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24226"/>
  <bookViews>
    <workbookView xWindow="0" yWindow="0" windowWidth="20490" windowHeight="7755" tabRatio="890" activeTab="2"/>
  </bookViews>
  <sheets>
    <sheet name="Rekap Kapasitas" sheetId="12" r:id="rId1"/>
    <sheet name="FORM VIEW GARDU" sheetId="11" r:id="rId2"/>
    <sheet name="1. DATA TRAFO" sheetId="5" r:id="rId3"/>
    <sheet name="2. SUHU &amp; FISIK TRAFO" sheetId="7" r:id="rId4"/>
    <sheet name="Data Master Suhu" sheetId="10" r:id="rId5"/>
    <sheet name="Data Master kondisi" sheetId="8" r:id="rId6"/>
    <sheet name="Data Master class" sheetId="9" r:id="rId7"/>
    <sheet name="list" sheetId="3"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s>
  <definedNames>
    <definedName name="\a">#N/A</definedName>
    <definedName name="\b">#N/A</definedName>
    <definedName name="\bbsuralaya">[1]Uraian!$R$586</definedName>
    <definedName name="\c">#N/A</definedName>
    <definedName name="\d">#N/A</definedName>
    <definedName name="\e">#N/A</definedName>
    <definedName name="\f">#N/A</definedName>
    <definedName name="\g" localSheetId="2">#REF!</definedName>
    <definedName name="\g" localSheetId="3">#REF!</definedName>
    <definedName name="\g" localSheetId="0">#REF!</definedName>
    <definedName name="\g">#REF!</definedName>
    <definedName name="\H" localSheetId="0">[2]M!$D$126</definedName>
    <definedName name="\H">[3]M!$D$126</definedName>
    <definedName name="\I" localSheetId="0">[2]M!$D$131</definedName>
    <definedName name="\I">[3]M!$D$131</definedName>
    <definedName name="\J" localSheetId="0">[2]M!$D$136</definedName>
    <definedName name="\J">[3]M!$D$136</definedName>
    <definedName name="\K" localSheetId="0">[2]M!$D$141</definedName>
    <definedName name="\K">[3]M!$D$141</definedName>
    <definedName name="\L" localSheetId="0">[2]M!$D$146</definedName>
    <definedName name="\L">[3]M!$D$146</definedName>
    <definedName name="\LX1" localSheetId="2">#REF!</definedName>
    <definedName name="\LX1" localSheetId="3">#REF!</definedName>
    <definedName name="\LX1" localSheetId="0">#REF!</definedName>
    <definedName name="\LX1">#REF!</definedName>
    <definedName name="\M" localSheetId="0">[2]M!$D$166</definedName>
    <definedName name="\M">[3]M!$D$166</definedName>
    <definedName name="\n" localSheetId="2">#REF!</definedName>
    <definedName name="\n" localSheetId="3">#REF!</definedName>
    <definedName name="\n" localSheetId="0">#REF!</definedName>
    <definedName name="\n">#REF!</definedName>
    <definedName name="\o" localSheetId="2">#REF!</definedName>
    <definedName name="\o" localSheetId="3">#REF!</definedName>
    <definedName name="\o" localSheetId="0">#REF!</definedName>
    <definedName name="\o">#REF!</definedName>
    <definedName name="\P" localSheetId="0">[2]M!$A$228</definedName>
    <definedName name="\P">[3]M!$A$228</definedName>
    <definedName name="\Q" localSheetId="0">[2]M!$B$51</definedName>
    <definedName name="\Q">[3]M!$B$51</definedName>
    <definedName name="\R" localSheetId="0">[2]M!$B$40</definedName>
    <definedName name="\R">[3]M!$B$40</definedName>
    <definedName name="\S" localSheetId="0">[2]M!$D$161</definedName>
    <definedName name="\S">[3]M!$D$161</definedName>
    <definedName name="\T" localSheetId="0">[2]M!$D$156</definedName>
    <definedName name="\T">[3]M!$D$156</definedName>
    <definedName name="\V" localSheetId="2">#REF!</definedName>
    <definedName name="\V" localSheetId="3">#REF!</definedName>
    <definedName name="\V" localSheetId="0">#REF!</definedName>
    <definedName name="\V">#REF!</definedName>
    <definedName name="\W" localSheetId="0">[2]M!$C$169</definedName>
    <definedName name="\W">[3]M!$C$169</definedName>
    <definedName name="\x" localSheetId="2">#REF!</definedName>
    <definedName name="\x" localSheetId="3">#REF!</definedName>
    <definedName name="\x" localSheetId="0">#REF!</definedName>
    <definedName name="\x">#REF!</definedName>
    <definedName name="\Z" localSheetId="0">[2]M!$D$151</definedName>
    <definedName name="\Z">[3]M!$D$151</definedName>
    <definedName name="_..." localSheetId="2">[4]Sheet1!#REF!</definedName>
    <definedName name="_..." localSheetId="3">[4]Sheet1!#REF!</definedName>
    <definedName name="_..." localSheetId="0">[5]Sheet1!#REF!</definedName>
    <definedName name="_...">[4]Sheet1!#REF!</definedName>
    <definedName name="_\a">#N/A</definedName>
    <definedName name="_\b">#N/A</definedName>
    <definedName name="_\c">#N/A</definedName>
    <definedName name="_\d">#N/A</definedName>
    <definedName name="_\e">#N/A</definedName>
    <definedName name="_\f">#N/A</definedName>
    <definedName name="__\a">#N/A</definedName>
    <definedName name="__\b">#N/A</definedName>
    <definedName name="__\c">#N/A</definedName>
    <definedName name="__\d">#N/A</definedName>
    <definedName name="__\e">#N/A</definedName>
    <definedName name="__\f">#N/A</definedName>
    <definedName name="__\g">#REF!</definedName>
    <definedName name="__\LX1">#REF!</definedName>
    <definedName name="__\n">#REF!</definedName>
    <definedName name="__\o">#REF!</definedName>
    <definedName name="__\V">#REF!</definedName>
    <definedName name="__\x">#REF!</definedName>
    <definedName name="___\g" localSheetId="2">#REF!</definedName>
    <definedName name="___\g" localSheetId="3">#REF!</definedName>
    <definedName name="___\g" localSheetId="0">#REF!</definedName>
    <definedName name="___\g">#REF!</definedName>
    <definedName name="___\LX1" localSheetId="2">#REF!</definedName>
    <definedName name="___\LX1" localSheetId="3">#REF!</definedName>
    <definedName name="___\LX1" localSheetId="0">#REF!</definedName>
    <definedName name="___\LX1">#REF!</definedName>
    <definedName name="___\n" localSheetId="2">#REF!</definedName>
    <definedName name="___\n" localSheetId="3">#REF!</definedName>
    <definedName name="___\n" localSheetId="0">#REF!</definedName>
    <definedName name="___\n">#REF!</definedName>
    <definedName name="___\o" localSheetId="3">#REF!</definedName>
    <definedName name="___\o" localSheetId="0">#REF!</definedName>
    <definedName name="___\o">#REF!</definedName>
    <definedName name="___\V" localSheetId="3">#REF!</definedName>
    <definedName name="___\V" localSheetId="0">#REF!</definedName>
    <definedName name="___\V">#REF!</definedName>
    <definedName name="___\x" localSheetId="3">#REF!</definedName>
    <definedName name="___\x" localSheetId="0">#REF!</definedName>
    <definedName name="___\x">#REF!</definedName>
    <definedName name="_________________________________________________________________MEI92">#REF!</definedName>
    <definedName name="________________________________________________________________MEI92">#REF!</definedName>
    <definedName name="_______________________________________________________________MEI92">#REF!</definedName>
    <definedName name="______________________________________________________________MEI92">#REF!</definedName>
    <definedName name="_____________________________________________________________MEI92">#REF!</definedName>
    <definedName name="____________________________________________________________MEI92">#REF!</definedName>
    <definedName name="___________________________________________________________MEI92">#REF!</definedName>
    <definedName name="__________________________________________________________MEI92">#REF!</definedName>
    <definedName name="_________________________________________________________MEI92">#REF!</definedName>
    <definedName name="________________________________________________________MEI92">#REF!</definedName>
    <definedName name="_______________________________________________________MEI92">#REF!</definedName>
    <definedName name="______________________________________________________MEI92">#REF!</definedName>
    <definedName name="_____________________________________________________MEI92">#REF!</definedName>
    <definedName name="____________________________________________________MEI92">#REF!</definedName>
    <definedName name="___________________________________________________MEI92">#REF!</definedName>
    <definedName name="__________________________________________________MEI92">#REF!</definedName>
    <definedName name="_________________________________________________MEI92">#REF!</definedName>
    <definedName name="________________________________________________MEI92">#REF!</definedName>
    <definedName name="_______________________________________________MEI92">#REF!</definedName>
    <definedName name="______________________________________________MEI92">#REF!</definedName>
    <definedName name="_____________________________________________MEI92">#REF!</definedName>
    <definedName name="____________________________________________MEI92">#REF!</definedName>
    <definedName name="___________________________________________MEI92">#REF!</definedName>
    <definedName name="__________________________________________MEI92">#REF!</definedName>
    <definedName name="_________________________________________MEI92" localSheetId="2">#REF!</definedName>
    <definedName name="_________________________________________MEI92" localSheetId="3">#REF!</definedName>
    <definedName name="_________________________________________MEI92" localSheetId="0">#REF!</definedName>
    <definedName name="_________________________________________MEI92">#REF!</definedName>
    <definedName name="________________________________________MEI92" localSheetId="2">#REF!</definedName>
    <definedName name="________________________________________MEI92" localSheetId="3">#REF!</definedName>
    <definedName name="________________________________________MEI92" localSheetId="0">#REF!</definedName>
    <definedName name="________________________________________MEI92">#REF!</definedName>
    <definedName name="_______________________________________MEI92" localSheetId="2">#REF!</definedName>
    <definedName name="_______________________________________MEI92" localSheetId="3">#REF!</definedName>
    <definedName name="_______________________________________MEI92" localSheetId="0">#REF!</definedName>
    <definedName name="_______________________________________MEI92">#REF!</definedName>
    <definedName name="______________________________________MEI92">#REF!</definedName>
    <definedName name="_____________________________________MEI92" localSheetId="3">#REF!</definedName>
    <definedName name="_____________________________________MEI92" localSheetId="0">#REF!</definedName>
    <definedName name="_____________________________________MEI92">#REF!</definedName>
    <definedName name="____________________________________MEI92" localSheetId="3">#REF!</definedName>
    <definedName name="____________________________________MEI92" localSheetId="0">#REF!</definedName>
    <definedName name="____________________________________MEI92">#REF!</definedName>
    <definedName name="___________________________________MEI92" localSheetId="3">#REF!</definedName>
    <definedName name="___________________________________MEI92" localSheetId="0">#REF!</definedName>
    <definedName name="___________________________________MEI92">#REF!</definedName>
    <definedName name="__________________________________MEI92">#REF!</definedName>
    <definedName name="_________________________________MEI92" localSheetId="3">#REF!</definedName>
    <definedName name="_________________________________MEI92" localSheetId="0">#REF!</definedName>
    <definedName name="_________________________________MEI92">#REF!</definedName>
    <definedName name="________________________________MEI92" localSheetId="3">#REF!</definedName>
    <definedName name="________________________________MEI92" localSheetId="0">#REF!</definedName>
    <definedName name="________________________________MEI92">#REF!</definedName>
    <definedName name="_______________________________MEI92" localSheetId="3">#REF!</definedName>
    <definedName name="_______________________________MEI92" localSheetId="0">#REF!</definedName>
    <definedName name="_______________________________MEI92">#REF!</definedName>
    <definedName name="______________________________MEI92" localSheetId="3">#REF!</definedName>
    <definedName name="______________________________MEI92" localSheetId="0">#REF!</definedName>
    <definedName name="______________________________MEI92">#REF!</definedName>
    <definedName name="_____________________________MEI92" localSheetId="3">#REF!</definedName>
    <definedName name="_____________________________MEI92" localSheetId="0">#REF!</definedName>
    <definedName name="_____________________________MEI92">#REF!</definedName>
    <definedName name="____________________________MEI92" localSheetId="3">#REF!</definedName>
    <definedName name="____________________________MEI92" localSheetId="0">#REF!</definedName>
    <definedName name="____________________________MEI92">#REF!</definedName>
    <definedName name="___________________________MEI92" localSheetId="3">#REF!</definedName>
    <definedName name="___________________________MEI92" localSheetId="0">#REF!</definedName>
    <definedName name="___________________________MEI92">#REF!</definedName>
    <definedName name="__________________________MEI92" localSheetId="3">#REF!</definedName>
    <definedName name="__________________________MEI92" localSheetId="0">#REF!</definedName>
    <definedName name="__________________________MEI92">#REF!</definedName>
    <definedName name="_________________________MEI92" localSheetId="3">#REF!</definedName>
    <definedName name="_________________________MEI92" localSheetId="0">#REF!</definedName>
    <definedName name="_________________________MEI92">#REF!</definedName>
    <definedName name="________________________MEI92" localSheetId="3">#REF!</definedName>
    <definedName name="________________________MEI92" localSheetId="0">#REF!</definedName>
    <definedName name="________________________MEI92">#REF!</definedName>
    <definedName name="_______________________MEI92" localSheetId="3">#REF!</definedName>
    <definedName name="_______________________MEI92" localSheetId="0">#REF!</definedName>
    <definedName name="_______________________MEI92">#REF!</definedName>
    <definedName name="______________________MEI92" localSheetId="3">#REF!</definedName>
    <definedName name="______________________MEI92" localSheetId="0">#REF!</definedName>
    <definedName name="______________________MEI92">#REF!</definedName>
    <definedName name="_____________________MEI92" localSheetId="3">#REF!</definedName>
    <definedName name="_____________________MEI92" localSheetId="0">#REF!</definedName>
    <definedName name="_____________________MEI92">#REF!</definedName>
    <definedName name="____________________MEI92" localSheetId="3">#REF!</definedName>
    <definedName name="____________________MEI92" localSheetId="0">#REF!</definedName>
    <definedName name="____________________MEI92">#REF!</definedName>
    <definedName name="___________________MEI92" localSheetId="3">#REF!</definedName>
    <definedName name="___________________MEI92" localSheetId="0">#REF!</definedName>
    <definedName name="___________________MEI92">#REF!</definedName>
    <definedName name="__________________MEI92" localSheetId="3">#REF!</definedName>
    <definedName name="__________________MEI92" localSheetId="0">#REF!</definedName>
    <definedName name="__________________MEI92">#REF!</definedName>
    <definedName name="_________________MEI92" localSheetId="3">#REF!</definedName>
    <definedName name="_________________MEI92" localSheetId="0">#REF!</definedName>
    <definedName name="_________________MEI92">#REF!</definedName>
    <definedName name="________________DAF1">[6]Sheet3!$II$7944</definedName>
    <definedName name="________________MEI92" localSheetId="3">#REF!</definedName>
    <definedName name="________________MEI92" localSheetId="0">#REF!</definedName>
    <definedName name="________________MEI92">#REF!</definedName>
    <definedName name="_______________BBM2" hidden="1">{#N/A,#N/A,FALSE,"M.32"}</definedName>
    <definedName name="_______________BBM3" hidden="1">{#N/A,#N/A,FALSE,"M.32"}</definedName>
    <definedName name="_______________DAF1">[6]Sheet3!$II$7944</definedName>
    <definedName name="_______________MEI92" localSheetId="3">#REF!</definedName>
    <definedName name="_______________MEI92" localSheetId="0">#REF!</definedName>
    <definedName name="_______________MEI92">#REF!</definedName>
    <definedName name="______________BBM2" hidden="1">{#N/A,#N/A,FALSE,"M.32"}</definedName>
    <definedName name="______________BBM3" hidden="1">{#N/A,#N/A,FALSE,"M.32"}</definedName>
    <definedName name="______________DAF1">[6]Sheet3!$II$7944</definedName>
    <definedName name="______________ERR1" hidden="1">{#N/A,#N/A,FALSE,"M.42"}</definedName>
    <definedName name="______________kl09" hidden="1">{#N/A,#N/A,FALSE,"M.01"}</definedName>
    <definedName name="______________MEI92" localSheetId="3">#REF!</definedName>
    <definedName name="______________MEI92" localSheetId="0">#REF!</definedName>
    <definedName name="______________MEI92">#REF!</definedName>
    <definedName name="_____________DAF1">[6]Sheet3!$II$7944</definedName>
    <definedName name="_____________ERR1" hidden="1">{#N/A,#N/A,FALSE,"M.42"}</definedName>
    <definedName name="_____________kl09" hidden="1">{#N/A,#N/A,FALSE,"M.01"}</definedName>
    <definedName name="_____________MEI92" localSheetId="3">#REF!</definedName>
    <definedName name="_____________MEI92" localSheetId="0">#REF!</definedName>
    <definedName name="_____________MEI92">#REF!</definedName>
    <definedName name="____________aa1" hidden="1">{#N/A,#N/A,FALSE,"M.42"}</definedName>
    <definedName name="____________BBM2" hidden="1">{#N/A,#N/A,FALSE,"M.32"}</definedName>
    <definedName name="____________BBM3" hidden="1">{#N/A,#N/A,FALSE,"M.32"}</definedName>
    <definedName name="____________MEI92" localSheetId="3">#REF!</definedName>
    <definedName name="____________MEI92" localSheetId="0">#REF!</definedName>
    <definedName name="____________MEI92">#REF!</definedName>
    <definedName name="____________SLA2009" hidden="1">{#N/A,#N/A,FALSE,"M.32"}</definedName>
    <definedName name="____________TH1" hidden="1">{#N/A,#N/A,FALSE,"M.34"}</definedName>
    <definedName name="____________th2" hidden="1">{#N/A,#N/A,FALSE,"M.42"}</definedName>
    <definedName name="___________aa1" hidden="1">{#N/A,#N/A,FALSE,"M.42"}</definedName>
    <definedName name="___________ERR1" hidden="1">{#N/A,#N/A,FALSE,"M.42"}</definedName>
    <definedName name="___________kl09" hidden="1">{#N/A,#N/A,FALSE,"M.01"}</definedName>
    <definedName name="___________MEI92" localSheetId="3">#REF!</definedName>
    <definedName name="___________MEI92" localSheetId="0">#REF!</definedName>
    <definedName name="___________MEI92">#REF!</definedName>
    <definedName name="___________SLA2009" hidden="1">{#N/A,#N/A,FALSE,"M.32"}</definedName>
    <definedName name="___________TH1" hidden="1">{#N/A,#N/A,FALSE,"M.34"}</definedName>
    <definedName name="___________th2" hidden="1">{#N/A,#N/A,FALSE,"M.42"}</definedName>
    <definedName name="__________aa1" hidden="1">{#N/A,#N/A,FALSE,"M.42"}</definedName>
    <definedName name="__________BBM2" hidden="1">{#N/A,#N/A,FALSE,"M.32"}</definedName>
    <definedName name="__________BBM3" hidden="1">{#N/A,#N/A,FALSE,"M.32"}</definedName>
    <definedName name="__________ERR1" hidden="1">{#N/A,#N/A,FALSE,"M.42"}</definedName>
    <definedName name="__________kl09" hidden="1">{#N/A,#N/A,FALSE,"M.01"}</definedName>
    <definedName name="__________MEI92" localSheetId="3">#REF!</definedName>
    <definedName name="__________MEI92" localSheetId="0">#REF!</definedName>
    <definedName name="__________MEI92">#REF!</definedName>
    <definedName name="__________SLA2009" hidden="1">{#N/A,#N/A,FALSE,"M.32"}</definedName>
    <definedName name="__________TH1" hidden="1">{#N/A,#N/A,FALSE,"M.34"}</definedName>
    <definedName name="__________th2" hidden="1">{#N/A,#N/A,FALSE,"M.42"}</definedName>
    <definedName name="_________aa1" hidden="1">{#N/A,#N/A,FALSE,"M.42"}</definedName>
    <definedName name="_________DAF1">[6]Sheet3!$II$7944</definedName>
    <definedName name="_________MEI92" localSheetId="3">#REF!</definedName>
    <definedName name="_________MEI92" localSheetId="0">#REF!</definedName>
    <definedName name="_________MEI92">#REF!</definedName>
    <definedName name="_________SLA2009" hidden="1">{#N/A,#N/A,FALSE,"M.32"}</definedName>
    <definedName name="_________TH1" hidden="1">{#N/A,#N/A,FALSE,"M.34"}</definedName>
    <definedName name="_________th2" hidden="1">{#N/A,#N/A,FALSE,"M.42"}</definedName>
    <definedName name="________aa1" hidden="1">{#N/A,#N/A,FALSE,"M.42"}</definedName>
    <definedName name="________BBM2" hidden="1">{#N/A,#N/A,FALSE,"M.32"}</definedName>
    <definedName name="________BBM3" hidden="1">{#N/A,#N/A,FALSE,"M.32"}</definedName>
    <definedName name="________DAF1">[7]Sheet3!$II$7944</definedName>
    <definedName name="________ERR1" hidden="1">{#N/A,#N/A,FALSE,"M.42"}</definedName>
    <definedName name="________kl09" hidden="1">{#N/A,#N/A,FALSE,"M.01"}</definedName>
    <definedName name="________MEI92" localSheetId="3">#REF!</definedName>
    <definedName name="________MEI92" localSheetId="0">#REF!</definedName>
    <definedName name="________MEI92">#REF!</definedName>
    <definedName name="________SKW1">[8]NRCPTK01!$A$1:$AB$42</definedName>
    <definedName name="________SLA2009" hidden="1">{#N/A,#N/A,FALSE,"M.32"}</definedName>
    <definedName name="________TH1" hidden="1">{#N/A,#N/A,FALSE,"M.34"}</definedName>
    <definedName name="________th2" hidden="1">{#N/A,#N/A,FALSE,"M.42"}</definedName>
    <definedName name="_______BBM2" hidden="1">{#N/A,#N/A,FALSE,"M.32"}</definedName>
    <definedName name="_______BBM3" hidden="1">{#N/A,#N/A,FALSE,"M.32"}</definedName>
    <definedName name="_______DAF1">[9]Sheet3!$II$7944</definedName>
    <definedName name="_______ERR1" hidden="1">{#N/A,#N/A,FALSE,"M.42"}</definedName>
    <definedName name="_______Jh1" hidden="1">{"w1t2",#N/A,TRUE,"Jawa";"w1t2",#N/A,TRUE,"I";"w1t2",#N/A,TRUE,"II";"w1t2",#N/A,TRUE,"III";"w1t2",#N/A,TRUE,"Batam";"w1t2",#N/A,TRUE,"IV";"w1t2",#N/A,TRUE,"V";"w1t2",#N/A,TRUE,"VI";"w1t2",#N/A,TRUE,"VII";"w1t2",#N/A,TRUE,"VIII";"w1t2",#N/A,TRUE,"IX";"w1t2",#N/A,TRUE,"X";"w1t2",#N/A,TRUE,"XI"}</definedName>
    <definedName name="_______kl09" hidden="1">{#N/A,#N/A,FALSE,"M.01"}</definedName>
    <definedName name="_______MEI92" localSheetId="3">#REF!</definedName>
    <definedName name="_______MEI92" localSheetId="0">#REF!</definedName>
    <definedName name="_______MEI92">#REF!</definedName>
    <definedName name="_______SKW1">[8]NRCPTK01!$A$1:$AB$42</definedName>
    <definedName name="_______SLA2009" hidden="1">{#N/A,#N/A,FALSE,"M.32"}</definedName>
    <definedName name="_______TH1" hidden="1">{#N/A,#N/A,FALSE,"M.34"}</definedName>
    <definedName name="_______th2" hidden="1">{#N/A,#N/A,FALSE,"M.42"}</definedName>
    <definedName name="______aa1" hidden="1">{#N/A,#N/A,FALSE,"M.42"}</definedName>
    <definedName name="______BBM2" hidden="1">{#N/A,#N/A,FALSE,"M.32"}</definedName>
    <definedName name="______BBM3" hidden="1">{#N/A,#N/A,FALSE,"M.32"}</definedName>
    <definedName name="______DAF1">[9]Sheet3!$II$7944</definedName>
    <definedName name="______ERR1" hidden="1">{#N/A,#N/A,FALSE,"M.42"}</definedName>
    <definedName name="______JBN3" hidden="1">{#N/A,#N/A,FALSE,"M.32"}</definedName>
    <definedName name="______Jh1" hidden="1">{"w1t2",#N/A,TRUE,"Jawa";"w1t2",#N/A,TRUE,"I";"w1t2",#N/A,TRUE,"II";"w1t2",#N/A,TRUE,"III";"w1t2",#N/A,TRUE,"Batam";"w1t2",#N/A,TRUE,"IV";"w1t2",#N/A,TRUE,"V";"w1t2",#N/A,TRUE,"VI";"w1t2",#N/A,TRUE,"VII";"w1t2",#N/A,TRUE,"VIII";"w1t2",#N/A,TRUE,"IX";"w1t2",#N/A,TRUE,"X";"w1t2",#N/A,TRUE,"XI"}</definedName>
    <definedName name="______kl09" hidden="1">{#N/A,#N/A,FALSE,"M.01"}</definedName>
    <definedName name="______MEI92" localSheetId="3">#REF!</definedName>
    <definedName name="______MEI92" localSheetId="0">#REF!</definedName>
    <definedName name="______MEI92">#REF!</definedName>
    <definedName name="______SKW1">[8]NRCPTK01!$A$1:$AB$42</definedName>
    <definedName name="______SLA2009" hidden="1">{#N/A,#N/A,FALSE,"M.32"}</definedName>
    <definedName name="______TH1" hidden="1">{#N/A,#N/A,FALSE,"M.34"}</definedName>
    <definedName name="______th2" hidden="1">{#N/A,#N/A,FALSE,"M.42"}</definedName>
    <definedName name="_____aa1" hidden="1">{#N/A,#N/A,FALSE,"M.42"}</definedName>
    <definedName name="_____BBM2" hidden="1">{#N/A,#N/A,FALSE,"M.32"}</definedName>
    <definedName name="_____BBM3" hidden="1">{#N/A,#N/A,FALSE,"M.32"}</definedName>
    <definedName name="_____DAF1">[9]Sheet3!$II$7944</definedName>
    <definedName name="_____dir2">#REF!</definedName>
    <definedName name="_____DIV1">#REF!</definedName>
    <definedName name="_____DIV10">#REF!</definedName>
    <definedName name="_____DIV11">#REF!</definedName>
    <definedName name="_____DIV2">#REF!</definedName>
    <definedName name="_____DIV3">#REF!</definedName>
    <definedName name="_____DIV4">#REF!</definedName>
    <definedName name="_____DIV5">#REF!</definedName>
    <definedName name="_____DIV6">#REF!</definedName>
    <definedName name="_____DIV7">#REF!</definedName>
    <definedName name="_____DIV8">#REF!</definedName>
    <definedName name="_____DIV9">#REF!</definedName>
    <definedName name="_____EEE01">#REF!</definedName>
    <definedName name="_____EEE02">#REF!</definedName>
    <definedName name="_____EEE03">#REF!</definedName>
    <definedName name="_____EEE04">#REF!</definedName>
    <definedName name="_____EEE05">#REF!</definedName>
    <definedName name="_____EEE06">#REF!</definedName>
    <definedName name="_____EEE07">#REF!</definedName>
    <definedName name="_____EEE08">#REF!</definedName>
    <definedName name="_____EEE09">#REF!</definedName>
    <definedName name="_____EEE10">#REF!</definedName>
    <definedName name="_____EEE11">#REF!</definedName>
    <definedName name="_____EEE12">#REF!</definedName>
    <definedName name="_____EEE13">#REF!</definedName>
    <definedName name="_____EEE14">#REF!</definedName>
    <definedName name="_____EEE15">#REF!</definedName>
    <definedName name="_____EEE16">#REF!</definedName>
    <definedName name="_____EEE17">#REF!</definedName>
    <definedName name="_____EEE18">#REF!</definedName>
    <definedName name="_____EEE19">#REF!</definedName>
    <definedName name="_____EEE20">#REF!</definedName>
    <definedName name="_____EEE21">#REF!</definedName>
    <definedName name="_____EEE22">#REF!</definedName>
    <definedName name="_____EEE23">#REF!</definedName>
    <definedName name="_____EEE24">#REF!</definedName>
    <definedName name="_____EEE25">#REF!</definedName>
    <definedName name="_____EEE26">#REF!</definedName>
    <definedName name="_____EEE27">#REF!</definedName>
    <definedName name="_____EEE28">#REF!</definedName>
    <definedName name="_____EEE29">#REF!</definedName>
    <definedName name="_____EEE30">#REF!</definedName>
    <definedName name="_____EEE31">#REF!</definedName>
    <definedName name="_____EEE32">#REF!</definedName>
    <definedName name="_____EEE33">#REF!</definedName>
    <definedName name="_____ERR1" hidden="1">{#N/A,#N/A,FALSE,"M.42"}</definedName>
    <definedName name="_____HAL1">#REF!</definedName>
    <definedName name="_____HAL2">#REF!</definedName>
    <definedName name="_____HAL3">#REF!</definedName>
    <definedName name="_____HAL4">#REF!</definedName>
    <definedName name="_____HAL5">#REF!</definedName>
    <definedName name="_____HAL6">#REF!</definedName>
    <definedName name="_____HAL7">#REF!</definedName>
    <definedName name="_____HAL8">#REF!</definedName>
    <definedName name="_____JBN3" hidden="1">{#N/A,#N/A,FALSE,"M.32"}</definedName>
    <definedName name="_____Jh1" hidden="1">{"w1t2",#N/A,TRUE,"Jawa";"w1t2",#N/A,TRUE,"I";"w1t2",#N/A,TRUE,"II";"w1t2",#N/A,TRUE,"III";"w1t2",#N/A,TRUE,"Batam";"w1t2",#N/A,TRUE,"IV";"w1t2",#N/A,TRUE,"V";"w1t2",#N/A,TRUE,"VI";"w1t2",#N/A,TRUE,"VII";"w1t2",#N/A,TRUE,"VIII";"w1t2",#N/A,TRUE,"IX";"w1t2",#N/A,TRUE,"X";"w1t2",#N/A,TRUE,"XI"}</definedName>
    <definedName name="_____KER1020">'[10]UPAH DAN BAHAN'!$E$201</definedName>
    <definedName name="_____kl09" hidden="1">{#N/A,#N/A,FALSE,"M.01"}</definedName>
    <definedName name="_____MDE22">#REF!</definedName>
    <definedName name="_____ME22">#REF!</definedName>
    <definedName name="_____MEI92" localSheetId="3">#REF!</definedName>
    <definedName name="_____MEI92" localSheetId="0">#REF!</definedName>
    <definedName name="_____MEI92">#REF!</definedName>
    <definedName name="_____PVC1">#REF!</definedName>
    <definedName name="_____PVC112">#REF!</definedName>
    <definedName name="_____PVC12">#REF!</definedName>
    <definedName name="_____PVC2">#REF!</definedName>
    <definedName name="_____PVC212">#REF!</definedName>
    <definedName name="_____PVC3">#REF!</definedName>
    <definedName name="_____PVC34">#REF!</definedName>
    <definedName name="_____PVC4">'[10]UPAH DAN BAHAN'!$E$284</definedName>
    <definedName name="_____RIP2" hidden="1">{#N/A,#N/A,FALSE,"M.01"}</definedName>
    <definedName name="_____RIP3" hidden="1">{#N/A,#N/A,FALSE,"M.41"}</definedName>
    <definedName name="_____SKW1">[8]NRCPTK01!$A$1:$AB$42</definedName>
    <definedName name="_____SLA2009" hidden="1">{#N/A,#N/A,FALSE,"M.32"}</definedName>
    <definedName name="_____tbl3">#REF!</definedName>
    <definedName name="_____TH1" hidden="1">{#N/A,#N/A,FALSE,"M.34"}</definedName>
    <definedName name="_____th2" hidden="1">{#N/A,#N/A,FALSE,"M.42"}</definedName>
    <definedName name="_____TW1">#REF!</definedName>
    <definedName name="_____TW2">#REF!</definedName>
    <definedName name="____aa1" hidden="1">{#N/A,#N/A,FALSE,"M.42"}</definedName>
    <definedName name="____BBM2" hidden="1">{#N/A,#N/A,FALSE,"M.32"}</definedName>
    <definedName name="____BBM3" hidden="1">{#N/A,#N/A,FALSE,"M.32"}</definedName>
    <definedName name="____DAF1">[9]Sheet3!$II$7944</definedName>
    <definedName name="____DAF11">#REF!</definedName>
    <definedName name="____DAF12">#REF!</definedName>
    <definedName name="____DAF13">#REF!</definedName>
    <definedName name="____daf133">#REF!</definedName>
    <definedName name="____DAF14">#REF!</definedName>
    <definedName name="____DAF15">#REF!</definedName>
    <definedName name="____DAF16">#REF!</definedName>
    <definedName name="____DAF17">#REF!</definedName>
    <definedName name="____DAF2">#REF!</definedName>
    <definedName name="____DAF3">#REF!</definedName>
    <definedName name="____dir2">#REF!</definedName>
    <definedName name="____DIV1">#REF!</definedName>
    <definedName name="____DIV10">#REF!</definedName>
    <definedName name="____DIV11">#REF!</definedName>
    <definedName name="____DIV2">#REF!</definedName>
    <definedName name="____DIV3">#REF!</definedName>
    <definedName name="____DIV4">#REF!</definedName>
    <definedName name="____DIV5">#REF!</definedName>
    <definedName name="____DIV6">#REF!</definedName>
    <definedName name="____DIV7">#REF!</definedName>
    <definedName name="____DIV8">#REF!</definedName>
    <definedName name="____DIV9">#REF!</definedName>
    <definedName name="____EEE01">#REF!</definedName>
    <definedName name="____EEE02">#REF!</definedName>
    <definedName name="____EEE03">#REF!</definedName>
    <definedName name="____EEE04">#REF!</definedName>
    <definedName name="____EEE05">#REF!</definedName>
    <definedName name="____EEE06">#REF!</definedName>
    <definedName name="____EEE07">#REF!</definedName>
    <definedName name="____EEE08">#REF!</definedName>
    <definedName name="____EEE09">#REF!</definedName>
    <definedName name="____EEE10">#REF!</definedName>
    <definedName name="____EEE11">#REF!</definedName>
    <definedName name="____EEE12">#REF!</definedName>
    <definedName name="____EEE13">#REF!</definedName>
    <definedName name="____EEE14">#REF!</definedName>
    <definedName name="____EEE15">#REF!</definedName>
    <definedName name="____EEE16">#REF!</definedName>
    <definedName name="____EEE17">#REF!</definedName>
    <definedName name="____EEE18">#REF!</definedName>
    <definedName name="____EEE19">#REF!</definedName>
    <definedName name="____EEE20">#REF!</definedName>
    <definedName name="____EEE21">#REF!</definedName>
    <definedName name="____EEE22">#REF!</definedName>
    <definedName name="____EEE23">#REF!</definedName>
    <definedName name="____EEE24">#REF!</definedName>
    <definedName name="____EEE25">#REF!</definedName>
    <definedName name="____EEE26">#REF!</definedName>
    <definedName name="____EEE27">#REF!</definedName>
    <definedName name="____EEE28">#REF!</definedName>
    <definedName name="____EEE29">#REF!</definedName>
    <definedName name="____EEE30">#REF!</definedName>
    <definedName name="____EEE31">#REF!</definedName>
    <definedName name="____EEE32">#REF!</definedName>
    <definedName name="____EEE33">#REF!</definedName>
    <definedName name="____ERR1" hidden="1">{#N/A,#N/A,FALSE,"M.42"}</definedName>
    <definedName name="____HAL1">#REF!</definedName>
    <definedName name="____HAL2">#REF!</definedName>
    <definedName name="____HAL3">#REF!</definedName>
    <definedName name="____HAL4">#REF!</definedName>
    <definedName name="____HAL5">#REF!</definedName>
    <definedName name="____HAL6">#REF!</definedName>
    <definedName name="____HAL7">#REF!</definedName>
    <definedName name="____HAL8">#REF!</definedName>
    <definedName name="____JBN3" hidden="1">{#N/A,#N/A,FALSE,"M.32"}</definedName>
    <definedName name="____Jh1" hidden="1">{"w1t2",#N/A,TRUE,"Jawa";"w1t2",#N/A,TRUE,"I";"w1t2",#N/A,TRUE,"II";"w1t2",#N/A,TRUE,"III";"w1t2",#N/A,TRUE,"Batam";"w1t2",#N/A,TRUE,"IV";"w1t2",#N/A,TRUE,"V";"w1t2",#N/A,TRUE,"VI";"w1t2",#N/A,TRUE,"VII";"w1t2",#N/A,TRUE,"VIII";"w1t2",#N/A,TRUE,"IX";"w1t2",#N/A,TRUE,"X";"w1t2",#N/A,TRUE,"XI"}</definedName>
    <definedName name="____kb1">[11]ca!#REF!</definedName>
    <definedName name="____kb2">[11]ca!#REF!</definedName>
    <definedName name="____KER1020">'[10]UPAH DAN BAHAN'!$E$201</definedName>
    <definedName name="____kl09" hidden="1">{#N/A,#N/A,FALSE,"M.01"}</definedName>
    <definedName name="____kp1">[11]ca!#REF!</definedName>
    <definedName name="____LLL11">[12]Hrg.Dasar!#REF!</definedName>
    <definedName name="____MDE22">#REF!</definedName>
    <definedName name="____ME22">#REF!</definedName>
    <definedName name="____MEI92" localSheetId="3">#REF!</definedName>
    <definedName name="____MEI92" localSheetId="0">#REF!</definedName>
    <definedName name="____MEI92">#REF!</definedName>
    <definedName name="____MMM36">[12]Hrg.Dasar!#REF!</definedName>
    <definedName name="____MMM38">[12]Hrg.Dasar!#REF!</definedName>
    <definedName name="____MMM40">[12]Hrg.Dasar!#REF!</definedName>
    <definedName name="____MMM41">[12]Hrg.Dasar!#REF!</definedName>
    <definedName name="____MMM411">[12]Hrg.Dasar!#REF!</definedName>
    <definedName name="____MMM42">[12]Hrg.Dasar!#REF!</definedName>
    <definedName name="____MMM43">[12]Hrg.Dasar!#REF!</definedName>
    <definedName name="____MMM45">[12]Hrg.Dasar!#REF!</definedName>
    <definedName name="____MMM46">[12]Hrg.Dasar!#REF!</definedName>
    <definedName name="____MMM47">[12]Hrg.Dasar!#REF!</definedName>
    <definedName name="____MMM48">[12]Hrg.Dasar!#REF!</definedName>
    <definedName name="____MMM49">[12]Hrg.Dasar!#REF!</definedName>
    <definedName name="____MMM50">[12]Hrg.Dasar!#REF!</definedName>
    <definedName name="____MMM51">[12]Hrg.Dasar!#REF!</definedName>
    <definedName name="____MMM52">[12]Hrg.Dasar!#REF!</definedName>
    <definedName name="____MMM53">[12]Hrg.Dasar!#REF!</definedName>
    <definedName name="____MMM54">[12]Hrg.Dasar!#REF!</definedName>
    <definedName name="____pp9" localSheetId="3">#REF!</definedName>
    <definedName name="____pp9" localSheetId="0">#REF!</definedName>
    <definedName name="____pp9">#REF!</definedName>
    <definedName name="____PVC1">#REF!</definedName>
    <definedName name="____PVC112">#REF!</definedName>
    <definedName name="____PVC12">#REF!</definedName>
    <definedName name="____PVC2">#REF!</definedName>
    <definedName name="____PVC212">#REF!</definedName>
    <definedName name="____PVC3">#REF!</definedName>
    <definedName name="____PVC34">#REF!</definedName>
    <definedName name="____PVC4">'[10]UPAH DAN BAHAN'!$E$284</definedName>
    <definedName name="____RIP2" hidden="1">{#N/A,#N/A,FALSE,"M.01"}</definedName>
    <definedName name="____RIP3" hidden="1">{#N/A,#N/A,FALSE,"M.41"}</definedName>
    <definedName name="____sem1">#REF!</definedName>
    <definedName name="____SKW1">[8]NRCPTK01!$A$1:$AB$42</definedName>
    <definedName name="____SLA2009" hidden="1">{#N/A,#N/A,FALSE,"M.32"}</definedName>
    <definedName name="____sm1">#REF!</definedName>
    <definedName name="____Tab1">#REF!</definedName>
    <definedName name="____Tab2">#REF!</definedName>
    <definedName name="____Tab3">#REF!</definedName>
    <definedName name="____tbl1">[13]Sheet1!$C$16:$H$25</definedName>
    <definedName name="____tbl2">[14]terbilang!$C$16:$H$25</definedName>
    <definedName name="____tbl3">#REF!</definedName>
    <definedName name="____TBL5">[15]Sheet1!$C$16:$H$25</definedName>
    <definedName name="____TBL6">[15]Sheet1!$C$16:$H$25</definedName>
    <definedName name="____TH1" hidden="1">{#N/A,#N/A,FALSE,"M.34"}</definedName>
    <definedName name="____th2" hidden="1">{#N/A,#N/A,FALSE,"M.42"}</definedName>
    <definedName name="____trw1">#REF!</definedName>
    <definedName name="____trw2">#REF!</definedName>
    <definedName name="____trw3">#REF!</definedName>
    <definedName name="___aa1" hidden="1">{#N/A,#N/A,FALSE,"M.42"}</definedName>
    <definedName name="___BAT48100">'[16]HARGA SATUAN'!$B$13</definedName>
    <definedName name="___BBM2" hidden="1">{#N/A,#N/A,FALSE,"M.32"}</definedName>
    <definedName name="___BBM3" hidden="1">{#N/A,#N/A,FALSE,"M.32"}</definedName>
    <definedName name="___DAF1" localSheetId="3">#REF!</definedName>
    <definedName name="___DAF1" localSheetId="0">#REF!</definedName>
    <definedName name="___DAF1">#REF!</definedName>
    <definedName name="___DAF11" localSheetId="3">#REF!</definedName>
    <definedName name="___DAF11" localSheetId="0">#REF!</definedName>
    <definedName name="___DAF11">#REF!</definedName>
    <definedName name="___DAF12" localSheetId="3">#REF!</definedName>
    <definedName name="___DAF12" localSheetId="0">#REF!</definedName>
    <definedName name="___DAF12">#REF!</definedName>
    <definedName name="___DAF13" localSheetId="3">#REF!</definedName>
    <definedName name="___DAF13" localSheetId="0">#REF!</definedName>
    <definedName name="___DAF13">#REF!</definedName>
    <definedName name="___daf133" localSheetId="3">#REF!</definedName>
    <definedName name="___daf133" localSheetId="0">#REF!</definedName>
    <definedName name="___daf133">#REF!</definedName>
    <definedName name="___DAF14" localSheetId="3">#REF!</definedName>
    <definedName name="___DAF14" localSheetId="0">#REF!</definedName>
    <definedName name="___DAF14">#REF!</definedName>
    <definedName name="___DAF15" localSheetId="3">#REF!</definedName>
    <definedName name="___DAF15" localSheetId="0">#REF!</definedName>
    <definedName name="___DAF15">#REF!</definedName>
    <definedName name="___DAF16" localSheetId="3">#REF!</definedName>
    <definedName name="___DAF16" localSheetId="0">#REF!</definedName>
    <definedName name="___DAF16">#REF!</definedName>
    <definedName name="___DAF17" localSheetId="3">#REF!</definedName>
    <definedName name="___DAF17" localSheetId="0">#REF!</definedName>
    <definedName name="___DAF17">#REF!</definedName>
    <definedName name="___DAF2" localSheetId="3">#REF!</definedName>
    <definedName name="___DAF2" localSheetId="0">#REF!</definedName>
    <definedName name="___DAF2">#REF!</definedName>
    <definedName name="___DAF3" localSheetId="3">#REF!</definedName>
    <definedName name="___DAF3" localSheetId="0">#REF!</definedName>
    <definedName name="___DAF3">#REF!</definedName>
    <definedName name="___dir2">#REF!</definedName>
    <definedName name="___DIV1">#REF!</definedName>
    <definedName name="___DIV10">#REF!</definedName>
    <definedName name="___DIV11">#REF!</definedName>
    <definedName name="___DIV2">#REF!</definedName>
    <definedName name="___DIV3">#REF!</definedName>
    <definedName name="___DIV4">#REF!</definedName>
    <definedName name="___DIV5">#REF!</definedName>
    <definedName name="___DIV6">#REF!</definedName>
    <definedName name="___DIV7">#REF!</definedName>
    <definedName name="___DIV8">#REF!</definedName>
    <definedName name="___DIV9">#REF!</definedName>
    <definedName name="___DMA7">[17]sept!$I$68</definedName>
    <definedName name="___EEE01">#REF!</definedName>
    <definedName name="___EEE02">#REF!</definedName>
    <definedName name="___EEE03">#REF!</definedName>
    <definedName name="___EEE04">#REF!</definedName>
    <definedName name="___EEE05">#REF!</definedName>
    <definedName name="___EEE06">#REF!</definedName>
    <definedName name="___EEE07">#REF!</definedName>
    <definedName name="___EEE08">#REF!</definedName>
    <definedName name="___EEE09">#REF!</definedName>
    <definedName name="___EEE10">#REF!</definedName>
    <definedName name="___EEE11">#REF!</definedName>
    <definedName name="___EEE12">#REF!</definedName>
    <definedName name="___EEE13">#REF!</definedName>
    <definedName name="___EEE14">#REF!</definedName>
    <definedName name="___EEE15">#REF!</definedName>
    <definedName name="___EEE16">#REF!</definedName>
    <definedName name="___EEE17">#REF!</definedName>
    <definedName name="___EEE18">#REF!</definedName>
    <definedName name="___EEE19">#REF!</definedName>
    <definedName name="___EEE20">#REF!</definedName>
    <definedName name="___EEE21">#REF!</definedName>
    <definedName name="___EEE22">#REF!</definedName>
    <definedName name="___EEE23">#REF!</definedName>
    <definedName name="___EEE24">#REF!</definedName>
    <definedName name="___EEE25">#REF!</definedName>
    <definedName name="___EEE26">#REF!</definedName>
    <definedName name="___EEE27">#REF!</definedName>
    <definedName name="___EEE28">#REF!</definedName>
    <definedName name="___EEE29">#REF!</definedName>
    <definedName name="___EEE30">#REF!</definedName>
    <definedName name="___EEE31">#REF!</definedName>
    <definedName name="___EEE32">#REF!</definedName>
    <definedName name="___EEE33">#REF!</definedName>
    <definedName name="___ERR1" hidden="1">{#N/A,#N/A,FALSE,"M.42"}</definedName>
    <definedName name="___HAL1">#REF!</definedName>
    <definedName name="___HAL2">#REF!</definedName>
    <definedName name="___HAL3">#REF!</definedName>
    <definedName name="___HAL4">#REF!</definedName>
    <definedName name="___HAL5">#REF!</definedName>
    <definedName name="___HAL6">#REF!</definedName>
    <definedName name="___HAL7">#REF!</definedName>
    <definedName name="___HAL8">#REF!</definedName>
    <definedName name="___JBN3" localSheetId="2" hidden="1">{#N/A,#N/A,FALSE,"M.32"}</definedName>
    <definedName name="___JBN3" localSheetId="3" hidden="1">{#N/A,#N/A,FALSE,"M.32"}</definedName>
    <definedName name="___JBN3" localSheetId="0" hidden="1">{#N/A,#N/A,FALSE,"M.32"}</definedName>
    <definedName name="___JBN3" hidden="1">{#N/A,#N/A,FALSE,"M.32"}</definedName>
    <definedName name="___Jh1" hidden="1">{"w1t2",#N/A,TRUE,"Jawa";"w1t2",#N/A,TRUE,"I";"w1t2",#N/A,TRUE,"II";"w1t2",#N/A,TRUE,"III";"w1t2",#N/A,TRUE,"Batam";"w1t2",#N/A,TRUE,"IV";"w1t2",#N/A,TRUE,"V";"w1t2",#N/A,TRUE,"VI";"w1t2",#N/A,TRUE,"VII";"w1t2",#N/A,TRUE,"VIII";"w1t2",#N/A,TRUE,"IX";"w1t2",#N/A,TRUE,"X";"w1t2",#N/A,TRUE,"XI"}</definedName>
    <definedName name="___JUL3">#REF!</definedName>
    <definedName name="___KER1020">'[10]UPAH DAN BAHAN'!$E$201</definedName>
    <definedName name="___kl09" localSheetId="2" hidden="1">{#N/A,#N/A,FALSE,"M.01"}</definedName>
    <definedName name="___kl09" localSheetId="3" hidden="1">{#N/A,#N/A,FALSE,"M.01"}</definedName>
    <definedName name="___kl09" localSheetId="0" hidden="1">{#N/A,#N/A,FALSE,"M.01"}</definedName>
    <definedName name="___kl09" hidden="1">{#N/A,#N/A,FALSE,"M.01"}</definedName>
    <definedName name="___la150">'[16]HARGA SATUAN'!$B$25</definedName>
    <definedName name="___LLL11">[12]Hrg.Dasar!#REF!</definedName>
    <definedName name="___MDE22">#REF!</definedName>
    <definedName name="___ME22">#REF!</definedName>
    <definedName name="___MEI92" localSheetId="2">#REF!</definedName>
    <definedName name="___MEI92" localSheetId="3">#REF!</definedName>
    <definedName name="___MEI92" localSheetId="0">#REF!</definedName>
    <definedName name="___MEI92">#REF!</definedName>
    <definedName name="___MMM36">[12]Hrg.Dasar!#REF!</definedName>
    <definedName name="___MMM38">[12]Hrg.Dasar!#REF!</definedName>
    <definedName name="___MMM40">[12]Hrg.Dasar!#REF!</definedName>
    <definedName name="___MMM41">[12]Hrg.Dasar!#REF!</definedName>
    <definedName name="___MMM411">[12]Hrg.Dasar!#REF!</definedName>
    <definedName name="___MMM42">[12]Hrg.Dasar!#REF!</definedName>
    <definedName name="___MMM43">[12]Hrg.Dasar!#REF!</definedName>
    <definedName name="___MMM45">[12]Hrg.Dasar!#REF!</definedName>
    <definedName name="___MMM46">[12]Hrg.Dasar!#REF!</definedName>
    <definedName name="___MMM47">[12]Hrg.Dasar!#REF!</definedName>
    <definedName name="___MMM48">[12]Hrg.Dasar!#REF!</definedName>
    <definedName name="___MMM49">[12]Hrg.Dasar!#REF!</definedName>
    <definedName name="___MMM50">[12]Hrg.Dasar!#REF!</definedName>
    <definedName name="___MMM51">[12]Hrg.Dasar!#REF!</definedName>
    <definedName name="___MMM52">[12]Hrg.Dasar!#REF!</definedName>
    <definedName name="___MMM53">[12]Hrg.Dasar!#REF!</definedName>
    <definedName name="___MMM54">[12]Hrg.Dasar!#REF!</definedName>
    <definedName name="___npv1">#REF!</definedName>
    <definedName name="___npv2">#REF!</definedName>
    <definedName name="___pmt7040">'[16]HARGA SATUAN'!$B$8</definedName>
    <definedName name="___PVC1">#REF!</definedName>
    <definedName name="___PVC112">#REF!</definedName>
    <definedName name="___PVC12">#REF!</definedName>
    <definedName name="___PVC2">#REF!</definedName>
    <definedName name="___PVC212">#REF!</definedName>
    <definedName name="___PVC3">#REF!</definedName>
    <definedName name="___PVC34">#REF!</definedName>
    <definedName name="___PVC4">'[10]UPAH DAN BAHAN'!$E$284</definedName>
    <definedName name="___rab1">#REF!</definedName>
    <definedName name="___rab2">#REF!</definedName>
    <definedName name="___RIP2" hidden="1">{#N/A,#N/A,FALSE,"M.01"}</definedName>
    <definedName name="___RIP3" hidden="1">{#N/A,#N/A,FALSE,"M.41"}</definedName>
    <definedName name="___SKW1">[8]NRCPTK01!$A$1:$AB$42</definedName>
    <definedName name="___SLA2009" localSheetId="2" hidden="1">{#N/A,#N/A,FALSE,"M.32"}</definedName>
    <definedName name="___SLA2009" localSheetId="3" hidden="1">{#N/A,#N/A,FALSE,"M.32"}</definedName>
    <definedName name="___SLA2009" localSheetId="0" hidden="1">{#N/A,#N/A,FALSE,"M.32"}</definedName>
    <definedName name="___SLA2009" hidden="1">{#N/A,#N/A,FALSE,"M.32"}</definedName>
    <definedName name="___tbl1">[13]Sheet1!$C$16:$H$25</definedName>
    <definedName name="___tbl2">[14]terbilang!$C$16:$H$25</definedName>
    <definedName name="___tbl3">#REF!</definedName>
    <definedName name="___TBL5">[15]Sheet1!$C$16:$H$25</definedName>
    <definedName name="___TBL6">[15]Sheet1!$C$16:$H$25</definedName>
    <definedName name="___TH1" localSheetId="2" hidden="1">{#N/A,#N/A,FALSE,"M.34"}</definedName>
    <definedName name="___TH1" localSheetId="3" hidden="1">{#N/A,#N/A,FALSE,"M.34"}</definedName>
    <definedName name="___TH1" localSheetId="0" hidden="1">{#N/A,#N/A,FALSE,"M.34"}</definedName>
    <definedName name="___TH1" hidden="1">{#N/A,#N/A,FALSE,"M.34"}</definedName>
    <definedName name="___th2" localSheetId="2" hidden="1">{#N/A,#N/A,FALSE,"M.42"}</definedName>
    <definedName name="___th2" localSheetId="3" hidden="1">{#N/A,#N/A,FALSE,"M.42"}</definedName>
    <definedName name="___th2" localSheetId="0" hidden="1">{#N/A,#N/A,FALSE,"M.42"}</definedName>
    <definedName name="___th2" hidden="1">{#N/A,#N/A,FALSE,"M.42"}</definedName>
    <definedName name="___TW1" localSheetId="2">#REF!</definedName>
    <definedName name="___TW1" localSheetId="3">#REF!</definedName>
    <definedName name="___TW1" localSheetId="0">#REF!</definedName>
    <definedName name="___TW1">#REF!</definedName>
    <definedName name="___TW2" localSheetId="2">#REF!</definedName>
    <definedName name="___TW2" localSheetId="3">#REF!</definedName>
    <definedName name="___TW2" localSheetId="0">#REF!</definedName>
    <definedName name="___TW2">#REF!</definedName>
    <definedName name="___xlfn.BAHTTEXT" hidden="1">#NAME?</definedName>
    <definedName name="__1_2002_VS_2001" localSheetId="2">#REF!</definedName>
    <definedName name="__1_2002_VS_2001" localSheetId="3">#REF!</definedName>
    <definedName name="__1_2002_VS_2001" localSheetId="0">#REF!</definedName>
    <definedName name="__1_2002_VS_2001">#REF!</definedName>
    <definedName name="__10INV_PERUSAHAA_2">#REF!</definedName>
    <definedName name="__11INV_PERUSAHAAN">#REF!</definedName>
    <definedName name="__123" hidden="1">'[18]THN-7'!#REF!</definedName>
    <definedName name="__1234" hidden="1">[19]PkRp!#REF!</definedName>
    <definedName name="__12345" hidden="1">'[18]THN-7'!#REF!</definedName>
    <definedName name="__123Graph_A" localSheetId="2" hidden="1">'[20]TRNS-C1'!#REF!</definedName>
    <definedName name="__123Graph_A" localSheetId="3" hidden="1">'[20]TRNS-C1'!#REF!</definedName>
    <definedName name="__123Graph_A" hidden="1">'[20]TRNS-C1'!#REF!</definedName>
    <definedName name="__123Graph_A1" localSheetId="0" hidden="1">[2]C!$D$322:$K$322</definedName>
    <definedName name="__123Graph_A1" hidden="1">[3]C!$D$322:$K$322</definedName>
    <definedName name="__123Graph_A2" localSheetId="0" hidden="1">[2]C!$D$372:$K$372</definedName>
    <definedName name="__123Graph_A2" hidden="1">[3]C!$D$372:$K$372</definedName>
    <definedName name="__123gRAPH_ab" hidden="1">[21]DExp.Lmb!#REF!</definedName>
    <definedName name="__123Graph_ACPEXIND" localSheetId="0" hidden="1">[2]M!$F$18:$N$18</definedName>
    <definedName name="__123Graph_ACPEXIND" hidden="1">[3]M!$F$18:$N$18</definedName>
    <definedName name="__123Graph_ACPEXJAVA" localSheetId="0" hidden="1">[2]M!$V$18:$AD$18</definedName>
    <definedName name="__123Graph_ACPEXJAVA" hidden="1">[3]M!$V$18:$AD$18</definedName>
    <definedName name="__123Graph_ACPEXOUTS" localSheetId="0" hidden="1">[2]M!$AL$18:$AT$18</definedName>
    <definedName name="__123Graph_ACPEXOUTS" hidden="1">[3]M!$AL$18:$AT$18</definedName>
    <definedName name="__123Graph_AFININDO" localSheetId="0" hidden="1">[2]M!$F$27:$N$27</definedName>
    <definedName name="__123Graph_AFININDO" hidden="1">[3]M!$F$27:$N$27</definedName>
    <definedName name="__123Graph_AFINJAVA" localSheetId="0" hidden="1">[2]M!$V$27:$AD$27</definedName>
    <definedName name="__123Graph_AFINJAVA" hidden="1">[3]M!$V$27:$AD$27</definedName>
    <definedName name="__123Graph_AFINOUTS" localSheetId="0" hidden="1">[2]M!$AL$27:$AT$27</definedName>
    <definedName name="__123Graph_AFINOUTS" hidden="1">[3]M!$AL$27:$AT$27</definedName>
    <definedName name="__123Graph_AFUELINDO" localSheetId="0" hidden="1">[2]M!$F$5:$N$5</definedName>
    <definedName name="__123Graph_AFUELINDO" hidden="1">[3]M!$F$5:$N$5</definedName>
    <definedName name="__123Graph_AFUELJAVA" localSheetId="0" hidden="1">[2]M!$V$5:$AD$5</definedName>
    <definedName name="__123Graph_AFUELJAVA" hidden="1">[3]M!$V$5:$AD$5</definedName>
    <definedName name="__123Graph_AFUELOUTS" localSheetId="0" hidden="1">[2]M!$AL$5:$AT$5</definedName>
    <definedName name="__123Graph_AFUELOUTS" hidden="1">[3]M!$AL$5:$AT$5</definedName>
    <definedName name="__123Graph_AOPEXIND" localSheetId="0" hidden="1">[2]M!$F$11:$N$11</definedName>
    <definedName name="__123Graph_AOPEXIND" hidden="1">[3]M!$F$11:$N$11</definedName>
    <definedName name="__123Graph_AOPEXJAVA" localSheetId="0" hidden="1">[2]M!$V$11:$AD$11</definedName>
    <definedName name="__123Graph_AOPEXJAVA" hidden="1">[3]M!$V$11:$AD$11</definedName>
    <definedName name="__123Graph_AOPEXOUTS" localSheetId="0" hidden="1">[2]M!$AL$11:$AT$11</definedName>
    <definedName name="__123Graph_AOPEXOUTS" hidden="1">[3]M!$AL$11:$AT$11</definedName>
    <definedName name="__123Graph_AREIND" localSheetId="0" hidden="1">[2]M!$F$23:$N$23</definedName>
    <definedName name="__123Graph_AREIND" hidden="1">[3]M!$F$23:$N$23</definedName>
    <definedName name="__123Graph_AREJAVA" localSheetId="0" hidden="1">[2]M!$V$23:$AD$23</definedName>
    <definedName name="__123Graph_AREJAVA" hidden="1">[3]M!$V$23:$AD$23</definedName>
    <definedName name="__123Graph_AREOUTSIDE" localSheetId="0" hidden="1">[2]M!$AL$23:$AT$23</definedName>
    <definedName name="__123Graph_AREOUTSIDE" hidden="1">[3]M!$AL$23:$AT$23</definedName>
    <definedName name="__123Graph_B" localSheetId="2" hidden="1">'[20]TRNS-C1'!#REF!</definedName>
    <definedName name="__123Graph_B" localSheetId="3" hidden="1">'[20]TRNS-C1'!#REF!</definedName>
    <definedName name="__123Graph_B" localSheetId="0" hidden="1">'[20]TRNS-C1'!#REF!</definedName>
    <definedName name="__123Graph_B" hidden="1">'[20]TRNS-C1'!#REF!</definedName>
    <definedName name="__123Graph_B1" localSheetId="0" hidden="1">[2]C!$D$323:$K$323</definedName>
    <definedName name="__123Graph_B1" hidden="1">[3]C!$D$323:$K$323</definedName>
    <definedName name="__123Graph_B2" localSheetId="0" hidden="1">[2]C!$D$373:$K$373</definedName>
    <definedName name="__123Graph_B2" hidden="1">[3]C!$D$373:$K$373</definedName>
    <definedName name="__123Graph_BCPEXIND" localSheetId="0" hidden="1">[2]M!$F$17:$N$17</definedName>
    <definedName name="__123Graph_BCPEXIND" hidden="1">[3]M!$F$17:$N$17</definedName>
    <definedName name="__123Graph_BCPEXJAVA" localSheetId="0" hidden="1">[2]M!$V$17:$AD$17</definedName>
    <definedName name="__123Graph_BCPEXJAVA" hidden="1">[3]M!$V$17:$AD$17</definedName>
    <definedName name="__123Graph_BCPEXOUTS" localSheetId="0" hidden="1">[2]M!$AL$17:$AT$17</definedName>
    <definedName name="__123Graph_BCPEXOUTS" hidden="1">[3]M!$AL$17:$AT$17</definedName>
    <definedName name="__123Graph_BFININDO" localSheetId="0" hidden="1">[2]M!$F$28:$N$28</definedName>
    <definedName name="__123Graph_BFININDO" hidden="1">[3]M!$F$28:$N$28</definedName>
    <definedName name="__123Graph_BFINJAVA" localSheetId="0" hidden="1">[2]M!$V$28:$AD$28</definedName>
    <definedName name="__123Graph_BFINJAVA" hidden="1">[3]M!$V$28:$AD$28</definedName>
    <definedName name="__123Graph_BFINOUTS" localSheetId="0" hidden="1">[2]M!$AL$28:$AT$28</definedName>
    <definedName name="__123Graph_BFINOUTS" hidden="1">[3]M!$AL$28:$AT$28</definedName>
    <definedName name="__123Graph_BFUELINDO" localSheetId="0" hidden="1">[2]M!$F$6:$N$6</definedName>
    <definedName name="__123Graph_BFUELINDO" hidden="1">[3]M!$F$6:$N$6</definedName>
    <definedName name="__123Graph_BFUELJAVA" localSheetId="0" hidden="1">[2]M!$V$6:$AD$6</definedName>
    <definedName name="__123Graph_BFUELJAVA" hidden="1">[3]M!$V$6:$AD$6</definedName>
    <definedName name="__123Graph_BFUELOUTS" localSheetId="0" hidden="1">[2]M!$AL$6:$AT$6</definedName>
    <definedName name="__123Graph_BFUELOUTS" hidden="1">[3]M!$AL$6:$AT$6</definedName>
    <definedName name="__123Graph_BOPEXIND" localSheetId="0" hidden="1">[2]M!$F$12:$N$12</definedName>
    <definedName name="__123Graph_BOPEXIND" hidden="1">[3]M!$F$12:$N$12</definedName>
    <definedName name="__123Graph_BOPEXJAVA" localSheetId="0" hidden="1">[2]M!$V$12:$AD$12</definedName>
    <definedName name="__123Graph_BOPEXJAVA" hidden="1">[3]M!$V$12:$AD$12</definedName>
    <definedName name="__123Graph_BOPEXOUTS" localSheetId="0" hidden="1">[2]M!$AL$12:$AT$12</definedName>
    <definedName name="__123Graph_BOPEXOUTS" hidden="1">[3]M!$AL$12:$AT$12</definedName>
    <definedName name="__123Graph_BREIND" localSheetId="0" hidden="1">[2]M!$F$24:$N$24</definedName>
    <definedName name="__123Graph_BREIND" hidden="1">[3]M!$F$24:$N$24</definedName>
    <definedName name="__123Graph_BREJAVA" localSheetId="0" hidden="1">[2]M!$V$24:$AD$24</definedName>
    <definedName name="__123Graph_BREJAVA" hidden="1">[3]M!$V$24:$AD$24</definedName>
    <definedName name="__123Graph_BREOUTSIDE" localSheetId="0" hidden="1">[2]M!$AL$24:$AT$24</definedName>
    <definedName name="__123Graph_BREOUTSIDE" hidden="1">[3]M!$AL$24:$AT$24</definedName>
    <definedName name="__123Graph_CCPEXIND" localSheetId="0" hidden="1">[2]M!$F$20:$N$20</definedName>
    <definedName name="__123Graph_CCPEXIND" hidden="1">[3]M!$F$20:$N$20</definedName>
    <definedName name="__123Graph_CCPEXJAVA" localSheetId="0" hidden="1">[2]M!$V$20:$AD$20</definedName>
    <definedName name="__123Graph_CCPEXJAVA" hidden="1">[3]M!$V$20:$AD$20</definedName>
    <definedName name="__123Graph_CCPEXOUTS" localSheetId="0" hidden="1">[2]M!$AL$20:$AT$20</definedName>
    <definedName name="__123Graph_CCPEXOUTS" hidden="1">[3]M!$AL$20:$AT$20</definedName>
    <definedName name="__123Graph_CFININDO" localSheetId="0" hidden="1">[2]M!$F$29:$N$29</definedName>
    <definedName name="__123Graph_CFININDO" hidden="1">[3]M!$F$29:$N$29</definedName>
    <definedName name="__123Graph_CFINJAVA" localSheetId="0" hidden="1">[2]M!$V$29:$AD$29</definedName>
    <definedName name="__123Graph_CFINJAVA" hidden="1">[3]M!$V$29:$AD$29</definedName>
    <definedName name="__123Graph_CFINOUTS" localSheetId="0" hidden="1">[2]M!$F$29:$N$29</definedName>
    <definedName name="__123Graph_CFINOUTS" hidden="1">[3]M!$F$29:$N$29</definedName>
    <definedName name="__123Graph_CFUELINDO" localSheetId="0" hidden="1">[2]M!$F$7:$N$7</definedName>
    <definedName name="__123Graph_CFUELINDO" hidden="1">[3]M!$F$7:$N$7</definedName>
    <definedName name="__123Graph_CFUELJAVA" localSheetId="0" hidden="1">[2]M!$V$7:$AD$7</definedName>
    <definedName name="__123Graph_CFUELJAVA" hidden="1">[3]M!$V$7:$AD$7</definedName>
    <definedName name="__123Graph_CFUELOUTS" localSheetId="0" hidden="1">[2]M!$AL$7:$AT$7</definedName>
    <definedName name="__123Graph_CFUELOUTS" hidden="1">[3]M!$AL$7:$AT$7</definedName>
    <definedName name="__123Graph_COPEXIND" localSheetId="0" hidden="1">[2]M!$F$13:$N$13</definedName>
    <definedName name="__123Graph_COPEXIND" hidden="1">[3]M!$F$13:$N$13</definedName>
    <definedName name="__123Graph_COPEXJAVA" localSheetId="0" hidden="1">[2]M!$V$13:$AD$13</definedName>
    <definedName name="__123Graph_COPEXJAVA" hidden="1">[3]M!$V$13:$AD$13</definedName>
    <definedName name="__123Graph_COPEXOUTS" localSheetId="0" hidden="1">[2]M!$AL$13:$AT$13</definedName>
    <definedName name="__123Graph_COPEXOUTS" hidden="1">[3]M!$AL$13:$AT$13</definedName>
    <definedName name="__123Graph_D" localSheetId="2" hidden="1">[19]PkRp!#REF!</definedName>
    <definedName name="__123Graph_D" localSheetId="3" hidden="1">[19]PkRp!#REF!</definedName>
    <definedName name="__123Graph_D" localSheetId="0" hidden="1">[19]PkRp!#REF!</definedName>
    <definedName name="__123Graph_D" hidden="1">[19]PkRp!#REF!</definedName>
    <definedName name="__123Graph_DCPEXIND" localSheetId="0" hidden="1">[2]M!$F$19:$N$19</definedName>
    <definedName name="__123Graph_DCPEXIND" hidden="1">[3]M!$F$19:$N$19</definedName>
    <definedName name="__123Graph_DCPEXJAVA" localSheetId="0" hidden="1">[2]M!$V$19:$AD$19</definedName>
    <definedName name="__123Graph_DCPEXJAVA" hidden="1">[3]M!$V$19:$AD$19</definedName>
    <definedName name="__123Graph_DCPEXOUTS" localSheetId="0" hidden="1">[2]M!$AL$19:$AT$19</definedName>
    <definedName name="__123Graph_DCPEXOUTS" hidden="1">[3]M!$AL$19:$AT$19</definedName>
    <definedName name="__123Graph_DFUELINDO" localSheetId="0" hidden="1">[2]M!$F$8:$N$8</definedName>
    <definedName name="__123Graph_DFUELINDO" hidden="1">[3]M!$F$8:$N$8</definedName>
    <definedName name="__123Graph_DFUELJAVA" localSheetId="0" hidden="1">[2]M!$V$8:$AD$8</definedName>
    <definedName name="__123Graph_DFUELJAVA" hidden="1">[3]M!$V$8:$AD$8</definedName>
    <definedName name="__123Graph_DFUELOUTS" localSheetId="0" hidden="1">[2]M!$AL$8:$AT$8</definedName>
    <definedName name="__123Graph_DFUELOUTS" hidden="1">[3]M!$AL$8:$AT$8</definedName>
    <definedName name="__123Graph_DOPEXIND" localSheetId="0" hidden="1">[2]M!$F$14:$N$14</definedName>
    <definedName name="__123Graph_DOPEXIND" hidden="1">[3]M!$F$14:$N$14</definedName>
    <definedName name="__123Graph_DOPEXJAVA" localSheetId="0" hidden="1">[2]M!$V$14:$AD$14</definedName>
    <definedName name="__123Graph_DOPEXJAVA" hidden="1">[3]M!$V$14:$AD$14</definedName>
    <definedName name="__123Graph_DOPEXOUTS" localSheetId="0" hidden="1">[2]M!$AL$14:$AT$14</definedName>
    <definedName name="__123Graph_DOPEXOUTS" hidden="1">[3]M!$AL$14:$AT$14</definedName>
    <definedName name="__123Graph_X" localSheetId="2" hidden="1">'[20]TRNS-C1'!#REF!</definedName>
    <definedName name="__123Graph_X" localSheetId="3" hidden="1">'[20]TRNS-C1'!#REF!</definedName>
    <definedName name="__123Graph_X" localSheetId="0" hidden="1">'[20]TRNS-C1'!#REF!</definedName>
    <definedName name="__123Graph_X" hidden="1">'[20]TRNS-C1'!#REF!</definedName>
    <definedName name="__123gRAPH_x1" hidden="1">[21]DExp.Lmb!#REF!</definedName>
    <definedName name="__123Graph_XCPEXIND" localSheetId="0" hidden="1">[2]M!$F$3:$N$3</definedName>
    <definedName name="__123Graph_XCPEXIND" hidden="1">[3]M!$F$3:$N$3</definedName>
    <definedName name="__123Graph_XCPEXJAVA" localSheetId="0" hidden="1">[2]M!$V$3:$AD$3</definedName>
    <definedName name="__123Graph_XCPEXJAVA" hidden="1">[3]M!$V$3:$AD$3</definedName>
    <definedName name="__123Graph_XCPEXOUTS" localSheetId="0" hidden="1">[2]M!$AL$3:$AT$3</definedName>
    <definedName name="__123Graph_XCPEXOUTS" hidden="1">[3]M!$AL$3:$AT$3</definedName>
    <definedName name="__123Graph_XFININDO" localSheetId="0" hidden="1">[2]M!$F$3:$N$3</definedName>
    <definedName name="__123Graph_XFININDO" hidden="1">[3]M!$F$3:$N$3</definedName>
    <definedName name="__123Graph_XFINJAVA" localSheetId="0" hidden="1">[2]M!$V$3:$AD$3</definedName>
    <definedName name="__123Graph_XFINJAVA" hidden="1">[3]M!$V$3:$AD$3</definedName>
    <definedName name="__123Graph_XFUELINDO" localSheetId="0" hidden="1">[2]M!$F$3:$N$3</definedName>
    <definedName name="__123Graph_XFUELINDO" hidden="1">[3]M!$F$3:$N$3</definedName>
    <definedName name="__123Graph_XFUELJAVA" localSheetId="0" hidden="1">[2]M!$V$3:$AD$3</definedName>
    <definedName name="__123Graph_XFUELJAVA" hidden="1">[3]M!$V$3:$AD$3</definedName>
    <definedName name="__123Graph_XFUELOUTS" localSheetId="0" hidden="1">[2]M!$AL$3:$AT$3</definedName>
    <definedName name="__123Graph_XFUELOUTS" hidden="1">[3]M!$AL$3:$AT$3</definedName>
    <definedName name="__123Graph_XOPEXIND" localSheetId="0" hidden="1">[2]M!$F$3:$N$3</definedName>
    <definedName name="__123Graph_XOPEXIND" hidden="1">[3]M!$F$3:$N$3</definedName>
    <definedName name="__123Graph_XOPEXJAVA" localSheetId="0" hidden="1">[2]M!$V$3:$AD$3</definedName>
    <definedName name="__123Graph_XOPEXJAVA" hidden="1">[3]M!$V$3:$AD$3</definedName>
    <definedName name="__123Graph_XOPEXOUTS" localSheetId="0" hidden="1">[2]M!$AL$3:$AT$3</definedName>
    <definedName name="__123Graph_XOPEXOUTS" hidden="1">[3]M!$AL$3:$AT$3</definedName>
    <definedName name="__123Graph_XREJAVA" localSheetId="0" hidden="1">[2]M!$V$3:$AD$3</definedName>
    <definedName name="__123Graph_XREJAVA" hidden="1">[3]M!$V$3:$AD$3</definedName>
    <definedName name="__123Graph_XREOUTSIDE" localSheetId="0" hidden="1">[2]M!$AL$3:$AT$3</definedName>
    <definedName name="__123Graph_XREOUTSIDE" hidden="1">[3]M!$AL$3:$AT$3</definedName>
    <definedName name="__12JTM_PER_TW">#REF!</definedName>
    <definedName name="__13REKAP_KEGIATAN">#REF!</definedName>
    <definedName name="__14REKAP_PAK_AEP">#REF!</definedName>
    <definedName name="__15SUM_MUTDAL">#REF!</definedName>
    <definedName name="__2ANGG_PERUSAHA_2">#REF!</definedName>
    <definedName name="__3ANGG_PERUSAHAAN">#REF!</definedName>
    <definedName name="__4BAHAS_ANGG.">#REF!</definedName>
    <definedName name="__5BAHAS_DISTURB">#REF!</definedName>
    <definedName name="__6FORM_A">#REF!</definedName>
    <definedName name="__7FORM_B">#REF!</definedName>
    <definedName name="__8GD_PER_TW">#REF!</definedName>
    <definedName name="__9GH_2_SPINDEL">#REF!</definedName>
    <definedName name="__aa1" localSheetId="2" hidden="1">{#N/A,#N/A,FALSE,"M.42"}</definedName>
    <definedName name="__aa1" localSheetId="3" hidden="1">{#N/A,#N/A,FALSE,"M.42"}</definedName>
    <definedName name="__aa1" localSheetId="0" hidden="1">{#N/A,#N/A,FALSE,"M.42"}</definedName>
    <definedName name="__aa1" hidden="1">{#N/A,#N/A,FALSE,"M.42"}</definedName>
    <definedName name="__BAT48100">'[22]HARGA SATUAN'!$B$13</definedName>
    <definedName name="__BBM3" hidden="1">{#N/A,#N/A,FALSE,"M.32"}</definedName>
    <definedName name="__DAF1" localSheetId="2">#REF!</definedName>
    <definedName name="__DAF1" localSheetId="3">#REF!</definedName>
    <definedName name="__DAF1" localSheetId="0">#REF!</definedName>
    <definedName name="__DAF1">#REF!</definedName>
    <definedName name="__DAF11" localSheetId="2">#REF!</definedName>
    <definedName name="__DAF11" localSheetId="3">#REF!</definedName>
    <definedName name="__DAF11" localSheetId="0">#REF!</definedName>
    <definedName name="__DAF11">#REF!</definedName>
    <definedName name="__DAF12" localSheetId="2">#REF!</definedName>
    <definedName name="__DAF12" localSheetId="3">#REF!</definedName>
    <definedName name="__DAF12" localSheetId="0">#REF!</definedName>
    <definedName name="__DAF12">#REF!</definedName>
    <definedName name="__DAF13" localSheetId="3">#REF!</definedName>
    <definedName name="__DAF13" localSheetId="0">#REF!</definedName>
    <definedName name="__DAF13">#REF!</definedName>
    <definedName name="__daf133" localSheetId="3">#REF!</definedName>
    <definedName name="__daf133" localSheetId="0">#REF!</definedName>
    <definedName name="__daf133">#REF!</definedName>
    <definedName name="__DAF14" localSheetId="3">#REF!</definedName>
    <definedName name="__DAF14" localSheetId="0">#REF!</definedName>
    <definedName name="__DAF14">#REF!</definedName>
    <definedName name="__DAF15" localSheetId="3">#REF!</definedName>
    <definedName name="__DAF15" localSheetId="0">#REF!</definedName>
    <definedName name="__DAF15">#REF!</definedName>
    <definedName name="__DAF16" localSheetId="3">#REF!</definedName>
    <definedName name="__DAF16" localSheetId="0">#REF!</definedName>
    <definedName name="__DAF16">#REF!</definedName>
    <definedName name="__DAF17" localSheetId="3">#REF!</definedName>
    <definedName name="__DAF17" localSheetId="0">#REF!</definedName>
    <definedName name="__DAF17">#REF!</definedName>
    <definedName name="__DAF2" localSheetId="3">#REF!</definedName>
    <definedName name="__DAF2" localSheetId="0">#REF!</definedName>
    <definedName name="__DAF2">#REF!</definedName>
    <definedName name="__DAF3" localSheetId="3">#REF!</definedName>
    <definedName name="__DAF3" localSheetId="0">#REF!</definedName>
    <definedName name="__DAF3">#REF!</definedName>
    <definedName name="__dir2">#REF!</definedName>
    <definedName name="__DIV1">#REF!</definedName>
    <definedName name="__DIV10">#REF!</definedName>
    <definedName name="__DIV11">#REF!</definedName>
    <definedName name="__DIV2">#REF!</definedName>
    <definedName name="__DIV3">#REF!</definedName>
    <definedName name="__DIV4">#REF!</definedName>
    <definedName name="__DIV5">#REF!</definedName>
    <definedName name="__DIV6">#REF!</definedName>
    <definedName name="__DIV7">#REF!</definedName>
    <definedName name="__DIV8">#REF!</definedName>
    <definedName name="__DIV9">#REF!</definedName>
    <definedName name="__DMA7">[23]sept!$I$68</definedName>
    <definedName name="__EEE01">#REF!</definedName>
    <definedName name="__EEE02">#REF!</definedName>
    <definedName name="__EEE03">#REF!</definedName>
    <definedName name="__EEE04">#REF!</definedName>
    <definedName name="__EEE05">#REF!</definedName>
    <definedName name="__EEE06">#REF!</definedName>
    <definedName name="__EEE07">#REF!</definedName>
    <definedName name="__EEE08">#REF!</definedName>
    <definedName name="__EEE09">#REF!</definedName>
    <definedName name="__EEE10">#REF!</definedName>
    <definedName name="__EEE11">#REF!</definedName>
    <definedName name="__EEE12">#REF!</definedName>
    <definedName name="__EEE13">#REF!</definedName>
    <definedName name="__EEE14">#REF!</definedName>
    <definedName name="__EEE15">#REF!</definedName>
    <definedName name="__EEE16">#REF!</definedName>
    <definedName name="__EEE17">#REF!</definedName>
    <definedName name="__EEE18">#REF!</definedName>
    <definedName name="__EEE19">#REF!</definedName>
    <definedName name="__EEE20">#REF!</definedName>
    <definedName name="__EEE21">#REF!</definedName>
    <definedName name="__EEE22">#REF!</definedName>
    <definedName name="__EEE23">#REF!</definedName>
    <definedName name="__EEE24">#REF!</definedName>
    <definedName name="__EEE25">#REF!</definedName>
    <definedName name="__EEE26">#REF!</definedName>
    <definedName name="__EEE27">#REF!</definedName>
    <definedName name="__EEE28">#REF!</definedName>
    <definedName name="__EEE29">#REF!</definedName>
    <definedName name="__EEE30">#REF!</definedName>
    <definedName name="__EEE31">#REF!</definedName>
    <definedName name="__EEE32">#REF!</definedName>
    <definedName name="__EEE33">#REF!</definedName>
    <definedName name="__ERR1" hidden="1">{#N/A,#N/A,FALSE,"M.42"}</definedName>
    <definedName name="__hal1" localSheetId="3">#REF!</definedName>
    <definedName name="__hal1" localSheetId="0">#REF!</definedName>
    <definedName name="__hal1">#REF!</definedName>
    <definedName name="__hal2" localSheetId="3">#REF!</definedName>
    <definedName name="__hal2" localSheetId="0">#REF!</definedName>
    <definedName name="__hal2">#REF!</definedName>
    <definedName name="__hal3" localSheetId="3">#REF!</definedName>
    <definedName name="__hal3" localSheetId="0">#REF!</definedName>
    <definedName name="__hal3">#REF!</definedName>
    <definedName name="__hal4" localSheetId="3">#REF!</definedName>
    <definedName name="__hal4" localSheetId="0">#REF!</definedName>
    <definedName name="__hal4">#REF!</definedName>
    <definedName name="__hal5" localSheetId="3">#REF!</definedName>
    <definedName name="__hal5" localSheetId="0">#REF!</definedName>
    <definedName name="__hal5">#REF!</definedName>
    <definedName name="__hal6" localSheetId="3">#REF!</definedName>
    <definedName name="__hal6" localSheetId="0">#REF!</definedName>
    <definedName name="__hal6">#REF!</definedName>
    <definedName name="__HAL7">#REF!</definedName>
    <definedName name="__HAL8">#REF!</definedName>
    <definedName name="__JBN3" localSheetId="2" hidden="1">{#N/A,#N/A,FALSE,"M.32"}</definedName>
    <definedName name="__JBN3" localSheetId="3" hidden="1">{#N/A,#N/A,FALSE,"M.32"}</definedName>
    <definedName name="__JBN3" localSheetId="0" hidden="1">{#N/A,#N/A,FALSE,"M.32"}</definedName>
    <definedName name="__JBN3" hidden="1">{#N/A,#N/A,FALSE,"M.32"}</definedName>
    <definedName name="__Jh1" hidden="1">{"w1t2",#N/A,TRUE,"Jawa";"w1t2",#N/A,TRUE,"I";"w1t2",#N/A,TRUE,"II";"w1t2",#N/A,TRUE,"III";"w1t2",#N/A,TRUE,"Batam";"w1t2",#N/A,TRUE,"IV";"w1t2",#N/A,TRUE,"V";"w1t2",#N/A,TRUE,"VI";"w1t2",#N/A,TRUE,"VII";"w1t2",#N/A,TRUE,"VIII";"w1t2",#N/A,TRUE,"IX";"w1t2",#N/A,TRUE,"X";"w1t2",#N/A,TRUE,"XI"}</definedName>
    <definedName name="__JUL3">#REF!</definedName>
    <definedName name="__kb1" localSheetId="3">[11]ca!#REF!</definedName>
    <definedName name="__kb1" localSheetId="0">[11]ca!#REF!</definedName>
    <definedName name="__kb1">[11]ca!#REF!</definedName>
    <definedName name="__kb2" localSheetId="3">[11]ca!#REF!</definedName>
    <definedName name="__kb2">[11]ca!#REF!</definedName>
    <definedName name="__KER1020">'[24]UPAH DAN BAHAN'!$E$201</definedName>
    <definedName name="__kl09" localSheetId="2" hidden="1">{#N/A,#N/A,FALSE,"M.01"}</definedName>
    <definedName name="__kl09" localSheetId="3" hidden="1">{#N/A,#N/A,FALSE,"M.01"}</definedName>
    <definedName name="__kl09" localSheetId="0" hidden="1">{#N/A,#N/A,FALSE,"M.01"}</definedName>
    <definedName name="__kl09" hidden="1">{#N/A,#N/A,FALSE,"M.01"}</definedName>
    <definedName name="__kp1" localSheetId="3">[11]ca!#REF!</definedName>
    <definedName name="__kp1">[11]ca!#REF!</definedName>
    <definedName name="__la150">'[22]HARGA SATUAN'!$B$25</definedName>
    <definedName name="__LLL11">[12]Hrg.Dasar!#REF!</definedName>
    <definedName name="__MEI92" localSheetId="2">#REF!</definedName>
    <definedName name="__MEI92" localSheetId="3">#REF!</definedName>
    <definedName name="__MEI92" localSheetId="0">#REF!</definedName>
    <definedName name="__MEI92">#REF!</definedName>
    <definedName name="__MMM36">[12]Hrg.Dasar!#REF!</definedName>
    <definedName name="__MMM38">[12]Hrg.Dasar!#REF!</definedName>
    <definedName name="__MMM40">[12]Hrg.Dasar!#REF!</definedName>
    <definedName name="__MMM41">[12]Hrg.Dasar!#REF!</definedName>
    <definedName name="__MMM411">[12]Hrg.Dasar!#REF!</definedName>
    <definedName name="__MMM42">[12]Hrg.Dasar!#REF!</definedName>
    <definedName name="__MMM43">[12]Hrg.Dasar!#REF!</definedName>
    <definedName name="__MMM45">[12]Hrg.Dasar!#REF!</definedName>
    <definedName name="__MMM46">[12]Hrg.Dasar!#REF!</definedName>
    <definedName name="__MMM47">[12]Hrg.Dasar!#REF!</definedName>
    <definedName name="__MMM48">[12]Hrg.Dasar!#REF!</definedName>
    <definedName name="__MMM49">[12]Hrg.Dasar!#REF!</definedName>
    <definedName name="__MMM50">[12]Hrg.Dasar!#REF!</definedName>
    <definedName name="__MMM51">[12]Hrg.Dasar!#REF!</definedName>
    <definedName name="__MMM52">[12]Hrg.Dasar!#REF!</definedName>
    <definedName name="__MMM53">[12]Hrg.Dasar!#REF!</definedName>
    <definedName name="__MMM54">[12]Hrg.Dasar!#REF!</definedName>
    <definedName name="__npv1" localSheetId="2">#REF!</definedName>
    <definedName name="__npv1" localSheetId="3">#REF!</definedName>
    <definedName name="__npv1" localSheetId="0">#REF!</definedName>
    <definedName name="__npv1">#REF!</definedName>
    <definedName name="__npv2" localSheetId="2">#REF!</definedName>
    <definedName name="__npv2" localSheetId="3">#REF!</definedName>
    <definedName name="__npv2" localSheetId="0">#REF!</definedName>
    <definedName name="__npv2">#REF!</definedName>
    <definedName name="__pmt7040">'[22]HARGA SATUAN'!$B$8</definedName>
    <definedName name="__pp9" localSheetId="2">#REF!</definedName>
    <definedName name="__pp9" localSheetId="3">#REF!</definedName>
    <definedName name="__pp9" localSheetId="0">#REF!</definedName>
    <definedName name="__pp9">#REF!</definedName>
    <definedName name="__PVC4">'[24]UPAH DAN BAHAN'!$E$284</definedName>
    <definedName name="__rab1" localSheetId="2">#REF!</definedName>
    <definedName name="__rab1" localSheetId="3">#REF!</definedName>
    <definedName name="__rab1" localSheetId="0">#REF!</definedName>
    <definedName name="__rab1">#REF!</definedName>
    <definedName name="__rab2" localSheetId="2">#REF!</definedName>
    <definedName name="__rab2" localSheetId="3">#REF!</definedName>
    <definedName name="__rab2" localSheetId="0">#REF!</definedName>
    <definedName name="__rab2">#REF!</definedName>
    <definedName name="__RIP2" localSheetId="2" hidden="1">{#N/A,#N/A,FALSE,"M.01"}</definedName>
    <definedName name="__RIP2" localSheetId="3" hidden="1">{#N/A,#N/A,FALSE,"M.01"}</definedName>
    <definedName name="__RIP2" localSheetId="0" hidden="1">{#N/A,#N/A,FALSE,"M.01"}</definedName>
    <definedName name="__RIP2" hidden="1">{#N/A,#N/A,FALSE,"M.01"}</definedName>
    <definedName name="__RIP3" localSheetId="2" hidden="1">{#N/A,#N/A,FALSE,"M.41"}</definedName>
    <definedName name="__RIP3" localSheetId="3" hidden="1">{#N/A,#N/A,FALSE,"M.41"}</definedName>
    <definedName name="__RIP3" localSheetId="0" hidden="1">{#N/A,#N/A,FALSE,"M.41"}</definedName>
    <definedName name="__RIP3" hidden="1">{#N/A,#N/A,FALSE,"M.41"}</definedName>
    <definedName name="__sem1" localSheetId="2">#REF!</definedName>
    <definedName name="__sem1" localSheetId="3">#REF!</definedName>
    <definedName name="__sem1" localSheetId="0">#REF!</definedName>
    <definedName name="__sem1">#REF!</definedName>
    <definedName name="__SKW1">[8]NRCPTK01!$A$1:$AB$42</definedName>
    <definedName name="__SLA2009" localSheetId="2" hidden="1">{#N/A,#N/A,FALSE,"M.32"}</definedName>
    <definedName name="__SLA2009" localSheetId="3" hidden="1">{#N/A,#N/A,FALSE,"M.32"}</definedName>
    <definedName name="__SLA2009" localSheetId="0" hidden="1">{#N/A,#N/A,FALSE,"M.32"}</definedName>
    <definedName name="__SLA2009" hidden="1">{#N/A,#N/A,FALSE,"M.32"}</definedName>
    <definedName name="__sm1" localSheetId="2">#REF!</definedName>
    <definedName name="__sm1" localSheetId="3">#REF!</definedName>
    <definedName name="__sm1" localSheetId="0">#REF!</definedName>
    <definedName name="__sm1">#REF!</definedName>
    <definedName name="__Tab1" localSheetId="2">#REF!</definedName>
    <definedName name="__Tab1" localSheetId="3">#REF!</definedName>
    <definedName name="__Tab1" localSheetId="0">#REF!</definedName>
    <definedName name="__Tab1">#REF!</definedName>
    <definedName name="__Tab2" localSheetId="2">#REF!</definedName>
    <definedName name="__Tab2" localSheetId="3">#REF!</definedName>
    <definedName name="__Tab2" localSheetId="0">#REF!</definedName>
    <definedName name="__Tab2">#REF!</definedName>
    <definedName name="__Tab3" localSheetId="3">#REF!</definedName>
    <definedName name="__Tab3" localSheetId="0">#REF!</definedName>
    <definedName name="__Tab3">#REF!</definedName>
    <definedName name="__tbl1">[13]Sheet1!$C$16:$H$25</definedName>
    <definedName name="__tbl2">[14]terbilang!$C$16:$H$25</definedName>
    <definedName name="__tbl3">#REF!</definedName>
    <definedName name="__TBL5">[15]Sheet1!$C$16:$H$25</definedName>
    <definedName name="__TBL6">[15]Sheet1!$C$16:$H$25</definedName>
    <definedName name="__TH1" localSheetId="2" hidden="1">{#N/A,#N/A,FALSE,"M.34"}</definedName>
    <definedName name="__TH1" localSheetId="3" hidden="1">{#N/A,#N/A,FALSE,"M.34"}</definedName>
    <definedName name="__TH1" localSheetId="0" hidden="1">{#N/A,#N/A,FALSE,"M.34"}</definedName>
    <definedName name="__TH1" hidden="1">{#N/A,#N/A,FALSE,"M.34"}</definedName>
    <definedName name="__th2" localSheetId="2" hidden="1">{#N/A,#N/A,FALSE,"M.42"}</definedName>
    <definedName name="__th2" localSheetId="3" hidden="1">{#N/A,#N/A,FALSE,"M.42"}</definedName>
    <definedName name="__th2" localSheetId="0" hidden="1">{#N/A,#N/A,FALSE,"M.42"}</definedName>
    <definedName name="__th2" hidden="1">{#N/A,#N/A,FALSE,"M.42"}</definedName>
    <definedName name="__trw1" localSheetId="2">#REF!</definedName>
    <definedName name="__trw1" localSheetId="3">#REF!</definedName>
    <definedName name="__trw1" localSheetId="0">#REF!</definedName>
    <definedName name="__trw1">#REF!</definedName>
    <definedName name="__trw2" localSheetId="2">#REF!</definedName>
    <definedName name="__trw2" localSheetId="3">#REF!</definedName>
    <definedName name="__trw2" localSheetId="0">#REF!</definedName>
    <definedName name="__trw2">#REF!</definedName>
    <definedName name="__trw3" localSheetId="2">#REF!</definedName>
    <definedName name="__trw3" localSheetId="3">#REF!</definedName>
    <definedName name="__trw3" localSheetId="0">#REF!</definedName>
    <definedName name="__trw3">#REF!</definedName>
    <definedName name="__TW1" localSheetId="3">#REF!</definedName>
    <definedName name="__TW1" localSheetId="0">#REF!</definedName>
    <definedName name="__TW1">#REF!</definedName>
    <definedName name="__TW2" localSheetId="3">#REF!</definedName>
    <definedName name="__TW2" localSheetId="0">#REF!</definedName>
    <definedName name="__TW2">#REF!</definedName>
    <definedName name="__xlfn.AVERAGEIF" hidden="1">#NAME?</definedName>
    <definedName name="__xlfn.BAHTTEXT" hidden="1">#NAME?</definedName>
    <definedName name="_1" localSheetId="3">#REF!</definedName>
    <definedName name="_1" localSheetId="0">#REF!</definedName>
    <definedName name="_1">#REF!</definedName>
    <definedName name="_1__123Graph_ACHART_1" hidden="1">'[25]Cash Flow bulanan'!$K$203:$CX$203</definedName>
    <definedName name="_1__123Graph_BCHART_1" hidden="1">'[26]PUNCAK-89'!$AB$1:$AB$7</definedName>
    <definedName name="_1_2002_VS_2001" localSheetId="3">#REF!</definedName>
    <definedName name="_1_2002_VS_2001" localSheetId="0">#REF!</definedName>
    <definedName name="_1_2002_VS_2001">#REF!</definedName>
    <definedName name="_10" localSheetId="3">#REF!</definedName>
    <definedName name="_10" localSheetId="0">#REF!</definedName>
    <definedName name="_10">#REF!</definedName>
    <definedName name="_10_INV_PERUSAHAA_2" localSheetId="3">#REF!</definedName>
    <definedName name="_10_INV_PERUSAHAA_2" localSheetId="0">#REF!</definedName>
    <definedName name="_10_INV_PERUSAHAA_2">#REF!</definedName>
    <definedName name="_10INV_PERUSAHAA_2" localSheetId="3">#REF!</definedName>
    <definedName name="_10INV_PERUSAHAA_2" localSheetId="0">#REF!</definedName>
    <definedName name="_10INV_PERUSAHAA_2">#REF!</definedName>
    <definedName name="_11" localSheetId="3">#REF!</definedName>
    <definedName name="_11" localSheetId="0">#REF!</definedName>
    <definedName name="_11">#REF!</definedName>
    <definedName name="_11_INV_PERUSAHAAN" localSheetId="3">#REF!</definedName>
    <definedName name="_11_INV_PERUSAHAAN" localSheetId="0">#REF!</definedName>
    <definedName name="_11_INV_PERUSAHAAN">#REF!</definedName>
    <definedName name="_11INV_PERUSAHAAN" localSheetId="3">#REF!</definedName>
    <definedName name="_11INV_PERUSAHAAN" localSheetId="0">#REF!</definedName>
    <definedName name="_11INV_PERUSAHAAN">#REF!</definedName>
    <definedName name="_12" localSheetId="3">#REF!</definedName>
    <definedName name="_12" localSheetId="0">#REF!</definedName>
    <definedName name="_12">#REF!</definedName>
    <definedName name="_12_JTM_PER_TW" localSheetId="3">#REF!</definedName>
    <definedName name="_12_JTM_PER_TW" localSheetId="0">#REF!</definedName>
    <definedName name="_12_JTM_PER_TW">#REF!</definedName>
    <definedName name="_12JTM_PER_TW" localSheetId="3">#REF!</definedName>
    <definedName name="_12JTM_PER_TW" localSheetId="0">#REF!</definedName>
    <definedName name="_12JTM_PER_TW">#REF!</definedName>
    <definedName name="_13_REKAP_KEGIATAN" localSheetId="3">#REF!</definedName>
    <definedName name="_13_REKAP_KEGIATAN" localSheetId="0">#REF!</definedName>
    <definedName name="_13_REKAP_KEGIATAN">#REF!</definedName>
    <definedName name="_13REKAP_KEGIATAN" localSheetId="3">#REF!</definedName>
    <definedName name="_13REKAP_KEGIATAN" localSheetId="0">#REF!</definedName>
    <definedName name="_13REKAP_KEGIATAN">#REF!</definedName>
    <definedName name="_14_REKAP_PAK_AEP" localSheetId="3">#REF!</definedName>
    <definedName name="_14_REKAP_PAK_AEP" localSheetId="0">#REF!</definedName>
    <definedName name="_14_REKAP_PAK_AEP">#REF!</definedName>
    <definedName name="_14REKAP_PAK_AEP" localSheetId="3">#REF!</definedName>
    <definedName name="_14REKAP_PAK_AEP" localSheetId="0">#REF!</definedName>
    <definedName name="_14REKAP_PAK_AEP">#REF!</definedName>
    <definedName name="_15_SUM_MUTDAL" localSheetId="3">#REF!</definedName>
    <definedName name="_15_SUM_MUTDAL" localSheetId="0">#REF!</definedName>
    <definedName name="_15_SUM_MUTDAL">#REF!</definedName>
    <definedName name="_15SUM_MUTDAL" localSheetId="3">#REF!</definedName>
    <definedName name="_15SUM_MUTDAL" localSheetId="0">#REF!</definedName>
    <definedName name="_15SUM_MUTDAL">#REF!</definedName>
    <definedName name="_1S" localSheetId="3">#REF!</definedName>
    <definedName name="_1S" localSheetId="0">#REF!</definedName>
    <definedName name="_1S">#REF!</definedName>
    <definedName name="_1T" localSheetId="3">#REF!</definedName>
    <definedName name="_1T" localSheetId="0">#REF!</definedName>
    <definedName name="_1T">#REF!</definedName>
    <definedName name="_2" localSheetId="3">#REF!</definedName>
    <definedName name="_2" localSheetId="0">#REF!</definedName>
    <definedName name="_2">#REF!</definedName>
    <definedName name="_2_ANGG_PERUSAHA_2" localSheetId="3">#REF!</definedName>
    <definedName name="_2_ANGG_PERUSAHA_2" localSheetId="0">#REF!</definedName>
    <definedName name="_2_ANGG_PERUSAHA_2">#REF!</definedName>
    <definedName name="_2ANGG_PERUSAHA_2" localSheetId="3">#REF!</definedName>
    <definedName name="_2ANGG_PERUSAHA_2" localSheetId="0">#REF!</definedName>
    <definedName name="_2ANGG_PERUSAHA_2">#REF!</definedName>
    <definedName name="_2T" localSheetId="3">#REF!</definedName>
    <definedName name="_2T" localSheetId="0">#REF!</definedName>
    <definedName name="_2T">#REF!</definedName>
    <definedName name="_3" localSheetId="3">#REF!</definedName>
    <definedName name="_3" localSheetId="0">#REF!</definedName>
    <definedName name="_3">#REF!</definedName>
    <definedName name="_3_16" localSheetId="3">[27]BA_Rapen!#REF!</definedName>
    <definedName name="_3_16" localSheetId="0">[27]BA_Rapen!#REF!</definedName>
    <definedName name="_3_16">[27]BA_Rapen!#REF!</definedName>
    <definedName name="_3_ANGG_PERUSAHAAN" localSheetId="2">#REF!</definedName>
    <definedName name="_3_ANGG_PERUSAHAAN" localSheetId="3">#REF!</definedName>
    <definedName name="_3_ANGG_PERUSAHAAN" localSheetId="0">#REF!</definedName>
    <definedName name="_3_ANGG_PERUSAHAAN">#REF!</definedName>
    <definedName name="_3ANGG_PERUSAHAAN" localSheetId="2">#REF!</definedName>
    <definedName name="_3ANGG_PERUSAHAAN" localSheetId="3">#REF!</definedName>
    <definedName name="_3ANGG_PERUSAHAAN" localSheetId="0">#REF!</definedName>
    <definedName name="_3ANGG_PERUSAHAAN">#REF!</definedName>
    <definedName name="_3T" localSheetId="2">#REF!</definedName>
    <definedName name="_3T" localSheetId="3">#REF!</definedName>
    <definedName name="_3T" localSheetId="0">#REF!</definedName>
    <definedName name="_3T">#REF!</definedName>
    <definedName name="_3TR" localSheetId="3">#REF!</definedName>
    <definedName name="_3TR" localSheetId="0">#REF!</definedName>
    <definedName name="_3TR">#REF!</definedName>
    <definedName name="_4" localSheetId="3">#REF!</definedName>
    <definedName name="_4" localSheetId="0">#REF!</definedName>
    <definedName name="_4">#REF!</definedName>
    <definedName name="_4_BAHAS_ANGG." localSheetId="3">#REF!</definedName>
    <definedName name="_4_BAHAS_ANGG." localSheetId="0">#REF!</definedName>
    <definedName name="_4_BAHAS_ANGG.">#REF!</definedName>
    <definedName name="_4BAHAS_ANGG." localSheetId="3">#REF!</definedName>
    <definedName name="_4BAHAS_ANGG." localSheetId="0">#REF!</definedName>
    <definedName name="_4BAHAS_ANGG.">#REF!</definedName>
    <definedName name="_4T" localSheetId="3">#REF!</definedName>
    <definedName name="_4T" localSheetId="0">#REF!</definedName>
    <definedName name="_4T">#REF!</definedName>
    <definedName name="_5" localSheetId="3">#REF!</definedName>
    <definedName name="_5" localSheetId="0">#REF!</definedName>
    <definedName name="_5">#REF!</definedName>
    <definedName name="_5_BAHAS_DISTURB" localSheetId="3">#REF!</definedName>
    <definedName name="_5_BAHAS_DISTURB" localSheetId="0">#REF!</definedName>
    <definedName name="_5_BAHAS_DISTURB">#REF!</definedName>
    <definedName name="_5BAHAS_DISTURB" localSheetId="3">#REF!</definedName>
    <definedName name="_5BAHAS_DISTURB" localSheetId="0">#REF!</definedName>
    <definedName name="_5BAHAS_DISTURB">#REF!</definedName>
    <definedName name="_6" localSheetId="3">#REF!</definedName>
    <definedName name="_6" localSheetId="0">#REF!</definedName>
    <definedName name="_6">#REF!</definedName>
    <definedName name="_6_FORM_A" localSheetId="3">#REF!</definedName>
    <definedName name="_6_FORM_A" localSheetId="0">#REF!</definedName>
    <definedName name="_6_FORM_A">#REF!</definedName>
    <definedName name="_6A" localSheetId="3">#REF!</definedName>
    <definedName name="_6A" localSheetId="0">#REF!</definedName>
    <definedName name="_6A">#REF!</definedName>
    <definedName name="_6B" localSheetId="3">#REF!</definedName>
    <definedName name="_6B" localSheetId="0">#REF!</definedName>
    <definedName name="_6B">#REF!</definedName>
    <definedName name="_6FORM_A" localSheetId="3">#REF!</definedName>
    <definedName name="_6FORM_A" localSheetId="0">#REF!</definedName>
    <definedName name="_6FORM_A">#REF!</definedName>
    <definedName name="_7" localSheetId="3">#REF!</definedName>
    <definedName name="_7" localSheetId="0">#REF!</definedName>
    <definedName name="_7">#REF!</definedName>
    <definedName name="_7_FORM_B" localSheetId="3">#REF!</definedName>
    <definedName name="_7_FORM_B" localSheetId="0">#REF!</definedName>
    <definedName name="_7_FORM_B">#REF!</definedName>
    <definedName name="_7FORM_B" localSheetId="3">#REF!</definedName>
    <definedName name="_7FORM_B" localSheetId="0">#REF!</definedName>
    <definedName name="_7FORM_B">#REF!</definedName>
    <definedName name="_8" localSheetId="3">#REF!</definedName>
    <definedName name="_8" localSheetId="0">#REF!</definedName>
    <definedName name="_8">#REF!</definedName>
    <definedName name="_8_GD_PER_TW" localSheetId="3">#REF!</definedName>
    <definedName name="_8_GD_PER_TW" localSheetId="0">#REF!</definedName>
    <definedName name="_8_GD_PER_TW">#REF!</definedName>
    <definedName name="_818FA">#REF!</definedName>
    <definedName name="_818PK">#REF!</definedName>
    <definedName name="_8GD_PER_TW" localSheetId="3">#REF!</definedName>
    <definedName name="_8GD_PER_TW" localSheetId="0">#REF!</definedName>
    <definedName name="_8GD_PER_TW">#REF!</definedName>
    <definedName name="_9" localSheetId="3">#REF!</definedName>
    <definedName name="_9" localSheetId="0">#REF!</definedName>
    <definedName name="_9">#REF!</definedName>
    <definedName name="_9_GH_2_SPINDEL" localSheetId="3">#REF!</definedName>
    <definedName name="_9_GH_2_SPINDEL" localSheetId="0">#REF!</definedName>
    <definedName name="_9_GH_2_SPINDEL">#REF!</definedName>
    <definedName name="_9GH_2_SPINDEL" localSheetId="3">#REF!</definedName>
    <definedName name="_9GH_2_SPINDEL" localSheetId="0">#REF!</definedName>
    <definedName name="_9GH_2_SPINDEL">#REF!</definedName>
    <definedName name="_a" localSheetId="3">#REF!</definedName>
    <definedName name="_a" localSheetId="0">#REF!</definedName>
    <definedName name="_a">#REF!</definedName>
    <definedName name="_a_1" localSheetId="3">#REF!</definedName>
    <definedName name="_a_1" localSheetId="0">#REF!</definedName>
    <definedName name="_a_1">#REF!</definedName>
    <definedName name="_a_3" localSheetId="3">#REF!</definedName>
    <definedName name="_a_3" localSheetId="0">#REF!</definedName>
    <definedName name="_a_3">#REF!</definedName>
    <definedName name="_a_4" localSheetId="3">#REF!</definedName>
    <definedName name="_a_4" localSheetId="0">#REF!</definedName>
    <definedName name="_a_4">#REF!</definedName>
    <definedName name="_a_5" localSheetId="3">#REF!</definedName>
    <definedName name="_a_5" localSheetId="0">#REF!</definedName>
    <definedName name="_a_5">#REF!</definedName>
    <definedName name="_aa1" localSheetId="2" hidden="1">{#N/A,#N/A,FALSE,"M.42"}</definedName>
    <definedName name="_aa1" localSheetId="3" hidden="1">{#N/A,#N/A,FALSE,"M.42"}</definedName>
    <definedName name="_aa1" localSheetId="0" hidden="1">{#N/A,#N/A,FALSE,"M.42"}</definedName>
    <definedName name="_aa1" hidden="1">{#N/A,#N/A,FALSE,"M.42"}</definedName>
    <definedName name="_BAT48100">'[22]HARGA SATUAN'!$B$13</definedName>
    <definedName name="_BBM3" hidden="1">{#N/A,#N/A,FALSE,"M.32"}</definedName>
    <definedName name="_DAF1" localSheetId="2">#REF!</definedName>
    <definedName name="_DAF1" localSheetId="3">#REF!</definedName>
    <definedName name="_DAF1" localSheetId="0">#REF!</definedName>
    <definedName name="_DAF1">#REF!</definedName>
    <definedName name="_DAF11" localSheetId="2">#REF!</definedName>
    <definedName name="_DAF11" localSheetId="3">#REF!</definedName>
    <definedName name="_DAF11" localSheetId="0">#REF!</definedName>
    <definedName name="_DAF11">#REF!</definedName>
    <definedName name="_DAF12" localSheetId="2">#REF!</definedName>
    <definedName name="_DAF12" localSheetId="3">#REF!</definedName>
    <definedName name="_DAF12" localSheetId="0">#REF!</definedName>
    <definedName name="_DAF12">#REF!</definedName>
    <definedName name="_DAF13" localSheetId="3">#REF!</definedName>
    <definedName name="_DAF13" localSheetId="0">#REF!</definedName>
    <definedName name="_DAF13">#REF!</definedName>
    <definedName name="_daf133" localSheetId="3">#REF!</definedName>
    <definedName name="_daf133" localSheetId="0">#REF!</definedName>
    <definedName name="_daf133">#REF!</definedName>
    <definedName name="_DAF14" localSheetId="3">#REF!</definedName>
    <definedName name="_DAF14" localSheetId="0">#REF!</definedName>
    <definedName name="_DAF14">#REF!</definedName>
    <definedName name="_DAF15" localSheetId="3">#REF!</definedName>
    <definedName name="_DAF15" localSheetId="0">#REF!</definedName>
    <definedName name="_DAF15">#REF!</definedName>
    <definedName name="_DAF16" localSheetId="3">#REF!</definedName>
    <definedName name="_DAF16" localSheetId="0">#REF!</definedName>
    <definedName name="_DAF16">#REF!</definedName>
    <definedName name="_DAF17" localSheetId="3">#REF!</definedName>
    <definedName name="_DAF17" localSheetId="0">#REF!</definedName>
    <definedName name="_DAF17">#REF!</definedName>
    <definedName name="_DAF2" localSheetId="3">#REF!</definedName>
    <definedName name="_DAF2" localSheetId="0">#REF!</definedName>
    <definedName name="_DAF2">#REF!</definedName>
    <definedName name="_DAF3" localSheetId="3">#REF!</definedName>
    <definedName name="_DAF3" localSheetId="0">#REF!</definedName>
    <definedName name="_DAF3">#REF!</definedName>
    <definedName name="_dir2">#REF!</definedName>
    <definedName name="_Dist_Bin" localSheetId="3" hidden="1">#REF!</definedName>
    <definedName name="_Dist_Bin" localSheetId="0" hidden="1">#REF!</definedName>
    <definedName name="_Dist_Bin" hidden="1">#REF!</definedName>
    <definedName name="_Dist_Values" localSheetId="3" hidden="1">#REF!</definedName>
    <definedName name="_Dist_Values" localSheetId="0" hidden="1">#REF!</definedName>
    <definedName name="_Dist_Values" hidden="1">#REF!</definedName>
    <definedName name="_DIV1">#REF!</definedName>
    <definedName name="_DIV10">#REF!</definedName>
    <definedName name="_DIV11">#REF!</definedName>
    <definedName name="_DIV2">#REF!</definedName>
    <definedName name="_DIV3">#REF!</definedName>
    <definedName name="_DIV4">#REF!</definedName>
    <definedName name="_DIV5">#REF!</definedName>
    <definedName name="_DIV6">#REF!</definedName>
    <definedName name="_DIV7">#REF!</definedName>
    <definedName name="_DIV8">#REF!</definedName>
    <definedName name="_DIV9">#REF!</definedName>
    <definedName name="_DMA7">[23]sept!$I$68</definedName>
    <definedName name="_EEE01">#REF!</definedName>
    <definedName name="_EEE02">#REF!</definedName>
    <definedName name="_EEE03">#REF!</definedName>
    <definedName name="_EEE04">#REF!</definedName>
    <definedName name="_EEE05">#REF!</definedName>
    <definedName name="_EEE06">#REF!</definedName>
    <definedName name="_EEE07">#REF!</definedName>
    <definedName name="_EEE08">#REF!</definedName>
    <definedName name="_EEE09">#REF!</definedName>
    <definedName name="_EEE10">#REF!</definedName>
    <definedName name="_EEE11">#REF!</definedName>
    <definedName name="_EEE12">#REF!</definedName>
    <definedName name="_EEE13">#REF!</definedName>
    <definedName name="_EEE14">#REF!</definedName>
    <definedName name="_EEE15">#REF!</definedName>
    <definedName name="_EEE16">#REF!</definedName>
    <definedName name="_EEE17">#REF!</definedName>
    <definedName name="_EEE18">#REF!</definedName>
    <definedName name="_EEE19">#REF!</definedName>
    <definedName name="_EEE20">#REF!</definedName>
    <definedName name="_EEE21">#REF!</definedName>
    <definedName name="_EEE22">#REF!</definedName>
    <definedName name="_EEE23">#REF!</definedName>
    <definedName name="_EEE24">#REF!</definedName>
    <definedName name="_EEE25">#REF!</definedName>
    <definedName name="_EEE26">#REF!</definedName>
    <definedName name="_EEE27">#REF!</definedName>
    <definedName name="_EEE28">#REF!</definedName>
    <definedName name="_EEE29">#REF!</definedName>
    <definedName name="_EEE30">#REF!</definedName>
    <definedName name="_EEE31">#REF!</definedName>
    <definedName name="_EEE32">#REF!</definedName>
    <definedName name="_EEE33">#REF!</definedName>
    <definedName name="_ERR1" hidden="1">{#N/A,#N/A,FALSE,"M.42"}</definedName>
    <definedName name="_Fill" localSheetId="3" hidden="1">#REF!</definedName>
    <definedName name="_Fill" localSheetId="0" hidden="1">#REF!</definedName>
    <definedName name="_Fill" hidden="1">#REF!</definedName>
    <definedName name="_xlnm._FilterDatabase" localSheetId="2" hidden="1">'1. DATA TRAFO'!$A$11:$WZP$600</definedName>
    <definedName name="_xlnm._FilterDatabase" localSheetId="3" hidden="1">'2. SUHU &amp; FISIK TRAFO'!$AU$12:$AX$181</definedName>
    <definedName name="_xlnm._FilterDatabase" hidden="1">'[28]351BQMCN'!$C$1:$C$4575</definedName>
    <definedName name="_hal1" localSheetId="2">#REF!</definedName>
    <definedName name="_hal1" localSheetId="3">#REF!</definedName>
    <definedName name="_hal1" localSheetId="0">#REF!</definedName>
    <definedName name="_hal1">#REF!</definedName>
    <definedName name="_hal2" localSheetId="3">#REF!</definedName>
    <definedName name="_hal2" localSheetId="0">#REF!</definedName>
    <definedName name="_hal2">#REF!</definedName>
    <definedName name="_hal3" localSheetId="3">#REF!</definedName>
    <definedName name="_hal3" localSheetId="0">#REF!</definedName>
    <definedName name="_hal3">#REF!</definedName>
    <definedName name="_hal4" localSheetId="3">#REF!</definedName>
    <definedName name="_hal4" localSheetId="0">#REF!</definedName>
    <definedName name="_hal4">#REF!</definedName>
    <definedName name="_hal5" localSheetId="3">#REF!</definedName>
    <definedName name="_hal5" localSheetId="0">#REF!</definedName>
    <definedName name="_hal5">#REF!</definedName>
    <definedName name="_hal6" localSheetId="3">#REF!</definedName>
    <definedName name="_hal6" localSheetId="0">#REF!</definedName>
    <definedName name="_hal6">#REF!</definedName>
    <definedName name="_HAL7">#REF!</definedName>
    <definedName name="_HAL8">#REF!</definedName>
    <definedName name="_hsd02">[29]Catatan!$C$128</definedName>
    <definedName name="_ido02">[29]Catatan!$D$128</definedName>
    <definedName name="_JBN3" localSheetId="2" hidden="1">{#N/A,#N/A,FALSE,"M.32"}</definedName>
    <definedName name="_JBN3" localSheetId="3" hidden="1">{#N/A,#N/A,FALSE,"M.32"}</definedName>
    <definedName name="_JBN3" localSheetId="0" hidden="1">{#N/A,#N/A,FALSE,"M.32"}</definedName>
    <definedName name="_JBN3" hidden="1">{#N/A,#N/A,FALSE,"M.32"}</definedName>
    <definedName name="_Jh1" hidden="1">{"w1t2",#N/A,TRUE,"Jawa";"w1t2",#N/A,TRUE,"I";"w1t2",#N/A,TRUE,"II";"w1t2",#N/A,TRUE,"III";"w1t2",#N/A,TRUE,"Batam";"w1t2",#N/A,TRUE,"IV";"w1t2",#N/A,TRUE,"V";"w1t2",#N/A,TRUE,"VI";"w1t2",#N/A,TRUE,"VII";"w1t2",#N/A,TRUE,"VIII";"w1t2",#N/A,TRUE,"IX";"w1t2",#N/A,TRUE,"X";"w1t2",#N/A,TRUE,"XI"}</definedName>
    <definedName name="_JUL3">#REF!</definedName>
    <definedName name="_kb1" localSheetId="3">[11]ca!#REF!</definedName>
    <definedName name="_kb1" localSheetId="0">[11]ca!#REF!</definedName>
    <definedName name="_kb1">[11]ca!#REF!</definedName>
    <definedName name="_kb2" localSheetId="3">[11]ca!#REF!</definedName>
    <definedName name="_kb2">[11]ca!#REF!</definedName>
    <definedName name="_KER1020">'[10]UPAH DAN BAHAN'!$E$201</definedName>
    <definedName name="_Key1" localSheetId="2" hidden="1">#REF!</definedName>
    <definedName name="_Key1" localSheetId="3" hidden="1">#REF!</definedName>
    <definedName name="_Key1" localSheetId="0" hidden="1">#REF!</definedName>
    <definedName name="_Key1" hidden="1">#REF!</definedName>
    <definedName name="_Key2" localSheetId="2" hidden="1">#REF!</definedName>
    <definedName name="_Key2" localSheetId="3" hidden="1">#REF!</definedName>
    <definedName name="_Key2" localSheetId="0" hidden="1">#REF!</definedName>
    <definedName name="_Key2" hidden="1">#REF!</definedName>
    <definedName name="_kl09" localSheetId="2" hidden="1">{#N/A,#N/A,FALSE,"M.01"}</definedName>
    <definedName name="_kl09" localSheetId="3" hidden="1">{#N/A,#N/A,FALSE,"M.01"}</definedName>
    <definedName name="_kl09" localSheetId="0" hidden="1">{#N/A,#N/A,FALSE,"M.01"}</definedName>
    <definedName name="_kl09" hidden="1">{#N/A,#N/A,FALSE,"M.01"}</definedName>
    <definedName name="_KOB" hidden="1">[30]UshDeb00!#REF!</definedName>
    <definedName name="_kp1" localSheetId="3">[11]ca!#REF!</definedName>
    <definedName name="_kp1">[11]ca!#REF!</definedName>
    <definedName name="_la150">'[22]HARGA SATUAN'!$B$25</definedName>
    <definedName name="_LinkPic_148B9ED1F0E34034A77CBB6312C3737E" localSheetId="2">#REF!</definedName>
    <definedName name="_LinkPic_148B9ED1F0E34034A77CBB6312C3737E" localSheetId="3">#REF!</definedName>
    <definedName name="_LinkPic_148B9ED1F0E34034A77CBB6312C3737E" localSheetId="0">#REF!</definedName>
    <definedName name="_LinkPic_148B9ED1F0E34034A77CBB6312C3737E">#REF!</definedName>
    <definedName name="_LinkPic_3BD6DC9EA1244135BB44D10D9B947A20" localSheetId="2">#REF!</definedName>
    <definedName name="_LinkPic_3BD6DC9EA1244135BB44D10D9B947A20" localSheetId="3">#REF!</definedName>
    <definedName name="_LinkPic_3BD6DC9EA1244135BB44D10D9B947A20" localSheetId="0">#REF!</definedName>
    <definedName name="_LinkPic_3BD6DC9EA1244135BB44D10D9B947A20">#REF!</definedName>
    <definedName name="_LinkPic_450384875BDD4637926F9BC2A5B87B18" localSheetId="2">#REF!</definedName>
    <definedName name="_LinkPic_450384875BDD4637926F9BC2A5B87B18" localSheetId="3">#REF!</definedName>
    <definedName name="_LinkPic_450384875BDD4637926F9BC2A5B87B18" localSheetId="0">#REF!</definedName>
    <definedName name="_LinkPic_450384875BDD4637926F9BC2A5B87B18">#REF!</definedName>
    <definedName name="_LinkPic_5D9A26180F9345689881A3AD580D3F7A" localSheetId="0">'[31]Assumptions (2)'!$B$3:$H$39</definedName>
    <definedName name="_LinkPic_5D9A26180F9345689881A3AD580D3F7A">'[32]Assumptions (2)'!$B$3:$H$39</definedName>
    <definedName name="_LinkPic_DC9E3C4193F340C38D569535AFB3BB77" localSheetId="0">'[31]Assumptions (2)'!$B$41:$H$81</definedName>
    <definedName name="_LinkPic_DC9E3C4193F340C38D569535AFB3BB77">'[32]Assumptions (2)'!$B$41:$H$81</definedName>
    <definedName name="_LinkPic_E9349935B30E48F09406EDCF5D273022" localSheetId="2">#REF!</definedName>
    <definedName name="_LinkPic_E9349935B30E48F09406EDCF5D273022" localSheetId="3">#REF!</definedName>
    <definedName name="_LinkPic_E9349935B30E48F09406EDCF5D273022" localSheetId="0">#REF!</definedName>
    <definedName name="_LinkPic_E9349935B30E48F09406EDCF5D273022">#REF!</definedName>
    <definedName name="_LinkPic_F2A3E2A02A344C94935E694361951F2D" localSheetId="2">#REF!</definedName>
    <definedName name="_LinkPic_F2A3E2A02A344C94935E694361951F2D" localSheetId="3">#REF!</definedName>
    <definedName name="_LinkPic_F2A3E2A02A344C94935E694361951F2D" localSheetId="0">#REF!</definedName>
    <definedName name="_LinkPic_F2A3E2A02A344C94935E694361951F2D">#REF!</definedName>
    <definedName name="_LinkPic_F92207FEB2A6436FA348F7B54826350A" localSheetId="2">#REF!</definedName>
    <definedName name="_LinkPic_F92207FEB2A6436FA348F7B54826350A" localSheetId="3">#REF!</definedName>
    <definedName name="_LinkPic_F92207FEB2A6436FA348F7B54826350A" localSheetId="0">#REF!</definedName>
    <definedName name="_LinkPic_F92207FEB2A6436FA348F7B54826350A">#REF!</definedName>
    <definedName name="_LinkPic_FD057638FD704751A8053D1BA1E0275E" localSheetId="3">#REF!</definedName>
    <definedName name="_LinkPic_FD057638FD704751A8053D1BA1E0275E" localSheetId="0">#REF!</definedName>
    <definedName name="_LinkPic_FD057638FD704751A8053D1BA1E0275E">#REF!</definedName>
    <definedName name="_LinkPic_FF645AB2FF2843DCB43AEDF9934790E6" localSheetId="3">#REF!</definedName>
    <definedName name="_LinkPic_FF645AB2FF2843DCB43AEDF9934790E6" localSheetId="0">#REF!</definedName>
    <definedName name="_LinkPic_FF645AB2FF2843DCB43AEDF9934790E6">#REF!</definedName>
    <definedName name="_LLL11">[12]Hrg.Dasar!#REF!</definedName>
    <definedName name="_MDE01">#REF!</definedName>
    <definedName name="_MDE02">#REF!</definedName>
    <definedName name="_MDE03">#REF!</definedName>
    <definedName name="_MDE04">#REF!</definedName>
    <definedName name="_MDE05">#REF!</definedName>
    <definedName name="_MDE06">#REF!</definedName>
    <definedName name="_MDE07">#REF!</definedName>
    <definedName name="_MDE08">#REF!</definedName>
    <definedName name="_MDE09">#REF!</definedName>
    <definedName name="_MDE10">#REF!</definedName>
    <definedName name="_MDE11">#REF!</definedName>
    <definedName name="_MDE12">#REF!</definedName>
    <definedName name="_MDE13">#REF!</definedName>
    <definedName name="_MDE14">#REF!</definedName>
    <definedName name="_MDE15">#REF!</definedName>
    <definedName name="_MDE16">#REF!</definedName>
    <definedName name="_MDE17">#REF!</definedName>
    <definedName name="_MDE18">#REF!</definedName>
    <definedName name="_MDE19">#REF!</definedName>
    <definedName name="_MDE20">#REF!</definedName>
    <definedName name="_MDE21">#REF!</definedName>
    <definedName name="_MDE22">#REF!</definedName>
    <definedName name="_MDE23">#REF!</definedName>
    <definedName name="_MDE24">#REF!</definedName>
    <definedName name="_MDE25">#REF!</definedName>
    <definedName name="_MDE26">#REF!</definedName>
    <definedName name="_MDE27">#REF!</definedName>
    <definedName name="_MDE28">#REF!</definedName>
    <definedName name="_MDE29">#REF!</definedName>
    <definedName name="_MDE30">#REF!</definedName>
    <definedName name="_MDE31">#REF!</definedName>
    <definedName name="_MDE32">#REF!</definedName>
    <definedName name="_MDE33">#REF!</definedName>
    <definedName name="_MDE34">#REF!</definedName>
    <definedName name="_ME01">#REF!</definedName>
    <definedName name="_ME02">#REF!</definedName>
    <definedName name="_ME03">#REF!</definedName>
    <definedName name="_ME04">#REF!</definedName>
    <definedName name="_ME05">#REF!</definedName>
    <definedName name="_ME06">#REF!</definedName>
    <definedName name="_ME07">#REF!</definedName>
    <definedName name="_ME08">#REF!</definedName>
    <definedName name="_ME09">#REF!</definedName>
    <definedName name="_ME10">#REF!</definedName>
    <definedName name="_ME11">#REF!</definedName>
    <definedName name="_ME12">#REF!</definedName>
    <definedName name="_ME13">#REF!</definedName>
    <definedName name="_ME14">#REF!</definedName>
    <definedName name="_ME15">#REF!</definedName>
    <definedName name="_ME16">#REF!</definedName>
    <definedName name="_ME17">#REF!</definedName>
    <definedName name="_ME18">#REF!</definedName>
    <definedName name="_ME19">#REF!</definedName>
    <definedName name="_ME20">#REF!</definedName>
    <definedName name="_ME21">#REF!</definedName>
    <definedName name="_ME22">#REF!</definedName>
    <definedName name="_ME23">#REF!</definedName>
    <definedName name="_ME24">#REF!</definedName>
    <definedName name="_ME25">#REF!</definedName>
    <definedName name="_ME26">#REF!</definedName>
    <definedName name="_ME27">#REF!</definedName>
    <definedName name="_ME28">#REF!</definedName>
    <definedName name="_ME29">#REF!</definedName>
    <definedName name="_ME30">#REF!</definedName>
    <definedName name="_ME31">#REF!</definedName>
    <definedName name="_ME32">#REF!</definedName>
    <definedName name="_ME33">#REF!</definedName>
    <definedName name="_ME34">#REF!</definedName>
    <definedName name="_MEI92" localSheetId="3">#REF!</definedName>
    <definedName name="_MEI92" localSheetId="0">#REF!</definedName>
    <definedName name="_MEI92">#REF!</definedName>
    <definedName name="_MEI92_1" localSheetId="3">#REF!</definedName>
    <definedName name="_MEI92_1" localSheetId="0">#REF!</definedName>
    <definedName name="_MEI92_1">#REF!</definedName>
    <definedName name="_MEI92_3" localSheetId="3">#REF!</definedName>
    <definedName name="_MEI92_3" localSheetId="0">#REF!</definedName>
    <definedName name="_MEI92_3">#REF!</definedName>
    <definedName name="_MEI92_4" localSheetId="3">#REF!</definedName>
    <definedName name="_MEI92_4" localSheetId="0">#REF!</definedName>
    <definedName name="_MEI92_4">#REF!</definedName>
    <definedName name="_MEI92_5" localSheetId="3">#REF!</definedName>
    <definedName name="_MEI92_5" localSheetId="0">#REF!</definedName>
    <definedName name="_MEI92_5">#REF!</definedName>
    <definedName name="_mfo02">[29]Catatan!$E$128</definedName>
    <definedName name="_Mm516">[33]A!$M$61</definedName>
    <definedName name="_MMM36">[12]Hrg.Dasar!#REF!</definedName>
    <definedName name="_MMM38">[12]Hrg.Dasar!#REF!</definedName>
    <definedName name="_MMM40">[12]Hrg.Dasar!#REF!</definedName>
    <definedName name="_MMM41">[12]Hrg.Dasar!#REF!</definedName>
    <definedName name="_MMM411">[12]Hrg.Dasar!#REF!</definedName>
    <definedName name="_MMM42">[12]Hrg.Dasar!#REF!</definedName>
    <definedName name="_MMM43">[12]Hrg.Dasar!#REF!</definedName>
    <definedName name="_MMM45">[12]Hrg.Dasar!#REF!</definedName>
    <definedName name="_MMM46">[12]Hrg.Dasar!#REF!</definedName>
    <definedName name="_MMM47">[12]Hrg.Dasar!#REF!</definedName>
    <definedName name="_MMM48">[12]Hrg.Dasar!#REF!</definedName>
    <definedName name="_MMM49">[12]Hrg.Dasar!#REF!</definedName>
    <definedName name="_MMM50">[12]Hrg.Dasar!#REF!</definedName>
    <definedName name="_MMM51">[12]Hrg.Dasar!#REF!</definedName>
    <definedName name="_MMM52">[12]Hrg.Dasar!#REF!</definedName>
    <definedName name="_MMM53">[12]Hrg.Dasar!#REF!</definedName>
    <definedName name="_MMM54">[12]Hrg.Dasar!#REF!</definedName>
    <definedName name="_npv1" localSheetId="3">#REF!</definedName>
    <definedName name="_npv1" localSheetId="0">#REF!</definedName>
    <definedName name="_npv1">#REF!</definedName>
    <definedName name="_npv2" localSheetId="3">#REF!</definedName>
    <definedName name="_npv2" localSheetId="0">#REF!</definedName>
    <definedName name="_npv2">#REF!</definedName>
    <definedName name="_Order1" hidden="1">255</definedName>
    <definedName name="_Order2" hidden="1">255</definedName>
    <definedName name="_Parse_Out" hidden="1">#REF!</definedName>
    <definedName name="_pmt7040">'[22]HARGA SATUAN'!$B$8</definedName>
    <definedName name="_pp9">#REF!</definedName>
    <definedName name="_PRSB_A11..B_O1" localSheetId="2">#REF!</definedName>
    <definedName name="_PRSB_A11..B_O1" localSheetId="3">#REF!</definedName>
    <definedName name="_PRSB_A11..B_O1" localSheetId="0">#REF!</definedName>
    <definedName name="_PRSB_A11..B_O1">#REF!</definedName>
    <definedName name="_PRSS1..AD1683_" localSheetId="2">#REF!</definedName>
    <definedName name="_PRSS1..AD1683_" localSheetId="3">#REF!</definedName>
    <definedName name="_PRSS1..AD1683_" localSheetId="0">#REF!</definedName>
    <definedName name="_PRSS1..AD1683_">#REF!</definedName>
    <definedName name="_PVC1">#REF!</definedName>
    <definedName name="_PVC112">#REF!</definedName>
    <definedName name="_PVC12">#REF!</definedName>
    <definedName name="_PVC2">#REF!</definedName>
    <definedName name="_PVC212">#REF!</definedName>
    <definedName name="_PVC3">#REF!</definedName>
    <definedName name="_PVC34">#REF!</definedName>
    <definedName name="_PVC4">'[10]UPAH DAN BAHAN'!$E$284</definedName>
    <definedName name="_rab1" localSheetId="2">#REF!</definedName>
    <definedName name="_rab1" localSheetId="3">#REF!</definedName>
    <definedName name="_rab1" localSheetId="0">#REF!</definedName>
    <definedName name="_rab1">#REF!</definedName>
    <definedName name="_rab2" localSheetId="3">#REF!</definedName>
    <definedName name="_rab2" localSheetId="0">#REF!</definedName>
    <definedName name="_rab2">#REF!</definedName>
    <definedName name="_Regression_Int" hidden="1">1</definedName>
    <definedName name="_Regression_Out" hidden="1">[34]RPBL!$F$13</definedName>
    <definedName name="_Regression_X" hidden="1">[34]RPBL!$F$8:$F$11</definedName>
    <definedName name="_Regression_Y" hidden="1">[34]RPBL!$G$8:$G$11</definedName>
    <definedName name="_RIP2" localSheetId="2" hidden="1">{#N/A,#N/A,FALSE,"M.01"}</definedName>
    <definedName name="_RIP2" localSheetId="3" hidden="1">{#N/A,#N/A,FALSE,"M.01"}</definedName>
    <definedName name="_RIP2" localSheetId="0" hidden="1">{#N/A,#N/A,FALSE,"M.01"}</definedName>
    <definedName name="_RIP2" hidden="1">{#N/A,#N/A,FALSE,"M.01"}</definedName>
    <definedName name="_RIP3" localSheetId="2" hidden="1">{#N/A,#N/A,FALSE,"M.41"}</definedName>
    <definedName name="_RIP3" localSheetId="3" hidden="1">{#N/A,#N/A,FALSE,"M.41"}</definedName>
    <definedName name="_RIP3" localSheetId="0" hidden="1">{#N/A,#N/A,FALSE,"M.41"}</definedName>
    <definedName name="_RIP3" hidden="1">{#N/A,#N/A,FALSE,"M.41"}</definedName>
    <definedName name="_SEC1" localSheetId="2">#REF!</definedName>
    <definedName name="_SEC1" localSheetId="3">#REF!</definedName>
    <definedName name="_SEC1" localSheetId="0">#REF!</definedName>
    <definedName name="_SEC1">#REF!</definedName>
    <definedName name="_sec2" localSheetId="2">#REF!</definedName>
    <definedName name="_sec2" localSheetId="3">#REF!</definedName>
    <definedName name="_sec2" localSheetId="0">#REF!</definedName>
    <definedName name="_sec2">#REF!</definedName>
    <definedName name="_sem1" localSheetId="2">#REF!</definedName>
    <definedName name="_sem1" localSheetId="3">#REF!</definedName>
    <definedName name="_sem1" localSheetId="0">#REF!</definedName>
    <definedName name="_sem1">#REF!</definedName>
    <definedName name="_SKW1">[8]NRCPTK01!$A$1:$AB$42</definedName>
    <definedName name="_SLA2009" localSheetId="2" hidden="1">{#N/A,#N/A,FALSE,"M.32"}</definedName>
    <definedName name="_SLA2009" localSheetId="3" hidden="1">{#N/A,#N/A,FALSE,"M.32"}</definedName>
    <definedName name="_SLA2009" localSheetId="0" hidden="1">{#N/A,#N/A,FALSE,"M.32"}</definedName>
    <definedName name="_SLA2009" hidden="1">{#N/A,#N/A,FALSE,"M.32"}</definedName>
    <definedName name="_sm1" localSheetId="2">#REF!</definedName>
    <definedName name="_sm1" localSheetId="3">#REF!</definedName>
    <definedName name="_sm1" localSheetId="0">#REF!</definedName>
    <definedName name="_sm1">#REF!</definedName>
    <definedName name="_Sort" localSheetId="2" hidden="1">#REF!</definedName>
    <definedName name="_Sort" localSheetId="3" hidden="1">#REF!</definedName>
    <definedName name="_Sort" localSheetId="0" hidden="1">#REF!</definedName>
    <definedName name="_Sort" hidden="1">#REF!</definedName>
    <definedName name="_sORTY" hidden="1">[35]UshDeb00!#REF!</definedName>
    <definedName name="_Tab1" localSheetId="2">#REF!</definedName>
    <definedName name="_Tab1" localSheetId="3">#REF!</definedName>
    <definedName name="_Tab1" localSheetId="0">#REF!</definedName>
    <definedName name="_Tab1">#REF!</definedName>
    <definedName name="_Tab2" localSheetId="3">#REF!</definedName>
    <definedName name="_Tab2" localSheetId="0">#REF!</definedName>
    <definedName name="_Tab2">#REF!</definedName>
    <definedName name="_Tab3" localSheetId="3">#REF!</definedName>
    <definedName name="_Tab3" localSheetId="0">#REF!</definedName>
    <definedName name="_Tab3">#REF!</definedName>
    <definedName name="_tbl1">[13]Sheet1!$C$16:$H$25</definedName>
    <definedName name="_tbl2">[14]terbilang!$C$16:$H$25</definedName>
    <definedName name="_tbl3">#REF!</definedName>
    <definedName name="_TBL5">[15]Sheet1!$C$16:$H$25</definedName>
    <definedName name="_TBL6">[15]Sheet1!$C$16:$H$25</definedName>
    <definedName name="_TH1" localSheetId="2" hidden="1">{#N/A,#N/A,FALSE,"M.34"}</definedName>
    <definedName name="_TH1" localSheetId="3" hidden="1">{#N/A,#N/A,FALSE,"M.34"}</definedName>
    <definedName name="_TH1" localSheetId="0" hidden="1">{#N/A,#N/A,FALSE,"M.34"}</definedName>
    <definedName name="_TH1" hidden="1">{#N/A,#N/A,FALSE,"M.34"}</definedName>
    <definedName name="_TH1A" hidden="1">{#N/A,#N/A,FALSE,"M.34"}</definedName>
    <definedName name="_th2" localSheetId="2" hidden="1">{#N/A,#N/A,FALSE,"M.42"}</definedName>
    <definedName name="_th2" localSheetId="3" hidden="1">{#N/A,#N/A,FALSE,"M.42"}</definedName>
    <definedName name="_th2" localSheetId="0" hidden="1">{#N/A,#N/A,FALSE,"M.42"}</definedName>
    <definedName name="_th2" hidden="1">{#N/A,#N/A,FALSE,"M.42"}</definedName>
    <definedName name="_trw1" localSheetId="2">#REF!</definedName>
    <definedName name="_trw1" localSheetId="3">#REF!</definedName>
    <definedName name="_trw1" localSheetId="0">#REF!</definedName>
    <definedName name="_trw1">#REF!</definedName>
    <definedName name="_trw2" localSheetId="2">#REF!</definedName>
    <definedName name="_trw2" localSheetId="3">#REF!</definedName>
    <definedName name="_trw2" localSheetId="0">#REF!</definedName>
    <definedName name="_trw2">#REF!</definedName>
    <definedName name="_trw3" localSheetId="2">#REF!</definedName>
    <definedName name="_trw3" localSheetId="3">#REF!</definedName>
    <definedName name="_trw3" localSheetId="0">#REF!</definedName>
    <definedName name="_trw3">#REF!</definedName>
    <definedName name="_TW1" localSheetId="3">#REF!</definedName>
    <definedName name="_TW1" localSheetId="0">#REF!</definedName>
    <definedName name="_TW1">#REF!</definedName>
    <definedName name="_TW2" localSheetId="3">#REF!</definedName>
    <definedName name="_TW2" localSheetId="0">#REF!</definedName>
    <definedName name="_TW2">#REF!</definedName>
    <definedName name="_wil1" hidden="1">{#N/A,#N/A,FALSE,"M.01"}</definedName>
    <definedName name="A" localSheetId="3">'[36]W-NAD'!#REF!</definedName>
    <definedName name="A" localSheetId="0">'[37]W-NAD'!#REF!</definedName>
    <definedName name="A">'[36]W-NAD'!#REF!</definedName>
    <definedName name="A.1">[38]ANALISA!$I$33</definedName>
    <definedName name="a.18">[38]ANALISA!$I$52</definedName>
    <definedName name="A.18B">[38]ANALISA!$I$59</definedName>
    <definedName name="A.18c">[38]ANALISA!$I$67</definedName>
    <definedName name="A.2">[38]ANALISA!$I$39</definedName>
    <definedName name="A.3">[38]ANALISA!$I$45</definedName>
    <definedName name="A.6">[39]ANALISA!$J$54</definedName>
    <definedName name="a\" localSheetId="2">#REF!</definedName>
    <definedName name="a\" localSheetId="3">#REF!</definedName>
    <definedName name="a\" localSheetId="0">#REF!</definedName>
    <definedName name="a\">#REF!</definedName>
    <definedName name="A1..">[40]VALUE!$B$9</definedName>
    <definedName name="A3COC_70">[41]HPS!$E$152</definedName>
    <definedName name="A3COC_70_b">[41]HPS!$F$152</definedName>
    <definedName name="A3COC_70_p">[41]HPS!$G$152</definedName>
    <definedName name="A3M">[42]kumpulan!$H$71</definedName>
    <definedName name="aa" localSheetId="2" hidden="1">{#N/A,#N/A,FALSE,"M.42"}</definedName>
    <definedName name="aa" localSheetId="3" hidden="1">{#N/A,#N/A,FALSE,"M.42"}</definedName>
    <definedName name="aa" localSheetId="0" hidden="1">{#N/A,#N/A,FALSE,"M.42"}</definedName>
    <definedName name="aa" hidden="1">{#N/A,#N/A,FALSE,"M.42"}</definedName>
    <definedName name="AAA" localSheetId="2" hidden="1">{#N/A,#N/A,FALSE,"M.42"}</definedName>
    <definedName name="AAA" localSheetId="3" hidden="1">{#N/A,#N/A,FALSE,"M.42"}</definedName>
    <definedName name="AAA" localSheetId="0" hidden="1">{#N/A,#N/A,FALSE,"M.42"}</definedName>
    <definedName name="AAA" hidden="1">{#N/A,#N/A,FALSE,"M.42"}</definedName>
    <definedName name="aaaa">'[43]Peralatan Dist'!#REF!</definedName>
    <definedName name="aaaaa" hidden="1">{#N/A,#N/A,FALSE,"M.31"}</definedName>
    <definedName name="aaaaaa">'[44]RINCIAN HARGA MATERIAL'!#REF!</definedName>
    <definedName name="AAAAAAAAAAAAAAAAAAAAA">'[43]Peralatan Dist'!#REF!</definedName>
    <definedName name="AAACA">[45]DATA!$B$52</definedName>
    <definedName name="AAACB">[45]DATA!$B$53</definedName>
    <definedName name="AAAM">[46]Sheet3!$H$71</definedName>
    <definedName name="AACE">[46]Sheet3!$H$81</definedName>
    <definedName name="AAK">[46]Sheet3!$H$61</definedName>
    <definedName name="aans">#REF!</definedName>
    <definedName name="AB" hidden="1">{#N/A,#N/A,FALSE,"M.32"}</definedName>
    <definedName name="ABC">#REF!</definedName>
    <definedName name="ABU">'[10]UPAH DAN BAHAN'!$E$56</definedName>
    <definedName name="abw">[45]DATA!$B$54</definedName>
    <definedName name="ac">[47]TRANS!#REF!</definedName>
    <definedName name="ACUAN1" localSheetId="2">#REF!</definedName>
    <definedName name="ACUAN1" localSheetId="3">#REF!</definedName>
    <definedName name="ACUAN1" localSheetId="0">#REF!</definedName>
    <definedName name="ACUAN1">#REF!</definedName>
    <definedName name="ACUAN2" localSheetId="2">#REF!</definedName>
    <definedName name="ACUAN2" localSheetId="3">#REF!</definedName>
    <definedName name="ACUAN2" localSheetId="0">#REF!</definedName>
    <definedName name="ACUAN2">#REF!</definedName>
    <definedName name="AD" localSheetId="2" hidden="1">{#N/A,#N/A,FALSE,"M.42"}</definedName>
    <definedName name="AD" localSheetId="3" hidden="1">{#N/A,#N/A,FALSE,"M.42"}</definedName>
    <definedName name="AD" localSheetId="0" hidden="1">{#N/A,#N/A,FALSE,"M.42"}</definedName>
    <definedName name="AD" hidden="1">{#N/A,#N/A,FALSE,"M.42"}</definedName>
    <definedName name="adadad" hidden="1">{#N/A,#N/A,FALSE,"M.31"}</definedName>
    <definedName name="ADB" hidden="1">{#N/A,#N/A,FALSE,"M.01";#N/A,#N/A,FALSE,"M.01"}</definedName>
    <definedName name="ADFSG" localSheetId="2" hidden="1">{#N/A,#N/A,FALSE,"M.43"}</definedName>
    <definedName name="ADFSG" localSheetId="3" hidden="1">{#N/A,#N/A,FALSE,"M.43"}</definedName>
    <definedName name="ADFSG" localSheetId="0" hidden="1">{#N/A,#N/A,FALSE,"M.43"}</definedName>
    <definedName name="ADFSG" hidden="1">{#N/A,#N/A,FALSE,"M.43"}</definedName>
    <definedName name="adhi">'[48]KMS-DIS5'!$A$4:$AI$179</definedName>
    <definedName name="adis">#REF!</definedName>
    <definedName name="ADM">[46]Sheet3!$H$91</definedName>
    <definedName name="aep" localSheetId="2" hidden="1">{#N/A,#N/A,FALSE,"M.41"}</definedName>
    <definedName name="aep" localSheetId="3" hidden="1">{#N/A,#N/A,FALSE,"M.41"}</definedName>
    <definedName name="aep" localSheetId="0" hidden="1">{#N/A,#N/A,FALSE,"M.41"}</definedName>
    <definedName name="aep" hidden="1">{#N/A,#N/A,FALSE,"M.41"}</definedName>
    <definedName name="aeyersu">#REF!</definedName>
    <definedName name="af" localSheetId="2" hidden="1">{#N/A,#N/A,FALSE,"M.01";#N/A,#N/A,FALSE,"M.01"}</definedName>
    <definedName name="af" localSheetId="3" hidden="1">{#N/A,#N/A,FALSE,"M.01";#N/A,#N/A,FALSE,"M.01"}</definedName>
    <definedName name="af" localSheetId="0" hidden="1">{#N/A,#N/A,FALSE,"M.01";#N/A,#N/A,FALSE,"M.01"}</definedName>
    <definedName name="af" hidden="1">{#N/A,#N/A,FALSE,"M.01";#N/A,#N/A,FALSE,"M.01"}</definedName>
    <definedName name="AFIBER">#REF!</definedName>
    <definedName name="AFIBERGL">#REF!</definedName>
    <definedName name="AFS" localSheetId="2" hidden="1">{#N/A,#N/A,FALSE,"M.42"}</definedName>
    <definedName name="AFS" localSheetId="3" hidden="1">{#N/A,#N/A,FALSE,"M.42"}</definedName>
    <definedName name="AFS" localSheetId="0" hidden="1">{#N/A,#N/A,FALSE,"M.42"}</definedName>
    <definedName name="AFS" hidden="1">{#N/A,#N/A,FALSE,"M.42"}</definedName>
    <definedName name="afwerking">#REF!</definedName>
    <definedName name="agama">#REF!</definedName>
    <definedName name="agre2">#REF!</definedName>
    <definedName name="AGREGAT">#REF!</definedName>
    <definedName name="AGREGATA">#REF!</definedName>
    <definedName name="AGREGATB">#REF!</definedName>
    <definedName name="AGREGATC">#REF!</definedName>
    <definedName name="ags" localSheetId="2">#REF!</definedName>
    <definedName name="ags" localSheetId="3">#REF!</definedName>
    <definedName name="ags" localSheetId="0">#REF!</definedName>
    <definedName name="ags">#REF!</definedName>
    <definedName name="AGUNG" localSheetId="2">#REF!</definedName>
    <definedName name="AGUNG" localSheetId="3">#REF!</definedName>
    <definedName name="AGUNG" localSheetId="0">#REF!</definedName>
    <definedName name="AGUNG">#REF!</definedName>
    <definedName name="AGUNG1" localSheetId="2">#REF!</definedName>
    <definedName name="AGUNG1" localSheetId="3">#REF!</definedName>
    <definedName name="AGUNG1" localSheetId="0">#REF!</definedName>
    <definedName name="AGUNG1">#REF!</definedName>
    <definedName name="ahi">#REF!</definedName>
    <definedName name="Ahir">[49]Download_Data!#REF!</definedName>
    <definedName name="ahli">#REF!</definedName>
    <definedName name="ait">[45]DATA!$B$95</definedName>
    <definedName name="AK">[46]Sheet3!$H$41</definedName>
    <definedName name="aki" hidden="1">{#N/A,#N/A,FALSE,"M.42"}</definedName>
    <definedName name="aku" hidden="1">{#N/A,#N/A,FALSE,"M.43"}</definedName>
    <definedName name="AkumATFungsi" localSheetId="3">#REF!</definedName>
    <definedName name="AkumATFungsi" localSheetId="0">#REF!</definedName>
    <definedName name="AkumATFungsi">#REF!</definedName>
    <definedName name="AkumATFungsi_1" localSheetId="3">#REF!</definedName>
    <definedName name="AkumATFungsi_1" localSheetId="0">#REF!</definedName>
    <definedName name="AkumATFungsi_1">#REF!</definedName>
    <definedName name="AkumATFungsi_3" localSheetId="3">#REF!</definedName>
    <definedName name="AkumATFungsi_3" localSheetId="0">#REF!</definedName>
    <definedName name="AkumATFungsi_3">#REF!</definedName>
    <definedName name="AkumATFungsi_4" localSheetId="3">#REF!</definedName>
    <definedName name="AkumATFungsi_4" localSheetId="0">#REF!</definedName>
    <definedName name="AkumATFungsi_4">#REF!</definedName>
    <definedName name="AkumATJenis" localSheetId="3">#REF!</definedName>
    <definedName name="AkumATJenis" localSheetId="0">#REF!</definedName>
    <definedName name="AkumATJenis">#REF!</definedName>
    <definedName name="AkumATJenis_1" localSheetId="3">#REF!</definedName>
    <definedName name="AkumATJenis_1" localSheetId="0">#REF!</definedName>
    <definedName name="AkumATJenis_1">#REF!</definedName>
    <definedName name="AkumATJenis_3" localSheetId="3">#REF!</definedName>
    <definedName name="AkumATJenis_3" localSheetId="0">#REF!</definedName>
    <definedName name="AkumATJenis_3">#REF!</definedName>
    <definedName name="AkumATJenis_4" localSheetId="3">#REF!</definedName>
    <definedName name="AkumATJenis_4" localSheetId="0">#REF!</definedName>
    <definedName name="AkumATJenis_4">#REF!</definedName>
    <definedName name="al">[50]SK!$E$10</definedName>
    <definedName name="ALAT">#REF!</definedName>
    <definedName name="alat_3wheel">[51]HARGA!$E$73</definedName>
    <definedName name="alat_amp">[51]HARGA!$E$72</definedName>
    <definedName name="alat_aspal_sprayer">[52]SATUAN!$E$81</definedName>
    <definedName name="alat_asphal_finisher">[51]HARGA!$E$81</definedName>
    <definedName name="alat_asphal_sprayer">[53]HARGA!$E$126</definedName>
    <definedName name="alat_bulldozer">[52]SATUAN!$E$68</definedName>
    <definedName name="alat_compresor">[53]HARGA!$E$131</definedName>
    <definedName name="alat_compressor">[52]SATUAN!$E$86</definedName>
    <definedName name="alat_concrete_vibarator">[52]SATUAN!$E$90</definedName>
    <definedName name="alat_dt35">[51]HARGA!$E$83</definedName>
    <definedName name="alat_dt5">[52]SATUAN!$E$85</definedName>
    <definedName name="alat_excavator">[51]HARGA!$E$70</definedName>
    <definedName name="alat_finisher">[52]SATUAN!$E$82</definedName>
    <definedName name="alat_generator_set">[53]HARGA!$E$133</definedName>
    <definedName name="alat_genset">[54]Satuan!$E$88</definedName>
    <definedName name="alat_mgrader">[51]HARGA!$E$68</definedName>
    <definedName name="alat_mixer">[52]SATUAN!$E$89</definedName>
    <definedName name="alat_pedestrian">[52]SATUAN!$E$91</definedName>
    <definedName name="alat_plat_tamper">[52]SATUAN!$E$79</definedName>
    <definedName name="alat_tandem_roller">[51]HARGA!$E$74</definedName>
    <definedName name="alat_tire_roller">[52]SATUAN!$E$76</definedName>
    <definedName name="alat_trackloader">[52]SATUAN!$E$77</definedName>
    <definedName name="alat_vibatorcompact">[52]SATUAN!$E$80</definedName>
    <definedName name="alat_vibrator_roller">[51]HARGA!$E$77</definedName>
    <definedName name="alat_water_tank">[52]SATUAN!$E$83</definedName>
    <definedName name="alat_water_tank_truck">[51]HARGA!$E$82</definedName>
    <definedName name="alat_waterpump">[52]SATUAN!$E$87</definedName>
    <definedName name="alat_wloader">[51]HARGA!$E$69</definedName>
    <definedName name="ALATUTAMA">#REF!</definedName>
    <definedName name="alm">'[55]bukan PNS'!$D$23</definedName>
    <definedName name="alpt">#REF!</definedName>
    <definedName name="alspta">#REF!</definedName>
    <definedName name="Alt_A">[33]A!$B$1337</definedName>
    <definedName name="Alt_B">[33]A!$B$1340</definedName>
    <definedName name="Alt_C">[33]A!$B$1343</definedName>
    <definedName name="Alt_D">[33]A!$B$1345</definedName>
    <definedName name="Alt_E">[33]A!$B$1349</definedName>
    <definedName name="Alt_F">[33]A!$B$1353</definedName>
    <definedName name="Alt_G">[33]A!$B$1356</definedName>
    <definedName name="Alt_H">[33]A!$B$1360</definedName>
    <definedName name="Alt_I">[33]A!$B$1364</definedName>
    <definedName name="Alt_J">[33]A!$B$1368</definedName>
    <definedName name="Alt_K">[33]A!$B$1404</definedName>
    <definedName name="Alt_L">[33]A!$B$1386</definedName>
    <definedName name="Alt_M">[33]A!$B$1375</definedName>
    <definedName name="Alt_P">[33]A!$B$1420</definedName>
    <definedName name="Alt_R">[33]A!$B$1382</definedName>
    <definedName name="Alt_S">[33]A!$B$1395</definedName>
    <definedName name="Alt_T">[33]A!$B$1373</definedName>
    <definedName name="Alt_U">[33]A!$F$1371</definedName>
    <definedName name="Alt_Y">[33]A!$B$1398</definedName>
    <definedName name="Alt_Z">[33]A!$B$1380</definedName>
    <definedName name="ALU">'[10]UPAH DAN BAHAN'!$E$330</definedName>
    <definedName name="AME">[46]Sheet3!$H$51</definedName>
    <definedName name="AMP">[46]Sheet3!$H$31</definedName>
    <definedName name="AMPLASB">#REF!</definedName>
    <definedName name="AMPLASK">'[10]UPAH DAN BAHAN'!$E$328</definedName>
    <definedName name="an">#REF!</definedName>
    <definedName name="anal" localSheetId="2" hidden="1">{#N/A,#N/A,FALSE,"M.31"}</definedName>
    <definedName name="anal" localSheetId="3" hidden="1">{#N/A,#N/A,FALSE,"M.31"}</definedName>
    <definedName name="anal" localSheetId="0" hidden="1">{#N/A,#N/A,FALSE,"M.31"}</definedName>
    <definedName name="anal" hidden="1">{#N/A,#N/A,FALSE,"M.31"}</definedName>
    <definedName name="Anal.B">[56]B!#REF!</definedName>
    <definedName name="analisa" localSheetId="2">#REF!</definedName>
    <definedName name="analisa" localSheetId="3">#REF!</definedName>
    <definedName name="analisa" localSheetId="0">#REF!</definedName>
    <definedName name="analisa">#REF!</definedName>
    <definedName name="analisa_1" localSheetId="2">#REF!</definedName>
    <definedName name="analisa_1" localSheetId="3">#REF!</definedName>
    <definedName name="analisa_1" localSheetId="0">#REF!</definedName>
    <definedName name="analisa_1">#REF!</definedName>
    <definedName name="analisa_3" localSheetId="2">#REF!</definedName>
    <definedName name="analisa_3" localSheetId="3">#REF!</definedName>
    <definedName name="analisa_3" localSheetId="0">#REF!</definedName>
    <definedName name="analisa_3">#REF!</definedName>
    <definedName name="analisa_4" localSheetId="3">#REF!</definedName>
    <definedName name="analisa_4" localSheetId="0">#REF!</definedName>
    <definedName name="analisa_4">#REF!</definedName>
    <definedName name="analisa_9" localSheetId="3">#REF!</definedName>
    <definedName name="analisa_9" localSheetId="0">#REF!</definedName>
    <definedName name="analisa_9">#REF!</definedName>
    <definedName name="AnalisaPenjualan" localSheetId="3">#REF!</definedName>
    <definedName name="AnalisaPenjualan" localSheetId="0">#REF!</definedName>
    <definedName name="AnalisaPenjualan">#REF!</definedName>
    <definedName name="ANDESIT">#REF!</definedName>
    <definedName name="AP">'[57]CECK LIST'!$L$8</definedName>
    <definedName name="apar">[47]FAS!#REF!</definedName>
    <definedName name="apdes" localSheetId="3">#REF!</definedName>
    <definedName name="apdes" localSheetId="0">#REF!</definedName>
    <definedName name="apdes">#REF!</definedName>
    <definedName name="apoerfipen">#REF!</definedName>
    <definedName name="APORFIPEN">#REF!</definedName>
    <definedName name="apr" localSheetId="3">#REF!</definedName>
    <definedName name="apr" localSheetId="0">#REF!</definedName>
    <definedName name="apr">#REF!</definedName>
    <definedName name="APRIL92" localSheetId="3">#REF!</definedName>
    <definedName name="APRIL92" localSheetId="0">#REF!</definedName>
    <definedName name="APRIL92">#REF!</definedName>
    <definedName name="APRIL92_1" localSheetId="3">#REF!</definedName>
    <definedName name="APRIL92_1" localSheetId="0">#REF!</definedName>
    <definedName name="APRIL92_1">#REF!</definedName>
    <definedName name="APRIL92_10" localSheetId="3">#REF!</definedName>
    <definedName name="APRIL92_10" localSheetId="0">#REF!</definedName>
    <definedName name="APRIL92_10">#REF!</definedName>
    <definedName name="APRIL92_3" localSheetId="3">#REF!</definedName>
    <definedName name="APRIL92_3" localSheetId="0">#REF!</definedName>
    <definedName name="APRIL92_3">#REF!</definedName>
    <definedName name="APRIL92_4" localSheetId="3">#REF!</definedName>
    <definedName name="APRIL92_4" localSheetId="0">#REF!</definedName>
    <definedName name="APRIL92_4">#REF!</definedName>
    <definedName name="APRIL92_5" localSheetId="3">#REF!</definedName>
    <definedName name="APRIL92_5" localSheetId="0">#REF!</definedName>
    <definedName name="APRIL92_5">#REF!</definedName>
    <definedName name="APRIL92_9" localSheetId="3">#REF!</definedName>
    <definedName name="APRIL92_9" localSheetId="0">#REF!</definedName>
    <definedName name="APRIL92_9">#REF!</definedName>
    <definedName name="ART" localSheetId="3">#REF!</definedName>
    <definedName name="ART" localSheetId="0">#REF!</definedName>
    <definedName name="ART">#REF!</definedName>
    <definedName name="Arus" hidden="1">{#N/A,#N/A,FALSE,"M.42"}</definedName>
    <definedName name="ArusKas" localSheetId="3">#REF!</definedName>
    <definedName name="ArusKas" localSheetId="0">#REF!</definedName>
    <definedName name="ArusKas">#REF!</definedName>
    <definedName name="ArusKas1">[33]A!$A$237</definedName>
    <definedName name="ArusKas2">[33]A!$A$229:$U$270</definedName>
    <definedName name="AS">[39]REK!$H$67</definedName>
    <definedName name="As_LabaRugi">[33]A!$A$299:$N$299</definedName>
    <definedName name="As_LabaRugi_B">[33]A!$A$329:$A$403</definedName>
    <definedName name="As_LabaRugi_Gabung">[33]A!$A$352:$A$366</definedName>
    <definedName name="As_LabaRugi_M1">[33]A!$A$687:$N$687</definedName>
    <definedName name="As_LabaRugi_M11">[33]A!$A$694</definedName>
    <definedName name="As_LabaRugi_M12">[33]A!$A$687:$U$716</definedName>
    <definedName name="As_LabaRugi_M2">[33]A!$A$722:$N$722</definedName>
    <definedName name="As_LabaRugi_M21">[33]A!$A$729</definedName>
    <definedName name="As_LabaRugi_M22">[33]A!$A$722:$U$751</definedName>
    <definedName name="As_LabaRugi_M3">[33]A!$A$756:$N$756</definedName>
    <definedName name="As_LabaRugi_M31">[33]A!$A$763</definedName>
    <definedName name="As_LabaRugi_M32">[33]A!$A$756:$U$787</definedName>
    <definedName name="As_LabaRugi_P">[33]A!$A$307:$A$328</definedName>
    <definedName name="As_LabaRugi1">[33]A!$A$306</definedName>
    <definedName name="As_LabaRugi2">[33]A!$A$299:$U$405</definedName>
    <definedName name="As_LabaRugi3">[33]A!$A$357:$N$405</definedName>
    <definedName name="As_Neraca">[33]A!$A$412:$N$498</definedName>
    <definedName name="AS2DocOpenMode" localSheetId="1" hidden="1">"AS2DocumentEdit"</definedName>
    <definedName name="AS2DocOpenMode" hidden="1">"AS2DocumentBrowse"</definedName>
    <definedName name="asal" hidden="1">{#N/A,#N/A,FALSE,"M.31"}</definedName>
    <definedName name="ASASAS">'[43]Peralatan Dist'!#REF!</definedName>
    <definedName name="asasdasd" localSheetId="2" hidden="1">{#N/A,#N/A,FALSE,"M.42"}</definedName>
    <definedName name="asasdasd" localSheetId="3" hidden="1">{#N/A,#N/A,FALSE,"M.42"}</definedName>
    <definedName name="asasdasd" localSheetId="0" hidden="1">{#N/A,#N/A,FALSE,"M.42"}</definedName>
    <definedName name="asasdasd" hidden="1">{#N/A,#N/A,FALSE,"M.42"}</definedName>
    <definedName name="asasdasdada">#REF!</definedName>
    <definedName name="ASBES">#REF!</definedName>
    <definedName name="asd" localSheetId="2" hidden="1">{#N/A,#N/A,FALSE,"M.43"}</definedName>
    <definedName name="asd" localSheetId="3" hidden="1">{#N/A,#N/A,FALSE,"M.43"}</definedName>
    <definedName name="asd" localSheetId="0" hidden="1">{#N/A,#N/A,FALSE,"M.43"}</definedName>
    <definedName name="asd" hidden="1">{#N/A,#N/A,FALSE,"M.43"}</definedName>
    <definedName name="asda" localSheetId="2">#REF!</definedName>
    <definedName name="asda" localSheetId="3">#REF!</definedName>
    <definedName name="asda" localSheetId="0">#REF!</definedName>
    <definedName name="asda">#REF!</definedName>
    <definedName name="asdf" localSheetId="2" hidden="1">{#N/A,#N/A,FALSE,"M.32"}</definedName>
    <definedName name="asdf" localSheetId="3" hidden="1">{#N/A,#N/A,FALSE,"M.32"}</definedName>
    <definedName name="asdf" localSheetId="0" hidden="1">{#N/A,#N/A,FALSE,"M.32"}</definedName>
    <definedName name="asdf" hidden="1">{#N/A,#N/A,FALSE,"M.32"}</definedName>
    <definedName name="asdfa" hidden="1">{#N/A,#N/A,FALSE,"M.31"}</definedName>
    <definedName name="ASDFF" localSheetId="2" hidden="1">{#N/A,#N/A,FALSE,"M.42"}</definedName>
    <definedName name="ASDFF" localSheetId="3" hidden="1">{#N/A,#N/A,FALSE,"M.42"}</definedName>
    <definedName name="ASDFF" localSheetId="0" hidden="1">{#N/A,#N/A,FALSE,"M.42"}</definedName>
    <definedName name="ASDFF" hidden="1">{#N/A,#N/A,FALSE,"M.42"}</definedName>
    <definedName name="asdfsaf" localSheetId="2" hidden="1">{#N/A,#N/A,FALSE,"M.01"}</definedName>
    <definedName name="asdfsaf" localSheetId="3" hidden="1">{#N/A,#N/A,FALSE,"M.01"}</definedName>
    <definedName name="asdfsaf" localSheetId="0" hidden="1">{#N/A,#N/A,FALSE,"M.01"}</definedName>
    <definedName name="asdfsaf" hidden="1">{#N/A,#N/A,FALSE,"M.01"}</definedName>
    <definedName name="asf" localSheetId="2" hidden="1">{#N/A,#N/A,FALSE,"M.01";#N/A,#N/A,FALSE,"M.01"}</definedName>
    <definedName name="asf" localSheetId="3" hidden="1">{#N/A,#N/A,FALSE,"M.01";#N/A,#N/A,FALSE,"M.01"}</definedName>
    <definedName name="asf" localSheetId="0" hidden="1">{#N/A,#N/A,FALSE,"M.01";#N/A,#N/A,FALSE,"M.01"}</definedName>
    <definedName name="asf" hidden="1">{#N/A,#N/A,FALSE,"M.01";#N/A,#N/A,FALSE,"M.01"}</definedName>
    <definedName name="AsLR1b">[33]A!$A$352:$U$366</definedName>
    <definedName name="AsNeraca">[33]A!$A$462:$N$462</definedName>
    <definedName name="AsNeraca_A">[33]A!$A$412:$N$412</definedName>
    <definedName name="AsNeraca_A1">[33]A!$A$419</definedName>
    <definedName name="AsNeraca_A2">[33]A!$A$412:$U$454</definedName>
    <definedName name="AsNeraca_B">[33]A!$A$485:$N$497</definedName>
    <definedName name="AsNeraca_C">[33]A!$A$471:$N$483</definedName>
    <definedName name="AsNeraca1">[33]A!$A$469</definedName>
    <definedName name="AsNeraca2">[33]A!$A$462:$U$499</definedName>
    <definedName name="ASPAL">#REF!</definedName>
    <definedName name="aspalkulit">#REF!</definedName>
    <definedName name="ass" hidden="1">{#N/A,#N/A,FALSE,"M.42"}</definedName>
    <definedName name="assumptions" localSheetId="2">#REF!</definedName>
    <definedName name="assumptions" localSheetId="3">#REF!</definedName>
    <definedName name="assumptions" localSheetId="0">#REF!</definedName>
    <definedName name="assumptions">#REF!</definedName>
    <definedName name="ASTAMPANG">[58]D_ANALISA!$I$87</definedName>
    <definedName name="Asumsi" localSheetId="2">#REF!</definedName>
    <definedName name="Asumsi" localSheetId="3">#REF!</definedName>
    <definedName name="Asumsi" localSheetId="0">#REF!</definedName>
    <definedName name="Asumsi">#REF!</definedName>
    <definedName name="at">[45]DATA!$B$55</definedName>
    <definedName name="AT_A">[33]A!$A$1016:$N$1016</definedName>
    <definedName name="AT_A1">[33]A!$A$1023</definedName>
    <definedName name="AT_A2">[33]A!$A$1016:$U$1045</definedName>
    <definedName name="AT_B">[33]A!$A$1053:$N$1053</definedName>
    <definedName name="AT_B1">[33]A!$A$1060</definedName>
    <definedName name="AT_B2">[33]A!$A$1053:$U$1110</definedName>
    <definedName name="ATA">#REF!</definedName>
    <definedName name="ATAP_SENG">#REF!</definedName>
    <definedName name="atapgenteng">#REF!</definedName>
    <definedName name="atapseng20">#REF!</definedName>
    <definedName name="atapseng20w">#REF!</definedName>
    <definedName name="atapseng30">#REF!</definedName>
    <definedName name="ATFungsi" localSheetId="2">#REF!</definedName>
    <definedName name="ATFungsi" localSheetId="3">#REF!</definedName>
    <definedName name="ATFungsi" localSheetId="0">#REF!</definedName>
    <definedName name="ATFungsi">#REF!</definedName>
    <definedName name="ATFungsi_1" localSheetId="3">#REF!</definedName>
    <definedName name="ATFungsi_1" localSheetId="0">#REF!</definedName>
    <definedName name="ATFungsi_1">#REF!</definedName>
    <definedName name="ATFungsi_3" localSheetId="3">#REF!</definedName>
    <definedName name="ATFungsi_3" localSheetId="0">#REF!</definedName>
    <definedName name="ATFungsi_3">#REF!</definedName>
    <definedName name="ATFungsi_4" localSheetId="3">#REF!</definedName>
    <definedName name="ATFungsi_4" localSheetId="0">#REF!</definedName>
    <definedName name="ATFungsi_4">#REF!</definedName>
    <definedName name="atik" hidden="1">{#N/A,#N/A,FALSE,"M.42"}</definedName>
    <definedName name="ATJenis" localSheetId="3">#REF!</definedName>
    <definedName name="ATJenis" localSheetId="0">#REF!</definedName>
    <definedName name="ATJenis">#REF!</definedName>
    <definedName name="ATJenis_1" localSheetId="3">#REF!</definedName>
    <definedName name="ATJenis_1" localSheetId="0">#REF!</definedName>
    <definedName name="ATJenis_1">#REF!</definedName>
    <definedName name="ATJenis_3" localSheetId="3">#REF!</definedName>
    <definedName name="ATJenis_3" localSheetId="0">#REF!</definedName>
    <definedName name="ATJenis_3">#REF!</definedName>
    <definedName name="ATJenis_4" localSheetId="3">#REF!</definedName>
    <definedName name="ATJenis_4" localSheetId="0">#REF!</definedName>
    <definedName name="ATJenis_4">#REF!</definedName>
    <definedName name="ATL">[46]Sheet3!$H$21</definedName>
    <definedName name="AUD">[59]L20Keu!$O$6</definedName>
    <definedName name="Audit">[33]A!$C$1428:$E$1428</definedName>
    <definedName name="Audit1">[33]A!$C$1428</definedName>
    <definedName name="Audit2">[33]A!$D$1428</definedName>
    <definedName name="Audit3">[33]A!$E$1428</definedName>
    <definedName name="AVR_bulan_lalu" localSheetId="2">[4]Sheet1!#REF!</definedName>
    <definedName name="AVR_bulan_lalu" localSheetId="3">[4]Sheet1!#REF!</definedName>
    <definedName name="AVR_bulan_lalu" localSheetId="0">[5]Sheet1!#REF!</definedName>
    <definedName name="AVR_bulan_lalu">[4]Sheet1!#REF!</definedName>
    <definedName name="AVR_tahun_lalu" localSheetId="2">[4]Sheet1!#REF!</definedName>
    <definedName name="AVR_tahun_lalu" localSheetId="3">[4]Sheet1!#REF!</definedName>
    <definedName name="AVR_tahun_lalu" localSheetId="0">[5]Sheet1!#REF!</definedName>
    <definedName name="AVR_tahun_lalu">[4]Sheet1!#REF!</definedName>
    <definedName name="aw" localSheetId="2" hidden="1">{#N/A,#N/A,FALSE,"M.42"}</definedName>
    <definedName name="aw" localSheetId="3" hidden="1">{#N/A,#N/A,FALSE,"M.42"}</definedName>
    <definedName name="aw" localSheetId="0" hidden="1">{#N/A,#N/A,FALSE,"M.42"}</definedName>
    <definedName name="aw" hidden="1">{#N/A,#N/A,FALSE,"M.42"}</definedName>
    <definedName name="awal" localSheetId="2">#REF!</definedName>
    <definedName name="awal" localSheetId="3">#REF!</definedName>
    <definedName name="awal" localSheetId="0">#REF!</definedName>
    <definedName name="awal">#REF!</definedName>
    <definedName name="awsl" hidden="1">{#N/A,#N/A,FALSE,"M.42"}</definedName>
    <definedName name="B" localSheetId="3">'[36]W-NAD'!#REF!</definedName>
    <definedName name="B" localSheetId="0">'[37]W-NAD'!#REF!</definedName>
    <definedName name="B">'[36]W-NAD'!#REF!</definedName>
    <definedName name="BAC">[60]REK!$H$48</definedName>
    <definedName name="BAHAN">#REF!</definedName>
    <definedName name="bahan_agregat_halus">[51]HARGA!$E$20</definedName>
    <definedName name="bahan_agregat_kasar">[51]HARGA!$E$19</definedName>
    <definedName name="bahan_agregat_penutup">[52]SATUAN!$E$23</definedName>
    <definedName name="bahan_agregatbka">[51]Satuan!$I$43</definedName>
    <definedName name="bahan_agregatbkb">[51]Satuan!$I$44</definedName>
    <definedName name="bahan_agregatbkc1">[51]Satuan!$I$45</definedName>
    <definedName name="bahan_amplas">[53]Satuan!$I$61</definedName>
    <definedName name="bahan_aspal">[51]HARGA!$E$22</definedName>
    <definedName name="bahan_aspaldrum">[52]SATUAN!$E$25</definedName>
    <definedName name="bahan_baja_tulangan">[52]SATUAN!$E$28</definedName>
    <definedName name="bahan_batu23">[52]SATUAN!$E$46</definedName>
    <definedName name="bahan_batu34">[52]SATUAN!$E$45</definedName>
    <definedName name="bahan_batukali">[52]SATUAN!$E$27</definedName>
    <definedName name="bahan_baut">[52]SATUAN!$E$38</definedName>
    <definedName name="bahan_bekisting">[53]Satuan!$I$55</definedName>
    <definedName name="bahan_besi_beton">[53]Satuan!$I$27</definedName>
    <definedName name="bahan_besidia22">[53]Satuan!$I$62</definedName>
    <definedName name="bahan_besil150">[53]Satuan!$I$56</definedName>
    <definedName name="bahan_besiplat5">[53]Satuan!$I$57</definedName>
    <definedName name="bahan_blassbit">[52]SATUAN!#REF!</definedName>
    <definedName name="bahan_catmarka">[52]SATUAN!#REF!</definedName>
    <definedName name="bahan_cattembok">[53]Satuan!$I$59</definedName>
    <definedName name="bahan_elastomer">[53]HARGA!$E$91</definedName>
    <definedName name="bahan_filler">[51]Satuan!$I$18</definedName>
    <definedName name="bahan_fillerkg">[52]SATUAN!$E$31</definedName>
    <definedName name="bahan_kawat_beton">[52]SATUAN!$E$48</definedName>
    <definedName name="bahan_kayu_api">[52]SATUAN!$E$47</definedName>
    <definedName name="bahan_kayu_perancah">[53]HARGA!$E$92</definedName>
    <definedName name="bahan_kayuperancah">[52]SATUAN!$E$50</definedName>
    <definedName name="bahan_kerosene">[51]HARGA!$E$32</definedName>
    <definedName name="bahan_material_pilihan">[53]HARGA!$E$80</definedName>
    <definedName name="bahan_material_timbunan">[52]SATUAN!$E$40</definedName>
    <definedName name="bahan_materialpilihan">[52]SATUAN!$E$39</definedName>
    <definedName name="bahan_paku">[52]SATUAN!$E$29</definedName>
    <definedName name="bahan_pasir">[52]SATUAN!$E$36</definedName>
    <definedName name="bahan_pipa">[52]SATUAN!$E$37</definedName>
    <definedName name="bahan_plimer">[53]Satuan!$I$60</definedName>
    <definedName name="bahan_semen">[52]SATUAN!$E$35</definedName>
    <definedName name="bahan_sirtu">[52]SATUAN!$E$43</definedName>
    <definedName name="bahan_tanahpilihan">[52]SATUAN!$E$42</definedName>
    <definedName name="bahan_thinner">[52]SATUAN!#REF!</definedName>
    <definedName name="Bahasa">[33]A!$B$279</definedName>
    <definedName name="BAHU">#REF!</definedName>
    <definedName name="baik" localSheetId="3">#REF!</definedName>
    <definedName name="baik">#REF!</definedName>
    <definedName name="bakair">#REF!</definedName>
    <definedName name="BAKCUCIPIRING">#REF!</definedName>
    <definedName name="bakkontrol">#REF!</definedName>
    <definedName name="balokloteng">#REF!</definedName>
    <definedName name="BANIO">'[10]UPAH DAN BAHAN'!$E$76</definedName>
    <definedName name="BARU" localSheetId="2" hidden="1">{#N/A,#N/A,FALSE,"M.01"}</definedName>
    <definedName name="BARU" localSheetId="3" hidden="1">{#N/A,#N/A,FALSE,"M.01"}</definedName>
    <definedName name="BARU" localSheetId="0" hidden="1">{#N/A,#N/A,FALSE,"M.01"}</definedName>
    <definedName name="BARU" hidden="1">{#N/A,#N/A,FALSE,"M.01"}</definedName>
    <definedName name="BaseTable">[33]A!$A$281:$E$290</definedName>
    <definedName name="BaseTable1">[33]A!$B$284</definedName>
    <definedName name="BaseYear">[33]A!$A$283</definedName>
    <definedName name="Basket" localSheetId="0">[61]Kamus!$D$2:$D$8</definedName>
    <definedName name="Basket">[62]Kamus!$D$2:$D$8</definedName>
    <definedName name="BATA">'[10]UPAH DAN BAHAN'!$E$57</definedName>
    <definedName name="bata12">#REF!</definedName>
    <definedName name="bata13">#REF!</definedName>
    <definedName name="bata14">#REF!</definedName>
    <definedName name="BATAKO">'[10]UPAH DAN BAHAN'!$E$59</definedName>
    <definedName name="BATAL">#N/A</definedName>
    <definedName name="Batt.110V300ah">'[22]HARGA SATUAN'!$B$9</definedName>
    <definedName name="Battere48V300">'[22]HARGA SATUAN'!$B$13</definedName>
    <definedName name="BATU_BATA_1_2">#REF!</definedName>
    <definedName name="BATU_BATA_1_4">#REF!</definedName>
    <definedName name="BATU_KALI_1_2">#REF!</definedName>
    <definedName name="BATU_KALI_1_4">#REF!</definedName>
    <definedName name="batukali">[63]SatDas!$F$20</definedName>
    <definedName name="batukali12">#REF!</definedName>
    <definedName name="batukali13">#REF!</definedName>
    <definedName name="batukali14">#REF!</definedName>
    <definedName name="batukosong12">#REF!</definedName>
    <definedName name="BAUT">#REF!</definedName>
    <definedName name="bb" hidden="1">{#N/A,#N/A,FALSE,"M.32"}</definedName>
    <definedName name="BBakuTRWI">'[64]BBaku(12C3)'!$B$1:$S$46</definedName>
    <definedName name="BBakuTRWII">'[64]BBaku(12C3)'!$B$47:$S$93</definedName>
    <definedName name="BBakuTRWIII">'[64]BBaku(12C3)'!$B$94:$S$140</definedName>
    <definedName name="BBakuTRWIV">'[64]BBaku(12C3)'!$B$141:$S$187</definedName>
    <definedName name="BBB" hidden="1">{#N/A,#N/A,FALSE,"M.32"}</definedName>
    <definedName name="BBKR">[29]Kamus!$F$2:$F$12</definedName>
    <definedName name="BBMJenisTRWI">'[64]BBMJenis(12B1)'!$B$1:$K$38</definedName>
    <definedName name="BBMJenisTRWII">'[64]BBMJenis(12B1)'!$B$40:$K$77</definedName>
    <definedName name="BBMJenisTRWIII">'[64]BBMJenis(12B1)'!$B$79:$K$116</definedName>
    <definedName name="BBMJenisTRWIV">'[64]BBMJenis(12B1)'!$B$118:$K$155</definedName>
    <definedName name="BDR" hidden="1">{#N/A,#N/A,FALSE,"M.01";#N/A,#N/A,FALSE,"M.01"}</definedName>
    <definedName name="BDR_PLB" hidden="1">{#N/A,#N/A,FALSE,"M.32"}</definedName>
    <definedName name="beban" localSheetId="2">#REF!</definedName>
    <definedName name="beban" localSheetId="3">#REF!</definedName>
    <definedName name="beban" localSheetId="0">#REF!</definedName>
    <definedName name="beban">#REF!</definedName>
    <definedName name="BEBAN_GI">[65]GI!$L$3:$AC$192</definedName>
    <definedName name="beban2010">[65]LOAD2010!$Z$8:$Z$319</definedName>
    <definedName name="bekes">[66]SatDas!#REF!</definedName>
    <definedName name="bekesduiker">[66]SatDas!#REF!</definedName>
    <definedName name="beli" localSheetId="2">#REF!</definedName>
    <definedName name="beli" localSheetId="3">#REF!</definedName>
    <definedName name="beli" localSheetId="0">#REF!</definedName>
    <definedName name="beli">#REF!</definedName>
    <definedName name="BERONJONG">#REF!</definedName>
    <definedName name="besi">[63]SatDas!$F$19</definedName>
    <definedName name="BESIGOT">'[10]UPAH DAN BAHAN'!$E$117</definedName>
    <definedName name="beton11525">#REF!</definedName>
    <definedName name="beton123">#REF!</definedName>
    <definedName name="beton123sloof">#REF!</definedName>
    <definedName name="beton135">#REF!</definedName>
    <definedName name="beton136">#REF!</definedName>
    <definedName name="BETONK225">[25]REKAP!$F$1251</definedName>
    <definedName name="betonplat">#REF!</definedName>
    <definedName name="betonplatlantai">#REF!</definedName>
    <definedName name="bg.1">[67]Sheet1!$C$16:$H$25</definedName>
    <definedName name="bh" localSheetId="2">[11]ca!#REF!</definedName>
    <definedName name="bh" localSheetId="3">[11]ca!#REF!</definedName>
    <definedName name="bh" localSheetId="0">[11]ca!#REF!</definedName>
    <definedName name="bh">[11]ca!#REF!</definedName>
    <definedName name="Biak" localSheetId="2" hidden="1">{#N/A,#N/A,FALSE,"M.31"}</definedName>
    <definedName name="Biak" localSheetId="3" hidden="1">{#N/A,#N/A,FALSE,"M.31"}</definedName>
    <definedName name="Biak" localSheetId="0" hidden="1">{#N/A,#N/A,FALSE,"M.31"}</definedName>
    <definedName name="Biak" hidden="1">{#N/A,#N/A,FALSE,"M.31"}</definedName>
    <definedName name="biaya1" localSheetId="2">#REF!</definedName>
    <definedName name="biaya1" localSheetId="3">#REF!</definedName>
    <definedName name="biaya1" localSheetId="0">#REF!</definedName>
    <definedName name="biaya1">#REF!</definedName>
    <definedName name="biaya2" localSheetId="2">#REF!</definedName>
    <definedName name="biaya2" localSheetId="3">#REF!</definedName>
    <definedName name="biaya2" localSheetId="0">#REF!</definedName>
    <definedName name="biaya2">#REF!</definedName>
    <definedName name="BiInvest" localSheetId="2">#REF!</definedName>
    <definedName name="BiInvest" localSheetId="3">#REF!</definedName>
    <definedName name="BiInvest" localSheetId="0">#REF!</definedName>
    <definedName name="BiInvest">#REF!</definedName>
    <definedName name="BiInvest_1" localSheetId="3">#REF!</definedName>
    <definedName name="BiInvest_1" localSheetId="0">#REF!</definedName>
    <definedName name="BiInvest_1">#REF!</definedName>
    <definedName name="BiInvest_3" localSheetId="3">#REF!</definedName>
    <definedName name="BiInvest_3" localSheetId="0">#REF!</definedName>
    <definedName name="BiInvest_3">#REF!</definedName>
    <definedName name="BiInvest_4" localSheetId="3">#REF!</definedName>
    <definedName name="BiInvest_4" localSheetId="0">#REF!</definedName>
    <definedName name="BiInvest_4">#REF!</definedName>
    <definedName name="BiLuOp">'[64]BiLuOp(14)'!$B$1:$G$49</definedName>
    <definedName name="bima3" localSheetId="2" hidden="1">{#N/A,#N/A,FALSE,"M.02"}</definedName>
    <definedName name="bima3" localSheetId="3" hidden="1">{#N/A,#N/A,FALSE,"M.02"}</definedName>
    <definedName name="bima3" localSheetId="0" hidden="1">{#N/A,#N/A,FALSE,"M.02"}</definedName>
    <definedName name="bima3" hidden="1">{#N/A,#N/A,FALSE,"M.02"}</definedName>
    <definedName name="BIOF">[29]Catatan!$C$145</definedName>
    <definedName name="BiPegUTRWI">'[64]Bipeg-U(12D2)'!$B$1:$G$53</definedName>
    <definedName name="BiPegUTRWII">'[68]Bipeg-U(12'!#REF!</definedName>
    <definedName name="BiPegUTRWIII">'[68]Bipeg-U(12'!#REF!</definedName>
    <definedName name="BiPegUTRWIV">'[68]Bipeg-U(12'!#REF!</definedName>
    <definedName name="BiPinjamin">'[64]BiPinjamin(15)'!$B$1:$G$49</definedName>
    <definedName name="bjm" localSheetId="2" hidden="1">{#N/A,#N/A,FALSE,"M.02"}</definedName>
    <definedName name="bjm" localSheetId="3" hidden="1">{#N/A,#N/A,FALSE,"M.02"}</definedName>
    <definedName name="bjm" localSheetId="0" hidden="1">{#N/A,#N/A,FALSE,"M.02"}</definedName>
    <definedName name="bjm" hidden="1">{#N/A,#N/A,FALSE,"M.02"}</definedName>
    <definedName name="bkimia4tb">[1]Uraian!$AB$121</definedName>
    <definedName name="bkimia4v" localSheetId="3">[69]Uraian!#REF!</definedName>
    <definedName name="bkimia4v" localSheetId="0">[70]Uraian!#REF!</definedName>
    <definedName name="bkimia4v">[69]Uraian!#REF!</definedName>
    <definedName name="bkimia6tb">[1]Uraian!$AB$289</definedName>
    <definedName name="bkimia7tb">[1]Uraian!$AB$380</definedName>
    <definedName name="bkimiapjb1tb">[1]Uraian!$AB$625</definedName>
    <definedName name="bkimiapjb2tb">[1]Uraian!$AB$684</definedName>
    <definedName name="BLIM" hidden="1">#REF!</definedName>
    <definedName name="BLOKKWHPTK">'[71]BLK-KWH'!$C$1:$P$99</definedName>
    <definedName name="BLOKKWHSGU">'[71]BLK-KWH'!$C$102:$P$199</definedName>
    <definedName name="BLOKKWHSKW">'[71]BLK-KWH'!$C$202:$P$299</definedName>
    <definedName name="BLOKKWHWV">'[71]BLK-KWH'!$C$402:$P$499</definedName>
    <definedName name="bnb">[45]DATA!$B$57</definedName>
    <definedName name="bnn" localSheetId="3">[11]ca!#REF!</definedName>
    <definedName name="bnn" localSheetId="0">[11]ca!#REF!</definedName>
    <definedName name="bnn">[11]ca!#REF!</definedName>
    <definedName name="BODY">list!$J$18:$J$21</definedName>
    <definedName name="BOLain">'[64]BOLain(12E2)'!$B$1:$G$43</definedName>
    <definedName name="BoLainTRWI">'[64]BOLain(12E2)'!$B$1:$L$44</definedName>
    <definedName name="BoLainTRWII">'[64]BOLain(12E2)'!$B$45:$L$88</definedName>
    <definedName name="BoLainTRWIII">'[64]BOLain(12E2)'!$B$89:$L$132</definedName>
    <definedName name="BoLainTRWIV">'[64]BOLain(12E2)'!$B$133:$L$175</definedName>
    <definedName name="bolt_nut_16_140_b">[41]HPS!$F$28</definedName>
    <definedName name="bolt_nut_16_140_p">[41]HPS!$G$28</definedName>
    <definedName name="BON">#REF!</definedName>
    <definedName name="BONGKAR_ATAP">#REF!</definedName>
    <definedName name="BONGKAR_BLK_LTG">#REF!</definedName>
    <definedName name="BONGKAR_LANTAI">#REF!</definedName>
    <definedName name="BONGKAR_LOTENG">#REF!</definedName>
    <definedName name="BONGKAR_PLESTER">#REF!</definedName>
    <definedName name="BONGKAR_R_ATAP">#REF!</definedName>
    <definedName name="bongkarbeton">#REF!</definedName>
    <definedName name="bongkarjalan">#REF!</definedName>
    <definedName name="bongkarkeramik">#REF!</definedName>
    <definedName name="bongkarkuda">#REF!</definedName>
    <definedName name="bongkarkuzen">#REF!</definedName>
    <definedName name="bongkarlantaibeton">#REF!</definedName>
    <definedName name="bongkarlotengpapan">#REF!</definedName>
    <definedName name="bongkarpondasi">#REF!</definedName>
    <definedName name="BORDES_TRAFO">list!$K$37:$K$40</definedName>
    <definedName name="BottomOfSheet">[33]A!$A$1303</definedName>
    <definedName name="BOWPLANK">#REF!</definedName>
    <definedName name="bp" localSheetId="2">#REF!</definedName>
    <definedName name="bp" localSheetId="3">#REF!</definedName>
    <definedName name="bp" localSheetId="0">#REF!</definedName>
    <definedName name="bp">#REF!</definedName>
    <definedName name="BP_UJL">[33]A!$A$642:$N$642</definedName>
    <definedName name="BP_UJL1">[33]A!$A$649</definedName>
    <definedName name="BP_UJL2">[33]A!$A$642:$U$681</definedName>
    <definedName name="BPegFTRWI">'[64]BPeg-F(12D1)'!$B$1:$H$45</definedName>
    <definedName name="BPegFTRWII">'[64]BPeg-F(12D1)'!$B$47:$H$92</definedName>
    <definedName name="BPegFTRWIII">'[64]BPeg-F(12D1)'!$B$93:$H$138</definedName>
    <definedName name="BPegFTRWIV">'[64]BPeg-F(12D1)'!$B$139:$H$184</definedName>
    <definedName name="BPP" localSheetId="0">'[72]W-NAD'!#REF!</definedName>
    <definedName name="BPP">'[73]W-NAD'!#REF!</definedName>
    <definedName name="bq">[74]BQ!$C$15:$J$147</definedName>
    <definedName name="BTN_TLG100">[58]D_ANALISA!$I$251</definedName>
    <definedName name="BTN_TLG125__">#REF!</definedName>
    <definedName name="bubungangen">#REF!</definedName>
    <definedName name="bubunganseng">#REF!</definedName>
    <definedName name="budi" hidden="1">#REF!</definedName>
    <definedName name="BUGEN">'[10]UPAH DAN BAHAN'!$E$39</definedName>
    <definedName name="BUIS100">#REF!</definedName>
    <definedName name="BUIS120">#REF!</definedName>
    <definedName name="BUIS40">#REF!</definedName>
    <definedName name="BUIS40S">#REF!</definedName>
    <definedName name="BUIS60">#REF!</definedName>
    <definedName name="BUIS80">#REF!</definedName>
    <definedName name="BukuBesar" localSheetId="2">#REF!</definedName>
    <definedName name="BukuBesar" localSheetId="3">#REF!</definedName>
    <definedName name="BukuBesar" localSheetId="0">#REF!</definedName>
    <definedName name="BukuBesar">#REF!</definedName>
    <definedName name="BukuBesar_1" localSheetId="2">#REF!</definedName>
    <definedName name="BukuBesar_1" localSheetId="3">#REF!</definedName>
    <definedName name="BukuBesar_1" localSheetId="0">#REF!</definedName>
    <definedName name="BukuBesar_1">#REF!</definedName>
    <definedName name="BukuBesar_3" localSheetId="2">#REF!</definedName>
    <definedName name="BukuBesar_3" localSheetId="3">#REF!</definedName>
    <definedName name="BukuBesar_3" localSheetId="0">#REF!</definedName>
    <definedName name="BukuBesar_3">#REF!</definedName>
    <definedName name="BukuBesar_4" localSheetId="3">#REF!</definedName>
    <definedName name="BukuBesar_4" localSheetId="0">#REF!</definedName>
    <definedName name="BukuBesar_4">#REF!</definedName>
    <definedName name="BukuBesarJawa" localSheetId="3">[75]LK2004!#REF!</definedName>
    <definedName name="BukuBesarJawa" localSheetId="0">[76]LK2004!#REF!</definedName>
    <definedName name="BukuBesarJawa">[75]LK2004!#REF!</definedName>
    <definedName name="bulan" localSheetId="0">'[77]Listrik Mati 05'!$AD$3:$AE$14</definedName>
    <definedName name="bulan">'[78]Listrik Mati 05'!$AD$3:$AE$14</definedName>
    <definedName name="Bulan_Ke">[79]CashFlow!$H$46</definedName>
    <definedName name="BULL">'[48]KMS-DIS5'!$A$4:$AI$179</definedName>
    <definedName name="BULLDOZER">#REF!</definedName>
    <definedName name="BURAM">#REF!</definedName>
    <definedName name="C_" localSheetId="2">#REF!</definedName>
    <definedName name="C_" localSheetId="3">#REF!</definedName>
    <definedName name="C_" localSheetId="0">#REF!</definedName>
    <definedName name="C_">#REF!</definedName>
    <definedName name="caa">[45]DATA!$B$60</definedName>
    <definedName name="cab">[45]DATA!$B$61</definedName>
    <definedName name="Cab_APJ_3" localSheetId="2" hidden="1">{#N/A,#N/A,FALSE,"M.41"}</definedName>
    <definedName name="Cab_APJ_3" localSheetId="3" hidden="1">{#N/A,#N/A,FALSE,"M.41"}</definedName>
    <definedName name="Cab_APJ_3" localSheetId="0" hidden="1">{#N/A,#N/A,FALSE,"M.41"}</definedName>
    <definedName name="Cab_APJ_3" hidden="1">{#N/A,#N/A,FALSE,"M.41"}</definedName>
    <definedName name="Cab_APJ4" localSheetId="2" hidden="1">{#N/A,#N/A,FALSE,"M.41"}</definedName>
    <definedName name="Cab_APJ4" localSheetId="3" hidden="1">{#N/A,#N/A,FALSE,"M.41"}</definedName>
    <definedName name="Cab_APJ4" localSheetId="0" hidden="1">{#N/A,#N/A,FALSE,"M.41"}</definedName>
    <definedName name="Cab_APJ4" hidden="1">{#N/A,#N/A,FALSE,"M.41"}</definedName>
    <definedName name="CAB_BRB1" localSheetId="2" hidden="1">{#N/A,#N/A,FALSE,"M.41"}</definedName>
    <definedName name="CAB_BRB1" localSheetId="3" hidden="1">{#N/A,#N/A,FALSE,"M.41"}</definedName>
    <definedName name="CAB_BRB1" localSheetId="0" hidden="1">{#N/A,#N/A,FALSE,"M.41"}</definedName>
    <definedName name="CAB_BRB1" hidden="1">{#N/A,#N/A,FALSE,"M.41"}</definedName>
    <definedName name="Cabang">[79]Kamus!$C$2:$C$50</definedName>
    <definedName name="cad">[45]DATA!$B$63</definedName>
    <definedName name="CAE">[45]DATA!$B$64</definedName>
    <definedName name="cancel" hidden="1">{#N/A,#N/A,FALSE,"M.01"}</definedName>
    <definedName name="CAPASITOR">'[22]HARGA SATUAN'!$B$39</definedName>
    <definedName name="cash" hidden="1">{#N/A,#N/A,FALSE,"M.43"}</definedName>
    <definedName name="cashflowoperasi" localSheetId="2">#REF!</definedName>
    <definedName name="cashflowoperasi" localSheetId="3">#REF!</definedName>
    <definedName name="cashflowoperasi" localSheetId="0">#REF!</definedName>
    <definedName name="cashflowoperasi">#REF!</definedName>
    <definedName name="CAT_AIR">#REF!</definedName>
    <definedName name="CAT_KAYU">#REF!</definedName>
    <definedName name="CAT_KILAT">#REF!</definedName>
    <definedName name="Catalog">[80]CATALOG!$A$1:$B$65536</definedName>
    <definedName name="CATBESI">#REF!</definedName>
    <definedName name="CATDASAR">'[10]UPAH DAN BAHAN'!$E$172</definedName>
    <definedName name="CATMINYAK">#REF!</definedName>
    <definedName name="CATSENG">#REF!</definedName>
    <definedName name="CBJM" localSheetId="2" hidden="1">{#N/A,#N/A,FALSE,"M.01";#N/A,#N/A,FALSE,"M.01"}</definedName>
    <definedName name="CBJM" localSheetId="3" hidden="1">{#N/A,#N/A,FALSE,"M.01";#N/A,#N/A,FALSE,"M.01"}</definedName>
    <definedName name="CBJM" localSheetId="0" hidden="1">{#N/A,#N/A,FALSE,"M.01";#N/A,#N/A,FALSE,"M.01"}</definedName>
    <definedName name="CBJM" hidden="1">{#N/A,#N/A,FALSE,"M.01";#N/A,#N/A,FALSE,"M.01"}</definedName>
    <definedName name="CBRB" localSheetId="2" hidden="1">{#N/A,#N/A,FALSE,"M.02"}</definedName>
    <definedName name="CBRB" localSheetId="3" hidden="1">{#N/A,#N/A,FALSE,"M.02"}</definedName>
    <definedName name="CBRB" localSheetId="0" hidden="1">{#N/A,#N/A,FALSE,"M.02"}</definedName>
    <definedName name="CBRB" hidden="1">{#N/A,#N/A,FALSE,"M.02"}</definedName>
    <definedName name="CEK" hidden="1">{#N/A,#N/A,FALSE,"M.32"}</definedName>
    <definedName name="cell_budget">'[81]General Parameter'!$C$15</definedName>
    <definedName name="cell_entity">'[81]General Parameter'!$C$11</definedName>
    <definedName name="cell_scenario">'[81]General Parameter'!$C$14</definedName>
    <definedName name="cell_server">'[82]General Parameter'!$C$10</definedName>
    <definedName name="cell_version">'[81]General Parameter'!$C$13</definedName>
    <definedName name="cell_year">'[82]General Parameter'!$C$12</definedName>
    <definedName name="Cetak10">[33]A!$A$505:$U$555</definedName>
    <definedName name="Cetak11">[33]A!$A$560:$U$595</definedName>
    <definedName name="Cetak12">[33]A!$A$600:$U$635</definedName>
    <definedName name="Cetak13">[33]A!$A$640:$U$681</definedName>
    <definedName name="Cetak14">[33]A!$A$685:$U$716</definedName>
    <definedName name="Cetak15">[33]A!$A$720:$U$751</definedName>
    <definedName name="Cetak16">[33]A!$A$754:$U$787</definedName>
    <definedName name="Cetak17">[33]A!$A$795:$U$830</definedName>
    <definedName name="Cetak18">[33]A!$A$841:$U$872</definedName>
    <definedName name="Cetak19">[33]A!$A$876:$U$906</definedName>
    <definedName name="Cetak2">[33]A!$A$49:$U$108</definedName>
    <definedName name="Cetak20">[33]A!$A$911:$U$942</definedName>
    <definedName name="Cetak21">[33]A!$A$949:$U$1008</definedName>
    <definedName name="Cetak22">[33]A!$A$1014:$U$1045</definedName>
    <definedName name="Cetak23">[33]A!$A$1051:$U$1110</definedName>
    <definedName name="Cetak24">[33]A!$A$1117:$U$1175</definedName>
    <definedName name="Cetak25">[33]A!$A$1181:$K$1239</definedName>
    <definedName name="Cetak26">[33]A!$A$1245:$D$1302</definedName>
    <definedName name="Cetak3">[33]A!$A$111:$U$160</definedName>
    <definedName name="Cetak4">[33]A!$A$171:$U$225</definedName>
    <definedName name="Cetak5">[33]A!$A$229:$U$269</definedName>
    <definedName name="Cetak6">[33]A!$A$297:$U$353</definedName>
    <definedName name="Cetak7">[33]A!$A$355:$U$405</definedName>
    <definedName name="Cetak8">[33]A!$A$410:$U$453</definedName>
    <definedName name="Cetak9">[33]A!$A$460:$U$498</definedName>
    <definedName name="cetakan">#REF!</definedName>
    <definedName name="CETAKAN_BETON">#REF!</definedName>
    <definedName name="cf" localSheetId="2">#REF!</definedName>
    <definedName name="cf" localSheetId="3">#REF!</definedName>
    <definedName name="cf" localSheetId="0">#REF!</definedName>
    <definedName name="cf">#REF!</definedName>
    <definedName name="Charger75">'[22]HARGA SATUAN'!$B$16</definedName>
    <definedName name="CISABROWN">'[10]UPAH DAN BAHAN'!#REF!</definedName>
    <definedName name="CKTB" localSheetId="2" hidden="1">{#N/A,#N/A,FALSE,"M.31"}</definedName>
    <definedName name="CKTB" localSheetId="3" hidden="1">{#N/A,#N/A,FALSE,"M.31"}</definedName>
    <definedName name="CKTB" localSheetId="0" hidden="1">{#N/A,#N/A,FALSE,"M.31"}</definedName>
    <definedName name="CKTB" hidden="1">{#N/A,#N/A,FALSE,"M.31"}</definedName>
    <definedName name="CLOSEDDDK">#REF!</definedName>
    <definedName name="co" hidden="1">{#N/A,#N/A,FALSE,"M.42"}</definedName>
    <definedName name="CO_bulan_lalu" localSheetId="2">[4]Sheet1!#REF!</definedName>
    <definedName name="CO_bulan_lalu" localSheetId="3">[4]Sheet1!#REF!</definedName>
    <definedName name="CO_bulan_lalu" localSheetId="0">[5]Sheet1!#REF!</definedName>
    <definedName name="CO_bulan_lalu">[4]Sheet1!#REF!</definedName>
    <definedName name="CO_tahun_lalu" localSheetId="2">[4]Sheet1!#REF!</definedName>
    <definedName name="CO_tahun_lalu" localSheetId="3">[4]Sheet1!#REF!</definedName>
    <definedName name="CO_tahun_lalu" localSheetId="0">[5]Sheet1!#REF!</definedName>
    <definedName name="CO_tahun_lalu">[4]Sheet1!#REF!</definedName>
    <definedName name="coba" localSheetId="2" hidden="1">{#N/A,#N/A,FALSE,"M.01"}</definedName>
    <definedName name="coba" localSheetId="3" hidden="1">{#N/A,#N/A,FALSE,"M.01"}</definedName>
    <definedName name="coba" localSheetId="0" hidden="1">{#N/A,#N/A,FALSE,"M.01"}</definedName>
    <definedName name="coba" hidden="1">{#N/A,#N/A,FALSE,"M.01"}</definedName>
    <definedName name="COMPRESSOR">#REF!</definedName>
    <definedName name="CONCRETEMIXER">#REF!</definedName>
    <definedName name="CONCRETEVIBRO">#REF!</definedName>
    <definedName name="CONECTING_OUTLET">list!$J$30:$J$32</definedName>
    <definedName name="Construction_of_Nangakara_Dompu_Complex_Irrigation_Canal_System__Dompu_Regency___NTB__Stage___1">#REF!</definedName>
    <definedName name="COP_UNIT" hidden="1">{#N/A,#N/A,FALSE,"M.42"}</definedName>
    <definedName name="COPY">'[83]REAL-LR'!$G$17:$G$54</definedName>
    <definedName name="corjalan4m">#REF!</definedName>
    <definedName name="COUNTER" localSheetId="2">#REF!</definedName>
    <definedName name="COUNTER" localSheetId="3">#REF!</definedName>
    <definedName name="COUNTER" localSheetId="0">#REF!</definedName>
    <definedName name="COUNTER">#REF!</definedName>
    <definedName name="COUNTER_CHECK" localSheetId="2">#REF!</definedName>
    <definedName name="COUNTER_CHECK" localSheetId="3">#REF!</definedName>
    <definedName name="COUNTER_CHECK" localSheetId="0">#REF!</definedName>
    <definedName name="COUNTER_CHECK">#REF!</definedName>
    <definedName name="Cover" localSheetId="2">#REF!</definedName>
    <definedName name="Cover" localSheetId="3">#REF!</definedName>
    <definedName name="Cover" localSheetId="0">#REF!</definedName>
    <definedName name="Cover">#REF!</definedName>
    <definedName name="CRANE">#REF!</definedName>
    <definedName name="Crit">[79]CashFlow!$I$56:$J$57</definedName>
    <definedName name="_xlnm.Criteria">#REF!</definedName>
    <definedName name="csDesignMode">1</definedName>
    <definedName name="CT_Penyulang_100_1_A_bulan_lalu" localSheetId="2">[4]Sheet1!#REF!</definedName>
    <definedName name="CT_Penyulang_100_1_A_bulan_lalu" localSheetId="3">[4]Sheet1!#REF!</definedName>
    <definedName name="CT_Penyulang_100_1_A_bulan_lalu" localSheetId="0">[5]Sheet1!#REF!</definedName>
    <definedName name="CT_Penyulang_100_1_A_bulan_lalu">[4]Sheet1!#REF!</definedName>
    <definedName name="CT_Penyulang_100_1_A_tahun_lalu" localSheetId="2">[4]Sheet1!#REF!</definedName>
    <definedName name="CT_Penyulang_100_1_A_tahun_lalu" localSheetId="3">[4]Sheet1!#REF!</definedName>
    <definedName name="CT_Penyulang_100_1_A_tahun_lalu" localSheetId="0">[5]Sheet1!#REF!</definedName>
    <definedName name="CT_Penyulang_100_1_A_tahun_lalu">[4]Sheet1!#REF!</definedName>
    <definedName name="CT_Penyulang_100_2_A_bulan_lalu" localSheetId="2">[4]Sheet1!#REF!</definedName>
    <definedName name="CT_Penyulang_100_2_A_bulan_lalu" localSheetId="3">[4]Sheet1!#REF!</definedName>
    <definedName name="CT_Penyulang_100_2_A_bulan_lalu" localSheetId="0">[5]Sheet1!#REF!</definedName>
    <definedName name="CT_Penyulang_100_2_A_bulan_lalu">[4]Sheet1!#REF!</definedName>
    <definedName name="CT_Penyulang_100_2_A_tahun_lalu" localSheetId="2">[4]Sheet1!#REF!</definedName>
    <definedName name="CT_Penyulang_100_2_A_tahun_lalu" localSheetId="3">[4]Sheet1!#REF!</definedName>
    <definedName name="CT_Penyulang_100_2_A_tahun_lalu" localSheetId="0">[5]Sheet1!#REF!</definedName>
    <definedName name="CT_Penyulang_100_2_A_tahun_lalu">[4]Sheet1!#REF!</definedName>
    <definedName name="CT_Penyulang_100_5_5_A_bulan_lalu" localSheetId="3">[4]Sheet1!#REF!</definedName>
    <definedName name="CT_Penyulang_100_5_5_A_bulan_lalu" localSheetId="0">[5]Sheet1!#REF!</definedName>
    <definedName name="CT_Penyulang_100_5_5_A_bulan_lalu">[4]Sheet1!#REF!</definedName>
    <definedName name="CT_Penyulang_100_5_5_A_tahun_lalu" localSheetId="3">[4]Sheet1!#REF!</definedName>
    <definedName name="CT_Penyulang_100_5_5_A_tahun_lalu" localSheetId="0">[5]Sheet1!#REF!</definedName>
    <definedName name="CT_Penyulang_100_5_5_A_tahun_lalu">[4]Sheet1!#REF!</definedName>
    <definedName name="CT_Penyulang_100_5_A_bulan_lalu" localSheetId="3">[4]Sheet1!#REF!</definedName>
    <definedName name="CT_Penyulang_100_5_A_bulan_lalu" localSheetId="0">[5]Sheet1!#REF!</definedName>
    <definedName name="CT_Penyulang_100_5_A_bulan_lalu">[4]Sheet1!#REF!</definedName>
    <definedName name="CT_Penyulang_100_5_A_tahun_lalu" localSheetId="3">[4]Sheet1!#REF!</definedName>
    <definedName name="CT_Penyulang_100_5_A_tahun_lalu" localSheetId="0">[5]Sheet1!#REF!</definedName>
    <definedName name="CT_Penyulang_100_5_A_tahun_lalu">[4]Sheet1!#REF!</definedName>
    <definedName name="CT_Penyulang_200_5_5_A_bulan_lalu" localSheetId="3">[4]Sheet1!#REF!</definedName>
    <definedName name="CT_Penyulang_200_5_5_A_bulan_lalu" localSheetId="0">[5]Sheet1!#REF!</definedName>
    <definedName name="CT_Penyulang_200_5_5_A_bulan_lalu">[4]Sheet1!#REF!</definedName>
    <definedName name="CT_Penyulang_200_5_5_A_tahun_lalu" localSheetId="3">[4]Sheet1!#REF!</definedName>
    <definedName name="CT_Penyulang_200_5_5_A_tahun_lalu" localSheetId="0">[5]Sheet1!#REF!</definedName>
    <definedName name="CT_Penyulang_200_5_5_A_tahun_lalu">[4]Sheet1!#REF!</definedName>
    <definedName name="CT_Penyulang_200_5_A_bulan_lalu" localSheetId="3">[4]Sheet1!#REF!</definedName>
    <definedName name="CT_Penyulang_200_5_A_bulan_lalu" localSheetId="0">[5]Sheet1!#REF!</definedName>
    <definedName name="CT_Penyulang_200_5_A_bulan_lalu">[4]Sheet1!#REF!</definedName>
    <definedName name="CT_Penyulang_200_5_A_tahun_lalu" localSheetId="3">[4]Sheet1!#REF!</definedName>
    <definedName name="CT_Penyulang_200_5_A_tahun_lalu" localSheetId="0">[5]Sheet1!#REF!</definedName>
    <definedName name="CT_Penyulang_200_5_A_tahun_lalu">[4]Sheet1!#REF!</definedName>
    <definedName name="CT_Penyulang_25_5_5_A_bulan_lalu" localSheetId="3">[4]Sheet1!#REF!</definedName>
    <definedName name="CT_Penyulang_25_5_5_A_bulan_lalu" localSheetId="0">[5]Sheet1!#REF!</definedName>
    <definedName name="CT_Penyulang_25_5_5_A_bulan_lalu">[4]Sheet1!#REF!</definedName>
    <definedName name="CT_Penyulang_25_5_5_A_tahun_lalu" localSheetId="3">[4]Sheet1!#REF!</definedName>
    <definedName name="CT_Penyulang_25_5_5_A_tahun_lalu" localSheetId="0">[5]Sheet1!#REF!</definedName>
    <definedName name="CT_Penyulang_25_5_5_A_tahun_lalu">[4]Sheet1!#REF!</definedName>
    <definedName name="CT_Penyulang_25_5_A_bulan_lalu" localSheetId="3">[4]Sheet1!#REF!</definedName>
    <definedName name="CT_Penyulang_25_5_A_bulan_lalu" localSheetId="0">[5]Sheet1!#REF!</definedName>
    <definedName name="CT_Penyulang_25_5_A_bulan_lalu">[4]Sheet1!#REF!</definedName>
    <definedName name="CT_Penyulang_25_5_A_tahun_lalu" localSheetId="3">[4]Sheet1!#REF!</definedName>
    <definedName name="CT_Penyulang_25_5_A_tahun_lalu" localSheetId="0">[5]Sheet1!#REF!</definedName>
    <definedName name="CT_Penyulang_25_5_A_tahun_lalu">[4]Sheet1!#REF!</definedName>
    <definedName name="CT_Penyulang_25_5_tahun_lalu">[5]Sheet1!#REF!</definedName>
    <definedName name="CT_Penyulang_300_5_5_A_bulan_lalu" localSheetId="3">[4]Sheet1!#REF!</definedName>
    <definedName name="CT_Penyulang_300_5_5_A_bulan_lalu" localSheetId="0">[5]Sheet1!#REF!</definedName>
    <definedName name="CT_Penyulang_300_5_5_A_bulan_lalu">[4]Sheet1!#REF!</definedName>
    <definedName name="CT_Penyulang_300_5_5_A_tahun_lalu" localSheetId="3">[4]Sheet1!#REF!</definedName>
    <definedName name="CT_Penyulang_300_5_5_A_tahun_lalu" localSheetId="0">[5]Sheet1!#REF!</definedName>
    <definedName name="CT_Penyulang_300_5_5_A_tahun_lalu">[4]Sheet1!#REF!</definedName>
    <definedName name="CT_Penyulang_300_5_A_bulan_lalu" localSheetId="3">[4]Sheet1!#REF!</definedName>
    <definedName name="CT_Penyulang_300_5_A_bulan_lalu" localSheetId="0">[5]Sheet1!#REF!</definedName>
    <definedName name="CT_Penyulang_300_5_A_bulan_lalu">[4]Sheet1!#REF!</definedName>
    <definedName name="CT_Penyulang_300_5_A_tahun_lalu" localSheetId="3">[4]Sheet1!#REF!</definedName>
    <definedName name="CT_Penyulang_300_5_A_tahun_lalu" localSheetId="0">[5]Sheet1!#REF!</definedName>
    <definedName name="CT_Penyulang_300_5_A_tahun_lalu">[4]Sheet1!#REF!</definedName>
    <definedName name="CT_Penyulang_50_5_5_A_bulan_lalu" localSheetId="3">[4]Sheet1!#REF!</definedName>
    <definedName name="CT_Penyulang_50_5_5_A_bulan_lalu" localSheetId="0">[5]Sheet1!#REF!</definedName>
    <definedName name="CT_Penyulang_50_5_5_A_bulan_lalu">[4]Sheet1!#REF!</definedName>
    <definedName name="CT_Penyulang_50_5_5_A_tahun_lalu" localSheetId="3">[4]Sheet1!#REF!</definedName>
    <definedName name="CT_Penyulang_50_5_5_A_tahun_lalu" localSheetId="0">[5]Sheet1!#REF!</definedName>
    <definedName name="CT_Penyulang_50_5_5_A_tahun_lalu">[4]Sheet1!#REF!</definedName>
    <definedName name="CT_Penyulang_50_5_5_tahun_lalu">[5]Sheet1!#REF!</definedName>
    <definedName name="CT_Penyulang_50_5_A_bulan_lalu" localSheetId="3">[4]Sheet1!#REF!</definedName>
    <definedName name="CT_Penyulang_50_5_A_bulan_lalu" localSheetId="0">[5]Sheet1!#REF!</definedName>
    <definedName name="CT_Penyulang_50_5_A_bulan_lalu">[4]Sheet1!#REF!</definedName>
    <definedName name="CT_Penyulang_50_5_A_tahun_lalu" localSheetId="3">[4]Sheet1!#REF!</definedName>
    <definedName name="CT_Penyulang_50_5_A_tahun_lalu" localSheetId="0">[5]Sheet1!#REF!</definedName>
    <definedName name="CT_Penyulang_50_5_A_tahun_lalu">[4]Sheet1!#REF!</definedName>
    <definedName name="CT_Penyulang_bulan_lalu" localSheetId="3">[4]Sheet1!#REF!</definedName>
    <definedName name="CT_Penyulang_bulan_lalu" localSheetId="0">[5]Sheet1!#REF!</definedName>
    <definedName name="CT_Penyulang_bulan_lalu">[4]Sheet1!#REF!</definedName>
    <definedName name="CT_Penyulang_tahun_lalu" localSheetId="3">[4]Sheet1!#REF!</definedName>
    <definedName name="CT_Penyulang_tahun_lalu" localSheetId="0">[5]Sheet1!#REF!</definedName>
    <definedName name="CT_Penyulang_tahun_lalu">[4]Sheet1!#REF!</definedName>
    <definedName name="ct150kv">'[22]HARGA SATUAN'!$B$27</definedName>
    <definedName name="Currency" localSheetId="0">'[84]Calc Inst'!$J$1</definedName>
    <definedName name="Currency">'[85]Calc Inst'!$J$1</definedName>
    <definedName name="cus" localSheetId="0">[86]Resume!$E$54</definedName>
    <definedName name="cus">[87]Resume!$E$54</definedName>
    <definedName name="cuti">[86]ACUAN!$J$3</definedName>
    <definedName name="cuti_besar">[86]ACUAN!$K$3</definedName>
    <definedName name="CV">[88]Data!$H$1</definedName>
    <definedName name="cyclopen123">#REF!</definedName>
    <definedName name="cyclopen12340bk">#REF!</definedName>
    <definedName name="D" localSheetId="2" hidden="1">{#N/A,#N/A,FALSE,"M.31"}</definedName>
    <definedName name="D" localSheetId="3" hidden="1">{#N/A,#N/A,FALSE,"M.31"}</definedName>
    <definedName name="D" localSheetId="0">#REF!</definedName>
    <definedName name="D" hidden="1">{#N/A,#N/A,FALSE,"M.31"}</definedName>
    <definedName name="da">'[43]Peralatan Dist'!#REF!</definedName>
    <definedName name="dab">[45]DATA!$B$65</definedName>
    <definedName name="dabn">[45]DATA!$B$66</definedName>
    <definedName name="DAF13A" localSheetId="2">#REF!</definedName>
    <definedName name="DAF13A" localSheetId="3">#REF!</definedName>
    <definedName name="DAF13A" localSheetId="0">#REF!</definedName>
    <definedName name="DAF13A">#REF!</definedName>
    <definedName name="DAF13B" localSheetId="2">#REF!</definedName>
    <definedName name="DAF13B" localSheetId="3">#REF!</definedName>
    <definedName name="DAF13B" localSheetId="0">#REF!</definedName>
    <definedName name="DAF13B">#REF!</definedName>
    <definedName name="DAF14A" localSheetId="2">#REF!</definedName>
    <definedName name="DAF14A" localSheetId="3">#REF!</definedName>
    <definedName name="DAF14A" localSheetId="0">#REF!</definedName>
    <definedName name="DAF14A">#REF!</definedName>
    <definedName name="DAF14B" localSheetId="3">#REF!</definedName>
    <definedName name="DAF14B" localSheetId="0">#REF!</definedName>
    <definedName name="DAF14B">#REF!</definedName>
    <definedName name="DAF14C" localSheetId="3">#REF!</definedName>
    <definedName name="DAF14C" localSheetId="0">#REF!</definedName>
    <definedName name="DAF14C">#REF!</definedName>
    <definedName name="DAF14D" localSheetId="3">#REF!</definedName>
    <definedName name="DAF14D" localSheetId="0">#REF!</definedName>
    <definedName name="DAF14D">#REF!</definedName>
    <definedName name="DAF14E" localSheetId="3">#REF!</definedName>
    <definedName name="DAF14E" localSheetId="0">#REF!</definedName>
    <definedName name="DAF14E">#REF!</definedName>
    <definedName name="Daftar" localSheetId="3">#REF!</definedName>
    <definedName name="Daftar" localSheetId="0">#REF!</definedName>
    <definedName name="Daftar">#REF!</definedName>
    <definedName name="DAFTAR_GARDU" localSheetId="3">#REF!</definedName>
    <definedName name="DAFTAR_GARDU" localSheetId="0">#REF!</definedName>
    <definedName name="DAFTAR_GARDU">#REF!</definedName>
    <definedName name="DAFTAR1" localSheetId="3">#REF!</definedName>
    <definedName name="DAFTAR1" localSheetId="0">#REF!</definedName>
    <definedName name="DAFTAR1">#REF!</definedName>
    <definedName name="DAFTAR2" localSheetId="3">#REF!</definedName>
    <definedName name="DAFTAR2" localSheetId="0">#REF!</definedName>
    <definedName name="DAFTAR2">#REF!</definedName>
    <definedName name="DAFTAR3" localSheetId="3">#REF!</definedName>
    <definedName name="DAFTAR3" localSheetId="0">#REF!</definedName>
    <definedName name="DAFTAR3">#REF!</definedName>
    <definedName name="DAFTAR4" localSheetId="3">#REF!</definedName>
    <definedName name="DAFTAR4" localSheetId="0">#REF!</definedName>
    <definedName name="DAFTAR4">#REF!</definedName>
    <definedName name="DAFTAR5" localSheetId="3">#REF!</definedName>
    <definedName name="DAFTAR5" localSheetId="0">#REF!</definedName>
    <definedName name="DAFTAR5">#REF!</definedName>
    <definedName name="DAFTAR6" localSheetId="3">#REF!</definedName>
    <definedName name="DAFTAR6" localSheetId="0">#REF!</definedName>
    <definedName name="DAFTAR6">#REF!</definedName>
    <definedName name="DAFTAR7" localSheetId="3">#REF!</definedName>
    <definedName name="DAFTAR7" localSheetId="0">#REF!</definedName>
    <definedName name="DAFTAR7">#REF!</definedName>
    <definedName name="DAFTAR8" localSheetId="3">#REF!</definedName>
    <definedName name="DAFTAR8" localSheetId="0">#REF!</definedName>
    <definedName name="DAFTAR8">#REF!</definedName>
    <definedName name="DAFTAR9" localSheetId="3">#REF!</definedName>
    <definedName name="DAFTAR9" localSheetId="0">#REF!</definedName>
    <definedName name="DAFTAR9">#REF!</definedName>
    <definedName name="DAFTARSEWA">#REF!</definedName>
    <definedName name="DAHGOT">#REF!</definedName>
    <definedName name="das">[89]!Macro1</definedName>
    <definedName name="dasdas">[89]!Macro4</definedName>
    <definedName name="DASDASDSDD" hidden="1">[35]UshDeb00!#REF!</definedName>
    <definedName name="data">'[89]Rekap-link'!$B$14:$D$97</definedName>
    <definedName name="data_sr">[90]seri1!$A$2:$C$3242</definedName>
    <definedName name="_xlnm.Database" localSheetId="3">#REF!</definedName>
    <definedName name="_xlnm.Database" localSheetId="6">#REF!</definedName>
    <definedName name="_xlnm.Database" localSheetId="5">#REF!</definedName>
    <definedName name="_xlnm.Database" localSheetId="0">#REF!</definedName>
    <definedName name="_xlnm.Database">#REF!</definedName>
    <definedName name="Database_MI" localSheetId="3">#REF!</definedName>
    <definedName name="Database_MI" localSheetId="0">#REF!</definedName>
    <definedName name="Database_MI">#REF!</definedName>
    <definedName name="databeli">[29]Beli!$F$144:$Q$170</definedName>
    <definedName name="datasewa">[29]Sewa!$E$6:$P$31</definedName>
    <definedName name="datb">[45]DATA!$B$67</definedName>
    <definedName name="DATES" localSheetId="0">'[91]Harga BBM Indonesia'!$A$8:$A$60</definedName>
    <definedName name="DATES">'[92]Harga BBM Indonesia'!$A$8:$A$60</definedName>
    <definedName name="daya" localSheetId="2">#REF!</definedName>
    <definedName name="daya" localSheetId="3">#REF!</definedName>
    <definedName name="daya" localSheetId="0">#REF!</definedName>
    <definedName name="daya">#REF!</definedName>
    <definedName name="Daya_SR_1_fasa_bulan_lalu" localSheetId="2">[4]Sheet1!#REF!</definedName>
    <definedName name="Daya_SR_1_fasa_bulan_lalu" localSheetId="3">[4]Sheet1!#REF!</definedName>
    <definedName name="Daya_SR_1_fasa_bulan_lalu" localSheetId="0">[5]Sheet1!#REF!</definedName>
    <definedName name="Daya_SR_1_fasa_bulan_lalu">[4]Sheet1!#REF!</definedName>
    <definedName name="Daya_SR_1_fasa_tahun_lalu" localSheetId="2">[4]Sheet1!#REF!</definedName>
    <definedName name="Daya_SR_1_fasa_tahun_lalu" localSheetId="3">[4]Sheet1!#REF!</definedName>
    <definedName name="Daya_SR_1_fasa_tahun_lalu" localSheetId="0">[5]Sheet1!#REF!</definedName>
    <definedName name="Daya_SR_1_fasa_tahun_lalu">[4]Sheet1!#REF!</definedName>
    <definedName name="Daya_SR_3_fasa_pengukuran_langsung_bulan_lalu" localSheetId="3">[4]Sheet1!#REF!</definedName>
    <definedName name="Daya_SR_3_fasa_pengukuran_langsung_bulan_lalu" localSheetId="0">[5]Sheet1!#REF!</definedName>
    <definedName name="Daya_SR_3_fasa_pengukuran_langsung_bulan_lalu">[4]Sheet1!#REF!</definedName>
    <definedName name="Daya_SR_3_fasa_pengukuran_langsung_tahun_lalu" localSheetId="3">[4]Sheet1!#REF!</definedName>
    <definedName name="Daya_SR_3_fasa_pengukuran_langsung_tahun_lalu" localSheetId="0">[5]Sheet1!#REF!</definedName>
    <definedName name="Daya_SR_3_fasa_pengukuran_langsung_tahun_lalu">[4]Sheet1!#REF!</definedName>
    <definedName name="Daya_SR_3_fasa_pengukuran_tak_langsung_bulan_lalu" localSheetId="3">[4]Sheet1!#REF!</definedName>
    <definedName name="Daya_SR_3_fasa_pengukuran_tak_langsung_bulan_lalu" localSheetId="0">[5]Sheet1!#REF!</definedName>
    <definedName name="Daya_SR_3_fasa_pengukuran_tak_langsung_bulan_lalu">[4]Sheet1!#REF!</definedName>
    <definedName name="Daya_SR_3_fasa_pengukuran_tak_langsung_tahun_lalu" localSheetId="3">[4]Sheet1!#REF!</definedName>
    <definedName name="Daya_SR_3_fasa_pengukuran_tak_langsung_tahun_lalu" localSheetId="0">[5]Sheet1!#REF!</definedName>
    <definedName name="Daya_SR_3_fasa_pengukuran_tak_langsung_tahun_lalu">[4]Sheet1!#REF!</definedName>
    <definedName name="Daya_SR_TM_bulan_lalu" localSheetId="3">[4]Sheet1!#REF!</definedName>
    <definedName name="Daya_SR_TM_bulan_lalu" localSheetId="0">[5]Sheet1!#REF!</definedName>
    <definedName name="Daya_SR_TM_bulan_lalu">[4]Sheet1!#REF!</definedName>
    <definedName name="Daya_SR_TM_tahun_lalu" localSheetId="3">[4]Sheet1!#REF!</definedName>
    <definedName name="Daya_SR_TM_tahun_lalu" localSheetId="0">[5]Sheet1!#REF!</definedName>
    <definedName name="Daya_SR_TM_tahun_lalu">[4]Sheet1!#REF!</definedName>
    <definedName name="Daya_trafo_stepdown" localSheetId="2">#REF!</definedName>
    <definedName name="Daya_trafo_stepdown" localSheetId="3">#REF!</definedName>
    <definedName name="Daya_trafo_stepdown" localSheetId="0">#REF!</definedName>
    <definedName name="Daya_trafo_stepdown">#REF!</definedName>
    <definedName name="Daya_trafo_stepdown_1_fasa" localSheetId="2">#REF!</definedName>
    <definedName name="Daya_trafo_stepdown_1_fasa" localSheetId="3">#REF!</definedName>
    <definedName name="Daya_trafo_stepdown_1_fasa" localSheetId="0">#REF!</definedName>
    <definedName name="Daya_trafo_stepdown_1_fasa">#REF!</definedName>
    <definedName name="Daya_trafo_stepdown_2_fasa" localSheetId="2">#REF!</definedName>
    <definedName name="Daya_trafo_stepdown_2_fasa" localSheetId="3">#REF!</definedName>
    <definedName name="Daya_trafo_stepdown_2_fasa" localSheetId="0">#REF!</definedName>
    <definedName name="Daya_trafo_stepdown_2_fasa">#REF!</definedName>
    <definedName name="Daya_trafo_stepdown_3_fasa" localSheetId="3">#REF!</definedName>
    <definedName name="Daya_trafo_stepdown_3_fasa" localSheetId="0">#REF!</definedName>
    <definedName name="Daya_trafo_stepdown_3_fasa">#REF!</definedName>
    <definedName name="Daya_trafo_stepup" localSheetId="3">#REF!</definedName>
    <definedName name="Daya_trafo_stepup" localSheetId="0">#REF!</definedName>
    <definedName name="Daya_trafo_stepup">#REF!</definedName>
    <definedName name="Daya_trafo_stepup_TM" localSheetId="3">#REF!</definedName>
    <definedName name="Daya_trafo_stepup_TM" localSheetId="0">#REF!</definedName>
    <definedName name="Daya_trafo_stepup_TM">#REF!</definedName>
    <definedName name="Daya_trafo_stepup_TRTM" localSheetId="3">#REF!</definedName>
    <definedName name="Daya_trafo_stepup_TRTM" localSheetId="0">#REF!</definedName>
    <definedName name="Daya_trafo_stepup_TRTM">#REF!</definedName>
    <definedName name="Dayakeluaroperasi1" localSheetId="0">[93]MOTOSO!$O$11</definedName>
    <definedName name="Dayakeluaroperasi1">[94]MOTOSO!$O$11</definedName>
    <definedName name="Dayakeluaroperasi2" localSheetId="0">[93]MOTOSO!$O$14</definedName>
    <definedName name="Dayakeluaroperasi2">[94]MOTOSO!$O$14</definedName>
    <definedName name="Dayakeluaroperasi3" localSheetId="0">[93]MOTOSO!$O$17</definedName>
    <definedName name="Dayakeluaroperasi3">[94]MOTOSO!$O$17</definedName>
    <definedName name="Dayakeluaroperasi4" localSheetId="0">[93]MOTOSO!$O$20</definedName>
    <definedName name="Dayakeluaroperasi4">[94]MOTOSO!$O$20</definedName>
    <definedName name="Dayakeluaroperasi5" localSheetId="0">[93]MOTOSO!$O$23</definedName>
    <definedName name="Dayakeluaroperasi5">[94]MOTOSO!$O$23</definedName>
    <definedName name="Dayakeluaroperasi6" localSheetId="0">[93]MOTOSO!$O$26</definedName>
    <definedName name="Dayakeluaroperasi6">[94]MOTOSO!$O$26</definedName>
    <definedName name="Dayamasukoperasi1" localSheetId="0">[93]MOTOSO!$N$11</definedName>
    <definedName name="Dayamasukoperasi1">[94]MOTOSO!$N$11</definedName>
    <definedName name="Dayamasukoperasi2" localSheetId="0">[93]MOTOSO!$N$14</definedName>
    <definedName name="Dayamasukoperasi2">[94]MOTOSO!$N$14</definedName>
    <definedName name="Dayamasukoperasi3" localSheetId="0">[93]MOTOSO!$N$17</definedName>
    <definedName name="Dayamasukoperasi3">[94]MOTOSO!$N$17</definedName>
    <definedName name="Dayamasukoperasi4" localSheetId="0">[93]MOTOSO!$N$20</definedName>
    <definedName name="Dayamasukoperasi4">[94]MOTOSO!$N$20</definedName>
    <definedName name="Dayamasukoperasi5" localSheetId="0">[93]MOTOSO!$N$23</definedName>
    <definedName name="Dayamasukoperasi5">[94]MOTOSO!$N$23</definedName>
    <definedName name="Dayamasukoperasi6" localSheetId="0">[93]MOTOSO!$N$26</definedName>
    <definedName name="Dayamasukoperasi6">[94]MOTOSO!$N$26</definedName>
    <definedName name="Dayatrafostepdown" localSheetId="2">#REF!</definedName>
    <definedName name="Dayatrafostepdown" localSheetId="3">#REF!</definedName>
    <definedName name="Dayatrafostepdown" localSheetId="0">#REF!</definedName>
    <definedName name="Dayatrafostepdown">#REF!</definedName>
    <definedName name="Dayatrafostepup" localSheetId="2">#REF!</definedName>
    <definedName name="Dayatrafostepup" localSheetId="3">#REF!</definedName>
    <definedName name="Dayatrafostepup" localSheetId="0">#REF!</definedName>
    <definedName name="Dayatrafostepup">#REF!</definedName>
    <definedName name="DAYWORKS">#REF!</definedName>
    <definedName name="DBSend" localSheetId="0">[95]Asumsi!$S$10</definedName>
    <definedName name="DBSend">[96]Asumsi!$S$10</definedName>
    <definedName name="DBSend_9" localSheetId="0">[97]Asumsi!$S$10</definedName>
    <definedName name="DBSend_9">[98]Asumsi!$S$10</definedName>
    <definedName name="dd" localSheetId="2" hidden="1">{#N/A,#N/A,FALSE,"M.42"}</definedName>
    <definedName name="dd" localSheetId="3" hidden="1">{#N/A,#N/A,FALSE,"M.42"}</definedName>
    <definedName name="dd" localSheetId="0" hidden="1">{#N/A,#N/A,FALSE,"M.42"}</definedName>
    <definedName name="dd" hidden="1">{#N/A,#N/A,FALSE,"M.42"}</definedName>
    <definedName name="dddd" hidden="1">[99]PkRp!#REF!</definedName>
    <definedName name="ddddddddddd" localSheetId="2">#REF!</definedName>
    <definedName name="ddddddddddd" localSheetId="3">#REF!</definedName>
    <definedName name="ddddddddddd" localSheetId="0">#REF!</definedName>
    <definedName name="ddddddddddd">#REF!</definedName>
    <definedName name="de">#REF!</definedName>
    <definedName name="DeliveryCost">[99]Bahan!#REF!</definedName>
    <definedName name="DEMPUL">'[10]UPAH DAN BAHAN'!$E$179</definedName>
    <definedName name="DENPASAR">[100]DENPASAR!$A$5:$AG$436</definedName>
    <definedName name="deposito" localSheetId="2">#REF!</definedName>
    <definedName name="deposito" localSheetId="3">#REF!</definedName>
    <definedName name="deposito" localSheetId="0">#REF!</definedName>
    <definedName name="deposito">#REF!</definedName>
    <definedName name="des" localSheetId="2">#REF!</definedName>
    <definedName name="des" localSheetId="3">#REF!</definedName>
    <definedName name="des" localSheetId="0">#REF!</definedName>
    <definedName name="des">#REF!</definedName>
    <definedName name="det">[45]DATA!$B$96</definedName>
    <definedName name="df">#REF!</definedName>
    <definedName name="DFET">[101]!Macro2</definedName>
    <definedName name="dffs">'[102]RINCIAN HARGA MATERIAL'!#REF!</definedName>
    <definedName name="dfm">[42]kumpulan!$H$111</definedName>
    <definedName name="DFR">'[22]HARGA SATUAN'!$B$17</definedName>
    <definedName name="dfssfdhn" localSheetId="2" hidden="1">{#N/A,#N/A,FALSE,"M.42"}</definedName>
    <definedName name="dfssfdhn" localSheetId="3" hidden="1">{#N/A,#N/A,FALSE,"M.42"}</definedName>
    <definedName name="dfssfdhn" localSheetId="0" hidden="1">{#N/A,#N/A,FALSE,"M.42"}</definedName>
    <definedName name="dfssfdhn" hidden="1">{#N/A,#N/A,FALSE,"M.42"}</definedName>
    <definedName name="DGWB">[45]DATA!$B$86</definedName>
    <definedName name="dgx" localSheetId="2" hidden="1">{#N/A,#N/A,FALSE,"M.41"}</definedName>
    <definedName name="dgx" localSheetId="3" hidden="1">{#N/A,#N/A,FALSE,"M.41"}</definedName>
    <definedName name="dgx" localSheetId="0" hidden="1">{#N/A,#N/A,FALSE,"M.41"}</definedName>
    <definedName name="dgx" hidden="1">{#N/A,#N/A,FALSE,"M.41"}</definedName>
    <definedName name="DINDING_PAPAN">#REF!</definedName>
    <definedName name="DINDING_PHBTR">list!$N$18:$N$21</definedName>
    <definedName name="dindingbatako">#REF!</definedName>
    <definedName name="dindingker1020p">#REF!</definedName>
    <definedName name="dindingker2025m">#REF!</definedName>
    <definedName name="dindingpapan">#REF!</definedName>
    <definedName name="dingkardinding">#REF!</definedName>
    <definedName name="DIR">'[103]REKAP  (1)'!$H$79</definedName>
    <definedName name="DIREKTUR">#REF!</definedName>
    <definedName name="dirut">[104]SP!#REF!</definedName>
    <definedName name="discount" localSheetId="2">#REF!</definedName>
    <definedName name="discount" localSheetId="3">#REF!</definedName>
    <definedName name="discount" localSheetId="0">#REF!</definedName>
    <definedName name="discount">#REF!</definedName>
    <definedName name="discount1" localSheetId="2">#REF!</definedName>
    <definedName name="discount1" localSheetId="3">#REF!</definedName>
    <definedName name="discount1" localSheetId="0">#REF!</definedName>
    <definedName name="discount1">#REF!</definedName>
    <definedName name="discount2" localSheetId="2">#REF!</definedName>
    <definedName name="discount2" localSheetId="3">#REF!</definedName>
    <definedName name="discount2" localSheetId="0">#REF!</definedName>
    <definedName name="discount2">#REF!</definedName>
    <definedName name="DISPATCHER">[105]MENU!$H$17:$H$35</definedName>
    <definedName name="Dist.rele">'[22]HARGA SATUAN'!$B$15</definedName>
    <definedName name="div.10">'[106]Kuantitas &amp; Harga'!$H$500</definedName>
    <definedName name="div.7">'[106]Kuantitas &amp; Harga'!$H$343</definedName>
    <definedName name="dklitk">'[106]Kuantitas &amp; Harga'!$H$437</definedName>
    <definedName name="DM">[46]Sheet3!$H$111</definedName>
    <definedName name="dpt" localSheetId="2" hidden="1">{#N/A,#N/A,FALSE,"M.42"}</definedName>
    <definedName name="dpt" localSheetId="3" hidden="1">{#N/A,#N/A,FALSE,"M.42"}</definedName>
    <definedName name="dpt" localSheetId="0" hidden="1">{#N/A,#N/A,FALSE,"M.42"}</definedName>
    <definedName name="dpt" hidden="1">{#N/A,#N/A,FALSE,"M.42"}</definedName>
    <definedName name="DRAINASE">#REF!</definedName>
    <definedName name="drtydrtydrtyrtydr" hidden="1">{#N/A,#N/A,FALSE,"M.31"}</definedName>
    <definedName name="DRWR" localSheetId="2">#REF!</definedName>
    <definedName name="DRWR" localSheetId="3">#REF!</definedName>
    <definedName name="DRWR" localSheetId="0">#REF!</definedName>
    <definedName name="DRWR">#REF!</definedName>
    <definedName name="ds" localSheetId="2" hidden="1">{#N/A,#N/A,FALSE,"M.02"}</definedName>
    <definedName name="ds" localSheetId="3" hidden="1">{#N/A,#N/A,FALSE,"M.02"}</definedName>
    <definedName name="ds" localSheetId="0" hidden="1">{#N/A,#N/A,FALSE,"M.02"}</definedName>
    <definedName name="ds" hidden="1">{#N/A,#N/A,FALSE,"M.02"}</definedName>
    <definedName name="DS_bulan_lalu" localSheetId="3">[4]Sheet1!#REF!</definedName>
    <definedName name="DS_bulan_lalu" localSheetId="0">[5]Sheet1!#REF!</definedName>
    <definedName name="DS_bulan_lalu">[4]Sheet1!#REF!</definedName>
    <definedName name="DS_tahun_lalu" localSheetId="3">[4]Sheet1!#REF!</definedName>
    <definedName name="DS_tahun_lalu" localSheetId="0">[5]Sheet1!#REF!</definedName>
    <definedName name="DS_tahun_lalu">[4]Sheet1!#REF!</definedName>
    <definedName name="DSAF" localSheetId="2" hidden="1">{#N/A,#N/A,FALSE,"M.41"}</definedName>
    <definedName name="DSAF" localSheetId="3" hidden="1">{#N/A,#N/A,FALSE,"M.41"}</definedName>
    <definedName name="DSAF" localSheetId="0" hidden="1">{#N/A,#N/A,FALSE,"M.41"}</definedName>
    <definedName name="DSAF" hidden="1">{#N/A,#N/A,FALSE,"M.41"}</definedName>
    <definedName name="DSD" localSheetId="2" hidden="1">{#N/A,#N/A,FALSE,"M.31"}</definedName>
    <definedName name="DSD" localSheetId="3" hidden="1">{#N/A,#N/A,FALSE,"M.31"}</definedName>
    <definedName name="DSD" localSheetId="0" hidden="1">{#N/A,#N/A,FALSE,"M.31"}</definedName>
    <definedName name="DSD" hidden="1">{#N/A,#N/A,FALSE,"M.31"}</definedName>
    <definedName name="dsujtik">#REF!</definedName>
    <definedName name="dtrf" localSheetId="2">#REF!</definedName>
    <definedName name="dtrf" localSheetId="3">#REF!</definedName>
    <definedName name="dtrf" localSheetId="0">#REF!</definedName>
    <definedName name="dtrf">#REF!</definedName>
    <definedName name="DUDUKAN_TRAFO">list!$L$37:$L$40</definedName>
    <definedName name="duiker">[63]SatDas!$F$18</definedName>
    <definedName name="DUIT" localSheetId="2" hidden="1">{#N/A,#N/A,FALSE,"M.34"}</definedName>
    <definedName name="DUIT" localSheetId="3" hidden="1">{#N/A,#N/A,FALSE,"M.34"}</definedName>
    <definedName name="DUIT" localSheetId="0" hidden="1">{#N/A,#N/A,FALSE,"M.34"}</definedName>
    <definedName name="DUIT" hidden="1">{#N/A,#N/A,FALSE,"M.34"}</definedName>
    <definedName name="DUMPTRUCK1">#REF!</definedName>
    <definedName name="DUMPTRUCK2">#REF!</definedName>
    <definedName name="dyah" localSheetId="2" hidden="1">{#N/A,#N/A,FALSE,"M.31"}</definedName>
    <definedName name="dyah" localSheetId="3" hidden="1">{#N/A,#N/A,FALSE,"M.31"}</definedName>
    <definedName name="dyah" localSheetId="0" hidden="1">{#N/A,#N/A,FALSE,"M.31"}</definedName>
    <definedName name="dyah" hidden="1">{#N/A,#N/A,FALSE,"M.31"}</definedName>
    <definedName name="e" hidden="1">#REF!</definedName>
    <definedName name="E.35">'[107]H ALAT'!#REF!</definedName>
    <definedName name="Eceran">[56]Analisa.Hourly!$A$1:$AZ$100</definedName>
    <definedName name="Eceran.1">#REF!</definedName>
    <definedName name="ED" hidden="1">{#N/A,#N/A,FALSE,"M.41"}</definedName>
    <definedName name="edtu">#REF!</definedName>
    <definedName name="EEEEE" hidden="1">{#N/A,#N/A,FALSE,"M.32"}</definedName>
    <definedName name="eeftg" hidden="1">#REF!</definedName>
    <definedName name="EFERFER" hidden="1">{#N/A,#N/A,FALSE,"M.43"}</definedName>
    <definedName name="egfegrg" hidden="1">{"w1t2",#N/A,TRUE,"Jawa";"w1t2",#N/A,TRUE,"I";"w1t2",#N/A,TRUE,"II";"w1t2",#N/A,TRUE,"III";"w1t2",#N/A,TRUE,"Batam";"w1t2",#N/A,TRUE,"IV";"w1t2",#N/A,TRUE,"V";"w1t2",#N/A,TRUE,"VI";"w1t2",#N/A,TRUE,"VII";"w1t2",#N/A,TRUE,"VIII";"w1t2",#N/A,TRUE,"IX";"w1t2",#N/A,TRUE,"X";"w1t2",#N/A,TRUE,"XI"}</definedName>
    <definedName name="Egiapbn1" localSheetId="2">#REF!</definedName>
    <definedName name="Egiapbn1" localSheetId="3">#REF!</definedName>
    <definedName name="Egiapbn1" localSheetId="0">#REF!</definedName>
    <definedName name="Egiapbn1">#REF!</definedName>
    <definedName name="Egiapbn2" localSheetId="2">#REF!</definedName>
    <definedName name="Egiapbn2" localSheetId="3">#REF!</definedName>
    <definedName name="Egiapbn2" localSheetId="0">#REF!</definedName>
    <definedName name="Egiapbn2">#REF!</definedName>
    <definedName name="Egiapbn4" localSheetId="2">#REF!</definedName>
    <definedName name="Egiapbn4" localSheetId="3">#REF!</definedName>
    <definedName name="Egiapbn4" localSheetId="0">#REF!</definedName>
    <definedName name="Egiapbn4">#REF!</definedName>
    <definedName name="Egiapln1" localSheetId="3">#REF!</definedName>
    <definedName name="Egiapln1" localSheetId="0">#REF!</definedName>
    <definedName name="Egiapln1">#REF!</definedName>
    <definedName name="Egiapln2" localSheetId="3">#REF!</definedName>
    <definedName name="Egiapln2" localSheetId="0">#REF!</definedName>
    <definedName name="Egiapln2">#REF!</definedName>
    <definedName name="Egiapln3" localSheetId="3">#REF!</definedName>
    <definedName name="Egiapln3" localSheetId="0">#REF!</definedName>
    <definedName name="Egiapln3">#REF!</definedName>
    <definedName name="Egiapln4" localSheetId="3">#REF!</definedName>
    <definedName name="Egiapln4" localSheetId="0">#REF!</definedName>
    <definedName name="Egiapln4">#REF!</definedName>
    <definedName name="Egisla2" localSheetId="3">#REF!</definedName>
    <definedName name="Egisla2" localSheetId="0">#REF!</definedName>
    <definedName name="Egisla2">#REF!</definedName>
    <definedName name="Egisla4" localSheetId="3">#REF!</definedName>
    <definedName name="Egisla4" localSheetId="0">#REF!</definedName>
    <definedName name="Egisla4">#REF!</definedName>
    <definedName name="EI.716">#REF!</definedName>
    <definedName name="EI_21">[52]ANALISA!$L$36</definedName>
    <definedName name="EI_22">[52]ANALISA!$L$98</definedName>
    <definedName name="EI_311">[52]ANALISA!$L$158</definedName>
    <definedName name="EI_421">[52]ANALISA!$L$220</definedName>
    <definedName name="EI_425">[52]ANALISA!$L$282</definedName>
    <definedName name="EI_426">[52]ANALISA!$L$342</definedName>
    <definedName name="EI_612">[52]ANALISA!$L$403</definedName>
    <definedName name="EI_635">[52]ANALISA!$L$468</definedName>
    <definedName name="EI_635a">[52]ANALISA!$L$532</definedName>
    <definedName name="EI_636">[52]ANALISA!$L$597</definedName>
    <definedName name="EI_718">[52]ANALISA!$L$659</definedName>
    <definedName name="EI_79">[52]ANALISA!$L$723</definedName>
    <definedName name="EI_811">[52]ANALISA!$L$785</definedName>
    <definedName name="EI_815">[52]ANALISA!$L$850</definedName>
    <definedName name="EI_819">[52]ANALISA!$L$913</definedName>
    <definedName name="ENGSEL_PHBTR">list!$O$18:$O$21</definedName>
    <definedName name="ENGSELJ">#REF!</definedName>
    <definedName name="ENGSELP">#REF!</definedName>
    <definedName name="Epltaapln4" localSheetId="3">#REF!</definedName>
    <definedName name="Epltaapln4" localSheetId="0">#REF!</definedName>
    <definedName name="Epltaapln4">#REF!</definedName>
    <definedName name="Epltdapln1" localSheetId="3">#REF!</definedName>
    <definedName name="Epltdapln1" localSheetId="0">#REF!</definedName>
    <definedName name="Epltdapln1">#REF!</definedName>
    <definedName name="Epltdapln4" localSheetId="3">#REF!</definedName>
    <definedName name="Epltdapln4" localSheetId="0">#REF!</definedName>
    <definedName name="Epltdapln4">#REF!</definedName>
    <definedName name="Epltdsla1" localSheetId="3">#REF!</definedName>
    <definedName name="Epltdsla1" localSheetId="0">#REF!</definedName>
    <definedName name="Epltdsla1">#REF!</definedName>
    <definedName name="Epltdsla4" localSheetId="3">#REF!</definedName>
    <definedName name="Epltdsla4" localSheetId="0">#REF!</definedName>
    <definedName name="Epltdsla4">#REF!</definedName>
    <definedName name="Epltmapln1" localSheetId="3">#REF!</definedName>
    <definedName name="Epltmapln1" localSheetId="0">#REF!</definedName>
    <definedName name="Epltmapln1">#REF!</definedName>
    <definedName name="Epltmsla1" localSheetId="3">#REF!</definedName>
    <definedName name="Epltmsla1" localSheetId="0">#REF!</definedName>
    <definedName name="Epltmsla1">#REF!</definedName>
    <definedName name="Epltuapln1" localSheetId="3">#REF!</definedName>
    <definedName name="Epltuapln1" localSheetId="0">#REF!</definedName>
    <definedName name="Epltuapln1">#REF!</definedName>
    <definedName name="Epltuapln2" localSheetId="3">#REF!</definedName>
    <definedName name="Epltuapln2" localSheetId="0">#REF!</definedName>
    <definedName name="Epltuapln2">#REF!</definedName>
    <definedName name="Epltuapln3" localSheetId="3">#REF!</definedName>
    <definedName name="Epltuapln3" localSheetId="0">#REF!</definedName>
    <definedName name="Epltuapln3">#REF!</definedName>
    <definedName name="epltuapln4" localSheetId="3">#REF!</definedName>
    <definedName name="epltuapln4" localSheetId="0">#REF!</definedName>
    <definedName name="epltuapln4">#REF!</definedName>
    <definedName name="Epltuapln5" localSheetId="3">#REF!</definedName>
    <definedName name="Epltuapln5" localSheetId="0">#REF!</definedName>
    <definedName name="Epltuapln5">#REF!</definedName>
    <definedName name="Epltusla5" localSheetId="3">#REF!</definedName>
    <definedName name="Epltusla5" localSheetId="0">#REF!</definedName>
    <definedName name="Epltusla5">#REF!</definedName>
    <definedName name="eppjb2tb">[1]Uraian!$U$689</definedName>
    <definedName name="eqe" localSheetId="3">'[108]RINCIAN HARGA MATERIAL'!#REF!</definedName>
    <definedName name="eqe" localSheetId="0">'[109]RINCIAN HARGA MATERIAL'!#REF!</definedName>
    <definedName name="eqe">'[108]RINCIAN HARGA MATERIAL'!#REF!</definedName>
    <definedName name="equipment">[110]Input!$A$2:$K$100</definedName>
    <definedName name="er" localSheetId="2" hidden="1">{#N/A,#N/A,FALSE,"M.41"}</definedName>
    <definedName name="er" localSheetId="3" hidden="1">{#N/A,#N/A,FALSE,"M.41"}</definedName>
    <definedName name="er" localSheetId="0" hidden="1">{#N/A,#N/A,FALSE,"M.41"}</definedName>
    <definedName name="er" hidden="1">{#N/A,#N/A,FALSE,"M.41"}</definedName>
    <definedName name="ERE">[111]Asumsi!$C$8</definedName>
    <definedName name="ert" hidden="1">{#N/A,#N/A,FALSE,"M.01"}</definedName>
    <definedName name="ERWER" hidden="1">{#N/A,#N/A,FALSE,"M.42"}</definedName>
    <definedName name="ESTIMASIKINERJA2004" hidden="1">{#N/A,#N/A,FALSE,"M.31"}</definedName>
    <definedName name="Esuttapbn1" localSheetId="2">#REF!</definedName>
    <definedName name="Esuttapbn1" localSheetId="3">#REF!</definedName>
    <definedName name="Esuttapbn1" localSheetId="0">#REF!</definedName>
    <definedName name="Esuttapbn1">#REF!</definedName>
    <definedName name="Esuttapbn2" localSheetId="2">#REF!</definedName>
    <definedName name="Esuttapbn2" localSheetId="3">#REF!</definedName>
    <definedName name="Esuttapbn2" localSheetId="0">#REF!</definedName>
    <definedName name="Esuttapbn2">#REF!</definedName>
    <definedName name="Esuttapbn4" localSheetId="2">#REF!</definedName>
    <definedName name="Esuttapbn4" localSheetId="3">#REF!</definedName>
    <definedName name="Esuttapbn4" localSheetId="0">#REF!</definedName>
    <definedName name="Esuttapbn4">#REF!</definedName>
    <definedName name="Esuttapln1" localSheetId="3">#REF!</definedName>
    <definedName name="Esuttapln1" localSheetId="0">#REF!</definedName>
    <definedName name="Esuttapln1">#REF!</definedName>
    <definedName name="Esuttapln2" localSheetId="3">#REF!</definedName>
    <definedName name="Esuttapln2" localSheetId="0">#REF!</definedName>
    <definedName name="Esuttapln2">#REF!</definedName>
    <definedName name="Esuttapln3" localSheetId="3">#REF!</definedName>
    <definedName name="Esuttapln3" localSheetId="0">#REF!</definedName>
    <definedName name="Esuttapln3">#REF!</definedName>
    <definedName name="Esuttapln4" localSheetId="3">#REF!</definedName>
    <definedName name="Esuttapln4" localSheetId="0">#REF!</definedName>
    <definedName name="Esuttapln4">#REF!</definedName>
    <definedName name="Esuttsla2" localSheetId="3">#REF!</definedName>
    <definedName name="Esuttsla2" localSheetId="0">#REF!</definedName>
    <definedName name="Esuttsla2">#REF!</definedName>
    <definedName name="Esuttsla4" localSheetId="3">#REF!</definedName>
    <definedName name="Esuttsla4" localSheetId="0">#REF!</definedName>
    <definedName name="Esuttsla4">#REF!</definedName>
    <definedName name="et" hidden="1">{#N/A,#N/A,FALSE,"M.42"}</definedName>
    <definedName name="ETERNIT">#REF!</definedName>
    <definedName name="EUR">[59]L20Keu!$O$7</definedName>
    <definedName name="ew" localSheetId="2" hidden="1">{#N/A,#N/A,FALSE,"M.34"}</definedName>
    <definedName name="ew" localSheetId="3" hidden="1">{#N/A,#N/A,FALSE,"M.34"}</definedName>
    <definedName name="ew" localSheetId="0" hidden="1">{#N/A,#N/A,FALSE,"M.34"}</definedName>
    <definedName name="ew" hidden="1">{#N/A,#N/A,FALSE,"M.34"}</definedName>
    <definedName name="ewrwef" hidden="1">{#N/A,#N/A,FALSE,"M.43"}</definedName>
    <definedName name="EWTET" hidden="1">'[18]THN-7'!#REF!</definedName>
    <definedName name="EXCAVATOR">#REF!</definedName>
    <definedName name="Excel_BuiltIn_Print_Area" localSheetId="2">#REF!</definedName>
    <definedName name="Excel_BuiltIn_Print_Area" localSheetId="3">#REF!</definedName>
    <definedName name="Excel_BuiltIn_Print_Area" localSheetId="0">#REF!</definedName>
    <definedName name="Excel_BuiltIn_Print_Area">#REF!</definedName>
    <definedName name="Excel_BuiltIn_Print_Area_1_1_1">"$#REF!.$A$#REF!:$M$#REF!"</definedName>
    <definedName name="Excel_BuiltIn_Print_Area_11">"$#REF!.$A$4:$L$66"</definedName>
    <definedName name="Excel_BuiltIn_Print_Area_12">"$#REF!.$#REF!$2:$#REF!$56"</definedName>
    <definedName name="Excel_BuiltIn_Print_Area_16">"$#REF!.$A$1:$J$34"</definedName>
    <definedName name="Excel_BuiltIn_Print_Area_4">"$#REF!.$K$4:$S$72"</definedName>
    <definedName name="Excel_BuiltIn_Print_Area_6">"$#REF!.$A$5:$L$64"</definedName>
    <definedName name="Excel_BuiltIn_Print_Area_6_1">"$#REF!.$K$2:$U$73"</definedName>
    <definedName name="Excel_BuiltIn_Print_Area_7">"$#REF!.$K$8:$U$36"</definedName>
    <definedName name="Excel_BuiltIn_Print_Titles" localSheetId="2">#REF!</definedName>
    <definedName name="Excel_BuiltIn_Print_Titles" localSheetId="3">#REF!</definedName>
    <definedName name="Excel_BuiltIn_Print_Titles" localSheetId="0">#REF!</definedName>
    <definedName name="Excel_BuiltIn_Print_Titles">#REF!</definedName>
    <definedName name="Excel_BuiltIn_Print_Titles_1" localSheetId="2">#REF!</definedName>
    <definedName name="Excel_BuiltIn_Print_Titles_1" localSheetId="3">#REF!</definedName>
    <definedName name="Excel_BuiltIn_Print_Titles_1" localSheetId="0">#REF!</definedName>
    <definedName name="Excel_BuiltIn_Print_Titles_1">#REF!</definedName>
    <definedName name="Excel_BuiltIn_Print_Titles_10" localSheetId="3">#REF!</definedName>
    <definedName name="Excel_BuiltIn_Print_Titles_10" localSheetId="0">#REF!</definedName>
    <definedName name="Excel_BuiltIn_Print_Titles_10">#REF!</definedName>
    <definedName name="Excel_BuiltIn_Print_Titles_3" localSheetId="3">#REF!</definedName>
    <definedName name="Excel_BuiltIn_Print_Titles_3" localSheetId="0">#REF!</definedName>
    <definedName name="Excel_BuiltIn_Print_Titles_3">#REF!</definedName>
    <definedName name="Excel_BuiltIn_Print_Titles_4" localSheetId="3">#REF!</definedName>
    <definedName name="Excel_BuiltIn_Print_Titles_4" localSheetId="0">#REF!</definedName>
    <definedName name="Excel_BuiltIn_Print_Titles_4">#REF!</definedName>
    <definedName name="Excel_BuiltIn_Print_Titles_9" localSheetId="3">#REF!</definedName>
    <definedName name="Excel_BuiltIn_Print_Titles_9" localSheetId="0">#REF!</definedName>
    <definedName name="Excel_BuiltIn_Print_Titles_9">#REF!</definedName>
    <definedName name="expend_balanced_fund" localSheetId="3">#REF!</definedName>
    <definedName name="expend_balanced_fund" localSheetId="0">#REF!</definedName>
    <definedName name="expend_balanced_fund">#REF!</definedName>
    <definedName name="expend_central_govt" localSheetId="3">#REF!</definedName>
    <definedName name="expend_central_govt" localSheetId="0">#REF!</definedName>
    <definedName name="expend_central_govt">#REF!</definedName>
    <definedName name="expend_current" localSheetId="3">#REF!</definedName>
    <definedName name="expend_current" localSheetId="0">#REF!</definedName>
    <definedName name="expend_current">#REF!</definedName>
    <definedName name="expend_devt" localSheetId="3">#REF!</definedName>
    <definedName name="expend_devt" localSheetId="0">#REF!</definedName>
    <definedName name="expend_devt">#REF!</definedName>
    <definedName name="expenditures" localSheetId="3">#REF!</definedName>
    <definedName name="expenditures" localSheetId="0">#REF!</definedName>
    <definedName name="expenditures">#REF!</definedName>
    <definedName name="_xlnm.Extract">#REF!</definedName>
    <definedName name="F" hidden="1">{#N/A,#N/A,FALSE,"M.41"}</definedName>
    <definedName name="F.1">[39]ANALISA!$J$271</definedName>
    <definedName name="F.18">[39]ANALISA!#REF!</definedName>
    <definedName name="F.19">[38]ANALISA!$I$269</definedName>
    <definedName name="F.19A">[38]ANALISA!$I$870</definedName>
    <definedName name="F.2">[38]ANALISA!$I$799</definedName>
    <definedName name="F.20">[38]ANALISA!$I$788</definedName>
    <definedName name="F.21">[38]ANALISA!$I$286</definedName>
    <definedName name="F.21.A">[38]ANALISA!$I$296</definedName>
    <definedName name="F.21B">[38]ANALISA!$I$879</definedName>
    <definedName name="F.21C">[38]ANALISA!$I$892</definedName>
    <definedName name="F.22">[38]ANALISA!$I$306</definedName>
    <definedName name="F.22a">[39]ANALISA!#REF!</definedName>
    <definedName name="F.23">[38]ANALISA!$I$316</definedName>
    <definedName name="F.27">[38]ANALISA!$I$325</definedName>
    <definedName name="F.2A">[38]ANALISA!$I$808</definedName>
    <definedName name="F.30">[38]ANALISA!$I$342</definedName>
    <definedName name="F.33">[38]ANALISA!$I$351</definedName>
    <definedName name="F.33.A">[38]ANALISA!$I$361</definedName>
    <definedName name="F.33.B">[38]ANALISA!$I$376</definedName>
    <definedName name="F.34">[38]ANALISA!$I$385</definedName>
    <definedName name="F.34A">[38]ANALISA!$I$394</definedName>
    <definedName name="F.36">[38]ANALISA!$I$404</definedName>
    <definedName name="F.37">[38]ANALISA!$I$414</definedName>
    <definedName name="F.37.A">[38]ANALISA!$I$424</definedName>
    <definedName name="F.41">[38]ANALISA!$I$15</definedName>
    <definedName name="F.8">[38]ANALISA!$I$195</definedName>
    <definedName name="F.8A">[38]ANALISA!$I$202</definedName>
    <definedName name="F.8B">[38]ANALISA!$I$209</definedName>
    <definedName name="F.8C">[38]ANALISA!$I$216</definedName>
    <definedName name="FAD" localSheetId="3">#REF!</definedName>
    <definedName name="FAD" localSheetId="0">#REF!</definedName>
    <definedName name="FAD">#REF!</definedName>
    <definedName name="FADF" localSheetId="3">#REF!</definedName>
    <definedName name="FADF" localSheetId="0">#REF!</definedName>
    <definedName name="FADF">#REF!</definedName>
    <definedName name="FADS" localSheetId="3">#REF!</definedName>
    <definedName name="FADS" localSheetId="0">#REF!</definedName>
    <definedName name="FADS">#REF!</definedName>
    <definedName name="faktor" localSheetId="0">[112]Sheet1!$C$2:$C$1441</definedName>
    <definedName name="faktor">[110]Sheet1!$C$2:$C$1441</definedName>
    <definedName name="FASDF" localSheetId="2">#REF!</definedName>
    <definedName name="FASDF" localSheetId="3">#REF!</definedName>
    <definedName name="FASDF" localSheetId="0">#REF!</definedName>
    <definedName name="FASDF">#REF!</definedName>
    <definedName name="fd" localSheetId="2">#REF!</definedName>
    <definedName name="fd" localSheetId="3">#REF!</definedName>
    <definedName name="fd" localSheetId="0">#REF!</definedName>
    <definedName name="fd">#REF!</definedName>
    <definedName name="fdf" localSheetId="2" hidden="1">{#N/A,#N/A,FALSE,"M.31"}</definedName>
    <definedName name="fdf" localSheetId="3" hidden="1">{#N/A,#N/A,FALSE,"M.31"}</definedName>
    <definedName name="fdf" localSheetId="0" hidden="1">{#N/A,#N/A,FALSE,"M.31"}</definedName>
    <definedName name="fdf" hidden="1">{#N/A,#N/A,FALSE,"M.31"}</definedName>
    <definedName name="ff" localSheetId="2" hidden="1">{#N/A,#N/A,FALSE,"M.01"}</definedName>
    <definedName name="ff" localSheetId="3" hidden="1">{#N/A,#N/A,FALSE,"M.01"}</definedName>
    <definedName name="ff" localSheetId="0" hidden="1">{#N/A,#N/A,FALSE,"M.01"}</definedName>
    <definedName name="ff" hidden="1">{#N/A,#N/A,FALSE,"M.01"}</definedName>
    <definedName name="FFF" hidden="1">{#N/A,#N/A,FALSE,"M.31"}</definedName>
    <definedName name="FGD" localSheetId="2" hidden="1">#REF!</definedName>
    <definedName name="FGD" localSheetId="3" hidden="1">#REF!</definedName>
    <definedName name="FGD" localSheetId="0" hidden="1">#REF!</definedName>
    <definedName name="FGD" hidden="1">#REF!</definedName>
    <definedName name="FGE" localSheetId="2" hidden="1">#REF!</definedName>
    <definedName name="FGE" localSheetId="3" hidden="1">#REF!</definedName>
    <definedName name="FGE" localSheetId="0" hidden="1">#REF!</definedName>
    <definedName name="FGE" hidden="1">#REF!</definedName>
    <definedName name="FGSDGSD" hidden="1">{#N/A,#N/A,FALSE,"M.42"}</definedName>
    <definedName name="FIBER5555">#REF!</definedName>
    <definedName name="FIBER6969">#REF!</definedName>
    <definedName name="FILL" hidden="1">[113]UshDeb00!#REF!</definedName>
    <definedName name="financing" localSheetId="2">#REF!</definedName>
    <definedName name="financing" localSheetId="3">#REF!</definedName>
    <definedName name="financing" localSheetId="0">#REF!</definedName>
    <definedName name="financing">#REF!</definedName>
    <definedName name="FINISHER">#REF!</definedName>
    <definedName name="FIREALARM">'[22]HARGA SATUAN'!$B$33</definedName>
    <definedName name="FITTING2" hidden="1">#REF!</definedName>
    <definedName name="fkieifi" hidden="1">[113]H.Satuan!$C$106:$P$132</definedName>
    <definedName name="FLATBEDTRUCK">#REF!</definedName>
    <definedName name="FOLDINGGATE">#REF!</definedName>
    <definedName name="FOREX">'[114]Resource Plan (2)'!$H$120</definedName>
    <definedName name="FORM101">#REF!</definedName>
    <definedName name="FORM1021">#REF!</definedName>
    <definedName name="FORM1022">#REF!</definedName>
    <definedName name="FORM1031">#REF!</definedName>
    <definedName name="FORM1032">#REF!</definedName>
    <definedName name="FORM1041">#REF!</definedName>
    <definedName name="FORM1042">#REF!</definedName>
    <definedName name="FORM21">#REF!</definedName>
    <definedName name="FORM22E">#REF!</definedName>
    <definedName name="FORM22L">#REF!</definedName>
    <definedName name="FORM231">#REF!</definedName>
    <definedName name="FORM232">#REF!</definedName>
    <definedName name="FORM233">#REF!</definedName>
    <definedName name="FORM234">#REF!</definedName>
    <definedName name="FORM241">#REF!</definedName>
    <definedName name="FORM242">#REF!</definedName>
    <definedName name="FORM243">#REF!</definedName>
    <definedName name="FORM311">#REF!</definedName>
    <definedName name="FORM312">#REF!</definedName>
    <definedName name="FORM313">#REF!</definedName>
    <definedName name="FORM314">#REF!</definedName>
    <definedName name="FORM315">#REF!</definedName>
    <definedName name="FORM316">#REF!</definedName>
    <definedName name="FORM321">#REF!</definedName>
    <definedName name="FORM322">#REF!</definedName>
    <definedName name="FORM323">#REF!</definedName>
    <definedName name="FORM323L">#REF!</definedName>
    <definedName name="FORM33">#REF!</definedName>
    <definedName name="FORM421">#REF!</definedName>
    <definedName name="FORM422">#REF!</definedName>
    <definedName name="FORM423">#REF!</definedName>
    <definedName name="FORM424">#REF!</definedName>
    <definedName name="FORM425">#REF!</definedName>
    <definedName name="FORM426">#REF!</definedName>
    <definedName name="FORM427">#REF!</definedName>
    <definedName name="FORM511">#REF!</definedName>
    <definedName name="FORM512">#REF!</definedName>
    <definedName name="FORM521">#REF!</definedName>
    <definedName name="FORM522">#REF!</definedName>
    <definedName name="FORM541">#REF!</definedName>
    <definedName name="FORM542">#REF!</definedName>
    <definedName name="FORM611">#REF!</definedName>
    <definedName name="FORM612">#REF!</definedName>
    <definedName name="FORM621">#REF!</definedName>
    <definedName name="FORM622">#REF!</definedName>
    <definedName name="FORM623">#REF!</definedName>
    <definedName name="FORM624">#REF!</definedName>
    <definedName name="FORM631">#REF!</definedName>
    <definedName name="FORM632">#REF!</definedName>
    <definedName name="FORM633">#REF!</definedName>
    <definedName name="FORM634">#REF!</definedName>
    <definedName name="FORM635">#REF!</definedName>
    <definedName name="FORM635A">#REF!</definedName>
    <definedName name="FORM636">#REF!</definedName>
    <definedName name="FORM641L">#REF!</definedName>
    <definedName name="FORM642">#REF!</definedName>
    <definedName name="FORM651">#REF!</definedName>
    <definedName name="FORM661">#REF!</definedName>
    <definedName name="FORM662">#REF!</definedName>
    <definedName name="FORM7101">#REF!</definedName>
    <definedName name="FORM7102">#REF!</definedName>
    <definedName name="FORM7103">#REF!</definedName>
    <definedName name="FORM711">#REF!</definedName>
    <definedName name="FORM712">#REF!</definedName>
    <definedName name="FORM713">#REF!</definedName>
    <definedName name="FORM714">#REF!</definedName>
    <definedName name="FORM715">#REF!</definedName>
    <definedName name="FORM716">#REF!</definedName>
    <definedName name="FORM717">#REF!</definedName>
    <definedName name="FORM718">#REF!</definedName>
    <definedName name="FORM73PL">#REF!</definedName>
    <definedName name="FORM73UL">#REF!</definedName>
    <definedName name="FORM751">#REF!</definedName>
    <definedName name="FORM752">#REF!</definedName>
    <definedName name="FORM7611">#REF!</definedName>
    <definedName name="FORM7612">#REF!</definedName>
    <definedName name="FORM7613">#REF!</definedName>
    <definedName name="FORM7614">#REF!</definedName>
    <definedName name="FORM7615">#REF!</definedName>
    <definedName name="FORM7616">#REF!</definedName>
    <definedName name="FORM7617">#REF!</definedName>
    <definedName name="FORM7618">#REF!</definedName>
    <definedName name="FORM7619">#REF!</definedName>
    <definedName name="FORM7620">#REF!</definedName>
    <definedName name="FORM7621">#REF!</definedName>
    <definedName name="FORM7625">#REF!</definedName>
    <definedName name="FORM7626">#REF!</definedName>
    <definedName name="FORM767">#REF!</definedName>
    <definedName name="FORM768">#REF!</definedName>
    <definedName name="FORM769">#REF!</definedName>
    <definedName name="FORM76X">#REF!</definedName>
    <definedName name="FORM771">#REF!</definedName>
    <definedName name="FORM775">#REF!</definedName>
    <definedName name="FORM79">#REF!</definedName>
    <definedName name="FORM79L">#REF!</definedName>
    <definedName name="FORM811">#REF!</definedName>
    <definedName name="FORM812">#REF!</definedName>
    <definedName name="FORM813">#REF!</definedName>
    <definedName name="FORM814">#REF!</definedName>
    <definedName name="FORM815">#REF!</definedName>
    <definedName name="FORM817">#REF!</definedName>
    <definedName name="FORM818">#REF!</definedName>
    <definedName name="FORM819">#REF!</definedName>
    <definedName name="FORM82">#REF!</definedName>
    <definedName name="FORM83">#REF!</definedName>
    <definedName name="FORM910">#REF!</definedName>
    <definedName name="FORM911">#REF!</definedName>
    <definedName name="FORM912">#REF!</definedName>
    <definedName name="FORM913">#REF!</definedName>
    <definedName name="FORM914">#REF!</definedName>
    <definedName name="FORM915">#REF!</definedName>
    <definedName name="FORM916">#REF!</definedName>
    <definedName name="FORM917">#REF!</definedName>
    <definedName name="FORM918">#REF!</definedName>
    <definedName name="FORM919">#REF!</definedName>
    <definedName name="FORM94">#REF!</definedName>
    <definedName name="FORM95">#REF!</definedName>
    <definedName name="FORM96">#REF!</definedName>
    <definedName name="FORM97">#REF!</definedName>
    <definedName name="FORM98">#REF!</definedName>
    <definedName name="FORM99">#REF!</definedName>
    <definedName name="FORMGEOTEKSTIL">#REF!</definedName>
    <definedName name="FORMLatasirK">#REF!</definedName>
    <definedName name="FORMLatasirKL">#REF!</definedName>
    <definedName name="fr" hidden="1">{#N/A,#N/A,FALSE,"M.31"}</definedName>
    <definedName name="FSDF" localSheetId="2">#REF!</definedName>
    <definedName name="FSDF" localSheetId="3">#REF!</definedName>
    <definedName name="FSDF" localSheetId="0">#REF!</definedName>
    <definedName name="FSDF">#REF!</definedName>
    <definedName name="Fuels_A">[33]A!$A$507:$N$507</definedName>
    <definedName name="Fuels_A1">[33]A!$A$514</definedName>
    <definedName name="Fuels_A2">[33]A!$A$507:$U$556</definedName>
    <definedName name="Fuels_B">[33]A!$A$562:$N$562</definedName>
    <definedName name="Fuels_B1">[33]A!$A$569</definedName>
    <definedName name="Fuels_B2">[33]A!$A$562:$U$596</definedName>
    <definedName name="Fuels_C">[33]A!$A$602:$N$602</definedName>
    <definedName name="Fuels_C1">[33]A!$A$609</definedName>
    <definedName name="Fuels_C2">[33]A!$A$602:$U$636</definedName>
    <definedName name="FULVIMIXER">#REF!</definedName>
    <definedName name="fungsi1">[33]A!$F$1364:$G$1364</definedName>
    <definedName name="fwrwr" hidden="1">{#N/A,#N/A,FALSE,"M.34"}</definedName>
    <definedName name="FYear">[33]A!$D$1429</definedName>
    <definedName name="g" localSheetId="2" hidden="1">{#N/A,#N/A,FALSE,"M.42"}</definedName>
    <definedName name="g" localSheetId="3" hidden="1">{#N/A,#N/A,FALSE,"M.42"}</definedName>
    <definedName name="g" localSheetId="0" hidden="1">{#N/A,#N/A,FALSE,"M.42"}</definedName>
    <definedName name="g" hidden="1">{#N/A,#N/A,FALSE,"M.42"}</definedName>
    <definedName name="G.02">[38]ANALISA!$I$75</definedName>
    <definedName name="G.05b">[38]ANALISA!$I$86</definedName>
    <definedName name="G.14">[39]ANALISA!$J$335</definedName>
    <definedName name="G.16">[39]ANALISA!$J$341</definedName>
    <definedName name="G.19">[39]ANALISA!$J$347</definedName>
    <definedName name="G.26">[39]ANALISA!#REF!</definedName>
    <definedName name="G.27">[39]ANALISA!$J$355</definedName>
    <definedName name="G.30P">[38]ANALISA!$I$236</definedName>
    <definedName name="G.31">[39]ANALISA!#REF!</definedName>
    <definedName name="G.32">[38]ANALISA!$I$102</definedName>
    <definedName name="g.32.A">[38]ANALISA!$I$113</definedName>
    <definedName name="G.33">[38]ANALISA!$I$124</definedName>
    <definedName name="G.33.m">[38]ANALISA!$I$135</definedName>
    <definedName name="G.41">[38]ANALISA!$I$167</definedName>
    <definedName name="G.43">[38]ANALISA!$I$247</definedName>
    <definedName name="G.47">[39]ANALISA!$J$379</definedName>
    <definedName name="G.48">[39]ANALISA!$J$387</definedName>
    <definedName name="G.50.H">[38]ANALISA!$I$226</definedName>
    <definedName name="G.50H">[39]ANALISA!#REF!</definedName>
    <definedName name="G.50Q">[39]ANALISA!#REF!</definedName>
    <definedName name="G.55">[39]ANALISA!#REF!</definedName>
    <definedName name="G.67">[38]ANALISA!$I$259</definedName>
    <definedName name="G.81">[39]ANALISA!$J$428</definedName>
    <definedName name="GABUNGAN" hidden="1">{#N/A,#N/A,FALSE,"M.43"}</definedName>
    <definedName name="gal.tnah.biasa" localSheetId="0">[115]analis!$K$24</definedName>
    <definedName name="gal.tnah.biasa">[116]analis!$K$24</definedName>
    <definedName name="GALIAN_T_BATU">#REF!</definedName>
    <definedName name="GALIAN_T_BIASA">#REF!</definedName>
    <definedName name="GALIAN_T_KERAS">#REF!</definedName>
    <definedName name="galian1m">#REF!</definedName>
    <definedName name="galianbiasa">#REF!</definedName>
    <definedName name="galiancampur">#REF!</definedName>
    <definedName name="galiankeras">#REF!</definedName>
    <definedName name="Galvanis">[99]Bahan!#REF!</definedName>
    <definedName name="Gambar_2" localSheetId="2" hidden="1">{#N/A,#N/A,FALSE,"M.02"}</definedName>
    <definedName name="Gambar_2" localSheetId="3" hidden="1">{#N/A,#N/A,FALSE,"M.02"}</definedName>
    <definedName name="Gambar_2" localSheetId="0" hidden="1">{#N/A,#N/A,FALSE,"M.02"}</definedName>
    <definedName name="Gambar_2" hidden="1">{#N/A,#N/A,FALSE,"M.02"}</definedName>
    <definedName name="GANGGUAN">[105]MENU!$M$11:$M$124</definedName>
    <definedName name="GARDU">[105]PARAMETER!$A$11:$A$1059</definedName>
    <definedName name="Gardu_Belinyu" localSheetId="2">#REF!</definedName>
    <definedName name="Gardu_Belinyu" localSheetId="3">#REF!</definedName>
    <definedName name="Gardu_Belinyu" localSheetId="0">#REF!</definedName>
    <definedName name="Gardu_Belinyu">#REF!</definedName>
    <definedName name="Gardu_Distribusi_Beton_bulan_lalu" localSheetId="2">[4]Sheet1!#REF!</definedName>
    <definedName name="Gardu_Distribusi_Beton_bulan_lalu" localSheetId="3">[4]Sheet1!#REF!</definedName>
    <definedName name="Gardu_Distribusi_Beton_bulan_lalu" localSheetId="0">[5]Sheet1!#REF!</definedName>
    <definedName name="Gardu_Distribusi_Beton_bulan_lalu">[4]Sheet1!#REF!</definedName>
    <definedName name="Gardu_Distribusi_Beton_tahun_lalu" localSheetId="3">[4]Sheet1!#REF!</definedName>
    <definedName name="Gardu_Distribusi_Beton_tahun_lalu" localSheetId="0">[5]Sheet1!#REF!</definedName>
    <definedName name="Gardu_Distribusi_Beton_tahun_lalu">[4]Sheet1!#REF!</definedName>
    <definedName name="Gardu_Distribusi_bulan_lalu" localSheetId="3">[4]Sheet1!#REF!</definedName>
    <definedName name="Gardu_Distribusi_bulan_lalu" localSheetId="0">[5]Sheet1!#REF!</definedName>
    <definedName name="Gardu_Distribusi_bulan_lalu">[4]Sheet1!#REF!</definedName>
    <definedName name="Gardu_Distribusi_Cantol_bulan_lalu" localSheetId="3">[4]Sheet1!#REF!</definedName>
    <definedName name="Gardu_Distribusi_Cantol_bulan_lalu" localSheetId="0">[5]Sheet1!#REF!</definedName>
    <definedName name="Gardu_Distribusi_Cantol_bulan_lalu">[4]Sheet1!#REF!</definedName>
    <definedName name="Gardu_Distribusi_Cantol_tahun_lalu" localSheetId="3">[4]Sheet1!#REF!</definedName>
    <definedName name="Gardu_Distribusi_Cantol_tahun_lalu" localSheetId="0">[5]Sheet1!#REF!</definedName>
    <definedName name="Gardu_Distribusi_Cantol_tahun_lalu">[4]Sheet1!#REF!</definedName>
    <definedName name="Gardu_Distribusi_Metal_Cabinet_bulan_lalu" localSheetId="3">[4]Sheet1!#REF!</definedName>
    <definedName name="Gardu_Distribusi_Metal_Cabinet_bulan_lalu" localSheetId="0">[5]Sheet1!#REF!</definedName>
    <definedName name="Gardu_Distribusi_Metal_Cabinet_bulan_lalu">[4]Sheet1!#REF!</definedName>
    <definedName name="Gardu_Distribusi_Metal_Cabinet_tahun_lalu" localSheetId="3">[4]Sheet1!#REF!</definedName>
    <definedName name="Gardu_Distribusi_Metal_Cabinet_tahun_lalu" localSheetId="0">[5]Sheet1!#REF!</definedName>
    <definedName name="Gardu_Distribusi_Metal_Cabinet_tahun_lalu">[4]Sheet1!#REF!</definedName>
    <definedName name="Gardu_Distribusi_Outdoor_bulan_lalu" localSheetId="3">[4]Sheet1!#REF!</definedName>
    <definedName name="Gardu_Distribusi_Outdoor_bulan_lalu" localSheetId="0">[5]Sheet1!#REF!</definedName>
    <definedName name="Gardu_Distribusi_Outdoor_bulan_lalu">[4]Sheet1!#REF!</definedName>
    <definedName name="Gardu_Distribusi_Outdoor_tahun_lalu" localSheetId="3">[4]Sheet1!#REF!</definedName>
    <definedName name="Gardu_Distribusi_Outdoor_tahun_lalu" localSheetId="0">[5]Sheet1!#REF!</definedName>
    <definedName name="Gardu_Distribusi_Outdoor_tahun_lalu">[4]Sheet1!#REF!</definedName>
    <definedName name="Gardu_Distribusi_Portal_bulan_lalu" localSheetId="3">[4]Sheet1!#REF!</definedName>
    <definedName name="Gardu_Distribusi_Portal_bulan_lalu" localSheetId="0">[5]Sheet1!#REF!</definedName>
    <definedName name="Gardu_Distribusi_Portal_bulan_lalu">[4]Sheet1!#REF!</definedName>
    <definedName name="Gardu_Distribusi_Portal_tahun_lalu" localSheetId="3">[4]Sheet1!#REF!</definedName>
    <definedName name="Gardu_Distribusi_Portal_tahun_lalu" localSheetId="0">[5]Sheet1!#REF!</definedName>
    <definedName name="Gardu_Distribusi_Portal_tahun_lalu">[4]Sheet1!#REF!</definedName>
    <definedName name="Gardu_Distribusi_tahun_lalu" localSheetId="3">[4]Sheet1!#REF!</definedName>
    <definedName name="Gardu_Distribusi_tahun_lalu" localSheetId="0">[5]Sheet1!#REF!</definedName>
    <definedName name="Gardu_Distribusi_tahun_lalu">[4]Sheet1!#REF!</definedName>
    <definedName name="Gardu_hubung_bulan_lalu" localSheetId="3">[4]Sheet1!#REF!</definedName>
    <definedName name="Gardu_hubung_bulan_lalu" localSheetId="0">[5]Sheet1!#REF!</definedName>
    <definedName name="Gardu_hubung_bulan_lalu">[4]Sheet1!#REF!</definedName>
    <definedName name="Gardu_hubung_tahun_lalu" localSheetId="3">[4]Sheet1!#REF!</definedName>
    <definedName name="Gardu_hubung_tahun_lalu" localSheetId="0">[5]Sheet1!#REF!</definedName>
    <definedName name="Gardu_hubung_tahun_lalu">[4]Sheet1!#REF!</definedName>
    <definedName name="Gardu_Jebus" localSheetId="2">#REF!</definedName>
    <definedName name="Gardu_Jebus" localSheetId="3">#REF!</definedName>
    <definedName name="Gardu_Jebus" localSheetId="0">#REF!</definedName>
    <definedName name="Gardu_Jebus">#REF!</definedName>
    <definedName name="Gardu_Kelapa" localSheetId="2">#REF!</definedName>
    <definedName name="Gardu_Kelapa" localSheetId="3">#REF!</definedName>
    <definedName name="Gardu_Kelapa" localSheetId="0">#REF!</definedName>
    <definedName name="Gardu_Kelapa">#REF!</definedName>
    <definedName name="Gardu_Mentok" localSheetId="2">#REF!</definedName>
    <definedName name="Gardu_Mentok" localSheetId="3">#REF!</definedName>
    <definedName name="Gardu_Mentok" localSheetId="0">#REF!</definedName>
    <definedName name="Gardu_Mentok">#REF!</definedName>
    <definedName name="Gardu_Pangkalpinang" localSheetId="3">#REF!</definedName>
    <definedName name="Gardu_Pangkalpinang" localSheetId="0">#REF!</definedName>
    <definedName name="Gardu_Pangkalpinang">#REF!</definedName>
    <definedName name="Gardu_Payung" localSheetId="3">#REF!</definedName>
    <definedName name="Gardu_Payung" localSheetId="0">#REF!</definedName>
    <definedName name="Gardu_Payung">#REF!</definedName>
    <definedName name="Gardu_Sungailiat" localSheetId="3">#REF!</definedName>
    <definedName name="Gardu_Sungailiat" localSheetId="0">#REF!</definedName>
    <definedName name="Gardu_Sungailiat">#REF!</definedName>
    <definedName name="Gardu_Tempilang" localSheetId="3">#REF!</definedName>
    <definedName name="Gardu_Tempilang" localSheetId="0">#REF!</definedName>
    <definedName name="Gardu_Tempilang">#REF!</definedName>
    <definedName name="Gardu_Toboali" localSheetId="3">#REF!</definedName>
    <definedName name="Gardu_Toboali" localSheetId="0">#REF!</definedName>
    <definedName name="Gardu_Toboali">#REF!</definedName>
    <definedName name="GARDU1">[105]MENU!$A$11:$A$110</definedName>
    <definedName name="GBP">[59]L20Keu!$O$8</definedName>
    <definedName name="gdfg" localSheetId="2">#REF!</definedName>
    <definedName name="gdfg" localSheetId="3">#REF!</definedName>
    <definedName name="gdfg" localSheetId="0">#REF!</definedName>
    <definedName name="gdfg">#REF!</definedName>
    <definedName name="ged">'[55]bukan PNS'!#REF!</definedName>
    <definedName name="GEN">'[10]UPAH DAN BAHAN'!$E$38</definedName>
    <definedName name="GENSET">#REF!</definedName>
    <definedName name="gf" hidden="1">[117]H.Satuan!$CF$82</definedName>
    <definedName name="GFHHG" localSheetId="2">#REF!</definedName>
    <definedName name="GFHHG" localSheetId="3">#REF!</definedName>
    <definedName name="GFHHG" localSheetId="0">#REF!</definedName>
    <definedName name="GFHHG">#REF!</definedName>
    <definedName name="gg" localSheetId="2" hidden="1">{#N/A,#N/A,FALSE,"M.31"}</definedName>
    <definedName name="gg" localSheetId="3" hidden="1">{#N/A,#N/A,FALSE,"M.31"}</definedName>
    <definedName name="gg" localSheetId="0" hidden="1">{#N/A,#N/A,FALSE,"M.31"}</definedName>
    <definedName name="gg" hidden="1">{#N/A,#N/A,FALSE,"M.31"}</definedName>
    <definedName name="gge" hidden="1">{#N/A,#N/A,FALSE,"M.43"}</definedName>
    <definedName name="GGGGGGGG">#REF!</definedName>
    <definedName name="gh" hidden="1">{#N/A,#N/A,FALSE,"M.32"}</definedName>
    <definedName name="GI">#REF!</definedName>
    <definedName name="gi1bc">[118]Sheet1!#REF!</definedName>
    <definedName name="gi1tb">[118]Sheet1!#REF!</definedName>
    <definedName name="gi1tb60">[118]Sheet1!#REF!</definedName>
    <definedName name="gi2lb">[118]Sheet1!#REF!</definedName>
    <definedName name="giapbn1" localSheetId="2">#REF!</definedName>
    <definedName name="giapbn1" localSheetId="3">#REF!</definedName>
    <definedName name="giapbn1" localSheetId="0">#REF!</definedName>
    <definedName name="giapbn1">#REF!</definedName>
    <definedName name="giapbn2" localSheetId="2">#REF!</definedName>
    <definedName name="giapbn2" localSheetId="3">#REF!</definedName>
    <definedName name="giapbn2" localSheetId="0">#REF!</definedName>
    <definedName name="giapbn2">#REF!</definedName>
    <definedName name="giapbn4" localSheetId="2">#REF!</definedName>
    <definedName name="giapbn4" localSheetId="3">#REF!</definedName>
    <definedName name="giapbn4" localSheetId="0">#REF!</definedName>
    <definedName name="giapbn4">#REF!</definedName>
    <definedName name="giapln1" localSheetId="3">#REF!</definedName>
    <definedName name="giapln1" localSheetId="0">#REF!</definedName>
    <definedName name="giapln1">#REF!</definedName>
    <definedName name="giapln2" localSheetId="3">#REF!</definedName>
    <definedName name="giapln2" localSheetId="0">#REF!</definedName>
    <definedName name="giapln2">#REF!</definedName>
    <definedName name="giapln3" localSheetId="3">#REF!</definedName>
    <definedName name="giapln3" localSheetId="0">#REF!</definedName>
    <definedName name="giapln3">#REF!</definedName>
    <definedName name="giapln4" localSheetId="3">#REF!</definedName>
    <definedName name="giapln4" localSheetId="0">#REF!</definedName>
    <definedName name="giapln4">#REF!</definedName>
    <definedName name="GILAS">'[10]UPAH DAN BAHAN'!#REF!</definedName>
    <definedName name="GIPS1">#REF!</definedName>
    <definedName name="GIPS12">#REF!</definedName>
    <definedName name="GIPS34">'[10]UPAH DAN BAHAN'!$E$261</definedName>
    <definedName name="GIPSUM">#REF!</definedName>
    <definedName name="gisla2" localSheetId="3">#REF!</definedName>
    <definedName name="gisla2" localSheetId="0">#REF!</definedName>
    <definedName name="gisla2">#REF!</definedName>
    <definedName name="gisla4" localSheetId="3">#REF!</definedName>
    <definedName name="gisla4" localSheetId="0">#REF!</definedName>
    <definedName name="gisla4">#REF!</definedName>
    <definedName name="GLASBLOK">#REF!</definedName>
    <definedName name="gogon" hidden="1">'[119]Master 1.0'!$K$203:$CX$203</definedName>
    <definedName name="gps">'[22]HARGA SATUAN'!$B$18</definedName>
    <definedName name="GRADER">#REF!</definedName>
    <definedName name="grafik" localSheetId="2" hidden="1">{#N/A,#N/A,FALSE,"M.41"}</definedName>
    <definedName name="grafik" localSheetId="3" hidden="1">{#N/A,#N/A,FALSE,"M.41"}</definedName>
    <definedName name="grafik" localSheetId="0" hidden="1">{#N/A,#N/A,FALSE,"M.41"}</definedName>
    <definedName name="grafik" hidden="1">{#N/A,#N/A,FALSE,"M.41"}</definedName>
    <definedName name="GRANIT3030">'[10]UPAH DAN BAHAN'!$E$195</definedName>
    <definedName name="GRC">#REF!</definedName>
    <definedName name="GRENDELANTIK">#REF!</definedName>
    <definedName name="GRENDELJ">#REF!</definedName>
    <definedName name="GRENDELP">#REF!</definedName>
    <definedName name="gsw">[45]DATA!$B$88</definedName>
    <definedName name="gswb">[45]DATA!$B$89</definedName>
    <definedName name="H.10">[38]ANALISA!$I$447</definedName>
    <definedName name="H.11">[38]ANALISA!$I$817</definedName>
    <definedName name="H.11A">[38]ANALISA!$I$819</definedName>
    <definedName name="H.11B">[38]ANALISA!$I$828</definedName>
    <definedName name="H.11C">[38]ANALISA!$I$849</definedName>
    <definedName name="H.11D">[38]ANALISA!$I$859</definedName>
    <definedName name="H.14">[38]ANALISA!$I$461</definedName>
    <definedName name="H.15">[39]ANALISA!$J$440</definedName>
    <definedName name="H.17">[38]ANALISA!$I$479</definedName>
    <definedName name="H.18">[38]ANALISA!$I$491</definedName>
    <definedName name="H.8">[38]ANALISA!$I$434</definedName>
    <definedName name="H_BATU_KALI">[120]H_S_BAHAN!$E$12</definedName>
    <definedName name="H_KACA_T_3">[121]H_S_BAHAN!#REF!</definedName>
    <definedName name="H_KAYU_I">[121]H_S_BAHAN!#REF!</definedName>
    <definedName name="H_KAYU_II">[121]H_S_BAHAN!#REF!</definedName>
    <definedName name="H_KAYU_III">#REF!</definedName>
    <definedName name="H_KERIKIL">[120]H_S_BAHAN!$E$14</definedName>
    <definedName name="H_PASIR_PASANG">[120]H_S_BAHAN!$E$13</definedName>
    <definedName name="H_PASIR_URUG">#REF!</definedName>
    <definedName name="H_TANAH_TIMBUN">[120]H_S_BAHAN!$E$15</definedName>
    <definedName name="HANDELJ">#REF!</definedName>
    <definedName name="HANDELJA">#REF!</definedName>
    <definedName name="Har">[122]Cover!$D$29</definedName>
    <definedName name="harga" localSheetId="2">#REF!</definedName>
    <definedName name="harga" localSheetId="3">#REF!</definedName>
    <definedName name="harga" localSheetId="0">#REF!</definedName>
    <definedName name="harga">#REF!</definedName>
    <definedName name="hari" localSheetId="2">#REF!</definedName>
    <definedName name="hari" localSheetId="3">#REF!</definedName>
    <definedName name="hari" localSheetId="0">#REF!</definedName>
    <definedName name="hari">#REF!</definedName>
    <definedName name="HARI_INI" localSheetId="2">#REF!</definedName>
    <definedName name="HARI_INI" localSheetId="3">#REF!</definedName>
    <definedName name="HARI_INI" localSheetId="0">#REF!</definedName>
    <definedName name="HARI_INI">#REF!</definedName>
    <definedName name="HarJaborTRWIV">'[122]HarJabor(12C2)'!$B$145:$I$191</definedName>
    <definedName name="HarMatTRWI" localSheetId="3">#REF!</definedName>
    <definedName name="HarMatTRWI" localSheetId="0">#REF!</definedName>
    <definedName name="HarMatTRWI">#REF!</definedName>
    <definedName name="HarMatTRWI_1" localSheetId="3">#REF!</definedName>
    <definedName name="HarMatTRWI_1" localSheetId="0">#REF!</definedName>
    <definedName name="HarMatTRWI_1">#REF!</definedName>
    <definedName name="HarMatTRWI_3" localSheetId="3">#REF!</definedName>
    <definedName name="HarMatTRWI_3" localSheetId="0">#REF!</definedName>
    <definedName name="HarMatTRWI_3">#REF!</definedName>
    <definedName name="HarMatTRWI_4" localSheetId="3">#REF!</definedName>
    <definedName name="HarMatTRWI_4" localSheetId="0">#REF!</definedName>
    <definedName name="HarMatTRWI_4">#REF!</definedName>
    <definedName name="HarMatTRWII" localSheetId="3">#REF!</definedName>
    <definedName name="HarMatTRWII" localSheetId="0">#REF!</definedName>
    <definedName name="HarMatTRWII">#REF!</definedName>
    <definedName name="HarMatTRWII_1" localSheetId="3">#REF!</definedName>
    <definedName name="HarMatTRWII_1" localSheetId="0">#REF!</definedName>
    <definedName name="HarMatTRWII_1">#REF!</definedName>
    <definedName name="HarMatTRWII_3" localSheetId="3">#REF!</definedName>
    <definedName name="HarMatTRWII_3" localSheetId="0">#REF!</definedName>
    <definedName name="HarMatTRWII_3">#REF!</definedName>
    <definedName name="HarMatTRWII_4" localSheetId="3">#REF!</definedName>
    <definedName name="HarMatTRWII_4" localSheetId="0">#REF!</definedName>
    <definedName name="HarMatTRWII_4">#REF!</definedName>
    <definedName name="HarMatTRWIII" localSheetId="3">#REF!</definedName>
    <definedName name="HarMatTRWIII" localSheetId="0">#REF!</definedName>
    <definedName name="HarMatTRWIII">#REF!</definedName>
    <definedName name="HarMatTRWIII_1" localSheetId="3">#REF!</definedName>
    <definedName name="HarMatTRWIII_1" localSheetId="0">#REF!</definedName>
    <definedName name="HarMatTRWIII_1">#REF!</definedName>
    <definedName name="HarMatTRWIII_3" localSheetId="3">#REF!</definedName>
    <definedName name="HarMatTRWIII_3" localSheetId="0">#REF!</definedName>
    <definedName name="HarMatTRWIII_3">#REF!</definedName>
    <definedName name="HarMatTRWIII_4" localSheetId="3">#REF!</definedName>
    <definedName name="HarMatTRWIII_4" localSheetId="0">#REF!</definedName>
    <definedName name="HarMatTRWIII_4">#REF!</definedName>
    <definedName name="HarMatTRWIV" localSheetId="3">#REF!</definedName>
    <definedName name="HarMatTRWIV" localSheetId="0">#REF!</definedName>
    <definedName name="HarMatTRWIV">#REF!</definedName>
    <definedName name="HarMatTRWIV_1" localSheetId="3">#REF!</definedName>
    <definedName name="HarMatTRWIV_1" localSheetId="0">#REF!</definedName>
    <definedName name="HarMatTRWIV_1">#REF!</definedName>
    <definedName name="HarMatTRWIV_3" localSheetId="3">#REF!</definedName>
    <definedName name="HarMatTRWIV_3" localSheetId="0">#REF!</definedName>
    <definedName name="HarMatTRWIV_3">#REF!</definedName>
    <definedName name="HarMatTRWIV_4" localSheetId="3">#REF!</definedName>
    <definedName name="HarMatTRWIV_4" localSheetId="0">#REF!</definedName>
    <definedName name="HarMatTRWIV_4">#REF!</definedName>
    <definedName name="HarMatTRWIVb" localSheetId="3">#REF!</definedName>
    <definedName name="HarMatTRWIVb" localSheetId="0">#REF!</definedName>
    <definedName name="HarMatTRWIVb">#REF!</definedName>
    <definedName name="HASIL" localSheetId="3">#REF!</definedName>
    <definedName name="HASIL" localSheetId="0">#REF!</definedName>
    <definedName name="HASIL">#REF!</definedName>
    <definedName name="HB_AAAC_150">#REF!</definedName>
    <definedName name="HB_AAAC_240">#REF!</definedName>
    <definedName name="HB_AAAC_35">#REF!</definedName>
    <definedName name="HB_AAAC_70">#REF!</definedName>
    <definedName name="HB_AAAC35">#REF!</definedName>
    <definedName name="HB_BAYONET_TM">#REF!</definedName>
    <definedName name="HB_DRUCK_SCHOOR">#REF!</definedName>
    <definedName name="HB_GW_B">#REF!</definedName>
    <definedName name="HB_GW_WB">#REF!</definedName>
    <definedName name="HB_HGW_B">#REF!</definedName>
    <definedName name="HB_HGW_TR">'[123]AHS-JTR'!$K$137</definedName>
    <definedName name="HB_HGW_WB">'[123]AHS-JTM'!$K$277</definedName>
    <definedName name="HB_JOINT_COMPRESSION">'[123]AHS-JTR'!$K$143</definedName>
    <definedName name="HB_JOINT_SLEEVE_35_70_150">#REF!</definedName>
    <definedName name="HB_LVTC_2X25_1X25" localSheetId="0">'[109]AHS-JTR'!#REF!</definedName>
    <definedName name="HB_LVTC_2X25_1X25">'[108]AHS-JTR'!#REF!</definedName>
    <definedName name="HB_PLAT_TANDA_BAHAY">#REF!</definedName>
    <definedName name="HB_PLAT_TANDA_BAHAYA">#REF!</definedName>
    <definedName name="HB_SPARE_GREASE" localSheetId="0">'[109]AHS-JTR'!#REF!</definedName>
    <definedName name="HB_SPARE_GREASE">'[108]AHS-JTR'!#REF!</definedName>
    <definedName name="HB_TM_KTP">#REF!</definedName>
    <definedName name="HB_TM1_ATB">#REF!</definedName>
    <definedName name="HB_TM1_BN">#REF!</definedName>
    <definedName name="HB_TM1_CSB">#REF!</definedName>
    <definedName name="HB_TM10_ATB">#REF!</definedName>
    <definedName name="HB_TM10_BN">#REF!</definedName>
    <definedName name="HB_TM10X_ATB">#REF!</definedName>
    <definedName name="HB_TM10X_BN">#REF!</definedName>
    <definedName name="HB_TM3_ATB">#REF!</definedName>
    <definedName name="HB_TM3_BN">#REF!</definedName>
    <definedName name="HB_TM4_ATB">#REF!</definedName>
    <definedName name="HB_TM4_BN">#REF!</definedName>
    <definedName name="HB_TM4X_ATB">'[123]AHS-JTM'!$K$86</definedName>
    <definedName name="HB_TM4X_BN">#REF!</definedName>
    <definedName name="HB_TM5_ATB">'[123]AHS-JTM'!$K$126</definedName>
    <definedName name="HB_TM5_BN">#REF!</definedName>
    <definedName name="HB_TM5C_ATB">#REF!</definedName>
    <definedName name="HB_TM5C_BN">#REF!</definedName>
    <definedName name="HB_TM8_ATB">#REF!</definedName>
    <definedName name="HB_TM8_BN">#REF!</definedName>
    <definedName name="HB_TM8X_ATB">#REF!</definedName>
    <definedName name="HB_TM8X_BN">#REF!</definedName>
    <definedName name="HB_TR_E_DALAM_TIANG" localSheetId="0">'[109]AHS-JTR'!#REF!</definedName>
    <definedName name="HB_TR_E_DALAM_TIANG">'[108]AHS-JTR'!#REF!</definedName>
    <definedName name="HB_TR3">'[123]AHS-JTR'!$K$35</definedName>
    <definedName name="HB_TR4_3PHASE">'[123]AHS-JTR'!$K$51</definedName>
    <definedName name="HB_TR7_3PHASE">'[123]AHS-JTR'!$K$107</definedName>
    <definedName name="HeaderReff">[33]A!$B$56</definedName>
    <definedName name="HENDIRK">[38]H_S_BAHAN!$E$15</definedName>
    <definedName name="hgplmsiner">[29]Uraian!$Z$579</definedName>
    <definedName name="hh" localSheetId="2" hidden="1">{#N/A,#N/A,FALSE,"M.32"}</definedName>
    <definedName name="hh" localSheetId="3" hidden="1">{#N/A,#N/A,FALSE,"M.32"}</definedName>
    <definedName name="hh" localSheetId="0" hidden="1">{#N/A,#N/A,FALSE,"M.32"}</definedName>
    <definedName name="hh" hidden="1">{#N/A,#N/A,FALSE,"M.32"}</definedName>
    <definedName name="hist" localSheetId="2" hidden="1">{#N/A,#N/A,FALSE,"M.42"}</definedName>
    <definedName name="hist" localSheetId="3" hidden="1">{#N/A,#N/A,FALSE,"M.42"}</definedName>
    <definedName name="hist" localSheetId="0" hidden="1">{#N/A,#N/A,FALSE,"M.42"}</definedName>
    <definedName name="hist" hidden="1">{#N/A,#N/A,FALSE,"M.42"}</definedName>
    <definedName name="Hitung_Energi">[124]Hitung_Energi!$A$1:$P$773</definedName>
    <definedName name="Hitung_energi1">[124]Hitung_Energi!$A$1:$P$773</definedName>
    <definedName name="hj">'[125]Isian Biodata'!#REF!</definedName>
    <definedName name="hjkkj" localSheetId="2">#REF!</definedName>
    <definedName name="hjkkj" localSheetId="3">#REF!</definedName>
    <definedName name="hjkkj" localSheetId="0">#REF!</definedName>
    <definedName name="hjkkj">#REF!</definedName>
    <definedName name="hjlkjul" hidden="1">[125]UshDeb00!#REF!</definedName>
    <definedName name="HM_BESI_UNP_10X6" localSheetId="3">'[108]RINCIAN HARGA MATERIAL'!#REF!</definedName>
    <definedName name="HM_BESI_UNP_10X6" localSheetId="0">'[109]RINCIAN HARGA MATERIAL'!#REF!</definedName>
    <definedName name="HM_BESI_UNP_10X6">'[108]RINCIAN HARGA MATERIAL'!#REF!</definedName>
    <definedName name="HM_BESI_UNP_12X6" localSheetId="3">'[108]RINCIAN HARGA MATERIAL'!#REF!</definedName>
    <definedName name="HM_BESI_UNP_12X6" localSheetId="0">'[109]RINCIAN HARGA MATERIAL'!#REF!</definedName>
    <definedName name="HM_BESI_UNP_12X6">'[108]RINCIAN HARGA MATERIAL'!#REF!</definedName>
    <definedName name="HM_BESI_UNP_65X6" localSheetId="3">'[108]RINCIAN HARGA MATERIAL'!#REF!</definedName>
    <definedName name="HM_BESI_UNP_65X6" localSheetId="0">'[109]RINCIAN HARGA MATERIAL'!#REF!</definedName>
    <definedName name="HM_BESI_UNP_65X6">'[108]RINCIAN HARGA MATERIAL'!#REF!</definedName>
    <definedName name="HM_BESI_UNP_8X6" localSheetId="3">'[108]RINCIAN HARGA MATERIAL'!#REF!</definedName>
    <definedName name="HM_BESI_UNP_8X6" localSheetId="0">'[109]RINCIAN HARGA MATERIAL'!#REF!</definedName>
    <definedName name="HM_BESI_UNP_8X6">'[108]RINCIAN HARGA MATERIAL'!#REF!</definedName>
    <definedName name="HOLLOW">'[10]UPAH DAN BAHAN'!$E$58</definedName>
    <definedName name="hollow14">#REF!</definedName>
    <definedName name="HOLLOWBRIK_1_4">#REF!</definedName>
    <definedName name="HPPAP">[29]Catatan!$C$146</definedName>
    <definedName name="HS">#REF!</definedName>
    <definedName name="hsdbaru">[1]Catatan!$C$142</definedName>
    <definedName name="hsdjan">[29]BBkr!$H$1</definedName>
    <definedName name="HU_AAAC_150">#REF!</definedName>
    <definedName name="HU_AAAC_240">#REF!</definedName>
    <definedName name="HU_AAAC_35">#REF!</definedName>
    <definedName name="HU_AAAC_70">'[123]AHS-JTM'!$L$311</definedName>
    <definedName name="HU_ADHESIVE_INSULATING_TAPE">'[123]AHS-JTR'!$L$142</definedName>
    <definedName name="HU_BAYONET_TM">#REF!</definedName>
    <definedName name="HU_GW_B">#REF!</definedName>
    <definedName name="HU_GW_TR">'[123]AHS-JTR'!$L$130</definedName>
    <definedName name="HU_GW_WB">'[123]AHS-JTM'!$L$269</definedName>
    <definedName name="HU_HGW_B">#REF!</definedName>
    <definedName name="HU_HGW_TR">'[123]AHS-JTR'!$L$137</definedName>
    <definedName name="HU_HGW_WB">'[123]AHS-JTM'!$L$277</definedName>
    <definedName name="HU_JOINT_COMPRESSION">'[123]AHS-JTR'!$L$143</definedName>
    <definedName name="HU_JOINT_SLEEVE_35_70_150_240">'[123]AHS-JTM'!$L$314</definedName>
    <definedName name="HU_LVTC_2X25_1X25" localSheetId="0">'[109]AHS-JTR'!#REF!</definedName>
    <definedName name="HU_LVTC_2X25_1X25">'[108]AHS-JTR'!#REF!</definedName>
    <definedName name="HU_PLAT_TANDA_BAHAYA">'[123]AHS-JTM'!$L$315</definedName>
    <definedName name="HU_SPARE_GREASE" localSheetId="0">'[109]AHS-JTR'!#REF!</definedName>
    <definedName name="HU_SPARE_GREASE">'[108]AHS-JTR'!#REF!</definedName>
    <definedName name="HU_TM_KTP">#REF!</definedName>
    <definedName name="HU_TM1_ATB">#REF!</definedName>
    <definedName name="HU_TM1_BN">#REF!</definedName>
    <definedName name="HU_TM1_CSB">#REF!</definedName>
    <definedName name="HU_TM1_HSB">#REF!</definedName>
    <definedName name="HU_TM10_ATB">#REF!</definedName>
    <definedName name="HU_TM10_BN">#REF!</definedName>
    <definedName name="HU_TM10X_ATB">#REF!</definedName>
    <definedName name="HU_TM10X_BN">#REF!</definedName>
    <definedName name="HU_TM3_ATB">#REF!</definedName>
    <definedName name="HU_TM3_BN">#REF!</definedName>
    <definedName name="HU_TM4_ATB">#REF!</definedName>
    <definedName name="HU_TM4_BN">#REF!</definedName>
    <definedName name="HU_TM4X_ATB">'[123]AHS-JTM'!$L$86</definedName>
    <definedName name="HU_TM4X_BN">#REF!</definedName>
    <definedName name="HU_TM5_ATB">'[123]AHS-JTM'!$L$126</definedName>
    <definedName name="HU_TM5_BN">#REF!</definedName>
    <definedName name="HU_TM5C_ATB">#REF!</definedName>
    <definedName name="HU_TM5C_BN">#REF!</definedName>
    <definedName name="HU_TM8_ATB">#REF!</definedName>
    <definedName name="HU_TM8_BN">#REF!</definedName>
    <definedName name="HU_TM8X_ATB">#REF!</definedName>
    <definedName name="HU_TM8X_BN">#REF!</definedName>
    <definedName name="HU_TR_E_DALAM_TIANG" localSheetId="0">'[109]AHS-JTR'!#REF!</definedName>
    <definedName name="HU_TR_E_DALAM_TIANG">'[108]AHS-JTR'!#REF!</definedName>
    <definedName name="HU_TR3">'[123]AHS-JTR'!$L$35</definedName>
    <definedName name="HU_TR4_3PHASE">'[123]AHS-JTR'!$L$51</definedName>
    <definedName name="HU_TR7_3PHASE">'[123]AHS-JTR'!$L$107</definedName>
    <definedName name="I" hidden="1">{#N/A,#N/A,FALSE,"M.43"}</definedName>
    <definedName name="I.2">[38]ANALISA!$I$177</definedName>
    <definedName name="I_Acc" localSheetId="2">#REF!</definedName>
    <definedName name="I_Acc" localSheetId="3">#REF!</definedName>
    <definedName name="I_Acc" localSheetId="0">#REF!</definedName>
    <definedName name="I_Acc">#REF!</definedName>
    <definedName name="ib">[45]DATA!$B$90</definedName>
    <definedName name="idobaru">[1]Catatan!$C$143</definedName>
    <definedName name="IDPELNOPEL">[126]Ref!$A$2:$B$10</definedName>
    <definedName name="IDS" localSheetId="0">'[91]Harga BBM Indonesia'!$B$5:$D$5</definedName>
    <definedName name="IDS">'[92]Harga BBM Indonesia'!$B$5:$D$5</definedName>
    <definedName name="IJUK">'[10]UPAH DAN BAHAN'!$E$40</definedName>
    <definedName name="IK" localSheetId="2">#REF!</definedName>
    <definedName name="IK" localSheetId="3">#REF!</definedName>
    <definedName name="IK" localSheetId="0">#REF!</definedName>
    <definedName name="IK">#REF!</definedName>
    <definedName name="IkhtBiopTRWI">'[64]IkhtisarBiop(12.0)'!$B$1:$M$49</definedName>
    <definedName name="IkhtBiopTRWII">'[64]IkhtisarBiop(12.0)'!$B$51:$M$99</definedName>
    <definedName name="IkhtBiopTRWIII">'[64]IkhtisarBiop(12.0)'!$B$101:$M$149</definedName>
    <definedName name="IkhtBiopTRWIV">'[64]IkhtisarBiop(12.0)'!$B$151:$M$199</definedName>
    <definedName name="Impor_W1_KSU">[127]NerSubsis!$D$86</definedName>
    <definedName name="Impor_W1_LBata">[127]NerSubsis!$D$87</definedName>
    <definedName name="Impor_W1_SBelawan">[127]NerSubsis!$D$88</definedName>
    <definedName name="Impor_W1_W2" localSheetId="0">[128]NerSubsis!$D$41</definedName>
    <definedName name="Impor_W1_W2">[129]NerSubsis!$D$41</definedName>
    <definedName name="IMPRA">'[10]UPAH DAN BAHAN'!#REF!</definedName>
    <definedName name="IncAng">[29]Catatan!$C$131</definedName>
    <definedName name="INDEX_KODE">[105]MENU!$O$11:$O$124</definedName>
    <definedName name="INDEX1">[105]MENU!$C$11:$C$110</definedName>
    <definedName name="indi" hidden="1">{#N/A,#N/A,FALSE,"M.02"}</definedName>
    <definedName name="Indikator210" localSheetId="2">#REF!</definedName>
    <definedName name="Indikator210" localSheetId="3">#REF!</definedName>
    <definedName name="Indikator210" localSheetId="0">#REF!</definedName>
    <definedName name="Indikator210">#REF!</definedName>
    <definedName name="Indikator215" localSheetId="2">#REF!</definedName>
    <definedName name="Indikator215" localSheetId="3">#REF!</definedName>
    <definedName name="Indikator215" localSheetId="0">#REF!</definedName>
    <definedName name="Indikator215">#REF!</definedName>
    <definedName name="indikatorlurruptl" hidden="1">{#N/A,#N/A,FALSE,"M.31"}</definedName>
    <definedName name="inflasi" localSheetId="2">#REF!</definedName>
    <definedName name="inflasi" localSheetId="3">#REF!</definedName>
    <definedName name="inflasi" localSheetId="0">#REF!</definedName>
    <definedName name="inflasi">#REF!</definedName>
    <definedName name="inflasi1" localSheetId="3">#REF!</definedName>
    <definedName name="inflasi1" localSheetId="0">#REF!</definedName>
    <definedName name="inflasi1">#REF!</definedName>
    <definedName name="inflasi2" localSheetId="3">#REF!</definedName>
    <definedName name="inflasi2" localSheetId="0">#REF!</definedName>
    <definedName name="inflasi2">#REF!</definedName>
    <definedName name="INPUT">#REF!</definedName>
    <definedName name="INSTALASI_PHBTR">list!$L$24:$L$25</definedName>
    <definedName name="INTAKE" localSheetId="3">#REF!</definedName>
    <definedName name="INTAKE" localSheetId="0">#REF!</definedName>
    <definedName name="INTAKE">#REF!</definedName>
    <definedName name="inves1" localSheetId="3">#REF!</definedName>
    <definedName name="inves1" localSheetId="0">#REF!</definedName>
    <definedName name="inves1">#REF!</definedName>
    <definedName name="inves2" localSheetId="3">[11]ca!#REF!</definedName>
    <definedName name="inves2" localSheetId="0">[11]ca!#REF!</definedName>
    <definedName name="inves2">[11]ca!#REF!</definedName>
    <definedName name="iopl" hidden="1">{#N/A,#N/A,FALSE,"M.34"}</definedName>
    <definedName name="Ipo" localSheetId="2" hidden="1">{#N/A,#N/A,FALSE,"M.02"}</definedName>
    <definedName name="Ipo" localSheetId="3" hidden="1">{#N/A,#N/A,FALSE,"M.02"}</definedName>
    <definedName name="Ipo" localSheetId="0" hidden="1">{#N/A,#N/A,FALSE,"M.02"}</definedName>
    <definedName name="Ipo" hidden="1">{#N/A,#N/A,FALSE,"M.02"}</definedName>
    <definedName name="IPP" hidden="1">{#N/A,#N/A,FALSE,"M.01";#N/A,#N/A,FALSE,"M.01"}</definedName>
    <definedName name="IR">'[103]REKAP  (1)'!$H$78</definedName>
    <definedName name="IS" localSheetId="2">#REF!</definedName>
    <definedName name="IS" localSheetId="3">#REF!</definedName>
    <definedName name="IS" localSheetId="0">#REF!</definedName>
    <definedName name="IS">#REF!</definedName>
    <definedName name="IS1TRWI" localSheetId="2">#REF!</definedName>
    <definedName name="IS1TRWI" localSheetId="3">#REF!</definedName>
    <definedName name="IS1TRWI" localSheetId="0">#REF!</definedName>
    <definedName name="IS1TRWI">#REF!</definedName>
    <definedName name="IS1TRWII" localSheetId="2">#REF!</definedName>
    <definedName name="IS1TRWII" localSheetId="3">#REF!</definedName>
    <definedName name="IS1TRWII" localSheetId="0">#REF!</definedName>
    <definedName name="IS1TRWII">#REF!</definedName>
    <definedName name="IS1TRWIII" localSheetId="3">#REF!</definedName>
    <definedName name="IS1TRWIII" localSheetId="0">#REF!</definedName>
    <definedName name="IS1TRWIII">#REF!</definedName>
    <definedName name="IS1TRWIV" localSheetId="3">#REF!</definedName>
    <definedName name="IS1TRWIV" localSheetId="0">#REF!</definedName>
    <definedName name="IS1TRWIV">#REF!</definedName>
    <definedName name="IS21TRWI" localSheetId="3">#REF!</definedName>
    <definedName name="IS21TRWI" localSheetId="0">#REF!</definedName>
    <definedName name="IS21TRWI">#REF!</definedName>
    <definedName name="IS21TRWII" localSheetId="3">#REF!</definedName>
    <definedName name="IS21TRWII" localSheetId="0">#REF!</definedName>
    <definedName name="IS21TRWII">#REF!</definedName>
    <definedName name="IS21TRWIII" localSheetId="3">#REF!</definedName>
    <definedName name="IS21TRWIII" localSheetId="0">#REF!</definedName>
    <definedName name="IS21TRWIII">#REF!</definedName>
    <definedName name="IS21TRWIV" localSheetId="3">#REF!</definedName>
    <definedName name="IS21TRWIV" localSheetId="0">#REF!</definedName>
    <definedName name="IS21TRWIV">#REF!</definedName>
    <definedName name="IS22TRWI" localSheetId="3">#REF!</definedName>
    <definedName name="IS22TRWI" localSheetId="0">#REF!</definedName>
    <definedName name="IS22TRWI">#REF!</definedName>
    <definedName name="IS22TRWII" localSheetId="3">#REF!</definedName>
    <definedName name="IS22TRWII" localSheetId="0">#REF!</definedName>
    <definedName name="IS22TRWII">#REF!</definedName>
    <definedName name="IS22TRWIII" localSheetId="3">#REF!</definedName>
    <definedName name="IS22TRWIII" localSheetId="0">#REF!</definedName>
    <definedName name="IS22TRWIII">#REF!</definedName>
    <definedName name="IS22TRWIV" localSheetId="3">#REF!</definedName>
    <definedName name="IS22TRWIV" localSheetId="0">#REF!</definedName>
    <definedName name="IS22TRWIV">#REF!</definedName>
    <definedName name="it">[45]DATA!$B$71</definedName>
    <definedName name="ITALI">'[10]UPAH DAN BAHAN'!#REF!</definedName>
    <definedName name="iu" hidden="1">{#N/A,#N/A,FALSE,"M.02"}</definedName>
    <definedName name="j" localSheetId="2" hidden="1">{#N/A,#N/A,FALSE,"M.42"}</definedName>
    <definedName name="j" localSheetId="3" hidden="1">{#N/A,#N/A,FALSE,"M.42"}</definedName>
    <definedName name="j" localSheetId="0" hidden="1">{#N/A,#N/A,FALSE,"M.42"}</definedName>
    <definedName name="j" hidden="1">{#N/A,#N/A,FALSE,"M.42"}</definedName>
    <definedName name="jabatan">[46]pasca!$H$12</definedName>
    <definedName name="JACKHAMMER">#REF!</definedName>
    <definedName name="JAJA" localSheetId="3">'[36]W-NAD'!#REF!</definedName>
    <definedName name="JAJA" localSheetId="0">'[37]W-NAD'!#REF!</definedName>
    <definedName name="JAJA">'[36]W-NAD'!#REF!</definedName>
    <definedName name="jak">[50]SK!$E$11</definedName>
    <definedName name="jakdir">'[55]bukan PNS'!$D$13</definedName>
    <definedName name="jakpt">[104]SP!#REF!</definedName>
    <definedName name="jakspta">#REF!</definedName>
    <definedName name="JALUSI">#REF!</definedName>
    <definedName name="jam" localSheetId="0">[112]Sheet1!$A$2:$A$1441</definedName>
    <definedName name="jam">[110]Sheet1!$A$2:$A$1441</definedName>
    <definedName name="JAMBI">'[130]Kontrak vs Realisasi Gas'!#REF!</definedName>
    <definedName name="JANGKAR1">#REF!</definedName>
    <definedName name="JANGKAR2">#REF!</definedName>
    <definedName name="jariaulotang">#REF!</definedName>
    <definedName name="jawa" hidden="1">{#N/A,#N/A,FALSE,"M.41"}</definedName>
    <definedName name="jawabali" hidden="1">{#N/A,#N/A,FALSE,"M.31"}</definedName>
    <definedName name="jb">[130]sph!$J$70</definedName>
    <definedName name="jbnrev2" localSheetId="2" hidden="1">{#N/A,#N/A,FALSE,"M.32"}</definedName>
    <definedName name="jbnrev2" localSheetId="3" hidden="1">{#N/A,#N/A,FALSE,"M.32"}</definedName>
    <definedName name="jbnrev2" localSheetId="0" hidden="1">{#N/A,#N/A,FALSE,"M.32"}</definedName>
    <definedName name="jbnrev2" hidden="1">{#N/A,#N/A,FALSE,"M.32"}</definedName>
    <definedName name="JBRpst" hidden="1">{#N/A,#N/A,FALSE,"M.31"}</definedName>
    <definedName name="jendelakaca3">#REF!</definedName>
    <definedName name="JENIS_ARRESTER">list!$L$4:$L$5</definedName>
    <definedName name="JENIS_CUT_OUT">list!$L$10:$L$11</definedName>
    <definedName name="JENIS_KABEL_PUDING">list!$R$22:$R$23</definedName>
    <definedName name="JENIS_PIPA_PUDING">list!$R$32:$R$34</definedName>
    <definedName name="JGJHG" localSheetId="2">#REF!</definedName>
    <definedName name="JGJHG" localSheetId="3">#REF!</definedName>
    <definedName name="JGJHG" localSheetId="0">#REF!</definedName>
    <definedName name="JGJHG">#REF!</definedName>
    <definedName name="jh" hidden="1">{"w1t2",#N/A,TRUE,"Jawa";"w1t2",#N/A,TRUE,"I";"w1t2",#N/A,TRUE,"II";"w1t2",#N/A,TRUE,"III";"w1t2",#N/A,TRUE,"Batam";"w1t2",#N/A,TRUE,"IV";"w1t2",#N/A,TRUE,"V";"w1t2",#N/A,TRUE,"VI";"w1t2",#N/A,TRUE,"VII";"w1t2",#N/A,TRUE,"VIII";"w1t2",#N/A,TRUE,"IX";"w1t2",#N/A,TRUE,"X";"w1t2",#N/A,TRUE,"XI"}</definedName>
    <definedName name="ji" localSheetId="2">#REF!</definedName>
    <definedName name="ji" localSheetId="3">#REF!</definedName>
    <definedName name="ji" localSheetId="0">#REF!</definedName>
    <definedName name="ji">#REF!</definedName>
    <definedName name="jj" localSheetId="2" hidden="1">{#N/A,#N/A,FALSE,"M.42"}</definedName>
    <definedName name="jj" localSheetId="3" hidden="1">{#N/A,#N/A,FALSE,"M.42"}</definedName>
    <definedName name="jj" localSheetId="0" hidden="1">{#N/A,#N/A,FALSE,"M.42"}</definedName>
    <definedName name="jj" hidden="1">{#N/A,#N/A,FALSE,"M.42"}</definedName>
    <definedName name="jk" localSheetId="2">#REF!</definedName>
    <definedName name="jk" localSheetId="3">#REF!</definedName>
    <definedName name="jk" localSheetId="0">#REF!</definedName>
    <definedName name="jk">#REF!</definedName>
    <definedName name="JKL" hidden="1">{#N/A,#N/A,FALSE,"M.32"}</definedName>
    <definedName name="JKLJL" localSheetId="2">#REF!</definedName>
    <definedName name="JKLJL" localSheetId="3">#REF!</definedName>
    <definedName name="JKLJL" localSheetId="0">#REF!</definedName>
    <definedName name="JKLJL">#REF!</definedName>
    <definedName name="jkpt">#REF!</definedName>
    <definedName name="JL">#N/A</definedName>
    <definedName name="JM">#REF!</definedName>
    <definedName name="jmlh2" hidden="1">{#N/A,#N/A,FALSE,"M.01"}</definedName>
    <definedName name="joint_sleeve_70">[41]HPS!$E$37</definedName>
    <definedName name="joint_sleeve_70_b">[41]HPS!$F$37</definedName>
    <definedName name="JPY">[59]L20Keu!$O$9</definedName>
    <definedName name="jsa">[45]DATA!$B$75</definedName>
    <definedName name="jsb">[45]DATA!$B$76</definedName>
    <definedName name="JTM">'[131]Meter merek Ganz'!JTM</definedName>
    <definedName name="JUA">#N/A</definedName>
    <definedName name="jual" localSheetId="2">#REF!</definedName>
    <definedName name="jual" localSheetId="3">#REF!</definedName>
    <definedName name="jual" localSheetId="0">#REF!</definedName>
    <definedName name="jual">#REF!</definedName>
    <definedName name="JualGLangTRWI" localSheetId="2">#REF!</definedName>
    <definedName name="JualGLangTRWI" localSheetId="3">#REF!</definedName>
    <definedName name="JualGLangTRWI" localSheetId="0">#REF!</definedName>
    <definedName name="JualGLangTRWI">#REF!</definedName>
    <definedName name="JualGLangTRWI_1" localSheetId="2">#REF!</definedName>
    <definedName name="JualGLangTRWI_1" localSheetId="3">#REF!</definedName>
    <definedName name="JualGLangTRWI_1" localSheetId="0">#REF!</definedName>
    <definedName name="JualGLangTRWI_1">#REF!</definedName>
    <definedName name="JualGLangTRWI_3" localSheetId="3">#REF!</definedName>
    <definedName name="JualGLangTRWI_3" localSheetId="0">#REF!</definedName>
    <definedName name="JualGLangTRWI_3">#REF!</definedName>
    <definedName name="JualGLangTRWI_4" localSheetId="3">#REF!</definedName>
    <definedName name="JualGLangTRWI_4" localSheetId="0">#REF!</definedName>
    <definedName name="JualGLangTRWI_4">#REF!</definedName>
    <definedName name="JualGLangTRWII" localSheetId="3">#REF!</definedName>
    <definedName name="JualGLangTRWII" localSheetId="0">#REF!</definedName>
    <definedName name="JualGLangTRWII">#REF!</definedName>
    <definedName name="JualGLangTRWII_1" localSheetId="3">#REF!</definedName>
    <definedName name="JualGLangTRWII_1" localSheetId="0">#REF!</definedName>
    <definedName name="JualGLangTRWII_1">#REF!</definedName>
    <definedName name="JualGLangTRWII_3" localSheetId="3">#REF!</definedName>
    <definedName name="JualGLangTRWII_3" localSheetId="0">#REF!</definedName>
    <definedName name="JualGLangTRWII_3">#REF!</definedName>
    <definedName name="JualGLangTRWII_4" localSheetId="3">#REF!</definedName>
    <definedName name="JualGLangTRWII_4" localSheetId="0">#REF!</definedName>
    <definedName name="JualGLangTRWII_4">#REF!</definedName>
    <definedName name="JualGLangTRWIII" localSheetId="3">#REF!</definedName>
    <definedName name="JualGLangTRWIII" localSheetId="0">#REF!</definedName>
    <definedName name="JualGLangTRWIII">#REF!</definedName>
    <definedName name="JualGLangTRWIII_1" localSheetId="3">#REF!</definedName>
    <definedName name="JualGLangTRWIII_1" localSheetId="0">#REF!</definedName>
    <definedName name="JualGLangTRWIII_1">#REF!</definedName>
    <definedName name="JualGLangTRWIII_3" localSheetId="3">#REF!</definedName>
    <definedName name="JualGLangTRWIII_3" localSheetId="0">#REF!</definedName>
    <definedName name="JualGLangTRWIII_3">#REF!</definedName>
    <definedName name="JualGLangTRWIII_4" localSheetId="3">#REF!</definedName>
    <definedName name="JualGLangTRWIII_4" localSheetId="0">#REF!</definedName>
    <definedName name="JualGLangTRWIII_4">#REF!</definedName>
    <definedName name="JualGLangTRWIV" localSheetId="3">#REF!</definedName>
    <definedName name="JualGLangTRWIV" localSheetId="0">#REF!</definedName>
    <definedName name="JualGLangTRWIV">#REF!</definedName>
    <definedName name="JualGLangTRWIV_1" localSheetId="3">#REF!</definedName>
    <definedName name="JualGLangTRWIV_1" localSheetId="0">#REF!</definedName>
    <definedName name="JualGLangTRWIV_1">#REF!</definedName>
    <definedName name="JualGLangTRWIV_3" localSheetId="3">#REF!</definedName>
    <definedName name="JualGLangTRWIV_3" localSheetId="0">#REF!</definedName>
    <definedName name="JualGLangTRWIV_3">#REF!</definedName>
    <definedName name="JualGLangTRWIV_4" localSheetId="3">#REF!</definedName>
    <definedName name="JualGLangTRWIV_4" localSheetId="0">#REF!</definedName>
    <definedName name="JualGLangTRWIV_4">#REF!</definedName>
    <definedName name="JualGTarifTRWI">'[64]JualGTarif(11A)'!$B$1:$I$59</definedName>
    <definedName name="JualGTarifTRWII">'[64]JualGTarif(11A)'!$B$61:$I$119</definedName>
    <definedName name="JualGTarifTRWIII">'[64]JualGTarif(11A)'!$B$121:$I$178</definedName>
    <definedName name="JualGTarifTRWIV">'[64]JualGTarif(11A)'!$B$180:$I$237</definedName>
    <definedName name="jul" localSheetId="3">#REF!</definedName>
    <definedName name="jul" localSheetId="0">#REF!</definedName>
    <definedName name="jul">#REF!</definedName>
    <definedName name="JUL_DB01">#REF!</definedName>
    <definedName name="Jumlah_trafo_stepdown" localSheetId="3">#REF!</definedName>
    <definedName name="Jumlah_trafo_stepdown" localSheetId="0">#REF!</definedName>
    <definedName name="Jumlah_trafo_stepdown">#REF!</definedName>
    <definedName name="Jumlah_trafo_stepdown_1_fasa" localSheetId="3">#REF!</definedName>
    <definedName name="Jumlah_trafo_stepdown_1_fasa" localSheetId="0">#REF!</definedName>
    <definedName name="Jumlah_trafo_stepdown_1_fasa">#REF!</definedName>
    <definedName name="Jumlah_trafo_stepdown_2_fasa" localSheetId="3">#REF!</definedName>
    <definedName name="Jumlah_trafo_stepdown_2_fasa" localSheetId="0">#REF!</definedName>
    <definedName name="Jumlah_trafo_stepdown_2_fasa">#REF!</definedName>
    <definedName name="Jumlah_trafo_stepdown_3_fasa" localSheetId="3">#REF!</definedName>
    <definedName name="Jumlah_trafo_stepdown_3_fasa" localSheetId="0">#REF!</definedName>
    <definedName name="Jumlah_trafo_stepdown_3_fasa">#REF!</definedName>
    <definedName name="Jumlah_trafo_stepup" localSheetId="3">#REF!</definedName>
    <definedName name="Jumlah_trafo_stepup" localSheetId="0">#REF!</definedName>
    <definedName name="Jumlah_trafo_stepup">#REF!</definedName>
    <definedName name="Jumlah_trafo_stepup_TM" localSheetId="3">#REF!</definedName>
    <definedName name="Jumlah_trafo_stepup_TM" localSheetId="0">#REF!</definedName>
    <definedName name="Jumlah_trafo_stepup_TM">#REF!</definedName>
    <definedName name="Jumlah_trafo_stepup_TRTM" localSheetId="3">#REF!</definedName>
    <definedName name="Jumlah_trafo_stepup_TRTM" localSheetId="0">#REF!</definedName>
    <definedName name="Jumlah_trafo_stepup_TRTM">#REF!</definedName>
    <definedName name="jun" localSheetId="3">#REF!</definedName>
    <definedName name="jun" localSheetId="0">#REF!</definedName>
    <definedName name="jun">#REF!</definedName>
    <definedName name="JUNI92" localSheetId="3">#REF!</definedName>
    <definedName name="JUNI92" localSheetId="0">#REF!</definedName>
    <definedName name="JUNI92">#REF!</definedName>
    <definedName name="JUNI92_1" localSheetId="3">#REF!</definedName>
    <definedName name="JUNI92_1" localSheetId="0">#REF!</definedName>
    <definedName name="JUNI92_1">#REF!</definedName>
    <definedName name="JUNI92_10" localSheetId="3">#REF!</definedName>
    <definedName name="JUNI92_10" localSheetId="0">#REF!</definedName>
    <definedName name="JUNI92_10">#REF!</definedName>
    <definedName name="JUNI92_3" localSheetId="3">#REF!</definedName>
    <definedName name="JUNI92_3" localSheetId="0">#REF!</definedName>
    <definedName name="JUNI92_3">#REF!</definedName>
    <definedName name="JUNI92_4" localSheetId="3">#REF!</definedName>
    <definedName name="JUNI92_4" localSheetId="0">#REF!</definedName>
    <definedName name="JUNI92_4">#REF!</definedName>
    <definedName name="JUNI92_5" localSheetId="3">#REF!</definedName>
    <definedName name="JUNI92_5" localSheetId="0">#REF!</definedName>
    <definedName name="JUNI92_5">#REF!</definedName>
    <definedName name="JUNI92_9" localSheetId="3">#REF!</definedName>
    <definedName name="JUNI92_9" localSheetId="0">#REF!</definedName>
    <definedName name="JUNI92_9">#REF!</definedName>
    <definedName name="JurgarduPP" localSheetId="3">#REF!</definedName>
    <definedName name="JurgarduPP" localSheetId="0">#REF!</definedName>
    <definedName name="JurgarduPP">#REF!</definedName>
    <definedName name="jus" localSheetId="2" hidden="1">{#N/A,#N/A,FALSE,"M.41"}</definedName>
    <definedName name="jus" localSheetId="3" hidden="1">{#N/A,#N/A,FALSE,"M.41"}</definedName>
    <definedName name="jus" localSheetId="0" hidden="1">{#N/A,#N/A,FALSE,"M.41"}</definedName>
    <definedName name="jus" hidden="1">{#N/A,#N/A,FALSE,"M.41"}</definedName>
    <definedName name="Justy2" localSheetId="2" hidden="1">{#N/A,#N/A,FALSE,"M.02"}</definedName>
    <definedName name="Justy2" localSheetId="3" hidden="1">{#N/A,#N/A,FALSE,"M.02"}</definedName>
    <definedName name="Justy2" localSheetId="0" hidden="1">{#N/A,#N/A,FALSE,"M.02"}</definedName>
    <definedName name="Justy2" hidden="1">{#N/A,#N/A,FALSE,"M.02"}</definedName>
    <definedName name="JYJYTJ" localSheetId="2">#REF!</definedName>
    <definedName name="JYJYTJ" localSheetId="3">#REF!</definedName>
    <definedName name="JYJYTJ" localSheetId="0">#REF!</definedName>
    <definedName name="JYJYTJ">#REF!</definedName>
    <definedName name="k" localSheetId="2" hidden="1">{#N/A,#N/A,FALSE,"M.34"}</definedName>
    <definedName name="k" localSheetId="3" hidden="1">{#N/A,#N/A,FALSE,"M.34"}</definedName>
    <definedName name="k" localSheetId="0" hidden="1">{#N/A,#N/A,FALSE,"M.34"}</definedName>
    <definedName name="k" hidden="1">{#N/A,#N/A,FALSE,"M.34"}</definedName>
    <definedName name="K.">[38]ANALISA!$I$515</definedName>
    <definedName name="K.1">[38]ANALISA!$I$525</definedName>
    <definedName name="K.2">[38]ANALISA!$I$541</definedName>
    <definedName name="K.3">[38]ANALISA!$I$550</definedName>
    <definedName name="K.30">[39]ANALISA!#REF!</definedName>
    <definedName name="K.37">[38]ANALISA!$I$332</definedName>
    <definedName name="K.4">[38]ANALISA!$I$574</definedName>
    <definedName name="K.5">[38]ANALISA!$I$588</definedName>
    <definedName name="K.6">[38]ANALISA!$I$607</definedName>
    <definedName name="Kabel_tanam_TM_A2C_3x120_mm2_bulan_lalu" localSheetId="3">[4]Sheet1!#REF!</definedName>
    <definedName name="Kabel_tanam_TM_A2C_3x120_mm2_bulan_lalu" localSheetId="0">[5]Sheet1!#REF!</definedName>
    <definedName name="Kabel_tanam_TM_A2C_3x120_mm2_bulan_lalu">[4]Sheet1!#REF!</definedName>
    <definedName name="Kabel_tanam_TM_A2C_3x120_mm2_tahun_lalu" localSheetId="3">[4]Sheet1!#REF!</definedName>
    <definedName name="Kabel_tanam_TM_A2C_3x120_mm2_tahun_lalu" localSheetId="0">[5]Sheet1!#REF!</definedName>
    <definedName name="Kabel_tanam_TM_A2C_3x120_mm2_tahun_lalu">[4]Sheet1!#REF!</definedName>
    <definedName name="Kabel_tanam_TM_A2C_3x150_mm2_bulan_lalu" localSheetId="3">[4]Sheet1!#REF!</definedName>
    <definedName name="Kabel_tanam_TM_A2C_3x150_mm2_bulan_lalu" localSheetId="0">[5]Sheet1!#REF!</definedName>
    <definedName name="Kabel_tanam_TM_A2C_3x150_mm2_bulan_lalu">[4]Sheet1!#REF!</definedName>
    <definedName name="Kabel_tanam_TM_A2C_3x150_mm2_tahun_lalu" localSheetId="3">[4]Sheet1!#REF!</definedName>
    <definedName name="Kabel_tanam_TM_A2C_3x150_mm2_tahun_lalu" localSheetId="0">[5]Sheet1!#REF!</definedName>
    <definedName name="Kabel_tanam_TM_A2C_3x150_mm2_tahun_lalu">[4]Sheet1!#REF!</definedName>
    <definedName name="Kabel_tanam_TM_A2C_3x185_mm2_bulan_lalu" localSheetId="3">[4]Sheet1!#REF!</definedName>
    <definedName name="Kabel_tanam_TM_A2C_3x185_mm2_bulan_lalu" localSheetId="0">[5]Sheet1!#REF!</definedName>
    <definedName name="Kabel_tanam_TM_A2C_3x185_mm2_bulan_lalu">[4]Sheet1!#REF!</definedName>
    <definedName name="Kabel_tanam_TM_A2C_3x185_mm2_tahun_lalu" localSheetId="3">[4]Sheet1!#REF!</definedName>
    <definedName name="Kabel_tanam_TM_A2C_3x185_mm2_tahun_lalu" localSheetId="0">[5]Sheet1!#REF!</definedName>
    <definedName name="Kabel_tanam_TM_A2C_3x185_mm2_tahun_lalu">[4]Sheet1!#REF!</definedName>
    <definedName name="Kabel_tanam_TM_A2C_3x240_mm2_bulan_lalu" localSheetId="3">[4]Sheet1!#REF!</definedName>
    <definedName name="Kabel_tanam_TM_A2C_3x240_mm2_bulan_lalu" localSheetId="0">[5]Sheet1!#REF!</definedName>
    <definedName name="Kabel_tanam_TM_A2C_3x240_mm2_bulan_lalu">[4]Sheet1!#REF!</definedName>
    <definedName name="Kabel_tanam_TM_A2C_3x240_mm2_tahun_lalu" localSheetId="3">[4]Sheet1!#REF!</definedName>
    <definedName name="Kabel_tanam_TM_A2C_3x240_mm2_tahun_lalu" localSheetId="0">[5]Sheet1!#REF!</definedName>
    <definedName name="Kabel_tanam_TM_A2C_3x240_mm2_tahun_lalu">[4]Sheet1!#REF!</definedName>
    <definedName name="Kabel_tanam_TM_A2C_3x50_mm2_bulan_lalu" localSheetId="3">[4]Sheet1!#REF!</definedName>
    <definedName name="Kabel_tanam_TM_A2C_3x50_mm2_bulan_lalu" localSheetId="0">[5]Sheet1!#REF!</definedName>
    <definedName name="Kabel_tanam_TM_A2C_3x50_mm2_bulan_lalu">[4]Sheet1!#REF!</definedName>
    <definedName name="Kabel_tanam_TM_A2C_3x50_mm2_tahun_lalu" localSheetId="3">[4]Sheet1!#REF!</definedName>
    <definedName name="Kabel_tanam_TM_A2C_3x50_mm2_tahun_lalu" localSheetId="0">[5]Sheet1!#REF!</definedName>
    <definedName name="Kabel_tanam_TM_A2C_3x50_mm2_tahun_lalu">[4]Sheet1!#REF!</definedName>
    <definedName name="Kabel_tanam_TM_A2C_3x70_mm2_bulan_lalu" localSheetId="3">[4]Sheet1!#REF!</definedName>
    <definedName name="Kabel_tanam_TM_A2C_3x70_mm2_bulan_lalu" localSheetId="0">[5]Sheet1!#REF!</definedName>
    <definedName name="Kabel_tanam_TM_A2C_3x70_mm2_bulan_lalu">[4]Sheet1!#REF!</definedName>
    <definedName name="Kabel_tanam_TM_A2C_3x70_mm2_tahun_lalu" localSheetId="3">[4]Sheet1!#REF!</definedName>
    <definedName name="Kabel_tanam_TM_A2C_3x70_mm2_tahun_lalu" localSheetId="0">[5]Sheet1!#REF!</definedName>
    <definedName name="Kabel_tanam_TM_A2C_3x70_mm2_tahun_lalu">[4]Sheet1!#REF!</definedName>
    <definedName name="Kabel_tanam_TM_A2C_3x95_mm2_bulan_lalu" localSheetId="3">[4]Sheet1!#REF!</definedName>
    <definedName name="Kabel_tanam_TM_A2C_3x95_mm2_bulan_lalu" localSheetId="0">[5]Sheet1!#REF!</definedName>
    <definedName name="Kabel_tanam_TM_A2C_3x95_mm2_bulan_lalu">[4]Sheet1!#REF!</definedName>
    <definedName name="Kabel_tanam_TM_A2C_3x95_mm2_tahun_lalu" localSheetId="3">[4]Sheet1!#REF!</definedName>
    <definedName name="Kabel_tanam_TM_A2C_3x95_mm2_tahun_lalu" localSheetId="0">[5]Sheet1!#REF!</definedName>
    <definedName name="Kabel_tanam_TM_A2C_3x95_mm2_tahun_lalu">[4]Sheet1!#REF!</definedName>
    <definedName name="Kabel_tanam_TM_A3C_3x120_mm2_bulan_lalu" localSheetId="3">[4]Sheet1!#REF!</definedName>
    <definedName name="Kabel_tanam_TM_A3C_3x120_mm2_bulan_lalu" localSheetId="0">[5]Sheet1!#REF!</definedName>
    <definedName name="Kabel_tanam_TM_A3C_3x120_mm2_bulan_lalu">[4]Sheet1!#REF!</definedName>
    <definedName name="Kabel_tanam_TM_A3C_3x120_mm2_tahun_lalu" localSheetId="3">[4]Sheet1!#REF!</definedName>
    <definedName name="Kabel_tanam_TM_A3C_3x120_mm2_tahun_lalu" localSheetId="0">[5]Sheet1!#REF!</definedName>
    <definedName name="Kabel_tanam_TM_A3C_3x120_mm2_tahun_lalu">[4]Sheet1!#REF!</definedName>
    <definedName name="Kabel_tanam_TM_A3C_3x150_mm2_bulan_lalu" localSheetId="3">[4]Sheet1!#REF!</definedName>
    <definedName name="Kabel_tanam_TM_A3C_3x150_mm2_bulan_lalu" localSheetId="0">[5]Sheet1!#REF!</definedName>
    <definedName name="Kabel_tanam_TM_A3C_3x150_mm2_bulan_lalu">[4]Sheet1!#REF!</definedName>
    <definedName name="Kabel_tanam_TM_A3C_3x150_mm2_tahun_lalu" localSheetId="3">[4]Sheet1!#REF!</definedName>
    <definedName name="Kabel_tanam_TM_A3C_3x150_mm2_tahun_lalu" localSheetId="0">[5]Sheet1!#REF!</definedName>
    <definedName name="Kabel_tanam_TM_A3C_3x150_mm2_tahun_lalu">[4]Sheet1!#REF!</definedName>
    <definedName name="Kabel_tanam_TM_A3C_3x185_mm2_bulan_lalu" localSheetId="3">[4]Sheet1!#REF!</definedName>
    <definedName name="Kabel_tanam_TM_A3C_3x185_mm2_bulan_lalu" localSheetId="0">[5]Sheet1!#REF!</definedName>
    <definedName name="Kabel_tanam_TM_A3C_3x185_mm2_bulan_lalu">[4]Sheet1!#REF!</definedName>
    <definedName name="Kabel_tanam_TM_A3C_3x185_mm2_tahun_lalu" localSheetId="3">[4]Sheet1!#REF!</definedName>
    <definedName name="Kabel_tanam_TM_A3C_3x185_mm2_tahun_lalu" localSheetId="0">[5]Sheet1!#REF!</definedName>
    <definedName name="Kabel_tanam_TM_A3C_3x185_mm2_tahun_lalu">[4]Sheet1!#REF!</definedName>
    <definedName name="Kabel_tanam_TM_A3C_3x240_mm2_bulan_lalu" localSheetId="3">[4]Sheet1!#REF!</definedName>
    <definedName name="Kabel_tanam_TM_A3C_3x240_mm2_bulan_lalu" localSheetId="0">[5]Sheet1!#REF!</definedName>
    <definedName name="Kabel_tanam_TM_A3C_3x240_mm2_bulan_lalu">[4]Sheet1!#REF!</definedName>
    <definedName name="Kabel_tanam_TM_A3C_3x240_mm2_tahun_lalu" localSheetId="3">[4]Sheet1!#REF!</definedName>
    <definedName name="Kabel_tanam_TM_A3C_3x240_mm2_tahun_lalu" localSheetId="0">[5]Sheet1!#REF!</definedName>
    <definedName name="Kabel_tanam_TM_A3C_3x240_mm2_tahun_lalu">[4]Sheet1!#REF!</definedName>
    <definedName name="Kabel_tanam_TM_A3C_3x50_mm2_bulan_lalu" localSheetId="3">[4]Sheet1!#REF!</definedName>
    <definedName name="Kabel_tanam_TM_A3C_3x50_mm2_bulan_lalu" localSheetId="0">[5]Sheet1!#REF!</definedName>
    <definedName name="Kabel_tanam_TM_A3C_3x50_mm2_bulan_lalu">[4]Sheet1!#REF!</definedName>
    <definedName name="Kabel_tanam_TM_A3C_3x50_mm2_tahun_lalu" localSheetId="3">[4]Sheet1!#REF!</definedName>
    <definedName name="Kabel_tanam_TM_A3C_3x50_mm2_tahun_lalu" localSheetId="0">[5]Sheet1!#REF!</definedName>
    <definedName name="Kabel_tanam_TM_A3C_3x50_mm2_tahun_lalu">[4]Sheet1!#REF!</definedName>
    <definedName name="Kabel_tanam_TM_A3C_3x70_mm2_bulan_lalu" localSheetId="3">[4]Sheet1!#REF!</definedName>
    <definedName name="Kabel_tanam_TM_A3C_3x70_mm2_bulan_lalu" localSheetId="0">[5]Sheet1!#REF!</definedName>
    <definedName name="Kabel_tanam_TM_A3C_3x70_mm2_bulan_lalu">[4]Sheet1!#REF!</definedName>
    <definedName name="Kabel_tanam_TM_A3C_3x70_mm2_tahun_lalu" localSheetId="3">[4]Sheet1!#REF!</definedName>
    <definedName name="Kabel_tanam_TM_A3C_3x70_mm2_tahun_lalu" localSheetId="0">[5]Sheet1!#REF!</definedName>
    <definedName name="Kabel_tanam_TM_A3C_3x70_mm2_tahun_lalu">[4]Sheet1!#REF!</definedName>
    <definedName name="Kabel_tanam_TM_A3C_3x95_mm2_bulan_lalu" localSheetId="3">[4]Sheet1!#REF!</definedName>
    <definedName name="Kabel_tanam_TM_A3C_3x95_mm2_bulan_lalu" localSheetId="0">[5]Sheet1!#REF!</definedName>
    <definedName name="Kabel_tanam_TM_A3C_3x95_mm2_bulan_lalu">[4]Sheet1!#REF!</definedName>
    <definedName name="Kabel_tanam_TM_A3C_3x95_mm2_tahun_lalu" localSheetId="3">[4]Sheet1!#REF!</definedName>
    <definedName name="Kabel_tanam_TM_A3C_3x95_mm2_tahun_lalu" localSheetId="0">[5]Sheet1!#REF!</definedName>
    <definedName name="Kabel_tanam_TM_A3C_3x95_mm2_tahun_lalu">[4]Sheet1!#REF!</definedName>
    <definedName name="Kabel_Tanam_TM_bulan_lalu" localSheetId="3">[4]Sheet1!#REF!</definedName>
    <definedName name="Kabel_Tanam_TM_bulan_lalu" localSheetId="0">[5]Sheet1!#REF!</definedName>
    <definedName name="Kabel_Tanam_TM_bulan_lalu">[4]Sheet1!#REF!</definedName>
    <definedName name="Kabel_tanam_TM_Cu_1x_50_bulan_lalu" localSheetId="3">[4]Sheet1!#REF!</definedName>
    <definedName name="Kabel_tanam_TM_Cu_1x_50_bulan_lalu" localSheetId="0">[5]Sheet1!#REF!</definedName>
    <definedName name="Kabel_tanam_TM_Cu_1x_50_bulan_lalu">[4]Sheet1!#REF!</definedName>
    <definedName name="Kabel_tanam_TM_Cu_1x_50_tahun_lalu" localSheetId="3">[4]Sheet1!#REF!</definedName>
    <definedName name="Kabel_tanam_TM_Cu_1x_50_tahun_lalu" localSheetId="0">[5]Sheet1!#REF!</definedName>
    <definedName name="Kabel_tanam_TM_Cu_1x_50_tahun_lalu">[4]Sheet1!#REF!</definedName>
    <definedName name="Kabel_tanam_TM_Cu_3x120_bulan_lalu" localSheetId="3">[4]Sheet1!#REF!</definedName>
    <definedName name="Kabel_tanam_TM_Cu_3x120_bulan_lalu" localSheetId="0">[5]Sheet1!#REF!</definedName>
    <definedName name="Kabel_tanam_TM_Cu_3x120_bulan_lalu">[4]Sheet1!#REF!</definedName>
    <definedName name="Kabel_tanam_TM_Cu_3x120_tahun_lalu" localSheetId="3">[4]Sheet1!#REF!</definedName>
    <definedName name="Kabel_tanam_TM_Cu_3x120_tahun_lalu" localSheetId="0">[5]Sheet1!#REF!</definedName>
    <definedName name="Kabel_tanam_TM_Cu_3x120_tahun_lalu">[4]Sheet1!#REF!</definedName>
    <definedName name="Kabel_tanam_TM_Cu_3x25_bulan_lalu" localSheetId="3">[4]Sheet1!#REF!</definedName>
    <definedName name="Kabel_tanam_TM_Cu_3x25_bulan_lalu" localSheetId="0">[5]Sheet1!#REF!</definedName>
    <definedName name="Kabel_tanam_TM_Cu_3x25_bulan_lalu">[4]Sheet1!#REF!</definedName>
    <definedName name="Kabel_tanam_TM_Cu_3x25_tahun_lalu" localSheetId="3">[4]Sheet1!#REF!</definedName>
    <definedName name="Kabel_tanam_TM_Cu_3x25_tahun_lalu" localSheetId="0">[5]Sheet1!#REF!</definedName>
    <definedName name="Kabel_tanam_TM_Cu_3x25_tahun_lalu">[4]Sheet1!#REF!</definedName>
    <definedName name="Kabel_tanam_TM_Cu_3x50_bulan_lalu" localSheetId="3">[4]Sheet1!#REF!</definedName>
    <definedName name="Kabel_tanam_TM_Cu_3x50_bulan_lalu" localSheetId="0">[5]Sheet1!#REF!</definedName>
    <definedName name="Kabel_tanam_TM_Cu_3x50_bulan_lalu">[4]Sheet1!#REF!</definedName>
    <definedName name="Kabel_tanam_TM_Cu_3x50_tahun_lalu" localSheetId="3">[4]Sheet1!#REF!</definedName>
    <definedName name="Kabel_tanam_TM_Cu_3x50_tahun_lalu" localSheetId="0">[5]Sheet1!#REF!</definedName>
    <definedName name="Kabel_tanam_TM_Cu_3x50_tahun_lalu">[4]Sheet1!#REF!</definedName>
    <definedName name="Kabel_tanam_TM_Cu_3x70_bulan_lalu" localSheetId="3">[4]Sheet1!#REF!</definedName>
    <definedName name="Kabel_tanam_TM_Cu_3x70_bulan_lalu" localSheetId="0">[5]Sheet1!#REF!</definedName>
    <definedName name="Kabel_tanam_TM_Cu_3x70_bulan_lalu">[4]Sheet1!#REF!</definedName>
    <definedName name="Kabel_tanam_TM_Cu_3x70_tahun_lalu" localSheetId="3">[4]Sheet1!#REF!</definedName>
    <definedName name="Kabel_tanam_TM_Cu_3x70_tahun_lalu" localSheetId="0">[5]Sheet1!#REF!</definedName>
    <definedName name="Kabel_tanam_TM_Cu_3x70_tahun_lalu">[4]Sheet1!#REF!</definedName>
    <definedName name="Kabel_tanam_TM_Cu_3x95_bulan_lalu" localSheetId="3">[4]Sheet1!#REF!</definedName>
    <definedName name="Kabel_tanam_TM_Cu_3x95_bulan_lalu" localSheetId="0">[5]Sheet1!#REF!</definedName>
    <definedName name="Kabel_tanam_TM_Cu_3x95_bulan_lalu">[4]Sheet1!#REF!</definedName>
    <definedName name="Kabel_tanam_TM_Cu_3x95_tahun_lalu" localSheetId="3">[4]Sheet1!#REF!</definedName>
    <definedName name="Kabel_tanam_TM_Cu_3x95_tahun_lalu" localSheetId="0">[5]Sheet1!#REF!</definedName>
    <definedName name="Kabel_tanam_TM_Cu_3x95_tahun_lalu">[4]Sheet1!#REF!</definedName>
    <definedName name="Kabel_Tanam_TM_tahun_lalu" localSheetId="3">[4]Sheet1!#REF!</definedName>
    <definedName name="Kabel_Tanam_TM_tahun_lalu" localSheetId="0">[5]Sheet1!#REF!</definedName>
    <definedName name="Kabel_Tanam_TM_tahun_lalu">[4]Sheet1!#REF!</definedName>
    <definedName name="Kabel_Tanam_TR_bulan_lalu" localSheetId="3">[4]Sheet1!#REF!</definedName>
    <definedName name="Kabel_Tanam_TR_bulan_lalu" localSheetId="0">[5]Sheet1!#REF!</definedName>
    <definedName name="Kabel_Tanam_TR_bulan_lalu">[4]Sheet1!#REF!</definedName>
    <definedName name="Kabel_Tanam_TR_Cu_4x120_bulan_lalu" localSheetId="3">[4]Sheet1!#REF!</definedName>
    <definedName name="Kabel_Tanam_TR_Cu_4x120_bulan_lalu" localSheetId="0">[5]Sheet1!#REF!</definedName>
    <definedName name="Kabel_Tanam_TR_Cu_4x120_bulan_lalu">[4]Sheet1!#REF!</definedName>
    <definedName name="Kabel_Tanam_TR_Cu_4x120_tahun_lalu" localSheetId="3">[4]Sheet1!#REF!</definedName>
    <definedName name="Kabel_Tanam_TR_Cu_4x120_tahun_lalu" localSheetId="0">[5]Sheet1!#REF!</definedName>
    <definedName name="Kabel_Tanam_TR_Cu_4x120_tahun_lalu">[4]Sheet1!#REF!</definedName>
    <definedName name="Kabel_Tanam_TR_Cu_4x150_bulan_lalu" localSheetId="3">[4]Sheet1!#REF!</definedName>
    <definedName name="Kabel_Tanam_TR_Cu_4x150_bulan_lalu" localSheetId="0">[5]Sheet1!#REF!</definedName>
    <definedName name="Kabel_Tanam_TR_Cu_4x150_bulan_lalu">[4]Sheet1!#REF!</definedName>
    <definedName name="Kabel_Tanam_TR_Cu_4x150_tahun_lalu" localSheetId="3">[4]Sheet1!#REF!</definedName>
    <definedName name="Kabel_Tanam_TR_Cu_4x150_tahun_lalu" localSheetId="0">[5]Sheet1!#REF!</definedName>
    <definedName name="Kabel_Tanam_TR_Cu_4x150_tahun_lalu">[4]Sheet1!#REF!</definedName>
    <definedName name="Kabel_Tanam_TR_Cu_4x200_bulan_lalu" localSheetId="3">[4]Sheet1!#REF!</definedName>
    <definedName name="Kabel_Tanam_TR_Cu_4x200_bulan_lalu" localSheetId="0">[5]Sheet1!#REF!</definedName>
    <definedName name="Kabel_Tanam_TR_Cu_4x200_bulan_lalu">[4]Sheet1!#REF!</definedName>
    <definedName name="Kabel_Tanam_TR_Cu_4x200_tahun_lalu" localSheetId="3">[4]Sheet1!#REF!</definedName>
    <definedName name="Kabel_Tanam_TR_Cu_4x200_tahun_lalu" localSheetId="0">[5]Sheet1!#REF!</definedName>
    <definedName name="Kabel_Tanam_TR_Cu_4x200_tahun_lalu">[4]Sheet1!#REF!</definedName>
    <definedName name="Kabel_Tanam_TR_Cu_4x300_bulan_lalu" localSheetId="3">[4]Sheet1!#REF!</definedName>
    <definedName name="Kabel_Tanam_TR_Cu_4x300_bulan_lalu" localSheetId="0">[5]Sheet1!#REF!</definedName>
    <definedName name="Kabel_Tanam_TR_Cu_4x300_bulan_lalu">[4]Sheet1!#REF!</definedName>
    <definedName name="Kabel_Tanam_TR_Cu_4x300_tahun_lalu" localSheetId="3">[4]Sheet1!#REF!</definedName>
    <definedName name="Kabel_Tanam_TR_Cu_4x300_tahun_lalu" localSheetId="0">[5]Sheet1!#REF!</definedName>
    <definedName name="Kabel_Tanam_TR_Cu_4x300_tahun_lalu">[4]Sheet1!#REF!</definedName>
    <definedName name="Kabel_Tanam_TR_Cu_4x35_bulan_lalu" localSheetId="3">[4]Sheet1!#REF!</definedName>
    <definedName name="Kabel_Tanam_TR_Cu_4x35_bulan_lalu" localSheetId="0">[5]Sheet1!#REF!</definedName>
    <definedName name="Kabel_Tanam_TR_Cu_4x35_bulan_lalu">[4]Sheet1!#REF!</definedName>
    <definedName name="Kabel_Tanam_TR_Cu_4x35_tahun_lalu" localSheetId="3">[4]Sheet1!#REF!</definedName>
    <definedName name="Kabel_Tanam_TR_Cu_4x35_tahun_lalu" localSheetId="0">[5]Sheet1!#REF!</definedName>
    <definedName name="Kabel_Tanam_TR_Cu_4x35_tahun_lalu">[4]Sheet1!#REF!</definedName>
    <definedName name="Kabel_Tanam_TR_Cu_4x50_bulan_lalu" localSheetId="3">[4]Sheet1!#REF!</definedName>
    <definedName name="Kabel_Tanam_TR_Cu_4x50_bulan_lalu" localSheetId="0">[5]Sheet1!#REF!</definedName>
    <definedName name="Kabel_Tanam_TR_Cu_4x50_bulan_lalu">[4]Sheet1!#REF!</definedName>
    <definedName name="Kabel_Tanam_TR_Cu_4x50_tahun_lalu" localSheetId="3">[4]Sheet1!#REF!</definedName>
    <definedName name="Kabel_Tanam_TR_Cu_4x50_tahun_lalu" localSheetId="0">[5]Sheet1!#REF!</definedName>
    <definedName name="Kabel_Tanam_TR_Cu_4x50_tahun_lalu">[4]Sheet1!#REF!</definedName>
    <definedName name="Kabel_Tanam_TR_Cu_4x70_bulan_lalu" localSheetId="3">[4]Sheet1!#REF!</definedName>
    <definedName name="Kabel_Tanam_TR_Cu_4x70_bulan_lalu" localSheetId="0">[5]Sheet1!#REF!</definedName>
    <definedName name="Kabel_Tanam_TR_Cu_4x70_bulan_lalu">[4]Sheet1!#REF!</definedName>
    <definedName name="Kabel_Tanam_TR_Cu_4x70_tahun_lalu" localSheetId="3">[4]Sheet1!#REF!</definedName>
    <definedName name="Kabel_Tanam_TR_Cu_4x70_tahun_lalu" localSheetId="0">[5]Sheet1!#REF!</definedName>
    <definedName name="Kabel_Tanam_TR_Cu_4x70_tahun_lalu">[4]Sheet1!#REF!</definedName>
    <definedName name="Kabel_Tanam_TR_Cu_4x95_bulan_lalu" localSheetId="3">[4]Sheet1!#REF!</definedName>
    <definedName name="Kabel_Tanam_TR_Cu_4x95_bulan_lalu" localSheetId="0">[5]Sheet1!#REF!</definedName>
    <definedName name="Kabel_Tanam_TR_Cu_4x95_bulan_lalu">[4]Sheet1!#REF!</definedName>
    <definedName name="Kabel_Tanam_TR_Cu_4x95_tahun_lalu" localSheetId="3">[4]Sheet1!#REF!</definedName>
    <definedName name="Kabel_Tanam_TR_Cu_4x95_tahun_lalu" localSheetId="0">[5]Sheet1!#REF!</definedName>
    <definedName name="Kabel_Tanam_TR_Cu_4x95_tahun_lalu">[4]Sheet1!#REF!</definedName>
    <definedName name="Kabel_Tanam_TR_tahun_lalu" localSheetId="3">[4]Sheet1!#REF!</definedName>
    <definedName name="Kabel_Tanam_TR_tahun_lalu" localSheetId="0">[5]Sheet1!#REF!</definedName>
    <definedName name="Kabel_Tanam_TR_tahun_lalu">[4]Sheet1!#REF!</definedName>
    <definedName name="Kabel_TR_bulan_lalu" localSheetId="3">[4]Sheet1!#REF!</definedName>
    <definedName name="Kabel_TR_bulan_lalu" localSheetId="0">[5]Sheet1!#REF!</definedName>
    <definedName name="Kabel_TR_bulan_lalu">[4]Sheet1!#REF!</definedName>
    <definedName name="Kabel_TR_tahun_lalu" localSheetId="3">[4]Sheet1!#REF!</definedName>
    <definedName name="Kabel_TR_tahun_lalu" localSheetId="0">[5]Sheet1!#REF!</definedName>
    <definedName name="Kabel_TR_tahun_lalu">[4]Sheet1!#REF!</definedName>
    <definedName name="Kabel_TR_TC_2x10_bulan_lalu" localSheetId="3">[4]Sheet1!#REF!</definedName>
    <definedName name="Kabel_TR_TC_2x10_bulan_lalu" localSheetId="0">[5]Sheet1!#REF!</definedName>
    <definedName name="Kabel_TR_TC_2x10_bulan_lalu">[4]Sheet1!#REF!</definedName>
    <definedName name="Kabel_TR_TC_2x10_tahun_lalu" localSheetId="3">[4]Sheet1!#REF!</definedName>
    <definedName name="Kabel_TR_TC_2x10_tahun_lalu" localSheetId="0">[5]Sheet1!#REF!</definedName>
    <definedName name="Kabel_TR_TC_2x10_tahun_lalu">[4]Sheet1!#REF!</definedName>
    <definedName name="Kabel_TR_TC_2x16_bulan_lalu" localSheetId="3">[4]Sheet1!#REF!</definedName>
    <definedName name="Kabel_TR_TC_2x16_bulan_lalu" localSheetId="0">[5]Sheet1!#REF!</definedName>
    <definedName name="Kabel_TR_TC_2x16_bulan_lalu">[4]Sheet1!#REF!</definedName>
    <definedName name="Kabel_TR_TC_2x16_tahun_lalu" localSheetId="3">[4]Sheet1!#REF!</definedName>
    <definedName name="Kabel_TR_TC_2x16_tahun_lalu" localSheetId="0">[5]Sheet1!#REF!</definedName>
    <definedName name="Kabel_TR_TC_2x16_tahun_lalu">[4]Sheet1!#REF!</definedName>
    <definedName name="Kabel_TR_TC_2x35_bulan_lalu" localSheetId="3">[4]Sheet1!#REF!</definedName>
    <definedName name="Kabel_TR_TC_2x35_bulan_lalu" localSheetId="0">[5]Sheet1!#REF!</definedName>
    <definedName name="Kabel_TR_TC_2x35_bulan_lalu">[4]Sheet1!#REF!</definedName>
    <definedName name="Kabel_TR_TC_2x35_tahun_lalu" localSheetId="3">[4]Sheet1!#REF!</definedName>
    <definedName name="Kabel_TR_TC_2x35_tahun_lalu" localSheetId="0">[5]Sheet1!#REF!</definedName>
    <definedName name="Kabel_TR_TC_2x35_tahun_lalu">[4]Sheet1!#REF!</definedName>
    <definedName name="Kabel_TR_TC_3x25_bulan_lalu" localSheetId="3">[4]Sheet1!#REF!</definedName>
    <definedName name="Kabel_TR_TC_3x25_bulan_lalu" localSheetId="0">[5]Sheet1!#REF!</definedName>
    <definedName name="Kabel_TR_TC_3x25_bulan_lalu">[4]Sheet1!#REF!</definedName>
    <definedName name="Kabel_TR_TC_3x25_tahun_lalu" localSheetId="3">[4]Sheet1!#REF!</definedName>
    <definedName name="Kabel_TR_TC_3x25_tahun_lalu" localSheetId="0">[5]Sheet1!#REF!</definedName>
    <definedName name="Kabel_TR_TC_3x25_tahun_lalu">[4]Sheet1!#REF!</definedName>
    <definedName name="Kabel_TR_TC_3x35_25_bulan_lalu" localSheetId="3">[4]Sheet1!#REF!</definedName>
    <definedName name="Kabel_TR_TC_3x35_25_bulan_lalu" localSheetId="0">[5]Sheet1!#REF!</definedName>
    <definedName name="Kabel_TR_TC_3x35_25_bulan_lalu">[4]Sheet1!#REF!</definedName>
    <definedName name="Kabel_TR_TC_3x35_25_tahun_lalu" localSheetId="3">[4]Sheet1!#REF!</definedName>
    <definedName name="Kabel_TR_TC_3x35_25_tahun_lalu" localSheetId="0">[5]Sheet1!#REF!</definedName>
    <definedName name="Kabel_TR_TC_3x35_25_tahun_lalu">[4]Sheet1!#REF!</definedName>
    <definedName name="Kabel_TR_TC_3x35_50_bulan_lalu" localSheetId="3">[4]Sheet1!#REF!</definedName>
    <definedName name="Kabel_TR_TC_3x35_50_bulan_lalu" localSheetId="0">[5]Sheet1!#REF!</definedName>
    <definedName name="Kabel_TR_TC_3x35_50_bulan_lalu">[4]Sheet1!#REF!</definedName>
    <definedName name="Kabel_TR_TC_3x35_50_tahun_lalu" localSheetId="3">[4]Sheet1!#REF!</definedName>
    <definedName name="Kabel_TR_TC_3x35_50_tahun_lalu" localSheetId="0">[5]Sheet1!#REF!</definedName>
    <definedName name="Kabel_TR_TC_3x35_50_tahun_lalu">[4]Sheet1!#REF!</definedName>
    <definedName name="Kabel_TR_TC_3x35_bulan_lalu" localSheetId="3">[4]Sheet1!#REF!</definedName>
    <definedName name="Kabel_TR_TC_3x35_bulan_lalu" localSheetId="0">[5]Sheet1!#REF!</definedName>
    <definedName name="Kabel_TR_TC_3x35_bulan_lalu">[4]Sheet1!#REF!</definedName>
    <definedName name="Kabel_TR_TC_3x35_tahun_lalu" localSheetId="3">[4]Sheet1!#REF!</definedName>
    <definedName name="Kabel_TR_TC_3x35_tahun_lalu" localSheetId="0">[5]Sheet1!#REF!</definedName>
    <definedName name="Kabel_TR_TC_3x35_tahun_lalu">[4]Sheet1!#REF!</definedName>
    <definedName name="Kabel_TR_TC_3x50_35_bulan_lalu" localSheetId="3">[4]Sheet1!#REF!</definedName>
    <definedName name="Kabel_TR_TC_3x50_35_bulan_lalu" localSheetId="0">[5]Sheet1!#REF!</definedName>
    <definedName name="Kabel_TR_TC_3x50_35_bulan_lalu">[4]Sheet1!#REF!</definedName>
    <definedName name="Kabel_TR_TC_3x50_35_tahun_lalu" localSheetId="3">[4]Sheet1!#REF!</definedName>
    <definedName name="Kabel_TR_TC_3x50_35_tahun_lalu" localSheetId="0">[5]Sheet1!#REF!</definedName>
    <definedName name="Kabel_TR_TC_3x50_35_tahun_lalu">[4]Sheet1!#REF!</definedName>
    <definedName name="Kabel_TR_TC_3x50_50_bulan_lalu" localSheetId="3">[4]Sheet1!#REF!</definedName>
    <definedName name="Kabel_TR_TC_3x50_50_bulan_lalu" localSheetId="0">[5]Sheet1!#REF!</definedName>
    <definedName name="Kabel_TR_TC_3x50_50_bulan_lalu">[4]Sheet1!#REF!</definedName>
    <definedName name="Kabel_TR_TC_3x50_50_tahun_lalu" localSheetId="3">[4]Sheet1!#REF!</definedName>
    <definedName name="Kabel_TR_TC_3x50_50_tahun_lalu" localSheetId="0">[5]Sheet1!#REF!</definedName>
    <definedName name="Kabel_TR_TC_3x50_50_tahun_lalu">[4]Sheet1!#REF!</definedName>
    <definedName name="Kabel_TR_TC_3x50_70_bulan_lalu" localSheetId="3">[4]Sheet1!#REF!</definedName>
    <definedName name="Kabel_TR_TC_3x50_70_bulan_lalu" localSheetId="0">[5]Sheet1!#REF!</definedName>
    <definedName name="Kabel_TR_TC_3x50_70_bulan_lalu">[4]Sheet1!#REF!</definedName>
    <definedName name="Kabel_TR_TC_3x50_70_tahun_lalu" localSheetId="3">[4]Sheet1!#REF!</definedName>
    <definedName name="Kabel_TR_TC_3x50_70_tahun_lalu" localSheetId="0">[5]Sheet1!#REF!</definedName>
    <definedName name="Kabel_TR_TC_3x50_70_tahun_lalu">[4]Sheet1!#REF!</definedName>
    <definedName name="Kabel_TR_TC_3x70_50_bulan_lalu" localSheetId="3">[4]Sheet1!#REF!</definedName>
    <definedName name="Kabel_TR_TC_3x70_50_bulan_lalu" localSheetId="0">[5]Sheet1!#REF!</definedName>
    <definedName name="Kabel_TR_TC_3x70_50_bulan_lalu">[4]Sheet1!#REF!</definedName>
    <definedName name="Kabel_TR_TC_3x70_50_tahun_lalu" localSheetId="3">[4]Sheet1!#REF!</definedName>
    <definedName name="Kabel_TR_TC_3x70_50_tahun_lalu" localSheetId="0">[5]Sheet1!#REF!</definedName>
    <definedName name="Kabel_TR_TC_3x70_50_tahun_lalu">[4]Sheet1!#REF!</definedName>
    <definedName name="Kabel_TR_TC_4x10_bulan_lalu" localSheetId="3">[4]Sheet1!#REF!</definedName>
    <definedName name="Kabel_TR_TC_4x10_bulan_lalu" localSheetId="0">[5]Sheet1!#REF!</definedName>
    <definedName name="Kabel_TR_TC_4x10_bulan_lalu">[4]Sheet1!#REF!</definedName>
    <definedName name="Kabel_TR_TC_4x10_tahun_lalu" localSheetId="3">[4]Sheet1!#REF!</definedName>
    <definedName name="Kabel_TR_TC_4x10_tahun_lalu" localSheetId="0">[5]Sheet1!#REF!</definedName>
    <definedName name="Kabel_TR_TC_4x10_tahun_lalu">[4]Sheet1!#REF!</definedName>
    <definedName name="Kabel_TR_TC_4x16_bulan_lalu" localSheetId="3">[4]Sheet1!#REF!</definedName>
    <definedName name="Kabel_TR_TC_4x16_bulan_lalu" localSheetId="0">[5]Sheet1!#REF!</definedName>
    <definedName name="Kabel_TR_TC_4x16_bulan_lalu">[4]Sheet1!#REF!</definedName>
    <definedName name="Kabel_TR_TC_4x16_tahun_lalu" localSheetId="3">[4]Sheet1!#REF!</definedName>
    <definedName name="Kabel_TR_TC_4x16_tahun_lalu" localSheetId="0">[5]Sheet1!#REF!</definedName>
    <definedName name="Kabel_TR_TC_4x16_tahun_lalu">[4]Sheet1!#REF!</definedName>
    <definedName name="Kabel_TR_TC_4x25_bulan_lalu" localSheetId="3">[4]Sheet1!#REF!</definedName>
    <definedName name="Kabel_TR_TC_4x25_bulan_lalu" localSheetId="0">[5]Sheet1!#REF!</definedName>
    <definedName name="Kabel_TR_TC_4x25_bulan_lalu">[4]Sheet1!#REF!</definedName>
    <definedName name="Kabel_TR_TC_4x25_tahun_lalu" localSheetId="3">[4]Sheet1!#REF!</definedName>
    <definedName name="Kabel_TR_TC_4x25_tahun_lalu" localSheetId="0">[5]Sheet1!#REF!</definedName>
    <definedName name="Kabel_TR_TC_4x25_tahun_lalu">[4]Sheet1!#REF!</definedName>
    <definedName name="Kabel_TR_TC_4x35_bulan_lalu" localSheetId="3">[4]Sheet1!#REF!</definedName>
    <definedName name="Kabel_TR_TC_4x35_bulan_lalu" localSheetId="0">[5]Sheet1!#REF!</definedName>
    <definedName name="Kabel_TR_TC_4x35_bulan_lalu">[4]Sheet1!#REF!</definedName>
    <definedName name="Kabel_TR_TC_4x35_tahun_lalu" localSheetId="3">[4]Sheet1!#REF!</definedName>
    <definedName name="Kabel_TR_TC_4x35_tahun_lalu" localSheetId="0">[5]Sheet1!#REF!</definedName>
    <definedName name="Kabel_TR_TC_4x35_tahun_lalu">[4]Sheet1!#REF!</definedName>
    <definedName name="Kabel_TR_TC_4x70_bulan_lalu" localSheetId="3">[4]Sheet1!#REF!</definedName>
    <definedName name="Kabel_TR_TC_4x70_bulan_lalu" localSheetId="0">[5]Sheet1!#REF!</definedName>
    <definedName name="Kabel_TR_TC_4x70_bulan_lalu">[4]Sheet1!#REF!</definedName>
    <definedName name="Kabel_TR_TC_4x70_tahun_lalu" localSheetId="3">[4]Sheet1!#REF!</definedName>
    <definedName name="Kabel_TR_TC_4x70_tahun_lalu" localSheetId="0">[5]Sheet1!#REF!</definedName>
    <definedName name="Kabel_TR_TC_4x70_tahun_lalu">[4]Sheet1!#REF!</definedName>
    <definedName name="KACA3">'[10]UPAH DAN BAHAN'!$E$234</definedName>
    <definedName name="KACA5">'[10]UPAH DAN BAHAN'!$E$235</definedName>
    <definedName name="kacamati5">#REF!</definedName>
    <definedName name="kapalo">'[103]REKAP  (1)'!$H$71</definedName>
    <definedName name="Kapasitor_bulan_lalu" localSheetId="3">[4]Sheet1!#REF!</definedName>
    <definedName name="Kapasitor_bulan_lalu" localSheetId="0">[5]Sheet1!#REF!</definedName>
    <definedName name="Kapasitor_bulan_lalu">[4]Sheet1!#REF!</definedName>
    <definedName name="Kapasitor_tahun_lalu" localSheetId="3">[4]Sheet1!#REF!</definedName>
    <definedName name="Kapasitor_tahun_lalu" localSheetId="0">[5]Sheet1!#REF!</definedName>
    <definedName name="Kapasitor_tahun_lalu">[4]Sheet1!#REF!</definedName>
    <definedName name="KAPI">#REF!</definedName>
    <definedName name="KAPUR">'[10]UPAH DAN BAHAN'!$E$176</definedName>
    <definedName name="KAS" hidden="1">{#N/A,#N/A,FALSE,"M.31"}</definedName>
    <definedName name="KASARHALUS">#REF!</definedName>
    <definedName name="KAWAT">'[10]UPAH DAN BAHAN'!$E$118</definedName>
    <definedName name="Kawat_BC_3x25_bulan_lalu" localSheetId="3">[4]Sheet1!#REF!</definedName>
    <definedName name="Kawat_BC_3x25_bulan_lalu" localSheetId="0">[5]Sheet1!#REF!</definedName>
    <definedName name="Kawat_BC_3x25_bulan_lalu">[4]Sheet1!#REF!</definedName>
    <definedName name="Kawat_BC_3x25_tahun_lalu" localSheetId="3">[4]Sheet1!#REF!</definedName>
    <definedName name="Kawat_BC_3x25_tahun_lalu" localSheetId="0">[5]Sheet1!#REF!</definedName>
    <definedName name="Kawat_BC_3x25_tahun_lalu">[4]Sheet1!#REF!</definedName>
    <definedName name="Kawat_BC_3x35_bulan_lalu" localSheetId="3">[4]Sheet1!#REF!</definedName>
    <definedName name="Kawat_BC_3x35_bulan_lalu" localSheetId="0">[5]Sheet1!#REF!</definedName>
    <definedName name="Kawat_BC_3x35_bulan_lalu">[4]Sheet1!#REF!</definedName>
    <definedName name="Kawat_BC_3x35_tahun_lalu" localSheetId="3">[4]Sheet1!#REF!</definedName>
    <definedName name="Kawat_BC_3x35_tahun_lalu" localSheetId="0">[5]Sheet1!#REF!</definedName>
    <definedName name="Kawat_BC_3x35_tahun_lalu">[4]Sheet1!#REF!</definedName>
    <definedName name="Kawat_BC_3x95_bulan_lalu" localSheetId="3">[4]Sheet1!#REF!</definedName>
    <definedName name="Kawat_BC_3x95_bulan_lalu" localSheetId="0">[5]Sheet1!#REF!</definedName>
    <definedName name="Kawat_BC_3x95_bulan_lalu">[4]Sheet1!#REF!</definedName>
    <definedName name="Kawat_BC_3x95_tahun_lalu" localSheetId="3">[4]Sheet1!#REF!</definedName>
    <definedName name="Kawat_BC_3x95_tahun_lalu" localSheetId="0">[5]Sheet1!#REF!</definedName>
    <definedName name="Kawat_BC_3x95_tahun_lalu">[4]Sheet1!#REF!</definedName>
    <definedName name="Kawat_TM_A2C_1x25_bulan_lalu" localSheetId="3">[4]Sheet1!#REF!</definedName>
    <definedName name="Kawat_TM_A2C_1x25_bulan_lalu" localSheetId="0">[5]Sheet1!#REF!</definedName>
    <definedName name="Kawat_TM_A2C_1x25_bulan_lalu">[4]Sheet1!#REF!</definedName>
    <definedName name="Kawat_TM_A2C_1x25_tahun_lalu" localSheetId="3">[4]Sheet1!#REF!</definedName>
    <definedName name="Kawat_TM_A2C_1x25_tahun_lalu" localSheetId="0">[5]Sheet1!#REF!</definedName>
    <definedName name="Kawat_TM_A2C_1x25_tahun_lalu">[4]Sheet1!#REF!</definedName>
    <definedName name="Kawat_TM_A2C_3x120_bulan_lalu" localSheetId="3">[4]Sheet1!#REF!</definedName>
    <definedName name="Kawat_TM_A2C_3x120_bulan_lalu" localSheetId="0">[5]Sheet1!#REF!</definedName>
    <definedName name="Kawat_TM_A2C_3x120_bulan_lalu">[4]Sheet1!#REF!</definedName>
    <definedName name="Kawat_TM_A2C_3x120_tahun_lalu" localSheetId="3">[4]Sheet1!#REF!</definedName>
    <definedName name="Kawat_TM_A2C_3x120_tahun_lalu" localSheetId="0">[5]Sheet1!#REF!</definedName>
    <definedName name="Kawat_TM_A2C_3x120_tahun_lalu">[4]Sheet1!#REF!</definedName>
    <definedName name="Kawat_TM_A2C_3x150_bulan_lalu" localSheetId="3">[4]Sheet1!#REF!</definedName>
    <definedName name="Kawat_TM_A2C_3x150_bulan_lalu" localSheetId="0">[5]Sheet1!#REF!</definedName>
    <definedName name="Kawat_TM_A2C_3x150_bulan_lalu">[4]Sheet1!#REF!</definedName>
    <definedName name="Kawat_TM_A2C_3x150_tahun_lalu" localSheetId="3">[4]Sheet1!#REF!</definedName>
    <definedName name="Kawat_TM_A2C_3x150_tahun_lalu" localSheetId="0">[5]Sheet1!#REF!</definedName>
    <definedName name="Kawat_TM_A2C_3x150_tahun_lalu">[4]Sheet1!#REF!</definedName>
    <definedName name="Kawat_TM_A2C_3x185_bulan_lalu" localSheetId="3">[4]Sheet1!#REF!</definedName>
    <definedName name="Kawat_TM_A2C_3x185_bulan_lalu" localSheetId="0">[5]Sheet1!#REF!</definedName>
    <definedName name="Kawat_TM_A2C_3x185_bulan_lalu">[4]Sheet1!#REF!</definedName>
    <definedName name="Kawat_TM_A2C_3x185_tahun_lalu" localSheetId="3">[4]Sheet1!#REF!</definedName>
    <definedName name="Kawat_TM_A2C_3x185_tahun_lalu" localSheetId="0">[5]Sheet1!#REF!</definedName>
    <definedName name="Kawat_TM_A2C_3x185_tahun_lalu">[4]Sheet1!#REF!</definedName>
    <definedName name="Kawat_TM_A2C_3x240_bulan_lalu" localSheetId="3">[4]Sheet1!#REF!</definedName>
    <definedName name="Kawat_TM_A2C_3x240_bulan_lalu" localSheetId="0">[5]Sheet1!#REF!</definedName>
    <definedName name="Kawat_TM_A2C_3x240_bulan_lalu">[4]Sheet1!#REF!</definedName>
    <definedName name="Kawat_TM_A2C_3x240_tahun_lalu" localSheetId="3">[4]Sheet1!#REF!</definedName>
    <definedName name="Kawat_TM_A2C_3x240_tahun_lalu" localSheetId="0">[5]Sheet1!#REF!</definedName>
    <definedName name="Kawat_TM_A2C_3x240_tahun_lalu">[4]Sheet1!#REF!</definedName>
    <definedName name="Kawat_TM_A2C_3x25_bulan_lalu" localSheetId="3">[4]Sheet1!#REF!</definedName>
    <definedName name="Kawat_TM_A2C_3x25_bulan_lalu" localSheetId="0">[5]Sheet1!#REF!</definedName>
    <definedName name="Kawat_TM_A2C_3x25_bulan_lalu">[4]Sheet1!#REF!</definedName>
    <definedName name="Kawat_TM_A2C_3x25_tahun_lalu" localSheetId="3">[4]Sheet1!#REF!</definedName>
    <definedName name="Kawat_TM_A2C_3x25_tahun_lalu" localSheetId="0">[5]Sheet1!#REF!</definedName>
    <definedName name="Kawat_TM_A2C_3x25_tahun_lalu">[4]Sheet1!#REF!</definedName>
    <definedName name="Kawat_TM_A2C_3x50_bulan_lalu" localSheetId="3">[4]Sheet1!#REF!</definedName>
    <definedName name="Kawat_TM_A2C_3x50_bulan_lalu" localSheetId="0">[5]Sheet1!#REF!</definedName>
    <definedName name="Kawat_TM_A2C_3x50_bulan_lalu">[4]Sheet1!#REF!</definedName>
    <definedName name="Kawat_TM_A2C_3x50_tahun_lalu" localSheetId="3">[4]Sheet1!#REF!</definedName>
    <definedName name="Kawat_TM_A2C_3x50_tahun_lalu" localSheetId="0">[5]Sheet1!#REF!</definedName>
    <definedName name="Kawat_TM_A2C_3x50_tahun_lalu">[4]Sheet1!#REF!</definedName>
    <definedName name="Kawat_TM_A2C_3x70_bulan_lalu" localSheetId="3">[4]Sheet1!#REF!</definedName>
    <definedName name="Kawat_TM_A2C_3x70_bulan_lalu" localSheetId="0">[5]Sheet1!#REF!</definedName>
    <definedName name="Kawat_TM_A2C_3x70_bulan_lalu">[4]Sheet1!#REF!</definedName>
    <definedName name="Kawat_TM_A2C_3x70_tahun_lalu" localSheetId="3">[4]Sheet1!#REF!</definedName>
    <definedName name="Kawat_TM_A2C_3x70_tahun_lalu" localSheetId="0">[5]Sheet1!#REF!</definedName>
    <definedName name="Kawat_TM_A2C_3x70_tahun_lalu">[4]Sheet1!#REF!</definedName>
    <definedName name="Kawat_TM_A2C_3x95_bulan_lalu" localSheetId="3">[4]Sheet1!#REF!</definedName>
    <definedName name="Kawat_TM_A2C_3x95_bulan_lalu" localSheetId="0">[5]Sheet1!#REF!</definedName>
    <definedName name="Kawat_TM_A2C_3x95_bulan_lalu">[4]Sheet1!#REF!</definedName>
    <definedName name="Kawat_TM_A2C_3x95_tahun_lalu" localSheetId="3">[4]Sheet1!#REF!</definedName>
    <definedName name="Kawat_TM_A2C_3x95_tahun_lalu" localSheetId="0">[5]Sheet1!#REF!</definedName>
    <definedName name="Kawat_TM_A2C_3x95_tahun_lalu">[4]Sheet1!#REF!</definedName>
    <definedName name="Kawat_TM_A3C_2x25_bulan_lalu" localSheetId="3">[4]Sheet1!#REF!</definedName>
    <definedName name="Kawat_TM_A3C_2x25_bulan_lalu" localSheetId="0">[5]Sheet1!#REF!</definedName>
    <definedName name="Kawat_TM_A3C_2x25_bulan_lalu">[4]Sheet1!#REF!</definedName>
    <definedName name="Kawat_TM_A3C_2x25_tahun_lalu" localSheetId="3">[4]Sheet1!#REF!</definedName>
    <definedName name="Kawat_TM_A3C_2x25_tahun_lalu" localSheetId="0">[5]Sheet1!#REF!</definedName>
    <definedName name="Kawat_TM_A3C_2x25_tahun_lalu">[4]Sheet1!#REF!</definedName>
    <definedName name="Kawat_TM_A3C_2x35_bulan_lalu" localSheetId="3">[4]Sheet1!#REF!</definedName>
    <definedName name="Kawat_TM_A3C_2x35_bulan_lalu" localSheetId="0">[5]Sheet1!#REF!</definedName>
    <definedName name="Kawat_TM_A3C_2x35_bulan_lalu">[4]Sheet1!#REF!</definedName>
    <definedName name="Kawat_TM_A3C_2x35_tahun_lalu" localSheetId="3">[4]Sheet1!#REF!</definedName>
    <definedName name="Kawat_TM_A3C_2x35_tahun_lalu" localSheetId="0">[5]Sheet1!#REF!</definedName>
    <definedName name="Kawat_TM_A3C_2x35_tahun_lalu">[4]Sheet1!#REF!</definedName>
    <definedName name="Kawat_TM_A3C_2x50_bulan_lalu" localSheetId="3">[4]Sheet1!#REF!</definedName>
    <definedName name="Kawat_TM_A3C_2x50_bulan_lalu" localSheetId="0">[5]Sheet1!#REF!</definedName>
    <definedName name="Kawat_TM_A3C_2x50_bulan_lalu">[4]Sheet1!#REF!</definedName>
    <definedName name="Kawat_TM_A3C_2x50_tahun_lalu" localSheetId="3">[4]Sheet1!#REF!</definedName>
    <definedName name="Kawat_TM_A3C_2x50_tahun_lalu" localSheetId="0">[5]Sheet1!#REF!</definedName>
    <definedName name="Kawat_TM_A3C_2x50_tahun_lalu">[4]Sheet1!#REF!</definedName>
    <definedName name="Kawat_TM_A3C_2x70_bulan_lalu" localSheetId="3">[4]Sheet1!#REF!</definedName>
    <definedName name="Kawat_TM_A3C_2x70_bulan_lalu" localSheetId="0">[5]Sheet1!#REF!</definedName>
    <definedName name="Kawat_TM_A3C_2x70_bulan_lalu">[4]Sheet1!#REF!</definedName>
    <definedName name="Kawat_TM_A3C_2x70_tahun_lalu" localSheetId="3">[4]Sheet1!#REF!</definedName>
    <definedName name="Kawat_TM_A3C_2x70_tahun_lalu" localSheetId="0">[5]Sheet1!#REF!</definedName>
    <definedName name="Kawat_TM_A3C_2x70_tahun_lalu">[4]Sheet1!#REF!</definedName>
    <definedName name="Kawat_TM_A3C_3x150_bulan_lalu" localSheetId="3">[4]Sheet1!#REF!</definedName>
    <definedName name="Kawat_TM_A3C_3x150_bulan_lalu" localSheetId="0">[5]Sheet1!#REF!</definedName>
    <definedName name="Kawat_TM_A3C_3x150_bulan_lalu">[4]Sheet1!#REF!</definedName>
    <definedName name="Kawat_TM_A3C_3x150_tahun_lalu" localSheetId="3">[4]Sheet1!#REF!</definedName>
    <definedName name="Kawat_TM_A3C_3x150_tahun_lalu" localSheetId="0">[5]Sheet1!#REF!</definedName>
    <definedName name="Kawat_TM_A3C_3x150_tahun_lalu">[4]Sheet1!#REF!</definedName>
    <definedName name="Kawat_TM_A3C_3x240_bulan_lalu" localSheetId="3">[4]Sheet1!#REF!</definedName>
    <definedName name="Kawat_TM_A3C_3x240_bulan_lalu" localSheetId="0">[5]Sheet1!#REF!</definedName>
    <definedName name="Kawat_TM_A3C_3x240_bulan_lalu">[4]Sheet1!#REF!</definedName>
    <definedName name="Kawat_TM_A3C_3x240_tahun_lalu" localSheetId="3">[4]Sheet1!#REF!</definedName>
    <definedName name="Kawat_TM_A3C_3x240_tahun_lalu" localSheetId="0">[5]Sheet1!#REF!</definedName>
    <definedName name="Kawat_TM_A3C_3x240_tahun_lalu">[4]Sheet1!#REF!</definedName>
    <definedName name="Kawat_TM_A3C_3x35_bulan_lalu" localSheetId="3">[4]Sheet1!#REF!</definedName>
    <definedName name="Kawat_TM_A3C_3x35_bulan_lalu" localSheetId="0">[5]Sheet1!#REF!</definedName>
    <definedName name="Kawat_TM_A3C_3x35_bulan_lalu">[4]Sheet1!#REF!</definedName>
    <definedName name="Kawat_TM_A3C_3x35_tahun_lalu" localSheetId="3">[4]Sheet1!#REF!</definedName>
    <definedName name="Kawat_TM_A3C_3x35_tahun_lalu" localSheetId="0">[5]Sheet1!#REF!</definedName>
    <definedName name="Kawat_TM_A3C_3x35_tahun_lalu">[4]Sheet1!#REF!</definedName>
    <definedName name="Kawat_TM_A3C_3x50_bulan_lalu" localSheetId="3">[4]Sheet1!#REF!</definedName>
    <definedName name="Kawat_TM_A3C_3x50_bulan_lalu" localSheetId="0">[5]Sheet1!#REF!</definedName>
    <definedName name="Kawat_TM_A3C_3x50_bulan_lalu">[4]Sheet1!#REF!</definedName>
    <definedName name="Kawat_TM_A3C_3x50_tahun_lalu" localSheetId="3">[4]Sheet1!#REF!</definedName>
    <definedName name="Kawat_TM_A3C_3x50_tahun_lalu" localSheetId="0">[5]Sheet1!#REF!</definedName>
    <definedName name="Kawat_TM_A3C_3x50_tahun_lalu">[4]Sheet1!#REF!</definedName>
    <definedName name="Kawat_TM_A3C_3x70_bulan_lalu" localSheetId="3">[4]Sheet1!#REF!</definedName>
    <definedName name="Kawat_TM_A3C_3x70_bulan_lalu" localSheetId="0">[5]Sheet1!#REF!</definedName>
    <definedName name="Kawat_TM_A3C_3x70_bulan_lalu">[4]Sheet1!#REF!</definedName>
    <definedName name="Kawat_TM_A3C_3x70_tahun_lalu" localSheetId="3">[4]Sheet1!#REF!</definedName>
    <definedName name="Kawat_TM_A3C_3x70_tahun_lalu" localSheetId="0">[5]Sheet1!#REF!</definedName>
    <definedName name="Kawat_TM_A3C_3x70_tahun_lalu">[4]Sheet1!#REF!</definedName>
    <definedName name="Kawat_TM_ACSR_3x120_bulan_lalu" localSheetId="3">[4]Sheet1!#REF!</definedName>
    <definedName name="Kawat_TM_ACSR_3x120_bulan_lalu" localSheetId="0">[5]Sheet1!#REF!</definedName>
    <definedName name="Kawat_TM_ACSR_3x120_bulan_lalu">[4]Sheet1!#REF!</definedName>
    <definedName name="Kawat_TM_ACSR_3x120_tahun_lalu" localSheetId="3">[4]Sheet1!#REF!</definedName>
    <definedName name="Kawat_TM_ACSR_3x120_tahun_lalu" localSheetId="0">[5]Sheet1!#REF!</definedName>
    <definedName name="Kawat_TM_ACSR_3x120_tahun_lalu">[4]Sheet1!#REF!</definedName>
    <definedName name="Kawat_TM_bulan_lalu" localSheetId="3">[4]Sheet1!#REF!</definedName>
    <definedName name="Kawat_TM_bulan_lalu" localSheetId="0">[5]Sheet1!#REF!</definedName>
    <definedName name="Kawat_TM_bulan_lalu">[4]Sheet1!#REF!</definedName>
    <definedName name="Kawat_TM_tahun_lalu" localSheetId="3">[4]Sheet1!#REF!</definedName>
    <definedName name="Kawat_TM_tahun_lalu" localSheetId="0">[5]Sheet1!#REF!</definedName>
    <definedName name="Kawat_TM_tahun_lalu">[4]Sheet1!#REF!</definedName>
    <definedName name="Kawat_TR_A3C_2x16_bulan_lalu" localSheetId="3">[4]Sheet1!#REF!</definedName>
    <definedName name="Kawat_TR_A3C_2x16_bulan_lalu" localSheetId="0">[5]Sheet1!#REF!</definedName>
    <definedName name="Kawat_TR_A3C_2x16_bulan_lalu">[4]Sheet1!#REF!</definedName>
    <definedName name="Kawat_TR_A3C_2x16_tahun_lalu" localSheetId="3">[4]Sheet1!#REF!</definedName>
    <definedName name="Kawat_TR_A3C_2x16_tahun_lalu" localSheetId="0">[5]Sheet1!#REF!</definedName>
    <definedName name="Kawat_TR_A3C_2x16_tahun_lalu">[4]Sheet1!#REF!</definedName>
    <definedName name="Kawat_TR_A3C_2x35_bulan_lalu" localSheetId="3">[4]Sheet1!#REF!</definedName>
    <definedName name="Kawat_TR_A3C_2x35_bulan_lalu" localSheetId="0">[5]Sheet1!#REF!</definedName>
    <definedName name="Kawat_TR_A3C_2x35_bulan_lalu">[4]Sheet1!#REF!</definedName>
    <definedName name="Kawat_TR_A3C_2x35_tahun_lalu" localSheetId="3">[4]Sheet1!#REF!</definedName>
    <definedName name="Kawat_TR_A3C_2x35_tahun_lalu" localSheetId="0">[5]Sheet1!#REF!</definedName>
    <definedName name="Kawat_TR_A3C_2x35_tahun_lalu">[4]Sheet1!#REF!</definedName>
    <definedName name="Kawat_TR_A3C_3x50_35_bulan_lalu" localSheetId="3">[4]Sheet1!#REF!</definedName>
    <definedName name="Kawat_TR_A3C_3x50_35_bulan_lalu" localSheetId="0">[5]Sheet1!#REF!</definedName>
    <definedName name="Kawat_TR_A3C_3x50_35_bulan_lalu">[4]Sheet1!#REF!</definedName>
    <definedName name="Kawat_TR_A3C_3x50_35_tahun_lalu" localSheetId="3">[4]Sheet1!#REF!</definedName>
    <definedName name="Kawat_TR_A3C_3x50_35_tahun_lalu" localSheetId="0">[5]Sheet1!#REF!</definedName>
    <definedName name="Kawat_TR_A3C_3x50_35_tahun_lalu">[4]Sheet1!#REF!</definedName>
    <definedName name="Kawat_TR_A3C_4x35_bulan_lalu" localSheetId="3">[4]Sheet1!#REF!</definedName>
    <definedName name="Kawat_TR_A3C_4x35_bulan_lalu" localSheetId="0">[5]Sheet1!#REF!</definedName>
    <definedName name="Kawat_TR_A3C_4x35_bulan_lalu">[4]Sheet1!#REF!</definedName>
    <definedName name="Kawat_TR_A3C_4x35_tahun_lalu" localSheetId="3">[4]Sheet1!#REF!</definedName>
    <definedName name="Kawat_TR_A3C_4x35_tahun_lalu" localSheetId="0">[5]Sheet1!#REF!</definedName>
    <definedName name="Kawat_TR_A3C_4x35_tahun_lalu">[4]Sheet1!#REF!</definedName>
    <definedName name="Kawat_TR_A3C_4x50_bulan_lalu" localSheetId="3">[4]Sheet1!#REF!</definedName>
    <definedName name="Kawat_TR_A3C_4x50_bulan_lalu" localSheetId="0">[5]Sheet1!#REF!</definedName>
    <definedName name="Kawat_TR_A3C_4x50_bulan_lalu">[4]Sheet1!#REF!</definedName>
    <definedName name="Kawat_TR_A3C_4x50_tahun_lalu" localSheetId="3">[4]Sheet1!#REF!</definedName>
    <definedName name="Kawat_TR_A3C_4x50_tahun_lalu" localSheetId="0">[5]Sheet1!#REF!</definedName>
    <definedName name="Kawat_TR_A3C_4x50_tahun_lalu">[4]Sheet1!#REF!</definedName>
    <definedName name="Kawat_TR_A3C_4x70_bulan_lalu" localSheetId="3">[4]Sheet1!#REF!</definedName>
    <definedName name="Kawat_TR_A3C_4x70_bulan_lalu" localSheetId="0">[5]Sheet1!#REF!</definedName>
    <definedName name="Kawat_TR_A3C_4x70_bulan_lalu">[4]Sheet1!#REF!</definedName>
    <definedName name="Kawat_TR_A3C_4x70_tahun_lalu" localSheetId="3">[4]Sheet1!#REF!</definedName>
    <definedName name="Kawat_TR_A3C_4x70_tahun_lalu" localSheetId="0">[5]Sheet1!#REF!</definedName>
    <definedName name="Kawat_TR_A3C_4x70_tahun_lalu">[4]Sheet1!#REF!</definedName>
    <definedName name="Kawat_TR_BC_2x10_bulan_lalu" localSheetId="3">[4]Sheet1!#REF!</definedName>
    <definedName name="Kawat_TR_BC_2x10_bulan_lalu" localSheetId="0">[5]Sheet1!#REF!</definedName>
    <definedName name="Kawat_TR_BC_2x10_bulan_lalu">[4]Sheet1!#REF!</definedName>
    <definedName name="Kawat_TR_BC_2x10_tahun_lalu" localSheetId="3">[4]Sheet1!#REF!</definedName>
    <definedName name="Kawat_TR_BC_2x10_tahun_lalu" localSheetId="0">[5]Sheet1!#REF!</definedName>
    <definedName name="Kawat_TR_BC_2x10_tahun_lalu">[4]Sheet1!#REF!</definedName>
    <definedName name="Kawat_TR_BC_2x16_bulan_lalu" localSheetId="3">[4]Sheet1!#REF!</definedName>
    <definedName name="Kawat_TR_BC_2x16_bulan_lalu" localSheetId="0">[5]Sheet1!#REF!</definedName>
    <definedName name="Kawat_TR_BC_2x16_bulan_lalu">[4]Sheet1!#REF!</definedName>
    <definedName name="Kawat_TR_BC_2x16_tahun_lalu" localSheetId="3">[4]Sheet1!#REF!</definedName>
    <definedName name="Kawat_TR_BC_2x16_tahun_lalu" localSheetId="0">[5]Sheet1!#REF!</definedName>
    <definedName name="Kawat_TR_BC_2x16_tahun_lalu">[4]Sheet1!#REF!</definedName>
    <definedName name="Kawat_TR_BC_2x6_bulan_lalu" localSheetId="3">[4]Sheet1!#REF!</definedName>
    <definedName name="Kawat_TR_BC_2x6_bulan_lalu" localSheetId="0">[5]Sheet1!#REF!</definedName>
    <definedName name="Kawat_TR_BC_2x6_bulan_lalu">[4]Sheet1!#REF!</definedName>
    <definedName name="Kawat_TR_BC_2x6_tahun_lalu" localSheetId="3">[4]Sheet1!#REF!</definedName>
    <definedName name="Kawat_TR_BC_2x6_tahun_lalu" localSheetId="0">[5]Sheet1!#REF!</definedName>
    <definedName name="Kawat_TR_BC_2x6_tahun_lalu">[4]Sheet1!#REF!</definedName>
    <definedName name="Kawat_TR_BC_3x10_bulan_lalu" localSheetId="3">[4]Sheet1!#REF!</definedName>
    <definedName name="Kawat_TR_BC_3x10_bulan_lalu" localSheetId="0">[5]Sheet1!#REF!</definedName>
    <definedName name="Kawat_TR_BC_3x10_bulan_lalu">[4]Sheet1!#REF!</definedName>
    <definedName name="Kawat_TR_BC_3x10_tahun_lalu" localSheetId="3">[4]Sheet1!#REF!</definedName>
    <definedName name="Kawat_TR_BC_3x10_tahun_lalu" localSheetId="0">[5]Sheet1!#REF!</definedName>
    <definedName name="Kawat_TR_BC_3x10_tahun_lalu">[4]Sheet1!#REF!</definedName>
    <definedName name="Kawat_TR_BC_4x16_bulan_lalu" localSheetId="3">[4]Sheet1!#REF!</definedName>
    <definedName name="Kawat_TR_BC_4x16_bulan_lalu" localSheetId="0">[5]Sheet1!#REF!</definedName>
    <definedName name="Kawat_TR_BC_4x16_bulan_lalu">[4]Sheet1!#REF!</definedName>
    <definedName name="Kawat_TR_BC_4x16_tahun_lalu" localSheetId="3">[4]Sheet1!#REF!</definedName>
    <definedName name="Kawat_TR_BC_4x16_tahun_lalu" localSheetId="0">[5]Sheet1!#REF!</definedName>
    <definedName name="Kawat_TR_BC_4x16_tahun_lalu">[4]Sheet1!#REF!</definedName>
    <definedName name="Kawat_TR_BC_4x25_bulan_lalu" localSheetId="3">[4]Sheet1!#REF!</definedName>
    <definedName name="Kawat_TR_BC_4x25_bulan_lalu" localSheetId="0">[5]Sheet1!#REF!</definedName>
    <definedName name="Kawat_TR_BC_4x25_bulan_lalu">[4]Sheet1!#REF!</definedName>
    <definedName name="Kawat_TR_BC_4x25_tahun_lalu" localSheetId="3">[4]Sheet1!#REF!</definedName>
    <definedName name="Kawat_TR_BC_4x25_tahun_lalu" localSheetId="0">[5]Sheet1!#REF!</definedName>
    <definedName name="Kawat_TR_BC_4x25_tahun_lalu">[4]Sheet1!#REF!</definedName>
    <definedName name="Kawat_TR_BC_4x35_bulan_lalu" localSheetId="3">[4]Sheet1!#REF!</definedName>
    <definedName name="Kawat_TR_BC_4x35_bulan_lalu" localSheetId="0">[5]Sheet1!#REF!</definedName>
    <definedName name="Kawat_TR_BC_4x35_bulan_lalu">[4]Sheet1!#REF!</definedName>
    <definedName name="Kawat_TR_BC_4x35_tahun_lalu" localSheetId="3">[4]Sheet1!#REF!</definedName>
    <definedName name="Kawat_TR_BC_4x35_tahun_lalu" localSheetId="0">[5]Sheet1!#REF!</definedName>
    <definedName name="Kawat_TR_BC_4x35_tahun_lalu">[4]Sheet1!#REF!</definedName>
    <definedName name="Kawat_TR_BC_4x50_bulan_lalu" localSheetId="3">[4]Sheet1!#REF!</definedName>
    <definedName name="Kawat_TR_BC_4x50_bulan_lalu" localSheetId="0">[5]Sheet1!#REF!</definedName>
    <definedName name="Kawat_TR_BC_4x50_bulan_lalu">[4]Sheet1!#REF!</definedName>
    <definedName name="Kawat_TR_BC_4x50_tahun_lalu" localSheetId="3">[4]Sheet1!#REF!</definedName>
    <definedName name="Kawat_TR_BC_4x50_tahun_lalu" localSheetId="0">[5]Sheet1!#REF!</definedName>
    <definedName name="Kawat_TR_BC_4x50_tahun_lalu">[4]Sheet1!#REF!</definedName>
    <definedName name="Kawat_TR_bulan_lalu" localSheetId="3">[4]Sheet1!#REF!</definedName>
    <definedName name="Kawat_TR_bulan_lalu" localSheetId="0">[5]Sheet1!#REF!</definedName>
    <definedName name="Kawat_TR_bulan_lalu">[4]Sheet1!#REF!</definedName>
    <definedName name="Kawat_TR_tahun_lalu" localSheetId="3">[4]Sheet1!#REF!</definedName>
    <definedName name="Kawat_TR_tahun_lalu" localSheetId="0">[5]Sheet1!#REF!</definedName>
    <definedName name="Kawat_TR_tahun_lalu">[4]Sheet1!#REF!</definedName>
    <definedName name="KAYAK">#REF!</definedName>
    <definedName name="kb" localSheetId="3">'[132]Peralatan Dist'!#REF!</definedName>
    <definedName name="kb" localSheetId="0">'[131]Peralatan Dist'!#REF!</definedName>
    <definedName name="kb">'[132]Peralatan Dist'!#REF!</definedName>
    <definedName name="KDIGAL">'[10]UPAH DAN BAHAN'!$E$122</definedName>
    <definedName name="KDRpst" hidden="1">{#N/A,#N/A,FALSE,"M.31"}</definedName>
    <definedName name="KDURI">#REF!</definedName>
    <definedName name="KE">[60]REK!$E$5</definedName>
    <definedName name="KEBOCORAN_MINYAK">list!$J$24:$J$27</definedName>
    <definedName name="Kebutuhan" localSheetId="2">#REF!</definedName>
    <definedName name="Kebutuhan" localSheetId="3">#REF!</definedName>
    <definedName name="Kebutuhan" localSheetId="0">#REF!</definedName>
    <definedName name="Kebutuhan">#REF!</definedName>
    <definedName name="KEGIATAN">#REF!</definedName>
    <definedName name="KEGITAN">#REF!</definedName>
    <definedName name="kepalatukang">[63]SatDas!$F$13</definedName>
    <definedName name="KER2020MT">'[10]UPAH DAN BAHAN'!$E$193</definedName>
    <definedName name="KER2020P">'[10]UPAH DAN BAHAN'!$E$192</definedName>
    <definedName name="KER2025M">'[10]UPAH DAN BAHAN'!$E$194</definedName>
    <definedName name="KER3030M">'[10]UPAH DAN BAHAN'!$E$191</definedName>
    <definedName name="KER3030P">'[10]UPAH DAN BAHAN'!$E$190</definedName>
    <definedName name="KERAMIK_20X20">#REF!</definedName>
    <definedName name="KERAMIK30X30">#REF!</definedName>
    <definedName name="KERAWANG">'[10]UPAH DAN BAHAN'!$E$61</definedName>
    <definedName name="KERAWANG_1_4">#REF!</definedName>
    <definedName name="kerawang14">#REF!</definedName>
    <definedName name="KERIKIL">'[10]UPAH DAN BAHAN'!$E$72</definedName>
    <definedName name="key">[133]RAB!$P$8</definedName>
    <definedName name="khj" localSheetId="2">#REF!</definedName>
    <definedName name="khj" localSheetId="3">#REF!</definedName>
    <definedName name="khj" localSheetId="0">#REF!</definedName>
    <definedName name="khj">#REF!</definedName>
    <definedName name="khusus" localSheetId="2">#REF!</definedName>
    <definedName name="khusus" localSheetId="3">#REF!</definedName>
    <definedName name="khusus" localSheetId="0">#REF!</definedName>
    <definedName name="khusus">#REF!</definedName>
    <definedName name="khusus1" localSheetId="3">#REF!</definedName>
    <definedName name="khusus1" localSheetId="0">#REF!</definedName>
    <definedName name="khusus1">#REF!</definedName>
    <definedName name="khusus1a" localSheetId="3">#REF!</definedName>
    <definedName name="khusus1a" localSheetId="0">#REF!</definedName>
    <definedName name="khusus1a">#REF!</definedName>
    <definedName name="KIELGOT">#REF!</definedName>
    <definedName name="kielgotbangunan">#REF!</definedName>
    <definedName name="kielgotturutan">#REF!</definedName>
    <definedName name="kinerja" hidden="1">{#N/A,#N/A,FALSE,"M.32"}</definedName>
    <definedName name="kinerja_1" hidden="1">{#N/A,#N/A,FALSE,"M.42"}</definedName>
    <definedName name="Kinerja063">[134]Indikator215!$A$42:$E$81</definedName>
    <definedName name="KINERJA2004ESTIMASI" hidden="1">{#N/A,#N/A,FALSE,"M.02"}</definedName>
    <definedName name="KINO">[135]Asumsi!$T$4</definedName>
    <definedName name="KISI14">'[10]UPAH DAN BAHAN'!$E$82</definedName>
    <definedName name="kit" hidden="1">{#N/A,#N/A,FALSE,"M.42"}</definedName>
    <definedName name="kit_1" hidden="1">{#N/A,#N/A,FALSE,"M.31"}</definedName>
    <definedName name="kitlur" hidden="1">{#N/A,#N/A,FALSE,"M.43"}</definedName>
    <definedName name="KKK" hidden="1">[35]UshDeb00!#REF!</definedName>
    <definedName name="kkkkk" hidden="1">{#N/A,#N/A,FALSE,"M.33"}</definedName>
    <definedName name="kl">'[106]Kuantitas &amp; Harga'!$H$21</definedName>
    <definedName name="klam">#REF!</definedName>
    <definedName name="klarifikasi" localSheetId="0">'[72]W-NAD'!#REF!</definedName>
    <definedName name="klarifikasi">'[73]W-NAD'!#REF!</definedName>
    <definedName name="KLAS4">'[10]UPAH DAN BAHAN'!$E$77</definedName>
    <definedName name="KLOSEDJONG">#REF!</definedName>
    <definedName name="KLOSEDJONGKIA">#REF!</definedName>
    <definedName name="KLOSEDJONGTOTO">'[10]UPAH DAN BAHAN'!$E$249</definedName>
    <definedName name="KLOSET_JONGKOK">#REF!</definedName>
    <definedName name="KNYAMUK">#REF!</definedName>
    <definedName name="ko" localSheetId="2" hidden="1">{#N/A,#N/A,FALSE,"M.01";#N/A,#N/A,FALSE,"M.01"}</definedName>
    <definedName name="ko" localSheetId="3" hidden="1">{#N/A,#N/A,FALSE,"M.01";#N/A,#N/A,FALSE,"M.01"}</definedName>
    <definedName name="ko" localSheetId="0" hidden="1">{#N/A,#N/A,FALSE,"M.01";#N/A,#N/A,FALSE,"M.01"}</definedName>
    <definedName name="ko" hidden="1">{#N/A,#N/A,FALSE,"M.01";#N/A,#N/A,FALSE,"M.01"}</definedName>
    <definedName name="KOBA" localSheetId="2">#REF!</definedName>
    <definedName name="KOBA" localSheetId="3">#REF!</definedName>
    <definedName name="KOBA" localSheetId="0">#REF!</definedName>
    <definedName name="KOBA">#REF!</definedName>
    <definedName name="Kode" localSheetId="0">'[77]Tabel Kode'!$C$3:$K$116</definedName>
    <definedName name="Kode">'[78]Tabel Kode'!$C$3:$K$116</definedName>
    <definedName name="KODE_GANGGUAN">[105]MENU!$N$11:$N$124</definedName>
    <definedName name="KODE_OUTGOING">[105]PARAMETER!$D$11:$D$1059</definedName>
    <definedName name="KODE1">[105]MENU!$B$11:$B$110</definedName>
    <definedName name="KodeNew" localSheetId="0">'[77]Tabel Kode'!$C$3:$M$116</definedName>
    <definedName name="KodeNew">'[78]Tabel Kode'!$C$3:$M$116</definedName>
    <definedName name="kodisi_bushing" localSheetId="3">#REF!</definedName>
    <definedName name="kodisi_bushing">#REF!</definedName>
    <definedName name="KOEF">[136]satdas!$H$11</definedName>
    <definedName name="koefisien" localSheetId="0">[112]Sheet1!$A$2:$C$1441</definedName>
    <definedName name="koefisien">[110]Sheet1!$A$2:$C$1441</definedName>
    <definedName name="kolom" hidden="1">{#N/A,#N/A,FALSE,"M.42"}</definedName>
    <definedName name="Kolom1">[33]A!$C$1427</definedName>
    <definedName name="KolomRef">[33]A!$B$1427</definedName>
    <definedName name="KolPenjualanStart">[137]Penjualan!$Q$1</definedName>
    <definedName name="KolProduksiSendiriStart">[137]ProdSendiri!$V$1</definedName>
    <definedName name="KolPSStart">'[137]PS&amp;Susut TL'!$Q$1</definedName>
    <definedName name="KolSewaBeliStart">[137]SewaBeli!$U$1</definedName>
    <definedName name="KolTransferStart">[137]Transfer!$S$1</definedName>
    <definedName name="kom">#REF!</definedName>
    <definedName name="Komut">#REF!</definedName>
    <definedName name="KON">'[103]REKAP  (1)'!$H$70</definedName>
    <definedName name="KONDISI_ARDE_ARRESTER">list!$N$25:$N$27</definedName>
    <definedName name="KONDISI_ARDE_NETRAL_TRAFO">list!$O$25:$O$27</definedName>
    <definedName name="KONDISI_ARRESTER">list!$M$4:$M$6</definedName>
    <definedName name="KONDISI_BORDES_TRAFO">list!$K$37:$K$40</definedName>
    <definedName name="KONDISI_BUSBAR">list!$R$46:$R$49</definedName>
    <definedName name="KONDISI_BUSHING">list!$J$12:$J$15</definedName>
    <definedName name="KONDISI_CUT_OUT">list!$M$10:$M$13</definedName>
    <definedName name="KONDISI_KABEL_PUDING">list!$T$22:$T$25</definedName>
    <definedName name="KONDISI_NETRAL_TRAFO">list!$O$25:$O$27</definedName>
    <definedName name="KONDISI_NH_FUSE">list!$S$6:$S$8</definedName>
    <definedName name="KONDISI_ON_LOAD">list!$L$28:$L$31</definedName>
    <definedName name="KONDISI_PIPA_PUDING">list!$S$32:$S$36</definedName>
    <definedName name="KONDISI_SEPATU_KABEL">list!$S$40:$S$43</definedName>
    <definedName name="konsolidasi1" localSheetId="0">[138]W1!$A$1:$K$35</definedName>
    <definedName name="konsolidasi1">[139]W1!$A$1:$K$35</definedName>
    <definedName name="KONSTRUKSI_ARDE">list!$P$25:$P$26</definedName>
    <definedName name="KONTROL">[140]Kontrol!$D$88</definedName>
    <definedName name="KontrolBukuBesar" localSheetId="2">#REF!</definedName>
    <definedName name="KontrolBukuBesar" localSheetId="3">#REF!</definedName>
    <definedName name="KontrolBukuBesar" localSheetId="0">#REF!</definedName>
    <definedName name="KontrolBukuBesar">#REF!</definedName>
    <definedName name="KontrolBukuBesar_1" localSheetId="2">#REF!</definedName>
    <definedName name="KontrolBukuBesar_1" localSheetId="3">#REF!</definedName>
    <definedName name="KontrolBukuBesar_1" localSheetId="0">#REF!</definedName>
    <definedName name="KontrolBukuBesar_1">#REF!</definedName>
    <definedName name="KontrolBukuBesar_3" localSheetId="2">#REF!</definedName>
    <definedName name="KontrolBukuBesar_3" localSheetId="3">#REF!</definedName>
    <definedName name="KontrolBukuBesar_3" localSheetId="0">#REF!</definedName>
    <definedName name="KontrolBukuBesar_3">#REF!</definedName>
    <definedName name="KontrolBukuBesar_4" localSheetId="3">#REF!</definedName>
    <definedName name="KontrolBukuBesar_4" localSheetId="0">#REF!</definedName>
    <definedName name="KontrolBukuBesar_4">#REF!</definedName>
    <definedName name="KontrolPP" localSheetId="3">#REF!</definedName>
    <definedName name="KontrolPP" localSheetId="0">#REF!</definedName>
    <definedName name="KontrolPP">#REF!</definedName>
    <definedName name="KontrolPP_1" localSheetId="3">#REF!</definedName>
    <definedName name="KontrolPP_1" localSheetId="0">#REF!</definedName>
    <definedName name="KontrolPP_1">#REF!</definedName>
    <definedName name="KontrolPP_3" localSheetId="3">#REF!</definedName>
    <definedName name="KontrolPP_3" localSheetId="0">#REF!</definedName>
    <definedName name="KontrolPP_3">#REF!</definedName>
    <definedName name="KontrolPP_4" localSheetId="3">#REF!</definedName>
    <definedName name="KontrolPP_4" localSheetId="0">#REF!</definedName>
    <definedName name="KontrolPP_4">#REF!</definedName>
    <definedName name="konversiEx">'[141]BA-1'!$E$10</definedName>
    <definedName name="KONZEN">#REF!</definedName>
    <definedName name="KorPajak" localSheetId="3">#REF!</definedName>
    <definedName name="KorPajak" localSheetId="0">#REF!</definedName>
    <definedName name="KorPajak">#REF!</definedName>
    <definedName name="KorPajak_1" localSheetId="3">#REF!</definedName>
    <definedName name="KorPajak_1" localSheetId="0">#REF!</definedName>
    <definedName name="KorPajak_1">#REF!</definedName>
    <definedName name="KorPajak_3" localSheetId="3">#REF!</definedName>
    <definedName name="KorPajak_3" localSheetId="0">#REF!</definedName>
    <definedName name="KorPajak_3">#REF!</definedName>
    <definedName name="KorPajak_4" localSheetId="3">#REF!</definedName>
    <definedName name="KorPajak_4" localSheetId="0">#REF!</definedName>
    <definedName name="KorPajak_4">#REF!</definedName>
    <definedName name="KRAN12">#REF!</definedName>
    <definedName name="KRANCUCI">#REF!</definedName>
    <definedName name="KT">'[10]UPAH DAN BAHAN'!$E$10</definedName>
    <definedName name="ktpdir">'[50]Tunduk Panitia'!#REF!</definedName>
    <definedName name="KUANTITAS">#REF!</definedName>
    <definedName name="KUDA_BENTANG__7">#REF!</definedName>
    <definedName name="kuda7">#REF!</definedName>
    <definedName name="kuda8">#REF!</definedName>
    <definedName name="kudadak">#REF!</definedName>
    <definedName name="kuh" hidden="1">{#N/A,#N/A,FALSE,"M.33"}</definedName>
    <definedName name="KUNCI_PHBTR">list!$P$18:$P$21</definedName>
    <definedName name="KUNCI_TANAM">#REF!</definedName>
    <definedName name="KUNCIBULAT">#REF!</definedName>
    <definedName name="kupasplester">#REF!</definedName>
    <definedName name="KURS" localSheetId="0">[142]LR!$W$9</definedName>
    <definedName name="KURS">[143]LR!$W$9</definedName>
    <definedName name="kurva" localSheetId="2" hidden="1">{#N/A,#N/A,FALSE,"M.31"}</definedName>
    <definedName name="kurva" localSheetId="3" hidden="1">{#N/A,#N/A,FALSE,"M.31"}</definedName>
    <definedName name="kurva" localSheetId="0" hidden="1">{#N/A,#N/A,FALSE,"M.31"}</definedName>
    <definedName name="kurva" hidden="1">{#N/A,#N/A,FALSE,"M.31"}</definedName>
    <definedName name="kusen" localSheetId="0">[115]analis!$K$179</definedName>
    <definedName name="kusen">[116]analis!$K$179</definedName>
    <definedName name="kuzenalu">#REF!</definedName>
    <definedName name="kuzeninduk">#REF!</definedName>
    <definedName name="kuzenseder">#REF!</definedName>
    <definedName name="kva" localSheetId="2">#REF!</definedName>
    <definedName name="kva" localSheetId="3">#REF!</definedName>
    <definedName name="kva" localSheetId="0">#REF!</definedName>
    <definedName name="kva">#REF!</definedName>
    <definedName name="KVAPTK">[71]KVA!$C$1:$U$46</definedName>
    <definedName name="KVASGU">[71]KVA!$C$49:$U$93</definedName>
    <definedName name="KVASKW">[71]KVA!$C$96:$U$140</definedName>
    <definedName name="KVAWV">[71]KVA!$C$217:$U$261</definedName>
    <definedName name="kw" localSheetId="2">#REF!</definedName>
    <definedName name="kw" localSheetId="3">#REF!</definedName>
    <definedName name="kw" localSheetId="0">#REF!</definedName>
    <definedName name="kw">#REF!</definedName>
    <definedName name="kwh" localSheetId="2">#REF!</definedName>
    <definedName name="kwh" localSheetId="3">#REF!</definedName>
    <definedName name="kwh" localSheetId="0">#REF!</definedName>
    <definedName name="kwh">#REF!</definedName>
    <definedName name="KWHPTK">[71]KWH!$C$1:$V$46</definedName>
    <definedName name="KWHSGU">[71]KWH!$C$49:$V$93</definedName>
    <definedName name="KWHSKW">[71]KWH!$C$96:$V$140</definedName>
    <definedName name="KWHWV">[71]KWH!$C$192:$V$236</definedName>
    <definedName name="l" localSheetId="2" hidden="1">{#N/A,#N/A,FALSE,"M.42"}</definedName>
    <definedName name="l" localSheetId="3" hidden="1">{#N/A,#N/A,FALSE,"M.42"}</definedName>
    <definedName name="l" localSheetId="0" hidden="1">{#N/A,#N/A,FALSE,"M.42"}</definedName>
    <definedName name="l" hidden="1">{#N/A,#N/A,FALSE,"M.42"}</definedName>
    <definedName name="L.11">[38]ANALISA!$I$653</definedName>
    <definedName name="L.12">[38]ANALISA!$I$662</definedName>
    <definedName name="L.5">[38]ANALISA!$I$614</definedName>
    <definedName name="L.6">[38]ANALISA!$I$621</definedName>
    <definedName name="L.8">[38]ANALISA!$I$628</definedName>
    <definedName name="L.9">[38]ANALISA!$I$637</definedName>
    <definedName name="L_BETON_T_7">#REF!</definedName>
    <definedName name="LabaRugi" localSheetId="2">#REF!</definedName>
    <definedName name="LabaRugi" localSheetId="3">#REF!</definedName>
    <definedName name="LabaRugi" localSheetId="0">#REF!</definedName>
    <definedName name="LabaRugi">#REF!</definedName>
    <definedName name="LabaRugi1">[33]A!$A$59</definedName>
    <definedName name="LabaRugi2">[33]A!$A$49:$U$108</definedName>
    <definedName name="LabaRugiFungsi">'[64]LabaRugi Fungsi'!$B$1:$J$60</definedName>
    <definedName name="LabaRugiFungsi2004">'[64]LabaRugi Fungsi2004(21B)'!$B$1:$E$46</definedName>
    <definedName name="LabaRugiKompre">#REF!</definedName>
    <definedName name="LabaRugiLainnya">'[64]LabaRugi Lainnya 2005(20)'!$B$1:$G$30</definedName>
    <definedName name="LabaRugiUnsur2004">'[64]LabaRugi Unsur2004(21A)'!$D$1:$G$91</definedName>
    <definedName name="LABARUGIYR" localSheetId="0">[144]Asumsi!$V$2</definedName>
    <definedName name="LABARUGIYR">[142]Asumsi!$V$2</definedName>
    <definedName name="LAINLAIN">#REF!</definedName>
    <definedName name="LAMBER">'[10]UPAH DAN BAHAN'!$E$96</definedName>
    <definedName name="Lamp_10" localSheetId="2">#REF!</definedName>
    <definedName name="Lamp_10" localSheetId="3">#REF!</definedName>
    <definedName name="Lamp_10" localSheetId="0">#REF!</definedName>
    <definedName name="Lamp_10">#REF!</definedName>
    <definedName name="Lamp_11" localSheetId="2">#REF!</definedName>
    <definedName name="Lamp_11" localSheetId="3">#REF!</definedName>
    <definedName name="Lamp_11" localSheetId="0">#REF!</definedName>
    <definedName name="Lamp_11">#REF!</definedName>
    <definedName name="Lamp_12" localSheetId="2">#REF!</definedName>
    <definedName name="Lamp_12" localSheetId="3">#REF!</definedName>
    <definedName name="Lamp_12" localSheetId="0">#REF!</definedName>
    <definedName name="Lamp_12">#REF!</definedName>
    <definedName name="Lamp_13" localSheetId="3">#REF!</definedName>
    <definedName name="Lamp_13" localSheetId="0">#REF!</definedName>
    <definedName name="Lamp_13">#REF!</definedName>
    <definedName name="Lamp_14" localSheetId="3">#REF!</definedName>
    <definedName name="Lamp_14" localSheetId="0">#REF!</definedName>
    <definedName name="Lamp_14">#REF!</definedName>
    <definedName name="Lamp_15" localSheetId="3">#REF!</definedName>
    <definedName name="Lamp_15" localSheetId="0">#REF!</definedName>
    <definedName name="Lamp_15">#REF!</definedName>
    <definedName name="Lamp_16" localSheetId="3">#REF!</definedName>
    <definedName name="Lamp_16" localSheetId="0">#REF!</definedName>
    <definedName name="Lamp_16">#REF!</definedName>
    <definedName name="Lamp_1a" localSheetId="3">#REF!</definedName>
    <definedName name="Lamp_1a" localSheetId="0">#REF!</definedName>
    <definedName name="Lamp_1a">#REF!</definedName>
    <definedName name="Lamp_1b" localSheetId="3">#REF!</definedName>
    <definedName name="Lamp_1b" localSheetId="0">#REF!</definedName>
    <definedName name="Lamp_1b">#REF!</definedName>
    <definedName name="Lamp_2a" localSheetId="3">#REF!</definedName>
    <definedName name="Lamp_2a" localSheetId="0">#REF!</definedName>
    <definedName name="Lamp_2a">#REF!</definedName>
    <definedName name="Lamp_2b" localSheetId="3">#REF!</definedName>
    <definedName name="Lamp_2b" localSheetId="0">#REF!</definedName>
    <definedName name="Lamp_2b">#REF!</definedName>
    <definedName name="Lamp_3a" localSheetId="3">#REF!</definedName>
    <definedName name="Lamp_3a" localSheetId="0">#REF!</definedName>
    <definedName name="Lamp_3a">#REF!</definedName>
    <definedName name="Lamp_3b" localSheetId="3">#REF!</definedName>
    <definedName name="Lamp_3b" localSheetId="0">#REF!</definedName>
    <definedName name="Lamp_3b">#REF!</definedName>
    <definedName name="Lamp_4a" localSheetId="3">#REF!</definedName>
    <definedName name="Lamp_4a" localSheetId="0">#REF!</definedName>
    <definedName name="Lamp_4a">#REF!</definedName>
    <definedName name="Lamp_4b" localSheetId="3">#REF!</definedName>
    <definedName name="Lamp_4b" localSheetId="0">#REF!</definedName>
    <definedName name="Lamp_4b">#REF!</definedName>
    <definedName name="Lamp_5a" localSheetId="3">#REF!</definedName>
    <definedName name="Lamp_5a" localSheetId="0">#REF!</definedName>
    <definedName name="Lamp_5a">#REF!</definedName>
    <definedName name="Lamp_5b" localSheetId="3">#REF!</definedName>
    <definedName name="Lamp_5b" localSheetId="0">#REF!</definedName>
    <definedName name="Lamp_5b">#REF!</definedName>
    <definedName name="Lamp_6a" localSheetId="3">#REF!</definedName>
    <definedName name="Lamp_6a" localSheetId="0">#REF!</definedName>
    <definedName name="Lamp_6a">#REF!</definedName>
    <definedName name="Lamp_6b" localSheetId="3">#REF!</definedName>
    <definedName name="Lamp_6b" localSheetId="0">#REF!</definedName>
    <definedName name="Lamp_6b">#REF!</definedName>
    <definedName name="Lamp_7a" localSheetId="3">#REF!</definedName>
    <definedName name="Lamp_7a" localSheetId="0">#REF!</definedName>
    <definedName name="Lamp_7a">#REF!</definedName>
    <definedName name="Lamp_7b" localSheetId="3">#REF!</definedName>
    <definedName name="Lamp_7b" localSheetId="0">#REF!</definedName>
    <definedName name="Lamp_7b">#REF!</definedName>
    <definedName name="Lamp_7c" localSheetId="3">#REF!</definedName>
    <definedName name="Lamp_7c" localSheetId="0">#REF!</definedName>
    <definedName name="Lamp_7c">#REF!</definedName>
    <definedName name="Lamp_8a" localSheetId="3">#REF!</definedName>
    <definedName name="Lamp_8a" localSheetId="0">#REF!</definedName>
    <definedName name="Lamp_8a">#REF!</definedName>
    <definedName name="Lamp_8b" localSheetId="3">#REF!</definedName>
    <definedName name="Lamp_8b" localSheetId="0">#REF!</definedName>
    <definedName name="Lamp_8b">#REF!</definedName>
    <definedName name="Lamp_9" localSheetId="3">#REF!</definedName>
    <definedName name="Lamp_9" localSheetId="0">#REF!</definedName>
    <definedName name="Lamp_9">#REF!</definedName>
    <definedName name="LANTAI_PHBTR">list!$M$18:$M$21</definedName>
    <definedName name="lantai13510">#REF!</definedName>
    <definedName name="lantai1357">#REF!</definedName>
    <definedName name="lantai1367">#REF!</definedName>
    <definedName name="lantaiaspal3">#REF!</definedName>
    <definedName name="lantaibata">#REF!</definedName>
    <definedName name="lantaigranit3030">#REF!</definedName>
    <definedName name="lantaiker2020mt">#REF!</definedName>
    <definedName name="lantaiker2020p">#REF!</definedName>
    <definedName name="lantaiker3030m">#REF!</definedName>
    <definedName name="lantaiker3030p">#REF!</definedName>
    <definedName name="lantaipaving">#REF!</definedName>
    <definedName name="lantaiporselin">#REF!</definedName>
    <definedName name="lantaiubin">#REF!</definedName>
    <definedName name="lantaiubinw">#REF!</definedName>
    <definedName name="lapispertama">#REF!</definedName>
    <definedName name="lapor" hidden="1">#REF!</definedName>
    <definedName name="LaporanAnak" localSheetId="3">#REF!</definedName>
    <definedName name="LaporanAnak" localSheetId="0">#REF!</definedName>
    <definedName name="LaporanAnak">#REF!</definedName>
    <definedName name="LaporanJawa" localSheetId="3">#REF!</definedName>
    <definedName name="LaporanJawa" localSheetId="0">#REF!</definedName>
    <definedName name="LaporanJawa">#REF!</definedName>
    <definedName name="LaporanKonsolidasi" localSheetId="3">#REF!</definedName>
    <definedName name="LaporanKonsolidasi" localSheetId="0">#REF!</definedName>
    <definedName name="LaporanKonsolidasi">#REF!</definedName>
    <definedName name="LaporanUtama" localSheetId="3">#REF!</definedName>
    <definedName name="LaporanUtama" localSheetId="0">#REF!</definedName>
    <definedName name="LaporanUtama">#REF!</definedName>
    <definedName name="LastColumn">[33]A!$U$1427</definedName>
    <definedName name="lbs">[45]DATA!$B$77</definedName>
    <definedName name="LBS_bulan_lalu" localSheetId="3">[4]Sheet1!#REF!</definedName>
    <definedName name="LBS_bulan_lalu" localSheetId="0">[5]Sheet1!#REF!</definedName>
    <definedName name="LBS_bulan_lalu">[4]Sheet1!#REF!</definedName>
    <definedName name="LBS_tahun_lalu" localSheetId="3">[4]Sheet1!#REF!</definedName>
    <definedName name="LBS_tahun_lalu" localSheetId="0">[5]Sheet1!#REF!</definedName>
    <definedName name="LBS_tahun_lalu">[4]Sheet1!#REF!</definedName>
    <definedName name="LEADER">[46]Sheet3!$H$11</definedName>
    <definedName name="Least" localSheetId="2">#REF!</definedName>
    <definedName name="Least" localSheetId="3">#REF!</definedName>
    <definedName name="Least" localSheetId="0">#REF!</definedName>
    <definedName name="Least">#REF!</definedName>
    <definedName name="leseternit">#REF!</definedName>
    <definedName name="LESGIPSUM">#REF!</definedName>
    <definedName name="lesplank">#REF!</definedName>
    <definedName name="LESPLANK_ETER">#REF!</definedName>
    <definedName name="LESPLANK_PAPAN">#REF!</definedName>
    <definedName name="LESPROFIL">'[10]UPAH DAN BAHAN'!$E$97</definedName>
    <definedName name="LESPROFIL44">'[10]UPAH DAN BAHAN'!$E$98</definedName>
    <definedName name="lhr">'[55]bukan PNS'!$D$10</definedName>
    <definedName name="limit">[145]data!$BI$7</definedName>
    <definedName name="lincuran" localSheetId="2">#REF!</definedName>
    <definedName name="lincuran" localSheetId="3">#REF!</definedName>
    <definedName name="lincuran" localSheetId="0">#REF!</definedName>
    <definedName name="lincuran">#REF!</definedName>
    <definedName name="LINE_UTAMA" localSheetId="6">'Data Master class'!$E$5:$E$6</definedName>
    <definedName name="LINE_UTAMA" localSheetId="5">'[146]Data Master class'!$E$5:$E$6</definedName>
    <definedName name="LINE_UTAMA">'[146]Data Master class'!$E$5:$E$6</definedName>
    <definedName name="link">[41]HPS!$E$163</definedName>
    <definedName name="lk" hidden="1">{#N/A,#N/A,FALSE,"M.31"}</definedName>
    <definedName name="lkj" hidden="1">{#N/A,#N/A,FALSE,"M.31"}</definedName>
    <definedName name="lkm">'[106]Kuantitas &amp; Harga'!$H$99</definedName>
    <definedName name="LKPL" hidden="1">{#N/A,#N/A,FALSE,"M.34"}</definedName>
    <definedName name="ll">[147]Sheet1!$C$16:$H$25</definedName>
    <definedName name="lll" hidden="1">{#N/A,#N/A,FALSE,"M.42"}</definedName>
    <definedName name="lllll" hidden="1">{#N/A,#N/A,FALSE,"M.42"}</definedName>
    <definedName name="lmpp" hidden="1">'[148]HARGA MATERIAL'!$H$32:$Y$35</definedName>
    <definedName name="lo" localSheetId="2">#REF!</definedName>
    <definedName name="lo" localSheetId="3">#REF!</definedName>
    <definedName name="lo" localSheetId="0">#REF!</definedName>
    <definedName name="lo">#REF!</definedName>
    <definedName name="LOK">[60]REK!$E$6</definedName>
    <definedName name="lokasi" localSheetId="3">#REF!</definedName>
    <definedName name="lokasi" localSheetId="0">#REF!</definedName>
    <definedName name="lokasi">#REF!</definedName>
    <definedName name="LOKASI_GARDU">list!$C$19:$C$26</definedName>
    <definedName name="LOKASI_GRD" localSheetId="6">'Data Master class'!$A$5:$A$12</definedName>
    <definedName name="LOKASI_GRD" localSheetId="5">'[146]Data Master class'!$A$5:$A$12</definedName>
    <definedName name="LOKASI_GRD">'[146]Data Master class'!$A$5:$A$12</definedName>
    <definedName name="lokasi_line">'Data Master class'!$E$5:$E$6</definedName>
    <definedName name="LOKASI_PRIMER_GARDU">list!$C$29:$C$30</definedName>
    <definedName name="lokasib" localSheetId="3">#REF!</definedName>
    <definedName name="lokasib" localSheetId="0">#REF!</definedName>
    <definedName name="lokasib">#REF!</definedName>
    <definedName name="LOSS_GAB" hidden="1">{#N/A,#N/A,FALSE,"M.01";#N/A,#N/A,FALSE,"M.01"}</definedName>
    <definedName name="LOSS_UNIT" hidden="1">{#N/A,#N/A,FALSE,"M.43"}</definedName>
    <definedName name="LOSSES_UNIT" hidden="1">{#N/A,#N/A,FALSE,"M.32"}</definedName>
    <definedName name="LOTENG_KISI">#REF!</definedName>
    <definedName name="LOTENG_PAPAN">#REF!</definedName>
    <definedName name="LOTENG_TRIPLEK">#REF!</definedName>
    <definedName name="lotengeternit">#REF!</definedName>
    <definedName name="lotengkisi">#REF!</definedName>
    <definedName name="lotenglamber">#REF!</definedName>
    <definedName name="lotengpapan">#REF!</definedName>
    <definedName name="lotengtadir">#REF!</definedName>
    <definedName name="lotengtriplek">#REF!</definedName>
    <definedName name="lpo" localSheetId="2" hidden="1">{#N/A,#N/A,FALSE,"M.02"}</definedName>
    <definedName name="lpo" localSheetId="3" hidden="1">{#N/A,#N/A,FALSE,"M.02"}</definedName>
    <definedName name="lpo" localSheetId="0" hidden="1">{#N/A,#N/A,FALSE,"M.02"}</definedName>
    <definedName name="lpo" hidden="1">{#N/A,#N/A,FALSE,"M.02"}</definedName>
    <definedName name="LRFungsi" localSheetId="2">#REF!</definedName>
    <definedName name="LRFungsi" localSheetId="3">#REF!</definedName>
    <definedName name="LRFungsi" localSheetId="0">#REF!</definedName>
    <definedName name="LRFungsi">#REF!</definedName>
    <definedName name="LRFungsi_1" localSheetId="2">#REF!</definedName>
    <definedName name="LRFungsi_1" localSheetId="3">#REF!</definedName>
    <definedName name="LRFungsi_1" localSheetId="0">#REF!</definedName>
    <definedName name="LRFungsi_1">#REF!</definedName>
    <definedName name="LRFungsi_3" localSheetId="2">#REF!</definedName>
    <definedName name="LRFungsi_3" localSheetId="3">#REF!</definedName>
    <definedName name="LRFungsi_3" localSheetId="0">#REF!</definedName>
    <definedName name="LRFungsi_3">#REF!</definedName>
    <definedName name="LRFungsi_4" localSheetId="3">#REF!</definedName>
    <definedName name="LRFungsi_4" localSheetId="0">#REF!</definedName>
    <definedName name="LRFungsi_4">#REF!</definedName>
    <definedName name="lrfungsib" localSheetId="3">#REF!</definedName>
    <definedName name="lrfungsib" localSheetId="0">#REF!</definedName>
    <definedName name="lrfungsib">#REF!</definedName>
    <definedName name="LRUnsur" localSheetId="3">#REF!</definedName>
    <definedName name="LRUnsur" localSheetId="0">#REF!</definedName>
    <definedName name="LRUnsur">#REF!</definedName>
    <definedName name="LRUnsur_1" localSheetId="3">#REF!</definedName>
    <definedName name="LRUnsur_1" localSheetId="0">#REF!</definedName>
    <definedName name="LRUnsur_1">#REF!</definedName>
    <definedName name="LRUnsur_3" localSheetId="3">#REF!</definedName>
    <definedName name="LRUnsur_3" localSheetId="0">#REF!</definedName>
    <definedName name="LRUnsur_3">#REF!</definedName>
    <definedName name="LRUnsur_4" localSheetId="3">#REF!</definedName>
    <definedName name="LRUnsur_4" localSheetId="0">#REF!</definedName>
    <definedName name="LRUnsur_4">#REF!</definedName>
    <definedName name="lrunsurb" localSheetId="3">#REF!</definedName>
    <definedName name="lrunsurb" localSheetId="0">#REF!</definedName>
    <definedName name="lrunsurb">#REF!</definedName>
    <definedName name="ltca">[45]DATA!$B$79</definedName>
    <definedName name="LUMBERSEIRING">#REF!</definedName>
    <definedName name="luncur">[149]Sheet3!$D$15</definedName>
    <definedName name="luncuran">[149]Sheet3!$D$15</definedName>
    <definedName name="lvtc">[45]DATA!$B$100</definedName>
    <definedName name="M" localSheetId="2">#REF!</definedName>
    <definedName name="M" localSheetId="3">#REF!</definedName>
    <definedName name="M" localSheetId="0">#REF!</definedName>
    <definedName name="M">#REF!</definedName>
    <definedName name="M.13a">[107]SAT!#REF!</definedName>
    <definedName name="M.14a">[107]SAT!#REF!</definedName>
    <definedName name="M.17">[107]SAT!#REF!</definedName>
    <definedName name="M.35">[107]SAT!#REF!</definedName>
    <definedName name="M.39">[107]SAT!#REF!</definedName>
    <definedName name="M.57">[107]SAT!#REF!</definedName>
    <definedName name="M.58B">[107]SAT!#REF!</definedName>
    <definedName name="M.58C">[107]SAT!#REF!</definedName>
    <definedName name="M.58D">[107]SAT!#REF!</definedName>
    <definedName name="M.58E">[107]SAT!#REF!</definedName>
    <definedName name="M.58F">[107]SAT!#REF!</definedName>
    <definedName name="M.59B">[107]SAT!#REF!</definedName>
    <definedName name="M.59C">[107]SAT!#REF!</definedName>
    <definedName name="M.59D">[107]SAT!#REF!</definedName>
    <definedName name="M.59E">[107]SAT!#REF!</definedName>
    <definedName name="M.61">[107]SAT!#REF!</definedName>
    <definedName name="MA">'[57]CECK LIST'!$L$5</definedName>
    <definedName name="macama">#REF!</definedName>
    <definedName name="macamb">#REF!</definedName>
    <definedName name="macamc">#REF!</definedName>
    <definedName name="MACRO" localSheetId="2">#REF!</definedName>
    <definedName name="MACRO" localSheetId="3">#REF!</definedName>
    <definedName name="MACRO" localSheetId="0">#REF!</definedName>
    <definedName name="MACRO">#REF!</definedName>
    <definedName name="Macro1">[89]!Macro1</definedName>
    <definedName name="Macro2">[89]!Macro2</definedName>
    <definedName name="Macro3">[89]!Macro3</definedName>
    <definedName name="Macro4">[89]!Macro4</definedName>
    <definedName name="Macro5">[89]!Macro5</definedName>
    <definedName name="MANDILI">'[10]UPAH DAN BAHAN'!#REF!</definedName>
    <definedName name="mandor">[63]SatDas!$F$12</definedName>
    <definedName name="manfaat" hidden="1">{#N/A,#N/A,FALSE,"M.41"}</definedName>
    <definedName name="MARSAWA">'[10]UPAH DAN BAHAN'!$E$79</definedName>
    <definedName name="marwan" localSheetId="2" hidden="1">{#N/A,#N/A,FALSE,"M.02"}</definedName>
    <definedName name="marwan" localSheetId="3" hidden="1">{#N/A,#N/A,FALSE,"M.02"}</definedName>
    <definedName name="marwan" localSheetId="0" hidden="1">{#N/A,#N/A,FALSE,"M.02"}</definedName>
    <definedName name="marwan" hidden="1">{#N/A,#N/A,FALSE,"M.02"}</definedName>
    <definedName name="masa" localSheetId="2">#REF!</definedName>
    <definedName name="masa" localSheetId="3">#REF!</definedName>
    <definedName name="masa" localSheetId="0">#REF!</definedName>
    <definedName name="masa">#REF!</definedName>
    <definedName name="masa1" localSheetId="2">#REF!</definedName>
    <definedName name="masa1" localSheetId="3">#REF!</definedName>
    <definedName name="masa1" localSheetId="0">#REF!</definedName>
    <definedName name="masa1">#REF!</definedName>
    <definedName name="masa2" localSheetId="2">#REF!</definedName>
    <definedName name="masa2" localSheetId="3">#REF!</definedName>
    <definedName name="masa2" localSheetId="0">#REF!</definedName>
    <definedName name="masa2">#REF!</definedName>
    <definedName name="MATEK">'[10]UPAH DAN BAHAN'!$E$174</definedName>
    <definedName name="material">'[150]Basic Price'!$A$33:$G$164</definedName>
    <definedName name="MaterialList">[33]A!$G$1345:$I$1345</definedName>
    <definedName name="Matris" localSheetId="3">#REF!</definedName>
    <definedName name="Matris" localSheetId="0">#REF!</definedName>
    <definedName name="Matris">#REF!</definedName>
    <definedName name="mau" hidden="1">{#N/A,#N/A,FALSE,"M.31"}</definedName>
    <definedName name="mbo" localSheetId="2" hidden="1">{#N/A,#N/A,FALSE,"M.34"}</definedName>
    <definedName name="mbo" localSheetId="3" hidden="1">{#N/A,#N/A,FALSE,"M.34"}</definedName>
    <definedName name="mbo" localSheetId="0" hidden="1">{#N/A,#N/A,FALSE,"M.34"}</definedName>
    <definedName name="mbo" hidden="1">{#N/A,#N/A,FALSE,"M.34"}</definedName>
    <definedName name="mcperiod" localSheetId="2">#REF!</definedName>
    <definedName name="mcperiod" localSheetId="3">#REF!</definedName>
    <definedName name="mcperiod" localSheetId="0">#REF!</definedName>
    <definedName name="mcperiod">#REF!</definedName>
    <definedName name="mcperiod_1" localSheetId="2">#REF!</definedName>
    <definedName name="mcperiod_1" localSheetId="3">#REF!</definedName>
    <definedName name="mcperiod_1" localSheetId="0">#REF!</definedName>
    <definedName name="mcperiod_1">#REF!</definedName>
    <definedName name="mcperiod_3" localSheetId="2">#REF!</definedName>
    <definedName name="mcperiod_3" localSheetId="3">#REF!</definedName>
    <definedName name="mcperiod_3" localSheetId="0">#REF!</definedName>
    <definedName name="mcperiod_3">#REF!</definedName>
    <definedName name="mcperiod_4" localSheetId="3">#REF!</definedName>
    <definedName name="mcperiod_4" localSheetId="0">#REF!</definedName>
    <definedName name="mcperiod_4">#REF!</definedName>
    <definedName name="mcperiodb" localSheetId="3">#REF!</definedName>
    <definedName name="mcperiodb" localSheetId="0">#REF!</definedName>
    <definedName name="mcperiodb">#REF!</definedName>
    <definedName name="MD" localSheetId="0">[151]aruskas!$A$110:$T$180</definedName>
    <definedName name="MD">[152]aruskas!$A$110:$T$180</definedName>
    <definedName name="MDN" hidden="1">{#N/A,#N/A,FALSE,"M.43"}</definedName>
    <definedName name="MDNpst" hidden="1">{#N/A,#N/A,FALSE,"M.33"}</definedName>
    <definedName name="mei" localSheetId="2">#REF!</definedName>
    <definedName name="mei" localSheetId="3">#REF!</definedName>
    <definedName name="mei" localSheetId="0">#REF!</definedName>
    <definedName name="mei">#REF!</definedName>
    <definedName name="MEI92_1" localSheetId="2">#REF!</definedName>
    <definedName name="MEI92_1" localSheetId="3">#REF!</definedName>
    <definedName name="MEI92_1" localSheetId="0">#REF!</definedName>
    <definedName name="MEI92_1">#REF!</definedName>
    <definedName name="MEI92_10" localSheetId="2">#REF!</definedName>
    <definedName name="MEI92_10" localSheetId="3">#REF!</definedName>
    <definedName name="MEI92_10" localSheetId="0">#REF!</definedName>
    <definedName name="MEI92_10">#REF!</definedName>
    <definedName name="MEI92_3" localSheetId="3">#REF!</definedName>
    <definedName name="MEI92_3" localSheetId="0">#REF!</definedName>
    <definedName name="MEI92_3">#REF!</definedName>
    <definedName name="MEI92_4" localSheetId="3">#REF!</definedName>
    <definedName name="MEI92_4" localSheetId="0">#REF!</definedName>
    <definedName name="MEI92_4">#REF!</definedName>
    <definedName name="MEI92_5" localSheetId="3">#REF!</definedName>
    <definedName name="MEI92_5" localSheetId="0">#REF!</definedName>
    <definedName name="MEI92_5">#REF!</definedName>
    <definedName name="MEI92_9" localSheetId="3">#REF!</definedName>
    <definedName name="MEI92_9" localSheetId="0">#REF!</definedName>
    <definedName name="MEI92_9">#REF!</definedName>
    <definedName name="memenikayu">#REF!</definedName>
    <definedName name="memeniseng">#REF!</definedName>
    <definedName name="mencatair">#REF!</definedName>
    <definedName name="mencatdasar">#REF!</definedName>
    <definedName name="mencatminyak">#REF!</definedName>
    <definedName name="mencatwarnaair">#REF!</definedName>
    <definedName name="mencatwarnaminyak">#REF!</definedName>
    <definedName name="mendempulkayu">#REF!</definedName>
    <definedName name="mengapur">#REF!</definedName>
    <definedName name="mengapurulang">#REF!</definedName>
    <definedName name="menggilas">#REF!</definedName>
    <definedName name="MENI">#REF!</definedName>
    <definedName name="MENIBESI">'[10]UPAH DAN BAHAN'!$E$180</definedName>
    <definedName name="MENIKAYU">'[10]UPAH DAN BAHAN'!$E$181</definedName>
    <definedName name="MENU_GARDU">[105]MENU!$D$11:$D$110</definedName>
    <definedName name="MENU_PENYULANG">[105]MENU!$F$11:$F$40</definedName>
    <definedName name="MenuLabel">[33]A!$A$5</definedName>
    <definedName name="MERANTIH">'[10]UPAH DAN BAHAN'!$E$80</definedName>
    <definedName name="MERANTIHLOKAL">#REF!</definedName>
    <definedName name="meresidu">#REF!</definedName>
    <definedName name="Meter_Transfer_bulan_lalu" localSheetId="3">[4]Sheet1!#REF!</definedName>
    <definedName name="Meter_Transfer_bulan_lalu" localSheetId="0">[5]Sheet1!#REF!</definedName>
    <definedName name="Meter_Transfer_bulan_lalu">[4]Sheet1!#REF!</definedName>
    <definedName name="Meter_Transfer_tahun_lalu" localSheetId="3">[4]Sheet1!#REF!</definedName>
    <definedName name="Meter_Transfer_tahun_lalu" localSheetId="0">[5]Sheet1!#REF!</definedName>
    <definedName name="Meter_Transfer_tahun_lalu">[4]Sheet1!#REF!</definedName>
    <definedName name="mfo" localSheetId="0">[153]Resume!$E$55</definedName>
    <definedName name="mfo">[154]Resume!$E$55</definedName>
    <definedName name="mfobaru">[1]Catatan!$C$144</definedName>
    <definedName name="mfojan">[29]BBkr!$H$2</definedName>
    <definedName name="MICOHM">'[22]HARGA SATUAN'!$B$21</definedName>
    <definedName name="MINOR">#REF!</definedName>
    <definedName name="MJKpst" hidden="1">{#N/A,#N/A,FALSE,"M.34"}</definedName>
    <definedName name="mmc" hidden="1">{#N/A,#N/A,FALSE,"M.42"}</definedName>
    <definedName name="mmd" hidden="1">{#N/A,#N/A,FALSE,"M.32"}</definedName>
    <definedName name="MNLEx">'[141]BA-1'!$F$10</definedName>
    <definedName name="MOBILISASI">#REF!</definedName>
    <definedName name="Model4">{"Y","Type","X1","X2","X3","X4","X5","X6","X7","X8","X9","X10","X11","X12","X13","X14","X15","X16","Begin","End","Replace","AddName","Summary","Equation"}</definedName>
    <definedName name="moodys" localSheetId="2" hidden="1">{#N/A,#N/A,FALSE,"M.01"}</definedName>
    <definedName name="moodys" localSheetId="3" hidden="1">{#N/A,#N/A,FALSE,"M.01"}</definedName>
    <definedName name="moodys" localSheetId="0" hidden="1">{#N/A,#N/A,FALSE,"M.01"}</definedName>
    <definedName name="moodys" hidden="1">{#N/A,#N/A,FALSE,"M.01"}</definedName>
    <definedName name="MOZAIK">#REF!</definedName>
    <definedName name="MQAR" localSheetId="2">#REF!</definedName>
    <definedName name="MQAR" localSheetId="3">#REF!</definedName>
    <definedName name="MQAR" localSheetId="0">#REF!</definedName>
    <definedName name="MQAR">#REF!</definedName>
    <definedName name="MTK" localSheetId="2">#REF!</definedName>
    <definedName name="MTK" localSheetId="3">#REF!</definedName>
    <definedName name="MTK" localSheetId="0">#REF!</definedName>
    <definedName name="MTK">#REF!</definedName>
    <definedName name="mtrafoksutb">[1]Uraian!$AB$72</definedName>
    <definedName name="mudji" hidden="1">#REF!</definedName>
    <definedName name="multipleks">[63]SatDas!$F$24</definedName>
    <definedName name="MutasiMatPDP" localSheetId="2">#REF!</definedName>
    <definedName name="MutasiMatPDP" localSheetId="3">#REF!</definedName>
    <definedName name="MutasiMatPDP" localSheetId="0">#REF!</definedName>
    <definedName name="MutasiMatPDP">#REF!</definedName>
    <definedName name="MutasiMatPDP_1" localSheetId="2">#REF!</definedName>
    <definedName name="MutasiMatPDP_1" localSheetId="3">#REF!</definedName>
    <definedName name="MutasiMatPDP_1" localSheetId="0">#REF!</definedName>
    <definedName name="MutasiMatPDP_1">#REF!</definedName>
    <definedName name="MutasiMatPDP_3" localSheetId="3">#REF!</definedName>
    <definedName name="MutasiMatPDP_3" localSheetId="0">#REF!</definedName>
    <definedName name="MutasiMatPDP_3">#REF!</definedName>
    <definedName name="MutasiMatPDP_4" localSheetId="3">#REF!</definedName>
    <definedName name="MutasiMatPDP_4" localSheetId="0">#REF!</definedName>
    <definedName name="MutasiMatPDP_4">#REF!</definedName>
    <definedName name="N" hidden="1">{#N/A,#N/A,FALSE,"M.01";#N/A,#N/A,FALSE,"M.01"}</definedName>
    <definedName name="nad" hidden="1">{#N/A,#N/A,FALSE,"M.41"}</definedName>
    <definedName name="NAGALTEK">'[10]UPAH DAN BAHAN'!#REF!</definedName>
    <definedName name="Nama" localSheetId="3">#REF!</definedName>
    <definedName name="nama" localSheetId="0">[46]pasca!$H$11</definedName>
    <definedName name="Nama">#REF!</definedName>
    <definedName name="nama_GI">[65]GI!$C$2:$C$193</definedName>
    <definedName name="NamaWil">[155]Cover!$B$7</definedName>
    <definedName name="nd">'[156]Isian Biodata'!$C$4</definedName>
    <definedName name="Neraca" localSheetId="3">#REF!</definedName>
    <definedName name="Neraca" localSheetId="0">#REF!</definedName>
    <definedName name="Neraca">#REF!</definedName>
    <definedName name="Neraca1">[33]A!$A$181</definedName>
    <definedName name="Neraca2">[33]A!$A$171:$U$225</definedName>
    <definedName name="nerc" hidden="1">{#N/A,#N/A,FALSE,"M.31"}</definedName>
    <definedName name="netmargim" localSheetId="3">#REF!</definedName>
    <definedName name="netmargim" localSheetId="0">#REF!</definedName>
    <definedName name="netmargim">#REF!</definedName>
    <definedName name="netmargim_1" localSheetId="3">#REF!</definedName>
    <definedName name="netmargim_1" localSheetId="0">#REF!</definedName>
    <definedName name="netmargim_1">#REF!</definedName>
    <definedName name="netmargim_3" localSheetId="3">#REF!</definedName>
    <definedName name="netmargim_3" localSheetId="0">#REF!</definedName>
    <definedName name="netmargim_3">#REF!</definedName>
    <definedName name="netmargim_4" localSheetId="3">#REF!</definedName>
    <definedName name="netmargim_4" localSheetId="0">#REF!</definedName>
    <definedName name="netmargim_4">#REF!</definedName>
    <definedName name="netmargim_9" localSheetId="3">#REF!</definedName>
    <definedName name="netmargim_9" localSheetId="0">#REF!</definedName>
    <definedName name="netmargim_9">#REF!</definedName>
    <definedName name="new" localSheetId="3">#REF!</definedName>
    <definedName name="new" localSheetId="0">#REF!</definedName>
    <definedName name="new">#REF!</definedName>
    <definedName name="NewKode" localSheetId="0">'[77]Tabel Kode'!$C$3:$L$116</definedName>
    <definedName name="NewKode">'[78]Tabel Kode'!$C$3:$L$116</definedName>
    <definedName name="ni" hidden="1">{#N/A,#N/A,FALSE,"M.42"}</definedName>
    <definedName name="nilai">#REF!</definedName>
    <definedName name="NILAI_UNIT_1" hidden="1">{#N/A,#N/A,FALSE,"M.32"}</definedName>
    <definedName name="nilty" hidden="1">{#N/A,#N/A,FALSE,"M.32"}</definedName>
    <definedName name="nn" localSheetId="2">[11]ca!#REF!</definedName>
    <definedName name="nn" localSheetId="3">[11]ca!#REF!</definedName>
    <definedName name="nn" localSheetId="0">[11]ca!#REF!</definedName>
    <definedName name="nn">[11]ca!#REF!</definedName>
    <definedName name="NNG" localSheetId="2">#REF!</definedName>
    <definedName name="NNG" localSheetId="3">#REF!</definedName>
    <definedName name="NNG" localSheetId="0">#REF!</definedName>
    <definedName name="NNG">#REF!</definedName>
    <definedName name="nnm" hidden="1">{#N/A,#N/A,FALSE,"M.43"}</definedName>
    <definedName name="nnnm" hidden="1">{#N/A,#N/A,FALSE,"M.42"}</definedName>
    <definedName name="no">[136]rekap!$E$3</definedName>
    <definedName name="No_Gardu">'[157]DATA DASAR GARDU'!$C$11:$C$1622</definedName>
    <definedName name="NO_RAB">'[57]CECK LIST'!$D$5</definedName>
    <definedName name="No_surat_Gubernur" localSheetId="2">#REF!</definedName>
    <definedName name="No_surat_Gubernur" localSheetId="3">#REF!</definedName>
    <definedName name="No_surat_Gubernur" localSheetId="0">#REF!</definedName>
    <definedName name="No_surat_Gubernur">#REF!</definedName>
    <definedName name="NOMOR" localSheetId="2">#REF!</definedName>
    <definedName name="NOMOR" localSheetId="3">#REF!</definedName>
    <definedName name="NOMOR" localSheetId="0">#REF!</definedName>
    <definedName name="NOMOR">#REF!</definedName>
    <definedName name="Nomor_Gardu">'[157]DATA DASAR GARDU'!$C$11:$C$1622</definedName>
    <definedName name="nop" localSheetId="3">#REF!</definedName>
    <definedName name="nop" localSheetId="0">#REF!</definedName>
    <definedName name="nop">#REF!</definedName>
    <definedName name="np">'[156]Isian Biodata'!$C$3</definedName>
    <definedName name="nrec" hidden="1">{#N/A,#N/A,FALSE,"M.01"}</definedName>
    <definedName name="o" hidden="1">{#N/A,#N/A,FALSE,"M.34"}</definedName>
    <definedName name="o_m" localSheetId="3">[155]ca!#REF!</definedName>
    <definedName name="o_m" localSheetId="0">[158]ca!#REF!</definedName>
    <definedName name="o_m">[155]ca!#REF!</definedName>
    <definedName name="OBS" localSheetId="0">'[91]Harga BBM Indonesia'!$B$8:$D$60</definedName>
    <definedName name="OBS">'[92]Harga BBM Indonesia'!$B$8:$D$60</definedName>
    <definedName name="OC">[46]Sheet3!$H$101</definedName>
    <definedName name="OILTEST">'[22]HARGA SATUAN'!$B$19</definedName>
    <definedName name="OK">#REF!</definedName>
    <definedName name="oke" hidden="1">'[159]HARGA MATERIAL'!$G$27:$X$33</definedName>
    <definedName name="oki" hidden="1">{#N/A,#N/A,FALSE,"M.33"}</definedName>
    <definedName name="okt" localSheetId="2">#REF!</definedName>
    <definedName name="okt" localSheetId="3">#REF!</definedName>
    <definedName name="okt" localSheetId="0">#REF!</definedName>
    <definedName name="okt">#REF!</definedName>
    <definedName name="okto" localSheetId="2">#REF!</definedName>
    <definedName name="okto" localSheetId="3">#REF!</definedName>
    <definedName name="okto" localSheetId="0">#REF!</definedName>
    <definedName name="okto">#REF!</definedName>
    <definedName name="OLF" hidden="1">'[160]HARGA MATERIAL'!$A$11:$A$208</definedName>
    <definedName name="OLI">#REF!</definedName>
    <definedName name="ONG">[161]rekap!#REF!</definedName>
    <definedName name="OPERASI" localSheetId="2">#REF!</definedName>
    <definedName name="OPERASI" localSheetId="3">#REF!</definedName>
    <definedName name="OPERASI" localSheetId="0">#REF!</definedName>
    <definedName name="OPERASI">#REF!</definedName>
    <definedName name="opgw" hidden="1">{#N/A,#N/A,FALSE,"M.31"}</definedName>
    <definedName name="ophar" hidden="1">{#N/A,#N/A,FALSE,"M.32"}</definedName>
    <definedName name="OUTGOING">[105]PARAMETER!$B$11:$B$1059</definedName>
    <definedName name="P">'[10]UPAH DAN BAHAN'!$E$12</definedName>
    <definedName name="P_Header">[33]A!$A$303:$U$305</definedName>
    <definedName name="PA">'[57]CECK LIST'!$L$11</definedName>
    <definedName name="PAGAR_TRAFO">list!$J$37:$J$40</definedName>
    <definedName name="pagarhollow12">#REF!</definedName>
    <definedName name="pagarhollow14">#REF!</definedName>
    <definedName name="paket">[52]REKAP!$G$7</definedName>
    <definedName name="PAKU15">'[10]UPAH DAN BAHAN'!$E$163</definedName>
    <definedName name="paku26">'[10]UPAH DAN BAHAN'!$E$164</definedName>
    <definedName name="PAKURRC">'[10]UPAH DAN BAHAN'!$E$165</definedName>
    <definedName name="PAKUTRIPLEK">'[10]UPAH DAN BAHAN'!$E$166</definedName>
    <definedName name="PALIMANAN">#REF!</definedName>
    <definedName name="PANCANG">'[10]UPAH DAN BAHAN'!$E$99</definedName>
    <definedName name="panil">#REF!</definedName>
    <definedName name="panilkaca">#REF!</definedName>
    <definedName name="panilseng">#REF!</definedName>
    <definedName name="PAPAN_REUTER">#REF!</definedName>
    <definedName name="papansorong">#REF!</definedName>
    <definedName name="parsialdis">'[22]HARGA SATUAN'!$B$23</definedName>
    <definedName name="partisi">#REF!</definedName>
    <definedName name="partisi2">#REF!</definedName>
    <definedName name="partisiteackwood">#REF!</definedName>
    <definedName name="partisiteackwood2">#REF!</definedName>
    <definedName name="PAS_PINTU_TEAK">#REF!</definedName>
    <definedName name="PAS_PINTU_TRIP">#REF!</definedName>
    <definedName name="PASANG_JALUSI">#REF!</definedName>
    <definedName name="pasanganbouplank">#REF!</definedName>
    <definedName name="PASBETON">'[10]UPAH DAN BAHAN'!$E$67</definedName>
    <definedName name="pasirbeton">[63]SatDas!$F$27</definedName>
    <definedName name="pasirpasang">[63]SatDas!$F$21</definedName>
    <definedName name="PASPAS">'[10]UPAH DAN BAHAN'!$E$68</definedName>
    <definedName name="PasPst" hidden="1">{#N/A,#N/A,FALSE,"M.33"}</definedName>
    <definedName name="PASUR">'[10]UPAH DAN BAHAN'!$E$69</definedName>
    <definedName name="paswastafel">#REF!</definedName>
    <definedName name="PATRI">'[10]UPAH DAN BAHAN'!$E$334</definedName>
    <definedName name="PAVING">'[10]UPAH DAN BAHAN'!$E$71</definedName>
    <definedName name="PAVING_BLOK">#REF!</definedName>
    <definedName name="PD">#REF!</definedName>
    <definedName name="pdi" hidden="1">[162]UshDeb00!#REF!</definedName>
    <definedName name="pdp" hidden="1">{#N/A,#N/A,FALSE,"M.31"}</definedName>
    <definedName name="PDPKons" localSheetId="2">#REF!</definedName>
    <definedName name="PDPKons" localSheetId="3">#REF!</definedName>
    <definedName name="PDPKons" localSheetId="0">#REF!</definedName>
    <definedName name="PDPKons">#REF!</definedName>
    <definedName name="PDPKons_1" localSheetId="2">#REF!</definedName>
    <definedName name="PDPKons_1" localSheetId="3">#REF!</definedName>
    <definedName name="PDPKons_1" localSheetId="0">#REF!</definedName>
    <definedName name="PDPKons_1">#REF!</definedName>
    <definedName name="PDPKons_3" localSheetId="2">#REF!</definedName>
    <definedName name="PDPKons_3" localSheetId="3">#REF!</definedName>
    <definedName name="PDPKons_3" localSheetId="0">#REF!</definedName>
    <definedName name="PDPKons_3">#REF!</definedName>
    <definedName name="PDPKons_4" localSheetId="3">#REF!</definedName>
    <definedName name="PDPKons_4" localSheetId="0">#REF!</definedName>
    <definedName name="PDPKons_4">#REF!</definedName>
    <definedName name="PDPMaterial" localSheetId="3">#REF!</definedName>
    <definedName name="PDPMaterial" localSheetId="0">#REF!</definedName>
    <definedName name="PDPMaterial">#REF!</definedName>
    <definedName name="PDPMaterial_1" localSheetId="3">#REF!</definedName>
    <definedName name="PDPMaterial_1" localSheetId="0">#REF!</definedName>
    <definedName name="PDPMaterial_1">#REF!</definedName>
    <definedName name="PDPMaterial_3" localSheetId="3">#REF!</definedName>
    <definedName name="PDPMaterial_3" localSheetId="0">#REF!</definedName>
    <definedName name="PDPMaterial_3">#REF!</definedName>
    <definedName name="PDPMaterial_4" localSheetId="3">#REF!</definedName>
    <definedName name="PDPMaterial_4" localSheetId="0">#REF!</definedName>
    <definedName name="PDPMaterial_4">#REF!</definedName>
    <definedName name="PDPPembDimuka" localSheetId="3">#REF!</definedName>
    <definedName name="PDPPembDimuka" localSheetId="0">#REF!</definedName>
    <definedName name="PDPPembDimuka">#REF!</definedName>
    <definedName name="PDPPembDimuka_1" localSheetId="3">#REF!</definedName>
    <definedName name="PDPPembDimuka_1" localSheetId="0">#REF!</definedName>
    <definedName name="PDPPembDimuka_1">#REF!</definedName>
    <definedName name="PDPPembDimuka_3" localSheetId="3">#REF!</definedName>
    <definedName name="PDPPembDimuka_3" localSheetId="0">#REF!</definedName>
    <definedName name="PDPPembDimuka_3">#REF!</definedName>
    <definedName name="PDPPembDimuka_4" localSheetId="3">#REF!</definedName>
    <definedName name="PDPPembDimuka_4" localSheetId="0">#REF!</definedName>
    <definedName name="PDPPembDimuka_4">#REF!</definedName>
    <definedName name="PDPT" localSheetId="2" hidden="1">{#N/A,#N/A,FALSE,"M.31"}</definedName>
    <definedName name="PDPT" localSheetId="3" hidden="1">{#N/A,#N/A,FALSE,"M.31"}</definedName>
    <definedName name="PDPT" localSheetId="0" hidden="1">{#N/A,#N/A,FALSE,"M.31"}</definedName>
    <definedName name="PDPT" hidden="1">{#N/A,#N/A,FALSE,"M.31"}</definedName>
    <definedName name="PDR">#REF!</definedName>
    <definedName name="PECAH23">#REF!</definedName>
    <definedName name="PECAH34">'[10]UPAH DAN BAHAN'!$E$63</definedName>
    <definedName name="PECAH57">#REF!</definedName>
    <definedName name="PEDESTRIANROLLER">#REF!</definedName>
    <definedName name="peg" hidden="1">{#N/A,#N/A,FALSE,"M.01";#N/A,#N/A,FALSE,"M.01"}</definedName>
    <definedName name="PEK">[39]SCHDUL!#REF!</definedName>
    <definedName name="pek.cat.temb" localSheetId="0">[115]analis!$K$144</definedName>
    <definedName name="pek.cat.temb">[116]analis!$K$144</definedName>
    <definedName name="pekerja">[63]SatDas!$F$14</definedName>
    <definedName name="PEKERJAAN">#REF!</definedName>
    <definedName name="Pelanggan" localSheetId="2">#REF!</definedName>
    <definedName name="Pelanggan" localSheetId="3">#REF!</definedName>
    <definedName name="Pelanggan" localSheetId="0">#REF!</definedName>
    <definedName name="Pelanggan">#REF!</definedName>
    <definedName name="pelituran">#REF!</definedName>
    <definedName name="Pelumas" hidden="1">{#N/A,#N/A,FALSE,"M.31"}</definedName>
    <definedName name="PEM">'[107]REK PEN'!#REF!</definedName>
    <definedName name="Pemakaian">[29]Jual!$AS$11:$BD$33</definedName>
    <definedName name="Pembangkit">[29]List!$A$56:$A$72</definedName>
    <definedName name="PembelianiTRWI">'[64]PembelianiTL(12A1'!$B$1:$S$55</definedName>
    <definedName name="PembelianiTRWII">'[64]PembelianiTL(12A1'!$B$56:$S$110</definedName>
    <definedName name="PembelianiTRWIII">'[64]PembelianiTL(12A1'!$B$111:$S$165</definedName>
    <definedName name="PembelianiTRWIV">'[64]PembelianiTL(12A1'!$B$166:$S$220</definedName>
    <definedName name="PEMBERSIHAN">#REF!</definedName>
    <definedName name="pembersihandamija">#REF!</definedName>
    <definedName name="PEMBESIAN">#REF!</definedName>
    <definedName name="pembiayaan" localSheetId="2">#REF!</definedName>
    <definedName name="pembiayaan" localSheetId="3">#REF!</definedName>
    <definedName name="pembiayaan" localSheetId="0">#REF!</definedName>
    <definedName name="pembiayaan">#REF!</definedName>
    <definedName name="pembuangan">#REF!</definedName>
    <definedName name="Pemilik" localSheetId="0">'[163]Data Validation'!$D$4:$D$7</definedName>
    <definedName name="Pemilik">'[157]Data Validation'!$D$4:$D$7</definedName>
    <definedName name="PendaLuOp">'[64]PendaLuOp(13)'!$B$1:$G$58</definedName>
    <definedName name="PendOpLain">'[64]PendOpLain(11B)'!$B$1:$G$33</definedName>
    <definedName name="Pendukung" hidden="1">{#N/A,#N/A,FALSE,"M.41"}</definedName>
    <definedName name="penetrasiaspal">#REF!</definedName>
    <definedName name="pengangkutantanah">#REF!</definedName>
    <definedName name="Penjelas">#REF!</definedName>
    <definedName name="PenjTLTRWI" localSheetId="2">#REF!</definedName>
    <definedName name="PenjTLTRWI" localSheetId="3">#REF!</definedName>
    <definedName name="PenjTLTRWI" localSheetId="0">#REF!</definedName>
    <definedName name="PenjTLTRWI">#REF!</definedName>
    <definedName name="PenjTLTRWI_1" localSheetId="3">#REF!</definedName>
    <definedName name="PenjTLTRWI_1" localSheetId="0">#REF!</definedName>
    <definedName name="PenjTLTRWI_1">#REF!</definedName>
    <definedName name="PenjTLTRWI_10" localSheetId="3">#REF!</definedName>
    <definedName name="PenjTLTRWI_10" localSheetId="0">#REF!</definedName>
    <definedName name="PenjTLTRWI_10">#REF!</definedName>
    <definedName name="PenjTLTRWI_3" localSheetId="3">#REF!</definedName>
    <definedName name="PenjTLTRWI_3" localSheetId="0">#REF!</definedName>
    <definedName name="PenjTLTRWI_3">#REF!</definedName>
    <definedName name="PenjTLTRWI_4" localSheetId="3">#REF!</definedName>
    <definedName name="PenjTLTRWI_4" localSheetId="0">#REF!</definedName>
    <definedName name="PenjTLTRWI_4">#REF!</definedName>
    <definedName name="PenjTLTRWI_9" localSheetId="3">#REF!</definedName>
    <definedName name="PenjTLTRWI_9" localSheetId="0">#REF!</definedName>
    <definedName name="PenjTLTRWI_9">#REF!</definedName>
    <definedName name="PenjTLTRWII" localSheetId="3">#REF!</definedName>
    <definedName name="PenjTLTRWII" localSheetId="0">#REF!</definedName>
    <definedName name="PenjTLTRWII">#REF!</definedName>
    <definedName name="PenjTLTRWII_1" localSheetId="3">#REF!</definedName>
    <definedName name="PenjTLTRWII_1" localSheetId="0">#REF!</definedName>
    <definedName name="PenjTLTRWII_1">#REF!</definedName>
    <definedName name="PenjTLTRWII_10" localSheetId="3">#REF!</definedName>
    <definedName name="PenjTLTRWII_10" localSheetId="0">#REF!</definedName>
    <definedName name="PenjTLTRWII_10">#REF!</definedName>
    <definedName name="PenjTLTRWII_3" localSheetId="3">#REF!</definedName>
    <definedName name="PenjTLTRWII_3" localSheetId="0">#REF!</definedName>
    <definedName name="PenjTLTRWII_3">#REF!</definedName>
    <definedName name="PenjTLTRWII_4" localSheetId="3">#REF!</definedName>
    <definedName name="PenjTLTRWII_4" localSheetId="0">#REF!</definedName>
    <definedName name="PenjTLTRWII_4">#REF!</definedName>
    <definedName name="PenjTLTRWII_9" localSheetId="3">#REF!</definedName>
    <definedName name="PenjTLTRWII_9" localSheetId="0">#REF!</definedName>
    <definedName name="PenjTLTRWII_9">#REF!</definedName>
    <definedName name="PenjTLTRWIII" localSheetId="3">#REF!</definedName>
    <definedName name="PenjTLTRWIII" localSheetId="0">#REF!</definedName>
    <definedName name="PenjTLTRWIII">#REF!</definedName>
    <definedName name="PenjTLTRWIII_1" localSheetId="3">#REF!</definedName>
    <definedName name="PenjTLTRWIII_1" localSheetId="0">#REF!</definedName>
    <definedName name="PenjTLTRWIII_1">#REF!</definedName>
    <definedName name="PenjTLTRWIII_10" localSheetId="3">#REF!</definedName>
    <definedName name="PenjTLTRWIII_10" localSheetId="0">#REF!</definedName>
    <definedName name="PenjTLTRWIII_10">#REF!</definedName>
    <definedName name="PenjTLTRWIII_3" localSheetId="3">#REF!</definedName>
    <definedName name="PenjTLTRWIII_3" localSheetId="0">#REF!</definedName>
    <definedName name="PenjTLTRWIII_3">#REF!</definedName>
    <definedName name="PenjTLTRWIII_4" localSheetId="3">#REF!</definedName>
    <definedName name="PenjTLTRWIII_4" localSheetId="0">#REF!</definedName>
    <definedName name="PenjTLTRWIII_4">#REF!</definedName>
    <definedName name="PenjTLTRWIII_9" localSheetId="3">#REF!</definedName>
    <definedName name="PenjTLTRWIII_9" localSheetId="0">#REF!</definedName>
    <definedName name="PenjTLTRWIII_9">#REF!</definedName>
    <definedName name="PenjTLTRWIV" localSheetId="3">#REF!</definedName>
    <definedName name="PenjTLTRWIV" localSheetId="0">#REF!</definedName>
    <definedName name="PenjTLTRWIV">#REF!</definedName>
    <definedName name="PenjTLTRWIV_1" localSheetId="3">#REF!</definedName>
    <definedName name="PenjTLTRWIV_1" localSheetId="0">#REF!</definedName>
    <definedName name="PenjTLTRWIV_1">#REF!</definedName>
    <definedName name="PenjTLTRWIV_10" localSheetId="3">#REF!</definedName>
    <definedName name="PenjTLTRWIV_10" localSheetId="0">#REF!</definedName>
    <definedName name="PenjTLTRWIV_10">#REF!</definedName>
    <definedName name="PenjTLTRWIV_3" localSheetId="3">#REF!</definedName>
    <definedName name="PenjTLTRWIV_3" localSheetId="0">#REF!</definedName>
    <definedName name="PenjTLTRWIV_3">#REF!</definedName>
    <definedName name="PenjTLTRWIV_4" localSheetId="3">#REF!</definedName>
    <definedName name="PenjTLTRWIV_4" localSheetId="0">#REF!</definedName>
    <definedName name="PenjTLTRWIV_4">#REF!</definedName>
    <definedName name="PenjTLTRWIV_9" localSheetId="3">#REF!</definedName>
    <definedName name="PenjTLTRWIV_9" localSheetId="0">#REF!</definedName>
    <definedName name="PenjTLTRWIV_9">#REF!</definedName>
    <definedName name="PENSIUN">[86]ACUAN!$N$3</definedName>
    <definedName name="penta">#REF!</definedName>
    <definedName name="PENUTUP" localSheetId="3">#REF!</definedName>
    <definedName name="PENUTUP" localSheetId="0">#REF!</definedName>
    <definedName name="PENUTUP">#REF!</definedName>
    <definedName name="PENYULANG">'[164]REKAP 2011'!$XDF$1048000:$XDF$1048576</definedName>
    <definedName name="PERABUNG">#REF!</definedName>
    <definedName name="perbaikan">#REF!</definedName>
    <definedName name="performed_grip_70_p">[41]HPS!$G$40</definedName>
    <definedName name="period" localSheetId="3">#REF!</definedName>
    <definedName name="period" localSheetId="0">#REF!</definedName>
    <definedName name="period">#REF!</definedName>
    <definedName name="period_1" localSheetId="3">#REF!</definedName>
    <definedName name="period_1" localSheetId="0">#REF!</definedName>
    <definedName name="period_1">#REF!</definedName>
    <definedName name="period_3" localSheetId="3">#REF!</definedName>
    <definedName name="period_3" localSheetId="0">#REF!</definedName>
    <definedName name="period_3">#REF!</definedName>
    <definedName name="period_4" localSheetId="3">#REF!</definedName>
    <definedName name="period_4" localSheetId="0">#REF!</definedName>
    <definedName name="period_4">#REF!</definedName>
    <definedName name="permbersihanlapangan">#REF!</definedName>
    <definedName name="persiapan" hidden="1">'[159]HARGA MATERIAL'!$E$27:$E$33</definedName>
    <definedName name="PERUM" hidden="1">#REF!</definedName>
    <definedName name="PERUNTUKAN">'[164]REKAP 2011'!$XDE$1048000:$XDE$1048002</definedName>
    <definedName name="perusahaan">[46]pasca!$K$30</definedName>
    <definedName name="pinjaman" localSheetId="3">#REF!</definedName>
    <definedName name="pinjaman" localSheetId="0">#REF!</definedName>
    <definedName name="pinjaman">#REF!</definedName>
    <definedName name="PINTU_KACA_T_3">#REF!</definedName>
    <definedName name="PINTU_KLAM">#REF!</definedName>
    <definedName name="PINTU_PANIL">#REF!</definedName>
    <definedName name="PINTU_PHBTR">list!$L$18:$L$21</definedName>
    <definedName name="PINTUFIBER">#REF!</definedName>
    <definedName name="pintuteackwood">#REF!</definedName>
    <definedName name="pintutriplek">#REF!</definedName>
    <definedName name="pipa_pelindung_2_mtr_b">[41]HPS!$F$47</definedName>
    <definedName name="piutang5b" hidden="1">{#N/A,#N/A,FALSE,"M.34"}</definedName>
    <definedName name="PJU_BC_2x10_bulan_ini" localSheetId="3">'[132]Peralatan Dist'!#REF!</definedName>
    <definedName name="PJU_BC_2x10_bulan_ini" localSheetId="0">'[43]Peralatan Dist'!#REF!</definedName>
    <definedName name="PJU_BC_2x10_bulan_ini">'[132]Peralatan Dist'!#REF!</definedName>
    <definedName name="PJU_BC_2x10_bulan_lalu" localSheetId="3">[4]Sheet1!#REF!</definedName>
    <definedName name="PJU_BC_2x10_bulan_lalu" localSheetId="0">[5]Sheet1!#REF!</definedName>
    <definedName name="PJU_BC_2x10_bulan_lalu">[4]Sheet1!#REF!</definedName>
    <definedName name="PJU_BC_2x10_tahun_ini" localSheetId="3">'[132]Peralatan Dist'!#REF!</definedName>
    <definedName name="PJU_BC_2x10_tahun_ini" localSheetId="0">'[43]Peralatan Dist'!#REF!</definedName>
    <definedName name="PJU_BC_2x10_tahun_ini">'[132]Peralatan Dist'!#REF!</definedName>
    <definedName name="PJU_BC_2x10_tahun_lalu" localSheetId="3">'[132]Peralatan Dist'!#REF!</definedName>
    <definedName name="PJU_BC_2x10_tahun_lalu" localSheetId="0">'[43]Peralatan Dist'!#REF!</definedName>
    <definedName name="PJU_BC_2x10_tahun_lalu">'[132]Peralatan Dist'!#REF!</definedName>
    <definedName name="PJU_BC_2x6_bulan_ini" localSheetId="3">'[132]Peralatan Dist'!#REF!</definedName>
    <definedName name="PJU_BC_2x6_bulan_ini" localSheetId="0">'[43]Peralatan Dist'!#REF!</definedName>
    <definedName name="PJU_BC_2x6_bulan_ini">'[132]Peralatan Dist'!#REF!</definedName>
    <definedName name="PJU_BC_2x6_bulan_lalu" localSheetId="3">'[132]Peralatan Dist'!#REF!</definedName>
    <definedName name="PJU_BC_2x6_bulan_lalu" localSheetId="0">'[43]Peralatan Dist'!#REF!</definedName>
    <definedName name="PJU_BC_2x6_bulan_lalu">'[132]Peralatan Dist'!#REF!</definedName>
    <definedName name="PJU_BC_2x6_tahun_ini" localSheetId="3">'[132]Peralatan Dist'!#REF!</definedName>
    <definedName name="PJU_BC_2x6_tahun_ini" localSheetId="0">'[43]Peralatan Dist'!#REF!</definedName>
    <definedName name="PJU_BC_2x6_tahun_ini">'[132]Peralatan Dist'!#REF!</definedName>
    <definedName name="PJU_BC_2x6_tahun_lalu" localSheetId="3">'[132]Peralatan Dist'!#REF!</definedName>
    <definedName name="PJU_BC_2x6_tahun_lalu" localSheetId="0">'[43]Peralatan Dist'!#REF!</definedName>
    <definedName name="PJU_BC_2x6_tahun_lalu">'[132]Peralatan Dist'!#REF!</definedName>
    <definedName name="PJU_bulan_ini" localSheetId="3">'[132]Peralatan Dist'!#REF!</definedName>
    <definedName name="PJU_bulan_ini" localSheetId="0">'[43]Peralatan Dist'!#REF!</definedName>
    <definedName name="PJU_bulan_ini">'[132]Peralatan Dist'!#REF!</definedName>
    <definedName name="PJU_bulan_lalu" localSheetId="3">'[132]Peralatan Dist'!#REF!</definedName>
    <definedName name="PJU_bulan_lalu" localSheetId="0">'[43]Peralatan Dist'!#REF!</definedName>
    <definedName name="PJU_bulan_lalu">'[132]Peralatan Dist'!#REF!</definedName>
    <definedName name="PJU_Kabel_tanam_Cu_2x10_bulan_ini" localSheetId="3">'[132]Peralatan Dist'!#REF!</definedName>
    <definedName name="PJU_Kabel_tanam_Cu_2x10_bulan_ini" localSheetId="0">'[43]Peralatan Dist'!#REF!</definedName>
    <definedName name="PJU_Kabel_tanam_Cu_2x10_bulan_ini">'[132]Peralatan Dist'!#REF!</definedName>
    <definedName name="PJU_Kabel_tanam_Cu_2x10_bulan_lalu" localSheetId="3">'[132]Peralatan Dist'!#REF!</definedName>
    <definedName name="PJU_Kabel_tanam_Cu_2x10_bulan_lalu" localSheetId="0">'[43]Peralatan Dist'!#REF!</definedName>
    <definedName name="PJU_Kabel_tanam_Cu_2x10_bulan_lalu">'[132]Peralatan Dist'!#REF!</definedName>
    <definedName name="PJU_Kabel_tanam_Cu_2x10_tahun_ini" localSheetId="3">'[132]Peralatan Dist'!#REF!</definedName>
    <definedName name="PJU_Kabel_tanam_Cu_2x10_tahun_ini" localSheetId="0">'[43]Peralatan Dist'!#REF!</definedName>
    <definedName name="PJU_Kabel_tanam_Cu_2x10_tahun_ini">'[132]Peralatan Dist'!#REF!</definedName>
    <definedName name="PJU_Kabel_tanam_Cu_2x10_tahun_lalu" localSheetId="3">'[132]Peralatan Dist'!#REF!</definedName>
    <definedName name="PJU_Kabel_tanam_Cu_2x10_tahun_lalu" localSheetId="0">'[43]Peralatan Dist'!#REF!</definedName>
    <definedName name="PJU_Kabel_tanam_Cu_2x10_tahun_lalu">'[132]Peralatan Dist'!#REF!</definedName>
    <definedName name="PJU_Kabel_tanam_Cu_2x6_bulan_ini" localSheetId="3">'[132]Peralatan Dist'!#REF!</definedName>
    <definedName name="PJU_Kabel_tanam_Cu_2x6_bulan_ini" localSheetId="0">'[43]Peralatan Dist'!#REF!</definedName>
    <definedName name="PJU_Kabel_tanam_Cu_2x6_bulan_ini">'[132]Peralatan Dist'!#REF!</definedName>
    <definedName name="PJU_Kabel_tanam_Cu_2x6_bulan_lalu" localSheetId="3">'[132]Peralatan Dist'!#REF!</definedName>
    <definedName name="PJU_Kabel_tanam_Cu_2x6_bulan_lalu" localSheetId="0">'[43]Peralatan Dist'!#REF!</definedName>
    <definedName name="PJU_Kabel_tanam_Cu_2x6_bulan_lalu">'[132]Peralatan Dist'!#REF!</definedName>
    <definedName name="PJU_Kabel_tanam_Cu_2x6_tahun_ini" localSheetId="3">'[132]Peralatan Dist'!#REF!</definedName>
    <definedName name="PJU_Kabel_tanam_Cu_2x6_tahun_ini" localSheetId="0">'[43]Peralatan Dist'!#REF!</definedName>
    <definedName name="PJU_Kabel_tanam_Cu_2x6_tahun_ini">'[132]Peralatan Dist'!#REF!</definedName>
    <definedName name="PJU_Kabel_tanam_Cu_2x6_tahun_lalu" localSheetId="3">'[132]Peralatan Dist'!#REF!</definedName>
    <definedName name="PJU_Kabel_tanam_Cu_2x6_tahun_lalu" localSheetId="0">'[43]Peralatan Dist'!#REF!</definedName>
    <definedName name="PJU_Kabel_tanam_Cu_2x6_tahun_lalu">'[132]Peralatan Dist'!#REF!</definedName>
    <definedName name="PJU_Mercuri_125_W_bulan_ini" localSheetId="3">'[132]Peralatan Dist'!#REF!</definedName>
    <definedName name="PJU_Mercuri_125_W_bulan_ini" localSheetId="0">'[43]Peralatan Dist'!#REF!</definedName>
    <definedName name="PJU_Mercuri_125_W_bulan_ini">'[132]Peralatan Dist'!#REF!</definedName>
    <definedName name="PJU_Mercuri_125_W_bulan_lalu" localSheetId="3">'[132]Peralatan Dist'!#REF!</definedName>
    <definedName name="PJU_Mercuri_125_W_bulan_lalu" localSheetId="0">'[43]Peralatan Dist'!#REF!</definedName>
    <definedName name="PJU_Mercuri_125_W_bulan_lalu">'[132]Peralatan Dist'!#REF!</definedName>
    <definedName name="PJU_Mercuri_125_W_tahun_ini" localSheetId="3">'[132]Peralatan Dist'!#REF!</definedName>
    <definedName name="PJU_Mercuri_125_W_tahun_ini" localSheetId="0">'[43]Peralatan Dist'!#REF!</definedName>
    <definedName name="PJU_Mercuri_125_W_tahun_ini">'[132]Peralatan Dist'!#REF!</definedName>
    <definedName name="PJU_Mercuri_125_W_tahun_lalu" localSheetId="3">'[132]Peralatan Dist'!#REF!</definedName>
    <definedName name="PJU_Mercuri_125_W_tahun_lalu" localSheetId="0">'[43]Peralatan Dist'!#REF!</definedName>
    <definedName name="PJU_Mercuri_125_W_tahun_lalu">'[132]Peralatan Dist'!#REF!</definedName>
    <definedName name="PJU_Pijar_100_W_bulan_ini" localSheetId="3">'[132]Peralatan Dist'!#REF!</definedName>
    <definedName name="PJU_Pijar_100_W_bulan_ini" localSheetId="0">'[43]Peralatan Dist'!#REF!</definedName>
    <definedName name="PJU_Pijar_100_W_bulan_ini">'[132]Peralatan Dist'!#REF!</definedName>
    <definedName name="PJU_Pijar_100_W_bulan_lalu" localSheetId="3">'[132]Peralatan Dist'!#REF!</definedName>
    <definedName name="PJU_Pijar_100_W_bulan_lalu" localSheetId="0">'[43]Peralatan Dist'!#REF!</definedName>
    <definedName name="PJU_Pijar_100_W_bulan_lalu">'[132]Peralatan Dist'!#REF!</definedName>
    <definedName name="PJU_Pijar_100_W_tahun_ini" localSheetId="3">'[132]Peralatan Dist'!#REF!</definedName>
    <definedName name="PJU_Pijar_100_W_tahun_ini" localSheetId="0">'[43]Peralatan Dist'!#REF!</definedName>
    <definedName name="PJU_Pijar_100_W_tahun_ini">'[132]Peralatan Dist'!#REF!</definedName>
    <definedName name="PJU_Pijar_100_W_tahun_lalu" localSheetId="3">'[132]Peralatan Dist'!#REF!</definedName>
    <definedName name="PJU_Pijar_100_W_tahun_lalu" localSheetId="0">'[43]Peralatan Dist'!#REF!</definedName>
    <definedName name="PJU_Pijar_100_W_tahun_lalu">'[132]Peralatan Dist'!#REF!</definedName>
    <definedName name="PJU_SL_60_W_bulan_ini" localSheetId="3">'[132]Peralatan Dist'!#REF!</definedName>
    <definedName name="PJU_SL_60_W_bulan_ini" localSheetId="0">'[43]Peralatan Dist'!#REF!</definedName>
    <definedName name="PJU_SL_60_W_bulan_ini">'[132]Peralatan Dist'!#REF!</definedName>
    <definedName name="PJU_SL_60_W_bulan_lalu" localSheetId="3">'[132]Peralatan Dist'!#REF!</definedName>
    <definedName name="PJU_SL_60_W_bulan_lalu" localSheetId="0">'[43]Peralatan Dist'!#REF!</definedName>
    <definedName name="PJU_SL_60_W_bulan_lalu">'[132]Peralatan Dist'!#REF!</definedName>
    <definedName name="PJU_SL_60_W_tahun_ini" localSheetId="3">'[132]Peralatan Dist'!#REF!</definedName>
    <definedName name="PJU_SL_60_W_tahun_ini" localSheetId="0">'[43]Peralatan Dist'!#REF!</definedName>
    <definedName name="PJU_SL_60_W_tahun_ini">'[132]Peralatan Dist'!#REF!</definedName>
    <definedName name="PJU_SL_60_W_tahun_lalu" localSheetId="3">'[132]Peralatan Dist'!#REF!</definedName>
    <definedName name="PJU_SL_60_W_tahun_lalu" localSheetId="0">'[43]Peralatan Dist'!#REF!</definedName>
    <definedName name="PJU_SL_60_W_tahun_lalu">'[132]Peralatan Dist'!#REF!</definedName>
    <definedName name="PJU_Sodium_300_W_bulan_ini" localSheetId="3">'[132]Peralatan Dist'!#REF!</definedName>
    <definedName name="PJU_Sodium_300_W_bulan_ini" localSheetId="0">'[43]Peralatan Dist'!#REF!</definedName>
    <definedName name="PJU_Sodium_300_W_bulan_ini">'[132]Peralatan Dist'!#REF!</definedName>
    <definedName name="PJU_Sodium_300_W_bulan_lalu" localSheetId="3">'[132]Peralatan Dist'!#REF!</definedName>
    <definedName name="PJU_Sodium_300_W_bulan_lalu" localSheetId="0">'[43]Peralatan Dist'!#REF!</definedName>
    <definedName name="PJU_Sodium_300_W_bulan_lalu">'[132]Peralatan Dist'!#REF!</definedName>
    <definedName name="PJU_Sodium_300_W_tahun_ini" localSheetId="3">'[132]Peralatan Dist'!#REF!</definedName>
    <definedName name="PJU_Sodium_300_W_tahun_ini" localSheetId="0">'[43]Peralatan Dist'!#REF!</definedName>
    <definedName name="PJU_Sodium_300_W_tahun_ini">'[132]Peralatan Dist'!#REF!</definedName>
    <definedName name="PJU_Sodium_300_W_tahun_lalu" localSheetId="3">'[132]Peralatan Dist'!#REF!</definedName>
    <definedName name="PJU_Sodium_300_W_tahun_lalu" localSheetId="0">'[43]Peralatan Dist'!#REF!</definedName>
    <definedName name="PJU_Sodium_300_W_tahun_lalu">'[132]Peralatan Dist'!#REF!</definedName>
    <definedName name="PJU_tahun_ini" localSheetId="3">'[132]Peralatan Dist'!#REF!</definedName>
    <definedName name="PJU_tahun_ini" localSheetId="0">'[43]Peralatan Dist'!#REF!</definedName>
    <definedName name="PJU_tahun_ini">'[132]Peralatan Dist'!#REF!</definedName>
    <definedName name="PJU_tahun_lalu" localSheetId="3">'[132]Peralatan Dist'!#REF!</definedName>
    <definedName name="PJU_tahun_lalu" localSheetId="0">'[43]Peralatan Dist'!#REF!</definedName>
    <definedName name="PJU_tahun_lalu">'[132]Peralatan Dist'!#REF!</definedName>
    <definedName name="PJU_TL_40_W_bulan_ini" localSheetId="3">'[132]Peralatan Dist'!#REF!</definedName>
    <definedName name="PJU_TL_40_W_bulan_ini" localSheetId="0">'[43]Peralatan Dist'!#REF!</definedName>
    <definedName name="PJU_TL_40_W_bulan_ini">'[132]Peralatan Dist'!#REF!</definedName>
    <definedName name="PJU_TL_40_W_bulan_lalu" localSheetId="3">'[132]Peralatan Dist'!#REF!</definedName>
    <definedName name="PJU_TL_40_W_bulan_lalu" localSheetId="0">'[43]Peralatan Dist'!#REF!</definedName>
    <definedName name="PJU_TL_40_W_bulan_lalu">'[132]Peralatan Dist'!#REF!</definedName>
    <definedName name="PJU_TL_40_W_tahun_ini" localSheetId="3">'[132]Peralatan Dist'!#REF!</definedName>
    <definedName name="PJU_TL_40_W_tahun_ini" localSheetId="0">'[43]Peralatan Dist'!#REF!</definedName>
    <definedName name="PJU_TL_40_W_tahun_ini">'[132]Peralatan Dist'!#REF!</definedName>
    <definedName name="PJU_TL_40_W_tahun_lalu" localSheetId="3">'[132]Peralatan Dist'!#REF!</definedName>
    <definedName name="PJU_TL_40_W_tahun_lalu" localSheetId="0">'[43]Peralatan Dist'!#REF!</definedName>
    <definedName name="PJU_TL_40_W_tahun_lalu">'[132]Peralatan Dist'!#REF!</definedName>
    <definedName name="PJU_XLPE_2x10_bulan_ini" localSheetId="3">'[132]Peralatan Dist'!#REF!</definedName>
    <definedName name="PJU_XLPE_2x10_bulan_ini" localSheetId="0">'[43]Peralatan Dist'!#REF!</definedName>
    <definedName name="PJU_XLPE_2x10_bulan_ini">'[132]Peralatan Dist'!#REF!</definedName>
    <definedName name="PJU_XLPE_2x10_bulan_lalu" localSheetId="3">'[132]Peralatan Dist'!#REF!</definedName>
    <definedName name="PJU_XLPE_2x10_bulan_lalu" localSheetId="0">'[43]Peralatan Dist'!#REF!</definedName>
    <definedName name="PJU_XLPE_2x10_bulan_lalu">'[132]Peralatan Dist'!#REF!</definedName>
    <definedName name="PJU_XLPE_2x10_tahun_ini" localSheetId="3">'[132]Peralatan Dist'!#REF!</definedName>
    <definedName name="PJU_XLPE_2x10_tahun_ini" localSheetId="0">'[43]Peralatan Dist'!#REF!</definedName>
    <definedName name="PJU_XLPE_2x10_tahun_ini">'[132]Peralatan Dist'!#REF!</definedName>
    <definedName name="PJU_XLPE_2x10_tahun_lalu" localSheetId="3">'[132]Peralatan Dist'!#REF!</definedName>
    <definedName name="PJU_XLPE_2x10_tahun_lalu" localSheetId="0">'[43]Peralatan Dist'!#REF!</definedName>
    <definedName name="PJU_XLPE_2x10_tahun_lalu">'[132]Peralatan Dist'!#REF!</definedName>
    <definedName name="PJU_XLPE_2x6_bulan_ini" localSheetId="3">'[132]Peralatan Dist'!#REF!</definedName>
    <definedName name="PJU_XLPE_2x6_bulan_ini" localSheetId="0">'[43]Peralatan Dist'!#REF!</definedName>
    <definedName name="PJU_XLPE_2x6_bulan_ini">'[132]Peralatan Dist'!#REF!</definedName>
    <definedName name="PJU_XLPE_2x6_bulan_lalu" localSheetId="3">'[132]Peralatan Dist'!#REF!</definedName>
    <definedName name="PJU_XLPE_2x6_bulan_lalu" localSheetId="0">'[43]Peralatan Dist'!#REF!</definedName>
    <definedName name="PJU_XLPE_2x6_bulan_lalu">'[132]Peralatan Dist'!#REF!</definedName>
    <definedName name="PJU_XLPE_2x6_tahun_ini" localSheetId="3">'[132]Peralatan Dist'!#REF!</definedName>
    <definedName name="PJU_XLPE_2x6_tahun_ini" localSheetId="0">'[43]Peralatan Dist'!#REF!</definedName>
    <definedName name="PJU_XLPE_2x6_tahun_ini">'[132]Peralatan Dist'!#REF!</definedName>
    <definedName name="PJU_XLPE_2x6_tahun_lalu" localSheetId="3">'[132]Peralatan Dist'!#REF!</definedName>
    <definedName name="PJU_XLPE_2x6_tahun_lalu" localSheetId="0">'[43]Peralatan Dist'!#REF!</definedName>
    <definedName name="PJU_XLPE_2x6_tahun_lalu">'[132]Peralatan Dist'!#REF!</definedName>
    <definedName name="PK">#REF!</definedName>
    <definedName name="PKP" localSheetId="2">#REF!</definedName>
    <definedName name="PKP" localSheetId="3">#REF!</definedName>
    <definedName name="PKP" localSheetId="0">#REF!</definedName>
    <definedName name="PKP">#REF!</definedName>
    <definedName name="PLAMUR">[121]H_S_BAHAN!#REF!</definedName>
    <definedName name="plamurtembok">#REF!</definedName>
    <definedName name="platlevel">#REF!</definedName>
    <definedName name="PLATON">'[10]UPAH DAN BAHAN'!#REF!</definedName>
    <definedName name="PLESTER_1_2">#REF!</definedName>
    <definedName name="PLESTER1_4">[58]D_ANALISA!$I$320</definedName>
    <definedName name="plester1011">#REF!</definedName>
    <definedName name="plester1012">#REF!</definedName>
    <definedName name="plester1013">#REF!</definedName>
    <definedName name="plester1014">#REF!</definedName>
    <definedName name="plester13" localSheetId="0">[115]analis!$K$110</definedName>
    <definedName name="plester13">[116]analis!$K$110</definedName>
    <definedName name="plester613">#REF!</definedName>
    <definedName name="Plgg" hidden="1">{#N/A,#N/A,FALSE,"M.41"}</definedName>
    <definedName name="PLGPTK">[71]PLG!$C$1:$X$46</definedName>
    <definedName name="PLGSGU">[71]PLG!$C$49:$X$93</definedName>
    <definedName name="PLGSKW">[71]PLG!$C$96:$X$140</definedName>
    <definedName name="PLGWV">[71]PLG!$C$197:$X$248</definedName>
    <definedName name="PLIN">'[10]UPAH DAN BAHAN'!#REF!</definedName>
    <definedName name="plinttegel">#REF!</definedName>
    <definedName name="plinttegelw">#REF!</definedName>
    <definedName name="PLN" localSheetId="2" hidden="1">#REF!</definedName>
    <definedName name="PLN" localSheetId="3" hidden="1">#REF!</definedName>
    <definedName name="PLN" localSheetId="0" hidden="1">#REF!</definedName>
    <definedName name="PLN" hidden="1">#REF!</definedName>
    <definedName name="PLNEx">'[141]BA-1'!$H$10</definedName>
    <definedName name="PLT">[29]Kamus!$E$2:$E$11</definedName>
    <definedName name="PLTAkss1">[29]Uraian!$F$144</definedName>
    <definedName name="PLTAkss2">[127]Uraian!$F$202</definedName>
    <definedName name="PLTDkss1H">[127]Uraian!$F$145</definedName>
    <definedName name="PLTDkss2H">[127]Uraian!$F$209</definedName>
    <definedName name="PLTDkss2I">[127]Uraian!$F$210</definedName>
    <definedName name="PLTGkss1">[127]Uraian!$F$146</definedName>
    <definedName name="PLTGkss2G">[127]Uraian!$F$207</definedName>
    <definedName name="PLTGkss2H">[127]Uraian!$F$208</definedName>
    <definedName name="pltmapln1" localSheetId="2">#REF!</definedName>
    <definedName name="pltmapln1" localSheetId="3">#REF!</definedName>
    <definedName name="pltmapln1" localSheetId="0">#REF!</definedName>
    <definedName name="pltmapln1">#REF!</definedName>
    <definedName name="pltmsla1" localSheetId="2">#REF!</definedName>
    <definedName name="pltmsla1" localSheetId="3">#REF!</definedName>
    <definedName name="pltmsla1" localSheetId="0">#REF!</definedName>
    <definedName name="pltmsla1">#REF!</definedName>
    <definedName name="pltuapln1" localSheetId="3">#REF!</definedName>
    <definedName name="pltuapln1" localSheetId="0">#REF!</definedName>
    <definedName name="pltuapln1">#REF!</definedName>
    <definedName name="pltuapln2" localSheetId="3">#REF!</definedName>
    <definedName name="pltuapln2" localSheetId="0">#REF!</definedName>
    <definedName name="pltuapln2">#REF!</definedName>
    <definedName name="pltuapln3" localSheetId="3">#REF!</definedName>
    <definedName name="pltuapln3" localSheetId="0">#REF!</definedName>
    <definedName name="pltuapln3">#REF!</definedName>
    <definedName name="pltuapln4" localSheetId="3">#REF!</definedName>
    <definedName name="pltuapln4" localSheetId="0">#REF!</definedName>
    <definedName name="pltuapln4">#REF!</definedName>
    <definedName name="pltuapln5" localSheetId="3">#REF!</definedName>
    <definedName name="pltuapln5" localSheetId="0">#REF!</definedName>
    <definedName name="pltuapln5">#REF!</definedName>
    <definedName name="pltusla5" localSheetId="3">#REF!</definedName>
    <definedName name="pltusla5" localSheetId="0">#REF!</definedName>
    <definedName name="pltusla5">#REF!</definedName>
    <definedName name="pmt_150kV_1_p__40_Ka" localSheetId="3">'[22]HARGA SATUAN'!#REF!</definedName>
    <definedName name="pmt_150kV_1_p__40_Ka" localSheetId="0">'[22]HARGA SATUAN'!#REF!</definedName>
    <definedName name="pmt_150kV_1_p__40_Ka">'[22]HARGA SATUAN'!#REF!</definedName>
    <definedName name="pmt1p">'[22]HARGA SATUAN'!$B$2</definedName>
    <definedName name="pmt30kv">[47]TRANS!#REF!</definedName>
    <definedName name="pmt500dgcr">'[22]HARGA SATUAN'!$B$7</definedName>
    <definedName name="pmt500kv1">'[22]HARGA SATUAN'!$B$6</definedName>
    <definedName name="po" hidden="1">{#N/A,#N/A,FALSE,"M.01";#N/A,#N/A,FALSE,"M.01"}</definedName>
    <definedName name="POHON">'[10]UPAH DAN BAHAN'!$E$335</definedName>
    <definedName name="pohonan">#REF!</definedName>
    <definedName name="pokok_bunga" localSheetId="2">#REF!</definedName>
    <definedName name="pokok_bunga" localSheetId="3">#REF!</definedName>
    <definedName name="pokok_bunga" localSheetId="0">#REF!</definedName>
    <definedName name="pokok_bunga">#REF!</definedName>
    <definedName name="POLITUR">'[10]UPAH DAN BAHAN'!$E$183</definedName>
    <definedName name="POLYCAR">#REF!</definedName>
    <definedName name="pondasibeton">#REF!</definedName>
    <definedName name="Potensi215" localSheetId="2">#REF!</definedName>
    <definedName name="Potensi215" localSheetId="3">#REF!</definedName>
    <definedName name="Potensi215" localSheetId="0">#REF!</definedName>
    <definedName name="Potensi215">#REF!</definedName>
    <definedName name="PP">#REF!</definedName>
    <definedName name="PPB">#REF!</definedName>
    <definedName name="PPH">#REF!</definedName>
    <definedName name="PPs">[165]PP!$A$1:$D$65536</definedName>
    <definedName name="PR" localSheetId="2">#REF!</definedName>
    <definedName name="PR" localSheetId="3">#REF!</definedName>
    <definedName name="PR" localSheetId="0">#REF!</definedName>
    <definedName name="PR">#REF!</definedName>
    <definedName name="prelim" hidden="1">'[159]HARGA MATERIAL'!$A$11:$A$211</definedName>
    <definedName name="PREMIUM">[166]Sheet1!$G$5</definedName>
    <definedName name="Pressing">[167]list!$J$30:$J$32</definedName>
    <definedName name="_xlnm.Print_Area" localSheetId="2">'1. DATA TRAFO'!$A$1:$FG$840</definedName>
    <definedName name="_xlnm.Print_Area" localSheetId="3">'2. SUHU &amp; FISIK TRAFO'!$A$1:$DF$181</definedName>
    <definedName name="_xlnm.Print_Area" localSheetId="5">'Data Master kondisi'!$A$1:$S$39</definedName>
    <definedName name="_xlnm.Print_Area" localSheetId="1">'FORM VIEW GARDU'!$A$1:$Y$45</definedName>
    <definedName name="_xlnm.Print_Area" localSheetId="7">list!$B$1:$X$50</definedName>
    <definedName name="_xlnm.Print_Area" localSheetId="0">[166]K_TAM_SPK032!#REF!</definedName>
    <definedName name="_xlnm.Print_Area">[168]K_TAM_SPK032!#REF!</definedName>
    <definedName name="Print_Area_MI" localSheetId="2">#REF!</definedName>
    <definedName name="Print_Area_MI" localSheetId="3">#REF!</definedName>
    <definedName name="Print_Area_MI" localSheetId="0">#REF!</definedName>
    <definedName name="Print_Area_MI">#REF!</definedName>
    <definedName name="Print_Area_MI_1" localSheetId="2">#REF!</definedName>
    <definedName name="Print_Area_MI_1" localSheetId="3">#REF!</definedName>
    <definedName name="Print_Area_MI_1" localSheetId="0">#REF!</definedName>
    <definedName name="Print_Area_MI_1">#REF!</definedName>
    <definedName name="Print_Area_MI_10" localSheetId="2">#REF!</definedName>
    <definedName name="Print_Area_MI_10" localSheetId="3">#REF!</definedName>
    <definedName name="Print_Area_MI_10" localSheetId="0">#REF!</definedName>
    <definedName name="Print_Area_MI_10">#REF!</definedName>
    <definedName name="Print_Area_MI_3" localSheetId="3">#REF!</definedName>
    <definedName name="Print_Area_MI_3" localSheetId="0">#REF!</definedName>
    <definedName name="Print_Area_MI_3">#REF!</definedName>
    <definedName name="Print_Area_MI_4" localSheetId="3">#REF!</definedName>
    <definedName name="Print_Area_MI_4" localSheetId="0">#REF!</definedName>
    <definedName name="Print_Area_MI_4">#REF!</definedName>
    <definedName name="Print_Area_MI_9" localSheetId="3">#REF!</definedName>
    <definedName name="Print_Area_MI_9" localSheetId="0">#REF!</definedName>
    <definedName name="Print_Area_MI_9">#REF!</definedName>
    <definedName name="_xlnm.Print_Titles" localSheetId="6">#REF!</definedName>
    <definedName name="_xlnm.Print_Titles" localSheetId="5">#REF!</definedName>
    <definedName name="_xlnm.Print_Titles" localSheetId="1">'FORM VIEW GARDU'!$1:$3</definedName>
    <definedName name="_xlnm.Print_Titles" localSheetId="0">#REF!</definedName>
    <definedName name="_xlnm.Print_Titles">#REF!</definedName>
    <definedName name="Print_Titles_MI" localSheetId="3">#REF!</definedName>
    <definedName name="Print_Titles_MI" localSheetId="0">#REF!</definedName>
    <definedName name="Print_Titles_MI">#REF!</definedName>
    <definedName name="Print_Titles_MI_1" localSheetId="3">#REF!</definedName>
    <definedName name="Print_Titles_MI_1" localSheetId="0">#REF!</definedName>
    <definedName name="Print_Titles_MI_1">#REF!</definedName>
    <definedName name="Print_Titles_MI_10" localSheetId="3">#REF!</definedName>
    <definedName name="Print_Titles_MI_10" localSheetId="0">#REF!</definedName>
    <definedName name="Print_Titles_MI_10">#REF!</definedName>
    <definedName name="Print_Titles_MI_3" localSheetId="3">#REF!</definedName>
    <definedName name="Print_Titles_MI_3" localSheetId="0">#REF!</definedName>
    <definedName name="Print_Titles_MI_3">#REF!</definedName>
    <definedName name="Print_Titles_MI_4" localSheetId="3">#REF!</definedName>
    <definedName name="Print_Titles_MI_4" localSheetId="0">#REF!</definedName>
    <definedName name="Print_Titles_MI_4">#REF!</definedName>
    <definedName name="Print_Titles_MI_9" localSheetId="3">#REF!</definedName>
    <definedName name="Print_Titles_MI_9" localSheetId="0">#REF!</definedName>
    <definedName name="Print_Titles_MI_9">#REF!</definedName>
    <definedName name="PRO">[60]REK!$E$4</definedName>
    <definedName name="ProdSendiri">[29]Prod2!$T$48:$AE$186</definedName>
    <definedName name="ProdTansfer">[29]NerSubsis!$AC$9:$AN$169</definedName>
    <definedName name="ProduksiTRWI">'[64]ProduksiTL(12B2)'!$B$1:$W$38</definedName>
    <definedName name="ProduksiTRWII">'[64]ProduksiTL(12B2)'!$B$41:$W$78</definedName>
    <definedName name="ProduksiTRWIII">'[64]ProduksiTL(12B2)'!$B$81:$W$118</definedName>
    <definedName name="ProduksiTRWIV">'[64]ProduksiTL(12B2)'!$B$121:$W$158</definedName>
    <definedName name="propinsi">[52]REKAP!$G$8</definedName>
    <definedName name="Proteksi_Penyulang_bulan_lalu" localSheetId="3">'[132]Peralatan Dist'!#REF!</definedName>
    <definedName name="Proteksi_Penyulang_bulan_lalu" localSheetId="0">'[43]Peralatan Dist'!#REF!</definedName>
    <definedName name="Proteksi_Penyulang_bulan_lalu">'[132]Peralatan Dist'!#REF!</definedName>
    <definedName name="Proteksi_Penyulang_tahun_lalu" localSheetId="3">'[132]Peralatan Dist'!#REF!</definedName>
    <definedName name="Proteksi_Penyulang_tahun_lalu" localSheetId="0">'[43]Peralatan Dist'!#REF!</definedName>
    <definedName name="Proteksi_Penyulang_tahun_lalu">'[132]Peralatan Dist'!#REF!</definedName>
    <definedName name="PROYE">'[107]REK PEN'!#REF!</definedName>
    <definedName name="PROYEK">#REF!</definedName>
    <definedName name="PRR">[169]TDL2001!$A$63:$S$122</definedName>
    <definedName name="ps">[45]DATA!$B$91</definedName>
    <definedName name="PSRpst" hidden="1">{#N/A,#N/A,FALSE,"M.31"}</definedName>
    <definedName name="PSt">[45]DATA!$B$101</definedName>
    <definedName name="pt">[170]a!$H$18</definedName>
    <definedName name="pt150kv">'[22]HARGA SATUAN'!$B$28</definedName>
    <definedName name="ptb">[45]DATA!$B$82</definedName>
    <definedName name="PTS_bulan_lalu" localSheetId="2">'[132]Peralatan Dist'!#REF!</definedName>
    <definedName name="PTS_bulan_lalu" localSheetId="3">'[132]Peralatan Dist'!#REF!</definedName>
    <definedName name="PTS_bulan_lalu" localSheetId="0">'[43]Peralatan Dist'!#REF!</definedName>
    <definedName name="PTS_bulan_lalu">'[132]Peralatan Dist'!#REF!</definedName>
    <definedName name="PTS_tahun_lalu" localSheetId="2">'[132]Peralatan Dist'!#REF!</definedName>
    <definedName name="PTS_tahun_lalu" localSheetId="3">'[132]Peralatan Dist'!#REF!</definedName>
    <definedName name="PTS_tahun_lalu" localSheetId="0">'[43]Peralatan Dist'!#REF!</definedName>
    <definedName name="PTS_tahun_lalu">'[132]Peralatan Dist'!#REF!</definedName>
    <definedName name="pur" hidden="1">{#N/A,#N/A,FALSE,"M.34"}</definedName>
    <definedName name="PUSAT">#REF!</definedName>
    <definedName name="PVC">[45]DATA!$B$102</definedName>
    <definedName name="PYLOX">'[10]UPAH DAN BAHAN'!#REF!</definedName>
    <definedName name="Q" localSheetId="2">#REF!</definedName>
    <definedName name="Q" localSheetId="3">#REF!</definedName>
    <definedName name="Q" localSheetId="0">#REF!</definedName>
    <definedName name="Q">#REF!</definedName>
    <definedName name="Q_1" localSheetId="2">#REF!</definedName>
    <definedName name="Q_1" localSheetId="3">#REF!</definedName>
    <definedName name="Q_1" localSheetId="0">#REF!</definedName>
    <definedName name="Q_1">#REF!</definedName>
    <definedName name="Q_10" localSheetId="2">#REF!</definedName>
    <definedName name="Q_10" localSheetId="3">#REF!</definedName>
    <definedName name="Q_10" localSheetId="0">#REF!</definedName>
    <definedName name="Q_10">#REF!</definedName>
    <definedName name="Q_3" localSheetId="3">#REF!</definedName>
    <definedName name="Q_3" localSheetId="0">#REF!</definedName>
    <definedName name="Q_3">#REF!</definedName>
    <definedName name="Q_4" localSheetId="3">#REF!</definedName>
    <definedName name="Q_4" localSheetId="0">#REF!</definedName>
    <definedName name="Q_4">#REF!</definedName>
    <definedName name="Q_9" localSheetId="3">#REF!</definedName>
    <definedName name="Q_9" localSheetId="0">#REF!</definedName>
    <definedName name="Q_9">#REF!</definedName>
    <definedName name="qqq" hidden="1">{#N/A,#N/A,FALSE,"M.42"}</definedName>
    <definedName name="qqqq" hidden="1">{#N/A,#N/A,FALSE,"M.43"}</definedName>
    <definedName name="QQQQQ" hidden="1">{#N/A,#N/A,FALSE,"M.32"}</definedName>
    <definedName name="QRYTRY" localSheetId="3">#REF!</definedName>
    <definedName name="QRYTRY" localSheetId="0">#REF!</definedName>
    <definedName name="QRYTRY">#REF!</definedName>
    <definedName name="qw" localSheetId="2" hidden="1">{#N/A,#N/A,FALSE,"M.32"}</definedName>
    <definedName name="qw" localSheetId="3" hidden="1">{#N/A,#N/A,FALSE,"M.32"}</definedName>
    <definedName name="qw" localSheetId="0" hidden="1">{#N/A,#N/A,FALSE,"M.32"}</definedName>
    <definedName name="qw" hidden="1">{#N/A,#N/A,FALSE,"M.32"}</definedName>
    <definedName name="qwee" hidden="1">[99]PkRp!#REF!</definedName>
    <definedName name="qwer" hidden="1">{#N/A,#N/A,FALSE,"M.41"}</definedName>
    <definedName name="qz" hidden="1">{#N/A,#N/A,FALSE,"M.01"}</definedName>
    <definedName name="R.04">#REF!</definedName>
    <definedName name="R.07">#REF!</definedName>
    <definedName name="R.08">#REF!</definedName>
    <definedName name="R.20">#REF!</definedName>
    <definedName name="R_">#REF!</definedName>
    <definedName name="R_ATAP">#REF!</definedName>
    <definedName name="R_Invest_A">[33]A!$A$797:$N$797</definedName>
    <definedName name="R_Invest_A1">[33]A!$A$804</definedName>
    <definedName name="R_Invest_A2">[33]A!$A$797:$U$830</definedName>
    <definedName name="R_Invest_B">[33]A!$A$843:$N$843</definedName>
    <definedName name="R_Invest_B1">[33]A!$A$850</definedName>
    <definedName name="R_Invest_B2">[33]A!$A$843:$U$873</definedName>
    <definedName name="R_Invest_C">[33]A!$A$831:$B$831</definedName>
    <definedName name="R_Invest_C1">[33]A!$B$833</definedName>
    <definedName name="R_Invest_C2">[33]A!$A$831:$B$837</definedName>
    <definedName name="RA134.AU177_AGP">#N/A</definedName>
    <definedName name="RA134.AU181_AGP">#N/A</definedName>
    <definedName name="RA180.AU222_AGP">#N/A</definedName>
    <definedName name="RA184.AU227_AGP">#N/A</definedName>
    <definedName name="RA44.AU86_AGP">#N/A</definedName>
    <definedName name="RA45.AU88_AGP">#N/A</definedName>
    <definedName name="RA87.AU129_AGP">#N/A</definedName>
    <definedName name="RA89.AU132_AGP">#N/A</definedName>
    <definedName name="Raker">'[171]W-NA'!#REF!</definedName>
    <definedName name="RANGKA_LOTENG">#REF!</definedName>
    <definedName name="rangkagenteng">#REF!</definedName>
    <definedName name="rangkaseng">#REF!</definedName>
    <definedName name="RAO" localSheetId="2">#REF!</definedName>
    <definedName name="RAO" localSheetId="3">#REF!</definedName>
    <definedName name="RAO" localSheetId="0">#REF!</definedName>
    <definedName name="RAO">#REF!</definedName>
    <definedName name="Rasio">[33]A!$A$22:$T$22</definedName>
    <definedName name="Rasio1">[33]A!$A$32</definedName>
    <definedName name="Rasio2">[33]A!$A$22:$U$47</definedName>
    <definedName name="RASO3">#REF!</definedName>
    <definedName name="RATING_ON_LOAD">list!$N$37:$N$40</definedName>
    <definedName name="Rayon">[79]Kamus!$D$2:$D$50</definedName>
    <definedName name="re" localSheetId="2" hidden="1">{#N/A,#N/A,FALSE,"M.42"}</definedName>
    <definedName name="re" localSheetId="3" hidden="1">{#N/A,#N/A,FALSE,"M.42"}</definedName>
    <definedName name="re" localSheetId="0" hidden="1">{#N/A,#N/A,FALSE,"M.42"}</definedName>
    <definedName name="re" hidden="1">{#N/A,#N/A,FALSE,"M.42"}</definedName>
    <definedName name="Realisasi">#REF!</definedName>
    <definedName name="realisasi_table" localSheetId="2">#REF!</definedName>
    <definedName name="realisasi_table" localSheetId="3">#REF!</definedName>
    <definedName name="realisasi_table" localSheetId="0">#REF!</definedName>
    <definedName name="realisasi_table">#REF!</definedName>
    <definedName name="REBEN3">#REF!</definedName>
    <definedName name="REBEN5">#REF!</definedName>
    <definedName name="Recloser_bulan_lalu" localSheetId="2">'[132]Peralatan Dist'!#REF!</definedName>
    <definedName name="Recloser_bulan_lalu" localSheetId="3">'[132]Peralatan Dist'!#REF!</definedName>
    <definedName name="Recloser_bulan_lalu" localSheetId="0">'[43]Peralatan Dist'!#REF!</definedName>
    <definedName name="Recloser_bulan_lalu">'[132]Peralatan Dist'!#REF!</definedName>
    <definedName name="Recloser_tahun_lalu" localSheetId="3">'[132]Peralatan Dist'!#REF!</definedName>
    <definedName name="Recloser_tahun_lalu" localSheetId="0">'[43]Peralatan Dist'!#REF!</definedName>
    <definedName name="Recloser_tahun_lalu">'[132]Peralatan Dist'!#REF!</definedName>
    <definedName name="Rectifier80">'[22]HARGA SATUAN'!$B$14</definedName>
    <definedName name="REF_UNIT">[172]REF!$A$2:$B$10</definedName>
    <definedName name="REK" localSheetId="2">#REF!</definedName>
    <definedName name="REK" localSheetId="3">#REF!</definedName>
    <definedName name="REK" localSheetId="0">#REF!</definedName>
    <definedName name="REK">#REF!</definedName>
    <definedName name="REKANAN">[88]Data!$P$2:$AB$50</definedName>
    <definedName name="REKAP" localSheetId="2">#REF!</definedName>
    <definedName name="REKAP" localSheetId="3">#REF!</definedName>
    <definedName name="REKAP" localSheetId="0">#REF!</definedName>
    <definedName name="REKAP">#REF!</definedName>
    <definedName name="Rekap.Anal">[56]Rek.Analisa!$A$2:$J$654</definedName>
    <definedName name="Rekapitulasi_Kirim">[137]Transfer!$A$59:$AD$100</definedName>
    <definedName name="Rekapitulasi_Penjualan">[137]Penjualan!$A$8:$AB$37</definedName>
    <definedName name="Rekapitulasi_Produksi_Sendiri">[137]ProdSendiri!$A$85:$AG$114</definedName>
    <definedName name="Rekapitulasi_PS_GD">'[137]PS&amp;Susut TL'!$A$72:$AB$101</definedName>
    <definedName name="Rekapitulasi_PS_GI">'[137]PS&amp;Susut TL'!$A$40:$AB$69</definedName>
    <definedName name="Rekapitulasi_PS_Sentral">'[137]PS&amp;Susut TL'!$A$8:$AB$37</definedName>
    <definedName name="Rekapitulasi_Susut_Transmisi">'[137]PS&amp;Susut TL'!$A$104:$AB$133</definedName>
    <definedName name="Rekapitulasi_Terima">[137]Transfer!$A$142:$AD$183</definedName>
    <definedName name="RekapitulasiSewa">[137]SewaBeli!$A$74:$AF$103</definedName>
    <definedName name="REKTRWS3" localSheetId="2">#REF!</definedName>
    <definedName name="REKTRWS3" localSheetId="3">#REF!</definedName>
    <definedName name="REKTRWS3" localSheetId="0">#REF!</definedName>
    <definedName name="REKTRWS3">#REF!</definedName>
    <definedName name="REKTRWS4" localSheetId="3">#REF!</definedName>
    <definedName name="REKTRWS4" localSheetId="0">#REF!</definedName>
    <definedName name="REKTRWS4">#REF!</definedName>
    <definedName name="RELE">[105]MENU!$J$17:$J$24</definedName>
    <definedName name="RENSARPTK">[71]Rensar!$B$1:$G$46</definedName>
    <definedName name="RENSARSGU">[71]Rensar!$B$51:$G$96</definedName>
    <definedName name="RENSARSKW">[71]Rensar!$B$102:$G$147</definedName>
    <definedName name="RENSARWV">[71]Rensar!$B$201:$G$255</definedName>
    <definedName name="rensis" hidden="1">{#N/A,#N/A,FALSE,"M.33"}</definedName>
    <definedName name="RESIDU">#REF!</definedName>
    <definedName name="resume" localSheetId="3">#REF!</definedName>
    <definedName name="resume" localSheetId="0">#REF!</definedName>
    <definedName name="resume">#REF!</definedName>
    <definedName name="Reval">[33]A!$B$278</definedName>
    <definedName name="Reval_Area">[33]A!$A$274:$I$277</definedName>
    <definedName name="Reval_Area1">[33]A!$B$276</definedName>
    <definedName name="revenues" localSheetId="3">#REF!</definedName>
    <definedName name="revenues" localSheetId="0">#REF!</definedName>
    <definedName name="revenues">#REF!</definedName>
    <definedName name="revenues_nontax" localSheetId="3">#REF!</definedName>
    <definedName name="revenues_nontax" localSheetId="0">#REF!</definedName>
    <definedName name="revenues_nontax">#REF!</definedName>
    <definedName name="revenues_tax" localSheetId="3">#REF!</definedName>
    <definedName name="revenues_tax" localSheetId="0">#REF!</definedName>
    <definedName name="revenues_tax">#REF!</definedName>
    <definedName name="revisi" hidden="1">{#N/A,#N/A,FALSE,"M.33"}</definedName>
    <definedName name="RIAU">'[130]Kontrak vs Realisasi Gas'!#REF!</definedName>
    <definedName name="RINCIANSEWA">#REF!</definedName>
    <definedName name="RINCIANSEWA2">#REF!</definedName>
    <definedName name="RingkasanPokok" localSheetId="3">#REF!</definedName>
    <definedName name="RingkasanPokok" localSheetId="0">#REF!</definedName>
    <definedName name="RingkasanPokok">#REF!</definedName>
    <definedName name="ripel">'[22]HARGA SATUAN'!$B$43</definedName>
    <definedName name="RMS" localSheetId="2" hidden="1">{#N/A,#N/A,FALSE,"M.42"}</definedName>
    <definedName name="RMS" localSheetId="3" hidden="1">{#N/A,#N/A,FALSE,"M.42"}</definedName>
    <definedName name="RMS" localSheetId="0" hidden="1">{#N/A,#N/A,FALSE,"M.42"}</definedName>
    <definedName name="RMS" hidden="1">{#N/A,#N/A,FALSE,"M.42"}</definedName>
    <definedName name="ROK" localSheetId="2" hidden="1">{#N/A,#N/A,FALSE,"M.31"}</definedName>
    <definedName name="ROK" localSheetId="3" hidden="1">{#N/A,#N/A,FALSE,"M.31"}</definedName>
    <definedName name="ROK" localSheetId="0" hidden="1">{#N/A,#N/A,FALSE,"M.31"}</definedName>
    <definedName name="ROK" hidden="1">{#N/A,#N/A,FALSE,"M.31"}</definedName>
    <definedName name="ROLLINGDOOR">#REF!</definedName>
    <definedName name="ropa" hidden="1">{#N/A,#N/A,FALSE,"M.34"}</definedName>
    <definedName name="Rounded" localSheetId="0">'[84]Calc Inst'!$AJ$42</definedName>
    <definedName name="Rounded">'[85]Calc Inst'!$AJ$42</definedName>
    <definedName name="RPJUALPTK">[71]Rp.Penj.!$B$2:$AG$99</definedName>
    <definedName name="RPJUALSGU">[71]Rp.Penj.!$B$102:$AG$199</definedName>
    <definedName name="RPJUALSKW">[71]Rp.Penj.!$B$202:$AG$299</definedName>
    <definedName name="RPJUALWV">[71]Rp.Penj.!$B$404:$AG$501</definedName>
    <definedName name="rr" localSheetId="2" hidden="1">{#N/A,#N/A,FALSE,"M.01"}</definedName>
    <definedName name="rr" localSheetId="3" hidden="1">{#N/A,#N/A,FALSE,"M.01"}</definedName>
    <definedName name="rr" localSheetId="0" hidden="1">{#N/A,#N/A,FALSE,"M.01"}</definedName>
    <definedName name="rr" hidden="1">{#N/A,#N/A,FALSE,"M.01"}</definedName>
    <definedName name="rrr" localSheetId="3" hidden="1">'[173]Sudah Berjalan'!#REF!</definedName>
    <definedName name="rrr" localSheetId="0" hidden="1">'[174]Sudah Berjalan'!#REF!</definedName>
    <definedName name="rrr" hidden="1">'[173]Sudah Berjalan'!#REF!</definedName>
    <definedName name="RRRRR" hidden="1">{#N/A,#N/A,FALSE,"M.43"}</definedName>
    <definedName name="rt" localSheetId="2" hidden="1">{#N/A,#N/A,FALSE,"M.43"}</definedName>
    <definedName name="rt" localSheetId="3" hidden="1">{#N/A,#N/A,FALSE,"M.43"}</definedName>
    <definedName name="rt" localSheetId="0" hidden="1">{#N/A,#N/A,FALSE,"M.43"}</definedName>
    <definedName name="rt" hidden="1">{#N/A,#N/A,FALSE,"M.43"}</definedName>
    <definedName name="rtn">'[22]HARGA SATUAN'!$B$44</definedName>
    <definedName name="RTYHRTY" localSheetId="2">#REF!</definedName>
    <definedName name="RTYHRTY" localSheetId="3">#REF!</definedName>
    <definedName name="RTYHRTY" localSheetId="0">#REF!</definedName>
    <definedName name="RTYHRTY">#REF!</definedName>
    <definedName name="RUMPUT">'[10]UPAH DAN BAHAN'!$E$336</definedName>
    <definedName name="rumputan">#REF!</definedName>
    <definedName name="RUTIN">#REF!</definedName>
    <definedName name="S" localSheetId="2">{#N/A,#N/A,FALSE,"M.31"}</definedName>
    <definedName name="S" localSheetId="3">{#N/A,#N/A,FALSE,"M.31"}</definedName>
    <definedName name="S" localSheetId="0">{#N/A,#N/A,FALSE,"M.31"}</definedName>
    <definedName name="S">{#N/A,#N/A,FALSE,"M.31"}</definedName>
    <definedName name="S.4">[38]ANALISA!$I$674</definedName>
    <definedName name="S.4A">[38]ANALISA!$I$686</definedName>
    <definedName name="S.4B">[38]ANALISA!$I$698</definedName>
    <definedName name="S.4C">[38]ANALISA!$I$710</definedName>
    <definedName name="S.4D">[38]ANALISA!$I$721</definedName>
    <definedName name="S.4E">[38]ANALISA!$I$732</definedName>
    <definedName name="S.4F">[38]ANALISA!$I$754</definedName>
    <definedName name="S.4G">[38]ANALISA!$I$769</definedName>
    <definedName name="S.4H">[38]ANALISA!$I$779</definedName>
    <definedName name="sa" localSheetId="2" hidden="1">{#N/A,#N/A,FALSE,"M.31"}</definedName>
    <definedName name="sa" localSheetId="3" hidden="1">{#N/A,#N/A,FALSE,"M.31"}</definedName>
    <definedName name="sa" localSheetId="0" hidden="1">{#N/A,#N/A,FALSE,"M.31"}</definedName>
    <definedName name="sa" hidden="1">{#N/A,#N/A,FALSE,"M.31"}</definedName>
    <definedName name="sab">[45]DATA!$B$83</definedName>
    <definedName name="SABUN">'[10]UPAH DAN BAHAN'!$E$185</definedName>
    <definedName name="sad" localSheetId="2" hidden="1">{#N/A,#N/A,FALSE,"M.34"}</definedName>
    <definedName name="sad" localSheetId="3" hidden="1">{#N/A,#N/A,FALSE,"M.34"}</definedName>
    <definedName name="sad" localSheetId="0" hidden="1">{#N/A,#N/A,FALSE,"M.34"}</definedName>
    <definedName name="sad" hidden="1">{#N/A,#N/A,FALSE,"M.34"}</definedName>
    <definedName name="sadadasd">#REF!</definedName>
    <definedName name="saf" hidden="1">{#N/A,#N/A,FALSE,"M.42"}</definedName>
    <definedName name="sales">[29]RKAP!$Y$51</definedName>
    <definedName name="saluran1">#REF!</definedName>
    <definedName name="saluran12">#REF!</definedName>
    <definedName name="sam" hidden="1">#REF!</definedName>
    <definedName name="SAPBEXrevision" hidden="1">1</definedName>
    <definedName name="SAPBEXsysID" hidden="1">"PB1"</definedName>
    <definedName name="SAPBEXwbID" hidden="1">"41NCAAE5PJZ8D7N0HEXL0B90R"</definedName>
    <definedName name="SARPOKPLG" hidden="1">{#N/A,#N/A,FALSE,"M.01";#N/A,#N/A,FALSE,"M.01"}</definedName>
    <definedName name="sas">#REF!</definedName>
    <definedName name="satb">[45]DATA!$B$84</definedName>
    <definedName name="satgsyh">#REF!</definedName>
    <definedName name="Satuan" localSheetId="0">#REF!</definedName>
    <definedName name="SATUAN">'[175]Laba Rugi'!$G$27</definedName>
    <definedName name="saul" hidden="1">{#N/A,#N/A,FALSE,"M.34"}</definedName>
    <definedName name="sb">[45]DATA!$B$104</definedName>
    <definedName name="SBBpst" hidden="1">{#N/A,#N/A,FALSE,"M.34"}</definedName>
    <definedName name="sc">[45]DATA!$B$105</definedName>
    <definedName name="scb">[45]DATA!$B$106</definedName>
    <definedName name="sd" localSheetId="2" hidden="1">{#N/A,#N/A,FALSE,"M.01";#N/A,#N/A,FALSE,"M.01"}</definedName>
    <definedName name="sd" localSheetId="3" hidden="1">{#N/A,#N/A,FALSE,"M.01";#N/A,#N/A,FALSE,"M.01"}</definedName>
    <definedName name="sd" localSheetId="0" hidden="1">{#N/A,#N/A,FALSE,"M.01";#N/A,#N/A,FALSE,"M.01"}</definedName>
    <definedName name="sd" hidden="1">{#N/A,#N/A,FALSE,"M.01";#N/A,#N/A,FALSE,"M.01"}</definedName>
    <definedName name="SDF" localSheetId="2" hidden="1">{#N/A,#N/A,FALSE,"M.43"}</definedName>
    <definedName name="SDF" localSheetId="3" hidden="1">{#N/A,#N/A,FALSE,"M.43"}</definedName>
    <definedName name="SDF" localSheetId="0" hidden="1">{#N/A,#N/A,FALSE,"M.43"}</definedName>
    <definedName name="SDF" hidden="1">{#N/A,#N/A,FALSE,"M.43"}</definedName>
    <definedName name="sdfsafs" hidden="1">{#N/A,#N/A,FALSE,"M.33"}</definedName>
    <definedName name="sdg">#REF!</definedName>
    <definedName name="sdhdsfjd">#REF!</definedName>
    <definedName name="sdry">#REF!</definedName>
    <definedName name="sdryhdrj">#REF!</definedName>
    <definedName name="sdutrik">#REF!</definedName>
    <definedName name="SE" hidden="1">{#N/A,#N/A,FALSE,"M.42"}</definedName>
    <definedName name="SEBUTAN">[105]MENU!$J$11:$J$13</definedName>
    <definedName name="sejut">[176]LAIN2!$Z$7</definedName>
    <definedName name="SEKADM">[42]kumpulan!$H$91</definedName>
    <definedName name="SEKAT" localSheetId="2">#REF!</definedName>
    <definedName name="SEKAT" localSheetId="3">#REF!</definedName>
    <definedName name="SEKAT" localSheetId="0">#REF!</definedName>
    <definedName name="SEKAT">#REF!</definedName>
    <definedName name="SEKRUP">#REF!</definedName>
    <definedName name="Selisih">[33]A!$A$226:$N$227</definedName>
    <definedName name="semen">[63]SatDas!$F$22</definedName>
    <definedName name="SENG20B11">#REF!</definedName>
    <definedName name="SENG20B9">'[10]UPAH DAN BAHAN'!#REF!</definedName>
    <definedName name="SENG30B11">'[10]UPAH DAN BAHAN'!$E$31</definedName>
    <definedName name="SENGP20">'[10]UPAH DAN BAHAN'!$E$35</definedName>
    <definedName name="SENGPW20">#REF!</definedName>
    <definedName name="SENGW20B11">'[10]UPAH DAN BAHAN'!$E$32</definedName>
    <definedName name="sep" localSheetId="2">#REF!</definedName>
    <definedName name="sep" localSheetId="3">#REF!</definedName>
    <definedName name="sep" localSheetId="0">#REF!</definedName>
    <definedName name="sep">#REF!</definedName>
    <definedName name="SEPTICTANK15">#REF!</definedName>
    <definedName name="SEPTICTANK50">#REF!</definedName>
    <definedName name="septk15">#REF!</definedName>
    <definedName name="septk25">#REF!</definedName>
    <definedName name="septk50">#REF!</definedName>
    <definedName name="serat">[176]LAIN2!$Z$5</definedName>
    <definedName name="serib">[176]LAIN2!$Z$6</definedName>
    <definedName name="seruy">#REF!</definedName>
    <definedName name="set">#REF!</definedName>
    <definedName name="Set_Bulan" localSheetId="0">[177]Sheet1!$B$2</definedName>
    <definedName name="Set_Bulan">[178]Sheet1!$B$2</definedName>
    <definedName name="setgas">[127]RKAP!$C$101</definedName>
    <definedName name="SetTarif">[33]A!$A$310:$N$310</definedName>
    <definedName name="SetTarif2">[33]A!$A$310:$U$323</definedName>
    <definedName name="sewa">#REF!</definedName>
    <definedName name="SewaDisTRWI">'[64]SewaPemb(12A2)'!$B$1:$T$36</definedName>
    <definedName name="SewaDisTRWII">'[64]SewaPemb(12A2)'!$B$39:$T$75</definedName>
    <definedName name="SewaDisTRWIII">'[64]SewaPemb(12A2)'!$B$77:$T$113</definedName>
    <definedName name="SewaDisTRWIV">'[64]SewaPemb(12A2)'!$B$115:$T$151</definedName>
    <definedName name="sftest_idr">'[25]Sch-5'!$Q$14</definedName>
    <definedName name="sgi" localSheetId="2" hidden="1">{#N/A,#N/A,FALSE,"M.01"}</definedName>
    <definedName name="sgi" localSheetId="3" hidden="1">{#N/A,#N/A,FALSE,"M.01"}</definedName>
    <definedName name="sgi" localSheetId="0" hidden="1">{#N/A,#N/A,FALSE,"M.01"}</definedName>
    <definedName name="sgi" hidden="1">{#N/A,#N/A,FALSE,"M.01"}</definedName>
    <definedName name="sheet_id">[33]A!$V$1</definedName>
    <definedName name="Sheet2">#REF!</definedName>
    <definedName name="Sheet3">#REF!</definedName>
    <definedName name="SHOWER">#REF!</definedName>
    <definedName name="Simple.E._DataSimulation_Series">IF(COLUMN()&lt;12,"TREND",COLUMN()-11)</definedName>
    <definedName name="Simple.E._Model">{"Internal","Option","","","","","","","","","","","","","","","","","Sample","Sample","Simulation","Simulation","Model","Model"}</definedName>
    <definedName name="Simple.E._ModelX">{"Y","Type","X1","X2","X3","X4","X5","X6","X7","X8","X9","X10","X11","X12","X13","X14","X15","X16","Begin","End","Replace","AddName","Summary","Equation"}</definedName>
    <definedName name="SINCHRON">'[22]HARGA SATUAN'!$B$40</definedName>
    <definedName name="SINDAR" hidden="1">{#N/A,#N/A,FALSE,"M.34"}</definedName>
    <definedName name="sindars" hidden="1">{#N/A,#N/A,FALSE,"M.01";#N/A,#N/A,FALSE,"M.01"}</definedName>
    <definedName name="Single" localSheetId="2" hidden="1">{#N/A,#N/A,FALSE,"M.42"}</definedName>
    <definedName name="Single" localSheetId="3" hidden="1">{#N/A,#N/A,FALSE,"M.42"}</definedName>
    <definedName name="Single" localSheetId="0" hidden="1">{#N/A,#N/A,FALSE,"M.42"}</definedName>
    <definedName name="Single" hidden="1">{#N/A,#N/A,FALSE,"M.42"}</definedName>
    <definedName name="SIRTU">#REF!</definedName>
    <definedName name="sisa" localSheetId="2">#REF!</definedName>
    <definedName name="sisa" localSheetId="3">#REF!</definedName>
    <definedName name="sisa" localSheetId="0">#REF!</definedName>
    <definedName name="sisa">#REF!</definedName>
    <definedName name="sisa1" localSheetId="2">#REF!</definedName>
    <definedName name="sisa1" localSheetId="3">#REF!</definedName>
    <definedName name="sisa1" localSheetId="0">#REF!</definedName>
    <definedName name="sisa1">#REF!</definedName>
    <definedName name="sisa2" localSheetId="2">#REF!</definedName>
    <definedName name="sisa2" localSheetId="3">#REF!</definedName>
    <definedName name="sisa2" localSheetId="0">#REF!</definedName>
    <definedName name="sisa2">#REF!</definedName>
    <definedName name="SISKA">[177]ANALISA!$I$124</definedName>
    <definedName name="situmorang" hidden="1">{#N/A,#N/A,FALSE,"M.33"}</definedName>
    <definedName name="SKARLAK">'[10]UPAH DAN BAHAN'!#REF!</definedName>
    <definedName name="SKK">'[57]CECK LIST'!$D$8</definedName>
    <definedName name="SLT" localSheetId="3">#REF!</definedName>
    <definedName name="SLT" localSheetId="0">#REF!</definedName>
    <definedName name="SLT">#REF!</definedName>
    <definedName name="SN">'[179]Rekap Anl'!$B$335:$D$340</definedName>
    <definedName name="SNI">'[179]Rekap Anl'!$B$14:$D$334</definedName>
    <definedName name="SOKET112PVC">#REF!</definedName>
    <definedName name="SOKET12GIP">#REF!</definedName>
    <definedName name="SOKET12PVC">#REF!</definedName>
    <definedName name="SOKET1PVC">#REF!</definedName>
    <definedName name="SOKET212PVC">#REF!</definedName>
    <definedName name="SOKET2PVC">#REF!</definedName>
    <definedName name="SOKET34GIP">#REF!</definedName>
    <definedName name="SOKET35PVC">#REF!</definedName>
    <definedName name="SOKET3PVC">#REF!</definedName>
    <definedName name="SOKET4PVC">#REF!</definedName>
    <definedName name="SOLAR">#REF!</definedName>
    <definedName name="SP">'[10]UPAH DAN BAHAN'!$G$26</definedName>
    <definedName name="SPD" localSheetId="3">#REF!</definedName>
    <definedName name="SPD" localSheetId="0">#REF!</definedName>
    <definedName name="SPD">#REF!</definedName>
    <definedName name="spesibiasa">#REF!</definedName>
    <definedName name="spesikasa">#REF!</definedName>
    <definedName name="spesikedap">#REF!</definedName>
    <definedName name="SPIRITUS">'[10]UPAH DAN BAHAN'!#REF!</definedName>
    <definedName name="SPLIT">#REF!</definedName>
    <definedName name="SPRAYER">#REF!</definedName>
    <definedName name="sr">[180]sr!$A$2:$B$3251</definedName>
    <definedName name="SR_1_fasa_bulan_lalu" localSheetId="3">'[132]Peralatan Dist'!#REF!</definedName>
    <definedName name="SR_1_fasa_bulan_lalu" localSheetId="0">'[43]Peralatan Dist'!#REF!</definedName>
    <definedName name="SR_1_fasa_bulan_lalu">'[132]Peralatan Dist'!#REF!</definedName>
    <definedName name="SR_1_fasa_tahun_lalu" localSheetId="3">'[132]Peralatan Dist'!#REF!</definedName>
    <definedName name="SR_1_fasa_tahun_lalu" localSheetId="0">'[43]Peralatan Dist'!#REF!</definedName>
    <definedName name="SR_1_fasa_tahun_lalu">'[132]Peralatan Dist'!#REF!</definedName>
    <definedName name="SR_3_fasa_pengukuran_langsung_bulan_lalu" localSheetId="3">'[132]Peralatan Dist'!#REF!</definedName>
    <definedName name="SR_3_fasa_pengukuran_langsung_bulan_lalu" localSheetId="0">'[43]Peralatan Dist'!#REF!</definedName>
    <definedName name="SR_3_fasa_pengukuran_langsung_bulan_lalu">'[132]Peralatan Dist'!#REF!</definedName>
    <definedName name="SR_3_fasa_pengukuran_langsung_tahun_lalu" localSheetId="3">'[132]Peralatan Dist'!#REF!</definedName>
    <definedName name="SR_3_fasa_pengukuran_langsung_tahun_lalu" localSheetId="0">'[43]Peralatan Dist'!#REF!</definedName>
    <definedName name="SR_3_fasa_pengukuran_langsung_tahun_lalu">'[132]Peralatan Dist'!#REF!</definedName>
    <definedName name="SR_3_fasa_pengukuran_tak_langsung_bulan_lalu" localSheetId="3">'[132]Peralatan Dist'!#REF!</definedName>
    <definedName name="SR_3_fasa_pengukuran_tak_langsung_bulan_lalu" localSheetId="0">'[43]Peralatan Dist'!#REF!</definedName>
    <definedName name="SR_3_fasa_pengukuran_tak_langsung_bulan_lalu">'[132]Peralatan Dist'!#REF!</definedName>
    <definedName name="SR_3_fasa_pengukuran_tak_langsung_tahun_lalu" localSheetId="3">'[132]Peralatan Dist'!#REF!</definedName>
    <definedName name="SR_3_fasa_pengukuran_tak_langsung_tahun_lalu" localSheetId="0">'[43]Peralatan Dist'!#REF!</definedName>
    <definedName name="SR_3_fasa_pengukuran_tak_langsung_tahun_lalu">'[132]Peralatan Dist'!#REF!</definedName>
    <definedName name="SR_TM_bulan_lalu" localSheetId="3">'[132]Peralatan Dist'!#REF!</definedName>
    <definedName name="SR_TM_bulan_lalu" localSheetId="0">'[43]Peralatan Dist'!#REF!</definedName>
    <definedName name="SR_TM_bulan_lalu">'[132]Peralatan Dist'!#REF!</definedName>
    <definedName name="SR_TM_tahun_lalu" localSheetId="3">'[132]Peralatan Dist'!#REF!</definedName>
    <definedName name="SR_TM_tahun_lalu" localSheetId="0">'[43]Peralatan Dist'!#REF!</definedName>
    <definedName name="SR_TM_tahun_lalu">'[132]Peralatan Dist'!#REF!</definedName>
    <definedName name="sses" localSheetId="2" hidden="1">{#N/A,#N/A,FALSE,"M.02"}</definedName>
    <definedName name="sses" localSheetId="3" hidden="1">{#N/A,#N/A,FALSE,"M.02"}</definedName>
    <definedName name="sses" localSheetId="0" hidden="1">{#N/A,#N/A,FALSE,"M.02"}</definedName>
    <definedName name="sses" hidden="1">{#N/A,#N/A,FALSE,"M.02"}</definedName>
    <definedName name="sss" hidden="1">{#N/A,#N/A,FALSE,"M.41"}</definedName>
    <definedName name="ssss" hidden="1">{#N/A,#N/A,FALSE,"M.34"}</definedName>
    <definedName name="sssssssssssss" hidden="1">{#N/A,#N/A,FALSE,"M.34"}</definedName>
    <definedName name="ssssssssssssssssssssss" hidden="1">{"Rep678",#N/A,FALSE,"Jawa";"Rep678",#N/A,FALSE,"Batam";"Rep678",#N/A,FALSE,"I";"Rep678",#N/A,FALSE,"II";"Rep678",#N/A,FALSE,"III";"Rep678",#N/A,FALSE,"IV";"Rep678",#N/A,FALSE,"V";"Rep678",#N/A,FALSE,"VI";"Rep678",#N/A,FALSE,"VII";"Rep678",#N/A,FALSE,"VIII";"Rep678",#N/A,FALSE,"IX";"Rep678",#N/A,FALSE,"X";"Rep678",#N/A,FALSE,"XI"}</definedName>
    <definedName name="sta">[181]spta!#REF!</definedName>
    <definedName name="stabilisasitanahkerekel">#REF!</definedName>
    <definedName name="STAMP_BETON">#REF!</definedName>
    <definedName name="StartDate">'[182]D-2'!#REF!</definedName>
    <definedName name="Status" localSheetId="0">'[163]Data Validation'!$C$4:$C$9</definedName>
    <definedName name="Status">'[157]Data Validation'!$C$4:$C$9</definedName>
    <definedName name="STATUS_REMOTE">[105]PARAMETER!$C$11:$C$1059</definedName>
    <definedName name="stb">[45]DATA!$B$92</definedName>
    <definedName name="stbb">[45]DATA!$B$93</definedName>
    <definedName name="STONECRUSHER">#REF!</definedName>
    <definedName name="Stoping_buckle">[41]HPS!$E$162</definedName>
    <definedName name="Stoping_buckle_TR_p">[41]HPS!$G$322</definedName>
    <definedName name="STPDari" localSheetId="2">#REF!</definedName>
    <definedName name="STPDari" localSheetId="3">#REF!</definedName>
    <definedName name="STPDari" localSheetId="0">#REF!</definedName>
    <definedName name="STPDari">#REF!</definedName>
    <definedName name="STPDari_1" localSheetId="2">#REF!</definedName>
    <definedName name="STPDari_1" localSheetId="3">#REF!</definedName>
    <definedName name="STPDari_1" localSheetId="0">#REF!</definedName>
    <definedName name="STPDari_1">#REF!</definedName>
    <definedName name="STPDari_3" localSheetId="2">#REF!</definedName>
    <definedName name="STPDari_3" localSheetId="3">#REF!</definedName>
    <definedName name="STPDari_3" localSheetId="0">#REF!</definedName>
    <definedName name="STPDari_3">#REF!</definedName>
    <definedName name="STPDari_4" localSheetId="3">#REF!</definedName>
    <definedName name="STPDari_4" localSheetId="0">#REF!</definedName>
    <definedName name="STPDari_4">#REF!</definedName>
    <definedName name="STRIP">'[10]UPAH DAN BAHAN'!#REF!</definedName>
    <definedName name="STRUKTUR">#REF!</definedName>
    <definedName name="STS">[45]DATA!$B$103</definedName>
    <definedName name="stysey">#REF!</definedName>
    <definedName name="SubUnit">[33]A!$B$2</definedName>
    <definedName name="SumberDana">[33]A!$A$111:$N$111</definedName>
    <definedName name="SumberDana1">[33]A!$A$120</definedName>
    <definedName name="SumberDana2">[33]A!$A$111:$U$160</definedName>
    <definedName name="summary" localSheetId="2" hidden="1">{#N/A,#N/A,FALSE,"M.42"}</definedName>
    <definedName name="summary" localSheetId="3" hidden="1">{#N/A,#N/A,FALSE,"M.42"}</definedName>
    <definedName name="summary" localSheetId="0" hidden="1">{#N/A,#N/A,FALSE,"M.42"}</definedName>
    <definedName name="summary" hidden="1">{#N/A,#N/A,FALSE,"M.42"}</definedName>
    <definedName name="sumur1">#REF!</definedName>
    <definedName name="sumur12">#REF!</definedName>
    <definedName name="sumuran1_21">#REF!</definedName>
    <definedName name="sumuran1_22">#REF!</definedName>
    <definedName name="sumuran1_23">#REF!</definedName>
    <definedName name="sumuran11">#REF!</definedName>
    <definedName name="sumuran12">#REF!</definedName>
    <definedName name="sumuran13">#REF!</definedName>
    <definedName name="Susut_A">[33]A!$A$1119:$N$1119</definedName>
    <definedName name="Susut_A1">[33]A!$A$1126</definedName>
    <definedName name="Susut_A2">[33]A!$A$1119:$U$1176</definedName>
    <definedName name="Susut_B">[33]A!$A$1183:$K$1183</definedName>
    <definedName name="Susut_B1">[33]A!$A$1190</definedName>
    <definedName name="Susut_B2">[33]A!$A$1183:$K$1239</definedName>
    <definedName name="Susut_C">[33]A!$A$1247:$E$1247</definedName>
    <definedName name="Susut_C1">[33]A!$A$1254</definedName>
    <definedName name="Susut_C2">[33]A!$A$1247:$E$1302</definedName>
    <definedName name="SUTM" localSheetId="2" hidden="1">{#N/A,#N/A,FALSE,"M.32"}</definedName>
    <definedName name="SUTM" localSheetId="3" hidden="1">{#N/A,#N/A,FALSE,"M.32"}</definedName>
    <definedName name="SUTM" localSheetId="0" hidden="1">{#N/A,#N/A,FALSE,"M.32"}</definedName>
    <definedName name="SUTM" hidden="1">{#N/A,#N/A,FALSE,"M.32"}</definedName>
    <definedName name="suttapbn1" localSheetId="2">#REF!</definedName>
    <definedName name="suttapbn1" localSheetId="3">#REF!</definedName>
    <definedName name="suttapbn1" localSheetId="0">#REF!</definedName>
    <definedName name="suttapbn1">#REF!</definedName>
    <definedName name="suttapbn2" localSheetId="2">#REF!</definedName>
    <definedName name="suttapbn2" localSheetId="3">#REF!</definedName>
    <definedName name="suttapbn2" localSheetId="0">#REF!</definedName>
    <definedName name="suttapbn2">#REF!</definedName>
    <definedName name="suttapbn4" localSheetId="2">#REF!</definedName>
    <definedName name="suttapbn4" localSheetId="3">#REF!</definedName>
    <definedName name="suttapbn4" localSheetId="0">#REF!</definedName>
    <definedName name="suttapbn4">#REF!</definedName>
    <definedName name="suttapln1" localSheetId="3">#REF!</definedName>
    <definedName name="suttapln1" localSheetId="0">#REF!</definedName>
    <definedName name="suttapln1">#REF!</definedName>
    <definedName name="suttapln2" localSheetId="3">#REF!</definedName>
    <definedName name="suttapln2" localSheetId="0">#REF!</definedName>
    <definedName name="suttapln2">#REF!</definedName>
    <definedName name="suttapln3" localSheetId="3">#REF!</definedName>
    <definedName name="suttapln3" localSheetId="0">#REF!</definedName>
    <definedName name="suttapln3">#REF!</definedName>
    <definedName name="suttapln4" localSheetId="3">#REF!</definedName>
    <definedName name="suttapln4" localSheetId="0">#REF!</definedName>
    <definedName name="suttapln4">#REF!</definedName>
    <definedName name="suttsla2" localSheetId="3">#REF!</definedName>
    <definedName name="suttsla2" localSheetId="0">#REF!</definedName>
    <definedName name="suttsla2">#REF!</definedName>
    <definedName name="suttsla4" localSheetId="3">#REF!</definedName>
    <definedName name="suttsla4" localSheetId="0">#REF!</definedName>
    <definedName name="suttsla4">#REF!</definedName>
    <definedName name="Suv.11">[38]ANALISA!$I$156</definedName>
    <definedName name="sw" localSheetId="2" hidden="1">{#N/A,#N/A,FALSE,"M.01"}</definedName>
    <definedName name="sw" localSheetId="3" hidden="1">{#N/A,#N/A,FALSE,"M.01"}</definedName>
    <definedName name="sw" localSheetId="0" hidden="1">{#N/A,#N/A,FALSE,"M.01"}</definedName>
    <definedName name="sw" hidden="1">{#N/A,#N/A,FALSE,"M.01"}</definedName>
    <definedName name="swap" localSheetId="2" hidden="1">{#N/A,#N/A,FALSE,"M.01"}</definedName>
    <definedName name="swap" localSheetId="3" hidden="1">{#N/A,#N/A,FALSE,"M.01"}</definedName>
    <definedName name="swap" localSheetId="0" hidden="1">{#N/A,#N/A,FALSE,"M.01"}</definedName>
    <definedName name="swap" hidden="1">{#N/A,#N/A,FALSE,"M.01"}</definedName>
    <definedName name="sx" localSheetId="2" hidden="1">{#N/A,#N/A,FALSE,"M.34"}</definedName>
    <definedName name="sx" localSheetId="3" hidden="1">{#N/A,#N/A,FALSE,"M.34"}</definedName>
    <definedName name="sx" localSheetId="0" hidden="1">{#N/A,#N/A,FALSE,"M.34"}</definedName>
    <definedName name="sx" hidden="1">{#N/A,#N/A,FALSE,"M.34"}</definedName>
    <definedName name="SYear">[33]A!$C$1429</definedName>
    <definedName name="T" localSheetId="2">#REF!</definedName>
    <definedName name="T" localSheetId="3">#REF!</definedName>
    <definedName name="T" localSheetId="0">#REF!</definedName>
    <definedName name="T">#REF!</definedName>
    <definedName name="T_BATU">[14]H.BAHAN!#REF!</definedName>
    <definedName name="TA">[149]TRANS!$I$3</definedName>
    <definedName name="Tabel" localSheetId="0">[183]Gangg_PL!$A$2:$A$552,[183]Gangg_PL!$E$2:$E$552,[183]Gangg_PL!$M$2:$M$552,[183]Gangg_PL!$N$2:$N$552,[183]Gangg_PL!$O$2:$O$552</definedName>
    <definedName name="Tabel">[184]Gangg_PL!$A$2:$A$552,[184]Gangg_PL!$E$2:$E$552,[184]Gangg_PL!$M$2:$M$552,[184]Gangg_PL!$N$2:$N$552,[184]Gangg_PL!$O$2:$O$552</definedName>
    <definedName name="Tabel_Wilayah">[185]Sheet1!$E$2</definedName>
    <definedName name="tabel1" localSheetId="2">#REF!</definedName>
    <definedName name="tabel1" localSheetId="3">#REF!</definedName>
    <definedName name="tabel1" localSheetId="0">#REF!</definedName>
    <definedName name="tabel1">#REF!</definedName>
    <definedName name="tabel2" localSheetId="2">#REF!</definedName>
    <definedName name="tabel2" localSheetId="3">#REF!</definedName>
    <definedName name="tabel2" localSheetId="0">#REF!</definedName>
    <definedName name="tabel2">#REF!</definedName>
    <definedName name="tabel3" localSheetId="2">#REF!</definedName>
    <definedName name="tabel3" localSheetId="3">#REF!</definedName>
    <definedName name="tabel3" localSheetId="0">#REF!</definedName>
    <definedName name="tabel3">#REF!</definedName>
    <definedName name="Tabel4" localSheetId="3">#REF!</definedName>
    <definedName name="Tabel4" localSheetId="0">#REF!</definedName>
    <definedName name="Tabel4">#REF!</definedName>
    <definedName name="TADIR">'[10]UPAH DAN BAHAN'!$E$95</definedName>
    <definedName name="tageografi">[186]ANALISA!#REF!</definedName>
    <definedName name="taggal">#REF!</definedName>
    <definedName name="tah">[149]TRANS!$I$3</definedName>
    <definedName name="TAHUN">[149]TRANS!$I$3</definedName>
    <definedName name="tahun_anggaran" localSheetId="0">[70]rkap2008!$B$83</definedName>
    <definedName name="tahun_anggaran">[69]rkap2008!$B$83</definedName>
    <definedName name="TAMBAHAN">#REF!</definedName>
    <definedName name="TambahanAT_A">[33]A!$A$878:$N$878</definedName>
    <definedName name="TambahanAT_A1">[33]A!$A$885</definedName>
    <definedName name="TambahanAT_A2">[33]A!$A$878:$N$907</definedName>
    <definedName name="TambahanAT_B1">[33]A!$A$913:$N$913</definedName>
    <definedName name="TambahanAT_B11">[33]A!$A$920</definedName>
    <definedName name="TambahanAT_B12">[33]A!$A$913:$N$942</definedName>
    <definedName name="TambahanAT_B2">[33]A!$A$951:$N$951</definedName>
    <definedName name="TambahanAT_B21">[33]A!$A$959</definedName>
    <definedName name="TambahanAT_B22">[33]A!$A$951:$N$1008</definedName>
    <definedName name="TambahAT" localSheetId="2">#REF!</definedName>
    <definedName name="TambahAT" localSheetId="3">#REF!</definedName>
    <definedName name="TambahAT" localSheetId="0">#REF!</definedName>
    <definedName name="TambahAT">#REF!</definedName>
    <definedName name="TambahAT_1" localSheetId="2">#REF!</definedName>
    <definedName name="TambahAT_1" localSheetId="3">#REF!</definedName>
    <definedName name="TambahAT_1" localSheetId="0">#REF!</definedName>
    <definedName name="TambahAT_1">#REF!</definedName>
    <definedName name="TambahAT_3" localSheetId="2">#REF!</definedName>
    <definedName name="TambahAT_3" localSheetId="3">#REF!</definedName>
    <definedName name="TambahAT_3" localSheetId="0">#REF!</definedName>
    <definedName name="TambahAT_3">#REF!</definedName>
    <definedName name="TambahAT_4" localSheetId="3">#REF!</definedName>
    <definedName name="TambahAT_4" localSheetId="0">#REF!</definedName>
    <definedName name="TambahAT_4">#REF!</definedName>
    <definedName name="TAMPER">#REF!</definedName>
    <definedName name="TANAH">#REF!</definedName>
    <definedName name="TANDEMROLLER">#REF!</definedName>
    <definedName name="TANGAN" hidden="1">{#N/A,#N/A,FALSE,"M.34"}</definedName>
    <definedName name="tanggal">[46]pasca!$K$29</definedName>
    <definedName name="TARGET_USAHA" localSheetId="3">#REF!</definedName>
    <definedName name="TARGET_USAHA" localSheetId="0">#REF!</definedName>
    <definedName name="TARGET_USAHA">#REF!</definedName>
    <definedName name="tarif" localSheetId="3">#REF!</definedName>
    <definedName name="tarif" localSheetId="0">#REF!</definedName>
    <definedName name="tarif">#REF!</definedName>
    <definedName name="tatl">[186]ANALISA!#REF!</definedName>
    <definedName name="TaxTV">10%</definedName>
    <definedName name="TaxXL">5%</definedName>
    <definedName name="tay" localSheetId="2">#REF!</definedName>
    <definedName name="tay" localSheetId="3">#REF!</definedName>
    <definedName name="tay" localSheetId="0">#REF!</definedName>
    <definedName name="tay">#REF!</definedName>
    <definedName name="TB">#REF!</definedName>
    <definedName name="tba">[45]DATA!$B$109</definedName>
    <definedName name="tbb">[45]DATA!$B$110</definedName>
    <definedName name="TBL" localSheetId="2">#REF!</definedName>
    <definedName name="TBL" localSheetId="3">#REF!</definedName>
    <definedName name="tbl" localSheetId="0">[15]Sheet1!$C$16:$H$25</definedName>
    <definedName name="TBL">#REF!</definedName>
    <definedName name="TBS">'[10]UPAH DAN BAHAN'!$E$17</definedName>
    <definedName name="TBT">'[10]UPAH DAN BAHAN'!$E$16</definedName>
    <definedName name="tc">[45]DATA!$B$108</definedName>
    <definedName name="TCT">'[10]UPAH DAN BAHAN'!$E$18</definedName>
    <definedName name="TEACKWOOD">#REF!</definedName>
    <definedName name="tel">#REF!</definedName>
    <definedName name="terminal_lug_70_ALCU">[41]HPS!$E$153</definedName>
    <definedName name="terminal_lug_70_ALCU_p">[41]HPS!$G$153</definedName>
    <definedName name="test" localSheetId="2">#REF!</definedName>
    <definedName name="test" localSheetId="3">#REF!</definedName>
    <definedName name="test" localSheetId="0">#REF!</definedName>
    <definedName name="test">#REF!</definedName>
    <definedName name="TESTBAT">'[22]HARGA SATUAN'!$B$20</definedName>
    <definedName name="testrelay">'[22]HARGA SATUAN'!$B$41</definedName>
    <definedName name="TextRefCopy1" localSheetId="0">'[187]01 A'!$K$19</definedName>
    <definedName name="TextRefCopy1">'[185]01 A'!$K$19</definedName>
    <definedName name="TextRefCopyRangeCount" hidden="1">1</definedName>
    <definedName name="TF" localSheetId="0">'[84]Calc Inst'!$AI$73</definedName>
    <definedName name="TF">'[85]Calc Inst'!$AI$73</definedName>
    <definedName name="TGAKPNKR" localSheetId="2">'[186]Salinan Dari Impress'!#REF!</definedName>
    <definedName name="TGAKPNKR" localSheetId="3">'[186]Salinan Dari Impress'!#REF!</definedName>
    <definedName name="TGAKPNKR" localSheetId="0">'[188]Salinan Dari Impress'!#REF!</definedName>
    <definedName name="TGAKPNKR">'[186]Salinan Dari Impress'!#REF!</definedName>
    <definedName name="tgl">[170]a!$A$32</definedName>
    <definedName name="tgldir">'[50]Tunduk Panitia'!#REF!</definedName>
    <definedName name="TH" localSheetId="2">#REF!</definedName>
    <definedName name="TH" localSheetId="3">#REF!</definedName>
    <definedName name="TH" localSheetId="0">#REF!</definedName>
    <definedName name="TH">#REF!</definedName>
    <definedName name="thimble_b">[41]HPS!$F$43</definedName>
    <definedName name="thimble_p">[41]HPS!$G$43</definedName>
    <definedName name="THREEWHEELROLLER">#REF!</definedName>
    <definedName name="Tiang_besi_TM_10_m_bulan_lalu" localSheetId="2">'[132]Peralatan Dist'!#REF!</definedName>
    <definedName name="Tiang_besi_TM_10_m_bulan_lalu" localSheetId="3">'[132]Peralatan Dist'!#REF!</definedName>
    <definedName name="Tiang_besi_TM_10_m_bulan_lalu" localSheetId="0">'[43]Peralatan Dist'!#REF!</definedName>
    <definedName name="Tiang_besi_TM_10_m_bulan_lalu">'[132]Peralatan Dist'!#REF!</definedName>
    <definedName name="Tiang_besi_TM_10_m_tahun_lalu" localSheetId="2">'[132]Peralatan Dist'!#REF!</definedName>
    <definedName name="Tiang_besi_TM_10_m_tahun_lalu" localSheetId="3">'[132]Peralatan Dist'!#REF!</definedName>
    <definedName name="Tiang_besi_TM_10_m_tahun_lalu" localSheetId="0">'[43]Peralatan Dist'!#REF!</definedName>
    <definedName name="Tiang_besi_TM_10_m_tahun_lalu">'[132]Peralatan Dist'!#REF!</definedName>
    <definedName name="Tiang_besi_TM_11_m_bulan_lalu" localSheetId="2">'[132]Peralatan Dist'!#REF!</definedName>
    <definedName name="Tiang_besi_TM_11_m_bulan_lalu" localSheetId="3">'[132]Peralatan Dist'!#REF!</definedName>
    <definedName name="Tiang_besi_TM_11_m_bulan_lalu" localSheetId="0">'[43]Peralatan Dist'!#REF!</definedName>
    <definedName name="Tiang_besi_TM_11_m_bulan_lalu">'[132]Peralatan Dist'!#REF!</definedName>
    <definedName name="Tiang_besi_TM_11_m_tahun_lalu" localSheetId="2">'[132]Peralatan Dist'!#REF!</definedName>
    <definedName name="Tiang_besi_TM_11_m_tahun_lalu" localSheetId="3">'[132]Peralatan Dist'!#REF!</definedName>
    <definedName name="Tiang_besi_TM_11_m_tahun_lalu" localSheetId="0">'[43]Peralatan Dist'!#REF!</definedName>
    <definedName name="Tiang_besi_TM_11_m_tahun_lalu">'[132]Peralatan Dist'!#REF!</definedName>
    <definedName name="Tiang_besi_TM_12_m_bulan_lalu" localSheetId="2">'[132]Peralatan Dist'!#REF!</definedName>
    <definedName name="Tiang_besi_TM_12_m_bulan_lalu" localSheetId="3">'[132]Peralatan Dist'!#REF!</definedName>
    <definedName name="Tiang_besi_TM_12_m_bulan_lalu" localSheetId="0">'[43]Peralatan Dist'!#REF!</definedName>
    <definedName name="Tiang_besi_TM_12_m_bulan_lalu">'[132]Peralatan Dist'!#REF!</definedName>
    <definedName name="Tiang_besi_TM_12_m_tahun_lalu" localSheetId="3">'[132]Peralatan Dist'!#REF!</definedName>
    <definedName name="Tiang_besi_TM_12_m_tahun_lalu" localSheetId="0">'[43]Peralatan Dist'!#REF!</definedName>
    <definedName name="Tiang_besi_TM_12_m_tahun_lalu">'[132]Peralatan Dist'!#REF!</definedName>
    <definedName name="Tiang_besi_TM_13_m_bulan_lalu" localSheetId="3">'[132]Peralatan Dist'!#REF!</definedName>
    <definedName name="Tiang_besi_TM_13_m_bulan_lalu" localSheetId="0">'[43]Peralatan Dist'!#REF!</definedName>
    <definedName name="Tiang_besi_TM_13_m_bulan_lalu">'[132]Peralatan Dist'!#REF!</definedName>
    <definedName name="Tiang_besi_TM_13_m_tahun_lalu" localSheetId="3">'[132]Peralatan Dist'!#REF!</definedName>
    <definedName name="Tiang_besi_TM_13_m_tahun_lalu" localSheetId="0">'[43]Peralatan Dist'!#REF!</definedName>
    <definedName name="Tiang_besi_TM_13_m_tahun_lalu">'[132]Peralatan Dist'!#REF!</definedName>
    <definedName name="Tiang_besi_TM_14_m_bulan_lalu" localSheetId="3">'[132]Peralatan Dist'!#REF!</definedName>
    <definedName name="Tiang_besi_TM_14_m_bulan_lalu" localSheetId="0">'[43]Peralatan Dist'!#REF!</definedName>
    <definedName name="Tiang_besi_TM_14_m_bulan_lalu">'[132]Peralatan Dist'!#REF!</definedName>
    <definedName name="Tiang_besi_TM_14_m_tahun_lalu" localSheetId="3">'[132]Peralatan Dist'!#REF!</definedName>
    <definedName name="Tiang_besi_TM_14_m_tahun_lalu" localSheetId="0">'[43]Peralatan Dist'!#REF!</definedName>
    <definedName name="Tiang_besi_TM_14_m_tahun_lalu">'[132]Peralatan Dist'!#REF!</definedName>
    <definedName name="Tiang_besi_TM_7_m_bulan_lalu" localSheetId="3">'[132]Peralatan Dist'!#REF!</definedName>
    <definedName name="Tiang_besi_TM_7_m_bulan_lalu" localSheetId="0">'[43]Peralatan Dist'!#REF!</definedName>
    <definedName name="Tiang_besi_TM_7_m_bulan_lalu">'[132]Peralatan Dist'!#REF!</definedName>
    <definedName name="Tiang_besi_TM_7_m_tahun_lalu" localSheetId="3">'[132]Peralatan Dist'!#REF!</definedName>
    <definedName name="Tiang_besi_TM_7_m_tahun_lalu" localSheetId="0">'[43]Peralatan Dist'!#REF!</definedName>
    <definedName name="Tiang_besi_TM_7_m_tahun_lalu">'[132]Peralatan Dist'!#REF!</definedName>
    <definedName name="Tiang_besi_TM_9_m_bulan_lalu" localSheetId="3">'[132]Peralatan Dist'!#REF!</definedName>
    <definedName name="Tiang_besi_TM_9_m_bulan_lalu" localSheetId="0">'[43]Peralatan Dist'!#REF!</definedName>
    <definedName name="Tiang_besi_TM_9_m_bulan_lalu">'[132]Peralatan Dist'!#REF!</definedName>
    <definedName name="Tiang_besi_TM_9_m_tahun_lalu" localSheetId="3">'[132]Peralatan Dist'!#REF!</definedName>
    <definedName name="Tiang_besi_TM_9_m_tahun_lalu" localSheetId="0">'[43]Peralatan Dist'!#REF!</definedName>
    <definedName name="Tiang_besi_TM_9_m_tahun_lalu">'[132]Peralatan Dist'!#REF!</definedName>
    <definedName name="Tiang_Besi_TM_bulan_lalu" localSheetId="3">'[132]Peralatan Dist'!#REF!</definedName>
    <definedName name="Tiang_Besi_TM_bulan_lalu" localSheetId="0">'[43]Peralatan Dist'!#REF!</definedName>
    <definedName name="Tiang_Besi_TM_bulan_lalu">'[132]Peralatan Dist'!#REF!</definedName>
    <definedName name="Tiang_Besi_TM_tahun_lalu" localSheetId="3">'[132]Peralatan Dist'!#REF!</definedName>
    <definedName name="Tiang_Besi_TM_tahun_lalu" localSheetId="0">'[43]Peralatan Dist'!#REF!</definedName>
    <definedName name="Tiang_Besi_TM_tahun_lalu">'[132]Peralatan Dist'!#REF!</definedName>
    <definedName name="Tiang_besi_TR_12_m_bulan_lalu" localSheetId="3">'[132]Peralatan Dist'!#REF!</definedName>
    <definedName name="Tiang_besi_TR_12_m_bulan_lalu" localSheetId="0">'[43]Peralatan Dist'!#REF!</definedName>
    <definedName name="Tiang_besi_TR_12_m_bulan_lalu">'[132]Peralatan Dist'!#REF!</definedName>
    <definedName name="Tiang_besi_TR_12_m_tahun_lalu" localSheetId="3">'[132]Peralatan Dist'!#REF!</definedName>
    <definedName name="Tiang_besi_TR_12_m_tahun_lalu" localSheetId="0">'[43]Peralatan Dist'!#REF!</definedName>
    <definedName name="Tiang_besi_TR_12_m_tahun_lalu">'[132]Peralatan Dist'!#REF!</definedName>
    <definedName name="Tiang_besi_TR_7_m_bulan_lalu" localSheetId="3">'[132]Peralatan Dist'!#REF!</definedName>
    <definedName name="Tiang_besi_TR_7_m_bulan_lalu" localSheetId="0">'[43]Peralatan Dist'!#REF!</definedName>
    <definedName name="Tiang_besi_TR_7_m_bulan_lalu">'[132]Peralatan Dist'!#REF!</definedName>
    <definedName name="Tiang_besi_TR_7_m_tahun_lalu" localSheetId="3">'[132]Peralatan Dist'!#REF!</definedName>
    <definedName name="Tiang_besi_TR_7_m_tahun_lalu" localSheetId="0">'[43]Peralatan Dist'!#REF!</definedName>
    <definedName name="Tiang_besi_TR_7_m_tahun_lalu">'[132]Peralatan Dist'!#REF!</definedName>
    <definedName name="Tiang_besi_TR_9_m_bulan_lalu" localSheetId="3">'[132]Peralatan Dist'!#REF!</definedName>
    <definedName name="Tiang_besi_TR_9_m_bulan_lalu" localSheetId="0">'[43]Peralatan Dist'!#REF!</definedName>
    <definedName name="Tiang_besi_TR_9_m_bulan_lalu">'[132]Peralatan Dist'!#REF!</definedName>
    <definedName name="Tiang_besi_TR_9_m_tahun_lalu" localSheetId="3">'[132]Peralatan Dist'!#REF!</definedName>
    <definedName name="Tiang_besi_TR_9_m_tahun_lalu" localSheetId="0">'[43]Peralatan Dist'!#REF!</definedName>
    <definedName name="Tiang_besi_TR_9_m_tahun_lalu">'[132]Peralatan Dist'!#REF!</definedName>
    <definedName name="Tiang_Besi_TR_bulan_lalu" localSheetId="3">'[132]Peralatan Dist'!#REF!</definedName>
    <definedName name="Tiang_Besi_TR_bulan_lalu" localSheetId="0">'[43]Peralatan Dist'!#REF!</definedName>
    <definedName name="Tiang_Besi_TR_bulan_lalu">'[132]Peralatan Dist'!#REF!</definedName>
    <definedName name="Tiang_Besi_TR_tahun_lalu" localSheetId="3">'[132]Peralatan Dist'!#REF!</definedName>
    <definedName name="Tiang_Besi_TR_tahun_lalu" localSheetId="0">'[43]Peralatan Dist'!#REF!</definedName>
    <definedName name="Tiang_Besi_TR_tahun_lalu">'[132]Peralatan Dist'!#REF!</definedName>
    <definedName name="Tiang_beton_TM_10_m_bulan_lalu" localSheetId="3">'[132]Peralatan Dist'!#REF!</definedName>
    <definedName name="Tiang_beton_TM_10_m_bulan_lalu" localSheetId="0">'[43]Peralatan Dist'!#REF!</definedName>
    <definedName name="Tiang_beton_TM_10_m_bulan_lalu">'[132]Peralatan Dist'!#REF!</definedName>
    <definedName name="Tiang_beton_TM_10_m_tahun_lalu" localSheetId="3">'[132]Peralatan Dist'!#REF!</definedName>
    <definedName name="Tiang_beton_TM_10_m_tahun_lalu" localSheetId="0">'[43]Peralatan Dist'!#REF!</definedName>
    <definedName name="Tiang_beton_TM_10_m_tahun_lalu">'[132]Peralatan Dist'!#REF!</definedName>
    <definedName name="Tiang_beton_TM_11_m_bulan_lalu" localSheetId="3">'[132]Peralatan Dist'!#REF!</definedName>
    <definedName name="Tiang_beton_TM_11_m_bulan_lalu" localSheetId="0">'[43]Peralatan Dist'!#REF!</definedName>
    <definedName name="Tiang_beton_TM_11_m_bulan_lalu">'[132]Peralatan Dist'!#REF!</definedName>
    <definedName name="Tiang_beton_TM_11_m_tahun_lalu" localSheetId="3">'[132]Peralatan Dist'!#REF!</definedName>
    <definedName name="Tiang_beton_TM_11_m_tahun_lalu" localSheetId="0">'[43]Peralatan Dist'!#REF!</definedName>
    <definedName name="Tiang_beton_TM_11_m_tahun_lalu">'[132]Peralatan Dist'!#REF!</definedName>
    <definedName name="Tiang_beton_TM_12_m_bulan_lalu" localSheetId="3">'[132]Peralatan Dist'!#REF!</definedName>
    <definedName name="Tiang_beton_TM_12_m_bulan_lalu" localSheetId="0">'[43]Peralatan Dist'!#REF!</definedName>
    <definedName name="Tiang_beton_TM_12_m_bulan_lalu">'[132]Peralatan Dist'!#REF!</definedName>
    <definedName name="Tiang_beton_TM_12_m_tahun_lalu" localSheetId="3">'[132]Peralatan Dist'!#REF!</definedName>
    <definedName name="Tiang_beton_TM_12_m_tahun_lalu" localSheetId="0">'[43]Peralatan Dist'!#REF!</definedName>
    <definedName name="Tiang_beton_TM_12_m_tahun_lalu">'[132]Peralatan Dist'!#REF!</definedName>
    <definedName name="Tiang_beton_TM_14_m_bulan_lalu" localSheetId="3">'[132]Peralatan Dist'!#REF!</definedName>
    <definedName name="Tiang_beton_TM_14_m_bulan_lalu" localSheetId="0">'[43]Peralatan Dist'!#REF!</definedName>
    <definedName name="Tiang_beton_TM_14_m_bulan_lalu">'[132]Peralatan Dist'!#REF!</definedName>
    <definedName name="Tiang_beton_TM_14_m_tahun_lalu" localSheetId="3">'[132]Peralatan Dist'!#REF!</definedName>
    <definedName name="Tiang_beton_TM_14_m_tahun_lalu" localSheetId="0">'[43]Peralatan Dist'!#REF!</definedName>
    <definedName name="Tiang_beton_TM_14_m_tahun_lalu">'[132]Peralatan Dist'!#REF!</definedName>
    <definedName name="Tiang_beton_TM_7_m_bulan_lalu" localSheetId="3">'[132]Peralatan Dist'!#REF!</definedName>
    <definedName name="Tiang_beton_TM_7_m_bulan_lalu" localSheetId="0">'[43]Peralatan Dist'!#REF!</definedName>
    <definedName name="Tiang_beton_TM_7_m_bulan_lalu">'[132]Peralatan Dist'!#REF!</definedName>
    <definedName name="Tiang_beton_TM_7_m_tahun_lalu" localSheetId="3">'[132]Peralatan Dist'!#REF!</definedName>
    <definedName name="Tiang_beton_TM_7_m_tahun_lalu" localSheetId="0">'[43]Peralatan Dist'!#REF!</definedName>
    <definedName name="Tiang_beton_TM_7_m_tahun_lalu">'[132]Peralatan Dist'!#REF!</definedName>
    <definedName name="Tiang_beton_TM_9_m_bulan_lalu" localSheetId="3">'[132]Peralatan Dist'!#REF!</definedName>
    <definedName name="Tiang_beton_TM_9_m_bulan_lalu" localSheetId="0">'[43]Peralatan Dist'!#REF!</definedName>
    <definedName name="Tiang_beton_TM_9_m_bulan_lalu">'[132]Peralatan Dist'!#REF!</definedName>
    <definedName name="Tiang_beton_TM_9_m_tahun_lalu" localSheetId="3">'[132]Peralatan Dist'!#REF!</definedName>
    <definedName name="Tiang_beton_TM_9_m_tahun_lalu" localSheetId="0">'[43]Peralatan Dist'!#REF!</definedName>
    <definedName name="Tiang_beton_TM_9_m_tahun_lalu">'[132]Peralatan Dist'!#REF!</definedName>
    <definedName name="Tiang_Beton_TM_bulan_lalu" localSheetId="3">'[132]Peralatan Dist'!#REF!</definedName>
    <definedName name="Tiang_Beton_TM_bulan_lalu" localSheetId="0">'[43]Peralatan Dist'!#REF!</definedName>
    <definedName name="Tiang_Beton_TM_bulan_lalu">'[132]Peralatan Dist'!#REF!</definedName>
    <definedName name="Tiang_Beton_TM_tahun_lalu" localSheetId="3">'[132]Peralatan Dist'!#REF!</definedName>
    <definedName name="Tiang_Beton_TM_tahun_lalu" localSheetId="0">'[43]Peralatan Dist'!#REF!</definedName>
    <definedName name="Tiang_Beton_TM_tahun_lalu">'[132]Peralatan Dist'!#REF!</definedName>
    <definedName name="Tiang_beton_TR_11_m_bulan_lalu" localSheetId="3">'[132]Peralatan Dist'!#REF!</definedName>
    <definedName name="Tiang_beton_TR_11_m_bulan_lalu" localSheetId="0">'[43]Peralatan Dist'!#REF!</definedName>
    <definedName name="Tiang_beton_TR_11_m_bulan_lalu">'[132]Peralatan Dist'!#REF!</definedName>
    <definedName name="Tiang_beton_TR_11_m_tahun_lalu" localSheetId="3">'[132]Peralatan Dist'!#REF!</definedName>
    <definedName name="Tiang_beton_TR_11_m_tahun_lalu" localSheetId="0">'[43]Peralatan Dist'!#REF!</definedName>
    <definedName name="Tiang_beton_TR_11_m_tahun_lalu">'[132]Peralatan Dist'!#REF!</definedName>
    <definedName name="Tiang_beton_TR_7_m_bulan_lalu" localSheetId="3">'[132]Peralatan Dist'!#REF!</definedName>
    <definedName name="Tiang_beton_TR_7_m_bulan_lalu" localSheetId="0">'[43]Peralatan Dist'!#REF!</definedName>
    <definedName name="Tiang_beton_TR_7_m_bulan_lalu">'[132]Peralatan Dist'!#REF!</definedName>
    <definedName name="Tiang_beton_TR_7_m_tahun_lalu" localSheetId="3">'[132]Peralatan Dist'!#REF!</definedName>
    <definedName name="Tiang_beton_TR_7_m_tahun_lalu" localSheetId="0">'[43]Peralatan Dist'!#REF!</definedName>
    <definedName name="Tiang_beton_TR_7_m_tahun_lalu">'[132]Peralatan Dist'!#REF!</definedName>
    <definedName name="Tiang_beton_TR_9_m_bulan_lalu" localSheetId="3">'[132]Peralatan Dist'!#REF!</definedName>
    <definedName name="Tiang_beton_TR_9_m_bulan_lalu" localSheetId="0">'[43]Peralatan Dist'!#REF!</definedName>
    <definedName name="Tiang_beton_TR_9_m_bulan_lalu">'[132]Peralatan Dist'!#REF!</definedName>
    <definedName name="Tiang_beton_TR_9_m_tahun_lalu" localSheetId="3">'[132]Peralatan Dist'!#REF!</definedName>
    <definedName name="Tiang_beton_TR_9_m_tahun_lalu" localSheetId="0">'[43]Peralatan Dist'!#REF!</definedName>
    <definedName name="Tiang_beton_TR_9_m_tahun_lalu">'[132]Peralatan Dist'!#REF!</definedName>
    <definedName name="Tiang_Beton_TR_bulan_lalu" localSheetId="3">'[132]Peralatan Dist'!#REF!</definedName>
    <definedName name="Tiang_Beton_TR_bulan_lalu" localSheetId="0">'[43]Peralatan Dist'!#REF!</definedName>
    <definedName name="Tiang_Beton_TR_bulan_lalu">'[132]Peralatan Dist'!#REF!</definedName>
    <definedName name="Tiang_Beton_TR_tahun_lalu" localSheetId="3">'[132]Peralatan Dist'!#REF!</definedName>
    <definedName name="Tiang_Beton_TR_tahun_lalu" localSheetId="0">'[43]Peralatan Dist'!#REF!</definedName>
    <definedName name="Tiang_Beton_TR_tahun_lalu">'[132]Peralatan Dist'!#REF!</definedName>
    <definedName name="tiangbrc">#REF!</definedName>
    <definedName name="tibet_11_200">[41]HPS!$E$16</definedName>
    <definedName name="tibet_11_200_p">[41]HPS!$G$16</definedName>
    <definedName name="tibet_11_350">[41]HPS!$E$15</definedName>
    <definedName name="tibet_12_200">[41]HPS!$E$13</definedName>
    <definedName name="tibet_12_200_p">[41]HPS!$G$13</definedName>
    <definedName name="tibet_13_350">[41]HPS!$E$14</definedName>
    <definedName name="tibet_13_350_p">[41]HPS!$G$14</definedName>
    <definedName name="TIMBALUN">#REF!</definedName>
    <definedName name="TIMBUNAN_PASIR">#REF!</definedName>
    <definedName name="TIMBUNAN_SIRTU">#REF!</definedName>
    <definedName name="TIMBUNAN_TANAH">#REF!</definedName>
    <definedName name="timbunansirtu">#REF!</definedName>
    <definedName name="TINNER">#REF!</definedName>
    <definedName name="TIREROLLER">#REF!</definedName>
    <definedName name="titleRAB">[57]tm_rab!$A$1</definedName>
    <definedName name="tkga">[29]kCal!$A$9</definedName>
    <definedName name="tkga_ip">[29]kCal!$A$15</definedName>
    <definedName name="tkga_pjb">[29]kCal!$A$27</definedName>
    <definedName name="tkhsd">[127]kCal!$A$3</definedName>
    <definedName name="tkhsd_ip">[127]kCal!$A$11</definedName>
    <definedName name="tkhsd_pjb">[127]kCal!$A$17</definedName>
    <definedName name="tkido">[127]kCal!$A$5</definedName>
    <definedName name="tkmfo">[127]kCal!$A$7</definedName>
    <definedName name="tkmfo_ip">[127]kCal!$A$13</definedName>
    <definedName name="tkmfo_pjb">[127]kCal!$A$25</definedName>
    <definedName name="TKY">'[10]UPAH DAN BAHAN'!$E$19</definedName>
    <definedName name="TLA">#REF!</definedName>
    <definedName name="tlpktr">'[50]Tunduk Panitia'!$E$14</definedName>
    <definedName name="tlta">#REF!</definedName>
    <definedName name="TM1REBUILDOPTION">1</definedName>
    <definedName name="TMA">#REF!</definedName>
    <definedName name="ToolBar_Status">[33]A!$A$1431</definedName>
    <definedName name="TOOLS" localSheetId="2">#REF!</definedName>
    <definedName name="TOOLS" localSheetId="3">#REF!</definedName>
    <definedName name="TOOLS" localSheetId="0">#REF!</definedName>
    <definedName name="TOOLS">#REF!</definedName>
    <definedName name="TOT" localSheetId="2">#REF!</definedName>
    <definedName name="TOT" localSheetId="3">#REF!</definedName>
    <definedName name="TOT" localSheetId="0">#REF!</definedName>
    <definedName name="TOT">#REF!</definedName>
    <definedName name="Total">'[182]D-2'!#REF!</definedName>
    <definedName name="TotalkVarhEx">'[182]D-2'!#REF!</definedName>
    <definedName name="TotalkVarhIm">'[182]D-2'!#REF!</definedName>
    <definedName name="TP">#REF!</definedName>
    <definedName name="TRACKLOADER">#REF!</definedName>
    <definedName name="Trafo_1_f__20_kV_ke_TR_100_kVA_bulan_lalu" localSheetId="2">'[132]Peralatan Dist'!#REF!</definedName>
    <definedName name="Trafo_1_f__20_kV_ke_TR_100_kVA_bulan_lalu" localSheetId="3">'[132]Peralatan Dist'!#REF!</definedName>
    <definedName name="Trafo_1_f__20_kV_ke_TR_100_kVA_bulan_lalu" localSheetId="0">'[43]Peralatan Dist'!#REF!</definedName>
    <definedName name="Trafo_1_f__20_kV_ke_TR_100_kVA_bulan_lalu">'[132]Peralatan Dist'!#REF!</definedName>
    <definedName name="Trafo_1_f__20_kV_ke_TR_100_kVA_tahun_lalu" localSheetId="2">'[132]Peralatan Dist'!#REF!</definedName>
    <definedName name="Trafo_1_f__20_kV_ke_TR_100_kVA_tahun_lalu" localSheetId="3">'[132]Peralatan Dist'!#REF!</definedName>
    <definedName name="Trafo_1_f__20_kV_ke_TR_100_kVA_tahun_lalu" localSheetId="0">'[43]Peralatan Dist'!#REF!</definedName>
    <definedName name="Trafo_1_f__20_kV_ke_TR_100_kVA_tahun_lalu">'[132]Peralatan Dist'!#REF!</definedName>
    <definedName name="Trafo_1_f__20_kV_ke_TR_125_kVA_bulan_lalu" localSheetId="3">'[132]Peralatan Dist'!#REF!</definedName>
    <definedName name="Trafo_1_f__20_kV_ke_TR_125_kVA_bulan_lalu" localSheetId="0">'[43]Peralatan Dist'!#REF!</definedName>
    <definedName name="Trafo_1_f__20_kV_ke_TR_125_kVA_bulan_lalu">'[132]Peralatan Dist'!#REF!</definedName>
    <definedName name="Trafo_1_f__20_kV_ke_TR_125_kVA_tahun_lalu" localSheetId="3">'[132]Peralatan Dist'!#REF!</definedName>
    <definedName name="Trafo_1_f__20_kV_ke_TR_125_kVA_tahun_lalu" localSheetId="0">'[43]Peralatan Dist'!#REF!</definedName>
    <definedName name="Trafo_1_f__20_kV_ke_TR_125_kVA_tahun_lalu">'[132]Peralatan Dist'!#REF!</definedName>
    <definedName name="Trafo_1_f__20_kV_ke_TR_16_kVA_bulan_lalu" localSheetId="3">'[132]Peralatan Dist'!#REF!</definedName>
    <definedName name="Trafo_1_f__20_kV_ke_TR_16_kVA_bulan_lalu" localSheetId="0">'[43]Peralatan Dist'!#REF!</definedName>
    <definedName name="Trafo_1_f__20_kV_ke_TR_16_kVA_bulan_lalu">'[132]Peralatan Dist'!#REF!</definedName>
    <definedName name="Trafo_1_f__20_kV_ke_TR_16_kVA_tahun_lalu" localSheetId="3">'[132]Peralatan Dist'!#REF!</definedName>
    <definedName name="Trafo_1_f__20_kV_ke_TR_16_kVA_tahun_lalu" localSheetId="0">'[43]Peralatan Dist'!#REF!</definedName>
    <definedName name="Trafo_1_f__20_kV_ke_TR_16_kVA_tahun_lalu">'[132]Peralatan Dist'!#REF!</definedName>
    <definedName name="Trafo_1_f__20_kV_ke_TR_160_kVA_bulan_lalu" localSheetId="3">'[132]Peralatan Dist'!#REF!</definedName>
    <definedName name="Trafo_1_f__20_kV_ke_TR_160_kVA_bulan_lalu" localSheetId="0">'[43]Peralatan Dist'!#REF!</definedName>
    <definedName name="Trafo_1_f__20_kV_ke_TR_160_kVA_bulan_lalu">'[132]Peralatan Dist'!#REF!</definedName>
    <definedName name="Trafo_1_f__20_kV_ke_TR_160_kVA_tahun_lalu" localSheetId="3">'[132]Peralatan Dist'!#REF!</definedName>
    <definedName name="Trafo_1_f__20_kV_ke_TR_160_kVA_tahun_lalu" localSheetId="0">'[43]Peralatan Dist'!#REF!</definedName>
    <definedName name="Trafo_1_f__20_kV_ke_TR_160_kVA_tahun_lalu">'[132]Peralatan Dist'!#REF!</definedName>
    <definedName name="Trafo_1_f__20_kV_ke_TR_200_kVA_bulan_lalu" localSheetId="3">'[132]Peralatan Dist'!#REF!</definedName>
    <definedName name="Trafo_1_f__20_kV_ke_TR_200_kVA_bulan_lalu" localSheetId="0">'[43]Peralatan Dist'!#REF!</definedName>
    <definedName name="Trafo_1_f__20_kV_ke_TR_200_kVA_bulan_lalu">'[132]Peralatan Dist'!#REF!</definedName>
    <definedName name="Trafo_1_f__20_kV_ke_TR_200_kVA_tahun_lalu" localSheetId="3">'[132]Peralatan Dist'!#REF!</definedName>
    <definedName name="Trafo_1_f__20_kV_ke_TR_200_kVA_tahun_lalu" localSheetId="0">'[43]Peralatan Dist'!#REF!</definedName>
    <definedName name="Trafo_1_f__20_kV_ke_TR_200_kVA_tahun_lalu">'[132]Peralatan Dist'!#REF!</definedName>
    <definedName name="Trafo_1_f__20_kV_ke_TR_25_kVA_bulan_lalu" localSheetId="3">'[132]Peralatan Dist'!#REF!</definedName>
    <definedName name="Trafo_1_f__20_kV_ke_TR_25_kVA_bulan_lalu" localSheetId="0">'[43]Peralatan Dist'!#REF!</definedName>
    <definedName name="Trafo_1_f__20_kV_ke_TR_25_kVA_bulan_lalu">'[132]Peralatan Dist'!#REF!</definedName>
    <definedName name="Trafo_1_f__20_kV_ke_TR_25_kVA_tahun_lalu" localSheetId="3">'[132]Peralatan Dist'!#REF!</definedName>
    <definedName name="Trafo_1_f__20_kV_ke_TR_25_kVA_tahun_lalu" localSheetId="0">'[43]Peralatan Dist'!#REF!</definedName>
    <definedName name="Trafo_1_f__20_kV_ke_TR_25_kVA_tahun_lalu">'[132]Peralatan Dist'!#REF!</definedName>
    <definedName name="Trafo_1_f__20_kV_ke_TR_50_kVA_bulan_lalu" localSheetId="3">'[132]Peralatan Dist'!#REF!</definedName>
    <definedName name="Trafo_1_f__20_kV_ke_TR_50_kVA_bulan_lalu" localSheetId="0">'[43]Peralatan Dist'!#REF!</definedName>
    <definedName name="Trafo_1_f__20_kV_ke_TR_50_kVA_bulan_lalu">'[132]Peralatan Dist'!#REF!</definedName>
    <definedName name="Trafo_1_f__20_kV_ke_TR_50_kVA_tahun_lalu" localSheetId="3">'[132]Peralatan Dist'!#REF!</definedName>
    <definedName name="Trafo_1_f__20_kV_ke_TR_50_kVA_tahun_lalu" localSheetId="0">'[43]Peralatan Dist'!#REF!</definedName>
    <definedName name="Trafo_1_f__20_kV_ke_TR_50_kVA_tahun_lalu">'[132]Peralatan Dist'!#REF!</definedName>
    <definedName name="Trafo_1_f_20_kV_ke_TR_bulan_lalu" localSheetId="3">'[132]Peralatan Dist'!#REF!</definedName>
    <definedName name="Trafo_1_f_20_kV_ke_TR_bulan_lalu" localSheetId="0">'[43]Peralatan Dist'!#REF!</definedName>
    <definedName name="Trafo_1_f_20_kV_ke_TR_bulan_lalu">'[132]Peralatan Dist'!#REF!</definedName>
    <definedName name="Trafo_1_f_20_kV_ke_TR_tahun_lalu" localSheetId="3">'[132]Peralatan Dist'!#REF!</definedName>
    <definedName name="Trafo_1_f_20_kV_ke_TR_tahun_lalu" localSheetId="0">'[43]Peralatan Dist'!#REF!</definedName>
    <definedName name="Trafo_1_f_20_kV_ke_TR_tahun_lalu">'[132]Peralatan Dist'!#REF!</definedName>
    <definedName name="Trafo_2_f__20_kV_ke_TR_100_kVA_bulan_lalu" localSheetId="3">'[132]Peralatan Dist'!#REF!</definedName>
    <definedName name="Trafo_2_f__20_kV_ke_TR_100_kVA_bulan_lalu" localSheetId="0">'[43]Peralatan Dist'!#REF!</definedName>
    <definedName name="Trafo_2_f__20_kV_ke_TR_100_kVA_bulan_lalu">'[132]Peralatan Dist'!#REF!</definedName>
    <definedName name="Trafo_2_f__20_kV_ke_TR_100_kVA_tahun_lalu" localSheetId="3">'[132]Peralatan Dist'!#REF!</definedName>
    <definedName name="Trafo_2_f__20_kV_ke_TR_100_kVA_tahun_lalu" localSheetId="0">'[43]Peralatan Dist'!#REF!</definedName>
    <definedName name="Trafo_2_f__20_kV_ke_TR_100_kVA_tahun_lalu">'[132]Peralatan Dist'!#REF!</definedName>
    <definedName name="Trafo_2_f__20_kV_ke_TR_125_kVA_bulan_lalu" localSheetId="3">'[132]Peralatan Dist'!#REF!</definedName>
    <definedName name="Trafo_2_f__20_kV_ke_TR_125_kVA_bulan_lalu" localSheetId="0">'[43]Peralatan Dist'!#REF!</definedName>
    <definedName name="Trafo_2_f__20_kV_ke_TR_125_kVA_bulan_lalu">'[132]Peralatan Dist'!#REF!</definedName>
    <definedName name="Trafo_2_f__20_kV_ke_TR_125_kVA_tahun_lalu" localSheetId="3">'[132]Peralatan Dist'!#REF!</definedName>
    <definedName name="Trafo_2_f__20_kV_ke_TR_125_kVA_tahun_lalu" localSheetId="0">'[43]Peralatan Dist'!#REF!</definedName>
    <definedName name="Trafo_2_f__20_kV_ke_TR_125_kVA_tahun_lalu">'[132]Peralatan Dist'!#REF!</definedName>
    <definedName name="Trafo_2_f__20_kV_ke_TR_16_kVA_bulan_lalu" localSheetId="3">'[132]Peralatan Dist'!#REF!</definedName>
    <definedName name="Trafo_2_f__20_kV_ke_TR_16_kVA_bulan_lalu" localSheetId="0">'[43]Peralatan Dist'!#REF!</definedName>
    <definedName name="Trafo_2_f__20_kV_ke_TR_16_kVA_bulan_lalu">'[132]Peralatan Dist'!#REF!</definedName>
    <definedName name="Trafo_2_f__20_kV_ke_TR_16_kVA_tahun_lalu" localSheetId="3">'[132]Peralatan Dist'!#REF!</definedName>
    <definedName name="Trafo_2_f__20_kV_ke_TR_16_kVA_tahun_lalu" localSheetId="0">'[43]Peralatan Dist'!#REF!</definedName>
    <definedName name="Trafo_2_f__20_kV_ke_TR_16_kVA_tahun_lalu">'[132]Peralatan Dist'!#REF!</definedName>
    <definedName name="Trafo_2_f__20_kV_ke_TR_160_kVA_bulan_lalu" localSheetId="3">'[132]Peralatan Dist'!#REF!</definedName>
    <definedName name="Trafo_2_f__20_kV_ke_TR_160_kVA_bulan_lalu" localSheetId="0">'[43]Peralatan Dist'!#REF!</definedName>
    <definedName name="Trafo_2_f__20_kV_ke_TR_160_kVA_bulan_lalu">'[132]Peralatan Dist'!#REF!</definedName>
    <definedName name="Trafo_2_f__20_kV_ke_TR_160_kVA_tahun_lalu" localSheetId="3">'[132]Peralatan Dist'!#REF!</definedName>
    <definedName name="Trafo_2_f__20_kV_ke_TR_160_kVA_tahun_lalu" localSheetId="0">'[43]Peralatan Dist'!#REF!</definedName>
    <definedName name="Trafo_2_f__20_kV_ke_TR_160_kVA_tahun_lalu">'[132]Peralatan Dist'!#REF!</definedName>
    <definedName name="Trafo_2_f__20_kV_ke_TR_200_kVA_bulan_lalu" localSheetId="3">'[132]Peralatan Dist'!#REF!</definedName>
    <definedName name="Trafo_2_f__20_kV_ke_TR_200_kVA_bulan_lalu" localSheetId="0">'[43]Peralatan Dist'!#REF!</definedName>
    <definedName name="Trafo_2_f__20_kV_ke_TR_200_kVA_bulan_lalu">'[132]Peralatan Dist'!#REF!</definedName>
    <definedName name="Trafo_2_f__20_kV_ke_TR_200_kVA_tahun_lalu" localSheetId="3">'[132]Peralatan Dist'!#REF!</definedName>
    <definedName name="Trafo_2_f__20_kV_ke_TR_200_kVA_tahun_lalu" localSheetId="0">'[43]Peralatan Dist'!#REF!</definedName>
    <definedName name="Trafo_2_f__20_kV_ke_TR_200_kVA_tahun_lalu">'[132]Peralatan Dist'!#REF!</definedName>
    <definedName name="Trafo_2_f__20_kV_ke_TR_25_kVA_bulan_lalu" localSheetId="3">'[132]Peralatan Dist'!#REF!</definedName>
    <definedName name="Trafo_2_f__20_kV_ke_TR_25_kVA_bulan_lalu" localSheetId="0">'[43]Peralatan Dist'!#REF!</definedName>
    <definedName name="Trafo_2_f__20_kV_ke_TR_25_kVA_bulan_lalu">'[132]Peralatan Dist'!#REF!</definedName>
    <definedName name="Trafo_2_f__20_kV_ke_TR_25_kVA_tahun_lalu" localSheetId="3">'[132]Peralatan Dist'!#REF!</definedName>
    <definedName name="Trafo_2_f__20_kV_ke_TR_25_kVA_tahun_lalu" localSheetId="0">'[43]Peralatan Dist'!#REF!</definedName>
    <definedName name="Trafo_2_f__20_kV_ke_TR_25_kVA_tahun_lalu">'[132]Peralatan Dist'!#REF!</definedName>
    <definedName name="Trafo_2_f__20_kV_ke_TR_50_kVA_bulan_lalu" localSheetId="3">'[132]Peralatan Dist'!#REF!</definedName>
    <definedName name="Trafo_2_f__20_kV_ke_TR_50_kVA_bulan_lalu" localSheetId="0">'[43]Peralatan Dist'!#REF!</definedName>
    <definedName name="Trafo_2_f__20_kV_ke_TR_50_kVA_bulan_lalu">'[132]Peralatan Dist'!#REF!</definedName>
    <definedName name="Trafo_2_f__20_kV_ke_TR_50_kVA_tahun_lalu" localSheetId="3">'[132]Peralatan Dist'!#REF!</definedName>
    <definedName name="Trafo_2_f__20_kV_ke_TR_50_kVA_tahun_lalu" localSheetId="0">'[43]Peralatan Dist'!#REF!</definedName>
    <definedName name="Trafo_2_f__20_kV_ke_TR_50_kVA_tahun_lalu">'[132]Peralatan Dist'!#REF!</definedName>
    <definedName name="Trafo_2_f_20_kV_ke_TR_bulan_lalu" localSheetId="3">'[132]Peralatan Dist'!#REF!</definedName>
    <definedName name="Trafo_2_f_20_kV_ke_TR_bulan_lalu" localSheetId="0">'[43]Peralatan Dist'!#REF!</definedName>
    <definedName name="Trafo_2_f_20_kV_ke_TR_bulan_lalu">'[132]Peralatan Dist'!#REF!</definedName>
    <definedName name="Trafo_2_f_20_kV_ke_TR_tahun_lalu" localSheetId="3">'[132]Peralatan Dist'!#REF!</definedName>
    <definedName name="Trafo_2_f_20_kV_ke_TR_tahun_lalu" localSheetId="0">'[43]Peralatan Dist'!#REF!</definedName>
    <definedName name="Trafo_2_f_20_kV_ke_TR_tahun_lalu">'[132]Peralatan Dist'!#REF!</definedName>
    <definedName name="Trafo_3_f__20_kV_ke_TR_100_kVA_bulan_lalu" localSheetId="3">'[132]Peralatan Dist'!#REF!</definedName>
    <definedName name="Trafo_3_f__20_kV_ke_TR_100_kVA_bulan_lalu" localSheetId="0">'[43]Peralatan Dist'!#REF!</definedName>
    <definedName name="Trafo_3_f__20_kV_ke_TR_100_kVA_bulan_lalu">'[132]Peralatan Dist'!#REF!</definedName>
    <definedName name="Trafo_3_f__20_kV_ke_TR_100_kVA_tahun_lalu" localSheetId="3">'[132]Peralatan Dist'!#REF!</definedName>
    <definedName name="Trafo_3_f__20_kV_ke_TR_100_kVA_tahun_lalu" localSheetId="0">'[43]Peralatan Dist'!#REF!</definedName>
    <definedName name="Trafo_3_f__20_kV_ke_TR_100_kVA_tahun_lalu">'[132]Peralatan Dist'!#REF!</definedName>
    <definedName name="Trafo_3_f__20_kV_ke_TR_1000_kVA_bulan_lalu" localSheetId="3">'[132]Peralatan Dist'!#REF!</definedName>
    <definedName name="Trafo_3_f__20_kV_ke_TR_1000_kVA_bulan_lalu" localSheetId="0">'[43]Peralatan Dist'!#REF!</definedName>
    <definedName name="Trafo_3_f__20_kV_ke_TR_1000_kVA_bulan_lalu">'[132]Peralatan Dist'!#REF!</definedName>
    <definedName name="Trafo_3_f__20_kV_ke_TR_1000_kVA_tahun_lalu" localSheetId="3">'[132]Peralatan Dist'!#REF!</definedName>
    <definedName name="Trafo_3_f__20_kV_ke_TR_1000_kVA_tahun_lalu" localSheetId="0">'[43]Peralatan Dist'!#REF!</definedName>
    <definedName name="Trafo_3_f__20_kV_ke_TR_1000_kVA_tahun_lalu">'[132]Peralatan Dist'!#REF!</definedName>
    <definedName name="Trafo_3_f__20_kV_ke_TR_125_kVA_bulan_lalu" localSheetId="3">'[132]Peralatan Dist'!#REF!</definedName>
    <definedName name="Trafo_3_f__20_kV_ke_TR_125_kVA_bulan_lalu" localSheetId="0">'[43]Peralatan Dist'!#REF!</definedName>
    <definedName name="Trafo_3_f__20_kV_ke_TR_125_kVA_bulan_lalu">'[132]Peralatan Dist'!#REF!</definedName>
    <definedName name="Trafo_3_f__20_kV_ke_TR_125_kVA_tahun_lalu" localSheetId="3">'[132]Peralatan Dist'!#REF!</definedName>
    <definedName name="Trafo_3_f__20_kV_ke_TR_125_kVA_tahun_lalu" localSheetId="0">'[43]Peralatan Dist'!#REF!</definedName>
    <definedName name="Trafo_3_f__20_kV_ke_TR_125_kVA_tahun_lalu">'[132]Peralatan Dist'!#REF!</definedName>
    <definedName name="Trafo_3_f__20_kV_ke_TR_16_kVA_bulan_lalu" localSheetId="3">'[132]Peralatan Dist'!#REF!</definedName>
    <definedName name="Trafo_3_f__20_kV_ke_TR_16_kVA_bulan_lalu" localSheetId="0">'[43]Peralatan Dist'!#REF!</definedName>
    <definedName name="Trafo_3_f__20_kV_ke_TR_16_kVA_bulan_lalu">'[132]Peralatan Dist'!#REF!</definedName>
    <definedName name="Trafo_3_f__20_kV_ke_TR_16_kVA_tahun_lalu" localSheetId="3">'[132]Peralatan Dist'!#REF!</definedName>
    <definedName name="Trafo_3_f__20_kV_ke_TR_16_kVA_tahun_lalu" localSheetId="0">'[43]Peralatan Dist'!#REF!</definedName>
    <definedName name="Trafo_3_f__20_kV_ke_TR_16_kVA_tahun_lalu">'[132]Peralatan Dist'!#REF!</definedName>
    <definedName name="Trafo_3_f__20_kV_ke_TR_160_kVA_bulan_lalu" localSheetId="3">'[132]Peralatan Dist'!#REF!</definedName>
    <definedName name="Trafo_3_f__20_kV_ke_TR_160_kVA_bulan_lalu" localSheetId="0">'[43]Peralatan Dist'!#REF!</definedName>
    <definedName name="Trafo_3_f__20_kV_ke_TR_160_kVA_bulan_lalu">'[132]Peralatan Dist'!#REF!</definedName>
    <definedName name="Trafo_3_f__20_kV_ke_TR_160_kVA_tahun_lalu" localSheetId="3">'[132]Peralatan Dist'!#REF!</definedName>
    <definedName name="Trafo_3_f__20_kV_ke_TR_160_kVA_tahun_lalu" localSheetId="0">'[43]Peralatan Dist'!#REF!</definedName>
    <definedName name="Trafo_3_f__20_kV_ke_TR_160_kVA_tahun_lalu">'[132]Peralatan Dist'!#REF!</definedName>
    <definedName name="Trafo_3_f__20_kV_ke_TR_200_kVA_bulan_lalu" localSheetId="3">'[132]Peralatan Dist'!#REF!</definedName>
    <definedName name="Trafo_3_f__20_kV_ke_TR_200_kVA_bulan_lalu" localSheetId="0">'[43]Peralatan Dist'!#REF!</definedName>
    <definedName name="Trafo_3_f__20_kV_ke_TR_200_kVA_bulan_lalu">'[132]Peralatan Dist'!#REF!</definedName>
    <definedName name="Trafo_3_f__20_kV_ke_TR_200_kVA_tahun_lalu" localSheetId="3">'[132]Peralatan Dist'!#REF!</definedName>
    <definedName name="Trafo_3_f__20_kV_ke_TR_200_kVA_tahun_lalu" localSheetId="0">'[43]Peralatan Dist'!#REF!</definedName>
    <definedName name="Trafo_3_f__20_kV_ke_TR_200_kVA_tahun_lalu">'[132]Peralatan Dist'!#REF!</definedName>
    <definedName name="Trafo_3_f__20_kV_ke_TR_25_kVA_bulan_lalu" localSheetId="3">'[132]Peralatan Dist'!#REF!</definedName>
    <definedName name="Trafo_3_f__20_kV_ke_TR_25_kVA_bulan_lalu" localSheetId="0">'[43]Peralatan Dist'!#REF!</definedName>
    <definedName name="Trafo_3_f__20_kV_ke_TR_25_kVA_bulan_lalu">'[132]Peralatan Dist'!#REF!</definedName>
    <definedName name="Trafo_3_f__20_kV_ke_TR_25_kVA_tahun_lalu" localSheetId="3">'[132]Peralatan Dist'!#REF!</definedName>
    <definedName name="Trafo_3_f__20_kV_ke_TR_25_kVA_tahun_lalu" localSheetId="0">'[43]Peralatan Dist'!#REF!</definedName>
    <definedName name="Trafo_3_f__20_kV_ke_TR_25_kVA_tahun_lalu">'[132]Peralatan Dist'!#REF!</definedName>
    <definedName name="Trafo_3_f__20_kV_ke_TR_250_kVA_bulan_lalu" localSheetId="3">'[132]Peralatan Dist'!#REF!</definedName>
    <definedName name="Trafo_3_f__20_kV_ke_TR_250_kVA_bulan_lalu" localSheetId="0">'[43]Peralatan Dist'!#REF!</definedName>
    <definedName name="Trafo_3_f__20_kV_ke_TR_250_kVA_bulan_lalu">'[132]Peralatan Dist'!#REF!</definedName>
    <definedName name="Trafo_3_f__20_kV_ke_TR_250_kVA_tahun_lalu" localSheetId="3">'[132]Peralatan Dist'!#REF!</definedName>
    <definedName name="Trafo_3_f__20_kV_ke_TR_250_kVA_tahun_lalu" localSheetId="0">'[43]Peralatan Dist'!#REF!</definedName>
    <definedName name="Trafo_3_f__20_kV_ke_TR_250_kVA_tahun_lalu">'[132]Peralatan Dist'!#REF!</definedName>
    <definedName name="Trafo_3_f__20_kV_ke_TR_265_kVA_bulan_lalu" localSheetId="3">'[132]Peralatan Dist'!#REF!</definedName>
    <definedName name="Trafo_3_f__20_kV_ke_TR_265_kVA_bulan_lalu" localSheetId="0">'[43]Peralatan Dist'!#REF!</definedName>
    <definedName name="Trafo_3_f__20_kV_ke_TR_265_kVA_bulan_lalu">'[132]Peralatan Dist'!#REF!</definedName>
    <definedName name="Trafo_3_f__20_kV_ke_TR_265_kVA_tahun_lalu" localSheetId="3">'[132]Peralatan Dist'!#REF!</definedName>
    <definedName name="Trafo_3_f__20_kV_ke_TR_265_kVA_tahun_lalu" localSheetId="0">'[43]Peralatan Dist'!#REF!</definedName>
    <definedName name="Trafo_3_f__20_kV_ke_TR_265_kVA_tahun_lalu">'[132]Peralatan Dist'!#REF!</definedName>
    <definedName name="Trafo_3_f__20_kV_ke_TR_315_kVA_bulan_lalu" localSheetId="3">'[132]Peralatan Dist'!#REF!</definedName>
    <definedName name="Trafo_3_f__20_kV_ke_TR_315_kVA_bulan_lalu" localSheetId="0">'[43]Peralatan Dist'!#REF!</definedName>
    <definedName name="Trafo_3_f__20_kV_ke_TR_315_kVA_bulan_lalu">'[132]Peralatan Dist'!#REF!</definedName>
    <definedName name="Trafo_3_f__20_kV_ke_TR_315_kVA_tahun_lalu" localSheetId="3">'[132]Peralatan Dist'!#REF!</definedName>
    <definedName name="Trafo_3_f__20_kV_ke_TR_315_kVA_tahun_lalu" localSheetId="0">'[43]Peralatan Dist'!#REF!</definedName>
    <definedName name="Trafo_3_f__20_kV_ke_TR_315_kVA_tahun_lalu">'[132]Peralatan Dist'!#REF!</definedName>
    <definedName name="Trafo_3_f__20_kV_ke_TR_400_kVA_bulan_lalu" localSheetId="3">'[132]Peralatan Dist'!#REF!</definedName>
    <definedName name="Trafo_3_f__20_kV_ke_TR_400_kVA_bulan_lalu" localSheetId="0">'[43]Peralatan Dist'!#REF!</definedName>
    <definedName name="Trafo_3_f__20_kV_ke_TR_400_kVA_bulan_lalu">'[132]Peralatan Dist'!#REF!</definedName>
    <definedName name="Trafo_3_f__20_kV_ke_TR_400_kVA_tahun_lalu" localSheetId="3">'[132]Peralatan Dist'!#REF!</definedName>
    <definedName name="Trafo_3_f__20_kV_ke_TR_400_kVA_tahun_lalu" localSheetId="0">'[43]Peralatan Dist'!#REF!</definedName>
    <definedName name="Trafo_3_f__20_kV_ke_TR_400_kVA_tahun_lalu">'[132]Peralatan Dist'!#REF!</definedName>
    <definedName name="Trafo_3_f__20_kV_ke_TR_50_kVA_bulan_lalu" localSheetId="3">'[132]Peralatan Dist'!#REF!</definedName>
    <definedName name="Trafo_3_f__20_kV_ke_TR_50_kVA_bulan_lalu" localSheetId="0">'[43]Peralatan Dist'!#REF!</definedName>
    <definedName name="Trafo_3_f__20_kV_ke_TR_50_kVA_bulan_lalu">'[132]Peralatan Dist'!#REF!</definedName>
    <definedName name="Trafo_3_f__20_kV_ke_TR_50_kVA_tahun_lalu" localSheetId="3">'[132]Peralatan Dist'!#REF!</definedName>
    <definedName name="Trafo_3_f__20_kV_ke_TR_50_kVA_tahun_lalu" localSheetId="0">'[43]Peralatan Dist'!#REF!</definedName>
    <definedName name="Trafo_3_f__20_kV_ke_TR_50_kVA_tahun_lalu">'[132]Peralatan Dist'!#REF!</definedName>
    <definedName name="Trafo_3_f__20_kV_ke_TR_550_kVA_bulan_lalu" localSheetId="3">'[132]Peralatan Dist'!#REF!</definedName>
    <definedName name="Trafo_3_f__20_kV_ke_TR_550_kVA_bulan_lalu" localSheetId="0">'[43]Peralatan Dist'!#REF!</definedName>
    <definedName name="Trafo_3_f__20_kV_ke_TR_550_kVA_bulan_lalu">'[132]Peralatan Dist'!#REF!</definedName>
    <definedName name="Trafo_3_f__20_kV_ke_TR_550_kVA_tahun_lalu" localSheetId="3">'[132]Peralatan Dist'!#REF!</definedName>
    <definedName name="Trafo_3_f__20_kV_ke_TR_550_kVA_tahun_lalu" localSheetId="0">'[43]Peralatan Dist'!#REF!</definedName>
    <definedName name="Trafo_3_f__20_kV_ke_TR_550_kVA_tahun_lalu">'[132]Peralatan Dist'!#REF!</definedName>
    <definedName name="Trafo_3_f__20_kV_ke_TR_630_kVA_bulan_lalu" localSheetId="3">'[132]Peralatan Dist'!#REF!</definedName>
    <definedName name="Trafo_3_f__20_kV_ke_TR_630_kVA_bulan_lalu" localSheetId="0">'[43]Peralatan Dist'!#REF!</definedName>
    <definedName name="Trafo_3_f__20_kV_ke_TR_630_kVA_bulan_lalu">'[132]Peralatan Dist'!#REF!</definedName>
    <definedName name="Trafo_3_f__20_kV_ke_TR_630_kVA_tahun_lalu" localSheetId="3">'[132]Peralatan Dist'!#REF!</definedName>
    <definedName name="Trafo_3_f__20_kV_ke_TR_630_kVA_tahun_lalu" localSheetId="0">'[43]Peralatan Dist'!#REF!</definedName>
    <definedName name="Trafo_3_f__20_kV_ke_TR_630_kVA_tahun_lalu">'[132]Peralatan Dist'!#REF!</definedName>
    <definedName name="Trafo_3_f__TM_ke_TM_1000_kVA_bulan_lalu" localSheetId="3">'[132]Peralatan Dist'!#REF!</definedName>
    <definedName name="Trafo_3_f__TM_ke_TM_1000_kVA_bulan_lalu" localSheetId="0">'[43]Peralatan Dist'!#REF!</definedName>
    <definedName name="Trafo_3_f__TM_ke_TM_1000_kVA_bulan_lalu">'[132]Peralatan Dist'!#REF!</definedName>
    <definedName name="Trafo_3_f__TM_ke_TM_1000_kVA_tahun_lalu" localSheetId="3">'[132]Peralatan Dist'!#REF!</definedName>
    <definedName name="Trafo_3_f__TM_ke_TM_1000_kVA_tahun_lalu" localSheetId="0">'[43]Peralatan Dist'!#REF!</definedName>
    <definedName name="Trafo_3_f__TM_ke_TM_1000_kVA_tahun_lalu">'[132]Peralatan Dist'!#REF!</definedName>
    <definedName name="Trafo_3_f__TM_ke_TM_1375_kVA_bulan_lalu" localSheetId="3">'[132]Peralatan Dist'!#REF!</definedName>
    <definedName name="Trafo_3_f__TM_ke_TM_1375_kVA_bulan_lalu" localSheetId="0">'[43]Peralatan Dist'!#REF!</definedName>
    <definedName name="Trafo_3_f__TM_ke_TM_1375_kVA_bulan_lalu">'[132]Peralatan Dist'!#REF!</definedName>
    <definedName name="Trafo_3_f__TM_ke_TM_1375_kVA_tahun_lalu" localSheetId="3">'[132]Peralatan Dist'!#REF!</definedName>
    <definedName name="Trafo_3_f__TM_ke_TM_1375_kVA_tahun_lalu" localSheetId="0">'[43]Peralatan Dist'!#REF!</definedName>
    <definedName name="Trafo_3_f__TM_ke_TM_1375_kVA_tahun_lalu">'[132]Peralatan Dist'!#REF!</definedName>
    <definedName name="Trafo_3_f__TM_ke_TM_1600_kVA_bulan_lalu" localSheetId="3">'[132]Peralatan Dist'!#REF!</definedName>
    <definedName name="Trafo_3_f__TM_ke_TM_1600_kVA_bulan_lalu" localSheetId="0">'[43]Peralatan Dist'!#REF!</definedName>
    <definedName name="Trafo_3_f__TM_ke_TM_1600_kVA_bulan_lalu">'[132]Peralatan Dist'!#REF!</definedName>
    <definedName name="Trafo_3_f__TM_ke_TM_1600_kVA_tahun_lalu" localSheetId="3">'[132]Peralatan Dist'!#REF!</definedName>
    <definedName name="Trafo_3_f__TM_ke_TM_1600_kVA_tahun_lalu" localSheetId="0">'[43]Peralatan Dist'!#REF!</definedName>
    <definedName name="Trafo_3_f__TM_ke_TM_1600_kVA_tahun_lalu">'[132]Peralatan Dist'!#REF!</definedName>
    <definedName name="Trafo_3_f__TM_ke_TM_2500_kVA_bulan_lalu" localSheetId="3">'[132]Peralatan Dist'!#REF!</definedName>
    <definedName name="Trafo_3_f__TM_ke_TM_2500_kVA_bulan_lalu" localSheetId="0">'[43]Peralatan Dist'!#REF!</definedName>
    <definedName name="Trafo_3_f__TM_ke_TM_2500_kVA_bulan_lalu">'[132]Peralatan Dist'!#REF!</definedName>
    <definedName name="Trafo_3_f__TM_ke_TM_2500_kVA_tahun_lalu" localSheetId="3">'[132]Peralatan Dist'!#REF!</definedName>
    <definedName name="Trafo_3_f__TM_ke_TM_2500_kVA_tahun_lalu" localSheetId="0">'[43]Peralatan Dist'!#REF!</definedName>
    <definedName name="Trafo_3_f__TM_ke_TM_2500_kVA_tahun_lalu">'[132]Peralatan Dist'!#REF!</definedName>
    <definedName name="Trafo_3_f__TM_ke_TM_3100_kVA_bulan_lalu" localSheetId="3">'[132]Peralatan Dist'!#REF!</definedName>
    <definedName name="Trafo_3_f__TM_ke_TM_3100_kVA_bulan_lalu" localSheetId="0">'[43]Peralatan Dist'!#REF!</definedName>
    <definedName name="Trafo_3_f__TM_ke_TM_3100_kVA_bulan_lalu">'[132]Peralatan Dist'!#REF!</definedName>
    <definedName name="Trafo_3_f__TM_ke_TM_3100_kVA_tahun_lalu" localSheetId="3">'[132]Peralatan Dist'!#REF!</definedName>
    <definedName name="Trafo_3_f__TM_ke_TM_3100_kVA_tahun_lalu" localSheetId="0">'[43]Peralatan Dist'!#REF!</definedName>
    <definedName name="Trafo_3_f__TM_ke_TM_3100_kVA_tahun_lalu">'[132]Peralatan Dist'!#REF!</definedName>
    <definedName name="Trafo_3_f__TM_ke_TM_3500_kVA_bulan_lalu" localSheetId="3">'[132]Peralatan Dist'!#REF!</definedName>
    <definedName name="Trafo_3_f__TM_ke_TM_3500_kVA_bulan_lalu" localSheetId="0">'[43]Peralatan Dist'!#REF!</definedName>
    <definedName name="Trafo_3_f__TM_ke_TM_3500_kVA_bulan_lalu">'[132]Peralatan Dist'!#REF!</definedName>
    <definedName name="Trafo_3_f__TM_ke_TM_3500_kVA_tahun_lalu" localSheetId="3">'[132]Peralatan Dist'!#REF!</definedName>
    <definedName name="Trafo_3_f__TM_ke_TM_3500_kVA_tahun_lalu" localSheetId="0">'[43]Peralatan Dist'!#REF!</definedName>
    <definedName name="Trafo_3_f__TM_ke_TM_3500_kVA_tahun_lalu">'[132]Peralatan Dist'!#REF!</definedName>
    <definedName name="Trafo_3_f__TM_ke_TM_6500_kVA_bulan_lalu" localSheetId="3">'[132]Peralatan Dist'!#REF!</definedName>
    <definedName name="Trafo_3_f__TM_ke_TM_6500_kVA_bulan_lalu" localSheetId="0">'[43]Peralatan Dist'!#REF!</definedName>
    <definedName name="Trafo_3_f__TM_ke_TM_6500_kVA_bulan_lalu">'[132]Peralatan Dist'!#REF!</definedName>
    <definedName name="Trafo_3_f__TM_ke_TM_6500_kVA_tahun_lalu" localSheetId="3">'[132]Peralatan Dist'!#REF!</definedName>
    <definedName name="Trafo_3_f__TM_ke_TM_6500_kVA_tahun_lalu" localSheetId="0">'[43]Peralatan Dist'!#REF!</definedName>
    <definedName name="Trafo_3_f__TM_ke_TM_6500_kVA_tahun_lalu">'[132]Peralatan Dist'!#REF!</definedName>
    <definedName name="Trafo_3_f__TR_ke_TM_1000_kVA_bulan_lalu" localSheetId="3">'[132]Peralatan Dist'!#REF!</definedName>
    <definedName name="Trafo_3_f__TR_ke_TM_1000_kVA_bulan_lalu" localSheetId="0">'[43]Peralatan Dist'!#REF!</definedName>
    <definedName name="Trafo_3_f__TR_ke_TM_1000_kVA_bulan_lalu">'[132]Peralatan Dist'!#REF!</definedName>
    <definedName name="Trafo_3_f__TR_ke_TM_1000_kVA_tahun_lalu" localSheetId="3">'[132]Peralatan Dist'!#REF!</definedName>
    <definedName name="Trafo_3_f__TR_ke_TM_1000_kVA_tahun_lalu" localSheetId="0">'[43]Peralatan Dist'!#REF!</definedName>
    <definedName name="Trafo_3_f__TR_ke_TM_1000_kVA_tahun_lalu">'[132]Peralatan Dist'!#REF!</definedName>
    <definedName name="Trafo_3_f__TR_ke_TM_160_kVA_bulan_lalu" localSheetId="3">'[132]Peralatan Dist'!#REF!</definedName>
    <definedName name="Trafo_3_f__TR_ke_TM_160_kVA_bulan_lalu" localSheetId="0">'[43]Peralatan Dist'!#REF!</definedName>
    <definedName name="Trafo_3_f__TR_ke_TM_160_kVA_bulan_lalu">'[132]Peralatan Dist'!#REF!</definedName>
    <definedName name="Trafo_3_f__TR_ke_TM_160_kVA_tahun_lalu" localSheetId="3">'[132]Peralatan Dist'!#REF!</definedName>
    <definedName name="Trafo_3_f__TR_ke_TM_160_kVA_tahun_lalu" localSheetId="0">'[43]Peralatan Dist'!#REF!</definedName>
    <definedName name="Trafo_3_f__TR_ke_TM_160_kVA_tahun_lalu">'[132]Peralatan Dist'!#REF!</definedName>
    <definedName name="Trafo_3_f__TR_ke_TM_200_kVA_bulan_lalu" localSheetId="3">'[132]Peralatan Dist'!#REF!</definedName>
    <definedName name="Trafo_3_f__TR_ke_TM_200_kVA_bulan_lalu" localSheetId="0">'[43]Peralatan Dist'!#REF!</definedName>
    <definedName name="Trafo_3_f__TR_ke_TM_200_kVA_bulan_lalu">'[132]Peralatan Dist'!#REF!</definedName>
    <definedName name="Trafo_3_f__TR_ke_TM_200_kVA_tahun_lalu" localSheetId="3">'[132]Peralatan Dist'!#REF!</definedName>
    <definedName name="Trafo_3_f__TR_ke_TM_200_kVA_tahun_lalu" localSheetId="0">'[43]Peralatan Dist'!#REF!</definedName>
    <definedName name="Trafo_3_f__TR_ke_TM_200_kVA_tahun_lalu">'[132]Peralatan Dist'!#REF!</definedName>
    <definedName name="Trafo_3_f__TR_ke_TM_250_kVA_bulan_lalu" localSheetId="3">'[132]Peralatan Dist'!#REF!</definedName>
    <definedName name="Trafo_3_f__TR_ke_TM_250_kVA_bulan_lalu" localSheetId="0">'[43]Peralatan Dist'!#REF!</definedName>
    <definedName name="Trafo_3_f__TR_ke_TM_250_kVA_bulan_lalu">'[132]Peralatan Dist'!#REF!</definedName>
    <definedName name="Trafo_3_f__TR_ke_TM_250_kVA_tahun_lalu" localSheetId="3">'[132]Peralatan Dist'!#REF!</definedName>
    <definedName name="Trafo_3_f__TR_ke_TM_250_kVA_tahun_lalu" localSheetId="0">'[43]Peralatan Dist'!#REF!</definedName>
    <definedName name="Trafo_3_f__TR_ke_TM_250_kVA_tahun_lalu">'[132]Peralatan Dist'!#REF!</definedName>
    <definedName name="Trafo_3_f__TR_ke_TM_265_kVA_bulan_lalu" localSheetId="3">'[132]Peralatan Dist'!#REF!</definedName>
    <definedName name="Trafo_3_f__TR_ke_TM_265_kVA_bulan_lalu" localSheetId="0">'[43]Peralatan Dist'!#REF!</definedName>
    <definedName name="Trafo_3_f__TR_ke_TM_265_kVA_bulan_lalu">'[132]Peralatan Dist'!#REF!</definedName>
    <definedName name="Trafo_3_f__TR_ke_TM_265_kVA_tahun_lalu" localSheetId="3">'[132]Peralatan Dist'!#REF!</definedName>
    <definedName name="Trafo_3_f__TR_ke_TM_265_kVA_tahun_lalu" localSheetId="0">'[43]Peralatan Dist'!#REF!</definedName>
    <definedName name="Trafo_3_f__TR_ke_TM_265_kVA_tahun_lalu">'[132]Peralatan Dist'!#REF!</definedName>
    <definedName name="Trafo_3_f__TR_ke_TM_315_kVA_bulan_lalu" localSheetId="3">'[132]Peralatan Dist'!#REF!</definedName>
    <definedName name="Trafo_3_f__TR_ke_TM_315_kVA_bulan_lalu" localSheetId="0">'[43]Peralatan Dist'!#REF!</definedName>
    <definedName name="Trafo_3_f__TR_ke_TM_315_kVA_bulan_lalu">'[132]Peralatan Dist'!#REF!</definedName>
    <definedName name="Trafo_3_f__TR_ke_TM_315_kVA_tahun_lalu" localSheetId="3">'[132]Peralatan Dist'!#REF!</definedName>
    <definedName name="Trafo_3_f__TR_ke_TM_315_kVA_tahun_lalu" localSheetId="0">'[43]Peralatan Dist'!#REF!</definedName>
    <definedName name="Trafo_3_f__TR_ke_TM_315_kVA_tahun_lalu">'[132]Peralatan Dist'!#REF!</definedName>
    <definedName name="Trafo_3_f__TR_ke_TM_400_kVA_bulan_lalu" localSheetId="3">'[132]Peralatan Dist'!#REF!</definedName>
    <definedName name="Trafo_3_f__TR_ke_TM_400_kVA_bulan_lalu" localSheetId="0">'[43]Peralatan Dist'!#REF!</definedName>
    <definedName name="Trafo_3_f__TR_ke_TM_400_kVA_bulan_lalu">'[132]Peralatan Dist'!#REF!</definedName>
    <definedName name="Trafo_3_f__TR_ke_TM_400_kVA_tahun_lalu" localSheetId="3">'[132]Peralatan Dist'!#REF!</definedName>
    <definedName name="Trafo_3_f__TR_ke_TM_400_kVA_tahun_lalu" localSheetId="0">'[43]Peralatan Dist'!#REF!</definedName>
    <definedName name="Trafo_3_f__TR_ke_TM_400_kVA_tahun_lalu">'[132]Peralatan Dist'!#REF!</definedName>
    <definedName name="Trafo_3_f__TR_ke_TM_550_kVA_bulan_lalu" localSheetId="3">'[132]Peralatan Dist'!#REF!</definedName>
    <definedName name="Trafo_3_f__TR_ke_TM_550_kVA_bulan_lalu" localSheetId="0">'[43]Peralatan Dist'!#REF!</definedName>
    <definedName name="Trafo_3_f__TR_ke_TM_550_kVA_bulan_lalu">'[132]Peralatan Dist'!#REF!</definedName>
    <definedName name="Trafo_3_f__TR_ke_TM_550_kVA_tahun_lalu" localSheetId="3">'[132]Peralatan Dist'!#REF!</definedName>
    <definedName name="Trafo_3_f__TR_ke_TM_550_kVA_tahun_lalu" localSheetId="0">'[43]Peralatan Dist'!#REF!</definedName>
    <definedName name="Trafo_3_f__TR_ke_TM_550_kVA_tahun_lalu">'[132]Peralatan Dist'!#REF!</definedName>
    <definedName name="Trafo_3_f__TR_ke_TM_630_kVA_bulan_lalu" localSheetId="3">'[132]Peralatan Dist'!#REF!</definedName>
    <definedName name="Trafo_3_f__TR_ke_TM_630_kVA_bulan_lalu" localSheetId="0">'[43]Peralatan Dist'!#REF!</definedName>
    <definedName name="Trafo_3_f__TR_ke_TM_630_kVA_bulan_lalu">'[132]Peralatan Dist'!#REF!</definedName>
    <definedName name="Trafo_3_f__TR_ke_TM_630_kVA_tahun_lalu" localSheetId="3">'[132]Peralatan Dist'!#REF!</definedName>
    <definedName name="Trafo_3_f__TR_ke_TM_630_kVA_tahun_lalu" localSheetId="0">'[43]Peralatan Dist'!#REF!</definedName>
    <definedName name="Trafo_3_f__TR_ke_TM_630_kVA_tahun_lalu">'[132]Peralatan Dist'!#REF!</definedName>
    <definedName name="Trafo_3_f_20_kV_ke_TR_bulan_lalu" localSheetId="3">'[132]Peralatan Dist'!#REF!</definedName>
    <definedName name="Trafo_3_f_20_kV_ke_TR_bulan_lalu" localSheetId="0">'[43]Peralatan Dist'!#REF!</definedName>
    <definedName name="Trafo_3_f_20_kV_ke_TR_bulan_lalu">'[132]Peralatan Dist'!#REF!</definedName>
    <definedName name="Trafo_3_f_20_kV_ke_TR_tahun_lalu" localSheetId="3">'[132]Peralatan Dist'!#REF!</definedName>
    <definedName name="Trafo_3_f_20_kV_ke_TR_tahun_lalu" localSheetId="0">'[43]Peralatan Dist'!#REF!</definedName>
    <definedName name="Trafo_3_f_20_kV_ke_TR_tahun_lalu">'[132]Peralatan Dist'!#REF!</definedName>
    <definedName name="Trafo_3_f_TM_ke_TM_bulan_lalu" localSheetId="3">'[132]Peralatan Dist'!#REF!</definedName>
    <definedName name="Trafo_3_f_TM_ke_TM_bulan_lalu" localSheetId="0">'[43]Peralatan Dist'!#REF!</definedName>
    <definedName name="Trafo_3_f_TM_ke_TM_bulan_lalu">'[132]Peralatan Dist'!#REF!</definedName>
    <definedName name="Trafo_3_f_TM_ke_TM_tahun_lalu" localSheetId="3">'[132]Peralatan Dist'!#REF!</definedName>
    <definedName name="Trafo_3_f_TM_ke_TM_tahun_lalu" localSheetId="0">'[43]Peralatan Dist'!#REF!</definedName>
    <definedName name="Trafo_3_f_TM_ke_TM_tahun_lalu">'[132]Peralatan Dist'!#REF!</definedName>
    <definedName name="Trafo_3_f_TR_ke_TM_bulan_lalu" localSheetId="3">'[132]Peralatan Dist'!#REF!</definedName>
    <definedName name="Trafo_3_f_TR_ke_TM_bulan_lalu" localSheetId="0">'[43]Peralatan Dist'!#REF!</definedName>
    <definedName name="Trafo_3_f_TR_ke_TM_bulan_lalu">'[132]Peralatan Dist'!#REF!</definedName>
    <definedName name="Trafo_3_f_TR_ke_TM_tahun_lalu" localSheetId="3">'[132]Peralatan Dist'!#REF!</definedName>
    <definedName name="Trafo_3_f_TR_ke_TM_tahun_lalu" localSheetId="0">'[43]Peralatan Dist'!#REF!</definedName>
    <definedName name="Trafo_3_f_TR_ke_TM_tahun_lalu">'[132]Peralatan Dist'!#REF!</definedName>
    <definedName name="TRAFO50KVA">'[43]Peralatan Dist'!#REF!</definedName>
    <definedName name="translate" localSheetId="2">#REF!</definedName>
    <definedName name="translate" localSheetId="3">#REF!</definedName>
    <definedName name="translate" localSheetId="0">#REF!</definedName>
    <definedName name="translate">#REF!</definedName>
    <definedName name="tril">[176]LAIN2!$Z$10</definedName>
    <definedName name="TRIPLEK12PB">#REF!</definedName>
    <definedName name="TRIPLEK3MDN">#REF!</definedName>
    <definedName name="TRIPLEK3PB">'[10]UPAH DAN BAHAN'!#REF!</definedName>
    <definedName name="TRIPLEK4">'[10]UPAH DAN BAHAN'!#REF!</definedName>
    <definedName name="TRIPLEK4MDN">#REF!</definedName>
    <definedName name="TRIPLEK6">'[10]UPAH DAN BAHAN'!#REF!</definedName>
    <definedName name="TRIPLEK6PB">#REF!</definedName>
    <definedName name="TRIPLEKJATI">#REF!</definedName>
    <definedName name="TRIPLEKKENARI">#REF!</definedName>
    <definedName name="tripleksorong">#REF!</definedName>
    <definedName name="TRWE" localSheetId="2">#REF!</definedName>
    <definedName name="TRWE" localSheetId="3">#REF!</definedName>
    <definedName name="TRWE" localSheetId="0">#REF!</definedName>
    <definedName name="TRWE">#REF!</definedName>
    <definedName name="tsa" localSheetId="2">#REF!</definedName>
    <definedName name="tsa" localSheetId="3">#REF!</definedName>
    <definedName name="tsa" localSheetId="0">#REF!</definedName>
    <definedName name="tsa">#REF!</definedName>
    <definedName name="TT" hidden="1">'[18]THN-7'!#REF!</definedName>
    <definedName name="TTD" hidden="1">{#N/A,#N/A,FALSE,"M.43"}</definedName>
    <definedName name="ttsec1" localSheetId="3">#REF!</definedName>
    <definedName name="ttsec1" localSheetId="0">#REF!</definedName>
    <definedName name="ttsec1">#REF!</definedName>
    <definedName name="ttsec2" localSheetId="3">#REF!</definedName>
    <definedName name="ttsec2" localSheetId="0">#REF!</definedName>
    <definedName name="ttsec2">#REF!</definedName>
    <definedName name="TTT" hidden="1">[35]UshDeb00!#REF!</definedName>
    <definedName name="tu" localSheetId="3">#REF!</definedName>
    <definedName name="tu" localSheetId="0">#REF!</definedName>
    <definedName name="tu">#REF!</definedName>
    <definedName name="tukang">[63]SatDas!$F$15</definedName>
    <definedName name="tumbuh" localSheetId="3">#REF!</definedName>
    <definedName name="tumbuh" localSheetId="0">#REF!</definedName>
    <definedName name="tumbuh">#REF!</definedName>
    <definedName name="TUNGRADE">[86]TARIF!$B$3:$C$1042</definedName>
    <definedName name="TUNGRDTRANS">[86]TARIF!$J$3:$K$132</definedName>
    <definedName name="TUNPHDP">[86]TARIF!$F$3:$G$1198</definedName>
    <definedName name="TUNPOSISI">[86]TARIF!$N$3:$O$253</definedName>
    <definedName name="turap">#REF!</definedName>
    <definedName name="turungenteng">#REF!</definedName>
    <definedName name="turunrangkaatap">#REF!</definedName>
    <definedName name="turunseng">#REF!</definedName>
    <definedName name="turunsumur1">#REF!</definedName>
    <definedName name="turunsumur2">#REF!</definedName>
    <definedName name="turunsumur3">#REF!</definedName>
    <definedName name="tws">'[22]HARGA SATUAN'!$B$42</definedName>
    <definedName name="ty">[189]Sheet1!$C$16:$H$25</definedName>
    <definedName name="TYPE_SEAL">list!$J$43:$J$44</definedName>
    <definedName name="u" localSheetId="2" hidden="1">{#N/A,#N/A,FALSE,"M.42"}</definedName>
    <definedName name="u" localSheetId="3" hidden="1">{#N/A,#N/A,FALSE,"M.42"}</definedName>
    <definedName name="u" localSheetId="0" hidden="1">{#N/A,#N/A,FALSE,"M.42"}</definedName>
    <definedName name="u" hidden="1">{#N/A,#N/A,FALSE,"M.42"}</definedName>
    <definedName name="u_bolt_steel_plate_b">[41]HPS!$F$49</definedName>
    <definedName name="u_bolt_steel_plate_p">[41]HPS!$G$49</definedName>
    <definedName name="UBIN_BIASA">#REF!</definedName>
    <definedName name="UBIN_PORSELEN">#REF!</definedName>
    <definedName name="UBIN2020">'[10]UPAH DAN BAHAN'!#REF!</definedName>
    <definedName name="UBIN2025">'[10]UPAH DAN BAHAN'!#REF!</definedName>
    <definedName name="UBINWARNA">'[10]UPAH DAN BAHAN'!#REF!</definedName>
    <definedName name="ujl" localSheetId="2">#REF!</definedName>
    <definedName name="ujl" localSheetId="3">#REF!</definedName>
    <definedName name="ujl" localSheetId="0">#REF!</definedName>
    <definedName name="ujl">#REF!</definedName>
    <definedName name="UKURAN_KABEL_PUDING">list!$S$22:$S$28</definedName>
    <definedName name="ULANG" localSheetId="2">#REF!</definedName>
    <definedName name="ULANG" localSheetId="3">#REF!</definedName>
    <definedName name="ULANG" localSheetId="0">#REF!</definedName>
    <definedName name="ULANG">#REF!</definedName>
    <definedName name="UMK_Mojokerto">[166]Sheet1!$E$11</definedName>
    <definedName name="UMK_Pasuruan">[166]Sheet1!$E$10</definedName>
    <definedName name="UMK_Surabaya">[166]Sheet1!$E$5</definedName>
    <definedName name="unit" localSheetId="0">[190]unit!$A$1:$B$11</definedName>
    <definedName name="Unit">'[157]Data Validation'!$B$4:$B$39</definedName>
    <definedName name="UNIT_OPR" hidden="1">{#N/A,#N/A,FALSE,"M.33"}</definedName>
    <definedName name="UnitAdm" localSheetId="0">[70]List!$A$2:$A$36</definedName>
    <definedName name="UnitAdm">[69]List!$A$2:$A$36</definedName>
    <definedName name="UnitBina">[155]Kamus!$L$1</definedName>
    <definedName name="UnitKesatuan">[33]A!$A$2</definedName>
    <definedName name="UNITS" localSheetId="0">'[91]Harga BBM Indonesia'!$B$6:$D$6</definedName>
    <definedName name="UNITS">'[92]Harga BBM Indonesia'!$B$6:$D$6</definedName>
    <definedName name="UPAH">#REF!</definedName>
    <definedName name="Upah_Barang">#REF!</definedName>
    <definedName name="upah_kepala_tukang">[52]SATUAN!$E$12</definedName>
    <definedName name="upah_mandor">[51]HARGA!$E$11</definedName>
    <definedName name="upah_mekanik">[53]HARGA!$E$14</definedName>
    <definedName name="upah_operator">[53]HARGA!$E$12</definedName>
    <definedName name="upah_pekerja">[51]HARGA!$E$8</definedName>
    <definedName name="upah_pembantu_mekanik">[53]HARGA!$E$15</definedName>
    <definedName name="upah_pembantu_operator">[53]HARGA!$E$13</definedName>
    <definedName name="upah_sopir">[53]HARGA!$E$16</definedName>
    <definedName name="upah_tukang">[52]SATUAN!$E$11</definedName>
    <definedName name="upahbata">#REF!</definedName>
    <definedName name="upahcat">#REF!</definedName>
    <definedName name="upahkali">#REF!</definedName>
    <definedName name="upahlantai7">#REF!</definedName>
    <definedName name="upahples10">#REF!</definedName>
    <definedName name="upahples15">#REF!</definedName>
    <definedName name="upahples6">#REF!</definedName>
    <definedName name="UPC">[191]Kamus!$D$2:$D$136</definedName>
    <definedName name="UPI">[191]Kamus!$A$2:$A$35</definedName>
    <definedName name="URAIAN">#REF!</definedName>
    <definedName name="URAIAN101">#REF!</definedName>
    <definedName name="URAIAN1021">#REF!</definedName>
    <definedName name="URAIAN1022">#REF!</definedName>
    <definedName name="URAIAN1031">#REF!</definedName>
    <definedName name="URAIAN1032">#REF!</definedName>
    <definedName name="URAIAN1041">#REF!</definedName>
    <definedName name="URAIAN1042">#REF!</definedName>
    <definedName name="URAIAN21">#REF!</definedName>
    <definedName name="URAIAN22E">#REF!</definedName>
    <definedName name="URAIAN22L">#REF!</definedName>
    <definedName name="URAIAN231">#REF!</definedName>
    <definedName name="URAIAN232">#REF!</definedName>
    <definedName name="URAIAN233">#REF!</definedName>
    <definedName name="URAIAN234">#REF!</definedName>
    <definedName name="URAIAN234L">#REF!</definedName>
    <definedName name="URAIAN241">#REF!</definedName>
    <definedName name="URAIAN242">#REF!</definedName>
    <definedName name="URAIAN243">#REF!</definedName>
    <definedName name="URAIAN311">#REF!</definedName>
    <definedName name="URAIAN312">#REF!</definedName>
    <definedName name="URAIAN313">#REF!</definedName>
    <definedName name="URAIAN314">#REF!</definedName>
    <definedName name="URAIAN315">#REF!</definedName>
    <definedName name="URAIAN316">#REF!</definedName>
    <definedName name="URAIAN321">#REF!</definedName>
    <definedName name="URAIAN322">#REF!</definedName>
    <definedName name="URAIAN323">#REF!</definedName>
    <definedName name="URAIAN323L">#REF!</definedName>
    <definedName name="URAIAN33">#REF!</definedName>
    <definedName name="URAIAN421">#REF!</definedName>
    <definedName name="URAIAN422">#REF!</definedName>
    <definedName name="URAIAN423">#REF!</definedName>
    <definedName name="URAIAN424">#REF!</definedName>
    <definedName name="URAIAN425">#REF!</definedName>
    <definedName name="URAIAN426">#REF!</definedName>
    <definedName name="URAIAN427">#REF!</definedName>
    <definedName name="URAIAN511">#REF!</definedName>
    <definedName name="URAIAN512">#REF!</definedName>
    <definedName name="URAIAN521">#REF!</definedName>
    <definedName name="URAIAN522">#REF!</definedName>
    <definedName name="URAIAN541">#REF!</definedName>
    <definedName name="URAIAN542">#REF!</definedName>
    <definedName name="URAIAN611">#REF!</definedName>
    <definedName name="URAIAN612">#REF!</definedName>
    <definedName name="URAIAN621">#REF!</definedName>
    <definedName name="URAIAN622">#REF!</definedName>
    <definedName name="URAIAN623">#REF!</definedName>
    <definedName name="URAIAN624">#REF!</definedName>
    <definedName name="URAIAN631">#REF!</definedName>
    <definedName name="URAIAN632">#REF!</definedName>
    <definedName name="URAIAN633">#REF!</definedName>
    <definedName name="URAIAN634">#REF!</definedName>
    <definedName name="URAIAN635">#REF!</definedName>
    <definedName name="URAIAN635A">#REF!</definedName>
    <definedName name="URAIAN636">#REF!</definedName>
    <definedName name="URAIAN641L">#REF!</definedName>
    <definedName name="URAIAN642">#REF!</definedName>
    <definedName name="URAIAN651">#REF!</definedName>
    <definedName name="URAIAN661">#REF!</definedName>
    <definedName name="URAIAN662">#REF!</definedName>
    <definedName name="URAIAN7101">#REF!</definedName>
    <definedName name="URAIAN7102">#REF!</definedName>
    <definedName name="URAIAN7103">#REF!</definedName>
    <definedName name="URAIAN711">#REF!</definedName>
    <definedName name="URAIAN712">#REF!</definedName>
    <definedName name="URAIAN713">#REF!</definedName>
    <definedName name="URAIAN714">#REF!</definedName>
    <definedName name="URAIAN715">#REF!</definedName>
    <definedName name="URAIAN716">#REF!</definedName>
    <definedName name="URAIAN717">#REF!</definedName>
    <definedName name="URAIAN718">#REF!</definedName>
    <definedName name="URAIAN73PL">#REF!</definedName>
    <definedName name="URAIAN73UL">#REF!</definedName>
    <definedName name="URAIAN751">#REF!</definedName>
    <definedName name="URAIAN752">#REF!</definedName>
    <definedName name="URAIAN7611">#REF!</definedName>
    <definedName name="URAIAN7612">#REF!</definedName>
    <definedName name="URAIAN7613">#REF!</definedName>
    <definedName name="URAIAN7614">#REF!</definedName>
    <definedName name="URAIAN7615">#REF!</definedName>
    <definedName name="URAIAN7616">#REF!</definedName>
    <definedName name="URAIAN7617">#REF!</definedName>
    <definedName name="URAIAN7618">#REF!</definedName>
    <definedName name="URAIAN7619">#REF!</definedName>
    <definedName name="URAIAN7620">#REF!</definedName>
    <definedName name="URAIAN7621">#REF!</definedName>
    <definedName name="URAIAN7625">#REF!</definedName>
    <definedName name="URAIAN7626">#REF!</definedName>
    <definedName name="URAIAN767">#REF!</definedName>
    <definedName name="URAIAN768">#REF!</definedName>
    <definedName name="URAIAN769">#REF!</definedName>
    <definedName name="URAIAN76x">#REF!</definedName>
    <definedName name="URAIAN771">#REF!</definedName>
    <definedName name="URAIAN775">#REF!</definedName>
    <definedName name="URAIAN79">#REF!</definedName>
    <definedName name="URAIAN79L">#REF!</definedName>
    <definedName name="URAIAN811">#REF!</definedName>
    <definedName name="URAIAN812">#REF!</definedName>
    <definedName name="URAIAN813">#REF!</definedName>
    <definedName name="URAIAN814">#REF!</definedName>
    <definedName name="URAIAN815">#REF!</definedName>
    <definedName name="URAIAN817">#REF!</definedName>
    <definedName name="URAIAN818">#REF!</definedName>
    <definedName name="URAIAN819">#REF!</definedName>
    <definedName name="URAIAN82">#REF!</definedName>
    <definedName name="URAIAN83">#REF!</definedName>
    <definedName name="URAIAN910">#REF!</definedName>
    <definedName name="URAIAN911">#REF!</definedName>
    <definedName name="URAIAN912">#REF!</definedName>
    <definedName name="URAIAN913">#REF!</definedName>
    <definedName name="URAIAN914">#REF!</definedName>
    <definedName name="URAIAN915">#REF!</definedName>
    <definedName name="URAIAN916">#REF!</definedName>
    <definedName name="URAIAN917">#REF!</definedName>
    <definedName name="URAIAN918">#REF!</definedName>
    <definedName name="URAIAN919">#REF!</definedName>
    <definedName name="URAIAN94">#REF!</definedName>
    <definedName name="URAIAN95">#REF!</definedName>
    <definedName name="URAIAN96">#REF!</definedName>
    <definedName name="URAIAN97">#REF!</definedName>
    <definedName name="URAIAN98">#REF!</definedName>
    <definedName name="URAIAN99">#REF!</definedName>
    <definedName name="URAIANGEOTEKSTIL">#REF!</definedName>
    <definedName name="URAIANLatasirK">#REF!</definedName>
    <definedName name="URAIANLatasirKL">#REF!</definedName>
    <definedName name="urg.pasir" localSheetId="0">[115]analis!$K$39</definedName>
    <definedName name="urg.pasir">[116]analis!$K$39</definedName>
    <definedName name="urg.t.kemb" localSheetId="0">[115]analis!$K$28</definedName>
    <definedName name="urg.t.kemb">[116]analis!$K$28</definedName>
    <definedName name="URINOIR">#REF!</definedName>
    <definedName name="URUG">#REF!</definedName>
    <definedName name="uruganbekasgalian">#REF!</definedName>
    <definedName name="uruganpasir">#REF!</definedName>
    <definedName name="uruganpasirlantai">#REF!</definedName>
    <definedName name="USD">[59]L20Keu!$O$10</definedName>
    <definedName name="USOPIR">[192]Upah!$G$15</definedName>
    <definedName name="UTYUE" localSheetId="2">#REF!</definedName>
    <definedName name="UTYUE" localSheetId="3">#REF!</definedName>
    <definedName name="UTYUE" localSheetId="0">#REF!</definedName>
    <definedName name="UTYUE">#REF!</definedName>
    <definedName name="UUU" hidden="1">#REF!</definedName>
    <definedName name="v" hidden="1">'[20]TRNS-C1'!#REF!</definedName>
    <definedName name="VA" hidden="1">{#N/A,#N/A,FALSE,"M.33"}</definedName>
    <definedName name="ventilasi">#REF!</definedName>
    <definedName name="vg" localSheetId="2" hidden="1">{#N/A,#N/A,FALSE,"M.33"}</definedName>
    <definedName name="vg" localSheetId="3" hidden="1">{#N/A,#N/A,FALSE,"M.33"}</definedName>
    <definedName name="vg" localSheetId="0" hidden="1">{#N/A,#N/A,FALSE,"M.33"}</definedName>
    <definedName name="vg" hidden="1">{#N/A,#N/A,FALSE,"M.33"}</definedName>
    <definedName name="vhjhjh" hidden="1">{#N/A,#N/A,FALSE,"M.33"}</definedName>
    <definedName name="VIBROROLLER">#REF!</definedName>
    <definedName name="Vol_1_General">'[193]1.General Item'!$A$2:$H38</definedName>
    <definedName name="Vol_10_PipeInstal.SrNomo">'[194]1.General '!$A$1:$X$195</definedName>
    <definedName name="Vol_12_LateralPipe.SrNomo">'[194]1.General '!$A$1:$X$239</definedName>
    <definedName name="Vol_13_NangakaraWeir">'[195]13.Nangakara Weir'!$A$1:$I$100</definedName>
    <definedName name="Vol_14_IrrCanalNGKR">'[195]14.Irr.Canal Work'!$A$1:$U$98</definedName>
    <definedName name="Vol_15_IrrStrucNGKR">'[195]15.Irr. Struc.Work'!$A$1:$BG$140</definedName>
    <definedName name="Vol_16_PipeInstal.NGKR">'[195]16.Pipe Inst.'!$A$1:$BP$202</definedName>
    <definedName name="Vol_18_LateralPipe.NGKR">'[195]18.Lateral Pipe'!$A$2:$CU$191</definedName>
    <definedName name="Vol_2_SorinangkaWeir">'[193]2.Sorinangka Weir'!$A$2:$H73</definedName>
    <definedName name="Vol_3_IrrCanalSNK">'[193]3.Irr.Canal Work'!$A$2:$AB1048547</definedName>
    <definedName name="Vol_4_IrrStrucSNK">'[193]4.Irr.Struc.Work'!$A$2:$DE1048556</definedName>
    <definedName name="Vol_6_Tertiary.SrNangka">'[193]6.Tertiary Work'!$A$1:$CH$84</definedName>
    <definedName name="Vol_7_SorinomoWeir">#REF!</definedName>
    <definedName name="Vol_8_Irr.CanalSrNomo">'[194]1.General '!$A$4:$AD$98</definedName>
    <definedName name="Vol_9_IrrStrucSrNomo">'[194]1.General '!$A$1:$DX$88</definedName>
    <definedName name="w" localSheetId="2">#REF!</definedName>
    <definedName name="w" localSheetId="3">#REF!</definedName>
    <definedName name="w" localSheetId="0">#REF!</definedName>
    <definedName name="w">#REF!</definedName>
    <definedName name="WARNA3">#REF!</definedName>
    <definedName name="WARNA5">#REF!</definedName>
    <definedName name="WASTAFEL">'[10]UPAH DAN BAHAN'!$E$245</definedName>
    <definedName name="waterboundmacadam">#REF!</definedName>
    <definedName name="WATERPUMP">#REF!</definedName>
    <definedName name="WATERTANKER">#REF!</definedName>
    <definedName name="wc">[45]DATA!$B$87</definedName>
    <definedName name="wcjongkok">#REF!</definedName>
    <definedName name="WD" hidden="1">{#N/A,#N/A,FALSE,"M.34"}</definedName>
    <definedName name="we" localSheetId="2" hidden="1">{#N/A,#N/A,FALSE,"M.31"}</definedName>
    <definedName name="we" localSheetId="3" hidden="1">{#N/A,#N/A,FALSE,"M.31"}</definedName>
    <definedName name="we" localSheetId="0" hidden="1">{#N/A,#N/A,FALSE,"M.31"}</definedName>
    <definedName name="we" hidden="1">{#N/A,#N/A,FALSE,"M.31"}</definedName>
    <definedName name="WHEELLOADER">#REF!</definedName>
    <definedName name="WIL" localSheetId="2" hidden="1">{#N/A,#N/A,FALSE,"M.01";#N/A,#N/A,FALSE,"M.01"}</definedName>
    <definedName name="WIL" localSheetId="3" hidden="1">{#N/A,#N/A,FALSE,"M.01";#N/A,#N/A,FALSE,"M.01"}</definedName>
    <definedName name="WIL" localSheetId="0" hidden="1">{#N/A,#N/A,FALSE,"M.01";#N/A,#N/A,FALSE,"M.01"}</definedName>
    <definedName name="WIL" hidden="1">{#N/A,#N/A,FALSE,"M.01";#N/A,#N/A,FALSE,"M.01"}</definedName>
    <definedName name="Wilayah" localSheetId="1">'[157]Data Validation'!$A$4:$A$8</definedName>
    <definedName name="WILAYAH" localSheetId="0">[61]Kamus!$A$2:$A$29</definedName>
    <definedName name="WILAYAH">[62]Kamus!$A$2:$A$29</definedName>
    <definedName name="WINDUAN_KE">[86]ACUAN!$M$3</definedName>
    <definedName name="wire_clip_b">[41]HPS!$F$46</definedName>
    <definedName name="wire_clip_p">[41]HPS!$G$46</definedName>
    <definedName name="wq" localSheetId="2" hidden="1">{#N/A,#N/A,FALSE,"M.33"}</definedName>
    <definedName name="wq" localSheetId="3" hidden="1">{#N/A,#N/A,FALSE,"M.33"}</definedName>
    <definedName name="wq" localSheetId="0" hidden="1">{#N/A,#N/A,FALSE,"M.33"}</definedName>
    <definedName name="wq" hidden="1">{#N/A,#N/A,FALSE,"M.33"}</definedName>
    <definedName name="WR" hidden="1">{#N/A,#N/A,FALSE,"M.42"}</definedName>
    <definedName name="WRM" hidden="1">{#N/A,#N/A,FALSE,"M.01"}</definedName>
    <definedName name="wrm.M.02" hidden="1">{#N/A,#N/A,FALSE,"M.01"}</definedName>
    <definedName name="WRN" hidden="1">{#N/A,#N/A,FALSE,"M.32"}</definedName>
    <definedName name="wrn.10" localSheetId="2" hidden="1">{#N/A,#N/A,FALSE,"M.01"}</definedName>
    <definedName name="wrn.10" localSheetId="3" hidden="1">{#N/A,#N/A,FALSE,"M.01"}</definedName>
    <definedName name="wrn.10" localSheetId="0" hidden="1">{#N/A,#N/A,FALSE,"M.01"}</definedName>
    <definedName name="wrn.10" hidden="1">{#N/A,#N/A,FALSE,"M.01"}</definedName>
    <definedName name="WRN.3" hidden="1">{#N/A,#N/A,FALSE,"M.41"}</definedName>
    <definedName name="WRN.9" hidden="1">{#N/A,#N/A,FALSE,"M.43"}</definedName>
    <definedName name="WRN.M" hidden="1">{#N/A,#N/A,FALSE,"M.33"}</definedName>
    <definedName name="wrn.M.01" localSheetId="2" hidden="1">{#N/A,#N/A,FALSE,"M.01"}</definedName>
    <definedName name="wrn.M.01" localSheetId="3" hidden="1">{#N/A,#N/A,FALSE,"M.01"}</definedName>
    <definedName name="wrn.M.01" localSheetId="0" hidden="1">{#N/A,#N/A,FALSE,"M.01"}</definedName>
    <definedName name="wrn.M.01" hidden="1">{#N/A,#N/A,FALSE,"M.01"}</definedName>
    <definedName name="wrn.M.01." localSheetId="2" hidden="1">{#N/A,#N/A,FALSE,"M.01"}</definedName>
    <definedName name="wrn.M.01." localSheetId="3" hidden="1">{#N/A,#N/A,FALSE,"M.01"}</definedName>
    <definedName name="wrn.M.01." localSheetId="0" hidden="1">{#N/A,#N/A,FALSE,"M.01"}</definedName>
    <definedName name="wrn.M.01." hidden="1">{#N/A,#N/A,FALSE,"M.01"}</definedName>
    <definedName name="wrn.M.01D." localSheetId="2" hidden="1">{#N/A,#N/A,FALSE,"M.01";#N/A,#N/A,FALSE,"M.01"}</definedName>
    <definedName name="wrn.M.01D." localSheetId="3" hidden="1">{#N/A,#N/A,FALSE,"M.01";#N/A,#N/A,FALSE,"M.01"}</definedName>
    <definedName name="wrn.M.01D." localSheetId="0" hidden="1">{#N/A,#N/A,FALSE,"M.01";#N/A,#N/A,FALSE,"M.01"}</definedName>
    <definedName name="wrn.M.01D." hidden="1">{#N/A,#N/A,FALSE,"M.01";#N/A,#N/A,FALSE,"M.01"}</definedName>
    <definedName name="wrn.M.02" localSheetId="2" hidden="1">{#N/A,#N/A,FALSE,"M.01"}</definedName>
    <definedName name="wrn.M.02" localSheetId="3" hidden="1">{#N/A,#N/A,FALSE,"M.01"}</definedName>
    <definedName name="wrn.M.02" localSheetId="0" hidden="1">{#N/A,#N/A,FALSE,"M.01"}</definedName>
    <definedName name="wrn.M.02" hidden="1">{#N/A,#N/A,FALSE,"M.01"}</definedName>
    <definedName name="wrn.M.02." localSheetId="2" hidden="1">{#N/A,#N/A,FALSE,"M.02"}</definedName>
    <definedName name="wrn.M.02." localSheetId="3" hidden="1">{#N/A,#N/A,FALSE,"M.02"}</definedName>
    <definedName name="wrn.M.02." localSheetId="0" hidden="1">{#N/A,#N/A,FALSE,"M.02"}</definedName>
    <definedName name="wrn.M.02." hidden="1">{#N/A,#N/A,FALSE,"M.02"}</definedName>
    <definedName name="wrn.M.07." localSheetId="2" hidden="1">{#N/A,#N/A,FALSE,"M.01"}</definedName>
    <definedName name="wrn.M.07." localSheetId="3" hidden="1">{#N/A,#N/A,FALSE,"M.01"}</definedName>
    <definedName name="wrn.M.07." localSheetId="0" hidden="1">{#N/A,#N/A,FALSE,"M.01"}</definedName>
    <definedName name="wrn.M.07." hidden="1">{#N/A,#N/A,FALSE,"M.01"}</definedName>
    <definedName name="wrn.M.142." hidden="1">{#N/A,#N/A,FALSE,"M.41"}</definedName>
    <definedName name="wrn.M.31." localSheetId="2" hidden="1">{#N/A,#N/A,FALSE,"M.31"}</definedName>
    <definedName name="wrn.M.31." localSheetId="3" hidden="1">{#N/A,#N/A,FALSE,"M.31"}</definedName>
    <definedName name="wrn.M.31." localSheetId="0" hidden="1">{#N/A,#N/A,FALSE,"M.31"}</definedName>
    <definedName name="wrn.M.31." hidden="1">{#N/A,#N/A,FALSE,"M.31"}</definedName>
    <definedName name="wrn.M.32" localSheetId="2" hidden="1">{#N/A,#N/A,FALSE,"M.31"}</definedName>
    <definedName name="wrn.M.32" localSheetId="3" hidden="1">{#N/A,#N/A,FALSE,"M.31"}</definedName>
    <definedName name="wrn.M.32" localSheetId="0" hidden="1">{#N/A,#N/A,FALSE,"M.31"}</definedName>
    <definedName name="wrn.M.32" hidden="1">{#N/A,#N/A,FALSE,"M.31"}</definedName>
    <definedName name="wrn.M.32." localSheetId="2" hidden="1">{#N/A,#N/A,FALSE,"M.32"}</definedName>
    <definedName name="wrn.M.32." localSheetId="3" hidden="1">{#N/A,#N/A,FALSE,"M.32"}</definedName>
    <definedName name="wrn.M.32." localSheetId="0" hidden="1">{#N/A,#N/A,FALSE,"M.32"}</definedName>
    <definedName name="wrn.M.32." hidden="1">{#N/A,#N/A,FALSE,"M.32"}</definedName>
    <definedName name="wrn.M.32.1" localSheetId="2" hidden="1">{#N/A,#N/A,FALSE,"M.32"}</definedName>
    <definedName name="wrn.M.32.1" localSheetId="3" hidden="1">{#N/A,#N/A,FALSE,"M.32"}</definedName>
    <definedName name="wrn.M.32.1" localSheetId="0" hidden="1">{#N/A,#N/A,FALSE,"M.32"}</definedName>
    <definedName name="wrn.M.32.1" hidden="1">{#N/A,#N/A,FALSE,"M.32"}</definedName>
    <definedName name="wrn.M.33" localSheetId="2" hidden="1">{#N/A,#N/A,FALSE,"M.33"}</definedName>
    <definedName name="wrn.M.33" localSheetId="3" hidden="1">{#N/A,#N/A,FALSE,"M.33"}</definedName>
    <definedName name="wrn.M.33" localSheetId="0" hidden="1">{#N/A,#N/A,FALSE,"M.33"}</definedName>
    <definedName name="wrn.M.33" hidden="1">{#N/A,#N/A,FALSE,"M.33"}</definedName>
    <definedName name="wrn.M.33." localSheetId="2" hidden="1">{#N/A,#N/A,FALSE,"M.33"}</definedName>
    <definedName name="wrn.M.33." localSheetId="3" hidden="1">{#N/A,#N/A,FALSE,"M.33"}</definedName>
    <definedName name="wrn.M.33." localSheetId="0" hidden="1">{#N/A,#N/A,FALSE,"M.33"}</definedName>
    <definedName name="wrn.M.33." hidden="1">{#N/A,#N/A,FALSE,"M.33"}</definedName>
    <definedName name="wrn.M.333" localSheetId="2" hidden="1">{#N/A,#N/A,FALSE,"M.32"}</definedName>
    <definedName name="wrn.M.333" localSheetId="3" hidden="1">{#N/A,#N/A,FALSE,"M.32"}</definedName>
    <definedName name="wrn.M.333" localSheetId="0" hidden="1">{#N/A,#N/A,FALSE,"M.32"}</definedName>
    <definedName name="wrn.M.333" hidden="1">{#N/A,#N/A,FALSE,"M.32"}</definedName>
    <definedName name="wrn.M.34." localSheetId="2" hidden="1">{#N/A,#N/A,FALSE,"M.34"}</definedName>
    <definedName name="wrn.M.34." localSheetId="3" hidden="1">{#N/A,#N/A,FALSE,"M.34"}</definedName>
    <definedName name="wrn.M.34." localSheetId="0" hidden="1">{#N/A,#N/A,FALSE,"M.34"}</definedName>
    <definedName name="wrn.M.34." hidden="1">{#N/A,#N/A,FALSE,"M.34"}</definedName>
    <definedName name="wrn.M.34.1" localSheetId="2" hidden="1">{#N/A,#N/A,FALSE,"M.34"}</definedName>
    <definedName name="wrn.M.34.1" localSheetId="3" hidden="1">{#N/A,#N/A,FALSE,"M.34"}</definedName>
    <definedName name="wrn.M.34.1" localSheetId="0" hidden="1">{#N/A,#N/A,FALSE,"M.34"}</definedName>
    <definedName name="wrn.M.34.1" hidden="1">{#N/A,#N/A,FALSE,"M.34"}</definedName>
    <definedName name="wrn.m.35." localSheetId="2" hidden="1">{#N/A,#N/A,FALSE,"M.34"}</definedName>
    <definedName name="wrn.m.35." localSheetId="3" hidden="1">{#N/A,#N/A,FALSE,"M.34"}</definedName>
    <definedName name="wrn.m.35." localSheetId="0" hidden="1">{#N/A,#N/A,FALSE,"M.34"}</definedName>
    <definedName name="wrn.m.35." hidden="1">{#N/A,#N/A,FALSE,"M.34"}</definedName>
    <definedName name="wrn.M.4." localSheetId="2" hidden="1">{#N/A,#N/A,FALSE,"M.42"}</definedName>
    <definedName name="wrn.M.4." localSheetId="3" hidden="1">{#N/A,#N/A,FALSE,"M.42"}</definedName>
    <definedName name="wrn.M.4." localSheetId="0" hidden="1">{#N/A,#N/A,FALSE,"M.42"}</definedName>
    <definedName name="wrn.M.4." hidden="1">{#N/A,#N/A,FALSE,"M.42"}</definedName>
    <definedName name="wrn.M.41" hidden="1">{#N/A,#N/A,FALSE,"M.41"}</definedName>
    <definedName name="wrn.M.41." localSheetId="2" hidden="1">{#N/A,#N/A,FALSE,"M.41"}</definedName>
    <definedName name="wrn.M.41." localSheetId="3" hidden="1">{#N/A,#N/A,FALSE,"M.41"}</definedName>
    <definedName name="wrn.M.41." localSheetId="0" hidden="1">{#N/A,#N/A,FALSE,"M.41"}</definedName>
    <definedName name="wrn.M.41." hidden="1">{#N/A,#N/A,FALSE,"M.41"}</definedName>
    <definedName name="wrn.M.42" hidden="1">{#N/A,#N/A,FALSE,"M.41"}</definedName>
    <definedName name="wrn.M.42." localSheetId="2" hidden="1">{#N/A,#N/A,FALSE,"M.42"}</definedName>
    <definedName name="wrn.M.42." localSheetId="3" hidden="1">{#N/A,#N/A,FALSE,"M.42"}</definedName>
    <definedName name="wrn.M.42." localSheetId="0" hidden="1">{#N/A,#N/A,FALSE,"M.42"}</definedName>
    <definedName name="wrn.M.42." hidden="1">{#N/A,#N/A,FALSE,"M.42"}</definedName>
    <definedName name="wrn.M.43" hidden="1">{#N/A,#N/A,FALSE,"M.43"}</definedName>
    <definedName name="wrn.M.43." localSheetId="2" hidden="1">{#N/A,#N/A,FALSE,"M.43"}</definedName>
    <definedName name="wrn.M.43." localSheetId="3" hidden="1">{#N/A,#N/A,FALSE,"M.43"}</definedName>
    <definedName name="wrn.M.43." localSheetId="0" hidden="1">{#N/A,#N/A,FALSE,"M.43"}</definedName>
    <definedName name="wrn.M.43." hidden="1">{#N/A,#N/A,FALSE,"M.43"}</definedName>
    <definedName name="wrn.n.34" hidden="1">{#N/A,#N/A,FALSE,"M.34"}</definedName>
    <definedName name="wrn.n.99" localSheetId="2" hidden="1">{#N/A,#N/A,FALSE,"M.43"}</definedName>
    <definedName name="wrn.n.99" localSheetId="3" hidden="1">{#N/A,#N/A,FALSE,"M.43"}</definedName>
    <definedName name="wrn.n.99" localSheetId="0" hidden="1">{#N/A,#N/A,FALSE,"M.43"}</definedName>
    <definedName name="wrn.n.99" hidden="1">{#N/A,#N/A,FALSE,"M.43"}</definedName>
    <definedName name="wrn.rep" hidden="1">{"w1t2",#N/A,TRUE,"Jawa";"w1t2",#N/A,TRUE,"I";"w1t2",#N/A,TRUE,"II";"w1t2",#N/A,TRUE,"III";"w1t2",#N/A,TRUE,"Batam";"w1t2",#N/A,TRUE,"IV";"w1t2",#N/A,TRUE,"V";"w1t2",#N/A,TRUE,"VI";"w1t2",#N/A,TRUE,"VII";"w1t2",#N/A,TRUE,"VIII";"w1t2",#N/A,TRUE,"IX";"w1t2",#N/A,TRUE,"X";"w1t2",#N/A,TRUE,"XI"}</definedName>
    <definedName name="wrn.REP67." hidden="1">{"w1t2",#N/A,TRUE,"Jawa";"w1t2",#N/A,TRUE,"I";"w1t2",#N/A,TRUE,"II";"w1t2",#N/A,TRUE,"III";"w1t2",#N/A,TRUE,"Batam";"w1t2",#N/A,TRUE,"IV";"w1t2",#N/A,TRUE,"V";"w1t2",#N/A,TRUE,"VI";"w1t2",#N/A,TRUE,"VII";"w1t2",#N/A,TRUE,"VIII";"w1t2",#N/A,TRUE,"IX";"w1t2",#N/A,TRUE,"X";"w1t2",#N/A,TRUE,"XI"}</definedName>
    <definedName name="wrn.REP67.1" hidden="1">{"w1t2",#N/A,TRUE,"Jawa";"w1t2",#N/A,TRUE,"I";"w1t2",#N/A,TRUE,"II";"w1t2",#N/A,TRUE,"III";"w1t2",#N/A,TRUE,"Batam";"w1t2",#N/A,TRUE,"IV";"w1t2",#N/A,TRUE,"V";"w1t2",#N/A,TRUE,"VI";"w1t2",#N/A,TRUE,"VII";"w1t2",#N/A,TRUE,"VIII";"w1t2",#N/A,TRUE,"IX";"w1t2",#N/A,TRUE,"X";"w1t2",#N/A,TRUE,"XI"}</definedName>
    <definedName name="wrn.REP678." hidden="1">{"Rep678",#N/A,FALSE,"Jawa";"Rep678",#N/A,FALSE,"Batam";"Rep678",#N/A,FALSE,"I";"Rep678",#N/A,FALSE,"II";"Rep678",#N/A,FALSE,"III";"Rep678",#N/A,FALSE,"IV";"Rep678",#N/A,FALSE,"V";"Rep678",#N/A,FALSE,"VI";"Rep678",#N/A,FALSE,"VII";"Rep678",#N/A,FALSE,"VIII";"Rep678",#N/A,FALSE,"IX";"Rep678",#N/A,FALSE,"X";"Rep678",#N/A,FALSE,"XI"}</definedName>
    <definedName name="wrna.m.01" localSheetId="2" hidden="1">{#N/A,#N/A,FALSE,"M.01"}</definedName>
    <definedName name="wrna.m.01" localSheetId="3" hidden="1">{#N/A,#N/A,FALSE,"M.01"}</definedName>
    <definedName name="wrna.m.01" localSheetId="0" hidden="1">{#N/A,#N/A,FALSE,"M.01"}</definedName>
    <definedName name="wrna.m.01" hidden="1">{#N/A,#N/A,FALSE,"M.01"}</definedName>
    <definedName name="WRNM" hidden="1">{#N/A,#N/A,FALSE,"M.02"}</definedName>
    <definedName name="WRV.M" hidden="1">{#N/A,#N/A,FALSE,"M.34"}</definedName>
    <definedName name="wrwr" hidden="1">{#N/A,#N/A,FALSE,"M.01"}</definedName>
    <definedName name="ws">#REF!</definedName>
    <definedName name="ww" hidden="1">{#N/A,#N/A,FALSE,"M.01";#N/A,#N/A,FALSE,"M.01"}</definedName>
    <definedName name="WWW">#REF!</definedName>
    <definedName name="WWWW" hidden="1">{#N/A,#N/A,FALSE,"M.34"}</definedName>
    <definedName name="x" localSheetId="2" hidden="1">{#N/A,#N/A,FALSE,"M.42"}</definedName>
    <definedName name="x" localSheetId="3" hidden="1">{#N/A,#N/A,FALSE,"M.42"}</definedName>
    <definedName name="x" localSheetId="0" hidden="1">{#N/A,#N/A,FALSE,"M.42"}</definedName>
    <definedName name="x" hidden="1">{#N/A,#N/A,FALSE,"M.42"}</definedName>
    <definedName name="Y" localSheetId="3">'[36]W-NAD'!#REF!</definedName>
    <definedName name="Y" localSheetId="0">'[37]W-NAD'!#REF!</definedName>
    <definedName name="Y">'[36]W-NAD'!#REF!</definedName>
    <definedName name="YERYY" localSheetId="2">#REF!</definedName>
    <definedName name="YERYY" localSheetId="3">#REF!</definedName>
    <definedName name="YERYY" localSheetId="0">#REF!</definedName>
    <definedName name="YERYY">#REF!</definedName>
    <definedName name="Z" localSheetId="2">#REF!</definedName>
    <definedName name="Z" localSheetId="3">#REF!</definedName>
    <definedName name="Z" localSheetId="0">#REF!</definedName>
    <definedName name="Z">#REF!</definedName>
    <definedName name="Z_4A4DBCF5_6E02_43D6_8F4D_223D21633DB8_.wvu.Rows" hidden="1">'[196]Analisa SNI STANDART '!$A$155:$IV$155,'[196]Analisa SNI STANDART '!$A$3144:$IV$3431</definedName>
    <definedName name="Z_C5F07B99_5B9B_4D7E_8E51_7715CFFC23CA_.wvu.Rows" hidden="1">[197]Estimate!$A$32:$IV$42,[197]Estimate!$A$56:$IV$63,[197]Estimate!$A$69:$IV$72,[197]Estimate!$A$85:$IV$90,[197]Estimate!$A$103:$IV$108,[197]Estimate!$A$125:$IV$126,[197]Estimate!$A$142:$IV$147,[197]Estimate!$A$151:$IV$154,[197]Estimate!$A$158:$IV$191,[197]Estimate!$A$193:$IV$194,[197]Estimate!$A$198:$IV$225,[197]Estimate!$A$227:$IV$232,[197]Estimate!$A$253:$IV$254,[197]Estimate!$A$265:$IV$274,[197]Estimate!$A$287:$IV$316,[197]Estimate!$A$319:$IV$354</definedName>
    <definedName name="Z_E26B29D3_C461_410D_A2DF_446D83036C62_.wvu.FilterData" localSheetId="1" hidden="1">'FORM VIEW GARDU'!#REF!</definedName>
    <definedName name="Z_E26B29D3_C461_410D_A2DF_446D83036C62_.wvu.PrintArea" localSheetId="1" hidden="1">'FORM VIEW GARDU'!$B$1:$Y$38</definedName>
    <definedName name="Z_E26B29D3_C461_410D_A2DF_446D83036C62_.wvu.PrintTitles" localSheetId="1" hidden="1">'FORM VIEW GARDU'!$1:$3</definedName>
    <definedName name="zakputih">'[24]UPAH DAN BAHAN'!$E$26</definedName>
    <definedName name="zone_saisie">'[198]Submission '!$A$4:$C$5,'[198]Submission '!$D$7,'[198]Submission '!$D$10:$D$11,'[198]Submission '!$D$17:$D$26,'[198]Submission '!$D$33</definedName>
    <definedName name="ZXCZ" hidden="1">{#N/A,#N/A,FALSE,"M.31"}</definedName>
    <definedName name="zz" localSheetId="0">'[151]Hal-1'!$M$33:$M$33</definedName>
    <definedName name="zz">'[152]Hal-1'!$M$33:$M$33</definedName>
    <definedName name="zzz" localSheetId="0">[151]aruskas!$A$110:$T$180</definedName>
    <definedName name="zzz">[152]aruskas!$A$110:$T$180</definedName>
  </definedNames>
  <calcPr calcId="152511"/>
</workbook>
</file>

<file path=xl/calcChain.xml><?xml version="1.0" encoding="utf-8"?>
<calcChain xmlns="http://schemas.openxmlformats.org/spreadsheetml/2006/main">
  <c r="FE840" i="5" l="1"/>
  <c r="FD840" i="5"/>
  <c r="FF840" i="5" s="1"/>
  <c r="FG840" i="5" s="1"/>
  <c r="EY840" i="5"/>
  <c r="FA840" i="5" s="1"/>
  <c r="FB840" i="5" s="1"/>
  <c r="ET840" i="5"/>
  <c r="EV840" i="5" s="1"/>
  <c r="EQ840" i="5"/>
  <c r="ER840" i="5" s="1"/>
  <c r="EP840" i="5"/>
  <c r="EL840" i="5"/>
  <c r="EK840" i="5"/>
  <c r="EJ840" i="5"/>
  <c r="EM840" i="5" s="1"/>
  <c r="EN840" i="5" s="1"/>
  <c r="EE840" i="5"/>
  <c r="EF840" i="5" s="1"/>
  <c r="EG840" i="5" s="1"/>
  <c r="ED840" i="5"/>
  <c r="EC840" i="5"/>
  <c r="DZ840" i="5"/>
  <c r="DX840" i="5"/>
  <c r="DV840" i="5"/>
  <c r="DW840" i="5" s="1"/>
  <c r="DY840" i="5" s="1"/>
  <c r="DU840" i="5"/>
  <c r="FF839" i="5"/>
  <c r="FG839" i="5" s="1"/>
  <c r="FE839" i="5"/>
  <c r="FD839" i="5"/>
  <c r="FA839" i="5"/>
  <c r="FB839" i="5" s="1"/>
  <c r="EZ839" i="5"/>
  <c r="EY839" i="5"/>
  <c r="EV839" i="5"/>
  <c r="DM839" i="5" s="1"/>
  <c r="EU839" i="5"/>
  <c r="ET839" i="5"/>
  <c r="EQ839" i="5"/>
  <c r="ER839" i="5" s="1"/>
  <c r="EP839" i="5"/>
  <c r="EL839" i="5"/>
  <c r="EM839" i="5" s="1"/>
  <c r="EN839" i="5" s="1"/>
  <c r="EK839" i="5"/>
  <c r="EJ839" i="5"/>
  <c r="EE839" i="5"/>
  <c r="ED839" i="5"/>
  <c r="EC839" i="5"/>
  <c r="EF839" i="5" s="1"/>
  <c r="EG839" i="5" s="1"/>
  <c r="DZ839" i="5"/>
  <c r="DX839" i="5"/>
  <c r="DW839" i="5"/>
  <c r="DY839" i="5" s="1"/>
  <c r="DV839" i="5"/>
  <c r="DU839" i="5"/>
  <c r="DN839" i="5"/>
  <c r="DJ839" i="5"/>
  <c r="FE838" i="5"/>
  <c r="FD838" i="5"/>
  <c r="FF838" i="5" s="1"/>
  <c r="FG838" i="5" s="1"/>
  <c r="EY838" i="5"/>
  <c r="FA838" i="5" s="1"/>
  <c r="FB838" i="5" s="1"/>
  <c r="ET838" i="5"/>
  <c r="EV838" i="5" s="1"/>
  <c r="ER838" i="5"/>
  <c r="EQ838" i="5"/>
  <c r="EP838" i="5"/>
  <c r="EL838" i="5"/>
  <c r="EK838" i="5"/>
  <c r="EJ838" i="5"/>
  <c r="EM838" i="5" s="1"/>
  <c r="EN838" i="5" s="1"/>
  <c r="EE838" i="5"/>
  <c r="EF838" i="5" s="1"/>
  <c r="EG838" i="5" s="1"/>
  <c r="ED838" i="5"/>
  <c r="EC838" i="5"/>
  <c r="DZ838" i="5"/>
  <c r="DX838" i="5"/>
  <c r="DV838" i="5"/>
  <c r="DW838" i="5" s="1"/>
  <c r="DY838" i="5" s="1"/>
  <c r="DU838" i="5"/>
  <c r="FF837" i="5"/>
  <c r="FG837" i="5" s="1"/>
  <c r="FE837" i="5"/>
  <c r="FD837" i="5"/>
  <c r="FA837" i="5"/>
  <c r="FB837" i="5" s="1"/>
  <c r="EZ837" i="5"/>
  <c r="EY837" i="5"/>
  <c r="EV837" i="5"/>
  <c r="DM837" i="5" s="1"/>
  <c r="EU837" i="5"/>
  <c r="ET837" i="5"/>
  <c r="EQ837" i="5"/>
  <c r="ER837" i="5" s="1"/>
  <c r="EP837" i="5"/>
  <c r="EL837" i="5"/>
  <c r="EM837" i="5" s="1"/>
  <c r="EN837" i="5" s="1"/>
  <c r="EK837" i="5"/>
  <c r="EJ837" i="5"/>
  <c r="EE837" i="5"/>
  <c r="ED837" i="5"/>
  <c r="EC837" i="5"/>
  <c r="EF837" i="5" s="1"/>
  <c r="EG837" i="5" s="1"/>
  <c r="DZ837" i="5"/>
  <c r="DX837" i="5"/>
  <c r="DW837" i="5"/>
  <c r="DY837" i="5" s="1"/>
  <c r="DV837" i="5"/>
  <c r="DU837" i="5"/>
  <c r="DN837" i="5"/>
  <c r="DJ837" i="5"/>
  <c r="FE836" i="5"/>
  <c r="FD836" i="5"/>
  <c r="FF836" i="5" s="1"/>
  <c r="FG836" i="5" s="1"/>
  <c r="EY836" i="5"/>
  <c r="FA836" i="5" s="1"/>
  <c r="FB836" i="5" s="1"/>
  <c r="ET836" i="5"/>
  <c r="EV836" i="5" s="1"/>
  <c r="ER836" i="5"/>
  <c r="EQ836" i="5"/>
  <c r="EP836" i="5"/>
  <c r="EL836" i="5"/>
  <c r="EK836" i="5"/>
  <c r="EJ836" i="5"/>
  <c r="EM836" i="5" s="1"/>
  <c r="EN836" i="5" s="1"/>
  <c r="EE836" i="5"/>
  <c r="EF836" i="5" s="1"/>
  <c r="EG836" i="5" s="1"/>
  <c r="ED836" i="5"/>
  <c r="EC836" i="5"/>
  <c r="DZ836" i="5"/>
  <c r="DX836" i="5"/>
  <c r="DV836" i="5"/>
  <c r="DW836" i="5" s="1"/>
  <c r="DY836" i="5" s="1"/>
  <c r="DU836" i="5"/>
  <c r="FF835" i="5"/>
  <c r="FG835" i="5" s="1"/>
  <c r="FE835" i="5"/>
  <c r="FD835" i="5"/>
  <c r="FA835" i="5"/>
  <c r="FB835" i="5" s="1"/>
  <c r="EZ835" i="5"/>
  <c r="EY835" i="5"/>
  <c r="EV835" i="5"/>
  <c r="DM835" i="5" s="1"/>
  <c r="EU835" i="5"/>
  <c r="ET835" i="5"/>
  <c r="EQ835" i="5"/>
  <c r="ER835" i="5" s="1"/>
  <c r="EP835" i="5"/>
  <c r="EL835" i="5"/>
  <c r="EM835" i="5" s="1"/>
  <c r="EN835" i="5" s="1"/>
  <c r="EK835" i="5"/>
  <c r="EJ835" i="5"/>
  <c r="EE835" i="5"/>
  <c r="ED835" i="5"/>
  <c r="EC835" i="5"/>
  <c r="EF835" i="5" s="1"/>
  <c r="EG835" i="5" s="1"/>
  <c r="DZ835" i="5"/>
  <c r="DX835" i="5"/>
  <c r="DW835" i="5"/>
  <c r="DY835" i="5" s="1"/>
  <c r="DV835" i="5"/>
  <c r="DU835" i="5"/>
  <c r="DN835" i="5"/>
  <c r="DJ835" i="5"/>
  <c r="FE834" i="5"/>
  <c r="FD834" i="5"/>
  <c r="FF834" i="5" s="1"/>
  <c r="FG834" i="5" s="1"/>
  <c r="EY834" i="5"/>
  <c r="FA834" i="5" s="1"/>
  <c r="FB834" i="5" s="1"/>
  <c r="ET834" i="5"/>
  <c r="EV834" i="5" s="1"/>
  <c r="ER834" i="5"/>
  <c r="EQ834" i="5"/>
  <c r="EP834" i="5"/>
  <c r="EL834" i="5"/>
  <c r="EK834" i="5"/>
  <c r="EJ834" i="5"/>
  <c r="EM834" i="5" s="1"/>
  <c r="EN834" i="5" s="1"/>
  <c r="EE834" i="5"/>
  <c r="EF834" i="5" s="1"/>
  <c r="EG834" i="5" s="1"/>
  <c r="ED834" i="5"/>
  <c r="EC834" i="5"/>
  <c r="DZ834" i="5"/>
  <c r="DX834" i="5"/>
  <c r="DV834" i="5"/>
  <c r="DW834" i="5" s="1"/>
  <c r="DY834" i="5" s="1"/>
  <c r="DU834" i="5"/>
  <c r="FF833" i="5"/>
  <c r="FG833" i="5" s="1"/>
  <c r="FE833" i="5"/>
  <c r="FD833" i="5"/>
  <c r="FA833" i="5"/>
  <c r="FB833" i="5" s="1"/>
  <c r="EZ833" i="5"/>
  <c r="EY833" i="5"/>
  <c r="EV833" i="5"/>
  <c r="DM833" i="5" s="1"/>
  <c r="EU833" i="5"/>
  <c r="ET833" i="5"/>
  <c r="EQ833" i="5"/>
  <c r="ER833" i="5" s="1"/>
  <c r="EP833" i="5"/>
  <c r="EL833" i="5"/>
  <c r="EM833" i="5" s="1"/>
  <c r="EN833" i="5" s="1"/>
  <c r="EK833" i="5"/>
  <c r="EJ833" i="5"/>
  <c r="EE833" i="5"/>
  <c r="ED833" i="5"/>
  <c r="EC833" i="5"/>
  <c r="EF833" i="5" s="1"/>
  <c r="EG833" i="5" s="1"/>
  <c r="DZ833" i="5"/>
  <c r="DX833" i="5"/>
  <c r="DW833" i="5"/>
  <c r="DY833" i="5" s="1"/>
  <c r="DV833" i="5"/>
  <c r="DU833" i="5"/>
  <c r="DN833" i="5"/>
  <c r="DJ833" i="5"/>
  <c r="FE832" i="5"/>
  <c r="FD832" i="5"/>
  <c r="FF832" i="5" s="1"/>
  <c r="FG832" i="5" s="1"/>
  <c r="EY832" i="5"/>
  <c r="FA832" i="5" s="1"/>
  <c r="FB832" i="5" s="1"/>
  <c r="ET832" i="5"/>
  <c r="EV832" i="5" s="1"/>
  <c r="ER832" i="5"/>
  <c r="EQ832" i="5"/>
  <c r="EP832" i="5"/>
  <c r="EL832" i="5"/>
  <c r="EK832" i="5"/>
  <c r="EJ832" i="5"/>
  <c r="EM832" i="5" s="1"/>
  <c r="EN832" i="5" s="1"/>
  <c r="EE832" i="5"/>
  <c r="EF832" i="5" s="1"/>
  <c r="EG832" i="5" s="1"/>
  <c r="ED832" i="5"/>
  <c r="EC832" i="5"/>
  <c r="DZ832" i="5"/>
  <c r="DX832" i="5"/>
  <c r="DV832" i="5"/>
  <c r="DW832" i="5" s="1"/>
  <c r="DY832" i="5" s="1"/>
  <c r="DU832" i="5"/>
  <c r="FF831" i="5"/>
  <c r="FG831" i="5" s="1"/>
  <c r="FE831" i="5"/>
  <c r="FD831" i="5"/>
  <c r="FA831" i="5"/>
  <c r="FB831" i="5" s="1"/>
  <c r="EZ831" i="5"/>
  <c r="EY831" i="5"/>
  <c r="EV831" i="5"/>
  <c r="DM831" i="5" s="1"/>
  <c r="EU831" i="5"/>
  <c r="ET831" i="5"/>
  <c r="EQ831" i="5"/>
  <c r="ER831" i="5" s="1"/>
  <c r="EP831" i="5"/>
  <c r="EL831" i="5"/>
  <c r="EM831" i="5" s="1"/>
  <c r="EN831" i="5" s="1"/>
  <c r="EK831" i="5"/>
  <c r="EJ831" i="5"/>
  <c r="EE831" i="5"/>
  <c r="ED831" i="5"/>
  <c r="EC831" i="5"/>
  <c r="EF831" i="5" s="1"/>
  <c r="EG831" i="5" s="1"/>
  <c r="DZ831" i="5"/>
  <c r="DX831" i="5"/>
  <c r="DW831" i="5"/>
  <c r="DY831" i="5" s="1"/>
  <c r="DV831" i="5"/>
  <c r="DU831" i="5"/>
  <c r="DN831" i="5"/>
  <c r="DJ831" i="5"/>
  <c r="FE830" i="5"/>
  <c r="FD830" i="5"/>
  <c r="FF830" i="5" s="1"/>
  <c r="FG830" i="5" s="1"/>
  <c r="EY830" i="5"/>
  <c r="FA830" i="5" s="1"/>
  <c r="FB830" i="5" s="1"/>
  <c r="ET830" i="5"/>
  <c r="EV830" i="5" s="1"/>
  <c r="ER830" i="5"/>
  <c r="EQ830" i="5"/>
  <c r="EP830" i="5"/>
  <c r="EL830" i="5"/>
  <c r="EK830" i="5"/>
  <c r="EJ830" i="5"/>
  <c r="EM830" i="5" s="1"/>
  <c r="EN830" i="5" s="1"/>
  <c r="EE830" i="5"/>
  <c r="ED830" i="5"/>
  <c r="EC830" i="5"/>
  <c r="EF830" i="5" s="1"/>
  <c r="EG830" i="5" s="1"/>
  <c r="DZ830" i="5"/>
  <c r="DX830" i="5"/>
  <c r="DV830" i="5"/>
  <c r="DW830" i="5" s="1"/>
  <c r="DY830" i="5" s="1"/>
  <c r="DU830" i="5"/>
  <c r="FF829" i="5"/>
  <c r="FG829" i="5" s="1"/>
  <c r="FE829" i="5"/>
  <c r="FD829" i="5"/>
  <c r="FA829" i="5"/>
  <c r="FB829" i="5" s="1"/>
  <c r="EZ829" i="5"/>
  <c r="EY829" i="5"/>
  <c r="EV829" i="5"/>
  <c r="DM829" i="5" s="1"/>
  <c r="EU829" i="5"/>
  <c r="ET829" i="5"/>
  <c r="EQ829" i="5"/>
  <c r="ER829" i="5" s="1"/>
  <c r="EP829" i="5"/>
  <c r="EL829" i="5"/>
  <c r="EK829" i="5"/>
  <c r="EJ829" i="5"/>
  <c r="EM829" i="5" s="1"/>
  <c r="EN829" i="5" s="1"/>
  <c r="EE829" i="5"/>
  <c r="ED829" i="5"/>
  <c r="EC829" i="5"/>
  <c r="EF829" i="5" s="1"/>
  <c r="EG829" i="5" s="1"/>
  <c r="DZ829" i="5"/>
  <c r="DX829" i="5"/>
  <c r="DW829" i="5"/>
  <c r="DY829" i="5" s="1"/>
  <c r="DV829" i="5"/>
  <c r="DU829" i="5"/>
  <c r="DN829" i="5"/>
  <c r="DJ829" i="5"/>
  <c r="FE828" i="5"/>
  <c r="FD828" i="5"/>
  <c r="FF828" i="5" s="1"/>
  <c r="FG828" i="5" s="1"/>
  <c r="EY828" i="5"/>
  <c r="FA828" i="5" s="1"/>
  <c r="FB828" i="5" s="1"/>
  <c r="ET828" i="5"/>
  <c r="EV828" i="5" s="1"/>
  <c r="ER828" i="5"/>
  <c r="EQ828" i="5"/>
  <c r="EP828" i="5"/>
  <c r="EL828" i="5"/>
  <c r="EK828" i="5"/>
  <c r="EJ828" i="5"/>
  <c r="EM828" i="5" s="1"/>
  <c r="EN828" i="5" s="1"/>
  <c r="EE828" i="5"/>
  <c r="ED828" i="5"/>
  <c r="EC828" i="5"/>
  <c r="EF828" i="5" s="1"/>
  <c r="EG828" i="5" s="1"/>
  <c r="DZ828" i="5"/>
  <c r="DX828" i="5"/>
  <c r="DV828" i="5"/>
  <c r="DW828" i="5" s="1"/>
  <c r="DU828" i="5"/>
  <c r="DL828" i="5"/>
  <c r="FF827" i="5"/>
  <c r="FG827" i="5" s="1"/>
  <c r="FE827" i="5"/>
  <c r="FD827" i="5"/>
  <c r="FA827" i="5"/>
  <c r="FB827" i="5" s="1"/>
  <c r="EZ827" i="5"/>
  <c r="EY827" i="5"/>
  <c r="EV827" i="5"/>
  <c r="EU827" i="5"/>
  <c r="ET827" i="5"/>
  <c r="EQ827" i="5"/>
  <c r="ER827" i="5" s="1"/>
  <c r="EP827" i="5"/>
  <c r="EL827" i="5"/>
  <c r="EK827" i="5"/>
  <c r="EJ827" i="5"/>
  <c r="EE827" i="5"/>
  <c r="ED827" i="5"/>
  <c r="EC827" i="5"/>
  <c r="EF827" i="5" s="1"/>
  <c r="EG827" i="5" s="1"/>
  <c r="DZ827" i="5"/>
  <c r="DX827" i="5"/>
  <c r="DW827" i="5"/>
  <c r="DV827" i="5"/>
  <c r="DU827" i="5"/>
  <c r="DN827" i="5"/>
  <c r="DJ827" i="5"/>
  <c r="FE826" i="5"/>
  <c r="FD826" i="5"/>
  <c r="FF826" i="5" s="1"/>
  <c r="FG826" i="5" s="1"/>
  <c r="EY826" i="5"/>
  <c r="ET826" i="5"/>
  <c r="ER826" i="5"/>
  <c r="EQ826" i="5"/>
  <c r="EP826" i="5"/>
  <c r="EN826" i="5"/>
  <c r="EL826" i="5"/>
  <c r="EK826" i="5"/>
  <c r="EJ826" i="5"/>
  <c r="EM826" i="5" s="1"/>
  <c r="EE826" i="5"/>
  <c r="ED826" i="5"/>
  <c r="EC826" i="5"/>
  <c r="DZ826" i="5"/>
  <c r="DX826" i="5"/>
  <c r="DV826" i="5"/>
  <c r="DW826" i="5" s="1"/>
  <c r="DU826" i="5"/>
  <c r="FF825" i="5"/>
  <c r="FG825" i="5" s="1"/>
  <c r="FE825" i="5"/>
  <c r="FD825" i="5"/>
  <c r="FA825" i="5"/>
  <c r="FB825" i="5" s="1"/>
  <c r="EZ825" i="5"/>
  <c r="EY825" i="5"/>
  <c r="EV825" i="5"/>
  <c r="EU825" i="5"/>
  <c r="ET825" i="5"/>
  <c r="EQ825" i="5"/>
  <c r="ER825" i="5" s="1"/>
  <c r="EP825" i="5"/>
  <c r="EL825" i="5"/>
  <c r="EK825" i="5"/>
  <c r="EJ825" i="5"/>
  <c r="EE825" i="5"/>
  <c r="ED825" i="5"/>
  <c r="EC825" i="5"/>
  <c r="EF825" i="5" s="1"/>
  <c r="EG825" i="5" s="1"/>
  <c r="DZ825" i="5"/>
  <c r="DX825" i="5"/>
  <c r="DW825" i="5"/>
  <c r="DV825" i="5"/>
  <c r="DU825" i="5"/>
  <c r="DN825" i="5"/>
  <c r="DM825" i="5"/>
  <c r="DJ825" i="5"/>
  <c r="FE824" i="5"/>
  <c r="FD824" i="5"/>
  <c r="FF824" i="5" s="1"/>
  <c r="FG824" i="5" s="1"/>
  <c r="EY824" i="5"/>
  <c r="ET824" i="5"/>
  <c r="ER824" i="5"/>
  <c r="EQ824" i="5"/>
  <c r="EP824" i="5"/>
  <c r="EN824" i="5"/>
  <c r="EL824" i="5"/>
  <c r="EK824" i="5"/>
  <c r="EJ824" i="5"/>
  <c r="EM824" i="5" s="1"/>
  <c r="EE824" i="5"/>
  <c r="ED824" i="5"/>
  <c r="EC824" i="5"/>
  <c r="EF824" i="5" s="1"/>
  <c r="EG824" i="5" s="1"/>
  <c r="DZ824" i="5"/>
  <c r="DX824" i="5"/>
  <c r="DV824" i="5"/>
  <c r="DW824" i="5" s="1"/>
  <c r="DU824" i="5"/>
  <c r="DY824" i="5" s="1"/>
  <c r="FF823" i="5"/>
  <c r="FG823" i="5" s="1"/>
  <c r="FE823" i="5"/>
  <c r="FD823" i="5"/>
  <c r="FA823" i="5"/>
  <c r="FB823" i="5" s="1"/>
  <c r="EZ823" i="5"/>
  <c r="EY823" i="5"/>
  <c r="EV823" i="5"/>
  <c r="EU823" i="5"/>
  <c r="ET823" i="5"/>
  <c r="EQ823" i="5"/>
  <c r="ER823" i="5" s="1"/>
  <c r="EP823" i="5"/>
  <c r="EL823" i="5"/>
  <c r="EK823" i="5"/>
  <c r="EJ823" i="5"/>
  <c r="EF823" i="5"/>
  <c r="EG823" i="5" s="1"/>
  <c r="EE823" i="5"/>
  <c r="ED823" i="5"/>
  <c r="EC823" i="5"/>
  <c r="DZ823" i="5"/>
  <c r="DX823" i="5"/>
  <c r="DW823" i="5"/>
  <c r="DV823" i="5"/>
  <c r="DU823" i="5"/>
  <c r="DY823" i="5" s="1"/>
  <c r="DN823" i="5"/>
  <c r="DM823" i="5"/>
  <c r="DJ823" i="5"/>
  <c r="FG822" i="5"/>
  <c r="FE822" i="5"/>
  <c r="FD822" i="5"/>
  <c r="FF822" i="5" s="1"/>
  <c r="EY822" i="5"/>
  <c r="ET822" i="5"/>
  <c r="ER822" i="5"/>
  <c r="EQ822" i="5"/>
  <c r="EP822" i="5"/>
  <c r="EM822" i="5"/>
  <c r="EN822" i="5" s="1"/>
  <c r="EL822" i="5"/>
  <c r="EK822" i="5"/>
  <c r="EJ822" i="5"/>
  <c r="EE822" i="5"/>
  <c r="ED822" i="5"/>
  <c r="EC822" i="5"/>
  <c r="DZ822" i="5"/>
  <c r="DX822" i="5"/>
  <c r="DV822" i="5"/>
  <c r="DW822" i="5" s="1"/>
  <c r="DU822" i="5"/>
  <c r="DY822" i="5" s="1"/>
  <c r="FE821" i="5"/>
  <c r="FF821" i="5" s="1"/>
  <c r="FG821" i="5" s="1"/>
  <c r="FD821" i="5"/>
  <c r="FA821" i="5"/>
  <c r="FB821" i="5" s="1"/>
  <c r="EZ821" i="5"/>
  <c r="EY821" i="5"/>
  <c r="EV821" i="5"/>
  <c r="EU821" i="5"/>
  <c r="ET821" i="5"/>
  <c r="EP821" i="5"/>
  <c r="EQ821" i="5" s="1"/>
  <c r="ER821" i="5" s="1"/>
  <c r="EL821" i="5"/>
  <c r="EK821" i="5"/>
  <c r="EJ821" i="5"/>
  <c r="EM821" i="5" s="1"/>
  <c r="EN821" i="5" s="1"/>
  <c r="EG821" i="5"/>
  <c r="EE821" i="5"/>
  <c r="ED821" i="5"/>
  <c r="EC821" i="5"/>
  <c r="EF821" i="5" s="1"/>
  <c r="DZ821" i="5"/>
  <c r="DX821" i="5"/>
  <c r="DW821" i="5"/>
  <c r="DV821" i="5"/>
  <c r="DU821" i="5"/>
  <c r="DN821" i="5"/>
  <c r="FE820" i="5"/>
  <c r="FD820" i="5"/>
  <c r="FF820" i="5" s="1"/>
  <c r="FG820" i="5" s="1"/>
  <c r="EY820" i="5"/>
  <c r="ET820" i="5"/>
  <c r="ER820" i="5"/>
  <c r="EQ820" i="5"/>
  <c r="EP820" i="5"/>
  <c r="EN820" i="5"/>
  <c r="EL820" i="5"/>
  <c r="EK820" i="5"/>
  <c r="EJ820" i="5"/>
  <c r="EM820" i="5" s="1"/>
  <c r="EE820" i="5"/>
  <c r="ED820" i="5"/>
  <c r="EC820" i="5"/>
  <c r="EF820" i="5" s="1"/>
  <c r="EG820" i="5" s="1"/>
  <c r="DZ820" i="5"/>
  <c r="DX820" i="5"/>
  <c r="DV820" i="5"/>
  <c r="DW820" i="5" s="1"/>
  <c r="DU820" i="5"/>
  <c r="FE819" i="5"/>
  <c r="FD819" i="5"/>
  <c r="FF819" i="5" s="1"/>
  <c r="FG819" i="5" s="1"/>
  <c r="FA819" i="5"/>
  <c r="FB819" i="5" s="1"/>
  <c r="EZ819" i="5"/>
  <c r="EY819" i="5"/>
  <c r="EV819" i="5"/>
  <c r="EU819" i="5"/>
  <c r="ET819" i="5"/>
  <c r="EP819" i="5"/>
  <c r="EQ819" i="5" s="1"/>
  <c r="ER819" i="5" s="1"/>
  <c r="EL819" i="5"/>
  <c r="EK819" i="5"/>
  <c r="EJ819" i="5"/>
  <c r="EM819" i="5" s="1"/>
  <c r="EN819" i="5" s="1"/>
  <c r="EE819" i="5"/>
  <c r="ED819" i="5"/>
  <c r="EC819" i="5"/>
  <c r="EF819" i="5" s="1"/>
  <c r="EG819" i="5" s="1"/>
  <c r="DZ819" i="5"/>
  <c r="DX819" i="5"/>
  <c r="DW819" i="5"/>
  <c r="DV819" i="5"/>
  <c r="DU819" i="5"/>
  <c r="FF818" i="5"/>
  <c r="FG818" i="5" s="1"/>
  <c r="FE818" i="5"/>
  <c r="FD818" i="5"/>
  <c r="FA818" i="5"/>
  <c r="FB818" i="5" s="1"/>
  <c r="EY818" i="5"/>
  <c r="EZ818" i="5" s="1"/>
  <c r="ET818" i="5"/>
  <c r="ER818" i="5"/>
  <c r="EQ818" i="5"/>
  <c r="EP818" i="5"/>
  <c r="EN818" i="5"/>
  <c r="EL818" i="5"/>
  <c r="EK818" i="5"/>
  <c r="EJ818" i="5"/>
  <c r="EM818" i="5" s="1"/>
  <c r="EE818" i="5"/>
  <c r="ED818" i="5"/>
  <c r="EC818" i="5"/>
  <c r="DZ818" i="5"/>
  <c r="DX818" i="5"/>
  <c r="DY818" i="5" s="1"/>
  <c r="DV818" i="5"/>
  <c r="DW818" i="5" s="1"/>
  <c r="DU818" i="5"/>
  <c r="FE817" i="5"/>
  <c r="FF817" i="5" s="1"/>
  <c r="FG817" i="5" s="1"/>
  <c r="FD817" i="5"/>
  <c r="EZ817" i="5"/>
  <c r="EY817" i="5"/>
  <c r="FA817" i="5" s="1"/>
  <c r="FB817" i="5" s="1"/>
  <c r="ET817" i="5"/>
  <c r="EQ817" i="5"/>
  <c r="ER817" i="5" s="1"/>
  <c r="EP817" i="5"/>
  <c r="EL817" i="5"/>
  <c r="EK817" i="5"/>
  <c r="EJ817" i="5"/>
  <c r="EF817" i="5"/>
  <c r="EG817" i="5" s="1"/>
  <c r="EE817" i="5"/>
  <c r="ED817" i="5"/>
  <c r="EC817" i="5"/>
  <c r="DZ817" i="5"/>
  <c r="DX817" i="5"/>
  <c r="DV817" i="5"/>
  <c r="DW817" i="5" s="1"/>
  <c r="DU817" i="5"/>
  <c r="DY817" i="5" s="1"/>
  <c r="EH817" i="5" s="1"/>
  <c r="FE816" i="5"/>
  <c r="FF816" i="5" s="1"/>
  <c r="FG816" i="5" s="1"/>
  <c r="FD816" i="5"/>
  <c r="FA816" i="5"/>
  <c r="FB816" i="5" s="1"/>
  <c r="EZ816" i="5"/>
  <c r="EY816" i="5"/>
  <c r="EV816" i="5"/>
  <c r="EU816" i="5"/>
  <c r="ET816" i="5"/>
  <c r="EQ816" i="5"/>
  <c r="ER816" i="5" s="1"/>
  <c r="EP816" i="5"/>
  <c r="EL816" i="5"/>
  <c r="EK816" i="5"/>
  <c r="EJ816" i="5"/>
  <c r="EM816" i="5" s="1"/>
  <c r="EN816" i="5" s="1"/>
  <c r="EF816" i="5"/>
  <c r="EG816" i="5" s="1"/>
  <c r="EE816" i="5"/>
  <c r="ED816" i="5"/>
  <c r="EC816" i="5"/>
  <c r="DZ816" i="5"/>
  <c r="DX816" i="5"/>
  <c r="DW816" i="5"/>
  <c r="DV816" i="5"/>
  <c r="DU816" i="5"/>
  <c r="DN816" i="5"/>
  <c r="DM816" i="5"/>
  <c r="DJ816" i="5"/>
  <c r="FG815" i="5"/>
  <c r="FE815" i="5"/>
  <c r="FD815" i="5"/>
  <c r="FF815" i="5" s="1"/>
  <c r="EY815" i="5"/>
  <c r="ET815" i="5"/>
  <c r="ER815" i="5"/>
  <c r="EQ815" i="5"/>
  <c r="EP815" i="5"/>
  <c r="EM815" i="5"/>
  <c r="EN815" i="5" s="1"/>
  <c r="EL815" i="5"/>
  <c r="EK815" i="5"/>
  <c r="EJ815" i="5"/>
  <c r="EE815" i="5"/>
  <c r="ED815" i="5"/>
  <c r="EC815" i="5"/>
  <c r="DZ815" i="5"/>
  <c r="DY815" i="5"/>
  <c r="DX815" i="5"/>
  <c r="DV815" i="5"/>
  <c r="DW815" i="5" s="1"/>
  <c r="DU815" i="5"/>
  <c r="FE814" i="5"/>
  <c r="FF814" i="5" s="1"/>
  <c r="FG814" i="5" s="1"/>
  <c r="FD814" i="5"/>
  <c r="FA814" i="5"/>
  <c r="FB814" i="5" s="1"/>
  <c r="EZ814" i="5"/>
  <c r="EY814" i="5"/>
  <c r="EV814" i="5"/>
  <c r="EU814" i="5"/>
  <c r="ET814" i="5"/>
  <c r="EP814" i="5"/>
  <c r="EQ814" i="5" s="1"/>
  <c r="ER814" i="5" s="1"/>
  <c r="EL814" i="5"/>
  <c r="EK814" i="5"/>
  <c r="EJ814" i="5"/>
  <c r="EE814" i="5"/>
  <c r="ED814" i="5"/>
  <c r="EC814" i="5"/>
  <c r="EF814" i="5" s="1"/>
  <c r="EG814" i="5" s="1"/>
  <c r="DZ814" i="5"/>
  <c r="DX814" i="5"/>
  <c r="DW814" i="5"/>
  <c r="DV814" i="5"/>
  <c r="DU814" i="5"/>
  <c r="DM814" i="5"/>
  <c r="DJ814" i="5"/>
  <c r="FE813" i="5"/>
  <c r="FD813" i="5"/>
  <c r="FF813" i="5" s="1"/>
  <c r="FG813" i="5" s="1"/>
  <c r="EY813" i="5"/>
  <c r="ET813" i="5"/>
  <c r="ER813" i="5"/>
  <c r="EQ813" i="5"/>
  <c r="EP813" i="5"/>
  <c r="EM813" i="5"/>
  <c r="EN813" i="5" s="1"/>
  <c r="EL813" i="5"/>
  <c r="EK813" i="5"/>
  <c r="EJ813" i="5"/>
  <c r="EE813" i="5"/>
  <c r="ED813" i="5"/>
  <c r="EC813" i="5"/>
  <c r="EF813" i="5" s="1"/>
  <c r="EG813" i="5" s="1"/>
  <c r="DZ813" i="5"/>
  <c r="DX813" i="5"/>
  <c r="DV813" i="5"/>
  <c r="DW813" i="5" s="1"/>
  <c r="DU813" i="5"/>
  <c r="FE812" i="5"/>
  <c r="FF812" i="5" s="1"/>
  <c r="FG812" i="5" s="1"/>
  <c r="FD812" i="5"/>
  <c r="FA812" i="5"/>
  <c r="FB812" i="5" s="1"/>
  <c r="EZ812" i="5"/>
  <c r="EY812" i="5"/>
  <c r="EV812" i="5"/>
  <c r="EU812" i="5"/>
  <c r="ET812" i="5"/>
  <c r="EQ812" i="5"/>
  <c r="ER812" i="5" s="1"/>
  <c r="EP812" i="5"/>
  <c r="EL812" i="5"/>
  <c r="EK812" i="5"/>
  <c r="EJ812" i="5"/>
  <c r="EM812" i="5" s="1"/>
  <c r="EN812" i="5" s="1"/>
  <c r="EF812" i="5"/>
  <c r="EG812" i="5" s="1"/>
  <c r="EE812" i="5"/>
  <c r="ED812" i="5"/>
  <c r="EC812" i="5"/>
  <c r="DZ812" i="5"/>
  <c r="DX812" i="5"/>
  <c r="DW812" i="5"/>
  <c r="DV812" i="5"/>
  <c r="DU812" i="5"/>
  <c r="DY812" i="5" s="1"/>
  <c r="DN812" i="5"/>
  <c r="DM812" i="5"/>
  <c r="DJ812" i="5"/>
  <c r="FG811" i="5"/>
  <c r="FE811" i="5"/>
  <c r="FD811" i="5"/>
  <c r="FF811" i="5" s="1"/>
  <c r="EY811" i="5"/>
  <c r="ET811" i="5"/>
  <c r="ER811" i="5"/>
  <c r="EQ811" i="5"/>
  <c r="EP811" i="5"/>
  <c r="EM811" i="5"/>
  <c r="EN811" i="5" s="1"/>
  <c r="EL811" i="5"/>
  <c r="EK811" i="5"/>
  <c r="EJ811" i="5"/>
  <c r="EE811" i="5"/>
  <c r="ED811" i="5"/>
  <c r="EC811" i="5"/>
  <c r="DZ811" i="5"/>
  <c r="DY811" i="5"/>
  <c r="DX811" i="5"/>
  <c r="DV811" i="5"/>
  <c r="DW811" i="5" s="1"/>
  <c r="DU811" i="5"/>
  <c r="FE810" i="5"/>
  <c r="FF810" i="5" s="1"/>
  <c r="FG810" i="5" s="1"/>
  <c r="FD810" i="5"/>
  <c r="FA810" i="5"/>
  <c r="FB810" i="5" s="1"/>
  <c r="EZ810" i="5"/>
  <c r="EY810" i="5"/>
  <c r="EV810" i="5"/>
  <c r="EU810" i="5"/>
  <c r="ET810" i="5"/>
  <c r="EP810" i="5"/>
  <c r="EQ810" i="5" s="1"/>
  <c r="ER810" i="5" s="1"/>
  <c r="EL810" i="5"/>
  <c r="EK810" i="5"/>
  <c r="EJ810" i="5"/>
  <c r="EF810" i="5"/>
  <c r="EG810" i="5" s="1"/>
  <c r="EE810" i="5"/>
  <c r="ED810" i="5"/>
  <c r="EC810" i="5"/>
  <c r="DZ810" i="5"/>
  <c r="DX810" i="5"/>
  <c r="DW810" i="5"/>
  <c r="DV810" i="5"/>
  <c r="DU810" i="5"/>
  <c r="FE809" i="5"/>
  <c r="FD809" i="5"/>
  <c r="FF809" i="5" s="1"/>
  <c r="FG809" i="5" s="1"/>
  <c r="EY809" i="5"/>
  <c r="ET809" i="5"/>
  <c r="ER809" i="5"/>
  <c r="EQ809" i="5"/>
  <c r="EP809" i="5"/>
  <c r="EL809" i="5"/>
  <c r="EK809" i="5"/>
  <c r="EJ809" i="5"/>
  <c r="EM809" i="5" s="1"/>
  <c r="EN809" i="5" s="1"/>
  <c r="EE809" i="5"/>
  <c r="ED809" i="5"/>
  <c r="EC809" i="5"/>
  <c r="EF809" i="5" s="1"/>
  <c r="EG809" i="5" s="1"/>
  <c r="DZ809" i="5"/>
  <c r="DX809" i="5"/>
  <c r="DV809" i="5"/>
  <c r="DW809" i="5" s="1"/>
  <c r="DU809" i="5"/>
  <c r="DY809" i="5" s="1"/>
  <c r="FF808" i="5"/>
  <c r="FG808" i="5" s="1"/>
  <c r="FE808" i="5"/>
  <c r="FD808" i="5"/>
  <c r="FA808" i="5"/>
  <c r="FB808" i="5" s="1"/>
  <c r="EZ808" i="5"/>
  <c r="EY808" i="5"/>
  <c r="EV808" i="5"/>
  <c r="EU808" i="5"/>
  <c r="ET808" i="5"/>
  <c r="EQ808" i="5"/>
  <c r="ER808" i="5" s="1"/>
  <c r="EP808" i="5"/>
  <c r="EL808" i="5"/>
  <c r="EK808" i="5"/>
  <c r="EJ808" i="5"/>
  <c r="EF808" i="5"/>
  <c r="EG808" i="5" s="1"/>
  <c r="EE808" i="5"/>
  <c r="ED808" i="5"/>
  <c r="EC808" i="5"/>
  <c r="DZ808" i="5"/>
  <c r="DX808" i="5"/>
  <c r="DW808" i="5"/>
  <c r="DV808" i="5"/>
  <c r="DU808" i="5"/>
  <c r="DN808" i="5"/>
  <c r="DM808" i="5"/>
  <c r="DJ808" i="5"/>
  <c r="FG807" i="5"/>
  <c r="FE807" i="5"/>
  <c r="FD807" i="5"/>
  <c r="FF807" i="5" s="1"/>
  <c r="EY807" i="5"/>
  <c r="ET807" i="5"/>
  <c r="ER807" i="5"/>
  <c r="EQ807" i="5"/>
  <c r="EP807" i="5"/>
  <c r="EM807" i="5"/>
  <c r="EN807" i="5" s="1"/>
  <c r="EL807" i="5"/>
  <c r="EK807" i="5"/>
  <c r="EJ807" i="5"/>
  <c r="EE807" i="5"/>
  <c r="ED807" i="5"/>
  <c r="EC807" i="5"/>
  <c r="DZ807" i="5"/>
  <c r="DY807" i="5"/>
  <c r="DX807" i="5"/>
  <c r="DV807" i="5"/>
  <c r="DW807" i="5" s="1"/>
  <c r="DU807" i="5"/>
  <c r="FE806" i="5"/>
  <c r="FF806" i="5" s="1"/>
  <c r="FG806" i="5" s="1"/>
  <c r="FD806" i="5"/>
  <c r="FA806" i="5"/>
  <c r="FB806" i="5" s="1"/>
  <c r="EZ806" i="5"/>
  <c r="EY806" i="5"/>
  <c r="EV806" i="5"/>
  <c r="EU806" i="5"/>
  <c r="ET806" i="5"/>
  <c r="EP806" i="5"/>
  <c r="EQ806" i="5" s="1"/>
  <c r="ER806" i="5" s="1"/>
  <c r="EL806" i="5"/>
  <c r="EK806" i="5"/>
  <c r="EJ806" i="5"/>
  <c r="EF806" i="5"/>
  <c r="EG806" i="5" s="1"/>
  <c r="EE806" i="5"/>
  <c r="ED806" i="5"/>
  <c r="EC806" i="5"/>
  <c r="DZ806" i="5"/>
  <c r="DX806" i="5"/>
  <c r="DW806" i="5"/>
  <c r="DV806" i="5"/>
  <c r="DU806" i="5"/>
  <c r="FE805" i="5"/>
  <c r="FD805" i="5"/>
  <c r="FF805" i="5" s="1"/>
  <c r="FG805" i="5" s="1"/>
  <c r="EY805" i="5"/>
  <c r="ET805" i="5"/>
  <c r="ER805" i="5"/>
  <c r="EQ805" i="5"/>
  <c r="EP805" i="5"/>
  <c r="EL805" i="5"/>
  <c r="EK805" i="5"/>
  <c r="EJ805" i="5"/>
  <c r="EM805" i="5" s="1"/>
  <c r="EN805" i="5" s="1"/>
  <c r="EE805" i="5"/>
  <c r="ED805" i="5"/>
  <c r="EC805" i="5"/>
  <c r="EF805" i="5" s="1"/>
  <c r="EG805" i="5" s="1"/>
  <c r="DZ805" i="5"/>
  <c r="DX805" i="5"/>
  <c r="DV805" i="5"/>
  <c r="DW805" i="5" s="1"/>
  <c r="DU805" i="5"/>
  <c r="DY805" i="5" s="1"/>
  <c r="EA805" i="5" s="1"/>
  <c r="FF804" i="5"/>
  <c r="FG804" i="5" s="1"/>
  <c r="FE804" i="5"/>
  <c r="FD804" i="5"/>
  <c r="FA804" i="5"/>
  <c r="FB804" i="5" s="1"/>
  <c r="EZ804" i="5"/>
  <c r="EY804" i="5"/>
  <c r="EV804" i="5"/>
  <c r="EU804" i="5"/>
  <c r="ET804" i="5"/>
  <c r="EQ804" i="5"/>
  <c r="ER804" i="5" s="1"/>
  <c r="EP804" i="5"/>
  <c r="EL804" i="5"/>
  <c r="EK804" i="5"/>
  <c r="EJ804" i="5"/>
  <c r="EF804" i="5"/>
  <c r="EG804" i="5" s="1"/>
  <c r="EE804" i="5"/>
  <c r="ED804" i="5"/>
  <c r="EC804" i="5"/>
  <c r="DZ804" i="5"/>
  <c r="DX804" i="5"/>
  <c r="DW804" i="5"/>
  <c r="DV804" i="5"/>
  <c r="DU804" i="5"/>
  <c r="DN804" i="5"/>
  <c r="DM804" i="5"/>
  <c r="DJ804" i="5"/>
  <c r="FG803" i="5"/>
  <c r="FE803" i="5"/>
  <c r="FD803" i="5"/>
  <c r="FF803" i="5" s="1"/>
  <c r="EY803" i="5"/>
  <c r="ET803" i="5"/>
  <c r="ER803" i="5"/>
  <c r="EQ803" i="5"/>
  <c r="EP803" i="5"/>
  <c r="EM803" i="5"/>
  <c r="EN803" i="5" s="1"/>
  <c r="EL803" i="5"/>
  <c r="EK803" i="5"/>
  <c r="EJ803" i="5"/>
  <c r="EE803" i="5"/>
  <c r="ED803" i="5"/>
  <c r="EC803" i="5"/>
  <c r="DZ803" i="5"/>
  <c r="DY803" i="5"/>
  <c r="DX803" i="5"/>
  <c r="DV803" i="5"/>
  <c r="DW803" i="5" s="1"/>
  <c r="DU803" i="5"/>
  <c r="FE802" i="5"/>
  <c r="FF802" i="5" s="1"/>
  <c r="FG802" i="5" s="1"/>
  <c r="FD802" i="5"/>
  <c r="FA802" i="5"/>
  <c r="FB802" i="5" s="1"/>
  <c r="EZ802" i="5"/>
  <c r="EY802" i="5"/>
  <c r="EV802" i="5"/>
  <c r="EU802" i="5"/>
  <c r="ET802" i="5"/>
  <c r="EP802" i="5"/>
  <c r="EQ802" i="5" s="1"/>
  <c r="ER802" i="5" s="1"/>
  <c r="EL802" i="5"/>
  <c r="EK802" i="5"/>
  <c r="EJ802" i="5"/>
  <c r="EE802" i="5"/>
  <c r="ED802" i="5"/>
  <c r="EC802" i="5"/>
  <c r="EF802" i="5" s="1"/>
  <c r="EG802" i="5" s="1"/>
  <c r="DZ802" i="5"/>
  <c r="DX802" i="5"/>
  <c r="DV802" i="5"/>
  <c r="DW802" i="5" s="1"/>
  <c r="DU802" i="5"/>
  <c r="DM802" i="5"/>
  <c r="DL802" i="5"/>
  <c r="FF801" i="5"/>
  <c r="FG801" i="5" s="1"/>
  <c r="FE801" i="5"/>
  <c r="FD801" i="5"/>
  <c r="EY801" i="5"/>
  <c r="EZ801" i="5" s="1"/>
  <c r="ET801" i="5"/>
  <c r="ER801" i="5"/>
  <c r="EQ801" i="5"/>
  <c r="EP801" i="5"/>
  <c r="EM801" i="5"/>
  <c r="EN801" i="5" s="1"/>
  <c r="EL801" i="5"/>
  <c r="EK801" i="5"/>
  <c r="EJ801" i="5"/>
  <c r="EH801" i="5"/>
  <c r="EE801" i="5"/>
  <c r="ED801" i="5"/>
  <c r="EC801" i="5"/>
  <c r="EF801" i="5" s="1"/>
  <c r="EG801" i="5" s="1"/>
  <c r="DZ801" i="5"/>
  <c r="DX801" i="5"/>
  <c r="DV801" i="5"/>
  <c r="DW801" i="5" s="1"/>
  <c r="DU801" i="5"/>
  <c r="DY801" i="5" s="1"/>
  <c r="EA801" i="5" s="1"/>
  <c r="FE800" i="5"/>
  <c r="FD800" i="5"/>
  <c r="FF800" i="5" s="1"/>
  <c r="FG800" i="5" s="1"/>
  <c r="EZ800" i="5"/>
  <c r="EY800" i="5"/>
  <c r="FA800" i="5" s="1"/>
  <c r="FB800" i="5" s="1"/>
  <c r="ET800" i="5"/>
  <c r="EP800" i="5"/>
  <c r="EQ800" i="5" s="1"/>
  <c r="ER800" i="5" s="1"/>
  <c r="EL800" i="5"/>
  <c r="EK800" i="5"/>
  <c r="EJ800" i="5"/>
  <c r="EE800" i="5"/>
  <c r="EF800" i="5" s="1"/>
  <c r="EG800" i="5" s="1"/>
  <c r="ED800" i="5"/>
  <c r="EC800" i="5"/>
  <c r="DZ800" i="5"/>
  <c r="DX800" i="5"/>
  <c r="DW800" i="5"/>
  <c r="DV800" i="5"/>
  <c r="DU800" i="5"/>
  <c r="FF799" i="5"/>
  <c r="FG799" i="5" s="1"/>
  <c r="FE799" i="5"/>
  <c r="FD799" i="5"/>
  <c r="FA799" i="5"/>
  <c r="FB799" i="5" s="1"/>
  <c r="EZ799" i="5"/>
  <c r="EY799" i="5"/>
  <c r="EV799" i="5"/>
  <c r="EU799" i="5"/>
  <c r="ET799" i="5"/>
  <c r="EQ799" i="5"/>
  <c r="ER799" i="5" s="1"/>
  <c r="EP799" i="5"/>
  <c r="EM799" i="5"/>
  <c r="EN799" i="5" s="1"/>
  <c r="EL799" i="5"/>
  <c r="EK799" i="5"/>
  <c r="EJ799" i="5"/>
  <c r="EE799" i="5"/>
  <c r="ED799" i="5"/>
  <c r="EC799" i="5"/>
  <c r="EF799" i="5" s="1"/>
  <c r="EG799" i="5" s="1"/>
  <c r="DZ799" i="5"/>
  <c r="DX799" i="5"/>
  <c r="DW799" i="5"/>
  <c r="DV799" i="5"/>
  <c r="DU799" i="5"/>
  <c r="DN799" i="5"/>
  <c r="DK799" i="5"/>
  <c r="FE798" i="5"/>
  <c r="FD798" i="5"/>
  <c r="FF798" i="5" s="1"/>
  <c r="FG798" i="5" s="1"/>
  <c r="EZ798" i="5"/>
  <c r="EY798" i="5"/>
  <c r="FA798" i="5" s="1"/>
  <c r="FB798" i="5" s="1"/>
  <c r="ET798" i="5"/>
  <c r="EP798" i="5"/>
  <c r="EQ798" i="5" s="1"/>
  <c r="ER798" i="5" s="1"/>
  <c r="EL798" i="5"/>
  <c r="EK798" i="5"/>
  <c r="EJ798" i="5"/>
  <c r="EE798" i="5"/>
  <c r="EF798" i="5" s="1"/>
  <c r="EG798" i="5" s="1"/>
  <c r="ED798" i="5"/>
  <c r="EC798" i="5"/>
  <c r="DZ798" i="5"/>
  <c r="DX798" i="5"/>
  <c r="DW798" i="5"/>
  <c r="DV798" i="5"/>
  <c r="DU798" i="5"/>
  <c r="FF797" i="5"/>
  <c r="FG797" i="5" s="1"/>
  <c r="FE797" i="5"/>
  <c r="FD797" i="5"/>
  <c r="FA797" i="5"/>
  <c r="FB797" i="5" s="1"/>
  <c r="EZ797" i="5"/>
  <c r="EY797" i="5"/>
  <c r="EV797" i="5"/>
  <c r="EU797" i="5"/>
  <c r="ET797" i="5"/>
  <c r="EQ797" i="5"/>
  <c r="ER797" i="5" s="1"/>
  <c r="EP797" i="5"/>
  <c r="EM797" i="5"/>
  <c r="EN797" i="5" s="1"/>
  <c r="EL797" i="5"/>
  <c r="EK797" i="5"/>
  <c r="EJ797" i="5"/>
  <c r="EE797" i="5"/>
  <c r="ED797" i="5"/>
  <c r="EC797" i="5"/>
  <c r="EF797" i="5" s="1"/>
  <c r="EG797" i="5" s="1"/>
  <c r="DZ797" i="5"/>
  <c r="DX797" i="5"/>
  <c r="DW797" i="5"/>
  <c r="DV797" i="5"/>
  <c r="DU797" i="5"/>
  <c r="DY797" i="5" s="1"/>
  <c r="EA797" i="5" s="1"/>
  <c r="DN797" i="5"/>
  <c r="DK797" i="5"/>
  <c r="FE796" i="5"/>
  <c r="FD796" i="5"/>
  <c r="FF796" i="5" s="1"/>
  <c r="FG796" i="5" s="1"/>
  <c r="EZ796" i="5"/>
  <c r="EY796" i="5"/>
  <c r="FA796" i="5" s="1"/>
  <c r="FB796" i="5" s="1"/>
  <c r="ET796" i="5"/>
  <c r="EP796" i="5"/>
  <c r="EQ796" i="5" s="1"/>
  <c r="ER796" i="5" s="1"/>
  <c r="EL796" i="5"/>
  <c r="EK796" i="5"/>
  <c r="EJ796" i="5"/>
  <c r="EM796" i="5" s="1"/>
  <c r="EN796" i="5" s="1"/>
  <c r="EE796" i="5"/>
  <c r="EF796" i="5" s="1"/>
  <c r="EG796" i="5" s="1"/>
  <c r="ED796" i="5"/>
  <c r="EC796" i="5"/>
  <c r="DZ796" i="5"/>
  <c r="DX796" i="5"/>
  <c r="DW796" i="5"/>
  <c r="DV796" i="5"/>
  <c r="DU796" i="5"/>
  <c r="FF795" i="5"/>
  <c r="FG795" i="5" s="1"/>
  <c r="FE795" i="5"/>
  <c r="FD795" i="5"/>
  <c r="FA795" i="5"/>
  <c r="FB795" i="5" s="1"/>
  <c r="EZ795" i="5"/>
  <c r="EY795" i="5"/>
  <c r="EV795" i="5"/>
  <c r="EU795" i="5"/>
  <c r="ET795" i="5"/>
  <c r="EQ795" i="5"/>
  <c r="ER795" i="5" s="1"/>
  <c r="EP795" i="5"/>
  <c r="EM795" i="5"/>
  <c r="EN795" i="5" s="1"/>
  <c r="EL795" i="5"/>
  <c r="EK795" i="5"/>
  <c r="EJ795" i="5"/>
  <c r="EE795" i="5"/>
  <c r="ED795" i="5"/>
  <c r="EC795" i="5"/>
  <c r="EF795" i="5" s="1"/>
  <c r="EG795" i="5" s="1"/>
  <c r="DZ795" i="5"/>
  <c r="DX795" i="5"/>
  <c r="DW795" i="5"/>
  <c r="DV795" i="5"/>
  <c r="DU795" i="5"/>
  <c r="DY795" i="5" s="1"/>
  <c r="EA795" i="5" s="1"/>
  <c r="DN795" i="5"/>
  <c r="DK795" i="5"/>
  <c r="FE794" i="5"/>
  <c r="FD794" i="5"/>
  <c r="FF794" i="5" s="1"/>
  <c r="FG794" i="5" s="1"/>
  <c r="EZ794" i="5"/>
  <c r="EY794" i="5"/>
  <c r="FA794" i="5" s="1"/>
  <c r="FB794" i="5" s="1"/>
  <c r="ET794" i="5"/>
  <c r="EP794" i="5"/>
  <c r="EQ794" i="5" s="1"/>
  <c r="ER794" i="5" s="1"/>
  <c r="EL794" i="5"/>
  <c r="EK794" i="5"/>
  <c r="EJ794" i="5"/>
  <c r="EE794" i="5"/>
  <c r="EF794" i="5" s="1"/>
  <c r="EG794" i="5" s="1"/>
  <c r="ED794" i="5"/>
  <c r="EC794" i="5"/>
  <c r="DZ794" i="5"/>
  <c r="DX794" i="5"/>
  <c r="DW794" i="5"/>
  <c r="DV794" i="5"/>
  <c r="DU794" i="5"/>
  <c r="FF793" i="5"/>
  <c r="FG793" i="5" s="1"/>
  <c r="FE793" i="5"/>
  <c r="FD793" i="5"/>
  <c r="FA793" i="5"/>
  <c r="FB793" i="5" s="1"/>
  <c r="EZ793" i="5"/>
  <c r="EY793" i="5"/>
  <c r="EV793" i="5"/>
  <c r="EU793" i="5"/>
  <c r="ET793" i="5"/>
  <c r="EQ793" i="5"/>
  <c r="ER793" i="5" s="1"/>
  <c r="EP793" i="5"/>
  <c r="EM793" i="5"/>
  <c r="EN793" i="5" s="1"/>
  <c r="EL793" i="5"/>
  <c r="EK793" i="5"/>
  <c r="EJ793" i="5"/>
  <c r="EE793" i="5"/>
  <c r="ED793" i="5"/>
  <c r="EC793" i="5"/>
  <c r="EF793" i="5" s="1"/>
  <c r="EG793" i="5" s="1"/>
  <c r="DZ793" i="5"/>
  <c r="DX793" i="5"/>
  <c r="DW793" i="5"/>
  <c r="DV793" i="5"/>
  <c r="DU793" i="5"/>
  <c r="DN793" i="5"/>
  <c r="DK793" i="5"/>
  <c r="FE792" i="5"/>
  <c r="FD792" i="5"/>
  <c r="FF792" i="5" s="1"/>
  <c r="FG792" i="5" s="1"/>
  <c r="EZ792" i="5"/>
  <c r="EY792" i="5"/>
  <c r="FA792" i="5" s="1"/>
  <c r="FB792" i="5" s="1"/>
  <c r="ET792" i="5"/>
  <c r="EP792" i="5"/>
  <c r="EQ792" i="5" s="1"/>
  <c r="ER792" i="5" s="1"/>
  <c r="EL792" i="5"/>
  <c r="EK792" i="5"/>
  <c r="EJ792" i="5"/>
  <c r="EE792" i="5"/>
  <c r="EF792" i="5" s="1"/>
  <c r="EG792" i="5" s="1"/>
  <c r="ED792" i="5"/>
  <c r="EC792" i="5"/>
  <c r="DZ792" i="5"/>
  <c r="DX792" i="5"/>
  <c r="DW792" i="5"/>
  <c r="DV792" i="5"/>
  <c r="DU792" i="5"/>
  <c r="FF791" i="5"/>
  <c r="FG791" i="5" s="1"/>
  <c r="FE791" i="5"/>
  <c r="FD791" i="5"/>
  <c r="FA791" i="5"/>
  <c r="FB791" i="5" s="1"/>
  <c r="EZ791" i="5"/>
  <c r="EY791" i="5"/>
  <c r="EV791" i="5"/>
  <c r="EU791" i="5"/>
  <c r="ET791" i="5"/>
  <c r="EQ791" i="5"/>
  <c r="ER791" i="5" s="1"/>
  <c r="EP791" i="5"/>
  <c r="EM791" i="5"/>
  <c r="EN791" i="5" s="1"/>
  <c r="EL791" i="5"/>
  <c r="EK791" i="5"/>
  <c r="EJ791" i="5"/>
  <c r="EE791" i="5"/>
  <c r="ED791" i="5"/>
  <c r="EC791" i="5"/>
  <c r="EF791" i="5" s="1"/>
  <c r="EG791" i="5" s="1"/>
  <c r="DZ791" i="5"/>
  <c r="DX791" i="5"/>
  <c r="DW791" i="5"/>
  <c r="DV791" i="5"/>
  <c r="DU791" i="5"/>
  <c r="DY791" i="5" s="1"/>
  <c r="EA791" i="5" s="1"/>
  <c r="DN791" i="5"/>
  <c r="DK791" i="5"/>
  <c r="FE790" i="5"/>
  <c r="FD790" i="5"/>
  <c r="FF790" i="5" s="1"/>
  <c r="FG790" i="5" s="1"/>
  <c r="EZ790" i="5"/>
  <c r="EY790" i="5"/>
  <c r="FA790" i="5" s="1"/>
  <c r="FB790" i="5" s="1"/>
  <c r="ET790" i="5"/>
  <c r="EP790" i="5"/>
  <c r="EQ790" i="5" s="1"/>
  <c r="ER790" i="5" s="1"/>
  <c r="EL790" i="5"/>
  <c r="EK790" i="5"/>
  <c r="EJ790" i="5"/>
  <c r="EE790" i="5"/>
  <c r="EF790" i="5" s="1"/>
  <c r="EG790" i="5" s="1"/>
  <c r="ED790" i="5"/>
  <c r="EC790" i="5"/>
  <c r="DZ790" i="5"/>
  <c r="DX790" i="5"/>
  <c r="DW790" i="5"/>
  <c r="DV790" i="5"/>
  <c r="DU790" i="5"/>
  <c r="FF789" i="5"/>
  <c r="FG789" i="5" s="1"/>
  <c r="FE789" i="5"/>
  <c r="FD789" i="5"/>
  <c r="FA789" i="5"/>
  <c r="FB789" i="5" s="1"/>
  <c r="EZ789" i="5"/>
  <c r="EY789" i="5"/>
  <c r="EV789" i="5"/>
  <c r="EU789" i="5"/>
  <c r="ET789" i="5"/>
  <c r="EQ789" i="5"/>
  <c r="ER789" i="5" s="1"/>
  <c r="EP789" i="5"/>
  <c r="EM789" i="5"/>
  <c r="EN789" i="5" s="1"/>
  <c r="EL789" i="5"/>
  <c r="EK789" i="5"/>
  <c r="EJ789" i="5"/>
  <c r="EE789" i="5"/>
  <c r="ED789" i="5"/>
  <c r="EC789" i="5"/>
  <c r="EF789" i="5" s="1"/>
  <c r="EG789" i="5" s="1"/>
  <c r="DZ789" i="5"/>
  <c r="DX789" i="5"/>
  <c r="DW789" i="5"/>
  <c r="DV789" i="5"/>
  <c r="DU789" i="5"/>
  <c r="DY789" i="5" s="1"/>
  <c r="EA789" i="5" s="1"/>
  <c r="DN789" i="5"/>
  <c r="DK789" i="5"/>
  <c r="FE788" i="5"/>
  <c r="FD788" i="5"/>
  <c r="FF788" i="5" s="1"/>
  <c r="FG788" i="5" s="1"/>
  <c r="EZ788" i="5"/>
  <c r="EY788" i="5"/>
  <c r="FA788" i="5" s="1"/>
  <c r="FB788" i="5" s="1"/>
  <c r="ET788" i="5"/>
  <c r="EP788" i="5"/>
  <c r="EQ788" i="5" s="1"/>
  <c r="ER788" i="5" s="1"/>
  <c r="EL788" i="5"/>
  <c r="EK788" i="5"/>
  <c r="EJ788" i="5"/>
  <c r="EM788" i="5" s="1"/>
  <c r="EN788" i="5" s="1"/>
  <c r="EE788" i="5"/>
  <c r="EF788" i="5" s="1"/>
  <c r="EG788" i="5" s="1"/>
  <c r="ED788" i="5"/>
  <c r="EC788" i="5"/>
  <c r="DZ788" i="5"/>
  <c r="DX788" i="5"/>
  <c r="DW788" i="5"/>
  <c r="DV788" i="5"/>
  <c r="DU788" i="5"/>
  <c r="FF787" i="5"/>
  <c r="FG787" i="5" s="1"/>
  <c r="FE787" i="5"/>
  <c r="FD787" i="5"/>
  <c r="FA787" i="5"/>
  <c r="FB787" i="5" s="1"/>
  <c r="EZ787" i="5"/>
  <c r="EY787" i="5"/>
  <c r="EV787" i="5"/>
  <c r="EU787" i="5"/>
  <c r="ET787" i="5"/>
  <c r="EQ787" i="5"/>
  <c r="ER787" i="5" s="1"/>
  <c r="EP787" i="5"/>
  <c r="EM787" i="5"/>
  <c r="EN787" i="5" s="1"/>
  <c r="EL787" i="5"/>
  <c r="EK787" i="5"/>
  <c r="EJ787" i="5"/>
  <c r="EE787" i="5"/>
  <c r="ED787" i="5"/>
  <c r="EC787" i="5"/>
  <c r="EF787" i="5" s="1"/>
  <c r="EG787" i="5" s="1"/>
  <c r="DZ787" i="5"/>
  <c r="DX787" i="5"/>
  <c r="DW787" i="5"/>
  <c r="DV787" i="5"/>
  <c r="DU787" i="5"/>
  <c r="DY787" i="5" s="1"/>
  <c r="EA787" i="5" s="1"/>
  <c r="DN787" i="5"/>
  <c r="DK787" i="5"/>
  <c r="FE786" i="5"/>
  <c r="FD786" i="5"/>
  <c r="FF786" i="5" s="1"/>
  <c r="FG786" i="5" s="1"/>
  <c r="EZ786" i="5"/>
  <c r="EY786" i="5"/>
  <c r="FA786" i="5" s="1"/>
  <c r="FB786" i="5" s="1"/>
  <c r="ET786" i="5"/>
  <c r="EP786" i="5"/>
  <c r="EQ786" i="5" s="1"/>
  <c r="ER786" i="5" s="1"/>
  <c r="EL786" i="5"/>
  <c r="EK786" i="5"/>
  <c r="EJ786" i="5"/>
  <c r="EM786" i="5" s="1"/>
  <c r="EN786" i="5" s="1"/>
  <c r="EE786" i="5"/>
  <c r="EF786" i="5" s="1"/>
  <c r="EG786" i="5" s="1"/>
  <c r="ED786" i="5"/>
  <c r="EC786" i="5"/>
  <c r="DZ786" i="5"/>
  <c r="DX786" i="5"/>
  <c r="DW786" i="5"/>
  <c r="DV786" i="5"/>
  <c r="DU786" i="5"/>
  <c r="FF785" i="5"/>
  <c r="FG785" i="5" s="1"/>
  <c r="FE785" i="5"/>
  <c r="FD785" i="5"/>
  <c r="FA785" i="5"/>
  <c r="FB785" i="5" s="1"/>
  <c r="EZ785" i="5"/>
  <c r="EY785" i="5"/>
  <c r="EV785" i="5"/>
  <c r="EU785" i="5"/>
  <c r="ET785" i="5"/>
  <c r="EQ785" i="5"/>
  <c r="ER785" i="5" s="1"/>
  <c r="EP785" i="5"/>
  <c r="EM785" i="5"/>
  <c r="EN785" i="5" s="1"/>
  <c r="EL785" i="5"/>
  <c r="EK785" i="5"/>
  <c r="EJ785" i="5"/>
  <c r="EE785" i="5"/>
  <c r="ED785" i="5"/>
  <c r="EC785" i="5"/>
  <c r="EF785" i="5" s="1"/>
  <c r="EG785" i="5" s="1"/>
  <c r="DZ785" i="5"/>
  <c r="DX785" i="5"/>
  <c r="DW785" i="5"/>
  <c r="DV785" i="5"/>
  <c r="DU785" i="5"/>
  <c r="DN785" i="5"/>
  <c r="DK785" i="5"/>
  <c r="FE784" i="5"/>
  <c r="FD784" i="5"/>
  <c r="FF784" i="5" s="1"/>
  <c r="FG784" i="5" s="1"/>
  <c r="EZ784" i="5"/>
  <c r="EY784" i="5"/>
  <c r="FA784" i="5" s="1"/>
  <c r="FB784" i="5" s="1"/>
  <c r="ET784" i="5"/>
  <c r="EP784" i="5"/>
  <c r="EQ784" i="5" s="1"/>
  <c r="ER784" i="5" s="1"/>
  <c r="EL784" i="5"/>
  <c r="EK784" i="5"/>
  <c r="EJ784" i="5"/>
  <c r="EE784" i="5"/>
  <c r="EF784" i="5" s="1"/>
  <c r="EG784" i="5" s="1"/>
  <c r="ED784" i="5"/>
  <c r="EC784" i="5"/>
  <c r="DZ784" i="5"/>
  <c r="DX784" i="5"/>
  <c r="DW784" i="5"/>
  <c r="DV784" i="5"/>
  <c r="DU784" i="5"/>
  <c r="FF783" i="5"/>
  <c r="FG783" i="5" s="1"/>
  <c r="FE783" i="5"/>
  <c r="FD783" i="5"/>
  <c r="FA783" i="5"/>
  <c r="FB783" i="5" s="1"/>
  <c r="EZ783" i="5"/>
  <c r="EY783" i="5"/>
  <c r="EV783" i="5"/>
  <c r="EU783" i="5"/>
  <c r="ET783" i="5"/>
  <c r="EQ783" i="5"/>
  <c r="ER783" i="5" s="1"/>
  <c r="EP783" i="5"/>
  <c r="EM783" i="5"/>
  <c r="EN783" i="5" s="1"/>
  <c r="EL783" i="5"/>
  <c r="EK783" i="5"/>
  <c r="EJ783" i="5"/>
  <c r="EE783" i="5"/>
  <c r="ED783" i="5"/>
  <c r="EC783" i="5"/>
  <c r="EF783" i="5" s="1"/>
  <c r="EG783" i="5" s="1"/>
  <c r="DZ783" i="5"/>
  <c r="DX783" i="5"/>
  <c r="DW783" i="5"/>
  <c r="DV783" i="5"/>
  <c r="DU783" i="5"/>
  <c r="DN783" i="5"/>
  <c r="DK783" i="5"/>
  <c r="FE782" i="5"/>
  <c r="FD782" i="5"/>
  <c r="FF782" i="5" s="1"/>
  <c r="FG782" i="5" s="1"/>
  <c r="EZ782" i="5"/>
  <c r="EY782" i="5"/>
  <c r="FA782" i="5" s="1"/>
  <c r="FB782" i="5" s="1"/>
  <c r="ET782" i="5"/>
  <c r="EP782" i="5"/>
  <c r="EQ782" i="5" s="1"/>
  <c r="ER782" i="5" s="1"/>
  <c r="EL782" i="5"/>
  <c r="EK782" i="5"/>
  <c r="EJ782" i="5"/>
  <c r="EE782" i="5"/>
  <c r="EF782" i="5" s="1"/>
  <c r="EG782" i="5" s="1"/>
  <c r="ED782" i="5"/>
  <c r="EC782" i="5"/>
  <c r="DZ782" i="5"/>
  <c r="DX782" i="5"/>
  <c r="DW782" i="5"/>
  <c r="DV782" i="5"/>
  <c r="DU782" i="5"/>
  <c r="FF781" i="5"/>
  <c r="FG781" i="5" s="1"/>
  <c r="FE781" i="5"/>
  <c r="FD781" i="5"/>
  <c r="FA781" i="5"/>
  <c r="FB781" i="5" s="1"/>
  <c r="EZ781" i="5"/>
  <c r="EY781" i="5"/>
  <c r="EV781" i="5"/>
  <c r="EU781" i="5"/>
  <c r="ET781" i="5"/>
  <c r="EQ781" i="5"/>
  <c r="ER781" i="5" s="1"/>
  <c r="EP781" i="5"/>
  <c r="EM781" i="5"/>
  <c r="EN781" i="5" s="1"/>
  <c r="EL781" i="5"/>
  <c r="EK781" i="5"/>
  <c r="EJ781" i="5"/>
  <c r="EE781" i="5"/>
  <c r="ED781" i="5"/>
  <c r="EC781" i="5"/>
  <c r="EF781" i="5" s="1"/>
  <c r="EG781" i="5" s="1"/>
  <c r="DZ781" i="5"/>
  <c r="DX781" i="5"/>
  <c r="DW781" i="5"/>
  <c r="DV781" i="5"/>
  <c r="DU781" i="5"/>
  <c r="DY781" i="5" s="1"/>
  <c r="EA781" i="5" s="1"/>
  <c r="DN781" i="5"/>
  <c r="DK781" i="5"/>
  <c r="FE780" i="5"/>
  <c r="FD780" i="5"/>
  <c r="FF780" i="5" s="1"/>
  <c r="FG780" i="5" s="1"/>
  <c r="EZ780" i="5"/>
  <c r="EY780" i="5"/>
  <c r="FA780" i="5" s="1"/>
  <c r="FB780" i="5" s="1"/>
  <c r="ET780" i="5"/>
  <c r="EP780" i="5"/>
  <c r="EQ780" i="5" s="1"/>
  <c r="ER780" i="5" s="1"/>
  <c r="EL780" i="5"/>
  <c r="EK780" i="5"/>
  <c r="EJ780" i="5"/>
  <c r="EM780" i="5" s="1"/>
  <c r="EN780" i="5" s="1"/>
  <c r="EE780" i="5"/>
  <c r="EF780" i="5" s="1"/>
  <c r="EG780" i="5" s="1"/>
  <c r="ED780" i="5"/>
  <c r="EC780" i="5"/>
  <c r="DZ780" i="5"/>
  <c r="DX780" i="5"/>
  <c r="DW780" i="5"/>
  <c r="DV780" i="5"/>
  <c r="DU780" i="5"/>
  <c r="FF779" i="5"/>
  <c r="FG779" i="5" s="1"/>
  <c r="FE779" i="5"/>
  <c r="FD779" i="5"/>
  <c r="FA779" i="5"/>
  <c r="FB779" i="5" s="1"/>
  <c r="EZ779" i="5"/>
  <c r="EY779" i="5"/>
  <c r="EV779" i="5"/>
  <c r="EU779" i="5"/>
  <c r="ET779" i="5"/>
  <c r="EQ779" i="5"/>
  <c r="ER779" i="5" s="1"/>
  <c r="EP779" i="5"/>
  <c r="EM779" i="5"/>
  <c r="EN779" i="5" s="1"/>
  <c r="EL779" i="5"/>
  <c r="EK779" i="5"/>
  <c r="EJ779" i="5"/>
  <c r="EE779" i="5"/>
  <c r="ED779" i="5"/>
  <c r="EC779" i="5"/>
  <c r="EF779" i="5" s="1"/>
  <c r="EG779" i="5" s="1"/>
  <c r="DZ779" i="5"/>
  <c r="DX779" i="5"/>
  <c r="DW779" i="5"/>
  <c r="DV779" i="5"/>
  <c r="DU779" i="5"/>
  <c r="DY779" i="5" s="1"/>
  <c r="EA779" i="5" s="1"/>
  <c r="DN779" i="5"/>
  <c r="DK779" i="5"/>
  <c r="FE778" i="5"/>
  <c r="FD778" i="5"/>
  <c r="FF778" i="5" s="1"/>
  <c r="FG778" i="5" s="1"/>
  <c r="EZ778" i="5"/>
  <c r="EY778" i="5"/>
  <c r="FA778" i="5" s="1"/>
  <c r="FB778" i="5" s="1"/>
  <c r="ET778" i="5"/>
  <c r="EP778" i="5"/>
  <c r="EQ778" i="5" s="1"/>
  <c r="ER778" i="5" s="1"/>
  <c r="EL778" i="5"/>
  <c r="EK778" i="5"/>
  <c r="EJ778" i="5"/>
  <c r="EM778" i="5" s="1"/>
  <c r="EN778" i="5" s="1"/>
  <c r="EE778" i="5"/>
  <c r="EF778" i="5" s="1"/>
  <c r="EG778" i="5" s="1"/>
  <c r="ED778" i="5"/>
  <c r="EC778" i="5"/>
  <c r="DZ778" i="5"/>
  <c r="DX778" i="5"/>
  <c r="DV778" i="5"/>
  <c r="DW778" i="5" s="1"/>
  <c r="DU778" i="5"/>
  <c r="DY778" i="5" s="1"/>
  <c r="FF777" i="5"/>
  <c r="FG777" i="5" s="1"/>
  <c r="FE777" i="5"/>
  <c r="FD777" i="5"/>
  <c r="FA777" i="5"/>
  <c r="FB777" i="5" s="1"/>
  <c r="EZ777" i="5"/>
  <c r="EY777" i="5"/>
  <c r="EV777" i="5"/>
  <c r="EU777" i="5"/>
  <c r="ET777" i="5"/>
  <c r="EQ777" i="5"/>
  <c r="ER777" i="5" s="1"/>
  <c r="EP777" i="5"/>
  <c r="EL777" i="5"/>
  <c r="EK777" i="5"/>
  <c r="EJ777" i="5"/>
  <c r="EG777" i="5"/>
  <c r="EE777" i="5"/>
  <c r="ED777" i="5"/>
  <c r="EC777" i="5"/>
  <c r="EF777" i="5" s="1"/>
  <c r="DZ777" i="5"/>
  <c r="DX777" i="5"/>
  <c r="DW777" i="5"/>
  <c r="DV777" i="5"/>
  <c r="DU777" i="5"/>
  <c r="DN777" i="5"/>
  <c r="DM777" i="5"/>
  <c r="FE776" i="5"/>
  <c r="FD776" i="5"/>
  <c r="FA776" i="5"/>
  <c r="FB776" i="5" s="1"/>
  <c r="EZ776" i="5"/>
  <c r="EY776" i="5"/>
  <c r="EV776" i="5"/>
  <c r="EU776" i="5"/>
  <c r="ET776" i="5"/>
  <c r="EP776" i="5"/>
  <c r="EQ776" i="5" s="1"/>
  <c r="ER776" i="5" s="1"/>
  <c r="EL776" i="5"/>
  <c r="EK776" i="5"/>
  <c r="EJ776" i="5"/>
  <c r="EF776" i="5"/>
  <c r="EG776" i="5" s="1"/>
  <c r="EE776" i="5"/>
  <c r="ED776" i="5"/>
  <c r="EC776" i="5"/>
  <c r="DZ776" i="5"/>
  <c r="DX776" i="5"/>
  <c r="DW776" i="5"/>
  <c r="DV776" i="5"/>
  <c r="DU776" i="5"/>
  <c r="DM776" i="5"/>
  <c r="FE775" i="5"/>
  <c r="FD775" i="5"/>
  <c r="FF775" i="5" s="1"/>
  <c r="FG775" i="5" s="1"/>
  <c r="EY775" i="5"/>
  <c r="ET775" i="5"/>
  <c r="ER775" i="5"/>
  <c r="EP775" i="5"/>
  <c r="EQ775" i="5" s="1"/>
  <c r="EM775" i="5"/>
  <c r="EN775" i="5" s="1"/>
  <c r="EL775" i="5"/>
  <c r="EK775" i="5"/>
  <c r="EJ775" i="5"/>
  <c r="EE775" i="5"/>
  <c r="EF775" i="5" s="1"/>
  <c r="EG775" i="5" s="1"/>
  <c r="ED775" i="5"/>
  <c r="EC775" i="5"/>
  <c r="DZ775" i="5"/>
  <c r="DY775" i="5"/>
  <c r="EA775" i="5" s="1"/>
  <c r="DX775" i="5"/>
  <c r="DV775" i="5"/>
  <c r="DW775" i="5" s="1"/>
  <c r="DU775" i="5"/>
  <c r="FE774" i="5"/>
  <c r="FF774" i="5" s="1"/>
  <c r="FG774" i="5" s="1"/>
  <c r="FD774" i="5"/>
  <c r="FA774" i="5"/>
  <c r="FB774" i="5" s="1"/>
  <c r="EZ774" i="5"/>
  <c r="EY774" i="5"/>
  <c r="EV774" i="5"/>
  <c r="EU774" i="5"/>
  <c r="ET774" i="5"/>
  <c r="EQ774" i="5"/>
  <c r="ER774" i="5" s="1"/>
  <c r="EP774" i="5"/>
  <c r="EL774" i="5"/>
  <c r="EK774" i="5"/>
  <c r="EJ774" i="5"/>
  <c r="EE774" i="5"/>
  <c r="ED774" i="5"/>
  <c r="EC774" i="5"/>
  <c r="EF774" i="5" s="1"/>
  <c r="EG774" i="5" s="1"/>
  <c r="DZ774" i="5"/>
  <c r="DX774" i="5"/>
  <c r="DW774" i="5"/>
  <c r="DV774" i="5"/>
  <c r="DU774" i="5"/>
  <c r="FE773" i="5"/>
  <c r="FD773" i="5"/>
  <c r="FF773" i="5" s="1"/>
  <c r="FG773" i="5" s="1"/>
  <c r="EY773" i="5"/>
  <c r="ET773" i="5"/>
  <c r="ER773" i="5"/>
  <c r="EP773" i="5"/>
  <c r="EQ773" i="5" s="1"/>
  <c r="EM773" i="5"/>
  <c r="EN773" i="5" s="1"/>
  <c r="EL773" i="5"/>
  <c r="EK773" i="5"/>
  <c r="EJ773" i="5"/>
  <c r="EH773" i="5"/>
  <c r="EE773" i="5"/>
  <c r="EF773" i="5" s="1"/>
  <c r="EG773" i="5" s="1"/>
  <c r="ED773" i="5"/>
  <c r="EC773" i="5"/>
  <c r="DZ773" i="5"/>
  <c r="DX773" i="5"/>
  <c r="DV773" i="5"/>
  <c r="DW773" i="5" s="1"/>
  <c r="DU773" i="5"/>
  <c r="DY773" i="5" s="1"/>
  <c r="EA773" i="5" s="1"/>
  <c r="FF772" i="5"/>
  <c r="FG772" i="5" s="1"/>
  <c r="FE772" i="5"/>
  <c r="FD772" i="5"/>
  <c r="FA772" i="5"/>
  <c r="FB772" i="5" s="1"/>
  <c r="EZ772" i="5"/>
  <c r="EY772" i="5"/>
  <c r="EV772" i="5"/>
  <c r="DJ772" i="5" s="1"/>
  <c r="EU772" i="5"/>
  <c r="ET772" i="5"/>
  <c r="EQ772" i="5"/>
  <c r="ER772" i="5" s="1"/>
  <c r="EP772" i="5"/>
  <c r="EL772" i="5"/>
  <c r="EK772" i="5"/>
  <c r="EM772" i="5" s="1"/>
  <c r="EN772" i="5" s="1"/>
  <c r="EJ772" i="5"/>
  <c r="EE772" i="5"/>
  <c r="ED772" i="5"/>
  <c r="EC772" i="5"/>
  <c r="EF772" i="5" s="1"/>
  <c r="EG772" i="5" s="1"/>
  <c r="DZ772" i="5"/>
  <c r="DX772" i="5"/>
  <c r="DW772" i="5"/>
  <c r="DV772" i="5"/>
  <c r="DU772" i="5"/>
  <c r="DY772" i="5" s="1"/>
  <c r="DN772" i="5"/>
  <c r="DM772" i="5"/>
  <c r="FG771" i="5"/>
  <c r="FE771" i="5"/>
  <c r="FD771" i="5"/>
  <c r="FF771" i="5" s="1"/>
  <c r="EY771" i="5"/>
  <c r="ET771" i="5"/>
  <c r="EP771" i="5"/>
  <c r="EQ771" i="5" s="1"/>
  <c r="ER771" i="5" s="1"/>
  <c r="EN771" i="5"/>
  <c r="EL771" i="5"/>
  <c r="EK771" i="5"/>
  <c r="EJ771" i="5"/>
  <c r="EM771" i="5" s="1"/>
  <c r="EE771" i="5"/>
  <c r="EF771" i="5" s="1"/>
  <c r="EG771" i="5" s="1"/>
  <c r="ED771" i="5"/>
  <c r="EC771" i="5"/>
  <c r="DZ771" i="5"/>
  <c r="DX771" i="5"/>
  <c r="DV771" i="5"/>
  <c r="DW771" i="5" s="1"/>
  <c r="DU771" i="5"/>
  <c r="FF770" i="5"/>
  <c r="FG770" i="5" s="1"/>
  <c r="FE770" i="5"/>
  <c r="FD770" i="5"/>
  <c r="FA770" i="5"/>
  <c r="FB770" i="5" s="1"/>
  <c r="EZ770" i="5"/>
  <c r="EY770" i="5"/>
  <c r="EV770" i="5"/>
  <c r="EU770" i="5"/>
  <c r="ET770" i="5"/>
  <c r="EQ770" i="5"/>
  <c r="ER770" i="5" s="1"/>
  <c r="EP770" i="5"/>
  <c r="EL770" i="5"/>
  <c r="EK770" i="5"/>
  <c r="EM770" i="5" s="1"/>
  <c r="EN770" i="5" s="1"/>
  <c r="EJ770" i="5"/>
  <c r="EF770" i="5"/>
  <c r="EG770" i="5" s="1"/>
  <c r="EE770" i="5"/>
  <c r="ED770" i="5"/>
  <c r="EC770" i="5"/>
  <c r="EA770" i="5"/>
  <c r="DZ770" i="5"/>
  <c r="DX770" i="5"/>
  <c r="DW770" i="5"/>
  <c r="DV770" i="5"/>
  <c r="DU770" i="5"/>
  <c r="DY770" i="5" s="1"/>
  <c r="DN770" i="5"/>
  <c r="DM770" i="5"/>
  <c r="DJ770" i="5"/>
  <c r="FG769" i="5"/>
  <c r="FE769" i="5"/>
  <c r="FD769" i="5"/>
  <c r="FF769" i="5" s="1"/>
  <c r="EY769" i="5"/>
  <c r="ET769" i="5"/>
  <c r="ER769" i="5"/>
  <c r="EP769" i="5"/>
  <c r="EQ769" i="5" s="1"/>
  <c r="EL769" i="5"/>
  <c r="EK769" i="5"/>
  <c r="EJ769" i="5"/>
  <c r="EM769" i="5" s="1"/>
  <c r="EN769" i="5" s="1"/>
  <c r="EE769" i="5"/>
  <c r="EF769" i="5" s="1"/>
  <c r="EG769" i="5" s="1"/>
  <c r="ED769" i="5"/>
  <c r="EC769" i="5"/>
  <c r="DZ769" i="5"/>
  <c r="DY769" i="5"/>
  <c r="DX769" i="5"/>
  <c r="DV769" i="5"/>
  <c r="DW769" i="5" s="1"/>
  <c r="DU769" i="5"/>
  <c r="FF768" i="5"/>
  <c r="FG768" i="5" s="1"/>
  <c r="FE768" i="5"/>
  <c r="FD768" i="5"/>
  <c r="FA768" i="5"/>
  <c r="FB768" i="5" s="1"/>
  <c r="EZ768" i="5"/>
  <c r="EY768" i="5"/>
  <c r="EV768" i="5"/>
  <c r="EU768" i="5"/>
  <c r="ET768" i="5"/>
  <c r="EP768" i="5"/>
  <c r="EQ768" i="5" s="1"/>
  <c r="ER768" i="5" s="1"/>
  <c r="EL768" i="5"/>
  <c r="EK768" i="5"/>
  <c r="EJ768" i="5"/>
  <c r="EF768" i="5"/>
  <c r="EG768" i="5" s="1"/>
  <c r="EE768" i="5"/>
  <c r="ED768" i="5"/>
  <c r="EC768" i="5"/>
  <c r="DZ768" i="5"/>
  <c r="DX768" i="5"/>
  <c r="DW768" i="5"/>
  <c r="DV768" i="5"/>
  <c r="DU768" i="5"/>
  <c r="FE767" i="5"/>
  <c r="FD767" i="5"/>
  <c r="FF767" i="5" s="1"/>
  <c r="FG767" i="5" s="1"/>
  <c r="EY767" i="5"/>
  <c r="ET767" i="5"/>
  <c r="ER767" i="5"/>
  <c r="EP767" i="5"/>
  <c r="EQ767" i="5" s="1"/>
  <c r="EM767" i="5"/>
  <c r="EN767" i="5" s="1"/>
  <c r="EL767" i="5"/>
  <c r="EK767" i="5"/>
  <c r="EJ767" i="5"/>
  <c r="EE767" i="5"/>
  <c r="EF767" i="5" s="1"/>
  <c r="EG767" i="5" s="1"/>
  <c r="ED767" i="5"/>
  <c r="EC767" i="5"/>
  <c r="DZ767" i="5"/>
  <c r="DX767" i="5"/>
  <c r="DV767" i="5"/>
  <c r="DW767" i="5" s="1"/>
  <c r="DU767" i="5"/>
  <c r="DY767" i="5" s="1"/>
  <c r="FE766" i="5"/>
  <c r="FF766" i="5" s="1"/>
  <c r="FG766" i="5" s="1"/>
  <c r="FD766" i="5"/>
  <c r="FA766" i="5"/>
  <c r="FB766" i="5" s="1"/>
  <c r="EZ766" i="5"/>
  <c r="EY766" i="5"/>
  <c r="EV766" i="5"/>
  <c r="EU766" i="5"/>
  <c r="ET766" i="5"/>
  <c r="EP766" i="5"/>
  <c r="EQ766" i="5" s="1"/>
  <c r="ER766" i="5" s="1"/>
  <c r="EL766" i="5"/>
  <c r="EK766" i="5"/>
  <c r="EJ766" i="5"/>
  <c r="EG766" i="5"/>
  <c r="EE766" i="5"/>
  <c r="ED766" i="5"/>
  <c r="EC766" i="5"/>
  <c r="EF766" i="5" s="1"/>
  <c r="DZ766" i="5"/>
  <c r="DX766" i="5"/>
  <c r="DW766" i="5"/>
  <c r="DV766" i="5"/>
  <c r="DU766" i="5"/>
  <c r="DN766" i="5"/>
  <c r="DM766" i="5"/>
  <c r="FE765" i="5"/>
  <c r="FD765" i="5"/>
  <c r="FF765" i="5" s="1"/>
  <c r="FG765" i="5" s="1"/>
  <c r="EY765" i="5"/>
  <c r="ET765" i="5"/>
  <c r="ER765" i="5"/>
  <c r="EP765" i="5"/>
  <c r="EQ765" i="5" s="1"/>
  <c r="EL765" i="5"/>
  <c r="EK765" i="5"/>
  <c r="EJ765" i="5"/>
  <c r="EM765" i="5" s="1"/>
  <c r="EN765" i="5" s="1"/>
  <c r="EE765" i="5"/>
  <c r="EF765" i="5" s="1"/>
  <c r="EG765" i="5" s="1"/>
  <c r="ED765" i="5"/>
  <c r="EC765" i="5"/>
  <c r="DZ765" i="5"/>
  <c r="DX765" i="5"/>
  <c r="DV765" i="5"/>
  <c r="DW765" i="5" s="1"/>
  <c r="DU765" i="5"/>
  <c r="DY765" i="5" s="1"/>
  <c r="FE764" i="5"/>
  <c r="FF764" i="5" s="1"/>
  <c r="FG764" i="5" s="1"/>
  <c r="FD764" i="5"/>
  <c r="FA764" i="5"/>
  <c r="FB764" i="5" s="1"/>
  <c r="EZ764" i="5"/>
  <c r="EY764" i="5"/>
  <c r="EV764" i="5"/>
  <c r="DJ764" i="5" s="1"/>
  <c r="EU764" i="5"/>
  <c r="ET764" i="5"/>
  <c r="EQ764" i="5"/>
  <c r="ER764" i="5" s="1"/>
  <c r="EP764" i="5"/>
  <c r="EL764" i="5"/>
  <c r="EK764" i="5"/>
  <c r="EM764" i="5" s="1"/>
  <c r="EN764" i="5" s="1"/>
  <c r="EJ764" i="5"/>
  <c r="EE764" i="5"/>
  <c r="ED764" i="5"/>
  <c r="EC764" i="5"/>
  <c r="EF764" i="5" s="1"/>
  <c r="EG764" i="5" s="1"/>
  <c r="DZ764" i="5"/>
  <c r="DX764" i="5"/>
  <c r="DW764" i="5"/>
  <c r="DV764" i="5"/>
  <c r="DU764" i="5"/>
  <c r="DN764" i="5"/>
  <c r="DM764" i="5"/>
  <c r="FG763" i="5"/>
  <c r="FE763" i="5"/>
  <c r="FD763" i="5"/>
  <c r="FF763" i="5" s="1"/>
  <c r="EY763" i="5"/>
  <c r="ET763" i="5"/>
  <c r="EP763" i="5"/>
  <c r="EQ763" i="5" s="1"/>
  <c r="ER763" i="5" s="1"/>
  <c r="EL763" i="5"/>
  <c r="EK763" i="5"/>
  <c r="EJ763" i="5"/>
  <c r="EM763" i="5" s="1"/>
  <c r="EN763" i="5" s="1"/>
  <c r="EE763" i="5"/>
  <c r="EF763" i="5" s="1"/>
  <c r="EG763" i="5" s="1"/>
  <c r="ED763" i="5"/>
  <c r="EC763" i="5"/>
  <c r="DZ763" i="5"/>
  <c r="DX763" i="5"/>
  <c r="DV763" i="5"/>
  <c r="DW763" i="5" s="1"/>
  <c r="DU763" i="5"/>
  <c r="DY763" i="5" s="1"/>
  <c r="FF762" i="5"/>
  <c r="FG762" i="5" s="1"/>
  <c r="FE762" i="5"/>
  <c r="FD762" i="5"/>
  <c r="FA762" i="5"/>
  <c r="FB762" i="5" s="1"/>
  <c r="EZ762" i="5"/>
  <c r="EY762" i="5"/>
  <c r="EV762" i="5"/>
  <c r="EU762" i="5"/>
  <c r="ET762" i="5"/>
  <c r="EQ762" i="5"/>
  <c r="ER762" i="5" s="1"/>
  <c r="EP762" i="5"/>
  <c r="EL762" i="5"/>
  <c r="EK762" i="5"/>
  <c r="EJ762" i="5"/>
  <c r="EF762" i="5"/>
  <c r="EG762" i="5" s="1"/>
  <c r="EE762" i="5"/>
  <c r="ED762" i="5"/>
  <c r="EC762" i="5"/>
  <c r="DZ762" i="5"/>
  <c r="DX762" i="5"/>
  <c r="DW762" i="5"/>
  <c r="DV762" i="5"/>
  <c r="DU762" i="5"/>
  <c r="DY762" i="5" s="1"/>
  <c r="DN762" i="5"/>
  <c r="DM762" i="5"/>
  <c r="DJ762" i="5"/>
  <c r="FG761" i="5"/>
  <c r="FE761" i="5"/>
  <c r="FD761" i="5"/>
  <c r="FF761" i="5" s="1"/>
  <c r="EY761" i="5"/>
  <c r="ET761" i="5"/>
  <c r="ER761" i="5"/>
  <c r="EP761" i="5"/>
  <c r="EQ761" i="5" s="1"/>
  <c r="EM761" i="5"/>
  <c r="EN761" i="5" s="1"/>
  <c r="EL761" i="5"/>
  <c r="EK761" i="5"/>
  <c r="EJ761" i="5"/>
  <c r="EF761" i="5"/>
  <c r="EG761" i="5" s="1"/>
  <c r="EE761" i="5"/>
  <c r="ED761" i="5"/>
  <c r="EC761" i="5"/>
  <c r="DZ761" i="5"/>
  <c r="DX761" i="5"/>
  <c r="DW761" i="5"/>
  <c r="DV761" i="5"/>
  <c r="DU761" i="5"/>
  <c r="FF760" i="5"/>
  <c r="FG760" i="5" s="1"/>
  <c r="FE760" i="5"/>
  <c r="FD760" i="5"/>
  <c r="FA760" i="5"/>
  <c r="FB760" i="5" s="1"/>
  <c r="EZ760" i="5"/>
  <c r="EY760" i="5"/>
  <c r="EV760" i="5"/>
  <c r="EU760" i="5"/>
  <c r="ET760" i="5"/>
  <c r="EP760" i="5"/>
  <c r="EQ760" i="5" s="1"/>
  <c r="ER760" i="5" s="1"/>
  <c r="EL760" i="5"/>
  <c r="EK760" i="5"/>
  <c r="EM760" i="5" s="1"/>
  <c r="EN760" i="5" s="1"/>
  <c r="EJ760" i="5"/>
  <c r="EF760" i="5"/>
  <c r="EG760" i="5" s="1"/>
  <c r="EE760" i="5"/>
  <c r="ED760" i="5"/>
  <c r="EC760" i="5"/>
  <c r="DZ760" i="5"/>
  <c r="DX760" i="5"/>
  <c r="DW760" i="5"/>
  <c r="DV760" i="5"/>
  <c r="DU760" i="5"/>
  <c r="DY760" i="5" s="1"/>
  <c r="DM760" i="5"/>
  <c r="FE759" i="5"/>
  <c r="FD759" i="5"/>
  <c r="FF759" i="5" s="1"/>
  <c r="FG759" i="5" s="1"/>
  <c r="EY759" i="5"/>
  <c r="EW759" i="5"/>
  <c r="EU759" i="5"/>
  <c r="ET759" i="5"/>
  <c r="EV759" i="5" s="1"/>
  <c r="ER759" i="5"/>
  <c r="EP759" i="5"/>
  <c r="EQ759" i="5" s="1"/>
  <c r="EL759" i="5"/>
  <c r="EK759" i="5"/>
  <c r="EJ759" i="5"/>
  <c r="EM759" i="5" s="1"/>
  <c r="EN759" i="5" s="1"/>
  <c r="EE759" i="5"/>
  <c r="EF759" i="5" s="1"/>
  <c r="EG759" i="5" s="1"/>
  <c r="ED759" i="5"/>
  <c r="EC759" i="5"/>
  <c r="DZ759" i="5"/>
  <c r="DX759" i="5"/>
  <c r="DW759" i="5"/>
  <c r="DV759" i="5"/>
  <c r="DU759" i="5"/>
  <c r="DM759" i="5"/>
  <c r="DL759" i="5"/>
  <c r="DK759" i="5"/>
  <c r="FE758" i="5"/>
  <c r="FF758" i="5" s="1"/>
  <c r="FG758" i="5" s="1"/>
  <c r="FD758" i="5"/>
  <c r="FB758" i="5"/>
  <c r="FA758" i="5"/>
  <c r="EZ758" i="5"/>
  <c r="EY758" i="5"/>
  <c r="EW758" i="5"/>
  <c r="EV758" i="5"/>
  <c r="DL758" i="5" s="1"/>
  <c r="EU758" i="5"/>
  <c r="ET758" i="5"/>
  <c r="EP758" i="5"/>
  <c r="EQ758" i="5" s="1"/>
  <c r="ER758" i="5" s="1"/>
  <c r="EM758" i="5"/>
  <c r="EN758" i="5" s="1"/>
  <c r="EL758" i="5"/>
  <c r="EK758" i="5"/>
  <c r="EJ758" i="5"/>
  <c r="EE758" i="5"/>
  <c r="ED758" i="5"/>
  <c r="EC758" i="5"/>
  <c r="EF758" i="5" s="1"/>
  <c r="EG758" i="5" s="1"/>
  <c r="DZ758" i="5"/>
  <c r="DX758" i="5"/>
  <c r="DW758" i="5"/>
  <c r="DV758" i="5"/>
  <c r="DU758" i="5"/>
  <c r="DY758" i="5" s="1"/>
  <c r="DN758" i="5"/>
  <c r="DM758" i="5"/>
  <c r="DK758" i="5"/>
  <c r="DJ758" i="5"/>
  <c r="FE757" i="5"/>
  <c r="FD757" i="5"/>
  <c r="FF757" i="5" s="1"/>
  <c r="FG757" i="5" s="1"/>
  <c r="FB757" i="5"/>
  <c r="EZ757" i="5"/>
  <c r="EY757" i="5"/>
  <c r="FA757" i="5" s="1"/>
  <c r="EW757" i="5"/>
  <c r="EU757" i="5"/>
  <c r="ET757" i="5"/>
  <c r="EV757" i="5" s="1"/>
  <c r="DL757" i="5" s="1"/>
  <c r="EP757" i="5"/>
  <c r="EQ757" i="5" s="1"/>
  <c r="ER757" i="5" s="1"/>
  <c r="EN757" i="5"/>
  <c r="EL757" i="5"/>
  <c r="EK757" i="5"/>
  <c r="EJ757" i="5"/>
  <c r="EM757" i="5" s="1"/>
  <c r="EE757" i="5"/>
  <c r="EF757" i="5" s="1"/>
  <c r="EG757" i="5" s="1"/>
  <c r="ED757" i="5"/>
  <c r="EC757" i="5"/>
  <c r="DZ757" i="5"/>
  <c r="DY757" i="5"/>
  <c r="DX757" i="5"/>
  <c r="DV757" i="5"/>
  <c r="DW757" i="5" s="1"/>
  <c r="DU757" i="5"/>
  <c r="DM757" i="5"/>
  <c r="DK757" i="5"/>
  <c r="FG756" i="5"/>
  <c r="FF756" i="5"/>
  <c r="FE756" i="5"/>
  <c r="FD756" i="5"/>
  <c r="FB756" i="5"/>
  <c r="FA756" i="5"/>
  <c r="EZ756" i="5"/>
  <c r="EY756" i="5"/>
  <c r="EW756" i="5"/>
  <c r="EV756" i="5"/>
  <c r="DM756" i="5" s="1"/>
  <c r="EU756" i="5"/>
  <c r="ET756" i="5"/>
  <c r="ER756" i="5"/>
  <c r="EQ756" i="5"/>
  <c r="EP756" i="5"/>
  <c r="EM756" i="5"/>
  <c r="EN756" i="5" s="1"/>
  <c r="EL756" i="5"/>
  <c r="EK756" i="5"/>
  <c r="EJ756" i="5"/>
  <c r="EE756" i="5"/>
  <c r="ED756" i="5"/>
  <c r="EC756" i="5"/>
  <c r="DZ756" i="5"/>
  <c r="DY756" i="5"/>
  <c r="DX756" i="5"/>
  <c r="DV756" i="5"/>
  <c r="DW756" i="5" s="1"/>
  <c r="DU756" i="5"/>
  <c r="DN756" i="5"/>
  <c r="DL756" i="5"/>
  <c r="DK756" i="5"/>
  <c r="DJ756" i="5"/>
  <c r="FF755" i="5"/>
  <c r="FG755" i="5" s="1"/>
  <c r="FE755" i="5"/>
  <c r="FD755" i="5"/>
  <c r="FA755" i="5"/>
  <c r="FB755" i="5" s="1"/>
  <c r="EZ755" i="5"/>
  <c r="EY755" i="5"/>
  <c r="EV755" i="5"/>
  <c r="EU755" i="5"/>
  <c r="ET755" i="5"/>
  <c r="EQ755" i="5"/>
  <c r="ER755" i="5" s="1"/>
  <c r="EP755" i="5"/>
  <c r="EL755" i="5"/>
  <c r="EK755" i="5"/>
  <c r="EJ755" i="5"/>
  <c r="EF755" i="5"/>
  <c r="EG755" i="5" s="1"/>
  <c r="EE755" i="5"/>
  <c r="ED755" i="5"/>
  <c r="EC755" i="5"/>
  <c r="DZ755" i="5"/>
  <c r="DX755" i="5"/>
  <c r="DW755" i="5"/>
  <c r="DV755" i="5"/>
  <c r="DU755" i="5"/>
  <c r="DN755" i="5"/>
  <c r="DM755" i="5"/>
  <c r="DJ755" i="5"/>
  <c r="FG754" i="5"/>
  <c r="FE754" i="5"/>
  <c r="FD754" i="5"/>
  <c r="FF754" i="5" s="1"/>
  <c r="EY754" i="5"/>
  <c r="ET754" i="5"/>
  <c r="ER754" i="5"/>
  <c r="EQ754" i="5"/>
  <c r="EP754" i="5"/>
  <c r="EM754" i="5"/>
  <c r="EN754" i="5" s="1"/>
  <c r="EL754" i="5"/>
  <c r="EK754" i="5"/>
  <c r="EJ754" i="5"/>
  <c r="EE754" i="5"/>
  <c r="ED754" i="5"/>
  <c r="EC754" i="5"/>
  <c r="DZ754" i="5"/>
  <c r="DY754" i="5"/>
  <c r="DX754" i="5"/>
  <c r="DV754" i="5"/>
  <c r="DW754" i="5" s="1"/>
  <c r="DU754" i="5"/>
  <c r="FE753" i="5"/>
  <c r="FF753" i="5" s="1"/>
  <c r="FG753" i="5" s="1"/>
  <c r="FD753" i="5"/>
  <c r="FA753" i="5"/>
  <c r="FB753" i="5" s="1"/>
  <c r="EZ753" i="5"/>
  <c r="EY753" i="5"/>
  <c r="EV753" i="5"/>
  <c r="EU753" i="5"/>
  <c r="ET753" i="5"/>
  <c r="EP753" i="5"/>
  <c r="EQ753" i="5" s="1"/>
  <c r="ER753" i="5" s="1"/>
  <c r="EL753" i="5"/>
  <c r="EK753" i="5"/>
  <c r="EJ753" i="5"/>
  <c r="EE753" i="5"/>
  <c r="ED753" i="5"/>
  <c r="EC753" i="5"/>
  <c r="EF753" i="5" s="1"/>
  <c r="EG753" i="5" s="1"/>
  <c r="DZ753" i="5"/>
  <c r="DX753" i="5"/>
  <c r="DW753" i="5"/>
  <c r="DV753" i="5"/>
  <c r="DU753" i="5"/>
  <c r="DM753" i="5"/>
  <c r="DJ753" i="5"/>
  <c r="FE752" i="5"/>
  <c r="FD752" i="5"/>
  <c r="FF752" i="5" s="1"/>
  <c r="FG752" i="5" s="1"/>
  <c r="EY752" i="5"/>
  <c r="ET752" i="5"/>
  <c r="ER752" i="5"/>
  <c r="EQ752" i="5"/>
  <c r="EP752" i="5"/>
  <c r="EM752" i="5"/>
  <c r="EN752" i="5" s="1"/>
  <c r="EL752" i="5"/>
  <c r="EK752" i="5"/>
  <c r="EJ752" i="5"/>
  <c r="EE752" i="5"/>
  <c r="ED752" i="5"/>
  <c r="EC752" i="5"/>
  <c r="EF752" i="5" s="1"/>
  <c r="EG752" i="5" s="1"/>
  <c r="DZ752" i="5"/>
  <c r="DX752" i="5"/>
  <c r="DV752" i="5"/>
  <c r="DW752" i="5" s="1"/>
  <c r="DU752" i="5"/>
  <c r="FF751" i="5"/>
  <c r="FG751" i="5" s="1"/>
  <c r="FE751" i="5"/>
  <c r="FD751" i="5"/>
  <c r="FA751" i="5"/>
  <c r="FB751" i="5" s="1"/>
  <c r="EZ751" i="5"/>
  <c r="EY751" i="5"/>
  <c r="EV751" i="5"/>
  <c r="EU751" i="5"/>
  <c r="ET751" i="5"/>
  <c r="EQ751" i="5"/>
  <c r="ER751" i="5" s="1"/>
  <c r="EP751" i="5"/>
  <c r="EL751" i="5"/>
  <c r="EK751" i="5"/>
  <c r="EJ751" i="5"/>
  <c r="EF751" i="5"/>
  <c r="EG751" i="5" s="1"/>
  <c r="EE751" i="5"/>
  <c r="ED751" i="5"/>
  <c r="EC751" i="5"/>
  <c r="DZ751" i="5"/>
  <c r="DX751" i="5"/>
  <c r="DW751" i="5"/>
  <c r="DV751" i="5"/>
  <c r="DU751" i="5"/>
  <c r="DY751" i="5" s="1"/>
  <c r="DN751" i="5"/>
  <c r="DM751" i="5"/>
  <c r="DJ751" i="5"/>
  <c r="FG750" i="5"/>
  <c r="FE750" i="5"/>
  <c r="FD750" i="5"/>
  <c r="FF750" i="5" s="1"/>
  <c r="EY750" i="5"/>
  <c r="ET750" i="5"/>
  <c r="ER750" i="5"/>
  <c r="EQ750" i="5"/>
  <c r="EP750" i="5"/>
  <c r="EM750" i="5"/>
  <c r="EN750" i="5" s="1"/>
  <c r="EL750" i="5"/>
  <c r="EK750" i="5"/>
  <c r="EJ750" i="5"/>
  <c r="EE750" i="5"/>
  <c r="ED750" i="5"/>
  <c r="EC750" i="5"/>
  <c r="DZ750" i="5"/>
  <c r="DY750" i="5"/>
  <c r="DX750" i="5"/>
  <c r="DV750" i="5"/>
  <c r="DW750" i="5" s="1"/>
  <c r="DU750" i="5"/>
  <c r="FE749" i="5"/>
  <c r="FF749" i="5" s="1"/>
  <c r="FG749" i="5" s="1"/>
  <c r="FD749" i="5"/>
  <c r="FA749" i="5"/>
  <c r="FB749" i="5" s="1"/>
  <c r="EZ749" i="5"/>
  <c r="EY749" i="5"/>
  <c r="EV749" i="5"/>
  <c r="EU749" i="5"/>
  <c r="ET749" i="5"/>
  <c r="EP749" i="5"/>
  <c r="EQ749" i="5" s="1"/>
  <c r="ER749" i="5" s="1"/>
  <c r="EL749" i="5"/>
  <c r="EK749" i="5"/>
  <c r="EJ749" i="5"/>
  <c r="EE749" i="5"/>
  <c r="ED749" i="5"/>
  <c r="EC749" i="5"/>
  <c r="EF749" i="5" s="1"/>
  <c r="EG749" i="5" s="1"/>
  <c r="DZ749" i="5"/>
  <c r="DX749" i="5"/>
  <c r="DW749" i="5"/>
  <c r="DV749" i="5"/>
  <c r="DU749" i="5"/>
  <c r="DM749" i="5"/>
  <c r="DJ749" i="5"/>
  <c r="FE748" i="5"/>
  <c r="FD748" i="5"/>
  <c r="FF748" i="5" s="1"/>
  <c r="FG748" i="5" s="1"/>
  <c r="EY748" i="5"/>
  <c r="ET748" i="5"/>
  <c r="ER748" i="5"/>
  <c r="EQ748" i="5"/>
  <c r="EP748" i="5"/>
  <c r="EL748" i="5"/>
  <c r="EK748" i="5"/>
  <c r="EJ748" i="5"/>
  <c r="EM748" i="5" s="1"/>
  <c r="EN748" i="5" s="1"/>
  <c r="EE748" i="5"/>
  <c r="ED748" i="5"/>
  <c r="EC748" i="5"/>
  <c r="EF748" i="5" s="1"/>
  <c r="EG748" i="5" s="1"/>
  <c r="DZ748" i="5"/>
  <c r="DX748" i="5"/>
  <c r="DV748" i="5"/>
  <c r="DW748" i="5" s="1"/>
  <c r="DU748" i="5"/>
  <c r="FE747" i="5"/>
  <c r="FF747" i="5" s="1"/>
  <c r="FG747" i="5" s="1"/>
  <c r="FD747" i="5"/>
  <c r="FA747" i="5"/>
  <c r="FB747" i="5" s="1"/>
  <c r="EZ747" i="5"/>
  <c r="EY747" i="5"/>
  <c r="EV747" i="5"/>
  <c r="EU747" i="5"/>
  <c r="ET747" i="5"/>
  <c r="EQ747" i="5"/>
  <c r="ER747" i="5" s="1"/>
  <c r="EP747" i="5"/>
  <c r="EL747" i="5"/>
  <c r="EK747" i="5"/>
  <c r="EJ747" i="5"/>
  <c r="EM747" i="5" s="1"/>
  <c r="EN747" i="5" s="1"/>
  <c r="EF747" i="5"/>
  <c r="EG747" i="5" s="1"/>
  <c r="EE747" i="5"/>
  <c r="ED747" i="5"/>
  <c r="EC747" i="5"/>
  <c r="DZ747" i="5"/>
  <c r="DX747" i="5"/>
  <c r="DW747" i="5"/>
  <c r="DV747" i="5"/>
  <c r="DU747" i="5"/>
  <c r="DY747" i="5" s="1"/>
  <c r="DN747" i="5"/>
  <c r="DM747" i="5"/>
  <c r="DJ747" i="5"/>
  <c r="FG746" i="5"/>
  <c r="FE746" i="5"/>
  <c r="FD746" i="5"/>
  <c r="FF746" i="5" s="1"/>
  <c r="EY746" i="5"/>
  <c r="ET746" i="5"/>
  <c r="ER746" i="5"/>
  <c r="EQ746" i="5"/>
  <c r="EP746" i="5"/>
  <c r="EM746" i="5"/>
  <c r="EN746" i="5" s="1"/>
  <c r="EL746" i="5"/>
  <c r="EK746" i="5"/>
  <c r="EJ746" i="5"/>
  <c r="EE746" i="5"/>
  <c r="ED746" i="5"/>
  <c r="EC746" i="5"/>
  <c r="DZ746" i="5"/>
  <c r="DY746" i="5"/>
  <c r="DX746" i="5"/>
  <c r="DV746" i="5"/>
  <c r="DW746" i="5" s="1"/>
  <c r="DU746" i="5"/>
  <c r="FE745" i="5"/>
  <c r="FF745" i="5" s="1"/>
  <c r="FG745" i="5" s="1"/>
  <c r="FD745" i="5"/>
  <c r="FA745" i="5"/>
  <c r="FB745" i="5" s="1"/>
  <c r="EZ745" i="5"/>
  <c r="EY745" i="5"/>
  <c r="EV745" i="5"/>
  <c r="EU745" i="5"/>
  <c r="ET745" i="5"/>
  <c r="EP745" i="5"/>
  <c r="EQ745" i="5" s="1"/>
  <c r="ER745" i="5" s="1"/>
  <c r="EL745" i="5"/>
  <c r="EK745" i="5"/>
  <c r="EJ745" i="5"/>
  <c r="EF745" i="5"/>
  <c r="EG745" i="5" s="1"/>
  <c r="EE745" i="5"/>
  <c r="ED745" i="5"/>
  <c r="EC745" i="5"/>
  <c r="DZ745" i="5"/>
  <c r="DX745" i="5"/>
  <c r="DW745" i="5"/>
  <c r="DV745" i="5"/>
  <c r="DU745" i="5"/>
  <c r="DJ745" i="5"/>
  <c r="FE744" i="5"/>
  <c r="FD744" i="5"/>
  <c r="FF744" i="5" s="1"/>
  <c r="FG744" i="5" s="1"/>
  <c r="EY744" i="5"/>
  <c r="ET744" i="5"/>
  <c r="ER744" i="5"/>
  <c r="EQ744" i="5"/>
  <c r="EP744" i="5"/>
  <c r="EL744" i="5"/>
  <c r="EK744" i="5"/>
  <c r="EJ744" i="5"/>
  <c r="EM744" i="5" s="1"/>
  <c r="EN744" i="5" s="1"/>
  <c r="EE744" i="5"/>
  <c r="ED744" i="5"/>
  <c r="EC744" i="5"/>
  <c r="EF744" i="5" s="1"/>
  <c r="EG744" i="5" s="1"/>
  <c r="DZ744" i="5"/>
  <c r="DX744" i="5"/>
  <c r="DV744" i="5"/>
  <c r="DW744" i="5" s="1"/>
  <c r="DU744" i="5"/>
  <c r="DY744" i="5" s="1"/>
  <c r="EA744" i="5" s="1"/>
  <c r="FF743" i="5"/>
  <c r="FG743" i="5" s="1"/>
  <c r="FE743" i="5"/>
  <c r="FD743" i="5"/>
  <c r="FA743" i="5"/>
  <c r="FB743" i="5" s="1"/>
  <c r="EZ743" i="5"/>
  <c r="EY743" i="5"/>
  <c r="EV743" i="5"/>
  <c r="EU743" i="5"/>
  <c r="ET743" i="5"/>
  <c r="EQ743" i="5"/>
  <c r="ER743" i="5" s="1"/>
  <c r="EP743" i="5"/>
  <c r="EL743" i="5"/>
  <c r="EK743" i="5"/>
  <c r="EJ743" i="5"/>
  <c r="EF743" i="5"/>
  <c r="EG743" i="5" s="1"/>
  <c r="EE743" i="5"/>
  <c r="ED743" i="5"/>
  <c r="EC743" i="5"/>
  <c r="DZ743" i="5"/>
  <c r="DX743" i="5"/>
  <c r="DW743" i="5"/>
  <c r="DV743" i="5"/>
  <c r="DU743" i="5"/>
  <c r="DN743" i="5"/>
  <c r="DM743" i="5"/>
  <c r="DJ743" i="5"/>
  <c r="FG742" i="5"/>
  <c r="FE742" i="5"/>
  <c r="FD742" i="5"/>
  <c r="FF742" i="5" s="1"/>
  <c r="EY742" i="5"/>
  <c r="ET742" i="5"/>
  <c r="ER742" i="5"/>
  <c r="EQ742" i="5"/>
  <c r="EP742" i="5"/>
  <c r="EM742" i="5"/>
  <c r="EN742" i="5" s="1"/>
  <c r="EL742" i="5"/>
  <c r="EK742" i="5"/>
  <c r="EJ742" i="5"/>
  <c r="EE742" i="5"/>
  <c r="ED742" i="5"/>
  <c r="EC742" i="5"/>
  <c r="DZ742" i="5"/>
  <c r="DY742" i="5"/>
  <c r="DX742" i="5"/>
  <c r="DV742" i="5"/>
  <c r="DW742" i="5" s="1"/>
  <c r="DU742" i="5"/>
  <c r="FE741" i="5"/>
  <c r="FF741" i="5" s="1"/>
  <c r="FG741" i="5" s="1"/>
  <c r="FD741" i="5"/>
  <c r="FA741" i="5"/>
  <c r="FB741" i="5" s="1"/>
  <c r="EZ741" i="5"/>
  <c r="EY741" i="5"/>
  <c r="EV741" i="5"/>
  <c r="EU741" i="5"/>
  <c r="ET741" i="5"/>
  <c r="EP741" i="5"/>
  <c r="EQ741" i="5" s="1"/>
  <c r="ER741" i="5" s="1"/>
  <c r="EL741" i="5"/>
  <c r="EK741" i="5"/>
  <c r="EJ741" i="5"/>
  <c r="EF741" i="5"/>
  <c r="EG741" i="5" s="1"/>
  <c r="EE741" i="5"/>
  <c r="ED741" i="5"/>
  <c r="EC741" i="5"/>
  <c r="DZ741" i="5"/>
  <c r="DX741" i="5"/>
  <c r="DW741" i="5"/>
  <c r="DV741" i="5"/>
  <c r="DU741" i="5"/>
  <c r="FE740" i="5"/>
  <c r="FD740" i="5"/>
  <c r="FF740" i="5" s="1"/>
  <c r="FG740" i="5" s="1"/>
  <c r="EY740" i="5"/>
  <c r="ET740" i="5"/>
  <c r="ER740" i="5"/>
  <c r="EQ740" i="5"/>
  <c r="EP740" i="5"/>
  <c r="EM740" i="5"/>
  <c r="EN740" i="5" s="1"/>
  <c r="EL740" i="5"/>
  <c r="EK740" i="5"/>
  <c r="EJ740" i="5"/>
  <c r="EH740" i="5"/>
  <c r="EE740" i="5"/>
  <c r="ED740" i="5"/>
  <c r="EC740" i="5"/>
  <c r="EF740" i="5" s="1"/>
  <c r="EG740" i="5" s="1"/>
  <c r="DZ740" i="5"/>
  <c r="DX740" i="5"/>
  <c r="DV740" i="5"/>
  <c r="DW740" i="5" s="1"/>
  <c r="DU740" i="5"/>
  <c r="DY740" i="5" s="1"/>
  <c r="EA740" i="5" s="1"/>
  <c r="FF739" i="5"/>
  <c r="FG739" i="5" s="1"/>
  <c r="FE739" i="5"/>
  <c r="FD739" i="5"/>
  <c r="FA739" i="5"/>
  <c r="FB739" i="5" s="1"/>
  <c r="EZ739" i="5"/>
  <c r="EY739" i="5"/>
  <c r="EV739" i="5"/>
  <c r="EU739" i="5"/>
  <c r="ET739" i="5"/>
  <c r="EQ739" i="5"/>
  <c r="ER739" i="5" s="1"/>
  <c r="EP739" i="5"/>
  <c r="EL739" i="5"/>
  <c r="EK739" i="5"/>
  <c r="EJ739" i="5"/>
  <c r="EF739" i="5"/>
  <c r="EG739" i="5" s="1"/>
  <c r="EE739" i="5"/>
  <c r="ED739" i="5"/>
  <c r="EC739" i="5"/>
  <c r="DZ739" i="5"/>
  <c r="DX739" i="5"/>
  <c r="DW739" i="5"/>
  <c r="DV739" i="5"/>
  <c r="DU739" i="5"/>
  <c r="DN739" i="5"/>
  <c r="DM739" i="5"/>
  <c r="DJ739" i="5"/>
  <c r="FG738" i="5"/>
  <c r="FE738" i="5"/>
  <c r="FD738" i="5"/>
  <c r="FF738" i="5" s="1"/>
  <c r="EY738" i="5"/>
  <c r="ET738" i="5"/>
  <c r="ER738" i="5"/>
  <c r="EQ738" i="5"/>
  <c r="EP738" i="5"/>
  <c r="EM738" i="5"/>
  <c r="EN738" i="5" s="1"/>
  <c r="EL738" i="5"/>
  <c r="EK738" i="5"/>
  <c r="EJ738" i="5"/>
  <c r="EE738" i="5"/>
  <c r="ED738" i="5"/>
  <c r="EC738" i="5"/>
  <c r="DZ738" i="5"/>
  <c r="DY738" i="5"/>
  <c r="DX738" i="5"/>
  <c r="DV738" i="5"/>
  <c r="DW738" i="5" s="1"/>
  <c r="DU738" i="5"/>
  <c r="FE737" i="5"/>
  <c r="FF737" i="5" s="1"/>
  <c r="FG737" i="5" s="1"/>
  <c r="FD737" i="5"/>
  <c r="FA737" i="5"/>
  <c r="FB737" i="5" s="1"/>
  <c r="EZ737" i="5"/>
  <c r="EY737" i="5"/>
  <c r="EV737" i="5"/>
  <c r="EU737" i="5"/>
  <c r="ET737" i="5"/>
  <c r="EP737" i="5"/>
  <c r="EQ737" i="5" s="1"/>
  <c r="ER737" i="5" s="1"/>
  <c r="EL737" i="5"/>
  <c r="EK737" i="5"/>
  <c r="EJ737" i="5"/>
  <c r="EE737" i="5"/>
  <c r="ED737" i="5"/>
  <c r="EC737" i="5"/>
  <c r="EF737" i="5" s="1"/>
  <c r="EG737" i="5" s="1"/>
  <c r="DZ737" i="5"/>
  <c r="DX737" i="5"/>
  <c r="DW737" i="5"/>
  <c r="DV737" i="5"/>
  <c r="DU737" i="5"/>
  <c r="DM737" i="5"/>
  <c r="DJ737" i="5"/>
  <c r="FE736" i="5"/>
  <c r="FD736" i="5"/>
  <c r="FF736" i="5" s="1"/>
  <c r="FG736" i="5" s="1"/>
  <c r="EY736" i="5"/>
  <c r="ET736" i="5"/>
  <c r="ER736" i="5"/>
  <c r="EQ736" i="5"/>
  <c r="EP736" i="5"/>
  <c r="EM736" i="5"/>
  <c r="EN736" i="5" s="1"/>
  <c r="EL736" i="5"/>
  <c r="EK736" i="5"/>
  <c r="EJ736" i="5"/>
  <c r="EE736" i="5"/>
  <c r="ED736" i="5"/>
  <c r="EC736" i="5"/>
  <c r="EF736" i="5" s="1"/>
  <c r="EG736" i="5" s="1"/>
  <c r="DZ736" i="5"/>
  <c r="DX736" i="5"/>
  <c r="DV736" i="5"/>
  <c r="DW736" i="5" s="1"/>
  <c r="DU736" i="5"/>
  <c r="FF735" i="5"/>
  <c r="FG735" i="5" s="1"/>
  <c r="FE735" i="5"/>
  <c r="FD735" i="5"/>
  <c r="FA735" i="5"/>
  <c r="FB735" i="5" s="1"/>
  <c r="EZ735" i="5"/>
  <c r="EY735" i="5"/>
  <c r="EV735" i="5"/>
  <c r="EU735" i="5"/>
  <c r="ET735" i="5"/>
  <c r="EQ735" i="5"/>
  <c r="ER735" i="5" s="1"/>
  <c r="EP735" i="5"/>
  <c r="EL735" i="5"/>
  <c r="EK735" i="5"/>
  <c r="EJ735" i="5"/>
  <c r="EF735" i="5"/>
  <c r="EG735" i="5" s="1"/>
  <c r="EE735" i="5"/>
  <c r="ED735" i="5"/>
  <c r="EC735" i="5"/>
  <c r="DZ735" i="5"/>
  <c r="DX735" i="5"/>
  <c r="DW735" i="5"/>
  <c r="DV735" i="5"/>
  <c r="DU735" i="5"/>
  <c r="DY735" i="5" s="1"/>
  <c r="DN735" i="5"/>
  <c r="DM735" i="5"/>
  <c r="DJ735" i="5"/>
  <c r="FG734" i="5"/>
  <c r="FE734" i="5"/>
  <c r="FD734" i="5"/>
  <c r="FF734" i="5" s="1"/>
  <c r="EY734" i="5"/>
  <c r="ET734" i="5"/>
  <c r="ER734" i="5"/>
  <c r="EQ734" i="5"/>
  <c r="EP734" i="5"/>
  <c r="EM734" i="5"/>
  <c r="EN734" i="5" s="1"/>
  <c r="EL734" i="5"/>
  <c r="EK734" i="5"/>
  <c r="EJ734" i="5"/>
  <c r="EE734" i="5"/>
  <c r="ED734" i="5"/>
  <c r="EC734" i="5"/>
  <c r="DZ734" i="5"/>
  <c r="DY734" i="5"/>
  <c r="DX734" i="5"/>
  <c r="DV734" i="5"/>
  <c r="DW734" i="5" s="1"/>
  <c r="DU734" i="5"/>
  <c r="FE733" i="5"/>
  <c r="FF733" i="5" s="1"/>
  <c r="FG733" i="5" s="1"/>
  <c r="FD733" i="5"/>
  <c r="FA733" i="5"/>
  <c r="FB733" i="5" s="1"/>
  <c r="EZ733" i="5"/>
  <c r="EY733" i="5"/>
  <c r="EV733" i="5"/>
  <c r="EU733" i="5"/>
  <c r="ET733" i="5"/>
  <c r="EP733" i="5"/>
  <c r="EQ733" i="5" s="1"/>
  <c r="ER733" i="5" s="1"/>
  <c r="EL733" i="5"/>
  <c r="EK733" i="5"/>
  <c r="EJ733" i="5"/>
  <c r="EE733" i="5"/>
  <c r="ED733" i="5"/>
  <c r="EC733" i="5"/>
  <c r="EF733" i="5" s="1"/>
  <c r="EG733" i="5" s="1"/>
  <c r="DZ733" i="5"/>
  <c r="DX733" i="5"/>
  <c r="DW733" i="5"/>
  <c r="DV733" i="5"/>
  <c r="DU733" i="5"/>
  <c r="DM733" i="5"/>
  <c r="DJ733" i="5"/>
  <c r="FE732" i="5"/>
  <c r="FD732" i="5"/>
  <c r="FF732" i="5" s="1"/>
  <c r="FG732" i="5" s="1"/>
  <c r="EY732" i="5"/>
  <c r="ET732" i="5"/>
  <c r="ER732" i="5"/>
  <c r="EQ732" i="5"/>
  <c r="EP732" i="5"/>
  <c r="EL732" i="5"/>
  <c r="EK732" i="5"/>
  <c r="EJ732" i="5"/>
  <c r="EM732" i="5" s="1"/>
  <c r="EN732" i="5" s="1"/>
  <c r="EE732" i="5"/>
  <c r="ED732" i="5"/>
  <c r="EC732" i="5"/>
  <c r="EF732" i="5" s="1"/>
  <c r="EG732" i="5" s="1"/>
  <c r="DZ732" i="5"/>
  <c r="DX732" i="5"/>
  <c r="DV732" i="5"/>
  <c r="DW732" i="5" s="1"/>
  <c r="DU732" i="5"/>
  <c r="FE731" i="5"/>
  <c r="FF731" i="5" s="1"/>
  <c r="FG731" i="5" s="1"/>
  <c r="FD731" i="5"/>
  <c r="FA731" i="5"/>
  <c r="FB731" i="5" s="1"/>
  <c r="EZ731" i="5"/>
  <c r="EY731" i="5"/>
  <c r="EV731" i="5"/>
  <c r="EU731" i="5"/>
  <c r="ET731" i="5"/>
  <c r="EQ731" i="5"/>
  <c r="ER731" i="5" s="1"/>
  <c r="EP731" i="5"/>
  <c r="EL731" i="5"/>
  <c r="EK731" i="5"/>
  <c r="EJ731" i="5"/>
  <c r="EM731" i="5" s="1"/>
  <c r="EN731" i="5" s="1"/>
  <c r="EF731" i="5"/>
  <c r="EG731" i="5" s="1"/>
  <c r="EE731" i="5"/>
  <c r="ED731" i="5"/>
  <c r="EC731" i="5"/>
  <c r="DZ731" i="5"/>
  <c r="DX731" i="5"/>
  <c r="DW731" i="5"/>
  <c r="DV731" i="5"/>
  <c r="DU731" i="5"/>
  <c r="DY731" i="5" s="1"/>
  <c r="DN731" i="5"/>
  <c r="DM731" i="5"/>
  <c r="DJ731" i="5"/>
  <c r="FG730" i="5"/>
  <c r="FE730" i="5"/>
  <c r="FD730" i="5"/>
  <c r="FF730" i="5" s="1"/>
  <c r="EY730" i="5"/>
  <c r="ET730" i="5"/>
  <c r="ER730" i="5"/>
  <c r="EQ730" i="5"/>
  <c r="EP730" i="5"/>
  <c r="EM730" i="5"/>
  <c r="EN730" i="5" s="1"/>
  <c r="EL730" i="5"/>
  <c r="EK730" i="5"/>
  <c r="EJ730" i="5"/>
  <c r="EE730" i="5"/>
  <c r="ED730" i="5"/>
  <c r="EC730" i="5"/>
  <c r="DZ730" i="5"/>
  <c r="DY730" i="5"/>
  <c r="DX730" i="5"/>
  <c r="DV730" i="5"/>
  <c r="DW730" i="5" s="1"/>
  <c r="DU730" i="5"/>
  <c r="FE729" i="5"/>
  <c r="FF729" i="5" s="1"/>
  <c r="FG729" i="5" s="1"/>
  <c r="FD729" i="5"/>
  <c r="FA729" i="5"/>
  <c r="FB729" i="5" s="1"/>
  <c r="EZ729" i="5"/>
  <c r="EY729" i="5"/>
  <c r="EV729" i="5"/>
  <c r="EU729" i="5"/>
  <c r="ET729" i="5"/>
  <c r="EP729" i="5"/>
  <c r="EQ729" i="5" s="1"/>
  <c r="ER729" i="5" s="1"/>
  <c r="EL729" i="5"/>
  <c r="EK729" i="5"/>
  <c r="EJ729" i="5"/>
  <c r="EE729" i="5"/>
  <c r="ED729" i="5"/>
  <c r="EC729" i="5"/>
  <c r="EF729" i="5" s="1"/>
  <c r="EG729" i="5" s="1"/>
  <c r="DZ729" i="5"/>
  <c r="DX729" i="5"/>
  <c r="DW729" i="5"/>
  <c r="DV729" i="5"/>
  <c r="DU729" i="5"/>
  <c r="DJ729" i="5"/>
  <c r="FE728" i="5"/>
  <c r="FD728" i="5"/>
  <c r="FF728" i="5" s="1"/>
  <c r="FG728" i="5" s="1"/>
  <c r="EY728" i="5"/>
  <c r="ET728" i="5"/>
  <c r="ER728" i="5"/>
  <c r="EQ728" i="5"/>
  <c r="EP728" i="5"/>
  <c r="EL728" i="5"/>
  <c r="EK728" i="5"/>
  <c r="EJ728" i="5"/>
  <c r="EM728" i="5" s="1"/>
  <c r="EN728" i="5" s="1"/>
  <c r="EE728" i="5"/>
  <c r="ED728" i="5"/>
  <c r="EC728" i="5"/>
  <c r="EF728" i="5" s="1"/>
  <c r="EG728" i="5" s="1"/>
  <c r="DZ728" i="5"/>
  <c r="DX728" i="5"/>
  <c r="DV728" i="5"/>
  <c r="DW728" i="5" s="1"/>
  <c r="DU728" i="5"/>
  <c r="DY728" i="5" s="1"/>
  <c r="EA728" i="5" s="1"/>
  <c r="FF727" i="5"/>
  <c r="FG727" i="5" s="1"/>
  <c r="FE727" i="5"/>
  <c r="FD727" i="5"/>
  <c r="FA727" i="5"/>
  <c r="FB727" i="5" s="1"/>
  <c r="EZ727" i="5"/>
  <c r="EY727" i="5"/>
  <c r="EV727" i="5"/>
  <c r="EU727" i="5"/>
  <c r="ET727" i="5"/>
  <c r="EQ727" i="5"/>
  <c r="ER727" i="5" s="1"/>
  <c r="EP727" i="5"/>
  <c r="EL727" i="5"/>
  <c r="EK727" i="5"/>
  <c r="EJ727" i="5"/>
  <c r="EF727" i="5"/>
  <c r="EG727" i="5" s="1"/>
  <c r="EE727" i="5"/>
  <c r="ED727" i="5"/>
  <c r="EC727" i="5"/>
  <c r="DZ727" i="5"/>
  <c r="DX727" i="5"/>
  <c r="DW727" i="5"/>
  <c r="DV727" i="5"/>
  <c r="DU727" i="5"/>
  <c r="DN727" i="5"/>
  <c r="DM727" i="5"/>
  <c r="DJ727" i="5"/>
  <c r="FG726" i="5"/>
  <c r="FE726" i="5"/>
  <c r="FD726" i="5"/>
  <c r="FF726" i="5" s="1"/>
  <c r="EY726" i="5"/>
  <c r="ET726" i="5"/>
  <c r="ER726" i="5"/>
  <c r="EQ726" i="5"/>
  <c r="EP726" i="5"/>
  <c r="EM726" i="5"/>
  <c r="EN726" i="5" s="1"/>
  <c r="EL726" i="5"/>
  <c r="EK726" i="5"/>
  <c r="EJ726" i="5"/>
  <c r="EE726" i="5"/>
  <c r="ED726" i="5"/>
  <c r="EC726" i="5"/>
  <c r="DZ726" i="5"/>
  <c r="DY726" i="5"/>
  <c r="DX726" i="5"/>
  <c r="DV726" i="5"/>
  <c r="DW726" i="5" s="1"/>
  <c r="DU726" i="5"/>
  <c r="FE725" i="5"/>
  <c r="FF725" i="5" s="1"/>
  <c r="FG725" i="5" s="1"/>
  <c r="FD725" i="5"/>
  <c r="FA725" i="5"/>
  <c r="FB725" i="5" s="1"/>
  <c r="EZ725" i="5"/>
  <c r="EY725" i="5"/>
  <c r="EV725" i="5"/>
  <c r="EU725" i="5"/>
  <c r="ET725" i="5"/>
  <c r="EP725" i="5"/>
  <c r="EQ725" i="5" s="1"/>
  <c r="ER725" i="5" s="1"/>
  <c r="EL725" i="5"/>
  <c r="EK725" i="5"/>
  <c r="EJ725" i="5"/>
  <c r="EF725" i="5"/>
  <c r="EG725" i="5" s="1"/>
  <c r="EE725" i="5"/>
  <c r="ED725" i="5"/>
  <c r="EC725" i="5"/>
  <c r="DZ725" i="5"/>
  <c r="DX725" i="5"/>
  <c r="DV725" i="5"/>
  <c r="DW725" i="5" s="1"/>
  <c r="DU725" i="5"/>
  <c r="FF724" i="5"/>
  <c r="FG724" i="5" s="1"/>
  <c r="FE724" i="5"/>
  <c r="FD724" i="5"/>
  <c r="EY724" i="5"/>
  <c r="EZ724" i="5" s="1"/>
  <c r="ET724" i="5"/>
  <c r="ER724" i="5"/>
  <c r="EQ724" i="5"/>
  <c r="EP724" i="5"/>
  <c r="EL724" i="5"/>
  <c r="EK724" i="5"/>
  <c r="EJ724" i="5"/>
  <c r="EM724" i="5" s="1"/>
  <c r="EN724" i="5" s="1"/>
  <c r="EE724" i="5"/>
  <c r="ED724" i="5"/>
  <c r="EC724" i="5"/>
  <c r="EF724" i="5" s="1"/>
  <c r="EG724" i="5" s="1"/>
  <c r="DZ724" i="5"/>
  <c r="DX724" i="5"/>
  <c r="DV724" i="5"/>
  <c r="DW724" i="5" s="1"/>
  <c r="DY724" i="5" s="1"/>
  <c r="EA724" i="5" s="1"/>
  <c r="DU724" i="5"/>
  <c r="FE723" i="5"/>
  <c r="FD723" i="5"/>
  <c r="EY723" i="5"/>
  <c r="EV723" i="5"/>
  <c r="ET723" i="5"/>
  <c r="EU723" i="5" s="1"/>
  <c r="EQ723" i="5"/>
  <c r="ER723" i="5" s="1"/>
  <c r="EP723" i="5"/>
  <c r="EL723" i="5"/>
  <c r="EK723" i="5"/>
  <c r="EJ723" i="5"/>
  <c r="EE723" i="5"/>
  <c r="EF723" i="5" s="1"/>
  <c r="EG723" i="5" s="1"/>
  <c r="ED723" i="5"/>
  <c r="EC723" i="5"/>
  <c r="DZ723" i="5"/>
  <c r="DX723" i="5"/>
  <c r="DV723" i="5"/>
  <c r="DW723" i="5" s="1"/>
  <c r="DU723" i="5"/>
  <c r="DY723" i="5" s="1"/>
  <c r="DN723" i="5"/>
  <c r="DJ723" i="5"/>
  <c r="FE722" i="5"/>
  <c r="FD722" i="5"/>
  <c r="FF722" i="5" s="1"/>
  <c r="FG722" i="5" s="1"/>
  <c r="EY722" i="5"/>
  <c r="EZ722" i="5" s="1"/>
  <c r="EV722" i="5"/>
  <c r="ET722" i="5"/>
  <c r="EU722" i="5" s="1"/>
  <c r="EQ722" i="5"/>
  <c r="ER722" i="5" s="1"/>
  <c r="EP722" i="5"/>
  <c r="EL722" i="5"/>
  <c r="EM722" i="5" s="1"/>
  <c r="EN722" i="5" s="1"/>
  <c r="EK722" i="5"/>
  <c r="EJ722" i="5"/>
  <c r="EE722" i="5"/>
  <c r="ED722" i="5"/>
  <c r="EC722" i="5"/>
  <c r="DZ722" i="5"/>
  <c r="DY722" i="5"/>
  <c r="DX722" i="5"/>
  <c r="DV722" i="5"/>
  <c r="DW722" i="5" s="1"/>
  <c r="DU722" i="5"/>
  <c r="DN722" i="5"/>
  <c r="FF721" i="5"/>
  <c r="FG721" i="5" s="1"/>
  <c r="FE721" i="5"/>
  <c r="FD721" i="5"/>
  <c r="FA721" i="5"/>
  <c r="FB721" i="5" s="1"/>
  <c r="EZ721" i="5"/>
  <c r="EY721" i="5"/>
  <c r="EU721" i="5"/>
  <c r="ET721" i="5"/>
  <c r="EV721" i="5" s="1"/>
  <c r="DM721" i="5" s="1"/>
  <c r="EP721" i="5"/>
  <c r="EQ721" i="5" s="1"/>
  <c r="ER721" i="5" s="1"/>
  <c r="EL721" i="5"/>
  <c r="EK721" i="5"/>
  <c r="EJ721" i="5"/>
  <c r="EF721" i="5"/>
  <c r="EG721" i="5" s="1"/>
  <c r="EE721" i="5"/>
  <c r="ED721" i="5"/>
  <c r="EC721" i="5"/>
  <c r="DZ721" i="5"/>
  <c r="DX721" i="5"/>
  <c r="DV721" i="5"/>
  <c r="DW721" i="5" s="1"/>
  <c r="DU721" i="5"/>
  <c r="DL721" i="5"/>
  <c r="FF720" i="5"/>
  <c r="FG720" i="5" s="1"/>
  <c r="FE720" i="5"/>
  <c r="FD720" i="5"/>
  <c r="EY720" i="5"/>
  <c r="EZ720" i="5" s="1"/>
  <c r="ET720" i="5"/>
  <c r="ER720" i="5"/>
  <c r="EQ720" i="5"/>
  <c r="EP720" i="5"/>
  <c r="EL720" i="5"/>
  <c r="EK720" i="5"/>
  <c r="EJ720" i="5"/>
  <c r="EM720" i="5" s="1"/>
  <c r="EN720" i="5" s="1"/>
  <c r="EE720" i="5"/>
  <c r="ED720" i="5"/>
  <c r="EC720" i="5"/>
  <c r="EF720" i="5" s="1"/>
  <c r="EG720" i="5" s="1"/>
  <c r="DZ720" i="5"/>
  <c r="DX720" i="5"/>
  <c r="DY720" i="5" s="1"/>
  <c r="DV720" i="5"/>
  <c r="DW720" i="5" s="1"/>
  <c r="DU720" i="5"/>
  <c r="FE719" i="5"/>
  <c r="FD719" i="5"/>
  <c r="FF719" i="5" s="1"/>
  <c r="FG719" i="5" s="1"/>
  <c r="EZ719" i="5"/>
  <c r="EY719" i="5"/>
  <c r="FA719" i="5" s="1"/>
  <c r="FB719" i="5" s="1"/>
  <c r="ET719" i="5"/>
  <c r="EV719" i="5" s="1"/>
  <c r="EP719" i="5"/>
  <c r="EQ719" i="5" s="1"/>
  <c r="ER719" i="5" s="1"/>
  <c r="EL719" i="5"/>
  <c r="EK719" i="5"/>
  <c r="EJ719" i="5"/>
  <c r="EM719" i="5" s="1"/>
  <c r="EN719" i="5" s="1"/>
  <c r="EF719" i="5"/>
  <c r="EG719" i="5" s="1"/>
  <c r="EE719" i="5"/>
  <c r="ED719" i="5"/>
  <c r="EC719" i="5"/>
  <c r="DZ719" i="5"/>
  <c r="DX719" i="5"/>
  <c r="DW719" i="5"/>
  <c r="DV719" i="5"/>
  <c r="DU719" i="5"/>
  <c r="DM719" i="5"/>
  <c r="DL719" i="5"/>
  <c r="FG718" i="5"/>
  <c r="FF718" i="5"/>
  <c r="FE718" i="5"/>
  <c r="FD718" i="5"/>
  <c r="FB718" i="5"/>
  <c r="FA718" i="5"/>
  <c r="EY718" i="5"/>
  <c r="EZ718" i="5" s="1"/>
  <c r="EW718" i="5"/>
  <c r="EV718" i="5"/>
  <c r="DJ718" i="5" s="1"/>
  <c r="ET718" i="5"/>
  <c r="EU718" i="5" s="1"/>
  <c r="EQ718" i="5"/>
  <c r="ER718" i="5" s="1"/>
  <c r="EP718" i="5"/>
  <c r="EL718" i="5"/>
  <c r="EM718" i="5" s="1"/>
  <c r="EN718" i="5" s="1"/>
  <c r="EK718" i="5"/>
  <c r="EJ718" i="5"/>
  <c r="EG718" i="5"/>
  <c r="EE718" i="5"/>
  <c r="ED718" i="5"/>
  <c r="EC718" i="5"/>
  <c r="EF718" i="5" s="1"/>
  <c r="DZ718" i="5"/>
  <c r="DY718" i="5"/>
  <c r="EA718" i="5" s="1"/>
  <c r="DX718" i="5"/>
  <c r="DV718" i="5"/>
  <c r="DW718" i="5" s="1"/>
  <c r="DU718" i="5"/>
  <c r="DN718" i="5"/>
  <c r="DK718" i="5"/>
  <c r="FE717" i="5"/>
  <c r="FD717" i="5"/>
  <c r="FF717" i="5" s="1"/>
  <c r="FG717" i="5" s="1"/>
  <c r="EZ717" i="5"/>
  <c r="EY717" i="5"/>
  <c r="FA717" i="5" s="1"/>
  <c r="FB717" i="5" s="1"/>
  <c r="ET717" i="5"/>
  <c r="EV717" i="5" s="1"/>
  <c r="EP717" i="5"/>
  <c r="EQ717" i="5" s="1"/>
  <c r="ER717" i="5" s="1"/>
  <c r="EL717" i="5"/>
  <c r="EK717" i="5"/>
  <c r="EJ717" i="5"/>
  <c r="EE717" i="5"/>
  <c r="EF717" i="5" s="1"/>
  <c r="EG717" i="5" s="1"/>
  <c r="ED717" i="5"/>
  <c r="EC717" i="5"/>
  <c r="DZ717" i="5"/>
  <c r="DX717" i="5"/>
  <c r="DW717" i="5"/>
  <c r="DV717" i="5"/>
  <c r="DU717" i="5"/>
  <c r="DY717" i="5" s="1"/>
  <c r="DM717" i="5"/>
  <c r="FF716" i="5"/>
  <c r="FG716" i="5" s="1"/>
  <c r="FE716" i="5"/>
  <c r="FD716" i="5"/>
  <c r="FA716" i="5"/>
  <c r="FB716" i="5" s="1"/>
  <c r="EY716" i="5"/>
  <c r="EZ716" i="5" s="1"/>
  <c r="EW716" i="5"/>
  <c r="EV716" i="5"/>
  <c r="ET716" i="5"/>
  <c r="EU716" i="5" s="1"/>
  <c r="ER716" i="5"/>
  <c r="EQ716" i="5"/>
  <c r="EP716" i="5"/>
  <c r="EL716" i="5"/>
  <c r="EM716" i="5" s="1"/>
  <c r="EN716" i="5" s="1"/>
  <c r="EK716" i="5"/>
  <c r="EJ716" i="5"/>
  <c r="EG716" i="5"/>
  <c r="EE716" i="5"/>
  <c r="ED716" i="5"/>
  <c r="EC716" i="5"/>
  <c r="EF716" i="5" s="1"/>
  <c r="DZ716" i="5"/>
  <c r="DX716" i="5"/>
  <c r="DV716" i="5"/>
  <c r="DW716" i="5" s="1"/>
  <c r="DU716" i="5"/>
  <c r="DY716" i="5" s="1"/>
  <c r="DN716" i="5"/>
  <c r="DK716" i="5"/>
  <c r="DJ716" i="5"/>
  <c r="FE715" i="5"/>
  <c r="FD715" i="5"/>
  <c r="EY715" i="5"/>
  <c r="FA715" i="5" s="1"/>
  <c r="FB715" i="5" s="1"/>
  <c r="EU715" i="5"/>
  <c r="ET715" i="5"/>
  <c r="EV715" i="5" s="1"/>
  <c r="DL715" i="5" s="1"/>
  <c r="EP715" i="5"/>
  <c r="EQ715" i="5" s="1"/>
  <c r="ER715" i="5" s="1"/>
  <c r="EL715" i="5"/>
  <c r="EK715" i="5"/>
  <c r="EJ715" i="5"/>
  <c r="EE715" i="5"/>
  <c r="EF715" i="5" s="1"/>
  <c r="EG715" i="5" s="1"/>
  <c r="ED715" i="5"/>
  <c r="EC715" i="5"/>
  <c r="DZ715" i="5"/>
  <c r="DX715" i="5"/>
  <c r="DV715" i="5"/>
  <c r="DW715" i="5" s="1"/>
  <c r="DU715" i="5"/>
  <c r="DM715" i="5"/>
  <c r="FF714" i="5"/>
  <c r="FG714" i="5" s="1"/>
  <c r="FE714" i="5"/>
  <c r="FD714" i="5"/>
  <c r="FA714" i="5"/>
  <c r="FB714" i="5" s="1"/>
  <c r="EY714" i="5"/>
  <c r="EZ714" i="5" s="1"/>
  <c r="EV714" i="5"/>
  <c r="ET714" i="5"/>
  <c r="EU714" i="5" s="1"/>
  <c r="ER714" i="5"/>
  <c r="EQ714" i="5"/>
  <c r="EP714" i="5"/>
  <c r="EM714" i="5"/>
  <c r="EN714" i="5" s="1"/>
  <c r="EL714" i="5"/>
  <c r="EK714" i="5"/>
  <c r="EJ714" i="5"/>
  <c r="EE714" i="5"/>
  <c r="ED714" i="5"/>
  <c r="EC714" i="5"/>
  <c r="EF714" i="5" s="1"/>
  <c r="EG714" i="5" s="1"/>
  <c r="DZ714" i="5"/>
  <c r="DX714" i="5"/>
  <c r="DV714" i="5"/>
  <c r="DW714" i="5" s="1"/>
  <c r="DU714" i="5"/>
  <c r="DY714" i="5" s="1"/>
  <c r="DK714" i="5"/>
  <c r="DJ714" i="5"/>
  <c r="FE713" i="5"/>
  <c r="FD713" i="5"/>
  <c r="EY713" i="5"/>
  <c r="FA713" i="5" s="1"/>
  <c r="FB713" i="5" s="1"/>
  <c r="EU713" i="5"/>
  <c r="ET713" i="5"/>
  <c r="EV713" i="5" s="1"/>
  <c r="EP713" i="5"/>
  <c r="EQ713" i="5" s="1"/>
  <c r="ER713" i="5" s="1"/>
  <c r="EN713" i="5"/>
  <c r="EL713" i="5"/>
  <c r="EK713" i="5"/>
  <c r="EJ713" i="5"/>
  <c r="EM713" i="5" s="1"/>
  <c r="EF713" i="5"/>
  <c r="EG713" i="5" s="1"/>
  <c r="EE713" i="5"/>
  <c r="ED713" i="5"/>
  <c r="EC713" i="5"/>
  <c r="DZ713" i="5"/>
  <c r="DX713" i="5"/>
  <c r="DV713" i="5"/>
  <c r="DW713" i="5" s="1"/>
  <c r="DU713" i="5"/>
  <c r="DM713" i="5"/>
  <c r="DL713" i="5"/>
  <c r="FG712" i="5"/>
  <c r="FF712" i="5"/>
  <c r="FE712" i="5"/>
  <c r="FD712" i="5"/>
  <c r="FB712" i="5"/>
  <c r="FA712" i="5"/>
  <c r="EY712" i="5"/>
  <c r="EZ712" i="5" s="1"/>
  <c r="EV712" i="5"/>
  <c r="ET712" i="5"/>
  <c r="EU712" i="5" s="1"/>
  <c r="EQ712" i="5"/>
  <c r="ER712" i="5" s="1"/>
  <c r="EP712" i="5"/>
  <c r="EM712" i="5"/>
  <c r="EN712" i="5" s="1"/>
  <c r="EL712" i="5"/>
  <c r="EK712" i="5"/>
  <c r="EJ712" i="5"/>
  <c r="EE712" i="5"/>
  <c r="ED712" i="5"/>
  <c r="EC712" i="5"/>
  <c r="EF712" i="5" s="1"/>
  <c r="EG712" i="5" s="1"/>
  <c r="DZ712" i="5"/>
  <c r="DX712" i="5"/>
  <c r="DY712" i="5" s="1"/>
  <c r="DV712" i="5"/>
  <c r="DW712" i="5" s="1"/>
  <c r="DU712" i="5"/>
  <c r="DK712" i="5"/>
  <c r="FE711" i="5"/>
  <c r="FD711" i="5"/>
  <c r="FF711" i="5" s="1"/>
  <c r="FG711" i="5" s="1"/>
  <c r="EZ711" i="5"/>
  <c r="EY711" i="5"/>
  <c r="FA711" i="5" s="1"/>
  <c r="FB711" i="5" s="1"/>
  <c r="ET711" i="5"/>
  <c r="EV711" i="5" s="1"/>
  <c r="EP711" i="5"/>
  <c r="EQ711" i="5" s="1"/>
  <c r="ER711" i="5" s="1"/>
  <c r="EL711" i="5"/>
  <c r="EK711" i="5"/>
  <c r="EJ711" i="5"/>
  <c r="EM711" i="5" s="1"/>
  <c r="EN711" i="5" s="1"/>
  <c r="EF711" i="5"/>
  <c r="EG711" i="5" s="1"/>
  <c r="EE711" i="5"/>
  <c r="ED711" i="5"/>
  <c r="EC711" i="5"/>
  <c r="DZ711" i="5"/>
  <c r="DX711" i="5"/>
  <c r="DW711" i="5"/>
  <c r="DV711" i="5"/>
  <c r="DU711" i="5"/>
  <c r="DM711" i="5"/>
  <c r="DL711" i="5"/>
  <c r="FG710" i="5"/>
  <c r="FF710" i="5"/>
  <c r="FE710" i="5"/>
  <c r="FD710" i="5"/>
  <c r="FB710" i="5"/>
  <c r="FA710" i="5"/>
  <c r="EY710" i="5"/>
  <c r="EZ710" i="5" s="1"/>
  <c r="EW710" i="5"/>
  <c r="EV710" i="5"/>
  <c r="DJ710" i="5" s="1"/>
  <c r="ET710" i="5"/>
  <c r="EU710" i="5" s="1"/>
  <c r="EQ710" i="5"/>
  <c r="ER710" i="5" s="1"/>
  <c r="EP710" i="5"/>
  <c r="EL710" i="5"/>
  <c r="EM710" i="5" s="1"/>
  <c r="EN710" i="5" s="1"/>
  <c r="EK710" i="5"/>
  <c r="EJ710" i="5"/>
  <c r="EG710" i="5"/>
  <c r="EE710" i="5"/>
  <c r="ED710" i="5"/>
  <c r="EC710" i="5"/>
  <c r="EF710" i="5" s="1"/>
  <c r="DZ710" i="5"/>
  <c r="DY710" i="5"/>
  <c r="EA710" i="5" s="1"/>
  <c r="DX710" i="5"/>
  <c r="DV710" i="5"/>
  <c r="DW710" i="5" s="1"/>
  <c r="DU710" i="5"/>
  <c r="DN710" i="5"/>
  <c r="DK710" i="5"/>
  <c r="FE709" i="5"/>
  <c r="FD709" i="5"/>
  <c r="FF709" i="5" s="1"/>
  <c r="FG709" i="5" s="1"/>
  <c r="EZ709" i="5"/>
  <c r="EY709" i="5"/>
  <c r="FA709" i="5" s="1"/>
  <c r="FB709" i="5" s="1"/>
  <c r="ET709" i="5"/>
  <c r="EV709" i="5" s="1"/>
  <c r="EP709" i="5"/>
  <c r="EQ709" i="5" s="1"/>
  <c r="ER709" i="5" s="1"/>
  <c r="EL709" i="5"/>
  <c r="EK709" i="5"/>
  <c r="EJ709" i="5"/>
  <c r="EE709" i="5"/>
  <c r="EF709" i="5" s="1"/>
  <c r="EG709" i="5" s="1"/>
  <c r="ED709" i="5"/>
  <c r="EC709" i="5"/>
  <c r="DZ709" i="5"/>
  <c r="DX709" i="5"/>
  <c r="DW709" i="5"/>
  <c r="DV709" i="5"/>
  <c r="DU709" i="5"/>
  <c r="DY709" i="5" s="1"/>
  <c r="DM709" i="5"/>
  <c r="FF708" i="5"/>
  <c r="FG708" i="5" s="1"/>
  <c r="FE708" i="5"/>
  <c r="FD708" i="5"/>
  <c r="FA708" i="5"/>
  <c r="FB708" i="5" s="1"/>
  <c r="EY708" i="5"/>
  <c r="EZ708" i="5" s="1"/>
  <c r="EW708" i="5"/>
  <c r="EV708" i="5"/>
  <c r="ET708" i="5"/>
  <c r="EU708" i="5" s="1"/>
  <c r="ER708" i="5"/>
  <c r="EQ708" i="5"/>
  <c r="EP708" i="5"/>
  <c r="EL708" i="5"/>
  <c r="EM708" i="5" s="1"/>
  <c r="EN708" i="5" s="1"/>
  <c r="EK708" i="5"/>
  <c r="EJ708" i="5"/>
  <c r="EG708" i="5"/>
  <c r="EE708" i="5"/>
  <c r="ED708" i="5"/>
  <c r="EC708" i="5"/>
  <c r="EF708" i="5" s="1"/>
  <c r="DZ708" i="5"/>
  <c r="DX708" i="5"/>
  <c r="DV708" i="5"/>
  <c r="DW708" i="5" s="1"/>
  <c r="DU708" i="5"/>
  <c r="DY708" i="5" s="1"/>
  <c r="DN708" i="5"/>
  <c r="DK708" i="5"/>
  <c r="DJ708" i="5"/>
  <c r="FE707" i="5"/>
  <c r="FD707" i="5"/>
  <c r="EY707" i="5"/>
  <c r="FA707" i="5" s="1"/>
  <c r="FB707" i="5" s="1"/>
  <c r="EU707" i="5"/>
  <c r="ET707" i="5"/>
  <c r="EV707" i="5" s="1"/>
  <c r="DL707" i="5" s="1"/>
  <c r="EP707" i="5"/>
  <c r="EQ707" i="5" s="1"/>
  <c r="ER707" i="5" s="1"/>
  <c r="EL707" i="5"/>
  <c r="EK707" i="5"/>
  <c r="EJ707" i="5"/>
  <c r="EE707" i="5"/>
  <c r="EF707" i="5" s="1"/>
  <c r="EG707" i="5" s="1"/>
  <c r="ED707" i="5"/>
  <c r="EC707" i="5"/>
  <c r="DZ707" i="5"/>
  <c r="DX707" i="5"/>
  <c r="DV707" i="5"/>
  <c r="DW707" i="5" s="1"/>
  <c r="DU707" i="5"/>
  <c r="DM707" i="5"/>
  <c r="FF706" i="5"/>
  <c r="FG706" i="5" s="1"/>
  <c r="FE706" i="5"/>
  <c r="FD706" i="5"/>
  <c r="FA706" i="5"/>
  <c r="FB706" i="5" s="1"/>
  <c r="EY706" i="5"/>
  <c r="EZ706" i="5" s="1"/>
  <c r="EV706" i="5"/>
  <c r="ET706" i="5"/>
  <c r="EU706" i="5" s="1"/>
  <c r="ER706" i="5"/>
  <c r="EQ706" i="5"/>
  <c r="EP706" i="5"/>
  <c r="EM706" i="5"/>
  <c r="EN706" i="5" s="1"/>
  <c r="EL706" i="5"/>
  <c r="EK706" i="5"/>
  <c r="EJ706" i="5"/>
  <c r="EE706" i="5"/>
  <c r="ED706" i="5"/>
  <c r="EC706" i="5"/>
  <c r="EF706" i="5" s="1"/>
  <c r="EG706" i="5" s="1"/>
  <c r="DZ706" i="5"/>
  <c r="DX706" i="5"/>
  <c r="DV706" i="5"/>
  <c r="DW706" i="5" s="1"/>
  <c r="DU706" i="5"/>
  <c r="DY706" i="5" s="1"/>
  <c r="DK706" i="5"/>
  <c r="DJ706" i="5"/>
  <c r="FE705" i="5"/>
  <c r="FD705" i="5"/>
  <c r="EY705" i="5"/>
  <c r="FA705" i="5" s="1"/>
  <c r="FB705" i="5" s="1"/>
  <c r="EU705" i="5"/>
  <c r="ET705" i="5"/>
  <c r="EV705" i="5" s="1"/>
  <c r="EP705" i="5"/>
  <c r="EQ705" i="5" s="1"/>
  <c r="ER705" i="5" s="1"/>
  <c r="EN705" i="5"/>
  <c r="EL705" i="5"/>
  <c r="EK705" i="5"/>
  <c r="EJ705" i="5"/>
  <c r="EM705" i="5" s="1"/>
  <c r="EF705" i="5"/>
  <c r="EG705" i="5" s="1"/>
  <c r="EE705" i="5"/>
  <c r="ED705" i="5"/>
  <c r="EC705" i="5"/>
  <c r="DZ705" i="5"/>
  <c r="DX705" i="5"/>
  <c r="DV705" i="5"/>
  <c r="DW705" i="5" s="1"/>
  <c r="DU705" i="5"/>
  <c r="DM705" i="5"/>
  <c r="DL705" i="5"/>
  <c r="FG704" i="5"/>
  <c r="FF704" i="5"/>
  <c r="FE704" i="5"/>
  <c r="FD704" i="5"/>
  <c r="FB704" i="5"/>
  <c r="FA704" i="5"/>
  <c r="EY704" i="5"/>
  <c r="EZ704" i="5" s="1"/>
  <c r="EV704" i="5"/>
  <c r="ET704" i="5"/>
  <c r="EU704" i="5" s="1"/>
  <c r="EQ704" i="5"/>
  <c r="ER704" i="5" s="1"/>
  <c r="EP704" i="5"/>
  <c r="EM704" i="5"/>
  <c r="EN704" i="5" s="1"/>
  <c r="EL704" i="5"/>
  <c r="EK704" i="5"/>
  <c r="EJ704" i="5"/>
  <c r="EE704" i="5"/>
  <c r="ED704" i="5"/>
  <c r="EC704" i="5"/>
  <c r="EF704" i="5" s="1"/>
  <c r="EG704" i="5" s="1"/>
  <c r="DZ704" i="5"/>
  <c r="DX704" i="5"/>
  <c r="DY704" i="5" s="1"/>
  <c r="DV704" i="5"/>
  <c r="DW704" i="5" s="1"/>
  <c r="DU704" i="5"/>
  <c r="DK704" i="5"/>
  <c r="FE703" i="5"/>
  <c r="FD703" i="5"/>
  <c r="FF703" i="5" s="1"/>
  <c r="FG703" i="5" s="1"/>
  <c r="EZ703" i="5"/>
  <c r="EY703" i="5"/>
  <c r="FA703" i="5" s="1"/>
  <c r="FB703" i="5" s="1"/>
  <c r="ET703" i="5"/>
  <c r="EV703" i="5" s="1"/>
  <c r="EP703" i="5"/>
  <c r="EQ703" i="5" s="1"/>
  <c r="ER703" i="5" s="1"/>
  <c r="EL703" i="5"/>
  <c r="EK703" i="5"/>
  <c r="EJ703" i="5"/>
  <c r="EM703" i="5" s="1"/>
  <c r="EN703" i="5" s="1"/>
  <c r="EF703" i="5"/>
  <c r="EG703" i="5" s="1"/>
  <c r="EE703" i="5"/>
  <c r="ED703" i="5"/>
  <c r="EC703" i="5"/>
  <c r="DZ703" i="5"/>
  <c r="DX703" i="5"/>
  <c r="DW703" i="5"/>
  <c r="DV703" i="5"/>
  <c r="DU703" i="5"/>
  <c r="DM703" i="5"/>
  <c r="DL703" i="5"/>
  <c r="FG702" i="5"/>
  <c r="FF702" i="5"/>
  <c r="FE702" i="5"/>
  <c r="FD702" i="5"/>
  <c r="FB702" i="5"/>
  <c r="FA702" i="5"/>
  <c r="EZ702" i="5"/>
  <c r="EY702" i="5"/>
  <c r="EW702" i="5"/>
  <c r="EV702" i="5"/>
  <c r="ET702" i="5"/>
  <c r="EU702" i="5" s="1"/>
  <c r="ER702" i="5"/>
  <c r="EQ702" i="5"/>
  <c r="EP702" i="5"/>
  <c r="EL702" i="5"/>
  <c r="EM702" i="5" s="1"/>
  <c r="EN702" i="5" s="1"/>
  <c r="EK702" i="5"/>
  <c r="EJ702" i="5"/>
  <c r="EG702" i="5"/>
  <c r="EE702" i="5"/>
  <c r="ED702" i="5"/>
  <c r="EC702" i="5"/>
  <c r="EF702" i="5" s="1"/>
  <c r="DZ702" i="5"/>
  <c r="DX702" i="5"/>
  <c r="DV702" i="5"/>
  <c r="DW702" i="5" s="1"/>
  <c r="DU702" i="5"/>
  <c r="DY702" i="5" s="1"/>
  <c r="DN702" i="5"/>
  <c r="DK702" i="5"/>
  <c r="DJ702" i="5"/>
  <c r="FE701" i="5"/>
  <c r="FD701" i="5"/>
  <c r="EY701" i="5"/>
  <c r="FA701" i="5" s="1"/>
  <c r="FB701" i="5" s="1"/>
  <c r="EU701" i="5"/>
  <c r="ET701" i="5"/>
  <c r="EV701" i="5" s="1"/>
  <c r="DL701" i="5" s="1"/>
  <c r="EP701" i="5"/>
  <c r="EQ701" i="5" s="1"/>
  <c r="ER701" i="5" s="1"/>
  <c r="EL701" i="5"/>
  <c r="EK701" i="5"/>
  <c r="EJ701" i="5"/>
  <c r="EE701" i="5"/>
  <c r="EF701" i="5" s="1"/>
  <c r="EG701" i="5" s="1"/>
  <c r="ED701" i="5"/>
  <c r="EC701" i="5"/>
  <c r="DZ701" i="5"/>
  <c r="DX701" i="5"/>
  <c r="DV701" i="5"/>
  <c r="DW701" i="5" s="1"/>
  <c r="DU701" i="5"/>
  <c r="DM701" i="5"/>
  <c r="FF700" i="5"/>
  <c r="FG700" i="5" s="1"/>
  <c r="FE700" i="5"/>
  <c r="FD700" i="5"/>
  <c r="FA700" i="5"/>
  <c r="FB700" i="5" s="1"/>
  <c r="EZ700" i="5"/>
  <c r="EY700" i="5"/>
  <c r="EV700" i="5"/>
  <c r="EU700" i="5"/>
  <c r="ET700" i="5"/>
  <c r="EQ700" i="5"/>
  <c r="ER700" i="5" s="1"/>
  <c r="EP700" i="5"/>
  <c r="EL700" i="5"/>
  <c r="EM700" i="5" s="1"/>
  <c r="EN700" i="5" s="1"/>
  <c r="EK700" i="5"/>
  <c r="EJ700" i="5"/>
  <c r="EG700" i="5"/>
  <c r="EE700" i="5"/>
  <c r="ED700" i="5"/>
  <c r="EC700" i="5"/>
  <c r="EF700" i="5" s="1"/>
  <c r="DZ700" i="5"/>
  <c r="DY700" i="5"/>
  <c r="EA700" i="5" s="1"/>
  <c r="DX700" i="5"/>
  <c r="DV700" i="5"/>
  <c r="DW700" i="5" s="1"/>
  <c r="DU700" i="5"/>
  <c r="DN700" i="5"/>
  <c r="FE699" i="5"/>
  <c r="FD699" i="5"/>
  <c r="FF699" i="5" s="1"/>
  <c r="FG699" i="5" s="1"/>
  <c r="EZ699" i="5"/>
  <c r="EY699" i="5"/>
  <c r="FA699" i="5" s="1"/>
  <c r="FB699" i="5" s="1"/>
  <c r="ET699" i="5"/>
  <c r="EV699" i="5" s="1"/>
  <c r="EP699" i="5"/>
  <c r="EQ699" i="5" s="1"/>
  <c r="ER699" i="5" s="1"/>
  <c r="EL699" i="5"/>
  <c r="EK699" i="5"/>
  <c r="EJ699" i="5"/>
  <c r="EE699" i="5"/>
  <c r="EF699" i="5" s="1"/>
  <c r="EG699" i="5" s="1"/>
  <c r="ED699" i="5"/>
  <c r="EC699" i="5"/>
  <c r="DZ699" i="5"/>
  <c r="DX699" i="5"/>
  <c r="DW699" i="5"/>
  <c r="DV699" i="5"/>
  <c r="DU699" i="5"/>
  <c r="DY699" i="5" s="1"/>
  <c r="DM699" i="5"/>
  <c r="FF698" i="5"/>
  <c r="FG698" i="5" s="1"/>
  <c r="FE698" i="5"/>
  <c r="FD698" i="5"/>
  <c r="FA698" i="5"/>
  <c r="FB698" i="5" s="1"/>
  <c r="EZ698" i="5"/>
  <c r="EY698" i="5"/>
  <c r="EV698" i="5"/>
  <c r="EU698" i="5"/>
  <c r="ET698" i="5"/>
  <c r="EQ698" i="5"/>
  <c r="ER698" i="5" s="1"/>
  <c r="EP698" i="5"/>
  <c r="EM698" i="5"/>
  <c r="EN698" i="5" s="1"/>
  <c r="EL698" i="5"/>
  <c r="EK698" i="5"/>
  <c r="EJ698" i="5"/>
  <c r="EE698" i="5"/>
  <c r="ED698" i="5"/>
  <c r="EC698" i="5"/>
  <c r="EF698" i="5" s="1"/>
  <c r="EG698" i="5" s="1"/>
  <c r="DZ698" i="5"/>
  <c r="DX698" i="5"/>
  <c r="DY698" i="5" s="1"/>
  <c r="DV698" i="5"/>
  <c r="DW698" i="5" s="1"/>
  <c r="DU698" i="5"/>
  <c r="DN698" i="5"/>
  <c r="DK698" i="5"/>
  <c r="FE697" i="5"/>
  <c r="FD697" i="5"/>
  <c r="FF697" i="5" s="1"/>
  <c r="FG697" i="5" s="1"/>
  <c r="EZ697" i="5"/>
  <c r="EY697" i="5"/>
  <c r="FA697" i="5" s="1"/>
  <c r="FB697" i="5" s="1"/>
  <c r="ET697" i="5"/>
  <c r="EV697" i="5" s="1"/>
  <c r="EP697" i="5"/>
  <c r="EQ697" i="5" s="1"/>
  <c r="ER697" i="5" s="1"/>
  <c r="EL697" i="5"/>
  <c r="EK697" i="5"/>
  <c r="EJ697" i="5"/>
  <c r="EM697" i="5" s="1"/>
  <c r="EN697" i="5" s="1"/>
  <c r="EF697" i="5"/>
  <c r="EG697" i="5" s="1"/>
  <c r="EE697" i="5"/>
  <c r="ED697" i="5"/>
  <c r="EC697" i="5"/>
  <c r="DZ697" i="5"/>
  <c r="DX697" i="5"/>
  <c r="DW697" i="5"/>
  <c r="DV697" i="5"/>
  <c r="DU697" i="5"/>
  <c r="DM697" i="5"/>
  <c r="DL697" i="5"/>
  <c r="FG696" i="5"/>
  <c r="FF696" i="5"/>
  <c r="FE696" i="5"/>
  <c r="FD696" i="5"/>
  <c r="FB696" i="5"/>
  <c r="FA696" i="5"/>
  <c r="EZ696" i="5"/>
  <c r="EY696" i="5"/>
  <c r="EW696" i="5"/>
  <c r="EV696" i="5"/>
  <c r="EU696" i="5"/>
  <c r="ET696" i="5"/>
  <c r="ER696" i="5"/>
  <c r="EQ696" i="5"/>
  <c r="EP696" i="5"/>
  <c r="EM696" i="5"/>
  <c r="EN696" i="5" s="1"/>
  <c r="EL696" i="5"/>
  <c r="EK696" i="5"/>
  <c r="EJ696" i="5"/>
  <c r="EE696" i="5"/>
  <c r="ED696" i="5"/>
  <c r="EC696" i="5"/>
  <c r="EF696" i="5" s="1"/>
  <c r="EG696" i="5" s="1"/>
  <c r="DZ696" i="5"/>
  <c r="DX696" i="5"/>
  <c r="DW696" i="5"/>
  <c r="DV696" i="5"/>
  <c r="DU696" i="5"/>
  <c r="DY696" i="5" s="1"/>
  <c r="DN696" i="5"/>
  <c r="DK696" i="5"/>
  <c r="DJ696" i="5"/>
  <c r="FE695" i="5"/>
  <c r="FD695" i="5"/>
  <c r="FF695" i="5" s="1"/>
  <c r="FG695" i="5" s="1"/>
  <c r="EZ695" i="5"/>
  <c r="EY695" i="5"/>
  <c r="FA695" i="5" s="1"/>
  <c r="FB695" i="5" s="1"/>
  <c r="ET695" i="5"/>
  <c r="EV695" i="5" s="1"/>
  <c r="EP695" i="5"/>
  <c r="EQ695" i="5" s="1"/>
  <c r="ER695" i="5" s="1"/>
  <c r="EL695" i="5"/>
  <c r="EK695" i="5"/>
  <c r="EJ695" i="5"/>
  <c r="EM695" i="5" s="1"/>
  <c r="EN695" i="5" s="1"/>
  <c r="EF695" i="5"/>
  <c r="EG695" i="5" s="1"/>
  <c r="EE695" i="5"/>
  <c r="ED695" i="5"/>
  <c r="EC695" i="5"/>
  <c r="DZ695" i="5"/>
  <c r="DX695" i="5"/>
  <c r="DW695" i="5"/>
  <c r="DV695" i="5"/>
  <c r="DU695" i="5"/>
  <c r="DM695" i="5"/>
  <c r="DL695" i="5"/>
  <c r="FG694" i="5"/>
  <c r="FF694" i="5"/>
  <c r="FE694" i="5"/>
  <c r="FD694" i="5"/>
  <c r="FB694" i="5"/>
  <c r="FA694" i="5"/>
  <c r="EZ694" i="5"/>
  <c r="EY694" i="5"/>
  <c r="EW694" i="5"/>
  <c r="EV694" i="5"/>
  <c r="EU694" i="5"/>
  <c r="ET694" i="5"/>
  <c r="ER694" i="5"/>
  <c r="EQ694" i="5"/>
  <c r="EP694" i="5"/>
  <c r="EM694" i="5"/>
  <c r="EN694" i="5" s="1"/>
  <c r="EL694" i="5"/>
  <c r="EK694" i="5"/>
  <c r="EJ694" i="5"/>
  <c r="EE694" i="5"/>
  <c r="ED694" i="5"/>
  <c r="EC694" i="5"/>
  <c r="EF694" i="5" s="1"/>
  <c r="EG694" i="5" s="1"/>
  <c r="DZ694" i="5"/>
  <c r="DX694" i="5"/>
  <c r="DW694" i="5"/>
  <c r="DV694" i="5"/>
  <c r="DU694" i="5"/>
  <c r="DY694" i="5" s="1"/>
  <c r="DN694" i="5"/>
  <c r="DK694" i="5"/>
  <c r="DJ694" i="5"/>
  <c r="FE693" i="5"/>
  <c r="FD693" i="5"/>
  <c r="FF693" i="5" s="1"/>
  <c r="FG693" i="5" s="1"/>
  <c r="EZ693" i="5"/>
  <c r="EY693" i="5"/>
  <c r="FA693" i="5" s="1"/>
  <c r="FB693" i="5" s="1"/>
  <c r="ET693" i="5"/>
  <c r="EV693" i="5" s="1"/>
  <c r="EP693" i="5"/>
  <c r="EQ693" i="5" s="1"/>
  <c r="ER693" i="5" s="1"/>
  <c r="EL693" i="5"/>
  <c r="EK693" i="5"/>
  <c r="EJ693" i="5"/>
  <c r="EM693" i="5" s="1"/>
  <c r="EN693" i="5" s="1"/>
  <c r="EF693" i="5"/>
  <c r="EG693" i="5" s="1"/>
  <c r="EE693" i="5"/>
  <c r="ED693" i="5"/>
  <c r="EC693" i="5"/>
  <c r="DZ693" i="5"/>
  <c r="DX693" i="5"/>
  <c r="DW693" i="5"/>
  <c r="DV693" i="5"/>
  <c r="DU693" i="5"/>
  <c r="DM693" i="5"/>
  <c r="DL693" i="5"/>
  <c r="FG692" i="5"/>
  <c r="FF692" i="5"/>
  <c r="FE692" i="5"/>
  <c r="FD692" i="5"/>
  <c r="FB692" i="5"/>
  <c r="FA692" i="5"/>
  <c r="EZ692" i="5"/>
  <c r="EY692" i="5"/>
  <c r="EW692" i="5"/>
  <c r="EV692" i="5"/>
  <c r="EU692" i="5"/>
  <c r="ET692" i="5"/>
  <c r="ER692" i="5"/>
  <c r="EQ692" i="5"/>
  <c r="EP692" i="5"/>
  <c r="EM692" i="5"/>
  <c r="EN692" i="5" s="1"/>
  <c r="EL692" i="5"/>
  <c r="EK692" i="5"/>
  <c r="EJ692" i="5"/>
  <c r="EE692" i="5"/>
  <c r="ED692" i="5"/>
  <c r="EC692" i="5"/>
  <c r="EF692" i="5" s="1"/>
  <c r="EG692" i="5" s="1"/>
  <c r="DZ692" i="5"/>
  <c r="DX692" i="5"/>
  <c r="DW692" i="5"/>
  <c r="DV692" i="5"/>
  <c r="DU692" i="5"/>
  <c r="DY692" i="5" s="1"/>
  <c r="DN692" i="5"/>
  <c r="DK692" i="5"/>
  <c r="DJ692" i="5"/>
  <c r="FE691" i="5"/>
  <c r="FD691" i="5"/>
  <c r="FF691" i="5" s="1"/>
  <c r="FG691" i="5" s="1"/>
  <c r="EZ691" i="5"/>
  <c r="EY691" i="5"/>
  <c r="FA691" i="5" s="1"/>
  <c r="FB691" i="5" s="1"/>
  <c r="ET691" i="5"/>
  <c r="EV691" i="5" s="1"/>
  <c r="EP691" i="5"/>
  <c r="EQ691" i="5" s="1"/>
  <c r="ER691" i="5" s="1"/>
  <c r="EL691" i="5"/>
  <c r="EK691" i="5"/>
  <c r="EJ691" i="5"/>
  <c r="EM691" i="5" s="1"/>
  <c r="EN691" i="5" s="1"/>
  <c r="EF691" i="5"/>
  <c r="EG691" i="5" s="1"/>
  <c r="EE691" i="5"/>
  <c r="ED691" i="5"/>
  <c r="EC691" i="5"/>
  <c r="DZ691" i="5"/>
  <c r="DX691" i="5"/>
  <c r="DW691" i="5"/>
  <c r="DV691" i="5"/>
  <c r="DU691" i="5"/>
  <c r="DM691" i="5"/>
  <c r="DL691" i="5"/>
  <c r="FG690" i="5"/>
  <c r="FF690" i="5"/>
  <c r="FE690" i="5"/>
  <c r="FD690" i="5"/>
  <c r="FB690" i="5"/>
  <c r="FA690" i="5"/>
  <c r="EZ690" i="5"/>
  <c r="EY690" i="5"/>
  <c r="EW690" i="5"/>
  <c r="EV690" i="5"/>
  <c r="EU690" i="5"/>
  <c r="ET690" i="5"/>
  <c r="ER690" i="5"/>
  <c r="EQ690" i="5"/>
  <c r="EP690" i="5"/>
  <c r="EM690" i="5"/>
  <c r="EN690" i="5" s="1"/>
  <c r="EL690" i="5"/>
  <c r="EK690" i="5"/>
  <c r="EJ690" i="5"/>
  <c r="EE690" i="5"/>
  <c r="ED690" i="5"/>
  <c r="EC690" i="5"/>
  <c r="EF690" i="5" s="1"/>
  <c r="EG690" i="5" s="1"/>
  <c r="DZ690" i="5"/>
  <c r="DX690" i="5"/>
  <c r="DW690" i="5"/>
  <c r="DV690" i="5"/>
  <c r="DU690" i="5"/>
  <c r="DY690" i="5" s="1"/>
  <c r="DN690" i="5"/>
  <c r="DK690" i="5"/>
  <c r="DJ690" i="5"/>
  <c r="FE689" i="5"/>
  <c r="FD689" i="5"/>
  <c r="FF689" i="5" s="1"/>
  <c r="FG689" i="5" s="1"/>
  <c r="EZ689" i="5"/>
  <c r="EY689" i="5"/>
  <c r="FA689" i="5" s="1"/>
  <c r="FB689" i="5" s="1"/>
  <c r="ET689" i="5"/>
  <c r="EV689" i="5" s="1"/>
  <c r="EP689" i="5"/>
  <c r="EQ689" i="5" s="1"/>
  <c r="ER689" i="5" s="1"/>
  <c r="EL689" i="5"/>
  <c r="EK689" i="5"/>
  <c r="EJ689" i="5"/>
  <c r="EM689" i="5" s="1"/>
  <c r="EN689" i="5" s="1"/>
  <c r="EF689" i="5"/>
  <c r="EG689" i="5" s="1"/>
  <c r="EE689" i="5"/>
  <c r="ED689" i="5"/>
  <c r="EC689" i="5"/>
  <c r="DZ689" i="5"/>
  <c r="DX689" i="5"/>
  <c r="DW689" i="5"/>
  <c r="DV689" i="5"/>
  <c r="DU689" i="5"/>
  <c r="DM689" i="5"/>
  <c r="DL689" i="5"/>
  <c r="FG688" i="5"/>
  <c r="FF688" i="5"/>
  <c r="FE688" i="5"/>
  <c r="FD688" i="5"/>
  <c r="FB688" i="5"/>
  <c r="FA688" i="5"/>
  <c r="EZ688" i="5"/>
  <c r="EY688" i="5"/>
  <c r="EW688" i="5"/>
  <c r="EV688" i="5"/>
  <c r="EU688" i="5"/>
  <c r="ET688" i="5"/>
  <c r="ER688" i="5"/>
  <c r="EQ688" i="5"/>
  <c r="EP688" i="5"/>
  <c r="EM688" i="5"/>
  <c r="EN688" i="5" s="1"/>
  <c r="EL688" i="5"/>
  <c r="EK688" i="5"/>
  <c r="EJ688" i="5"/>
  <c r="EE688" i="5"/>
  <c r="ED688" i="5"/>
  <c r="EC688" i="5"/>
  <c r="EF688" i="5" s="1"/>
  <c r="EG688" i="5" s="1"/>
  <c r="DZ688" i="5"/>
  <c r="DX688" i="5"/>
  <c r="DW688" i="5"/>
  <c r="DV688" i="5"/>
  <c r="DU688" i="5"/>
  <c r="DY688" i="5" s="1"/>
  <c r="DN688" i="5"/>
  <c r="DK688" i="5"/>
  <c r="DJ688" i="5"/>
  <c r="FE687" i="5"/>
  <c r="FD687" i="5"/>
  <c r="FF687" i="5" s="1"/>
  <c r="FG687" i="5" s="1"/>
  <c r="EZ687" i="5"/>
  <c r="EY687" i="5"/>
  <c r="FA687" i="5" s="1"/>
  <c r="FB687" i="5" s="1"/>
  <c r="ET687" i="5"/>
  <c r="EV687" i="5" s="1"/>
  <c r="EP687" i="5"/>
  <c r="EQ687" i="5" s="1"/>
  <c r="ER687" i="5" s="1"/>
  <c r="EL687" i="5"/>
  <c r="EK687" i="5"/>
  <c r="EJ687" i="5"/>
  <c r="EM687" i="5" s="1"/>
  <c r="EN687" i="5" s="1"/>
  <c r="EF687" i="5"/>
  <c r="EG687" i="5" s="1"/>
  <c r="EE687" i="5"/>
  <c r="ED687" i="5"/>
  <c r="EC687" i="5"/>
  <c r="DZ687" i="5"/>
  <c r="DX687" i="5"/>
  <c r="DW687" i="5"/>
  <c r="DV687" i="5"/>
  <c r="DU687" i="5"/>
  <c r="DM687" i="5"/>
  <c r="DL687" i="5"/>
  <c r="FG686" i="5"/>
  <c r="FF686" i="5"/>
  <c r="FE686" i="5"/>
  <c r="FD686" i="5"/>
  <c r="FB686" i="5"/>
  <c r="FA686" i="5"/>
  <c r="EZ686" i="5"/>
  <c r="EY686" i="5"/>
  <c r="EW686" i="5"/>
  <c r="EV686" i="5"/>
  <c r="EU686" i="5"/>
  <c r="ET686" i="5"/>
  <c r="ER686" i="5"/>
  <c r="EQ686" i="5"/>
  <c r="EP686" i="5"/>
  <c r="EM686" i="5"/>
  <c r="EN686" i="5" s="1"/>
  <c r="EL686" i="5"/>
  <c r="EK686" i="5"/>
  <c r="EJ686" i="5"/>
  <c r="EE686" i="5"/>
  <c r="ED686" i="5"/>
  <c r="EC686" i="5"/>
  <c r="EF686" i="5" s="1"/>
  <c r="EG686" i="5" s="1"/>
  <c r="DZ686" i="5"/>
  <c r="DX686" i="5"/>
  <c r="DW686" i="5"/>
  <c r="DV686" i="5"/>
  <c r="DU686" i="5"/>
  <c r="DY686" i="5" s="1"/>
  <c r="DN686" i="5"/>
  <c r="DK686" i="5"/>
  <c r="DJ686" i="5"/>
  <c r="FE685" i="5"/>
  <c r="FD685" i="5"/>
  <c r="FF685" i="5" s="1"/>
  <c r="FG685" i="5" s="1"/>
  <c r="EZ685" i="5"/>
  <c r="EY685" i="5"/>
  <c r="FA685" i="5" s="1"/>
  <c r="FB685" i="5" s="1"/>
  <c r="ET685" i="5"/>
  <c r="EV685" i="5" s="1"/>
  <c r="EP685" i="5"/>
  <c r="EQ685" i="5" s="1"/>
  <c r="ER685" i="5" s="1"/>
  <c r="EL685" i="5"/>
  <c r="EK685" i="5"/>
  <c r="EJ685" i="5"/>
  <c r="EM685" i="5" s="1"/>
  <c r="EN685" i="5" s="1"/>
  <c r="EE685" i="5"/>
  <c r="EF685" i="5" s="1"/>
  <c r="EG685" i="5" s="1"/>
  <c r="ED685" i="5"/>
  <c r="EC685" i="5"/>
  <c r="DZ685" i="5"/>
  <c r="DX685" i="5"/>
  <c r="DV685" i="5"/>
  <c r="DW685" i="5" s="1"/>
  <c r="DU685" i="5"/>
  <c r="DY685" i="5" s="1"/>
  <c r="DL685" i="5"/>
  <c r="DK685" i="5"/>
  <c r="FE684" i="5"/>
  <c r="FF684" i="5" s="1"/>
  <c r="FG684" i="5" s="1"/>
  <c r="FD684" i="5"/>
  <c r="FB684" i="5"/>
  <c r="FA684" i="5"/>
  <c r="EZ684" i="5"/>
  <c r="EY684" i="5"/>
  <c r="EW684" i="5"/>
  <c r="EV684" i="5"/>
  <c r="EU684" i="5"/>
  <c r="ET684" i="5"/>
  <c r="EP684" i="5"/>
  <c r="EQ684" i="5" s="1"/>
  <c r="ER684" i="5" s="1"/>
  <c r="EM684" i="5"/>
  <c r="EN684" i="5" s="1"/>
  <c r="EL684" i="5"/>
  <c r="EK684" i="5"/>
  <c r="EJ684" i="5"/>
  <c r="EE684" i="5"/>
  <c r="ED684" i="5"/>
  <c r="EC684" i="5"/>
  <c r="EF684" i="5" s="1"/>
  <c r="EG684" i="5" s="1"/>
  <c r="DZ684" i="5"/>
  <c r="DX684" i="5"/>
  <c r="DV684" i="5"/>
  <c r="DW684" i="5" s="1"/>
  <c r="DU684" i="5"/>
  <c r="DN684" i="5"/>
  <c r="DM684" i="5"/>
  <c r="DL684" i="5"/>
  <c r="DK684" i="5"/>
  <c r="DJ684" i="5"/>
  <c r="FE683" i="5"/>
  <c r="FD683" i="5"/>
  <c r="FF683" i="5" s="1"/>
  <c r="FG683" i="5" s="1"/>
  <c r="EZ683" i="5"/>
  <c r="EY683" i="5"/>
  <c r="FA683" i="5" s="1"/>
  <c r="FB683" i="5" s="1"/>
  <c r="EU683" i="5"/>
  <c r="ET683" i="5"/>
  <c r="EV683" i="5" s="1"/>
  <c r="EP683" i="5"/>
  <c r="EQ683" i="5" s="1"/>
  <c r="ER683" i="5" s="1"/>
  <c r="EL683" i="5"/>
  <c r="EK683" i="5"/>
  <c r="EJ683" i="5"/>
  <c r="EM683" i="5" s="1"/>
  <c r="EN683" i="5" s="1"/>
  <c r="EF683" i="5"/>
  <c r="EG683" i="5" s="1"/>
  <c r="EE683" i="5"/>
  <c r="ED683" i="5"/>
  <c r="EC683" i="5"/>
  <c r="DZ683" i="5"/>
  <c r="DX683" i="5"/>
  <c r="DW683" i="5"/>
  <c r="DV683" i="5"/>
  <c r="DU683" i="5"/>
  <c r="DY683" i="5" s="1"/>
  <c r="FG682" i="5"/>
  <c r="FF682" i="5"/>
  <c r="FE682" i="5"/>
  <c r="FD682" i="5"/>
  <c r="FB682" i="5"/>
  <c r="FA682" i="5"/>
  <c r="EY682" i="5"/>
  <c r="EZ682" i="5" s="1"/>
  <c r="EW682" i="5"/>
  <c r="EV682" i="5"/>
  <c r="DM682" i="5" s="1"/>
  <c r="ET682" i="5"/>
  <c r="EU682" i="5" s="1"/>
  <c r="ER682" i="5"/>
  <c r="EQ682" i="5"/>
  <c r="EP682" i="5"/>
  <c r="EM682" i="5"/>
  <c r="EN682" i="5" s="1"/>
  <c r="EL682" i="5"/>
  <c r="EK682" i="5"/>
  <c r="EJ682" i="5"/>
  <c r="EE682" i="5"/>
  <c r="ED682" i="5"/>
  <c r="EC682" i="5"/>
  <c r="EF682" i="5" s="1"/>
  <c r="EG682" i="5" s="1"/>
  <c r="DZ682" i="5"/>
  <c r="DX682" i="5"/>
  <c r="DV682" i="5"/>
  <c r="DW682" i="5" s="1"/>
  <c r="DU682" i="5"/>
  <c r="DY682" i="5" s="1"/>
  <c r="DN682" i="5"/>
  <c r="DK682" i="5"/>
  <c r="DJ682" i="5"/>
  <c r="FE681" i="5"/>
  <c r="FD681" i="5"/>
  <c r="FF681" i="5" s="1"/>
  <c r="FG681" i="5" s="1"/>
  <c r="EZ681" i="5"/>
  <c r="EY681" i="5"/>
  <c r="FA681" i="5" s="1"/>
  <c r="FB681" i="5" s="1"/>
  <c r="EU681" i="5"/>
  <c r="ET681" i="5"/>
  <c r="EV681" i="5" s="1"/>
  <c r="EP681" i="5"/>
  <c r="EQ681" i="5" s="1"/>
  <c r="ER681" i="5" s="1"/>
  <c r="EL681" i="5"/>
  <c r="EK681" i="5"/>
  <c r="EJ681" i="5"/>
  <c r="EM681" i="5" s="1"/>
  <c r="EN681" i="5" s="1"/>
  <c r="EF681" i="5"/>
  <c r="EG681" i="5" s="1"/>
  <c r="EE681" i="5"/>
  <c r="ED681" i="5"/>
  <c r="EC681" i="5"/>
  <c r="DZ681" i="5"/>
  <c r="DX681" i="5"/>
  <c r="DW681" i="5"/>
  <c r="DV681" i="5"/>
  <c r="DU681" i="5"/>
  <c r="DY681" i="5" s="1"/>
  <c r="FG680" i="5"/>
  <c r="FF680" i="5"/>
  <c r="FE680" i="5"/>
  <c r="FD680" i="5"/>
  <c r="FB680" i="5"/>
  <c r="FA680" i="5"/>
  <c r="EY680" i="5"/>
  <c r="EZ680" i="5" s="1"/>
  <c r="EW680" i="5"/>
  <c r="EV680" i="5"/>
  <c r="DM680" i="5" s="1"/>
  <c r="ET680" i="5"/>
  <c r="EU680" i="5" s="1"/>
  <c r="ER680" i="5"/>
  <c r="EQ680" i="5"/>
  <c r="EP680" i="5"/>
  <c r="EM680" i="5"/>
  <c r="EN680" i="5" s="1"/>
  <c r="EL680" i="5"/>
  <c r="EK680" i="5"/>
  <c r="EJ680" i="5"/>
  <c r="EE680" i="5"/>
  <c r="ED680" i="5"/>
  <c r="EC680" i="5"/>
  <c r="EF680" i="5" s="1"/>
  <c r="EG680" i="5" s="1"/>
  <c r="DZ680" i="5"/>
  <c r="DX680" i="5"/>
  <c r="DV680" i="5"/>
  <c r="DW680" i="5" s="1"/>
  <c r="DU680" i="5"/>
  <c r="DN680" i="5"/>
  <c r="DK680" i="5"/>
  <c r="DJ680" i="5"/>
  <c r="FE679" i="5"/>
  <c r="FD679" i="5"/>
  <c r="FF679" i="5" s="1"/>
  <c r="FG679" i="5" s="1"/>
  <c r="EZ679" i="5"/>
  <c r="EY679" i="5"/>
  <c r="FA679" i="5" s="1"/>
  <c r="FB679" i="5" s="1"/>
  <c r="EU679" i="5"/>
  <c r="ET679" i="5"/>
  <c r="EV679" i="5" s="1"/>
  <c r="EP679" i="5"/>
  <c r="EQ679" i="5" s="1"/>
  <c r="ER679" i="5" s="1"/>
  <c r="EL679" i="5"/>
  <c r="EK679" i="5"/>
  <c r="EJ679" i="5"/>
  <c r="EM679" i="5" s="1"/>
  <c r="EN679" i="5" s="1"/>
  <c r="EF679" i="5"/>
  <c r="EG679" i="5" s="1"/>
  <c r="EE679" i="5"/>
  <c r="ED679" i="5"/>
  <c r="EC679" i="5"/>
  <c r="DZ679" i="5"/>
  <c r="DX679" i="5"/>
  <c r="DW679" i="5"/>
  <c r="DV679" i="5"/>
  <c r="DU679" i="5"/>
  <c r="DY679" i="5" s="1"/>
  <c r="FG678" i="5"/>
  <c r="FF678" i="5"/>
  <c r="FE678" i="5"/>
  <c r="FD678" i="5"/>
  <c r="FB678" i="5"/>
  <c r="FA678" i="5"/>
  <c r="EY678" i="5"/>
  <c r="EZ678" i="5" s="1"/>
  <c r="EW678" i="5"/>
  <c r="EV678" i="5"/>
  <c r="DM678" i="5" s="1"/>
  <c r="ET678" i="5"/>
  <c r="EU678" i="5" s="1"/>
  <c r="ER678" i="5"/>
  <c r="EQ678" i="5"/>
  <c r="EP678" i="5"/>
  <c r="EM678" i="5"/>
  <c r="EN678" i="5" s="1"/>
  <c r="EL678" i="5"/>
  <c r="EK678" i="5"/>
  <c r="EJ678" i="5"/>
  <c r="EE678" i="5"/>
  <c r="ED678" i="5"/>
  <c r="EC678" i="5"/>
  <c r="EF678" i="5" s="1"/>
  <c r="EG678" i="5" s="1"/>
  <c r="DZ678" i="5"/>
  <c r="DX678" i="5"/>
  <c r="DV678" i="5"/>
  <c r="DW678" i="5" s="1"/>
  <c r="DU678" i="5"/>
  <c r="DY678" i="5" s="1"/>
  <c r="DN678" i="5"/>
  <c r="DK678" i="5"/>
  <c r="DJ678" i="5"/>
  <c r="FE677" i="5"/>
  <c r="FD677" i="5"/>
  <c r="FF677" i="5" s="1"/>
  <c r="FG677" i="5" s="1"/>
  <c r="EZ677" i="5"/>
  <c r="EY677" i="5"/>
  <c r="FA677" i="5" s="1"/>
  <c r="FB677" i="5" s="1"/>
  <c r="EU677" i="5"/>
  <c r="ET677" i="5"/>
  <c r="EV677" i="5" s="1"/>
  <c r="EP677" i="5"/>
  <c r="EQ677" i="5" s="1"/>
  <c r="ER677" i="5" s="1"/>
  <c r="EL677" i="5"/>
  <c r="EK677" i="5"/>
  <c r="EJ677" i="5"/>
  <c r="EM677" i="5" s="1"/>
  <c r="EN677" i="5" s="1"/>
  <c r="EF677" i="5"/>
  <c r="EG677" i="5" s="1"/>
  <c r="EE677" i="5"/>
  <c r="ED677" i="5"/>
  <c r="EC677" i="5"/>
  <c r="DZ677" i="5"/>
  <c r="DX677" i="5"/>
  <c r="DW677" i="5"/>
  <c r="DV677" i="5"/>
  <c r="DU677" i="5"/>
  <c r="DY677" i="5" s="1"/>
  <c r="FG676" i="5"/>
  <c r="FF676" i="5"/>
  <c r="FE676" i="5"/>
  <c r="FD676" i="5"/>
  <c r="FB676" i="5"/>
  <c r="FA676" i="5"/>
  <c r="EY676" i="5"/>
  <c r="EZ676" i="5" s="1"/>
  <c r="EW676" i="5"/>
  <c r="EV676" i="5"/>
  <c r="DM676" i="5" s="1"/>
  <c r="ET676" i="5"/>
  <c r="EU676" i="5" s="1"/>
  <c r="ER676" i="5"/>
  <c r="EQ676" i="5"/>
  <c r="EP676" i="5"/>
  <c r="EM676" i="5"/>
  <c r="EN676" i="5" s="1"/>
  <c r="EL676" i="5"/>
  <c r="EK676" i="5"/>
  <c r="EJ676" i="5"/>
  <c r="EE676" i="5"/>
  <c r="ED676" i="5"/>
  <c r="EC676" i="5"/>
  <c r="EF676" i="5" s="1"/>
  <c r="EG676" i="5" s="1"/>
  <c r="DZ676" i="5"/>
  <c r="DX676" i="5"/>
  <c r="DV676" i="5"/>
  <c r="DW676" i="5" s="1"/>
  <c r="DU676" i="5"/>
  <c r="DN676" i="5"/>
  <c r="DK676" i="5"/>
  <c r="DJ676" i="5"/>
  <c r="FE675" i="5"/>
  <c r="FD675" i="5"/>
  <c r="FF675" i="5" s="1"/>
  <c r="FG675" i="5" s="1"/>
  <c r="EZ675" i="5"/>
  <c r="EY675" i="5"/>
  <c r="FA675" i="5" s="1"/>
  <c r="FB675" i="5" s="1"/>
  <c r="EU675" i="5"/>
  <c r="ET675" i="5"/>
  <c r="EV675" i="5" s="1"/>
  <c r="EP675" i="5"/>
  <c r="EQ675" i="5" s="1"/>
  <c r="ER675" i="5" s="1"/>
  <c r="EL675" i="5"/>
  <c r="EK675" i="5"/>
  <c r="EJ675" i="5"/>
  <c r="EM675" i="5" s="1"/>
  <c r="EN675" i="5" s="1"/>
  <c r="EF675" i="5"/>
  <c r="EG675" i="5" s="1"/>
  <c r="EE675" i="5"/>
  <c r="ED675" i="5"/>
  <c r="EC675" i="5"/>
  <c r="DZ675" i="5"/>
  <c r="DX675" i="5"/>
  <c r="DW675" i="5"/>
  <c r="DV675" i="5"/>
  <c r="DU675" i="5"/>
  <c r="DY675" i="5" s="1"/>
  <c r="FG674" i="5"/>
  <c r="FF674" i="5"/>
  <c r="FE674" i="5"/>
  <c r="FD674" i="5"/>
  <c r="FB674" i="5"/>
  <c r="FA674" i="5"/>
  <c r="EY674" i="5"/>
  <c r="EZ674" i="5" s="1"/>
  <c r="EW674" i="5"/>
  <c r="EV674" i="5"/>
  <c r="DM674" i="5" s="1"/>
  <c r="ET674" i="5"/>
  <c r="EU674" i="5" s="1"/>
  <c r="ER674" i="5"/>
  <c r="EQ674" i="5"/>
  <c r="EP674" i="5"/>
  <c r="EM674" i="5"/>
  <c r="EN674" i="5" s="1"/>
  <c r="EL674" i="5"/>
  <c r="EK674" i="5"/>
  <c r="EJ674" i="5"/>
  <c r="EE674" i="5"/>
  <c r="ED674" i="5"/>
  <c r="EC674" i="5"/>
  <c r="EF674" i="5" s="1"/>
  <c r="EG674" i="5" s="1"/>
  <c r="DZ674" i="5"/>
  <c r="DX674" i="5"/>
  <c r="DV674" i="5"/>
  <c r="DW674" i="5" s="1"/>
  <c r="DU674" i="5"/>
  <c r="DY674" i="5" s="1"/>
  <c r="DN674" i="5"/>
  <c r="DK674" i="5"/>
  <c r="DJ674" i="5"/>
  <c r="FE673" i="5"/>
  <c r="FD673" i="5"/>
  <c r="FF673" i="5" s="1"/>
  <c r="FG673" i="5" s="1"/>
  <c r="EZ673" i="5"/>
  <c r="EY673" i="5"/>
  <c r="FA673" i="5" s="1"/>
  <c r="FB673" i="5" s="1"/>
  <c r="EU673" i="5"/>
  <c r="ET673" i="5"/>
  <c r="EV673" i="5" s="1"/>
  <c r="EP673" i="5"/>
  <c r="EQ673" i="5" s="1"/>
  <c r="ER673" i="5" s="1"/>
  <c r="EL673" i="5"/>
  <c r="EK673" i="5"/>
  <c r="EJ673" i="5"/>
  <c r="EM673" i="5" s="1"/>
  <c r="EN673" i="5" s="1"/>
  <c r="EF673" i="5"/>
  <c r="EG673" i="5" s="1"/>
  <c r="EE673" i="5"/>
  <c r="ED673" i="5"/>
  <c r="EC673" i="5"/>
  <c r="DZ673" i="5"/>
  <c r="DX673" i="5"/>
  <c r="DW673" i="5"/>
  <c r="DV673" i="5"/>
  <c r="DU673" i="5"/>
  <c r="DY673" i="5" s="1"/>
  <c r="FG672" i="5"/>
  <c r="FF672" i="5"/>
  <c r="FE672" i="5"/>
  <c r="FD672" i="5"/>
  <c r="FB672" i="5"/>
  <c r="FA672" i="5"/>
  <c r="EY672" i="5"/>
  <c r="EZ672" i="5" s="1"/>
  <c r="EW672" i="5"/>
  <c r="EV672" i="5"/>
  <c r="DM672" i="5" s="1"/>
  <c r="ET672" i="5"/>
  <c r="EU672" i="5" s="1"/>
  <c r="ER672" i="5"/>
  <c r="EQ672" i="5"/>
  <c r="EP672" i="5"/>
  <c r="EM672" i="5"/>
  <c r="EN672" i="5" s="1"/>
  <c r="EL672" i="5"/>
  <c r="EK672" i="5"/>
  <c r="EJ672" i="5"/>
  <c r="EE672" i="5"/>
  <c r="ED672" i="5"/>
  <c r="EC672" i="5"/>
  <c r="EF672" i="5" s="1"/>
  <c r="EG672" i="5" s="1"/>
  <c r="DZ672" i="5"/>
  <c r="DX672" i="5"/>
  <c r="DV672" i="5"/>
  <c r="DW672" i="5" s="1"/>
  <c r="DU672" i="5"/>
  <c r="DN672" i="5"/>
  <c r="DK672" i="5"/>
  <c r="DJ672" i="5"/>
  <c r="FE671" i="5"/>
  <c r="FD671" i="5"/>
  <c r="FF671" i="5" s="1"/>
  <c r="FG671" i="5" s="1"/>
  <c r="EZ671" i="5"/>
  <c r="EY671" i="5"/>
  <c r="FA671" i="5" s="1"/>
  <c r="FB671" i="5" s="1"/>
  <c r="EU671" i="5"/>
  <c r="ET671" i="5"/>
  <c r="EV671" i="5" s="1"/>
  <c r="EP671" i="5"/>
  <c r="EQ671" i="5" s="1"/>
  <c r="ER671" i="5" s="1"/>
  <c r="EL671" i="5"/>
  <c r="EK671" i="5"/>
  <c r="EJ671" i="5"/>
  <c r="EM671" i="5" s="1"/>
  <c r="EN671" i="5" s="1"/>
  <c r="EF671" i="5"/>
  <c r="EG671" i="5" s="1"/>
  <c r="EE671" i="5"/>
  <c r="ED671" i="5"/>
  <c r="EC671" i="5"/>
  <c r="DZ671" i="5"/>
  <c r="DX671" i="5"/>
  <c r="DW671" i="5"/>
  <c r="DV671" i="5"/>
  <c r="DU671" i="5"/>
  <c r="DY671" i="5" s="1"/>
  <c r="FE670" i="5"/>
  <c r="FD670" i="5"/>
  <c r="EY670" i="5"/>
  <c r="FA670" i="5" s="1"/>
  <c r="FB670" i="5" s="1"/>
  <c r="ET670" i="5"/>
  <c r="EV670" i="5" s="1"/>
  <c r="EP670" i="5"/>
  <c r="EQ670" i="5" s="1"/>
  <c r="ER670" i="5" s="1"/>
  <c r="EL670" i="5"/>
  <c r="EM670" i="5" s="1"/>
  <c r="EN670" i="5" s="1"/>
  <c r="EK670" i="5"/>
  <c r="EJ670" i="5"/>
  <c r="EE670" i="5"/>
  <c r="ED670" i="5"/>
  <c r="EC670" i="5"/>
  <c r="DZ670" i="5"/>
  <c r="DX670" i="5"/>
  <c r="DV670" i="5"/>
  <c r="DW670" i="5" s="1"/>
  <c r="DU670" i="5"/>
  <c r="DJ670" i="5"/>
  <c r="FE669" i="5"/>
  <c r="FD669" i="5"/>
  <c r="EY669" i="5"/>
  <c r="FA669" i="5" s="1"/>
  <c r="FB669" i="5" s="1"/>
  <c r="ET669" i="5"/>
  <c r="EP669" i="5"/>
  <c r="EQ669" i="5" s="1"/>
  <c r="ER669" i="5" s="1"/>
  <c r="EL669" i="5"/>
  <c r="EK669" i="5"/>
  <c r="EJ669" i="5"/>
  <c r="EM669" i="5" s="1"/>
  <c r="EN669" i="5" s="1"/>
  <c r="EE669" i="5"/>
  <c r="ED669" i="5"/>
  <c r="EC669" i="5"/>
  <c r="DZ669" i="5"/>
  <c r="DX669" i="5"/>
  <c r="DV669" i="5"/>
  <c r="DW669" i="5" s="1"/>
  <c r="DU669" i="5"/>
  <c r="FF668" i="5"/>
  <c r="FG668" i="5" s="1"/>
  <c r="FE668" i="5"/>
  <c r="FD668" i="5"/>
  <c r="EZ668" i="5"/>
  <c r="EY668" i="5"/>
  <c r="FA668" i="5" s="1"/>
  <c r="FB668" i="5" s="1"/>
  <c r="ET668" i="5"/>
  <c r="EP668" i="5"/>
  <c r="EQ668" i="5" s="1"/>
  <c r="ER668" i="5" s="1"/>
  <c r="EL668" i="5"/>
  <c r="EK668" i="5"/>
  <c r="EJ668" i="5"/>
  <c r="EE668" i="5"/>
  <c r="EF668" i="5" s="1"/>
  <c r="EG668" i="5" s="1"/>
  <c r="ED668" i="5"/>
  <c r="EC668" i="5"/>
  <c r="DZ668" i="5"/>
  <c r="DX668" i="5"/>
  <c r="DW668" i="5"/>
  <c r="DV668" i="5"/>
  <c r="DU668" i="5"/>
  <c r="FE667" i="5"/>
  <c r="FD667" i="5"/>
  <c r="EY667" i="5"/>
  <c r="ET667" i="5"/>
  <c r="EV667" i="5" s="1"/>
  <c r="DM667" i="5" s="1"/>
  <c r="ER667" i="5"/>
  <c r="EP667" i="5"/>
  <c r="EQ667" i="5" s="1"/>
  <c r="EL667" i="5"/>
  <c r="EK667" i="5"/>
  <c r="EJ667" i="5"/>
  <c r="EE667" i="5"/>
  <c r="ED667" i="5"/>
  <c r="EC667" i="5"/>
  <c r="EF667" i="5" s="1"/>
  <c r="EG667" i="5" s="1"/>
  <c r="DZ667" i="5"/>
  <c r="DX667" i="5"/>
  <c r="DV667" i="5"/>
  <c r="DW667" i="5" s="1"/>
  <c r="DU667" i="5"/>
  <c r="FE666" i="5"/>
  <c r="FD666" i="5"/>
  <c r="FA666" i="5"/>
  <c r="FB666" i="5" s="1"/>
  <c r="EY666" i="5"/>
  <c r="EZ666" i="5" s="1"/>
  <c r="ET666" i="5"/>
  <c r="EP666" i="5"/>
  <c r="EQ666" i="5" s="1"/>
  <c r="ER666" i="5" s="1"/>
  <c r="EL666" i="5"/>
  <c r="EK666" i="5"/>
  <c r="EJ666" i="5"/>
  <c r="EE666" i="5"/>
  <c r="ED666" i="5"/>
  <c r="EC666" i="5"/>
  <c r="DZ666" i="5"/>
  <c r="DX666" i="5"/>
  <c r="DV666" i="5"/>
  <c r="DW666" i="5" s="1"/>
  <c r="DU666" i="5"/>
  <c r="FE665" i="5"/>
  <c r="FD665" i="5"/>
  <c r="EY665" i="5"/>
  <c r="FA665" i="5" s="1"/>
  <c r="FB665" i="5" s="1"/>
  <c r="ET665" i="5"/>
  <c r="EP665" i="5"/>
  <c r="EQ665" i="5" s="1"/>
  <c r="ER665" i="5" s="1"/>
  <c r="EL665" i="5"/>
  <c r="EK665" i="5"/>
  <c r="EJ665" i="5"/>
  <c r="EE665" i="5"/>
  <c r="ED665" i="5"/>
  <c r="EC665" i="5"/>
  <c r="DZ665" i="5"/>
  <c r="DX665" i="5"/>
  <c r="DV665" i="5"/>
  <c r="DW665" i="5" s="1"/>
  <c r="DU665" i="5"/>
  <c r="FE664" i="5"/>
  <c r="FD664" i="5"/>
  <c r="EY664" i="5"/>
  <c r="EZ664" i="5" s="1"/>
  <c r="EV664" i="5"/>
  <c r="EU664" i="5"/>
  <c r="ET664" i="5"/>
  <c r="EP664" i="5"/>
  <c r="EQ664" i="5" s="1"/>
  <c r="ER664" i="5" s="1"/>
  <c r="EL664" i="5"/>
  <c r="EK664" i="5"/>
  <c r="EJ664" i="5"/>
  <c r="EE664" i="5"/>
  <c r="ED664" i="5"/>
  <c r="EC664" i="5"/>
  <c r="DZ664" i="5"/>
  <c r="DX664" i="5"/>
  <c r="DV664" i="5"/>
  <c r="DW664" i="5" s="1"/>
  <c r="DU664" i="5"/>
  <c r="FE663" i="5"/>
  <c r="FD663" i="5"/>
  <c r="EY663" i="5"/>
  <c r="ET663" i="5"/>
  <c r="ER663" i="5"/>
  <c r="EP663" i="5"/>
  <c r="EQ663" i="5" s="1"/>
  <c r="EL663" i="5"/>
  <c r="EK663" i="5"/>
  <c r="EJ663" i="5"/>
  <c r="EE663" i="5"/>
  <c r="ED663" i="5"/>
  <c r="EC663" i="5"/>
  <c r="EF663" i="5" s="1"/>
  <c r="EG663" i="5" s="1"/>
  <c r="DZ663" i="5"/>
  <c r="DX663" i="5"/>
  <c r="DV663" i="5"/>
  <c r="DW663" i="5" s="1"/>
  <c r="DU663" i="5"/>
  <c r="FE662" i="5"/>
  <c r="FD662" i="5"/>
  <c r="EY662" i="5"/>
  <c r="FA662" i="5" s="1"/>
  <c r="FB662" i="5" s="1"/>
  <c r="EU662" i="5"/>
  <c r="ET662" i="5"/>
  <c r="EV662" i="5" s="1"/>
  <c r="EP662" i="5"/>
  <c r="EQ662" i="5" s="1"/>
  <c r="ER662" i="5" s="1"/>
  <c r="EL662" i="5"/>
  <c r="EK662" i="5"/>
  <c r="EJ662" i="5"/>
  <c r="EE662" i="5"/>
  <c r="ED662" i="5"/>
  <c r="EC662" i="5"/>
  <c r="DZ662" i="5"/>
  <c r="DX662" i="5"/>
  <c r="DV662" i="5"/>
  <c r="DW662" i="5" s="1"/>
  <c r="DU662" i="5"/>
  <c r="DK662" i="5"/>
  <c r="FE661" i="5"/>
  <c r="FD661" i="5"/>
  <c r="FF661" i="5" s="1"/>
  <c r="FG661" i="5" s="1"/>
  <c r="FA661" i="5"/>
  <c r="FB661" i="5" s="1"/>
  <c r="EY661" i="5"/>
  <c r="EZ661" i="5" s="1"/>
  <c r="ET661" i="5"/>
  <c r="EP661" i="5"/>
  <c r="EQ661" i="5" s="1"/>
  <c r="ER661" i="5" s="1"/>
  <c r="EL661" i="5"/>
  <c r="EK661" i="5"/>
  <c r="EJ661" i="5"/>
  <c r="EM661" i="5" s="1"/>
  <c r="EN661" i="5" s="1"/>
  <c r="EE661" i="5"/>
  <c r="ED661" i="5"/>
  <c r="EC661" i="5"/>
  <c r="EF661" i="5" s="1"/>
  <c r="EG661" i="5" s="1"/>
  <c r="DZ661" i="5"/>
  <c r="DX661" i="5"/>
  <c r="DV661" i="5"/>
  <c r="DW661" i="5" s="1"/>
  <c r="DU661" i="5"/>
  <c r="FE660" i="5"/>
  <c r="FD660" i="5"/>
  <c r="EY660" i="5"/>
  <c r="FA660" i="5" s="1"/>
  <c r="FB660" i="5" s="1"/>
  <c r="EW660" i="5"/>
  <c r="ET660" i="5"/>
  <c r="EV660" i="5" s="1"/>
  <c r="EP660" i="5"/>
  <c r="EQ660" i="5" s="1"/>
  <c r="ER660" i="5" s="1"/>
  <c r="EL660" i="5"/>
  <c r="EK660" i="5"/>
  <c r="EJ660" i="5"/>
  <c r="EE660" i="5"/>
  <c r="EF660" i="5" s="1"/>
  <c r="EG660" i="5" s="1"/>
  <c r="ED660" i="5"/>
  <c r="EC660" i="5"/>
  <c r="DZ660" i="5"/>
  <c r="DX660" i="5"/>
  <c r="DV660" i="5"/>
  <c r="DW660" i="5" s="1"/>
  <c r="DU660" i="5"/>
  <c r="DM660" i="5"/>
  <c r="DL660" i="5"/>
  <c r="DK660" i="5"/>
  <c r="FE659" i="5"/>
  <c r="FD659" i="5"/>
  <c r="FA659" i="5"/>
  <c r="FB659" i="5" s="1"/>
  <c r="EZ659" i="5"/>
  <c r="EY659" i="5"/>
  <c r="EU659" i="5"/>
  <c r="ET659" i="5"/>
  <c r="EV659" i="5" s="1"/>
  <c r="EP659" i="5"/>
  <c r="EQ659" i="5" s="1"/>
  <c r="ER659" i="5" s="1"/>
  <c r="EL659" i="5"/>
  <c r="EK659" i="5"/>
  <c r="EJ659" i="5"/>
  <c r="EE659" i="5"/>
  <c r="ED659" i="5"/>
  <c r="EC659" i="5"/>
  <c r="DZ659" i="5"/>
  <c r="DX659" i="5"/>
  <c r="DV659" i="5"/>
  <c r="DW659" i="5" s="1"/>
  <c r="DU659" i="5"/>
  <c r="FE658" i="5"/>
  <c r="FD658" i="5"/>
  <c r="EY658" i="5"/>
  <c r="ET658" i="5"/>
  <c r="EP658" i="5"/>
  <c r="EQ658" i="5" s="1"/>
  <c r="ER658" i="5" s="1"/>
  <c r="EL658" i="5"/>
  <c r="EM658" i="5" s="1"/>
  <c r="EN658" i="5" s="1"/>
  <c r="EK658" i="5"/>
  <c r="EJ658" i="5"/>
  <c r="EE658" i="5"/>
  <c r="EF658" i="5" s="1"/>
  <c r="EG658" i="5" s="1"/>
  <c r="ED658" i="5"/>
  <c r="EC658" i="5"/>
  <c r="DZ658" i="5"/>
  <c r="DX658" i="5"/>
  <c r="DV658" i="5"/>
  <c r="DW658" i="5" s="1"/>
  <c r="DU658" i="5"/>
  <c r="FE657" i="5"/>
  <c r="FD657" i="5"/>
  <c r="FF657" i="5" s="1"/>
  <c r="FG657" i="5" s="1"/>
  <c r="EY657" i="5"/>
  <c r="ET657" i="5"/>
  <c r="EU657" i="5" s="1"/>
  <c r="EP657" i="5"/>
  <c r="EQ657" i="5" s="1"/>
  <c r="ER657" i="5" s="1"/>
  <c r="EL657" i="5"/>
  <c r="EK657" i="5"/>
  <c r="EJ657" i="5"/>
  <c r="EF657" i="5"/>
  <c r="EG657" i="5" s="1"/>
  <c r="EE657" i="5"/>
  <c r="ED657" i="5"/>
  <c r="EC657" i="5"/>
  <c r="DZ657" i="5"/>
  <c r="DX657" i="5"/>
  <c r="DV657" i="5"/>
  <c r="DW657" i="5" s="1"/>
  <c r="DU657" i="5"/>
  <c r="FE656" i="5"/>
  <c r="FD656" i="5"/>
  <c r="EY656" i="5"/>
  <c r="ET656" i="5"/>
  <c r="EV656" i="5" s="1"/>
  <c r="EW656" i="5" s="1"/>
  <c r="EP656" i="5"/>
  <c r="EQ656" i="5" s="1"/>
  <c r="ER656" i="5" s="1"/>
  <c r="EL656" i="5"/>
  <c r="EK656" i="5"/>
  <c r="EJ656" i="5"/>
  <c r="EF656" i="5"/>
  <c r="EG656" i="5" s="1"/>
  <c r="EE656" i="5"/>
  <c r="ED656" i="5"/>
  <c r="EC656" i="5"/>
  <c r="DZ656" i="5"/>
  <c r="DX656" i="5"/>
  <c r="DV656" i="5"/>
  <c r="DW656" i="5" s="1"/>
  <c r="DU656" i="5"/>
  <c r="DL656" i="5"/>
  <c r="FE655" i="5"/>
  <c r="FF655" i="5" s="1"/>
  <c r="FG655" i="5" s="1"/>
  <c r="FD655" i="5"/>
  <c r="EY655" i="5"/>
  <c r="FA655" i="5" s="1"/>
  <c r="FB655" i="5" s="1"/>
  <c r="EU655" i="5"/>
  <c r="ET655" i="5"/>
  <c r="EV655" i="5" s="1"/>
  <c r="DK655" i="5" s="1"/>
  <c r="EP655" i="5"/>
  <c r="EQ655" i="5" s="1"/>
  <c r="ER655" i="5" s="1"/>
  <c r="EL655" i="5"/>
  <c r="EK655" i="5"/>
  <c r="EM655" i="5" s="1"/>
  <c r="EN655" i="5" s="1"/>
  <c r="EJ655" i="5"/>
  <c r="EE655" i="5"/>
  <c r="ED655" i="5"/>
  <c r="EC655" i="5"/>
  <c r="EF655" i="5" s="1"/>
  <c r="EG655" i="5" s="1"/>
  <c r="DZ655" i="5"/>
  <c r="DX655" i="5"/>
  <c r="DV655" i="5"/>
  <c r="DW655" i="5" s="1"/>
  <c r="DU655" i="5"/>
  <c r="DY655" i="5" s="1"/>
  <c r="DN655" i="5"/>
  <c r="FE654" i="5"/>
  <c r="FD654" i="5"/>
  <c r="FF654" i="5" s="1"/>
  <c r="FG654" i="5" s="1"/>
  <c r="EY654" i="5"/>
  <c r="ET654" i="5"/>
  <c r="EV654" i="5" s="1"/>
  <c r="EP654" i="5"/>
  <c r="EQ654" i="5" s="1"/>
  <c r="ER654" i="5" s="1"/>
  <c r="EL654" i="5"/>
  <c r="EK654" i="5"/>
  <c r="EJ654" i="5"/>
  <c r="EE654" i="5"/>
  <c r="ED654" i="5"/>
  <c r="EC654" i="5"/>
  <c r="DZ654" i="5"/>
  <c r="DX654" i="5"/>
  <c r="DV654" i="5"/>
  <c r="DW654" i="5" s="1"/>
  <c r="DU654" i="5"/>
  <c r="DM654" i="5"/>
  <c r="FE653" i="5"/>
  <c r="FD653" i="5"/>
  <c r="FF653" i="5" s="1"/>
  <c r="FG653" i="5" s="1"/>
  <c r="EY653" i="5"/>
  <c r="FA653" i="5" s="1"/>
  <c r="FB653" i="5" s="1"/>
  <c r="ET653" i="5"/>
  <c r="EU653" i="5" s="1"/>
  <c r="EP653" i="5"/>
  <c r="EQ653" i="5" s="1"/>
  <c r="ER653" i="5" s="1"/>
  <c r="EL653" i="5"/>
  <c r="EK653" i="5"/>
  <c r="EJ653" i="5"/>
  <c r="EE653" i="5"/>
  <c r="ED653" i="5"/>
  <c r="EC653" i="5"/>
  <c r="DZ653" i="5"/>
  <c r="DX653" i="5"/>
  <c r="DW653" i="5"/>
  <c r="DV653" i="5"/>
  <c r="DU653" i="5"/>
  <c r="FE652" i="5"/>
  <c r="FD652" i="5"/>
  <c r="EY652" i="5"/>
  <c r="FA652" i="5" s="1"/>
  <c r="FB652" i="5" s="1"/>
  <c r="ET652" i="5"/>
  <c r="EP652" i="5"/>
  <c r="EQ652" i="5" s="1"/>
  <c r="ER652" i="5" s="1"/>
  <c r="EL652" i="5"/>
  <c r="EK652" i="5"/>
  <c r="EJ652" i="5"/>
  <c r="EE652" i="5"/>
  <c r="ED652" i="5"/>
  <c r="EC652" i="5"/>
  <c r="DZ652" i="5"/>
  <c r="DX652" i="5"/>
  <c r="DV652" i="5"/>
  <c r="DW652" i="5" s="1"/>
  <c r="DU652" i="5"/>
  <c r="FE651" i="5"/>
  <c r="FD651" i="5"/>
  <c r="EY651" i="5"/>
  <c r="FA651" i="5" s="1"/>
  <c r="FB651" i="5" s="1"/>
  <c r="ET651" i="5"/>
  <c r="EV651" i="5" s="1"/>
  <c r="EP651" i="5"/>
  <c r="EQ651" i="5" s="1"/>
  <c r="ER651" i="5" s="1"/>
  <c r="EL651" i="5"/>
  <c r="EK651" i="5"/>
  <c r="EJ651" i="5"/>
  <c r="EE651" i="5"/>
  <c r="ED651" i="5"/>
  <c r="EC651" i="5"/>
  <c r="DZ651" i="5"/>
  <c r="DX651" i="5"/>
  <c r="DV651" i="5"/>
  <c r="DW651" i="5" s="1"/>
  <c r="DU651" i="5"/>
  <c r="DJ651" i="5"/>
  <c r="FE650" i="5"/>
  <c r="FD650" i="5"/>
  <c r="EY650" i="5"/>
  <c r="ET650" i="5"/>
  <c r="EP650" i="5"/>
  <c r="EQ650" i="5" s="1"/>
  <c r="ER650" i="5" s="1"/>
  <c r="EL650" i="5"/>
  <c r="EK650" i="5"/>
  <c r="EJ650" i="5"/>
  <c r="EE650" i="5"/>
  <c r="ED650" i="5"/>
  <c r="EC650" i="5"/>
  <c r="DZ650" i="5"/>
  <c r="DX650" i="5"/>
  <c r="DV650" i="5"/>
  <c r="DW650" i="5" s="1"/>
  <c r="DU650" i="5"/>
  <c r="FE649" i="5"/>
  <c r="FD649" i="5"/>
  <c r="FF649" i="5" s="1"/>
  <c r="FG649" i="5" s="1"/>
  <c r="EY649" i="5"/>
  <c r="ET649" i="5"/>
  <c r="EV649" i="5" s="1"/>
  <c r="DM649" i="5" s="1"/>
  <c r="EP649" i="5"/>
  <c r="EQ649" i="5" s="1"/>
  <c r="ER649" i="5" s="1"/>
  <c r="EL649" i="5"/>
  <c r="EK649" i="5"/>
  <c r="EJ649" i="5"/>
  <c r="EE649" i="5"/>
  <c r="ED649" i="5"/>
  <c r="EC649" i="5"/>
  <c r="EF649" i="5" s="1"/>
  <c r="EG649" i="5" s="1"/>
  <c r="DZ649" i="5"/>
  <c r="DX649" i="5"/>
  <c r="DV649" i="5"/>
  <c r="DW649" i="5" s="1"/>
  <c r="DU649" i="5"/>
  <c r="FE648" i="5"/>
  <c r="FD648" i="5"/>
  <c r="EY648" i="5"/>
  <c r="EU648" i="5"/>
  <c r="ET648" i="5"/>
  <c r="EV648" i="5" s="1"/>
  <c r="EW648" i="5" s="1"/>
  <c r="EP648" i="5"/>
  <c r="EQ648" i="5" s="1"/>
  <c r="ER648" i="5" s="1"/>
  <c r="EL648" i="5"/>
  <c r="EK648" i="5"/>
  <c r="EJ648" i="5"/>
  <c r="EE648" i="5"/>
  <c r="ED648" i="5"/>
  <c r="EC648" i="5"/>
  <c r="DZ648" i="5"/>
  <c r="DX648" i="5"/>
  <c r="DW648" i="5"/>
  <c r="DV648" i="5"/>
  <c r="DU648" i="5"/>
  <c r="DM648" i="5"/>
  <c r="DL648" i="5"/>
  <c r="FE647" i="5"/>
  <c r="FD647" i="5"/>
  <c r="EY647" i="5"/>
  <c r="EZ647" i="5" s="1"/>
  <c r="ET647" i="5"/>
  <c r="EP647" i="5"/>
  <c r="EQ647" i="5" s="1"/>
  <c r="ER647" i="5" s="1"/>
  <c r="EL647" i="5"/>
  <c r="EK647" i="5"/>
  <c r="EJ647" i="5"/>
  <c r="EE647" i="5"/>
  <c r="ED647" i="5"/>
  <c r="EC647" i="5"/>
  <c r="DZ647" i="5"/>
  <c r="DX647" i="5"/>
  <c r="DV647" i="5"/>
  <c r="DW647" i="5" s="1"/>
  <c r="DU647" i="5"/>
  <c r="FE646" i="5"/>
  <c r="FD646" i="5"/>
  <c r="EY646" i="5"/>
  <c r="ET646" i="5"/>
  <c r="EP646" i="5"/>
  <c r="EQ646" i="5" s="1"/>
  <c r="ER646" i="5" s="1"/>
  <c r="EL646" i="5"/>
  <c r="EK646" i="5"/>
  <c r="EJ646" i="5"/>
  <c r="EE646" i="5"/>
  <c r="ED646" i="5"/>
  <c r="EC646" i="5"/>
  <c r="DZ646" i="5"/>
  <c r="DX646" i="5"/>
  <c r="DV646" i="5"/>
  <c r="DW646" i="5" s="1"/>
  <c r="DU646" i="5"/>
  <c r="FE645" i="5"/>
  <c r="FF645" i="5" s="1"/>
  <c r="FG645" i="5" s="1"/>
  <c r="FD645" i="5"/>
  <c r="FA645" i="5"/>
  <c r="FB645" i="5" s="1"/>
  <c r="EY645" i="5"/>
  <c r="EZ645" i="5" s="1"/>
  <c r="ET645" i="5"/>
  <c r="EV645" i="5" s="1"/>
  <c r="DN645" i="5" s="1"/>
  <c r="EQ645" i="5"/>
  <c r="ER645" i="5" s="1"/>
  <c r="EP645" i="5"/>
  <c r="EL645" i="5"/>
  <c r="EK645" i="5"/>
  <c r="EJ645" i="5"/>
  <c r="EE645" i="5"/>
  <c r="ED645" i="5"/>
  <c r="EC645" i="5"/>
  <c r="DZ645" i="5"/>
  <c r="DX645" i="5"/>
  <c r="DV645" i="5"/>
  <c r="DW645" i="5" s="1"/>
  <c r="DU645" i="5"/>
  <c r="DL645" i="5"/>
  <c r="FE644" i="5"/>
  <c r="FD644" i="5"/>
  <c r="FF644" i="5" s="1"/>
  <c r="FG644" i="5" s="1"/>
  <c r="EY644" i="5"/>
  <c r="EZ644" i="5" s="1"/>
  <c r="ET644" i="5"/>
  <c r="EU644" i="5" s="1"/>
  <c r="EP644" i="5"/>
  <c r="EQ644" i="5" s="1"/>
  <c r="ER644" i="5" s="1"/>
  <c r="EL644" i="5"/>
  <c r="EK644" i="5"/>
  <c r="EJ644" i="5"/>
  <c r="EE644" i="5"/>
  <c r="ED644" i="5"/>
  <c r="EC644" i="5"/>
  <c r="DZ644" i="5"/>
  <c r="DX644" i="5"/>
  <c r="DV644" i="5"/>
  <c r="DW644" i="5" s="1"/>
  <c r="DU644" i="5"/>
  <c r="FE643" i="5"/>
  <c r="FD643" i="5"/>
  <c r="EY643" i="5"/>
  <c r="EZ643" i="5" s="1"/>
  <c r="ET643" i="5"/>
  <c r="EU643" i="5" s="1"/>
  <c r="EP643" i="5"/>
  <c r="EQ643" i="5" s="1"/>
  <c r="ER643" i="5" s="1"/>
  <c r="EL643" i="5"/>
  <c r="EK643" i="5"/>
  <c r="EJ643" i="5"/>
  <c r="EE643" i="5"/>
  <c r="ED643" i="5"/>
  <c r="EC643" i="5"/>
  <c r="DZ643" i="5"/>
  <c r="DX643" i="5"/>
  <c r="DV643" i="5"/>
  <c r="DW643" i="5" s="1"/>
  <c r="DU643" i="5"/>
  <c r="FE642" i="5"/>
  <c r="FD642" i="5"/>
  <c r="FF642" i="5" s="1"/>
  <c r="FG642" i="5" s="1"/>
  <c r="EY642" i="5"/>
  <c r="EZ642" i="5" s="1"/>
  <c r="ET642" i="5"/>
  <c r="EU642" i="5" s="1"/>
  <c r="EP642" i="5"/>
  <c r="EQ642" i="5" s="1"/>
  <c r="ER642" i="5" s="1"/>
  <c r="EL642" i="5"/>
  <c r="EK642" i="5"/>
  <c r="EJ642" i="5"/>
  <c r="EE642" i="5"/>
  <c r="ED642" i="5"/>
  <c r="EC642" i="5"/>
  <c r="DZ642" i="5"/>
  <c r="DX642" i="5"/>
  <c r="DV642" i="5"/>
  <c r="DW642" i="5" s="1"/>
  <c r="DU642" i="5"/>
  <c r="FE641" i="5"/>
  <c r="FD641" i="5"/>
  <c r="EY641" i="5"/>
  <c r="EZ641" i="5" s="1"/>
  <c r="ET641" i="5"/>
  <c r="EU641" i="5" s="1"/>
  <c r="EP641" i="5"/>
  <c r="EQ641" i="5" s="1"/>
  <c r="ER641" i="5" s="1"/>
  <c r="EL641" i="5"/>
  <c r="EK641" i="5"/>
  <c r="EJ641" i="5"/>
  <c r="EE641" i="5"/>
  <c r="ED641" i="5"/>
  <c r="EC641" i="5"/>
  <c r="DZ641" i="5"/>
  <c r="DX641" i="5"/>
  <c r="DV641" i="5"/>
  <c r="DW641" i="5" s="1"/>
  <c r="DU641" i="5"/>
  <c r="FE640" i="5"/>
  <c r="FD640" i="5"/>
  <c r="FF640" i="5" s="1"/>
  <c r="FG640" i="5" s="1"/>
  <c r="EY640" i="5"/>
  <c r="EZ640" i="5" s="1"/>
  <c r="ET640" i="5"/>
  <c r="EU640" i="5" s="1"/>
  <c r="EP640" i="5"/>
  <c r="EQ640" i="5" s="1"/>
  <c r="ER640" i="5" s="1"/>
  <c r="EL640" i="5"/>
  <c r="EK640" i="5"/>
  <c r="EJ640" i="5"/>
  <c r="EE640" i="5"/>
  <c r="ED640" i="5"/>
  <c r="EC640" i="5"/>
  <c r="DZ640" i="5"/>
  <c r="DX640" i="5"/>
  <c r="DV640" i="5"/>
  <c r="DW640" i="5" s="1"/>
  <c r="DU640" i="5"/>
  <c r="FE639" i="5"/>
  <c r="FD639" i="5"/>
  <c r="EY639" i="5"/>
  <c r="EZ639" i="5" s="1"/>
  <c r="ET639" i="5"/>
  <c r="EU639" i="5" s="1"/>
  <c r="EP639" i="5"/>
  <c r="EQ639" i="5" s="1"/>
  <c r="ER639" i="5" s="1"/>
  <c r="EL639" i="5"/>
  <c r="EK639" i="5"/>
  <c r="EJ639" i="5"/>
  <c r="EE639" i="5"/>
  <c r="ED639" i="5"/>
  <c r="EC639" i="5"/>
  <c r="DZ639" i="5"/>
  <c r="DX639" i="5"/>
  <c r="DV639" i="5"/>
  <c r="DW639" i="5" s="1"/>
  <c r="DU639" i="5"/>
  <c r="FE638" i="5"/>
  <c r="FD638" i="5"/>
  <c r="FF638" i="5" s="1"/>
  <c r="FG638" i="5" s="1"/>
  <c r="EY638" i="5"/>
  <c r="EZ638" i="5" s="1"/>
  <c r="ET638" i="5"/>
  <c r="EU638" i="5" s="1"/>
  <c r="EP638" i="5"/>
  <c r="EQ638" i="5" s="1"/>
  <c r="ER638" i="5" s="1"/>
  <c r="EL638" i="5"/>
  <c r="EK638" i="5"/>
  <c r="EJ638" i="5"/>
  <c r="EE638" i="5"/>
  <c r="ED638" i="5"/>
  <c r="EC638" i="5"/>
  <c r="DZ638" i="5"/>
  <c r="DX638" i="5"/>
  <c r="DV638" i="5"/>
  <c r="DW638" i="5" s="1"/>
  <c r="DU638" i="5"/>
  <c r="FE637" i="5"/>
  <c r="FD637" i="5"/>
  <c r="EY637" i="5"/>
  <c r="EZ637" i="5" s="1"/>
  <c r="ET637" i="5"/>
  <c r="EU637" i="5" s="1"/>
  <c r="EP637" i="5"/>
  <c r="EQ637" i="5" s="1"/>
  <c r="ER637" i="5" s="1"/>
  <c r="EL637" i="5"/>
  <c r="EK637" i="5"/>
  <c r="EJ637" i="5"/>
  <c r="EE637" i="5"/>
  <c r="ED637" i="5"/>
  <c r="EC637" i="5"/>
  <c r="DZ637" i="5"/>
  <c r="DX637" i="5"/>
  <c r="DV637" i="5"/>
  <c r="DW637" i="5" s="1"/>
  <c r="DU637" i="5"/>
  <c r="FE636" i="5"/>
  <c r="FD636" i="5"/>
  <c r="FF636" i="5" s="1"/>
  <c r="FG636" i="5" s="1"/>
  <c r="EY636" i="5"/>
  <c r="EZ636" i="5" s="1"/>
  <c r="ET636" i="5"/>
  <c r="EU636" i="5" s="1"/>
  <c r="EP636" i="5"/>
  <c r="EQ636" i="5" s="1"/>
  <c r="ER636" i="5" s="1"/>
  <c r="EL636" i="5"/>
  <c r="EK636" i="5"/>
  <c r="EJ636" i="5"/>
  <c r="EE636" i="5"/>
  <c r="ED636" i="5"/>
  <c r="EC636" i="5"/>
  <c r="DZ636" i="5"/>
  <c r="DX636" i="5"/>
  <c r="DV636" i="5"/>
  <c r="DW636" i="5" s="1"/>
  <c r="DU636" i="5"/>
  <c r="FE635" i="5"/>
  <c r="FD635" i="5"/>
  <c r="EY635" i="5"/>
  <c r="EZ635" i="5" s="1"/>
  <c r="ET635" i="5"/>
  <c r="EU635" i="5" s="1"/>
  <c r="EP635" i="5"/>
  <c r="EQ635" i="5" s="1"/>
  <c r="ER635" i="5" s="1"/>
  <c r="EL635" i="5"/>
  <c r="EK635" i="5"/>
  <c r="EJ635" i="5"/>
  <c r="EE635" i="5"/>
  <c r="ED635" i="5"/>
  <c r="EC635" i="5"/>
  <c r="DZ635" i="5"/>
  <c r="DX635" i="5"/>
  <c r="DV635" i="5"/>
  <c r="DW635" i="5" s="1"/>
  <c r="DU635" i="5"/>
  <c r="FE634" i="5"/>
  <c r="FD634" i="5"/>
  <c r="FF634" i="5" s="1"/>
  <c r="FG634" i="5" s="1"/>
  <c r="EY634" i="5"/>
  <c r="EZ634" i="5" s="1"/>
  <c r="ET634" i="5"/>
  <c r="EU634" i="5" s="1"/>
  <c r="EP634" i="5"/>
  <c r="EQ634" i="5" s="1"/>
  <c r="ER634" i="5" s="1"/>
  <c r="EL634" i="5"/>
  <c r="EK634" i="5"/>
  <c r="EM634" i="5" s="1"/>
  <c r="EN634" i="5" s="1"/>
  <c r="EJ634" i="5"/>
  <c r="EF634" i="5"/>
  <c r="EG634" i="5" s="1"/>
  <c r="EE634" i="5"/>
  <c r="ED634" i="5"/>
  <c r="EC634" i="5"/>
  <c r="DZ634" i="5"/>
  <c r="DX634" i="5"/>
  <c r="DW634" i="5"/>
  <c r="DV634" i="5"/>
  <c r="DU634" i="5"/>
  <c r="FE633" i="5"/>
  <c r="FD633" i="5"/>
  <c r="EY633" i="5"/>
  <c r="EU633" i="5"/>
  <c r="ET633" i="5"/>
  <c r="EV633" i="5" s="1"/>
  <c r="EP633" i="5"/>
  <c r="EQ633" i="5" s="1"/>
  <c r="ER633" i="5" s="1"/>
  <c r="EL633" i="5"/>
  <c r="EK633" i="5"/>
  <c r="EM633" i="5" s="1"/>
  <c r="EN633" i="5" s="1"/>
  <c r="EJ633" i="5"/>
  <c r="EE633" i="5"/>
  <c r="ED633" i="5"/>
  <c r="EC633" i="5"/>
  <c r="DZ633" i="5"/>
  <c r="DX633" i="5"/>
  <c r="DV633" i="5"/>
  <c r="DW633" i="5" s="1"/>
  <c r="DU633" i="5"/>
  <c r="FE632" i="5"/>
  <c r="FD632" i="5"/>
  <c r="FB632" i="5"/>
  <c r="EZ632" i="5"/>
  <c r="EY632" i="5"/>
  <c r="FA632" i="5" s="1"/>
  <c r="ET632" i="5"/>
  <c r="EV632" i="5" s="1"/>
  <c r="DN632" i="5" s="1"/>
  <c r="EP632" i="5"/>
  <c r="EQ632" i="5" s="1"/>
  <c r="ER632" i="5" s="1"/>
  <c r="EL632" i="5"/>
  <c r="EK632" i="5"/>
  <c r="EJ632" i="5"/>
  <c r="EE632" i="5"/>
  <c r="ED632" i="5"/>
  <c r="EC632" i="5"/>
  <c r="EF632" i="5" s="1"/>
  <c r="EG632" i="5" s="1"/>
  <c r="DZ632" i="5"/>
  <c r="DX632" i="5"/>
  <c r="DV632" i="5"/>
  <c r="DW632" i="5" s="1"/>
  <c r="DU632" i="5"/>
  <c r="DM632" i="5"/>
  <c r="FE631" i="5"/>
  <c r="FD631" i="5"/>
  <c r="EZ631" i="5"/>
  <c r="EY631" i="5"/>
  <c r="FA631" i="5" s="1"/>
  <c r="FB631" i="5" s="1"/>
  <c r="EU631" i="5"/>
  <c r="ET631" i="5"/>
  <c r="EV631" i="5" s="1"/>
  <c r="EP631" i="5"/>
  <c r="EQ631" i="5" s="1"/>
  <c r="ER631" i="5" s="1"/>
  <c r="EL631" i="5"/>
  <c r="EK631" i="5"/>
  <c r="EM631" i="5" s="1"/>
  <c r="EN631" i="5" s="1"/>
  <c r="EJ631" i="5"/>
  <c r="EF631" i="5"/>
  <c r="EG631" i="5" s="1"/>
  <c r="EE631" i="5"/>
  <c r="ED631" i="5"/>
  <c r="EC631" i="5"/>
  <c r="DZ631" i="5"/>
  <c r="DX631" i="5"/>
  <c r="DW631" i="5"/>
  <c r="DV631" i="5"/>
  <c r="DU631" i="5"/>
  <c r="DY631" i="5" s="1"/>
  <c r="FE630" i="5"/>
  <c r="FD630" i="5"/>
  <c r="EY630" i="5"/>
  <c r="EZ630" i="5" s="1"/>
  <c r="ET630" i="5"/>
  <c r="EV630" i="5" s="1"/>
  <c r="EP630" i="5"/>
  <c r="EQ630" i="5" s="1"/>
  <c r="ER630" i="5" s="1"/>
  <c r="EL630" i="5"/>
  <c r="EK630" i="5"/>
  <c r="EJ630" i="5"/>
  <c r="EM630" i="5" s="1"/>
  <c r="EN630" i="5" s="1"/>
  <c r="EE630" i="5"/>
  <c r="ED630" i="5"/>
  <c r="EC630" i="5"/>
  <c r="EF630" i="5" s="1"/>
  <c r="EG630" i="5" s="1"/>
  <c r="DZ630" i="5"/>
  <c r="DX630" i="5"/>
  <c r="DW630" i="5"/>
  <c r="DV630" i="5"/>
  <c r="DU630" i="5"/>
  <c r="FE629" i="5"/>
  <c r="FD629" i="5"/>
  <c r="FF629" i="5" s="1"/>
  <c r="FG629" i="5" s="1"/>
  <c r="EY629" i="5"/>
  <c r="FA629" i="5" s="1"/>
  <c r="FB629" i="5" s="1"/>
  <c r="ET629" i="5"/>
  <c r="EV629" i="5" s="1"/>
  <c r="EP629" i="5"/>
  <c r="EQ629" i="5" s="1"/>
  <c r="ER629" i="5" s="1"/>
  <c r="EL629" i="5"/>
  <c r="EK629" i="5"/>
  <c r="EJ629" i="5"/>
  <c r="EE629" i="5"/>
  <c r="ED629" i="5"/>
  <c r="EC629" i="5"/>
  <c r="EF629" i="5" s="1"/>
  <c r="EG629" i="5" s="1"/>
  <c r="DZ629" i="5"/>
  <c r="DX629" i="5"/>
  <c r="DV629" i="5"/>
  <c r="DW629" i="5" s="1"/>
  <c r="DU629" i="5"/>
  <c r="FE628" i="5"/>
  <c r="FD628" i="5"/>
  <c r="EY628" i="5"/>
  <c r="FA628" i="5" s="1"/>
  <c r="FB628" i="5" s="1"/>
  <c r="ET628" i="5"/>
  <c r="EV628" i="5" s="1"/>
  <c r="EP628" i="5"/>
  <c r="EQ628" i="5" s="1"/>
  <c r="ER628" i="5" s="1"/>
  <c r="EL628" i="5"/>
  <c r="EK628" i="5"/>
  <c r="EJ628" i="5"/>
  <c r="EM628" i="5" s="1"/>
  <c r="EN628" i="5" s="1"/>
  <c r="EE628" i="5"/>
  <c r="ED628" i="5"/>
  <c r="EC628" i="5"/>
  <c r="EF628" i="5" s="1"/>
  <c r="EG628" i="5" s="1"/>
  <c r="DZ628" i="5"/>
  <c r="DX628" i="5"/>
  <c r="DV628" i="5"/>
  <c r="DW628" i="5" s="1"/>
  <c r="DU628" i="5"/>
  <c r="FE627" i="5"/>
  <c r="FD627" i="5"/>
  <c r="EZ627" i="5"/>
  <c r="EY627" i="5"/>
  <c r="FA627" i="5" s="1"/>
  <c r="FB627" i="5" s="1"/>
  <c r="ET627" i="5"/>
  <c r="EV627" i="5" s="1"/>
  <c r="EP627" i="5"/>
  <c r="EQ627" i="5" s="1"/>
  <c r="ER627" i="5" s="1"/>
  <c r="EL627" i="5"/>
  <c r="EK627" i="5"/>
  <c r="EJ627" i="5"/>
  <c r="EE627" i="5"/>
  <c r="ED627" i="5"/>
  <c r="EC627" i="5"/>
  <c r="EF627" i="5" s="1"/>
  <c r="EG627" i="5" s="1"/>
  <c r="DZ627" i="5"/>
  <c r="DX627" i="5"/>
  <c r="DV627" i="5"/>
  <c r="DW627" i="5" s="1"/>
  <c r="DU627" i="5"/>
  <c r="FE626" i="5"/>
  <c r="FD626" i="5"/>
  <c r="FA626" i="5"/>
  <c r="FB626" i="5" s="1"/>
  <c r="EZ626" i="5"/>
  <c r="EY626" i="5"/>
  <c r="ET626" i="5"/>
  <c r="EV626" i="5" s="1"/>
  <c r="EP626" i="5"/>
  <c r="EQ626" i="5" s="1"/>
  <c r="ER626" i="5" s="1"/>
  <c r="EL626" i="5"/>
  <c r="EK626" i="5"/>
  <c r="EM626" i="5" s="1"/>
  <c r="EN626" i="5" s="1"/>
  <c r="EJ626" i="5"/>
  <c r="EF626" i="5"/>
  <c r="EG626" i="5" s="1"/>
  <c r="EE626" i="5"/>
  <c r="ED626" i="5"/>
  <c r="EC626" i="5"/>
  <c r="DZ626" i="5"/>
  <c r="DX626" i="5"/>
  <c r="DV626" i="5"/>
  <c r="DW626" i="5" s="1"/>
  <c r="DU626" i="5"/>
  <c r="FE625" i="5"/>
  <c r="FD625" i="5"/>
  <c r="EY625" i="5"/>
  <c r="FA625" i="5" s="1"/>
  <c r="FB625" i="5" s="1"/>
  <c r="EU625" i="5"/>
  <c r="ET625" i="5"/>
  <c r="EV625" i="5" s="1"/>
  <c r="EP625" i="5"/>
  <c r="EQ625" i="5" s="1"/>
  <c r="ER625" i="5" s="1"/>
  <c r="EL625" i="5"/>
  <c r="EK625" i="5"/>
  <c r="EJ625" i="5"/>
  <c r="EE625" i="5"/>
  <c r="EF625" i="5" s="1"/>
  <c r="EG625" i="5" s="1"/>
  <c r="ED625" i="5"/>
  <c r="EC625" i="5"/>
  <c r="DZ625" i="5"/>
  <c r="DX625" i="5"/>
  <c r="DV625" i="5"/>
  <c r="DW625" i="5" s="1"/>
  <c r="DU625" i="5"/>
  <c r="FE624" i="5"/>
  <c r="FF624" i="5" s="1"/>
  <c r="FG624" i="5" s="1"/>
  <c r="FD624" i="5"/>
  <c r="EY624" i="5"/>
  <c r="FA624" i="5" s="1"/>
  <c r="FB624" i="5" s="1"/>
  <c r="EU624" i="5"/>
  <c r="ET624" i="5"/>
  <c r="EV624" i="5" s="1"/>
  <c r="EP624" i="5"/>
  <c r="EQ624" i="5" s="1"/>
  <c r="ER624" i="5" s="1"/>
  <c r="EL624" i="5"/>
  <c r="EK624" i="5"/>
  <c r="EJ624" i="5"/>
  <c r="EE624" i="5"/>
  <c r="EF624" i="5" s="1"/>
  <c r="EG624" i="5" s="1"/>
  <c r="ED624" i="5"/>
  <c r="EC624" i="5"/>
  <c r="DZ624" i="5"/>
  <c r="DX624" i="5"/>
  <c r="DV624" i="5"/>
  <c r="DW624" i="5" s="1"/>
  <c r="DU624" i="5"/>
  <c r="FE623" i="5"/>
  <c r="FD623" i="5"/>
  <c r="EY623" i="5"/>
  <c r="FA623" i="5" s="1"/>
  <c r="FB623" i="5" s="1"/>
  <c r="ET623" i="5"/>
  <c r="EV623" i="5" s="1"/>
  <c r="EP623" i="5"/>
  <c r="EQ623" i="5" s="1"/>
  <c r="ER623" i="5" s="1"/>
  <c r="EL623" i="5"/>
  <c r="EK623" i="5"/>
  <c r="EJ623" i="5"/>
  <c r="EE623" i="5"/>
  <c r="ED623" i="5"/>
  <c r="EC623" i="5"/>
  <c r="DZ623" i="5"/>
  <c r="DX623" i="5"/>
  <c r="DW623" i="5"/>
  <c r="DV623" i="5"/>
  <c r="DU623" i="5"/>
  <c r="FE622" i="5"/>
  <c r="FD622" i="5"/>
  <c r="EY622" i="5"/>
  <c r="FA622" i="5" s="1"/>
  <c r="FB622" i="5" s="1"/>
  <c r="ET622" i="5"/>
  <c r="EV622" i="5" s="1"/>
  <c r="EP622" i="5"/>
  <c r="EQ622" i="5" s="1"/>
  <c r="ER622" i="5" s="1"/>
  <c r="EL622" i="5"/>
  <c r="EK622" i="5"/>
  <c r="EJ622" i="5"/>
  <c r="EE622" i="5"/>
  <c r="ED622" i="5"/>
  <c r="EC622" i="5"/>
  <c r="DZ622" i="5"/>
  <c r="DX622" i="5"/>
  <c r="DW622" i="5"/>
  <c r="DV622" i="5"/>
  <c r="DU622" i="5"/>
  <c r="FE621" i="5"/>
  <c r="FD621" i="5"/>
  <c r="FF621" i="5" s="1"/>
  <c r="FG621" i="5" s="1"/>
  <c r="EY621" i="5"/>
  <c r="FA621" i="5" s="1"/>
  <c r="FB621" i="5" s="1"/>
  <c r="ET621" i="5"/>
  <c r="EV621" i="5" s="1"/>
  <c r="EP621" i="5"/>
  <c r="EQ621" i="5" s="1"/>
  <c r="ER621" i="5" s="1"/>
  <c r="EL621" i="5"/>
  <c r="EK621" i="5"/>
  <c r="EJ621" i="5"/>
  <c r="EE621" i="5"/>
  <c r="ED621" i="5"/>
  <c r="EC621" i="5"/>
  <c r="DZ621" i="5"/>
  <c r="DX621" i="5"/>
  <c r="DV621" i="5"/>
  <c r="DW621" i="5" s="1"/>
  <c r="DU621" i="5"/>
  <c r="FE620" i="5"/>
  <c r="FD620" i="5"/>
  <c r="EY620" i="5"/>
  <c r="FA620" i="5" s="1"/>
  <c r="FB620" i="5" s="1"/>
  <c r="ET620" i="5"/>
  <c r="EV620" i="5" s="1"/>
  <c r="EP620" i="5"/>
  <c r="EQ620" i="5" s="1"/>
  <c r="ER620" i="5" s="1"/>
  <c r="EL620" i="5"/>
  <c r="EK620" i="5"/>
  <c r="EJ620" i="5"/>
  <c r="EE620" i="5"/>
  <c r="ED620" i="5"/>
  <c r="EC620" i="5"/>
  <c r="DZ620" i="5"/>
  <c r="DX620" i="5"/>
  <c r="DV620" i="5"/>
  <c r="DW620" i="5" s="1"/>
  <c r="DU620" i="5"/>
  <c r="FE619" i="5"/>
  <c r="FD619" i="5"/>
  <c r="EZ619" i="5"/>
  <c r="EY619" i="5"/>
  <c r="FA619" i="5" s="1"/>
  <c r="FB619" i="5" s="1"/>
  <c r="ET619" i="5"/>
  <c r="EV619" i="5" s="1"/>
  <c r="EP619" i="5"/>
  <c r="EQ619" i="5" s="1"/>
  <c r="ER619" i="5" s="1"/>
  <c r="EL619" i="5"/>
  <c r="EK619" i="5"/>
  <c r="EJ619" i="5"/>
  <c r="EE619" i="5"/>
  <c r="ED619" i="5"/>
  <c r="EC619" i="5"/>
  <c r="EF619" i="5" s="1"/>
  <c r="EG619" i="5" s="1"/>
  <c r="DZ619" i="5"/>
  <c r="DX619" i="5"/>
  <c r="DV619" i="5"/>
  <c r="DW619" i="5" s="1"/>
  <c r="DU619" i="5"/>
  <c r="FE618" i="5"/>
  <c r="FD618" i="5"/>
  <c r="EZ618" i="5"/>
  <c r="EY618" i="5"/>
  <c r="FA618" i="5" s="1"/>
  <c r="FB618" i="5" s="1"/>
  <c r="EV618" i="5"/>
  <c r="DL618" i="5" s="1"/>
  <c r="ET618" i="5"/>
  <c r="EU618" i="5" s="1"/>
  <c r="EP618" i="5"/>
  <c r="EQ618" i="5" s="1"/>
  <c r="ER618" i="5" s="1"/>
  <c r="EM618" i="5"/>
  <c r="EN618" i="5" s="1"/>
  <c r="EL618" i="5"/>
  <c r="EK618" i="5"/>
  <c r="EJ618" i="5"/>
  <c r="EF618" i="5"/>
  <c r="EG618" i="5" s="1"/>
  <c r="EE618" i="5"/>
  <c r="ED618" i="5"/>
  <c r="EC618" i="5"/>
  <c r="DZ618" i="5"/>
  <c r="DX618" i="5"/>
  <c r="DV618" i="5"/>
  <c r="DW618" i="5" s="1"/>
  <c r="DU618" i="5"/>
  <c r="DJ618" i="5"/>
  <c r="FE617" i="5"/>
  <c r="FD617" i="5"/>
  <c r="EY617" i="5"/>
  <c r="FA617" i="5" s="1"/>
  <c r="FB617" i="5" s="1"/>
  <c r="EU617" i="5"/>
  <c r="ET617" i="5"/>
  <c r="EV617" i="5" s="1"/>
  <c r="EP617" i="5"/>
  <c r="EQ617" i="5" s="1"/>
  <c r="ER617" i="5" s="1"/>
  <c r="EL617" i="5"/>
  <c r="EK617" i="5"/>
  <c r="EJ617" i="5"/>
  <c r="EE617" i="5"/>
  <c r="ED617" i="5"/>
  <c r="EC617" i="5"/>
  <c r="DZ617" i="5"/>
  <c r="DX617" i="5"/>
  <c r="DV617" i="5"/>
  <c r="DW617" i="5" s="1"/>
  <c r="DU617" i="5"/>
  <c r="FE616" i="5"/>
  <c r="FF616" i="5" s="1"/>
  <c r="FG616" i="5" s="1"/>
  <c r="FD616" i="5"/>
  <c r="EY616" i="5"/>
  <c r="FA616" i="5" s="1"/>
  <c r="FB616" i="5" s="1"/>
  <c r="EV616" i="5"/>
  <c r="DL616" i="5" s="1"/>
  <c r="EU616" i="5"/>
  <c r="ET616" i="5"/>
  <c r="EP616" i="5"/>
  <c r="EQ616" i="5" s="1"/>
  <c r="ER616" i="5" s="1"/>
  <c r="EL616" i="5"/>
  <c r="EK616" i="5"/>
  <c r="EJ616" i="5"/>
  <c r="EE616" i="5"/>
  <c r="EF616" i="5" s="1"/>
  <c r="EG616" i="5" s="1"/>
  <c r="ED616" i="5"/>
  <c r="EC616" i="5"/>
  <c r="DZ616" i="5"/>
  <c r="DX616" i="5"/>
  <c r="DV616" i="5"/>
  <c r="DW616" i="5" s="1"/>
  <c r="DU616" i="5"/>
  <c r="DN616" i="5"/>
  <c r="DM616" i="5"/>
  <c r="DJ616" i="5"/>
  <c r="FE615" i="5"/>
  <c r="FD615" i="5"/>
  <c r="EY615" i="5"/>
  <c r="FA615" i="5" s="1"/>
  <c r="FB615" i="5" s="1"/>
  <c r="EU615" i="5"/>
  <c r="ET615" i="5"/>
  <c r="EV615" i="5" s="1"/>
  <c r="EP615" i="5"/>
  <c r="EQ615" i="5" s="1"/>
  <c r="ER615" i="5" s="1"/>
  <c r="EL615" i="5"/>
  <c r="EK615" i="5"/>
  <c r="EM615" i="5" s="1"/>
  <c r="EN615" i="5" s="1"/>
  <c r="EJ615" i="5"/>
  <c r="EE615" i="5"/>
  <c r="ED615" i="5"/>
  <c r="EC615" i="5"/>
  <c r="DZ615" i="5"/>
  <c r="DX615" i="5"/>
  <c r="DV615" i="5"/>
  <c r="DW615" i="5" s="1"/>
  <c r="DU615" i="5"/>
  <c r="FE614" i="5"/>
  <c r="FD614" i="5"/>
  <c r="EY614" i="5"/>
  <c r="FA614" i="5" s="1"/>
  <c r="FB614" i="5" s="1"/>
  <c r="ET614" i="5"/>
  <c r="EV614" i="5" s="1"/>
  <c r="EP614" i="5"/>
  <c r="EQ614" i="5" s="1"/>
  <c r="ER614" i="5" s="1"/>
  <c r="EL614" i="5"/>
  <c r="EK614" i="5"/>
  <c r="EJ614" i="5"/>
  <c r="EE614" i="5"/>
  <c r="ED614" i="5"/>
  <c r="EC614" i="5"/>
  <c r="DZ614" i="5"/>
  <c r="DX614" i="5"/>
  <c r="DV614" i="5"/>
  <c r="DW614" i="5" s="1"/>
  <c r="DU614" i="5"/>
  <c r="FE613" i="5"/>
  <c r="FD613" i="5"/>
  <c r="EZ613" i="5"/>
  <c r="EY613" i="5"/>
  <c r="FA613" i="5" s="1"/>
  <c r="FB613" i="5" s="1"/>
  <c r="ET613" i="5"/>
  <c r="EV613" i="5" s="1"/>
  <c r="EP613" i="5"/>
  <c r="EQ613" i="5" s="1"/>
  <c r="ER613" i="5" s="1"/>
  <c r="EL613" i="5"/>
  <c r="EK613" i="5"/>
  <c r="EJ613" i="5"/>
  <c r="EE613" i="5"/>
  <c r="ED613" i="5"/>
  <c r="EC613" i="5"/>
  <c r="DZ613" i="5"/>
  <c r="DX613" i="5"/>
  <c r="DV613" i="5"/>
  <c r="DW613" i="5" s="1"/>
  <c r="DU613" i="5"/>
  <c r="FE612" i="5"/>
  <c r="FD612" i="5"/>
  <c r="EY612" i="5"/>
  <c r="EZ612" i="5" s="1"/>
  <c r="EV612" i="5"/>
  <c r="DL612" i="5" s="1"/>
  <c r="ET612" i="5"/>
  <c r="EU612" i="5" s="1"/>
  <c r="EP612" i="5"/>
  <c r="EQ612" i="5" s="1"/>
  <c r="ER612" i="5" s="1"/>
  <c r="EL612" i="5"/>
  <c r="EK612" i="5"/>
  <c r="EJ612" i="5"/>
  <c r="EE612" i="5"/>
  <c r="ED612" i="5"/>
  <c r="EC612" i="5"/>
  <c r="DZ612" i="5"/>
  <c r="DX612" i="5"/>
  <c r="DV612" i="5"/>
  <c r="DW612" i="5" s="1"/>
  <c r="DU612" i="5"/>
  <c r="DJ612" i="5"/>
  <c r="FE611" i="5"/>
  <c r="FD611" i="5"/>
  <c r="FF611" i="5" s="1"/>
  <c r="FG611" i="5" s="1"/>
  <c r="EY611" i="5"/>
  <c r="FA611" i="5" s="1"/>
  <c r="FB611" i="5" s="1"/>
  <c r="ET611" i="5"/>
  <c r="EV611" i="5" s="1"/>
  <c r="EP611" i="5"/>
  <c r="EQ611" i="5" s="1"/>
  <c r="ER611" i="5" s="1"/>
  <c r="EL611" i="5"/>
  <c r="EK611" i="5"/>
  <c r="EJ611" i="5"/>
  <c r="EF611" i="5"/>
  <c r="EG611" i="5" s="1"/>
  <c r="EE611" i="5"/>
  <c r="ED611" i="5"/>
  <c r="EC611" i="5"/>
  <c r="DZ611" i="5"/>
  <c r="DX611" i="5"/>
  <c r="DV611" i="5"/>
  <c r="DW611" i="5" s="1"/>
  <c r="DU611" i="5"/>
  <c r="FE610" i="5"/>
  <c r="FF610" i="5" s="1"/>
  <c r="FG610" i="5" s="1"/>
  <c r="FD610" i="5"/>
  <c r="FA610" i="5"/>
  <c r="FB610" i="5" s="1"/>
  <c r="EY610" i="5"/>
  <c r="EZ610" i="5" s="1"/>
  <c r="EU610" i="5"/>
  <c r="ET610" i="5"/>
  <c r="EV610" i="5" s="1"/>
  <c r="EP610" i="5"/>
  <c r="EQ610" i="5" s="1"/>
  <c r="ER610" i="5" s="1"/>
  <c r="EL610" i="5"/>
  <c r="EK610" i="5"/>
  <c r="EJ610" i="5"/>
  <c r="EM610" i="5" s="1"/>
  <c r="EN610" i="5" s="1"/>
  <c r="EE610" i="5"/>
  <c r="ED610" i="5"/>
  <c r="EC610" i="5"/>
  <c r="EF610" i="5" s="1"/>
  <c r="EG610" i="5" s="1"/>
  <c r="DZ610" i="5"/>
  <c r="DX610" i="5"/>
  <c r="DV610" i="5"/>
  <c r="DW610" i="5" s="1"/>
  <c r="DU610" i="5"/>
  <c r="FE609" i="5"/>
  <c r="FD609" i="5"/>
  <c r="EY609" i="5"/>
  <c r="FA609" i="5" s="1"/>
  <c r="FB609" i="5" s="1"/>
  <c r="ET609" i="5"/>
  <c r="EV609" i="5" s="1"/>
  <c r="EP609" i="5"/>
  <c r="EQ609" i="5" s="1"/>
  <c r="ER609" i="5" s="1"/>
  <c r="EL609" i="5"/>
  <c r="EK609" i="5"/>
  <c r="EJ609" i="5"/>
  <c r="EE609" i="5"/>
  <c r="EF609" i="5" s="1"/>
  <c r="EG609" i="5" s="1"/>
  <c r="ED609" i="5"/>
  <c r="EC609" i="5"/>
  <c r="DZ609" i="5"/>
  <c r="DX609" i="5"/>
  <c r="DW609" i="5"/>
  <c r="DV609" i="5"/>
  <c r="DU609" i="5"/>
  <c r="FE608" i="5"/>
  <c r="FD608" i="5"/>
  <c r="EY608" i="5"/>
  <c r="FA608" i="5" s="1"/>
  <c r="FB608" i="5" s="1"/>
  <c r="ET608" i="5"/>
  <c r="EV608" i="5" s="1"/>
  <c r="EP608" i="5"/>
  <c r="EQ608" i="5" s="1"/>
  <c r="ER608" i="5" s="1"/>
  <c r="EL608" i="5"/>
  <c r="EK608" i="5"/>
  <c r="EJ608" i="5"/>
  <c r="EE608" i="5"/>
  <c r="ED608" i="5"/>
  <c r="EC608" i="5"/>
  <c r="DZ608" i="5"/>
  <c r="DX608" i="5"/>
  <c r="DW608" i="5"/>
  <c r="DV608" i="5"/>
  <c r="DU608" i="5"/>
  <c r="FE607" i="5"/>
  <c r="FD607" i="5"/>
  <c r="EY607" i="5"/>
  <c r="FA607" i="5" s="1"/>
  <c r="FB607" i="5" s="1"/>
  <c r="EU607" i="5"/>
  <c r="ET607" i="5"/>
  <c r="EV607" i="5" s="1"/>
  <c r="EP607" i="5"/>
  <c r="EQ607" i="5" s="1"/>
  <c r="ER607" i="5" s="1"/>
  <c r="EL607" i="5"/>
  <c r="EK607" i="5"/>
  <c r="EM607" i="5" s="1"/>
  <c r="EN607" i="5" s="1"/>
  <c r="EJ607" i="5"/>
  <c r="EE607" i="5"/>
  <c r="ED607" i="5"/>
  <c r="EC607" i="5"/>
  <c r="EF607" i="5" s="1"/>
  <c r="EG607" i="5" s="1"/>
  <c r="DZ607" i="5"/>
  <c r="DX607" i="5"/>
  <c r="DV607" i="5"/>
  <c r="DW607" i="5" s="1"/>
  <c r="DU607" i="5"/>
  <c r="FE606" i="5"/>
  <c r="FD606" i="5"/>
  <c r="EY606" i="5"/>
  <c r="FA606" i="5" s="1"/>
  <c r="FB606" i="5" s="1"/>
  <c r="ET606" i="5"/>
  <c r="EV606" i="5" s="1"/>
  <c r="EP606" i="5"/>
  <c r="EQ606" i="5" s="1"/>
  <c r="ER606" i="5" s="1"/>
  <c r="EL606" i="5"/>
  <c r="EK606" i="5"/>
  <c r="EJ606" i="5"/>
  <c r="EE606" i="5"/>
  <c r="ED606" i="5"/>
  <c r="EC606" i="5"/>
  <c r="EF606" i="5" s="1"/>
  <c r="EG606" i="5" s="1"/>
  <c r="DZ606" i="5"/>
  <c r="DX606" i="5"/>
  <c r="DV606" i="5"/>
  <c r="DW606" i="5" s="1"/>
  <c r="DU606" i="5"/>
  <c r="FE605" i="5"/>
  <c r="FD605" i="5"/>
  <c r="EZ605" i="5"/>
  <c r="EY605" i="5"/>
  <c r="FA605" i="5" s="1"/>
  <c r="FB605" i="5" s="1"/>
  <c r="ET605" i="5"/>
  <c r="EV605" i="5" s="1"/>
  <c r="EP605" i="5"/>
  <c r="EQ605" i="5" s="1"/>
  <c r="ER605" i="5" s="1"/>
  <c r="EL605" i="5"/>
  <c r="EK605" i="5"/>
  <c r="EJ605" i="5"/>
  <c r="EE605" i="5"/>
  <c r="ED605" i="5"/>
  <c r="EC605" i="5"/>
  <c r="DZ605" i="5"/>
  <c r="DX605" i="5"/>
  <c r="DV605" i="5"/>
  <c r="DW605" i="5" s="1"/>
  <c r="DU605" i="5"/>
  <c r="FE604" i="5"/>
  <c r="FD604" i="5"/>
  <c r="EY604" i="5"/>
  <c r="EZ604" i="5" s="1"/>
  <c r="EV604" i="5"/>
  <c r="DL604" i="5" s="1"/>
  <c r="ET604" i="5"/>
  <c r="EU604" i="5" s="1"/>
  <c r="EP604" i="5"/>
  <c r="EQ604" i="5" s="1"/>
  <c r="ER604" i="5" s="1"/>
  <c r="EL604" i="5"/>
  <c r="EK604" i="5"/>
  <c r="EJ604" i="5"/>
  <c r="EE604" i="5"/>
  <c r="ED604" i="5"/>
  <c r="EC604" i="5"/>
  <c r="EF604" i="5" s="1"/>
  <c r="EG604" i="5" s="1"/>
  <c r="DZ604" i="5"/>
  <c r="DX604" i="5"/>
  <c r="DV604" i="5"/>
  <c r="DW604" i="5" s="1"/>
  <c r="DU604" i="5"/>
  <c r="FE603" i="5"/>
  <c r="FD603" i="5"/>
  <c r="FF603" i="5" s="1"/>
  <c r="FG603" i="5" s="1"/>
  <c r="EY603" i="5"/>
  <c r="FA603" i="5" s="1"/>
  <c r="FB603" i="5" s="1"/>
  <c r="ET603" i="5"/>
  <c r="EV603" i="5" s="1"/>
  <c r="EP603" i="5"/>
  <c r="EQ603" i="5" s="1"/>
  <c r="ER603" i="5" s="1"/>
  <c r="EL603" i="5"/>
  <c r="EK603" i="5"/>
  <c r="EJ603" i="5"/>
  <c r="EF603" i="5"/>
  <c r="EG603" i="5" s="1"/>
  <c r="EE603" i="5"/>
  <c r="ED603" i="5"/>
  <c r="EC603" i="5"/>
  <c r="DZ603" i="5"/>
  <c r="DX603" i="5"/>
  <c r="DV603" i="5"/>
  <c r="DW603" i="5" s="1"/>
  <c r="DU603" i="5"/>
  <c r="FE602" i="5"/>
  <c r="FF602" i="5" s="1"/>
  <c r="FG602" i="5" s="1"/>
  <c r="FD602" i="5"/>
  <c r="EY602" i="5"/>
  <c r="EZ602" i="5" s="1"/>
  <c r="ET602" i="5"/>
  <c r="EV602" i="5" s="1"/>
  <c r="EP602" i="5"/>
  <c r="EQ602" i="5" s="1"/>
  <c r="ER602" i="5" s="1"/>
  <c r="EL602" i="5"/>
  <c r="EK602" i="5"/>
  <c r="EJ602" i="5"/>
  <c r="EM602" i="5" s="1"/>
  <c r="EN602" i="5" s="1"/>
  <c r="EE602" i="5"/>
  <c r="ED602" i="5"/>
  <c r="EC602" i="5"/>
  <c r="EF602" i="5" s="1"/>
  <c r="EG602" i="5" s="1"/>
  <c r="DZ602" i="5"/>
  <c r="DX602" i="5"/>
  <c r="DV602" i="5"/>
  <c r="DW602" i="5" s="1"/>
  <c r="DU602" i="5"/>
  <c r="FE601" i="5"/>
  <c r="FD601" i="5"/>
  <c r="EY601" i="5"/>
  <c r="FA601" i="5" s="1"/>
  <c r="FB601" i="5" s="1"/>
  <c r="ET601" i="5"/>
  <c r="EV601" i="5" s="1"/>
  <c r="EP601" i="5"/>
  <c r="EQ601" i="5" s="1"/>
  <c r="ER601" i="5" s="1"/>
  <c r="EL601" i="5"/>
  <c r="EK601" i="5"/>
  <c r="EJ601" i="5"/>
  <c r="EE601" i="5"/>
  <c r="EF601" i="5" s="1"/>
  <c r="EG601" i="5" s="1"/>
  <c r="ED601" i="5"/>
  <c r="EC601" i="5"/>
  <c r="DZ601" i="5"/>
  <c r="DX601" i="5"/>
  <c r="DW601" i="5"/>
  <c r="DV601" i="5"/>
  <c r="DU601" i="5"/>
  <c r="DL602" i="5" l="1"/>
  <c r="DJ602" i="5"/>
  <c r="DL624" i="5"/>
  <c r="DN624" i="5"/>
  <c r="DJ624" i="5"/>
  <c r="DL610" i="5"/>
  <c r="DJ610" i="5"/>
  <c r="DL626" i="5"/>
  <c r="DJ626" i="5"/>
  <c r="EU602" i="5"/>
  <c r="FA602" i="5"/>
  <c r="FB602" i="5" s="1"/>
  <c r="DJ604" i="5"/>
  <c r="EU601" i="5"/>
  <c r="EZ603" i="5"/>
  <c r="DK604" i="5"/>
  <c r="EM604" i="5"/>
  <c r="EN604" i="5" s="1"/>
  <c r="FA604" i="5"/>
  <c r="FB604" i="5" s="1"/>
  <c r="EF605" i="5"/>
  <c r="EG605" i="5" s="1"/>
  <c r="EM606" i="5"/>
  <c r="EN606" i="5" s="1"/>
  <c r="EF608" i="5"/>
  <c r="EG608" i="5" s="1"/>
  <c r="EZ608" i="5"/>
  <c r="EU609" i="5"/>
  <c r="EZ611" i="5"/>
  <c r="DK612" i="5"/>
  <c r="EM612" i="5"/>
  <c r="EN612" i="5" s="1"/>
  <c r="FA612" i="5"/>
  <c r="FB612" i="5" s="1"/>
  <c r="EF613" i="5"/>
  <c r="EG613" i="5" s="1"/>
  <c r="EM614" i="5"/>
  <c r="EN614" i="5" s="1"/>
  <c r="EZ616" i="5"/>
  <c r="EF620" i="5"/>
  <c r="EG620" i="5" s="1"/>
  <c r="EZ621" i="5"/>
  <c r="EF622" i="5"/>
  <c r="EG622" i="5" s="1"/>
  <c r="EF623" i="5"/>
  <c r="EG623" i="5" s="1"/>
  <c r="EM623" i="5"/>
  <c r="EN623" i="5" s="1"/>
  <c r="EU623" i="5"/>
  <c r="EM624" i="5"/>
  <c r="EN624" i="5" s="1"/>
  <c r="FF626" i="5"/>
  <c r="FG626" i="5" s="1"/>
  <c r="FF627" i="5"/>
  <c r="FG627" i="5" s="1"/>
  <c r="DK632" i="5"/>
  <c r="FF635" i="5"/>
  <c r="FG635" i="5" s="1"/>
  <c r="FF639" i="5"/>
  <c r="FG639" i="5" s="1"/>
  <c r="FF643" i="5"/>
  <c r="FG643" i="5" s="1"/>
  <c r="EM648" i="5"/>
  <c r="EN648" i="5" s="1"/>
  <c r="EU666" i="5"/>
  <c r="EV666" i="5"/>
  <c r="DY672" i="5"/>
  <c r="EH673" i="5"/>
  <c r="EA673" i="5"/>
  <c r="DY676" i="5"/>
  <c r="EH677" i="5"/>
  <c r="EA677" i="5"/>
  <c r="DY680" i="5"/>
  <c r="EH681" i="5"/>
  <c r="EA681" i="5"/>
  <c r="EA702" i="5"/>
  <c r="EH702" i="5"/>
  <c r="EA704" i="5"/>
  <c r="EH704" i="5"/>
  <c r="EA712" i="5"/>
  <c r="EH712" i="5"/>
  <c r="EF612" i="5"/>
  <c r="EG612" i="5" s="1"/>
  <c r="EF614" i="5"/>
  <c r="EG614" i="5" s="1"/>
  <c r="EF615" i="5"/>
  <c r="EG615" i="5" s="1"/>
  <c r="EF633" i="5"/>
  <c r="EG633" i="5" s="1"/>
  <c r="DY634" i="5"/>
  <c r="EU647" i="5"/>
  <c r="EV647" i="5"/>
  <c r="FA649" i="5"/>
  <c r="FB649" i="5" s="1"/>
  <c r="EZ649" i="5"/>
  <c r="DL659" i="5"/>
  <c r="DN659" i="5"/>
  <c r="DM659" i="5"/>
  <c r="EM663" i="5"/>
  <c r="EN663" i="5" s="1"/>
  <c r="EV663" i="5"/>
  <c r="EU663" i="5"/>
  <c r="DL673" i="5"/>
  <c r="EW673" i="5"/>
  <c r="DK673" i="5"/>
  <c r="DN673" i="5"/>
  <c r="DJ673" i="5"/>
  <c r="DM673" i="5"/>
  <c r="DL677" i="5"/>
  <c r="EW677" i="5"/>
  <c r="DK677" i="5"/>
  <c r="DN677" i="5"/>
  <c r="DJ677" i="5"/>
  <c r="DM677" i="5"/>
  <c r="DL681" i="5"/>
  <c r="EW681" i="5"/>
  <c r="DK681" i="5"/>
  <c r="DN681" i="5"/>
  <c r="DJ681" i="5"/>
  <c r="DM681" i="5"/>
  <c r="EA686" i="5"/>
  <c r="EH686" i="5"/>
  <c r="EA690" i="5"/>
  <c r="EH690" i="5"/>
  <c r="EA694" i="5"/>
  <c r="EH694" i="5"/>
  <c r="EW604" i="5"/>
  <c r="FF605" i="5"/>
  <c r="FG605" i="5" s="1"/>
  <c r="EM608" i="5"/>
  <c r="EN608" i="5" s="1"/>
  <c r="EU608" i="5"/>
  <c r="FF608" i="5"/>
  <c r="FG608" i="5" s="1"/>
  <c r="EW612" i="5"/>
  <c r="FF613" i="5"/>
  <c r="FG613" i="5" s="1"/>
  <c r="EM616" i="5"/>
  <c r="EN616" i="5" s="1"/>
  <c r="FF618" i="5"/>
  <c r="FG618" i="5" s="1"/>
  <c r="FF619" i="5"/>
  <c r="FG619" i="5" s="1"/>
  <c r="EZ624" i="5"/>
  <c r="EU626" i="5"/>
  <c r="EZ629" i="5"/>
  <c r="EU632" i="5"/>
  <c r="EV661" i="5"/>
  <c r="DL661" i="5" s="1"/>
  <c r="EU661" i="5"/>
  <c r="FA663" i="5"/>
  <c r="FB663" i="5" s="1"/>
  <c r="EZ663" i="5"/>
  <c r="EH671" i="5"/>
  <c r="EA671" i="5"/>
  <c r="EA674" i="5"/>
  <c r="EH674" i="5"/>
  <c r="EH675" i="5"/>
  <c r="EA675" i="5"/>
  <c r="EA678" i="5"/>
  <c r="EH678" i="5"/>
  <c r="EH679" i="5"/>
  <c r="EA679" i="5"/>
  <c r="EA682" i="5"/>
  <c r="EH682" i="5"/>
  <c r="EH683" i="5"/>
  <c r="EA683" i="5"/>
  <c r="DY684" i="5"/>
  <c r="EH685" i="5"/>
  <c r="EA685" i="5"/>
  <c r="EA698" i="5"/>
  <c r="EH698" i="5"/>
  <c r="EA706" i="5"/>
  <c r="EH706" i="5"/>
  <c r="EA714" i="5"/>
  <c r="EH714" i="5"/>
  <c r="EF617" i="5"/>
  <c r="EG617" i="5" s="1"/>
  <c r="EM620" i="5"/>
  <c r="EN620" i="5" s="1"/>
  <c r="EF621" i="5"/>
  <c r="EG621" i="5" s="1"/>
  <c r="EM622" i="5"/>
  <c r="EN622" i="5" s="1"/>
  <c r="EW632" i="5"/>
  <c r="DL671" i="5"/>
  <c r="EW671" i="5"/>
  <c r="DK671" i="5"/>
  <c r="DN671" i="5"/>
  <c r="DJ671" i="5"/>
  <c r="DM671" i="5"/>
  <c r="DL675" i="5"/>
  <c r="EW675" i="5"/>
  <c r="DK675" i="5"/>
  <c r="DN675" i="5"/>
  <c r="DJ675" i="5"/>
  <c r="DM675" i="5"/>
  <c r="DL679" i="5"/>
  <c r="EW679" i="5"/>
  <c r="DK679" i="5"/>
  <c r="DN679" i="5"/>
  <c r="DJ679" i="5"/>
  <c r="DM679" i="5"/>
  <c r="DL683" i="5"/>
  <c r="EW683" i="5"/>
  <c r="DK683" i="5"/>
  <c r="DN683" i="5"/>
  <c r="DJ683" i="5"/>
  <c r="DM683" i="5"/>
  <c r="EA688" i="5"/>
  <c r="EH688" i="5"/>
  <c r="EA692" i="5"/>
  <c r="EH692" i="5"/>
  <c r="EA696" i="5"/>
  <c r="EH696" i="5"/>
  <c r="EA708" i="5"/>
  <c r="EH708" i="5"/>
  <c r="EA716" i="5"/>
  <c r="EH716" i="5"/>
  <c r="EA720" i="5"/>
  <c r="EH720" i="5"/>
  <c r="EA767" i="5"/>
  <c r="EH767" i="5"/>
  <c r="EW699" i="5"/>
  <c r="DK699" i="5"/>
  <c r="DN699" i="5"/>
  <c r="DJ699" i="5"/>
  <c r="DM700" i="5"/>
  <c r="DL700" i="5"/>
  <c r="DY701" i="5"/>
  <c r="DM704" i="5"/>
  <c r="DL704" i="5"/>
  <c r="DY707" i="5"/>
  <c r="EW709" i="5"/>
  <c r="DK709" i="5"/>
  <c r="DN709" i="5"/>
  <c r="DJ709" i="5"/>
  <c r="DM712" i="5"/>
  <c r="DL712" i="5"/>
  <c r="DY715" i="5"/>
  <c r="EW717" i="5"/>
  <c r="DK717" i="5"/>
  <c r="DN717" i="5"/>
  <c r="DJ717" i="5"/>
  <c r="EA722" i="5"/>
  <c r="DM722" i="5"/>
  <c r="DL722" i="5"/>
  <c r="DK722" i="5"/>
  <c r="EM723" i="5"/>
  <c r="EN723" i="5" s="1"/>
  <c r="FF723" i="5"/>
  <c r="FG723" i="5" s="1"/>
  <c r="EU724" i="5"/>
  <c r="EV724" i="5"/>
  <c r="EA726" i="5"/>
  <c r="EV728" i="5"/>
  <c r="EU728" i="5"/>
  <c r="DL729" i="5"/>
  <c r="EW729" i="5"/>
  <c r="DK729" i="5"/>
  <c r="DN729" i="5"/>
  <c r="EH731" i="5"/>
  <c r="EA731" i="5"/>
  <c r="FA734" i="5"/>
  <c r="FB734" i="5" s="1"/>
  <c r="EZ734" i="5"/>
  <c r="EM735" i="5"/>
  <c r="EN735" i="5" s="1"/>
  <c r="EA742" i="5"/>
  <c r="EV744" i="5"/>
  <c r="EU744" i="5"/>
  <c r="DL745" i="5"/>
  <c r="EW745" i="5"/>
  <c r="DK745" i="5"/>
  <c r="DN745" i="5"/>
  <c r="EH747" i="5"/>
  <c r="EA747" i="5"/>
  <c r="FA750" i="5"/>
  <c r="FB750" i="5" s="1"/>
  <c r="EZ750" i="5"/>
  <c r="EM751" i="5"/>
  <c r="EN751" i="5" s="1"/>
  <c r="EA756" i="5"/>
  <c r="DL768" i="5"/>
  <c r="EW768" i="5"/>
  <c r="DK768" i="5"/>
  <c r="DN768" i="5"/>
  <c r="DM768" i="5"/>
  <c r="EV788" i="5"/>
  <c r="EU788" i="5"/>
  <c r="EH791" i="5"/>
  <c r="EA803" i="5"/>
  <c r="EA809" i="5"/>
  <c r="EH809" i="5"/>
  <c r="EH830" i="5"/>
  <c r="EA830" i="5"/>
  <c r="EW830" i="5"/>
  <c r="DK830" i="5"/>
  <c r="DN830" i="5"/>
  <c r="DJ830" i="5"/>
  <c r="DM830" i="5"/>
  <c r="DL830" i="5"/>
  <c r="EA831" i="5"/>
  <c r="EH831" i="5"/>
  <c r="EH838" i="5"/>
  <c r="EA838" i="5"/>
  <c r="EW838" i="5"/>
  <c r="DK838" i="5"/>
  <c r="DN838" i="5"/>
  <c r="DJ838" i="5"/>
  <c r="DM838" i="5"/>
  <c r="DL838" i="5"/>
  <c r="EA839" i="5"/>
  <c r="EH839" i="5"/>
  <c r="EW840" i="5"/>
  <c r="DK840" i="5"/>
  <c r="DN840" i="5"/>
  <c r="DJ840" i="5"/>
  <c r="DM840" i="5"/>
  <c r="DL840" i="5"/>
  <c r="FF651" i="5"/>
  <c r="FG651" i="5" s="1"/>
  <c r="EM652" i="5"/>
  <c r="EN652" i="5" s="1"/>
  <c r="EM653" i="5"/>
  <c r="EN653" i="5" s="1"/>
  <c r="EM656" i="5"/>
  <c r="EN656" i="5" s="1"/>
  <c r="EM662" i="5"/>
  <c r="EN662" i="5" s="1"/>
  <c r="FF663" i="5"/>
  <c r="FG663" i="5" s="1"/>
  <c r="EM665" i="5"/>
  <c r="EN665" i="5" s="1"/>
  <c r="EU667" i="5"/>
  <c r="DL672" i="5"/>
  <c r="DL674" i="5"/>
  <c r="DL676" i="5"/>
  <c r="DL678" i="5"/>
  <c r="DL680" i="5"/>
  <c r="DL682" i="5"/>
  <c r="EW685" i="5"/>
  <c r="DN685" i="5"/>
  <c r="DJ685" i="5"/>
  <c r="EW687" i="5"/>
  <c r="DK687" i="5"/>
  <c r="DN687" i="5"/>
  <c r="DJ687" i="5"/>
  <c r="EW689" i="5"/>
  <c r="DK689" i="5"/>
  <c r="DN689" i="5"/>
  <c r="DJ689" i="5"/>
  <c r="EW691" i="5"/>
  <c r="DK691" i="5"/>
  <c r="DN691" i="5"/>
  <c r="DJ691" i="5"/>
  <c r="EW693" i="5"/>
  <c r="DK693" i="5"/>
  <c r="DN693" i="5"/>
  <c r="DJ693" i="5"/>
  <c r="EW695" i="5"/>
  <c r="DK695" i="5"/>
  <c r="DN695" i="5"/>
  <c r="DJ695" i="5"/>
  <c r="EW697" i="5"/>
  <c r="DK697" i="5"/>
  <c r="DN697" i="5"/>
  <c r="DJ697" i="5"/>
  <c r="DM698" i="5"/>
  <c r="DL698" i="5"/>
  <c r="EH699" i="5"/>
  <c r="EU699" i="5"/>
  <c r="EW700" i="5"/>
  <c r="EW703" i="5"/>
  <c r="DK703" i="5"/>
  <c r="DN703" i="5"/>
  <c r="DJ703" i="5"/>
  <c r="DN704" i="5"/>
  <c r="EW704" i="5"/>
  <c r="EZ705" i="5"/>
  <c r="DM706" i="5"/>
  <c r="DL706" i="5"/>
  <c r="EH709" i="5"/>
  <c r="EU709" i="5"/>
  <c r="EW711" i="5"/>
  <c r="DK711" i="5"/>
  <c r="DN711" i="5"/>
  <c r="DJ711" i="5"/>
  <c r="DN712" i="5"/>
  <c r="EW712" i="5"/>
  <c r="EZ713" i="5"/>
  <c r="DM714" i="5"/>
  <c r="DL714" i="5"/>
  <c r="EH717" i="5"/>
  <c r="EU717" i="5"/>
  <c r="EW719" i="5"/>
  <c r="DK719" i="5"/>
  <c r="DN719" i="5"/>
  <c r="DJ719" i="5"/>
  <c r="FA720" i="5"/>
  <c r="FB720" i="5" s="1"/>
  <c r="EW722" i="5"/>
  <c r="EH723" i="5"/>
  <c r="EA723" i="5"/>
  <c r="EW725" i="5"/>
  <c r="DK725" i="5"/>
  <c r="DJ725" i="5"/>
  <c r="DN725" i="5"/>
  <c r="DY727" i="5"/>
  <c r="FA730" i="5"/>
  <c r="FB730" i="5" s="1"/>
  <c r="EZ730" i="5"/>
  <c r="EA738" i="5"/>
  <c r="EV740" i="5"/>
  <c r="EU740" i="5"/>
  <c r="DL741" i="5"/>
  <c r="EW741" i="5"/>
  <c r="DK741" i="5"/>
  <c r="DN741" i="5"/>
  <c r="DY743" i="5"/>
  <c r="FA746" i="5"/>
  <c r="FB746" i="5" s="1"/>
  <c r="EZ746" i="5"/>
  <c r="EA754" i="5"/>
  <c r="EH757" i="5"/>
  <c r="EA757" i="5"/>
  <c r="FA759" i="5"/>
  <c r="FB759" i="5" s="1"/>
  <c r="EZ759" i="5"/>
  <c r="EH760" i="5"/>
  <c r="EA760" i="5"/>
  <c r="EV761" i="5"/>
  <c r="EU761" i="5"/>
  <c r="EH762" i="5"/>
  <c r="EA762" i="5"/>
  <c r="EA765" i="5"/>
  <c r="EH765" i="5"/>
  <c r="EV778" i="5"/>
  <c r="EU778" i="5"/>
  <c r="EV826" i="5"/>
  <c r="EU826" i="5"/>
  <c r="EH832" i="5"/>
  <c r="EA832" i="5"/>
  <c r="EW832" i="5"/>
  <c r="DK832" i="5"/>
  <c r="DN832" i="5"/>
  <c r="DJ832" i="5"/>
  <c r="DM832" i="5"/>
  <c r="DL832" i="5"/>
  <c r="EA833" i="5"/>
  <c r="EH833" i="5"/>
  <c r="EH840" i="5"/>
  <c r="EA840" i="5"/>
  <c r="FF637" i="5"/>
  <c r="FG637" i="5" s="1"/>
  <c r="FF641" i="5"/>
  <c r="FG641" i="5" s="1"/>
  <c r="EF651" i="5"/>
  <c r="EG651" i="5" s="1"/>
  <c r="EF652" i="5"/>
  <c r="EG652" i="5" s="1"/>
  <c r="EV653" i="5"/>
  <c r="EV657" i="5"/>
  <c r="FF659" i="5"/>
  <c r="FG659" i="5" s="1"/>
  <c r="EU660" i="5"/>
  <c r="EF662" i="5"/>
  <c r="EG662" i="5" s="1"/>
  <c r="FF662" i="5"/>
  <c r="FG662" i="5" s="1"/>
  <c r="EF664" i="5"/>
  <c r="EG664" i="5" s="1"/>
  <c r="FA664" i="5"/>
  <c r="FB664" i="5" s="1"/>
  <c r="EZ665" i="5"/>
  <c r="DL667" i="5"/>
  <c r="DY670" i="5"/>
  <c r="DM685" i="5"/>
  <c r="EU685" i="5"/>
  <c r="DM686" i="5"/>
  <c r="DL686" i="5"/>
  <c r="DY687" i="5"/>
  <c r="EU687" i="5"/>
  <c r="DM688" i="5"/>
  <c r="DL688" i="5"/>
  <c r="DY689" i="5"/>
  <c r="EU689" i="5"/>
  <c r="DM690" i="5"/>
  <c r="DL690" i="5"/>
  <c r="DY691" i="5"/>
  <c r="EU691" i="5"/>
  <c r="DM692" i="5"/>
  <c r="DL692" i="5"/>
  <c r="DY693" i="5"/>
  <c r="EU693" i="5"/>
  <c r="DM694" i="5"/>
  <c r="DL694" i="5"/>
  <c r="DY695" i="5"/>
  <c r="EU695" i="5"/>
  <c r="DM696" i="5"/>
  <c r="DL696" i="5"/>
  <c r="DY697" i="5"/>
  <c r="EU697" i="5"/>
  <c r="EW698" i="5"/>
  <c r="EA699" i="5"/>
  <c r="DJ700" i="5"/>
  <c r="EH700" i="5"/>
  <c r="EM701" i="5"/>
  <c r="EN701" i="5" s="1"/>
  <c r="EZ701" i="5"/>
  <c r="DM702" i="5"/>
  <c r="DL702" i="5"/>
  <c r="DY703" i="5"/>
  <c r="EU703" i="5"/>
  <c r="EW705" i="5"/>
  <c r="DK705" i="5"/>
  <c r="DN705" i="5"/>
  <c r="DJ705" i="5"/>
  <c r="FF705" i="5"/>
  <c r="FG705" i="5" s="1"/>
  <c r="DN706" i="5"/>
  <c r="EW706" i="5"/>
  <c r="EM707" i="5"/>
  <c r="EN707" i="5" s="1"/>
  <c r="EZ707" i="5"/>
  <c r="DM708" i="5"/>
  <c r="DL708" i="5"/>
  <c r="EA709" i="5"/>
  <c r="EH710" i="5"/>
  <c r="DY711" i="5"/>
  <c r="EU711" i="5"/>
  <c r="EW713" i="5"/>
  <c r="DK713" i="5"/>
  <c r="DN713" i="5"/>
  <c r="DJ713" i="5"/>
  <c r="FF713" i="5"/>
  <c r="FG713" i="5" s="1"/>
  <c r="DN714" i="5"/>
  <c r="EW714" i="5"/>
  <c r="EM715" i="5"/>
  <c r="EN715" i="5" s="1"/>
  <c r="EZ715" i="5"/>
  <c r="DM716" i="5"/>
  <c r="DL716" i="5"/>
  <c r="EA717" i="5"/>
  <c r="EH718" i="5"/>
  <c r="DY719" i="5"/>
  <c r="EU719" i="5"/>
  <c r="EW723" i="5"/>
  <c r="DK723" i="5"/>
  <c r="DM723" i="5"/>
  <c r="DL723" i="5"/>
  <c r="FA724" i="5"/>
  <c r="FB724" i="5" s="1"/>
  <c r="DL725" i="5"/>
  <c r="FA726" i="5"/>
  <c r="FB726" i="5" s="1"/>
  <c r="EZ726" i="5"/>
  <c r="EM727" i="5"/>
  <c r="EN727" i="5" s="1"/>
  <c r="DM729" i="5"/>
  <c r="EA734" i="5"/>
  <c r="DY736" i="5"/>
  <c r="EV736" i="5"/>
  <c r="EU736" i="5"/>
  <c r="DL737" i="5"/>
  <c r="EW737" i="5"/>
  <c r="DK737" i="5"/>
  <c r="DN737" i="5"/>
  <c r="DY739" i="5"/>
  <c r="DJ741" i="5"/>
  <c r="FA742" i="5"/>
  <c r="FB742" i="5" s="1"/>
  <c r="EZ742" i="5"/>
  <c r="EM743" i="5"/>
  <c r="EN743" i="5" s="1"/>
  <c r="DM745" i="5"/>
  <c r="EA750" i="5"/>
  <c r="DY752" i="5"/>
  <c r="EV752" i="5"/>
  <c r="EU752" i="5"/>
  <c r="DL753" i="5"/>
  <c r="EW753" i="5"/>
  <c r="DK753" i="5"/>
  <c r="DN753" i="5"/>
  <c r="DY755" i="5"/>
  <c r="FA761" i="5"/>
  <c r="FB761" i="5" s="1"/>
  <c r="EZ761" i="5"/>
  <c r="FA763" i="5"/>
  <c r="FB763" i="5" s="1"/>
  <c r="EZ763" i="5"/>
  <c r="EV767" i="5"/>
  <c r="EU767" i="5"/>
  <c r="DJ768" i="5"/>
  <c r="DY771" i="5"/>
  <c r="EH772" i="5"/>
  <c r="EA772" i="5"/>
  <c r="EV773" i="5"/>
  <c r="EU773" i="5"/>
  <c r="DL774" i="5"/>
  <c r="EW774" i="5"/>
  <c r="DK774" i="5"/>
  <c r="DJ774" i="5"/>
  <c r="DN774" i="5"/>
  <c r="DM774" i="5"/>
  <c r="EH778" i="5"/>
  <c r="EA778" i="5"/>
  <c r="FA811" i="5"/>
  <c r="FB811" i="5" s="1"/>
  <c r="EZ811" i="5"/>
  <c r="DY661" i="5"/>
  <c r="FF664" i="5"/>
  <c r="FG664" i="5" s="1"/>
  <c r="EM667" i="5"/>
  <c r="EN667" i="5" s="1"/>
  <c r="EM668" i="5"/>
  <c r="EN668" i="5" s="1"/>
  <c r="FF669" i="5"/>
  <c r="FG669" i="5" s="1"/>
  <c r="DJ698" i="5"/>
  <c r="DL699" i="5"/>
  <c r="EM699" i="5"/>
  <c r="EN699" i="5" s="1"/>
  <c r="DK700" i="5"/>
  <c r="EW701" i="5"/>
  <c r="DK701" i="5"/>
  <c r="DN701" i="5"/>
  <c r="DJ701" i="5"/>
  <c r="FF701" i="5"/>
  <c r="FG701" i="5" s="1"/>
  <c r="DJ704" i="5"/>
  <c r="DY705" i="5"/>
  <c r="EW707" i="5"/>
  <c r="DK707" i="5"/>
  <c r="DN707" i="5"/>
  <c r="DJ707" i="5"/>
  <c r="FF707" i="5"/>
  <c r="FG707" i="5" s="1"/>
  <c r="DL709" i="5"/>
  <c r="EM709" i="5"/>
  <c r="EN709" i="5" s="1"/>
  <c r="DM710" i="5"/>
  <c r="DL710" i="5"/>
  <c r="DJ712" i="5"/>
  <c r="DY713" i="5"/>
  <c r="EW715" i="5"/>
  <c r="DK715" i="5"/>
  <c r="DN715" i="5"/>
  <c r="DJ715" i="5"/>
  <c r="FF715" i="5"/>
  <c r="FG715" i="5" s="1"/>
  <c r="DL717" i="5"/>
  <c r="EM717" i="5"/>
  <c r="EN717" i="5" s="1"/>
  <c r="DM718" i="5"/>
  <c r="DL718" i="5"/>
  <c r="EU720" i="5"/>
  <c r="EV720" i="5"/>
  <c r="EW721" i="5"/>
  <c r="DK721" i="5"/>
  <c r="DJ721" i="5"/>
  <c r="DN721" i="5"/>
  <c r="DJ722" i="5"/>
  <c r="FA723" i="5"/>
  <c r="FB723" i="5" s="1"/>
  <c r="EZ723" i="5"/>
  <c r="EH724" i="5"/>
  <c r="DM725" i="5"/>
  <c r="EH728" i="5"/>
  <c r="EA730" i="5"/>
  <c r="DY732" i="5"/>
  <c r="EV732" i="5"/>
  <c r="EU732" i="5"/>
  <c r="DL733" i="5"/>
  <c r="EW733" i="5"/>
  <c r="DK733" i="5"/>
  <c r="DN733" i="5"/>
  <c r="EH735" i="5"/>
  <c r="EA735" i="5"/>
  <c r="FA738" i="5"/>
  <c r="FB738" i="5" s="1"/>
  <c r="EZ738" i="5"/>
  <c r="EM739" i="5"/>
  <c r="EN739" i="5" s="1"/>
  <c r="DM741" i="5"/>
  <c r="EH744" i="5"/>
  <c r="EA746" i="5"/>
  <c r="DY748" i="5"/>
  <c r="EV748" i="5"/>
  <c r="EU748" i="5"/>
  <c r="DL749" i="5"/>
  <c r="EW749" i="5"/>
  <c r="DK749" i="5"/>
  <c r="DN749" i="5"/>
  <c r="EH751" i="5"/>
  <c r="EA751" i="5"/>
  <c r="FA754" i="5"/>
  <c r="FB754" i="5" s="1"/>
  <c r="EZ754" i="5"/>
  <c r="EM755" i="5"/>
  <c r="EN755" i="5" s="1"/>
  <c r="EA758" i="5"/>
  <c r="EH758" i="5"/>
  <c r="EM762" i="5"/>
  <c r="EN762" i="5" s="1"/>
  <c r="EA769" i="5"/>
  <c r="EH769" i="5"/>
  <c r="EH789" i="5"/>
  <c r="EM794" i="5"/>
  <c r="EN794" i="5" s="1"/>
  <c r="EV794" i="5"/>
  <c r="EU794" i="5"/>
  <c r="EM721" i="5"/>
  <c r="EN721" i="5" s="1"/>
  <c r="EF722" i="5"/>
  <c r="EG722" i="5" s="1"/>
  <c r="EM725" i="5"/>
  <c r="EN725" i="5" s="1"/>
  <c r="EM729" i="5"/>
  <c r="EN729" i="5" s="1"/>
  <c r="EM733" i="5"/>
  <c r="EN733" i="5" s="1"/>
  <c r="EM737" i="5"/>
  <c r="EN737" i="5" s="1"/>
  <c r="EM741" i="5"/>
  <c r="EN741" i="5" s="1"/>
  <c r="EM745" i="5"/>
  <c r="EN745" i="5" s="1"/>
  <c r="EM749" i="5"/>
  <c r="EN749" i="5" s="1"/>
  <c r="EM753" i="5"/>
  <c r="EN753" i="5" s="1"/>
  <c r="DY759" i="5"/>
  <c r="DL760" i="5"/>
  <c r="DJ760" i="5"/>
  <c r="EW760" i="5"/>
  <c r="DN760" i="5"/>
  <c r="EA763" i="5"/>
  <c r="EH763" i="5"/>
  <c r="DY764" i="5"/>
  <c r="DL766" i="5"/>
  <c r="EW766" i="5"/>
  <c r="DK766" i="5"/>
  <c r="DJ766" i="5"/>
  <c r="FA771" i="5"/>
  <c r="FB771" i="5" s="1"/>
  <c r="EZ771" i="5"/>
  <c r="EV775" i="5"/>
  <c r="EU775" i="5"/>
  <c r="DL776" i="5"/>
  <c r="EW776" i="5"/>
  <c r="DK776" i="5"/>
  <c r="DN776" i="5"/>
  <c r="DL777" i="5"/>
  <c r="DK777" i="5"/>
  <c r="DJ777" i="5"/>
  <c r="EW777" i="5"/>
  <c r="EH781" i="5"/>
  <c r="EV786" i="5"/>
  <c r="EU786" i="5"/>
  <c r="EH797" i="5"/>
  <c r="EU801" i="5"/>
  <c r="EV801" i="5"/>
  <c r="EA807" i="5"/>
  <c r="DL810" i="5"/>
  <c r="EW810" i="5"/>
  <c r="DK810" i="5"/>
  <c r="DN810" i="5"/>
  <c r="DM810" i="5"/>
  <c r="DJ810" i="5"/>
  <c r="FA815" i="5"/>
  <c r="FB815" i="5" s="1"/>
  <c r="EZ815" i="5"/>
  <c r="DY721" i="5"/>
  <c r="FA722" i="5"/>
  <c r="FB722" i="5" s="1"/>
  <c r="DY725" i="5"/>
  <c r="EF726" i="5"/>
  <c r="EG726" i="5" s="1"/>
  <c r="EV726" i="5"/>
  <c r="EU726" i="5"/>
  <c r="DL727" i="5"/>
  <c r="EW727" i="5"/>
  <c r="DK727" i="5"/>
  <c r="FA728" i="5"/>
  <c r="FB728" i="5" s="1"/>
  <c r="EZ728" i="5"/>
  <c r="DY729" i="5"/>
  <c r="EF730" i="5"/>
  <c r="EG730" i="5" s="1"/>
  <c r="EV730" i="5"/>
  <c r="EU730" i="5"/>
  <c r="DL731" i="5"/>
  <c r="EW731" i="5"/>
  <c r="DK731" i="5"/>
  <c r="FA732" i="5"/>
  <c r="FB732" i="5" s="1"/>
  <c r="EZ732" i="5"/>
  <c r="DY733" i="5"/>
  <c r="EF734" i="5"/>
  <c r="EG734" i="5" s="1"/>
  <c r="EV734" i="5"/>
  <c r="EU734" i="5"/>
  <c r="DL735" i="5"/>
  <c r="EW735" i="5"/>
  <c r="DK735" i="5"/>
  <c r="FA736" i="5"/>
  <c r="FB736" i="5" s="1"/>
  <c r="EZ736" i="5"/>
  <c r="DY737" i="5"/>
  <c r="EF738" i="5"/>
  <c r="EG738" i="5" s="1"/>
  <c r="EV738" i="5"/>
  <c r="EU738" i="5"/>
  <c r="DL739" i="5"/>
  <c r="EW739" i="5"/>
  <c r="DK739" i="5"/>
  <c r="FA740" i="5"/>
  <c r="FB740" i="5" s="1"/>
  <c r="EZ740" i="5"/>
  <c r="DY741" i="5"/>
  <c r="EF742" i="5"/>
  <c r="EG742" i="5" s="1"/>
  <c r="EV742" i="5"/>
  <c r="EU742" i="5"/>
  <c r="DL743" i="5"/>
  <c r="EW743" i="5"/>
  <c r="DK743" i="5"/>
  <c r="FA744" i="5"/>
  <c r="FB744" i="5" s="1"/>
  <c r="EZ744" i="5"/>
  <c r="DY745" i="5"/>
  <c r="EF746" i="5"/>
  <c r="EG746" i="5" s="1"/>
  <c r="EV746" i="5"/>
  <c r="EU746" i="5"/>
  <c r="DL747" i="5"/>
  <c r="EW747" i="5"/>
  <c r="DK747" i="5"/>
  <c r="FA748" i="5"/>
  <c r="FB748" i="5" s="1"/>
  <c r="EZ748" i="5"/>
  <c r="DY749" i="5"/>
  <c r="EF750" i="5"/>
  <c r="EG750" i="5" s="1"/>
  <c r="EV750" i="5"/>
  <c r="EU750" i="5"/>
  <c r="DL751" i="5"/>
  <c r="EW751" i="5"/>
  <c r="DK751" i="5"/>
  <c r="FA752" i="5"/>
  <c r="FB752" i="5" s="1"/>
  <c r="EZ752" i="5"/>
  <c r="DY753" i="5"/>
  <c r="EF754" i="5"/>
  <c r="EG754" i="5" s="1"/>
  <c r="EV754" i="5"/>
  <c r="EU754" i="5"/>
  <c r="DL755" i="5"/>
  <c r="EW755" i="5"/>
  <c r="DK755" i="5"/>
  <c r="EF756" i="5"/>
  <c r="EG756" i="5" s="1"/>
  <c r="DK760" i="5"/>
  <c r="DY761" i="5"/>
  <c r="EV765" i="5"/>
  <c r="EU765" i="5"/>
  <c r="FA769" i="5"/>
  <c r="FB769" i="5" s="1"/>
  <c r="EZ769" i="5"/>
  <c r="EH770" i="5"/>
  <c r="EH775" i="5"/>
  <c r="DJ776" i="5"/>
  <c r="EV780" i="5"/>
  <c r="EU780" i="5"/>
  <c r="DY783" i="5"/>
  <c r="EV796" i="5"/>
  <c r="EU796" i="5"/>
  <c r="DY799" i="5"/>
  <c r="DN759" i="5"/>
  <c r="DJ759" i="5"/>
  <c r="DL762" i="5"/>
  <c r="EW762" i="5"/>
  <c r="DK762" i="5"/>
  <c r="FA765" i="5"/>
  <c r="FB765" i="5" s="1"/>
  <c r="EZ765" i="5"/>
  <c r="DY766" i="5"/>
  <c r="EM766" i="5"/>
  <c r="EN766" i="5" s="1"/>
  <c r="EV769" i="5"/>
  <c r="EU769" i="5"/>
  <c r="DL770" i="5"/>
  <c r="EW770" i="5"/>
  <c r="DK770" i="5"/>
  <c r="FA773" i="5"/>
  <c r="FB773" i="5" s="1"/>
  <c r="EZ773" i="5"/>
  <c r="DY774" i="5"/>
  <c r="EM774" i="5"/>
  <c r="EN774" i="5" s="1"/>
  <c r="DY777" i="5"/>
  <c r="EM777" i="5"/>
  <c r="EN777" i="5" s="1"/>
  <c r="EM782" i="5"/>
  <c r="EN782" i="5" s="1"/>
  <c r="EV782" i="5"/>
  <c r="EU782" i="5"/>
  <c r="DY785" i="5"/>
  <c r="EM790" i="5"/>
  <c r="EN790" i="5" s="1"/>
  <c r="EV790" i="5"/>
  <c r="EU790" i="5"/>
  <c r="DY793" i="5"/>
  <c r="EM798" i="5"/>
  <c r="EN798" i="5" s="1"/>
  <c r="EV798" i="5"/>
  <c r="EU798" i="5"/>
  <c r="EH805" i="5"/>
  <c r="DY808" i="5"/>
  <c r="FA822" i="5"/>
  <c r="FB822" i="5" s="1"/>
  <c r="EZ822" i="5"/>
  <c r="EV824" i="5"/>
  <c r="EU824" i="5"/>
  <c r="DN757" i="5"/>
  <c r="DJ757" i="5"/>
  <c r="EV763" i="5"/>
  <c r="EU763" i="5"/>
  <c r="DL764" i="5"/>
  <c r="EW764" i="5"/>
  <c r="DK764" i="5"/>
  <c r="FA767" i="5"/>
  <c r="FB767" i="5" s="1"/>
  <c r="EZ767" i="5"/>
  <c r="DY768" i="5"/>
  <c r="EM768" i="5"/>
  <c r="EN768" i="5" s="1"/>
  <c r="EV771" i="5"/>
  <c r="EU771" i="5"/>
  <c r="DL772" i="5"/>
  <c r="EW772" i="5"/>
  <c r="DK772" i="5"/>
  <c r="FA775" i="5"/>
  <c r="FB775" i="5" s="1"/>
  <c r="EZ775" i="5"/>
  <c r="DY776" i="5"/>
  <c r="EM776" i="5"/>
  <c r="EN776" i="5" s="1"/>
  <c r="EH779" i="5"/>
  <c r="EM784" i="5"/>
  <c r="EN784" i="5" s="1"/>
  <c r="EV784" i="5"/>
  <c r="EU784" i="5"/>
  <c r="EH787" i="5"/>
  <c r="EM792" i="5"/>
  <c r="EN792" i="5" s="1"/>
  <c r="EV792" i="5"/>
  <c r="EU792" i="5"/>
  <c r="EH795" i="5"/>
  <c r="EM800" i="5"/>
  <c r="EN800" i="5" s="1"/>
  <c r="EV800" i="5"/>
  <c r="EU800" i="5"/>
  <c r="EV805" i="5"/>
  <c r="EU805" i="5"/>
  <c r="DL806" i="5"/>
  <c r="EW806" i="5"/>
  <c r="DK806" i="5"/>
  <c r="DN806" i="5"/>
  <c r="DM806" i="5"/>
  <c r="DJ806" i="5"/>
  <c r="EV809" i="5"/>
  <c r="EU809" i="5"/>
  <c r="EH812" i="5"/>
  <c r="EA812" i="5"/>
  <c r="EA818" i="5"/>
  <c r="DY820" i="5"/>
  <c r="EA822" i="5"/>
  <c r="DM779" i="5"/>
  <c r="DL779" i="5"/>
  <c r="DY780" i="5"/>
  <c r="DM781" i="5"/>
  <c r="DL781" i="5"/>
  <c r="DY782" i="5"/>
  <c r="DM783" i="5"/>
  <c r="DL783" i="5"/>
  <c r="DY784" i="5"/>
  <c r="DM785" i="5"/>
  <c r="DL785" i="5"/>
  <c r="DY786" i="5"/>
  <c r="DM787" i="5"/>
  <c r="DL787" i="5"/>
  <c r="DY788" i="5"/>
  <c r="DM789" i="5"/>
  <c r="DL789" i="5"/>
  <c r="DY790" i="5"/>
  <c r="DM791" i="5"/>
  <c r="DL791" i="5"/>
  <c r="DY792" i="5"/>
  <c r="DM793" i="5"/>
  <c r="DL793" i="5"/>
  <c r="DY794" i="5"/>
  <c r="DM795" i="5"/>
  <c r="DL795" i="5"/>
  <c r="DY796" i="5"/>
  <c r="DM797" i="5"/>
  <c r="DL797" i="5"/>
  <c r="DY798" i="5"/>
  <c r="DM799" i="5"/>
  <c r="DL799" i="5"/>
  <c r="DY800" i="5"/>
  <c r="EW802" i="5"/>
  <c r="DK802" i="5"/>
  <c r="DJ802" i="5"/>
  <c r="DN802" i="5"/>
  <c r="DY804" i="5"/>
  <c r="FA807" i="5"/>
  <c r="FB807" i="5" s="1"/>
  <c r="EZ807" i="5"/>
  <c r="EM808" i="5"/>
  <c r="EN808" i="5" s="1"/>
  <c r="EA815" i="5"/>
  <c r="EA817" i="5"/>
  <c r="EU818" i="5"/>
  <c r="EV818" i="5"/>
  <c r="EW819" i="5"/>
  <c r="DK819" i="5"/>
  <c r="DL819" i="5"/>
  <c r="DJ819" i="5"/>
  <c r="DN819" i="5"/>
  <c r="DM819" i="5"/>
  <c r="DL821" i="5"/>
  <c r="EW821" i="5"/>
  <c r="DK821" i="5"/>
  <c r="DJ821" i="5"/>
  <c r="DM821" i="5"/>
  <c r="FF776" i="5"/>
  <c r="FG776" i="5" s="1"/>
  <c r="DJ779" i="5"/>
  <c r="EW779" i="5"/>
  <c r="DJ781" i="5"/>
  <c r="EW781" i="5"/>
  <c r="DJ783" i="5"/>
  <c r="EW783" i="5"/>
  <c r="DJ785" i="5"/>
  <c r="EW785" i="5"/>
  <c r="DJ787" i="5"/>
  <c r="EW787" i="5"/>
  <c r="DJ789" i="5"/>
  <c r="EW789" i="5"/>
  <c r="DJ791" i="5"/>
  <c r="EW791" i="5"/>
  <c r="DJ793" i="5"/>
  <c r="EW793" i="5"/>
  <c r="DJ795" i="5"/>
  <c r="EW795" i="5"/>
  <c r="DJ797" i="5"/>
  <c r="EW797" i="5"/>
  <c r="DJ799" i="5"/>
  <c r="EW799" i="5"/>
  <c r="FA801" i="5"/>
  <c r="FB801" i="5" s="1"/>
  <c r="FA803" i="5"/>
  <c r="FB803" i="5" s="1"/>
  <c r="EZ803" i="5"/>
  <c r="EM804" i="5"/>
  <c r="EN804" i="5" s="1"/>
  <c r="EA811" i="5"/>
  <c r="DY813" i="5"/>
  <c r="EV813" i="5"/>
  <c r="EU813" i="5"/>
  <c r="DL814" i="5"/>
  <c r="EW814" i="5"/>
  <c r="DK814" i="5"/>
  <c r="DN814" i="5"/>
  <c r="DY816" i="5"/>
  <c r="EH823" i="5"/>
  <c r="EA823" i="5"/>
  <c r="EM802" i="5"/>
  <c r="EN802" i="5" s="1"/>
  <c r="EM806" i="5"/>
  <c r="EN806" i="5" s="1"/>
  <c r="EM810" i="5"/>
  <c r="EN810" i="5" s="1"/>
  <c r="EM814" i="5"/>
  <c r="EN814" i="5" s="1"/>
  <c r="EV817" i="5"/>
  <c r="EU817" i="5"/>
  <c r="EV820" i="5"/>
  <c r="EU820" i="5"/>
  <c r="EA824" i="5"/>
  <c r="EH824" i="5"/>
  <c r="FA826" i="5"/>
  <c r="FB826" i="5" s="1"/>
  <c r="EZ826" i="5"/>
  <c r="DY802" i="5"/>
  <c r="EF803" i="5"/>
  <c r="EG803" i="5" s="1"/>
  <c r="EV803" i="5"/>
  <c r="EU803" i="5"/>
  <c r="DL804" i="5"/>
  <c r="EW804" i="5"/>
  <c r="DK804" i="5"/>
  <c r="FA805" i="5"/>
  <c r="FB805" i="5" s="1"/>
  <c r="EZ805" i="5"/>
  <c r="DY806" i="5"/>
  <c r="EF807" i="5"/>
  <c r="EG807" i="5" s="1"/>
  <c r="EV807" i="5"/>
  <c r="EU807" i="5"/>
  <c r="DL808" i="5"/>
  <c r="EW808" i="5"/>
  <c r="DK808" i="5"/>
  <c r="FA809" i="5"/>
  <c r="FB809" i="5" s="1"/>
  <c r="EZ809" i="5"/>
  <c r="DY810" i="5"/>
  <c r="EF811" i="5"/>
  <c r="EG811" i="5" s="1"/>
  <c r="EV811" i="5"/>
  <c r="EU811" i="5"/>
  <c r="DL812" i="5"/>
  <c r="EW812" i="5"/>
  <c r="DK812" i="5"/>
  <c r="FA813" i="5"/>
  <c r="FB813" i="5" s="1"/>
  <c r="EZ813" i="5"/>
  <c r="DY814" i="5"/>
  <c r="EF815" i="5"/>
  <c r="EG815" i="5" s="1"/>
  <c r="EV815" i="5"/>
  <c r="EU815" i="5"/>
  <c r="DL816" i="5"/>
  <c r="EW816" i="5"/>
  <c r="DK816" i="5"/>
  <c r="DY819" i="5"/>
  <c r="FA820" i="5"/>
  <c r="FB820" i="5" s="1"/>
  <c r="EZ820" i="5"/>
  <c r="DY821" i="5"/>
  <c r="EF822" i="5"/>
  <c r="EG822" i="5" s="1"/>
  <c r="EV822" i="5"/>
  <c r="EU822" i="5"/>
  <c r="DL823" i="5"/>
  <c r="EW823" i="5"/>
  <c r="DK823" i="5"/>
  <c r="FA824" i="5"/>
  <c r="FB824" i="5" s="1"/>
  <c r="EZ824" i="5"/>
  <c r="DY825" i="5"/>
  <c r="DL825" i="5"/>
  <c r="EW825" i="5"/>
  <c r="DK825" i="5"/>
  <c r="DY826" i="5"/>
  <c r="EF826" i="5"/>
  <c r="EG826" i="5" s="1"/>
  <c r="DY827" i="5"/>
  <c r="DM827" i="5"/>
  <c r="DL827" i="5"/>
  <c r="EW827" i="5"/>
  <c r="DK827" i="5"/>
  <c r="DY828" i="5"/>
  <c r="EH834" i="5"/>
  <c r="EA834" i="5"/>
  <c r="EW834" i="5"/>
  <c r="DK834" i="5"/>
  <c r="DN834" i="5"/>
  <c r="DJ834" i="5"/>
  <c r="DM834" i="5"/>
  <c r="DL834" i="5"/>
  <c r="EA835" i="5"/>
  <c r="EH835" i="5"/>
  <c r="EM817" i="5"/>
  <c r="EN817" i="5" s="1"/>
  <c r="EF818" i="5"/>
  <c r="EG818" i="5" s="1"/>
  <c r="EM823" i="5"/>
  <c r="EN823" i="5" s="1"/>
  <c r="EM825" i="5"/>
  <c r="EN825" i="5" s="1"/>
  <c r="EM827" i="5"/>
  <c r="EN827" i="5" s="1"/>
  <c r="EW828" i="5"/>
  <c r="DK828" i="5"/>
  <c r="DN828" i="5"/>
  <c r="DJ828" i="5"/>
  <c r="DM828" i="5"/>
  <c r="EA829" i="5"/>
  <c r="EH829" i="5"/>
  <c r="EH836" i="5"/>
  <c r="EA836" i="5"/>
  <c r="EW836" i="5"/>
  <c r="DK836" i="5"/>
  <c r="DN836" i="5"/>
  <c r="DJ836" i="5"/>
  <c r="DM836" i="5"/>
  <c r="DL836" i="5"/>
  <c r="EA837" i="5"/>
  <c r="EH837" i="5"/>
  <c r="EU828" i="5"/>
  <c r="EZ828" i="5"/>
  <c r="DK829" i="5"/>
  <c r="EW829" i="5"/>
  <c r="EU830" i="5"/>
  <c r="EZ830" i="5"/>
  <c r="DK831" i="5"/>
  <c r="EW831" i="5"/>
  <c r="EU832" i="5"/>
  <c r="EZ832" i="5"/>
  <c r="DK833" i="5"/>
  <c r="EW833" i="5"/>
  <c r="EU834" i="5"/>
  <c r="EZ834" i="5"/>
  <c r="DK835" i="5"/>
  <c r="EW835" i="5"/>
  <c r="EU836" i="5"/>
  <c r="EZ836" i="5"/>
  <c r="DK837" i="5"/>
  <c r="EW837" i="5"/>
  <c r="EU838" i="5"/>
  <c r="EZ838" i="5"/>
  <c r="DK839" i="5"/>
  <c r="EW839" i="5"/>
  <c r="EU840" i="5"/>
  <c r="EZ840" i="5"/>
  <c r="DL829" i="5"/>
  <c r="DL831" i="5"/>
  <c r="DL833" i="5"/>
  <c r="DL835" i="5"/>
  <c r="DL837" i="5"/>
  <c r="DL839" i="5"/>
  <c r="DL608" i="5"/>
  <c r="DM608" i="5"/>
  <c r="EW608" i="5"/>
  <c r="DK608" i="5"/>
  <c r="DJ608" i="5"/>
  <c r="DN608" i="5"/>
  <c r="DL620" i="5"/>
  <c r="DJ620" i="5"/>
  <c r="DN620" i="5"/>
  <c r="DM620" i="5"/>
  <c r="EW620" i="5"/>
  <c r="DK620" i="5"/>
  <c r="DL622" i="5"/>
  <c r="EW622" i="5"/>
  <c r="DK622" i="5"/>
  <c r="DJ622" i="5"/>
  <c r="DN622" i="5"/>
  <c r="DM622" i="5"/>
  <c r="DL628" i="5"/>
  <c r="DJ628" i="5"/>
  <c r="DN628" i="5"/>
  <c r="EW628" i="5"/>
  <c r="DM628" i="5"/>
  <c r="DK628" i="5"/>
  <c r="DL630" i="5"/>
  <c r="EW630" i="5"/>
  <c r="DK630" i="5"/>
  <c r="DJ630" i="5"/>
  <c r="DN630" i="5"/>
  <c r="DM630" i="5"/>
  <c r="DL606" i="5"/>
  <c r="EW606" i="5"/>
  <c r="DK606" i="5"/>
  <c r="DJ606" i="5"/>
  <c r="DM606" i="5"/>
  <c r="DN606" i="5"/>
  <c r="DL614" i="5"/>
  <c r="EW614" i="5"/>
  <c r="DK614" i="5"/>
  <c r="DJ614" i="5"/>
  <c r="DN614" i="5"/>
  <c r="DM614" i="5"/>
  <c r="DY618" i="5"/>
  <c r="DY619" i="5"/>
  <c r="DY651" i="5"/>
  <c r="FA657" i="5"/>
  <c r="FB657" i="5" s="1"/>
  <c r="EZ657" i="5"/>
  <c r="DK602" i="5"/>
  <c r="EU605" i="5"/>
  <c r="EZ606" i="5"/>
  <c r="DY608" i="5"/>
  <c r="FF614" i="5"/>
  <c r="FG614" i="5" s="1"/>
  <c r="DY616" i="5"/>
  <c r="EZ617" i="5"/>
  <c r="DK618" i="5"/>
  <c r="EW618" i="5"/>
  <c r="EU621" i="5"/>
  <c r="EU622" i="5"/>
  <c r="EZ622" i="5"/>
  <c r="FF622" i="5"/>
  <c r="FG622" i="5" s="1"/>
  <c r="DY625" i="5"/>
  <c r="EZ625" i="5"/>
  <c r="DK626" i="5"/>
  <c r="EW626" i="5"/>
  <c r="EM629" i="5"/>
  <c r="EN629" i="5" s="1"/>
  <c r="EU629" i="5"/>
  <c r="EU630" i="5"/>
  <c r="FA630" i="5"/>
  <c r="FB630" i="5" s="1"/>
  <c r="FA633" i="5"/>
  <c r="FB633" i="5" s="1"/>
  <c r="EZ633" i="5"/>
  <c r="EM646" i="5"/>
  <c r="EN646" i="5" s="1"/>
  <c r="FA646" i="5"/>
  <c r="FB646" i="5" s="1"/>
  <c r="EZ646" i="5"/>
  <c r="EM649" i="5"/>
  <c r="EN649" i="5" s="1"/>
  <c r="EM650" i="5"/>
  <c r="EN650" i="5" s="1"/>
  <c r="FA650" i="5"/>
  <c r="FB650" i="5" s="1"/>
  <c r="EZ650" i="5"/>
  <c r="DL651" i="5"/>
  <c r="DN651" i="5"/>
  <c r="EZ651" i="5"/>
  <c r="EV652" i="5"/>
  <c r="EU652" i="5"/>
  <c r="EZ653" i="5"/>
  <c r="DL654" i="5"/>
  <c r="DK654" i="5"/>
  <c r="DY611" i="5"/>
  <c r="DY626" i="5"/>
  <c r="DY627" i="5"/>
  <c r="DL666" i="5"/>
  <c r="DM666" i="5"/>
  <c r="DK666" i="5"/>
  <c r="EW666" i="5"/>
  <c r="DY601" i="5"/>
  <c r="EZ601" i="5"/>
  <c r="EW602" i="5"/>
  <c r="DM604" i="5"/>
  <c r="EM605" i="5"/>
  <c r="EN605" i="5" s="1"/>
  <c r="EU606" i="5"/>
  <c r="FF606" i="5"/>
  <c r="FG606" i="5" s="1"/>
  <c r="DY609" i="5"/>
  <c r="EZ609" i="5"/>
  <c r="DK610" i="5"/>
  <c r="EW610" i="5"/>
  <c r="DM612" i="5"/>
  <c r="EM613" i="5"/>
  <c r="EN613" i="5" s="1"/>
  <c r="EU613" i="5"/>
  <c r="EU614" i="5"/>
  <c r="EZ614" i="5"/>
  <c r="DY617" i="5"/>
  <c r="EM621" i="5"/>
  <c r="EN621" i="5" s="1"/>
  <c r="DY624" i="5"/>
  <c r="FF601" i="5"/>
  <c r="FG601" i="5" s="1"/>
  <c r="DM602" i="5"/>
  <c r="EM603" i="5"/>
  <c r="EN603" i="5" s="1"/>
  <c r="EU603" i="5"/>
  <c r="DN604" i="5"/>
  <c r="FF604" i="5"/>
  <c r="FG604" i="5" s="1"/>
  <c r="DY606" i="5"/>
  <c r="DY607" i="5"/>
  <c r="EZ607" i="5"/>
  <c r="FF609" i="5"/>
  <c r="FG609" i="5" s="1"/>
  <c r="DM610" i="5"/>
  <c r="EM611" i="5"/>
  <c r="EN611" i="5" s="1"/>
  <c r="EU611" i="5"/>
  <c r="DN612" i="5"/>
  <c r="FF612" i="5"/>
  <c r="FG612" i="5" s="1"/>
  <c r="DY614" i="5"/>
  <c r="DY615" i="5"/>
  <c r="EZ615" i="5"/>
  <c r="DK616" i="5"/>
  <c r="EW616" i="5"/>
  <c r="FF617" i="5"/>
  <c r="FG617" i="5" s="1"/>
  <c r="DM618" i="5"/>
  <c r="EM619" i="5"/>
  <c r="EN619" i="5" s="1"/>
  <c r="EU619" i="5"/>
  <c r="EU620" i="5"/>
  <c r="EZ620" i="5"/>
  <c r="FF620" i="5"/>
  <c r="FG620" i="5" s="1"/>
  <c r="DY622" i="5"/>
  <c r="DY623" i="5"/>
  <c r="EZ623" i="5"/>
  <c r="DK624" i="5"/>
  <c r="EW624" i="5"/>
  <c r="FF625" i="5"/>
  <c r="FG625" i="5" s="1"/>
  <c r="DM626" i="5"/>
  <c r="EM627" i="5"/>
  <c r="EN627" i="5" s="1"/>
  <c r="EU627" i="5"/>
  <c r="EU628" i="5"/>
  <c r="EZ628" i="5"/>
  <c r="FF628" i="5"/>
  <c r="FG628" i="5" s="1"/>
  <c r="DY630" i="5"/>
  <c r="FF631" i="5"/>
  <c r="FG631" i="5" s="1"/>
  <c r="FF632" i="5"/>
  <c r="FG632" i="5" s="1"/>
  <c r="FF633" i="5"/>
  <c r="FG633" i="5" s="1"/>
  <c r="EU645" i="5"/>
  <c r="FF646" i="5"/>
  <c r="FG646" i="5" s="1"/>
  <c r="DY647" i="5"/>
  <c r="EF647" i="5"/>
  <c r="EG647" i="5" s="1"/>
  <c r="FA647" i="5"/>
  <c r="FB647" i="5" s="1"/>
  <c r="EF648" i="5"/>
  <c r="EG648" i="5" s="1"/>
  <c r="EU649" i="5"/>
  <c r="DK651" i="5"/>
  <c r="EU651" i="5"/>
  <c r="EF653" i="5"/>
  <c r="EG653" i="5" s="1"/>
  <c r="EM654" i="5"/>
  <c r="EN654" i="5" s="1"/>
  <c r="EW654" i="5"/>
  <c r="EZ655" i="5"/>
  <c r="EV668" i="5"/>
  <c r="EU668" i="5"/>
  <c r="DL670" i="5"/>
  <c r="DN670" i="5"/>
  <c r="DM670" i="5"/>
  <c r="DK670" i="5"/>
  <c r="DY602" i="5"/>
  <c r="DY603" i="5"/>
  <c r="DY610" i="5"/>
  <c r="EM601" i="5"/>
  <c r="EN601" i="5" s="1"/>
  <c r="DN602" i="5"/>
  <c r="DY604" i="5"/>
  <c r="DY605" i="5"/>
  <c r="FF607" i="5"/>
  <c r="FG607" i="5" s="1"/>
  <c r="EM609" i="5"/>
  <c r="EN609" i="5" s="1"/>
  <c r="DN610" i="5"/>
  <c r="DY612" i="5"/>
  <c r="DY613" i="5"/>
  <c r="FF615" i="5"/>
  <c r="FG615" i="5" s="1"/>
  <c r="EM617" i="5"/>
  <c r="EN617" i="5" s="1"/>
  <c r="DN618" i="5"/>
  <c r="DY620" i="5"/>
  <c r="DY621" i="5"/>
  <c r="FF623" i="5"/>
  <c r="FG623" i="5" s="1"/>
  <c r="DM624" i="5"/>
  <c r="EM625" i="5"/>
  <c r="EN625" i="5" s="1"/>
  <c r="DN626" i="5"/>
  <c r="DY628" i="5"/>
  <c r="DY629" i="5"/>
  <c r="EM632" i="5"/>
  <c r="EN632" i="5" s="1"/>
  <c r="DL632" i="5"/>
  <c r="DJ632" i="5"/>
  <c r="EF646" i="5"/>
  <c r="EG646" i="5" s="1"/>
  <c r="DL647" i="5"/>
  <c r="DM647" i="5"/>
  <c r="DJ649" i="5"/>
  <c r="EF650" i="5"/>
  <c r="EG650" i="5" s="1"/>
  <c r="FF650" i="5"/>
  <c r="FG650" i="5" s="1"/>
  <c r="DM651" i="5"/>
  <c r="EW651" i="5"/>
  <c r="FA654" i="5"/>
  <c r="FB654" i="5" s="1"/>
  <c r="EZ654" i="5"/>
  <c r="DL655" i="5"/>
  <c r="EW655" i="5"/>
  <c r="DM655" i="5"/>
  <c r="FA658" i="5"/>
  <c r="FB658" i="5" s="1"/>
  <c r="EZ658" i="5"/>
  <c r="DN666" i="5"/>
  <c r="EW670" i="5"/>
  <c r="EM659" i="5"/>
  <c r="EN659" i="5" s="1"/>
  <c r="DY660" i="5"/>
  <c r="DY662" i="5"/>
  <c r="EH662" i="5" s="1"/>
  <c r="DY664" i="5"/>
  <c r="DY666" i="5"/>
  <c r="EF670" i="5"/>
  <c r="EG670" i="5" s="1"/>
  <c r="FF630" i="5"/>
  <c r="FG630" i="5" s="1"/>
  <c r="DY632" i="5"/>
  <c r="DY633" i="5"/>
  <c r="EM647" i="5"/>
  <c r="EN647" i="5" s="1"/>
  <c r="FF647" i="5"/>
  <c r="FG647" i="5" s="1"/>
  <c r="DY648" i="5"/>
  <c r="DY649" i="5"/>
  <c r="EM651" i="5"/>
  <c r="EN651" i="5" s="1"/>
  <c r="DY652" i="5"/>
  <c r="DY653" i="5"/>
  <c r="EF654" i="5"/>
  <c r="EG654" i="5" s="1"/>
  <c r="EM657" i="5"/>
  <c r="EN657" i="5" s="1"/>
  <c r="DJ659" i="5"/>
  <c r="DY659" i="5"/>
  <c r="EW659" i="5"/>
  <c r="EM660" i="5"/>
  <c r="EN660" i="5" s="1"/>
  <c r="DJ661" i="5"/>
  <c r="EZ662" i="5"/>
  <c r="EF665" i="5"/>
  <c r="EG665" i="5" s="1"/>
  <c r="EF666" i="5"/>
  <c r="EG666" i="5" s="1"/>
  <c r="DY668" i="5"/>
  <c r="EU670" i="5"/>
  <c r="EZ670" i="5"/>
  <c r="FF670" i="5"/>
  <c r="FG670" i="5" s="1"/>
  <c r="DM656" i="5"/>
  <c r="EU656" i="5"/>
  <c r="DY657" i="5"/>
  <c r="EA657" i="5" s="1"/>
  <c r="DY658" i="5"/>
  <c r="EA658" i="5" s="1"/>
  <c r="FF658" i="5"/>
  <c r="FG658" i="5" s="1"/>
  <c r="DK659" i="5"/>
  <c r="EF659" i="5"/>
  <c r="EG659" i="5" s="1"/>
  <c r="DM661" i="5"/>
  <c r="DJ663" i="5"/>
  <c r="DY663" i="5"/>
  <c r="EM664" i="5"/>
  <c r="EN664" i="5" s="1"/>
  <c r="FF665" i="5"/>
  <c r="FG665" i="5" s="1"/>
  <c r="EM666" i="5"/>
  <c r="EN666" i="5" s="1"/>
  <c r="FF666" i="5"/>
  <c r="FG666" i="5" s="1"/>
  <c r="DY667" i="5"/>
  <c r="EF669" i="5"/>
  <c r="EG669" i="5" s="1"/>
  <c r="EZ669" i="5"/>
  <c r="EA601" i="5"/>
  <c r="EH601" i="5"/>
  <c r="DK611" i="5"/>
  <c r="DN611" i="5"/>
  <c r="DJ611" i="5"/>
  <c r="DL611" i="5"/>
  <c r="EW611" i="5"/>
  <c r="DM611" i="5"/>
  <c r="DK619" i="5"/>
  <c r="DN619" i="5"/>
  <c r="DJ619" i="5"/>
  <c r="DM619" i="5"/>
  <c r="DL619" i="5"/>
  <c r="EW619" i="5"/>
  <c r="EH625" i="5"/>
  <c r="EA625" i="5"/>
  <c r="EW627" i="5"/>
  <c r="DK627" i="5"/>
  <c r="DN627" i="5"/>
  <c r="DJ627" i="5"/>
  <c r="DM627" i="5"/>
  <c r="DL627" i="5"/>
  <c r="EH648" i="5"/>
  <c r="EA648" i="5"/>
  <c r="EH649" i="5"/>
  <c r="EA649" i="5"/>
  <c r="EA653" i="5"/>
  <c r="EH653" i="5"/>
  <c r="EA668" i="5"/>
  <c r="EH668" i="5"/>
  <c r="EH602" i="5"/>
  <c r="EA602" i="5"/>
  <c r="EA603" i="5"/>
  <c r="EH603" i="5"/>
  <c r="DK605" i="5"/>
  <c r="DN605" i="5"/>
  <c r="DJ605" i="5"/>
  <c r="DL605" i="5"/>
  <c r="EW605" i="5"/>
  <c r="DM605" i="5"/>
  <c r="EA610" i="5"/>
  <c r="EH610" i="5"/>
  <c r="EH611" i="5"/>
  <c r="EA611" i="5"/>
  <c r="DK613" i="5"/>
  <c r="DN613" i="5"/>
  <c r="DJ613" i="5"/>
  <c r="DM613" i="5"/>
  <c r="DL613" i="5"/>
  <c r="EW613" i="5"/>
  <c r="EH618" i="5"/>
  <c r="EA618" i="5"/>
  <c r="EA619" i="5"/>
  <c r="EH619" i="5"/>
  <c r="EW621" i="5"/>
  <c r="DN621" i="5"/>
  <c r="DJ621" i="5"/>
  <c r="DM621" i="5"/>
  <c r="DL621" i="5"/>
  <c r="DK621" i="5"/>
  <c r="EA626" i="5"/>
  <c r="EH626" i="5"/>
  <c r="EH627" i="5"/>
  <c r="EA627" i="5"/>
  <c r="EW629" i="5"/>
  <c r="DK629" i="5"/>
  <c r="DN629" i="5"/>
  <c r="DJ629" i="5"/>
  <c r="DM629" i="5"/>
  <c r="DL629" i="5"/>
  <c r="EA634" i="5"/>
  <c r="EH634" i="5"/>
  <c r="EA660" i="5"/>
  <c r="EH660" i="5"/>
  <c r="EA664" i="5"/>
  <c r="EH664" i="5"/>
  <c r="EH609" i="5"/>
  <c r="EA609" i="5"/>
  <c r="EA616" i="5"/>
  <c r="EH616" i="5"/>
  <c r="EH608" i="5"/>
  <c r="EA608" i="5"/>
  <c r="EH617" i="5"/>
  <c r="EA617" i="5"/>
  <c r="EA624" i="5"/>
  <c r="EH624" i="5"/>
  <c r="EA632" i="5"/>
  <c r="EH632" i="5"/>
  <c r="EH633" i="5"/>
  <c r="EA633" i="5"/>
  <c r="EH652" i="5"/>
  <c r="EA652" i="5"/>
  <c r="DK601" i="5"/>
  <c r="DM601" i="5"/>
  <c r="DN601" i="5"/>
  <c r="DJ601" i="5"/>
  <c r="DL601" i="5"/>
  <c r="EW601" i="5"/>
  <c r="EH606" i="5"/>
  <c r="EA606" i="5"/>
  <c r="EH607" i="5"/>
  <c r="EA607" i="5"/>
  <c r="DK609" i="5"/>
  <c r="DM609" i="5"/>
  <c r="DN609" i="5"/>
  <c r="DJ609" i="5"/>
  <c r="DL609" i="5"/>
  <c r="EW609" i="5"/>
  <c r="EA614" i="5"/>
  <c r="EH614" i="5"/>
  <c r="EH615" i="5"/>
  <c r="EA615" i="5"/>
  <c r="DK617" i="5"/>
  <c r="DN617" i="5"/>
  <c r="DJ617" i="5"/>
  <c r="DL617" i="5"/>
  <c r="EW617" i="5"/>
  <c r="DM617" i="5"/>
  <c r="EA622" i="5"/>
  <c r="EH622" i="5"/>
  <c r="EH623" i="5"/>
  <c r="EA623" i="5"/>
  <c r="EW625" i="5"/>
  <c r="DK625" i="5"/>
  <c r="DN625" i="5"/>
  <c r="DJ625" i="5"/>
  <c r="DL625" i="5"/>
  <c r="DM625" i="5"/>
  <c r="EA630" i="5"/>
  <c r="EH630" i="5"/>
  <c r="EH631" i="5"/>
  <c r="EA631" i="5"/>
  <c r="EW633" i="5"/>
  <c r="DK633" i="5"/>
  <c r="DN633" i="5"/>
  <c r="DJ633" i="5"/>
  <c r="DM633" i="5"/>
  <c r="DL633" i="5"/>
  <c r="DN603" i="5"/>
  <c r="DJ603" i="5"/>
  <c r="DM603" i="5"/>
  <c r="DL603" i="5"/>
  <c r="EW603" i="5"/>
  <c r="DK603" i="5"/>
  <c r="EA604" i="5"/>
  <c r="EH604" i="5"/>
  <c r="EH605" i="5"/>
  <c r="EA605" i="5"/>
  <c r="DK607" i="5"/>
  <c r="DM607" i="5"/>
  <c r="DN607" i="5"/>
  <c r="DJ607" i="5"/>
  <c r="DL607" i="5"/>
  <c r="EW607" i="5"/>
  <c r="EA612" i="5"/>
  <c r="EH612" i="5"/>
  <c r="EH613" i="5"/>
  <c r="EA613" i="5"/>
  <c r="EW615" i="5"/>
  <c r="DN615" i="5"/>
  <c r="DJ615" i="5"/>
  <c r="DL615" i="5"/>
  <c r="DK615" i="5"/>
  <c r="DM615" i="5"/>
  <c r="EH620" i="5"/>
  <c r="EA620" i="5"/>
  <c r="EH621" i="5"/>
  <c r="EA621" i="5"/>
  <c r="EW623" i="5"/>
  <c r="DK623" i="5"/>
  <c r="DN623" i="5"/>
  <c r="DJ623" i="5"/>
  <c r="DL623" i="5"/>
  <c r="DM623" i="5"/>
  <c r="EA628" i="5"/>
  <c r="EH628" i="5"/>
  <c r="EH629" i="5"/>
  <c r="EA629" i="5"/>
  <c r="EW631" i="5"/>
  <c r="DK631" i="5"/>
  <c r="DN631" i="5"/>
  <c r="DJ631" i="5"/>
  <c r="DM631" i="5"/>
  <c r="DL631" i="5"/>
  <c r="EA661" i="5"/>
  <c r="EH661" i="5"/>
  <c r="FA634" i="5"/>
  <c r="FB634" i="5" s="1"/>
  <c r="FA635" i="5"/>
  <c r="FB635" i="5" s="1"/>
  <c r="FA636" i="5"/>
  <c r="FB636" i="5" s="1"/>
  <c r="FA637" i="5"/>
  <c r="FB637" i="5" s="1"/>
  <c r="FA638" i="5"/>
  <c r="FB638" i="5" s="1"/>
  <c r="FA639" i="5"/>
  <c r="FB639" i="5" s="1"/>
  <c r="FA640" i="5"/>
  <c r="FB640" i="5" s="1"/>
  <c r="FA641" i="5"/>
  <c r="FB641" i="5" s="1"/>
  <c r="FA642" i="5"/>
  <c r="FB642" i="5" s="1"/>
  <c r="FA643" i="5"/>
  <c r="FB643" i="5" s="1"/>
  <c r="FA644" i="5"/>
  <c r="FB644" i="5" s="1"/>
  <c r="DJ645" i="5"/>
  <c r="DY646" i="5"/>
  <c r="DY650" i="5"/>
  <c r="FA656" i="5"/>
  <c r="FB656" i="5" s="1"/>
  <c r="EZ656" i="5"/>
  <c r="EH657" i="5"/>
  <c r="EH658" i="5"/>
  <c r="DN662" i="5"/>
  <c r="DJ662" i="5"/>
  <c r="DL662" i="5"/>
  <c r="EW662" i="5"/>
  <c r="DM662" i="5"/>
  <c r="EV646" i="5"/>
  <c r="EU646" i="5"/>
  <c r="EV650" i="5"/>
  <c r="EU650" i="5"/>
  <c r="EH651" i="5"/>
  <c r="EA651" i="5"/>
  <c r="DL657" i="5"/>
  <c r="DJ657" i="5"/>
  <c r="EW657" i="5"/>
  <c r="DN657" i="5"/>
  <c r="DK657" i="5"/>
  <c r="EH659" i="5"/>
  <c r="EA659" i="5"/>
  <c r="EH666" i="5"/>
  <c r="EA666" i="5"/>
  <c r="FA648" i="5"/>
  <c r="FB648" i="5" s="1"/>
  <c r="EZ648" i="5"/>
  <c r="EV634" i="5"/>
  <c r="EV635" i="5"/>
  <c r="EV636" i="5"/>
  <c r="EV637" i="5"/>
  <c r="EV638" i="5"/>
  <c r="EV639" i="5"/>
  <c r="EV640" i="5"/>
  <c r="EV641" i="5"/>
  <c r="EV642" i="5"/>
  <c r="EV643" i="5"/>
  <c r="EV644" i="5"/>
  <c r="EV658" i="5"/>
  <c r="EU658" i="5"/>
  <c r="EA662" i="5"/>
  <c r="DY635" i="5"/>
  <c r="EF635" i="5"/>
  <c r="EG635" i="5" s="1"/>
  <c r="EM635" i="5"/>
  <c r="EN635" i="5" s="1"/>
  <c r="DY636" i="5"/>
  <c r="EF636" i="5"/>
  <c r="EG636" i="5" s="1"/>
  <c r="EM636" i="5"/>
  <c r="EN636" i="5" s="1"/>
  <c r="DY637" i="5"/>
  <c r="EF637" i="5"/>
  <c r="EG637" i="5" s="1"/>
  <c r="EM637" i="5"/>
  <c r="EN637" i="5" s="1"/>
  <c r="DY638" i="5"/>
  <c r="EF638" i="5"/>
  <c r="EG638" i="5" s="1"/>
  <c r="EM638" i="5"/>
  <c r="EN638" i="5" s="1"/>
  <c r="DY639" i="5"/>
  <c r="EF639" i="5"/>
  <c r="EG639" i="5" s="1"/>
  <c r="EM639" i="5"/>
  <c r="EN639" i="5" s="1"/>
  <c r="DY640" i="5"/>
  <c r="EF640" i="5"/>
  <c r="EG640" i="5" s="1"/>
  <c r="EM640" i="5"/>
  <c r="EN640" i="5" s="1"/>
  <c r="DY641" i="5"/>
  <c r="EF641" i="5"/>
  <c r="EG641" i="5" s="1"/>
  <c r="EM641" i="5"/>
  <c r="EN641" i="5" s="1"/>
  <c r="DY642" i="5"/>
  <c r="EF642" i="5"/>
  <c r="EG642" i="5" s="1"/>
  <c r="EM642" i="5"/>
  <c r="EN642" i="5" s="1"/>
  <c r="DY643" i="5"/>
  <c r="EF643" i="5"/>
  <c r="EG643" i="5" s="1"/>
  <c r="EM643" i="5"/>
  <c r="EN643" i="5" s="1"/>
  <c r="DY644" i="5"/>
  <c r="EF644" i="5"/>
  <c r="EG644" i="5" s="1"/>
  <c r="EM644" i="5"/>
  <c r="EN644" i="5" s="1"/>
  <c r="DY645" i="5"/>
  <c r="EF645" i="5"/>
  <c r="EG645" i="5" s="1"/>
  <c r="EM645" i="5"/>
  <c r="EN645" i="5" s="1"/>
  <c r="DM645" i="5"/>
  <c r="EW645" i="5"/>
  <c r="DK645" i="5"/>
  <c r="EA647" i="5"/>
  <c r="EH647" i="5"/>
  <c r="DL649" i="5"/>
  <c r="EW649" i="5"/>
  <c r="DN649" i="5"/>
  <c r="DK649" i="5"/>
  <c r="DY654" i="5"/>
  <c r="EA655" i="5"/>
  <c r="EH655" i="5"/>
  <c r="DY656" i="5"/>
  <c r="DM657" i="5"/>
  <c r="EW664" i="5"/>
  <c r="DN664" i="5"/>
  <c r="DJ664" i="5"/>
  <c r="DL664" i="5"/>
  <c r="DK664" i="5"/>
  <c r="DM664" i="5"/>
  <c r="EH667" i="5"/>
  <c r="EA667" i="5"/>
  <c r="DL668" i="5"/>
  <c r="DK668" i="5"/>
  <c r="EW668" i="5"/>
  <c r="DN668" i="5"/>
  <c r="DJ668" i="5"/>
  <c r="DM668" i="5"/>
  <c r="DJ647" i="5"/>
  <c r="DK648" i="5"/>
  <c r="FF648" i="5"/>
  <c r="FG648" i="5" s="1"/>
  <c r="DN652" i="5"/>
  <c r="DJ652" i="5"/>
  <c r="EZ652" i="5"/>
  <c r="DN653" i="5"/>
  <c r="EW653" i="5"/>
  <c r="EU654" i="5"/>
  <c r="DJ655" i="5"/>
  <c r="DK656" i="5"/>
  <c r="FF656" i="5"/>
  <c r="FG656" i="5" s="1"/>
  <c r="DN660" i="5"/>
  <c r="DJ660" i="5"/>
  <c r="EZ660" i="5"/>
  <c r="DN661" i="5"/>
  <c r="EW661" i="5"/>
  <c r="DN648" i="5"/>
  <c r="DJ648" i="5"/>
  <c r="FF652" i="5"/>
  <c r="FG652" i="5" s="1"/>
  <c r="DK653" i="5"/>
  <c r="DN656" i="5"/>
  <c r="DJ656" i="5"/>
  <c r="FF660" i="5"/>
  <c r="FG660" i="5" s="1"/>
  <c r="DK661" i="5"/>
  <c r="DY665" i="5"/>
  <c r="DY669" i="5"/>
  <c r="DN654" i="5"/>
  <c r="DJ654" i="5"/>
  <c r="EV665" i="5"/>
  <c r="EU665" i="5"/>
  <c r="FA667" i="5"/>
  <c r="FB667" i="5" s="1"/>
  <c r="EZ667" i="5"/>
  <c r="EV669" i="5"/>
  <c r="EU669" i="5"/>
  <c r="EA670" i="5"/>
  <c r="EH670" i="5"/>
  <c r="DN667" i="5"/>
  <c r="DJ667" i="5"/>
  <c r="DJ666" i="5"/>
  <c r="DK667" i="5"/>
  <c r="EW667" i="5"/>
  <c r="FF667" i="5"/>
  <c r="FG667" i="5" s="1"/>
  <c r="B14" i="11"/>
  <c r="DN822" i="5" l="1"/>
  <c r="DJ822" i="5"/>
  <c r="DM822" i="5"/>
  <c r="EW822" i="5"/>
  <c r="DK822" i="5"/>
  <c r="DL822" i="5"/>
  <c r="EH814" i="5"/>
  <c r="EA814" i="5"/>
  <c r="DN807" i="5"/>
  <c r="DJ807" i="5"/>
  <c r="DM807" i="5"/>
  <c r="DK807" i="5"/>
  <c r="EW807" i="5"/>
  <c r="DL807" i="5"/>
  <c r="DN813" i="5"/>
  <c r="DJ813" i="5"/>
  <c r="DM813" i="5"/>
  <c r="DL813" i="5"/>
  <c r="EW813" i="5"/>
  <c r="DK813" i="5"/>
  <c r="EH794" i="5"/>
  <c r="EA794" i="5"/>
  <c r="EH786" i="5"/>
  <c r="EA786" i="5"/>
  <c r="EH822" i="5"/>
  <c r="DN809" i="5"/>
  <c r="DJ809" i="5"/>
  <c r="DM809" i="5"/>
  <c r="DL809" i="5"/>
  <c r="EW809" i="5"/>
  <c r="DK809" i="5"/>
  <c r="DN805" i="5"/>
  <c r="DJ805" i="5"/>
  <c r="DM805" i="5"/>
  <c r="DL805" i="5"/>
  <c r="EW805" i="5"/>
  <c r="DK805" i="5"/>
  <c r="EW798" i="5"/>
  <c r="DK798" i="5"/>
  <c r="DN798" i="5"/>
  <c r="DJ798" i="5"/>
  <c r="DM798" i="5"/>
  <c r="DL798" i="5"/>
  <c r="EW790" i="5"/>
  <c r="DK790" i="5"/>
  <c r="DN790" i="5"/>
  <c r="DJ790" i="5"/>
  <c r="DL790" i="5"/>
  <c r="DM790" i="5"/>
  <c r="EW782" i="5"/>
  <c r="DK782" i="5"/>
  <c r="DN782" i="5"/>
  <c r="DJ782" i="5"/>
  <c r="DM782" i="5"/>
  <c r="DL782" i="5"/>
  <c r="DN769" i="5"/>
  <c r="DJ769" i="5"/>
  <c r="DM769" i="5"/>
  <c r="EW769" i="5"/>
  <c r="DK769" i="5"/>
  <c r="DL769" i="5"/>
  <c r="EW796" i="5"/>
  <c r="DK796" i="5"/>
  <c r="DN796" i="5"/>
  <c r="DJ796" i="5"/>
  <c r="DL796" i="5"/>
  <c r="DM796" i="5"/>
  <c r="EH753" i="5"/>
  <c r="EA753" i="5"/>
  <c r="DN746" i="5"/>
  <c r="DJ746" i="5"/>
  <c r="DM746" i="5"/>
  <c r="DL746" i="5"/>
  <c r="DK746" i="5"/>
  <c r="EW746" i="5"/>
  <c r="EH737" i="5"/>
  <c r="EA737" i="5"/>
  <c r="DN730" i="5"/>
  <c r="DJ730" i="5"/>
  <c r="DM730" i="5"/>
  <c r="DL730" i="5"/>
  <c r="DK730" i="5"/>
  <c r="EW730" i="5"/>
  <c r="DM801" i="5"/>
  <c r="EW801" i="5"/>
  <c r="DJ801" i="5"/>
  <c r="DN801" i="5"/>
  <c r="DK801" i="5"/>
  <c r="DL801" i="5"/>
  <c r="EW786" i="5"/>
  <c r="DK786" i="5"/>
  <c r="DN786" i="5"/>
  <c r="DJ786" i="5"/>
  <c r="DM786" i="5"/>
  <c r="DL786" i="5"/>
  <c r="EA748" i="5"/>
  <c r="EH748" i="5"/>
  <c r="EA732" i="5"/>
  <c r="EH732" i="5"/>
  <c r="EH713" i="5"/>
  <c r="EA713" i="5"/>
  <c r="DN767" i="5"/>
  <c r="DJ767" i="5"/>
  <c r="DM767" i="5"/>
  <c r="DK767" i="5"/>
  <c r="EW767" i="5"/>
  <c r="DL767" i="5"/>
  <c r="EA752" i="5"/>
  <c r="EH752" i="5"/>
  <c r="EH739" i="5"/>
  <c r="EA739" i="5"/>
  <c r="EH734" i="5"/>
  <c r="EH711" i="5"/>
  <c r="EA711" i="5"/>
  <c r="DL653" i="5"/>
  <c r="DJ653" i="5"/>
  <c r="DM653" i="5"/>
  <c r="EW778" i="5"/>
  <c r="DN778" i="5"/>
  <c r="DJ778" i="5"/>
  <c r="DL778" i="5"/>
  <c r="DK778" i="5"/>
  <c r="DM778" i="5"/>
  <c r="EH738" i="5"/>
  <c r="EH727" i="5"/>
  <c r="EA727" i="5"/>
  <c r="EH742" i="5"/>
  <c r="DN728" i="5"/>
  <c r="DJ728" i="5"/>
  <c r="DM728" i="5"/>
  <c r="DL728" i="5"/>
  <c r="EW728" i="5"/>
  <c r="DK728" i="5"/>
  <c r="EH715" i="5"/>
  <c r="EA715" i="5"/>
  <c r="EA684" i="5"/>
  <c r="EH684" i="5"/>
  <c r="EA680" i="5"/>
  <c r="EH680" i="5"/>
  <c r="EH826" i="5"/>
  <c r="EA826" i="5"/>
  <c r="EA825" i="5"/>
  <c r="EH825" i="5"/>
  <c r="EH819" i="5"/>
  <c r="EA819" i="5"/>
  <c r="EH810" i="5"/>
  <c r="EA810" i="5"/>
  <c r="DN803" i="5"/>
  <c r="DJ803" i="5"/>
  <c r="DM803" i="5"/>
  <c r="EW803" i="5"/>
  <c r="DK803" i="5"/>
  <c r="DL803" i="5"/>
  <c r="DN820" i="5"/>
  <c r="DM820" i="5"/>
  <c r="DL820" i="5"/>
  <c r="EW820" i="5"/>
  <c r="DK820" i="5"/>
  <c r="DJ820" i="5"/>
  <c r="EA813" i="5"/>
  <c r="EH813" i="5"/>
  <c r="EH815" i="5"/>
  <c r="EH796" i="5"/>
  <c r="EA796" i="5"/>
  <c r="EH788" i="5"/>
  <c r="EA788" i="5"/>
  <c r="EH780" i="5"/>
  <c r="EA780" i="5"/>
  <c r="DN771" i="5"/>
  <c r="DJ771" i="5"/>
  <c r="DM771" i="5"/>
  <c r="DL771" i="5"/>
  <c r="DK771" i="5"/>
  <c r="EW771" i="5"/>
  <c r="EH808" i="5"/>
  <c r="EA808" i="5"/>
  <c r="EH774" i="5"/>
  <c r="EA774" i="5"/>
  <c r="EA783" i="5"/>
  <c r="EH783" i="5"/>
  <c r="EH749" i="5"/>
  <c r="EA749" i="5"/>
  <c r="DN742" i="5"/>
  <c r="DJ742" i="5"/>
  <c r="DM742" i="5"/>
  <c r="DK742" i="5"/>
  <c r="EW742" i="5"/>
  <c r="DL742" i="5"/>
  <c r="EH733" i="5"/>
  <c r="EA733" i="5"/>
  <c r="DN726" i="5"/>
  <c r="DJ726" i="5"/>
  <c r="DM726" i="5"/>
  <c r="DK726" i="5"/>
  <c r="EW726" i="5"/>
  <c r="DL726" i="5"/>
  <c r="EH721" i="5"/>
  <c r="EA721" i="5"/>
  <c r="EH759" i="5"/>
  <c r="EA759" i="5"/>
  <c r="EW794" i="5"/>
  <c r="DK794" i="5"/>
  <c r="DN794" i="5"/>
  <c r="DJ794" i="5"/>
  <c r="DM794" i="5"/>
  <c r="DL794" i="5"/>
  <c r="EH746" i="5"/>
  <c r="EH730" i="5"/>
  <c r="EW720" i="5"/>
  <c r="DM720" i="5"/>
  <c r="DL720" i="5"/>
  <c r="DJ720" i="5"/>
  <c r="DN720" i="5"/>
  <c r="DK720" i="5"/>
  <c r="EA771" i="5"/>
  <c r="EH771" i="5"/>
  <c r="EH755" i="5"/>
  <c r="EA755" i="5"/>
  <c r="EH750" i="5"/>
  <c r="EH719" i="5"/>
  <c r="EA719" i="5"/>
  <c r="EH697" i="5"/>
  <c r="EA697" i="5"/>
  <c r="EH695" i="5"/>
  <c r="EA695" i="5"/>
  <c r="EH693" i="5"/>
  <c r="EA693" i="5"/>
  <c r="EH691" i="5"/>
  <c r="EA691" i="5"/>
  <c r="EH689" i="5"/>
  <c r="EA689" i="5"/>
  <c r="EH687" i="5"/>
  <c r="EA687" i="5"/>
  <c r="EH754" i="5"/>
  <c r="EH743" i="5"/>
  <c r="EA743" i="5"/>
  <c r="EH803" i="5"/>
  <c r="EW788" i="5"/>
  <c r="DK788" i="5"/>
  <c r="DN788" i="5"/>
  <c r="DJ788" i="5"/>
  <c r="DL788" i="5"/>
  <c r="DM788" i="5"/>
  <c r="EH726" i="5"/>
  <c r="EW647" i="5"/>
  <c r="DN647" i="5"/>
  <c r="DK647" i="5"/>
  <c r="EH828" i="5"/>
  <c r="EA828" i="5"/>
  <c r="EH821" i="5"/>
  <c r="EA821" i="5"/>
  <c r="DN815" i="5"/>
  <c r="DJ815" i="5"/>
  <c r="DM815" i="5"/>
  <c r="EW815" i="5"/>
  <c r="DL815" i="5"/>
  <c r="DK815" i="5"/>
  <c r="EH806" i="5"/>
  <c r="EA806" i="5"/>
  <c r="EH816" i="5"/>
  <c r="EA816" i="5"/>
  <c r="EH811" i="5"/>
  <c r="DM818" i="5"/>
  <c r="DK818" i="5"/>
  <c r="EW818" i="5"/>
  <c r="DJ818" i="5"/>
  <c r="DN818" i="5"/>
  <c r="DL818" i="5"/>
  <c r="EH804" i="5"/>
  <c r="EA804" i="5"/>
  <c r="EH798" i="5"/>
  <c r="EA798" i="5"/>
  <c r="EH790" i="5"/>
  <c r="EA790" i="5"/>
  <c r="EH782" i="5"/>
  <c r="EA782" i="5"/>
  <c r="EA820" i="5"/>
  <c r="EH820" i="5"/>
  <c r="EW800" i="5"/>
  <c r="DK800" i="5"/>
  <c r="DN800" i="5"/>
  <c r="DJ800" i="5"/>
  <c r="DM800" i="5"/>
  <c r="DL800" i="5"/>
  <c r="EW792" i="5"/>
  <c r="DK792" i="5"/>
  <c r="DN792" i="5"/>
  <c r="DJ792" i="5"/>
  <c r="DM792" i="5"/>
  <c r="DL792" i="5"/>
  <c r="EW784" i="5"/>
  <c r="DK784" i="5"/>
  <c r="DN784" i="5"/>
  <c r="DJ784" i="5"/>
  <c r="DM784" i="5"/>
  <c r="DL784" i="5"/>
  <c r="EH776" i="5"/>
  <c r="EA776" i="5"/>
  <c r="DN763" i="5"/>
  <c r="DJ763" i="5"/>
  <c r="DM763" i="5"/>
  <c r="DL763" i="5"/>
  <c r="EW763" i="5"/>
  <c r="DK763" i="5"/>
  <c r="DN824" i="5"/>
  <c r="DJ824" i="5"/>
  <c r="DM824" i="5"/>
  <c r="DL824" i="5"/>
  <c r="EW824" i="5"/>
  <c r="DK824" i="5"/>
  <c r="EA793" i="5"/>
  <c r="EH793" i="5"/>
  <c r="EA785" i="5"/>
  <c r="EH785" i="5"/>
  <c r="EH766" i="5"/>
  <c r="EA766" i="5"/>
  <c r="EA799" i="5"/>
  <c r="EH799" i="5"/>
  <c r="DN765" i="5"/>
  <c r="DJ765" i="5"/>
  <c r="DM765" i="5"/>
  <c r="DL765" i="5"/>
  <c r="DK765" i="5"/>
  <c r="EW765" i="5"/>
  <c r="DN754" i="5"/>
  <c r="DJ754" i="5"/>
  <c r="DM754" i="5"/>
  <c r="EW754" i="5"/>
  <c r="DL754" i="5"/>
  <c r="DK754" i="5"/>
  <c r="EH745" i="5"/>
  <c r="EA745" i="5"/>
  <c r="DN738" i="5"/>
  <c r="DJ738" i="5"/>
  <c r="DM738" i="5"/>
  <c r="EW738" i="5"/>
  <c r="DL738" i="5"/>
  <c r="DK738" i="5"/>
  <c r="EH729" i="5"/>
  <c r="EA729" i="5"/>
  <c r="EH807" i="5"/>
  <c r="EH764" i="5"/>
  <c r="EA764" i="5"/>
  <c r="DN773" i="5"/>
  <c r="DJ773" i="5"/>
  <c r="DM773" i="5"/>
  <c r="DL773" i="5"/>
  <c r="DK773" i="5"/>
  <c r="EW773" i="5"/>
  <c r="DN736" i="5"/>
  <c r="DJ736" i="5"/>
  <c r="DM736" i="5"/>
  <c r="DL736" i="5"/>
  <c r="EW736" i="5"/>
  <c r="DK736" i="5"/>
  <c r="EW826" i="5"/>
  <c r="DK826" i="5"/>
  <c r="DN826" i="5"/>
  <c r="DJ826" i="5"/>
  <c r="DM826" i="5"/>
  <c r="DL826" i="5"/>
  <c r="DN761" i="5"/>
  <c r="DJ761" i="5"/>
  <c r="EW761" i="5"/>
  <c r="DK761" i="5"/>
  <c r="DM761" i="5"/>
  <c r="DL761" i="5"/>
  <c r="EH722" i="5"/>
  <c r="EH701" i="5"/>
  <c r="EA701" i="5"/>
  <c r="DL663" i="5"/>
  <c r="EW663" i="5"/>
  <c r="DN663" i="5"/>
  <c r="DM663" i="5"/>
  <c r="DK663" i="5"/>
  <c r="EA672" i="5"/>
  <c r="EH672" i="5"/>
  <c r="EA827" i="5"/>
  <c r="EH827" i="5"/>
  <c r="DN811" i="5"/>
  <c r="DJ811" i="5"/>
  <c r="DM811" i="5"/>
  <c r="DL811" i="5"/>
  <c r="DK811" i="5"/>
  <c r="EW811" i="5"/>
  <c r="EH802" i="5"/>
  <c r="EA802" i="5"/>
  <c r="EW817" i="5"/>
  <c r="DN817" i="5"/>
  <c r="DJ817" i="5"/>
  <c r="DM817" i="5"/>
  <c r="DL817" i="5"/>
  <c r="DK817" i="5"/>
  <c r="EH800" i="5"/>
  <c r="EA800" i="5"/>
  <c r="EH792" i="5"/>
  <c r="EA792" i="5"/>
  <c r="EH784" i="5"/>
  <c r="EA784" i="5"/>
  <c r="EH818" i="5"/>
  <c r="EH768" i="5"/>
  <c r="EA768" i="5"/>
  <c r="EH777" i="5"/>
  <c r="EA777" i="5"/>
  <c r="EW780" i="5"/>
  <c r="DK780" i="5"/>
  <c r="DN780" i="5"/>
  <c r="DJ780" i="5"/>
  <c r="DL780" i="5"/>
  <c r="DM780" i="5"/>
  <c r="EH761" i="5"/>
  <c r="EA761" i="5"/>
  <c r="DN750" i="5"/>
  <c r="DJ750" i="5"/>
  <c r="DM750" i="5"/>
  <c r="EW750" i="5"/>
  <c r="DL750" i="5"/>
  <c r="DK750" i="5"/>
  <c r="EH741" i="5"/>
  <c r="EA741" i="5"/>
  <c r="DN734" i="5"/>
  <c r="DJ734" i="5"/>
  <c r="DM734" i="5"/>
  <c r="EW734" i="5"/>
  <c r="DL734" i="5"/>
  <c r="DK734" i="5"/>
  <c r="EH725" i="5"/>
  <c r="EA725" i="5"/>
  <c r="DN775" i="5"/>
  <c r="DJ775" i="5"/>
  <c r="DM775" i="5"/>
  <c r="DK775" i="5"/>
  <c r="EW775" i="5"/>
  <c r="DL775" i="5"/>
  <c r="DN748" i="5"/>
  <c r="DJ748" i="5"/>
  <c r="DM748" i="5"/>
  <c r="DL748" i="5"/>
  <c r="EW748" i="5"/>
  <c r="DK748" i="5"/>
  <c r="DN732" i="5"/>
  <c r="DJ732" i="5"/>
  <c r="DM732" i="5"/>
  <c r="DL732" i="5"/>
  <c r="EW732" i="5"/>
  <c r="DK732" i="5"/>
  <c r="EH705" i="5"/>
  <c r="EA705" i="5"/>
  <c r="DN752" i="5"/>
  <c r="DJ752" i="5"/>
  <c r="DM752" i="5"/>
  <c r="DL752" i="5"/>
  <c r="EW752" i="5"/>
  <c r="DK752" i="5"/>
  <c r="EA736" i="5"/>
  <c r="EH736" i="5"/>
  <c r="EH703" i="5"/>
  <c r="EA703" i="5"/>
  <c r="DN740" i="5"/>
  <c r="DJ740" i="5"/>
  <c r="DM740" i="5"/>
  <c r="DL740" i="5"/>
  <c r="EW740" i="5"/>
  <c r="DK740" i="5"/>
  <c r="EH756" i="5"/>
  <c r="DN744" i="5"/>
  <c r="DJ744" i="5"/>
  <c r="DM744" i="5"/>
  <c r="DL744" i="5"/>
  <c r="EW744" i="5"/>
  <c r="DK744" i="5"/>
  <c r="DM724" i="5"/>
  <c r="EW724" i="5"/>
  <c r="DJ724" i="5"/>
  <c r="DN724" i="5"/>
  <c r="DL724" i="5"/>
  <c r="DK724" i="5"/>
  <c r="EH707" i="5"/>
  <c r="EA707" i="5"/>
  <c r="EA676" i="5"/>
  <c r="EH676" i="5"/>
  <c r="EA663" i="5"/>
  <c r="EH663" i="5"/>
  <c r="DM652" i="5"/>
  <c r="EW652" i="5"/>
  <c r="DL652" i="5"/>
  <c r="DK652" i="5"/>
  <c r="EH654" i="5"/>
  <c r="EA654" i="5"/>
  <c r="EA645" i="5"/>
  <c r="EH645" i="5"/>
  <c r="EA641" i="5"/>
  <c r="EH641" i="5"/>
  <c r="EA637" i="5"/>
  <c r="EH637" i="5"/>
  <c r="EW642" i="5"/>
  <c r="DK642" i="5"/>
  <c r="DM642" i="5"/>
  <c r="DN642" i="5"/>
  <c r="DL642" i="5"/>
  <c r="DJ642" i="5"/>
  <c r="EW638" i="5"/>
  <c r="DK638" i="5"/>
  <c r="DM638" i="5"/>
  <c r="DN638" i="5"/>
  <c r="DL638" i="5"/>
  <c r="DJ638" i="5"/>
  <c r="EW634" i="5"/>
  <c r="DM634" i="5"/>
  <c r="DL634" i="5"/>
  <c r="DK634" i="5"/>
  <c r="DN634" i="5"/>
  <c r="DJ634" i="5"/>
  <c r="DN646" i="5"/>
  <c r="DJ646" i="5"/>
  <c r="DL646" i="5"/>
  <c r="DM646" i="5"/>
  <c r="EW646" i="5"/>
  <c r="DK646" i="5"/>
  <c r="EA650" i="5"/>
  <c r="EH650" i="5"/>
  <c r="EH656" i="5"/>
  <c r="EA656" i="5"/>
  <c r="EH642" i="5"/>
  <c r="EA642" i="5"/>
  <c r="EH638" i="5"/>
  <c r="EA638" i="5"/>
  <c r="DN658" i="5"/>
  <c r="DJ658" i="5"/>
  <c r="EW658" i="5"/>
  <c r="DK658" i="5"/>
  <c r="DL658" i="5"/>
  <c r="DM658" i="5"/>
  <c r="DM641" i="5"/>
  <c r="EW641" i="5"/>
  <c r="DK641" i="5"/>
  <c r="DN641" i="5"/>
  <c r="DL641" i="5"/>
  <c r="DJ641" i="5"/>
  <c r="DM637" i="5"/>
  <c r="EW637" i="5"/>
  <c r="DK637" i="5"/>
  <c r="DN637" i="5"/>
  <c r="DL637" i="5"/>
  <c r="DJ637" i="5"/>
  <c r="EA646" i="5"/>
  <c r="EH646" i="5"/>
  <c r="EA669" i="5"/>
  <c r="EH669" i="5"/>
  <c r="EA643" i="5"/>
  <c r="EH643" i="5"/>
  <c r="EA639" i="5"/>
  <c r="EH639" i="5"/>
  <c r="EA635" i="5"/>
  <c r="EH635" i="5"/>
  <c r="EW644" i="5"/>
  <c r="DK644" i="5"/>
  <c r="DM644" i="5"/>
  <c r="DN644" i="5"/>
  <c r="DL644" i="5"/>
  <c r="DJ644" i="5"/>
  <c r="EW640" i="5"/>
  <c r="DK640" i="5"/>
  <c r="DM640" i="5"/>
  <c r="DN640" i="5"/>
  <c r="DL640" i="5"/>
  <c r="DJ640" i="5"/>
  <c r="EW636" i="5"/>
  <c r="DK636" i="5"/>
  <c r="DM636" i="5"/>
  <c r="DN636" i="5"/>
  <c r="DL636" i="5"/>
  <c r="DJ636" i="5"/>
  <c r="DN650" i="5"/>
  <c r="DJ650" i="5"/>
  <c r="DL650" i="5"/>
  <c r="DM650" i="5"/>
  <c r="EW650" i="5"/>
  <c r="DK650" i="5"/>
  <c r="DN669" i="5"/>
  <c r="DJ669" i="5"/>
  <c r="DL669" i="5"/>
  <c r="EW669" i="5"/>
  <c r="DK669" i="5"/>
  <c r="DM669" i="5"/>
  <c r="DN665" i="5"/>
  <c r="DJ665" i="5"/>
  <c r="DL665" i="5"/>
  <c r="EW665" i="5"/>
  <c r="DK665" i="5"/>
  <c r="DM665" i="5"/>
  <c r="EA665" i="5"/>
  <c r="EH665" i="5"/>
  <c r="EH644" i="5"/>
  <c r="EA644" i="5"/>
  <c r="EH640" i="5"/>
  <c r="EA640" i="5"/>
  <c r="EH636" i="5"/>
  <c r="EA636" i="5"/>
  <c r="DM643" i="5"/>
  <c r="EW643" i="5"/>
  <c r="DK643" i="5"/>
  <c r="DN643" i="5"/>
  <c r="DL643" i="5"/>
  <c r="DJ643" i="5"/>
  <c r="DM639" i="5"/>
  <c r="EW639" i="5"/>
  <c r="DK639" i="5"/>
  <c r="DN639" i="5"/>
  <c r="DL639" i="5"/>
  <c r="DJ639" i="5"/>
  <c r="DM635" i="5"/>
  <c r="EW635" i="5"/>
  <c r="DK635" i="5"/>
  <c r="DN635" i="5"/>
  <c r="DL635" i="5"/>
  <c r="DJ635" i="5"/>
  <c r="V10" i="11"/>
  <c r="C22" i="12" l="1"/>
  <c r="D20" i="12"/>
  <c r="E20" i="12" s="1"/>
  <c r="D19" i="12"/>
  <c r="E19" i="12" s="1"/>
  <c r="F4" i="12"/>
  <c r="G4" i="12"/>
  <c r="H4" i="12"/>
  <c r="I4" i="12"/>
  <c r="J4" i="12"/>
  <c r="D22" i="12" l="1"/>
  <c r="E22" i="12" s="1"/>
  <c r="E4" i="12"/>
  <c r="AA10" i="12" l="1"/>
  <c r="Z10" i="12"/>
  <c r="Y10" i="12"/>
  <c r="X10" i="12"/>
  <c r="AA9" i="12"/>
  <c r="Z9" i="12"/>
  <c r="Y9" i="12"/>
  <c r="X9" i="12"/>
  <c r="AA8" i="12"/>
  <c r="Z8" i="12"/>
  <c r="Y8" i="12"/>
  <c r="X8" i="12"/>
  <c r="AA7" i="12"/>
  <c r="Z7" i="12"/>
  <c r="Y7" i="12"/>
  <c r="X7" i="12"/>
  <c r="AA5" i="12"/>
  <c r="Z5" i="12"/>
  <c r="Y5" i="12"/>
  <c r="X5" i="12"/>
  <c r="W8" i="12" l="1"/>
  <c r="W10" i="12"/>
  <c r="W9" i="12"/>
  <c r="W5" i="12"/>
  <c r="W7" i="12"/>
  <c r="EP550" i="5"/>
  <c r="EP551" i="5"/>
  <c r="EP552" i="5"/>
  <c r="EP553" i="5"/>
  <c r="EP554" i="5"/>
  <c r="EP555" i="5"/>
  <c r="EP556" i="5"/>
  <c r="EP557" i="5"/>
  <c r="EP558" i="5"/>
  <c r="EP559" i="5"/>
  <c r="EP560" i="5"/>
  <c r="EP561" i="5"/>
  <c r="EP562" i="5"/>
  <c r="EP563" i="5"/>
  <c r="EP564" i="5"/>
  <c r="EP565" i="5"/>
  <c r="EP566" i="5"/>
  <c r="EP567" i="5"/>
  <c r="EP568" i="5"/>
  <c r="EP569" i="5"/>
  <c r="EP570" i="5"/>
  <c r="EP571" i="5"/>
  <c r="EP572" i="5"/>
  <c r="EP573" i="5"/>
  <c r="EP574" i="5"/>
  <c r="EP575" i="5"/>
  <c r="EP576" i="5"/>
  <c r="EP577" i="5"/>
  <c r="EP578" i="5"/>
  <c r="EP579" i="5"/>
  <c r="EP580" i="5"/>
  <c r="EP581" i="5"/>
  <c r="EP582" i="5"/>
  <c r="EP583" i="5"/>
  <c r="EP584" i="5"/>
  <c r="EP585" i="5"/>
  <c r="EP586" i="5"/>
  <c r="EP587" i="5"/>
  <c r="EP588" i="5"/>
  <c r="EP589" i="5"/>
  <c r="EP590" i="5"/>
  <c r="EP591" i="5"/>
  <c r="EP592" i="5"/>
  <c r="EP593" i="5"/>
  <c r="EP594" i="5"/>
  <c r="EP595" i="5"/>
  <c r="EP596" i="5"/>
  <c r="EP597" i="5"/>
  <c r="EP598" i="5"/>
  <c r="EP599" i="5"/>
  <c r="EP600" i="5"/>
  <c r="ET13" i="5"/>
  <c r="EY14" i="5"/>
  <c r="EY15" i="5"/>
  <c r="FA15" i="5" s="1"/>
  <c r="FB15" i="5" s="1"/>
  <c r="EY16" i="5"/>
  <c r="FA16" i="5" s="1"/>
  <c r="FB16" i="5" s="1"/>
  <c r="EY17" i="5"/>
  <c r="FA17" i="5" s="1"/>
  <c r="EY18" i="5"/>
  <c r="EY19" i="5"/>
  <c r="EY20" i="5"/>
  <c r="FA20" i="5" s="1"/>
  <c r="FB20" i="5" s="1"/>
  <c r="EY21" i="5"/>
  <c r="FA21" i="5" s="1"/>
  <c r="EY22" i="5"/>
  <c r="EY23" i="5"/>
  <c r="EY24" i="5"/>
  <c r="FA24" i="5" s="1"/>
  <c r="FB24" i="5" s="1"/>
  <c r="EY25" i="5"/>
  <c r="FA25" i="5" s="1"/>
  <c r="EY26" i="5"/>
  <c r="FA26" i="5" s="1"/>
  <c r="FB26" i="5" s="1"/>
  <c r="EY27" i="5"/>
  <c r="EY28" i="5"/>
  <c r="FA28" i="5" s="1"/>
  <c r="FB28" i="5" s="1"/>
  <c r="EY29" i="5"/>
  <c r="FA29" i="5" s="1"/>
  <c r="EY30" i="5"/>
  <c r="EY31" i="5"/>
  <c r="FA31" i="5" s="1"/>
  <c r="FB31" i="5" s="1"/>
  <c r="EY32" i="5"/>
  <c r="FA32" i="5" s="1"/>
  <c r="FB32" i="5" s="1"/>
  <c r="EY33" i="5"/>
  <c r="FA33" i="5" s="1"/>
  <c r="EY34" i="5"/>
  <c r="EY35" i="5"/>
  <c r="EY36" i="5"/>
  <c r="FA36" i="5" s="1"/>
  <c r="FB36" i="5" s="1"/>
  <c r="EY37" i="5"/>
  <c r="FA37" i="5" s="1"/>
  <c r="EY38" i="5"/>
  <c r="FA38" i="5" s="1"/>
  <c r="FB38" i="5" s="1"/>
  <c r="EY39" i="5"/>
  <c r="EY40" i="5"/>
  <c r="FA40" i="5" s="1"/>
  <c r="FB40" i="5" s="1"/>
  <c r="EY41" i="5"/>
  <c r="FA41" i="5" s="1"/>
  <c r="EY42" i="5"/>
  <c r="FA42" i="5" s="1"/>
  <c r="FB42" i="5" s="1"/>
  <c r="EY43" i="5"/>
  <c r="FA43" i="5" s="1"/>
  <c r="FB43" i="5" s="1"/>
  <c r="EY44" i="5"/>
  <c r="FA44" i="5" s="1"/>
  <c r="EY45" i="5"/>
  <c r="EY46" i="5"/>
  <c r="FA46" i="5" s="1"/>
  <c r="FB46" i="5" s="1"/>
  <c r="EY47" i="5"/>
  <c r="FA47" i="5" s="1"/>
  <c r="FB47" i="5" s="1"/>
  <c r="EY48" i="5"/>
  <c r="FA48" i="5" s="1"/>
  <c r="EY49" i="5"/>
  <c r="FA49" i="5" s="1"/>
  <c r="EY50" i="5"/>
  <c r="EY51" i="5"/>
  <c r="EY52" i="5"/>
  <c r="FA52" i="5" s="1"/>
  <c r="EY53" i="5"/>
  <c r="EY54" i="5"/>
  <c r="EY55" i="5"/>
  <c r="FA55" i="5" s="1"/>
  <c r="FB55" i="5" s="1"/>
  <c r="EY56" i="5"/>
  <c r="FA56" i="5" s="1"/>
  <c r="EY57" i="5"/>
  <c r="EY58" i="5"/>
  <c r="EY59" i="5"/>
  <c r="EY60" i="5"/>
  <c r="FA60" i="5" s="1"/>
  <c r="EY61" i="5"/>
  <c r="FA61" i="5" s="1"/>
  <c r="EY62" i="5"/>
  <c r="EY63" i="5"/>
  <c r="FA63" i="5" s="1"/>
  <c r="FB63" i="5" s="1"/>
  <c r="EY64" i="5"/>
  <c r="FA64" i="5" s="1"/>
  <c r="EY65" i="5"/>
  <c r="EY66" i="5"/>
  <c r="EY67" i="5"/>
  <c r="EY68" i="5"/>
  <c r="FA68" i="5" s="1"/>
  <c r="EY69" i="5"/>
  <c r="EY70" i="5"/>
  <c r="EY71" i="5"/>
  <c r="FA71" i="5" s="1"/>
  <c r="FB71" i="5" s="1"/>
  <c r="EY72" i="5"/>
  <c r="FA72" i="5" s="1"/>
  <c r="EY73" i="5"/>
  <c r="EY74" i="5"/>
  <c r="FA74" i="5" s="1"/>
  <c r="FB74" i="5" s="1"/>
  <c r="EY75" i="5"/>
  <c r="EY76" i="5"/>
  <c r="FA76" i="5" s="1"/>
  <c r="EY77" i="5"/>
  <c r="EY78" i="5"/>
  <c r="EY79" i="5"/>
  <c r="EY80" i="5"/>
  <c r="FA80" i="5" s="1"/>
  <c r="EY81" i="5"/>
  <c r="FA81" i="5" s="1"/>
  <c r="EY82" i="5"/>
  <c r="EY83" i="5"/>
  <c r="FA83" i="5" s="1"/>
  <c r="FB83" i="5" s="1"/>
  <c r="EY84" i="5"/>
  <c r="FA84" i="5" s="1"/>
  <c r="EY85" i="5"/>
  <c r="EY86" i="5"/>
  <c r="FA86" i="5" s="1"/>
  <c r="FB86" i="5" s="1"/>
  <c r="EY87" i="5"/>
  <c r="EY88" i="5"/>
  <c r="FA88" i="5" s="1"/>
  <c r="EY89" i="5"/>
  <c r="EY90" i="5"/>
  <c r="EY91" i="5"/>
  <c r="FA91" i="5" s="1"/>
  <c r="FB91" i="5" s="1"/>
  <c r="EY92" i="5"/>
  <c r="FA92" i="5" s="1"/>
  <c r="EY93" i="5"/>
  <c r="FA93" i="5" s="1"/>
  <c r="EY94" i="5"/>
  <c r="EY95" i="5"/>
  <c r="EY96" i="5"/>
  <c r="FA96" i="5" s="1"/>
  <c r="EY97" i="5"/>
  <c r="EZ97" i="5" s="1"/>
  <c r="EY98" i="5"/>
  <c r="EY99" i="5"/>
  <c r="FA99" i="5" s="1"/>
  <c r="FB99" i="5" s="1"/>
  <c r="EY100" i="5"/>
  <c r="FA100" i="5" s="1"/>
  <c r="EY101" i="5"/>
  <c r="EZ101" i="5" s="1"/>
  <c r="EY102" i="5"/>
  <c r="EY103" i="5"/>
  <c r="EY104" i="5"/>
  <c r="FA104" i="5" s="1"/>
  <c r="EY105" i="5"/>
  <c r="EZ105" i="5" s="1"/>
  <c r="EY106" i="5"/>
  <c r="EY107" i="5"/>
  <c r="FA107" i="5" s="1"/>
  <c r="FB107" i="5" s="1"/>
  <c r="EY108" i="5"/>
  <c r="FA108" i="5" s="1"/>
  <c r="EY109" i="5"/>
  <c r="EZ109" i="5" s="1"/>
  <c r="EY110" i="5"/>
  <c r="EY111" i="5"/>
  <c r="EY112" i="5"/>
  <c r="FA112" i="5" s="1"/>
  <c r="EY113" i="5"/>
  <c r="EZ113" i="5" s="1"/>
  <c r="EY114" i="5"/>
  <c r="EY115" i="5"/>
  <c r="FA115" i="5" s="1"/>
  <c r="FB115" i="5" s="1"/>
  <c r="EY116" i="5"/>
  <c r="FA116" i="5" s="1"/>
  <c r="EY117" i="5"/>
  <c r="EZ117" i="5" s="1"/>
  <c r="EY118" i="5"/>
  <c r="EY119" i="5"/>
  <c r="EY120" i="5"/>
  <c r="FA120" i="5" s="1"/>
  <c r="EY121" i="5"/>
  <c r="EZ121" i="5" s="1"/>
  <c r="EY122" i="5"/>
  <c r="EY123" i="5"/>
  <c r="FA123" i="5" s="1"/>
  <c r="FB123" i="5" s="1"/>
  <c r="EY124" i="5"/>
  <c r="FA124" i="5" s="1"/>
  <c r="EY125" i="5"/>
  <c r="FA125" i="5" s="1"/>
  <c r="EY126" i="5"/>
  <c r="FA126" i="5" s="1"/>
  <c r="FB126" i="5" s="1"/>
  <c r="EY127" i="5"/>
  <c r="EY128" i="5"/>
  <c r="FA128" i="5" s="1"/>
  <c r="EY129" i="5"/>
  <c r="EZ129" i="5" s="1"/>
  <c r="EY130" i="5"/>
  <c r="EY131" i="5"/>
  <c r="FA131" i="5" s="1"/>
  <c r="FB131" i="5" s="1"/>
  <c r="EY132" i="5"/>
  <c r="FA132" i="5" s="1"/>
  <c r="EY133" i="5"/>
  <c r="EZ133" i="5" s="1"/>
  <c r="EY134" i="5"/>
  <c r="FA134" i="5" s="1"/>
  <c r="FB134" i="5" s="1"/>
  <c r="EY135" i="5"/>
  <c r="EY136" i="5"/>
  <c r="FA136" i="5" s="1"/>
  <c r="EY137" i="5"/>
  <c r="EZ137" i="5" s="1"/>
  <c r="EY138" i="5"/>
  <c r="FA138" i="5" s="1"/>
  <c r="FB138" i="5" s="1"/>
  <c r="EY139" i="5"/>
  <c r="EY140" i="5"/>
  <c r="FA140" i="5" s="1"/>
  <c r="EY141" i="5"/>
  <c r="EZ141" i="5" s="1"/>
  <c r="EY142" i="5"/>
  <c r="FA142" i="5" s="1"/>
  <c r="FB142" i="5" s="1"/>
  <c r="EY143" i="5"/>
  <c r="FA143" i="5" s="1"/>
  <c r="FB143" i="5" s="1"/>
  <c r="EY144" i="5"/>
  <c r="FA144" i="5" s="1"/>
  <c r="EY145" i="5"/>
  <c r="EZ145" i="5" s="1"/>
  <c r="EY146" i="5"/>
  <c r="EY147" i="5"/>
  <c r="EY148" i="5"/>
  <c r="FA148" i="5" s="1"/>
  <c r="EY149" i="5"/>
  <c r="EZ149" i="5" s="1"/>
  <c r="EY150" i="5"/>
  <c r="EY151" i="5"/>
  <c r="FA151" i="5" s="1"/>
  <c r="FB151" i="5" s="1"/>
  <c r="EY152" i="5"/>
  <c r="FA152" i="5" s="1"/>
  <c r="EY153" i="5"/>
  <c r="EZ153" i="5" s="1"/>
  <c r="EY154" i="5"/>
  <c r="EY155" i="5"/>
  <c r="FA155" i="5" s="1"/>
  <c r="FB155" i="5" s="1"/>
  <c r="EY156" i="5"/>
  <c r="FA156" i="5" s="1"/>
  <c r="EY157" i="5"/>
  <c r="EZ157" i="5" s="1"/>
  <c r="EY158" i="5"/>
  <c r="EY159" i="5"/>
  <c r="EY160" i="5"/>
  <c r="FA160" i="5" s="1"/>
  <c r="EY161" i="5"/>
  <c r="EZ161" i="5" s="1"/>
  <c r="EY162" i="5"/>
  <c r="EY163" i="5"/>
  <c r="FA163" i="5" s="1"/>
  <c r="FB163" i="5" s="1"/>
  <c r="EY164" i="5"/>
  <c r="FA164" i="5" s="1"/>
  <c r="EY165" i="5"/>
  <c r="EZ165" i="5" s="1"/>
  <c r="EY166" i="5"/>
  <c r="EY167" i="5"/>
  <c r="FA167" i="5" s="1"/>
  <c r="FB167" i="5" s="1"/>
  <c r="EY168" i="5"/>
  <c r="FA168" i="5" s="1"/>
  <c r="EY169" i="5"/>
  <c r="EZ169" i="5" s="1"/>
  <c r="EY170" i="5"/>
  <c r="FA170" i="5" s="1"/>
  <c r="FB170" i="5" s="1"/>
  <c r="EY171" i="5"/>
  <c r="EY172" i="5"/>
  <c r="FA172" i="5" s="1"/>
  <c r="EY173" i="5"/>
  <c r="EZ173" i="5" s="1"/>
  <c r="EY174" i="5"/>
  <c r="FA174" i="5" s="1"/>
  <c r="FB174" i="5" s="1"/>
  <c r="EY175" i="5"/>
  <c r="EY176" i="5"/>
  <c r="FA176" i="5" s="1"/>
  <c r="EY177" i="5"/>
  <c r="EZ177" i="5" s="1"/>
  <c r="EY178" i="5"/>
  <c r="EY179" i="5"/>
  <c r="EY180" i="5"/>
  <c r="FA180" i="5" s="1"/>
  <c r="EY181" i="5"/>
  <c r="EZ181" i="5" s="1"/>
  <c r="EY182" i="5"/>
  <c r="EY183" i="5"/>
  <c r="FA183" i="5" s="1"/>
  <c r="FB183" i="5" s="1"/>
  <c r="EY184" i="5"/>
  <c r="FA184" i="5" s="1"/>
  <c r="EY185" i="5"/>
  <c r="EZ185" i="5" s="1"/>
  <c r="EY186" i="5"/>
  <c r="EY187" i="5"/>
  <c r="EY188" i="5"/>
  <c r="FA188" i="5" s="1"/>
  <c r="EY189" i="5"/>
  <c r="EZ189" i="5" s="1"/>
  <c r="EY190" i="5"/>
  <c r="EY191" i="5"/>
  <c r="EY192" i="5"/>
  <c r="FA192" i="5" s="1"/>
  <c r="EY193" i="5"/>
  <c r="EZ193" i="5" s="1"/>
  <c r="EY194" i="5"/>
  <c r="EY195" i="5"/>
  <c r="EY196" i="5"/>
  <c r="FA196" i="5" s="1"/>
  <c r="EY197" i="5"/>
  <c r="EZ197" i="5" s="1"/>
  <c r="EY198" i="5"/>
  <c r="EY199" i="5"/>
  <c r="FA199" i="5" s="1"/>
  <c r="FB199" i="5" s="1"/>
  <c r="EY200" i="5"/>
  <c r="FA200" i="5" s="1"/>
  <c r="EY201" i="5"/>
  <c r="EZ201" i="5" s="1"/>
  <c r="EY202" i="5"/>
  <c r="FA202" i="5" s="1"/>
  <c r="FB202" i="5" s="1"/>
  <c r="EY203" i="5"/>
  <c r="EY204" i="5"/>
  <c r="FA204" i="5" s="1"/>
  <c r="EY205" i="5"/>
  <c r="EZ205" i="5" s="1"/>
  <c r="EY206" i="5"/>
  <c r="FA206" i="5" s="1"/>
  <c r="FB206" i="5" s="1"/>
  <c r="EY207" i="5"/>
  <c r="EY208" i="5"/>
  <c r="FA208" i="5" s="1"/>
  <c r="EY209" i="5"/>
  <c r="EZ209" i="5" s="1"/>
  <c r="EY210" i="5"/>
  <c r="EY211" i="5"/>
  <c r="EY212" i="5"/>
  <c r="FA212" i="5" s="1"/>
  <c r="EY213" i="5"/>
  <c r="EZ213" i="5" s="1"/>
  <c r="EY214" i="5"/>
  <c r="EY215" i="5"/>
  <c r="FA215" i="5" s="1"/>
  <c r="FB215" i="5" s="1"/>
  <c r="EY216" i="5"/>
  <c r="FA216" i="5" s="1"/>
  <c r="EY217" i="5"/>
  <c r="EZ217" i="5" s="1"/>
  <c r="EY218" i="5"/>
  <c r="EY219" i="5"/>
  <c r="EY220" i="5"/>
  <c r="FA220" i="5" s="1"/>
  <c r="EY221" i="5"/>
  <c r="EZ221" i="5" s="1"/>
  <c r="EY222" i="5"/>
  <c r="EY223" i="5"/>
  <c r="FA223" i="5" s="1"/>
  <c r="FB223" i="5" s="1"/>
  <c r="EY224" i="5"/>
  <c r="FA224" i="5" s="1"/>
  <c r="EY225" i="5"/>
  <c r="EZ225" i="5" s="1"/>
  <c r="EY226" i="5"/>
  <c r="EY227" i="5"/>
  <c r="EY228" i="5"/>
  <c r="FA228" i="5" s="1"/>
  <c r="EY229" i="5"/>
  <c r="EZ229" i="5" s="1"/>
  <c r="EY230" i="5"/>
  <c r="EY231" i="5"/>
  <c r="FA231" i="5" s="1"/>
  <c r="FB231" i="5" s="1"/>
  <c r="EY232" i="5"/>
  <c r="FA232" i="5" s="1"/>
  <c r="EY233" i="5"/>
  <c r="EZ233" i="5" s="1"/>
  <c r="EY234" i="5"/>
  <c r="FA234" i="5" s="1"/>
  <c r="FB234" i="5" s="1"/>
  <c r="EY235" i="5"/>
  <c r="FA235" i="5" s="1"/>
  <c r="FB235" i="5" s="1"/>
  <c r="EY236" i="5"/>
  <c r="FA236" i="5" s="1"/>
  <c r="EY237" i="5"/>
  <c r="EZ237" i="5" s="1"/>
  <c r="EY238" i="5"/>
  <c r="FA238" i="5" s="1"/>
  <c r="FB238" i="5" s="1"/>
  <c r="EY239" i="5"/>
  <c r="EY240" i="5"/>
  <c r="FA240" i="5" s="1"/>
  <c r="EY241" i="5"/>
  <c r="EZ241" i="5" s="1"/>
  <c r="EY242" i="5"/>
  <c r="EY243" i="5"/>
  <c r="EY244" i="5"/>
  <c r="FA244" i="5" s="1"/>
  <c r="EY245" i="5"/>
  <c r="EZ245" i="5" s="1"/>
  <c r="EY246" i="5"/>
  <c r="EY247" i="5"/>
  <c r="FA247" i="5" s="1"/>
  <c r="FB247" i="5" s="1"/>
  <c r="EY248" i="5"/>
  <c r="FA248" i="5" s="1"/>
  <c r="EY249" i="5"/>
  <c r="EZ249" i="5" s="1"/>
  <c r="EY250" i="5"/>
  <c r="EY251" i="5"/>
  <c r="EY252" i="5"/>
  <c r="FA252" i="5" s="1"/>
  <c r="FB252" i="5" s="1"/>
  <c r="EY253" i="5"/>
  <c r="FA253" i="5" s="1"/>
  <c r="EY254" i="5"/>
  <c r="EY255" i="5"/>
  <c r="FA255" i="5" s="1"/>
  <c r="FB255" i="5" s="1"/>
  <c r="EY256" i="5"/>
  <c r="FA256" i="5" s="1"/>
  <c r="FB256" i="5" s="1"/>
  <c r="EY257" i="5"/>
  <c r="EZ257" i="5" s="1"/>
  <c r="EY258" i="5"/>
  <c r="EY259" i="5"/>
  <c r="EY260" i="5"/>
  <c r="FA260" i="5" s="1"/>
  <c r="FB260" i="5" s="1"/>
  <c r="EY261" i="5"/>
  <c r="FA261" i="5" s="1"/>
  <c r="EY262" i="5"/>
  <c r="EY263" i="5"/>
  <c r="FA263" i="5" s="1"/>
  <c r="FB263" i="5" s="1"/>
  <c r="EY264" i="5"/>
  <c r="FA264" i="5" s="1"/>
  <c r="FB264" i="5" s="1"/>
  <c r="EY265" i="5"/>
  <c r="EZ265" i="5" s="1"/>
  <c r="EY266" i="5"/>
  <c r="EY267" i="5"/>
  <c r="EY268" i="5"/>
  <c r="FA268" i="5" s="1"/>
  <c r="FB268" i="5" s="1"/>
  <c r="EY269" i="5"/>
  <c r="FA269" i="5" s="1"/>
  <c r="EY270" i="5"/>
  <c r="EY271" i="5"/>
  <c r="FA271" i="5" s="1"/>
  <c r="FB271" i="5" s="1"/>
  <c r="EY272" i="5"/>
  <c r="FA272" i="5" s="1"/>
  <c r="FB272" i="5" s="1"/>
  <c r="EY273" i="5"/>
  <c r="EZ273" i="5" s="1"/>
  <c r="EY274" i="5"/>
  <c r="EY275" i="5"/>
  <c r="FA275" i="5" s="1"/>
  <c r="FB275" i="5" s="1"/>
  <c r="EY276" i="5"/>
  <c r="FA276" i="5" s="1"/>
  <c r="FB276" i="5" s="1"/>
  <c r="EY277" i="5"/>
  <c r="FA277" i="5" s="1"/>
  <c r="EY278" i="5"/>
  <c r="EY279" i="5"/>
  <c r="FA279" i="5" s="1"/>
  <c r="FB279" i="5" s="1"/>
  <c r="EY280" i="5"/>
  <c r="FA280" i="5" s="1"/>
  <c r="FB280" i="5" s="1"/>
  <c r="EY281" i="5"/>
  <c r="EZ281" i="5" s="1"/>
  <c r="EY282" i="5"/>
  <c r="EY283" i="5"/>
  <c r="EY284" i="5"/>
  <c r="FA284" i="5" s="1"/>
  <c r="FB284" i="5" s="1"/>
  <c r="EY285" i="5"/>
  <c r="FA285" i="5" s="1"/>
  <c r="EY286" i="5"/>
  <c r="EY287" i="5"/>
  <c r="EY288" i="5"/>
  <c r="FA288" i="5" s="1"/>
  <c r="FB288" i="5" s="1"/>
  <c r="EY289" i="5"/>
  <c r="EZ289" i="5" s="1"/>
  <c r="EY290" i="5"/>
  <c r="EY291" i="5"/>
  <c r="FA291" i="5" s="1"/>
  <c r="FB291" i="5" s="1"/>
  <c r="EY292" i="5"/>
  <c r="FA292" i="5" s="1"/>
  <c r="FB292" i="5" s="1"/>
  <c r="EY293" i="5"/>
  <c r="FA293" i="5" s="1"/>
  <c r="EY294" i="5"/>
  <c r="EY295" i="5"/>
  <c r="EY296" i="5"/>
  <c r="FA296" i="5" s="1"/>
  <c r="FB296" i="5" s="1"/>
  <c r="EY297" i="5"/>
  <c r="EZ297" i="5" s="1"/>
  <c r="EY298" i="5"/>
  <c r="EY299" i="5"/>
  <c r="EY300" i="5"/>
  <c r="FA300" i="5" s="1"/>
  <c r="FB300" i="5" s="1"/>
  <c r="EY301" i="5"/>
  <c r="FA301" i="5" s="1"/>
  <c r="EY302" i="5"/>
  <c r="EY303" i="5"/>
  <c r="EY304" i="5"/>
  <c r="FA304" i="5" s="1"/>
  <c r="FB304" i="5" s="1"/>
  <c r="EY305" i="5"/>
  <c r="EZ305" i="5" s="1"/>
  <c r="EY306" i="5"/>
  <c r="EY307" i="5"/>
  <c r="EY308" i="5"/>
  <c r="FA308" i="5" s="1"/>
  <c r="FB308" i="5" s="1"/>
  <c r="EY309" i="5"/>
  <c r="EZ309" i="5" s="1"/>
  <c r="EY310" i="5"/>
  <c r="EY311" i="5"/>
  <c r="EY312" i="5"/>
  <c r="FA312" i="5" s="1"/>
  <c r="FB312" i="5" s="1"/>
  <c r="EY313" i="5"/>
  <c r="EZ313" i="5" s="1"/>
  <c r="EY314" i="5"/>
  <c r="EY315" i="5"/>
  <c r="EY316" i="5"/>
  <c r="FA316" i="5" s="1"/>
  <c r="FB316" i="5" s="1"/>
  <c r="EY317" i="5"/>
  <c r="EZ317" i="5" s="1"/>
  <c r="EY318" i="5"/>
  <c r="EY319" i="5"/>
  <c r="FA319" i="5" s="1"/>
  <c r="FB319" i="5" s="1"/>
  <c r="EY320" i="5"/>
  <c r="FA320" i="5" s="1"/>
  <c r="FB320" i="5" s="1"/>
  <c r="EY321" i="5"/>
  <c r="EZ321" i="5" s="1"/>
  <c r="EY322" i="5"/>
  <c r="EY323" i="5"/>
  <c r="FA323" i="5" s="1"/>
  <c r="FB323" i="5" s="1"/>
  <c r="EY324" i="5"/>
  <c r="FA324" i="5" s="1"/>
  <c r="FB324" i="5" s="1"/>
  <c r="EY325" i="5"/>
  <c r="EZ325" i="5" s="1"/>
  <c r="EY326" i="5"/>
  <c r="EY327" i="5"/>
  <c r="EY328" i="5"/>
  <c r="FA328" i="5" s="1"/>
  <c r="FB328" i="5" s="1"/>
  <c r="EY329" i="5"/>
  <c r="EZ329" i="5" s="1"/>
  <c r="EY330" i="5"/>
  <c r="EY331" i="5"/>
  <c r="EY332" i="5"/>
  <c r="FA332" i="5" s="1"/>
  <c r="FB332" i="5" s="1"/>
  <c r="EY333" i="5"/>
  <c r="EZ333" i="5" s="1"/>
  <c r="EY334" i="5"/>
  <c r="EY335" i="5"/>
  <c r="FA335" i="5" s="1"/>
  <c r="FB335" i="5" s="1"/>
  <c r="EY336" i="5"/>
  <c r="EY337" i="5"/>
  <c r="EZ337" i="5" s="1"/>
  <c r="EY338" i="5"/>
  <c r="EY339" i="5"/>
  <c r="EY340" i="5"/>
  <c r="FA340" i="5" s="1"/>
  <c r="FB340" i="5" s="1"/>
  <c r="EY341" i="5"/>
  <c r="EZ341" i="5" s="1"/>
  <c r="EY342" i="5"/>
  <c r="EY343" i="5"/>
  <c r="EY344" i="5"/>
  <c r="EY345" i="5"/>
  <c r="EZ345" i="5" s="1"/>
  <c r="EY346" i="5"/>
  <c r="EY347" i="5"/>
  <c r="EZ347" i="5" s="1"/>
  <c r="EY348" i="5"/>
  <c r="FA348" i="5" s="1"/>
  <c r="FB348" i="5" s="1"/>
  <c r="EY349" i="5"/>
  <c r="EZ349" i="5" s="1"/>
  <c r="EY350" i="5"/>
  <c r="EY351" i="5"/>
  <c r="FA351" i="5" s="1"/>
  <c r="FB351" i="5" s="1"/>
  <c r="EY352" i="5"/>
  <c r="EY353" i="5"/>
  <c r="EZ353" i="5" s="1"/>
  <c r="EY354" i="5"/>
  <c r="FA354" i="5" s="1"/>
  <c r="FB354" i="5" s="1"/>
  <c r="EY355" i="5"/>
  <c r="EZ355" i="5" s="1"/>
  <c r="EY356" i="5"/>
  <c r="FA356" i="5" s="1"/>
  <c r="FB356" i="5" s="1"/>
  <c r="EY357" i="5"/>
  <c r="EZ357" i="5" s="1"/>
  <c r="EY358" i="5"/>
  <c r="EY359" i="5"/>
  <c r="EY360" i="5"/>
  <c r="EY361" i="5"/>
  <c r="EZ361" i="5" s="1"/>
  <c r="EY362" i="5"/>
  <c r="FA362" i="5" s="1"/>
  <c r="FB362" i="5" s="1"/>
  <c r="EY363" i="5"/>
  <c r="FA363" i="5" s="1"/>
  <c r="EY364" i="5"/>
  <c r="FA364" i="5" s="1"/>
  <c r="FB364" i="5" s="1"/>
  <c r="EY365" i="5"/>
  <c r="FA365" i="5" s="1"/>
  <c r="EY366" i="5"/>
  <c r="EY367" i="5"/>
  <c r="FA367" i="5" s="1"/>
  <c r="EY368" i="5"/>
  <c r="FA368" i="5" s="1"/>
  <c r="FB368" i="5" s="1"/>
  <c r="EY369" i="5"/>
  <c r="FA369" i="5" s="1"/>
  <c r="EY370" i="5"/>
  <c r="FA370" i="5" s="1"/>
  <c r="FB370" i="5" s="1"/>
  <c r="EY371" i="5"/>
  <c r="FA371" i="5" s="1"/>
  <c r="EY372" i="5"/>
  <c r="FA372" i="5" s="1"/>
  <c r="FB372" i="5" s="1"/>
  <c r="EY373" i="5"/>
  <c r="FA373" i="5" s="1"/>
  <c r="EY374" i="5"/>
  <c r="EY375" i="5"/>
  <c r="FA375" i="5" s="1"/>
  <c r="EY376" i="5"/>
  <c r="FA376" i="5" s="1"/>
  <c r="FB376" i="5" s="1"/>
  <c r="EY377" i="5"/>
  <c r="FA377" i="5" s="1"/>
  <c r="EY378" i="5"/>
  <c r="EY379" i="5"/>
  <c r="FA379" i="5" s="1"/>
  <c r="EY380" i="5"/>
  <c r="FA380" i="5" s="1"/>
  <c r="FB380" i="5" s="1"/>
  <c r="EY381" i="5"/>
  <c r="FA381" i="5" s="1"/>
  <c r="EY382" i="5"/>
  <c r="EZ382" i="5" s="1"/>
  <c r="EY383" i="5"/>
  <c r="FA383" i="5" s="1"/>
  <c r="EY384" i="5"/>
  <c r="FA384" i="5" s="1"/>
  <c r="FB384" i="5" s="1"/>
  <c r="EY385" i="5"/>
  <c r="FA385" i="5" s="1"/>
  <c r="EY386" i="5"/>
  <c r="FA386" i="5" s="1"/>
  <c r="FB386" i="5" s="1"/>
  <c r="EY387" i="5"/>
  <c r="FA387" i="5" s="1"/>
  <c r="EY388" i="5"/>
  <c r="EY389" i="5"/>
  <c r="FA389" i="5" s="1"/>
  <c r="EY390" i="5"/>
  <c r="EY391" i="5"/>
  <c r="FA391" i="5" s="1"/>
  <c r="EY392" i="5"/>
  <c r="EY393" i="5"/>
  <c r="FA393" i="5" s="1"/>
  <c r="EY394" i="5"/>
  <c r="EY395" i="5"/>
  <c r="FA395" i="5" s="1"/>
  <c r="EY396" i="5"/>
  <c r="EY397" i="5"/>
  <c r="FA397" i="5" s="1"/>
  <c r="EY398" i="5"/>
  <c r="EY399" i="5"/>
  <c r="FA399" i="5" s="1"/>
  <c r="EY400" i="5"/>
  <c r="EY401" i="5"/>
  <c r="FA401" i="5" s="1"/>
  <c r="EY402" i="5"/>
  <c r="FA402" i="5" s="1"/>
  <c r="FB402" i="5" s="1"/>
  <c r="EY403" i="5"/>
  <c r="FA403" i="5" s="1"/>
  <c r="EY404" i="5"/>
  <c r="EY405" i="5"/>
  <c r="FA405" i="5" s="1"/>
  <c r="EY406" i="5"/>
  <c r="EY407" i="5"/>
  <c r="FA407" i="5" s="1"/>
  <c r="EY408" i="5"/>
  <c r="EY409" i="5"/>
  <c r="FA409" i="5" s="1"/>
  <c r="EY410" i="5"/>
  <c r="EY411" i="5"/>
  <c r="FA411" i="5" s="1"/>
  <c r="EY412" i="5"/>
  <c r="EY413" i="5"/>
  <c r="FA413" i="5" s="1"/>
  <c r="EY414" i="5"/>
  <c r="EY415" i="5"/>
  <c r="FA415" i="5" s="1"/>
  <c r="EY416" i="5"/>
  <c r="EY417" i="5"/>
  <c r="FA417" i="5" s="1"/>
  <c r="EY418" i="5"/>
  <c r="FA418" i="5" s="1"/>
  <c r="FB418" i="5" s="1"/>
  <c r="EY419" i="5"/>
  <c r="FA419" i="5" s="1"/>
  <c r="EY420" i="5"/>
  <c r="FA420" i="5" s="1"/>
  <c r="FB420" i="5" s="1"/>
  <c r="EY421" i="5"/>
  <c r="FA421" i="5" s="1"/>
  <c r="EY422" i="5"/>
  <c r="EY423" i="5"/>
  <c r="FA423" i="5" s="1"/>
  <c r="EY424" i="5"/>
  <c r="FA424" i="5" s="1"/>
  <c r="FB424" i="5" s="1"/>
  <c r="EY425" i="5"/>
  <c r="FA425" i="5" s="1"/>
  <c r="EY426" i="5"/>
  <c r="FA426" i="5" s="1"/>
  <c r="FB426" i="5" s="1"/>
  <c r="EY427" i="5"/>
  <c r="FA427" i="5" s="1"/>
  <c r="EY428" i="5"/>
  <c r="FA428" i="5" s="1"/>
  <c r="FB428" i="5" s="1"/>
  <c r="EY429" i="5"/>
  <c r="FA429" i="5" s="1"/>
  <c r="EY430" i="5"/>
  <c r="FA430" i="5" s="1"/>
  <c r="FB430" i="5" s="1"/>
  <c r="EY431" i="5"/>
  <c r="FA431" i="5" s="1"/>
  <c r="EY432" i="5"/>
  <c r="FA432" i="5" s="1"/>
  <c r="FB432" i="5" s="1"/>
  <c r="EY433" i="5"/>
  <c r="FA433" i="5" s="1"/>
  <c r="EY434" i="5"/>
  <c r="FA434" i="5" s="1"/>
  <c r="FB434" i="5" s="1"/>
  <c r="EY435" i="5"/>
  <c r="FA435" i="5" s="1"/>
  <c r="EY436" i="5"/>
  <c r="FA436" i="5" s="1"/>
  <c r="FB436" i="5" s="1"/>
  <c r="EY437" i="5"/>
  <c r="FA437" i="5" s="1"/>
  <c r="EY438" i="5"/>
  <c r="FA438" i="5" s="1"/>
  <c r="FB438" i="5" s="1"/>
  <c r="EY439" i="5"/>
  <c r="FA439" i="5" s="1"/>
  <c r="EY440" i="5"/>
  <c r="FA440" i="5" s="1"/>
  <c r="FB440" i="5" s="1"/>
  <c r="EY441" i="5"/>
  <c r="FA441" i="5" s="1"/>
  <c r="EY442" i="5"/>
  <c r="FA442" i="5" s="1"/>
  <c r="FB442" i="5" s="1"/>
  <c r="EY443" i="5"/>
  <c r="FA443" i="5" s="1"/>
  <c r="EY444" i="5"/>
  <c r="FA444" i="5" s="1"/>
  <c r="FB444" i="5" s="1"/>
  <c r="EY445" i="5"/>
  <c r="FA445" i="5" s="1"/>
  <c r="EY446" i="5"/>
  <c r="FA446" i="5" s="1"/>
  <c r="FB446" i="5" s="1"/>
  <c r="EY447" i="5"/>
  <c r="FA447" i="5" s="1"/>
  <c r="EY448" i="5"/>
  <c r="FA448" i="5" s="1"/>
  <c r="FB448" i="5" s="1"/>
  <c r="EY449" i="5"/>
  <c r="FA449" i="5" s="1"/>
  <c r="EY450" i="5"/>
  <c r="FA450" i="5" s="1"/>
  <c r="FB450" i="5" s="1"/>
  <c r="EY451" i="5"/>
  <c r="FA451" i="5" s="1"/>
  <c r="EY452" i="5"/>
  <c r="FA452" i="5" s="1"/>
  <c r="FB452" i="5" s="1"/>
  <c r="EY453" i="5"/>
  <c r="FA453" i="5" s="1"/>
  <c r="EY454" i="5"/>
  <c r="FA454" i="5" s="1"/>
  <c r="FB454" i="5" s="1"/>
  <c r="EY455" i="5"/>
  <c r="FA455" i="5" s="1"/>
  <c r="EY456" i="5"/>
  <c r="FA456" i="5" s="1"/>
  <c r="FB456" i="5" s="1"/>
  <c r="EY457" i="5"/>
  <c r="FA457" i="5" s="1"/>
  <c r="EY458" i="5"/>
  <c r="FA458" i="5" s="1"/>
  <c r="FB458" i="5" s="1"/>
  <c r="EY459" i="5"/>
  <c r="FA459" i="5" s="1"/>
  <c r="EY460" i="5"/>
  <c r="FA460" i="5" s="1"/>
  <c r="FB460" i="5" s="1"/>
  <c r="EY461" i="5"/>
  <c r="FA461" i="5" s="1"/>
  <c r="EY462" i="5"/>
  <c r="FA462" i="5" s="1"/>
  <c r="FB462" i="5" s="1"/>
  <c r="EY463" i="5"/>
  <c r="FA463" i="5" s="1"/>
  <c r="EY464" i="5"/>
  <c r="EY465" i="5"/>
  <c r="FA465" i="5" s="1"/>
  <c r="EY466" i="5"/>
  <c r="FA466" i="5" s="1"/>
  <c r="FB466" i="5" s="1"/>
  <c r="EY467" i="5"/>
  <c r="FA467" i="5" s="1"/>
  <c r="EY468" i="5"/>
  <c r="EY469" i="5"/>
  <c r="FA469" i="5" s="1"/>
  <c r="EY470" i="5"/>
  <c r="FA470" i="5" s="1"/>
  <c r="FB470" i="5" s="1"/>
  <c r="EY471" i="5"/>
  <c r="FA471" i="5" s="1"/>
  <c r="EY472" i="5"/>
  <c r="FA472" i="5" s="1"/>
  <c r="FB472" i="5" s="1"/>
  <c r="EY473" i="5"/>
  <c r="FA473" i="5" s="1"/>
  <c r="EY474" i="5"/>
  <c r="FA474" i="5" s="1"/>
  <c r="FB474" i="5" s="1"/>
  <c r="EY475" i="5"/>
  <c r="FA475" i="5" s="1"/>
  <c r="EY476" i="5"/>
  <c r="EY477" i="5"/>
  <c r="FA477" i="5" s="1"/>
  <c r="EY478" i="5"/>
  <c r="FA478" i="5" s="1"/>
  <c r="FB478" i="5" s="1"/>
  <c r="EY479" i="5"/>
  <c r="FA479" i="5" s="1"/>
  <c r="EY480" i="5"/>
  <c r="EY481" i="5"/>
  <c r="FA481" i="5" s="1"/>
  <c r="EY482" i="5"/>
  <c r="FA482" i="5" s="1"/>
  <c r="FB482" i="5" s="1"/>
  <c r="EY483" i="5"/>
  <c r="FA483" i="5" s="1"/>
  <c r="EY484" i="5"/>
  <c r="EY485" i="5"/>
  <c r="FA485" i="5" s="1"/>
  <c r="EY486" i="5"/>
  <c r="FA486" i="5" s="1"/>
  <c r="FB486" i="5" s="1"/>
  <c r="EY487" i="5"/>
  <c r="FA487" i="5" s="1"/>
  <c r="EY488" i="5"/>
  <c r="EY489" i="5"/>
  <c r="FA489" i="5" s="1"/>
  <c r="EY490" i="5"/>
  <c r="FA490" i="5" s="1"/>
  <c r="FB490" i="5" s="1"/>
  <c r="EY491" i="5"/>
  <c r="FA491" i="5" s="1"/>
  <c r="EY492" i="5"/>
  <c r="EY493" i="5"/>
  <c r="FA493" i="5" s="1"/>
  <c r="EY494" i="5"/>
  <c r="FA494" i="5" s="1"/>
  <c r="FB494" i="5" s="1"/>
  <c r="EY495" i="5"/>
  <c r="FA495" i="5" s="1"/>
  <c r="EY496" i="5"/>
  <c r="EY497" i="5"/>
  <c r="FA497" i="5" s="1"/>
  <c r="EY498" i="5"/>
  <c r="FA498" i="5" s="1"/>
  <c r="FB498" i="5" s="1"/>
  <c r="EY499" i="5"/>
  <c r="FA499" i="5" s="1"/>
  <c r="EY500" i="5"/>
  <c r="EY501" i="5"/>
  <c r="FA501" i="5" s="1"/>
  <c r="EY502" i="5"/>
  <c r="FA502" i="5" s="1"/>
  <c r="EY503" i="5"/>
  <c r="FA503" i="5" s="1"/>
  <c r="EY504" i="5"/>
  <c r="EY505" i="5"/>
  <c r="FA505" i="5" s="1"/>
  <c r="EY506" i="5"/>
  <c r="FA506" i="5" s="1"/>
  <c r="FB506" i="5" s="1"/>
  <c r="EY507" i="5"/>
  <c r="FA507" i="5" s="1"/>
  <c r="EY508" i="5"/>
  <c r="EY509" i="5"/>
  <c r="FA509" i="5" s="1"/>
  <c r="EY510" i="5"/>
  <c r="FA510" i="5" s="1"/>
  <c r="FB510" i="5" s="1"/>
  <c r="EY511" i="5"/>
  <c r="FA511" i="5" s="1"/>
  <c r="EY512" i="5"/>
  <c r="EY513" i="5"/>
  <c r="FA513" i="5" s="1"/>
  <c r="EY514" i="5"/>
  <c r="FA514" i="5" s="1"/>
  <c r="EY515" i="5"/>
  <c r="FA515" i="5" s="1"/>
  <c r="EY516" i="5"/>
  <c r="EY517" i="5"/>
  <c r="FA517" i="5" s="1"/>
  <c r="EY518" i="5"/>
  <c r="FA518" i="5" s="1"/>
  <c r="FB518" i="5" s="1"/>
  <c r="EY519" i="5"/>
  <c r="FA519" i="5" s="1"/>
  <c r="EY520" i="5"/>
  <c r="EY521" i="5"/>
  <c r="FA521" i="5" s="1"/>
  <c r="EY522" i="5"/>
  <c r="FA522" i="5" s="1"/>
  <c r="EY523" i="5"/>
  <c r="FA523" i="5" s="1"/>
  <c r="EY524" i="5"/>
  <c r="EY525" i="5"/>
  <c r="FA525" i="5" s="1"/>
  <c r="EY526" i="5"/>
  <c r="FA526" i="5" s="1"/>
  <c r="FB526" i="5" s="1"/>
  <c r="EY527" i="5"/>
  <c r="FA527" i="5" s="1"/>
  <c r="EY528" i="5"/>
  <c r="EY529" i="5"/>
  <c r="FA529" i="5" s="1"/>
  <c r="EY530" i="5"/>
  <c r="FA530" i="5" s="1"/>
  <c r="FB530" i="5" s="1"/>
  <c r="EY531" i="5"/>
  <c r="FA531" i="5" s="1"/>
  <c r="EY532" i="5"/>
  <c r="FA532" i="5" s="1"/>
  <c r="FB532" i="5" s="1"/>
  <c r="EY533" i="5"/>
  <c r="FA533" i="5" s="1"/>
  <c r="EY534" i="5"/>
  <c r="FA534" i="5" s="1"/>
  <c r="FB534" i="5" s="1"/>
  <c r="EY535" i="5"/>
  <c r="FA535" i="5" s="1"/>
  <c r="FB535" i="5" s="1"/>
  <c r="EY536" i="5"/>
  <c r="EY537" i="5"/>
  <c r="FA537" i="5" s="1"/>
  <c r="EY538" i="5"/>
  <c r="FA538" i="5" s="1"/>
  <c r="FB538" i="5" s="1"/>
  <c r="EY539" i="5"/>
  <c r="FA539" i="5" s="1"/>
  <c r="FB539" i="5" s="1"/>
  <c r="EY540" i="5"/>
  <c r="EY541" i="5"/>
  <c r="FA541" i="5" s="1"/>
  <c r="EY542" i="5"/>
  <c r="FA542" i="5" s="1"/>
  <c r="FB542" i="5" s="1"/>
  <c r="EY543" i="5"/>
  <c r="FA543" i="5" s="1"/>
  <c r="FB543" i="5" s="1"/>
  <c r="EY544" i="5"/>
  <c r="EY545" i="5"/>
  <c r="FA545" i="5" s="1"/>
  <c r="EY546" i="5"/>
  <c r="FA546" i="5" s="1"/>
  <c r="FB546" i="5" s="1"/>
  <c r="EY547" i="5"/>
  <c r="FA547" i="5" s="1"/>
  <c r="FB547" i="5" s="1"/>
  <c r="EY548" i="5"/>
  <c r="EY549" i="5"/>
  <c r="FA549" i="5" s="1"/>
  <c r="EY550" i="5"/>
  <c r="FA550" i="5" s="1"/>
  <c r="FB550" i="5" s="1"/>
  <c r="EY551" i="5"/>
  <c r="FA551" i="5" s="1"/>
  <c r="FB551" i="5" s="1"/>
  <c r="EY552" i="5"/>
  <c r="FA552" i="5" s="1"/>
  <c r="FB552" i="5" s="1"/>
  <c r="EY553" i="5"/>
  <c r="FA553" i="5" s="1"/>
  <c r="EY554" i="5"/>
  <c r="FA554" i="5" s="1"/>
  <c r="FB554" i="5" s="1"/>
  <c r="EY555" i="5"/>
  <c r="FA555" i="5" s="1"/>
  <c r="FB555" i="5" s="1"/>
  <c r="EY556" i="5"/>
  <c r="FA556" i="5" s="1"/>
  <c r="FB556" i="5" s="1"/>
  <c r="EY557" i="5"/>
  <c r="EZ557" i="5" s="1"/>
  <c r="EY558" i="5"/>
  <c r="FA558" i="5" s="1"/>
  <c r="FB558" i="5" s="1"/>
  <c r="EY559" i="5"/>
  <c r="FA559" i="5" s="1"/>
  <c r="FB559" i="5" s="1"/>
  <c r="EY560" i="5"/>
  <c r="EY561" i="5"/>
  <c r="EZ561" i="5" s="1"/>
  <c r="EY562" i="5"/>
  <c r="FA562" i="5" s="1"/>
  <c r="FB562" i="5" s="1"/>
  <c r="EY563" i="5"/>
  <c r="FA563" i="5" s="1"/>
  <c r="FB563" i="5" s="1"/>
  <c r="EY564" i="5"/>
  <c r="FA564" i="5" s="1"/>
  <c r="FB564" i="5" s="1"/>
  <c r="EY565" i="5"/>
  <c r="EZ565" i="5" s="1"/>
  <c r="EY566" i="5"/>
  <c r="FA566" i="5" s="1"/>
  <c r="FB566" i="5" s="1"/>
  <c r="EY567" i="5"/>
  <c r="FA567" i="5" s="1"/>
  <c r="FB567" i="5" s="1"/>
  <c r="EY568" i="5"/>
  <c r="EY569" i="5"/>
  <c r="EZ569" i="5" s="1"/>
  <c r="EY570" i="5"/>
  <c r="FA570" i="5" s="1"/>
  <c r="FB570" i="5" s="1"/>
  <c r="EY571" i="5"/>
  <c r="FA571" i="5" s="1"/>
  <c r="FB571" i="5" s="1"/>
  <c r="EY572" i="5"/>
  <c r="EY573" i="5"/>
  <c r="EZ573" i="5" s="1"/>
  <c r="EY574" i="5"/>
  <c r="FA574" i="5" s="1"/>
  <c r="FB574" i="5" s="1"/>
  <c r="EY575" i="5"/>
  <c r="FA575" i="5" s="1"/>
  <c r="FB575" i="5" s="1"/>
  <c r="EY576" i="5"/>
  <c r="EY577" i="5"/>
  <c r="EZ577" i="5" s="1"/>
  <c r="EY578" i="5"/>
  <c r="FA578" i="5" s="1"/>
  <c r="FB578" i="5" s="1"/>
  <c r="EY579" i="5"/>
  <c r="FA579" i="5" s="1"/>
  <c r="FB579" i="5" s="1"/>
  <c r="EY580" i="5"/>
  <c r="EY581" i="5"/>
  <c r="EY582" i="5"/>
  <c r="FA582" i="5" s="1"/>
  <c r="FB582" i="5" s="1"/>
  <c r="EY583" i="5"/>
  <c r="FA583" i="5" s="1"/>
  <c r="FB583" i="5" s="1"/>
  <c r="EY584" i="5"/>
  <c r="FA584" i="5" s="1"/>
  <c r="FB584" i="5" s="1"/>
  <c r="EY585" i="5"/>
  <c r="EY586" i="5"/>
  <c r="FA586" i="5" s="1"/>
  <c r="EY587" i="5"/>
  <c r="FA587" i="5" s="1"/>
  <c r="EY588" i="5"/>
  <c r="FA588" i="5" s="1"/>
  <c r="EY589" i="5"/>
  <c r="FA589" i="5" s="1"/>
  <c r="EY590" i="5"/>
  <c r="FA590" i="5" s="1"/>
  <c r="EY591" i="5"/>
  <c r="FA591" i="5" s="1"/>
  <c r="EY592" i="5"/>
  <c r="FA592" i="5" s="1"/>
  <c r="EY593" i="5"/>
  <c r="FA593" i="5" s="1"/>
  <c r="EY594" i="5"/>
  <c r="FA594" i="5" s="1"/>
  <c r="EY595" i="5"/>
  <c r="FA595" i="5" s="1"/>
  <c r="EY596" i="5"/>
  <c r="FA596" i="5" s="1"/>
  <c r="EY597" i="5"/>
  <c r="FA597" i="5" s="1"/>
  <c r="EY598" i="5"/>
  <c r="FA598" i="5" s="1"/>
  <c r="EY599" i="5"/>
  <c r="FA599" i="5" s="1"/>
  <c r="EY600" i="5"/>
  <c r="FA600" i="5" s="1"/>
  <c r="EY13" i="5"/>
  <c r="FA13" i="5" s="1"/>
  <c r="FB13" i="5" s="1"/>
  <c r="FB502" i="5"/>
  <c r="EZ473" i="5"/>
  <c r="EZ442" i="5"/>
  <c r="EZ433" i="5"/>
  <c r="EZ430" i="5"/>
  <c r="EZ369" i="5"/>
  <c r="EZ15" i="5"/>
  <c r="ET14" i="5"/>
  <c r="ET15" i="5"/>
  <c r="ET16" i="5"/>
  <c r="ET17" i="5"/>
  <c r="ET18" i="5"/>
  <c r="ET19" i="5"/>
  <c r="ET20" i="5"/>
  <c r="ET21" i="5"/>
  <c r="EU21" i="5" s="1"/>
  <c r="ET22" i="5"/>
  <c r="EU22" i="5" s="1"/>
  <c r="ET23" i="5"/>
  <c r="EU23" i="5" s="1"/>
  <c r="ET24" i="5"/>
  <c r="EU24" i="5" s="1"/>
  <c r="ET25" i="5"/>
  <c r="ET26" i="5"/>
  <c r="ET27" i="5"/>
  <c r="ET28" i="5"/>
  <c r="ET29" i="5"/>
  <c r="ET30" i="5"/>
  <c r="ET31" i="5"/>
  <c r="ET32" i="5"/>
  <c r="ET33" i="5"/>
  <c r="ET34" i="5"/>
  <c r="ET35" i="5"/>
  <c r="EV35" i="5" s="1"/>
  <c r="DK35" i="5" s="1"/>
  <c r="ET36" i="5"/>
  <c r="ET37" i="5"/>
  <c r="EU37" i="5" s="1"/>
  <c r="ET38" i="5"/>
  <c r="ET39" i="5"/>
  <c r="EU39" i="5" s="1"/>
  <c r="ET40" i="5"/>
  <c r="ET41" i="5"/>
  <c r="ET42" i="5"/>
  <c r="ET43" i="5"/>
  <c r="ET44" i="5"/>
  <c r="ET45" i="5"/>
  <c r="ET46" i="5"/>
  <c r="ET47" i="5"/>
  <c r="ET48" i="5"/>
  <c r="ET49" i="5"/>
  <c r="ET50" i="5"/>
  <c r="ET51" i="5"/>
  <c r="ET52" i="5"/>
  <c r="ET53" i="5"/>
  <c r="ET54" i="5"/>
  <c r="EV54" i="5" s="1"/>
  <c r="ET55" i="5"/>
  <c r="EV55" i="5" s="1"/>
  <c r="ET56" i="5"/>
  <c r="ET57" i="5"/>
  <c r="ET58" i="5"/>
  <c r="ET59" i="5"/>
  <c r="ET60" i="5"/>
  <c r="ET61" i="5"/>
  <c r="ET62" i="5"/>
  <c r="ET63" i="5"/>
  <c r="EU63" i="5" s="1"/>
  <c r="ET64" i="5"/>
  <c r="ET65" i="5"/>
  <c r="ET66" i="5"/>
  <c r="ET67" i="5"/>
  <c r="EV67" i="5" s="1"/>
  <c r="DJ67" i="5" s="1"/>
  <c r="ET68" i="5"/>
  <c r="EU68" i="5" s="1"/>
  <c r="ET69" i="5"/>
  <c r="EU69" i="5" s="1"/>
  <c r="ET70" i="5"/>
  <c r="EU70" i="5" s="1"/>
  <c r="ET71" i="5"/>
  <c r="EU71" i="5" s="1"/>
  <c r="ET72" i="5"/>
  <c r="EU72" i="5" s="1"/>
  <c r="ET73" i="5"/>
  <c r="ET74" i="5"/>
  <c r="ET75" i="5"/>
  <c r="ET76" i="5"/>
  <c r="ET77" i="5"/>
  <c r="ET78" i="5"/>
  <c r="ET79" i="5"/>
  <c r="ET80" i="5"/>
  <c r="ET81" i="5"/>
  <c r="ET82" i="5"/>
  <c r="ET83" i="5"/>
  <c r="ET84" i="5"/>
  <c r="ET85" i="5"/>
  <c r="ET86" i="5"/>
  <c r="ET87" i="5"/>
  <c r="ET88" i="5"/>
  <c r="ET89" i="5"/>
  <c r="EU89" i="5" s="1"/>
  <c r="ET90" i="5"/>
  <c r="ET91" i="5"/>
  <c r="ET92" i="5"/>
  <c r="ET93" i="5"/>
  <c r="EV93" i="5" s="1"/>
  <c r="ET94" i="5"/>
  <c r="EU94" i="5" s="1"/>
  <c r="ET95" i="5"/>
  <c r="EV95" i="5" s="1"/>
  <c r="ET96" i="5"/>
  <c r="EV96" i="5" s="1"/>
  <c r="ET97" i="5"/>
  <c r="EU97" i="5" s="1"/>
  <c r="ET98" i="5"/>
  <c r="EV98" i="5" s="1"/>
  <c r="ET99" i="5"/>
  <c r="EU99" i="5" s="1"/>
  <c r="ET100" i="5"/>
  <c r="EU100" i="5" s="1"/>
  <c r="ET101" i="5"/>
  <c r="EV101" i="5" s="1"/>
  <c r="ET102" i="5"/>
  <c r="EV102" i="5" s="1"/>
  <c r="ET103" i="5"/>
  <c r="ET104" i="5"/>
  <c r="EV104" i="5" s="1"/>
  <c r="ET105" i="5"/>
  <c r="ET106" i="5"/>
  <c r="ET107" i="5"/>
  <c r="ET108" i="5"/>
  <c r="ET109" i="5"/>
  <c r="ET110" i="5"/>
  <c r="ET111" i="5"/>
  <c r="ET112" i="5"/>
  <c r="ET113" i="5"/>
  <c r="ET114" i="5"/>
  <c r="ET115" i="5"/>
  <c r="ET116" i="5"/>
  <c r="ET117" i="5"/>
  <c r="ET118" i="5"/>
  <c r="ET119" i="5"/>
  <c r="ET120" i="5"/>
  <c r="ET121" i="5"/>
  <c r="EU121" i="5" s="1"/>
  <c r="ET122" i="5"/>
  <c r="EV122" i="5" s="1"/>
  <c r="ET123" i="5"/>
  <c r="ET124" i="5"/>
  <c r="EU124" i="5" s="1"/>
  <c r="ET125" i="5"/>
  <c r="EU125" i="5" s="1"/>
  <c r="ET126" i="5"/>
  <c r="ET127" i="5"/>
  <c r="ET128" i="5"/>
  <c r="ET129" i="5"/>
  <c r="ET130" i="5"/>
  <c r="ET131" i="5"/>
  <c r="EV131" i="5" s="1"/>
  <c r="DJ131" i="5" s="1"/>
  <c r="ET132" i="5"/>
  <c r="ET133" i="5"/>
  <c r="ET134" i="5"/>
  <c r="ET135" i="5"/>
  <c r="EU135" i="5" s="1"/>
  <c r="ET136" i="5"/>
  <c r="EU136" i="5" s="1"/>
  <c r="ET137" i="5"/>
  <c r="EU137" i="5" s="1"/>
  <c r="ET138" i="5"/>
  <c r="ET139" i="5"/>
  <c r="ET140" i="5"/>
  <c r="EU140" i="5" s="1"/>
  <c r="ET141" i="5"/>
  <c r="EU141" i="5" s="1"/>
  <c r="ET142" i="5"/>
  <c r="ET143" i="5"/>
  <c r="EU143" i="5" s="1"/>
  <c r="ET144" i="5"/>
  <c r="EU144" i="5" s="1"/>
  <c r="ET145" i="5"/>
  <c r="EU145" i="5" s="1"/>
  <c r="ET146" i="5"/>
  <c r="EU146" i="5" s="1"/>
  <c r="ET147" i="5"/>
  <c r="EU147" i="5" s="1"/>
  <c r="ET148" i="5"/>
  <c r="ET149" i="5"/>
  <c r="EU149" i="5" s="1"/>
  <c r="ET150" i="5"/>
  <c r="ET151" i="5"/>
  <c r="ET152" i="5"/>
  <c r="ET153" i="5"/>
  <c r="EU153" i="5" s="1"/>
  <c r="ET154" i="5"/>
  <c r="ET155" i="5"/>
  <c r="ET156" i="5"/>
  <c r="ET157" i="5"/>
  <c r="EU157" i="5" s="1"/>
  <c r="ET158" i="5"/>
  <c r="ET159" i="5"/>
  <c r="ET160" i="5"/>
  <c r="EU160" i="5" s="1"/>
  <c r="ET161" i="5"/>
  <c r="ET162" i="5"/>
  <c r="EU162" i="5" s="1"/>
  <c r="ET163" i="5"/>
  <c r="ET164" i="5"/>
  <c r="EU164" i="5" s="1"/>
  <c r="ET165" i="5"/>
  <c r="ET166" i="5"/>
  <c r="EU166" i="5" s="1"/>
  <c r="ET167" i="5"/>
  <c r="ET168" i="5"/>
  <c r="EU168" i="5" s="1"/>
  <c r="ET169" i="5"/>
  <c r="ET170" i="5"/>
  <c r="EU170" i="5" s="1"/>
  <c r="ET171" i="5"/>
  <c r="ET172" i="5"/>
  <c r="EU172" i="5" s="1"/>
  <c r="ET173" i="5"/>
  <c r="ET174" i="5"/>
  <c r="EU174" i="5" s="1"/>
  <c r="ET175" i="5"/>
  <c r="ET176" i="5"/>
  <c r="EU176" i="5" s="1"/>
  <c r="ET177" i="5"/>
  <c r="ET178" i="5"/>
  <c r="ET179" i="5"/>
  <c r="ET180" i="5"/>
  <c r="EV180" i="5" s="1"/>
  <c r="DK180" i="5" s="1"/>
  <c r="ET181" i="5"/>
  <c r="ET182" i="5"/>
  <c r="EU182" i="5" s="1"/>
  <c r="ET183" i="5"/>
  <c r="ET184" i="5"/>
  <c r="ET185" i="5"/>
  <c r="ET186" i="5"/>
  <c r="ET187" i="5"/>
  <c r="ET188" i="5"/>
  <c r="EU188" i="5" s="1"/>
  <c r="ET189" i="5"/>
  <c r="ET190" i="5"/>
  <c r="ET191" i="5"/>
  <c r="ET192" i="5"/>
  <c r="EU192" i="5" s="1"/>
  <c r="ET193" i="5"/>
  <c r="ET194" i="5"/>
  <c r="ET195" i="5"/>
  <c r="ET196" i="5"/>
  <c r="ET197" i="5"/>
  <c r="ET198" i="5"/>
  <c r="ET199" i="5"/>
  <c r="ET200" i="5"/>
  <c r="ET201" i="5"/>
  <c r="ET202" i="5"/>
  <c r="ET203" i="5"/>
  <c r="ET204" i="5"/>
  <c r="ET205" i="5"/>
  <c r="ET206" i="5"/>
  <c r="ET207" i="5"/>
  <c r="ET208" i="5"/>
  <c r="ET209" i="5"/>
  <c r="ET210" i="5"/>
  <c r="ET211" i="5"/>
  <c r="EV211" i="5" s="1"/>
  <c r="DJ211" i="5" s="1"/>
  <c r="ET212" i="5"/>
  <c r="EV212" i="5" s="1"/>
  <c r="DJ212" i="5" s="1"/>
  <c r="ET213" i="5"/>
  <c r="EV213" i="5" s="1"/>
  <c r="DJ213" i="5" s="1"/>
  <c r="ET214" i="5"/>
  <c r="ET215" i="5"/>
  <c r="EV215" i="5" s="1"/>
  <c r="DK215" i="5" s="1"/>
  <c r="ET216" i="5"/>
  <c r="ET217" i="5"/>
  <c r="EV217" i="5" s="1"/>
  <c r="ET218" i="5"/>
  <c r="ET219" i="5"/>
  <c r="EV219" i="5" s="1"/>
  <c r="DK219" i="5" s="1"/>
  <c r="ET220" i="5"/>
  <c r="ET221" i="5"/>
  <c r="ET222" i="5"/>
  <c r="ET223" i="5"/>
  <c r="ET224" i="5"/>
  <c r="ET225" i="5"/>
  <c r="ET226" i="5"/>
  <c r="ET227" i="5"/>
  <c r="ET228" i="5"/>
  <c r="ET229" i="5"/>
  <c r="ET230" i="5"/>
  <c r="ET231" i="5"/>
  <c r="ET232" i="5"/>
  <c r="ET233" i="5"/>
  <c r="ET234" i="5"/>
  <c r="EV234" i="5" s="1"/>
  <c r="ET235" i="5"/>
  <c r="ET236" i="5"/>
  <c r="EV236" i="5" s="1"/>
  <c r="ET237" i="5"/>
  <c r="EV237" i="5" s="1"/>
  <c r="ET238" i="5"/>
  <c r="ET239" i="5"/>
  <c r="ET240" i="5"/>
  <c r="ET241" i="5"/>
  <c r="EV241" i="5" s="1"/>
  <c r="ET242" i="5"/>
  <c r="EV242" i="5" s="1"/>
  <c r="ET243" i="5"/>
  <c r="EV243" i="5" s="1"/>
  <c r="DK243" i="5" s="1"/>
  <c r="ET244" i="5"/>
  <c r="ET245" i="5"/>
  <c r="EV245" i="5" s="1"/>
  <c r="ET246" i="5"/>
  <c r="ET247" i="5"/>
  <c r="EV247" i="5" s="1"/>
  <c r="DK247" i="5" s="1"/>
  <c r="ET248" i="5"/>
  <c r="ET249" i="5"/>
  <c r="EV249" i="5" s="1"/>
  <c r="ET250" i="5"/>
  <c r="EV250" i="5" s="1"/>
  <c r="ET251" i="5"/>
  <c r="EV251" i="5" s="1"/>
  <c r="DK251" i="5" s="1"/>
  <c r="ET252" i="5"/>
  <c r="ET253" i="5"/>
  <c r="EV253" i="5" s="1"/>
  <c r="ET254" i="5"/>
  <c r="EV254" i="5" s="1"/>
  <c r="ET255" i="5"/>
  <c r="EV255" i="5" s="1"/>
  <c r="DK255" i="5" s="1"/>
  <c r="ET256" i="5"/>
  <c r="EV256" i="5" s="1"/>
  <c r="ET257" i="5"/>
  <c r="EV257" i="5" s="1"/>
  <c r="ET258" i="5"/>
  <c r="EV258" i="5" s="1"/>
  <c r="ET259" i="5"/>
  <c r="EV259" i="5" s="1"/>
  <c r="DK259" i="5" s="1"/>
  <c r="ET260" i="5"/>
  <c r="EV260" i="5" s="1"/>
  <c r="DJ260" i="5" s="1"/>
  <c r="ET261" i="5"/>
  <c r="ET262" i="5"/>
  <c r="ET263" i="5"/>
  <c r="ET264" i="5"/>
  <c r="ET265" i="5"/>
  <c r="ET266" i="5"/>
  <c r="ET267" i="5"/>
  <c r="ET268" i="5"/>
  <c r="EU268" i="5" s="1"/>
  <c r="ET269" i="5"/>
  <c r="EU269" i="5" s="1"/>
  <c r="ET270" i="5"/>
  <c r="EU270" i="5" s="1"/>
  <c r="ET271" i="5"/>
  <c r="EU271" i="5" s="1"/>
  <c r="ET272" i="5"/>
  <c r="EU272" i="5" s="1"/>
  <c r="ET273" i="5"/>
  <c r="EU273" i="5" s="1"/>
  <c r="ET274" i="5"/>
  <c r="EU274" i="5" s="1"/>
  <c r="ET275" i="5"/>
  <c r="EU275" i="5" s="1"/>
  <c r="ET276" i="5"/>
  <c r="EU276" i="5" s="1"/>
  <c r="ET277" i="5"/>
  <c r="EU277" i="5" s="1"/>
  <c r="ET278" i="5"/>
  <c r="EU278" i="5" s="1"/>
  <c r="ET279" i="5"/>
  <c r="EU279" i="5" s="1"/>
  <c r="ET280" i="5"/>
  <c r="EU280" i="5" s="1"/>
  <c r="ET281" i="5"/>
  <c r="EU281" i="5" s="1"/>
  <c r="ET282" i="5"/>
  <c r="EU282" i="5" s="1"/>
  <c r="ET283" i="5"/>
  <c r="EU283" i="5" s="1"/>
  <c r="ET284" i="5"/>
  <c r="EU284" i="5" s="1"/>
  <c r="ET285" i="5"/>
  <c r="EU285" i="5" s="1"/>
  <c r="ET286" i="5"/>
  <c r="EU286" i="5" s="1"/>
  <c r="ET287" i="5"/>
  <c r="EU287" i="5" s="1"/>
  <c r="ET288" i="5"/>
  <c r="EU288" i="5" s="1"/>
  <c r="ET289" i="5"/>
  <c r="EU289" i="5" s="1"/>
  <c r="ET290" i="5"/>
  <c r="EU290" i="5" s="1"/>
  <c r="ET291" i="5"/>
  <c r="EU291" i="5" s="1"/>
  <c r="ET292" i="5"/>
  <c r="EU292" i="5" s="1"/>
  <c r="ET293" i="5"/>
  <c r="EU293" i="5" s="1"/>
  <c r="ET294" i="5"/>
  <c r="EU294" i="5" s="1"/>
  <c r="ET295" i="5"/>
  <c r="EU295" i="5" s="1"/>
  <c r="ET296" i="5"/>
  <c r="EU296" i="5" s="1"/>
  <c r="ET297" i="5"/>
  <c r="ET298" i="5"/>
  <c r="ET299" i="5"/>
  <c r="ET300" i="5"/>
  <c r="ET301" i="5"/>
  <c r="ET302" i="5"/>
  <c r="ET303" i="5"/>
  <c r="ET304" i="5"/>
  <c r="ET305" i="5"/>
  <c r="ET306" i="5"/>
  <c r="ET307" i="5"/>
  <c r="ET308" i="5"/>
  <c r="ET309" i="5"/>
  <c r="ET310" i="5"/>
  <c r="ET311" i="5"/>
  <c r="ET312" i="5"/>
  <c r="ET313" i="5"/>
  <c r="ET314" i="5"/>
  <c r="ET315" i="5"/>
  <c r="ET316" i="5"/>
  <c r="ET317" i="5"/>
  <c r="ET318" i="5"/>
  <c r="ET319" i="5"/>
  <c r="ET320" i="5"/>
  <c r="ET321" i="5"/>
  <c r="ET322" i="5"/>
  <c r="ET323" i="5"/>
  <c r="ET324" i="5"/>
  <c r="ET325" i="5"/>
  <c r="ET326" i="5"/>
  <c r="ET327" i="5"/>
  <c r="EV327" i="5" s="1"/>
  <c r="DK327" i="5" s="1"/>
  <c r="ET328" i="5"/>
  <c r="ET329" i="5"/>
  <c r="EV329" i="5" s="1"/>
  <c r="ET330" i="5"/>
  <c r="EV330" i="5" s="1"/>
  <c r="ET331" i="5"/>
  <c r="EU331" i="5" s="1"/>
  <c r="ET332" i="5"/>
  <c r="ET333" i="5"/>
  <c r="ET334" i="5"/>
  <c r="ET335" i="5"/>
  <c r="EU335" i="5" s="1"/>
  <c r="ET336" i="5"/>
  <c r="EV336" i="5" s="1"/>
  <c r="ET337" i="5"/>
  <c r="EU337" i="5" s="1"/>
  <c r="ET338" i="5"/>
  <c r="EV338" i="5" s="1"/>
  <c r="ET339" i="5"/>
  <c r="ET340" i="5"/>
  <c r="EU340" i="5" s="1"/>
  <c r="ET341" i="5"/>
  <c r="EU341" i="5" s="1"/>
  <c r="ET342" i="5"/>
  <c r="EU342" i="5" s="1"/>
  <c r="ET343" i="5"/>
  <c r="EV343" i="5" s="1"/>
  <c r="ET344" i="5"/>
  <c r="ET345" i="5"/>
  <c r="ET346" i="5"/>
  <c r="EU346" i="5" s="1"/>
  <c r="ET347" i="5"/>
  <c r="EV347" i="5" s="1"/>
  <c r="DK347" i="5" s="1"/>
  <c r="ET348" i="5"/>
  <c r="ET349" i="5"/>
  <c r="EV349" i="5" s="1"/>
  <c r="ET350" i="5"/>
  <c r="EV350" i="5" s="1"/>
  <c r="ET351" i="5"/>
  <c r="EU351" i="5" s="1"/>
  <c r="ET352" i="5"/>
  <c r="ET353" i="5"/>
  <c r="ET354" i="5"/>
  <c r="ET355" i="5"/>
  <c r="EU355" i="5" s="1"/>
  <c r="ET356" i="5"/>
  <c r="ET357" i="5"/>
  <c r="EV357" i="5" s="1"/>
  <c r="DJ357" i="5" s="1"/>
  <c r="ET358" i="5"/>
  <c r="EU358" i="5" s="1"/>
  <c r="ET359" i="5"/>
  <c r="EU359" i="5" s="1"/>
  <c r="ET360" i="5"/>
  <c r="ET361" i="5"/>
  <c r="EU361" i="5" s="1"/>
  <c r="ET362" i="5"/>
  <c r="ET363" i="5"/>
  <c r="EU363" i="5" s="1"/>
  <c r="ET364" i="5"/>
  <c r="ET365" i="5"/>
  <c r="EV365" i="5" s="1"/>
  <c r="ET366" i="5"/>
  <c r="EV366" i="5" s="1"/>
  <c r="ET367" i="5"/>
  <c r="EU367" i="5" s="1"/>
  <c r="ET368" i="5"/>
  <c r="ET369" i="5"/>
  <c r="EV369" i="5" s="1"/>
  <c r="ET370" i="5"/>
  <c r="ET371" i="5"/>
  <c r="EU371" i="5" s="1"/>
  <c r="ET372" i="5"/>
  <c r="ET373" i="5"/>
  <c r="EV373" i="5" s="1"/>
  <c r="DJ373" i="5" s="1"/>
  <c r="ET374" i="5"/>
  <c r="EV374" i="5" s="1"/>
  <c r="ET375" i="5"/>
  <c r="EU375" i="5" s="1"/>
  <c r="ET376" i="5"/>
  <c r="ET377" i="5"/>
  <c r="EU377" i="5" s="1"/>
  <c r="ET378" i="5"/>
  <c r="EU378" i="5" s="1"/>
  <c r="ET379" i="5"/>
  <c r="EU379" i="5" s="1"/>
  <c r="ET380" i="5"/>
  <c r="ET381" i="5"/>
  <c r="EU381" i="5" s="1"/>
  <c r="ET382" i="5"/>
  <c r="EU382" i="5" s="1"/>
  <c r="ET383" i="5"/>
  <c r="ET384" i="5"/>
  <c r="EU384" i="5" s="1"/>
  <c r="ET385" i="5"/>
  <c r="EU385" i="5" s="1"/>
  <c r="ET386" i="5"/>
  <c r="EU386" i="5" s="1"/>
  <c r="ET387" i="5"/>
  <c r="EU387" i="5" s="1"/>
  <c r="ET388" i="5"/>
  <c r="EU388" i="5" s="1"/>
  <c r="ET389" i="5"/>
  <c r="EU389" i="5" s="1"/>
  <c r="ET390" i="5"/>
  <c r="EU390" i="5" s="1"/>
  <c r="ET391" i="5"/>
  <c r="EU391" i="5" s="1"/>
  <c r="ET392" i="5"/>
  <c r="EU392" i="5" s="1"/>
  <c r="ET393" i="5"/>
  <c r="EU393" i="5" s="1"/>
  <c r="ET394" i="5"/>
  <c r="EU394" i="5" s="1"/>
  <c r="ET395" i="5"/>
  <c r="EU395" i="5" s="1"/>
  <c r="ET396" i="5"/>
  <c r="EU396" i="5" s="1"/>
  <c r="ET397" i="5"/>
  <c r="EU397" i="5" s="1"/>
  <c r="ET398" i="5"/>
  <c r="EU398" i="5" s="1"/>
  <c r="ET399" i="5"/>
  <c r="EU399" i="5" s="1"/>
  <c r="ET400" i="5"/>
  <c r="EU400" i="5" s="1"/>
  <c r="ET401" i="5"/>
  <c r="EU401" i="5" s="1"/>
  <c r="ET402" i="5"/>
  <c r="EU402" i="5" s="1"/>
  <c r="ET403" i="5"/>
  <c r="EU403" i="5" s="1"/>
  <c r="ET404" i="5"/>
  <c r="EU404" i="5" s="1"/>
  <c r="ET405" i="5"/>
  <c r="EU405" i="5" s="1"/>
  <c r="ET406" i="5"/>
  <c r="EU406" i="5" s="1"/>
  <c r="ET407" i="5"/>
  <c r="EU407" i="5" s="1"/>
  <c r="ET408" i="5"/>
  <c r="EU408" i="5" s="1"/>
  <c r="ET409" i="5"/>
  <c r="EU409" i="5" s="1"/>
  <c r="ET410" i="5"/>
  <c r="EU410" i="5" s="1"/>
  <c r="ET411" i="5"/>
  <c r="EU411" i="5" s="1"/>
  <c r="ET412" i="5"/>
  <c r="EU412" i="5" s="1"/>
  <c r="ET413" i="5"/>
  <c r="EU413" i="5" s="1"/>
  <c r="ET414" i="5"/>
  <c r="EU414" i="5" s="1"/>
  <c r="ET415" i="5"/>
  <c r="EU415" i="5" s="1"/>
  <c r="ET416" i="5"/>
  <c r="EU416" i="5" s="1"/>
  <c r="ET417" i="5"/>
  <c r="EU417" i="5" s="1"/>
  <c r="ET418" i="5"/>
  <c r="EU418" i="5" s="1"/>
  <c r="ET419" i="5"/>
  <c r="EU419" i="5" s="1"/>
  <c r="ET420" i="5"/>
  <c r="EU420" i="5" s="1"/>
  <c r="ET421" i="5"/>
  <c r="EU421" i="5" s="1"/>
  <c r="ET422" i="5"/>
  <c r="EU422" i="5" s="1"/>
  <c r="ET423" i="5"/>
  <c r="EU423" i="5" s="1"/>
  <c r="ET424" i="5"/>
  <c r="EU424" i="5" s="1"/>
  <c r="ET425" i="5"/>
  <c r="EU425" i="5" s="1"/>
  <c r="ET426" i="5"/>
  <c r="ET427" i="5"/>
  <c r="ET428" i="5"/>
  <c r="ET429" i="5"/>
  <c r="EU429" i="5" s="1"/>
  <c r="ET430" i="5"/>
  <c r="ET431" i="5"/>
  <c r="ET432" i="5"/>
  <c r="ET433" i="5"/>
  <c r="EU433" i="5" s="1"/>
  <c r="ET434" i="5"/>
  <c r="ET435" i="5"/>
  <c r="ET436" i="5"/>
  <c r="ET437" i="5"/>
  <c r="EU437" i="5" s="1"/>
  <c r="ET438" i="5"/>
  <c r="ET439" i="5"/>
  <c r="ET440" i="5"/>
  <c r="ET441" i="5"/>
  <c r="EU441" i="5" s="1"/>
  <c r="ET442" i="5"/>
  <c r="ET443" i="5"/>
  <c r="ET444" i="5"/>
  <c r="ET445" i="5"/>
  <c r="EU445" i="5" s="1"/>
  <c r="ET446" i="5"/>
  <c r="ET447" i="5"/>
  <c r="ET448" i="5"/>
  <c r="ET449" i="5"/>
  <c r="EU449" i="5" s="1"/>
  <c r="ET450" i="5"/>
  <c r="ET451" i="5"/>
  <c r="ET452" i="5"/>
  <c r="ET453" i="5"/>
  <c r="EU453" i="5" s="1"/>
  <c r="ET454" i="5"/>
  <c r="ET455" i="5"/>
  <c r="ET456" i="5"/>
  <c r="ET457" i="5"/>
  <c r="EU457" i="5" s="1"/>
  <c r="ET458" i="5"/>
  <c r="ET459" i="5"/>
  <c r="ET460" i="5"/>
  <c r="ET461" i="5"/>
  <c r="EU461" i="5" s="1"/>
  <c r="ET462" i="5"/>
  <c r="ET463" i="5"/>
  <c r="ET464" i="5"/>
  <c r="ET465" i="5"/>
  <c r="EU465" i="5" s="1"/>
  <c r="ET466" i="5"/>
  <c r="ET467" i="5"/>
  <c r="ET468" i="5"/>
  <c r="ET469" i="5"/>
  <c r="EU469" i="5" s="1"/>
  <c r="ET470" i="5"/>
  <c r="ET471" i="5"/>
  <c r="ET472" i="5"/>
  <c r="ET473" i="5"/>
  <c r="ET474" i="5"/>
  <c r="ET475" i="5"/>
  <c r="ET476" i="5"/>
  <c r="ET477" i="5"/>
  <c r="ET478" i="5"/>
  <c r="ET479" i="5"/>
  <c r="ET480" i="5"/>
  <c r="ET481" i="5"/>
  <c r="ET482" i="5"/>
  <c r="ET483" i="5"/>
  <c r="ET484" i="5"/>
  <c r="ET485" i="5"/>
  <c r="ET486" i="5"/>
  <c r="ET487" i="5"/>
  <c r="ET488" i="5"/>
  <c r="ET489" i="5"/>
  <c r="ET490" i="5"/>
  <c r="ET491" i="5"/>
  <c r="ET492" i="5"/>
  <c r="ET493" i="5"/>
  <c r="ET494" i="5"/>
  <c r="ET495" i="5"/>
  <c r="ET496" i="5"/>
  <c r="ET497" i="5"/>
  <c r="ET498" i="5"/>
  <c r="ET499" i="5"/>
  <c r="ET500" i="5"/>
  <c r="ET501" i="5"/>
  <c r="ET502" i="5"/>
  <c r="ET503" i="5"/>
  <c r="ET504" i="5"/>
  <c r="ET505" i="5"/>
  <c r="ET506" i="5"/>
  <c r="ET507" i="5"/>
  <c r="ET508" i="5"/>
  <c r="ET509" i="5"/>
  <c r="ET510" i="5"/>
  <c r="ET511" i="5"/>
  <c r="ET512" i="5"/>
  <c r="ET513" i="5"/>
  <c r="ET514" i="5"/>
  <c r="ET515" i="5"/>
  <c r="ET516" i="5"/>
  <c r="ET517" i="5"/>
  <c r="ET518" i="5"/>
  <c r="ET519" i="5"/>
  <c r="ET520" i="5"/>
  <c r="ET521" i="5"/>
  <c r="ET522" i="5"/>
  <c r="ET523" i="5"/>
  <c r="ET524" i="5"/>
  <c r="ET525" i="5"/>
  <c r="ET526" i="5"/>
  <c r="ET527" i="5"/>
  <c r="ET528" i="5"/>
  <c r="ET529" i="5"/>
  <c r="ET530" i="5"/>
  <c r="ET531" i="5"/>
  <c r="ET532" i="5"/>
  <c r="ET533" i="5"/>
  <c r="ET534" i="5"/>
  <c r="ET535" i="5"/>
  <c r="ET536" i="5"/>
  <c r="ET537" i="5"/>
  <c r="ET538" i="5"/>
  <c r="ET539" i="5"/>
  <c r="ET540" i="5"/>
  <c r="ET541" i="5"/>
  <c r="EU541" i="5" s="1"/>
  <c r="ET542" i="5"/>
  <c r="ET543" i="5"/>
  <c r="ET544" i="5"/>
  <c r="ET545" i="5"/>
  <c r="ET546" i="5"/>
  <c r="ET547" i="5"/>
  <c r="ET548" i="5"/>
  <c r="ET549" i="5"/>
  <c r="ET550" i="5"/>
  <c r="ET551" i="5"/>
  <c r="ET552" i="5"/>
  <c r="ET553" i="5"/>
  <c r="EU553" i="5" s="1"/>
  <c r="ET554" i="5"/>
  <c r="ET555" i="5"/>
  <c r="ET556" i="5"/>
  <c r="ET557" i="5"/>
  <c r="EU557" i="5" s="1"/>
  <c r="ET558" i="5"/>
  <c r="ET559" i="5"/>
  <c r="ET560" i="5"/>
  <c r="ET561" i="5"/>
  <c r="EU561" i="5" s="1"/>
  <c r="ET562" i="5"/>
  <c r="ET563" i="5"/>
  <c r="ET564" i="5"/>
  <c r="ET565" i="5"/>
  <c r="ET566" i="5"/>
  <c r="ET567" i="5"/>
  <c r="ET568" i="5"/>
  <c r="ET569" i="5"/>
  <c r="EV569" i="5" s="1"/>
  <c r="DM569" i="5" s="1"/>
  <c r="ET570" i="5"/>
  <c r="ET571" i="5"/>
  <c r="ET572" i="5"/>
  <c r="ET573" i="5"/>
  <c r="EU573" i="5" s="1"/>
  <c r="ET574" i="5"/>
  <c r="ET575" i="5"/>
  <c r="ET576" i="5"/>
  <c r="ET577" i="5"/>
  <c r="EU577" i="5" s="1"/>
  <c r="ET578" i="5"/>
  <c r="ET579" i="5"/>
  <c r="ET580" i="5"/>
  <c r="ET581" i="5"/>
  <c r="EU581" i="5" s="1"/>
  <c r="ET582" i="5"/>
  <c r="ET583" i="5"/>
  <c r="ET584" i="5"/>
  <c r="ET585" i="5"/>
  <c r="EU585" i="5" s="1"/>
  <c r="ET586" i="5"/>
  <c r="ET587" i="5"/>
  <c r="ET588" i="5"/>
  <c r="ET589" i="5"/>
  <c r="EU589" i="5" s="1"/>
  <c r="ET590" i="5"/>
  <c r="ET591" i="5"/>
  <c r="ET592" i="5"/>
  <c r="ET593" i="5"/>
  <c r="EU593" i="5" s="1"/>
  <c r="ET594" i="5"/>
  <c r="ET595" i="5"/>
  <c r="ET596" i="5"/>
  <c r="ET597" i="5"/>
  <c r="EU597" i="5" s="1"/>
  <c r="ET598" i="5"/>
  <c r="ET599" i="5"/>
  <c r="ET600" i="5"/>
  <c r="DV14" i="5"/>
  <c r="DV15" i="5"/>
  <c r="DV16" i="5"/>
  <c r="DV17" i="5"/>
  <c r="DV18" i="5"/>
  <c r="DV19" i="5"/>
  <c r="DV20" i="5"/>
  <c r="DV21" i="5"/>
  <c r="DW21" i="5" s="1"/>
  <c r="DV22" i="5"/>
  <c r="DW22" i="5" s="1"/>
  <c r="DV23" i="5"/>
  <c r="DW23" i="5" s="1"/>
  <c r="DV24" i="5"/>
  <c r="DW24" i="5" s="1"/>
  <c r="DV25" i="5"/>
  <c r="DW25" i="5" s="1"/>
  <c r="DV26" i="5"/>
  <c r="DW26" i="5" s="1"/>
  <c r="DV27" i="5"/>
  <c r="DW27" i="5" s="1"/>
  <c r="DV28" i="5"/>
  <c r="DW28" i="5" s="1"/>
  <c r="DV29" i="5"/>
  <c r="DW29" i="5" s="1"/>
  <c r="DV30" i="5"/>
  <c r="DW30" i="5" s="1"/>
  <c r="DV31" i="5"/>
  <c r="DW31" i="5" s="1"/>
  <c r="DV32" i="5"/>
  <c r="DW32" i="5" s="1"/>
  <c r="DV33" i="5"/>
  <c r="DW33" i="5" s="1"/>
  <c r="DV34" i="5"/>
  <c r="DW34" i="5" s="1"/>
  <c r="DV35" i="5"/>
  <c r="DW35" i="5" s="1"/>
  <c r="DV36" i="5"/>
  <c r="DW36" i="5" s="1"/>
  <c r="DV37" i="5"/>
  <c r="DW37" i="5" s="1"/>
  <c r="DV38" i="5"/>
  <c r="DW38" i="5" s="1"/>
  <c r="DV39" i="5"/>
  <c r="DW39" i="5" s="1"/>
  <c r="DV40" i="5"/>
  <c r="DW40" i="5" s="1"/>
  <c r="DV41" i="5"/>
  <c r="DW41" i="5" s="1"/>
  <c r="DV42" i="5"/>
  <c r="DW42" i="5" s="1"/>
  <c r="DV43" i="5"/>
  <c r="DW43" i="5" s="1"/>
  <c r="DV44" i="5"/>
  <c r="DW44" i="5" s="1"/>
  <c r="DV45" i="5"/>
  <c r="DW45" i="5" s="1"/>
  <c r="DV46" i="5"/>
  <c r="DW46" i="5" s="1"/>
  <c r="DV47" i="5"/>
  <c r="DW47" i="5" s="1"/>
  <c r="DV48" i="5"/>
  <c r="DW48" i="5" s="1"/>
  <c r="DV49" i="5"/>
  <c r="DW49" i="5" s="1"/>
  <c r="DV50" i="5"/>
  <c r="DW50" i="5" s="1"/>
  <c r="DV51" i="5"/>
  <c r="DV52" i="5"/>
  <c r="DW52" i="5" s="1"/>
  <c r="DV53" i="5"/>
  <c r="DW53" i="5" s="1"/>
  <c r="DV54" i="5"/>
  <c r="DW54" i="5" s="1"/>
  <c r="DV55" i="5"/>
  <c r="DW55" i="5" s="1"/>
  <c r="DV56" i="5"/>
  <c r="DW56" i="5" s="1"/>
  <c r="DV57" i="5"/>
  <c r="DW57" i="5" s="1"/>
  <c r="DV58" i="5"/>
  <c r="DW58" i="5" s="1"/>
  <c r="DV59" i="5"/>
  <c r="DW59" i="5" s="1"/>
  <c r="DV60" i="5"/>
  <c r="DW60" i="5" s="1"/>
  <c r="DV61" i="5"/>
  <c r="DW61" i="5" s="1"/>
  <c r="DV62" i="5"/>
  <c r="DW62" i="5" s="1"/>
  <c r="DV63" i="5"/>
  <c r="DW63" i="5" s="1"/>
  <c r="DV64" i="5"/>
  <c r="DW64" i="5" s="1"/>
  <c r="DV65" i="5"/>
  <c r="DW65" i="5" s="1"/>
  <c r="DV66" i="5"/>
  <c r="DW66" i="5" s="1"/>
  <c r="DV67" i="5"/>
  <c r="DW67" i="5" s="1"/>
  <c r="DV68" i="5"/>
  <c r="DW68" i="5" s="1"/>
  <c r="DV69" i="5"/>
  <c r="DW69" i="5" s="1"/>
  <c r="DV70" i="5"/>
  <c r="DW70" i="5" s="1"/>
  <c r="DV71" i="5"/>
  <c r="DW71" i="5" s="1"/>
  <c r="DV72" i="5"/>
  <c r="DW72" i="5" s="1"/>
  <c r="DV73" i="5"/>
  <c r="DW73" i="5" s="1"/>
  <c r="DV74" i="5"/>
  <c r="DW74" i="5" s="1"/>
  <c r="DV75" i="5"/>
  <c r="DW75" i="5" s="1"/>
  <c r="DV76" i="5"/>
  <c r="DW76" i="5" s="1"/>
  <c r="DV77" i="5"/>
  <c r="DW77" i="5" s="1"/>
  <c r="DV78" i="5"/>
  <c r="DW78" i="5" s="1"/>
  <c r="DV79" i="5"/>
  <c r="DW79" i="5" s="1"/>
  <c r="DV80" i="5"/>
  <c r="DW80" i="5" s="1"/>
  <c r="DV81" i="5"/>
  <c r="DW81" i="5" s="1"/>
  <c r="DV82" i="5"/>
  <c r="DW82" i="5" s="1"/>
  <c r="DV83" i="5"/>
  <c r="DW83" i="5" s="1"/>
  <c r="DV84" i="5"/>
  <c r="DW84" i="5" s="1"/>
  <c r="DV85" i="5"/>
  <c r="DW85" i="5" s="1"/>
  <c r="DV86" i="5"/>
  <c r="DW86" i="5" s="1"/>
  <c r="DV87" i="5"/>
  <c r="DW87" i="5" s="1"/>
  <c r="DV88" i="5"/>
  <c r="DW88" i="5" s="1"/>
  <c r="DV89" i="5"/>
  <c r="DW89" i="5" s="1"/>
  <c r="DV90" i="5"/>
  <c r="DW90" i="5" s="1"/>
  <c r="DV91" i="5"/>
  <c r="DW91" i="5" s="1"/>
  <c r="DV92" i="5"/>
  <c r="DW92" i="5" s="1"/>
  <c r="DV93" i="5"/>
  <c r="DW93" i="5" s="1"/>
  <c r="DV94" i="5"/>
  <c r="DW94" i="5" s="1"/>
  <c r="DV95" i="5"/>
  <c r="DW95" i="5" s="1"/>
  <c r="DV96" i="5"/>
  <c r="DW96" i="5" s="1"/>
  <c r="DV97" i="5"/>
  <c r="DW97" i="5" s="1"/>
  <c r="DV98" i="5"/>
  <c r="DW98" i="5" s="1"/>
  <c r="DV99" i="5"/>
  <c r="DW99" i="5" s="1"/>
  <c r="DV100" i="5"/>
  <c r="DW100" i="5" s="1"/>
  <c r="DV101" i="5"/>
  <c r="DW101" i="5" s="1"/>
  <c r="DV102" i="5"/>
  <c r="DW102" i="5" s="1"/>
  <c r="DV103" i="5"/>
  <c r="DW103" i="5" s="1"/>
  <c r="DV104" i="5"/>
  <c r="DW104" i="5" s="1"/>
  <c r="DV105" i="5"/>
  <c r="DW105" i="5" s="1"/>
  <c r="DV106" i="5"/>
  <c r="DW106" i="5" s="1"/>
  <c r="DV107" i="5"/>
  <c r="DW107" i="5" s="1"/>
  <c r="DV108" i="5"/>
  <c r="DW108" i="5" s="1"/>
  <c r="DV109" i="5"/>
  <c r="DW109" i="5" s="1"/>
  <c r="DV110" i="5"/>
  <c r="DW110" i="5" s="1"/>
  <c r="DV111" i="5"/>
  <c r="DV112" i="5"/>
  <c r="DW112" i="5" s="1"/>
  <c r="DV113" i="5"/>
  <c r="DW113" i="5" s="1"/>
  <c r="DV114" i="5"/>
  <c r="DW114" i="5" s="1"/>
  <c r="DV115" i="5"/>
  <c r="DW115" i="5" s="1"/>
  <c r="DV116" i="5"/>
  <c r="DW116" i="5" s="1"/>
  <c r="DV117" i="5"/>
  <c r="DW117" i="5" s="1"/>
  <c r="DV118" i="5"/>
  <c r="DW118" i="5" s="1"/>
  <c r="DV119" i="5"/>
  <c r="DW119" i="5" s="1"/>
  <c r="DV120" i="5"/>
  <c r="DW120" i="5" s="1"/>
  <c r="DV121" i="5"/>
  <c r="DW121" i="5" s="1"/>
  <c r="DV122" i="5"/>
  <c r="DW122" i="5" s="1"/>
  <c r="DV123" i="5"/>
  <c r="DW123" i="5" s="1"/>
  <c r="DV124" i="5"/>
  <c r="DW124" i="5" s="1"/>
  <c r="DV125" i="5"/>
  <c r="DW125" i="5" s="1"/>
  <c r="DV126" i="5"/>
  <c r="DW126" i="5" s="1"/>
  <c r="DV127" i="5"/>
  <c r="DW127" i="5" s="1"/>
  <c r="DV128" i="5"/>
  <c r="DW128" i="5" s="1"/>
  <c r="DV129" i="5"/>
  <c r="DW129" i="5" s="1"/>
  <c r="DV130" i="5"/>
  <c r="DW130" i="5" s="1"/>
  <c r="DV131" i="5"/>
  <c r="DW131" i="5" s="1"/>
  <c r="DV132" i="5"/>
  <c r="DW132" i="5" s="1"/>
  <c r="DV133" i="5"/>
  <c r="DW133" i="5" s="1"/>
  <c r="DV134" i="5"/>
  <c r="DW134" i="5" s="1"/>
  <c r="DV135" i="5"/>
  <c r="DW135" i="5" s="1"/>
  <c r="DV136" i="5"/>
  <c r="DW136" i="5" s="1"/>
  <c r="DV137" i="5"/>
  <c r="DW137" i="5" s="1"/>
  <c r="DV138" i="5"/>
  <c r="DW138" i="5" s="1"/>
  <c r="DV139" i="5"/>
  <c r="DW139" i="5" s="1"/>
  <c r="DV140" i="5"/>
  <c r="DW140" i="5" s="1"/>
  <c r="DV141" i="5"/>
  <c r="DW141" i="5" s="1"/>
  <c r="DV142" i="5"/>
  <c r="DW142" i="5" s="1"/>
  <c r="DV143" i="5"/>
  <c r="DW143" i="5" s="1"/>
  <c r="DV144" i="5"/>
  <c r="DW144" i="5" s="1"/>
  <c r="DV145" i="5"/>
  <c r="DW145" i="5" s="1"/>
  <c r="DV146" i="5"/>
  <c r="DW146" i="5" s="1"/>
  <c r="DV147" i="5"/>
  <c r="DW147" i="5" s="1"/>
  <c r="DV148" i="5"/>
  <c r="DW148" i="5" s="1"/>
  <c r="DV149" i="5"/>
  <c r="DW149" i="5" s="1"/>
  <c r="DV150" i="5"/>
  <c r="DW150" i="5" s="1"/>
  <c r="DV151" i="5"/>
  <c r="DW151" i="5" s="1"/>
  <c r="DV152" i="5"/>
  <c r="DW152" i="5" s="1"/>
  <c r="DV153" i="5"/>
  <c r="DW153" i="5" s="1"/>
  <c r="DV154" i="5"/>
  <c r="DW154" i="5" s="1"/>
  <c r="DV155" i="5"/>
  <c r="DW155" i="5" s="1"/>
  <c r="DV156" i="5"/>
  <c r="DW156" i="5" s="1"/>
  <c r="DV157" i="5"/>
  <c r="DW157" i="5" s="1"/>
  <c r="DV158" i="5"/>
  <c r="DW158" i="5" s="1"/>
  <c r="DV159" i="5"/>
  <c r="DW159" i="5" s="1"/>
  <c r="DV160" i="5"/>
  <c r="DW160" i="5" s="1"/>
  <c r="DV161" i="5"/>
  <c r="DW161" i="5" s="1"/>
  <c r="DV162" i="5"/>
  <c r="DW162" i="5" s="1"/>
  <c r="DV163" i="5"/>
  <c r="DW163" i="5" s="1"/>
  <c r="DV164" i="5"/>
  <c r="DW164" i="5" s="1"/>
  <c r="DV165" i="5"/>
  <c r="DW165" i="5" s="1"/>
  <c r="DV166" i="5"/>
  <c r="DW166" i="5" s="1"/>
  <c r="DV167" i="5"/>
  <c r="DW167" i="5" s="1"/>
  <c r="DV168" i="5"/>
  <c r="DW168" i="5" s="1"/>
  <c r="DV169" i="5"/>
  <c r="DW169" i="5" s="1"/>
  <c r="DV170" i="5"/>
  <c r="DW170" i="5" s="1"/>
  <c r="DV171" i="5"/>
  <c r="DW171" i="5" s="1"/>
  <c r="DV172" i="5"/>
  <c r="DW172" i="5" s="1"/>
  <c r="DV173" i="5"/>
  <c r="DW173" i="5" s="1"/>
  <c r="DV174" i="5"/>
  <c r="DW174" i="5" s="1"/>
  <c r="DV175" i="5"/>
  <c r="DV176" i="5"/>
  <c r="DW176" i="5" s="1"/>
  <c r="DV177" i="5"/>
  <c r="DW177" i="5" s="1"/>
  <c r="DV178" i="5"/>
  <c r="DW178" i="5" s="1"/>
  <c r="DV179" i="5"/>
  <c r="DW179" i="5" s="1"/>
  <c r="DV180" i="5"/>
  <c r="DW180" i="5" s="1"/>
  <c r="DV181" i="5"/>
  <c r="DW181" i="5" s="1"/>
  <c r="DV182" i="5"/>
  <c r="DW182" i="5" s="1"/>
  <c r="DV183" i="5"/>
  <c r="DW183" i="5" s="1"/>
  <c r="DV184" i="5"/>
  <c r="DW184" i="5" s="1"/>
  <c r="DV185" i="5"/>
  <c r="DW185" i="5" s="1"/>
  <c r="DV186" i="5"/>
  <c r="DW186" i="5" s="1"/>
  <c r="DV187" i="5"/>
  <c r="DW187" i="5" s="1"/>
  <c r="DV188" i="5"/>
  <c r="DW188" i="5" s="1"/>
  <c r="DV189" i="5"/>
  <c r="DW189" i="5" s="1"/>
  <c r="DV190" i="5"/>
  <c r="DW190" i="5" s="1"/>
  <c r="DV191" i="5"/>
  <c r="DW191" i="5" s="1"/>
  <c r="DV192" i="5"/>
  <c r="DW192" i="5" s="1"/>
  <c r="DV193" i="5"/>
  <c r="DW193" i="5" s="1"/>
  <c r="DV194" i="5"/>
  <c r="DW194" i="5" s="1"/>
  <c r="DV195" i="5"/>
  <c r="DW195" i="5" s="1"/>
  <c r="DV196" i="5"/>
  <c r="DW196" i="5" s="1"/>
  <c r="DV197" i="5"/>
  <c r="DW197" i="5" s="1"/>
  <c r="DV198" i="5"/>
  <c r="DW198" i="5" s="1"/>
  <c r="DV199" i="5"/>
  <c r="DW199" i="5" s="1"/>
  <c r="DV200" i="5"/>
  <c r="DW200" i="5" s="1"/>
  <c r="DV201" i="5"/>
  <c r="DW201" i="5" s="1"/>
  <c r="DV202" i="5"/>
  <c r="DW202" i="5" s="1"/>
  <c r="DV203" i="5"/>
  <c r="DW203" i="5" s="1"/>
  <c r="DV204" i="5"/>
  <c r="DW204" i="5" s="1"/>
  <c r="DV205" i="5"/>
  <c r="DW205" i="5" s="1"/>
  <c r="DV206" i="5"/>
  <c r="DW206" i="5" s="1"/>
  <c r="DV207" i="5"/>
  <c r="DW207" i="5" s="1"/>
  <c r="DV208" i="5"/>
  <c r="DW208" i="5" s="1"/>
  <c r="DV209" i="5"/>
  <c r="DW209" i="5" s="1"/>
  <c r="DV210" i="5"/>
  <c r="DW210" i="5" s="1"/>
  <c r="DV211" i="5"/>
  <c r="DW211" i="5" s="1"/>
  <c r="DV212" i="5"/>
  <c r="DW212" i="5" s="1"/>
  <c r="DV213" i="5"/>
  <c r="DW213" i="5" s="1"/>
  <c r="DV214" i="5"/>
  <c r="DW214" i="5" s="1"/>
  <c r="DV215" i="5"/>
  <c r="DW215" i="5" s="1"/>
  <c r="DV216" i="5"/>
  <c r="DW216" i="5" s="1"/>
  <c r="DV217" i="5"/>
  <c r="DW217" i="5" s="1"/>
  <c r="DV218" i="5"/>
  <c r="DW218" i="5" s="1"/>
  <c r="DV219" i="5"/>
  <c r="DW219" i="5" s="1"/>
  <c r="DV220" i="5"/>
  <c r="DW220" i="5" s="1"/>
  <c r="DV221" i="5"/>
  <c r="DW221" i="5" s="1"/>
  <c r="DV222" i="5"/>
  <c r="DW222" i="5" s="1"/>
  <c r="DV223" i="5"/>
  <c r="DW223" i="5" s="1"/>
  <c r="DV224" i="5"/>
  <c r="DW224" i="5" s="1"/>
  <c r="DV225" i="5"/>
  <c r="DW225" i="5" s="1"/>
  <c r="DV226" i="5"/>
  <c r="DW226" i="5" s="1"/>
  <c r="DV227" i="5"/>
  <c r="DW227" i="5" s="1"/>
  <c r="DV228" i="5"/>
  <c r="DW228" i="5" s="1"/>
  <c r="DV229" i="5"/>
  <c r="DW229" i="5" s="1"/>
  <c r="DV230" i="5"/>
  <c r="DW230" i="5" s="1"/>
  <c r="DV231" i="5"/>
  <c r="DW231" i="5" s="1"/>
  <c r="DV232" i="5"/>
  <c r="DW232" i="5" s="1"/>
  <c r="DV233" i="5"/>
  <c r="DW233" i="5" s="1"/>
  <c r="DV234" i="5"/>
  <c r="DW234" i="5" s="1"/>
  <c r="DV235" i="5"/>
  <c r="DW235" i="5" s="1"/>
  <c r="DV236" i="5"/>
  <c r="DW236" i="5" s="1"/>
  <c r="DV237" i="5"/>
  <c r="DW237" i="5" s="1"/>
  <c r="DV238" i="5"/>
  <c r="DW238" i="5" s="1"/>
  <c r="DV239" i="5"/>
  <c r="DW239" i="5" s="1"/>
  <c r="DV240" i="5"/>
  <c r="DW240" i="5" s="1"/>
  <c r="DV241" i="5"/>
  <c r="DW241" i="5" s="1"/>
  <c r="DV242" i="5"/>
  <c r="DW242" i="5" s="1"/>
  <c r="DV243" i="5"/>
  <c r="DW243" i="5" s="1"/>
  <c r="DV244" i="5"/>
  <c r="DW244" i="5" s="1"/>
  <c r="DV245" i="5"/>
  <c r="DW245" i="5" s="1"/>
  <c r="DV246" i="5"/>
  <c r="DW246" i="5" s="1"/>
  <c r="DV247" i="5"/>
  <c r="DW247" i="5" s="1"/>
  <c r="DV248" i="5"/>
  <c r="DW248" i="5" s="1"/>
  <c r="DV249" i="5"/>
  <c r="DW249" i="5" s="1"/>
  <c r="DV250" i="5"/>
  <c r="DW250" i="5" s="1"/>
  <c r="DV251" i="5"/>
  <c r="DW251" i="5" s="1"/>
  <c r="DV252" i="5"/>
  <c r="DW252" i="5" s="1"/>
  <c r="DV253" i="5"/>
  <c r="DW253" i="5" s="1"/>
  <c r="DV254" i="5"/>
  <c r="DW254" i="5" s="1"/>
  <c r="DV255" i="5"/>
  <c r="DW255" i="5" s="1"/>
  <c r="DV256" i="5"/>
  <c r="DW256" i="5" s="1"/>
  <c r="DV257" i="5"/>
  <c r="DW257" i="5" s="1"/>
  <c r="DV258" i="5"/>
  <c r="DW258" i="5" s="1"/>
  <c r="DV259" i="5"/>
  <c r="DW259" i="5" s="1"/>
  <c r="DV260" i="5"/>
  <c r="DW260" i="5" s="1"/>
  <c r="DV261" i="5"/>
  <c r="DW261" i="5" s="1"/>
  <c r="DV262" i="5"/>
  <c r="DW262" i="5" s="1"/>
  <c r="DV263" i="5"/>
  <c r="DV264" i="5"/>
  <c r="DW264" i="5" s="1"/>
  <c r="DV265" i="5"/>
  <c r="DW265" i="5" s="1"/>
  <c r="DV266" i="5"/>
  <c r="DW266" i="5" s="1"/>
  <c r="DV267" i="5"/>
  <c r="DW267" i="5" s="1"/>
  <c r="DV268" i="5"/>
  <c r="DW268" i="5" s="1"/>
  <c r="DV269" i="5"/>
  <c r="DW269" i="5" s="1"/>
  <c r="DV270" i="5"/>
  <c r="DW270" i="5" s="1"/>
  <c r="DV271" i="5"/>
  <c r="DW271" i="5" s="1"/>
  <c r="DV272" i="5"/>
  <c r="DW272" i="5" s="1"/>
  <c r="DV273" i="5"/>
  <c r="DW273" i="5" s="1"/>
  <c r="DV274" i="5"/>
  <c r="DW274" i="5" s="1"/>
  <c r="DV275" i="5"/>
  <c r="DW275" i="5" s="1"/>
  <c r="DV276" i="5"/>
  <c r="DW276" i="5" s="1"/>
  <c r="DV277" i="5"/>
  <c r="DW277" i="5" s="1"/>
  <c r="DV278" i="5"/>
  <c r="DW278" i="5" s="1"/>
  <c r="DV279" i="5"/>
  <c r="DW279" i="5" s="1"/>
  <c r="DV280" i="5"/>
  <c r="DW280" i="5" s="1"/>
  <c r="DV281" i="5"/>
  <c r="DW281" i="5" s="1"/>
  <c r="DV282" i="5"/>
  <c r="DW282" i="5" s="1"/>
  <c r="DV283" i="5"/>
  <c r="DW283" i="5" s="1"/>
  <c r="DV284" i="5"/>
  <c r="DW284" i="5" s="1"/>
  <c r="DV285" i="5"/>
  <c r="DW285" i="5" s="1"/>
  <c r="DV286" i="5"/>
  <c r="DW286" i="5" s="1"/>
  <c r="DV287" i="5"/>
  <c r="DW287" i="5" s="1"/>
  <c r="DV288" i="5"/>
  <c r="DW288" i="5" s="1"/>
  <c r="DV289" i="5"/>
  <c r="DW289" i="5" s="1"/>
  <c r="DV290" i="5"/>
  <c r="DW290" i="5" s="1"/>
  <c r="DV291" i="5"/>
  <c r="DW291" i="5" s="1"/>
  <c r="DV292" i="5"/>
  <c r="DW292" i="5" s="1"/>
  <c r="DV293" i="5"/>
  <c r="DW293" i="5" s="1"/>
  <c r="DV294" i="5"/>
  <c r="DW294" i="5" s="1"/>
  <c r="DV295" i="5"/>
  <c r="DW295" i="5" s="1"/>
  <c r="DV296" i="5"/>
  <c r="DW296" i="5" s="1"/>
  <c r="DV297" i="5"/>
  <c r="DW297" i="5" s="1"/>
  <c r="DV298" i="5"/>
  <c r="DW298" i="5" s="1"/>
  <c r="DV299" i="5"/>
  <c r="DW299" i="5" s="1"/>
  <c r="DV300" i="5"/>
  <c r="DW300" i="5" s="1"/>
  <c r="DV301" i="5"/>
  <c r="DW301" i="5" s="1"/>
  <c r="DV302" i="5"/>
  <c r="DW302" i="5" s="1"/>
  <c r="DV303" i="5"/>
  <c r="DW303" i="5" s="1"/>
  <c r="DV304" i="5"/>
  <c r="DW304" i="5" s="1"/>
  <c r="DV305" i="5"/>
  <c r="DW305" i="5" s="1"/>
  <c r="DV306" i="5"/>
  <c r="DW306" i="5" s="1"/>
  <c r="DV307" i="5"/>
  <c r="DW307" i="5" s="1"/>
  <c r="DV308" i="5"/>
  <c r="DW308" i="5" s="1"/>
  <c r="DV309" i="5"/>
  <c r="DW309" i="5" s="1"/>
  <c r="DV310" i="5"/>
  <c r="DW310" i="5" s="1"/>
  <c r="DV311" i="5"/>
  <c r="DW311" i="5" s="1"/>
  <c r="DV312" i="5"/>
  <c r="DW312" i="5" s="1"/>
  <c r="DV313" i="5"/>
  <c r="DW313" i="5" s="1"/>
  <c r="DV314" i="5"/>
  <c r="DW314" i="5" s="1"/>
  <c r="DV315" i="5"/>
  <c r="DW315" i="5" s="1"/>
  <c r="DV316" i="5"/>
  <c r="DW316" i="5" s="1"/>
  <c r="DV317" i="5"/>
  <c r="DW317" i="5" s="1"/>
  <c r="DV318" i="5"/>
  <c r="DW318" i="5" s="1"/>
  <c r="DV319" i="5"/>
  <c r="DW319" i="5" s="1"/>
  <c r="DV320" i="5"/>
  <c r="DW320" i="5" s="1"/>
  <c r="DV321" i="5"/>
  <c r="DW321" i="5" s="1"/>
  <c r="DV322" i="5"/>
  <c r="DW322" i="5" s="1"/>
  <c r="DV323" i="5"/>
  <c r="DW323" i="5" s="1"/>
  <c r="DV324" i="5"/>
  <c r="DW324" i="5" s="1"/>
  <c r="DV325" i="5"/>
  <c r="DW325" i="5" s="1"/>
  <c r="DV326" i="5"/>
  <c r="DW326" i="5" s="1"/>
  <c r="DV327" i="5"/>
  <c r="DW327" i="5" s="1"/>
  <c r="DV328" i="5"/>
  <c r="DW328" i="5" s="1"/>
  <c r="DV329" i="5"/>
  <c r="DW329" i="5" s="1"/>
  <c r="DV330" i="5"/>
  <c r="DW330" i="5" s="1"/>
  <c r="DV331" i="5"/>
  <c r="DW331" i="5" s="1"/>
  <c r="DV332" i="5"/>
  <c r="DW332" i="5" s="1"/>
  <c r="DV333" i="5"/>
  <c r="DW333" i="5" s="1"/>
  <c r="DV334" i="5"/>
  <c r="DW334" i="5" s="1"/>
  <c r="DV335" i="5"/>
  <c r="DW335" i="5" s="1"/>
  <c r="DV336" i="5"/>
  <c r="DW336" i="5" s="1"/>
  <c r="DV337" i="5"/>
  <c r="DW337" i="5" s="1"/>
  <c r="DV338" i="5"/>
  <c r="DW338" i="5" s="1"/>
  <c r="DV339" i="5"/>
  <c r="DW339" i="5" s="1"/>
  <c r="DV340" i="5"/>
  <c r="DW340" i="5" s="1"/>
  <c r="DV341" i="5"/>
  <c r="DW341" i="5" s="1"/>
  <c r="DV342" i="5"/>
  <c r="DW342" i="5" s="1"/>
  <c r="DV343" i="5"/>
  <c r="DW343" i="5" s="1"/>
  <c r="DV344" i="5"/>
  <c r="DW344" i="5" s="1"/>
  <c r="DV345" i="5"/>
  <c r="DW345" i="5" s="1"/>
  <c r="DV346" i="5"/>
  <c r="DW346" i="5" s="1"/>
  <c r="DV347" i="5"/>
  <c r="DW347" i="5" s="1"/>
  <c r="DV348" i="5"/>
  <c r="DW348" i="5" s="1"/>
  <c r="DV349" i="5"/>
  <c r="DW349" i="5" s="1"/>
  <c r="DV350" i="5"/>
  <c r="DW350" i="5" s="1"/>
  <c r="DV351" i="5"/>
  <c r="DW351" i="5" s="1"/>
  <c r="DV352" i="5"/>
  <c r="DW352" i="5" s="1"/>
  <c r="DV353" i="5"/>
  <c r="DW353" i="5" s="1"/>
  <c r="DV354" i="5"/>
  <c r="DW354" i="5" s="1"/>
  <c r="DV355" i="5"/>
  <c r="DW355" i="5" s="1"/>
  <c r="DV356" i="5"/>
  <c r="DW356" i="5" s="1"/>
  <c r="DV357" i="5"/>
  <c r="DW357" i="5" s="1"/>
  <c r="DV358" i="5"/>
  <c r="DW358" i="5" s="1"/>
  <c r="DV359" i="5"/>
  <c r="DV360" i="5"/>
  <c r="DW360" i="5" s="1"/>
  <c r="DV361" i="5"/>
  <c r="DW361" i="5" s="1"/>
  <c r="DV362" i="5"/>
  <c r="DW362" i="5" s="1"/>
  <c r="DV363" i="5"/>
  <c r="DW363" i="5" s="1"/>
  <c r="DV364" i="5"/>
  <c r="DW364" i="5" s="1"/>
  <c r="DV365" i="5"/>
  <c r="DW365" i="5" s="1"/>
  <c r="DV366" i="5"/>
  <c r="DW366" i="5" s="1"/>
  <c r="DV367" i="5"/>
  <c r="DW367" i="5" s="1"/>
  <c r="DV368" i="5"/>
  <c r="DW368" i="5" s="1"/>
  <c r="DV369" i="5"/>
  <c r="DW369" i="5" s="1"/>
  <c r="DV370" i="5"/>
  <c r="DW370" i="5" s="1"/>
  <c r="DV371" i="5"/>
  <c r="DW371" i="5" s="1"/>
  <c r="DV372" i="5"/>
  <c r="DW372" i="5" s="1"/>
  <c r="DV373" i="5"/>
  <c r="DW373" i="5" s="1"/>
  <c r="DV374" i="5"/>
  <c r="DW374" i="5" s="1"/>
  <c r="DV375" i="5"/>
  <c r="DW375" i="5" s="1"/>
  <c r="DV376" i="5"/>
  <c r="DW376" i="5" s="1"/>
  <c r="DV377" i="5"/>
  <c r="DW377" i="5" s="1"/>
  <c r="DV378" i="5"/>
  <c r="DW378" i="5" s="1"/>
  <c r="DV379" i="5"/>
  <c r="DW379" i="5" s="1"/>
  <c r="DV380" i="5"/>
  <c r="DW380" i="5" s="1"/>
  <c r="DV381" i="5"/>
  <c r="DW381" i="5" s="1"/>
  <c r="DV382" i="5"/>
  <c r="DW382" i="5" s="1"/>
  <c r="DV383" i="5"/>
  <c r="DW383" i="5" s="1"/>
  <c r="DV384" i="5"/>
  <c r="DW384" i="5" s="1"/>
  <c r="DV385" i="5"/>
  <c r="DW385" i="5" s="1"/>
  <c r="DV386" i="5"/>
  <c r="DW386" i="5" s="1"/>
  <c r="DV387" i="5"/>
  <c r="DW387" i="5" s="1"/>
  <c r="DV388" i="5"/>
  <c r="DW388" i="5" s="1"/>
  <c r="DV389" i="5"/>
  <c r="DW389" i="5" s="1"/>
  <c r="DV390" i="5"/>
  <c r="DW390" i="5" s="1"/>
  <c r="DV391" i="5"/>
  <c r="DW391" i="5" s="1"/>
  <c r="DV392" i="5"/>
  <c r="DW392" i="5" s="1"/>
  <c r="DV393" i="5"/>
  <c r="DW393" i="5" s="1"/>
  <c r="DV394" i="5"/>
  <c r="DW394" i="5" s="1"/>
  <c r="DV395" i="5"/>
  <c r="DW395" i="5" s="1"/>
  <c r="DV396" i="5"/>
  <c r="DW396" i="5" s="1"/>
  <c r="DV397" i="5"/>
  <c r="DW397" i="5" s="1"/>
  <c r="DV398" i="5"/>
  <c r="DW398" i="5" s="1"/>
  <c r="DV399" i="5"/>
  <c r="DW399" i="5" s="1"/>
  <c r="DV400" i="5"/>
  <c r="DW400" i="5" s="1"/>
  <c r="DV401" i="5"/>
  <c r="DW401" i="5" s="1"/>
  <c r="DV402" i="5"/>
  <c r="DW402" i="5" s="1"/>
  <c r="DV403" i="5"/>
  <c r="DW403" i="5" s="1"/>
  <c r="DV404" i="5"/>
  <c r="DW404" i="5" s="1"/>
  <c r="DV405" i="5"/>
  <c r="DW405" i="5" s="1"/>
  <c r="DV406" i="5"/>
  <c r="DW406" i="5" s="1"/>
  <c r="DV407" i="5"/>
  <c r="DW407" i="5" s="1"/>
  <c r="DV408" i="5"/>
  <c r="DW408" i="5" s="1"/>
  <c r="DV409" i="5"/>
  <c r="DW409" i="5" s="1"/>
  <c r="DV410" i="5"/>
  <c r="DW410" i="5" s="1"/>
  <c r="DV411" i="5"/>
  <c r="DW411" i="5" s="1"/>
  <c r="DV412" i="5"/>
  <c r="DW412" i="5" s="1"/>
  <c r="DV413" i="5"/>
  <c r="DW413" i="5" s="1"/>
  <c r="DV414" i="5"/>
  <c r="DW414" i="5" s="1"/>
  <c r="DV415" i="5"/>
  <c r="DW415" i="5" s="1"/>
  <c r="DV416" i="5"/>
  <c r="DW416" i="5" s="1"/>
  <c r="DV417" i="5"/>
  <c r="DW417" i="5" s="1"/>
  <c r="DV418" i="5"/>
  <c r="DW418" i="5" s="1"/>
  <c r="DV419" i="5"/>
  <c r="DW419" i="5" s="1"/>
  <c r="DV420" i="5"/>
  <c r="DW420" i="5" s="1"/>
  <c r="DV421" i="5"/>
  <c r="DW421" i="5" s="1"/>
  <c r="DV422" i="5"/>
  <c r="DW422" i="5" s="1"/>
  <c r="DV423" i="5"/>
  <c r="DW423" i="5" s="1"/>
  <c r="DV424" i="5"/>
  <c r="DW424" i="5" s="1"/>
  <c r="DV425" i="5"/>
  <c r="DW425" i="5" s="1"/>
  <c r="DV426" i="5"/>
  <c r="DW426" i="5" s="1"/>
  <c r="DV427" i="5"/>
  <c r="DV428" i="5"/>
  <c r="DW428" i="5" s="1"/>
  <c r="DV429" i="5"/>
  <c r="DV430" i="5"/>
  <c r="DW430" i="5" s="1"/>
  <c r="DV431" i="5"/>
  <c r="DV432" i="5"/>
  <c r="DV433" i="5"/>
  <c r="DV434" i="5"/>
  <c r="DW434" i="5" s="1"/>
  <c r="DV435" i="5"/>
  <c r="DV436" i="5"/>
  <c r="DW436" i="5" s="1"/>
  <c r="DV437" i="5"/>
  <c r="DV438" i="5"/>
  <c r="DW438" i="5" s="1"/>
  <c r="DV439" i="5"/>
  <c r="DV440" i="5"/>
  <c r="DW440" i="5" s="1"/>
  <c r="DV441" i="5"/>
  <c r="DV442" i="5"/>
  <c r="DW442" i="5" s="1"/>
  <c r="DV443" i="5"/>
  <c r="DV444" i="5"/>
  <c r="DW444" i="5" s="1"/>
  <c r="DV445" i="5"/>
  <c r="DV446" i="5"/>
  <c r="DW446" i="5" s="1"/>
  <c r="DV447" i="5"/>
  <c r="DV448" i="5"/>
  <c r="DW448" i="5" s="1"/>
  <c r="DV449" i="5"/>
  <c r="DV450" i="5"/>
  <c r="DW450" i="5" s="1"/>
  <c r="DV451" i="5"/>
  <c r="DV452" i="5"/>
  <c r="DW452" i="5" s="1"/>
  <c r="DV453" i="5"/>
  <c r="DV454" i="5"/>
  <c r="DW454" i="5" s="1"/>
  <c r="DV455" i="5"/>
  <c r="DV456" i="5"/>
  <c r="DW456" i="5" s="1"/>
  <c r="DV457" i="5"/>
  <c r="DV458" i="5"/>
  <c r="DW458" i="5" s="1"/>
  <c r="DV459" i="5"/>
  <c r="DV460" i="5"/>
  <c r="DW460" i="5" s="1"/>
  <c r="DV461" i="5"/>
  <c r="DV462" i="5"/>
  <c r="DW462" i="5" s="1"/>
  <c r="DV463" i="5"/>
  <c r="DV464" i="5"/>
  <c r="DW464" i="5" s="1"/>
  <c r="DV465" i="5"/>
  <c r="DV466" i="5"/>
  <c r="DW466" i="5" s="1"/>
  <c r="DV467" i="5"/>
  <c r="DV468" i="5"/>
  <c r="DW468" i="5" s="1"/>
  <c r="DV469" i="5"/>
  <c r="DV470" i="5"/>
  <c r="DW470" i="5" s="1"/>
  <c r="DV471" i="5"/>
  <c r="DV472" i="5"/>
  <c r="DW472" i="5" s="1"/>
  <c r="DV473" i="5"/>
  <c r="DV474" i="5"/>
  <c r="DW474" i="5" s="1"/>
  <c r="DV475" i="5"/>
  <c r="DV476" i="5"/>
  <c r="DW476" i="5" s="1"/>
  <c r="DV477" i="5"/>
  <c r="DV478" i="5"/>
  <c r="DW478" i="5" s="1"/>
  <c r="DV479" i="5"/>
  <c r="DV480" i="5"/>
  <c r="DW480" i="5" s="1"/>
  <c r="DV481" i="5"/>
  <c r="DV482" i="5"/>
  <c r="DW482" i="5" s="1"/>
  <c r="DV483" i="5"/>
  <c r="DV484" i="5"/>
  <c r="DW484" i="5" s="1"/>
  <c r="DV485" i="5"/>
  <c r="DV486" i="5"/>
  <c r="DW486" i="5" s="1"/>
  <c r="DV487" i="5"/>
  <c r="DV488" i="5"/>
  <c r="DW488" i="5" s="1"/>
  <c r="DV489" i="5"/>
  <c r="DV490" i="5"/>
  <c r="DW490" i="5" s="1"/>
  <c r="DV491" i="5"/>
  <c r="DV492" i="5"/>
  <c r="DW492" i="5" s="1"/>
  <c r="DV493" i="5"/>
  <c r="DV494" i="5"/>
  <c r="DV495" i="5"/>
  <c r="DV496" i="5"/>
  <c r="DW496" i="5" s="1"/>
  <c r="DV497" i="5"/>
  <c r="DV498" i="5"/>
  <c r="DW498" i="5" s="1"/>
  <c r="DV499" i="5"/>
  <c r="DV500" i="5"/>
  <c r="DW500" i="5" s="1"/>
  <c r="DV501" i="5"/>
  <c r="DV502" i="5"/>
  <c r="DW502" i="5" s="1"/>
  <c r="DV503" i="5"/>
  <c r="DV504" i="5"/>
  <c r="DW504" i="5" s="1"/>
  <c r="DV505" i="5"/>
  <c r="DV506" i="5"/>
  <c r="DW506" i="5" s="1"/>
  <c r="DV507" i="5"/>
  <c r="DV508" i="5"/>
  <c r="DW508" i="5" s="1"/>
  <c r="DV509" i="5"/>
  <c r="DV510" i="5"/>
  <c r="DW510" i="5" s="1"/>
  <c r="DV511" i="5"/>
  <c r="DV512" i="5"/>
  <c r="DW512" i="5" s="1"/>
  <c r="DV513" i="5"/>
  <c r="DV514" i="5"/>
  <c r="DW514" i="5" s="1"/>
  <c r="DV515" i="5"/>
  <c r="DV516" i="5"/>
  <c r="DW516" i="5" s="1"/>
  <c r="DV517" i="5"/>
  <c r="DV518" i="5"/>
  <c r="DW518" i="5" s="1"/>
  <c r="DV519" i="5"/>
  <c r="DV520" i="5"/>
  <c r="DW520" i="5" s="1"/>
  <c r="DV521" i="5"/>
  <c r="DV522" i="5"/>
  <c r="DW522" i="5" s="1"/>
  <c r="DV523" i="5"/>
  <c r="DV524" i="5"/>
  <c r="DW524" i="5" s="1"/>
  <c r="DV525" i="5"/>
  <c r="DV526" i="5"/>
  <c r="DW526" i="5" s="1"/>
  <c r="DV527" i="5"/>
  <c r="DV528" i="5"/>
  <c r="DW528" i="5" s="1"/>
  <c r="DV529" i="5"/>
  <c r="DV530" i="5"/>
  <c r="DW530" i="5" s="1"/>
  <c r="DV531" i="5"/>
  <c r="DV532" i="5"/>
  <c r="DW532" i="5" s="1"/>
  <c r="DV533" i="5"/>
  <c r="DV534" i="5"/>
  <c r="DW534" i="5" s="1"/>
  <c r="DV535" i="5"/>
  <c r="DV536" i="5"/>
  <c r="DW536" i="5" s="1"/>
  <c r="DV537" i="5"/>
  <c r="DV538" i="5"/>
  <c r="DW538" i="5" s="1"/>
  <c r="DV539" i="5"/>
  <c r="DV540" i="5"/>
  <c r="DW540" i="5" s="1"/>
  <c r="DV541" i="5"/>
  <c r="DV542" i="5"/>
  <c r="DW542" i="5" s="1"/>
  <c r="DV543" i="5"/>
  <c r="DV544" i="5"/>
  <c r="DW544" i="5" s="1"/>
  <c r="DV545" i="5"/>
  <c r="DV546" i="5"/>
  <c r="DW546" i="5" s="1"/>
  <c r="DV547" i="5"/>
  <c r="DV548" i="5"/>
  <c r="DW548" i="5" s="1"/>
  <c r="DV549" i="5"/>
  <c r="DV550" i="5"/>
  <c r="DW550" i="5" s="1"/>
  <c r="DV551" i="5"/>
  <c r="DV552" i="5"/>
  <c r="DW552" i="5" s="1"/>
  <c r="DV553" i="5"/>
  <c r="DV554" i="5"/>
  <c r="DW554" i="5" s="1"/>
  <c r="DV555" i="5"/>
  <c r="DV556" i="5"/>
  <c r="DW556" i="5" s="1"/>
  <c r="DV557" i="5"/>
  <c r="DV558" i="5"/>
  <c r="DW558" i="5" s="1"/>
  <c r="DV559" i="5"/>
  <c r="DV560" i="5"/>
  <c r="DW560" i="5" s="1"/>
  <c r="DV561" i="5"/>
  <c r="DV562" i="5"/>
  <c r="DW562" i="5" s="1"/>
  <c r="DV563" i="5"/>
  <c r="DV564" i="5"/>
  <c r="DW564" i="5" s="1"/>
  <c r="DV565" i="5"/>
  <c r="DV566" i="5"/>
  <c r="DW566" i="5" s="1"/>
  <c r="DV567" i="5"/>
  <c r="DV568" i="5"/>
  <c r="DW568" i="5" s="1"/>
  <c r="DV569" i="5"/>
  <c r="DV570" i="5"/>
  <c r="DW570" i="5" s="1"/>
  <c r="DV571" i="5"/>
  <c r="DV572" i="5"/>
  <c r="DW572" i="5" s="1"/>
  <c r="DV573" i="5"/>
  <c r="DV574" i="5"/>
  <c r="DW574" i="5" s="1"/>
  <c r="DV575" i="5"/>
  <c r="DV576" i="5"/>
  <c r="DW576" i="5" s="1"/>
  <c r="DV577" i="5"/>
  <c r="DV578" i="5"/>
  <c r="DW578" i="5" s="1"/>
  <c r="DV579" i="5"/>
  <c r="DV580" i="5"/>
  <c r="DW580" i="5" s="1"/>
  <c r="DV581" i="5"/>
  <c r="DV582" i="5"/>
  <c r="DW582" i="5" s="1"/>
  <c r="DV583" i="5"/>
  <c r="DV584" i="5"/>
  <c r="DW584" i="5" s="1"/>
  <c r="DV585" i="5"/>
  <c r="DV586" i="5"/>
  <c r="DW586" i="5" s="1"/>
  <c r="DV587" i="5"/>
  <c r="DV588" i="5"/>
  <c r="DW588" i="5" s="1"/>
  <c r="DV589" i="5"/>
  <c r="DV590" i="5"/>
  <c r="DW590" i="5" s="1"/>
  <c r="DV591" i="5"/>
  <c r="DV592" i="5"/>
  <c r="DW592" i="5" s="1"/>
  <c r="DV593" i="5"/>
  <c r="DV594" i="5"/>
  <c r="DW594" i="5" s="1"/>
  <c r="DV595" i="5"/>
  <c r="DV596" i="5"/>
  <c r="DW596" i="5" s="1"/>
  <c r="DV597" i="5"/>
  <c r="DV598" i="5"/>
  <c r="DW598" i="5" s="1"/>
  <c r="DV599" i="5"/>
  <c r="DV600" i="5"/>
  <c r="DW600" i="5" s="1"/>
  <c r="DZ14" i="5"/>
  <c r="DZ15" i="5"/>
  <c r="DZ16" i="5"/>
  <c r="DZ17" i="5"/>
  <c r="DZ18" i="5"/>
  <c r="DZ19" i="5"/>
  <c r="DZ20" i="5"/>
  <c r="DZ21" i="5"/>
  <c r="DZ22" i="5"/>
  <c r="DZ23" i="5"/>
  <c r="DZ24" i="5"/>
  <c r="DZ25" i="5"/>
  <c r="DZ26" i="5"/>
  <c r="DZ27" i="5"/>
  <c r="DZ28" i="5"/>
  <c r="DZ29" i="5"/>
  <c r="DZ30" i="5"/>
  <c r="DZ31" i="5"/>
  <c r="DZ32" i="5"/>
  <c r="DZ33" i="5"/>
  <c r="DZ34" i="5"/>
  <c r="DZ35" i="5"/>
  <c r="DZ36" i="5"/>
  <c r="DZ37" i="5"/>
  <c r="DZ38" i="5"/>
  <c r="DZ39" i="5"/>
  <c r="DZ40" i="5"/>
  <c r="DZ41" i="5"/>
  <c r="DZ42" i="5"/>
  <c r="DZ43" i="5"/>
  <c r="DZ44" i="5"/>
  <c r="DZ45" i="5"/>
  <c r="DZ46" i="5"/>
  <c r="DZ47" i="5"/>
  <c r="DZ48" i="5"/>
  <c r="DZ49" i="5"/>
  <c r="DZ50" i="5"/>
  <c r="DZ51" i="5"/>
  <c r="DZ52" i="5"/>
  <c r="DZ53" i="5"/>
  <c r="DZ54" i="5"/>
  <c r="DZ55" i="5"/>
  <c r="DZ56" i="5"/>
  <c r="DZ57" i="5"/>
  <c r="DZ58" i="5"/>
  <c r="DZ59" i="5"/>
  <c r="DZ60" i="5"/>
  <c r="DZ61" i="5"/>
  <c r="DZ62" i="5"/>
  <c r="DZ63" i="5"/>
  <c r="DZ64" i="5"/>
  <c r="DZ65" i="5"/>
  <c r="DZ66" i="5"/>
  <c r="DZ67" i="5"/>
  <c r="DZ68" i="5"/>
  <c r="DZ69" i="5"/>
  <c r="DZ70" i="5"/>
  <c r="DZ71" i="5"/>
  <c r="DZ72" i="5"/>
  <c r="DZ73" i="5"/>
  <c r="DZ74" i="5"/>
  <c r="DZ75" i="5"/>
  <c r="DZ76" i="5"/>
  <c r="DZ77" i="5"/>
  <c r="DZ78" i="5"/>
  <c r="DZ79" i="5"/>
  <c r="DZ80" i="5"/>
  <c r="DZ81" i="5"/>
  <c r="DZ82" i="5"/>
  <c r="DZ83" i="5"/>
  <c r="DZ84" i="5"/>
  <c r="DZ85" i="5"/>
  <c r="DZ86" i="5"/>
  <c r="DZ87" i="5"/>
  <c r="DZ88" i="5"/>
  <c r="DZ89" i="5"/>
  <c r="DZ90" i="5"/>
  <c r="DZ91" i="5"/>
  <c r="DZ92" i="5"/>
  <c r="DZ93" i="5"/>
  <c r="DZ94" i="5"/>
  <c r="DZ95" i="5"/>
  <c r="DZ96" i="5"/>
  <c r="DZ97" i="5"/>
  <c r="DZ98" i="5"/>
  <c r="DZ99" i="5"/>
  <c r="DZ100" i="5"/>
  <c r="DZ101" i="5"/>
  <c r="DZ102" i="5"/>
  <c r="DZ103" i="5"/>
  <c r="DZ104" i="5"/>
  <c r="DZ105" i="5"/>
  <c r="DZ106" i="5"/>
  <c r="DZ107" i="5"/>
  <c r="DZ108" i="5"/>
  <c r="DZ109" i="5"/>
  <c r="DZ110" i="5"/>
  <c r="DZ111" i="5"/>
  <c r="DZ112" i="5"/>
  <c r="DZ113" i="5"/>
  <c r="DZ114" i="5"/>
  <c r="DZ115" i="5"/>
  <c r="DZ116" i="5"/>
  <c r="DZ117" i="5"/>
  <c r="DZ118" i="5"/>
  <c r="DZ119" i="5"/>
  <c r="DZ120" i="5"/>
  <c r="DZ121" i="5"/>
  <c r="DZ122" i="5"/>
  <c r="DZ123" i="5"/>
  <c r="DZ124" i="5"/>
  <c r="DZ125" i="5"/>
  <c r="DZ126" i="5"/>
  <c r="DZ127" i="5"/>
  <c r="DZ128" i="5"/>
  <c r="DZ129" i="5"/>
  <c r="DZ130" i="5"/>
  <c r="DZ131" i="5"/>
  <c r="DZ132" i="5"/>
  <c r="DZ133" i="5"/>
  <c r="DZ134" i="5"/>
  <c r="DZ135" i="5"/>
  <c r="DZ136" i="5"/>
  <c r="DZ137" i="5"/>
  <c r="DZ138" i="5"/>
  <c r="DZ139" i="5"/>
  <c r="DZ140" i="5"/>
  <c r="DZ141" i="5"/>
  <c r="DZ142" i="5"/>
  <c r="DZ143" i="5"/>
  <c r="DZ144" i="5"/>
  <c r="DZ145" i="5"/>
  <c r="DZ146" i="5"/>
  <c r="DZ147" i="5"/>
  <c r="DZ148" i="5"/>
  <c r="DZ149" i="5"/>
  <c r="DZ150" i="5"/>
  <c r="DZ151" i="5"/>
  <c r="DZ152" i="5"/>
  <c r="DZ153" i="5"/>
  <c r="DZ154" i="5"/>
  <c r="DZ155" i="5"/>
  <c r="DZ156" i="5"/>
  <c r="DZ157" i="5"/>
  <c r="DZ158" i="5"/>
  <c r="DZ159" i="5"/>
  <c r="DZ160" i="5"/>
  <c r="DZ161" i="5"/>
  <c r="DZ162" i="5"/>
  <c r="DZ163" i="5"/>
  <c r="DZ164" i="5"/>
  <c r="DZ165" i="5"/>
  <c r="DZ166" i="5"/>
  <c r="DZ167" i="5"/>
  <c r="DZ168" i="5"/>
  <c r="DZ169" i="5"/>
  <c r="DZ170" i="5"/>
  <c r="DZ171" i="5"/>
  <c r="DZ172" i="5"/>
  <c r="DZ173" i="5"/>
  <c r="DZ174" i="5"/>
  <c r="DZ175" i="5"/>
  <c r="DZ176" i="5"/>
  <c r="DZ177" i="5"/>
  <c r="DZ178" i="5"/>
  <c r="DZ179" i="5"/>
  <c r="DZ180" i="5"/>
  <c r="DZ181" i="5"/>
  <c r="DZ182" i="5"/>
  <c r="DZ183" i="5"/>
  <c r="DZ184" i="5"/>
  <c r="DZ185" i="5"/>
  <c r="DZ186" i="5"/>
  <c r="DZ187" i="5"/>
  <c r="DZ188" i="5"/>
  <c r="DZ189" i="5"/>
  <c r="DZ190" i="5"/>
  <c r="DZ191" i="5"/>
  <c r="DZ192" i="5"/>
  <c r="DZ193" i="5"/>
  <c r="DZ194" i="5"/>
  <c r="DZ195" i="5"/>
  <c r="DZ196" i="5"/>
  <c r="DZ197" i="5"/>
  <c r="DZ198" i="5"/>
  <c r="DZ199" i="5"/>
  <c r="DZ200" i="5"/>
  <c r="DZ201" i="5"/>
  <c r="DZ202" i="5"/>
  <c r="DZ203" i="5"/>
  <c r="DZ204" i="5"/>
  <c r="DZ205" i="5"/>
  <c r="DZ206" i="5"/>
  <c r="DZ207" i="5"/>
  <c r="DZ208" i="5"/>
  <c r="DZ209" i="5"/>
  <c r="DZ210" i="5"/>
  <c r="DZ211" i="5"/>
  <c r="DZ212" i="5"/>
  <c r="DZ213" i="5"/>
  <c r="DZ214" i="5"/>
  <c r="DZ215" i="5"/>
  <c r="DZ216" i="5"/>
  <c r="DZ217" i="5"/>
  <c r="DZ218" i="5"/>
  <c r="DZ219" i="5"/>
  <c r="DZ220" i="5"/>
  <c r="DZ221" i="5"/>
  <c r="DZ222" i="5"/>
  <c r="DZ223" i="5"/>
  <c r="DZ224" i="5"/>
  <c r="DZ225" i="5"/>
  <c r="DZ226" i="5"/>
  <c r="DZ227" i="5"/>
  <c r="DZ228" i="5"/>
  <c r="DZ229" i="5"/>
  <c r="DZ230" i="5"/>
  <c r="DZ231" i="5"/>
  <c r="DZ232" i="5"/>
  <c r="DZ233" i="5"/>
  <c r="DZ234" i="5"/>
  <c r="DZ235" i="5"/>
  <c r="DZ236" i="5"/>
  <c r="DZ237" i="5"/>
  <c r="DZ238" i="5"/>
  <c r="DZ239" i="5"/>
  <c r="DZ240" i="5"/>
  <c r="DZ241" i="5"/>
  <c r="DZ242" i="5"/>
  <c r="DZ243" i="5"/>
  <c r="DZ244" i="5"/>
  <c r="DZ245" i="5"/>
  <c r="DZ246" i="5"/>
  <c r="DZ247" i="5"/>
  <c r="DZ248" i="5"/>
  <c r="DZ249" i="5"/>
  <c r="DZ250" i="5"/>
  <c r="DZ251" i="5"/>
  <c r="DZ252" i="5"/>
  <c r="DZ253" i="5"/>
  <c r="DZ254" i="5"/>
  <c r="DZ255" i="5"/>
  <c r="DZ256" i="5"/>
  <c r="DZ257" i="5"/>
  <c r="DZ258" i="5"/>
  <c r="DZ259" i="5"/>
  <c r="DZ260" i="5"/>
  <c r="DZ261" i="5"/>
  <c r="DZ262" i="5"/>
  <c r="DZ263" i="5"/>
  <c r="DZ264" i="5"/>
  <c r="DZ265" i="5"/>
  <c r="DZ266" i="5"/>
  <c r="DZ267" i="5"/>
  <c r="DZ268" i="5"/>
  <c r="DZ269" i="5"/>
  <c r="DZ270" i="5"/>
  <c r="DZ271" i="5"/>
  <c r="DZ272" i="5"/>
  <c r="DZ273" i="5"/>
  <c r="DZ274" i="5"/>
  <c r="DZ275" i="5"/>
  <c r="DZ276" i="5"/>
  <c r="DZ277" i="5"/>
  <c r="DZ278" i="5"/>
  <c r="DZ279" i="5"/>
  <c r="DZ280" i="5"/>
  <c r="DZ281" i="5"/>
  <c r="DZ282" i="5"/>
  <c r="DZ283" i="5"/>
  <c r="DZ284" i="5"/>
  <c r="DZ285" i="5"/>
  <c r="DZ286" i="5"/>
  <c r="DZ287" i="5"/>
  <c r="DZ288" i="5"/>
  <c r="DZ289" i="5"/>
  <c r="DZ290" i="5"/>
  <c r="DZ291" i="5"/>
  <c r="DZ292" i="5"/>
  <c r="DZ293" i="5"/>
  <c r="DZ294" i="5"/>
  <c r="DZ295" i="5"/>
  <c r="DZ296" i="5"/>
  <c r="DZ297" i="5"/>
  <c r="DZ298" i="5"/>
  <c r="DZ299" i="5"/>
  <c r="DZ300" i="5"/>
  <c r="DZ301" i="5"/>
  <c r="DZ302" i="5"/>
  <c r="DZ303" i="5"/>
  <c r="DZ304" i="5"/>
  <c r="DZ305" i="5"/>
  <c r="DZ306" i="5"/>
  <c r="DZ307" i="5"/>
  <c r="DZ308" i="5"/>
  <c r="DZ309" i="5"/>
  <c r="DZ310" i="5"/>
  <c r="DZ311" i="5"/>
  <c r="DZ312" i="5"/>
  <c r="DZ313" i="5"/>
  <c r="DZ314" i="5"/>
  <c r="DZ315" i="5"/>
  <c r="DZ316" i="5"/>
  <c r="DZ317" i="5"/>
  <c r="DZ318" i="5"/>
  <c r="DZ319" i="5"/>
  <c r="DZ320" i="5"/>
  <c r="DZ321" i="5"/>
  <c r="DZ322" i="5"/>
  <c r="DZ323" i="5"/>
  <c r="DZ324" i="5"/>
  <c r="DZ325" i="5"/>
  <c r="DZ326" i="5"/>
  <c r="DZ327" i="5"/>
  <c r="DZ328" i="5"/>
  <c r="DZ329" i="5"/>
  <c r="DZ330" i="5"/>
  <c r="DZ331" i="5"/>
  <c r="DZ332" i="5"/>
  <c r="DZ333" i="5"/>
  <c r="DZ334" i="5"/>
  <c r="DZ335" i="5"/>
  <c r="DZ336" i="5"/>
  <c r="DZ337" i="5"/>
  <c r="DZ338" i="5"/>
  <c r="DZ339" i="5"/>
  <c r="DZ340" i="5"/>
  <c r="DZ341" i="5"/>
  <c r="DZ342" i="5"/>
  <c r="DZ343" i="5"/>
  <c r="DZ344" i="5"/>
  <c r="DZ345" i="5"/>
  <c r="DZ346" i="5"/>
  <c r="DZ347" i="5"/>
  <c r="DZ348" i="5"/>
  <c r="DZ349" i="5"/>
  <c r="DZ350" i="5"/>
  <c r="DZ351" i="5"/>
  <c r="DZ352" i="5"/>
  <c r="DZ353" i="5"/>
  <c r="DZ354" i="5"/>
  <c r="DZ355" i="5"/>
  <c r="DZ356" i="5"/>
  <c r="DZ357" i="5"/>
  <c r="DZ358" i="5"/>
  <c r="DZ359" i="5"/>
  <c r="DZ360" i="5"/>
  <c r="DZ361" i="5"/>
  <c r="DZ362" i="5"/>
  <c r="DZ363" i="5"/>
  <c r="DZ364" i="5"/>
  <c r="DZ365" i="5"/>
  <c r="DZ366" i="5"/>
  <c r="DZ367" i="5"/>
  <c r="DZ368" i="5"/>
  <c r="DZ369" i="5"/>
  <c r="DZ370" i="5"/>
  <c r="DZ371" i="5"/>
  <c r="DZ372" i="5"/>
  <c r="DZ373" i="5"/>
  <c r="DZ374" i="5"/>
  <c r="DZ375" i="5"/>
  <c r="DZ376" i="5"/>
  <c r="DZ377" i="5"/>
  <c r="DZ378" i="5"/>
  <c r="DZ379" i="5"/>
  <c r="DZ380" i="5"/>
  <c r="DZ381" i="5"/>
  <c r="DZ382" i="5"/>
  <c r="DZ383" i="5"/>
  <c r="DZ384" i="5"/>
  <c r="DZ385" i="5"/>
  <c r="DZ386" i="5"/>
  <c r="DZ387" i="5"/>
  <c r="DZ388" i="5"/>
  <c r="DZ389" i="5"/>
  <c r="DZ390" i="5"/>
  <c r="DZ391" i="5"/>
  <c r="DZ392" i="5"/>
  <c r="DZ393" i="5"/>
  <c r="DZ394" i="5"/>
  <c r="DZ395" i="5"/>
  <c r="DZ396" i="5"/>
  <c r="DZ397" i="5"/>
  <c r="DZ398" i="5"/>
  <c r="DZ399" i="5"/>
  <c r="DZ400" i="5"/>
  <c r="DZ401" i="5"/>
  <c r="DZ402" i="5"/>
  <c r="DZ403" i="5"/>
  <c r="DZ404" i="5"/>
  <c r="DZ405" i="5"/>
  <c r="DZ406" i="5"/>
  <c r="DZ407" i="5"/>
  <c r="DZ408" i="5"/>
  <c r="DZ409" i="5"/>
  <c r="DZ410" i="5"/>
  <c r="DZ411" i="5"/>
  <c r="DZ412" i="5"/>
  <c r="DZ413" i="5"/>
  <c r="DZ414" i="5"/>
  <c r="DZ415" i="5"/>
  <c r="DZ416" i="5"/>
  <c r="DZ417" i="5"/>
  <c r="DZ418" i="5"/>
  <c r="DZ419" i="5"/>
  <c r="DZ420" i="5"/>
  <c r="DZ421" i="5"/>
  <c r="DZ422" i="5"/>
  <c r="DZ423" i="5"/>
  <c r="DZ424" i="5"/>
  <c r="DZ425" i="5"/>
  <c r="DZ426" i="5"/>
  <c r="DZ427" i="5"/>
  <c r="DZ428" i="5"/>
  <c r="DZ429" i="5"/>
  <c r="DZ430" i="5"/>
  <c r="DZ431" i="5"/>
  <c r="DZ432" i="5"/>
  <c r="DZ433" i="5"/>
  <c r="DZ434" i="5"/>
  <c r="DZ435" i="5"/>
  <c r="DZ436" i="5"/>
  <c r="DZ437" i="5"/>
  <c r="DZ438" i="5"/>
  <c r="DZ439" i="5"/>
  <c r="DZ440" i="5"/>
  <c r="DZ441" i="5"/>
  <c r="DZ442" i="5"/>
  <c r="DZ443" i="5"/>
  <c r="DZ444" i="5"/>
  <c r="DZ445" i="5"/>
  <c r="DZ446" i="5"/>
  <c r="DZ447" i="5"/>
  <c r="DZ448" i="5"/>
  <c r="DZ449" i="5"/>
  <c r="DZ450" i="5"/>
  <c r="DZ451" i="5"/>
  <c r="DZ452" i="5"/>
  <c r="DZ453" i="5"/>
  <c r="DZ454" i="5"/>
  <c r="DZ455" i="5"/>
  <c r="DZ456" i="5"/>
  <c r="DZ457" i="5"/>
  <c r="DZ458" i="5"/>
  <c r="DZ459" i="5"/>
  <c r="DZ460" i="5"/>
  <c r="DZ461" i="5"/>
  <c r="DZ462" i="5"/>
  <c r="DZ463" i="5"/>
  <c r="DZ464" i="5"/>
  <c r="DZ465" i="5"/>
  <c r="DZ466" i="5"/>
  <c r="DZ467" i="5"/>
  <c r="DZ468" i="5"/>
  <c r="DZ469" i="5"/>
  <c r="DZ470" i="5"/>
  <c r="DZ471" i="5"/>
  <c r="DZ472" i="5"/>
  <c r="DZ473" i="5"/>
  <c r="DZ474" i="5"/>
  <c r="DZ475" i="5"/>
  <c r="DZ476" i="5"/>
  <c r="DZ477" i="5"/>
  <c r="DZ478" i="5"/>
  <c r="DZ479" i="5"/>
  <c r="DZ480" i="5"/>
  <c r="DZ481" i="5"/>
  <c r="DZ482" i="5"/>
  <c r="DZ483" i="5"/>
  <c r="DZ484" i="5"/>
  <c r="DZ485" i="5"/>
  <c r="DZ486" i="5"/>
  <c r="DZ487" i="5"/>
  <c r="DZ488" i="5"/>
  <c r="DZ489" i="5"/>
  <c r="DZ490" i="5"/>
  <c r="DZ491" i="5"/>
  <c r="DZ492" i="5"/>
  <c r="DZ493" i="5"/>
  <c r="DZ494" i="5"/>
  <c r="DZ495" i="5"/>
  <c r="DZ496" i="5"/>
  <c r="DZ497" i="5"/>
  <c r="DZ498" i="5"/>
  <c r="DZ499" i="5"/>
  <c r="DZ500" i="5"/>
  <c r="DZ501" i="5"/>
  <c r="DZ502" i="5"/>
  <c r="DZ503" i="5"/>
  <c r="DZ504" i="5"/>
  <c r="DZ505" i="5"/>
  <c r="DZ506" i="5"/>
  <c r="DZ507" i="5"/>
  <c r="DZ508" i="5"/>
  <c r="DZ509" i="5"/>
  <c r="DZ510" i="5"/>
  <c r="DZ511" i="5"/>
  <c r="DZ512" i="5"/>
  <c r="DZ513" i="5"/>
  <c r="DZ514" i="5"/>
  <c r="DZ515" i="5"/>
  <c r="DZ516" i="5"/>
  <c r="DZ517" i="5"/>
  <c r="DZ518" i="5"/>
  <c r="DZ519" i="5"/>
  <c r="DZ520" i="5"/>
  <c r="DZ521" i="5"/>
  <c r="DZ522" i="5"/>
  <c r="DZ523" i="5"/>
  <c r="DZ524" i="5"/>
  <c r="DZ525" i="5"/>
  <c r="DZ526" i="5"/>
  <c r="DZ527" i="5"/>
  <c r="DZ528" i="5"/>
  <c r="DZ529" i="5"/>
  <c r="DZ530" i="5"/>
  <c r="DZ531" i="5"/>
  <c r="DZ532" i="5"/>
  <c r="DZ533" i="5"/>
  <c r="DZ534" i="5"/>
  <c r="DZ535" i="5"/>
  <c r="DZ536" i="5"/>
  <c r="DZ537" i="5"/>
  <c r="DZ538" i="5"/>
  <c r="DZ539" i="5"/>
  <c r="DZ540" i="5"/>
  <c r="DZ541" i="5"/>
  <c r="DZ542" i="5"/>
  <c r="DZ543" i="5"/>
  <c r="DZ544" i="5"/>
  <c r="DZ545" i="5"/>
  <c r="DZ546" i="5"/>
  <c r="DZ547" i="5"/>
  <c r="DZ548" i="5"/>
  <c r="DZ549" i="5"/>
  <c r="DZ550" i="5"/>
  <c r="DZ551" i="5"/>
  <c r="DZ552" i="5"/>
  <c r="DZ553" i="5"/>
  <c r="DZ554" i="5"/>
  <c r="DZ555" i="5"/>
  <c r="DZ556" i="5"/>
  <c r="DZ557" i="5"/>
  <c r="DZ558" i="5"/>
  <c r="DZ559" i="5"/>
  <c r="DZ560" i="5"/>
  <c r="DZ561" i="5"/>
  <c r="DZ562" i="5"/>
  <c r="DZ563" i="5"/>
  <c r="DZ564" i="5"/>
  <c r="DZ565" i="5"/>
  <c r="DZ566" i="5"/>
  <c r="DZ567" i="5"/>
  <c r="DZ568" i="5"/>
  <c r="DZ569" i="5"/>
  <c r="DZ570" i="5"/>
  <c r="DZ571" i="5"/>
  <c r="DZ572" i="5"/>
  <c r="DZ573" i="5"/>
  <c r="DZ574" i="5"/>
  <c r="DZ575" i="5"/>
  <c r="DZ576" i="5"/>
  <c r="DZ577" i="5"/>
  <c r="DZ578" i="5"/>
  <c r="DZ579" i="5"/>
  <c r="DZ580" i="5"/>
  <c r="DZ581" i="5"/>
  <c r="DZ582" i="5"/>
  <c r="DZ583" i="5"/>
  <c r="DZ584" i="5"/>
  <c r="DZ585" i="5"/>
  <c r="DZ586" i="5"/>
  <c r="DZ587" i="5"/>
  <c r="DZ588" i="5"/>
  <c r="DZ589" i="5"/>
  <c r="DZ590" i="5"/>
  <c r="DZ591" i="5"/>
  <c r="DZ592" i="5"/>
  <c r="DZ593" i="5"/>
  <c r="DZ594" i="5"/>
  <c r="DZ595" i="5"/>
  <c r="DZ596" i="5"/>
  <c r="DZ597" i="5"/>
  <c r="DZ598" i="5"/>
  <c r="DZ599" i="5"/>
  <c r="DZ600" i="5"/>
  <c r="DZ13" i="5"/>
  <c r="DV13" i="5"/>
  <c r="DD21" i="5"/>
  <c r="DE21" i="5"/>
  <c r="DF21" i="5"/>
  <c r="DG21" i="5"/>
  <c r="DH21" i="5"/>
  <c r="DI21" i="5"/>
  <c r="DX21" i="5"/>
  <c r="EC21" i="5"/>
  <c r="ED21" i="5"/>
  <c r="EE21" i="5"/>
  <c r="EJ21" i="5"/>
  <c r="EK21" i="5"/>
  <c r="EL21" i="5"/>
  <c r="FD21" i="5"/>
  <c r="FE21" i="5"/>
  <c r="DD22" i="5"/>
  <c r="DE22" i="5"/>
  <c r="DF22" i="5"/>
  <c r="DG22" i="5"/>
  <c r="DH22" i="5"/>
  <c r="DO22" i="5" s="1"/>
  <c r="DI22" i="5"/>
  <c r="DX22" i="5"/>
  <c r="EC22" i="5"/>
  <c r="ED22" i="5"/>
  <c r="EE22" i="5"/>
  <c r="EJ22" i="5"/>
  <c r="EK22" i="5"/>
  <c r="EL22" i="5"/>
  <c r="FD22" i="5"/>
  <c r="FE22" i="5"/>
  <c r="DD23" i="5"/>
  <c r="DE23" i="5"/>
  <c r="DF23" i="5"/>
  <c r="DG23" i="5"/>
  <c r="DH23" i="5"/>
  <c r="DQ23" i="5" s="1"/>
  <c r="DI23" i="5"/>
  <c r="DX23" i="5"/>
  <c r="EC23" i="5"/>
  <c r="ED23" i="5"/>
  <c r="EE23" i="5"/>
  <c r="EJ23" i="5"/>
  <c r="EK23" i="5"/>
  <c r="EL23" i="5"/>
  <c r="FD23" i="5"/>
  <c r="FE23" i="5"/>
  <c r="DD24" i="5"/>
  <c r="DE24" i="5"/>
  <c r="DF24" i="5"/>
  <c r="DG24" i="5"/>
  <c r="DH24" i="5"/>
  <c r="DO24" i="5" s="1"/>
  <c r="DI24" i="5"/>
  <c r="DX24" i="5"/>
  <c r="EC24" i="5"/>
  <c r="ED24" i="5"/>
  <c r="EE24" i="5"/>
  <c r="EJ24" i="5"/>
  <c r="EK24" i="5"/>
  <c r="EL24" i="5"/>
  <c r="FD24" i="5"/>
  <c r="FE24" i="5"/>
  <c r="DD25" i="5"/>
  <c r="DE25" i="5"/>
  <c r="DF25" i="5"/>
  <c r="DG25" i="5"/>
  <c r="DH25" i="5"/>
  <c r="DI25" i="5"/>
  <c r="DX25" i="5"/>
  <c r="EC25" i="5"/>
  <c r="ED25" i="5"/>
  <c r="EE25" i="5"/>
  <c r="EJ25" i="5"/>
  <c r="EK25" i="5"/>
  <c r="EL25" i="5"/>
  <c r="FD25" i="5"/>
  <c r="FE25" i="5"/>
  <c r="DD26" i="5"/>
  <c r="DE26" i="5"/>
  <c r="DF26" i="5"/>
  <c r="DG26" i="5"/>
  <c r="DH26" i="5"/>
  <c r="DQ26" i="5" s="1"/>
  <c r="DI26" i="5"/>
  <c r="DX26" i="5"/>
  <c r="EC26" i="5"/>
  <c r="ED26" i="5"/>
  <c r="EE26" i="5"/>
  <c r="EJ26" i="5"/>
  <c r="EK26" i="5"/>
  <c r="EL26" i="5"/>
  <c r="FD26" i="5"/>
  <c r="FE26" i="5"/>
  <c r="DD27" i="5"/>
  <c r="DE27" i="5"/>
  <c r="DF27" i="5"/>
  <c r="DG27" i="5"/>
  <c r="DH27" i="5"/>
  <c r="DP27" i="5" s="1"/>
  <c r="DI27" i="5"/>
  <c r="DX27" i="5"/>
  <c r="EC27" i="5"/>
  <c r="ED27" i="5"/>
  <c r="EE27" i="5"/>
  <c r="EJ27" i="5"/>
  <c r="EK27" i="5"/>
  <c r="EL27" i="5"/>
  <c r="FD27" i="5"/>
  <c r="FE27" i="5"/>
  <c r="DD28" i="5"/>
  <c r="DE28" i="5"/>
  <c r="DF28" i="5"/>
  <c r="DG28" i="5"/>
  <c r="DH28" i="5"/>
  <c r="DI28" i="5"/>
  <c r="DX28" i="5"/>
  <c r="EC28" i="5"/>
  <c r="ED28" i="5"/>
  <c r="EE28" i="5"/>
  <c r="EJ28" i="5"/>
  <c r="EK28" i="5"/>
  <c r="EL28" i="5"/>
  <c r="FD28" i="5"/>
  <c r="FE28" i="5"/>
  <c r="DD29" i="5"/>
  <c r="DE29" i="5"/>
  <c r="DF29" i="5"/>
  <c r="DG29" i="5"/>
  <c r="DH29" i="5"/>
  <c r="DQ29" i="5" s="1"/>
  <c r="DI29" i="5"/>
  <c r="DX29" i="5"/>
  <c r="EC29" i="5"/>
  <c r="ED29" i="5"/>
  <c r="EE29" i="5"/>
  <c r="EJ29" i="5"/>
  <c r="EK29" i="5"/>
  <c r="EL29" i="5"/>
  <c r="FD29" i="5"/>
  <c r="FE29" i="5"/>
  <c r="DD30" i="5"/>
  <c r="DE30" i="5"/>
  <c r="DF30" i="5"/>
  <c r="DG30" i="5"/>
  <c r="DH30" i="5"/>
  <c r="DI30" i="5"/>
  <c r="DX30" i="5"/>
  <c r="EC30" i="5"/>
  <c r="ED30" i="5"/>
  <c r="EE30" i="5"/>
  <c r="EJ30" i="5"/>
  <c r="EK30" i="5"/>
  <c r="EL30" i="5"/>
  <c r="FD30" i="5"/>
  <c r="FE30" i="5"/>
  <c r="DD31" i="5"/>
  <c r="DE31" i="5"/>
  <c r="DF31" i="5"/>
  <c r="DG31" i="5"/>
  <c r="DH31" i="5"/>
  <c r="DI31" i="5"/>
  <c r="DX31" i="5"/>
  <c r="EC31" i="5"/>
  <c r="ED31" i="5"/>
  <c r="EE31" i="5"/>
  <c r="EJ31" i="5"/>
  <c r="EK31" i="5"/>
  <c r="EL31" i="5"/>
  <c r="FD31" i="5"/>
  <c r="FE31" i="5"/>
  <c r="DD32" i="5"/>
  <c r="DE32" i="5"/>
  <c r="DF32" i="5"/>
  <c r="DG32" i="5"/>
  <c r="DH32" i="5"/>
  <c r="DQ32" i="5" s="1"/>
  <c r="DI32" i="5"/>
  <c r="DX32" i="5"/>
  <c r="EC32" i="5"/>
  <c r="ED32" i="5"/>
  <c r="EE32" i="5"/>
  <c r="EJ32" i="5"/>
  <c r="EK32" i="5"/>
  <c r="EL32" i="5"/>
  <c r="FD32" i="5"/>
  <c r="FE32" i="5"/>
  <c r="DD33" i="5"/>
  <c r="DE33" i="5"/>
  <c r="DF33" i="5"/>
  <c r="DG33" i="5"/>
  <c r="DH33" i="5"/>
  <c r="DQ33" i="5" s="1"/>
  <c r="DI33" i="5"/>
  <c r="DX33" i="5"/>
  <c r="EC33" i="5"/>
  <c r="ED33" i="5"/>
  <c r="EE33" i="5"/>
  <c r="EJ33" i="5"/>
  <c r="EK33" i="5"/>
  <c r="EL33" i="5"/>
  <c r="FD33" i="5"/>
  <c r="FE33" i="5"/>
  <c r="DD34" i="5"/>
  <c r="DE34" i="5"/>
  <c r="DF34" i="5"/>
  <c r="DG34" i="5"/>
  <c r="DH34" i="5"/>
  <c r="DO34" i="5" s="1"/>
  <c r="DI34" i="5"/>
  <c r="DX34" i="5"/>
  <c r="EC34" i="5"/>
  <c r="ED34" i="5"/>
  <c r="EE34" i="5"/>
  <c r="EJ34" i="5"/>
  <c r="EK34" i="5"/>
  <c r="EL34" i="5"/>
  <c r="FD34" i="5"/>
  <c r="FE34" i="5"/>
  <c r="DD35" i="5"/>
  <c r="DE35" i="5"/>
  <c r="DF35" i="5"/>
  <c r="DG35" i="5"/>
  <c r="DH35" i="5"/>
  <c r="DI35" i="5"/>
  <c r="DX35" i="5"/>
  <c r="EC35" i="5"/>
  <c r="ED35" i="5"/>
  <c r="EE35" i="5"/>
  <c r="EJ35" i="5"/>
  <c r="EK35" i="5"/>
  <c r="EL35" i="5"/>
  <c r="FD35" i="5"/>
  <c r="FE35" i="5"/>
  <c r="DD36" i="5"/>
  <c r="DE36" i="5"/>
  <c r="DF36" i="5"/>
  <c r="DG36" i="5"/>
  <c r="DH36" i="5"/>
  <c r="DI36" i="5"/>
  <c r="DX36" i="5"/>
  <c r="EC36" i="5"/>
  <c r="ED36" i="5"/>
  <c r="EE36" i="5"/>
  <c r="EJ36" i="5"/>
  <c r="EK36" i="5"/>
  <c r="EL36" i="5"/>
  <c r="FD36" i="5"/>
  <c r="FE36" i="5"/>
  <c r="DD37" i="5"/>
  <c r="DE37" i="5"/>
  <c r="DF37" i="5"/>
  <c r="DG37" i="5"/>
  <c r="DH37" i="5"/>
  <c r="DI37" i="5"/>
  <c r="DX37" i="5"/>
  <c r="EC37" i="5"/>
  <c r="ED37" i="5"/>
  <c r="EE37" i="5"/>
  <c r="EJ37" i="5"/>
  <c r="EK37" i="5"/>
  <c r="EL37" i="5"/>
  <c r="FD37" i="5"/>
  <c r="FE37" i="5"/>
  <c r="DD38" i="5"/>
  <c r="DE38" i="5"/>
  <c r="DF38" i="5"/>
  <c r="DG38" i="5"/>
  <c r="DH38" i="5"/>
  <c r="DO38" i="5" s="1"/>
  <c r="DI38" i="5"/>
  <c r="DX38" i="5"/>
  <c r="EC38" i="5"/>
  <c r="ED38" i="5"/>
  <c r="EE38" i="5"/>
  <c r="EJ38" i="5"/>
  <c r="EK38" i="5"/>
  <c r="EL38" i="5"/>
  <c r="FD38" i="5"/>
  <c r="FE38" i="5"/>
  <c r="DD39" i="5"/>
  <c r="DE39" i="5"/>
  <c r="DF39" i="5"/>
  <c r="DG39" i="5"/>
  <c r="DH39" i="5"/>
  <c r="DI39" i="5"/>
  <c r="DX39" i="5"/>
  <c r="EC39" i="5"/>
  <c r="ED39" i="5"/>
  <c r="EE39" i="5"/>
  <c r="EJ39" i="5"/>
  <c r="EK39" i="5"/>
  <c r="EL39" i="5"/>
  <c r="FD39" i="5"/>
  <c r="FE39" i="5"/>
  <c r="DD40" i="5"/>
  <c r="DE40" i="5"/>
  <c r="DF40" i="5"/>
  <c r="DG40" i="5"/>
  <c r="DH40" i="5"/>
  <c r="DI40" i="5"/>
  <c r="DX40" i="5"/>
  <c r="EC40" i="5"/>
  <c r="ED40" i="5"/>
  <c r="EE40" i="5"/>
  <c r="EJ40" i="5"/>
  <c r="EK40" i="5"/>
  <c r="EL40" i="5"/>
  <c r="FD40" i="5"/>
  <c r="FE40" i="5"/>
  <c r="DD41" i="5"/>
  <c r="DE41" i="5"/>
  <c r="DF41" i="5"/>
  <c r="DG41" i="5"/>
  <c r="DH41" i="5"/>
  <c r="DQ41" i="5" s="1"/>
  <c r="DI41" i="5"/>
  <c r="DX41" i="5"/>
  <c r="EC41" i="5"/>
  <c r="ED41" i="5"/>
  <c r="EE41" i="5"/>
  <c r="EJ41" i="5"/>
  <c r="EK41" i="5"/>
  <c r="EL41" i="5"/>
  <c r="FD41" i="5"/>
  <c r="FE41" i="5"/>
  <c r="DD42" i="5"/>
  <c r="DE42" i="5"/>
  <c r="DF42" i="5"/>
  <c r="DG42" i="5"/>
  <c r="DH42" i="5"/>
  <c r="DQ42" i="5" s="1"/>
  <c r="DI42" i="5"/>
  <c r="DX42" i="5"/>
  <c r="EC42" i="5"/>
  <c r="ED42" i="5"/>
  <c r="EE42" i="5"/>
  <c r="EJ42" i="5"/>
  <c r="EK42" i="5"/>
  <c r="EL42" i="5"/>
  <c r="FD42" i="5"/>
  <c r="FE42" i="5"/>
  <c r="DD43" i="5"/>
  <c r="DE43" i="5"/>
  <c r="DF43" i="5"/>
  <c r="DG43" i="5"/>
  <c r="DH43" i="5"/>
  <c r="DQ43" i="5" s="1"/>
  <c r="DI43" i="5"/>
  <c r="DX43" i="5"/>
  <c r="EC43" i="5"/>
  <c r="ED43" i="5"/>
  <c r="EE43" i="5"/>
  <c r="EJ43" i="5"/>
  <c r="EK43" i="5"/>
  <c r="EL43" i="5"/>
  <c r="FD43" i="5"/>
  <c r="FE43" i="5"/>
  <c r="DD44" i="5"/>
  <c r="DE44" i="5"/>
  <c r="DF44" i="5"/>
  <c r="DG44" i="5"/>
  <c r="DH44" i="5"/>
  <c r="DQ44" i="5" s="1"/>
  <c r="DI44" i="5"/>
  <c r="DX44" i="5"/>
  <c r="EC44" i="5"/>
  <c r="ED44" i="5"/>
  <c r="EE44" i="5"/>
  <c r="EJ44" i="5"/>
  <c r="EK44" i="5"/>
  <c r="EL44" i="5"/>
  <c r="FD44" i="5"/>
  <c r="FE44" i="5"/>
  <c r="DD45" i="5"/>
  <c r="DE45" i="5"/>
  <c r="DF45" i="5"/>
  <c r="DG45" i="5"/>
  <c r="DH45" i="5"/>
  <c r="DQ45" i="5" s="1"/>
  <c r="DI45" i="5"/>
  <c r="DX45" i="5"/>
  <c r="EC45" i="5"/>
  <c r="ED45" i="5"/>
  <c r="EE45" i="5"/>
  <c r="EJ45" i="5"/>
  <c r="EK45" i="5"/>
  <c r="EL45" i="5"/>
  <c r="FD45" i="5"/>
  <c r="FE45" i="5"/>
  <c r="DD46" i="5"/>
  <c r="DE46" i="5"/>
  <c r="DF46" i="5"/>
  <c r="DG46" i="5"/>
  <c r="DH46" i="5"/>
  <c r="DI46" i="5"/>
  <c r="DX46" i="5"/>
  <c r="EC46" i="5"/>
  <c r="ED46" i="5"/>
  <c r="EE46" i="5"/>
  <c r="EJ46" i="5"/>
  <c r="EK46" i="5"/>
  <c r="EL46" i="5"/>
  <c r="FD46" i="5"/>
  <c r="FE46" i="5"/>
  <c r="DD47" i="5"/>
  <c r="DE47" i="5"/>
  <c r="DF47" i="5"/>
  <c r="DG47" i="5"/>
  <c r="DH47" i="5"/>
  <c r="DQ47" i="5" s="1"/>
  <c r="DI47" i="5"/>
  <c r="DX47" i="5"/>
  <c r="EC47" i="5"/>
  <c r="ED47" i="5"/>
  <c r="EE47" i="5"/>
  <c r="EJ47" i="5"/>
  <c r="EK47" i="5"/>
  <c r="EL47" i="5"/>
  <c r="FD47" i="5"/>
  <c r="FE47" i="5"/>
  <c r="DD48" i="5"/>
  <c r="DE48" i="5"/>
  <c r="DF48" i="5"/>
  <c r="DG48" i="5"/>
  <c r="DH48" i="5"/>
  <c r="DI48" i="5"/>
  <c r="DX48" i="5"/>
  <c r="EC48" i="5"/>
  <c r="ED48" i="5"/>
  <c r="EE48" i="5"/>
  <c r="EJ48" i="5"/>
  <c r="EK48" i="5"/>
  <c r="EL48" i="5"/>
  <c r="FD48" i="5"/>
  <c r="FE48" i="5"/>
  <c r="DD49" i="5"/>
  <c r="DE49" i="5"/>
  <c r="DF49" i="5"/>
  <c r="DG49" i="5"/>
  <c r="DH49" i="5"/>
  <c r="DQ49" i="5" s="1"/>
  <c r="DI49" i="5"/>
  <c r="DX49" i="5"/>
  <c r="EC49" i="5"/>
  <c r="ED49" i="5"/>
  <c r="EE49" i="5"/>
  <c r="EJ49" i="5"/>
  <c r="EK49" i="5"/>
  <c r="EL49" i="5"/>
  <c r="FD49" i="5"/>
  <c r="FE49" i="5"/>
  <c r="DD50" i="5"/>
  <c r="DE50" i="5"/>
  <c r="DF50" i="5"/>
  <c r="DG50" i="5"/>
  <c r="DH50" i="5"/>
  <c r="DI50" i="5"/>
  <c r="DX50" i="5"/>
  <c r="EC50" i="5"/>
  <c r="ED50" i="5"/>
  <c r="EE50" i="5"/>
  <c r="EJ50" i="5"/>
  <c r="EK50" i="5"/>
  <c r="EL50" i="5"/>
  <c r="FD50" i="5"/>
  <c r="FE50" i="5"/>
  <c r="DD51" i="5"/>
  <c r="DE51" i="5"/>
  <c r="DF51" i="5"/>
  <c r="DG51" i="5"/>
  <c r="DH51" i="5"/>
  <c r="DQ51" i="5" s="1"/>
  <c r="DI51" i="5"/>
  <c r="DW51" i="5"/>
  <c r="DX51" i="5"/>
  <c r="EC51" i="5"/>
  <c r="ED51" i="5"/>
  <c r="EE51" i="5"/>
  <c r="EJ51" i="5"/>
  <c r="EK51" i="5"/>
  <c r="EL51" i="5"/>
  <c r="FD51" i="5"/>
  <c r="FE51" i="5"/>
  <c r="DD52" i="5"/>
  <c r="DE52" i="5"/>
  <c r="DF52" i="5"/>
  <c r="DG52" i="5"/>
  <c r="DH52" i="5"/>
  <c r="DI52" i="5"/>
  <c r="DX52" i="5"/>
  <c r="EC52" i="5"/>
  <c r="ED52" i="5"/>
  <c r="EE52" i="5"/>
  <c r="EJ52" i="5"/>
  <c r="EK52" i="5"/>
  <c r="EL52" i="5"/>
  <c r="FD52" i="5"/>
  <c r="FE52" i="5"/>
  <c r="DD53" i="5"/>
  <c r="DE53" i="5"/>
  <c r="DF53" i="5"/>
  <c r="DG53" i="5"/>
  <c r="DH53" i="5"/>
  <c r="DP53" i="5" s="1"/>
  <c r="DI53" i="5"/>
  <c r="DX53" i="5"/>
  <c r="EC53" i="5"/>
  <c r="ED53" i="5"/>
  <c r="EE53" i="5"/>
  <c r="EJ53" i="5"/>
  <c r="EK53" i="5"/>
  <c r="EL53" i="5"/>
  <c r="FD53" i="5"/>
  <c r="FE53" i="5"/>
  <c r="DD54" i="5"/>
  <c r="DE54" i="5"/>
  <c r="DF54" i="5"/>
  <c r="DG54" i="5"/>
  <c r="DH54" i="5"/>
  <c r="DP54" i="5" s="1"/>
  <c r="DI54" i="5"/>
  <c r="DX54" i="5"/>
  <c r="EC54" i="5"/>
  <c r="ED54" i="5"/>
  <c r="EE54" i="5"/>
  <c r="EJ54" i="5"/>
  <c r="EK54" i="5"/>
  <c r="EL54" i="5"/>
  <c r="FD54" i="5"/>
  <c r="FE54" i="5"/>
  <c r="DD55" i="5"/>
  <c r="DE55" i="5"/>
  <c r="DF55" i="5"/>
  <c r="DG55" i="5"/>
  <c r="DH55" i="5"/>
  <c r="DP55" i="5" s="1"/>
  <c r="DI55" i="5"/>
  <c r="DX55" i="5"/>
  <c r="EC55" i="5"/>
  <c r="ED55" i="5"/>
  <c r="EE55" i="5"/>
  <c r="EJ55" i="5"/>
  <c r="EK55" i="5"/>
  <c r="EL55" i="5"/>
  <c r="FD55" i="5"/>
  <c r="FE55" i="5"/>
  <c r="DD56" i="5"/>
  <c r="DE56" i="5"/>
  <c r="DF56" i="5"/>
  <c r="DG56" i="5"/>
  <c r="DH56" i="5"/>
  <c r="DP56" i="5" s="1"/>
  <c r="DI56" i="5"/>
  <c r="DX56" i="5"/>
  <c r="EC56" i="5"/>
  <c r="ED56" i="5"/>
  <c r="EE56" i="5"/>
  <c r="EJ56" i="5"/>
  <c r="EK56" i="5"/>
  <c r="EL56" i="5"/>
  <c r="FD56" i="5"/>
  <c r="FE56" i="5"/>
  <c r="DD57" i="5"/>
  <c r="DE57" i="5"/>
  <c r="DF57" i="5"/>
  <c r="DG57" i="5"/>
  <c r="DH57" i="5"/>
  <c r="DO57" i="5" s="1"/>
  <c r="DI57" i="5"/>
  <c r="DX57" i="5"/>
  <c r="EC57" i="5"/>
  <c r="ED57" i="5"/>
  <c r="EE57" i="5"/>
  <c r="EJ57" i="5"/>
  <c r="EK57" i="5"/>
  <c r="EL57" i="5"/>
  <c r="FD57" i="5"/>
  <c r="FE57" i="5"/>
  <c r="DD58" i="5"/>
  <c r="DE58" i="5"/>
  <c r="DF58" i="5"/>
  <c r="DG58" i="5"/>
  <c r="DH58" i="5"/>
  <c r="DQ58" i="5" s="1"/>
  <c r="DI58" i="5"/>
  <c r="DX58" i="5"/>
  <c r="EC58" i="5"/>
  <c r="ED58" i="5"/>
  <c r="EE58" i="5"/>
  <c r="EJ58" i="5"/>
  <c r="EK58" i="5"/>
  <c r="EL58" i="5"/>
  <c r="FD58" i="5"/>
  <c r="FE58" i="5"/>
  <c r="DD59" i="5"/>
  <c r="DE59" i="5"/>
  <c r="DF59" i="5"/>
  <c r="DG59" i="5"/>
  <c r="DH59" i="5"/>
  <c r="DI59" i="5"/>
  <c r="DX59" i="5"/>
  <c r="EC59" i="5"/>
  <c r="ED59" i="5"/>
  <c r="EE59" i="5"/>
  <c r="EJ59" i="5"/>
  <c r="EK59" i="5"/>
  <c r="EL59" i="5"/>
  <c r="FD59" i="5"/>
  <c r="FE59" i="5"/>
  <c r="DD60" i="5"/>
  <c r="DE60" i="5"/>
  <c r="DF60" i="5"/>
  <c r="DG60" i="5"/>
  <c r="DH60" i="5"/>
  <c r="DI60" i="5"/>
  <c r="DX60" i="5"/>
  <c r="EC60" i="5"/>
  <c r="ED60" i="5"/>
  <c r="EE60" i="5"/>
  <c r="EJ60" i="5"/>
  <c r="EK60" i="5"/>
  <c r="EL60" i="5"/>
  <c r="FD60" i="5"/>
  <c r="FE60" i="5"/>
  <c r="DD61" i="5"/>
  <c r="DE61" i="5"/>
  <c r="DF61" i="5"/>
  <c r="DG61" i="5"/>
  <c r="DH61" i="5"/>
  <c r="DP61" i="5" s="1"/>
  <c r="DI61" i="5"/>
  <c r="DX61" i="5"/>
  <c r="EC61" i="5"/>
  <c r="ED61" i="5"/>
  <c r="EE61" i="5"/>
  <c r="EJ61" i="5"/>
  <c r="EK61" i="5"/>
  <c r="EL61" i="5"/>
  <c r="FD61" i="5"/>
  <c r="FE61" i="5"/>
  <c r="DD62" i="5"/>
  <c r="DE62" i="5"/>
  <c r="DF62" i="5"/>
  <c r="DG62" i="5"/>
  <c r="DH62" i="5"/>
  <c r="DI62" i="5"/>
  <c r="DX62" i="5"/>
  <c r="EC62" i="5"/>
  <c r="ED62" i="5"/>
  <c r="EE62" i="5"/>
  <c r="EJ62" i="5"/>
  <c r="EK62" i="5"/>
  <c r="EL62" i="5"/>
  <c r="FD62" i="5"/>
  <c r="FE62" i="5"/>
  <c r="DD63" i="5"/>
  <c r="DE63" i="5"/>
  <c r="DF63" i="5"/>
  <c r="DG63" i="5"/>
  <c r="DH63" i="5"/>
  <c r="DI63" i="5"/>
  <c r="DX63" i="5"/>
  <c r="EC63" i="5"/>
  <c r="ED63" i="5"/>
  <c r="EE63" i="5"/>
  <c r="EJ63" i="5"/>
  <c r="EK63" i="5"/>
  <c r="EL63" i="5"/>
  <c r="FD63" i="5"/>
  <c r="FE63" i="5"/>
  <c r="DD64" i="5"/>
  <c r="DE64" i="5"/>
  <c r="DF64" i="5"/>
  <c r="DG64" i="5"/>
  <c r="DH64" i="5"/>
  <c r="DI64" i="5"/>
  <c r="DX64" i="5"/>
  <c r="EC64" i="5"/>
  <c r="ED64" i="5"/>
  <c r="EE64" i="5"/>
  <c r="EJ64" i="5"/>
  <c r="EK64" i="5"/>
  <c r="EL64" i="5"/>
  <c r="FD64" i="5"/>
  <c r="FE64" i="5"/>
  <c r="DD65" i="5"/>
  <c r="DE65" i="5"/>
  <c r="DF65" i="5"/>
  <c r="DG65" i="5"/>
  <c r="DH65" i="5"/>
  <c r="DO65" i="5" s="1"/>
  <c r="DI65" i="5"/>
  <c r="DX65" i="5"/>
  <c r="EC65" i="5"/>
  <c r="ED65" i="5"/>
  <c r="EE65" i="5"/>
  <c r="EJ65" i="5"/>
  <c r="EK65" i="5"/>
  <c r="EL65" i="5"/>
  <c r="FD65" i="5"/>
  <c r="FE65" i="5"/>
  <c r="DD66" i="5"/>
  <c r="DE66" i="5"/>
  <c r="DF66" i="5"/>
  <c r="DG66" i="5"/>
  <c r="DH66" i="5"/>
  <c r="DP66" i="5" s="1"/>
  <c r="DI66" i="5"/>
  <c r="DX66" i="5"/>
  <c r="EC66" i="5"/>
  <c r="ED66" i="5"/>
  <c r="EE66" i="5"/>
  <c r="EJ66" i="5"/>
  <c r="EK66" i="5"/>
  <c r="EL66" i="5"/>
  <c r="FD66" i="5"/>
  <c r="FE66" i="5"/>
  <c r="DD67" i="5"/>
  <c r="DE67" i="5"/>
  <c r="DF67" i="5"/>
  <c r="DG67" i="5"/>
  <c r="DH67" i="5"/>
  <c r="DP67" i="5" s="1"/>
  <c r="DI67" i="5"/>
  <c r="DX67" i="5"/>
  <c r="EC67" i="5"/>
  <c r="ED67" i="5"/>
  <c r="EE67" i="5"/>
  <c r="EJ67" i="5"/>
  <c r="EK67" i="5"/>
  <c r="EL67" i="5"/>
  <c r="FD67" i="5"/>
  <c r="FE67" i="5"/>
  <c r="DD68" i="5"/>
  <c r="DE68" i="5"/>
  <c r="DF68" i="5"/>
  <c r="DG68" i="5"/>
  <c r="DH68" i="5"/>
  <c r="DI68" i="5"/>
  <c r="DX68" i="5"/>
  <c r="EC68" i="5"/>
  <c r="ED68" i="5"/>
  <c r="EE68" i="5"/>
  <c r="EJ68" i="5"/>
  <c r="EK68" i="5"/>
  <c r="EL68" i="5"/>
  <c r="FD68" i="5"/>
  <c r="FE68" i="5"/>
  <c r="DD69" i="5"/>
  <c r="DE69" i="5"/>
  <c r="DF69" i="5"/>
  <c r="DG69" i="5"/>
  <c r="DH69" i="5"/>
  <c r="DI69" i="5"/>
  <c r="DX69" i="5"/>
  <c r="EC69" i="5"/>
  <c r="ED69" i="5"/>
  <c r="EE69" i="5"/>
  <c r="EJ69" i="5"/>
  <c r="EK69" i="5"/>
  <c r="EL69" i="5"/>
  <c r="FD69" i="5"/>
  <c r="FE69" i="5"/>
  <c r="DD70" i="5"/>
  <c r="DE70" i="5"/>
  <c r="DF70" i="5"/>
  <c r="DG70" i="5"/>
  <c r="DH70" i="5"/>
  <c r="DI70" i="5"/>
  <c r="DX70" i="5"/>
  <c r="EC70" i="5"/>
  <c r="ED70" i="5"/>
  <c r="EE70" i="5"/>
  <c r="EJ70" i="5"/>
  <c r="EK70" i="5"/>
  <c r="EL70" i="5"/>
  <c r="FD70" i="5"/>
  <c r="FE70" i="5"/>
  <c r="DD71" i="5"/>
  <c r="DE71" i="5"/>
  <c r="DF71" i="5"/>
  <c r="DG71" i="5"/>
  <c r="DH71" i="5"/>
  <c r="DO71" i="5" s="1"/>
  <c r="DI71" i="5"/>
  <c r="DX71" i="5"/>
  <c r="EC71" i="5"/>
  <c r="ED71" i="5"/>
  <c r="EE71" i="5"/>
  <c r="EJ71" i="5"/>
  <c r="EK71" i="5"/>
  <c r="EL71" i="5"/>
  <c r="FD71" i="5"/>
  <c r="FE71" i="5"/>
  <c r="DD72" i="5"/>
  <c r="DE72" i="5"/>
  <c r="DF72" i="5"/>
  <c r="DG72" i="5"/>
  <c r="DH72" i="5"/>
  <c r="DP72" i="5" s="1"/>
  <c r="DI72" i="5"/>
  <c r="DX72" i="5"/>
  <c r="EC72" i="5"/>
  <c r="ED72" i="5"/>
  <c r="EE72" i="5"/>
  <c r="EJ72" i="5"/>
  <c r="EK72" i="5"/>
  <c r="EL72" i="5"/>
  <c r="FD72" i="5"/>
  <c r="FE72" i="5"/>
  <c r="DD73" i="5"/>
  <c r="DE73" i="5"/>
  <c r="DF73" i="5"/>
  <c r="DG73" i="5"/>
  <c r="DH73" i="5"/>
  <c r="DQ73" i="5" s="1"/>
  <c r="DI73" i="5"/>
  <c r="DX73" i="5"/>
  <c r="EC73" i="5"/>
  <c r="ED73" i="5"/>
  <c r="EE73" i="5"/>
  <c r="EJ73" i="5"/>
  <c r="EK73" i="5"/>
  <c r="EL73" i="5"/>
  <c r="FD73" i="5"/>
  <c r="FE73" i="5"/>
  <c r="DD74" i="5"/>
  <c r="DE74" i="5"/>
  <c r="DF74" i="5"/>
  <c r="DG74" i="5"/>
  <c r="DH74" i="5"/>
  <c r="DI74" i="5"/>
  <c r="DX74" i="5"/>
  <c r="EC74" i="5"/>
  <c r="ED74" i="5"/>
  <c r="EE74" i="5"/>
  <c r="EJ74" i="5"/>
  <c r="EK74" i="5"/>
  <c r="EL74" i="5"/>
  <c r="FD74" i="5"/>
  <c r="FE74" i="5"/>
  <c r="DD75" i="5"/>
  <c r="DE75" i="5"/>
  <c r="DF75" i="5"/>
  <c r="DG75" i="5"/>
  <c r="DH75" i="5"/>
  <c r="DI75" i="5"/>
  <c r="DX75" i="5"/>
  <c r="EC75" i="5"/>
  <c r="ED75" i="5"/>
  <c r="EE75" i="5"/>
  <c r="EJ75" i="5"/>
  <c r="EK75" i="5"/>
  <c r="EL75" i="5"/>
  <c r="FD75" i="5"/>
  <c r="FE75" i="5"/>
  <c r="DD76" i="5"/>
  <c r="DE76" i="5"/>
  <c r="DF76" i="5"/>
  <c r="DG76" i="5"/>
  <c r="DH76" i="5"/>
  <c r="DP76" i="5" s="1"/>
  <c r="DI76" i="5"/>
  <c r="DX76" i="5"/>
  <c r="EC76" i="5"/>
  <c r="ED76" i="5"/>
  <c r="EE76" i="5"/>
  <c r="EJ76" i="5"/>
  <c r="EK76" i="5"/>
  <c r="EL76" i="5"/>
  <c r="FD76" i="5"/>
  <c r="FE76" i="5"/>
  <c r="DD77" i="5"/>
  <c r="DE77" i="5"/>
  <c r="DF77" i="5"/>
  <c r="DG77" i="5"/>
  <c r="DH77" i="5"/>
  <c r="DP77" i="5" s="1"/>
  <c r="DI77" i="5"/>
  <c r="DX77" i="5"/>
  <c r="EC77" i="5"/>
  <c r="ED77" i="5"/>
  <c r="EE77" i="5"/>
  <c r="EJ77" i="5"/>
  <c r="EK77" i="5"/>
  <c r="EL77" i="5"/>
  <c r="FD77" i="5"/>
  <c r="FE77" i="5"/>
  <c r="DD78" i="5"/>
  <c r="DE78" i="5"/>
  <c r="DF78" i="5"/>
  <c r="DG78" i="5"/>
  <c r="DH78" i="5"/>
  <c r="DQ78" i="5" s="1"/>
  <c r="DI78" i="5"/>
  <c r="DX78" i="5"/>
  <c r="EC78" i="5"/>
  <c r="ED78" i="5"/>
  <c r="EE78" i="5"/>
  <c r="EJ78" i="5"/>
  <c r="EK78" i="5"/>
  <c r="EL78" i="5"/>
  <c r="FD78" i="5"/>
  <c r="FE78" i="5"/>
  <c r="DD79" i="5"/>
  <c r="DE79" i="5"/>
  <c r="DF79" i="5"/>
  <c r="DG79" i="5"/>
  <c r="DH79" i="5"/>
  <c r="DI79" i="5"/>
  <c r="DX79" i="5"/>
  <c r="EC79" i="5"/>
  <c r="ED79" i="5"/>
  <c r="EE79" i="5"/>
  <c r="EJ79" i="5"/>
  <c r="EK79" i="5"/>
  <c r="EL79" i="5"/>
  <c r="FD79" i="5"/>
  <c r="FE79" i="5"/>
  <c r="DD80" i="5"/>
  <c r="DE80" i="5"/>
  <c r="DF80" i="5"/>
  <c r="DG80" i="5"/>
  <c r="DH80" i="5"/>
  <c r="DI80" i="5"/>
  <c r="DX80" i="5"/>
  <c r="EC80" i="5"/>
  <c r="ED80" i="5"/>
  <c r="EE80" i="5"/>
  <c r="EJ80" i="5"/>
  <c r="EK80" i="5"/>
  <c r="EL80" i="5"/>
  <c r="FD80" i="5"/>
  <c r="FE80" i="5"/>
  <c r="DD81" i="5"/>
  <c r="DE81" i="5"/>
  <c r="DF81" i="5"/>
  <c r="DG81" i="5"/>
  <c r="DH81" i="5"/>
  <c r="DQ81" i="5" s="1"/>
  <c r="DI81" i="5"/>
  <c r="DX81" i="5"/>
  <c r="EC81" i="5"/>
  <c r="ED81" i="5"/>
  <c r="EE81" i="5"/>
  <c r="EJ81" i="5"/>
  <c r="EK81" i="5"/>
  <c r="EL81" i="5"/>
  <c r="FD81" i="5"/>
  <c r="FE81" i="5"/>
  <c r="DD82" i="5"/>
  <c r="DE82" i="5"/>
  <c r="DF82" i="5"/>
  <c r="DG82" i="5"/>
  <c r="DH82" i="5"/>
  <c r="DI82" i="5"/>
  <c r="DX82" i="5"/>
  <c r="EC82" i="5"/>
  <c r="ED82" i="5"/>
  <c r="EE82" i="5"/>
  <c r="EJ82" i="5"/>
  <c r="EK82" i="5"/>
  <c r="EL82" i="5"/>
  <c r="FD82" i="5"/>
  <c r="FE82" i="5"/>
  <c r="DD83" i="5"/>
  <c r="DE83" i="5"/>
  <c r="DF83" i="5"/>
  <c r="DG83" i="5"/>
  <c r="DH83" i="5"/>
  <c r="DQ83" i="5" s="1"/>
  <c r="DI83" i="5"/>
  <c r="DX83" i="5"/>
  <c r="EC83" i="5"/>
  <c r="ED83" i="5"/>
  <c r="EE83" i="5"/>
  <c r="EJ83" i="5"/>
  <c r="EK83" i="5"/>
  <c r="EL83" i="5"/>
  <c r="FD83" i="5"/>
  <c r="FE83" i="5"/>
  <c r="DD84" i="5"/>
  <c r="DE84" i="5"/>
  <c r="DF84" i="5"/>
  <c r="DG84" i="5"/>
  <c r="DH84" i="5"/>
  <c r="DP84" i="5" s="1"/>
  <c r="DI84" i="5"/>
  <c r="DX84" i="5"/>
  <c r="EC84" i="5"/>
  <c r="ED84" i="5"/>
  <c r="EE84" i="5"/>
  <c r="EJ84" i="5"/>
  <c r="EK84" i="5"/>
  <c r="EL84" i="5"/>
  <c r="FD84" i="5"/>
  <c r="FE84" i="5"/>
  <c r="DD85" i="5"/>
  <c r="DE85" i="5"/>
  <c r="DF85" i="5"/>
  <c r="DG85" i="5"/>
  <c r="DH85" i="5"/>
  <c r="DI85" i="5"/>
  <c r="DX85" i="5"/>
  <c r="EC85" i="5"/>
  <c r="ED85" i="5"/>
  <c r="EE85" i="5"/>
  <c r="EJ85" i="5"/>
  <c r="EK85" i="5"/>
  <c r="EL85" i="5"/>
  <c r="FD85" i="5"/>
  <c r="FE85" i="5"/>
  <c r="DD86" i="5"/>
  <c r="DE86" i="5"/>
  <c r="DF86" i="5"/>
  <c r="DG86" i="5"/>
  <c r="DH86" i="5"/>
  <c r="DQ86" i="5" s="1"/>
  <c r="DI86" i="5"/>
  <c r="DX86" i="5"/>
  <c r="EC86" i="5"/>
  <c r="ED86" i="5"/>
  <c r="EE86" i="5"/>
  <c r="EJ86" i="5"/>
  <c r="EK86" i="5"/>
  <c r="EL86" i="5"/>
  <c r="FD86" i="5"/>
  <c r="FE86" i="5"/>
  <c r="DD87" i="5"/>
  <c r="DE87" i="5"/>
  <c r="DF87" i="5"/>
  <c r="DG87" i="5"/>
  <c r="DH87" i="5"/>
  <c r="DQ87" i="5" s="1"/>
  <c r="DI87" i="5"/>
  <c r="DX87" i="5"/>
  <c r="EC87" i="5"/>
  <c r="ED87" i="5"/>
  <c r="EE87" i="5"/>
  <c r="EJ87" i="5"/>
  <c r="EK87" i="5"/>
  <c r="EL87" i="5"/>
  <c r="FD87" i="5"/>
  <c r="FE87" i="5"/>
  <c r="DD88" i="5"/>
  <c r="DE88" i="5"/>
  <c r="DF88" i="5"/>
  <c r="DG88" i="5"/>
  <c r="DH88" i="5"/>
  <c r="DI88" i="5"/>
  <c r="DX88" i="5"/>
  <c r="EC88" i="5"/>
  <c r="ED88" i="5"/>
  <c r="EE88" i="5"/>
  <c r="EJ88" i="5"/>
  <c r="EK88" i="5"/>
  <c r="EL88" i="5"/>
  <c r="FD88" i="5"/>
  <c r="FE88" i="5"/>
  <c r="DD89" i="5"/>
  <c r="DE89" i="5"/>
  <c r="DF89" i="5"/>
  <c r="DG89" i="5"/>
  <c r="DH89" i="5"/>
  <c r="DI89" i="5"/>
  <c r="DX89" i="5"/>
  <c r="EC89" i="5"/>
  <c r="ED89" i="5"/>
  <c r="EE89" i="5"/>
  <c r="EJ89" i="5"/>
  <c r="EK89" i="5"/>
  <c r="EL89" i="5"/>
  <c r="FD89" i="5"/>
  <c r="FE89" i="5"/>
  <c r="DD90" i="5"/>
  <c r="DE90" i="5"/>
  <c r="DF90" i="5"/>
  <c r="DG90" i="5"/>
  <c r="DH90" i="5"/>
  <c r="DO90" i="5" s="1"/>
  <c r="DI90" i="5"/>
  <c r="DX90" i="5"/>
  <c r="EC90" i="5"/>
  <c r="ED90" i="5"/>
  <c r="EE90" i="5"/>
  <c r="EJ90" i="5"/>
  <c r="EK90" i="5"/>
  <c r="EL90" i="5"/>
  <c r="FD90" i="5"/>
  <c r="FE90" i="5"/>
  <c r="DD91" i="5"/>
  <c r="DE91" i="5"/>
  <c r="DF91" i="5"/>
  <c r="DG91" i="5"/>
  <c r="DH91" i="5"/>
  <c r="DI91" i="5"/>
  <c r="DX91" i="5"/>
  <c r="EC91" i="5"/>
  <c r="ED91" i="5"/>
  <c r="EE91" i="5"/>
  <c r="EJ91" i="5"/>
  <c r="EK91" i="5"/>
  <c r="EL91" i="5"/>
  <c r="FD91" i="5"/>
  <c r="FE91" i="5"/>
  <c r="DD92" i="5"/>
  <c r="DE92" i="5"/>
  <c r="DF92" i="5"/>
  <c r="DG92" i="5"/>
  <c r="DH92" i="5"/>
  <c r="DP92" i="5" s="1"/>
  <c r="DI92" i="5"/>
  <c r="DX92" i="5"/>
  <c r="EC92" i="5"/>
  <c r="ED92" i="5"/>
  <c r="EE92" i="5"/>
  <c r="EJ92" i="5"/>
  <c r="EK92" i="5"/>
  <c r="EL92" i="5"/>
  <c r="FD92" i="5"/>
  <c r="FE92" i="5"/>
  <c r="DD93" i="5"/>
  <c r="DE93" i="5"/>
  <c r="DF93" i="5"/>
  <c r="DG93" i="5"/>
  <c r="DH93" i="5"/>
  <c r="DP93" i="5" s="1"/>
  <c r="DI93" i="5"/>
  <c r="DX93" i="5"/>
  <c r="EC93" i="5"/>
  <c r="ED93" i="5"/>
  <c r="EE93" i="5"/>
  <c r="EJ93" i="5"/>
  <c r="EK93" i="5"/>
  <c r="EL93" i="5"/>
  <c r="FD93" i="5"/>
  <c r="FE93" i="5"/>
  <c r="DD94" i="5"/>
  <c r="DE94" i="5"/>
  <c r="DF94" i="5"/>
  <c r="DG94" i="5"/>
  <c r="DH94" i="5"/>
  <c r="DI94" i="5"/>
  <c r="DX94" i="5"/>
  <c r="EC94" i="5"/>
  <c r="ED94" i="5"/>
  <c r="EE94" i="5"/>
  <c r="EJ94" i="5"/>
  <c r="EK94" i="5"/>
  <c r="EL94" i="5"/>
  <c r="FD94" i="5"/>
  <c r="FE94" i="5"/>
  <c r="DD95" i="5"/>
  <c r="DE95" i="5"/>
  <c r="DF95" i="5"/>
  <c r="DG95" i="5"/>
  <c r="DH95" i="5"/>
  <c r="DO95" i="5" s="1"/>
  <c r="DI95" i="5"/>
  <c r="DX95" i="5"/>
  <c r="EC95" i="5"/>
  <c r="ED95" i="5"/>
  <c r="EE95" i="5"/>
  <c r="EJ95" i="5"/>
  <c r="EK95" i="5"/>
  <c r="EL95" i="5"/>
  <c r="FD95" i="5"/>
  <c r="FE95" i="5"/>
  <c r="DD96" i="5"/>
  <c r="DE96" i="5"/>
  <c r="DF96" i="5"/>
  <c r="DG96" i="5"/>
  <c r="DH96" i="5"/>
  <c r="DI96" i="5"/>
  <c r="DX96" i="5"/>
  <c r="EC96" i="5"/>
  <c r="ED96" i="5"/>
  <c r="EE96" i="5"/>
  <c r="EJ96" i="5"/>
  <c r="EK96" i="5"/>
  <c r="EL96" i="5"/>
  <c r="FD96" i="5"/>
  <c r="FE96" i="5"/>
  <c r="DD97" i="5"/>
  <c r="DE97" i="5"/>
  <c r="DF97" i="5"/>
  <c r="DG97" i="5"/>
  <c r="DH97" i="5"/>
  <c r="DP97" i="5" s="1"/>
  <c r="DI97" i="5"/>
  <c r="DX97" i="5"/>
  <c r="EC97" i="5"/>
  <c r="ED97" i="5"/>
  <c r="EE97" i="5"/>
  <c r="EJ97" i="5"/>
  <c r="EK97" i="5"/>
  <c r="EL97" i="5"/>
  <c r="FD97" i="5"/>
  <c r="FE97" i="5"/>
  <c r="DD98" i="5"/>
  <c r="DE98" i="5"/>
  <c r="DF98" i="5"/>
  <c r="DG98" i="5"/>
  <c r="DH98" i="5"/>
  <c r="DP98" i="5" s="1"/>
  <c r="DI98" i="5"/>
  <c r="DX98" i="5"/>
  <c r="EC98" i="5"/>
  <c r="ED98" i="5"/>
  <c r="EE98" i="5"/>
  <c r="EJ98" i="5"/>
  <c r="EK98" i="5"/>
  <c r="EL98" i="5"/>
  <c r="FD98" i="5"/>
  <c r="FE98" i="5"/>
  <c r="DD99" i="5"/>
  <c r="DE99" i="5"/>
  <c r="DF99" i="5"/>
  <c r="DG99" i="5"/>
  <c r="DH99" i="5"/>
  <c r="DI99" i="5"/>
  <c r="DX99" i="5"/>
  <c r="EC99" i="5"/>
  <c r="ED99" i="5"/>
  <c r="EE99" i="5"/>
  <c r="EJ99" i="5"/>
  <c r="EK99" i="5"/>
  <c r="EL99" i="5"/>
  <c r="FD99" i="5"/>
  <c r="FE99" i="5"/>
  <c r="DD100" i="5"/>
  <c r="DE100" i="5"/>
  <c r="DF100" i="5"/>
  <c r="DG100" i="5"/>
  <c r="DH100" i="5"/>
  <c r="DP100" i="5" s="1"/>
  <c r="DI100" i="5"/>
  <c r="DX100" i="5"/>
  <c r="EC100" i="5"/>
  <c r="ED100" i="5"/>
  <c r="EE100" i="5"/>
  <c r="EJ100" i="5"/>
  <c r="EK100" i="5"/>
  <c r="EL100" i="5"/>
  <c r="FD100" i="5"/>
  <c r="FE100" i="5"/>
  <c r="DD101" i="5"/>
  <c r="DE101" i="5"/>
  <c r="DF101" i="5"/>
  <c r="DG101" i="5"/>
  <c r="DH101" i="5"/>
  <c r="DI101" i="5"/>
  <c r="DX101" i="5"/>
  <c r="EC101" i="5"/>
  <c r="ED101" i="5"/>
  <c r="EE101" i="5"/>
  <c r="EJ101" i="5"/>
  <c r="EK101" i="5"/>
  <c r="EL101" i="5"/>
  <c r="FD101" i="5"/>
  <c r="FE101" i="5"/>
  <c r="DD102" i="5"/>
  <c r="DE102" i="5"/>
  <c r="DF102" i="5"/>
  <c r="DG102" i="5"/>
  <c r="DH102" i="5"/>
  <c r="DO102" i="5" s="1"/>
  <c r="DI102" i="5"/>
  <c r="DX102" i="5"/>
  <c r="EC102" i="5"/>
  <c r="ED102" i="5"/>
  <c r="EE102" i="5"/>
  <c r="EJ102" i="5"/>
  <c r="EK102" i="5"/>
  <c r="EL102" i="5"/>
  <c r="FD102" i="5"/>
  <c r="FE102" i="5"/>
  <c r="DD103" i="5"/>
  <c r="DE103" i="5"/>
  <c r="DF103" i="5"/>
  <c r="DG103" i="5"/>
  <c r="DH103" i="5"/>
  <c r="DI103" i="5"/>
  <c r="DX103" i="5"/>
  <c r="EC103" i="5"/>
  <c r="ED103" i="5"/>
  <c r="EE103" i="5"/>
  <c r="EJ103" i="5"/>
  <c r="EK103" i="5"/>
  <c r="EL103" i="5"/>
  <c r="FD103" i="5"/>
  <c r="FE103" i="5"/>
  <c r="DD104" i="5"/>
  <c r="DE104" i="5"/>
  <c r="DF104" i="5"/>
  <c r="DG104" i="5"/>
  <c r="DH104" i="5"/>
  <c r="DI104" i="5"/>
  <c r="DX104" i="5"/>
  <c r="EC104" i="5"/>
  <c r="ED104" i="5"/>
  <c r="EE104" i="5"/>
  <c r="EJ104" i="5"/>
  <c r="EK104" i="5"/>
  <c r="EL104" i="5"/>
  <c r="FD104" i="5"/>
  <c r="FE104" i="5"/>
  <c r="DD105" i="5"/>
  <c r="DE105" i="5"/>
  <c r="DF105" i="5"/>
  <c r="DG105" i="5"/>
  <c r="DH105" i="5"/>
  <c r="DI105" i="5"/>
  <c r="DX105" i="5"/>
  <c r="EC105" i="5"/>
  <c r="ED105" i="5"/>
  <c r="EE105" i="5"/>
  <c r="EJ105" i="5"/>
  <c r="EK105" i="5"/>
  <c r="EL105" i="5"/>
  <c r="FD105" i="5"/>
  <c r="FE105" i="5"/>
  <c r="DD106" i="5"/>
  <c r="DE106" i="5"/>
  <c r="DF106" i="5"/>
  <c r="DG106" i="5"/>
  <c r="DH106" i="5"/>
  <c r="DI106" i="5"/>
  <c r="DX106" i="5"/>
  <c r="EC106" i="5"/>
  <c r="ED106" i="5"/>
  <c r="EE106" i="5"/>
  <c r="EJ106" i="5"/>
  <c r="EK106" i="5"/>
  <c r="EL106" i="5"/>
  <c r="FD106" i="5"/>
  <c r="FE106" i="5"/>
  <c r="DD107" i="5"/>
  <c r="DE107" i="5"/>
  <c r="DF107" i="5"/>
  <c r="DG107" i="5"/>
  <c r="DH107" i="5"/>
  <c r="DI107" i="5"/>
  <c r="DX107" i="5"/>
  <c r="EC107" i="5"/>
  <c r="ED107" i="5"/>
  <c r="EE107" i="5"/>
  <c r="EJ107" i="5"/>
  <c r="EK107" i="5"/>
  <c r="EL107" i="5"/>
  <c r="FD107" i="5"/>
  <c r="FE107" i="5"/>
  <c r="DD108" i="5"/>
  <c r="DE108" i="5"/>
  <c r="DF108" i="5"/>
  <c r="DG108" i="5"/>
  <c r="DH108" i="5"/>
  <c r="DQ108" i="5" s="1"/>
  <c r="DI108" i="5"/>
  <c r="DX108" i="5"/>
  <c r="EC108" i="5"/>
  <c r="ED108" i="5"/>
  <c r="EE108" i="5"/>
  <c r="EJ108" i="5"/>
  <c r="EK108" i="5"/>
  <c r="EL108" i="5"/>
  <c r="FD108" i="5"/>
  <c r="FE108" i="5"/>
  <c r="DD109" i="5"/>
  <c r="DE109" i="5"/>
  <c r="DF109" i="5"/>
  <c r="DG109" i="5"/>
  <c r="DH109" i="5"/>
  <c r="DQ109" i="5" s="1"/>
  <c r="DI109" i="5"/>
  <c r="DX109" i="5"/>
  <c r="EC109" i="5"/>
  <c r="ED109" i="5"/>
  <c r="EE109" i="5"/>
  <c r="EJ109" i="5"/>
  <c r="EK109" i="5"/>
  <c r="EL109" i="5"/>
  <c r="FD109" i="5"/>
  <c r="FE109" i="5"/>
  <c r="DD110" i="5"/>
  <c r="DE110" i="5"/>
  <c r="DF110" i="5"/>
  <c r="DG110" i="5"/>
  <c r="DH110" i="5"/>
  <c r="DI110" i="5"/>
  <c r="DX110" i="5"/>
  <c r="EC110" i="5"/>
  <c r="ED110" i="5"/>
  <c r="EE110" i="5"/>
  <c r="EJ110" i="5"/>
  <c r="EK110" i="5"/>
  <c r="EL110" i="5"/>
  <c r="FD110" i="5"/>
  <c r="FE110" i="5"/>
  <c r="DD111" i="5"/>
  <c r="DE111" i="5"/>
  <c r="DF111" i="5"/>
  <c r="DG111" i="5"/>
  <c r="DH111" i="5"/>
  <c r="DI111" i="5"/>
  <c r="DW111" i="5"/>
  <c r="DX111" i="5"/>
  <c r="EC111" i="5"/>
  <c r="ED111" i="5"/>
  <c r="EE111" i="5"/>
  <c r="EJ111" i="5"/>
  <c r="EK111" i="5"/>
  <c r="EL111" i="5"/>
  <c r="FD111" i="5"/>
  <c r="FE111" i="5"/>
  <c r="DD112" i="5"/>
  <c r="DE112" i="5"/>
  <c r="DF112" i="5"/>
  <c r="DG112" i="5"/>
  <c r="DH112" i="5"/>
  <c r="DQ112" i="5" s="1"/>
  <c r="DI112" i="5"/>
  <c r="DX112" i="5"/>
  <c r="EC112" i="5"/>
  <c r="ED112" i="5"/>
  <c r="EE112" i="5"/>
  <c r="EJ112" i="5"/>
  <c r="EK112" i="5"/>
  <c r="EL112" i="5"/>
  <c r="FD112" i="5"/>
  <c r="FE112" i="5"/>
  <c r="DD113" i="5"/>
  <c r="DE113" i="5"/>
  <c r="DF113" i="5"/>
  <c r="DG113" i="5"/>
  <c r="DH113" i="5"/>
  <c r="DQ113" i="5" s="1"/>
  <c r="DI113" i="5"/>
  <c r="DX113" i="5"/>
  <c r="EC113" i="5"/>
  <c r="ED113" i="5"/>
  <c r="EE113" i="5"/>
  <c r="EJ113" i="5"/>
  <c r="EK113" i="5"/>
  <c r="EL113" i="5"/>
  <c r="FD113" i="5"/>
  <c r="FE113" i="5"/>
  <c r="DD114" i="5"/>
  <c r="DE114" i="5"/>
  <c r="DF114" i="5"/>
  <c r="DG114" i="5"/>
  <c r="DH114" i="5"/>
  <c r="DI114" i="5"/>
  <c r="DX114" i="5"/>
  <c r="EC114" i="5"/>
  <c r="ED114" i="5"/>
  <c r="EE114" i="5"/>
  <c r="EJ114" i="5"/>
  <c r="EK114" i="5"/>
  <c r="EL114" i="5"/>
  <c r="FD114" i="5"/>
  <c r="FE114" i="5"/>
  <c r="DD115" i="5"/>
  <c r="DE115" i="5"/>
  <c r="DF115" i="5"/>
  <c r="DG115" i="5"/>
  <c r="DH115" i="5"/>
  <c r="DI115" i="5"/>
  <c r="DX115" i="5"/>
  <c r="EC115" i="5"/>
  <c r="ED115" i="5"/>
  <c r="EE115" i="5"/>
  <c r="EJ115" i="5"/>
  <c r="EK115" i="5"/>
  <c r="EL115" i="5"/>
  <c r="FD115" i="5"/>
  <c r="FE115" i="5"/>
  <c r="DD116" i="5"/>
  <c r="DE116" i="5"/>
  <c r="DF116" i="5"/>
  <c r="DG116" i="5"/>
  <c r="DH116" i="5"/>
  <c r="DQ116" i="5" s="1"/>
  <c r="DI116" i="5"/>
  <c r="DX116" i="5"/>
  <c r="EC116" i="5"/>
  <c r="ED116" i="5"/>
  <c r="EE116" i="5"/>
  <c r="EJ116" i="5"/>
  <c r="EK116" i="5"/>
  <c r="EL116" i="5"/>
  <c r="FD116" i="5"/>
  <c r="FE116" i="5"/>
  <c r="DD117" i="5"/>
  <c r="DE117" i="5"/>
  <c r="DF117" i="5"/>
  <c r="DG117" i="5"/>
  <c r="DH117" i="5"/>
  <c r="DQ117" i="5" s="1"/>
  <c r="DI117" i="5"/>
  <c r="DX117" i="5"/>
  <c r="EC117" i="5"/>
  <c r="ED117" i="5"/>
  <c r="EE117" i="5"/>
  <c r="EJ117" i="5"/>
  <c r="EK117" i="5"/>
  <c r="EL117" i="5"/>
  <c r="FD117" i="5"/>
  <c r="FE117" i="5"/>
  <c r="DD118" i="5"/>
  <c r="DE118" i="5"/>
  <c r="DF118" i="5"/>
  <c r="DG118" i="5"/>
  <c r="DH118" i="5"/>
  <c r="DI118" i="5"/>
  <c r="DX118" i="5"/>
  <c r="EC118" i="5"/>
  <c r="ED118" i="5"/>
  <c r="EE118" i="5"/>
  <c r="EJ118" i="5"/>
  <c r="EK118" i="5"/>
  <c r="EL118" i="5"/>
  <c r="FD118" i="5"/>
  <c r="FE118" i="5"/>
  <c r="DD119" i="5"/>
  <c r="DE119" i="5"/>
  <c r="DF119" i="5"/>
  <c r="DG119" i="5"/>
  <c r="DH119" i="5"/>
  <c r="DI119" i="5"/>
  <c r="DX119" i="5"/>
  <c r="EC119" i="5"/>
  <c r="ED119" i="5"/>
  <c r="EE119" i="5"/>
  <c r="EJ119" i="5"/>
  <c r="EK119" i="5"/>
  <c r="EL119" i="5"/>
  <c r="FD119" i="5"/>
  <c r="FE119" i="5"/>
  <c r="DD120" i="5"/>
  <c r="DE120" i="5"/>
  <c r="DF120" i="5"/>
  <c r="DG120" i="5"/>
  <c r="DH120" i="5"/>
  <c r="DI120" i="5"/>
  <c r="DX120" i="5"/>
  <c r="EC120" i="5"/>
  <c r="ED120" i="5"/>
  <c r="EE120" i="5"/>
  <c r="EJ120" i="5"/>
  <c r="EK120" i="5"/>
  <c r="EL120" i="5"/>
  <c r="FD120" i="5"/>
  <c r="FE120" i="5"/>
  <c r="DD121" i="5"/>
  <c r="DE121" i="5"/>
  <c r="DF121" i="5"/>
  <c r="DG121" i="5"/>
  <c r="DH121" i="5"/>
  <c r="DI121" i="5"/>
  <c r="DX121" i="5"/>
  <c r="EC121" i="5"/>
  <c r="ED121" i="5"/>
  <c r="EE121" i="5"/>
  <c r="EJ121" i="5"/>
  <c r="EK121" i="5"/>
  <c r="EL121" i="5"/>
  <c r="FD121" i="5"/>
  <c r="FE121" i="5"/>
  <c r="DD122" i="5"/>
  <c r="DE122" i="5"/>
  <c r="DF122" i="5"/>
  <c r="DG122" i="5"/>
  <c r="DH122" i="5"/>
  <c r="DI122" i="5"/>
  <c r="DX122" i="5"/>
  <c r="EC122" i="5"/>
  <c r="ED122" i="5"/>
  <c r="EE122" i="5"/>
  <c r="EJ122" i="5"/>
  <c r="EK122" i="5"/>
  <c r="EL122" i="5"/>
  <c r="FD122" i="5"/>
  <c r="FE122" i="5"/>
  <c r="DD123" i="5"/>
  <c r="DE123" i="5"/>
  <c r="DF123" i="5"/>
  <c r="DG123" i="5"/>
  <c r="DH123" i="5"/>
  <c r="DQ123" i="5" s="1"/>
  <c r="DI123" i="5"/>
  <c r="DX123" i="5"/>
  <c r="EC123" i="5"/>
  <c r="ED123" i="5"/>
  <c r="EE123" i="5"/>
  <c r="EJ123" i="5"/>
  <c r="EK123" i="5"/>
  <c r="EL123" i="5"/>
  <c r="FD123" i="5"/>
  <c r="FE123" i="5"/>
  <c r="DD124" i="5"/>
  <c r="DE124" i="5"/>
  <c r="DF124" i="5"/>
  <c r="DG124" i="5"/>
  <c r="DH124" i="5"/>
  <c r="DO124" i="5" s="1"/>
  <c r="DI124" i="5"/>
  <c r="DX124" i="5"/>
  <c r="EC124" i="5"/>
  <c r="ED124" i="5"/>
  <c r="EE124" i="5"/>
  <c r="EJ124" i="5"/>
  <c r="EK124" i="5"/>
  <c r="EL124" i="5"/>
  <c r="FD124" i="5"/>
  <c r="FE124" i="5"/>
  <c r="DD125" i="5"/>
  <c r="DE125" i="5"/>
  <c r="DF125" i="5"/>
  <c r="DG125" i="5"/>
  <c r="DH125" i="5"/>
  <c r="DP125" i="5" s="1"/>
  <c r="DI125" i="5"/>
  <c r="DX125" i="5"/>
  <c r="EC125" i="5"/>
  <c r="ED125" i="5"/>
  <c r="EE125" i="5"/>
  <c r="EJ125" i="5"/>
  <c r="EK125" i="5"/>
  <c r="EL125" i="5"/>
  <c r="FD125" i="5"/>
  <c r="FE125" i="5"/>
  <c r="DD126" i="5"/>
  <c r="DE126" i="5"/>
  <c r="DF126" i="5"/>
  <c r="DG126" i="5"/>
  <c r="DH126" i="5"/>
  <c r="DP126" i="5" s="1"/>
  <c r="DI126" i="5"/>
  <c r="DX126" i="5"/>
  <c r="EC126" i="5"/>
  <c r="ED126" i="5"/>
  <c r="EE126" i="5"/>
  <c r="EJ126" i="5"/>
  <c r="EK126" i="5"/>
  <c r="EL126" i="5"/>
  <c r="FD126" i="5"/>
  <c r="FE126" i="5"/>
  <c r="DD127" i="5"/>
  <c r="DE127" i="5"/>
  <c r="DF127" i="5"/>
  <c r="DG127" i="5"/>
  <c r="DH127" i="5"/>
  <c r="DQ127" i="5" s="1"/>
  <c r="DI127" i="5"/>
  <c r="DX127" i="5"/>
  <c r="EC127" i="5"/>
  <c r="ED127" i="5"/>
  <c r="EE127" i="5"/>
  <c r="EJ127" i="5"/>
  <c r="EK127" i="5"/>
  <c r="EL127" i="5"/>
  <c r="FD127" i="5"/>
  <c r="FE127" i="5"/>
  <c r="DD128" i="5"/>
  <c r="DE128" i="5"/>
  <c r="DF128" i="5"/>
  <c r="DG128" i="5"/>
  <c r="DH128" i="5"/>
  <c r="DP128" i="5" s="1"/>
  <c r="DI128" i="5"/>
  <c r="DX128" i="5"/>
  <c r="EC128" i="5"/>
  <c r="ED128" i="5"/>
  <c r="EE128" i="5"/>
  <c r="EJ128" i="5"/>
  <c r="EK128" i="5"/>
  <c r="EL128" i="5"/>
  <c r="FD128" i="5"/>
  <c r="FE128" i="5"/>
  <c r="DD129" i="5"/>
  <c r="DE129" i="5"/>
  <c r="DF129" i="5"/>
  <c r="DG129" i="5"/>
  <c r="DH129" i="5"/>
  <c r="DO129" i="5" s="1"/>
  <c r="DI129" i="5"/>
  <c r="DX129" i="5"/>
  <c r="EC129" i="5"/>
  <c r="ED129" i="5"/>
  <c r="EE129" i="5"/>
  <c r="EJ129" i="5"/>
  <c r="EK129" i="5"/>
  <c r="EL129" i="5"/>
  <c r="FD129" i="5"/>
  <c r="FE129" i="5"/>
  <c r="DD130" i="5"/>
  <c r="DE130" i="5"/>
  <c r="DF130" i="5"/>
  <c r="DG130" i="5"/>
  <c r="DH130" i="5"/>
  <c r="DQ130" i="5" s="1"/>
  <c r="DI130" i="5"/>
  <c r="DX130" i="5"/>
  <c r="EC130" i="5"/>
  <c r="ED130" i="5"/>
  <c r="EE130" i="5"/>
  <c r="EJ130" i="5"/>
  <c r="EK130" i="5"/>
  <c r="EL130" i="5"/>
  <c r="FD130" i="5"/>
  <c r="FE130" i="5"/>
  <c r="DD131" i="5"/>
  <c r="DE131" i="5"/>
  <c r="DF131" i="5"/>
  <c r="DG131" i="5"/>
  <c r="DH131" i="5"/>
  <c r="DQ131" i="5" s="1"/>
  <c r="DI131" i="5"/>
  <c r="DX131" i="5"/>
  <c r="EC131" i="5"/>
  <c r="ED131" i="5"/>
  <c r="EE131" i="5"/>
  <c r="EJ131" i="5"/>
  <c r="EK131" i="5"/>
  <c r="EL131" i="5"/>
  <c r="FD131" i="5"/>
  <c r="FE131" i="5"/>
  <c r="DD132" i="5"/>
  <c r="DE132" i="5"/>
  <c r="DF132" i="5"/>
  <c r="DG132" i="5"/>
  <c r="DH132" i="5"/>
  <c r="DP132" i="5" s="1"/>
  <c r="DI132" i="5"/>
  <c r="DX132" i="5"/>
  <c r="EC132" i="5"/>
  <c r="ED132" i="5"/>
  <c r="EE132" i="5"/>
  <c r="EJ132" i="5"/>
  <c r="EK132" i="5"/>
  <c r="EL132" i="5"/>
  <c r="FD132" i="5"/>
  <c r="FE132" i="5"/>
  <c r="DD133" i="5"/>
  <c r="DE133" i="5"/>
  <c r="DF133" i="5"/>
  <c r="DG133" i="5"/>
  <c r="DH133" i="5"/>
  <c r="DO133" i="5" s="1"/>
  <c r="DI133" i="5"/>
  <c r="DX133" i="5"/>
  <c r="EC133" i="5"/>
  <c r="ED133" i="5"/>
  <c r="EE133" i="5"/>
  <c r="EJ133" i="5"/>
  <c r="EK133" i="5"/>
  <c r="EL133" i="5"/>
  <c r="FD133" i="5"/>
  <c r="FE133" i="5"/>
  <c r="DD134" i="5"/>
  <c r="DE134" i="5"/>
  <c r="DF134" i="5"/>
  <c r="DG134" i="5"/>
  <c r="DH134" i="5"/>
  <c r="DQ134" i="5" s="1"/>
  <c r="DI134" i="5"/>
  <c r="DX134" i="5"/>
  <c r="EC134" i="5"/>
  <c r="ED134" i="5"/>
  <c r="EE134" i="5"/>
  <c r="EJ134" i="5"/>
  <c r="EK134" i="5"/>
  <c r="EL134" i="5"/>
  <c r="FD134" i="5"/>
  <c r="FE134" i="5"/>
  <c r="DD135" i="5"/>
  <c r="DE135" i="5"/>
  <c r="DF135" i="5"/>
  <c r="DG135" i="5"/>
  <c r="DH135" i="5"/>
  <c r="DP135" i="5" s="1"/>
  <c r="DI135" i="5"/>
  <c r="DX135" i="5"/>
  <c r="EC135" i="5"/>
  <c r="ED135" i="5"/>
  <c r="EE135" i="5"/>
  <c r="EJ135" i="5"/>
  <c r="EK135" i="5"/>
  <c r="EL135" i="5"/>
  <c r="FD135" i="5"/>
  <c r="FE135" i="5"/>
  <c r="DD136" i="5"/>
  <c r="DE136" i="5"/>
  <c r="DF136" i="5"/>
  <c r="DG136" i="5"/>
  <c r="DH136" i="5"/>
  <c r="DO136" i="5" s="1"/>
  <c r="DI136" i="5"/>
  <c r="DX136" i="5"/>
  <c r="EC136" i="5"/>
  <c r="ED136" i="5"/>
  <c r="EE136" i="5"/>
  <c r="EJ136" i="5"/>
  <c r="EK136" i="5"/>
  <c r="EL136" i="5"/>
  <c r="FD136" i="5"/>
  <c r="FE136" i="5"/>
  <c r="DD137" i="5"/>
  <c r="DE137" i="5"/>
  <c r="DF137" i="5"/>
  <c r="DG137" i="5"/>
  <c r="DH137" i="5"/>
  <c r="DO137" i="5" s="1"/>
  <c r="DI137" i="5"/>
  <c r="DX137" i="5"/>
  <c r="EC137" i="5"/>
  <c r="ED137" i="5"/>
  <c r="EE137" i="5"/>
  <c r="EJ137" i="5"/>
  <c r="EK137" i="5"/>
  <c r="EL137" i="5"/>
  <c r="FD137" i="5"/>
  <c r="FE137" i="5"/>
  <c r="DD138" i="5"/>
  <c r="DE138" i="5"/>
  <c r="DF138" i="5"/>
  <c r="DG138" i="5"/>
  <c r="DH138" i="5"/>
  <c r="DO138" i="5" s="1"/>
  <c r="DI138" i="5"/>
  <c r="DX138" i="5"/>
  <c r="EC138" i="5"/>
  <c r="ED138" i="5"/>
  <c r="EE138" i="5"/>
  <c r="EJ138" i="5"/>
  <c r="EK138" i="5"/>
  <c r="EL138" i="5"/>
  <c r="FD138" i="5"/>
  <c r="FE138" i="5"/>
  <c r="DD139" i="5"/>
  <c r="DE139" i="5"/>
  <c r="DF139" i="5"/>
  <c r="DG139" i="5"/>
  <c r="DH139" i="5"/>
  <c r="DO139" i="5" s="1"/>
  <c r="DI139" i="5"/>
  <c r="DX139" i="5"/>
  <c r="EC139" i="5"/>
  <c r="ED139" i="5"/>
  <c r="EE139" i="5"/>
  <c r="EJ139" i="5"/>
  <c r="EK139" i="5"/>
  <c r="EL139" i="5"/>
  <c r="FD139" i="5"/>
  <c r="FE139" i="5"/>
  <c r="DD140" i="5"/>
  <c r="DE140" i="5"/>
  <c r="DF140" i="5"/>
  <c r="DG140" i="5"/>
  <c r="DH140" i="5"/>
  <c r="DI140" i="5"/>
  <c r="DX140" i="5"/>
  <c r="EC140" i="5"/>
  <c r="ED140" i="5"/>
  <c r="EE140" i="5"/>
  <c r="EJ140" i="5"/>
  <c r="EK140" i="5"/>
  <c r="EL140" i="5"/>
  <c r="FD140" i="5"/>
  <c r="FE140" i="5"/>
  <c r="DD141" i="5"/>
  <c r="DE141" i="5"/>
  <c r="DF141" i="5"/>
  <c r="DG141" i="5"/>
  <c r="DH141" i="5"/>
  <c r="DQ141" i="5" s="1"/>
  <c r="DI141" i="5"/>
  <c r="DX141" i="5"/>
  <c r="EC141" i="5"/>
  <c r="ED141" i="5"/>
  <c r="EE141" i="5"/>
  <c r="EJ141" i="5"/>
  <c r="EK141" i="5"/>
  <c r="EL141" i="5"/>
  <c r="FD141" i="5"/>
  <c r="FE141" i="5"/>
  <c r="DD142" i="5"/>
  <c r="DE142" i="5"/>
  <c r="DF142" i="5"/>
  <c r="DG142" i="5"/>
  <c r="DH142" i="5"/>
  <c r="DP142" i="5" s="1"/>
  <c r="DI142" i="5"/>
  <c r="DX142" i="5"/>
  <c r="EC142" i="5"/>
  <c r="ED142" i="5"/>
  <c r="EE142" i="5"/>
  <c r="EJ142" i="5"/>
  <c r="EK142" i="5"/>
  <c r="EL142" i="5"/>
  <c r="FD142" i="5"/>
  <c r="FE142" i="5"/>
  <c r="DD143" i="5"/>
  <c r="DE143" i="5"/>
  <c r="DF143" i="5"/>
  <c r="DG143" i="5"/>
  <c r="DH143" i="5"/>
  <c r="DO143" i="5" s="1"/>
  <c r="DI143" i="5"/>
  <c r="DX143" i="5"/>
  <c r="EC143" i="5"/>
  <c r="ED143" i="5"/>
  <c r="EE143" i="5"/>
  <c r="EJ143" i="5"/>
  <c r="EK143" i="5"/>
  <c r="EL143" i="5"/>
  <c r="FD143" i="5"/>
  <c r="FE143" i="5"/>
  <c r="DD144" i="5"/>
  <c r="DE144" i="5"/>
  <c r="DF144" i="5"/>
  <c r="DG144" i="5"/>
  <c r="DH144" i="5"/>
  <c r="DP144" i="5" s="1"/>
  <c r="DI144" i="5"/>
  <c r="DX144" i="5"/>
  <c r="EC144" i="5"/>
  <c r="ED144" i="5"/>
  <c r="EE144" i="5"/>
  <c r="EJ144" i="5"/>
  <c r="EK144" i="5"/>
  <c r="EL144" i="5"/>
  <c r="FD144" i="5"/>
  <c r="FE144" i="5"/>
  <c r="DD145" i="5"/>
  <c r="DE145" i="5"/>
  <c r="DF145" i="5"/>
  <c r="DG145" i="5"/>
  <c r="DH145" i="5"/>
  <c r="DO145" i="5" s="1"/>
  <c r="DI145" i="5"/>
  <c r="DX145" i="5"/>
  <c r="EC145" i="5"/>
  <c r="ED145" i="5"/>
  <c r="EE145" i="5"/>
  <c r="EJ145" i="5"/>
  <c r="EK145" i="5"/>
  <c r="EL145" i="5"/>
  <c r="FD145" i="5"/>
  <c r="FE145" i="5"/>
  <c r="DD146" i="5"/>
  <c r="DE146" i="5"/>
  <c r="DF146" i="5"/>
  <c r="DG146" i="5"/>
  <c r="DH146" i="5"/>
  <c r="DP146" i="5" s="1"/>
  <c r="DI146" i="5"/>
  <c r="DX146" i="5"/>
  <c r="EC146" i="5"/>
  <c r="ED146" i="5"/>
  <c r="EE146" i="5"/>
  <c r="EJ146" i="5"/>
  <c r="EK146" i="5"/>
  <c r="EL146" i="5"/>
  <c r="FD146" i="5"/>
  <c r="FE146" i="5"/>
  <c r="DD147" i="5"/>
  <c r="DE147" i="5"/>
  <c r="DF147" i="5"/>
  <c r="DG147" i="5"/>
  <c r="DH147" i="5"/>
  <c r="DQ147" i="5" s="1"/>
  <c r="DI147" i="5"/>
  <c r="DX147" i="5"/>
  <c r="EC147" i="5"/>
  <c r="ED147" i="5"/>
  <c r="EE147" i="5"/>
  <c r="EJ147" i="5"/>
  <c r="EK147" i="5"/>
  <c r="EL147" i="5"/>
  <c r="FD147" i="5"/>
  <c r="FE147" i="5"/>
  <c r="DD148" i="5"/>
  <c r="DE148" i="5"/>
  <c r="DF148" i="5"/>
  <c r="DG148" i="5"/>
  <c r="DH148" i="5"/>
  <c r="DO148" i="5" s="1"/>
  <c r="DI148" i="5"/>
  <c r="DX148" i="5"/>
  <c r="EC148" i="5"/>
  <c r="ED148" i="5"/>
  <c r="EE148" i="5"/>
  <c r="EJ148" i="5"/>
  <c r="EK148" i="5"/>
  <c r="EL148" i="5"/>
  <c r="FD148" i="5"/>
  <c r="FE148" i="5"/>
  <c r="DD149" i="5"/>
  <c r="DE149" i="5"/>
  <c r="DF149" i="5"/>
  <c r="DG149" i="5"/>
  <c r="DH149" i="5"/>
  <c r="DI149" i="5"/>
  <c r="DX149" i="5"/>
  <c r="EC149" i="5"/>
  <c r="ED149" i="5"/>
  <c r="EE149" i="5"/>
  <c r="EJ149" i="5"/>
  <c r="EK149" i="5"/>
  <c r="EL149" i="5"/>
  <c r="FD149" i="5"/>
  <c r="FE149" i="5"/>
  <c r="DD150" i="5"/>
  <c r="DE150" i="5"/>
  <c r="DF150" i="5"/>
  <c r="DG150" i="5"/>
  <c r="DH150" i="5"/>
  <c r="DQ150" i="5" s="1"/>
  <c r="DI150" i="5"/>
  <c r="DX150" i="5"/>
  <c r="EC150" i="5"/>
  <c r="ED150" i="5"/>
  <c r="EE150" i="5"/>
  <c r="EJ150" i="5"/>
  <c r="EK150" i="5"/>
  <c r="EL150" i="5"/>
  <c r="FD150" i="5"/>
  <c r="FE150" i="5"/>
  <c r="DD151" i="5"/>
  <c r="DE151" i="5"/>
  <c r="DF151" i="5"/>
  <c r="DG151" i="5"/>
  <c r="DH151" i="5"/>
  <c r="DO151" i="5" s="1"/>
  <c r="DI151" i="5"/>
  <c r="DX151" i="5"/>
  <c r="EC151" i="5"/>
  <c r="ED151" i="5"/>
  <c r="EE151" i="5"/>
  <c r="EJ151" i="5"/>
  <c r="EK151" i="5"/>
  <c r="EL151" i="5"/>
  <c r="FD151" i="5"/>
  <c r="FE151" i="5"/>
  <c r="DD152" i="5"/>
  <c r="DE152" i="5"/>
  <c r="DF152" i="5"/>
  <c r="DG152" i="5"/>
  <c r="DH152" i="5"/>
  <c r="DI152" i="5"/>
  <c r="DX152" i="5"/>
  <c r="EC152" i="5"/>
  <c r="ED152" i="5"/>
  <c r="EE152" i="5"/>
  <c r="EJ152" i="5"/>
  <c r="EK152" i="5"/>
  <c r="EL152" i="5"/>
  <c r="FD152" i="5"/>
  <c r="FE152" i="5"/>
  <c r="DD153" i="5"/>
  <c r="DE153" i="5"/>
  <c r="DF153" i="5"/>
  <c r="DG153" i="5"/>
  <c r="DH153" i="5"/>
  <c r="DI153" i="5"/>
  <c r="DX153" i="5"/>
  <c r="EC153" i="5"/>
  <c r="ED153" i="5"/>
  <c r="EE153" i="5"/>
  <c r="EJ153" i="5"/>
  <c r="EK153" i="5"/>
  <c r="EL153" i="5"/>
  <c r="FD153" i="5"/>
  <c r="FE153" i="5"/>
  <c r="DD154" i="5"/>
  <c r="DE154" i="5"/>
  <c r="DF154" i="5"/>
  <c r="DG154" i="5"/>
  <c r="DH154" i="5"/>
  <c r="DI154" i="5"/>
  <c r="DX154" i="5"/>
  <c r="EC154" i="5"/>
  <c r="ED154" i="5"/>
  <c r="EE154" i="5"/>
  <c r="EJ154" i="5"/>
  <c r="EK154" i="5"/>
  <c r="EL154" i="5"/>
  <c r="FD154" i="5"/>
  <c r="FE154" i="5"/>
  <c r="DD155" i="5"/>
  <c r="DE155" i="5"/>
  <c r="DF155" i="5"/>
  <c r="DG155" i="5"/>
  <c r="DH155" i="5"/>
  <c r="DP155" i="5" s="1"/>
  <c r="DI155" i="5"/>
  <c r="DX155" i="5"/>
  <c r="EC155" i="5"/>
  <c r="ED155" i="5"/>
  <c r="EE155" i="5"/>
  <c r="EJ155" i="5"/>
  <c r="EK155" i="5"/>
  <c r="EL155" i="5"/>
  <c r="FD155" i="5"/>
  <c r="FE155" i="5"/>
  <c r="DD156" i="5"/>
  <c r="DE156" i="5"/>
  <c r="DF156" i="5"/>
  <c r="DG156" i="5"/>
  <c r="DH156" i="5"/>
  <c r="DI156" i="5"/>
  <c r="DX156" i="5"/>
  <c r="EC156" i="5"/>
  <c r="ED156" i="5"/>
  <c r="EE156" i="5"/>
  <c r="EJ156" i="5"/>
  <c r="EK156" i="5"/>
  <c r="EL156" i="5"/>
  <c r="FD156" i="5"/>
  <c r="FE156" i="5"/>
  <c r="DD157" i="5"/>
  <c r="DE157" i="5"/>
  <c r="DF157" i="5"/>
  <c r="DG157" i="5"/>
  <c r="DH157" i="5"/>
  <c r="DP157" i="5" s="1"/>
  <c r="DI157" i="5"/>
  <c r="DX157" i="5"/>
  <c r="EC157" i="5"/>
  <c r="ED157" i="5"/>
  <c r="EE157" i="5"/>
  <c r="EJ157" i="5"/>
  <c r="EK157" i="5"/>
  <c r="EL157" i="5"/>
  <c r="FD157" i="5"/>
  <c r="FE157" i="5"/>
  <c r="DD158" i="5"/>
  <c r="DE158" i="5"/>
  <c r="DF158" i="5"/>
  <c r="DG158" i="5"/>
  <c r="DH158" i="5"/>
  <c r="DI158" i="5"/>
  <c r="DX158" i="5"/>
  <c r="EC158" i="5"/>
  <c r="ED158" i="5"/>
  <c r="EE158" i="5"/>
  <c r="EJ158" i="5"/>
  <c r="EK158" i="5"/>
  <c r="EL158" i="5"/>
  <c r="FD158" i="5"/>
  <c r="FE158" i="5"/>
  <c r="DD159" i="5"/>
  <c r="DE159" i="5"/>
  <c r="DF159" i="5"/>
  <c r="DG159" i="5"/>
  <c r="DH159" i="5"/>
  <c r="DO159" i="5" s="1"/>
  <c r="DI159" i="5"/>
  <c r="DX159" i="5"/>
  <c r="EC159" i="5"/>
  <c r="ED159" i="5"/>
  <c r="EE159" i="5"/>
  <c r="EJ159" i="5"/>
  <c r="EK159" i="5"/>
  <c r="EL159" i="5"/>
  <c r="FD159" i="5"/>
  <c r="FE159" i="5"/>
  <c r="DD160" i="5"/>
  <c r="DE160" i="5"/>
  <c r="DF160" i="5"/>
  <c r="DG160" i="5"/>
  <c r="DH160" i="5"/>
  <c r="DI160" i="5"/>
  <c r="DX160" i="5"/>
  <c r="EC160" i="5"/>
  <c r="ED160" i="5"/>
  <c r="EE160" i="5"/>
  <c r="EJ160" i="5"/>
  <c r="EK160" i="5"/>
  <c r="EL160" i="5"/>
  <c r="FD160" i="5"/>
  <c r="FE160" i="5"/>
  <c r="DD161" i="5"/>
  <c r="DE161" i="5"/>
  <c r="DF161" i="5"/>
  <c r="DG161" i="5"/>
  <c r="DH161" i="5"/>
  <c r="DQ161" i="5" s="1"/>
  <c r="DI161" i="5"/>
  <c r="DX161" i="5"/>
  <c r="EC161" i="5"/>
  <c r="ED161" i="5"/>
  <c r="EE161" i="5"/>
  <c r="EJ161" i="5"/>
  <c r="EK161" i="5"/>
  <c r="EL161" i="5"/>
  <c r="FD161" i="5"/>
  <c r="FE161" i="5"/>
  <c r="DD162" i="5"/>
  <c r="DE162" i="5"/>
  <c r="DF162" i="5"/>
  <c r="DG162" i="5"/>
  <c r="DH162" i="5"/>
  <c r="DI162" i="5"/>
  <c r="DX162" i="5"/>
  <c r="EC162" i="5"/>
  <c r="ED162" i="5"/>
  <c r="EE162" i="5"/>
  <c r="EJ162" i="5"/>
  <c r="EK162" i="5"/>
  <c r="EL162" i="5"/>
  <c r="FD162" i="5"/>
  <c r="FE162" i="5"/>
  <c r="DD163" i="5"/>
  <c r="DE163" i="5"/>
  <c r="DF163" i="5"/>
  <c r="DG163" i="5"/>
  <c r="DH163" i="5"/>
  <c r="DI163" i="5"/>
  <c r="DX163" i="5"/>
  <c r="EC163" i="5"/>
  <c r="ED163" i="5"/>
  <c r="EE163" i="5"/>
  <c r="EJ163" i="5"/>
  <c r="EK163" i="5"/>
  <c r="EL163" i="5"/>
  <c r="FD163" i="5"/>
  <c r="FE163" i="5"/>
  <c r="DD164" i="5"/>
  <c r="DE164" i="5"/>
  <c r="DF164" i="5"/>
  <c r="DG164" i="5"/>
  <c r="DH164" i="5"/>
  <c r="DI164" i="5"/>
  <c r="DX164" i="5"/>
  <c r="EC164" i="5"/>
  <c r="ED164" i="5"/>
  <c r="EE164" i="5"/>
  <c r="EJ164" i="5"/>
  <c r="EK164" i="5"/>
  <c r="EL164" i="5"/>
  <c r="FD164" i="5"/>
  <c r="FE164" i="5"/>
  <c r="DD165" i="5"/>
  <c r="DE165" i="5"/>
  <c r="DF165" i="5"/>
  <c r="DG165" i="5"/>
  <c r="DH165" i="5"/>
  <c r="DI165" i="5"/>
  <c r="DX165" i="5"/>
  <c r="EC165" i="5"/>
  <c r="ED165" i="5"/>
  <c r="EE165" i="5"/>
  <c r="EJ165" i="5"/>
  <c r="EK165" i="5"/>
  <c r="EL165" i="5"/>
  <c r="FD165" i="5"/>
  <c r="FE165" i="5"/>
  <c r="DD166" i="5"/>
  <c r="DE166" i="5"/>
  <c r="DF166" i="5"/>
  <c r="DG166" i="5"/>
  <c r="DH166" i="5"/>
  <c r="DI166" i="5"/>
  <c r="DX166" i="5"/>
  <c r="EC166" i="5"/>
  <c r="ED166" i="5"/>
  <c r="EE166" i="5"/>
  <c r="EJ166" i="5"/>
  <c r="EK166" i="5"/>
  <c r="EL166" i="5"/>
  <c r="FD166" i="5"/>
  <c r="FE166" i="5"/>
  <c r="DD167" i="5"/>
  <c r="DE167" i="5"/>
  <c r="DF167" i="5"/>
  <c r="DG167" i="5"/>
  <c r="DH167" i="5"/>
  <c r="DI167" i="5"/>
  <c r="DX167" i="5"/>
  <c r="EC167" i="5"/>
  <c r="ED167" i="5"/>
  <c r="EE167" i="5"/>
  <c r="EJ167" i="5"/>
  <c r="EK167" i="5"/>
  <c r="EL167" i="5"/>
  <c r="FD167" i="5"/>
  <c r="FE167" i="5"/>
  <c r="DD168" i="5"/>
  <c r="DE168" i="5"/>
  <c r="DF168" i="5"/>
  <c r="DG168" i="5"/>
  <c r="DH168" i="5"/>
  <c r="DI168" i="5"/>
  <c r="DX168" i="5"/>
  <c r="EC168" i="5"/>
  <c r="ED168" i="5"/>
  <c r="EE168" i="5"/>
  <c r="EJ168" i="5"/>
  <c r="EK168" i="5"/>
  <c r="EL168" i="5"/>
  <c r="FD168" i="5"/>
  <c r="FE168" i="5"/>
  <c r="DD169" i="5"/>
  <c r="DE169" i="5"/>
  <c r="DF169" i="5"/>
  <c r="DG169" i="5"/>
  <c r="DH169" i="5"/>
  <c r="DI169" i="5"/>
  <c r="DX169" i="5"/>
  <c r="EC169" i="5"/>
  <c r="ED169" i="5"/>
  <c r="EE169" i="5"/>
  <c r="EJ169" i="5"/>
  <c r="EK169" i="5"/>
  <c r="EL169" i="5"/>
  <c r="FD169" i="5"/>
  <c r="FE169" i="5"/>
  <c r="DD170" i="5"/>
  <c r="DE170" i="5"/>
  <c r="DF170" i="5"/>
  <c r="DG170" i="5"/>
  <c r="DH170" i="5"/>
  <c r="DI170" i="5"/>
  <c r="DX170" i="5"/>
  <c r="EC170" i="5"/>
  <c r="ED170" i="5"/>
  <c r="EE170" i="5"/>
  <c r="EJ170" i="5"/>
  <c r="EK170" i="5"/>
  <c r="EL170" i="5"/>
  <c r="FD170" i="5"/>
  <c r="FE170" i="5"/>
  <c r="DD171" i="5"/>
  <c r="DE171" i="5"/>
  <c r="DF171" i="5"/>
  <c r="DG171" i="5"/>
  <c r="DH171" i="5"/>
  <c r="DI171" i="5"/>
  <c r="DX171" i="5"/>
  <c r="EC171" i="5"/>
  <c r="ED171" i="5"/>
  <c r="EE171" i="5"/>
  <c r="EJ171" i="5"/>
  <c r="EK171" i="5"/>
  <c r="EL171" i="5"/>
  <c r="FD171" i="5"/>
  <c r="FE171" i="5"/>
  <c r="DD172" i="5"/>
  <c r="DE172" i="5"/>
  <c r="DF172" i="5"/>
  <c r="DG172" i="5"/>
  <c r="DH172" i="5"/>
  <c r="DI172" i="5"/>
  <c r="DX172" i="5"/>
  <c r="EC172" i="5"/>
  <c r="ED172" i="5"/>
  <c r="EE172" i="5"/>
  <c r="EJ172" i="5"/>
  <c r="EK172" i="5"/>
  <c r="EL172" i="5"/>
  <c r="FD172" i="5"/>
  <c r="FE172" i="5"/>
  <c r="DD173" i="5"/>
  <c r="DE173" i="5"/>
  <c r="DF173" i="5"/>
  <c r="DG173" i="5"/>
  <c r="DH173" i="5"/>
  <c r="DI173" i="5"/>
  <c r="DX173" i="5"/>
  <c r="EC173" i="5"/>
  <c r="ED173" i="5"/>
  <c r="EE173" i="5"/>
  <c r="EJ173" i="5"/>
  <c r="EK173" i="5"/>
  <c r="EL173" i="5"/>
  <c r="FD173" i="5"/>
  <c r="FE173" i="5"/>
  <c r="DD174" i="5"/>
  <c r="DE174" i="5"/>
  <c r="DF174" i="5"/>
  <c r="DG174" i="5"/>
  <c r="DH174" i="5"/>
  <c r="DI174" i="5"/>
  <c r="DX174" i="5"/>
  <c r="EC174" i="5"/>
  <c r="ED174" i="5"/>
  <c r="EE174" i="5"/>
  <c r="EJ174" i="5"/>
  <c r="EK174" i="5"/>
  <c r="EL174" i="5"/>
  <c r="FD174" i="5"/>
  <c r="FE174" i="5"/>
  <c r="DD175" i="5"/>
  <c r="DE175" i="5"/>
  <c r="DF175" i="5"/>
  <c r="DG175" i="5"/>
  <c r="DH175" i="5"/>
  <c r="DI175" i="5"/>
  <c r="DW175" i="5"/>
  <c r="DX175" i="5"/>
  <c r="EC175" i="5"/>
  <c r="ED175" i="5"/>
  <c r="EE175" i="5"/>
  <c r="EJ175" i="5"/>
  <c r="EK175" i="5"/>
  <c r="EL175" i="5"/>
  <c r="FD175" i="5"/>
  <c r="FE175" i="5"/>
  <c r="DD176" i="5"/>
  <c r="DE176" i="5"/>
  <c r="DF176" i="5"/>
  <c r="DG176" i="5"/>
  <c r="DH176" i="5"/>
  <c r="DI176" i="5"/>
  <c r="DX176" i="5"/>
  <c r="EC176" i="5"/>
  <c r="ED176" i="5"/>
  <c r="EE176" i="5"/>
  <c r="EJ176" i="5"/>
  <c r="EK176" i="5"/>
  <c r="EL176" i="5"/>
  <c r="FD176" i="5"/>
  <c r="FE176" i="5"/>
  <c r="DD177" i="5"/>
  <c r="DE177" i="5"/>
  <c r="DF177" i="5"/>
  <c r="DG177" i="5"/>
  <c r="DH177" i="5"/>
  <c r="DI177" i="5"/>
  <c r="DX177" i="5"/>
  <c r="EC177" i="5"/>
  <c r="ED177" i="5"/>
  <c r="EE177" i="5"/>
  <c r="EJ177" i="5"/>
  <c r="EK177" i="5"/>
  <c r="EL177" i="5"/>
  <c r="FD177" i="5"/>
  <c r="FE177" i="5"/>
  <c r="DD178" i="5"/>
  <c r="DE178" i="5"/>
  <c r="DF178" i="5"/>
  <c r="DG178" i="5"/>
  <c r="DH178" i="5"/>
  <c r="DI178" i="5"/>
  <c r="DX178" i="5"/>
  <c r="EC178" i="5"/>
  <c r="ED178" i="5"/>
  <c r="EE178" i="5"/>
  <c r="EJ178" i="5"/>
  <c r="EK178" i="5"/>
  <c r="EL178" i="5"/>
  <c r="FD178" i="5"/>
  <c r="FE178" i="5"/>
  <c r="DD179" i="5"/>
  <c r="DE179" i="5"/>
  <c r="DF179" i="5"/>
  <c r="DG179" i="5"/>
  <c r="DH179" i="5"/>
  <c r="DI179" i="5"/>
  <c r="DX179" i="5"/>
  <c r="EC179" i="5"/>
  <c r="ED179" i="5"/>
  <c r="EE179" i="5"/>
  <c r="EJ179" i="5"/>
  <c r="EK179" i="5"/>
  <c r="EL179" i="5"/>
  <c r="FD179" i="5"/>
  <c r="FE179" i="5"/>
  <c r="DD180" i="5"/>
  <c r="DE180" i="5"/>
  <c r="DF180" i="5"/>
  <c r="DG180" i="5"/>
  <c r="DH180" i="5"/>
  <c r="DI180" i="5"/>
  <c r="DX180" i="5"/>
  <c r="EC180" i="5"/>
  <c r="ED180" i="5"/>
  <c r="EE180" i="5"/>
  <c r="EJ180" i="5"/>
  <c r="EK180" i="5"/>
  <c r="EL180" i="5"/>
  <c r="FD180" i="5"/>
  <c r="FE180" i="5"/>
  <c r="DD181" i="5"/>
  <c r="DE181" i="5"/>
  <c r="DF181" i="5"/>
  <c r="DG181" i="5"/>
  <c r="DH181" i="5"/>
  <c r="DI181" i="5"/>
  <c r="DX181" i="5"/>
  <c r="EC181" i="5"/>
  <c r="ED181" i="5"/>
  <c r="EE181" i="5"/>
  <c r="EJ181" i="5"/>
  <c r="EK181" i="5"/>
  <c r="EL181" i="5"/>
  <c r="FD181" i="5"/>
  <c r="FE181" i="5"/>
  <c r="DD182" i="5"/>
  <c r="DE182" i="5"/>
  <c r="DF182" i="5"/>
  <c r="DG182" i="5"/>
  <c r="DH182" i="5"/>
  <c r="DI182" i="5"/>
  <c r="DX182" i="5"/>
  <c r="EC182" i="5"/>
  <c r="ED182" i="5"/>
  <c r="EE182" i="5"/>
  <c r="EJ182" i="5"/>
  <c r="EK182" i="5"/>
  <c r="EL182" i="5"/>
  <c r="FD182" i="5"/>
  <c r="FE182" i="5"/>
  <c r="DD183" i="5"/>
  <c r="DE183" i="5"/>
  <c r="DF183" i="5"/>
  <c r="DG183" i="5"/>
  <c r="DH183" i="5"/>
  <c r="DI183" i="5"/>
  <c r="DX183" i="5"/>
  <c r="EC183" i="5"/>
  <c r="ED183" i="5"/>
  <c r="EE183" i="5"/>
  <c r="EJ183" i="5"/>
  <c r="EK183" i="5"/>
  <c r="EL183" i="5"/>
  <c r="FD183" i="5"/>
  <c r="FE183" i="5"/>
  <c r="DD184" i="5"/>
  <c r="DE184" i="5"/>
  <c r="DF184" i="5"/>
  <c r="DG184" i="5"/>
  <c r="DH184" i="5"/>
  <c r="DI184" i="5"/>
  <c r="DX184" i="5"/>
  <c r="EC184" i="5"/>
  <c r="ED184" i="5"/>
  <c r="EE184" i="5"/>
  <c r="EJ184" i="5"/>
  <c r="EK184" i="5"/>
  <c r="EL184" i="5"/>
  <c r="FD184" i="5"/>
  <c r="FE184" i="5"/>
  <c r="DD185" i="5"/>
  <c r="DE185" i="5"/>
  <c r="DF185" i="5"/>
  <c r="DG185" i="5"/>
  <c r="DH185" i="5"/>
  <c r="DI185" i="5"/>
  <c r="DX185" i="5"/>
  <c r="EC185" i="5"/>
  <c r="ED185" i="5"/>
  <c r="EE185" i="5"/>
  <c r="EJ185" i="5"/>
  <c r="EK185" i="5"/>
  <c r="EL185" i="5"/>
  <c r="FD185" i="5"/>
  <c r="FE185" i="5"/>
  <c r="DD186" i="5"/>
  <c r="DE186" i="5"/>
  <c r="DF186" i="5"/>
  <c r="DG186" i="5"/>
  <c r="DH186" i="5"/>
  <c r="DI186" i="5"/>
  <c r="DX186" i="5"/>
  <c r="EC186" i="5"/>
  <c r="ED186" i="5"/>
  <c r="EE186" i="5"/>
  <c r="EJ186" i="5"/>
  <c r="EK186" i="5"/>
  <c r="EL186" i="5"/>
  <c r="FD186" i="5"/>
  <c r="FE186" i="5"/>
  <c r="DD187" i="5"/>
  <c r="DE187" i="5"/>
  <c r="DF187" i="5"/>
  <c r="DG187" i="5"/>
  <c r="DH187" i="5"/>
  <c r="DI187" i="5"/>
  <c r="DX187" i="5"/>
  <c r="EC187" i="5"/>
  <c r="ED187" i="5"/>
  <c r="EE187" i="5"/>
  <c r="EJ187" i="5"/>
  <c r="EK187" i="5"/>
  <c r="EL187" i="5"/>
  <c r="FD187" i="5"/>
  <c r="FE187" i="5"/>
  <c r="DD188" i="5"/>
  <c r="DE188" i="5"/>
  <c r="DF188" i="5"/>
  <c r="DG188" i="5"/>
  <c r="DH188" i="5"/>
  <c r="DI188" i="5"/>
  <c r="DX188" i="5"/>
  <c r="EC188" i="5"/>
  <c r="ED188" i="5"/>
  <c r="EE188" i="5"/>
  <c r="EJ188" i="5"/>
  <c r="EK188" i="5"/>
  <c r="EL188" i="5"/>
  <c r="FD188" i="5"/>
  <c r="FE188" i="5"/>
  <c r="DD189" i="5"/>
  <c r="DE189" i="5"/>
  <c r="DF189" i="5"/>
  <c r="DG189" i="5"/>
  <c r="DH189" i="5"/>
  <c r="DO189" i="5" s="1"/>
  <c r="DI189" i="5"/>
  <c r="DX189" i="5"/>
  <c r="EC189" i="5"/>
  <c r="ED189" i="5"/>
  <c r="EE189" i="5"/>
  <c r="EJ189" i="5"/>
  <c r="EK189" i="5"/>
  <c r="EL189" i="5"/>
  <c r="FD189" i="5"/>
  <c r="FE189" i="5"/>
  <c r="DD190" i="5"/>
  <c r="DE190" i="5"/>
  <c r="DF190" i="5"/>
  <c r="DG190" i="5"/>
  <c r="DH190" i="5"/>
  <c r="DI190" i="5"/>
  <c r="DX190" i="5"/>
  <c r="EC190" i="5"/>
  <c r="ED190" i="5"/>
  <c r="EE190" i="5"/>
  <c r="EJ190" i="5"/>
  <c r="EK190" i="5"/>
  <c r="EL190" i="5"/>
  <c r="FD190" i="5"/>
  <c r="FE190" i="5"/>
  <c r="DD191" i="5"/>
  <c r="DE191" i="5"/>
  <c r="DF191" i="5"/>
  <c r="DG191" i="5"/>
  <c r="DH191" i="5"/>
  <c r="DI191" i="5"/>
  <c r="DX191" i="5"/>
  <c r="EC191" i="5"/>
  <c r="ED191" i="5"/>
  <c r="EE191" i="5"/>
  <c r="EJ191" i="5"/>
  <c r="EK191" i="5"/>
  <c r="EL191" i="5"/>
  <c r="FD191" i="5"/>
  <c r="FE191" i="5"/>
  <c r="DD192" i="5"/>
  <c r="DE192" i="5"/>
  <c r="DF192" i="5"/>
  <c r="DG192" i="5"/>
  <c r="DH192" i="5"/>
  <c r="DI192" i="5"/>
  <c r="DX192" i="5"/>
  <c r="EC192" i="5"/>
  <c r="ED192" i="5"/>
  <c r="EE192" i="5"/>
  <c r="EJ192" i="5"/>
  <c r="EK192" i="5"/>
  <c r="EL192" i="5"/>
  <c r="FD192" i="5"/>
  <c r="FE192" i="5"/>
  <c r="DD193" i="5"/>
  <c r="DE193" i="5"/>
  <c r="DF193" i="5"/>
  <c r="DG193" i="5"/>
  <c r="DH193" i="5"/>
  <c r="DI193" i="5"/>
  <c r="DX193" i="5"/>
  <c r="EC193" i="5"/>
  <c r="ED193" i="5"/>
  <c r="EE193" i="5"/>
  <c r="EJ193" i="5"/>
  <c r="EK193" i="5"/>
  <c r="EL193" i="5"/>
  <c r="FD193" i="5"/>
  <c r="FE193" i="5"/>
  <c r="DD194" i="5"/>
  <c r="DE194" i="5"/>
  <c r="DF194" i="5"/>
  <c r="DG194" i="5"/>
  <c r="DH194" i="5"/>
  <c r="DI194" i="5"/>
  <c r="DX194" i="5"/>
  <c r="EC194" i="5"/>
  <c r="ED194" i="5"/>
  <c r="EE194" i="5"/>
  <c r="EJ194" i="5"/>
  <c r="EK194" i="5"/>
  <c r="EL194" i="5"/>
  <c r="FD194" i="5"/>
  <c r="FE194" i="5"/>
  <c r="DD195" i="5"/>
  <c r="DE195" i="5"/>
  <c r="DF195" i="5"/>
  <c r="DG195" i="5"/>
  <c r="DH195" i="5"/>
  <c r="DI195" i="5"/>
  <c r="DX195" i="5"/>
  <c r="EC195" i="5"/>
  <c r="ED195" i="5"/>
  <c r="EE195" i="5"/>
  <c r="EJ195" i="5"/>
  <c r="EK195" i="5"/>
  <c r="EL195" i="5"/>
  <c r="FD195" i="5"/>
  <c r="FE195" i="5"/>
  <c r="DD196" i="5"/>
  <c r="DE196" i="5"/>
  <c r="DF196" i="5"/>
  <c r="DG196" i="5"/>
  <c r="DH196" i="5"/>
  <c r="DI196" i="5"/>
  <c r="DX196" i="5"/>
  <c r="EC196" i="5"/>
  <c r="ED196" i="5"/>
  <c r="EE196" i="5"/>
  <c r="EJ196" i="5"/>
  <c r="EK196" i="5"/>
  <c r="EL196" i="5"/>
  <c r="FD196" i="5"/>
  <c r="FE196" i="5"/>
  <c r="DD197" i="5"/>
  <c r="DE197" i="5"/>
  <c r="DF197" i="5"/>
  <c r="DG197" i="5"/>
  <c r="DH197" i="5"/>
  <c r="DI197" i="5"/>
  <c r="DX197" i="5"/>
  <c r="EC197" i="5"/>
  <c r="ED197" i="5"/>
  <c r="EE197" i="5"/>
  <c r="EJ197" i="5"/>
  <c r="EK197" i="5"/>
  <c r="EL197" i="5"/>
  <c r="FD197" i="5"/>
  <c r="FE197" i="5"/>
  <c r="DD198" i="5"/>
  <c r="DE198" i="5"/>
  <c r="DF198" i="5"/>
  <c r="DG198" i="5"/>
  <c r="DH198" i="5"/>
  <c r="DI198" i="5"/>
  <c r="DX198" i="5"/>
  <c r="EC198" i="5"/>
  <c r="ED198" i="5"/>
  <c r="EE198" i="5"/>
  <c r="EJ198" i="5"/>
  <c r="EK198" i="5"/>
  <c r="EL198" i="5"/>
  <c r="FD198" i="5"/>
  <c r="FE198" i="5"/>
  <c r="DD199" i="5"/>
  <c r="DE199" i="5"/>
  <c r="DF199" i="5"/>
  <c r="DG199" i="5"/>
  <c r="DH199" i="5"/>
  <c r="DI199" i="5"/>
  <c r="DX199" i="5"/>
  <c r="EC199" i="5"/>
  <c r="ED199" i="5"/>
  <c r="EE199" i="5"/>
  <c r="EJ199" i="5"/>
  <c r="EK199" i="5"/>
  <c r="EL199" i="5"/>
  <c r="FD199" i="5"/>
  <c r="FE199" i="5"/>
  <c r="DD200" i="5"/>
  <c r="DE200" i="5"/>
  <c r="DF200" i="5"/>
  <c r="DG200" i="5"/>
  <c r="DH200" i="5"/>
  <c r="DI200" i="5"/>
  <c r="DX200" i="5"/>
  <c r="EC200" i="5"/>
  <c r="ED200" i="5"/>
  <c r="EE200" i="5"/>
  <c r="EJ200" i="5"/>
  <c r="EK200" i="5"/>
  <c r="EL200" i="5"/>
  <c r="FD200" i="5"/>
  <c r="FE200" i="5"/>
  <c r="DD201" i="5"/>
  <c r="DE201" i="5"/>
  <c r="DF201" i="5"/>
  <c r="DG201" i="5"/>
  <c r="DH201" i="5"/>
  <c r="DI201" i="5"/>
  <c r="DX201" i="5"/>
  <c r="EC201" i="5"/>
  <c r="ED201" i="5"/>
  <c r="EE201" i="5"/>
  <c r="EJ201" i="5"/>
  <c r="EK201" i="5"/>
  <c r="EL201" i="5"/>
  <c r="FD201" i="5"/>
  <c r="FE201" i="5"/>
  <c r="DD202" i="5"/>
  <c r="DE202" i="5"/>
  <c r="DF202" i="5"/>
  <c r="DG202" i="5"/>
  <c r="DH202" i="5"/>
  <c r="DI202" i="5"/>
  <c r="DX202" i="5"/>
  <c r="EC202" i="5"/>
  <c r="ED202" i="5"/>
  <c r="EE202" i="5"/>
  <c r="EJ202" i="5"/>
  <c r="EK202" i="5"/>
  <c r="EL202" i="5"/>
  <c r="FD202" i="5"/>
  <c r="FE202" i="5"/>
  <c r="DD203" i="5"/>
  <c r="DE203" i="5"/>
  <c r="DF203" i="5"/>
  <c r="DG203" i="5"/>
  <c r="DH203" i="5"/>
  <c r="DI203" i="5"/>
  <c r="DX203" i="5"/>
  <c r="EC203" i="5"/>
  <c r="ED203" i="5"/>
  <c r="EE203" i="5"/>
  <c r="EJ203" i="5"/>
  <c r="EK203" i="5"/>
  <c r="EL203" i="5"/>
  <c r="FD203" i="5"/>
  <c r="FE203" i="5"/>
  <c r="DD204" i="5"/>
  <c r="DE204" i="5"/>
  <c r="DF204" i="5"/>
  <c r="DG204" i="5"/>
  <c r="DH204" i="5"/>
  <c r="DI204" i="5"/>
  <c r="DX204" i="5"/>
  <c r="EC204" i="5"/>
  <c r="ED204" i="5"/>
  <c r="EE204" i="5"/>
  <c r="EJ204" i="5"/>
  <c r="EK204" i="5"/>
  <c r="EL204" i="5"/>
  <c r="FD204" i="5"/>
  <c r="FE204" i="5"/>
  <c r="DD205" i="5"/>
  <c r="DE205" i="5"/>
  <c r="DF205" i="5"/>
  <c r="DG205" i="5"/>
  <c r="DH205" i="5"/>
  <c r="DI205" i="5"/>
  <c r="DX205" i="5"/>
  <c r="EC205" i="5"/>
  <c r="ED205" i="5"/>
  <c r="EE205" i="5"/>
  <c r="EJ205" i="5"/>
  <c r="EK205" i="5"/>
  <c r="EL205" i="5"/>
  <c r="FD205" i="5"/>
  <c r="FE205" i="5"/>
  <c r="DD206" i="5"/>
  <c r="DE206" i="5"/>
  <c r="DF206" i="5"/>
  <c r="DG206" i="5"/>
  <c r="DH206" i="5"/>
  <c r="DI206" i="5"/>
  <c r="DX206" i="5"/>
  <c r="EC206" i="5"/>
  <c r="ED206" i="5"/>
  <c r="EE206" i="5"/>
  <c r="EJ206" i="5"/>
  <c r="EK206" i="5"/>
  <c r="EL206" i="5"/>
  <c r="FD206" i="5"/>
  <c r="FE206" i="5"/>
  <c r="DD207" i="5"/>
  <c r="DE207" i="5"/>
  <c r="DF207" i="5"/>
  <c r="DG207" i="5"/>
  <c r="DH207" i="5"/>
  <c r="DI207" i="5"/>
  <c r="DX207" i="5"/>
  <c r="EC207" i="5"/>
  <c r="ED207" i="5"/>
  <c r="EE207" i="5"/>
  <c r="EJ207" i="5"/>
  <c r="EK207" i="5"/>
  <c r="EL207" i="5"/>
  <c r="FD207" i="5"/>
  <c r="FE207" i="5"/>
  <c r="DD208" i="5"/>
  <c r="DE208" i="5"/>
  <c r="DF208" i="5"/>
  <c r="DG208" i="5"/>
  <c r="DH208" i="5"/>
  <c r="DI208" i="5"/>
  <c r="DX208" i="5"/>
  <c r="EC208" i="5"/>
  <c r="ED208" i="5"/>
  <c r="EE208" i="5"/>
  <c r="EJ208" i="5"/>
  <c r="EK208" i="5"/>
  <c r="EL208" i="5"/>
  <c r="FD208" i="5"/>
  <c r="FE208" i="5"/>
  <c r="DD209" i="5"/>
  <c r="DE209" i="5"/>
  <c r="DF209" i="5"/>
  <c r="DG209" i="5"/>
  <c r="DH209" i="5"/>
  <c r="DI209" i="5"/>
  <c r="DX209" i="5"/>
  <c r="EC209" i="5"/>
  <c r="ED209" i="5"/>
  <c r="EE209" i="5"/>
  <c r="EJ209" i="5"/>
  <c r="EK209" i="5"/>
  <c r="EL209" i="5"/>
  <c r="FD209" i="5"/>
  <c r="FE209" i="5"/>
  <c r="DD210" i="5"/>
  <c r="DE210" i="5"/>
  <c r="DF210" i="5"/>
  <c r="DG210" i="5"/>
  <c r="DH210" i="5"/>
  <c r="DI210" i="5"/>
  <c r="DX210" i="5"/>
  <c r="EC210" i="5"/>
  <c r="ED210" i="5"/>
  <c r="EE210" i="5"/>
  <c r="EJ210" i="5"/>
  <c r="EK210" i="5"/>
  <c r="EL210" i="5"/>
  <c r="FD210" i="5"/>
  <c r="FE210" i="5"/>
  <c r="DD211" i="5"/>
  <c r="DE211" i="5"/>
  <c r="DF211" i="5"/>
  <c r="DG211" i="5"/>
  <c r="DH211" i="5"/>
  <c r="DI211" i="5"/>
  <c r="DX211" i="5"/>
  <c r="EC211" i="5"/>
  <c r="ED211" i="5"/>
  <c r="EE211" i="5"/>
  <c r="EJ211" i="5"/>
  <c r="EK211" i="5"/>
  <c r="EL211" i="5"/>
  <c r="FD211" i="5"/>
  <c r="FE211" i="5"/>
  <c r="DD212" i="5"/>
  <c r="DE212" i="5"/>
  <c r="DF212" i="5"/>
  <c r="DG212" i="5"/>
  <c r="DH212" i="5"/>
  <c r="DI212" i="5"/>
  <c r="DX212" i="5"/>
  <c r="EC212" i="5"/>
  <c r="ED212" i="5"/>
  <c r="EE212" i="5"/>
  <c r="EJ212" i="5"/>
  <c r="EK212" i="5"/>
  <c r="EL212" i="5"/>
  <c r="FD212" i="5"/>
  <c r="FE212" i="5"/>
  <c r="DD213" i="5"/>
  <c r="DE213" i="5"/>
  <c r="DF213" i="5"/>
  <c r="DG213" i="5"/>
  <c r="DH213" i="5"/>
  <c r="DI213" i="5"/>
  <c r="DX213" i="5"/>
  <c r="EC213" i="5"/>
  <c r="ED213" i="5"/>
  <c r="EE213" i="5"/>
  <c r="EJ213" i="5"/>
  <c r="EK213" i="5"/>
  <c r="EL213" i="5"/>
  <c r="FD213" i="5"/>
  <c r="FE213" i="5"/>
  <c r="DD214" i="5"/>
  <c r="DE214" i="5"/>
  <c r="DF214" i="5"/>
  <c r="DG214" i="5"/>
  <c r="DH214" i="5"/>
  <c r="DI214" i="5"/>
  <c r="DX214" i="5"/>
  <c r="EC214" i="5"/>
  <c r="ED214" i="5"/>
  <c r="EE214" i="5"/>
  <c r="EJ214" i="5"/>
  <c r="EK214" i="5"/>
  <c r="EL214" i="5"/>
  <c r="FD214" i="5"/>
  <c r="FE214" i="5"/>
  <c r="DD215" i="5"/>
  <c r="DE215" i="5"/>
  <c r="DF215" i="5"/>
  <c r="DG215" i="5"/>
  <c r="DH215" i="5"/>
  <c r="DQ215" i="5" s="1"/>
  <c r="DI215" i="5"/>
  <c r="DX215" i="5"/>
  <c r="EC215" i="5"/>
  <c r="ED215" i="5"/>
  <c r="EE215" i="5"/>
  <c r="EJ215" i="5"/>
  <c r="EK215" i="5"/>
  <c r="EL215" i="5"/>
  <c r="FD215" i="5"/>
  <c r="FE215" i="5"/>
  <c r="DD216" i="5"/>
  <c r="DE216" i="5"/>
  <c r="DF216" i="5"/>
  <c r="DG216" i="5"/>
  <c r="DH216" i="5"/>
  <c r="DI216" i="5"/>
  <c r="DX216" i="5"/>
  <c r="EC216" i="5"/>
  <c r="ED216" i="5"/>
  <c r="EE216" i="5"/>
  <c r="EJ216" i="5"/>
  <c r="EK216" i="5"/>
  <c r="EL216" i="5"/>
  <c r="FD216" i="5"/>
  <c r="FE216" i="5"/>
  <c r="DD217" i="5"/>
  <c r="DE217" i="5"/>
  <c r="DF217" i="5"/>
  <c r="DG217" i="5"/>
  <c r="DH217" i="5"/>
  <c r="DI217" i="5"/>
  <c r="DX217" i="5"/>
  <c r="EC217" i="5"/>
  <c r="ED217" i="5"/>
  <c r="EE217" i="5"/>
  <c r="EJ217" i="5"/>
  <c r="EK217" i="5"/>
  <c r="EL217" i="5"/>
  <c r="FD217" i="5"/>
  <c r="FE217" i="5"/>
  <c r="DD218" i="5"/>
  <c r="DE218" i="5"/>
  <c r="DF218" i="5"/>
  <c r="DG218" i="5"/>
  <c r="DH218" i="5"/>
  <c r="DI218" i="5"/>
  <c r="DX218" i="5"/>
  <c r="EC218" i="5"/>
  <c r="ED218" i="5"/>
  <c r="EE218" i="5"/>
  <c r="EJ218" i="5"/>
  <c r="EK218" i="5"/>
  <c r="EL218" i="5"/>
  <c r="FD218" i="5"/>
  <c r="FE218" i="5"/>
  <c r="DD219" i="5"/>
  <c r="DE219" i="5"/>
  <c r="DF219" i="5"/>
  <c r="DG219" i="5"/>
  <c r="DH219" i="5"/>
  <c r="DI219" i="5"/>
  <c r="DX219" i="5"/>
  <c r="EC219" i="5"/>
  <c r="ED219" i="5"/>
  <c r="EE219" i="5"/>
  <c r="EJ219" i="5"/>
  <c r="EK219" i="5"/>
  <c r="EL219" i="5"/>
  <c r="FD219" i="5"/>
  <c r="FE219" i="5"/>
  <c r="DD220" i="5"/>
  <c r="DE220" i="5"/>
  <c r="DF220" i="5"/>
  <c r="DG220" i="5"/>
  <c r="DH220" i="5"/>
  <c r="DI220" i="5"/>
  <c r="DX220" i="5"/>
  <c r="EC220" i="5"/>
  <c r="ED220" i="5"/>
  <c r="EE220" i="5"/>
  <c r="EJ220" i="5"/>
  <c r="EK220" i="5"/>
  <c r="EL220" i="5"/>
  <c r="FD220" i="5"/>
  <c r="FE220" i="5"/>
  <c r="DD221" i="5"/>
  <c r="DE221" i="5"/>
  <c r="DF221" i="5"/>
  <c r="DG221" i="5"/>
  <c r="DH221" i="5"/>
  <c r="DI221" i="5"/>
  <c r="DX221" i="5"/>
  <c r="EC221" i="5"/>
  <c r="ED221" i="5"/>
  <c r="EE221" i="5"/>
  <c r="EJ221" i="5"/>
  <c r="EK221" i="5"/>
  <c r="EL221" i="5"/>
  <c r="FD221" i="5"/>
  <c r="FE221" i="5"/>
  <c r="DD222" i="5"/>
  <c r="DE222" i="5"/>
  <c r="DF222" i="5"/>
  <c r="DG222" i="5"/>
  <c r="DH222" i="5"/>
  <c r="DI222" i="5"/>
  <c r="DX222" i="5"/>
  <c r="EC222" i="5"/>
  <c r="ED222" i="5"/>
  <c r="EE222" i="5"/>
  <c r="EJ222" i="5"/>
  <c r="EK222" i="5"/>
  <c r="EL222" i="5"/>
  <c r="FD222" i="5"/>
  <c r="FE222" i="5"/>
  <c r="DD223" i="5"/>
  <c r="DE223" i="5"/>
  <c r="DF223" i="5"/>
  <c r="DG223" i="5"/>
  <c r="DH223" i="5"/>
  <c r="DI223" i="5"/>
  <c r="DX223" i="5"/>
  <c r="EC223" i="5"/>
  <c r="ED223" i="5"/>
  <c r="EE223" i="5"/>
  <c r="EJ223" i="5"/>
  <c r="EK223" i="5"/>
  <c r="EL223" i="5"/>
  <c r="FD223" i="5"/>
  <c r="FE223" i="5"/>
  <c r="DD224" i="5"/>
  <c r="DE224" i="5"/>
  <c r="DF224" i="5"/>
  <c r="DG224" i="5"/>
  <c r="DH224" i="5"/>
  <c r="DI224" i="5"/>
  <c r="DX224" i="5"/>
  <c r="EC224" i="5"/>
  <c r="ED224" i="5"/>
  <c r="EE224" i="5"/>
  <c r="EJ224" i="5"/>
  <c r="EK224" i="5"/>
  <c r="EL224" i="5"/>
  <c r="FD224" i="5"/>
  <c r="FE224" i="5"/>
  <c r="DD225" i="5"/>
  <c r="DE225" i="5"/>
  <c r="DF225" i="5"/>
  <c r="DG225" i="5"/>
  <c r="DH225" i="5"/>
  <c r="DI225" i="5"/>
  <c r="DX225" i="5"/>
  <c r="EC225" i="5"/>
  <c r="ED225" i="5"/>
  <c r="EE225" i="5"/>
  <c r="EJ225" i="5"/>
  <c r="EK225" i="5"/>
  <c r="EL225" i="5"/>
  <c r="FD225" i="5"/>
  <c r="FE225" i="5"/>
  <c r="DD226" i="5"/>
  <c r="DE226" i="5"/>
  <c r="DF226" i="5"/>
  <c r="DG226" i="5"/>
  <c r="DH226" i="5"/>
  <c r="DI226" i="5"/>
  <c r="DX226" i="5"/>
  <c r="EC226" i="5"/>
  <c r="ED226" i="5"/>
  <c r="EE226" i="5"/>
  <c r="EJ226" i="5"/>
  <c r="EK226" i="5"/>
  <c r="EL226" i="5"/>
  <c r="FD226" i="5"/>
  <c r="FE226" i="5"/>
  <c r="DD227" i="5"/>
  <c r="DE227" i="5"/>
  <c r="DF227" i="5"/>
  <c r="DG227" i="5"/>
  <c r="DH227" i="5"/>
  <c r="DI227" i="5"/>
  <c r="DX227" i="5"/>
  <c r="EC227" i="5"/>
  <c r="ED227" i="5"/>
  <c r="EE227" i="5"/>
  <c r="EJ227" i="5"/>
  <c r="EK227" i="5"/>
  <c r="EL227" i="5"/>
  <c r="FD227" i="5"/>
  <c r="FE227" i="5"/>
  <c r="DD228" i="5"/>
  <c r="DE228" i="5"/>
  <c r="DF228" i="5"/>
  <c r="DG228" i="5"/>
  <c r="DH228" i="5"/>
  <c r="DI228" i="5"/>
  <c r="DX228" i="5"/>
  <c r="EC228" i="5"/>
  <c r="ED228" i="5"/>
  <c r="EE228" i="5"/>
  <c r="EJ228" i="5"/>
  <c r="EK228" i="5"/>
  <c r="EL228" i="5"/>
  <c r="FD228" i="5"/>
  <c r="FE228" i="5"/>
  <c r="DD229" i="5"/>
  <c r="DE229" i="5"/>
  <c r="DF229" i="5"/>
  <c r="DG229" i="5"/>
  <c r="DH229" i="5"/>
  <c r="DI229" i="5"/>
  <c r="DX229" i="5"/>
  <c r="EC229" i="5"/>
  <c r="ED229" i="5"/>
  <c r="EE229" i="5"/>
  <c r="EJ229" i="5"/>
  <c r="EK229" i="5"/>
  <c r="EL229" i="5"/>
  <c r="FD229" i="5"/>
  <c r="FE229" i="5"/>
  <c r="DD230" i="5"/>
  <c r="DE230" i="5"/>
  <c r="DF230" i="5"/>
  <c r="DG230" i="5"/>
  <c r="DH230" i="5"/>
  <c r="DI230" i="5"/>
  <c r="DX230" i="5"/>
  <c r="EC230" i="5"/>
  <c r="ED230" i="5"/>
  <c r="EE230" i="5"/>
  <c r="EJ230" i="5"/>
  <c r="EK230" i="5"/>
  <c r="EL230" i="5"/>
  <c r="FD230" i="5"/>
  <c r="FE230" i="5"/>
  <c r="DD231" i="5"/>
  <c r="DE231" i="5"/>
  <c r="DF231" i="5"/>
  <c r="DG231" i="5"/>
  <c r="DH231" i="5"/>
  <c r="DI231" i="5"/>
  <c r="DX231" i="5"/>
  <c r="EC231" i="5"/>
  <c r="ED231" i="5"/>
  <c r="EE231" i="5"/>
  <c r="EJ231" i="5"/>
  <c r="EK231" i="5"/>
  <c r="EL231" i="5"/>
  <c r="FD231" i="5"/>
  <c r="FE231" i="5"/>
  <c r="DD232" i="5"/>
  <c r="DE232" i="5"/>
  <c r="DF232" i="5"/>
  <c r="DG232" i="5"/>
  <c r="DH232" i="5"/>
  <c r="DI232" i="5"/>
  <c r="DX232" i="5"/>
  <c r="EC232" i="5"/>
  <c r="ED232" i="5"/>
  <c r="EE232" i="5"/>
  <c r="EJ232" i="5"/>
  <c r="EK232" i="5"/>
  <c r="EL232" i="5"/>
  <c r="FD232" i="5"/>
  <c r="FE232" i="5"/>
  <c r="DD233" i="5"/>
  <c r="DE233" i="5"/>
  <c r="DF233" i="5"/>
  <c r="DG233" i="5"/>
  <c r="DH233" i="5"/>
  <c r="DI233" i="5"/>
  <c r="DX233" i="5"/>
  <c r="EC233" i="5"/>
  <c r="ED233" i="5"/>
  <c r="EE233" i="5"/>
  <c r="EJ233" i="5"/>
  <c r="EK233" i="5"/>
  <c r="EL233" i="5"/>
  <c r="FD233" i="5"/>
  <c r="FE233" i="5"/>
  <c r="DD234" i="5"/>
  <c r="DE234" i="5"/>
  <c r="DF234" i="5"/>
  <c r="DG234" i="5"/>
  <c r="DH234" i="5"/>
  <c r="DI234" i="5"/>
  <c r="DX234" i="5"/>
  <c r="EC234" i="5"/>
  <c r="ED234" i="5"/>
  <c r="EE234" i="5"/>
  <c r="EJ234" i="5"/>
  <c r="EK234" i="5"/>
  <c r="EL234" i="5"/>
  <c r="FD234" i="5"/>
  <c r="FE234" i="5"/>
  <c r="DD235" i="5"/>
  <c r="DE235" i="5"/>
  <c r="DF235" i="5"/>
  <c r="DG235" i="5"/>
  <c r="DH235" i="5"/>
  <c r="DI235" i="5"/>
  <c r="DX235" i="5"/>
  <c r="EC235" i="5"/>
  <c r="ED235" i="5"/>
  <c r="EE235" i="5"/>
  <c r="EJ235" i="5"/>
  <c r="EK235" i="5"/>
  <c r="EL235" i="5"/>
  <c r="FD235" i="5"/>
  <c r="FE235" i="5"/>
  <c r="DD236" i="5"/>
  <c r="DE236" i="5"/>
  <c r="DF236" i="5"/>
  <c r="DG236" i="5"/>
  <c r="DH236" i="5"/>
  <c r="DI236" i="5"/>
  <c r="DX236" i="5"/>
  <c r="EC236" i="5"/>
  <c r="ED236" i="5"/>
  <c r="EE236" i="5"/>
  <c r="EJ236" i="5"/>
  <c r="EK236" i="5"/>
  <c r="EL236" i="5"/>
  <c r="FD236" i="5"/>
  <c r="FE236" i="5"/>
  <c r="DD237" i="5"/>
  <c r="DE237" i="5"/>
  <c r="DF237" i="5"/>
  <c r="DG237" i="5"/>
  <c r="DH237" i="5"/>
  <c r="DI237" i="5"/>
  <c r="DX237" i="5"/>
  <c r="EC237" i="5"/>
  <c r="ED237" i="5"/>
  <c r="EE237" i="5"/>
  <c r="EJ237" i="5"/>
  <c r="EK237" i="5"/>
  <c r="EL237" i="5"/>
  <c r="FD237" i="5"/>
  <c r="FE237" i="5"/>
  <c r="DD238" i="5"/>
  <c r="DE238" i="5"/>
  <c r="DF238" i="5"/>
  <c r="DG238" i="5"/>
  <c r="DH238" i="5"/>
  <c r="DI238" i="5"/>
  <c r="DX238" i="5"/>
  <c r="EC238" i="5"/>
  <c r="ED238" i="5"/>
  <c r="EE238" i="5"/>
  <c r="EJ238" i="5"/>
  <c r="EK238" i="5"/>
  <c r="EL238" i="5"/>
  <c r="FD238" i="5"/>
  <c r="FE238" i="5"/>
  <c r="DD239" i="5"/>
  <c r="DE239" i="5"/>
  <c r="DF239" i="5"/>
  <c r="DG239" i="5"/>
  <c r="DH239" i="5"/>
  <c r="DI239" i="5"/>
  <c r="DX239" i="5"/>
  <c r="EC239" i="5"/>
  <c r="ED239" i="5"/>
  <c r="EE239" i="5"/>
  <c r="EJ239" i="5"/>
  <c r="EK239" i="5"/>
  <c r="EL239" i="5"/>
  <c r="FD239" i="5"/>
  <c r="FE239" i="5"/>
  <c r="DD240" i="5"/>
  <c r="DE240" i="5"/>
  <c r="DF240" i="5"/>
  <c r="DG240" i="5"/>
  <c r="DH240" i="5"/>
  <c r="DI240" i="5"/>
  <c r="DX240" i="5"/>
  <c r="EC240" i="5"/>
  <c r="ED240" i="5"/>
  <c r="EE240" i="5"/>
  <c r="EJ240" i="5"/>
  <c r="EK240" i="5"/>
  <c r="EL240" i="5"/>
  <c r="FD240" i="5"/>
  <c r="FE240" i="5"/>
  <c r="DD241" i="5"/>
  <c r="DE241" i="5"/>
  <c r="DF241" i="5"/>
  <c r="DG241" i="5"/>
  <c r="DH241" i="5"/>
  <c r="DI241" i="5"/>
  <c r="DX241" i="5"/>
  <c r="EC241" i="5"/>
  <c r="ED241" i="5"/>
  <c r="EE241" i="5"/>
  <c r="EJ241" i="5"/>
  <c r="EK241" i="5"/>
  <c r="EL241" i="5"/>
  <c r="FD241" i="5"/>
  <c r="FE241" i="5"/>
  <c r="DD242" i="5"/>
  <c r="DE242" i="5"/>
  <c r="DF242" i="5"/>
  <c r="DG242" i="5"/>
  <c r="DH242" i="5"/>
  <c r="DI242" i="5"/>
  <c r="DX242" i="5"/>
  <c r="EC242" i="5"/>
  <c r="ED242" i="5"/>
  <c r="EE242" i="5"/>
  <c r="EJ242" i="5"/>
  <c r="EK242" i="5"/>
  <c r="EL242" i="5"/>
  <c r="FD242" i="5"/>
  <c r="FE242" i="5"/>
  <c r="DD243" i="5"/>
  <c r="DE243" i="5"/>
  <c r="DF243" i="5"/>
  <c r="DG243" i="5"/>
  <c r="DH243" i="5"/>
  <c r="DI243" i="5"/>
  <c r="DX243" i="5"/>
  <c r="EC243" i="5"/>
  <c r="ED243" i="5"/>
  <c r="EE243" i="5"/>
  <c r="EJ243" i="5"/>
  <c r="EK243" i="5"/>
  <c r="EL243" i="5"/>
  <c r="FD243" i="5"/>
  <c r="FE243" i="5"/>
  <c r="DD244" i="5"/>
  <c r="DE244" i="5"/>
  <c r="DF244" i="5"/>
  <c r="DG244" i="5"/>
  <c r="DH244" i="5"/>
  <c r="DI244" i="5"/>
  <c r="DX244" i="5"/>
  <c r="EC244" i="5"/>
  <c r="ED244" i="5"/>
  <c r="EE244" i="5"/>
  <c r="EJ244" i="5"/>
  <c r="EK244" i="5"/>
  <c r="EL244" i="5"/>
  <c r="FD244" i="5"/>
  <c r="FE244" i="5"/>
  <c r="DD245" i="5"/>
  <c r="DE245" i="5"/>
  <c r="DF245" i="5"/>
  <c r="DG245" i="5"/>
  <c r="DH245" i="5"/>
  <c r="DI245" i="5"/>
  <c r="DX245" i="5"/>
  <c r="EC245" i="5"/>
  <c r="ED245" i="5"/>
  <c r="EE245" i="5"/>
  <c r="EJ245" i="5"/>
  <c r="EK245" i="5"/>
  <c r="EL245" i="5"/>
  <c r="FD245" i="5"/>
  <c r="FE245" i="5"/>
  <c r="DD246" i="5"/>
  <c r="DE246" i="5"/>
  <c r="DF246" i="5"/>
  <c r="DG246" i="5"/>
  <c r="DH246" i="5"/>
  <c r="DI246" i="5"/>
  <c r="DX246" i="5"/>
  <c r="EC246" i="5"/>
  <c r="ED246" i="5"/>
  <c r="EE246" i="5"/>
  <c r="EJ246" i="5"/>
  <c r="EK246" i="5"/>
  <c r="EL246" i="5"/>
  <c r="FD246" i="5"/>
  <c r="FE246" i="5"/>
  <c r="DD247" i="5"/>
  <c r="DE247" i="5"/>
  <c r="DF247" i="5"/>
  <c r="DG247" i="5"/>
  <c r="DH247" i="5"/>
  <c r="DI247" i="5"/>
  <c r="DX247" i="5"/>
  <c r="EC247" i="5"/>
  <c r="ED247" i="5"/>
  <c r="EE247" i="5"/>
  <c r="EJ247" i="5"/>
  <c r="EK247" i="5"/>
  <c r="EL247" i="5"/>
  <c r="FD247" i="5"/>
  <c r="FE247" i="5"/>
  <c r="DD248" i="5"/>
  <c r="DE248" i="5"/>
  <c r="DF248" i="5"/>
  <c r="DG248" i="5"/>
  <c r="DH248" i="5"/>
  <c r="DI248" i="5"/>
  <c r="DX248" i="5"/>
  <c r="EC248" i="5"/>
  <c r="ED248" i="5"/>
  <c r="EE248" i="5"/>
  <c r="EJ248" i="5"/>
  <c r="EK248" i="5"/>
  <c r="EL248" i="5"/>
  <c r="FD248" i="5"/>
  <c r="FE248" i="5"/>
  <c r="DD249" i="5"/>
  <c r="DE249" i="5"/>
  <c r="DF249" i="5"/>
  <c r="DG249" i="5"/>
  <c r="DH249" i="5"/>
  <c r="DI249" i="5"/>
  <c r="DX249" i="5"/>
  <c r="EC249" i="5"/>
  <c r="ED249" i="5"/>
  <c r="EE249" i="5"/>
  <c r="EJ249" i="5"/>
  <c r="EK249" i="5"/>
  <c r="EL249" i="5"/>
  <c r="FD249" i="5"/>
  <c r="FE249" i="5"/>
  <c r="DD250" i="5"/>
  <c r="DE250" i="5"/>
  <c r="DF250" i="5"/>
  <c r="DG250" i="5"/>
  <c r="DH250" i="5"/>
  <c r="DI250" i="5"/>
  <c r="DX250" i="5"/>
  <c r="EC250" i="5"/>
  <c r="ED250" i="5"/>
  <c r="EE250" i="5"/>
  <c r="EJ250" i="5"/>
  <c r="EK250" i="5"/>
  <c r="EL250" i="5"/>
  <c r="FD250" i="5"/>
  <c r="FE250" i="5"/>
  <c r="DD251" i="5"/>
  <c r="DE251" i="5"/>
  <c r="DF251" i="5"/>
  <c r="DG251" i="5"/>
  <c r="DH251" i="5"/>
  <c r="DI251" i="5"/>
  <c r="DX251" i="5"/>
  <c r="EC251" i="5"/>
  <c r="ED251" i="5"/>
  <c r="EE251" i="5"/>
  <c r="EJ251" i="5"/>
  <c r="EK251" i="5"/>
  <c r="EL251" i="5"/>
  <c r="FD251" i="5"/>
  <c r="FE251" i="5"/>
  <c r="DD252" i="5"/>
  <c r="DE252" i="5"/>
  <c r="DF252" i="5"/>
  <c r="DG252" i="5"/>
  <c r="DH252" i="5"/>
  <c r="DI252" i="5"/>
  <c r="DX252" i="5"/>
  <c r="EC252" i="5"/>
  <c r="ED252" i="5"/>
  <c r="EE252" i="5"/>
  <c r="EJ252" i="5"/>
  <c r="EK252" i="5"/>
  <c r="EL252" i="5"/>
  <c r="FD252" i="5"/>
  <c r="FE252" i="5"/>
  <c r="DD253" i="5"/>
  <c r="DE253" i="5"/>
  <c r="DF253" i="5"/>
  <c r="DG253" i="5"/>
  <c r="DH253" i="5"/>
  <c r="DI253" i="5"/>
  <c r="DX253" i="5"/>
  <c r="EC253" i="5"/>
  <c r="ED253" i="5"/>
  <c r="EE253" i="5"/>
  <c r="EJ253" i="5"/>
  <c r="EK253" i="5"/>
  <c r="EL253" i="5"/>
  <c r="FD253" i="5"/>
  <c r="FE253" i="5"/>
  <c r="DD254" i="5"/>
  <c r="DE254" i="5"/>
  <c r="DF254" i="5"/>
  <c r="DG254" i="5"/>
  <c r="DH254" i="5"/>
  <c r="DI254" i="5"/>
  <c r="DX254" i="5"/>
  <c r="EC254" i="5"/>
  <c r="ED254" i="5"/>
  <c r="EE254" i="5"/>
  <c r="EJ254" i="5"/>
  <c r="EK254" i="5"/>
  <c r="EL254" i="5"/>
  <c r="FD254" i="5"/>
  <c r="FE254" i="5"/>
  <c r="DD255" i="5"/>
  <c r="DE255" i="5"/>
  <c r="DF255" i="5"/>
  <c r="DG255" i="5"/>
  <c r="DH255" i="5"/>
  <c r="DI255" i="5"/>
  <c r="DX255" i="5"/>
  <c r="EC255" i="5"/>
  <c r="ED255" i="5"/>
  <c r="EE255" i="5"/>
  <c r="EJ255" i="5"/>
  <c r="EK255" i="5"/>
  <c r="EL255" i="5"/>
  <c r="FD255" i="5"/>
  <c r="FE255" i="5"/>
  <c r="DD256" i="5"/>
  <c r="DE256" i="5"/>
  <c r="DF256" i="5"/>
  <c r="DG256" i="5"/>
  <c r="DH256" i="5"/>
  <c r="DI256" i="5"/>
  <c r="DX256" i="5"/>
  <c r="EC256" i="5"/>
  <c r="ED256" i="5"/>
  <c r="EE256" i="5"/>
  <c r="EJ256" i="5"/>
  <c r="EK256" i="5"/>
  <c r="EL256" i="5"/>
  <c r="FD256" i="5"/>
  <c r="FE256" i="5"/>
  <c r="DD257" i="5"/>
  <c r="DE257" i="5"/>
  <c r="DF257" i="5"/>
  <c r="DG257" i="5"/>
  <c r="DH257" i="5"/>
  <c r="DI257" i="5"/>
  <c r="DX257" i="5"/>
  <c r="EC257" i="5"/>
  <c r="ED257" i="5"/>
  <c r="EE257" i="5"/>
  <c r="EJ257" i="5"/>
  <c r="EK257" i="5"/>
  <c r="EL257" i="5"/>
  <c r="FD257" i="5"/>
  <c r="FE257" i="5"/>
  <c r="DD258" i="5"/>
  <c r="DE258" i="5"/>
  <c r="DF258" i="5"/>
  <c r="DG258" i="5"/>
  <c r="DH258" i="5"/>
  <c r="DI258" i="5"/>
  <c r="DX258" i="5"/>
  <c r="EC258" i="5"/>
  <c r="ED258" i="5"/>
  <c r="EE258" i="5"/>
  <c r="EJ258" i="5"/>
  <c r="EK258" i="5"/>
  <c r="EL258" i="5"/>
  <c r="FD258" i="5"/>
  <c r="FE258" i="5"/>
  <c r="DD259" i="5"/>
  <c r="DE259" i="5"/>
  <c r="DF259" i="5"/>
  <c r="DG259" i="5"/>
  <c r="DH259" i="5"/>
  <c r="DI259" i="5"/>
  <c r="DX259" i="5"/>
  <c r="EC259" i="5"/>
  <c r="ED259" i="5"/>
  <c r="EE259" i="5"/>
  <c r="EJ259" i="5"/>
  <c r="EK259" i="5"/>
  <c r="EL259" i="5"/>
  <c r="FD259" i="5"/>
  <c r="FE259" i="5"/>
  <c r="DD260" i="5"/>
  <c r="DE260" i="5"/>
  <c r="DF260" i="5"/>
  <c r="DG260" i="5"/>
  <c r="DH260" i="5"/>
  <c r="DI260" i="5"/>
  <c r="DX260" i="5"/>
  <c r="EC260" i="5"/>
  <c r="ED260" i="5"/>
  <c r="EE260" i="5"/>
  <c r="EJ260" i="5"/>
  <c r="EK260" i="5"/>
  <c r="EL260" i="5"/>
  <c r="FD260" i="5"/>
  <c r="FE260" i="5"/>
  <c r="DD261" i="5"/>
  <c r="DE261" i="5"/>
  <c r="DF261" i="5"/>
  <c r="DG261" i="5"/>
  <c r="DH261" i="5"/>
  <c r="DI261" i="5"/>
  <c r="DX261" i="5"/>
  <c r="EC261" i="5"/>
  <c r="ED261" i="5"/>
  <c r="EE261" i="5"/>
  <c r="EJ261" i="5"/>
  <c r="EK261" i="5"/>
  <c r="EL261" i="5"/>
  <c r="FD261" i="5"/>
  <c r="FE261" i="5"/>
  <c r="DD262" i="5"/>
  <c r="DE262" i="5"/>
  <c r="DF262" i="5"/>
  <c r="DG262" i="5"/>
  <c r="DH262" i="5"/>
  <c r="DI262" i="5"/>
  <c r="DX262" i="5"/>
  <c r="EC262" i="5"/>
  <c r="ED262" i="5"/>
  <c r="EE262" i="5"/>
  <c r="EJ262" i="5"/>
  <c r="EK262" i="5"/>
  <c r="EL262" i="5"/>
  <c r="FD262" i="5"/>
  <c r="FE262" i="5"/>
  <c r="DD263" i="5"/>
  <c r="DE263" i="5"/>
  <c r="DF263" i="5"/>
  <c r="DG263" i="5"/>
  <c r="DH263" i="5"/>
  <c r="DI263" i="5"/>
  <c r="DW263" i="5"/>
  <c r="DX263" i="5"/>
  <c r="EC263" i="5"/>
  <c r="ED263" i="5"/>
  <c r="EE263" i="5"/>
  <c r="EJ263" i="5"/>
  <c r="EK263" i="5"/>
  <c r="EL263" i="5"/>
  <c r="FD263" i="5"/>
  <c r="FE263" i="5"/>
  <c r="DD264" i="5"/>
  <c r="DE264" i="5"/>
  <c r="DF264" i="5"/>
  <c r="DG264" i="5"/>
  <c r="DH264" i="5"/>
  <c r="DI264" i="5"/>
  <c r="DX264" i="5"/>
  <c r="EC264" i="5"/>
  <c r="ED264" i="5"/>
  <c r="EE264" i="5"/>
  <c r="EJ264" i="5"/>
  <c r="EK264" i="5"/>
  <c r="EL264" i="5"/>
  <c r="FD264" i="5"/>
  <c r="FE264" i="5"/>
  <c r="DD265" i="5"/>
  <c r="DE265" i="5"/>
  <c r="DF265" i="5"/>
  <c r="DG265" i="5"/>
  <c r="DH265" i="5"/>
  <c r="DI265" i="5"/>
  <c r="DX265" i="5"/>
  <c r="EC265" i="5"/>
  <c r="ED265" i="5"/>
  <c r="EE265" i="5"/>
  <c r="EJ265" i="5"/>
  <c r="EK265" i="5"/>
  <c r="EL265" i="5"/>
  <c r="FD265" i="5"/>
  <c r="FE265" i="5"/>
  <c r="DD266" i="5"/>
  <c r="DE266" i="5"/>
  <c r="DF266" i="5"/>
  <c r="DG266" i="5"/>
  <c r="DH266" i="5"/>
  <c r="DI266" i="5"/>
  <c r="DX266" i="5"/>
  <c r="EC266" i="5"/>
  <c r="ED266" i="5"/>
  <c r="EE266" i="5"/>
  <c r="EJ266" i="5"/>
  <c r="EK266" i="5"/>
  <c r="EL266" i="5"/>
  <c r="FD266" i="5"/>
  <c r="FE266" i="5"/>
  <c r="DD267" i="5"/>
  <c r="DE267" i="5"/>
  <c r="DF267" i="5"/>
  <c r="DG267" i="5"/>
  <c r="DH267" i="5"/>
  <c r="DI267" i="5"/>
  <c r="DX267" i="5"/>
  <c r="EC267" i="5"/>
  <c r="ED267" i="5"/>
  <c r="EE267" i="5"/>
  <c r="EJ267" i="5"/>
  <c r="EK267" i="5"/>
  <c r="EL267" i="5"/>
  <c r="FD267" i="5"/>
  <c r="FE267" i="5"/>
  <c r="DD268" i="5"/>
  <c r="DE268" i="5"/>
  <c r="DF268" i="5"/>
  <c r="DG268" i="5"/>
  <c r="DH268" i="5"/>
  <c r="DI268" i="5"/>
  <c r="DX268" i="5"/>
  <c r="EC268" i="5"/>
  <c r="ED268" i="5"/>
  <c r="EE268" i="5"/>
  <c r="EJ268" i="5"/>
  <c r="EK268" i="5"/>
  <c r="EL268" i="5"/>
  <c r="FD268" i="5"/>
  <c r="FE268" i="5"/>
  <c r="DD269" i="5"/>
  <c r="DE269" i="5"/>
  <c r="DF269" i="5"/>
  <c r="DG269" i="5"/>
  <c r="DH269" i="5"/>
  <c r="DI269" i="5"/>
  <c r="DX269" i="5"/>
  <c r="EC269" i="5"/>
  <c r="ED269" i="5"/>
  <c r="EE269" i="5"/>
  <c r="EJ269" i="5"/>
  <c r="EK269" i="5"/>
  <c r="EL269" i="5"/>
  <c r="FD269" i="5"/>
  <c r="FE269" i="5"/>
  <c r="DD270" i="5"/>
  <c r="DE270" i="5"/>
  <c r="DF270" i="5"/>
  <c r="DG270" i="5"/>
  <c r="DH270" i="5"/>
  <c r="DI270" i="5"/>
  <c r="DX270" i="5"/>
  <c r="EC270" i="5"/>
  <c r="ED270" i="5"/>
  <c r="EE270" i="5"/>
  <c r="EJ270" i="5"/>
  <c r="EK270" i="5"/>
  <c r="EL270" i="5"/>
  <c r="FD270" i="5"/>
  <c r="FE270" i="5"/>
  <c r="DD271" i="5"/>
  <c r="DE271" i="5"/>
  <c r="DF271" i="5"/>
  <c r="DG271" i="5"/>
  <c r="DH271" i="5"/>
  <c r="DI271" i="5"/>
  <c r="DX271" i="5"/>
  <c r="EC271" i="5"/>
  <c r="ED271" i="5"/>
  <c r="EE271" i="5"/>
  <c r="EJ271" i="5"/>
  <c r="EK271" i="5"/>
  <c r="EL271" i="5"/>
  <c r="FD271" i="5"/>
  <c r="FE271" i="5"/>
  <c r="DD272" i="5"/>
  <c r="DE272" i="5"/>
  <c r="DF272" i="5"/>
  <c r="DG272" i="5"/>
  <c r="DH272" i="5"/>
  <c r="DI272" i="5"/>
  <c r="DX272" i="5"/>
  <c r="EC272" i="5"/>
  <c r="ED272" i="5"/>
  <c r="EE272" i="5"/>
  <c r="EJ272" i="5"/>
  <c r="EK272" i="5"/>
  <c r="EL272" i="5"/>
  <c r="FD272" i="5"/>
  <c r="FE272" i="5"/>
  <c r="DD273" i="5"/>
  <c r="DE273" i="5"/>
  <c r="DF273" i="5"/>
  <c r="DG273" i="5"/>
  <c r="DH273" i="5"/>
  <c r="DI273" i="5"/>
  <c r="DX273" i="5"/>
  <c r="EC273" i="5"/>
  <c r="ED273" i="5"/>
  <c r="EE273" i="5"/>
  <c r="EJ273" i="5"/>
  <c r="EK273" i="5"/>
  <c r="EL273" i="5"/>
  <c r="FD273" i="5"/>
  <c r="FE273" i="5"/>
  <c r="DD274" i="5"/>
  <c r="DE274" i="5"/>
  <c r="DF274" i="5"/>
  <c r="DG274" i="5"/>
  <c r="DH274" i="5"/>
  <c r="DI274" i="5"/>
  <c r="DX274" i="5"/>
  <c r="EC274" i="5"/>
  <c r="ED274" i="5"/>
  <c r="EE274" i="5"/>
  <c r="EJ274" i="5"/>
  <c r="EK274" i="5"/>
  <c r="EL274" i="5"/>
  <c r="FD274" i="5"/>
  <c r="FE274" i="5"/>
  <c r="DD275" i="5"/>
  <c r="DE275" i="5"/>
  <c r="DF275" i="5"/>
  <c r="DG275" i="5"/>
  <c r="DH275" i="5"/>
  <c r="DI275" i="5"/>
  <c r="DX275" i="5"/>
  <c r="EC275" i="5"/>
  <c r="ED275" i="5"/>
  <c r="EE275" i="5"/>
  <c r="EJ275" i="5"/>
  <c r="EK275" i="5"/>
  <c r="EL275" i="5"/>
  <c r="FD275" i="5"/>
  <c r="FE275" i="5"/>
  <c r="DD276" i="5"/>
  <c r="DE276" i="5"/>
  <c r="DF276" i="5"/>
  <c r="DG276" i="5"/>
  <c r="DH276" i="5"/>
  <c r="DP276" i="5" s="1"/>
  <c r="DI276" i="5"/>
  <c r="DX276" i="5"/>
  <c r="EC276" i="5"/>
  <c r="ED276" i="5"/>
  <c r="EE276" i="5"/>
  <c r="EJ276" i="5"/>
  <c r="EK276" i="5"/>
  <c r="EL276" i="5"/>
  <c r="FD276" i="5"/>
  <c r="FE276" i="5"/>
  <c r="DD277" i="5"/>
  <c r="DE277" i="5"/>
  <c r="DF277" i="5"/>
  <c r="DG277" i="5"/>
  <c r="DH277" i="5"/>
  <c r="DI277" i="5"/>
  <c r="DX277" i="5"/>
  <c r="EC277" i="5"/>
  <c r="ED277" i="5"/>
  <c r="EE277" i="5"/>
  <c r="EJ277" i="5"/>
  <c r="EK277" i="5"/>
  <c r="EL277" i="5"/>
  <c r="FD277" i="5"/>
  <c r="FE277" i="5"/>
  <c r="DD278" i="5"/>
  <c r="DE278" i="5"/>
  <c r="DF278" i="5"/>
  <c r="DG278" i="5"/>
  <c r="DH278" i="5"/>
  <c r="DI278" i="5"/>
  <c r="DX278" i="5"/>
  <c r="EC278" i="5"/>
  <c r="ED278" i="5"/>
  <c r="EE278" i="5"/>
  <c r="EJ278" i="5"/>
  <c r="EK278" i="5"/>
  <c r="EL278" i="5"/>
  <c r="FD278" i="5"/>
  <c r="FE278" i="5"/>
  <c r="DD279" i="5"/>
  <c r="DE279" i="5"/>
  <c r="DF279" i="5"/>
  <c r="DG279" i="5"/>
  <c r="DH279" i="5"/>
  <c r="DI279" i="5"/>
  <c r="DX279" i="5"/>
  <c r="EC279" i="5"/>
  <c r="ED279" i="5"/>
  <c r="EE279" i="5"/>
  <c r="EJ279" i="5"/>
  <c r="EK279" i="5"/>
  <c r="EL279" i="5"/>
  <c r="FD279" i="5"/>
  <c r="FE279" i="5"/>
  <c r="DD280" i="5"/>
  <c r="DE280" i="5"/>
  <c r="DF280" i="5"/>
  <c r="DG280" i="5"/>
  <c r="DH280" i="5"/>
  <c r="DI280" i="5"/>
  <c r="DX280" i="5"/>
  <c r="EC280" i="5"/>
  <c r="ED280" i="5"/>
  <c r="EE280" i="5"/>
  <c r="EJ280" i="5"/>
  <c r="EK280" i="5"/>
  <c r="EL280" i="5"/>
  <c r="FD280" i="5"/>
  <c r="FE280" i="5"/>
  <c r="DD281" i="5"/>
  <c r="DE281" i="5"/>
  <c r="DF281" i="5"/>
  <c r="DG281" i="5"/>
  <c r="DH281" i="5"/>
  <c r="DI281" i="5"/>
  <c r="DX281" i="5"/>
  <c r="EC281" i="5"/>
  <c r="ED281" i="5"/>
  <c r="EE281" i="5"/>
  <c r="EJ281" i="5"/>
  <c r="EK281" i="5"/>
  <c r="EL281" i="5"/>
  <c r="FD281" i="5"/>
  <c r="FE281" i="5"/>
  <c r="DD282" i="5"/>
  <c r="DE282" i="5"/>
  <c r="DF282" i="5"/>
  <c r="DG282" i="5"/>
  <c r="DH282" i="5"/>
  <c r="DI282" i="5"/>
  <c r="DX282" i="5"/>
  <c r="EC282" i="5"/>
  <c r="ED282" i="5"/>
  <c r="EE282" i="5"/>
  <c r="EJ282" i="5"/>
  <c r="EK282" i="5"/>
  <c r="EL282" i="5"/>
  <c r="FD282" i="5"/>
  <c r="FE282" i="5"/>
  <c r="DD283" i="5"/>
  <c r="DE283" i="5"/>
  <c r="DF283" i="5"/>
  <c r="DG283" i="5"/>
  <c r="DH283" i="5"/>
  <c r="DI283" i="5"/>
  <c r="DX283" i="5"/>
  <c r="EC283" i="5"/>
  <c r="ED283" i="5"/>
  <c r="EE283" i="5"/>
  <c r="EJ283" i="5"/>
  <c r="EK283" i="5"/>
  <c r="EL283" i="5"/>
  <c r="FD283" i="5"/>
  <c r="FE283" i="5"/>
  <c r="DD284" i="5"/>
  <c r="DE284" i="5"/>
  <c r="DF284" i="5"/>
  <c r="DG284" i="5"/>
  <c r="DH284" i="5"/>
  <c r="DI284" i="5"/>
  <c r="DX284" i="5"/>
  <c r="EC284" i="5"/>
  <c r="ED284" i="5"/>
  <c r="EE284" i="5"/>
  <c r="EJ284" i="5"/>
  <c r="EK284" i="5"/>
  <c r="EL284" i="5"/>
  <c r="FD284" i="5"/>
  <c r="FE284" i="5"/>
  <c r="DD285" i="5"/>
  <c r="DE285" i="5"/>
  <c r="DF285" i="5"/>
  <c r="DG285" i="5"/>
  <c r="DH285" i="5"/>
  <c r="DO285" i="5" s="1"/>
  <c r="DI285" i="5"/>
  <c r="DX285" i="5"/>
  <c r="EC285" i="5"/>
  <c r="ED285" i="5"/>
  <c r="EE285" i="5"/>
  <c r="EJ285" i="5"/>
  <c r="EK285" i="5"/>
  <c r="EL285" i="5"/>
  <c r="FD285" i="5"/>
  <c r="FE285" i="5"/>
  <c r="DD286" i="5"/>
  <c r="DE286" i="5"/>
  <c r="DF286" i="5"/>
  <c r="DG286" i="5"/>
  <c r="DH286" i="5"/>
  <c r="DI286" i="5"/>
  <c r="DX286" i="5"/>
  <c r="EC286" i="5"/>
  <c r="ED286" i="5"/>
  <c r="EE286" i="5"/>
  <c r="EJ286" i="5"/>
  <c r="EK286" i="5"/>
  <c r="EL286" i="5"/>
  <c r="FD286" i="5"/>
  <c r="FE286" i="5"/>
  <c r="DD287" i="5"/>
  <c r="DE287" i="5"/>
  <c r="DF287" i="5"/>
  <c r="DG287" i="5"/>
  <c r="DH287" i="5"/>
  <c r="DI287" i="5"/>
  <c r="DX287" i="5"/>
  <c r="EC287" i="5"/>
  <c r="ED287" i="5"/>
  <c r="EE287" i="5"/>
  <c r="EJ287" i="5"/>
  <c r="EK287" i="5"/>
  <c r="EL287" i="5"/>
  <c r="FD287" i="5"/>
  <c r="FE287" i="5"/>
  <c r="DD288" i="5"/>
  <c r="DE288" i="5"/>
  <c r="DF288" i="5"/>
  <c r="DG288" i="5"/>
  <c r="DH288" i="5"/>
  <c r="DI288" i="5"/>
  <c r="DX288" i="5"/>
  <c r="EC288" i="5"/>
  <c r="ED288" i="5"/>
  <c r="EE288" i="5"/>
  <c r="EJ288" i="5"/>
  <c r="EK288" i="5"/>
  <c r="EL288" i="5"/>
  <c r="FD288" i="5"/>
  <c r="FE288" i="5"/>
  <c r="DD289" i="5"/>
  <c r="DE289" i="5"/>
  <c r="DF289" i="5"/>
  <c r="DG289" i="5"/>
  <c r="DH289" i="5"/>
  <c r="DI289" i="5"/>
  <c r="DX289" i="5"/>
  <c r="EC289" i="5"/>
  <c r="ED289" i="5"/>
  <c r="EE289" i="5"/>
  <c r="EJ289" i="5"/>
  <c r="EK289" i="5"/>
  <c r="EL289" i="5"/>
  <c r="FD289" i="5"/>
  <c r="FE289" i="5"/>
  <c r="DD290" i="5"/>
  <c r="DE290" i="5"/>
  <c r="DF290" i="5"/>
  <c r="DG290" i="5"/>
  <c r="DH290" i="5"/>
  <c r="DI290" i="5"/>
  <c r="DX290" i="5"/>
  <c r="EC290" i="5"/>
  <c r="ED290" i="5"/>
  <c r="EE290" i="5"/>
  <c r="EJ290" i="5"/>
  <c r="EK290" i="5"/>
  <c r="EL290" i="5"/>
  <c r="FD290" i="5"/>
  <c r="FE290" i="5"/>
  <c r="DD291" i="5"/>
  <c r="DE291" i="5"/>
  <c r="DF291" i="5"/>
  <c r="DG291" i="5"/>
  <c r="DH291" i="5"/>
  <c r="DI291" i="5"/>
  <c r="DX291" i="5"/>
  <c r="EC291" i="5"/>
  <c r="ED291" i="5"/>
  <c r="EE291" i="5"/>
  <c r="EJ291" i="5"/>
  <c r="EK291" i="5"/>
  <c r="EL291" i="5"/>
  <c r="FD291" i="5"/>
  <c r="FE291" i="5"/>
  <c r="DD292" i="5"/>
  <c r="DE292" i="5"/>
  <c r="DF292" i="5"/>
  <c r="DG292" i="5"/>
  <c r="DH292" i="5"/>
  <c r="DI292" i="5"/>
  <c r="DX292" i="5"/>
  <c r="EC292" i="5"/>
  <c r="ED292" i="5"/>
  <c r="EE292" i="5"/>
  <c r="EJ292" i="5"/>
  <c r="EK292" i="5"/>
  <c r="EL292" i="5"/>
  <c r="FD292" i="5"/>
  <c r="FE292" i="5"/>
  <c r="DD293" i="5"/>
  <c r="DE293" i="5"/>
  <c r="DF293" i="5"/>
  <c r="DG293" i="5"/>
  <c r="DH293" i="5"/>
  <c r="DI293" i="5"/>
  <c r="DX293" i="5"/>
  <c r="EC293" i="5"/>
  <c r="ED293" i="5"/>
  <c r="EE293" i="5"/>
  <c r="EJ293" i="5"/>
  <c r="EK293" i="5"/>
  <c r="EL293" i="5"/>
  <c r="FD293" i="5"/>
  <c r="FE293" i="5"/>
  <c r="DD294" i="5"/>
  <c r="DE294" i="5"/>
  <c r="DF294" i="5"/>
  <c r="DG294" i="5"/>
  <c r="DH294" i="5"/>
  <c r="DI294" i="5"/>
  <c r="DX294" i="5"/>
  <c r="EC294" i="5"/>
  <c r="ED294" i="5"/>
  <c r="EE294" i="5"/>
  <c r="EJ294" i="5"/>
  <c r="EK294" i="5"/>
  <c r="EL294" i="5"/>
  <c r="FD294" i="5"/>
  <c r="FE294" i="5"/>
  <c r="DD295" i="5"/>
  <c r="DE295" i="5"/>
  <c r="DF295" i="5"/>
  <c r="DG295" i="5"/>
  <c r="DH295" i="5"/>
  <c r="DI295" i="5"/>
  <c r="DX295" i="5"/>
  <c r="EC295" i="5"/>
  <c r="ED295" i="5"/>
  <c r="EE295" i="5"/>
  <c r="EJ295" i="5"/>
  <c r="EK295" i="5"/>
  <c r="EL295" i="5"/>
  <c r="FD295" i="5"/>
  <c r="FE295" i="5"/>
  <c r="DD296" i="5"/>
  <c r="DE296" i="5"/>
  <c r="DF296" i="5"/>
  <c r="DG296" i="5"/>
  <c r="DH296" i="5"/>
  <c r="DI296" i="5"/>
  <c r="DX296" i="5"/>
  <c r="EC296" i="5"/>
  <c r="ED296" i="5"/>
  <c r="EE296" i="5"/>
  <c r="EJ296" i="5"/>
  <c r="EK296" i="5"/>
  <c r="EL296" i="5"/>
  <c r="FD296" i="5"/>
  <c r="FE296" i="5"/>
  <c r="DD297" i="5"/>
  <c r="DE297" i="5"/>
  <c r="DF297" i="5"/>
  <c r="DG297" i="5"/>
  <c r="DH297" i="5"/>
  <c r="DI297" i="5"/>
  <c r="DX297" i="5"/>
  <c r="EC297" i="5"/>
  <c r="ED297" i="5"/>
  <c r="EE297" i="5"/>
  <c r="EJ297" i="5"/>
  <c r="EK297" i="5"/>
  <c r="EL297" i="5"/>
  <c r="FD297" i="5"/>
  <c r="FE297" i="5"/>
  <c r="DD298" i="5"/>
  <c r="DE298" i="5"/>
  <c r="DF298" i="5"/>
  <c r="DG298" i="5"/>
  <c r="DH298" i="5"/>
  <c r="DI298" i="5"/>
  <c r="DX298" i="5"/>
  <c r="EC298" i="5"/>
  <c r="ED298" i="5"/>
  <c r="EE298" i="5"/>
  <c r="EJ298" i="5"/>
  <c r="EK298" i="5"/>
  <c r="EL298" i="5"/>
  <c r="FD298" i="5"/>
  <c r="FE298" i="5"/>
  <c r="DD299" i="5"/>
  <c r="DE299" i="5"/>
  <c r="DF299" i="5"/>
  <c r="DG299" i="5"/>
  <c r="DH299" i="5"/>
  <c r="DI299" i="5"/>
  <c r="DX299" i="5"/>
  <c r="EC299" i="5"/>
  <c r="ED299" i="5"/>
  <c r="EE299" i="5"/>
  <c r="EJ299" i="5"/>
  <c r="EK299" i="5"/>
  <c r="EL299" i="5"/>
  <c r="FD299" i="5"/>
  <c r="FE299" i="5"/>
  <c r="DD300" i="5"/>
  <c r="DE300" i="5"/>
  <c r="DF300" i="5"/>
  <c r="DG300" i="5"/>
  <c r="DH300" i="5"/>
  <c r="DI300" i="5"/>
  <c r="DX300" i="5"/>
  <c r="EC300" i="5"/>
  <c r="ED300" i="5"/>
  <c r="EE300" i="5"/>
  <c r="EJ300" i="5"/>
  <c r="EK300" i="5"/>
  <c r="EL300" i="5"/>
  <c r="FD300" i="5"/>
  <c r="FE300" i="5"/>
  <c r="DD301" i="5"/>
  <c r="DE301" i="5"/>
  <c r="DF301" i="5"/>
  <c r="DG301" i="5"/>
  <c r="DH301" i="5"/>
  <c r="DI301" i="5"/>
  <c r="DX301" i="5"/>
  <c r="EC301" i="5"/>
  <c r="ED301" i="5"/>
  <c r="EE301" i="5"/>
  <c r="EJ301" i="5"/>
  <c r="EK301" i="5"/>
  <c r="EL301" i="5"/>
  <c r="FD301" i="5"/>
  <c r="FE301" i="5"/>
  <c r="DD302" i="5"/>
  <c r="DE302" i="5"/>
  <c r="DF302" i="5"/>
  <c r="DG302" i="5"/>
  <c r="DH302" i="5"/>
  <c r="DI302" i="5"/>
  <c r="DX302" i="5"/>
  <c r="EC302" i="5"/>
  <c r="ED302" i="5"/>
  <c r="EE302" i="5"/>
  <c r="EJ302" i="5"/>
  <c r="EK302" i="5"/>
  <c r="EL302" i="5"/>
  <c r="FD302" i="5"/>
  <c r="FE302" i="5"/>
  <c r="DD303" i="5"/>
  <c r="DE303" i="5"/>
  <c r="DF303" i="5"/>
  <c r="DG303" i="5"/>
  <c r="DH303" i="5"/>
  <c r="DI303" i="5"/>
  <c r="DX303" i="5"/>
  <c r="EC303" i="5"/>
  <c r="ED303" i="5"/>
  <c r="EE303" i="5"/>
  <c r="EJ303" i="5"/>
  <c r="EK303" i="5"/>
  <c r="EL303" i="5"/>
  <c r="FD303" i="5"/>
  <c r="FE303" i="5"/>
  <c r="DD304" i="5"/>
  <c r="DE304" i="5"/>
  <c r="DF304" i="5"/>
  <c r="DG304" i="5"/>
  <c r="DH304" i="5"/>
  <c r="DI304" i="5"/>
  <c r="DX304" i="5"/>
  <c r="EC304" i="5"/>
  <c r="ED304" i="5"/>
  <c r="EE304" i="5"/>
  <c r="EJ304" i="5"/>
  <c r="EK304" i="5"/>
  <c r="EL304" i="5"/>
  <c r="FD304" i="5"/>
  <c r="FE304" i="5"/>
  <c r="DD305" i="5"/>
  <c r="DE305" i="5"/>
  <c r="DF305" i="5"/>
  <c r="DG305" i="5"/>
  <c r="DH305" i="5"/>
  <c r="DI305" i="5"/>
  <c r="DX305" i="5"/>
  <c r="EC305" i="5"/>
  <c r="ED305" i="5"/>
  <c r="EE305" i="5"/>
  <c r="EJ305" i="5"/>
  <c r="EK305" i="5"/>
  <c r="EL305" i="5"/>
  <c r="FD305" i="5"/>
  <c r="FE305" i="5"/>
  <c r="DD306" i="5"/>
  <c r="DE306" i="5"/>
  <c r="DF306" i="5"/>
  <c r="DG306" i="5"/>
  <c r="DH306" i="5"/>
  <c r="DI306" i="5"/>
  <c r="DX306" i="5"/>
  <c r="EC306" i="5"/>
  <c r="ED306" i="5"/>
  <c r="EE306" i="5"/>
  <c r="EJ306" i="5"/>
  <c r="EK306" i="5"/>
  <c r="EL306" i="5"/>
  <c r="FD306" i="5"/>
  <c r="FE306" i="5"/>
  <c r="DD307" i="5"/>
  <c r="DE307" i="5"/>
  <c r="DF307" i="5"/>
  <c r="DG307" i="5"/>
  <c r="DH307" i="5"/>
  <c r="DI307" i="5"/>
  <c r="DX307" i="5"/>
  <c r="EC307" i="5"/>
  <c r="ED307" i="5"/>
  <c r="EE307" i="5"/>
  <c r="EJ307" i="5"/>
  <c r="EK307" i="5"/>
  <c r="EL307" i="5"/>
  <c r="FD307" i="5"/>
  <c r="FE307" i="5"/>
  <c r="DD308" i="5"/>
  <c r="DE308" i="5"/>
  <c r="DF308" i="5"/>
  <c r="DG308" i="5"/>
  <c r="DH308" i="5"/>
  <c r="DI308" i="5"/>
  <c r="DX308" i="5"/>
  <c r="EC308" i="5"/>
  <c r="ED308" i="5"/>
  <c r="EE308" i="5"/>
  <c r="EJ308" i="5"/>
  <c r="EK308" i="5"/>
  <c r="EL308" i="5"/>
  <c r="FD308" i="5"/>
  <c r="FE308" i="5"/>
  <c r="DD309" i="5"/>
  <c r="DE309" i="5"/>
  <c r="DF309" i="5"/>
  <c r="DG309" i="5"/>
  <c r="DH309" i="5"/>
  <c r="DI309" i="5"/>
  <c r="DX309" i="5"/>
  <c r="EC309" i="5"/>
  <c r="ED309" i="5"/>
  <c r="EE309" i="5"/>
  <c r="EJ309" i="5"/>
  <c r="EK309" i="5"/>
  <c r="EL309" i="5"/>
  <c r="FD309" i="5"/>
  <c r="FE309" i="5"/>
  <c r="DD310" i="5"/>
  <c r="DE310" i="5"/>
  <c r="DF310" i="5"/>
  <c r="DG310" i="5"/>
  <c r="DH310" i="5"/>
  <c r="DI310" i="5"/>
  <c r="DX310" i="5"/>
  <c r="EC310" i="5"/>
  <c r="ED310" i="5"/>
  <c r="EE310" i="5"/>
  <c r="EJ310" i="5"/>
  <c r="EK310" i="5"/>
  <c r="EL310" i="5"/>
  <c r="FD310" i="5"/>
  <c r="FE310" i="5"/>
  <c r="DD311" i="5"/>
  <c r="DE311" i="5"/>
  <c r="DF311" i="5"/>
  <c r="DG311" i="5"/>
  <c r="DH311" i="5"/>
  <c r="DI311" i="5"/>
  <c r="DX311" i="5"/>
  <c r="EC311" i="5"/>
  <c r="ED311" i="5"/>
  <c r="EE311" i="5"/>
  <c r="EJ311" i="5"/>
  <c r="EK311" i="5"/>
  <c r="EL311" i="5"/>
  <c r="FD311" i="5"/>
  <c r="FE311" i="5"/>
  <c r="DD312" i="5"/>
  <c r="DE312" i="5"/>
  <c r="DF312" i="5"/>
  <c r="DG312" i="5"/>
  <c r="DH312" i="5"/>
  <c r="DI312" i="5"/>
  <c r="DX312" i="5"/>
  <c r="EC312" i="5"/>
  <c r="ED312" i="5"/>
  <c r="EE312" i="5"/>
  <c r="EJ312" i="5"/>
  <c r="EK312" i="5"/>
  <c r="EL312" i="5"/>
  <c r="FD312" i="5"/>
  <c r="FE312" i="5"/>
  <c r="DD313" i="5"/>
  <c r="DE313" i="5"/>
  <c r="DF313" i="5"/>
  <c r="DG313" i="5"/>
  <c r="DH313" i="5"/>
  <c r="DI313" i="5"/>
  <c r="DX313" i="5"/>
  <c r="EC313" i="5"/>
  <c r="ED313" i="5"/>
  <c r="EE313" i="5"/>
  <c r="EJ313" i="5"/>
  <c r="EK313" i="5"/>
  <c r="EL313" i="5"/>
  <c r="FD313" i="5"/>
  <c r="FE313" i="5"/>
  <c r="DD314" i="5"/>
  <c r="DE314" i="5"/>
  <c r="DF314" i="5"/>
  <c r="DG314" i="5"/>
  <c r="DH314" i="5"/>
  <c r="DI314" i="5"/>
  <c r="DX314" i="5"/>
  <c r="EC314" i="5"/>
  <c r="ED314" i="5"/>
  <c r="EE314" i="5"/>
  <c r="EJ314" i="5"/>
  <c r="EK314" i="5"/>
  <c r="EL314" i="5"/>
  <c r="FD314" i="5"/>
  <c r="FE314" i="5"/>
  <c r="DD315" i="5"/>
  <c r="DE315" i="5"/>
  <c r="DF315" i="5"/>
  <c r="DG315" i="5"/>
  <c r="DH315" i="5"/>
  <c r="DI315" i="5"/>
  <c r="DX315" i="5"/>
  <c r="EC315" i="5"/>
  <c r="ED315" i="5"/>
  <c r="EE315" i="5"/>
  <c r="EJ315" i="5"/>
  <c r="EK315" i="5"/>
  <c r="EL315" i="5"/>
  <c r="FD315" i="5"/>
  <c r="FE315" i="5"/>
  <c r="DD316" i="5"/>
  <c r="DE316" i="5"/>
  <c r="DF316" i="5"/>
  <c r="DG316" i="5"/>
  <c r="DH316" i="5"/>
  <c r="DI316" i="5"/>
  <c r="DX316" i="5"/>
  <c r="EC316" i="5"/>
  <c r="ED316" i="5"/>
  <c r="EE316" i="5"/>
  <c r="EJ316" i="5"/>
  <c r="EK316" i="5"/>
  <c r="EL316" i="5"/>
  <c r="FD316" i="5"/>
  <c r="FE316" i="5"/>
  <c r="DD317" i="5"/>
  <c r="DE317" i="5"/>
  <c r="DF317" i="5"/>
  <c r="DG317" i="5"/>
  <c r="DH317" i="5"/>
  <c r="DI317" i="5"/>
  <c r="DX317" i="5"/>
  <c r="EC317" i="5"/>
  <c r="ED317" i="5"/>
  <c r="EE317" i="5"/>
  <c r="EJ317" i="5"/>
  <c r="EK317" i="5"/>
  <c r="EL317" i="5"/>
  <c r="FD317" i="5"/>
  <c r="FE317" i="5"/>
  <c r="DD318" i="5"/>
  <c r="DE318" i="5"/>
  <c r="DF318" i="5"/>
  <c r="DG318" i="5"/>
  <c r="DH318" i="5"/>
  <c r="DI318" i="5"/>
  <c r="DX318" i="5"/>
  <c r="EC318" i="5"/>
  <c r="ED318" i="5"/>
  <c r="EE318" i="5"/>
  <c r="EJ318" i="5"/>
  <c r="EK318" i="5"/>
  <c r="EL318" i="5"/>
  <c r="FD318" i="5"/>
  <c r="FE318" i="5"/>
  <c r="DD319" i="5"/>
  <c r="DE319" i="5"/>
  <c r="DF319" i="5"/>
  <c r="DG319" i="5"/>
  <c r="DH319" i="5"/>
  <c r="DI319" i="5"/>
  <c r="DX319" i="5"/>
  <c r="EC319" i="5"/>
  <c r="ED319" i="5"/>
  <c r="EE319" i="5"/>
  <c r="EJ319" i="5"/>
  <c r="EK319" i="5"/>
  <c r="EL319" i="5"/>
  <c r="FD319" i="5"/>
  <c r="FE319" i="5"/>
  <c r="DD320" i="5"/>
  <c r="DE320" i="5"/>
  <c r="DF320" i="5"/>
  <c r="DG320" i="5"/>
  <c r="DH320" i="5"/>
  <c r="DI320" i="5"/>
  <c r="DX320" i="5"/>
  <c r="EC320" i="5"/>
  <c r="ED320" i="5"/>
  <c r="EE320" i="5"/>
  <c r="EJ320" i="5"/>
  <c r="EK320" i="5"/>
  <c r="EL320" i="5"/>
  <c r="FD320" i="5"/>
  <c r="FE320" i="5"/>
  <c r="DD321" i="5"/>
  <c r="DE321" i="5"/>
  <c r="DF321" i="5"/>
  <c r="DG321" i="5"/>
  <c r="DH321" i="5"/>
  <c r="DI321" i="5"/>
  <c r="DX321" i="5"/>
  <c r="EC321" i="5"/>
  <c r="ED321" i="5"/>
  <c r="EE321" i="5"/>
  <c r="EJ321" i="5"/>
  <c r="EK321" i="5"/>
  <c r="EL321" i="5"/>
  <c r="FD321" i="5"/>
  <c r="FE321" i="5"/>
  <c r="DD322" i="5"/>
  <c r="DE322" i="5"/>
  <c r="DF322" i="5"/>
  <c r="DG322" i="5"/>
  <c r="DH322" i="5"/>
  <c r="DI322" i="5"/>
  <c r="DX322" i="5"/>
  <c r="EC322" i="5"/>
  <c r="ED322" i="5"/>
  <c r="EE322" i="5"/>
  <c r="EJ322" i="5"/>
  <c r="EK322" i="5"/>
  <c r="EL322" i="5"/>
  <c r="FD322" i="5"/>
  <c r="FE322" i="5"/>
  <c r="DD323" i="5"/>
  <c r="DE323" i="5"/>
  <c r="DF323" i="5"/>
  <c r="DG323" i="5"/>
  <c r="DH323" i="5"/>
  <c r="DI323" i="5"/>
  <c r="DX323" i="5"/>
  <c r="EC323" i="5"/>
  <c r="ED323" i="5"/>
  <c r="EE323" i="5"/>
  <c r="EJ323" i="5"/>
  <c r="EK323" i="5"/>
  <c r="EL323" i="5"/>
  <c r="FD323" i="5"/>
  <c r="FE323" i="5"/>
  <c r="DD324" i="5"/>
  <c r="DE324" i="5"/>
  <c r="DF324" i="5"/>
  <c r="DG324" i="5"/>
  <c r="DH324" i="5"/>
  <c r="DI324" i="5"/>
  <c r="DX324" i="5"/>
  <c r="EC324" i="5"/>
  <c r="ED324" i="5"/>
  <c r="EE324" i="5"/>
  <c r="EJ324" i="5"/>
  <c r="EK324" i="5"/>
  <c r="EL324" i="5"/>
  <c r="FD324" i="5"/>
  <c r="FE324" i="5"/>
  <c r="DD325" i="5"/>
  <c r="DE325" i="5"/>
  <c r="DF325" i="5"/>
  <c r="DG325" i="5"/>
  <c r="DH325" i="5"/>
  <c r="DI325" i="5"/>
  <c r="DX325" i="5"/>
  <c r="EC325" i="5"/>
  <c r="ED325" i="5"/>
  <c r="EE325" i="5"/>
  <c r="EJ325" i="5"/>
  <c r="EK325" i="5"/>
  <c r="EL325" i="5"/>
  <c r="FD325" i="5"/>
  <c r="FE325" i="5"/>
  <c r="DD326" i="5"/>
  <c r="DE326" i="5"/>
  <c r="DF326" i="5"/>
  <c r="DG326" i="5"/>
  <c r="DH326" i="5"/>
  <c r="DI326" i="5"/>
  <c r="DX326" i="5"/>
  <c r="EC326" i="5"/>
  <c r="ED326" i="5"/>
  <c r="EE326" i="5"/>
  <c r="EJ326" i="5"/>
  <c r="EK326" i="5"/>
  <c r="EL326" i="5"/>
  <c r="FD326" i="5"/>
  <c r="FE326" i="5"/>
  <c r="DD327" i="5"/>
  <c r="DE327" i="5"/>
  <c r="DF327" i="5"/>
  <c r="DG327" i="5"/>
  <c r="DH327" i="5"/>
  <c r="DI327" i="5"/>
  <c r="DX327" i="5"/>
  <c r="EC327" i="5"/>
  <c r="ED327" i="5"/>
  <c r="EE327" i="5"/>
  <c r="EJ327" i="5"/>
  <c r="EK327" i="5"/>
  <c r="EL327" i="5"/>
  <c r="FD327" i="5"/>
  <c r="FE327" i="5"/>
  <c r="DD328" i="5"/>
  <c r="DE328" i="5"/>
  <c r="DF328" i="5"/>
  <c r="DG328" i="5"/>
  <c r="DH328" i="5"/>
  <c r="DI328" i="5"/>
  <c r="DX328" i="5"/>
  <c r="EC328" i="5"/>
  <c r="ED328" i="5"/>
  <c r="EE328" i="5"/>
  <c r="EJ328" i="5"/>
  <c r="EK328" i="5"/>
  <c r="EL328" i="5"/>
  <c r="FD328" i="5"/>
  <c r="FE328" i="5"/>
  <c r="DD329" i="5"/>
  <c r="DE329" i="5"/>
  <c r="DF329" i="5"/>
  <c r="DG329" i="5"/>
  <c r="DH329" i="5"/>
  <c r="DI329" i="5"/>
  <c r="DX329" i="5"/>
  <c r="EC329" i="5"/>
  <c r="ED329" i="5"/>
  <c r="EE329" i="5"/>
  <c r="EJ329" i="5"/>
  <c r="EK329" i="5"/>
  <c r="EL329" i="5"/>
  <c r="FD329" i="5"/>
  <c r="FE329" i="5"/>
  <c r="DD330" i="5"/>
  <c r="DE330" i="5"/>
  <c r="DF330" i="5"/>
  <c r="DG330" i="5"/>
  <c r="DH330" i="5"/>
  <c r="DI330" i="5"/>
  <c r="DX330" i="5"/>
  <c r="EC330" i="5"/>
  <c r="ED330" i="5"/>
  <c r="EE330" i="5"/>
  <c r="EJ330" i="5"/>
  <c r="EK330" i="5"/>
  <c r="EL330" i="5"/>
  <c r="FD330" i="5"/>
  <c r="FE330" i="5"/>
  <c r="DD331" i="5"/>
  <c r="DE331" i="5"/>
  <c r="DF331" i="5"/>
  <c r="DG331" i="5"/>
  <c r="DH331" i="5"/>
  <c r="DI331" i="5"/>
  <c r="DX331" i="5"/>
  <c r="EC331" i="5"/>
  <c r="ED331" i="5"/>
  <c r="EE331" i="5"/>
  <c r="EJ331" i="5"/>
  <c r="EK331" i="5"/>
  <c r="EL331" i="5"/>
  <c r="FD331" i="5"/>
  <c r="FE331" i="5"/>
  <c r="DD332" i="5"/>
  <c r="DE332" i="5"/>
  <c r="DF332" i="5"/>
  <c r="DG332" i="5"/>
  <c r="DH332" i="5"/>
  <c r="DI332" i="5"/>
  <c r="DX332" i="5"/>
  <c r="EC332" i="5"/>
  <c r="ED332" i="5"/>
  <c r="EE332" i="5"/>
  <c r="EJ332" i="5"/>
  <c r="EK332" i="5"/>
  <c r="EL332" i="5"/>
  <c r="FD332" i="5"/>
  <c r="FE332" i="5"/>
  <c r="DD333" i="5"/>
  <c r="DE333" i="5"/>
  <c r="DF333" i="5"/>
  <c r="DG333" i="5"/>
  <c r="DH333" i="5"/>
  <c r="DI333" i="5"/>
  <c r="DX333" i="5"/>
  <c r="EC333" i="5"/>
  <c r="ED333" i="5"/>
  <c r="EE333" i="5"/>
  <c r="EJ333" i="5"/>
  <c r="EK333" i="5"/>
  <c r="EL333" i="5"/>
  <c r="FD333" i="5"/>
  <c r="FE333" i="5"/>
  <c r="DD334" i="5"/>
  <c r="DE334" i="5"/>
  <c r="DF334" i="5"/>
  <c r="DG334" i="5"/>
  <c r="DH334" i="5"/>
  <c r="DI334" i="5"/>
  <c r="DX334" i="5"/>
  <c r="EC334" i="5"/>
  <c r="ED334" i="5"/>
  <c r="EE334" i="5"/>
  <c r="EJ334" i="5"/>
  <c r="EK334" i="5"/>
  <c r="EL334" i="5"/>
  <c r="FD334" i="5"/>
  <c r="FE334" i="5"/>
  <c r="DD335" i="5"/>
  <c r="DE335" i="5"/>
  <c r="DF335" i="5"/>
  <c r="DG335" i="5"/>
  <c r="DH335" i="5"/>
  <c r="DI335" i="5"/>
  <c r="DX335" i="5"/>
  <c r="EC335" i="5"/>
  <c r="ED335" i="5"/>
  <c r="EE335" i="5"/>
  <c r="EJ335" i="5"/>
  <c r="EK335" i="5"/>
  <c r="EL335" i="5"/>
  <c r="FD335" i="5"/>
  <c r="FE335" i="5"/>
  <c r="DD336" i="5"/>
  <c r="DE336" i="5"/>
  <c r="DF336" i="5"/>
  <c r="DG336" i="5"/>
  <c r="DH336" i="5"/>
  <c r="DI336" i="5"/>
  <c r="DX336" i="5"/>
  <c r="EC336" i="5"/>
  <c r="ED336" i="5"/>
  <c r="EE336" i="5"/>
  <c r="EJ336" i="5"/>
  <c r="EK336" i="5"/>
  <c r="EL336" i="5"/>
  <c r="FD336" i="5"/>
  <c r="FE336" i="5"/>
  <c r="DD337" i="5"/>
  <c r="DE337" i="5"/>
  <c r="DF337" i="5"/>
  <c r="DG337" i="5"/>
  <c r="DH337" i="5"/>
  <c r="DI337" i="5"/>
  <c r="DX337" i="5"/>
  <c r="EC337" i="5"/>
  <c r="ED337" i="5"/>
  <c r="EE337" i="5"/>
  <c r="EJ337" i="5"/>
  <c r="EK337" i="5"/>
  <c r="EL337" i="5"/>
  <c r="FD337" i="5"/>
  <c r="FE337" i="5"/>
  <c r="DD338" i="5"/>
  <c r="DE338" i="5"/>
  <c r="DF338" i="5"/>
  <c r="DG338" i="5"/>
  <c r="DH338" i="5"/>
  <c r="DI338" i="5"/>
  <c r="DX338" i="5"/>
  <c r="EC338" i="5"/>
  <c r="ED338" i="5"/>
  <c r="EE338" i="5"/>
  <c r="EJ338" i="5"/>
  <c r="EK338" i="5"/>
  <c r="EL338" i="5"/>
  <c r="FD338" i="5"/>
  <c r="FE338" i="5"/>
  <c r="DD339" i="5"/>
  <c r="DE339" i="5"/>
  <c r="DF339" i="5"/>
  <c r="DG339" i="5"/>
  <c r="DH339" i="5"/>
  <c r="DI339" i="5"/>
  <c r="DX339" i="5"/>
  <c r="EC339" i="5"/>
  <c r="ED339" i="5"/>
  <c r="EE339" i="5"/>
  <c r="EJ339" i="5"/>
  <c r="EK339" i="5"/>
  <c r="EL339" i="5"/>
  <c r="FD339" i="5"/>
  <c r="FE339" i="5"/>
  <c r="DD340" i="5"/>
  <c r="DE340" i="5"/>
  <c r="DF340" i="5"/>
  <c r="DG340" i="5"/>
  <c r="DH340" i="5"/>
  <c r="DI340" i="5"/>
  <c r="DX340" i="5"/>
  <c r="EC340" i="5"/>
  <c r="ED340" i="5"/>
  <c r="EE340" i="5"/>
  <c r="EJ340" i="5"/>
  <c r="EK340" i="5"/>
  <c r="EL340" i="5"/>
  <c r="FD340" i="5"/>
  <c r="FE340" i="5"/>
  <c r="DD341" i="5"/>
  <c r="DE341" i="5"/>
  <c r="DF341" i="5"/>
  <c r="DG341" i="5"/>
  <c r="DH341" i="5"/>
  <c r="DI341" i="5"/>
  <c r="DX341" i="5"/>
  <c r="EC341" i="5"/>
  <c r="ED341" i="5"/>
  <c r="EE341" i="5"/>
  <c r="EJ341" i="5"/>
  <c r="EK341" i="5"/>
  <c r="EL341" i="5"/>
  <c r="FD341" i="5"/>
  <c r="FE341" i="5"/>
  <c r="DD342" i="5"/>
  <c r="DE342" i="5"/>
  <c r="DF342" i="5"/>
  <c r="DG342" i="5"/>
  <c r="DH342" i="5"/>
  <c r="DI342" i="5"/>
  <c r="DX342" i="5"/>
  <c r="EC342" i="5"/>
  <c r="ED342" i="5"/>
  <c r="EE342" i="5"/>
  <c r="EJ342" i="5"/>
  <c r="EK342" i="5"/>
  <c r="EL342" i="5"/>
  <c r="FD342" i="5"/>
  <c r="FE342" i="5"/>
  <c r="DD343" i="5"/>
  <c r="DE343" i="5"/>
  <c r="DF343" i="5"/>
  <c r="DG343" i="5"/>
  <c r="DH343" i="5"/>
  <c r="DI343" i="5"/>
  <c r="DX343" i="5"/>
  <c r="EC343" i="5"/>
  <c r="ED343" i="5"/>
  <c r="EE343" i="5"/>
  <c r="EJ343" i="5"/>
  <c r="EK343" i="5"/>
  <c r="EL343" i="5"/>
  <c r="FD343" i="5"/>
  <c r="FE343" i="5"/>
  <c r="DD344" i="5"/>
  <c r="DE344" i="5"/>
  <c r="DF344" i="5"/>
  <c r="DG344" i="5"/>
  <c r="DH344" i="5"/>
  <c r="DI344" i="5"/>
  <c r="DX344" i="5"/>
  <c r="EC344" i="5"/>
  <c r="ED344" i="5"/>
  <c r="EE344" i="5"/>
  <c r="EJ344" i="5"/>
  <c r="EK344" i="5"/>
  <c r="EL344" i="5"/>
  <c r="FD344" i="5"/>
  <c r="FE344" i="5"/>
  <c r="DD345" i="5"/>
  <c r="DE345" i="5"/>
  <c r="DF345" i="5"/>
  <c r="DG345" i="5"/>
  <c r="DH345" i="5"/>
  <c r="DI345" i="5"/>
  <c r="DX345" i="5"/>
  <c r="EC345" i="5"/>
  <c r="ED345" i="5"/>
  <c r="EE345" i="5"/>
  <c r="EJ345" i="5"/>
  <c r="EK345" i="5"/>
  <c r="EL345" i="5"/>
  <c r="FD345" i="5"/>
  <c r="FE345" i="5"/>
  <c r="DD346" i="5"/>
  <c r="DE346" i="5"/>
  <c r="DF346" i="5"/>
  <c r="DG346" i="5"/>
  <c r="DH346" i="5"/>
  <c r="DI346" i="5"/>
  <c r="DX346" i="5"/>
  <c r="EC346" i="5"/>
  <c r="ED346" i="5"/>
  <c r="EE346" i="5"/>
  <c r="EJ346" i="5"/>
  <c r="EK346" i="5"/>
  <c r="EL346" i="5"/>
  <c r="FD346" i="5"/>
  <c r="FE346" i="5"/>
  <c r="DD347" i="5"/>
  <c r="DE347" i="5"/>
  <c r="DF347" i="5"/>
  <c r="DG347" i="5"/>
  <c r="DH347" i="5"/>
  <c r="DI347" i="5"/>
  <c r="DX347" i="5"/>
  <c r="EC347" i="5"/>
  <c r="ED347" i="5"/>
  <c r="EE347" i="5"/>
  <c r="EJ347" i="5"/>
  <c r="EK347" i="5"/>
  <c r="EL347" i="5"/>
  <c r="FD347" i="5"/>
  <c r="FE347" i="5"/>
  <c r="DD348" i="5"/>
  <c r="DE348" i="5"/>
  <c r="DF348" i="5"/>
  <c r="DG348" i="5"/>
  <c r="DH348" i="5"/>
  <c r="DI348" i="5"/>
  <c r="DX348" i="5"/>
  <c r="EC348" i="5"/>
  <c r="ED348" i="5"/>
  <c r="EE348" i="5"/>
  <c r="EJ348" i="5"/>
  <c r="EK348" i="5"/>
  <c r="EL348" i="5"/>
  <c r="FD348" i="5"/>
  <c r="FE348" i="5"/>
  <c r="DD349" i="5"/>
  <c r="DE349" i="5"/>
  <c r="DF349" i="5"/>
  <c r="DG349" i="5"/>
  <c r="DH349" i="5"/>
  <c r="DP349" i="5" s="1"/>
  <c r="DI349" i="5"/>
  <c r="DX349" i="5"/>
  <c r="EC349" i="5"/>
  <c r="ED349" i="5"/>
  <c r="EE349" i="5"/>
  <c r="EJ349" i="5"/>
  <c r="EK349" i="5"/>
  <c r="EL349" i="5"/>
  <c r="FD349" i="5"/>
  <c r="FE349" i="5"/>
  <c r="DD350" i="5"/>
  <c r="DE350" i="5"/>
  <c r="DF350" i="5"/>
  <c r="DG350" i="5"/>
  <c r="DH350" i="5"/>
  <c r="DI350" i="5"/>
  <c r="DX350" i="5"/>
  <c r="EC350" i="5"/>
  <c r="ED350" i="5"/>
  <c r="EE350" i="5"/>
  <c r="EJ350" i="5"/>
  <c r="EK350" i="5"/>
  <c r="EL350" i="5"/>
  <c r="FD350" i="5"/>
  <c r="FE350" i="5"/>
  <c r="DD351" i="5"/>
  <c r="DE351" i="5"/>
  <c r="DF351" i="5"/>
  <c r="DG351" i="5"/>
  <c r="DH351" i="5"/>
  <c r="DI351" i="5"/>
  <c r="DX351" i="5"/>
  <c r="EC351" i="5"/>
  <c r="ED351" i="5"/>
  <c r="EE351" i="5"/>
  <c r="EJ351" i="5"/>
  <c r="EK351" i="5"/>
  <c r="EL351" i="5"/>
  <c r="FD351" i="5"/>
  <c r="FE351" i="5"/>
  <c r="DD352" i="5"/>
  <c r="DE352" i="5"/>
  <c r="DF352" i="5"/>
  <c r="DG352" i="5"/>
  <c r="DH352" i="5"/>
  <c r="DI352" i="5"/>
  <c r="DX352" i="5"/>
  <c r="EC352" i="5"/>
  <c r="ED352" i="5"/>
  <c r="EE352" i="5"/>
  <c r="EJ352" i="5"/>
  <c r="EK352" i="5"/>
  <c r="EL352" i="5"/>
  <c r="FD352" i="5"/>
  <c r="FE352" i="5"/>
  <c r="DD353" i="5"/>
  <c r="DE353" i="5"/>
  <c r="DF353" i="5"/>
  <c r="DG353" i="5"/>
  <c r="DH353" i="5"/>
  <c r="DP353" i="5" s="1"/>
  <c r="DI353" i="5"/>
  <c r="DX353" i="5"/>
  <c r="EC353" i="5"/>
  <c r="ED353" i="5"/>
  <c r="EE353" i="5"/>
  <c r="EJ353" i="5"/>
  <c r="EK353" i="5"/>
  <c r="EL353" i="5"/>
  <c r="FD353" i="5"/>
  <c r="FE353" i="5"/>
  <c r="DD354" i="5"/>
  <c r="DE354" i="5"/>
  <c r="DF354" i="5"/>
  <c r="DG354" i="5"/>
  <c r="DH354" i="5"/>
  <c r="DI354" i="5"/>
  <c r="DX354" i="5"/>
  <c r="EC354" i="5"/>
  <c r="ED354" i="5"/>
  <c r="EE354" i="5"/>
  <c r="EJ354" i="5"/>
  <c r="EK354" i="5"/>
  <c r="EL354" i="5"/>
  <c r="FD354" i="5"/>
  <c r="FE354" i="5"/>
  <c r="DD355" i="5"/>
  <c r="DE355" i="5"/>
  <c r="DF355" i="5"/>
  <c r="DG355" i="5"/>
  <c r="DH355" i="5"/>
  <c r="DI355" i="5"/>
  <c r="DX355" i="5"/>
  <c r="EC355" i="5"/>
  <c r="ED355" i="5"/>
  <c r="EE355" i="5"/>
  <c r="EJ355" i="5"/>
  <c r="EK355" i="5"/>
  <c r="EL355" i="5"/>
  <c r="FD355" i="5"/>
  <c r="FE355" i="5"/>
  <c r="DD356" i="5"/>
  <c r="DE356" i="5"/>
  <c r="DF356" i="5"/>
  <c r="DG356" i="5"/>
  <c r="DH356" i="5"/>
  <c r="DI356" i="5"/>
  <c r="DX356" i="5"/>
  <c r="EC356" i="5"/>
  <c r="ED356" i="5"/>
  <c r="EE356" i="5"/>
  <c r="EJ356" i="5"/>
  <c r="EK356" i="5"/>
  <c r="EL356" i="5"/>
  <c r="FD356" i="5"/>
  <c r="FE356" i="5"/>
  <c r="DD357" i="5"/>
  <c r="DE357" i="5"/>
  <c r="DF357" i="5"/>
  <c r="DG357" i="5"/>
  <c r="DH357" i="5"/>
  <c r="DI357" i="5"/>
  <c r="DX357" i="5"/>
  <c r="EC357" i="5"/>
  <c r="ED357" i="5"/>
  <c r="EE357" i="5"/>
  <c r="EJ357" i="5"/>
  <c r="EK357" i="5"/>
  <c r="EL357" i="5"/>
  <c r="FD357" i="5"/>
  <c r="FE357" i="5"/>
  <c r="DD358" i="5"/>
  <c r="DE358" i="5"/>
  <c r="DF358" i="5"/>
  <c r="DG358" i="5"/>
  <c r="DH358" i="5"/>
  <c r="DI358" i="5"/>
  <c r="DX358" i="5"/>
  <c r="EC358" i="5"/>
  <c r="ED358" i="5"/>
  <c r="EE358" i="5"/>
  <c r="EJ358" i="5"/>
  <c r="EK358" i="5"/>
  <c r="EL358" i="5"/>
  <c r="FD358" i="5"/>
  <c r="FE358" i="5"/>
  <c r="DD359" i="5"/>
  <c r="DE359" i="5"/>
  <c r="DF359" i="5"/>
  <c r="DG359" i="5"/>
  <c r="DH359" i="5"/>
  <c r="DI359" i="5"/>
  <c r="DW359" i="5"/>
  <c r="DX359" i="5"/>
  <c r="EC359" i="5"/>
  <c r="ED359" i="5"/>
  <c r="EE359" i="5"/>
  <c r="EJ359" i="5"/>
  <c r="EK359" i="5"/>
  <c r="EL359" i="5"/>
  <c r="FD359" i="5"/>
  <c r="FE359" i="5"/>
  <c r="DD360" i="5"/>
  <c r="DE360" i="5"/>
  <c r="DF360" i="5"/>
  <c r="DG360" i="5"/>
  <c r="DH360" i="5"/>
  <c r="DI360" i="5"/>
  <c r="DX360" i="5"/>
  <c r="EC360" i="5"/>
  <c r="ED360" i="5"/>
  <c r="EE360" i="5"/>
  <c r="EJ360" i="5"/>
  <c r="EK360" i="5"/>
  <c r="EL360" i="5"/>
  <c r="FD360" i="5"/>
  <c r="FE360" i="5"/>
  <c r="DD361" i="5"/>
  <c r="DE361" i="5"/>
  <c r="DF361" i="5"/>
  <c r="DG361" i="5"/>
  <c r="DH361" i="5"/>
  <c r="DI361" i="5"/>
  <c r="DX361" i="5"/>
  <c r="EC361" i="5"/>
  <c r="ED361" i="5"/>
  <c r="EE361" i="5"/>
  <c r="EJ361" i="5"/>
  <c r="EK361" i="5"/>
  <c r="EL361" i="5"/>
  <c r="FD361" i="5"/>
  <c r="FE361" i="5"/>
  <c r="DD362" i="5"/>
  <c r="DE362" i="5"/>
  <c r="DF362" i="5"/>
  <c r="DG362" i="5"/>
  <c r="DH362" i="5"/>
  <c r="DI362" i="5"/>
  <c r="DX362" i="5"/>
  <c r="EC362" i="5"/>
  <c r="ED362" i="5"/>
  <c r="EE362" i="5"/>
  <c r="EJ362" i="5"/>
  <c r="EK362" i="5"/>
  <c r="EL362" i="5"/>
  <c r="FD362" i="5"/>
  <c r="FE362" i="5"/>
  <c r="DD363" i="5"/>
  <c r="DE363" i="5"/>
  <c r="DF363" i="5"/>
  <c r="DG363" i="5"/>
  <c r="DH363" i="5"/>
  <c r="DI363" i="5"/>
  <c r="DX363" i="5"/>
  <c r="EC363" i="5"/>
  <c r="ED363" i="5"/>
  <c r="EE363" i="5"/>
  <c r="EJ363" i="5"/>
  <c r="EK363" i="5"/>
  <c r="EL363" i="5"/>
  <c r="FD363" i="5"/>
  <c r="FE363" i="5"/>
  <c r="DD364" i="5"/>
  <c r="DE364" i="5"/>
  <c r="DF364" i="5"/>
  <c r="DG364" i="5"/>
  <c r="DH364" i="5"/>
  <c r="DI364" i="5"/>
  <c r="DX364" i="5"/>
  <c r="EC364" i="5"/>
  <c r="ED364" i="5"/>
  <c r="EE364" i="5"/>
  <c r="EJ364" i="5"/>
  <c r="EK364" i="5"/>
  <c r="EL364" i="5"/>
  <c r="FD364" i="5"/>
  <c r="FE364" i="5"/>
  <c r="DD365" i="5"/>
  <c r="DE365" i="5"/>
  <c r="DF365" i="5"/>
  <c r="DG365" i="5"/>
  <c r="DH365" i="5"/>
  <c r="DI365" i="5"/>
  <c r="DX365" i="5"/>
  <c r="EC365" i="5"/>
  <c r="ED365" i="5"/>
  <c r="EE365" i="5"/>
  <c r="EJ365" i="5"/>
  <c r="EK365" i="5"/>
  <c r="EL365" i="5"/>
  <c r="FD365" i="5"/>
  <c r="FE365" i="5"/>
  <c r="DD366" i="5"/>
  <c r="DE366" i="5"/>
  <c r="DF366" i="5"/>
  <c r="DG366" i="5"/>
  <c r="DH366" i="5"/>
  <c r="DI366" i="5"/>
  <c r="DX366" i="5"/>
  <c r="EC366" i="5"/>
  <c r="ED366" i="5"/>
  <c r="EE366" i="5"/>
  <c r="EJ366" i="5"/>
  <c r="EK366" i="5"/>
  <c r="EL366" i="5"/>
  <c r="FD366" i="5"/>
  <c r="FE366" i="5"/>
  <c r="DD367" i="5"/>
  <c r="DE367" i="5"/>
  <c r="DF367" i="5"/>
  <c r="DG367" i="5"/>
  <c r="DH367" i="5"/>
  <c r="DI367" i="5"/>
  <c r="DX367" i="5"/>
  <c r="EC367" i="5"/>
  <c r="ED367" i="5"/>
  <c r="EE367" i="5"/>
  <c r="EJ367" i="5"/>
  <c r="EK367" i="5"/>
  <c r="EL367" i="5"/>
  <c r="FD367" i="5"/>
  <c r="FE367" i="5"/>
  <c r="DD368" i="5"/>
  <c r="DE368" i="5"/>
  <c r="DF368" i="5"/>
  <c r="DG368" i="5"/>
  <c r="DH368" i="5"/>
  <c r="DI368" i="5"/>
  <c r="DX368" i="5"/>
  <c r="EC368" i="5"/>
  <c r="ED368" i="5"/>
  <c r="EE368" i="5"/>
  <c r="EJ368" i="5"/>
  <c r="EK368" i="5"/>
  <c r="EL368" i="5"/>
  <c r="FD368" i="5"/>
  <c r="FE368" i="5"/>
  <c r="DD369" i="5"/>
  <c r="DE369" i="5"/>
  <c r="DF369" i="5"/>
  <c r="DG369" i="5"/>
  <c r="DH369" i="5"/>
  <c r="DI369" i="5"/>
  <c r="DX369" i="5"/>
  <c r="EC369" i="5"/>
  <c r="ED369" i="5"/>
  <c r="EE369" i="5"/>
  <c r="EJ369" i="5"/>
  <c r="EK369" i="5"/>
  <c r="EL369" i="5"/>
  <c r="FD369" i="5"/>
  <c r="FE369" i="5"/>
  <c r="DD370" i="5"/>
  <c r="DE370" i="5"/>
  <c r="DF370" i="5"/>
  <c r="DG370" i="5"/>
  <c r="DH370" i="5"/>
  <c r="DI370" i="5"/>
  <c r="DX370" i="5"/>
  <c r="EC370" i="5"/>
  <c r="ED370" i="5"/>
  <c r="EE370" i="5"/>
  <c r="EJ370" i="5"/>
  <c r="EK370" i="5"/>
  <c r="EL370" i="5"/>
  <c r="FD370" i="5"/>
  <c r="FE370" i="5"/>
  <c r="DD371" i="5"/>
  <c r="DE371" i="5"/>
  <c r="DF371" i="5"/>
  <c r="DG371" i="5"/>
  <c r="DH371" i="5"/>
  <c r="DI371" i="5"/>
  <c r="DX371" i="5"/>
  <c r="EC371" i="5"/>
  <c r="ED371" i="5"/>
  <c r="EE371" i="5"/>
  <c r="EJ371" i="5"/>
  <c r="EK371" i="5"/>
  <c r="EL371" i="5"/>
  <c r="FD371" i="5"/>
  <c r="FE371" i="5"/>
  <c r="DD372" i="5"/>
  <c r="DE372" i="5"/>
  <c r="DF372" i="5"/>
  <c r="DG372" i="5"/>
  <c r="DH372" i="5"/>
  <c r="DI372" i="5"/>
  <c r="DX372" i="5"/>
  <c r="EC372" i="5"/>
  <c r="ED372" i="5"/>
  <c r="EE372" i="5"/>
  <c r="EJ372" i="5"/>
  <c r="EK372" i="5"/>
  <c r="EL372" i="5"/>
  <c r="FD372" i="5"/>
  <c r="FE372" i="5"/>
  <c r="DD373" i="5"/>
  <c r="DE373" i="5"/>
  <c r="DF373" i="5"/>
  <c r="DG373" i="5"/>
  <c r="DH373" i="5"/>
  <c r="DI373" i="5"/>
  <c r="DX373" i="5"/>
  <c r="EC373" i="5"/>
  <c r="ED373" i="5"/>
  <c r="EE373" i="5"/>
  <c r="EJ373" i="5"/>
  <c r="EK373" i="5"/>
  <c r="EL373" i="5"/>
  <c r="FD373" i="5"/>
  <c r="FE373" i="5"/>
  <c r="DD374" i="5"/>
  <c r="DE374" i="5"/>
  <c r="DF374" i="5"/>
  <c r="DG374" i="5"/>
  <c r="DH374" i="5"/>
  <c r="DI374" i="5"/>
  <c r="DX374" i="5"/>
  <c r="EC374" i="5"/>
  <c r="ED374" i="5"/>
  <c r="EE374" i="5"/>
  <c r="EJ374" i="5"/>
  <c r="EK374" i="5"/>
  <c r="EL374" i="5"/>
  <c r="FD374" i="5"/>
  <c r="FE374" i="5"/>
  <c r="DD375" i="5"/>
  <c r="DE375" i="5"/>
  <c r="DF375" i="5"/>
  <c r="DG375" i="5"/>
  <c r="DH375" i="5"/>
  <c r="DI375" i="5"/>
  <c r="DX375" i="5"/>
  <c r="EC375" i="5"/>
  <c r="ED375" i="5"/>
  <c r="EE375" i="5"/>
  <c r="EJ375" i="5"/>
  <c r="EK375" i="5"/>
  <c r="EL375" i="5"/>
  <c r="FD375" i="5"/>
  <c r="FE375" i="5"/>
  <c r="DD376" i="5"/>
  <c r="DE376" i="5"/>
  <c r="DF376" i="5"/>
  <c r="DG376" i="5"/>
  <c r="DH376" i="5"/>
  <c r="DO376" i="5" s="1"/>
  <c r="DI376" i="5"/>
  <c r="DX376" i="5"/>
  <c r="EC376" i="5"/>
  <c r="ED376" i="5"/>
  <c r="EE376" i="5"/>
  <c r="EJ376" i="5"/>
  <c r="EK376" i="5"/>
  <c r="EL376" i="5"/>
  <c r="FD376" i="5"/>
  <c r="FE376" i="5"/>
  <c r="DD377" i="5"/>
  <c r="DE377" i="5"/>
  <c r="DF377" i="5"/>
  <c r="DG377" i="5"/>
  <c r="DH377" i="5"/>
  <c r="DI377" i="5"/>
  <c r="DX377" i="5"/>
  <c r="EC377" i="5"/>
  <c r="ED377" i="5"/>
  <c r="EE377" i="5"/>
  <c r="EJ377" i="5"/>
  <c r="EK377" i="5"/>
  <c r="EL377" i="5"/>
  <c r="FD377" i="5"/>
  <c r="FE377" i="5"/>
  <c r="DD378" i="5"/>
  <c r="DE378" i="5"/>
  <c r="DF378" i="5"/>
  <c r="DG378" i="5"/>
  <c r="DH378" i="5"/>
  <c r="DI378" i="5"/>
  <c r="DX378" i="5"/>
  <c r="EC378" i="5"/>
  <c r="ED378" i="5"/>
  <c r="EE378" i="5"/>
  <c r="EJ378" i="5"/>
  <c r="EK378" i="5"/>
  <c r="EL378" i="5"/>
  <c r="FD378" i="5"/>
  <c r="FE378" i="5"/>
  <c r="DD379" i="5"/>
  <c r="DE379" i="5"/>
  <c r="DF379" i="5"/>
  <c r="DG379" i="5"/>
  <c r="DH379" i="5"/>
  <c r="DI379" i="5"/>
  <c r="DX379" i="5"/>
  <c r="EC379" i="5"/>
  <c r="ED379" i="5"/>
  <c r="EE379" i="5"/>
  <c r="EJ379" i="5"/>
  <c r="EK379" i="5"/>
  <c r="EL379" i="5"/>
  <c r="FD379" i="5"/>
  <c r="FE379" i="5"/>
  <c r="DD380" i="5"/>
  <c r="DE380" i="5"/>
  <c r="DF380" i="5"/>
  <c r="DG380" i="5"/>
  <c r="DH380" i="5"/>
  <c r="DQ380" i="5" s="1"/>
  <c r="DI380" i="5"/>
  <c r="DX380" i="5"/>
  <c r="EC380" i="5"/>
  <c r="ED380" i="5"/>
  <c r="EE380" i="5"/>
  <c r="EJ380" i="5"/>
  <c r="EK380" i="5"/>
  <c r="EL380" i="5"/>
  <c r="FD380" i="5"/>
  <c r="FE380" i="5"/>
  <c r="DD381" i="5"/>
  <c r="DE381" i="5"/>
  <c r="DF381" i="5"/>
  <c r="DG381" i="5"/>
  <c r="DH381" i="5"/>
  <c r="DP381" i="5" s="1"/>
  <c r="DI381" i="5"/>
  <c r="DX381" i="5"/>
  <c r="EC381" i="5"/>
  <c r="ED381" i="5"/>
  <c r="EE381" i="5"/>
  <c r="EJ381" i="5"/>
  <c r="EK381" i="5"/>
  <c r="EL381" i="5"/>
  <c r="FD381" i="5"/>
  <c r="FE381" i="5"/>
  <c r="DD382" i="5"/>
  <c r="DE382" i="5"/>
  <c r="DF382" i="5"/>
  <c r="DG382" i="5"/>
  <c r="DH382" i="5"/>
  <c r="DI382" i="5"/>
  <c r="DX382" i="5"/>
  <c r="EC382" i="5"/>
  <c r="ED382" i="5"/>
  <c r="EE382" i="5"/>
  <c r="EJ382" i="5"/>
  <c r="EK382" i="5"/>
  <c r="EL382" i="5"/>
  <c r="FD382" i="5"/>
  <c r="FE382" i="5"/>
  <c r="DD383" i="5"/>
  <c r="DE383" i="5"/>
  <c r="DF383" i="5"/>
  <c r="DG383" i="5"/>
  <c r="DH383" i="5"/>
  <c r="DI383" i="5"/>
  <c r="DX383" i="5"/>
  <c r="EC383" i="5"/>
  <c r="ED383" i="5"/>
  <c r="EE383" i="5"/>
  <c r="EJ383" i="5"/>
  <c r="EK383" i="5"/>
  <c r="EL383" i="5"/>
  <c r="FD383" i="5"/>
  <c r="FE383" i="5"/>
  <c r="DD384" i="5"/>
  <c r="DE384" i="5"/>
  <c r="DF384" i="5"/>
  <c r="DG384" i="5"/>
  <c r="DH384" i="5"/>
  <c r="DI384" i="5"/>
  <c r="DX384" i="5"/>
  <c r="EC384" i="5"/>
  <c r="ED384" i="5"/>
  <c r="EE384" i="5"/>
  <c r="EJ384" i="5"/>
  <c r="EK384" i="5"/>
  <c r="EL384" i="5"/>
  <c r="FD384" i="5"/>
  <c r="FE384" i="5"/>
  <c r="DD385" i="5"/>
  <c r="DE385" i="5"/>
  <c r="DF385" i="5"/>
  <c r="DG385" i="5"/>
  <c r="DH385" i="5"/>
  <c r="DP385" i="5" s="1"/>
  <c r="DI385" i="5"/>
  <c r="DX385" i="5"/>
  <c r="EC385" i="5"/>
  <c r="ED385" i="5"/>
  <c r="EE385" i="5"/>
  <c r="EJ385" i="5"/>
  <c r="EK385" i="5"/>
  <c r="EL385" i="5"/>
  <c r="FD385" i="5"/>
  <c r="FE385" i="5"/>
  <c r="DD386" i="5"/>
  <c r="DE386" i="5"/>
  <c r="DF386" i="5"/>
  <c r="DG386" i="5"/>
  <c r="DH386" i="5"/>
  <c r="DI386" i="5"/>
  <c r="DX386" i="5"/>
  <c r="EC386" i="5"/>
  <c r="ED386" i="5"/>
  <c r="EE386" i="5"/>
  <c r="EJ386" i="5"/>
  <c r="EK386" i="5"/>
  <c r="EL386" i="5"/>
  <c r="FD386" i="5"/>
  <c r="FE386" i="5"/>
  <c r="DD387" i="5"/>
  <c r="DE387" i="5"/>
  <c r="DF387" i="5"/>
  <c r="DG387" i="5"/>
  <c r="DH387" i="5"/>
  <c r="DI387" i="5"/>
  <c r="DX387" i="5"/>
  <c r="EC387" i="5"/>
  <c r="ED387" i="5"/>
  <c r="EE387" i="5"/>
  <c r="EJ387" i="5"/>
  <c r="EK387" i="5"/>
  <c r="EL387" i="5"/>
  <c r="FD387" i="5"/>
  <c r="FE387" i="5"/>
  <c r="DD388" i="5"/>
  <c r="DE388" i="5"/>
  <c r="DF388" i="5"/>
  <c r="DG388" i="5"/>
  <c r="DH388" i="5"/>
  <c r="DI388" i="5"/>
  <c r="DX388" i="5"/>
  <c r="EC388" i="5"/>
  <c r="ED388" i="5"/>
  <c r="EE388" i="5"/>
  <c r="EJ388" i="5"/>
  <c r="EK388" i="5"/>
  <c r="EL388" i="5"/>
  <c r="FD388" i="5"/>
  <c r="FE388" i="5"/>
  <c r="DD389" i="5"/>
  <c r="DE389" i="5"/>
  <c r="DF389" i="5"/>
  <c r="DG389" i="5"/>
  <c r="DH389" i="5"/>
  <c r="DI389" i="5"/>
  <c r="DX389" i="5"/>
  <c r="EC389" i="5"/>
  <c r="ED389" i="5"/>
  <c r="EE389" i="5"/>
  <c r="EJ389" i="5"/>
  <c r="EK389" i="5"/>
  <c r="EL389" i="5"/>
  <c r="FD389" i="5"/>
  <c r="FE389" i="5"/>
  <c r="DD390" i="5"/>
  <c r="DE390" i="5"/>
  <c r="DF390" i="5"/>
  <c r="DG390" i="5"/>
  <c r="DH390" i="5"/>
  <c r="DI390" i="5"/>
  <c r="DX390" i="5"/>
  <c r="EC390" i="5"/>
  <c r="ED390" i="5"/>
  <c r="EE390" i="5"/>
  <c r="EJ390" i="5"/>
  <c r="EK390" i="5"/>
  <c r="EL390" i="5"/>
  <c r="FD390" i="5"/>
  <c r="FE390" i="5"/>
  <c r="DD391" i="5"/>
  <c r="DE391" i="5"/>
  <c r="DF391" i="5"/>
  <c r="DG391" i="5"/>
  <c r="DH391" i="5"/>
  <c r="DI391" i="5"/>
  <c r="DX391" i="5"/>
  <c r="EC391" i="5"/>
  <c r="ED391" i="5"/>
  <c r="EE391" i="5"/>
  <c r="EJ391" i="5"/>
  <c r="EK391" i="5"/>
  <c r="EL391" i="5"/>
  <c r="FD391" i="5"/>
  <c r="FE391" i="5"/>
  <c r="DD392" i="5"/>
  <c r="DE392" i="5"/>
  <c r="DF392" i="5"/>
  <c r="DG392" i="5"/>
  <c r="DH392" i="5"/>
  <c r="DI392" i="5"/>
  <c r="DX392" i="5"/>
  <c r="EC392" i="5"/>
  <c r="ED392" i="5"/>
  <c r="EE392" i="5"/>
  <c r="EJ392" i="5"/>
  <c r="EK392" i="5"/>
  <c r="EL392" i="5"/>
  <c r="FD392" i="5"/>
  <c r="FE392" i="5"/>
  <c r="DD393" i="5"/>
  <c r="DE393" i="5"/>
  <c r="DF393" i="5"/>
  <c r="DG393" i="5"/>
  <c r="DH393" i="5"/>
  <c r="DI393" i="5"/>
  <c r="DX393" i="5"/>
  <c r="EC393" i="5"/>
  <c r="ED393" i="5"/>
  <c r="EE393" i="5"/>
  <c r="EJ393" i="5"/>
  <c r="EK393" i="5"/>
  <c r="EL393" i="5"/>
  <c r="FD393" i="5"/>
  <c r="FE393" i="5"/>
  <c r="DD394" i="5"/>
  <c r="DE394" i="5"/>
  <c r="DF394" i="5"/>
  <c r="DG394" i="5"/>
  <c r="DH394" i="5"/>
  <c r="DI394" i="5"/>
  <c r="DX394" i="5"/>
  <c r="EC394" i="5"/>
  <c r="ED394" i="5"/>
  <c r="EE394" i="5"/>
  <c r="EJ394" i="5"/>
  <c r="EK394" i="5"/>
  <c r="EL394" i="5"/>
  <c r="FD394" i="5"/>
  <c r="FE394" i="5"/>
  <c r="DD395" i="5"/>
  <c r="DE395" i="5"/>
  <c r="DF395" i="5"/>
  <c r="DG395" i="5"/>
  <c r="DH395" i="5"/>
  <c r="DI395" i="5"/>
  <c r="DX395" i="5"/>
  <c r="EC395" i="5"/>
  <c r="ED395" i="5"/>
  <c r="EE395" i="5"/>
  <c r="EJ395" i="5"/>
  <c r="EK395" i="5"/>
  <c r="EL395" i="5"/>
  <c r="FD395" i="5"/>
  <c r="FE395" i="5"/>
  <c r="DD396" i="5"/>
  <c r="DE396" i="5"/>
  <c r="DF396" i="5"/>
  <c r="DG396" i="5"/>
  <c r="DH396" i="5"/>
  <c r="DI396" i="5"/>
  <c r="DX396" i="5"/>
  <c r="EC396" i="5"/>
  <c r="ED396" i="5"/>
  <c r="EE396" i="5"/>
  <c r="EJ396" i="5"/>
  <c r="EK396" i="5"/>
  <c r="EL396" i="5"/>
  <c r="FD396" i="5"/>
  <c r="FE396" i="5"/>
  <c r="DD397" i="5"/>
  <c r="DE397" i="5"/>
  <c r="DF397" i="5"/>
  <c r="DG397" i="5"/>
  <c r="DH397" i="5"/>
  <c r="DI397" i="5"/>
  <c r="DX397" i="5"/>
  <c r="EC397" i="5"/>
  <c r="ED397" i="5"/>
  <c r="EE397" i="5"/>
  <c r="EJ397" i="5"/>
  <c r="EK397" i="5"/>
  <c r="EL397" i="5"/>
  <c r="FD397" i="5"/>
  <c r="FE397" i="5"/>
  <c r="DD398" i="5"/>
  <c r="DE398" i="5"/>
  <c r="DF398" i="5"/>
  <c r="DG398" i="5"/>
  <c r="DH398" i="5"/>
  <c r="DI398" i="5"/>
  <c r="DX398" i="5"/>
  <c r="EC398" i="5"/>
  <c r="ED398" i="5"/>
  <c r="EE398" i="5"/>
  <c r="EJ398" i="5"/>
  <c r="EK398" i="5"/>
  <c r="EL398" i="5"/>
  <c r="FD398" i="5"/>
  <c r="FE398" i="5"/>
  <c r="DD399" i="5"/>
  <c r="DE399" i="5"/>
  <c r="DF399" i="5"/>
  <c r="DG399" i="5"/>
  <c r="DH399" i="5"/>
  <c r="DI399" i="5"/>
  <c r="DX399" i="5"/>
  <c r="EC399" i="5"/>
  <c r="ED399" i="5"/>
  <c r="EE399" i="5"/>
  <c r="EJ399" i="5"/>
  <c r="EK399" i="5"/>
  <c r="EL399" i="5"/>
  <c r="FD399" i="5"/>
  <c r="FE399" i="5"/>
  <c r="DD400" i="5"/>
  <c r="DE400" i="5"/>
  <c r="DF400" i="5"/>
  <c r="DG400" i="5"/>
  <c r="DH400" i="5"/>
  <c r="DI400" i="5"/>
  <c r="DX400" i="5"/>
  <c r="EC400" i="5"/>
  <c r="ED400" i="5"/>
  <c r="EE400" i="5"/>
  <c r="EJ400" i="5"/>
  <c r="EK400" i="5"/>
  <c r="EL400" i="5"/>
  <c r="FD400" i="5"/>
  <c r="FE400" i="5"/>
  <c r="DD401" i="5"/>
  <c r="DE401" i="5"/>
  <c r="DF401" i="5"/>
  <c r="DG401" i="5"/>
  <c r="DH401" i="5"/>
  <c r="DI401" i="5"/>
  <c r="DX401" i="5"/>
  <c r="EC401" i="5"/>
  <c r="ED401" i="5"/>
  <c r="EE401" i="5"/>
  <c r="EJ401" i="5"/>
  <c r="EK401" i="5"/>
  <c r="EL401" i="5"/>
  <c r="FD401" i="5"/>
  <c r="FE401" i="5"/>
  <c r="DD402" i="5"/>
  <c r="DE402" i="5"/>
  <c r="DF402" i="5"/>
  <c r="DG402" i="5"/>
  <c r="DH402" i="5"/>
  <c r="DI402" i="5"/>
  <c r="DX402" i="5"/>
  <c r="EC402" i="5"/>
  <c r="ED402" i="5"/>
  <c r="EE402" i="5"/>
  <c r="EJ402" i="5"/>
  <c r="EK402" i="5"/>
  <c r="EL402" i="5"/>
  <c r="FD402" i="5"/>
  <c r="FE402" i="5"/>
  <c r="DD403" i="5"/>
  <c r="DE403" i="5"/>
  <c r="DF403" i="5"/>
  <c r="DG403" i="5"/>
  <c r="DH403" i="5"/>
  <c r="DI403" i="5"/>
  <c r="DX403" i="5"/>
  <c r="EC403" i="5"/>
  <c r="ED403" i="5"/>
  <c r="EE403" i="5"/>
  <c r="EJ403" i="5"/>
  <c r="EK403" i="5"/>
  <c r="EL403" i="5"/>
  <c r="FD403" i="5"/>
  <c r="FE403" i="5"/>
  <c r="DD404" i="5"/>
  <c r="DE404" i="5"/>
  <c r="DF404" i="5"/>
  <c r="DG404" i="5"/>
  <c r="DH404" i="5"/>
  <c r="DI404" i="5"/>
  <c r="DX404" i="5"/>
  <c r="EC404" i="5"/>
  <c r="ED404" i="5"/>
  <c r="EE404" i="5"/>
  <c r="EJ404" i="5"/>
  <c r="EK404" i="5"/>
  <c r="EL404" i="5"/>
  <c r="FD404" i="5"/>
  <c r="FE404" i="5"/>
  <c r="DD405" i="5"/>
  <c r="DE405" i="5"/>
  <c r="DF405" i="5"/>
  <c r="DG405" i="5"/>
  <c r="DH405" i="5"/>
  <c r="DI405" i="5"/>
  <c r="DX405" i="5"/>
  <c r="EC405" i="5"/>
  <c r="ED405" i="5"/>
  <c r="EE405" i="5"/>
  <c r="EJ405" i="5"/>
  <c r="EK405" i="5"/>
  <c r="EL405" i="5"/>
  <c r="FD405" i="5"/>
  <c r="FE405" i="5"/>
  <c r="DD406" i="5"/>
  <c r="DE406" i="5"/>
  <c r="DF406" i="5"/>
  <c r="DG406" i="5"/>
  <c r="DH406" i="5"/>
  <c r="DI406" i="5"/>
  <c r="DX406" i="5"/>
  <c r="EC406" i="5"/>
  <c r="ED406" i="5"/>
  <c r="EE406" i="5"/>
  <c r="EJ406" i="5"/>
  <c r="EK406" i="5"/>
  <c r="EL406" i="5"/>
  <c r="FD406" i="5"/>
  <c r="FE406" i="5"/>
  <c r="DD407" i="5"/>
  <c r="DE407" i="5"/>
  <c r="DF407" i="5"/>
  <c r="DG407" i="5"/>
  <c r="DH407" i="5"/>
  <c r="DI407" i="5"/>
  <c r="DX407" i="5"/>
  <c r="EC407" i="5"/>
  <c r="ED407" i="5"/>
  <c r="EE407" i="5"/>
  <c r="EJ407" i="5"/>
  <c r="EK407" i="5"/>
  <c r="EL407" i="5"/>
  <c r="FD407" i="5"/>
  <c r="FE407" i="5"/>
  <c r="DD408" i="5"/>
  <c r="DE408" i="5"/>
  <c r="DF408" i="5"/>
  <c r="DG408" i="5"/>
  <c r="DH408" i="5"/>
  <c r="DI408" i="5"/>
  <c r="DX408" i="5"/>
  <c r="EC408" i="5"/>
  <c r="ED408" i="5"/>
  <c r="EE408" i="5"/>
  <c r="EJ408" i="5"/>
  <c r="EK408" i="5"/>
  <c r="EL408" i="5"/>
  <c r="FD408" i="5"/>
  <c r="FE408" i="5"/>
  <c r="DD409" i="5"/>
  <c r="DE409" i="5"/>
  <c r="DF409" i="5"/>
  <c r="DG409" i="5"/>
  <c r="DH409" i="5"/>
  <c r="DI409" i="5"/>
  <c r="DX409" i="5"/>
  <c r="EC409" i="5"/>
  <c r="ED409" i="5"/>
  <c r="EE409" i="5"/>
  <c r="EJ409" i="5"/>
  <c r="EK409" i="5"/>
  <c r="EL409" i="5"/>
  <c r="FD409" i="5"/>
  <c r="FE409" i="5"/>
  <c r="DD410" i="5"/>
  <c r="DE410" i="5"/>
  <c r="DF410" i="5"/>
  <c r="DG410" i="5"/>
  <c r="DH410" i="5"/>
  <c r="DI410" i="5"/>
  <c r="DX410" i="5"/>
  <c r="EC410" i="5"/>
  <c r="ED410" i="5"/>
  <c r="EE410" i="5"/>
  <c r="EJ410" i="5"/>
  <c r="EK410" i="5"/>
  <c r="EL410" i="5"/>
  <c r="FD410" i="5"/>
  <c r="FE410" i="5"/>
  <c r="DD411" i="5"/>
  <c r="DE411" i="5"/>
  <c r="DF411" i="5"/>
  <c r="DG411" i="5"/>
  <c r="DH411" i="5"/>
  <c r="DI411" i="5"/>
  <c r="DX411" i="5"/>
  <c r="EC411" i="5"/>
  <c r="ED411" i="5"/>
  <c r="EE411" i="5"/>
  <c r="EJ411" i="5"/>
  <c r="EK411" i="5"/>
  <c r="EL411" i="5"/>
  <c r="FD411" i="5"/>
  <c r="FE411" i="5"/>
  <c r="DD412" i="5"/>
  <c r="DE412" i="5"/>
  <c r="DF412" i="5"/>
  <c r="DG412" i="5"/>
  <c r="DH412" i="5"/>
  <c r="DI412" i="5"/>
  <c r="DX412" i="5"/>
  <c r="EC412" i="5"/>
  <c r="ED412" i="5"/>
  <c r="EE412" i="5"/>
  <c r="EJ412" i="5"/>
  <c r="EK412" i="5"/>
  <c r="EL412" i="5"/>
  <c r="FD412" i="5"/>
  <c r="FE412" i="5"/>
  <c r="DD413" i="5"/>
  <c r="DE413" i="5"/>
  <c r="DF413" i="5"/>
  <c r="DG413" i="5"/>
  <c r="DH413" i="5"/>
  <c r="DI413" i="5"/>
  <c r="DX413" i="5"/>
  <c r="EC413" i="5"/>
  <c r="ED413" i="5"/>
  <c r="EE413" i="5"/>
  <c r="EJ413" i="5"/>
  <c r="EK413" i="5"/>
  <c r="EL413" i="5"/>
  <c r="FD413" i="5"/>
  <c r="FE413" i="5"/>
  <c r="DD414" i="5"/>
  <c r="DE414" i="5"/>
  <c r="DF414" i="5"/>
  <c r="DG414" i="5"/>
  <c r="DH414" i="5"/>
  <c r="DI414" i="5"/>
  <c r="DX414" i="5"/>
  <c r="EC414" i="5"/>
  <c r="ED414" i="5"/>
  <c r="EE414" i="5"/>
  <c r="EJ414" i="5"/>
  <c r="EK414" i="5"/>
  <c r="EL414" i="5"/>
  <c r="FD414" i="5"/>
  <c r="FE414" i="5"/>
  <c r="DD415" i="5"/>
  <c r="DE415" i="5"/>
  <c r="DF415" i="5"/>
  <c r="DG415" i="5"/>
  <c r="DH415" i="5"/>
  <c r="DI415" i="5"/>
  <c r="DX415" i="5"/>
  <c r="EC415" i="5"/>
  <c r="ED415" i="5"/>
  <c r="EE415" i="5"/>
  <c r="EJ415" i="5"/>
  <c r="EK415" i="5"/>
  <c r="EL415" i="5"/>
  <c r="FD415" i="5"/>
  <c r="FE415" i="5"/>
  <c r="DD416" i="5"/>
  <c r="DE416" i="5"/>
  <c r="DF416" i="5"/>
  <c r="DG416" i="5"/>
  <c r="DH416" i="5"/>
  <c r="DI416" i="5"/>
  <c r="DX416" i="5"/>
  <c r="EC416" i="5"/>
  <c r="ED416" i="5"/>
  <c r="EE416" i="5"/>
  <c r="EJ416" i="5"/>
  <c r="EK416" i="5"/>
  <c r="EL416" i="5"/>
  <c r="FD416" i="5"/>
  <c r="FE416" i="5"/>
  <c r="DD417" i="5"/>
  <c r="DE417" i="5"/>
  <c r="DF417" i="5"/>
  <c r="DG417" i="5"/>
  <c r="DH417" i="5"/>
  <c r="DI417" i="5"/>
  <c r="DX417" i="5"/>
  <c r="EC417" i="5"/>
  <c r="ED417" i="5"/>
  <c r="EE417" i="5"/>
  <c r="EJ417" i="5"/>
  <c r="EK417" i="5"/>
  <c r="EL417" i="5"/>
  <c r="FD417" i="5"/>
  <c r="FE417" i="5"/>
  <c r="DD418" i="5"/>
  <c r="DE418" i="5"/>
  <c r="DF418" i="5"/>
  <c r="DG418" i="5"/>
  <c r="DH418" i="5"/>
  <c r="DI418" i="5"/>
  <c r="DX418" i="5"/>
  <c r="EC418" i="5"/>
  <c r="ED418" i="5"/>
  <c r="EE418" i="5"/>
  <c r="EJ418" i="5"/>
  <c r="EK418" i="5"/>
  <c r="EL418" i="5"/>
  <c r="FD418" i="5"/>
  <c r="FE418" i="5"/>
  <c r="DD419" i="5"/>
  <c r="DE419" i="5"/>
  <c r="DF419" i="5"/>
  <c r="DG419" i="5"/>
  <c r="DH419" i="5"/>
  <c r="DI419" i="5"/>
  <c r="DX419" i="5"/>
  <c r="EC419" i="5"/>
  <c r="ED419" i="5"/>
  <c r="EE419" i="5"/>
  <c r="EJ419" i="5"/>
  <c r="EK419" i="5"/>
  <c r="EL419" i="5"/>
  <c r="FD419" i="5"/>
  <c r="FE419" i="5"/>
  <c r="DD420" i="5"/>
  <c r="DE420" i="5"/>
  <c r="DF420" i="5"/>
  <c r="DG420" i="5"/>
  <c r="DH420" i="5"/>
  <c r="DI420" i="5"/>
  <c r="DX420" i="5"/>
  <c r="EC420" i="5"/>
  <c r="ED420" i="5"/>
  <c r="EE420" i="5"/>
  <c r="EJ420" i="5"/>
  <c r="EK420" i="5"/>
  <c r="EL420" i="5"/>
  <c r="FD420" i="5"/>
  <c r="FE420" i="5"/>
  <c r="DD421" i="5"/>
  <c r="DE421" i="5"/>
  <c r="DF421" i="5"/>
  <c r="DG421" i="5"/>
  <c r="DH421" i="5"/>
  <c r="DI421" i="5"/>
  <c r="DX421" i="5"/>
  <c r="EC421" i="5"/>
  <c r="ED421" i="5"/>
  <c r="EE421" i="5"/>
  <c r="EJ421" i="5"/>
  <c r="EK421" i="5"/>
  <c r="EL421" i="5"/>
  <c r="FD421" i="5"/>
  <c r="FE421" i="5"/>
  <c r="DD422" i="5"/>
  <c r="DE422" i="5"/>
  <c r="DF422" i="5"/>
  <c r="DG422" i="5"/>
  <c r="DH422" i="5"/>
  <c r="DI422" i="5"/>
  <c r="DX422" i="5"/>
  <c r="EC422" i="5"/>
  <c r="ED422" i="5"/>
  <c r="EE422" i="5"/>
  <c r="EJ422" i="5"/>
  <c r="EK422" i="5"/>
  <c r="EL422" i="5"/>
  <c r="FD422" i="5"/>
  <c r="FE422" i="5"/>
  <c r="DD423" i="5"/>
  <c r="DE423" i="5"/>
  <c r="DF423" i="5"/>
  <c r="DG423" i="5"/>
  <c r="DH423" i="5"/>
  <c r="DI423" i="5"/>
  <c r="DX423" i="5"/>
  <c r="EC423" i="5"/>
  <c r="ED423" i="5"/>
  <c r="EE423" i="5"/>
  <c r="EJ423" i="5"/>
  <c r="EK423" i="5"/>
  <c r="EL423" i="5"/>
  <c r="FD423" i="5"/>
  <c r="FE423" i="5"/>
  <c r="DD424" i="5"/>
  <c r="DE424" i="5"/>
  <c r="DF424" i="5"/>
  <c r="DG424" i="5"/>
  <c r="DH424" i="5"/>
  <c r="DI424" i="5"/>
  <c r="DX424" i="5"/>
  <c r="EC424" i="5"/>
  <c r="ED424" i="5"/>
  <c r="EE424" i="5"/>
  <c r="EJ424" i="5"/>
  <c r="EK424" i="5"/>
  <c r="EL424" i="5"/>
  <c r="FD424" i="5"/>
  <c r="FE424" i="5"/>
  <c r="DD425" i="5"/>
  <c r="DE425" i="5"/>
  <c r="DF425" i="5"/>
  <c r="DG425" i="5"/>
  <c r="DH425" i="5"/>
  <c r="DI425" i="5"/>
  <c r="DX425" i="5"/>
  <c r="EC425" i="5"/>
  <c r="ED425" i="5"/>
  <c r="EE425" i="5"/>
  <c r="EJ425" i="5"/>
  <c r="EK425" i="5"/>
  <c r="EL425" i="5"/>
  <c r="FD425" i="5"/>
  <c r="FE425" i="5"/>
  <c r="DD426" i="5"/>
  <c r="DE426" i="5"/>
  <c r="DF426" i="5"/>
  <c r="DG426" i="5"/>
  <c r="DH426" i="5"/>
  <c r="DI426" i="5"/>
  <c r="DX426" i="5"/>
  <c r="EC426" i="5"/>
  <c r="ED426" i="5"/>
  <c r="EE426" i="5"/>
  <c r="EJ426" i="5"/>
  <c r="EK426" i="5"/>
  <c r="EL426" i="5"/>
  <c r="EU426" i="5"/>
  <c r="FD426" i="5"/>
  <c r="FE426" i="5"/>
  <c r="DD427" i="5"/>
  <c r="DE427" i="5"/>
  <c r="DF427" i="5"/>
  <c r="DG427" i="5"/>
  <c r="DH427" i="5"/>
  <c r="DQ427" i="5" s="1"/>
  <c r="DI427" i="5"/>
  <c r="DW427" i="5"/>
  <c r="DX427" i="5"/>
  <c r="EC427" i="5"/>
  <c r="ED427" i="5"/>
  <c r="EE427" i="5"/>
  <c r="EJ427" i="5"/>
  <c r="EK427" i="5"/>
  <c r="EL427" i="5"/>
  <c r="EU427" i="5"/>
  <c r="FD427" i="5"/>
  <c r="FE427" i="5"/>
  <c r="DD428" i="5"/>
  <c r="DE428" i="5"/>
  <c r="DF428" i="5"/>
  <c r="DG428" i="5"/>
  <c r="DH428" i="5"/>
  <c r="DI428" i="5"/>
  <c r="DX428" i="5"/>
  <c r="EC428" i="5"/>
  <c r="ED428" i="5"/>
  <c r="EE428" i="5"/>
  <c r="EJ428" i="5"/>
  <c r="EK428" i="5"/>
  <c r="EL428" i="5"/>
  <c r="EU428" i="5"/>
  <c r="FD428" i="5"/>
  <c r="FE428" i="5"/>
  <c r="DD429" i="5"/>
  <c r="DE429" i="5"/>
  <c r="DF429" i="5"/>
  <c r="DG429" i="5"/>
  <c r="DH429" i="5"/>
  <c r="DI429" i="5"/>
  <c r="DW429" i="5"/>
  <c r="DX429" i="5"/>
  <c r="EC429" i="5"/>
  <c r="ED429" i="5"/>
  <c r="EE429" i="5"/>
  <c r="EJ429" i="5"/>
  <c r="EK429" i="5"/>
  <c r="EL429" i="5"/>
  <c r="FD429" i="5"/>
  <c r="FE429" i="5"/>
  <c r="DD430" i="5"/>
  <c r="DE430" i="5"/>
  <c r="DF430" i="5"/>
  <c r="DG430" i="5"/>
  <c r="DH430" i="5"/>
  <c r="DI430" i="5"/>
  <c r="DX430" i="5"/>
  <c r="EC430" i="5"/>
  <c r="ED430" i="5"/>
  <c r="EE430" i="5"/>
  <c r="EJ430" i="5"/>
  <c r="EK430" i="5"/>
  <c r="EL430" i="5"/>
  <c r="EU430" i="5"/>
  <c r="FD430" i="5"/>
  <c r="FE430" i="5"/>
  <c r="DD431" i="5"/>
  <c r="DE431" i="5"/>
  <c r="DF431" i="5"/>
  <c r="DG431" i="5"/>
  <c r="DH431" i="5"/>
  <c r="DI431" i="5"/>
  <c r="DW431" i="5"/>
  <c r="DX431" i="5"/>
  <c r="EC431" i="5"/>
  <c r="ED431" i="5"/>
  <c r="EE431" i="5"/>
  <c r="EJ431" i="5"/>
  <c r="EK431" i="5"/>
  <c r="EL431" i="5"/>
  <c r="EU431" i="5"/>
  <c r="FD431" i="5"/>
  <c r="FE431" i="5"/>
  <c r="DD432" i="5"/>
  <c r="DE432" i="5"/>
  <c r="DF432" i="5"/>
  <c r="DG432" i="5"/>
  <c r="DH432" i="5"/>
  <c r="DI432" i="5"/>
  <c r="DW432" i="5"/>
  <c r="DX432" i="5"/>
  <c r="EC432" i="5"/>
  <c r="ED432" i="5"/>
  <c r="EE432" i="5"/>
  <c r="EJ432" i="5"/>
  <c r="EK432" i="5"/>
  <c r="EL432" i="5"/>
  <c r="EU432" i="5"/>
  <c r="FD432" i="5"/>
  <c r="FE432" i="5"/>
  <c r="DD433" i="5"/>
  <c r="DE433" i="5"/>
  <c r="DF433" i="5"/>
  <c r="DG433" i="5"/>
  <c r="DH433" i="5"/>
  <c r="DI433" i="5"/>
  <c r="DW433" i="5"/>
  <c r="DX433" i="5"/>
  <c r="EC433" i="5"/>
  <c r="ED433" i="5"/>
  <c r="EE433" i="5"/>
  <c r="EJ433" i="5"/>
  <c r="EK433" i="5"/>
  <c r="EL433" i="5"/>
  <c r="FD433" i="5"/>
  <c r="FE433" i="5"/>
  <c r="DD434" i="5"/>
  <c r="DE434" i="5"/>
  <c r="DF434" i="5"/>
  <c r="DG434" i="5"/>
  <c r="DH434" i="5"/>
  <c r="DI434" i="5"/>
  <c r="DX434" i="5"/>
  <c r="EC434" i="5"/>
  <c r="ED434" i="5"/>
  <c r="EE434" i="5"/>
  <c r="EJ434" i="5"/>
  <c r="EK434" i="5"/>
  <c r="EL434" i="5"/>
  <c r="EU434" i="5"/>
  <c r="FD434" i="5"/>
  <c r="FE434" i="5"/>
  <c r="DD435" i="5"/>
  <c r="DE435" i="5"/>
  <c r="DF435" i="5"/>
  <c r="DG435" i="5"/>
  <c r="DH435" i="5"/>
  <c r="DI435" i="5"/>
  <c r="DW435" i="5"/>
  <c r="DX435" i="5"/>
  <c r="EC435" i="5"/>
  <c r="ED435" i="5"/>
  <c r="EE435" i="5"/>
  <c r="EJ435" i="5"/>
  <c r="EK435" i="5"/>
  <c r="EL435" i="5"/>
  <c r="EU435" i="5"/>
  <c r="FD435" i="5"/>
  <c r="FE435" i="5"/>
  <c r="DD436" i="5"/>
  <c r="DE436" i="5"/>
  <c r="DF436" i="5"/>
  <c r="DG436" i="5"/>
  <c r="DH436" i="5"/>
  <c r="DI436" i="5"/>
  <c r="DX436" i="5"/>
  <c r="EC436" i="5"/>
  <c r="ED436" i="5"/>
  <c r="EE436" i="5"/>
  <c r="EJ436" i="5"/>
  <c r="EK436" i="5"/>
  <c r="EL436" i="5"/>
  <c r="EU436" i="5"/>
  <c r="FD436" i="5"/>
  <c r="FE436" i="5"/>
  <c r="DD437" i="5"/>
  <c r="DE437" i="5"/>
  <c r="DF437" i="5"/>
  <c r="DG437" i="5"/>
  <c r="DH437" i="5"/>
  <c r="DI437" i="5"/>
  <c r="DW437" i="5"/>
  <c r="DX437" i="5"/>
  <c r="EC437" i="5"/>
  <c r="ED437" i="5"/>
  <c r="EE437" i="5"/>
  <c r="EJ437" i="5"/>
  <c r="EK437" i="5"/>
  <c r="EL437" i="5"/>
  <c r="FD437" i="5"/>
  <c r="FE437" i="5"/>
  <c r="DD438" i="5"/>
  <c r="DE438" i="5"/>
  <c r="DF438" i="5"/>
  <c r="DG438" i="5"/>
  <c r="DH438" i="5"/>
  <c r="DI438" i="5"/>
  <c r="DX438" i="5"/>
  <c r="EC438" i="5"/>
  <c r="ED438" i="5"/>
  <c r="EE438" i="5"/>
  <c r="EJ438" i="5"/>
  <c r="EK438" i="5"/>
  <c r="EL438" i="5"/>
  <c r="EU438" i="5"/>
  <c r="FD438" i="5"/>
  <c r="FE438" i="5"/>
  <c r="DD439" i="5"/>
  <c r="DE439" i="5"/>
  <c r="DF439" i="5"/>
  <c r="DG439" i="5"/>
  <c r="DH439" i="5"/>
  <c r="DI439" i="5"/>
  <c r="DW439" i="5"/>
  <c r="DX439" i="5"/>
  <c r="EC439" i="5"/>
  <c r="ED439" i="5"/>
  <c r="EE439" i="5"/>
  <c r="EJ439" i="5"/>
  <c r="EK439" i="5"/>
  <c r="EL439" i="5"/>
  <c r="EU439" i="5"/>
  <c r="FD439" i="5"/>
  <c r="FE439" i="5"/>
  <c r="DD440" i="5"/>
  <c r="DE440" i="5"/>
  <c r="DF440" i="5"/>
  <c r="DG440" i="5"/>
  <c r="DH440" i="5"/>
  <c r="DI440" i="5"/>
  <c r="DX440" i="5"/>
  <c r="EC440" i="5"/>
  <c r="ED440" i="5"/>
  <c r="EE440" i="5"/>
  <c r="EJ440" i="5"/>
  <c r="EK440" i="5"/>
  <c r="EL440" i="5"/>
  <c r="EU440" i="5"/>
  <c r="FD440" i="5"/>
  <c r="FE440" i="5"/>
  <c r="DD441" i="5"/>
  <c r="DE441" i="5"/>
  <c r="DF441" i="5"/>
  <c r="DG441" i="5"/>
  <c r="DH441" i="5"/>
  <c r="DI441" i="5"/>
  <c r="DW441" i="5"/>
  <c r="DX441" i="5"/>
  <c r="EC441" i="5"/>
  <c r="ED441" i="5"/>
  <c r="EE441" i="5"/>
  <c r="EJ441" i="5"/>
  <c r="EK441" i="5"/>
  <c r="EL441" i="5"/>
  <c r="FD441" i="5"/>
  <c r="FE441" i="5"/>
  <c r="DD442" i="5"/>
  <c r="DE442" i="5"/>
  <c r="DF442" i="5"/>
  <c r="DG442" i="5"/>
  <c r="DH442" i="5"/>
  <c r="DI442" i="5"/>
  <c r="DX442" i="5"/>
  <c r="EC442" i="5"/>
  <c r="ED442" i="5"/>
  <c r="EE442" i="5"/>
  <c r="EJ442" i="5"/>
  <c r="EK442" i="5"/>
  <c r="EL442" i="5"/>
  <c r="EU442" i="5"/>
  <c r="FD442" i="5"/>
  <c r="FE442" i="5"/>
  <c r="DD443" i="5"/>
  <c r="DE443" i="5"/>
  <c r="DF443" i="5"/>
  <c r="DG443" i="5"/>
  <c r="DH443" i="5"/>
  <c r="DI443" i="5"/>
  <c r="DW443" i="5"/>
  <c r="DX443" i="5"/>
  <c r="EC443" i="5"/>
  <c r="ED443" i="5"/>
  <c r="EE443" i="5"/>
  <c r="EJ443" i="5"/>
  <c r="EK443" i="5"/>
  <c r="EL443" i="5"/>
  <c r="EU443" i="5"/>
  <c r="FD443" i="5"/>
  <c r="FE443" i="5"/>
  <c r="DD444" i="5"/>
  <c r="DE444" i="5"/>
  <c r="DF444" i="5"/>
  <c r="DG444" i="5"/>
  <c r="DH444" i="5"/>
  <c r="DI444" i="5"/>
  <c r="DX444" i="5"/>
  <c r="EC444" i="5"/>
  <c r="ED444" i="5"/>
  <c r="EE444" i="5"/>
  <c r="EJ444" i="5"/>
  <c r="EK444" i="5"/>
  <c r="EL444" i="5"/>
  <c r="EU444" i="5"/>
  <c r="FD444" i="5"/>
  <c r="FE444" i="5"/>
  <c r="DD445" i="5"/>
  <c r="DE445" i="5"/>
  <c r="DF445" i="5"/>
  <c r="DG445" i="5"/>
  <c r="DH445" i="5"/>
  <c r="DI445" i="5"/>
  <c r="DW445" i="5"/>
  <c r="DX445" i="5"/>
  <c r="EC445" i="5"/>
  <c r="ED445" i="5"/>
  <c r="EE445" i="5"/>
  <c r="EJ445" i="5"/>
  <c r="EK445" i="5"/>
  <c r="EL445" i="5"/>
  <c r="FD445" i="5"/>
  <c r="FE445" i="5"/>
  <c r="DD446" i="5"/>
  <c r="DE446" i="5"/>
  <c r="DF446" i="5"/>
  <c r="DG446" i="5"/>
  <c r="DH446" i="5"/>
  <c r="DI446" i="5"/>
  <c r="DX446" i="5"/>
  <c r="EC446" i="5"/>
  <c r="ED446" i="5"/>
  <c r="EE446" i="5"/>
  <c r="EJ446" i="5"/>
  <c r="EK446" i="5"/>
  <c r="EL446" i="5"/>
  <c r="EU446" i="5"/>
  <c r="FD446" i="5"/>
  <c r="FE446" i="5"/>
  <c r="DD447" i="5"/>
  <c r="DE447" i="5"/>
  <c r="DF447" i="5"/>
  <c r="DG447" i="5"/>
  <c r="DH447" i="5"/>
  <c r="DI447" i="5"/>
  <c r="DW447" i="5"/>
  <c r="DX447" i="5"/>
  <c r="EC447" i="5"/>
  <c r="ED447" i="5"/>
  <c r="EE447" i="5"/>
  <c r="EJ447" i="5"/>
  <c r="EK447" i="5"/>
  <c r="EL447" i="5"/>
  <c r="EU447" i="5"/>
  <c r="FD447" i="5"/>
  <c r="FE447" i="5"/>
  <c r="DD448" i="5"/>
  <c r="DE448" i="5"/>
  <c r="DF448" i="5"/>
  <c r="DG448" i="5"/>
  <c r="DH448" i="5"/>
  <c r="DQ448" i="5" s="1"/>
  <c r="DI448" i="5"/>
  <c r="DX448" i="5"/>
  <c r="EC448" i="5"/>
  <c r="ED448" i="5"/>
  <c r="EE448" i="5"/>
  <c r="EJ448" i="5"/>
  <c r="EK448" i="5"/>
  <c r="EL448" i="5"/>
  <c r="EU448" i="5"/>
  <c r="FD448" i="5"/>
  <c r="FE448" i="5"/>
  <c r="DD449" i="5"/>
  <c r="DE449" i="5"/>
  <c r="DF449" i="5"/>
  <c r="DG449" i="5"/>
  <c r="DH449" i="5"/>
  <c r="DI449" i="5"/>
  <c r="DW449" i="5"/>
  <c r="DX449" i="5"/>
  <c r="EC449" i="5"/>
  <c r="ED449" i="5"/>
  <c r="EE449" i="5"/>
  <c r="EJ449" i="5"/>
  <c r="EK449" i="5"/>
  <c r="EL449" i="5"/>
  <c r="FD449" i="5"/>
  <c r="FE449" i="5"/>
  <c r="DD450" i="5"/>
  <c r="DE450" i="5"/>
  <c r="DF450" i="5"/>
  <c r="DG450" i="5"/>
  <c r="DH450" i="5"/>
  <c r="DI450" i="5"/>
  <c r="DX450" i="5"/>
  <c r="EC450" i="5"/>
  <c r="ED450" i="5"/>
  <c r="EE450" i="5"/>
  <c r="EJ450" i="5"/>
  <c r="EK450" i="5"/>
  <c r="EL450" i="5"/>
  <c r="EU450" i="5"/>
  <c r="FD450" i="5"/>
  <c r="FE450" i="5"/>
  <c r="DD451" i="5"/>
  <c r="DE451" i="5"/>
  <c r="DF451" i="5"/>
  <c r="DG451" i="5"/>
  <c r="DH451" i="5"/>
  <c r="DI451" i="5"/>
  <c r="DW451" i="5"/>
  <c r="DX451" i="5"/>
  <c r="EC451" i="5"/>
  <c r="ED451" i="5"/>
  <c r="EE451" i="5"/>
  <c r="EJ451" i="5"/>
  <c r="EK451" i="5"/>
  <c r="EL451" i="5"/>
  <c r="EU451" i="5"/>
  <c r="FD451" i="5"/>
  <c r="FE451" i="5"/>
  <c r="DD452" i="5"/>
  <c r="DE452" i="5"/>
  <c r="DF452" i="5"/>
  <c r="DG452" i="5"/>
  <c r="DH452" i="5"/>
  <c r="DI452" i="5"/>
  <c r="DX452" i="5"/>
  <c r="EC452" i="5"/>
  <c r="ED452" i="5"/>
  <c r="EE452" i="5"/>
  <c r="EJ452" i="5"/>
  <c r="EK452" i="5"/>
  <c r="EL452" i="5"/>
  <c r="EU452" i="5"/>
  <c r="FD452" i="5"/>
  <c r="FE452" i="5"/>
  <c r="DD453" i="5"/>
  <c r="DE453" i="5"/>
  <c r="DF453" i="5"/>
  <c r="DG453" i="5"/>
  <c r="DH453" i="5"/>
  <c r="DI453" i="5"/>
  <c r="DW453" i="5"/>
  <c r="DX453" i="5"/>
  <c r="EC453" i="5"/>
  <c r="ED453" i="5"/>
  <c r="EE453" i="5"/>
  <c r="EJ453" i="5"/>
  <c r="EK453" i="5"/>
  <c r="EL453" i="5"/>
  <c r="FD453" i="5"/>
  <c r="FE453" i="5"/>
  <c r="DD454" i="5"/>
  <c r="DE454" i="5"/>
  <c r="DF454" i="5"/>
  <c r="DG454" i="5"/>
  <c r="DH454" i="5"/>
  <c r="DI454" i="5"/>
  <c r="DX454" i="5"/>
  <c r="EC454" i="5"/>
  <c r="ED454" i="5"/>
  <c r="EE454" i="5"/>
  <c r="EJ454" i="5"/>
  <c r="EK454" i="5"/>
  <c r="EL454" i="5"/>
  <c r="EU454" i="5"/>
  <c r="FD454" i="5"/>
  <c r="FE454" i="5"/>
  <c r="DD455" i="5"/>
  <c r="DE455" i="5"/>
  <c r="DF455" i="5"/>
  <c r="DG455" i="5"/>
  <c r="DH455" i="5"/>
  <c r="DI455" i="5"/>
  <c r="DW455" i="5"/>
  <c r="DX455" i="5"/>
  <c r="EC455" i="5"/>
  <c r="ED455" i="5"/>
  <c r="EE455" i="5"/>
  <c r="EJ455" i="5"/>
  <c r="EK455" i="5"/>
  <c r="EL455" i="5"/>
  <c r="EU455" i="5"/>
  <c r="FD455" i="5"/>
  <c r="FE455" i="5"/>
  <c r="DD456" i="5"/>
  <c r="DE456" i="5"/>
  <c r="DF456" i="5"/>
  <c r="DG456" i="5"/>
  <c r="DH456" i="5"/>
  <c r="DI456" i="5"/>
  <c r="DX456" i="5"/>
  <c r="EC456" i="5"/>
  <c r="ED456" i="5"/>
  <c r="EE456" i="5"/>
  <c r="EJ456" i="5"/>
  <c r="EK456" i="5"/>
  <c r="EL456" i="5"/>
  <c r="EU456" i="5"/>
  <c r="FD456" i="5"/>
  <c r="FE456" i="5"/>
  <c r="DD457" i="5"/>
  <c r="DE457" i="5"/>
  <c r="DF457" i="5"/>
  <c r="DG457" i="5"/>
  <c r="DH457" i="5"/>
  <c r="DI457" i="5"/>
  <c r="DW457" i="5"/>
  <c r="DX457" i="5"/>
  <c r="EC457" i="5"/>
  <c r="ED457" i="5"/>
  <c r="EE457" i="5"/>
  <c r="EJ457" i="5"/>
  <c r="EK457" i="5"/>
  <c r="EL457" i="5"/>
  <c r="FD457" i="5"/>
  <c r="FE457" i="5"/>
  <c r="DD458" i="5"/>
  <c r="DE458" i="5"/>
  <c r="DF458" i="5"/>
  <c r="DG458" i="5"/>
  <c r="DH458" i="5"/>
  <c r="DI458" i="5"/>
  <c r="DX458" i="5"/>
  <c r="EC458" i="5"/>
  <c r="ED458" i="5"/>
  <c r="EE458" i="5"/>
  <c r="EJ458" i="5"/>
  <c r="EK458" i="5"/>
  <c r="EL458" i="5"/>
  <c r="EU458" i="5"/>
  <c r="FD458" i="5"/>
  <c r="FE458" i="5"/>
  <c r="DD459" i="5"/>
  <c r="DE459" i="5"/>
  <c r="DF459" i="5"/>
  <c r="DG459" i="5"/>
  <c r="DH459" i="5"/>
  <c r="DI459" i="5"/>
  <c r="DW459" i="5"/>
  <c r="DX459" i="5"/>
  <c r="EC459" i="5"/>
  <c r="ED459" i="5"/>
  <c r="EE459" i="5"/>
  <c r="EJ459" i="5"/>
  <c r="EK459" i="5"/>
  <c r="EL459" i="5"/>
  <c r="EU459" i="5"/>
  <c r="FD459" i="5"/>
  <c r="FE459" i="5"/>
  <c r="DD460" i="5"/>
  <c r="DE460" i="5"/>
  <c r="DF460" i="5"/>
  <c r="DG460" i="5"/>
  <c r="DH460" i="5"/>
  <c r="DI460" i="5"/>
  <c r="DX460" i="5"/>
  <c r="EC460" i="5"/>
  <c r="ED460" i="5"/>
  <c r="EE460" i="5"/>
  <c r="EJ460" i="5"/>
  <c r="EK460" i="5"/>
  <c r="EL460" i="5"/>
  <c r="EU460" i="5"/>
  <c r="FD460" i="5"/>
  <c r="FE460" i="5"/>
  <c r="DD461" i="5"/>
  <c r="DE461" i="5"/>
  <c r="DF461" i="5"/>
  <c r="DG461" i="5"/>
  <c r="DH461" i="5"/>
  <c r="DI461" i="5"/>
  <c r="DW461" i="5"/>
  <c r="DX461" i="5"/>
  <c r="EC461" i="5"/>
  <c r="ED461" i="5"/>
  <c r="EE461" i="5"/>
  <c r="EJ461" i="5"/>
  <c r="EK461" i="5"/>
  <c r="EL461" i="5"/>
  <c r="FD461" i="5"/>
  <c r="FE461" i="5"/>
  <c r="DD462" i="5"/>
  <c r="DE462" i="5"/>
  <c r="DF462" i="5"/>
  <c r="DG462" i="5"/>
  <c r="DH462" i="5"/>
  <c r="DI462" i="5"/>
  <c r="DX462" i="5"/>
  <c r="EC462" i="5"/>
  <c r="ED462" i="5"/>
  <c r="EE462" i="5"/>
  <c r="EJ462" i="5"/>
  <c r="EK462" i="5"/>
  <c r="EL462" i="5"/>
  <c r="EU462" i="5"/>
  <c r="FD462" i="5"/>
  <c r="FE462" i="5"/>
  <c r="DD463" i="5"/>
  <c r="DE463" i="5"/>
  <c r="DF463" i="5"/>
  <c r="DG463" i="5"/>
  <c r="DH463" i="5"/>
  <c r="DI463" i="5"/>
  <c r="DW463" i="5"/>
  <c r="DX463" i="5"/>
  <c r="EC463" i="5"/>
  <c r="ED463" i="5"/>
  <c r="EE463" i="5"/>
  <c r="EJ463" i="5"/>
  <c r="EK463" i="5"/>
  <c r="EL463" i="5"/>
  <c r="EU463" i="5"/>
  <c r="FD463" i="5"/>
  <c r="FE463" i="5"/>
  <c r="DD464" i="5"/>
  <c r="DE464" i="5"/>
  <c r="DF464" i="5"/>
  <c r="DG464" i="5"/>
  <c r="DH464" i="5"/>
  <c r="DI464" i="5"/>
  <c r="DX464" i="5"/>
  <c r="EC464" i="5"/>
  <c r="ED464" i="5"/>
  <c r="EE464" i="5"/>
  <c r="EJ464" i="5"/>
  <c r="EK464" i="5"/>
  <c r="EL464" i="5"/>
  <c r="EU464" i="5"/>
  <c r="FD464" i="5"/>
  <c r="FE464" i="5"/>
  <c r="DD465" i="5"/>
  <c r="DE465" i="5"/>
  <c r="DF465" i="5"/>
  <c r="DG465" i="5"/>
  <c r="DH465" i="5"/>
  <c r="DI465" i="5"/>
  <c r="DW465" i="5"/>
  <c r="DX465" i="5"/>
  <c r="EC465" i="5"/>
  <c r="ED465" i="5"/>
  <c r="EE465" i="5"/>
  <c r="EJ465" i="5"/>
  <c r="EK465" i="5"/>
  <c r="EL465" i="5"/>
  <c r="FD465" i="5"/>
  <c r="FE465" i="5"/>
  <c r="DD466" i="5"/>
  <c r="DE466" i="5"/>
  <c r="DF466" i="5"/>
  <c r="DG466" i="5"/>
  <c r="DH466" i="5"/>
  <c r="DI466" i="5"/>
  <c r="DX466" i="5"/>
  <c r="EC466" i="5"/>
  <c r="ED466" i="5"/>
  <c r="EE466" i="5"/>
  <c r="EJ466" i="5"/>
  <c r="EK466" i="5"/>
  <c r="EL466" i="5"/>
  <c r="EU466" i="5"/>
  <c r="FD466" i="5"/>
  <c r="FE466" i="5"/>
  <c r="DD467" i="5"/>
  <c r="DE467" i="5"/>
  <c r="DF467" i="5"/>
  <c r="DG467" i="5"/>
  <c r="DH467" i="5"/>
  <c r="DI467" i="5"/>
  <c r="DW467" i="5"/>
  <c r="DX467" i="5"/>
  <c r="EC467" i="5"/>
  <c r="ED467" i="5"/>
  <c r="EE467" i="5"/>
  <c r="EJ467" i="5"/>
  <c r="EK467" i="5"/>
  <c r="EL467" i="5"/>
  <c r="EU467" i="5"/>
  <c r="FD467" i="5"/>
  <c r="FE467" i="5"/>
  <c r="DD468" i="5"/>
  <c r="DE468" i="5"/>
  <c r="DF468" i="5"/>
  <c r="DG468" i="5"/>
  <c r="DH468" i="5"/>
  <c r="DP468" i="5" s="1"/>
  <c r="DI468" i="5"/>
  <c r="DX468" i="5"/>
  <c r="EC468" i="5"/>
  <c r="ED468" i="5"/>
  <c r="EE468" i="5"/>
  <c r="EJ468" i="5"/>
  <c r="EK468" i="5"/>
  <c r="EL468" i="5"/>
  <c r="EU468" i="5"/>
  <c r="FD468" i="5"/>
  <c r="FE468" i="5"/>
  <c r="DD469" i="5"/>
  <c r="DE469" i="5"/>
  <c r="DF469" i="5"/>
  <c r="DG469" i="5"/>
  <c r="DH469" i="5"/>
  <c r="DI469" i="5"/>
  <c r="DW469" i="5"/>
  <c r="DX469" i="5"/>
  <c r="EC469" i="5"/>
  <c r="ED469" i="5"/>
  <c r="EE469" i="5"/>
  <c r="EJ469" i="5"/>
  <c r="EK469" i="5"/>
  <c r="EL469" i="5"/>
  <c r="FD469" i="5"/>
  <c r="FE469" i="5"/>
  <c r="DD470" i="5"/>
  <c r="DE470" i="5"/>
  <c r="DF470" i="5"/>
  <c r="DG470" i="5"/>
  <c r="DH470" i="5"/>
  <c r="DI470" i="5"/>
  <c r="DX470" i="5"/>
  <c r="EC470" i="5"/>
  <c r="ED470" i="5"/>
  <c r="EE470" i="5"/>
  <c r="EJ470" i="5"/>
  <c r="EK470" i="5"/>
  <c r="EL470" i="5"/>
  <c r="EU470" i="5"/>
  <c r="FD470" i="5"/>
  <c r="FE470" i="5"/>
  <c r="DD471" i="5"/>
  <c r="DE471" i="5"/>
  <c r="DF471" i="5"/>
  <c r="DG471" i="5"/>
  <c r="DH471" i="5"/>
  <c r="DI471" i="5"/>
  <c r="DW471" i="5"/>
  <c r="DX471" i="5"/>
  <c r="EC471" i="5"/>
  <c r="ED471" i="5"/>
  <c r="EE471" i="5"/>
  <c r="EJ471" i="5"/>
  <c r="EK471" i="5"/>
  <c r="EL471" i="5"/>
  <c r="EU471" i="5"/>
  <c r="FD471" i="5"/>
  <c r="FE471" i="5"/>
  <c r="DD472" i="5"/>
  <c r="DE472" i="5"/>
  <c r="DF472" i="5"/>
  <c r="DG472" i="5"/>
  <c r="DH472" i="5"/>
  <c r="DI472" i="5"/>
  <c r="DX472" i="5"/>
  <c r="EC472" i="5"/>
  <c r="ED472" i="5"/>
  <c r="EE472" i="5"/>
  <c r="EJ472" i="5"/>
  <c r="EK472" i="5"/>
  <c r="EL472" i="5"/>
  <c r="FD472" i="5"/>
  <c r="FE472" i="5"/>
  <c r="DD473" i="5"/>
  <c r="DE473" i="5"/>
  <c r="DF473" i="5"/>
  <c r="DG473" i="5"/>
  <c r="DH473" i="5"/>
  <c r="DI473" i="5"/>
  <c r="DW473" i="5"/>
  <c r="DX473" i="5"/>
  <c r="EC473" i="5"/>
  <c r="ED473" i="5"/>
  <c r="EE473" i="5"/>
  <c r="EJ473" i="5"/>
  <c r="EK473" i="5"/>
  <c r="EL473" i="5"/>
  <c r="FD473" i="5"/>
  <c r="FE473" i="5"/>
  <c r="DD474" i="5"/>
  <c r="DE474" i="5"/>
  <c r="DF474" i="5"/>
  <c r="DG474" i="5"/>
  <c r="DH474" i="5"/>
  <c r="DI474" i="5"/>
  <c r="DX474" i="5"/>
  <c r="EC474" i="5"/>
  <c r="ED474" i="5"/>
  <c r="EE474" i="5"/>
  <c r="EJ474" i="5"/>
  <c r="EK474" i="5"/>
  <c r="EL474" i="5"/>
  <c r="FD474" i="5"/>
  <c r="FE474" i="5"/>
  <c r="DD475" i="5"/>
  <c r="DE475" i="5"/>
  <c r="DF475" i="5"/>
  <c r="DG475" i="5"/>
  <c r="DH475" i="5"/>
  <c r="DI475" i="5"/>
  <c r="DW475" i="5"/>
  <c r="DX475" i="5"/>
  <c r="EC475" i="5"/>
  <c r="ED475" i="5"/>
  <c r="EE475" i="5"/>
  <c r="EJ475" i="5"/>
  <c r="EK475" i="5"/>
  <c r="EL475" i="5"/>
  <c r="FD475" i="5"/>
  <c r="FE475" i="5"/>
  <c r="DD476" i="5"/>
  <c r="DE476" i="5"/>
  <c r="DF476" i="5"/>
  <c r="DG476" i="5"/>
  <c r="DH476" i="5"/>
  <c r="DQ476" i="5" s="1"/>
  <c r="DI476" i="5"/>
  <c r="DX476" i="5"/>
  <c r="EC476" i="5"/>
  <c r="ED476" i="5"/>
  <c r="EE476" i="5"/>
  <c r="EJ476" i="5"/>
  <c r="EK476" i="5"/>
  <c r="EL476" i="5"/>
  <c r="FD476" i="5"/>
  <c r="FE476" i="5"/>
  <c r="DD477" i="5"/>
  <c r="DE477" i="5"/>
  <c r="DF477" i="5"/>
  <c r="DG477" i="5"/>
  <c r="DH477" i="5"/>
  <c r="DI477" i="5"/>
  <c r="DW477" i="5"/>
  <c r="DX477" i="5"/>
  <c r="EC477" i="5"/>
  <c r="ED477" i="5"/>
  <c r="EE477" i="5"/>
  <c r="EJ477" i="5"/>
  <c r="EK477" i="5"/>
  <c r="EL477" i="5"/>
  <c r="FD477" i="5"/>
  <c r="FE477" i="5"/>
  <c r="DD478" i="5"/>
  <c r="DE478" i="5"/>
  <c r="DF478" i="5"/>
  <c r="DG478" i="5"/>
  <c r="DH478" i="5"/>
  <c r="DI478" i="5"/>
  <c r="DX478" i="5"/>
  <c r="EC478" i="5"/>
  <c r="ED478" i="5"/>
  <c r="EE478" i="5"/>
  <c r="EJ478" i="5"/>
  <c r="EK478" i="5"/>
  <c r="EL478" i="5"/>
  <c r="FD478" i="5"/>
  <c r="FE478" i="5"/>
  <c r="DD479" i="5"/>
  <c r="DE479" i="5"/>
  <c r="DF479" i="5"/>
  <c r="DG479" i="5"/>
  <c r="DH479" i="5"/>
  <c r="DI479" i="5"/>
  <c r="DW479" i="5"/>
  <c r="DX479" i="5"/>
  <c r="EC479" i="5"/>
  <c r="ED479" i="5"/>
  <c r="EE479" i="5"/>
  <c r="EJ479" i="5"/>
  <c r="EK479" i="5"/>
  <c r="EL479" i="5"/>
  <c r="FD479" i="5"/>
  <c r="FE479" i="5"/>
  <c r="DD480" i="5"/>
  <c r="DE480" i="5"/>
  <c r="DF480" i="5"/>
  <c r="DG480" i="5"/>
  <c r="DH480" i="5"/>
  <c r="DI480" i="5"/>
  <c r="DX480" i="5"/>
  <c r="EC480" i="5"/>
  <c r="ED480" i="5"/>
  <c r="EE480" i="5"/>
  <c r="EJ480" i="5"/>
  <c r="EK480" i="5"/>
  <c r="EL480" i="5"/>
  <c r="FD480" i="5"/>
  <c r="FE480" i="5"/>
  <c r="DD481" i="5"/>
  <c r="DE481" i="5"/>
  <c r="DF481" i="5"/>
  <c r="DG481" i="5"/>
  <c r="DH481" i="5"/>
  <c r="DI481" i="5"/>
  <c r="DW481" i="5"/>
  <c r="DX481" i="5"/>
  <c r="EC481" i="5"/>
  <c r="ED481" i="5"/>
  <c r="EE481" i="5"/>
  <c r="EJ481" i="5"/>
  <c r="EK481" i="5"/>
  <c r="EL481" i="5"/>
  <c r="FD481" i="5"/>
  <c r="FE481" i="5"/>
  <c r="DD482" i="5"/>
  <c r="DE482" i="5"/>
  <c r="DF482" i="5"/>
  <c r="DG482" i="5"/>
  <c r="DH482" i="5"/>
  <c r="DI482" i="5"/>
  <c r="DX482" i="5"/>
  <c r="EC482" i="5"/>
  <c r="ED482" i="5"/>
  <c r="EE482" i="5"/>
  <c r="EJ482" i="5"/>
  <c r="EK482" i="5"/>
  <c r="EL482" i="5"/>
  <c r="FD482" i="5"/>
  <c r="FE482" i="5"/>
  <c r="DD483" i="5"/>
  <c r="DE483" i="5"/>
  <c r="DF483" i="5"/>
  <c r="DG483" i="5"/>
  <c r="DH483" i="5"/>
  <c r="DI483" i="5"/>
  <c r="DW483" i="5"/>
  <c r="DX483" i="5"/>
  <c r="EC483" i="5"/>
  <c r="ED483" i="5"/>
  <c r="EE483" i="5"/>
  <c r="EJ483" i="5"/>
  <c r="EK483" i="5"/>
  <c r="EL483" i="5"/>
  <c r="FD483" i="5"/>
  <c r="FE483" i="5"/>
  <c r="DD484" i="5"/>
  <c r="DE484" i="5"/>
  <c r="DF484" i="5"/>
  <c r="DG484" i="5"/>
  <c r="DH484" i="5"/>
  <c r="DI484" i="5"/>
  <c r="DX484" i="5"/>
  <c r="EC484" i="5"/>
  <c r="ED484" i="5"/>
  <c r="EE484" i="5"/>
  <c r="EJ484" i="5"/>
  <c r="EK484" i="5"/>
  <c r="EL484" i="5"/>
  <c r="FD484" i="5"/>
  <c r="FE484" i="5"/>
  <c r="DD485" i="5"/>
  <c r="DE485" i="5"/>
  <c r="DF485" i="5"/>
  <c r="DG485" i="5"/>
  <c r="DH485" i="5"/>
  <c r="DI485" i="5"/>
  <c r="DW485" i="5"/>
  <c r="DX485" i="5"/>
  <c r="EC485" i="5"/>
  <c r="ED485" i="5"/>
  <c r="EE485" i="5"/>
  <c r="EJ485" i="5"/>
  <c r="EK485" i="5"/>
  <c r="EL485" i="5"/>
  <c r="FD485" i="5"/>
  <c r="FE485" i="5"/>
  <c r="DD486" i="5"/>
  <c r="DE486" i="5"/>
  <c r="DF486" i="5"/>
  <c r="DG486" i="5"/>
  <c r="DH486" i="5"/>
  <c r="DI486" i="5"/>
  <c r="DX486" i="5"/>
  <c r="EC486" i="5"/>
  <c r="ED486" i="5"/>
  <c r="EE486" i="5"/>
  <c r="EJ486" i="5"/>
  <c r="EK486" i="5"/>
  <c r="EL486" i="5"/>
  <c r="FD486" i="5"/>
  <c r="FE486" i="5"/>
  <c r="DD487" i="5"/>
  <c r="DE487" i="5"/>
  <c r="DF487" i="5"/>
  <c r="DG487" i="5"/>
  <c r="DH487" i="5"/>
  <c r="DI487" i="5"/>
  <c r="DW487" i="5"/>
  <c r="DX487" i="5"/>
  <c r="EC487" i="5"/>
  <c r="ED487" i="5"/>
  <c r="EE487" i="5"/>
  <c r="EJ487" i="5"/>
  <c r="EK487" i="5"/>
  <c r="EL487" i="5"/>
  <c r="FD487" i="5"/>
  <c r="FE487" i="5"/>
  <c r="DD488" i="5"/>
  <c r="DE488" i="5"/>
  <c r="DF488" i="5"/>
  <c r="DG488" i="5"/>
  <c r="DH488" i="5"/>
  <c r="DQ488" i="5" s="1"/>
  <c r="DI488" i="5"/>
  <c r="DX488" i="5"/>
  <c r="EC488" i="5"/>
  <c r="ED488" i="5"/>
  <c r="EE488" i="5"/>
  <c r="EJ488" i="5"/>
  <c r="EK488" i="5"/>
  <c r="EL488" i="5"/>
  <c r="FD488" i="5"/>
  <c r="FE488" i="5"/>
  <c r="DD489" i="5"/>
  <c r="DE489" i="5"/>
  <c r="DF489" i="5"/>
  <c r="DG489" i="5"/>
  <c r="DH489" i="5"/>
  <c r="DI489" i="5"/>
  <c r="DW489" i="5"/>
  <c r="DX489" i="5"/>
  <c r="EC489" i="5"/>
  <c r="ED489" i="5"/>
  <c r="EE489" i="5"/>
  <c r="EJ489" i="5"/>
  <c r="EK489" i="5"/>
  <c r="EL489" i="5"/>
  <c r="FD489" i="5"/>
  <c r="FE489" i="5"/>
  <c r="DD490" i="5"/>
  <c r="DE490" i="5"/>
  <c r="DF490" i="5"/>
  <c r="DG490" i="5"/>
  <c r="DH490" i="5"/>
  <c r="DI490" i="5"/>
  <c r="DX490" i="5"/>
  <c r="EC490" i="5"/>
  <c r="ED490" i="5"/>
  <c r="EE490" i="5"/>
  <c r="EJ490" i="5"/>
  <c r="EK490" i="5"/>
  <c r="EL490" i="5"/>
  <c r="FD490" i="5"/>
  <c r="FE490" i="5"/>
  <c r="DD491" i="5"/>
  <c r="DE491" i="5"/>
  <c r="DF491" i="5"/>
  <c r="DG491" i="5"/>
  <c r="DH491" i="5"/>
  <c r="DI491" i="5"/>
  <c r="DW491" i="5"/>
  <c r="DX491" i="5"/>
  <c r="EC491" i="5"/>
  <c r="ED491" i="5"/>
  <c r="EE491" i="5"/>
  <c r="EJ491" i="5"/>
  <c r="EK491" i="5"/>
  <c r="EL491" i="5"/>
  <c r="FD491" i="5"/>
  <c r="FE491" i="5"/>
  <c r="DD492" i="5"/>
  <c r="DE492" i="5"/>
  <c r="DF492" i="5"/>
  <c r="DG492" i="5"/>
  <c r="DH492" i="5"/>
  <c r="DI492" i="5"/>
  <c r="DX492" i="5"/>
  <c r="EC492" i="5"/>
  <c r="ED492" i="5"/>
  <c r="EE492" i="5"/>
  <c r="EJ492" i="5"/>
  <c r="EK492" i="5"/>
  <c r="EL492" i="5"/>
  <c r="FD492" i="5"/>
  <c r="FE492" i="5"/>
  <c r="DD493" i="5"/>
  <c r="DE493" i="5"/>
  <c r="DF493" i="5"/>
  <c r="DG493" i="5"/>
  <c r="DH493" i="5"/>
  <c r="DI493" i="5"/>
  <c r="DW493" i="5"/>
  <c r="DX493" i="5"/>
  <c r="EC493" i="5"/>
  <c r="ED493" i="5"/>
  <c r="EE493" i="5"/>
  <c r="EJ493" i="5"/>
  <c r="EK493" i="5"/>
  <c r="EL493" i="5"/>
  <c r="FD493" i="5"/>
  <c r="FE493" i="5"/>
  <c r="DD494" i="5"/>
  <c r="DE494" i="5"/>
  <c r="DF494" i="5"/>
  <c r="DG494" i="5"/>
  <c r="DH494" i="5"/>
  <c r="DI494" i="5"/>
  <c r="DW494" i="5"/>
  <c r="DX494" i="5"/>
  <c r="EC494" i="5"/>
  <c r="ED494" i="5"/>
  <c r="EE494" i="5"/>
  <c r="EJ494" i="5"/>
  <c r="EK494" i="5"/>
  <c r="EL494" i="5"/>
  <c r="FD494" i="5"/>
  <c r="FE494" i="5"/>
  <c r="DD495" i="5"/>
  <c r="DE495" i="5"/>
  <c r="DF495" i="5"/>
  <c r="DG495" i="5"/>
  <c r="DH495" i="5"/>
  <c r="DI495" i="5"/>
  <c r="DW495" i="5"/>
  <c r="DX495" i="5"/>
  <c r="EC495" i="5"/>
  <c r="ED495" i="5"/>
  <c r="EE495" i="5"/>
  <c r="EJ495" i="5"/>
  <c r="EK495" i="5"/>
  <c r="EL495" i="5"/>
  <c r="FD495" i="5"/>
  <c r="FE495" i="5"/>
  <c r="DD496" i="5"/>
  <c r="DE496" i="5"/>
  <c r="DF496" i="5"/>
  <c r="DG496" i="5"/>
  <c r="DH496" i="5"/>
  <c r="DI496" i="5"/>
  <c r="DX496" i="5"/>
  <c r="EC496" i="5"/>
  <c r="ED496" i="5"/>
  <c r="EE496" i="5"/>
  <c r="EJ496" i="5"/>
  <c r="EK496" i="5"/>
  <c r="EL496" i="5"/>
  <c r="FD496" i="5"/>
  <c r="FE496" i="5"/>
  <c r="DD497" i="5"/>
  <c r="DE497" i="5"/>
  <c r="DF497" i="5"/>
  <c r="DG497" i="5"/>
  <c r="DH497" i="5"/>
  <c r="DI497" i="5"/>
  <c r="DW497" i="5"/>
  <c r="DX497" i="5"/>
  <c r="EC497" i="5"/>
  <c r="ED497" i="5"/>
  <c r="EE497" i="5"/>
  <c r="EJ497" i="5"/>
  <c r="EK497" i="5"/>
  <c r="EL497" i="5"/>
  <c r="FD497" i="5"/>
  <c r="FE497" i="5"/>
  <c r="DD498" i="5"/>
  <c r="DE498" i="5"/>
  <c r="DF498" i="5"/>
  <c r="DG498" i="5"/>
  <c r="DH498" i="5"/>
  <c r="DI498" i="5"/>
  <c r="DX498" i="5"/>
  <c r="EC498" i="5"/>
  <c r="ED498" i="5"/>
  <c r="EE498" i="5"/>
  <c r="EJ498" i="5"/>
  <c r="EK498" i="5"/>
  <c r="EL498" i="5"/>
  <c r="FD498" i="5"/>
  <c r="FE498" i="5"/>
  <c r="DD499" i="5"/>
  <c r="DE499" i="5"/>
  <c r="DF499" i="5"/>
  <c r="DG499" i="5"/>
  <c r="DH499" i="5"/>
  <c r="DI499" i="5"/>
  <c r="DW499" i="5"/>
  <c r="DX499" i="5"/>
  <c r="EC499" i="5"/>
  <c r="ED499" i="5"/>
  <c r="EE499" i="5"/>
  <c r="EJ499" i="5"/>
  <c r="EK499" i="5"/>
  <c r="EL499" i="5"/>
  <c r="FD499" i="5"/>
  <c r="FE499" i="5"/>
  <c r="DD500" i="5"/>
  <c r="DE500" i="5"/>
  <c r="DF500" i="5"/>
  <c r="DG500" i="5"/>
  <c r="DH500" i="5"/>
  <c r="DI500" i="5"/>
  <c r="DX500" i="5"/>
  <c r="EC500" i="5"/>
  <c r="ED500" i="5"/>
  <c r="EE500" i="5"/>
  <c r="EJ500" i="5"/>
  <c r="EK500" i="5"/>
  <c r="EL500" i="5"/>
  <c r="FD500" i="5"/>
  <c r="FE500" i="5"/>
  <c r="DD501" i="5"/>
  <c r="DE501" i="5"/>
  <c r="DF501" i="5"/>
  <c r="DG501" i="5"/>
  <c r="DH501" i="5"/>
  <c r="DI501" i="5"/>
  <c r="DW501" i="5"/>
  <c r="DX501" i="5"/>
  <c r="EC501" i="5"/>
  <c r="ED501" i="5"/>
  <c r="EE501" i="5"/>
  <c r="EJ501" i="5"/>
  <c r="EK501" i="5"/>
  <c r="EL501" i="5"/>
  <c r="FD501" i="5"/>
  <c r="FE501" i="5"/>
  <c r="DD502" i="5"/>
  <c r="DE502" i="5"/>
  <c r="DF502" i="5"/>
  <c r="DG502" i="5"/>
  <c r="DH502" i="5"/>
  <c r="DI502" i="5"/>
  <c r="DX502" i="5"/>
  <c r="EC502" i="5"/>
  <c r="ED502" i="5"/>
  <c r="EE502" i="5"/>
  <c r="EJ502" i="5"/>
  <c r="EK502" i="5"/>
  <c r="EL502" i="5"/>
  <c r="FD502" i="5"/>
  <c r="FE502" i="5"/>
  <c r="DD503" i="5"/>
  <c r="DE503" i="5"/>
  <c r="DF503" i="5"/>
  <c r="DG503" i="5"/>
  <c r="DH503" i="5"/>
  <c r="DI503" i="5"/>
  <c r="DW503" i="5"/>
  <c r="DX503" i="5"/>
  <c r="EC503" i="5"/>
  <c r="ED503" i="5"/>
  <c r="EE503" i="5"/>
  <c r="EJ503" i="5"/>
  <c r="EK503" i="5"/>
  <c r="EL503" i="5"/>
  <c r="FD503" i="5"/>
  <c r="FE503" i="5"/>
  <c r="DD504" i="5"/>
  <c r="DE504" i="5"/>
  <c r="DF504" i="5"/>
  <c r="DG504" i="5"/>
  <c r="DH504" i="5"/>
  <c r="DI504" i="5"/>
  <c r="DX504" i="5"/>
  <c r="EC504" i="5"/>
  <c r="ED504" i="5"/>
  <c r="EE504" i="5"/>
  <c r="EJ504" i="5"/>
  <c r="EK504" i="5"/>
  <c r="EL504" i="5"/>
  <c r="FD504" i="5"/>
  <c r="FE504" i="5"/>
  <c r="DD505" i="5"/>
  <c r="DE505" i="5"/>
  <c r="DF505" i="5"/>
  <c r="DG505" i="5"/>
  <c r="DH505" i="5"/>
  <c r="DI505" i="5"/>
  <c r="DW505" i="5"/>
  <c r="DX505" i="5"/>
  <c r="EC505" i="5"/>
  <c r="ED505" i="5"/>
  <c r="EE505" i="5"/>
  <c r="EJ505" i="5"/>
  <c r="EK505" i="5"/>
  <c r="EL505" i="5"/>
  <c r="FD505" i="5"/>
  <c r="FE505" i="5"/>
  <c r="DD506" i="5"/>
  <c r="DE506" i="5"/>
  <c r="DF506" i="5"/>
  <c r="DG506" i="5"/>
  <c r="DH506" i="5"/>
  <c r="DI506" i="5"/>
  <c r="DX506" i="5"/>
  <c r="EC506" i="5"/>
  <c r="ED506" i="5"/>
  <c r="EE506" i="5"/>
  <c r="EJ506" i="5"/>
  <c r="EK506" i="5"/>
  <c r="EL506" i="5"/>
  <c r="FD506" i="5"/>
  <c r="FE506" i="5"/>
  <c r="DD507" i="5"/>
  <c r="DE507" i="5"/>
  <c r="DF507" i="5"/>
  <c r="DG507" i="5"/>
  <c r="DH507" i="5"/>
  <c r="DP507" i="5" s="1"/>
  <c r="DI507" i="5"/>
  <c r="DW507" i="5"/>
  <c r="DX507" i="5"/>
  <c r="EC507" i="5"/>
  <c r="ED507" i="5"/>
  <c r="EE507" i="5"/>
  <c r="EJ507" i="5"/>
  <c r="EK507" i="5"/>
  <c r="EL507" i="5"/>
  <c r="FD507" i="5"/>
  <c r="FE507" i="5"/>
  <c r="DD508" i="5"/>
  <c r="DE508" i="5"/>
  <c r="DF508" i="5"/>
  <c r="DG508" i="5"/>
  <c r="DH508" i="5"/>
  <c r="DI508" i="5"/>
  <c r="DX508" i="5"/>
  <c r="EC508" i="5"/>
  <c r="ED508" i="5"/>
  <c r="EE508" i="5"/>
  <c r="EJ508" i="5"/>
  <c r="EK508" i="5"/>
  <c r="EL508" i="5"/>
  <c r="FD508" i="5"/>
  <c r="FE508" i="5"/>
  <c r="DD509" i="5"/>
  <c r="DE509" i="5"/>
  <c r="DF509" i="5"/>
  <c r="DG509" i="5"/>
  <c r="DH509" i="5"/>
  <c r="DI509" i="5"/>
  <c r="DW509" i="5"/>
  <c r="DX509" i="5"/>
  <c r="EC509" i="5"/>
  <c r="ED509" i="5"/>
  <c r="EE509" i="5"/>
  <c r="EJ509" i="5"/>
  <c r="EK509" i="5"/>
  <c r="EL509" i="5"/>
  <c r="FD509" i="5"/>
  <c r="FE509" i="5"/>
  <c r="DD510" i="5"/>
  <c r="DE510" i="5"/>
  <c r="DF510" i="5"/>
  <c r="DG510" i="5"/>
  <c r="DH510" i="5"/>
  <c r="DI510" i="5"/>
  <c r="DX510" i="5"/>
  <c r="EC510" i="5"/>
  <c r="ED510" i="5"/>
  <c r="EE510" i="5"/>
  <c r="EJ510" i="5"/>
  <c r="EK510" i="5"/>
  <c r="EL510" i="5"/>
  <c r="FD510" i="5"/>
  <c r="FE510" i="5"/>
  <c r="DD511" i="5"/>
  <c r="DE511" i="5"/>
  <c r="DF511" i="5"/>
  <c r="DG511" i="5"/>
  <c r="DH511" i="5"/>
  <c r="DI511" i="5"/>
  <c r="DW511" i="5"/>
  <c r="DX511" i="5"/>
  <c r="EC511" i="5"/>
  <c r="ED511" i="5"/>
  <c r="EE511" i="5"/>
  <c r="EJ511" i="5"/>
  <c r="EK511" i="5"/>
  <c r="EL511" i="5"/>
  <c r="FD511" i="5"/>
  <c r="FE511" i="5"/>
  <c r="DD512" i="5"/>
  <c r="DE512" i="5"/>
  <c r="DF512" i="5"/>
  <c r="DG512" i="5"/>
  <c r="DH512" i="5"/>
  <c r="DI512" i="5"/>
  <c r="DX512" i="5"/>
  <c r="EC512" i="5"/>
  <c r="ED512" i="5"/>
  <c r="EE512" i="5"/>
  <c r="EJ512" i="5"/>
  <c r="EK512" i="5"/>
  <c r="EL512" i="5"/>
  <c r="FD512" i="5"/>
  <c r="FE512" i="5"/>
  <c r="DD513" i="5"/>
  <c r="DE513" i="5"/>
  <c r="DF513" i="5"/>
  <c r="DG513" i="5"/>
  <c r="DH513" i="5"/>
  <c r="DI513" i="5"/>
  <c r="DW513" i="5"/>
  <c r="DX513" i="5"/>
  <c r="EC513" i="5"/>
  <c r="ED513" i="5"/>
  <c r="EE513" i="5"/>
  <c r="EJ513" i="5"/>
  <c r="EK513" i="5"/>
  <c r="EL513" i="5"/>
  <c r="FD513" i="5"/>
  <c r="FE513" i="5"/>
  <c r="DD514" i="5"/>
  <c r="DE514" i="5"/>
  <c r="DF514" i="5"/>
  <c r="DG514" i="5"/>
  <c r="DH514" i="5"/>
  <c r="DI514" i="5"/>
  <c r="DX514" i="5"/>
  <c r="EC514" i="5"/>
  <c r="ED514" i="5"/>
  <c r="EE514" i="5"/>
  <c r="EJ514" i="5"/>
  <c r="EK514" i="5"/>
  <c r="EL514" i="5"/>
  <c r="FD514" i="5"/>
  <c r="FE514" i="5"/>
  <c r="DD515" i="5"/>
  <c r="DE515" i="5"/>
  <c r="DF515" i="5"/>
  <c r="DG515" i="5"/>
  <c r="DH515" i="5"/>
  <c r="DI515" i="5"/>
  <c r="DW515" i="5"/>
  <c r="DX515" i="5"/>
  <c r="EC515" i="5"/>
  <c r="ED515" i="5"/>
  <c r="EE515" i="5"/>
  <c r="EJ515" i="5"/>
  <c r="EK515" i="5"/>
  <c r="EL515" i="5"/>
  <c r="FD515" i="5"/>
  <c r="FE515" i="5"/>
  <c r="DD516" i="5"/>
  <c r="DE516" i="5"/>
  <c r="DF516" i="5"/>
  <c r="DG516" i="5"/>
  <c r="DH516" i="5"/>
  <c r="DI516" i="5"/>
  <c r="DX516" i="5"/>
  <c r="EC516" i="5"/>
  <c r="ED516" i="5"/>
  <c r="EE516" i="5"/>
  <c r="EJ516" i="5"/>
  <c r="EK516" i="5"/>
  <c r="EL516" i="5"/>
  <c r="FD516" i="5"/>
  <c r="FE516" i="5"/>
  <c r="DD517" i="5"/>
  <c r="DE517" i="5"/>
  <c r="DF517" i="5"/>
  <c r="DG517" i="5"/>
  <c r="DH517" i="5"/>
  <c r="DI517" i="5"/>
  <c r="DW517" i="5"/>
  <c r="DX517" i="5"/>
  <c r="EC517" i="5"/>
  <c r="ED517" i="5"/>
  <c r="EE517" i="5"/>
  <c r="EJ517" i="5"/>
  <c r="EK517" i="5"/>
  <c r="EL517" i="5"/>
  <c r="FD517" i="5"/>
  <c r="FE517" i="5"/>
  <c r="DD518" i="5"/>
  <c r="DE518" i="5"/>
  <c r="DF518" i="5"/>
  <c r="DG518" i="5"/>
  <c r="DH518" i="5"/>
  <c r="DI518" i="5"/>
  <c r="DX518" i="5"/>
  <c r="EC518" i="5"/>
  <c r="ED518" i="5"/>
  <c r="EE518" i="5"/>
  <c r="EJ518" i="5"/>
  <c r="EK518" i="5"/>
  <c r="EL518" i="5"/>
  <c r="FD518" i="5"/>
  <c r="FE518" i="5"/>
  <c r="DD519" i="5"/>
  <c r="DE519" i="5"/>
  <c r="DF519" i="5"/>
  <c r="DG519" i="5"/>
  <c r="DH519" i="5"/>
  <c r="DI519" i="5"/>
  <c r="DW519" i="5"/>
  <c r="DX519" i="5"/>
  <c r="EC519" i="5"/>
  <c r="ED519" i="5"/>
  <c r="EE519" i="5"/>
  <c r="EJ519" i="5"/>
  <c r="EK519" i="5"/>
  <c r="EL519" i="5"/>
  <c r="FD519" i="5"/>
  <c r="FE519" i="5"/>
  <c r="DD520" i="5"/>
  <c r="DE520" i="5"/>
  <c r="DF520" i="5"/>
  <c r="DG520" i="5"/>
  <c r="DH520" i="5"/>
  <c r="DI520" i="5"/>
  <c r="DX520" i="5"/>
  <c r="EC520" i="5"/>
  <c r="ED520" i="5"/>
  <c r="EE520" i="5"/>
  <c r="EJ520" i="5"/>
  <c r="EK520" i="5"/>
  <c r="EL520" i="5"/>
  <c r="FD520" i="5"/>
  <c r="FE520" i="5"/>
  <c r="DD521" i="5"/>
  <c r="DE521" i="5"/>
  <c r="DF521" i="5"/>
  <c r="DG521" i="5"/>
  <c r="DH521" i="5"/>
  <c r="DI521" i="5"/>
  <c r="DW521" i="5"/>
  <c r="DX521" i="5"/>
  <c r="EC521" i="5"/>
  <c r="ED521" i="5"/>
  <c r="EE521" i="5"/>
  <c r="EJ521" i="5"/>
  <c r="EK521" i="5"/>
  <c r="EL521" i="5"/>
  <c r="FD521" i="5"/>
  <c r="FE521" i="5"/>
  <c r="DD522" i="5"/>
  <c r="DE522" i="5"/>
  <c r="DF522" i="5"/>
  <c r="DG522" i="5"/>
  <c r="DH522" i="5"/>
  <c r="DI522" i="5"/>
  <c r="DX522" i="5"/>
  <c r="EC522" i="5"/>
  <c r="ED522" i="5"/>
  <c r="EE522" i="5"/>
  <c r="EJ522" i="5"/>
  <c r="EK522" i="5"/>
  <c r="EL522" i="5"/>
  <c r="FD522" i="5"/>
  <c r="FE522" i="5"/>
  <c r="DD523" i="5"/>
  <c r="DE523" i="5"/>
  <c r="DF523" i="5"/>
  <c r="DG523" i="5"/>
  <c r="DH523" i="5"/>
  <c r="DI523" i="5"/>
  <c r="DW523" i="5"/>
  <c r="DX523" i="5"/>
  <c r="EC523" i="5"/>
  <c r="ED523" i="5"/>
  <c r="EE523" i="5"/>
  <c r="EJ523" i="5"/>
  <c r="EK523" i="5"/>
  <c r="EL523" i="5"/>
  <c r="FD523" i="5"/>
  <c r="FE523" i="5"/>
  <c r="DD524" i="5"/>
  <c r="DE524" i="5"/>
  <c r="DF524" i="5"/>
  <c r="DG524" i="5"/>
  <c r="DH524" i="5"/>
  <c r="DI524" i="5"/>
  <c r="DX524" i="5"/>
  <c r="EC524" i="5"/>
  <c r="ED524" i="5"/>
  <c r="EE524" i="5"/>
  <c r="EJ524" i="5"/>
  <c r="EK524" i="5"/>
  <c r="EL524" i="5"/>
  <c r="FD524" i="5"/>
  <c r="FE524" i="5"/>
  <c r="DD525" i="5"/>
  <c r="DE525" i="5"/>
  <c r="DF525" i="5"/>
  <c r="DG525" i="5"/>
  <c r="DH525" i="5"/>
  <c r="DI525" i="5"/>
  <c r="DW525" i="5"/>
  <c r="DX525" i="5"/>
  <c r="EC525" i="5"/>
  <c r="ED525" i="5"/>
  <c r="EE525" i="5"/>
  <c r="EJ525" i="5"/>
  <c r="EK525" i="5"/>
  <c r="EL525" i="5"/>
  <c r="FD525" i="5"/>
  <c r="FE525" i="5"/>
  <c r="DD526" i="5"/>
  <c r="DE526" i="5"/>
  <c r="DF526" i="5"/>
  <c r="DG526" i="5"/>
  <c r="DH526" i="5"/>
  <c r="DI526" i="5"/>
  <c r="DX526" i="5"/>
  <c r="EC526" i="5"/>
  <c r="ED526" i="5"/>
  <c r="EE526" i="5"/>
  <c r="EJ526" i="5"/>
  <c r="EK526" i="5"/>
  <c r="EL526" i="5"/>
  <c r="FD526" i="5"/>
  <c r="FE526" i="5"/>
  <c r="DD527" i="5"/>
  <c r="DE527" i="5"/>
  <c r="DF527" i="5"/>
  <c r="DG527" i="5"/>
  <c r="DH527" i="5"/>
  <c r="DI527" i="5"/>
  <c r="DW527" i="5"/>
  <c r="DX527" i="5"/>
  <c r="EC527" i="5"/>
  <c r="ED527" i="5"/>
  <c r="EE527" i="5"/>
  <c r="EJ527" i="5"/>
  <c r="EK527" i="5"/>
  <c r="EL527" i="5"/>
  <c r="FD527" i="5"/>
  <c r="FE527" i="5"/>
  <c r="DD528" i="5"/>
  <c r="DE528" i="5"/>
  <c r="DF528" i="5"/>
  <c r="DG528" i="5"/>
  <c r="DH528" i="5"/>
  <c r="DI528" i="5"/>
  <c r="DX528" i="5"/>
  <c r="EC528" i="5"/>
  <c r="ED528" i="5"/>
  <c r="EE528" i="5"/>
  <c r="EJ528" i="5"/>
  <c r="EK528" i="5"/>
  <c r="EL528" i="5"/>
  <c r="FD528" i="5"/>
  <c r="FE528" i="5"/>
  <c r="DD529" i="5"/>
  <c r="DE529" i="5"/>
  <c r="DF529" i="5"/>
  <c r="DG529" i="5"/>
  <c r="DH529" i="5"/>
  <c r="DI529" i="5"/>
  <c r="DW529" i="5"/>
  <c r="DX529" i="5"/>
  <c r="EC529" i="5"/>
  <c r="ED529" i="5"/>
  <c r="EE529" i="5"/>
  <c r="EJ529" i="5"/>
  <c r="EK529" i="5"/>
  <c r="EL529" i="5"/>
  <c r="FD529" i="5"/>
  <c r="FE529" i="5"/>
  <c r="DD530" i="5"/>
  <c r="DE530" i="5"/>
  <c r="DF530" i="5"/>
  <c r="DG530" i="5"/>
  <c r="DH530" i="5"/>
  <c r="DI530" i="5"/>
  <c r="DX530" i="5"/>
  <c r="EC530" i="5"/>
  <c r="ED530" i="5"/>
  <c r="EE530" i="5"/>
  <c r="EJ530" i="5"/>
  <c r="EK530" i="5"/>
  <c r="EL530" i="5"/>
  <c r="FD530" i="5"/>
  <c r="FE530" i="5"/>
  <c r="DD531" i="5"/>
  <c r="DE531" i="5"/>
  <c r="DF531" i="5"/>
  <c r="DG531" i="5"/>
  <c r="DH531" i="5"/>
  <c r="DI531" i="5"/>
  <c r="DW531" i="5"/>
  <c r="DX531" i="5"/>
  <c r="EC531" i="5"/>
  <c r="ED531" i="5"/>
  <c r="EE531" i="5"/>
  <c r="EJ531" i="5"/>
  <c r="EK531" i="5"/>
  <c r="EL531" i="5"/>
  <c r="FD531" i="5"/>
  <c r="FE531" i="5"/>
  <c r="DD532" i="5"/>
  <c r="DE532" i="5"/>
  <c r="DF532" i="5"/>
  <c r="DG532" i="5"/>
  <c r="DH532" i="5"/>
  <c r="DI532" i="5"/>
  <c r="DX532" i="5"/>
  <c r="EC532" i="5"/>
  <c r="ED532" i="5"/>
  <c r="EE532" i="5"/>
  <c r="EJ532" i="5"/>
  <c r="EK532" i="5"/>
  <c r="EL532" i="5"/>
  <c r="FD532" i="5"/>
  <c r="FE532" i="5"/>
  <c r="DD533" i="5"/>
  <c r="DE533" i="5"/>
  <c r="DF533" i="5"/>
  <c r="DG533" i="5"/>
  <c r="DH533" i="5"/>
  <c r="DI533" i="5"/>
  <c r="DW533" i="5"/>
  <c r="DX533" i="5"/>
  <c r="EC533" i="5"/>
  <c r="ED533" i="5"/>
  <c r="EE533" i="5"/>
  <c r="EJ533" i="5"/>
  <c r="EK533" i="5"/>
  <c r="EL533" i="5"/>
  <c r="FD533" i="5"/>
  <c r="FE533" i="5"/>
  <c r="DD534" i="5"/>
  <c r="DE534" i="5"/>
  <c r="DF534" i="5"/>
  <c r="DG534" i="5"/>
  <c r="DH534" i="5"/>
  <c r="DI534" i="5"/>
  <c r="DX534" i="5"/>
  <c r="EC534" i="5"/>
  <c r="ED534" i="5"/>
  <c r="EE534" i="5"/>
  <c r="EJ534" i="5"/>
  <c r="EK534" i="5"/>
  <c r="EL534" i="5"/>
  <c r="FD534" i="5"/>
  <c r="FE534" i="5"/>
  <c r="DD535" i="5"/>
  <c r="DE535" i="5"/>
  <c r="DF535" i="5"/>
  <c r="DG535" i="5"/>
  <c r="DH535" i="5"/>
  <c r="DI535" i="5"/>
  <c r="DW535" i="5"/>
  <c r="DX535" i="5"/>
  <c r="EC535" i="5"/>
  <c r="ED535" i="5"/>
  <c r="EE535" i="5"/>
  <c r="EJ535" i="5"/>
  <c r="EK535" i="5"/>
  <c r="EL535" i="5"/>
  <c r="FD535" i="5"/>
  <c r="FE535" i="5"/>
  <c r="DD536" i="5"/>
  <c r="DE536" i="5"/>
  <c r="DF536" i="5"/>
  <c r="DG536" i="5"/>
  <c r="DH536" i="5"/>
  <c r="DI536" i="5"/>
  <c r="DX536" i="5"/>
  <c r="EC536" i="5"/>
  <c r="ED536" i="5"/>
  <c r="EE536" i="5"/>
  <c r="EJ536" i="5"/>
  <c r="EK536" i="5"/>
  <c r="EL536" i="5"/>
  <c r="FD536" i="5"/>
  <c r="FE536" i="5"/>
  <c r="DD537" i="5"/>
  <c r="DE537" i="5"/>
  <c r="DF537" i="5"/>
  <c r="DG537" i="5"/>
  <c r="DH537" i="5"/>
  <c r="DI537" i="5"/>
  <c r="DW537" i="5"/>
  <c r="DX537" i="5"/>
  <c r="EC537" i="5"/>
  <c r="ED537" i="5"/>
  <c r="EE537" i="5"/>
  <c r="EJ537" i="5"/>
  <c r="EK537" i="5"/>
  <c r="EL537" i="5"/>
  <c r="FD537" i="5"/>
  <c r="FE537" i="5"/>
  <c r="DD538" i="5"/>
  <c r="DE538" i="5"/>
  <c r="DF538" i="5"/>
  <c r="DG538" i="5"/>
  <c r="DH538" i="5"/>
  <c r="DI538" i="5"/>
  <c r="DX538" i="5"/>
  <c r="EC538" i="5"/>
  <c r="ED538" i="5"/>
  <c r="EE538" i="5"/>
  <c r="EJ538" i="5"/>
  <c r="EK538" i="5"/>
  <c r="EL538" i="5"/>
  <c r="FD538" i="5"/>
  <c r="FE538" i="5"/>
  <c r="DD539" i="5"/>
  <c r="DE539" i="5"/>
  <c r="DF539" i="5"/>
  <c r="DG539" i="5"/>
  <c r="DH539" i="5"/>
  <c r="DI539" i="5"/>
  <c r="DW539" i="5"/>
  <c r="DX539" i="5"/>
  <c r="EC539" i="5"/>
  <c r="ED539" i="5"/>
  <c r="EE539" i="5"/>
  <c r="EJ539" i="5"/>
  <c r="EK539" i="5"/>
  <c r="EL539" i="5"/>
  <c r="FD539" i="5"/>
  <c r="FE539" i="5"/>
  <c r="DD540" i="5"/>
  <c r="DE540" i="5"/>
  <c r="DF540" i="5"/>
  <c r="DG540" i="5"/>
  <c r="DH540" i="5"/>
  <c r="DI540" i="5"/>
  <c r="DX540" i="5"/>
  <c r="EC540" i="5"/>
  <c r="ED540" i="5"/>
  <c r="EE540" i="5"/>
  <c r="EJ540" i="5"/>
  <c r="EK540" i="5"/>
  <c r="EL540" i="5"/>
  <c r="EU540" i="5"/>
  <c r="FD540" i="5"/>
  <c r="FE540" i="5"/>
  <c r="DD541" i="5"/>
  <c r="DE541" i="5"/>
  <c r="DF541" i="5"/>
  <c r="DG541" i="5"/>
  <c r="DH541" i="5"/>
  <c r="DI541" i="5"/>
  <c r="DW541" i="5"/>
  <c r="DX541" i="5"/>
  <c r="EC541" i="5"/>
  <c r="ED541" i="5"/>
  <c r="EE541" i="5"/>
  <c r="EJ541" i="5"/>
  <c r="EK541" i="5"/>
  <c r="EL541" i="5"/>
  <c r="EV541" i="5"/>
  <c r="DJ541" i="5" s="1"/>
  <c r="FD541" i="5"/>
  <c r="FE541" i="5"/>
  <c r="DD542" i="5"/>
  <c r="DE542" i="5"/>
  <c r="DF542" i="5"/>
  <c r="DG542" i="5"/>
  <c r="DH542" i="5"/>
  <c r="DI542" i="5"/>
  <c r="DX542" i="5"/>
  <c r="EC542" i="5"/>
  <c r="ED542" i="5"/>
  <c r="EE542" i="5"/>
  <c r="EJ542" i="5"/>
  <c r="EK542" i="5"/>
  <c r="EL542" i="5"/>
  <c r="EU542" i="5"/>
  <c r="FD542" i="5"/>
  <c r="FE542" i="5"/>
  <c r="DD543" i="5"/>
  <c r="DE543" i="5"/>
  <c r="DF543" i="5"/>
  <c r="DG543" i="5"/>
  <c r="DH543" i="5"/>
  <c r="DI543" i="5"/>
  <c r="DW543" i="5"/>
  <c r="DX543" i="5"/>
  <c r="EC543" i="5"/>
  <c r="ED543" i="5"/>
  <c r="EE543" i="5"/>
  <c r="EJ543" i="5"/>
  <c r="EK543" i="5"/>
  <c r="EL543" i="5"/>
  <c r="EU543" i="5"/>
  <c r="FD543" i="5"/>
  <c r="FE543" i="5"/>
  <c r="DD544" i="5"/>
  <c r="DE544" i="5"/>
  <c r="DF544" i="5"/>
  <c r="DG544" i="5"/>
  <c r="DH544" i="5"/>
  <c r="DI544" i="5"/>
  <c r="DX544" i="5"/>
  <c r="EC544" i="5"/>
  <c r="ED544" i="5"/>
  <c r="EE544" i="5"/>
  <c r="EJ544" i="5"/>
  <c r="EK544" i="5"/>
  <c r="EL544" i="5"/>
  <c r="EU544" i="5"/>
  <c r="FD544" i="5"/>
  <c r="FE544" i="5"/>
  <c r="DD545" i="5"/>
  <c r="DE545" i="5"/>
  <c r="DF545" i="5"/>
  <c r="DG545" i="5"/>
  <c r="DH545" i="5"/>
  <c r="DI545" i="5"/>
  <c r="DW545" i="5"/>
  <c r="DX545" i="5"/>
  <c r="EC545" i="5"/>
  <c r="ED545" i="5"/>
  <c r="EE545" i="5"/>
  <c r="EJ545" i="5"/>
  <c r="EK545" i="5"/>
  <c r="EL545" i="5"/>
  <c r="FD545" i="5"/>
  <c r="FE545" i="5"/>
  <c r="DD546" i="5"/>
  <c r="DE546" i="5"/>
  <c r="DF546" i="5"/>
  <c r="DG546" i="5"/>
  <c r="DH546" i="5"/>
  <c r="DI546" i="5"/>
  <c r="DX546" i="5"/>
  <c r="EC546" i="5"/>
  <c r="ED546" i="5"/>
  <c r="EE546" i="5"/>
  <c r="EJ546" i="5"/>
  <c r="EK546" i="5"/>
  <c r="EL546" i="5"/>
  <c r="EU546" i="5"/>
  <c r="FD546" i="5"/>
  <c r="FE546" i="5"/>
  <c r="DD547" i="5"/>
  <c r="DE547" i="5"/>
  <c r="DF547" i="5"/>
  <c r="DG547" i="5"/>
  <c r="DH547" i="5"/>
  <c r="DI547" i="5"/>
  <c r="DW547" i="5"/>
  <c r="DX547" i="5"/>
  <c r="EC547" i="5"/>
  <c r="ED547" i="5"/>
  <c r="EE547" i="5"/>
  <c r="EJ547" i="5"/>
  <c r="EK547" i="5"/>
  <c r="EL547" i="5"/>
  <c r="EU547" i="5"/>
  <c r="FD547" i="5"/>
  <c r="FE547" i="5"/>
  <c r="DD548" i="5"/>
  <c r="DE548" i="5"/>
  <c r="DF548" i="5"/>
  <c r="DG548" i="5"/>
  <c r="DH548" i="5"/>
  <c r="DI548" i="5"/>
  <c r="DX548" i="5"/>
  <c r="EC548" i="5"/>
  <c r="ED548" i="5"/>
  <c r="EE548" i="5"/>
  <c r="EJ548" i="5"/>
  <c r="EK548" i="5"/>
  <c r="EL548" i="5"/>
  <c r="EU548" i="5"/>
  <c r="FD548" i="5"/>
  <c r="FE548" i="5"/>
  <c r="DD549" i="5"/>
  <c r="DE549" i="5"/>
  <c r="DF549" i="5"/>
  <c r="DG549" i="5"/>
  <c r="DH549" i="5"/>
  <c r="DI549" i="5"/>
  <c r="DW549" i="5"/>
  <c r="DX549" i="5"/>
  <c r="EC549" i="5"/>
  <c r="ED549" i="5"/>
  <c r="EE549" i="5"/>
  <c r="EJ549" i="5"/>
  <c r="EK549" i="5"/>
  <c r="EL549" i="5"/>
  <c r="EU549" i="5"/>
  <c r="FD549" i="5"/>
  <c r="FE549" i="5"/>
  <c r="DD550" i="5"/>
  <c r="DE550" i="5"/>
  <c r="DF550" i="5"/>
  <c r="DG550" i="5"/>
  <c r="DH550" i="5"/>
  <c r="DI550" i="5"/>
  <c r="DX550" i="5"/>
  <c r="EC550" i="5"/>
  <c r="ED550" i="5"/>
  <c r="EE550" i="5"/>
  <c r="EJ550" i="5"/>
  <c r="EK550" i="5"/>
  <c r="EL550" i="5"/>
  <c r="EU550" i="5"/>
  <c r="FD550" i="5"/>
  <c r="FE550" i="5"/>
  <c r="DD551" i="5"/>
  <c r="DE551" i="5"/>
  <c r="DF551" i="5"/>
  <c r="DG551" i="5"/>
  <c r="DH551" i="5"/>
  <c r="EQ551" i="5" s="1"/>
  <c r="DI551" i="5"/>
  <c r="DW551" i="5"/>
  <c r="DX551" i="5"/>
  <c r="EC551" i="5"/>
  <c r="ED551" i="5"/>
  <c r="EE551" i="5"/>
  <c r="EJ551" i="5"/>
  <c r="EK551" i="5"/>
  <c r="EL551" i="5"/>
  <c r="EU551" i="5"/>
  <c r="FD551" i="5"/>
  <c r="FE551" i="5"/>
  <c r="DD552" i="5"/>
  <c r="DE552" i="5"/>
  <c r="DF552" i="5"/>
  <c r="DG552" i="5"/>
  <c r="DH552" i="5"/>
  <c r="DI552" i="5"/>
  <c r="DX552" i="5"/>
  <c r="EC552" i="5"/>
  <c r="ED552" i="5"/>
  <c r="EE552" i="5"/>
  <c r="EJ552" i="5"/>
  <c r="EK552" i="5"/>
  <c r="EL552" i="5"/>
  <c r="EU552" i="5"/>
  <c r="FD552" i="5"/>
  <c r="FE552" i="5"/>
  <c r="DD553" i="5"/>
  <c r="DE553" i="5"/>
  <c r="DF553" i="5"/>
  <c r="DG553" i="5"/>
  <c r="DH553" i="5"/>
  <c r="EQ553" i="5" s="1"/>
  <c r="DI553" i="5"/>
  <c r="DW553" i="5"/>
  <c r="DX553" i="5"/>
  <c r="EC553" i="5"/>
  <c r="ED553" i="5"/>
  <c r="EE553" i="5"/>
  <c r="EJ553" i="5"/>
  <c r="EK553" i="5"/>
  <c r="EL553" i="5"/>
  <c r="FD553" i="5"/>
  <c r="FE553" i="5"/>
  <c r="DD554" i="5"/>
  <c r="DE554" i="5"/>
  <c r="DF554" i="5"/>
  <c r="DG554" i="5"/>
  <c r="DH554" i="5"/>
  <c r="DI554" i="5"/>
  <c r="DX554" i="5"/>
  <c r="EC554" i="5"/>
  <c r="ED554" i="5"/>
  <c r="EE554" i="5"/>
  <c r="EJ554" i="5"/>
  <c r="EK554" i="5"/>
  <c r="EL554" i="5"/>
  <c r="EU554" i="5"/>
  <c r="FD554" i="5"/>
  <c r="FE554" i="5"/>
  <c r="DD555" i="5"/>
  <c r="DE555" i="5"/>
  <c r="DF555" i="5"/>
  <c r="DG555" i="5"/>
  <c r="DH555" i="5"/>
  <c r="EQ555" i="5" s="1"/>
  <c r="DI555" i="5"/>
  <c r="DW555" i="5"/>
  <c r="DX555" i="5"/>
  <c r="EC555" i="5"/>
  <c r="ED555" i="5"/>
  <c r="EE555" i="5"/>
  <c r="EJ555" i="5"/>
  <c r="EK555" i="5"/>
  <c r="EL555" i="5"/>
  <c r="EU555" i="5"/>
  <c r="FD555" i="5"/>
  <c r="FE555" i="5"/>
  <c r="DD556" i="5"/>
  <c r="DE556" i="5"/>
  <c r="DF556" i="5"/>
  <c r="DG556" i="5"/>
  <c r="DH556" i="5"/>
  <c r="DI556" i="5"/>
  <c r="DX556" i="5"/>
  <c r="EC556" i="5"/>
  <c r="ED556" i="5"/>
  <c r="EE556" i="5"/>
  <c r="EJ556" i="5"/>
  <c r="EK556" i="5"/>
  <c r="EL556" i="5"/>
  <c r="EU556" i="5"/>
  <c r="FD556" i="5"/>
  <c r="FE556" i="5"/>
  <c r="DD557" i="5"/>
  <c r="DE557" i="5"/>
  <c r="DF557" i="5"/>
  <c r="DG557" i="5"/>
  <c r="DH557" i="5"/>
  <c r="EQ557" i="5" s="1"/>
  <c r="DI557" i="5"/>
  <c r="DW557" i="5"/>
  <c r="DX557" i="5"/>
  <c r="EC557" i="5"/>
  <c r="ED557" i="5"/>
  <c r="EE557" i="5"/>
  <c r="EJ557" i="5"/>
  <c r="EK557" i="5"/>
  <c r="EL557" i="5"/>
  <c r="FD557" i="5"/>
  <c r="FE557" i="5"/>
  <c r="DD558" i="5"/>
  <c r="DE558" i="5"/>
  <c r="DF558" i="5"/>
  <c r="DG558" i="5"/>
  <c r="DH558" i="5"/>
  <c r="DI558" i="5"/>
  <c r="DX558" i="5"/>
  <c r="EC558" i="5"/>
  <c r="ED558" i="5"/>
  <c r="EE558" i="5"/>
  <c r="EJ558" i="5"/>
  <c r="EK558" i="5"/>
  <c r="EL558" i="5"/>
  <c r="EU558" i="5"/>
  <c r="FD558" i="5"/>
  <c r="FE558" i="5"/>
  <c r="DD559" i="5"/>
  <c r="DE559" i="5"/>
  <c r="DF559" i="5"/>
  <c r="DG559" i="5"/>
  <c r="DH559" i="5"/>
  <c r="EQ559" i="5" s="1"/>
  <c r="DI559" i="5"/>
  <c r="DW559" i="5"/>
  <c r="DX559" i="5"/>
  <c r="EC559" i="5"/>
  <c r="ED559" i="5"/>
  <c r="EE559" i="5"/>
  <c r="EJ559" i="5"/>
  <c r="EK559" i="5"/>
  <c r="EL559" i="5"/>
  <c r="EU559" i="5"/>
  <c r="FD559" i="5"/>
  <c r="FE559" i="5"/>
  <c r="DD560" i="5"/>
  <c r="DE560" i="5"/>
  <c r="DF560" i="5"/>
  <c r="DG560" i="5"/>
  <c r="DH560" i="5"/>
  <c r="DI560" i="5"/>
  <c r="DX560" i="5"/>
  <c r="EC560" i="5"/>
  <c r="ED560" i="5"/>
  <c r="EE560" i="5"/>
  <c r="EJ560" i="5"/>
  <c r="EK560" i="5"/>
  <c r="EL560" i="5"/>
  <c r="EU560" i="5"/>
  <c r="FD560" i="5"/>
  <c r="FE560" i="5"/>
  <c r="DD561" i="5"/>
  <c r="DE561" i="5"/>
  <c r="DF561" i="5"/>
  <c r="DG561" i="5"/>
  <c r="DH561" i="5"/>
  <c r="EQ561" i="5" s="1"/>
  <c r="DI561" i="5"/>
  <c r="DW561" i="5"/>
  <c r="DX561" i="5"/>
  <c r="EC561" i="5"/>
  <c r="ED561" i="5"/>
  <c r="EE561" i="5"/>
  <c r="EJ561" i="5"/>
  <c r="EK561" i="5"/>
  <c r="EL561" i="5"/>
  <c r="FD561" i="5"/>
  <c r="FE561" i="5"/>
  <c r="DD562" i="5"/>
  <c r="DE562" i="5"/>
  <c r="DF562" i="5"/>
  <c r="DG562" i="5"/>
  <c r="DH562" i="5"/>
  <c r="DI562" i="5"/>
  <c r="DX562" i="5"/>
  <c r="EC562" i="5"/>
  <c r="ED562" i="5"/>
  <c r="EE562" i="5"/>
  <c r="EJ562" i="5"/>
  <c r="EK562" i="5"/>
  <c r="EL562" i="5"/>
  <c r="EU562" i="5"/>
  <c r="FD562" i="5"/>
  <c r="FE562" i="5"/>
  <c r="DD563" i="5"/>
  <c r="DE563" i="5"/>
  <c r="DF563" i="5"/>
  <c r="DG563" i="5"/>
  <c r="DH563" i="5"/>
  <c r="EQ563" i="5" s="1"/>
  <c r="DI563" i="5"/>
  <c r="DW563" i="5"/>
  <c r="DX563" i="5"/>
  <c r="EC563" i="5"/>
  <c r="ED563" i="5"/>
  <c r="EE563" i="5"/>
  <c r="EJ563" i="5"/>
  <c r="EK563" i="5"/>
  <c r="EL563" i="5"/>
  <c r="EU563" i="5"/>
  <c r="EV563" i="5"/>
  <c r="FD563" i="5"/>
  <c r="FE563" i="5"/>
  <c r="DD564" i="5"/>
  <c r="DE564" i="5"/>
  <c r="DF564" i="5"/>
  <c r="DG564" i="5"/>
  <c r="DH564" i="5"/>
  <c r="DI564" i="5"/>
  <c r="DX564" i="5"/>
  <c r="EC564" i="5"/>
  <c r="ED564" i="5"/>
  <c r="EE564" i="5"/>
  <c r="EJ564" i="5"/>
  <c r="EK564" i="5"/>
  <c r="EL564" i="5"/>
  <c r="EU564" i="5"/>
  <c r="FD564" i="5"/>
  <c r="FE564" i="5"/>
  <c r="DD565" i="5"/>
  <c r="DE565" i="5"/>
  <c r="DF565" i="5"/>
  <c r="DG565" i="5"/>
  <c r="DH565" i="5"/>
  <c r="EQ565" i="5" s="1"/>
  <c r="DI565" i="5"/>
  <c r="DW565" i="5"/>
  <c r="DX565" i="5"/>
  <c r="EC565" i="5"/>
  <c r="ED565" i="5"/>
  <c r="EE565" i="5"/>
  <c r="EJ565" i="5"/>
  <c r="EK565" i="5"/>
  <c r="EL565" i="5"/>
  <c r="FD565" i="5"/>
  <c r="FE565" i="5"/>
  <c r="DD566" i="5"/>
  <c r="DE566" i="5"/>
  <c r="DF566" i="5"/>
  <c r="DG566" i="5"/>
  <c r="DH566" i="5"/>
  <c r="DI566" i="5"/>
  <c r="DX566" i="5"/>
  <c r="EC566" i="5"/>
  <c r="ED566" i="5"/>
  <c r="EE566" i="5"/>
  <c r="EJ566" i="5"/>
  <c r="EK566" i="5"/>
  <c r="EL566" i="5"/>
  <c r="EU566" i="5"/>
  <c r="FD566" i="5"/>
  <c r="FE566" i="5"/>
  <c r="DD567" i="5"/>
  <c r="DE567" i="5"/>
  <c r="DF567" i="5"/>
  <c r="DG567" i="5"/>
  <c r="DH567" i="5"/>
  <c r="EQ567" i="5" s="1"/>
  <c r="DI567" i="5"/>
  <c r="DW567" i="5"/>
  <c r="DX567" i="5"/>
  <c r="EC567" i="5"/>
  <c r="ED567" i="5"/>
  <c r="EE567" i="5"/>
  <c r="EJ567" i="5"/>
  <c r="EK567" i="5"/>
  <c r="EL567" i="5"/>
  <c r="EU567" i="5"/>
  <c r="FD567" i="5"/>
  <c r="FE567" i="5"/>
  <c r="DD568" i="5"/>
  <c r="DE568" i="5"/>
  <c r="DF568" i="5"/>
  <c r="DG568" i="5"/>
  <c r="DH568" i="5"/>
  <c r="EQ568" i="5" s="1"/>
  <c r="DI568" i="5"/>
  <c r="DX568" i="5"/>
  <c r="EC568" i="5"/>
  <c r="ED568" i="5"/>
  <c r="EE568" i="5"/>
  <c r="EJ568" i="5"/>
  <c r="EK568" i="5"/>
  <c r="EL568" i="5"/>
  <c r="EU568" i="5"/>
  <c r="FD568" i="5"/>
  <c r="FE568" i="5"/>
  <c r="DD569" i="5"/>
  <c r="DE569" i="5"/>
  <c r="DF569" i="5"/>
  <c r="DG569" i="5"/>
  <c r="DH569" i="5"/>
  <c r="EQ569" i="5" s="1"/>
  <c r="DI569" i="5"/>
  <c r="DW569" i="5"/>
  <c r="DX569" i="5"/>
  <c r="EC569" i="5"/>
  <c r="ED569" i="5"/>
  <c r="EE569" i="5"/>
  <c r="EJ569" i="5"/>
  <c r="EK569" i="5"/>
  <c r="EL569" i="5"/>
  <c r="FD569" i="5"/>
  <c r="FE569" i="5"/>
  <c r="DD570" i="5"/>
  <c r="DE570" i="5"/>
  <c r="DF570" i="5"/>
  <c r="DG570" i="5"/>
  <c r="DH570" i="5"/>
  <c r="DQ570" i="5" s="1"/>
  <c r="DI570" i="5"/>
  <c r="DX570" i="5"/>
  <c r="EC570" i="5"/>
  <c r="ED570" i="5"/>
  <c r="EE570" i="5"/>
  <c r="EJ570" i="5"/>
  <c r="EK570" i="5"/>
  <c r="EL570" i="5"/>
  <c r="EU570" i="5"/>
  <c r="FD570" i="5"/>
  <c r="FE570" i="5"/>
  <c r="DD571" i="5"/>
  <c r="DE571" i="5"/>
  <c r="DF571" i="5"/>
  <c r="DG571" i="5"/>
  <c r="DH571" i="5"/>
  <c r="EQ571" i="5" s="1"/>
  <c r="DI571" i="5"/>
  <c r="DW571" i="5"/>
  <c r="DX571" i="5"/>
  <c r="EC571" i="5"/>
  <c r="ED571" i="5"/>
  <c r="EE571" i="5"/>
  <c r="EJ571" i="5"/>
  <c r="EK571" i="5"/>
  <c r="EL571" i="5"/>
  <c r="FD571" i="5"/>
  <c r="FE571" i="5"/>
  <c r="DD572" i="5"/>
  <c r="DE572" i="5"/>
  <c r="DF572" i="5"/>
  <c r="DG572" i="5"/>
  <c r="DH572" i="5"/>
  <c r="DI572" i="5"/>
  <c r="DX572" i="5"/>
  <c r="EC572" i="5"/>
  <c r="ED572" i="5"/>
  <c r="EE572" i="5"/>
  <c r="EJ572" i="5"/>
  <c r="EK572" i="5"/>
  <c r="EL572" i="5"/>
  <c r="EU572" i="5"/>
  <c r="FD572" i="5"/>
  <c r="FE572" i="5"/>
  <c r="DD573" i="5"/>
  <c r="DE573" i="5"/>
  <c r="DF573" i="5"/>
  <c r="DG573" i="5"/>
  <c r="DH573" i="5"/>
  <c r="EQ573" i="5" s="1"/>
  <c r="DI573" i="5"/>
  <c r="DW573" i="5"/>
  <c r="DX573" i="5"/>
  <c r="EC573" i="5"/>
  <c r="ED573" i="5"/>
  <c r="EE573" i="5"/>
  <c r="EJ573" i="5"/>
  <c r="EK573" i="5"/>
  <c r="EL573" i="5"/>
  <c r="FD573" i="5"/>
  <c r="FE573" i="5"/>
  <c r="DD574" i="5"/>
  <c r="DE574" i="5"/>
  <c r="DF574" i="5"/>
  <c r="DG574" i="5"/>
  <c r="DH574" i="5"/>
  <c r="EQ574" i="5" s="1"/>
  <c r="DI574" i="5"/>
  <c r="DX574" i="5"/>
  <c r="EC574" i="5"/>
  <c r="ED574" i="5"/>
  <c r="EE574" i="5"/>
  <c r="EJ574" i="5"/>
  <c r="EK574" i="5"/>
  <c r="EL574" i="5"/>
  <c r="EU574" i="5"/>
  <c r="FD574" i="5"/>
  <c r="FE574" i="5"/>
  <c r="DD575" i="5"/>
  <c r="DE575" i="5"/>
  <c r="DF575" i="5"/>
  <c r="DG575" i="5"/>
  <c r="DH575" i="5"/>
  <c r="EQ575" i="5" s="1"/>
  <c r="DI575" i="5"/>
  <c r="DW575" i="5"/>
  <c r="DX575" i="5"/>
  <c r="EC575" i="5"/>
  <c r="ED575" i="5"/>
  <c r="EE575" i="5"/>
  <c r="EJ575" i="5"/>
  <c r="EK575" i="5"/>
  <c r="EL575" i="5"/>
  <c r="EU575" i="5"/>
  <c r="FD575" i="5"/>
  <c r="FE575" i="5"/>
  <c r="DD576" i="5"/>
  <c r="DE576" i="5"/>
  <c r="DF576" i="5"/>
  <c r="DG576" i="5"/>
  <c r="DH576" i="5"/>
  <c r="DI576" i="5"/>
  <c r="DX576" i="5"/>
  <c r="EC576" i="5"/>
  <c r="ED576" i="5"/>
  <c r="EE576" i="5"/>
  <c r="EJ576" i="5"/>
  <c r="EK576" i="5"/>
  <c r="EL576" i="5"/>
  <c r="EU576" i="5"/>
  <c r="FD576" i="5"/>
  <c r="FE576" i="5"/>
  <c r="DD577" i="5"/>
  <c r="DE577" i="5"/>
  <c r="DF577" i="5"/>
  <c r="DG577" i="5"/>
  <c r="DH577" i="5"/>
  <c r="EQ577" i="5" s="1"/>
  <c r="DI577" i="5"/>
  <c r="DW577" i="5"/>
  <c r="DX577" i="5"/>
  <c r="EC577" i="5"/>
  <c r="ED577" i="5"/>
  <c r="EE577" i="5"/>
  <c r="EJ577" i="5"/>
  <c r="EK577" i="5"/>
  <c r="EL577" i="5"/>
  <c r="FD577" i="5"/>
  <c r="FE577" i="5"/>
  <c r="DD578" i="5"/>
  <c r="DE578" i="5"/>
  <c r="DF578" i="5"/>
  <c r="DG578" i="5"/>
  <c r="DH578" i="5"/>
  <c r="DI578" i="5"/>
  <c r="DX578" i="5"/>
  <c r="EC578" i="5"/>
  <c r="ED578" i="5"/>
  <c r="EE578" i="5"/>
  <c r="EJ578" i="5"/>
  <c r="EK578" i="5"/>
  <c r="EL578" i="5"/>
  <c r="EU578" i="5"/>
  <c r="FD578" i="5"/>
  <c r="FE578" i="5"/>
  <c r="DD579" i="5"/>
  <c r="DE579" i="5"/>
  <c r="DF579" i="5"/>
  <c r="DG579" i="5"/>
  <c r="DH579" i="5"/>
  <c r="EQ579" i="5" s="1"/>
  <c r="DI579" i="5"/>
  <c r="DW579" i="5"/>
  <c r="DX579" i="5"/>
  <c r="EC579" i="5"/>
  <c r="ED579" i="5"/>
  <c r="EE579" i="5"/>
  <c r="EJ579" i="5"/>
  <c r="EK579" i="5"/>
  <c r="EL579" i="5"/>
  <c r="EU579" i="5"/>
  <c r="FD579" i="5"/>
  <c r="FE579" i="5"/>
  <c r="DD580" i="5"/>
  <c r="DE580" i="5"/>
  <c r="DF580" i="5"/>
  <c r="DG580" i="5"/>
  <c r="DH580" i="5"/>
  <c r="DI580" i="5"/>
  <c r="DX580" i="5"/>
  <c r="EC580" i="5"/>
  <c r="ED580" i="5"/>
  <c r="EE580" i="5"/>
  <c r="EJ580" i="5"/>
  <c r="EK580" i="5"/>
  <c r="EL580" i="5"/>
  <c r="EU580" i="5"/>
  <c r="FD580" i="5"/>
  <c r="FE580" i="5"/>
  <c r="DD581" i="5"/>
  <c r="DE581" i="5"/>
  <c r="DF581" i="5"/>
  <c r="DG581" i="5"/>
  <c r="DH581" i="5"/>
  <c r="DI581" i="5"/>
  <c r="DW581" i="5"/>
  <c r="DX581" i="5"/>
  <c r="EC581" i="5"/>
  <c r="ED581" i="5"/>
  <c r="EE581" i="5"/>
  <c r="EJ581" i="5"/>
  <c r="EK581" i="5"/>
  <c r="EL581" i="5"/>
  <c r="FD581" i="5"/>
  <c r="FE581" i="5"/>
  <c r="DD582" i="5"/>
  <c r="DE582" i="5"/>
  <c r="DF582" i="5"/>
  <c r="DG582" i="5"/>
  <c r="DH582" i="5"/>
  <c r="DI582" i="5"/>
  <c r="DX582" i="5"/>
  <c r="EC582" i="5"/>
  <c r="ED582" i="5"/>
  <c r="EE582" i="5"/>
  <c r="EJ582" i="5"/>
  <c r="EK582" i="5"/>
  <c r="EL582" i="5"/>
  <c r="EU582" i="5"/>
  <c r="FD582" i="5"/>
  <c r="FE582" i="5"/>
  <c r="DD583" i="5"/>
  <c r="DE583" i="5"/>
  <c r="DF583" i="5"/>
  <c r="DG583" i="5"/>
  <c r="DH583" i="5"/>
  <c r="DQ583" i="5" s="1"/>
  <c r="DI583" i="5"/>
  <c r="DW583" i="5"/>
  <c r="DX583" i="5"/>
  <c r="EC583" i="5"/>
  <c r="ED583" i="5"/>
  <c r="EE583" i="5"/>
  <c r="EJ583" i="5"/>
  <c r="EK583" i="5"/>
  <c r="EL583" i="5"/>
  <c r="EU583" i="5"/>
  <c r="FD583" i="5"/>
  <c r="FE583" i="5"/>
  <c r="DD584" i="5"/>
  <c r="DE584" i="5"/>
  <c r="DF584" i="5"/>
  <c r="DG584" i="5"/>
  <c r="DH584" i="5"/>
  <c r="DI584" i="5"/>
  <c r="DX584" i="5"/>
  <c r="EC584" i="5"/>
  <c r="ED584" i="5"/>
  <c r="EE584" i="5"/>
  <c r="EJ584" i="5"/>
  <c r="EK584" i="5"/>
  <c r="EL584" i="5"/>
  <c r="EU584" i="5"/>
  <c r="FD584" i="5"/>
  <c r="FE584" i="5"/>
  <c r="DD585" i="5"/>
  <c r="DE585" i="5"/>
  <c r="DF585" i="5"/>
  <c r="DG585" i="5"/>
  <c r="DH585" i="5"/>
  <c r="EQ585" i="5" s="1"/>
  <c r="DI585" i="5"/>
  <c r="DW585" i="5"/>
  <c r="DX585" i="5"/>
  <c r="EC585" i="5"/>
  <c r="ED585" i="5"/>
  <c r="EE585" i="5"/>
  <c r="EJ585" i="5"/>
  <c r="EK585" i="5"/>
  <c r="EL585" i="5"/>
  <c r="FD585" i="5"/>
  <c r="FE585" i="5"/>
  <c r="DD586" i="5"/>
  <c r="DE586" i="5"/>
  <c r="DF586" i="5"/>
  <c r="DG586" i="5"/>
  <c r="DH586" i="5"/>
  <c r="DI586" i="5"/>
  <c r="DX586" i="5"/>
  <c r="EC586" i="5"/>
  <c r="ED586" i="5"/>
  <c r="EE586" i="5"/>
  <c r="EJ586" i="5"/>
  <c r="EK586" i="5"/>
  <c r="EL586" i="5"/>
  <c r="EU586" i="5"/>
  <c r="FD586" i="5"/>
  <c r="FE586" i="5"/>
  <c r="DD587" i="5"/>
  <c r="DE587" i="5"/>
  <c r="DF587" i="5"/>
  <c r="DG587" i="5"/>
  <c r="DH587" i="5"/>
  <c r="DI587" i="5"/>
  <c r="DW587" i="5"/>
  <c r="DX587" i="5"/>
  <c r="EC587" i="5"/>
  <c r="ED587" i="5"/>
  <c r="EE587" i="5"/>
  <c r="EJ587" i="5"/>
  <c r="EK587" i="5"/>
  <c r="EL587" i="5"/>
  <c r="EU587" i="5"/>
  <c r="FD587" i="5"/>
  <c r="FE587" i="5"/>
  <c r="DD588" i="5"/>
  <c r="DE588" i="5"/>
  <c r="DF588" i="5"/>
  <c r="DG588" i="5"/>
  <c r="DH588" i="5"/>
  <c r="DI588" i="5"/>
  <c r="DX588" i="5"/>
  <c r="EC588" i="5"/>
  <c r="ED588" i="5"/>
  <c r="EE588" i="5"/>
  <c r="EJ588" i="5"/>
  <c r="EK588" i="5"/>
  <c r="EL588" i="5"/>
  <c r="EU588" i="5"/>
  <c r="FD588" i="5"/>
  <c r="FE588" i="5"/>
  <c r="DD589" i="5"/>
  <c r="DE589" i="5"/>
  <c r="DF589" i="5"/>
  <c r="DG589" i="5"/>
  <c r="DH589" i="5"/>
  <c r="EQ589" i="5" s="1"/>
  <c r="DI589" i="5"/>
  <c r="DW589" i="5"/>
  <c r="DX589" i="5"/>
  <c r="EC589" i="5"/>
  <c r="ED589" i="5"/>
  <c r="EE589" i="5"/>
  <c r="EJ589" i="5"/>
  <c r="EK589" i="5"/>
  <c r="EL589" i="5"/>
  <c r="FD589" i="5"/>
  <c r="FE589" i="5"/>
  <c r="DD590" i="5"/>
  <c r="DE590" i="5"/>
  <c r="DF590" i="5"/>
  <c r="DG590" i="5"/>
  <c r="DH590" i="5"/>
  <c r="DI590" i="5"/>
  <c r="DX590" i="5"/>
  <c r="EC590" i="5"/>
  <c r="ED590" i="5"/>
  <c r="EE590" i="5"/>
  <c r="EJ590" i="5"/>
  <c r="EK590" i="5"/>
  <c r="EL590" i="5"/>
  <c r="EU590" i="5"/>
  <c r="FD590" i="5"/>
  <c r="FE590" i="5"/>
  <c r="DD591" i="5"/>
  <c r="DE591" i="5"/>
  <c r="DF591" i="5"/>
  <c r="DG591" i="5"/>
  <c r="DH591" i="5"/>
  <c r="DI591" i="5"/>
  <c r="DW591" i="5"/>
  <c r="DX591" i="5"/>
  <c r="EC591" i="5"/>
  <c r="ED591" i="5"/>
  <c r="EE591" i="5"/>
  <c r="EJ591" i="5"/>
  <c r="EK591" i="5"/>
  <c r="EL591" i="5"/>
  <c r="EU591" i="5"/>
  <c r="FD591" i="5"/>
  <c r="FE591" i="5"/>
  <c r="DD592" i="5"/>
  <c r="DE592" i="5"/>
  <c r="DF592" i="5"/>
  <c r="DG592" i="5"/>
  <c r="DH592" i="5"/>
  <c r="DI592" i="5"/>
  <c r="DX592" i="5"/>
  <c r="EC592" i="5"/>
  <c r="ED592" i="5"/>
  <c r="EE592" i="5"/>
  <c r="EJ592" i="5"/>
  <c r="EK592" i="5"/>
  <c r="EL592" i="5"/>
  <c r="EU592" i="5"/>
  <c r="FD592" i="5"/>
  <c r="FE592" i="5"/>
  <c r="DD593" i="5"/>
  <c r="DE593" i="5"/>
  <c r="DF593" i="5"/>
  <c r="DG593" i="5"/>
  <c r="DH593" i="5"/>
  <c r="DI593" i="5"/>
  <c r="DW593" i="5"/>
  <c r="DX593" i="5"/>
  <c r="EC593" i="5"/>
  <c r="ED593" i="5"/>
  <c r="EE593" i="5"/>
  <c r="EJ593" i="5"/>
  <c r="EK593" i="5"/>
  <c r="EL593" i="5"/>
  <c r="FD593" i="5"/>
  <c r="FE593" i="5"/>
  <c r="DD594" i="5"/>
  <c r="DE594" i="5"/>
  <c r="DF594" i="5"/>
  <c r="DG594" i="5"/>
  <c r="DH594" i="5"/>
  <c r="EQ594" i="5" s="1"/>
  <c r="DI594" i="5"/>
  <c r="DX594" i="5"/>
  <c r="EC594" i="5"/>
  <c r="ED594" i="5"/>
  <c r="EE594" i="5"/>
  <c r="EJ594" i="5"/>
  <c r="EK594" i="5"/>
  <c r="EL594" i="5"/>
  <c r="EU594" i="5"/>
  <c r="FD594" i="5"/>
  <c r="FE594" i="5"/>
  <c r="DD595" i="5"/>
  <c r="DE595" i="5"/>
  <c r="DF595" i="5"/>
  <c r="DG595" i="5"/>
  <c r="DH595" i="5"/>
  <c r="EQ595" i="5" s="1"/>
  <c r="DI595" i="5"/>
  <c r="DW595" i="5"/>
  <c r="DX595" i="5"/>
  <c r="EC595" i="5"/>
  <c r="ED595" i="5"/>
  <c r="EE595" i="5"/>
  <c r="EJ595" i="5"/>
  <c r="EK595" i="5"/>
  <c r="EL595" i="5"/>
  <c r="EU595" i="5"/>
  <c r="FD595" i="5"/>
  <c r="FE595" i="5"/>
  <c r="DD596" i="5"/>
  <c r="DE596" i="5"/>
  <c r="DF596" i="5"/>
  <c r="DG596" i="5"/>
  <c r="DH596" i="5"/>
  <c r="DI596" i="5"/>
  <c r="DX596" i="5"/>
  <c r="EC596" i="5"/>
  <c r="ED596" i="5"/>
  <c r="EE596" i="5"/>
  <c r="EJ596" i="5"/>
  <c r="EK596" i="5"/>
  <c r="EL596" i="5"/>
  <c r="EU596" i="5"/>
  <c r="FD596" i="5"/>
  <c r="FE596" i="5"/>
  <c r="DD597" i="5"/>
  <c r="DE597" i="5"/>
  <c r="DF597" i="5"/>
  <c r="DG597" i="5"/>
  <c r="DH597" i="5"/>
  <c r="EQ597" i="5" s="1"/>
  <c r="DI597" i="5"/>
  <c r="DW597" i="5"/>
  <c r="DX597" i="5"/>
  <c r="EC597" i="5"/>
  <c r="ED597" i="5"/>
  <c r="EE597" i="5"/>
  <c r="EJ597" i="5"/>
  <c r="EK597" i="5"/>
  <c r="EL597" i="5"/>
  <c r="FD597" i="5"/>
  <c r="FE597" i="5"/>
  <c r="DD598" i="5"/>
  <c r="DE598" i="5"/>
  <c r="DF598" i="5"/>
  <c r="DG598" i="5"/>
  <c r="DH598" i="5"/>
  <c r="DI598" i="5"/>
  <c r="DX598" i="5"/>
  <c r="EC598" i="5"/>
  <c r="ED598" i="5"/>
  <c r="EE598" i="5"/>
  <c r="EJ598" i="5"/>
  <c r="EK598" i="5"/>
  <c r="EL598" i="5"/>
  <c r="EU598" i="5"/>
  <c r="FD598" i="5"/>
  <c r="FE598" i="5"/>
  <c r="DD599" i="5"/>
  <c r="DE599" i="5"/>
  <c r="DF599" i="5"/>
  <c r="DG599" i="5"/>
  <c r="DH599" i="5"/>
  <c r="DI599" i="5"/>
  <c r="DW599" i="5"/>
  <c r="DX599" i="5"/>
  <c r="EC599" i="5"/>
  <c r="ED599" i="5"/>
  <c r="EE599" i="5"/>
  <c r="EJ599" i="5"/>
  <c r="EK599" i="5"/>
  <c r="EL599" i="5"/>
  <c r="EU599" i="5"/>
  <c r="FD599" i="5"/>
  <c r="FE599" i="5"/>
  <c r="DD600" i="5"/>
  <c r="DE600" i="5"/>
  <c r="DF600" i="5"/>
  <c r="DG600" i="5"/>
  <c r="DH600" i="5"/>
  <c r="DQ600" i="5" s="1"/>
  <c r="DI600" i="5"/>
  <c r="DX600" i="5"/>
  <c r="EC600" i="5"/>
  <c r="ED600" i="5"/>
  <c r="EE600" i="5"/>
  <c r="EJ600" i="5"/>
  <c r="EK600" i="5"/>
  <c r="EL600" i="5"/>
  <c r="EU600" i="5"/>
  <c r="FD600" i="5"/>
  <c r="FE600" i="5"/>
  <c r="EQ584" i="5" l="1"/>
  <c r="EQ552" i="5"/>
  <c r="EZ462" i="5"/>
  <c r="EZ542" i="5"/>
  <c r="EZ584" i="5"/>
  <c r="EZ482" i="5"/>
  <c r="EZ43" i="5"/>
  <c r="EZ506" i="5"/>
  <c r="EZ426" i="5"/>
  <c r="EZ434" i="5"/>
  <c r="EZ458" i="5"/>
  <c r="EZ498" i="5"/>
  <c r="EZ530" i="5"/>
  <c r="EZ449" i="5"/>
  <c r="EZ505" i="5"/>
  <c r="EZ562" i="5"/>
  <c r="EZ559" i="5"/>
  <c r="EZ558" i="5"/>
  <c r="EZ571" i="5"/>
  <c r="EZ454" i="5"/>
  <c r="EZ466" i="5"/>
  <c r="EZ474" i="5"/>
  <c r="EZ554" i="5"/>
  <c r="EZ564" i="5"/>
  <c r="EZ574" i="5"/>
  <c r="EZ470" i="5"/>
  <c r="EZ490" i="5"/>
  <c r="EZ534" i="5"/>
  <c r="EZ546" i="5"/>
  <c r="EZ570" i="5"/>
  <c r="EZ550" i="5"/>
  <c r="EZ566" i="5"/>
  <c r="EZ579" i="5"/>
  <c r="DQ468" i="5"/>
  <c r="FF558" i="5"/>
  <c r="FF557" i="5"/>
  <c r="FF556" i="5"/>
  <c r="FF555" i="5"/>
  <c r="FF546" i="5"/>
  <c r="FF545" i="5"/>
  <c r="FF544" i="5"/>
  <c r="FF543" i="5"/>
  <c r="FF535" i="5"/>
  <c r="FF534" i="5"/>
  <c r="FF526" i="5"/>
  <c r="FF519" i="5"/>
  <c r="FF518" i="5"/>
  <c r="FF509" i="5"/>
  <c r="FF508" i="5"/>
  <c r="FF501" i="5"/>
  <c r="FF500" i="5"/>
  <c r="FF491" i="5"/>
  <c r="FF490" i="5"/>
  <c r="FF483" i="5"/>
  <c r="FF482" i="5"/>
  <c r="EM476" i="5"/>
  <c r="DT476" i="5" s="1"/>
  <c r="FF475" i="5"/>
  <c r="FF474" i="5"/>
  <c r="FF438" i="5"/>
  <c r="FF437" i="5"/>
  <c r="FF436" i="5"/>
  <c r="FF426" i="5"/>
  <c r="FF425" i="5"/>
  <c r="FF566" i="5"/>
  <c r="FF565" i="5"/>
  <c r="FF564" i="5"/>
  <c r="FF563" i="5"/>
  <c r="FF597" i="5"/>
  <c r="EZ575" i="5"/>
  <c r="EZ582" i="5"/>
  <c r="EZ578" i="5"/>
  <c r="FF591" i="5"/>
  <c r="DP583" i="5"/>
  <c r="FF582" i="5"/>
  <c r="FF581" i="5"/>
  <c r="FF580" i="5"/>
  <c r="FF579" i="5"/>
  <c r="FF586" i="5"/>
  <c r="FF585" i="5"/>
  <c r="FF583" i="5"/>
  <c r="FF570" i="5"/>
  <c r="FF506" i="5"/>
  <c r="FF498" i="5"/>
  <c r="FF470" i="5"/>
  <c r="FF458" i="5"/>
  <c r="FF457" i="5"/>
  <c r="FF527" i="5"/>
  <c r="FF554" i="5"/>
  <c r="FF552" i="5"/>
  <c r="FF542" i="5"/>
  <c r="FF541" i="5"/>
  <c r="FF537" i="5"/>
  <c r="FF536" i="5"/>
  <c r="FF600" i="5"/>
  <c r="FF599" i="5"/>
  <c r="DQ589" i="5"/>
  <c r="FF588" i="5"/>
  <c r="FF587" i="5"/>
  <c r="EF583" i="5"/>
  <c r="EG583" i="5" s="1"/>
  <c r="FF578" i="5"/>
  <c r="FF577" i="5"/>
  <c r="FF576" i="5"/>
  <c r="FF575" i="5"/>
  <c r="FF562" i="5"/>
  <c r="FF540" i="5"/>
  <c r="FF598" i="5"/>
  <c r="FF596" i="5"/>
  <c r="FF595" i="5"/>
  <c r="EF594" i="5"/>
  <c r="EG594" i="5" s="1"/>
  <c r="FF584" i="5"/>
  <c r="FF548" i="5"/>
  <c r="FF529" i="5"/>
  <c r="FF528" i="5"/>
  <c r="FF521" i="5"/>
  <c r="FF520" i="5"/>
  <c r="FF511" i="5"/>
  <c r="FF510" i="5"/>
  <c r="FF503" i="5"/>
  <c r="FF502" i="5"/>
  <c r="FF495" i="5"/>
  <c r="FF494" i="5"/>
  <c r="FF493" i="5"/>
  <c r="FF492" i="5"/>
  <c r="EF489" i="5"/>
  <c r="EG489" i="5" s="1"/>
  <c r="FF485" i="5"/>
  <c r="FF484" i="5"/>
  <c r="FF477" i="5"/>
  <c r="FF476" i="5"/>
  <c r="FF467" i="5"/>
  <c r="FF454" i="5"/>
  <c r="FF453" i="5"/>
  <c r="FF452" i="5"/>
  <c r="FF451" i="5"/>
  <c r="FF435" i="5"/>
  <c r="FF512" i="5"/>
  <c r="FF463" i="5"/>
  <c r="FF448" i="5"/>
  <c r="FF434" i="5"/>
  <c r="FF456" i="5"/>
  <c r="FF455" i="5"/>
  <c r="FF442" i="5"/>
  <c r="FF441" i="5"/>
  <c r="FF440" i="5"/>
  <c r="FF439" i="5"/>
  <c r="FF430" i="5"/>
  <c r="FF429" i="5"/>
  <c r="FF428" i="5"/>
  <c r="FF427" i="5"/>
  <c r="EZ155" i="5"/>
  <c r="EU180" i="5"/>
  <c r="EZ63" i="5"/>
  <c r="EZ235" i="5"/>
  <c r="EZ91" i="5"/>
  <c r="EZ291" i="5"/>
  <c r="EZ36" i="5"/>
  <c r="EZ174" i="5"/>
  <c r="DK563" i="5"/>
  <c r="DJ563" i="5"/>
  <c r="FF553" i="5"/>
  <c r="FG553" i="5" s="1"/>
  <c r="FF551" i="5"/>
  <c r="FG551" i="5" s="1"/>
  <c r="EZ448" i="5"/>
  <c r="EZ452" i="5"/>
  <c r="DK569" i="5"/>
  <c r="FF594" i="5"/>
  <c r="FG594" i="5" s="1"/>
  <c r="FF592" i="5"/>
  <c r="FG592" i="5" s="1"/>
  <c r="FF574" i="5"/>
  <c r="FG574" i="5" s="1"/>
  <c r="FF572" i="5"/>
  <c r="FF571" i="5"/>
  <c r="FF550" i="5"/>
  <c r="FF549" i="5"/>
  <c r="DM541" i="5"/>
  <c r="DK541" i="5"/>
  <c r="FF538" i="5"/>
  <c r="FF531" i="5"/>
  <c r="FF530" i="5"/>
  <c r="FG530" i="5" s="1"/>
  <c r="FF523" i="5"/>
  <c r="FG523" i="5" s="1"/>
  <c r="FF522" i="5"/>
  <c r="FF505" i="5"/>
  <c r="FF504" i="5"/>
  <c r="FG504" i="5" s="1"/>
  <c r="FF497" i="5"/>
  <c r="FG497" i="5" s="1"/>
  <c r="FF496" i="5"/>
  <c r="FF487" i="5"/>
  <c r="FF486" i="5"/>
  <c r="FG486" i="5" s="1"/>
  <c r="FF479" i="5"/>
  <c r="FG479" i="5" s="1"/>
  <c r="FF478" i="5"/>
  <c r="FF471" i="5"/>
  <c r="FF466" i="5"/>
  <c r="FG466" i="5" s="1"/>
  <c r="FF465" i="5"/>
  <c r="FF464" i="5"/>
  <c r="FF450" i="5"/>
  <c r="FF449" i="5"/>
  <c r="FF447" i="5"/>
  <c r="FG447" i="5" s="1"/>
  <c r="FF433" i="5"/>
  <c r="FF432" i="5"/>
  <c r="EZ163" i="5"/>
  <c r="EZ438" i="5"/>
  <c r="EZ446" i="5"/>
  <c r="EZ450" i="5"/>
  <c r="EZ478" i="5"/>
  <c r="EZ486" i="5"/>
  <c r="EZ494" i="5"/>
  <c r="EZ502" i="5"/>
  <c r="EZ526" i="5"/>
  <c r="EZ538" i="5"/>
  <c r="EZ563" i="5"/>
  <c r="EZ567" i="5"/>
  <c r="EZ583" i="5"/>
  <c r="DJ569" i="5"/>
  <c r="FF593" i="5"/>
  <c r="FG593" i="5" s="1"/>
  <c r="FF573" i="5"/>
  <c r="FF539" i="5"/>
  <c r="FF515" i="5"/>
  <c r="FF514" i="5"/>
  <c r="FG514" i="5" s="1"/>
  <c r="FF513" i="5"/>
  <c r="FG513" i="5" s="1"/>
  <c r="FF590" i="5"/>
  <c r="FF589" i="5"/>
  <c r="FF569" i="5"/>
  <c r="FG569" i="5" s="1"/>
  <c r="FF568" i="5"/>
  <c r="FF567" i="5"/>
  <c r="FF561" i="5"/>
  <c r="FG561" i="5" s="1"/>
  <c r="FF560" i="5"/>
  <c r="FG560" i="5" s="1"/>
  <c r="FF559" i="5"/>
  <c r="FF547" i="5"/>
  <c r="FF533" i="5"/>
  <c r="FG533" i="5" s="1"/>
  <c r="FF532" i="5"/>
  <c r="FG532" i="5" s="1"/>
  <c r="FF525" i="5"/>
  <c r="FF524" i="5"/>
  <c r="FF517" i="5"/>
  <c r="FG517" i="5" s="1"/>
  <c r="FF516" i="5"/>
  <c r="FG516" i="5" s="1"/>
  <c r="FF507" i="5"/>
  <c r="FF499" i="5"/>
  <c r="FF489" i="5"/>
  <c r="FF488" i="5"/>
  <c r="FF481" i="5"/>
  <c r="FF480" i="5"/>
  <c r="FF473" i="5"/>
  <c r="FF472" i="5"/>
  <c r="FG472" i="5" s="1"/>
  <c r="FF469" i="5"/>
  <c r="FF468" i="5"/>
  <c r="FF462" i="5"/>
  <c r="FG462" i="5" s="1"/>
  <c r="FF461" i="5"/>
  <c r="FG461" i="5" s="1"/>
  <c r="FF460" i="5"/>
  <c r="FF459" i="5"/>
  <c r="FF446" i="5"/>
  <c r="FF445" i="5"/>
  <c r="FG445" i="5" s="1"/>
  <c r="FF444" i="5"/>
  <c r="FF443" i="5"/>
  <c r="FF431" i="5"/>
  <c r="FG431" i="5" s="1"/>
  <c r="EQ570" i="5"/>
  <c r="ER570" i="5" s="1"/>
  <c r="EQ598" i="5"/>
  <c r="ER598" i="5" s="1"/>
  <c r="EF582" i="5"/>
  <c r="EG582" i="5" s="1"/>
  <c r="EQ562" i="5"/>
  <c r="FF355" i="5"/>
  <c r="FG355" i="5" s="1"/>
  <c r="FF326" i="5"/>
  <c r="FG326" i="5" s="1"/>
  <c r="FF322" i="5"/>
  <c r="FG322" i="5" s="1"/>
  <c r="FF317" i="5"/>
  <c r="FF313" i="5"/>
  <c r="FG313" i="5" s="1"/>
  <c r="FF309" i="5"/>
  <c r="FG309" i="5" s="1"/>
  <c r="FF305" i="5"/>
  <c r="FG305" i="5" s="1"/>
  <c r="FF300" i="5"/>
  <c r="FG300" i="5" s="1"/>
  <c r="FF296" i="5"/>
  <c r="FG296" i="5" s="1"/>
  <c r="FF292" i="5"/>
  <c r="FG292" i="5" s="1"/>
  <c r="FF288" i="5"/>
  <c r="FG288" i="5" s="1"/>
  <c r="FF284" i="5"/>
  <c r="FF280" i="5"/>
  <c r="FF249" i="5"/>
  <c r="FG249" i="5" s="1"/>
  <c r="FF244" i="5"/>
  <c r="FG244" i="5" s="1"/>
  <c r="FF240" i="5"/>
  <c r="FF236" i="5"/>
  <c r="FG236" i="5" s="1"/>
  <c r="FF232" i="5"/>
  <c r="FG232" i="5" s="1"/>
  <c r="FF228" i="5"/>
  <c r="FG228" i="5" s="1"/>
  <c r="FF224" i="5"/>
  <c r="FF220" i="5"/>
  <c r="FG220" i="5" s="1"/>
  <c r="FF216" i="5"/>
  <c r="FG216" i="5" s="1"/>
  <c r="FF212" i="5"/>
  <c r="FG212" i="5" s="1"/>
  <c r="FF208" i="5"/>
  <c r="EZ20" i="5"/>
  <c r="EZ47" i="5"/>
  <c r="EZ71" i="5"/>
  <c r="EZ136" i="5"/>
  <c r="EZ319" i="5"/>
  <c r="EZ31" i="5"/>
  <c r="EZ55" i="5"/>
  <c r="EZ143" i="5"/>
  <c r="EZ212" i="5"/>
  <c r="FF335" i="5"/>
  <c r="FG335" i="5" s="1"/>
  <c r="FF331" i="5"/>
  <c r="FG331" i="5" s="1"/>
  <c r="FF323" i="5"/>
  <c r="FF319" i="5"/>
  <c r="FG319" i="5" s="1"/>
  <c r="FF318" i="5"/>
  <c r="FG318" i="5" s="1"/>
  <c r="FF314" i="5"/>
  <c r="FG314" i="5" s="1"/>
  <c r="FF310" i="5"/>
  <c r="FF301" i="5"/>
  <c r="FG301" i="5" s="1"/>
  <c r="FF297" i="5"/>
  <c r="FG297" i="5" s="1"/>
  <c r="FF277" i="5"/>
  <c r="FG277" i="5" s="1"/>
  <c r="FF273" i="5"/>
  <c r="FF269" i="5"/>
  <c r="FG269" i="5" s="1"/>
  <c r="FF265" i="5"/>
  <c r="FG265" i="5" s="1"/>
  <c r="FF260" i="5"/>
  <c r="FG260" i="5" s="1"/>
  <c r="FF256" i="5"/>
  <c r="FF251" i="5"/>
  <c r="FG251" i="5" s="1"/>
  <c r="FF250" i="5"/>
  <c r="FG250" i="5" s="1"/>
  <c r="FF245" i="5"/>
  <c r="FG245" i="5" s="1"/>
  <c r="FF241" i="5"/>
  <c r="FF237" i="5"/>
  <c r="FF233" i="5"/>
  <c r="FG233" i="5" s="1"/>
  <c r="FF229" i="5"/>
  <c r="FG229" i="5" s="1"/>
  <c r="FF225" i="5"/>
  <c r="FF221" i="5"/>
  <c r="FG221" i="5" s="1"/>
  <c r="FF217" i="5"/>
  <c r="FG217" i="5" s="1"/>
  <c r="FF213" i="5"/>
  <c r="FG213" i="5" s="1"/>
  <c r="FF209" i="5"/>
  <c r="FF204" i="5"/>
  <c r="FG204" i="5" s="1"/>
  <c r="FF200" i="5"/>
  <c r="FG200" i="5" s="1"/>
  <c r="FF196" i="5"/>
  <c r="FG196" i="5" s="1"/>
  <c r="FF192" i="5"/>
  <c r="FF187" i="5"/>
  <c r="FG187" i="5" s="1"/>
  <c r="FF186" i="5"/>
  <c r="FG186" i="5" s="1"/>
  <c r="FF182" i="5"/>
  <c r="FG182" i="5" s="1"/>
  <c r="FF91" i="5"/>
  <c r="FF90" i="5"/>
  <c r="FG90" i="5" s="1"/>
  <c r="FF86" i="5"/>
  <c r="FG86" i="5" s="1"/>
  <c r="FF81" i="5"/>
  <c r="FG81" i="5" s="1"/>
  <c r="FF77" i="5"/>
  <c r="FF73" i="5"/>
  <c r="FG73" i="5" s="1"/>
  <c r="FF69" i="5"/>
  <c r="FG69" i="5" s="1"/>
  <c r="FF65" i="5"/>
  <c r="FG65" i="5" s="1"/>
  <c r="FF61" i="5"/>
  <c r="FF57" i="5"/>
  <c r="FG57" i="5" s="1"/>
  <c r="FF53" i="5"/>
  <c r="FG53" i="5" s="1"/>
  <c r="FF48" i="5"/>
  <c r="FG48" i="5" s="1"/>
  <c r="FF44" i="5"/>
  <c r="FF40" i="5"/>
  <c r="FG40" i="5" s="1"/>
  <c r="FF36" i="5"/>
  <c r="FG36" i="5" s="1"/>
  <c r="FF31" i="5"/>
  <c r="FG31" i="5" s="1"/>
  <c r="FF27" i="5"/>
  <c r="FF23" i="5"/>
  <c r="FG23" i="5" s="1"/>
  <c r="FF374" i="5"/>
  <c r="FG374" i="5" s="1"/>
  <c r="FF369" i="5"/>
  <c r="FG369" i="5" s="1"/>
  <c r="FF339" i="5"/>
  <c r="FF327" i="5"/>
  <c r="FG327" i="5" s="1"/>
  <c r="FF306" i="5"/>
  <c r="FG306" i="5" s="1"/>
  <c r="FF419" i="5"/>
  <c r="FG419" i="5" s="1"/>
  <c r="FF394" i="5"/>
  <c r="FF389" i="5"/>
  <c r="FG389" i="5" s="1"/>
  <c r="FF379" i="5"/>
  <c r="FG379" i="5" s="1"/>
  <c r="FF402" i="5"/>
  <c r="FG402" i="5" s="1"/>
  <c r="FF420" i="5"/>
  <c r="FF412" i="5"/>
  <c r="FF407" i="5"/>
  <c r="FG407" i="5" s="1"/>
  <c r="FF403" i="5"/>
  <c r="FG403" i="5" s="1"/>
  <c r="FF399" i="5"/>
  <c r="FF395" i="5"/>
  <c r="FG395" i="5" s="1"/>
  <c r="FF391" i="5"/>
  <c r="FG391" i="5" s="1"/>
  <c r="FF385" i="5"/>
  <c r="FG385" i="5" s="1"/>
  <c r="FF162" i="5"/>
  <c r="FF157" i="5"/>
  <c r="FG157" i="5" s="1"/>
  <c r="FF153" i="5"/>
  <c r="FG153" i="5" s="1"/>
  <c r="FF149" i="5"/>
  <c r="FG149" i="5" s="1"/>
  <c r="FF145" i="5"/>
  <c r="FF141" i="5"/>
  <c r="FG141" i="5" s="1"/>
  <c r="FF137" i="5"/>
  <c r="FG137" i="5" s="1"/>
  <c r="FF398" i="5"/>
  <c r="FG398" i="5" s="1"/>
  <c r="FF390" i="5"/>
  <c r="FF384" i="5"/>
  <c r="FG384" i="5" s="1"/>
  <c r="FF424" i="5"/>
  <c r="FG424" i="5" s="1"/>
  <c r="FF416" i="5"/>
  <c r="FG416" i="5" s="1"/>
  <c r="FF203" i="5"/>
  <c r="FF199" i="5"/>
  <c r="FG199" i="5" s="1"/>
  <c r="FF195" i="5"/>
  <c r="FG195" i="5" s="1"/>
  <c r="FF191" i="5"/>
  <c r="FG191" i="5" s="1"/>
  <c r="FF190" i="5"/>
  <c r="FF185" i="5"/>
  <c r="FG185" i="5" s="1"/>
  <c r="FF181" i="5"/>
  <c r="FG181" i="5" s="1"/>
  <c r="FF176" i="5"/>
  <c r="FG176" i="5" s="1"/>
  <c r="FF171" i="5"/>
  <c r="FF167" i="5"/>
  <c r="FG167" i="5" s="1"/>
  <c r="FF142" i="5"/>
  <c r="FG142" i="5" s="1"/>
  <c r="EZ96" i="5"/>
  <c r="FF112" i="5"/>
  <c r="FF107" i="5"/>
  <c r="FG107" i="5" s="1"/>
  <c r="FF103" i="5"/>
  <c r="FG103" i="5" s="1"/>
  <c r="FF102" i="5"/>
  <c r="FG102" i="5" s="1"/>
  <c r="FF101" i="5"/>
  <c r="FF97" i="5"/>
  <c r="FG97" i="5" s="1"/>
  <c r="FF132" i="5"/>
  <c r="FG132" i="5" s="1"/>
  <c r="FF128" i="5"/>
  <c r="FG128" i="5" s="1"/>
  <c r="FF124" i="5"/>
  <c r="FF56" i="5"/>
  <c r="FG56" i="5" s="1"/>
  <c r="FF52" i="5"/>
  <c r="FG52" i="5" s="1"/>
  <c r="FF47" i="5"/>
  <c r="FG47" i="5" s="1"/>
  <c r="FF43" i="5"/>
  <c r="FF39" i="5"/>
  <c r="FF35" i="5"/>
  <c r="FG35" i="5" s="1"/>
  <c r="FF34" i="5"/>
  <c r="FG34" i="5" s="1"/>
  <c r="FF30" i="5"/>
  <c r="FF26" i="5"/>
  <c r="FG26" i="5" s="1"/>
  <c r="FF22" i="5"/>
  <c r="FG22" i="5" s="1"/>
  <c r="DK260" i="5"/>
  <c r="DJ243" i="5"/>
  <c r="FF421" i="5"/>
  <c r="FG421" i="5" s="1"/>
  <c r="FF417" i="5"/>
  <c r="FG417" i="5" s="1"/>
  <c r="FF387" i="5"/>
  <c r="FG387" i="5" s="1"/>
  <c r="FF363" i="5"/>
  <c r="FF359" i="5"/>
  <c r="FG359" i="5" s="1"/>
  <c r="FF358" i="5"/>
  <c r="FG358" i="5" s="1"/>
  <c r="FF357" i="5"/>
  <c r="FG357" i="5" s="1"/>
  <c r="FF353" i="5"/>
  <c r="FF349" i="5"/>
  <c r="FG349" i="5" s="1"/>
  <c r="FF344" i="5"/>
  <c r="FG344" i="5" s="1"/>
  <c r="FF340" i="5"/>
  <c r="FG340" i="5" s="1"/>
  <c r="FF336" i="5"/>
  <c r="FF332" i="5"/>
  <c r="FG332" i="5" s="1"/>
  <c r="FF290" i="5"/>
  <c r="FG290" i="5" s="1"/>
  <c r="FF286" i="5"/>
  <c r="FG286" i="5" s="1"/>
  <c r="FF282" i="5"/>
  <c r="FF278" i="5"/>
  <c r="FG278" i="5" s="1"/>
  <c r="FF274" i="5"/>
  <c r="FG274" i="5" s="1"/>
  <c r="FF270" i="5"/>
  <c r="FG270" i="5" s="1"/>
  <c r="FF266" i="5"/>
  <c r="FF261" i="5"/>
  <c r="FG261" i="5" s="1"/>
  <c r="FF257" i="5"/>
  <c r="FG257" i="5" s="1"/>
  <c r="FF252" i="5"/>
  <c r="FG252" i="5" s="1"/>
  <c r="FF247" i="5"/>
  <c r="FF246" i="5"/>
  <c r="FG246" i="5" s="1"/>
  <c r="FF242" i="5"/>
  <c r="FG242" i="5" s="1"/>
  <c r="FF100" i="5"/>
  <c r="FG100" i="5" s="1"/>
  <c r="FF96" i="5"/>
  <c r="FF92" i="5"/>
  <c r="FG92" i="5" s="1"/>
  <c r="FF87" i="5"/>
  <c r="FG87" i="5" s="1"/>
  <c r="FF83" i="5"/>
  <c r="FG83" i="5" s="1"/>
  <c r="FF82" i="5"/>
  <c r="FF78" i="5"/>
  <c r="FG78" i="5" s="1"/>
  <c r="FF74" i="5"/>
  <c r="FG74" i="5" s="1"/>
  <c r="FF70" i="5"/>
  <c r="FG70" i="5" s="1"/>
  <c r="FF66" i="5"/>
  <c r="FF62" i="5"/>
  <c r="FG62" i="5" s="1"/>
  <c r="FF58" i="5"/>
  <c r="FG58" i="5" s="1"/>
  <c r="FF54" i="5"/>
  <c r="FG54" i="5" s="1"/>
  <c r="FF49" i="5"/>
  <c r="FF45" i="5"/>
  <c r="FG45" i="5" s="1"/>
  <c r="FF41" i="5"/>
  <c r="FG41" i="5" s="1"/>
  <c r="FF37" i="5"/>
  <c r="FG37" i="5" s="1"/>
  <c r="FF32" i="5"/>
  <c r="FF28" i="5"/>
  <c r="FG28" i="5" s="1"/>
  <c r="FF24" i="5"/>
  <c r="FG24" i="5" s="1"/>
  <c r="DJ347" i="5"/>
  <c r="DJ219" i="5"/>
  <c r="DJ35" i="5"/>
  <c r="DK212" i="5"/>
  <c r="FF413" i="5"/>
  <c r="FG413" i="5" s="1"/>
  <c r="FF408" i="5"/>
  <c r="FF378" i="5"/>
  <c r="FG378" i="5" s="1"/>
  <c r="FF377" i="5"/>
  <c r="FG377" i="5" s="1"/>
  <c r="FF373" i="5"/>
  <c r="FG373" i="5" s="1"/>
  <c r="FF368" i="5"/>
  <c r="FF364" i="5"/>
  <c r="FG364" i="5" s="1"/>
  <c r="FF360" i="5"/>
  <c r="FG360" i="5" s="1"/>
  <c r="FF354" i="5"/>
  <c r="FG354" i="5" s="1"/>
  <c r="FF350" i="5"/>
  <c r="FF345" i="5"/>
  <c r="FG345" i="5" s="1"/>
  <c r="FF291" i="5"/>
  <c r="FG291" i="5" s="1"/>
  <c r="FF287" i="5"/>
  <c r="FG287" i="5" s="1"/>
  <c r="FF283" i="5"/>
  <c r="FF279" i="5"/>
  <c r="FG279" i="5" s="1"/>
  <c r="FF275" i="5"/>
  <c r="FG275" i="5" s="1"/>
  <c r="FF271" i="5"/>
  <c r="FG271" i="5" s="1"/>
  <c r="FF267" i="5"/>
  <c r="FF263" i="5"/>
  <c r="FG263" i="5" s="1"/>
  <c r="FF262" i="5"/>
  <c r="FG262" i="5" s="1"/>
  <c r="FF258" i="5"/>
  <c r="FG258" i="5" s="1"/>
  <c r="FF239" i="5"/>
  <c r="FF235" i="5"/>
  <c r="FG235" i="5" s="1"/>
  <c r="FF231" i="5"/>
  <c r="FG231" i="5" s="1"/>
  <c r="FF227" i="5"/>
  <c r="FG227" i="5" s="1"/>
  <c r="FF223" i="5"/>
  <c r="FF219" i="5"/>
  <c r="FG219" i="5" s="1"/>
  <c r="FF215" i="5"/>
  <c r="FG215" i="5" s="1"/>
  <c r="FF211" i="5"/>
  <c r="FG211" i="5" s="1"/>
  <c r="FF207" i="5"/>
  <c r="FF206" i="5"/>
  <c r="FG206" i="5" s="1"/>
  <c r="FF202" i="5"/>
  <c r="FG202" i="5" s="1"/>
  <c r="FF198" i="5"/>
  <c r="FG198" i="5" s="1"/>
  <c r="FF194" i="5"/>
  <c r="FF189" i="5"/>
  <c r="FG189" i="5" s="1"/>
  <c r="FF184" i="5"/>
  <c r="FG184" i="5" s="1"/>
  <c r="FF180" i="5"/>
  <c r="FG180" i="5" s="1"/>
  <c r="FF179" i="5"/>
  <c r="FF175" i="5"/>
  <c r="FG175" i="5" s="1"/>
  <c r="FF174" i="5"/>
  <c r="FG174" i="5" s="1"/>
  <c r="FF170" i="5"/>
  <c r="FG170" i="5" s="1"/>
  <c r="FF166" i="5"/>
  <c r="FF165" i="5"/>
  <c r="FF161" i="5"/>
  <c r="FG161" i="5" s="1"/>
  <c r="FF156" i="5"/>
  <c r="FG156" i="5" s="1"/>
  <c r="FF152" i="5"/>
  <c r="FF148" i="5"/>
  <c r="FF144" i="5"/>
  <c r="FG144" i="5" s="1"/>
  <c r="FF140" i="5"/>
  <c r="FG140" i="5" s="1"/>
  <c r="FF136" i="5"/>
  <c r="FF131" i="5"/>
  <c r="FG131" i="5" s="1"/>
  <c r="FF127" i="5"/>
  <c r="FG127" i="5" s="1"/>
  <c r="FF123" i="5"/>
  <c r="FG123" i="5" s="1"/>
  <c r="FF122" i="5"/>
  <c r="FF121" i="5"/>
  <c r="FG121" i="5" s="1"/>
  <c r="FF116" i="5"/>
  <c r="FG116" i="5" s="1"/>
  <c r="DJ259" i="5"/>
  <c r="FF117" i="5"/>
  <c r="FF113" i="5"/>
  <c r="FG113" i="5" s="1"/>
  <c r="FF108" i="5"/>
  <c r="FG108" i="5" s="1"/>
  <c r="FF104" i="5"/>
  <c r="FG104" i="5" s="1"/>
  <c r="FF98" i="5"/>
  <c r="DJ251" i="5"/>
  <c r="DK330" i="5"/>
  <c r="DJ330" i="5"/>
  <c r="DK254" i="5"/>
  <c r="DJ254" i="5"/>
  <c r="DK98" i="5"/>
  <c r="DJ98" i="5"/>
  <c r="DK122" i="5"/>
  <c r="DJ122" i="5"/>
  <c r="DK258" i="5"/>
  <c r="DJ258" i="5"/>
  <c r="DM242" i="5"/>
  <c r="DK242" i="5"/>
  <c r="DJ242" i="5"/>
  <c r="FF418" i="5"/>
  <c r="FG418" i="5" s="1"/>
  <c r="FF414" i="5"/>
  <c r="FF400" i="5"/>
  <c r="FG400" i="5" s="1"/>
  <c r="FF392" i="5"/>
  <c r="FG392" i="5" s="1"/>
  <c r="FF386" i="5"/>
  <c r="FG386" i="5" s="1"/>
  <c r="FF375" i="5"/>
  <c r="FF370" i="5"/>
  <c r="FG370" i="5" s="1"/>
  <c r="FF366" i="5"/>
  <c r="FG366" i="5" s="1"/>
  <c r="FF347" i="5"/>
  <c r="FG347" i="5" s="1"/>
  <c r="FF346" i="5"/>
  <c r="FF342" i="5"/>
  <c r="FG342" i="5" s="1"/>
  <c r="FF341" i="5"/>
  <c r="FG341" i="5" s="1"/>
  <c r="FF337" i="5"/>
  <c r="FG337" i="5" s="1"/>
  <c r="FF333" i="5"/>
  <c r="FF328" i="5"/>
  <c r="FG328" i="5" s="1"/>
  <c r="FF324" i="5"/>
  <c r="FG324" i="5" s="1"/>
  <c r="FF320" i="5"/>
  <c r="FG320" i="5" s="1"/>
  <c r="FF315" i="5"/>
  <c r="FF311" i="5"/>
  <c r="FG311" i="5" s="1"/>
  <c r="FF307" i="5"/>
  <c r="FG307" i="5" s="1"/>
  <c r="FF303" i="5"/>
  <c r="FG303" i="5" s="1"/>
  <c r="FF302" i="5"/>
  <c r="FF298" i="5"/>
  <c r="FG298" i="5" s="1"/>
  <c r="FF294" i="5"/>
  <c r="FG294" i="5" s="1"/>
  <c r="FF293" i="5"/>
  <c r="FG293" i="5" s="1"/>
  <c r="FF289" i="5"/>
  <c r="FF285" i="5"/>
  <c r="FG285" i="5" s="1"/>
  <c r="FF281" i="5"/>
  <c r="FG281" i="5" s="1"/>
  <c r="FF276" i="5"/>
  <c r="FG276" i="5" s="1"/>
  <c r="FF272" i="5"/>
  <c r="FF268" i="5"/>
  <c r="FG268" i="5" s="1"/>
  <c r="FF264" i="5"/>
  <c r="FG264" i="5" s="1"/>
  <c r="FF259" i="5"/>
  <c r="FG259" i="5" s="1"/>
  <c r="FF255" i="5"/>
  <c r="FF254" i="5"/>
  <c r="FG254" i="5" s="1"/>
  <c r="FF253" i="5"/>
  <c r="FG253" i="5" s="1"/>
  <c r="FF248" i="5"/>
  <c r="FG248" i="5" s="1"/>
  <c r="FF243" i="5"/>
  <c r="EU242" i="5"/>
  <c r="FF238" i="5"/>
  <c r="FG238" i="5" s="1"/>
  <c r="FF234" i="5"/>
  <c r="FG234" i="5" s="1"/>
  <c r="FF230" i="5"/>
  <c r="FF226" i="5"/>
  <c r="FG226" i="5" s="1"/>
  <c r="FF222" i="5"/>
  <c r="FG222" i="5" s="1"/>
  <c r="FF218" i="5"/>
  <c r="FG218" i="5" s="1"/>
  <c r="FF214" i="5"/>
  <c r="FF210" i="5"/>
  <c r="FF205" i="5"/>
  <c r="FG205" i="5" s="1"/>
  <c r="FF201" i="5"/>
  <c r="FG201" i="5" s="1"/>
  <c r="FF197" i="5"/>
  <c r="FF193" i="5"/>
  <c r="FG193" i="5" s="1"/>
  <c r="FF188" i="5"/>
  <c r="FG188" i="5" s="1"/>
  <c r="FF183" i="5"/>
  <c r="FG183" i="5" s="1"/>
  <c r="FF177" i="5"/>
  <c r="FF172" i="5"/>
  <c r="FG172" i="5" s="1"/>
  <c r="FF168" i="5"/>
  <c r="FG168" i="5" s="1"/>
  <c r="FF163" i="5"/>
  <c r="FG163" i="5" s="1"/>
  <c r="FF159" i="5"/>
  <c r="FF158" i="5"/>
  <c r="FG158" i="5" s="1"/>
  <c r="FF154" i="5"/>
  <c r="FG154" i="5" s="1"/>
  <c r="FF150" i="5"/>
  <c r="FG150" i="5" s="1"/>
  <c r="FF146" i="5"/>
  <c r="FF138" i="5"/>
  <c r="FG138" i="5" s="1"/>
  <c r="FF133" i="5"/>
  <c r="FG133" i="5" s="1"/>
  <c r="FF129" i="5"/>
  <c r="FG129" i="5" s="1"/>
  <c r="FF125" i="5"/>
  <c r="FF119" i="5"/>
  <c r="FG119" i="5" s="1"/>
  <c r="FF118" i="5"/>
  <c r="FG118" i="5" s="1"/>
  <c r="FF114" i="5"/>
  <c r="FG114" i="5" s="1"/>
  <c r="FF109" i="5"/>
  <c r="FF105" i="5"/>
  <c r="FG105" i="5" s="1"/>
  <c r="FF99" i="5"/>
  <c r="FG99" i="5" s="1"/>
  <c r="FF94" i="5"/>
  <c r="FG94" i="5" s="1"/>
  <c r="FF93" i="5"/>
  <c r="FF88" i="5"/>
  <c r="FG88" i="5" s="1"/>
  <c r="FF84" i="5"/>
  <c r="FG84" i="5" s="1"/>
  <c r="FF79" i="5"/>
  <c r="FG79" i="5" s="1"/>
  <c r="FF75" i="5"/>
  <c r="FF71" i="5"/>
  <c r="FF67" i="5"/>
  <c r="FG67" i="5" s="1"/>
  <c r="FF63" i="5"/>
  <c r="FG63" i="5" s="1"/>
  <c r="FF59" i="5"/>
  <c r="FF55" i="5"/>
  <c r="FG55" i="5" s="1"/>
  <c r="FF51" i="5"/>
  <c r="FG51" i="5" s="1"/>
  <c r="FF50" i="5"/>
  <c r="FG50" i="5" s="1"/>
  <c r="FF46" i="5"/>
  <c r="FF42" i="5"/>
  <c r="FG42" i="5" s="1"/>
  <c r="FF38" i="5"/>
  <c r="FG38" i="5" s="1"/>
  <c r="FF33" i="5"/>
  <c r="FG33" i="5" s="1"/>
  <c r="FF29" i="5"/>
  <c r="FF25" i="5"/>
  <c r="FG25" i="5" s="1"/>
  <c r="FF21" i="5"/>
  <c r="FG21" i="5" s="1"/>
  <c r="DK369" i="5"/>
  <c r="DJ369" i="5"/>
  <c r="DJ365" i="5"/>
  <c r="DK365" i="5"/>
  <c r="DJ349" i="5"/>
  <c r="DK349" i="5"/>
  <c r="DK329" i="5"/>
  <c r="DJ329" i="5"/>
  <c r="DK257" i="5"/>
  <c r="DJ257" i="5"/>
  <c r="DJ253" i="5"/>
  <c r="DK253" i="5"/>
  <c r="DK249" i="5"/>
  <c r="DJ249" i="5"/>
  <c r="DM245" i="5"/>
  <c r="DJ245" i="5"/>
  <c r="DK241" i="5"/>
  <c r="DJ241" i="5"/>
  <c r="DM237" i="5"/>
  <c r="DJ237" i="5"/>
  <c r="DK237" i="5"/>
  <c r="DK217" i="5"/>
  <c r="DJ217" i="5"/>
  <c r="DS101" i="5"/>
  <c r="DJ101" i="5"/>
  <c r="DJ93" i="5"/>
  <c r="DK93" i="5"/>
  <c r="EZ83" i="5"/>
  <c r="EZ99" i="5"/>
  <c r="EZ115" i="5"/>
  <c r="EZ131" i="5"/>
  <c r="DK213" i="5"/>
  <c r="DN102" i="5"/>
  <c r="DK102" i="5"/>
  <c r="DJ102" i="5"/>
  <c r="DM374" i="5"/>
  <c r="DK374" i="5"/>
  <c r="DM366" i="5"/>
  <c r="DK366" i="5"/>
  <c r="DN350" i="5"/>
  <c r="DK350" i="5"/>
  <c r="DS338" i="5"/>
  <c r="DK338" i="5"/>
  <c r="DJ338" i="5"/>
  <c r="DK250" i="5"/>
  <c r="DJ250" i="5"/>
  <c r="DN234" i="5"/>
  <c r="DK234" i="5"/>
  <c r="DJ234" i="5"/>
  <c r="DK54" i="5"/>
  <c r="DJ54" i="5"/>
  <c r="DJ366" i="5"/>
  <c r="FF422" i="5"/>
  <c r="FG422" i="5" s="1"/>
  <c r="FF409" i="5"/>
  <c r="FF404" i="5"/>
  <c r="FF396" i="5"/>
  <c r="FG396" i="5" s="1"/>
  <c r="FF380" i="5"/>
  <c r="FG380" i="5" s="1"/>
  <c r="FF371" i="5"/>
  <c r="FF365" i="5"/>
  <c r="FF361" i="5"/>
  <c r="FG361" i="5" s="1"/>
  <c r="FF351" i="5"/>
  <c r="FG351" i="5" s="1"/>
  <c r="FF423" i="5"/>
  <c r="FF415" i="5"/>
  <c r="FG415" i="5" s="1"/>
  <c r="FF411" i="5"/>
  <c r="FG411" i="5" s="1"/>
  <c r="FF410" i="5"/>
  <c r="FG410" i="5" s="1"/>
  <c r="FF406" i="5"/>
  <c r="FF405" i="5"/>
  <c r="FF401" i="5"/>
  <c r="FG401" i="5" s="1"/>
  <c r="FF397" i="5"/>
  <c r="FG397" i="5" s="1"/>
  <c r="FF393" i="5"/>
  <c r="FF388" i="5"/>
  <c r="FG388" i="5" s="1"/>
  <c r="FF383" i="5"/>
  <c r="FG383" i="5" s="1"/>
  <c r="FF382" i="5"/>
  <c r="FG382" i="5" s="1"/>
  <c r="FF381" i="5"/>
  <c r="FF376" i="5"/>
  <c r="FG376" i="5" s="1"/>
  <c r="FF372" i="5"/>
  <c r="FG372" i="5" s="1"/>
  <c r="FF367" i="5"/>
  <c r="FG367" i="5" s="1"/>
  <c r="EU366" i="5"/>
  <c r="FF362" i="5"/>
  <c r="FG362" i="5" s="1"/>
  <c r="FF356" i="5"/>
  <c r="FG356" i="5" s="1"/>
  <c r="FF352" i="5"/>
  <c r="FG352" i="5" s="1"/>
  <c r="FF348" i="5"/>
  <c r="FF343" i="5"/>
  <c r="FG343" i="5" s="1"/>
  <c r="FF338" i="5"/>
  <c r="FG338" i="5" s="1"/>
  <c r="FF334" i="5"/>
  <c r="FG334" i="5" s="1"/>
  <c r="FF330" i="5"/>
  <c r="FF329" i="5"/>
  <c r="FG329" i="5" s="1"/>
  <c r="FF325" i="5"/>
  <c r="FG325" i="5" s="1"/>
  <c r="FF321" i="5"/>
  <c r="FG321" i="5" s="1"/>
  <c r="FF316" i="5"/>
  <c r="FF312" i="5"/>
  <c r="FG312" i="5" s="1"/>
  <c r="FF308" i="5"/>
  <c r="FG308" i="5" s="1"/>
  <c r="FF304" i="5"/>
  <c r="FG304" i="5" s="1"/>
  <c r="FF299" i="5"/>
  <c r="FF295" i="5"/>
  <c r="FG295" i="5" s="1"/>
  <c r="FF178" i="5"/>
  <c r="FG178" i="5" s="1"/>
  <c r="FF173" i="5"/>
  <c r="FF169" i="5"/>
  <c r="FF164" i="5"/>
  <c r="FG164" i="5" s="1"/>
  <c r="FF160" i="5"/>
  <c r="FG160" i="5" s="1"/>
  <c r="FF155" i="5"/>
  <c r="FG155" i="5" s="1"/>
  <c r="FF151" i="5"/>
  <c r="FF147" i="5"/>
  <c r="FG147" i="5" s="1"/>
  <c r="FF143" i="5"/>
  <c r="FG143" i="5" s="1"/>
  <c r="FF139" i="5"/>
  <c r="FG139" i="5" s="1"/>
  <c r="FF135" i="5"/>
  <c r="FF134" i="5"/>
  <c r="FG134" i="5" s="1"/>
  <c r="FF130" i="5"/>
  <c r="FG130" i="5" s="1"/>
  <c r="FF126" i="5"/>
  <c r="FG126" i="5" s="1"/>
  <c r="FF120" i="5"/>
  <c r="FF115" i="5"/>
  <c r="FF111" i="5"/>
  <c r="FG111" i="5" s="1"/>
  <c r="FF110" i="5"/>
  <c r="FG110" i="5" s="1"/>
  <c r="FF106" i="5"/>
  <c r="FF95" i="5"/>
  <c r="FF89" i="5"/>
  <c r="FG89" i="5" s="1"/>
  <c r="FF85" i="5"/>
  <c r="FG85" i="5" s="1"/>
  <c r="FF80" i="5"/>
  <c r="FF76" i="5"/>
  <c r="FG76" i="5" s="1"/>
  <c r="FF72" i="5"/>
  <c r="FG72" i="5" s="1"/>
  <c r="FF68" i="5"/>
  <c r="FG68" i="5" s="1"/>
  <c r="FF64" i="5"/>
  <c r="FF60" i="5"/>
  <c r="FG60" i="5" s="1"/>
  <c r="FA359" i="5"/>
  <c r="FB359" i="5" s="1"/>
  <c r="EZ359" i="5"/>
  <c r="FA343" i="5"/>
  <c r="FB343" i="5" s="1"/>
  <c r="EZ343" i="5"/>
  <c r="FA327" i="5"/>
  <c r="FB327" i="5" s="1"/>
  <c r="EZ327" i="5"/>
  <c r="FA315" i="5"/>
  <c r="FB315" i="5" s="1"/>
  <c r="EZ315" i="5"/>
  <c r="FA311" i="5"/>
  <c r="FB311" i="5" s="1"/>
  <c r="EZ311" i="5"/>
  <c r="FA307" i="5"/>
  <c r="FB307" i="5" s="1"/>
  <c r="EZ307" i="5"/>
  <c r="FA303" i="5"/>
  <c r="FB303" i="5" s="1"/>
  <c r="EZ303" i="5"/>
  <c r="FA299" i="5"/>
  <c r="FB299" i="5" s="1"/>
  <c r="EZ299" i="5"/>
  <c r="FA295" i="5"/>
  <c r="FB295" i="5" s="1"/>
  <c r="EZ295" i="5"/>
  <c r="FA287" i="5"/>
  <c r="FB287" i="5" s="1"/>
  <c r="EZ287" i="5"/>
  <c r="FA283" i="5"/>
  <c r="FB283" i="5" s="1"/>
  <c r="EZ283" i="5"/>
  <c r="FA267" i="5"/>
  <c r="FB267" i="5" s="1"/>
  <c r="EZ267" i="5"/>
  <c r="FA259" i="5"/>
  <c r="FB259" i="5" s="1"/>
  <c r="EZ259" i="5"/>
  <c r="FA251" i="5"/>
  <c r="FB251" i="5" s="1"/>
  <c r="EZ251" i="5"/>
  <c r="FA243" i="5"/>
  <c r="FB243" i="5" s="1"/>
  <c r="EZ243" i="5"/>
  <c r="FA239" i="5"/>
  <c r="FB239" i="5" s="1"/>
  <c r="EZ239" i="5"/>
  <c r="FA227" i="5"/>
  <c r="FB227" i="5" s="1"/>
  <c r="EZ227" i="5"/>
  <c r="FA219" i="5"/>
  <c r="FB219" i="5" s="1"/>
  <c r="EZ219" i="5"/>
  <c r="FA211" i="5"/>
  <c r="FB211" i="5" s="1"/>
  <c r="EZ211" i="5"/>
  <c r="FA207" i="5"/>
  <c r="FB207" i="5" s="1"/>
  <c r="EZ207" i="5"/>
  <c r="FA203" i="5"/>
  <c r="FB203" i="5" s="1"/>
  <c r="EZ203" i="5"/>
  <c r="FA195" i="5"/>
  <c r="FB195" i="5" s="1"/>
  <c r="EZ195" i="5"/>
  <c r="FA191" i="5"/>
  <c r="FB191" i="5" s="1"/>
  <c r="EZ191" i="5"/>
  <c r="FA187" i="5"/>
  <c r="FB187" i="5" s="1"/>
  <c r="EZ187" i="5"/>
  <c r="FA179" i="5"/>
  <c r="FB179" i="5" s="1"/>
  <c r="EZ179" i="5"/>
  <c r="FA175" i="5"/>
  <c r="FB175" i="5" s="1"/>
  <c r="EZ175" i="5"/>
  <c r="FA171" i="5"/>
  <c r="FB171" i="5" s="1"/>
  <c r="EZ171" i="5"/>
  <c r="FA159" i="5"/>
  <c r="FB159" i="5" s="1"/>
  <c r="EZ159" i="5"/>
  <c r="FA147" i="5"/>
  <c r="FB147" i="5" s="1"/>
  <c r="EZ147" i="5"/>
  <c r="FA139" i="5"/>
  <c r="FB139" i="5" s="1"/>
  <c r="EZ139" i="5"/>
  <c r="FA135" i="5"/>
  <c r="FB135" i="5" s="1"/>
  <c r="EZ135" i="5"/>
  <c r="FA127" i="5"/>
  <c r="FB127" i="5" s="1"/>
  <c r="EZ127" i="5"/>
  <c r="FA119" i="5"/>
  <c r="FB119" i="5" s="1"/>
  <c r="EZ119" i="5"/>
  <c r="FA111" i="5"/>
  <c r="FB111" i="5" s="1"/>
  <c r="EZ111" i="5"/>
  <c r="FA103" i="5"/>
  <c r="FB103" i="5" s="1"/>
  <c r="EZ103" i="5"/>
  <c r="FA95" i="5"/>
  <c r="FB95" i="5" s="1"/>
  <c r="EZ95" i="5"/>
  <c r="FA87" i="5"/>
  <c r="FB87" i="5" s="1"/>
  <c r="EZ87" i="5"/>
  <c r="FA79" i="5"/>
  <c r="FB79" i="5" s="1"/>
  <c r="EZ79" i="5"/>
  <c r="FA75" i="5"/>
  <c r="FB75" i="5" s="1"/>
  <c r="EZ75" i="5"/>
  <c r="FA67" i="5"/>
  <c r="FB67" i="5" s="1"/>
  <c r="EZ67" i="5"/>
  <c r="FA59" i="5"/>
  <c r="FB59" i="5" s="1"/>
  <c r="EZ59" i="5"/>
  <c r="FA51" i="5"/>
  <c r="FB51" i="5" s="1"/>
  <c r="EZ51" i="5"/>
  <c r="FA39" i="5"/>
  <c r="FB39" i="5" s="1"/>
  <c r="EZ39" i="5"/>
  <c r="FA35" i="5"/>
  <c r="FB35" i="5" s="1"/>
  <c r="EZ35" i="5"/>
  <c r="FA27" i="5"/>
  <c r="FB27" i="5" s="1"/>
  <c r="EZ27" i="5"/>
  <c r="FA23" i="5"/>
  <c r="FB23" i="5" s="1"/>
  <c r="EZ23" i="5"/>
  <c r="FA19" i="5"/>
  <c r="FB19" i="5" s="1"/>
  <c r="EZ19" i="5"/>
  <c r="DJ350" i="5"/>
  <c r="DK373" i="5"/>
  <c r="DK101" i="5"/>
  <c r="EZ107" i="5"/>
  <c r="EZ123" i="5"/>
  <c r="EZ223" i="5"/>
  <c r="EZ275" i="5"/>
  <c r="EZ351" i="5"/>
  <c r="DJ374" i="5"/>
  <c r="DK357" i="5"/>
  <c r="DK245" i="5"/>
  <c r="DK336" i="5"/>
  <c r="DJ336" i="5"/>
  <c r="DK256" i="5"/>
  <c r="DJ256" i="5"/>
  <c r="DS236" i="5"/>
  <c r="DJ236" i="5"/>
  <c r="EW180" i="5"/>
  <c r="DJ180" i="5"/>
  <c r="DN104" i="5"/>
  <c r="DJ104" i="5"/>
  <c r="DK104" i="5"/>
  <c r="DJ96" i="5"/>
  <c r="DK96" i="5"/>
  <c r="DS343" i="5"/>
  <c r="DK343" i="5"/>
  <c r="DL211" i="5"/>
  <c r="DK211" i="5"/>
  <c r="EW131" i="5"/>
  <c r="DK131" i="5"/>
  <c r="DK95" i="5"/>
  <c r="DJ95" i="5"/>
  <c r="DM67" i="5"/>
  <c r="DK67" i="5"/>
  <c r="DK55" i="5"/>
  <c r="DJ55" i="5"/>
  <c r="DJ343" i="5"/>
  <c r="DJ327" i="5"/>
  <c r="DJ255" i="5"/>
  <c r="DJ247" i="5"/>
  <c r="DJ215" i="5"/>
  <c r="DK236" i="5"/>
  <c r="DO599" i="5"/>
  <c r="EQ599" i="5"/>
  <c r="DO596" i="5"/>
  <c r="EQ596" i="5"/>
  <c r="ER596" i="5" s="1"/>
  <c r="DP595" i="5"/>
  <c r="DO588" i="5"/>
  <c r="EQ588" i="5"/>
  <c r="DP584" i="5"/>
  <c r="DQ572" i="5"/>
  <c r="EQ572" i="5"/>
  <c r="DO570" i="5"/>
  <c r="DO566" i="5"/>
  <c r="EQ566" i="5"/>
  <c r="ER566" i="5" s="1"/>
  <c r="DP564" i="5"/>
  <c r="EQ564" i="5"/>
  <c r="DQ558" i="5"/>
  <c r="EQ558" i="5"/>
  <c r="ER558" i="5" s="1"/>
  <c r="DP556" i="5"/>
  <c r="EQ556" i="5"/>
  <c r="DQ544" i="5"/>
  <c r="DP532" i="5"/>
  <c r="DQ531" i="5"/>
  <c r="DP524" i="5"/>
  <c r="DQ516" i="5"/>
  <c r="DP514" i="5"/>
  <c r="DQ513" i="5"/>
  <c r="DP504" i="5"/>
  <c r="DQ503" i="5"/>
  <c r="DQ492" i="5"/>
  <c r="DP482" i="5"/>
  <c r="FG469" i="5"/>
  <c r="DO468" i="5"/>
  <c r="DO454" i="5"/>
  <c r="DP442" i="5"/>
  <c r="DP440" i="5"/>
  <c r="DP431" i="5"/>
  <c r="EZ132" i="5"/>
  <c r="EZ164" i="5"/>
  <c r="EZ200" i="5"/>
  <c r="EZ332" i="5"/>
  <c r="EZ444" i="5"/>
  <c r="EZ472" i="5"/>
  <c r="EZ532" i="5"/>
  <c r="EZ552" i="5"/>
  <c r="EZ556" i="5"/>
  <c r="DO587" i="5"/>
  <c r="EQ587" i="5"/>
  <c r="DO586" i="5"/>
  <c r="EQ586" i="5"/>
  <c r="DO583" i="5"/>
  <c r="EQ583" i="5"/>
  <c r="DP582" i="5"/>
  <c r="EQ582" i="5"/>
  <c r="DP581" i="5"/>
  <c r="EQ581" i="5"/>
  <c r="DP580" i="5"/>
  <c r="EQ580" i="5"/>
  <c r="DP554" i="5"/>
  <c r="EQ554" i="5"/>
  <c r="DP542" i="5"/>
  <c r="DP538" i="5"/>
  <c r="DP534" i="5"/>
  <c r="DQ533" i="5"/>
  <c r="DP526" i="5"/>
  <c r="DQ525" i="5"/>
  <c r="DP518" i="5"/>
  <c r="DQ517" i="5"/>
  <c r="DP508" i="5"/>
  <c r="DP506" i="5"/>
  <c r="DQ505" i="5"/>
  <c r="DQ496" i="5"/>
  <c r="DP495" i="5"/>
  <c r="DP494" i="5"/>
  <c r="DQ493" i="5"/>
  <c r="DQ483" i="5"/>
  <c r="DP474" i="5"/>
  <c r="DQ473" i="5"/>
  <c r="DO471" i="5"/>
  <c r="DO466" i="5"/>
  <c r="DP451" i="5"/>
  <c r="DO450" i="5"/>
  <c r="DP449" i="5"/>
  <c r="DP439" i="5"/>
  <c r="DO437" i="5"/>
  <c r="DO436" i="5"/>
  <c r="DO430" i="5"/>
  <c r="DO429" i="5"/>
  <c r="EZ148" i="5"/>
  <c r="EZ184" i="5"/>
  <c r="EZ228" i="5"/>
  <c r="EZ248" i="5"/>
  <c r="EZ372" i="5"/>
  <c r="EZ440" i="5"/>
  <c r="EZ460" i="5"/>
  <c r="DO593" i="5"/>
  <c r="EQ593" i="5"/>
  <c r="DQ592" i="5"/>
  <c r="EQ592" i="5"/>
  <c r="ER592" i="5" s="1"/>
  <c r="DP550" i="5"/>
  <c r="EQ550" i="5"/>
  <c r="DP539" i="5"/>
  <c r="DP536" i="5"/>
  <c r="DQ535" i="5"/>
  <c r="DQ528" i="5"/>
  <c r="DQ520" i="5"/>
  <c r="DP519" i="5"/>
  <c r="DP510" i="5"/>
  <c r="DQ509" i="5"/>
  <c r="DQ507" i="5"/>
  <c r="DQ500" i="5"/>
  <c r="EM488" i="5"/>
  <c r="DT488" i="5" s="1"/>
  <c r="DP486" i="5"/>
  <c r="DQ485" i="5"/>
  <c r="DP478" i="5"/>
  <c r="DP476" i="5"/>
  <c r="DQ469" i="5"/>
  <c r="DO462" i="5"/>
  <c r="DO460" i="5"/>
  <c r="DO448" i="5"/>
  <c r="EM438" i="5"/>
  <c r="DO435" i="5"/>
  <c r="DO433" i="5"/>
  <c r="DO425" i="5"/>
  <c r="EZ424" i="5"/>
  <c r="EZ428" i="5"/>
  <c r="EZ432" i="5"/>
  <c r="EZ436" i="5"/>
  <c r="EZ456" i="5"/>
  <c r="EZ585" i="5"/>
  <c r="FA585" i="5"/>
  <c r="FB585" i="5" s="1"/>
  <c r="EZ581" i="5"/>
  <c r="FA581" i="5"/>
  <c r="DO600" i="5"/>
  <c r="EQ600" i="5"/>
  <c r="ER600" i="5" s="1"/>
  <c r="DQ591" i="5"/>
  <c r="EQ591" i="5"/>
  <c r="DO590" i="5"/>
  <c r="EQ590" i="5"/>
  <c r="ER590" i="5" s="1"/>
  <c r="DO578" i="5"/>
  <c r="EQ578" i="5"/>
  <c r="DP576" i="5"/>
  <c r="EQ576" i="5"/>
  <c r="ER576" i="5" s="1"/>
  <c r="DQ560" i="5"/>
  <c r="EQ560" i="5"/>
  <c r="DP548" i="5"/>
  <c r="DQ537" i="5"/>
  <c r="DP530" i="5"/>
  <c r="DP522" i="5"/>
  <c r="DP512" i="5"/>
  <c r="DP502" i="5"/>
  <c r="DP488" i="5"/>
  <c r="FG483" i="5"/>
  <c r="DP480" i="5"/>
  <c r="FG465" i="5"/>
  <c r="DQ459" i="5"/>
  <c r="DP457" i="5"/>
  <c r="DO456" i="5"/>
  <c r="DO447" i="5"/>
  <c r="DO446" i="5"/>
  <c r="DO444" i="5"/>
  <c r="DO427" i="5"/>
  <c r="FA580" i="5"/>
  <c r="FB580" i="5" s="1"/>
  <c r="EZ580" i="5"/>
  <c r="FA576" i="5"/>
  <c r="FB576" i="5" s="1"/>
  <c r="EZ576" i="5"/>
  <c r="FA572" i="5"/>
  <c r="FB572" i="5" s="1"/>
  <c r="EZ572" i="5"/>
  <c r="FA568" i="5"/>
  <c r="FB568" i="5" s="1"/>
  <c r="EZ568" i="5"/>
  <c r="FA560" i="5"/>
  <c r="FB560" i="5" s="1"/>
  <c r="EZ560" i="5"/>
  <c r="FA548" i="5"/>
  <c r="FB548" i="5" s="1"/>
  <c r="EZ548" i="5"/>
  <c r="FA544" i="5"/>
  <c r="FB544" i="5" s="1"/>
  <c r="EZ544" i="5"/>
  <c r="FA540" i="5"/>
  <c r="FB540" i="5" s="1"/>
  <c r="EZ540" i="5"/>
  <c r="FA536" i="5"/>
  <c r="FB536" i="5" s="1"/>
  <c r="EZ536" i="5"/>
  <c r="FA528" i="5"/>
  <c r="FB528" i="5" s="1"/>
  <c r="EZ528" i="5"/>
  <c r="FA524" i="5"/>
  <c r="FB524" i="5" s="1"/>
  <c r="EZ524" i="5"/>
  <c r="FA520" i="5"/>
  <c r="FB520" i="5" s="1"/>
  <c r="EZ520" i="5"/>
  <c r="FA516" i="5"/>
  <c r="FB516" i="5" s="1"/>
  <c r="EZ516" i="5"/>
  <c r="FA512" i="5"/>
  <c r="FB512" i="5" s="1"/>
  <c r="EZ512" i="5"/>
  <c r="EZ508" i="5"/>
  <c r="FA508" i="5"/>
  <c r="FB508" i="5" s="1"/>
  <c r="FA504" i="5"/>
  <c r="FB504" i="5" s="1"/>
  <c r="EZ504" i="5"/>
  <c r="FA500" i="5"/>
  <c r="FB500" i="5" s="1"/>
  <c r="EZ500" i="5"/>
  <c r="FA496" i="5"/>
  <c r="FB496" i="5" s="1"/>
  <c r="EZ496" i="5"/>
  <c r="EZ492" i="5"/>
  <c r="FA492" i="5"/>
  <c r="FB492" i="5" s="1"/>
  <c r="FA488" i="5"/>
  <c r="FB488" i="5" s="1"/>
  <c r="EZ488" i="5"/>
  <c r="FA484" i="5"/>
  <c r="FB484" i="5" s="1"/>
  <c r="EZ484" i="5"/>
  <c r="FA480" i="5"/>
  <c r="FB480" i="5" s="1"/>
  <c r="EZ480" i="5"/>
  <c r="EZ476" i="5"/>
  <c r="FA476" i="5"/>
  <c r="FB476" i="5" s="1"/>
  <c r="FA468" i="5"/>
  <c r="FB468" i="5" s="1"/>
  <c r="EZ468" i="5"/>
  <c r="FA464" i="5"/>
  <c r="FB464" i="5" s="1"/>
  <c r="EZ464" i="5"/>
  <c r="FA577" i="5"/>
  <c r="FA573" i="5"/>
  <c r="FB573" i="5" s="1"/>
  <c r="FA569" i="5"/>
  <c r="FB569" i="5" s="1"/>
  <c r="FA565" i="5"/>
  <c r="FB565" i="5" s="1"/>
  <c r="FA561" i="5"/>
  <c r="FB561" i="5" s="1"/>
  <c r="FA557" i="5"/>
  <c r="FB557" i="5" s="1"/>
  <c r="EF417" i="5"/>
  <c r="EG417" i="5" s="1"/>
  <c r="EV164" i="5"/>
  <c r="DM164" i="5" s="1"/>
  <c r="EZ74" i="5"/>
  <c r="EZ142" i="5"/>
  <c r="EZ402" i="5"/>
  <c r="EZ42" i="5"/>
  <c r="EZ238" i="5"/>
  <c r="EZ362" i="5"/>
  <c r="EZ206" i="5"/>
  <c r="EU131" i="5"/>
  <c r="EU95" i="5"/>
  <c r="EU67" i="5"/>
  <c r="EZ26" i="5"/>
  <c r="EZ38" i="5"/>
  <c r="EZ134" i="5"/>
  <c r="EZ138" i="5"/>
  <c r="EZ170" i="5"/>
  <c r="EZ202" i="5"/>
  <c r="EZ234" i="5"/>
  <c r="EZ418" i="5"/>
  <c r="EV355" i="5"/>
  <c r="EV331" i="5"/>
  <c r="DM331" i="5" s="1"/>
  <c r="EU247" i="5"/>
  <c r="EZ13" i="5"/>
  <c r="EZ46" i="5"/>
  <c r="EZ86" i="5"/>
  <c r="EZ370" i="5"/>
  <c r="DQ102" i="5"/>
  <c r="EZ126" i="5"/>
  <c r="EV168" i="5"/>
  <c r="DS168" i="5" s="1"/>
  <c r="EZ84" i="5"/>
  <c r="EZ368" i="5"/>
  <c r="EZ376" i="5"/>
  <c r="EZ28" i="5"/>
  <c r="EZ60" i="5"/>
  <c r="EZ72" i="5"/>
  <c r="EZ112" i="5"/>
  <c r="EZ124" i="5"/>
  <c r="EZ152" i="5"/>
  <c r="EZ168" i="5"/>
  <c r="EZ180" i="5"/>
  <c r="EZ196" i="5"/>
  <c r="EZ216" i="5"/>
  <c r="EZ232" i="5"/>
  <c r="EZ244" i="5"/>
  <c r="EF199" i="5"/>
  <c r="EG199" i="5" s="1"/>
  <c r="EF62" i="5"/>
  <c r="EG62" i="5" s="1"/>
  <c r="EZ44" i="5"/>
  <c r="EZ48" i="5"/>
  <c r="EZ56" i="5"/>
  <c r="EZ68" i="5"/>
  <c r="EZ108" i="5"/>
  <c r="EZ120" i="5"/>
  <c r="FA382" i="5"/>
  <c r="FB382" i="5" s="1"/>
  <c r="EU151" i="5"/>
  <c r="EV151" i="5"/>
  <c r="EZ354" i="5"/>
  <c r="EZ386" i="5"/>
  <c r="FA422" i="5"/>
  <c r="FB422" i="5" s="1"/>
  <c r="EZ422" i="5"/>
  <c r="EZ414" i="5"/>
  <c r="FA414" i="5"/>
  <c r="FB414" i="5" s="1"/>
  <c r="FA410" i="5"/>
  <c r="FB410" i="5" s="1"/>
  <c r="EZ410" i="5"/>
  <c r="FA406" i="5"/>
  <c r="FB406" i="5" s="1"/>
  <c r="EZ406" i="5"/>
  <c r="FA398" i="5"/>
  <c r="FB398" i="5" s="1"/>
  <c r="EZ398" i="5"/>
  <c r="FA394" i="5"/>
  <c r="FB394" i="5" s="1"/>
  <c r="EZ394" i="5"/>
  <c r="FA390" i="5"/>
  <c r="FB390" i="5" s="1"/>
  <c r="EZ390" i="5"/>
  <c r="FA378" i="5"/>
  <c r="FB378" i="5" s="1"/>
  <c r="EZ378" i="5"/>
  <c r="FA374" i="5"/>
  <c r="FB374" i="5" s="1"/>
  <c r="EZ374" i="5"/>
  <c r="FA366" i="5"/>
  <c r="FB366" i="5" s="1"/>
  <c r="EZ366" i="5"/>
  <c r="FA358" i="5"/>
  <c r="FB358" i="5" s="1"/>
  <c r="EZ358" i="5"/>
  <c r="FA350" i="5"/>
  <c r="FB350" i="5" s="1"/>
  <c r="EZ350" i="5"/>
  <c r="FA346" i="5"/>
  <c r="FB346" i="5" s="1"/>
  <c r="EZ346" i="5"/>
  <c r="FA342" i="5"/>
  <c r="FB342" i="5" s="1"/>
  <c r="EZ342" i="5"/>
  <c r="FA338" i="5"/>
  <c r="FB338" i="5" s="1"/>
  <c r="EZ338" i="5"/>
  <c r="FA334" i="5"/>
  <c r="FB334" i="5" s="1"/>
  <c r="EZ334" i="5"/>
  <c r="FA330" i="5"/>
  <c r="FB330" i="5" s="1"/>
  <c r="EZ330" i="5"/>
  <c r="FA326" i="5"/>
  <c r="FB326" i="5" s="1"/>
  <c r="EZ326" i="5"/>
  <c r="FA322" i="5"/>
  <c r="FB322" i="5" s="1"/>
  <c r="EZ322" i="5"/>
  <c r="FA318" i="5"/>
  <c r="FB318" i="5" s="1"/>
  <c r="EZ318" i="5"/>
  <c r="FA314" i="5"/>
  <c r="FB314" i="5" s="1"/>
  <c r="EZ314" i="5"/>
  <c r="FA310" i="5"/>
  <c r="FB310" i="5" s="1"/>
  <c r="EZ310" i="5"/>
  <c r="FA306" i="5"/>
  <c r="FB306" i="5" s="1"/>
  <c r="EZ306" i="5"/>
  <c r="FA302" i="5"/>
  <c r="FB302" i="5" s="1"/>
  <c r="EZ302" i="5"/>
  <c r="FA298" i="5"/>
  <c r="FB298" i="5" s="1"/>
  <c r="EZ298" i="5"/>
  <c r="FA294" i="5"/>
  <c r="FB294" i="5" s="1"/>
  <c r="EZ294" i="5"/>
  <c r="FA290" i="5"/>
  <c r="FB290" i="5" s="1"/>
  <c r="EZ290" i="5"/>
  <c r="FA286" i="5"/>
  <c r="FB286" i="5" s="1"/>
  <c r="EZ286" i="5"/>
  <c r="FA282" i="5"/>
  <c r="FB282" i="5" s="1"/>
  <c r="EZ282" i="5"/>
  <c r="FA278" i="5"/>
  <c r="FB278" i="5" s="1"/>
  <c r="EZ278" i="5"/>
  <c r="FA274" i="5"/>
  <c r="FB274" i="5" s="1"/>
  <c r="EZ274" i="5"/>
  <c r="FA270" i="5"/>
  <c r="FB270" i="5" s="1"/>
  <c r="EZ270" i="5"/>
  <c r="FA266" i="5"/>
  <c r="FB266" i="5" s="1"/>
  <c r="EZ266" i="5"/>
  <c r="FA262" i="5"/>
  <c r="FB262" i="5" s="1"/>
  <c r="EZ262" i="5"/>
  <c r="FA258" i="5"/>
  <c r="FB258" i="5" s="1"/>
  <c r="EZ258" i="5"/>
  <c r="FA254" i="5"/>
  <c r="FB254" i="5" s="1"/>
  <c r="EZ254" i="5"/>
  <c r="FA250" i="5"/>
  <c r="FB250" i="5" s="1"/>
  <c r="EZ250" i="5"/>
  <c r="FA246" i="5"/>
  <c r="FB246" i="5" s="1"/>
  <c r="EZ246" i="5"/>
  <c r="FA242" i="5"/>
  <c r="FB242" i="5" s="1"/>
  <c r="EZ242" i="5"/>
  <c r="FA230" i="5"/>
  <c r="FB230" i="5" s="1"/>
  <c r="EZ230" i="5"/>
  <c r="FA226" i="5"/>
  <c r="FB226" i="5" s="1"/>
  <c r="EZ226" i="5"/>
  <c r="FA222" i="5"/>
  <c r="FB222" i="5" s="1"/>
  <c r="EZ222" i="5"/>
  <c r="FA218" i="5"/>
  <c r="FB218" i="5" s="1"/>
  <c r="EZ218" i="5"/>
  <c r="FA214" i="5"/>
  <c r="FB214" i="5" s="1"/>
  <c r="EZ214" i="5"/>
  <c r="FA210" i="5"/>
  <c r="FB210" i="5" s="1"/>
  <c r="EZ210" i="5"/>
  <c r="FA198" i="5"/>
  <c r="FB198" i="5" s="1"/>
  <c r="EZ198" i="5"/>
  <c r="FA194" i="5"/>
  <c r="FB194" i="5" s="1"/>
  <c r="EZ194" i="5"/>
  <c r="FA190" i="5"/>
  <c r="FB190" i="5" s="1"/>
  <c r="EZ190" i="5"/>
  <c r="FA186" i="5"/>
  <c r="FB186" i="5" s="1"/>
  <c r="EZ186" i="5"/>
  <c r="FA182" i="5"/>
  <c r="FB182" i="5" s="1"/>
  <c r="EZ182" i="5"/>
  <c r="FA178" i="5"/>
  <c r="FB178" i="5" s="1"/>
  <c r="EZ178" i="5"/>
  <c r="FA166" i="5"/>
  <c r="FB166" i="5" s="1"/>
  <c r="EZ166" i="5"/>
  <c r="FA162" i="5"/>
  <c r="FB162" i="5" s="1"/>
  <c r="EZ162" i="5"/>
  <c r="FA158" i="5"/>
  <c r="FB158" i="5" s="1"/>
  <c r="EZ158" i="5"/>
  <c r="FA154" i="5"/>
  <c r="FB154" i="5" s="1"/>
  <c r="EZ154" i="5"/>
  <c r="FA150" i="5"/>
  <c r="FB150" i="5" s="1"/>
  <c r="EZ150" i="5"/>
  <c r="FA146" i="5"/>
  <c r="FB146" i="5" s="1"/>
  <c r="EZ146" i="5"/>
  <c r="FA130" i="5"/>
  <c r="FB130" i="5" s="1"/>
  <c r="EZ130" i="5"/>
  <c r="FA122" i="5"/>
  <c r="FB122" i="5" s="1"/>
  <c r="EZ122" i="5"/>
  <c r="FA118" i="5"/>
  <c r="FB118" i="5" s="1"/>
  <c r="EZ118" i="5"/>
  <c r="FA114" i="5"/>
  <c r="FB114" i="5" s="1"/>
  <c r="EZ114" i="5"/>
  <c r="FA110" i="5"/>
  <c r="FB110" i="5" s="1"/>
  <c r="EZ110" i="5"/>
  <c r="FA106" i="5"/>
  <c r="FB106" i="5" s="1"/>
  <c r="EZ106" i="5"/>
  <c r="FA102" i="5"/>
  <c r="FB102" i="5" s="1"/>
  <c r="EZ102" i="5"/>
  <c r="FA98" i="5"/>
  <c r="FB98" i="5" s="1"/>
  <c r="EZ98" i="5"/>
  <c r="FA94" i="5"/>
  <c r="FB94" i="5" s="1"/>
  <c r="EZ94" i="5"/>
  <c r="FA90" i="5"/>
  <c r="FB90" i="5" s="1"/>
  <c r="EZ90" i="5"/>
  <c r="FA82" i="5"/>
  <c r="FB82" i="5" s="1"/>
  <c r="EZ82" i="5"/>
  <c r="FA78" i="5"/>
  <c r="FB78" i="5" s="1"/>
  <c r="EZ78" i="5"/>
  <c r="FA70" i="5"/>
  <c r="FB70" i="5" s="1"/>
  <c r="EZ70" i="5"/>
  <c r="FA66" i="5"/>
  <c r="FB66" i="5" s="1"/>
  <c r="EZ66" i="5"/>
  <c r="FA62" i="5"/>
  <c r="FB62" i="5" s="1"/>
  <c r="EZ62" i="5"/>
  <c r="FA58" i="5"/>
  <c r="FB58" i="5" s="1"/>
  <c r="EZ58" i="5"/>
  <c r="FA54" i="5"/>
  <c r="FB54" i="5" s="1"/>
  <c r="EZ54" i="5"/>
  <c r="FA50" i="5"/>
  <c r="FB50" i="5" s="1"/>
  <c r="EZ50" i="5"/>
  <c r="FA34" i="5"/>
  <c r="FB34" i="5" s="1"/>
  <c r="EZ34" i="5"/>
  <c r="FA30" i="5"/>
  <c r="FB30" i="5" s="1"/>
  <c r="EZ30" i="5"/>
  <c r="FA22" i="5"/>
  <c r="FB22" i="5" s="1"/>
  <c r="EZ22" i="5"/>
  <c r="FA18" i="5"/>
  <c r="FB18" i="5" s="1"/>
  <c r="EZ18" i="5"/>
  <c r="FA14" i="5"/>
  <c r="FB14" i="5" s="1"/>
  <c r="EZ14" i="5"/>
  <c r="EZ256" i="5"/>
  <c r="EZ264" i="5"/>
  <c r="EZ272" i="5"/>
  <c r="EZ280" i="5"/>
  <c r="EZ284" i="5"/>
  <c r="EZ292" i="5"/>
  <c r="EZ300" i="5"/>
  <c r="EZ308" i="5"/>
  <c r="EZ316" i="5"/>
  <c r="EZ324" i="5"/>
  <c r="EZ356" i="5"/>
  <c r="FA337" i="5"/>
  <c r="FB337" i="5" s="1"/>
  <c r="FA305" i="5"/>
  <c r="FB305" i="5" s="1"/>
  <c r="FA273" i="5"/>
  <c r="FB273" i="5" s="1"/>
  <c r="FA241" i="5"/>
  <c r="FB241" i="5" s="1"/>
  <c r="FA193" i="5"/>
  <c r="FB193" i="5" s="1"/>
  <c r="EV174" i="5"/>
  <c r="FG71" i="5"/>
  <c r="EZ49" i="5"/>
  <c r="EZ385" i="5"/>
  <c r="EZ401" i="5"/>
  <c r="FA321" i="5"/>
  <c r="FB321" i="5" s="1"/>
  <c r="FA289" i="5"/>
  <c r="FB289" i="5" s="1"/>
  <c r="FA257" i="5"/>
  <c r="FB257" i="5" s="1"/>
  <c r="FA225" i="5"/>
  <c r="FB225" i="5" s="1"/>
  <c r="FA209" i="5"/>
  <c r="FB209" i="5" s="1"/>
  <c r="FA177" i="5"/>
  <c r="FB177" i="5" s="1"/>
  <c r="FA161" i="5"/>
  <c r="FB161" i="5" s="1"/>
  <c r="FA145" i="5"/>
  <c r="FB145" i="5" s="1"/>
  <c r="FA129" i="5"/>
  <c r="FB129" i="5" s="1"/>
  <c r="FA113" i="5"/>
  <c r="FB113" i="5" s="1"/>
  <c r="FA97" i="5"/>
  <c r="FB97" i="5" s="1"/>
  <c r="DQ353" i="5"/>
  <c r="EU338" i="5"/>
  <c r="FG192" i="5"/>
  <c r="DP189" i="5"/>
  <c r="EZ81" i="5"/>
  <c r="EZ125" i="5"/>
  <c r="EZ417" i="5"/>
  <c r="FA329" i="5"/>
  <c r="FB329" i="5" s="1"/>
  <c r="FA313" i="5"/>
  <c r="FB313" i="5" s="1"/>
  <c r="FA297" i="5"/>
  <c r="FB297" i="5" s="1"/>
  <c r="FA281" i="5"/>
  <c r="FB281" i="5" s="1"/>
  <c r="FA265" i="5"/>
  <c r="FB265" i="5" s="1"/>
  <c r="FA249" i="5"/>
  <c r="FB249" i="5" s="1"/>
  <c r="FA233" i="5"/>
  <c r="FB233" i="5" s="1"/>
  <c r="FA217" i="5"/>
  <c r="FB217" i="5" s="1"/>
  <c r="FA201" i="5"/>
  <c r="FB201" i="5" s="1"/>
  <c r="FA185" i="5"/>
  <c r="FB185" i="5" s="1"/>
  <c r="FA169" i="5"/>
  <c r="FB169" i="5" s="1"/>
  <c r="FA153" i="5"/>
  <c r="FB153" i="5" s="1"/>
  <c r="FA137" i="5"/>
  <c r="FB137" i="5" s="1"/>
  <c r="FA121" i="5"/>
  <c r="FB121" i="5" s="1"/>
  <c r="FA105" i="5"/>
  <c r="FB105" i="5" s="1"/>
  <c r="DO353" i="5"/>
  <c r="FG333" i="5"/>
  <c r="EW254" i="5"/>
  <c r="DP123" i="5"/>
  <c r="EZ61" i="5"/>
  <c r="EZ93" i="5"/>
  <c r="DO422" i="5"/>
  <c r="DO401" i="5"/>
  <c r="DQ369" i="5"/>
  <c r="DP344" i="5"/>
  <c r="DP341" i="5"/>
  <c r="DP337" i="5"/>
  <c r="DQ334" i="5"/>
  <c r="DQ322" i="5"/>
  <c r="DQ306" i="5"/>
  <c r="DP283" i="5"/>
  <c r="DO269" i="5"/>
  <c r="DQ266" i="5"/>
  <c r="DO261" i="5"/>
  <c r="DO260" i="5"/>
  <c r="DP216" i="5"/>
  <c r="DQ313" i="5"/>
  <c r="DQ301" i="5"/>
  <c r="EM293" i="5"/>
  <c r="EN293" i="5" s="1"/>
  <c r="DQ275" i="5"/>
  <c r="DO274" i="5"/>
  <c r="DO270" i="5"/>
  <c r="DO259" i="5"/>
  <c r="DO258" i="5"/>
  <c r="DP249" i="5"/>
  <c r="DQ246" i="5"/>
  <c r="DQ242" i="5"/>
  <c r="DQ237" i="5"/>
  <c r="DQ236" i="5"/>
  <c r="DQ235" i="5"/>
  <c r="DQ234" i="5"/>
  <c r="DP214" i="5"/>
  <c r="FG173" i="5"/>
  <c r="FG122" i="5"/>
  <c r="EM54" i="5"/>
  <c r="DT54" i="5" s="1"/>
  <c r="FG30" i="5"/>
  <c r="FA416" i="5"/>
  <c r="FB416" i="5" s="1"/>
  <c r="EZ416" i="5"/>
  <c r="FA412" i="5"/>
  <c r="FB412" i="5" s="1"/>
  <c r="EZ412" i="5"/>
  <c r="FA408" i="5"/>
  <c r="FB408" i="5" s="1"/>
  <c r="EZ408" i="5"/>
  <c r="FA404" i="5"/>
  <c r="FB404" i="5" s="1"/>
  <c r="EZ404" i="5"/>
  <c r="FA400" i="5"/>
  <c r="FB400" i="5" s="1"/>
  <c r="EZ400" i="5"/>
  <c r="FA396" i="5"/>
  <c r="FB396" i="5" s="1"/>
  <c r="EZ396" i="5"/>
  <c r="FA392" i="5"/>
  <c r="FB392" i="5" s="1"/>
  <c r="EZ392" i="5"/>
  <c r="FA388" i="5"/>
  <c r="FB388" i="5" s="1"/>
  <c r="EZ388" i="5"/>
  <c r="FA360" i="5"/>
  <c r="FB360" i="5" s="1"/>
  <c r="EZ360" i="5"/>
  <c r="FA352" i="5"/>
  <c r="FB352" i="5" s="1"/>
  <c r="EZ352" i="5"/>
  <c r="FA344" i="5"/>
  <c r="FB344" i="5" s="1"/>
  <c r="EZ344" i="5"/>
  <c r="FA336" i="5"/>
  <c r="FB336" i="5" s="1"/>
  <c r="EZ336" i="5"/>
  <c r="DQ183" i="5"/>
  <c r="DO419" i="5"/>
  <c r="DO415" i="5"/>
  <c r="DO414" i="5"/>
  <c r="DO407" i="5"/>
  <c r="DO390" i="5"/>
  <c r="DP372" i="5"/>
  <c r="DP370" i="5"/>
  <c r="DP342" i="5"/>
  <c r="DP335" i="5"/>
  <c r="DO387" i="5"/>
  <c r="DP384" i="5"/>
  <c r="DP383" i="5"/>
  <c r="DP380" i="5"/>
  <c r="DP377" i="5"/>
  <c r="DP376" i="5"/>
  <c r="DP373" i="5"/>
  <c r="EF366" i="5"/>
  <c r="EG366" i="5" s="1"/>
  <c r="DQ361" i="5"/>
  <c r="DP354" i="5"/>
  <c r="DP352" i="5"/>
  <c r="DP347" i="5"/>
  <c r="DP346" i="5"/>
  <c r="DP332" i="5"/>
  <c r="DP325" i="5"/>
  <c r="DQ320" i="5"/>
  <c r="DQ314" i="5"/>
  <c r="DQ309" i="5"/>
  <c r="DQ304" i="5"/>
  <c r="DO296" i="5"/>
  <c r="DQ294" i="5"/>
  <c r="FG272" i="5"/>
  <c r="DO264" i="5"/>
  <c r="DO263" i="5"/>
  <c r="EF251" i="5"/>
  <c r="EG251" i="5" s="1"/>
  <c r="DQ250" i="5"/>
  <c r="DQ247" i="5"/>
  <c r="EF244" i="5"/>
  <c r="EG244" i="5" s="1"/>
  <c r="DQ238" i="5"/>
  <c r="DO220" i="5"/>
  <c r="DP218" i="5"/>
  <c r="DP215" i="5"/>
  <c r="DP207" i="5"/>
  <c r="DQ205" i="5"/>
  <c r="DQ198" i="5"/>
  <c r="DO191" i="5"/>
  <c r="DQ187" i="5"/>
  <c r="DP176" i="5"/>
  <c r="DQ151" i="5"/>
  <c r="DP139" i="5"/>
  <c r="DQ129" i="5"/>
  <c r="DQ66" i="5"/>
  <c r="EZ16" i="5"/>
  <c r="EZ24" i="5"/>
  <c r="EZ32" i="5"/>
  <c r="EZ40" i="5"/>
  <c r="EZ76" i="5"/>
  <c r="EZ88" i="5"/>
  <c r="EZ100" i="5"/>
  <c r="EZ140" i="5"/>
  <c r="EZ156" i="5"/>
  <c r="EZ172" i="5"/>
  <c r="EZ188" i="5"/>
  <c r="EZ204" i="5"/>
  <c r="EZ220" i="5"/>
  <c r="EZ236" i="5"/>
  <c r="EZ288" i="5"/>
  <c r="EZ296" i="5"/>
  <c r="EZ304" i="5"/>
  <c r="EZ312" i="5"/>
  <c r="EZ320" i="5"/>
  <c r="EZ348" i="5"/>
  <c r="EZ384" i="5"/>
  <c r="FA339" i="5"/>
  <c r="FB339" i="5" s="1"/>
  <c r="EZ339" i="5"/>
  <c r="FA331" i="5"/>
  <c r="FB331" i="5" s="1"/>
  <c r="EZ331" i="5"/>
  <c r="FA355" i="5"/>
  <c r="FB355" i="5" s="1"/>
  <c r="FA347" i="5"/>
  <c r="FB347" i="5" s="1"/>
  <c r="DO412" i="5"/>
  <c r="DO405" i="5"/>
  <c r="DO404" i="5"/>
  <c r="DO397" i="5"/>
  <c r="DO396" i="5"/>
  <c r="DO393" i="5"/>
  <c r="DO392" i="5"/>
  <c r="DP340" i="5"/>
  <c r="DP339" i="5"/>
  <c r="DP336" i="5"/>
  <c r="DQ330" i="5"/>
  <c r="DP329" i="5"/>
  <c r="DP299" i="5"/>
  <c r="DO291" i="5"/>
  <c r="DP290" i="5"/>
  <c r="DQ287" i="5"/>
  <c r="DO286" i="5"/>
  <c r="DO279" i="5"/>
  <c r="DO276" i="5"/>
  <c r="DO272" i="5"/>
  <c r="DQ268" i="5"/>
  <c r="DQ245" i="5"/>
  <c r="DQ243" i="5"/>
  <c r="DQ241" i="5"/>
  <c r="DQ233" i="5"/>
  <c r="DQ196" i="5"/>
  <c r="EM411" i="5"/>
  <c r="EN411" i="5" s="1"/>
  <c r="DO410" i="5"/>
  <c r="DO403" i="5"/>
  <c r="DO402" i="5"/>
  <c r="DO399" i="5"/>
  <c r="DO395" i="5"/>
  <c r="DP366" i="5"/>
  <c r="DP356" i="5"/>
  <c r="DP345" i="5"/>
  <c r="DQ343" i="5"/>
  <c r="DP338" i="5"/>
  <c r="DP323" i="5"/>
  <c r="DQ318" i="5"/>
  <c r="DP307" i="5"/>
  <c r="DO424" i="5"/>
  <c r="DP378" i="5"/>
  <c r="DP374" i="5"/>
  <c r="DP368" i="5"/>
  <c r="DP364" i="5"/>
  <c r="DP362" i="5"/>
  <c r="DP358" i="5"/>
  <c r="DO351" i="5"/>
  <c r="DP350" i="5"/>
  <c r="DQ333" i="5"/>
  <c r="DP328" i="5"/>
  <c r="DQ326" i="5"/>
  <c r="DQ316" i="5"/>
  <c r="DP315" i="5"/>
  <c r="DQ310" i="5"/>
  <c r="DQ298" i="5"/>
  <c r="DO295" i="5"/>
  <c r="DQ293" i="5"/>
  <c r="DP292" i="5"/>
  <c r="DO288" i="5"/>
  <c r="DO284" i="5"/>
  <c r="DO281" i="5"/>
  <c r="DQ280" i="5"/>
  <c r="DQ267" i="5"/>
  <c r="DO265" i="5"/>
  <c r="EW255" i="5"/>
  <c r="DQ244" i="5"/>
  <c r="DQ240" i="5"/>
  <c r="DQ239" i="5"/>
  <c r="EF235" i="5"/>
  <c r="EG235" i="5" s="1"/>
  <c r="DP219" i="5"/>
  <c r="DP201" i="5"/>
  <c r="DP200" i="5"/>
  <c r="DP199" i="5"/>
  <c r="DQ194" i="5"/>
  <c r="DQ181" i="5"/>
  <c r="DP174" i="5"/>
  <c r="DP172" i="5"/>
  <c r="DQ163" i="5"/>
  <c r="DP87" i="5"/>
  <c r="EZ52" i="5"/>
  <c r="EZ64" i="5"/>
  <c r="EZ80" i="5"/>
  <c r="EZ92" i="5"/>
  <c r="EZ104" i="5"/>
  <c r="EZ116" i="5"/>
  <c r="EZ128" i="5"/>
  <c r="EZ144" i="5"/>
  <c r="EZ151" i="5"/>
  <c r="EZ160" i="5"/>
  <c r="EZ167" i="5"/>
  <c r="EZ176" i="5"/>
  <c r="EZ183" i="5"/>
  <c r="EZ192" i="5"/>
  <c r="EZ199" i="5"/>
  <c r="EZ208" i="5"/>
  <c r="EZ215" i="5"/>
  <c r="EZ224" i="5"/>
  <c r="EZ231" i="5"/>
  <c r="EZ240" i="5"/>
  <c r="EZ247" i="5"/>
  <c r="EZ252" i="5"/>
  <c r="EZ255" i="5"/>
  <c r="EZ260" i="5"/>
  <c r="EZ263" i="5"/>
  <c r="EZ268" i="5"/>
  <c r="EZ271" i="5"/>
  <c r="EZ276" i="5"/>
  <c r="EZ279" i="5"/>
  <c r="EZ323" i="5"/>
  <c r="EZ328" i="5"/>
  <c r="EZ335" i="5"/>
  <c r="EZ340" i="5"/>
  <c r="EZ364" i="5"/>
  <c r="EZ380" i="5"/>
  <c r="EZ420" i="5"/>
  <c r="FA361" i="5"/>
  <c r="FB361" i="5" s="1"/>
  <c r="FA357" i="5"/>
  <c r="FB357" i="5" s="1"/>
  <c r="FA353" i="5"/>
  <c r="FB353" i="5" s="1"/>
  <c r="FA349" i="5"/>
  <c r="FB349" i="5" s="1"/>
  <c r="FA345" i="5"/>
  <c r="FB345" i="5" s="1"/>
  <c r="FA341" i="5"/>
  <c r="FB341" i="5" s="1"/>
  <c r="FA333" i="5"/>
  <c r="FB333" i="5" s="1"/>
  <c r="FA325" i="5"/>
  <c r="FB325" i="5" s="1"/>
  <c r="FA317" i="5"/>
  <c r="FB317" i="5" s="1"/>
  <c r="FA309" i="5"/>
  <c r="FB309" i="5" s="1"/>
  <c r="FA245" i="5"/>
  <c r="FB245" i="5" s="1"/>
  <c r="FA237" i="5"/>
  <c r="FB237" i="5" s="1"/>
  <c r="FA229" i="5"/>
  <c r="FB229" i="5" s="1"/>
  <c r="FA221" i="5"/>
  <c r="FB221" i="5" s="1"/>
  <c r="FA213" i="5"/>
  <c r="FB213" i="5" s="1"/>
  <c r="FA205" i="5"/>
  <c r="FB205" i="5" s="1"/>
  <c r="FA197" i="5"/>
  <c r="FB197" i="5" s="1"/>
  <c r="FA189" i="5"/>
  <c r="FB189" i="5" s="1"/>
  <c r="FA181" i="5"/>
  <c r="FB181" i="5" s="1"/>
  <c r="FA173" i="5"/>
  <c r="FB173" i="5" s="1"/>
  <c r="FA165" i="5"/>
  <c r="FB165" i="5" s="1"/>
  <c r="FA157" i="5"/>
  <c r="FB157" i="5" s="1"/>
  <c r="FA149" i="5"/>
  <c r="FB149" i="5" s="1"/>
  <c r="FA141" i="5"/>
  <c r="FB141" i="5" s="1"/>
  <c r="FA133" i="5"/>
  <c r="FB133" i="5" s="1"/>
  <c r="FA117" i="5"/>
  <c r="FB117" i="5" s="1"/>
  <c r="FA109" i="5"/>
  <c r="FB109" i="5" s="1"/>
  <c r="FA101" i="5"/>
  <c r="FB101" i="5" s="1"/>
  <c r="EZ89" i="5"/>
  <c r="FA89" i="5"/>
  <c r="FB89" i="5" s="1"/>
  <c r="EZ85" i="5"/>
  <c r="FA85" i="5"/>
  <c r="FB85" i="5" s="1"/>
  <c r="EZ77" i="5"/>
  <c r="FA77" i="5"/>
  <c r="FB77" i="5" s="1"/>
  <c r="EZ73" i="5"/>
  <c r="FA73" i="5"/>
  <c r="FB73" i="5" s="1"/>
  <c r="EZ69" i="5"/>
  <c r="FA69" i="5"/>
  <c r="FB69" i="5" s="1"/>
  <c r="EZ65" i="5"/>
  <c r="FA65" i="5"/>
  <c r="FB65" i="5" s="1"/>
  <c r="EZ57" i="5"/>
  <c r="FA57" i="5"/>
  <c r="FB57" i="5" s="1"/>
  <c r="EZ53" i="5"/>
  <c r="FA53" i="5"/>
  <c r="FB53" i="5" s="1"/>
  <c r="EZ45" i="5"/>
  <c r="FA45" i="5"/>
  <c r="FB45" i="5" s="1"/>
  <c r="FB553" i="5"/>
  <c r="FB549" i="5"/>
  <c r="FB545" i="5"/>
  <c r="FB541" i="5"/>
  <c r="FB537" i="5"/>
  <c r="FB533" i="5"/>
  <c r="FB505" i="5"/>
  <c r="FB497" i="5"/>
  <c r="FB489" i="5"/>
  <c r="FB481" i="5"/>
  <c r="FB473" i="5"/>
  <c r="FB465" i="5"/>
  <c r="FB457" i="5"/>
  <c r="FB449" i="5"/>
  <c r="FB441" i="5"/>
  <c r="FB433" i="5"/>
  <c r="FB425" i="5"/>
  <c r="FB417" i="5"/>
  <c r="FB409" i="5"/>
  <c r="FB401" i="5"/>
  <c r="FB393" i="5"/>
  <c r="FB385" i="5"/>
  <c r="FB377" i="5"/>
  <c r="FB369" i="5"/>
  <c r="FB301" i="5"/>
  <c r="FB293" i="5"/>
  <c r="FB285" i="5"/>
  <c r="FB277" i="5"/>
  <c r="FB269" i="5"/>
  <c r="FB261" i="5"/>
  <c r="FB253" i="5"/>
  <c r="FB41" i="5"/>
  <c r="FB37" i="5"/>
  <c r="FB33" i="5"/>
  <c r="FB29" i="5"/>
  <c r="FB25" i="5"/>
  <c r="FB21" i="5"/>
  <c r="FB17" i="5"/>
  <c r="FB501" i="5"/>
  <c r="EZ501" i="5"/>
  <c r="FB477" i="5"/>
  <c r="EZ477" i="5"/>
  <c r="FB469" i="5"/>
  <c r="EZ469" i="5"/>
  <c r="FB461" i="5"/>
  <c r="EZ461" i="5"/>
  <c r="FB453" i="5"/>
  <c r="EZ453" i="5"/>
  <c r="FB445" i="5"/>
  <c r="EZ445" i="5"/>
  <c r="FB429" i="5"/>
  <c r="EZ429" i="5"/>
  <c r="FB421" i="5"/>
  <c r="EZ421" i="5"/>
  <c r="FB413" i="5"/>
  <c r="EZ413" i="5"/>
  <c r="FB405" i="5"/>
  <c r="EZ405" i="5"/>
  <c r="FB397" i="5"/>
  <c r="EZ397" i="5"/>
  <c r="FB389" i="5"/>
  <c r="EZ389" i="5"/>
  <c r="FB381" i="5"/>
  <c r="EZ381" i="5"/>
  <c r="FB373" i="5"/>
  <c r="EZ373" i="5"/>
  <c r="FB365" i="5"/>
  <c r="EZ365" i="5"/>
  <c r="FB493" i="5"/>
  <c r="EZ493" i="5"/>
  <c r="FB485" i="5"/>
  <c r="EZ485" i="5"/>
  <c r="FB437" i="5"/>
  <c r="EZ437" i="5"/>
  <c r="EZ17" i="5"/>
  <c r="EZ21" i="5"/>
  <c r="EZ25" i="5"/>
  <c r="EZ29" i="5"/>
  <c r="EZ33" i="5"/>
  <c r="EZ37" i="5"/>
  <c r="EZ41" i="5"/>
  <c r="EZ253" i="5"/>
  <c r="EZ261" i="5"/>
  <c r="EZ269" i="5"/>
  <c r="EZ277" i="5"/>
  <c r="EZ285" i="5"/>
  <c r="EZ293" i="5"/>
  <c r="EZ301" i="5"/>
  <c r="EZ481" i="5"/>
  <c r="EZ377" i="5"/>
  <c r="EZ393" i="5"/>
  <c r="EZ409" i="5"/>
  <c r="EZ425" i="5"/>
  <c r="EZ441" i="5"/>
  <c r="EZ457" i="5"/>
  <c r="EZ489" i="5"/>
  <c r="FB581" i="5"/>
  <c r="EZ465" i="5"/>
  <c r="EZ497" i="5"/>
  <c r="FB577" i="5"/>
  <c r="FB483" i="5"/>
  <c r="EZ483" i="5"/>
  <c r="FB499" i="5"/>
  <c r="EZ499" i="5"/>
  <c r="FB599" i="5"/>
  <c r="EZ599" i="5"/>
  <c r="FB49" i="5"/>
  <c r="FB61" i="5"/>
  <c r="FB81" i="5"/>
  <c r="FB93" i="5"/>
  <c r="FB125" i="5"/>
  <c r="FB363" i="5"/>
  <c r="EZ363" i="5"/>
  <c r="FB379" i="5"/>
  <c r="EZ379" i="5"/>
  <c r="FB395" i="5"/>
  <c r="EZ395" i="5"/>
  <c r="FB411" i="5"/>
  <c r="EZ411" i="5"/>
  <c r="FB471" i="5"/>
  <c r="EZ471" i="5"/>
  <c r="FB487" i="5"/>
  <c r="EZ487" i="5"/>
  <c r="FB503" i="5"/>
  <c r="EZ503" i="5"/>
  <c r="FB519" i="5"/>
  <c r="EZ519" i="5"/>
  <c r="FB522" i="5"/>
  <c r="EZ522" i="5"/>
  <c r="FB375" i="5"/>
  <c r="EZ375" i="5"/>
  <c r="FB407" i="5"/>
  <c r="EZ407" i="5"/>
  <c r="FB467" i="5"/>
  <c r="EZ467" i="5"/>
  <c r="FB527" i="5"/>
  <c r="EZ527" i="5"/>
  <c r="FB587" i="5"/>
  <c r="EZ587" i="5"/>
  <c r="FB595" i="5"/>
  <c r="EZ595" i="5"/>
  <c r="FB44" i="5"/>
  <c r="FB48" i="5"/>
  <c r="FB52" i="5"/>
  <c r="FB56" i="5"/>
  <c r="FB60" i="5"/>
  <c r="FB64" i="5"/>
  <c r="FB68" i="5"/>
  <c r="FB72" i="5"/>
  <c r="FB76" i="5"/>
  <c r="FB80" i="5"/>
  <c r="FB84" i="5"/>
  <c r="FB88" i="5"/>
  <c r="FB92" i="5"/>
  <c r="FB96" i="5"/>
  <c r="FB100" i="5"/>
  <c r="FB104" i="5"/>
  <c r="FB108" i="5"/>
  <c r="FB112" i="5"/>
  <c r="FB116" i="5"/>
  <c r="FB120" i="5"/>
  <c r="FB124" i="5"/>
  <c r="FB128" i="5"/>
  <c r="FB132" i="5"/>
  <c r="FB136" i="5"/>
  <c r="FB140" i="5"/>
  <c r="FB144" i="5"/>
  <c r="FB148" i="5"/>
  <c r="FB152" i="5"/>
  <c r="FB156" i="5"/>
  <c r="FB160" i="5"/>
  <c r="FB164" i="5"/>
  <c r="FB168" i="5"/>
  <c r="FB172" i="5"/>
  <c r="FB176" i="5"/>
  <c r="FB180" i="5"/>
  <c r="FB184" i="5"/>
  <c r="FB188" i="5"/>
  <c r="FB192" i="5"/>
  <c r="FB196" i="5"/>
  <c r="FB200" i="5"/>
  <c r="FB204" i="5"/>
  <c r="FB208" i="5"/>
  <c r="FB212" i="5"/>
  <c r="FB216" i="5"/>
  <c r="FB220" i="5"/>
  <c r="FB224" i="5"/>
  <c r="FB228" i="5"/>
  <c r="FB232" i="5"/>
  <c r="FB236" i="5"/>
  <c r="FB240" i="5"/>
  <c r="FB244" i="5"/>
  <c r="FB248" i="5"/>
  <c r="FB367" i="5"/>
  <c r="EZ367" i="5"/>
  <c r="FB383" i="5"/>
  <c r="EZ383" i="5"/>
  <c r="FB399" i="5"/>
  <c r="EZ399" i="5"/>
  <c r="FB415" i="5"/>
  <c r="EZ415" i="5"/>
  <c r="FB475" i="5"/>
  <c r="EZ475" i="5"/>
  <c r="FB491" i="5"/>
  <c r="EZ491" i="5"/>
  <c r="FB507" i="5"/>
  <c r="EZ507" i="5"/>
  <c r="FB391" i="5"/>
  <c r="EZ391" i="5"/>
  <c r="FB591" i="5"/>
  <c r="EZ591" i="5"/>
  <c r="FB371" i="5"/>
  <c r="EZ371" i="5"/>
  <c r="FB387" i="5"/>
  <c r="EZ387" i="5"/>
  <c r="FB403" i="5"/>
  <c r="EZ403" i="5"/>
  <c r="FB419" i="5"/>
  <c r="EZ419" i="5"/>
  <c r="FB423" i="5"/>
  <c r="EZ423" i="5"/>
  <c r="FB427" i="5"/>
  <c r="EZ427" i="5"/>
  <c r="FB431" i="5"/>
  <c r="EZ431" i="5"/>
  <c r="FB435" i="5"/>
  <c r="EZ435" i="5"/>
  <c r="FB439" i="5"/>
  <c r="EZ439" i="5"/>
  <c r="FB443" i="5"/>
  <c r="EZ443" i="5"/>
  <c r="FB447" i="5"/>
  <c r="EZ447" i="5"/>
  <c r="FB451" i="5"/>
  <c r="EZ451" i="5"/>
  <c r="FB455" i="5"/>
  <c r="EZ455" i="5"/>
  <c r="FB459" i="5"/>
  <c r="EZ459" i="5"/>
  <c r="FB463" i="5"/>
  <c r="EZ463" i="5"/>
  <c r="FB479" i="5"/>
  <c r="EZ479" i="5"/>
  <c r="FB495" i="5"/>
  <c r="EZ495" i="5"/>
  <c r="FB511" i="5"/>
  <c r="EZ511" i="5"/>
  <c r="FB514" i="5"/>
  <c r="EZ514" i="5"/>
  <c r="FB509" i="5"/>
  <c r="EZ509" i="5"/>
  <c r="FB517" i="5"/>
  <c r="EZ517" i="5"/>
  <c r="FB525" i="5"/>
  <c r="EZ525" i="5"/>
  <c r="FB515" i="5"/>
  <c r="EZ515" i="5"/>
  <c r="FB523" i="5"/>
  <c r="EZ523" i="5"/>
  <c r="FB531" i="5"/>
  <c r="EZ531" i="5"/>
  <c r="EZ510" i="5"/>
  <c r="FB513" i="5"/>
  <c r="EZ513" i="5"/>
  <c r="EZ518" i="5"/>
  <c r="FB521" i="5"/>
  <c r="EZ521" i="5"/>
  <c r="FB529" i="5"/>
  <c r="EZ529" i="5"/>
  <c r="EZ533" i="5"/>
  <c r="EZ535" i="5"/>
  <c r="EZ537" i="5"/>
  <c r="EZ539" i="5"/>
  <c r="EZ541" i="5"/>
  <c r="EZ543" i="5"/>
  <c r="EZ545" i="5"/>
  <c r="EZ547" i="5"/>
  <c r="EZ549" i="5"/>
  <c r="EZ551" i="5"/>
  <c r="EZ553" i="5"/>
  <c r="EZ555" i="5"/>
  <c r="FB588" i="5"/>
  <c r="EZ588" i="5"/>
  <c r="FB592" i="5"/>
  <c r="EZ592" i="5"/>
  <c r="FB596" i="5"/>
  <c r="EZ596" i="5"/>
  <c r="FB600" i="5"/>
  <c r="EZ600" i="5"/>
  <c r="FB589" i="5"/>
  <c r="EZ589" i="5"/>
  <c r="FB593" i="5"/>
  <c r="EZ593" i="5"/>
  <c r="FB597" i="5"/>
  <c r="EZ597" i="5"/>
  <c r="FB586" i="5"/>
  <c r="EZ586" i="5"/>
  <c r="FB590" i="5"/>
  <c r="EZ590" i="5"/>
  <c r="FB594" i="5"/>
  <c r="EZ594" i="5"/>
  <c r="FB598" i="5"/>
  <c r="EZ598" i="5"/>
  <c r="DO445" i="5"/>
  <c r="DQ445" i="5"/>
  <c r="EF339" i="5"/>
  <c r="EG339" i="5" s="1"/>
  <c r="DO282" i="5"/>
  <c r="DP282" i="5"/>
  <c r="DN247" i="5"/>
  <c r="DS247" i="5"/>
  <c r="EV57" i="5"/>
  <c r="EU57" i="5"/>
  <c r="EU569" i="5"/>
  <c r="DO262" i="5"/>
  <c r="DQ262" i="5"/>
  <c r="DO165" i="5"/>
  <c r="DP165" i="5"/>
  <c r="EV333" i="5"/>
  <c r="EU333" i="5"/>
  <c r="EM598" i="5"/>
  <c r="DP253" i="5"/>
  <c r="DQ253" i="5"/>
  <c r="DO185" i="5"/>
  <c r="DQ185" i="5"/>
  <c r="DO141" i="5"/>
  <c r="DP141" i="5"/>
  <c r="DP64" i="5"/>
  <c r="DQ64" i="5"/>
  <c r="FG171" i="5"/>
  <c r="FG80" i="5"/>
  <c r="EM527" i="5"/>
  <c r="DT527" i="5" s="1"/>
  <c r="EM458" i="5"/>
  <c r="DT458" i="5" s="1"/>
  <c r="EF442" i="5"/>
  <c r="EG442" i="5" s="1"/>
  <c r="FG428" i="5"/>
  <c r="FG427" i="5"/>
  <c r="EF322" i="5"/>
  <c r="EG322" i="5" s="1"/>
  <c r="EF280" i="5"/>
  <c r="EG280" i="5" s="1"/>
  <c r="EF258" i="5"/>
  <c r="EG258" i="5" s="1"/>
  <c r="FG256" i="5"/>
  <c r="EF252" i="5"/>
  <c r="EG252" i="5" s="1"/>
  <c r="EM218" i="5"/>
  <c r="EN218" i="5" s="1"/>
  <c r="EF206" i="5"/>
  <c r="EG206" i="5" s="1"/>
  <c r="EF204" i="5"/>
  <c r="EG204" i="5" s="1"/>
  <c r="EF196" i="5"/>
  <c r="EG196" i="5" s="1"/>
  <c r="EM142" i="5"/>
  <c r="DT142" i="5" s="1"/>
  <c r="EM132" i="5"/>
  <c r="DT132" i="5" s="1"/>
  <c r="EF54" i="5"/>
  <c r="EG54" i="5" s="1"/>
  <c r="FG568" i="5"/>
  <c r="FG558" i="5"/>
  <c r="DP528" i="5"/>
  <c r="DP525" i="5"/>
  <c r="EM504" i="5"/>
  <c r="DT504" i="5" s="1"/>
  <c r="EM491" i="5"/>
  <c r="DT491" i="5" s="1"/>
  <c r="EM487" i="5"/>
  <c r="DP483" i="5"/>
  <c r="FG353" i="5"/>
  <c r="EF344" i="5"/>
  <c r="EG344" i="5" s="1"/>
  <c r="EF290" i="5"/>
  <c r="EG290" i="5" s="1"/>
  <c r="DP270" i="5"/>
  <c r="EF255" i="5"/>
  <c r="EG255" i="5" s="1"/>
  <c r="EF232" i="5"/>
  <c r="EG232" i="5" s="1"/>
  <c r="DQ219" i="5"/>
  <c r="EF197" i="5"/>
  <c r="EG197" i="5" s="1"/>
  <c r="DQ157" i="5"/>
  <c r="EF136" i="5"/>
  <c r="EG136" i="5" s="1"/>
  <c r="FG120" i="5"/>
  <c r="EF106" i="5"/>
  <c r="EG106" i="5" s="1"/>
  <c r="EF78" i="5"/>
  <c r="EG78" i="5" s="1"/>
  <c r="EF65" i="5"/>
  <c r="EG65" i="5" s="1"/>
  <c r="EF57" i="5"/>
  <c r="EG57" i="5" s="1"/>
  <c r="DO55" i="5"/>
  <c r="FG44" i="5"/>
  <c r="EU369" i="5"/>
  <c r="EU249" i="5"/>
  <c r="EV149" i="5"/>
  <c r="EU357" i="5"/>
  <c r="EU257" i="5"/>
  <c r="FG567" i="5"/>
  <c r="EM564" i="5"/>
  <c r="EM560" i="5"/>
  <c r="DT560" i="5" s="1"/>
  <c r="DO434" i="5"/>
  <c r="DQ434" i="5"/>
  <c r="DO594" i="5"/>
  <c r="DP594" i="5"/>
  <c r="DO582" i="5"/>
  <c r="DQ582" i="5"/>
  <c r="DQ566" i="5"/>
  <c r="DO554" i="5"/>
  <c r="EM552" i="5"/>
  <c r="EN552" i="5" s="1"/>
  <c r="EM550" i="5"/>
  <c r="EN550" i="5" s="1"/>
  <c r="DQ435" i="5"/>
  <c r="EF429" i="5"/>
  <c r="EG429" i="5" s="1"/>
  <c r="EF595" i="5"/>
  <c r="EG595" i="5" s="1"/>
  <c r="DP588" i="5"/>
  <c r="FG587" i="5"/>
  <c r="EV557" i="5"/>
  <c r="EV553" i="5"/>
  <c r="DN553" i="5" s="1"/>
  <c r="EV551" i="5"/>
  <c r="EW551" i="5" s="1"/>
  <c r="EM536" i="5"/>
  <c r="DT536" i="5" s="1"/>
  <c r="EM479" i="5"/>
  <c r="DT479" i="5" s="1"/>
  <c r="DQ462" i="5"/>
  <c r="EM461" i="5"/>
  <c r="EF440" i="5"/>
  <c r="EG440" i="5" s="1"/>
  <c r="DP434" i="5"/>
  <c r="DO595" i="5"/>
  <c r="DQ595" i="5"/>
  <c r="DQ594" i="5"/>
  <c r="DP558" i="5"/>
  <c r="DO558" i="5"/>
  <c r="DO440" i="5"/>
  <c r="DQ440" i="5"/>
  <c r="FG596" i="5"/>
  <c r="EM588" i="5"/>
  <c r="EM581" i="5"/>
  <c r="EM580" i="5"/>
  <c r="FG579" i="5"/>
  <c r="FG557" i="5"/>
  <c r="FG556" i="5"/>
  <c r="EF556" i="5"/>
  <c r="EG556" i="5" s="1"/>
  <c r="FG550" i="5"/>
  <c r="FG546" i="5"/>
  <c r="EM546" i="5"/>
  <c r="DT546" i="5" s="1"/>
  <c r="EF528" i="5"/>
  <c r="EG528" i="5" s="1"/>
  <c r="EM497" i="5"/>
  <c r="EF496" i="5"/>
  <c r="EG496" i="5" s="1"/>
  <c r="EF481" i="5"/>
  <c r="EG481" i="5" s="1"/>
  <c r="EM472" i="5"/>
  <c r="EF471" i="5"/>
  <c r="EG471" i="5" s="1"/>
  <c r="EF457" i="5"/>
  <c r="EG457" i="5" s="1"/>
  <c r="EM456" i="5"/>
  <c r="DQ456" i="5"/>
  <c r="EF448" i="5"/>
  <c r="EG448" i="5" s="1"/>
  <c r="DP448" i="5"/>
  <c r="EF434" i="5"/>
  <c r="EG434" i="5" s="1"/>
  <c r="EF431" i="5"/>
  <c r="EG431" i="5" s="1"/>
  <c r="EM430" i="5"/>
  <c r="EN430" i="5" s="1"/>
  <c r="DQ430" i="5"/>
  <c r="DQ403" i="5"/>
  <c r="EF380" i="5"/>
  <c r="EG380" i="5" s="1"/>
  <c r="DO380" i="5"/>
  <c r="DO347" i="5"/>
  <c r="EF340" i="5"/>
  <c r="EG340" i="5" s="1"/>
  <c r="EU336" i="5"/>
  <c r="DO335" i="5"/>
  <c r="EM334" i="5"/>
  <c r="DT334" i="5" s="1"/>
  <c r="EM283" i="5"/>
  <c r="DT283" i="5" s="1"/>
  <c r="DQ269" i="5"/>
  <c r="EM268" i="5"/>
  <c r="EN268" i="5" s="1"/>
  <c r="DP262" i="5"/>
  <c r="DP259" i="5"/>
  <c r="FG230" i="5"/>
  <c r="EF219" i="5"/>
  <c r="EG219" i="5" s="1"/>
  <c r="EF211" i="5"/>
  <c r="EG211" i="5" s="1"/>
  <c r="EM210" i="5"/>
  <c r="DT210" i="5" s="1"/>
  <c r="FG208" i="5"/>
  <c r="FG190" i="5"/>
  <c r="DP185" i="5"/>
  <c r="EV182" i="5"/>
  <c r="DN182" i="5" s="1"/>
  <c r="EV176" i="5"/>
  <c r="FG151" i="5"/>
  <c r="DP151" i="5"/>
  <c r="EM141" i="5"/>
  <c r="DT141" i="5" s="1"/>
  <c r="EM140" i="5"/>
  <c r="EN140" i="5" s="1"/>
  <c r="FG136" i="5"/>
  <c r="EV135" i="5"/>
  <c r="EV121" i="5"/>
  <c r="EF105" i="5"/>
  <c r="EG105" i="5" s="1"/>
  <c r="EU104" i="5"/>
  <c r="EF103" i="5"/>
  <c r="EG103" i="5" s="1"/>
  <c r="EV100" i="5"/>
  <c r="EF95" i="5"/>
  <c r="EG95" i="5" s="1"/>
  <c r="EF94" i="5"/>
  <c r="EG94" i="5" s="1"/>
  <c r="EU93" i="5"/>
  <c r="DQ77" i="5"/>
  <c r="EU55" i="5"/>
  <c r="EU54" i="5"/>
  <c r="EU35" i="5"/>
  <c r="DP22" i="5"/>
  <c r="EF396" i="5"/>
  <c r="EG396" i="5" s="1"/>
  <c r="EM361" i="5"/>
  <c r="DT361" i="5" s="1"/>
  <c r="DQ349" i="5"/>
  <c r="DP330" i="5"/>
  <c r="DQ272" i="5"/>
  <c r="EM271" i="5"/>
  <c r="EN271" i="5" s="1"/>
  <c r="DQ264" i="5"/>
  <c r="EF262" i="5"/>
  <c r="EG262" i="5" s="1"/>
  <c r="EF237" i="5"/>
  <c r="EG237" i="5" s="1"/>
  <c r="EM235" i="5"/>
  <c r="DT235" i="5" s="1"/>
  <c r="EF222" i="5"/>
  <c r="EG222" i="5" s="1"/>
  <c r="EF214" i="5"/>
  <c r="EG214" i="5" s="1"/>
  <c r="DP205" i="5"/>
  <c r="DQ200" i="5"/>
  <c r="DQ191" i="5"/>
  <c r="EF169" i="5"/>
  <c r="EG169" i="5" s="1"/>
  <c r="EF153" i="5"/>
  <c r="EG153" i="5" s="1"/>
  <c r="DQ137" i="5"/>
  <c r="EF100" i="5"/>
  <c r="EG100" i="5" s="1"/>
  <c r="EF92" i="5"/>
  <c r="EG92" i="5" s="1"/>
  <c r="DP81" i="5"/>
  <c r="EF79" i="5"/>
  <c r="EG79" i="5" s="1"/>
  <c r="EM77" i="5"/>
  <c r="DT77" i="5" s="1"/>
  <c r="DP57" i="5"/>
  <c r="EF45" i="5"/>
  <c r="EG45" i="5" s="1"/>
  <c r="EM44" i="5"/>
  <c r="DT44" i="5" s="1"/>
  <c r="EF40" i="5"/>
  <c r="EG40" i="5" s="1"/>
  <c r="DP29" i="5"/>
  <c r="DP24" i="5"/>
  <c r="EM523" i="5"/>
  <c r="DT523" i="5" s="1"/>
  <c r="EM490" i="5"/>
  <c r="EM468" i="5"/>
  <c r="FG437" i="5"/>
  <c r="FG430" i="5"/>
  <c r="EV335" i="5"/>
  <c r="EU259" i="5"/>
  <c r="DS242" i="5"/>
  <c r="EV192" i="5"/>
  <c r="DN192" i="5" s="1"/>
  <c r="FG179" i="5"/>
  <c r="EV153" i="5"/>
  <c r="DP150" i="5"/>
  <c r="EF149" i="5"/>
  <c r="EG149" i="5" s="1"/>
  <c r="FG146" i="5"/>
  <c r="EF145" i="5"/>
  <c r="EG145" i="5" s="1"/>
  <c r="EV124" i="5"/>
  <c r="DO123" i="5"/>
  <c r="EV99" i="5"/>
  <c r="DS99" i="5" s="1"/>
  <c r="FG98" i="5"/>
  <c r="FG93" i="5"/>
  <c r="DQ55" i="5"/>
  <c r="EF29" i="5"/>
  <c r="EG29" i="5" s="1"/>
  <c r="DP208" i="5"/>
  <c r="DQ208" i="5"/>
  <c r="DQ140" i="5"/>
  <c r="DP140" i="5"/>
  <c r="DO140" i="5"/>
  <c r="EM596" i="5"/>
  <c r="FG583" i="5"/>
  <c r="FG582" i="5"/>
  <c r="DQ578" i="5"/>
  <c r="FG576" i="5"/>
  <c r="FG559" i="5"/>
  <c r="FG482" i="5"/>
  <c r="EM463" i="5"/>
  <c r="FG457" i="5"/>
  <c r="EM457" i="5"/>
  <c r="FG454" i="5"/>
  <c r="FG448" i="5"/>
  <c r="FG446" i="5"/>
  <c r="EM446" i="5"/>
  <c r="EM444" i="5"/>
  <c r="EM443" i="5"/>
  <c r="EN443" i="5" s="1"/>
  <c r="EM442" i="5"/>
  <c r="DT442" i="5" s="1"/>
  <c r="FG440" i="5"/>
  <c r="DQ437" i="5"/>
  <c r="FG434" i="5"/>
  <c r="EM434" i="5"/>
  <c r="DT434" i="5" s="1"/>
  <c r="EM432" i="5"/>
  <c r="DO418" i="5"/>
  <c r="DQ418" i="5"/>
  <c r="DO416" i="5"/>
  <c r="DP416" i="5"/>
  <c r="DQ254" i="5"/>
  <c r="DP254" i="5"/>
  <c r="EV240" i="5"/>
  <c r="EU240" i="5"/>
  <c r="DP168" i="5"/>
  <c r="DO168" i="5"/>
  <c r="DP39" i="5"/>
  <c r="DQ39" i="5"/>
  <c r="DP360" i="5"/>
  <c r="DO360" i="5"/>
  <c r="DP190" i="5"/>
  <c r="DO190" i="5"/>
  <c r="DO21" i="5"/>
  <c r="DQ21" i="5"/>
  <c r="FG537" i="5"/>
  <c r="EM522" i="5"/>
  <c r="DT522" i="5" s="1"/>
  <c r="FG506" i="5"/>
  <c r="EM600" i="5"/>
  <c r="EM595" i="5"/>
  <c r="DT595" i="5" s="1"/>
  <c r="EM590" i="5"/>
  <c r="DQ590" i="5"/>
  <c r="FG578" i="5"/>
  <c r="FG577" i="5"/>
  <c r="ER572" i="5"/>
  <c r="DQ564" i="5"/>
  <c r="FG562" i="5"/>
  <c r="EV559" i="5"/>
  <c r="DO556" i="5"/>
  <c r="FG555" i="5"/>
  <c r="DO550" i="5"/>
  <c r="FG549" i="5"/>
  <c r="FG548" i="5"/>
  <c r="FG544" i="5"/>
  <c r="EM544" i="5"/>
  <c r="DT544" i="5" s="1"/>
  <c r="FG543" i="5"/>
  <c r="FG528" i="5"/>
  <c r="EM528" i="5"/>
  <c r="EF517" i="5"/>
  <c r="EG517" i="5" s="1"/>
  <c r="EM516" i="5"/>
  <c r="DP516" i="5"/>
  <c r="EM515" i="5"/>
  <c r="DT515" i="5" s="1"/>
  <c r="DQ512" i="5"/>
  <c r="DP503" i="5"/>
  <c r="DP500" i="5"/>
  <c r="DP493" i="5"/>
  <c r="FG492" i="5"/>
  <c r="EM478" i="5"/>
  <c r="EM470" i="5"/>
  <c r="EM464" i="5"/>
  <c r="DP460" i="5"/>
  <c r="FG459" i="5"/>
  <c r="EM459" i="5"/>
  <c r="FG456" i="5"/>
  <c r="FG450" i="5"/>
  <c r="EF449" i="5"/>
  <c r="EG449" i="5" s="1"/>
  <c r="EF437" i="5"/>
  <c r="EG437" i="5" s="1"/>
  <c r="DP437" i="5"/>
  <c r="EF428" i="5"/>
  <c r="EG428" i="5" s="1"/>
  <c r="DO273" i="5"/>
  <c r="DP273" i="5"/>
  <c r="EV239" i="5"/>
  <c r="EW239" i="5" s="1"/>
  <c r="EU239" i="5"/>
  <c r="DP180" i="5"/>
  <c r="DO180" i="5"/>
  <c r="DQ74" i="5"/>
  <c r="DP74" i="5"/>
  <c r="EV244" i="5"/>
  <c r="EU244" i="5"/>
  <c r="FG597" i="5"/>
  <c r="FG595" i="5"/>
  <c r="EM582" i="5"/>
  <c r="EM567" i="5"/>
  <c r="EM558" i="5"/>
  <c r="FG542" i="5"/>
  <c r="EM542" i="5"/>
  <c r="DT542" i="5" s="1"/>
  <c r="EM529" i="5"/>
  <c r="DT529" i="5" s="1"/>
  <c r="FG598" i="5"/>
  <c r="DQ588" i="5"/>
  <c r="DQ587" i="5"/>
  <c r="EF580" i="5"/>
  <c r="EG580" i="5" s="1"/>
  <c r="EV577" i="5"/>
  <c r="EM570" i="5"/>
  <c r="DT570" i="5" s="1"/>
  <c r="DO564" i="5"/>
  <c r="EV555" i="5"/>
  <c r="EV549" i="5"/>
  <c r="DQ548" i="5"/>
  <c r="EV543" i="5"/>
  <c r="DO542" i="5"/>
  <c r="DQ539" i="5"/>
  <c r="EM535" i="5"/>
  <c r="DP533" i="5"/>
  <c r="EM532" i="5"/>
  <c r="EM531" i="5"/>
  <c r="EM512" i="5"/>
  <c r="DT512" i="5" s="1"/>
  <c r="EM511" i="5"/>
  <c r="DT511" i="5" s="1"/>
  <c r="DP509" i="5"/>
  <c r="EM508" i="5"/>
  <c r="DT508" i="5" s="1"/>
  <c r="EM495" i="5"/>
  <c r="DT495" i="5" s="1"/>
  <c r="DQ495" i="5"/>
  <c r="EF493" i="5"/>
  <c r="EG493" i="5" s="1"/>
  <c r="EM484" i="5"/>
  <c r="DP471" i="5"/>
  <c r="DP466" i="5"/>
  <c r="EM455" i="5"/>
  <c r="DQ454" i="5"/>
  <c r="EM453" i="5"/>
  <c r="EN453" i="5" s="1"/>
  <c r="EF452" i="5"/>
  <c r="EG452" i="5" s="1"/>
  <c r="EF451" i="5"/>
  <c r="EG451" i="5" s="1"/>
  <c r="DQ446" i="5"/>
  <c r="EM441" i="5"/>
  <c r="DT441" i="5" s="1"/>
  <c r="EM439" i="5"/>
  <c r="EF439" i="5"/>
  <c r="EG439" i="5" s="1"/>
  <c r="DQ436" i="5"/>
  <c r="DP429" i="5"/>
  <c r="EU184" i="5"/>
  <c r="EV184" i="5"/>
  <c r="DS184" i="5" s="1"/>
  <c r="DP162" i="5"/>
  <c r="DO162" i="5"/>
  <c r="EF405" i="5"/>
  <c r="EG405" i="5" s="1"/>
  <c r="EM400" i="5"/>
  <c r="DT400" i="5" s="1"/>
  <c r="DP397" i="5"/>
  <c r="EF384" i="5"/>
  <c r="EG384" i="5" s="1"/>
  <c r="EV381" i="5"/>
  <c r="EF372" i="5"/>
  <c r="EG372" i="5" s="1"/>
  <c r="EM369" i="5"/>
  <c r="DT369" i="5" s="1"/>
  <c r="DO346" i="5"/>
  <c r="EF343" i="5"/>
  <c r="EG343" i="5" s="1"/>
  <c r="EF336" i="5"/>
  <c r="EG336" i="5" s="1"/>
  <c r="EF335" i="5"/>
  <c r="EG335" i="5" s="1"/>
  <c r="EF333" i="5"/>
  <c r="EG333" i="5" s="1"/>
  <c r="DP309" i="5"/>
  <c r="EF306" i="5"/>
  <c r="EG306" i="5" s="1"/>
  <c r="DQ288" i="5"/>
  <c r="EF283" i="5"/>
  <c r="EG283" i="5" s="1"/>
  <c r="EF271" i="5"/>
  <c r="EG271" i="5" s="1"/>
  <c r="EF268" i="5"/>
  <c r="EG268" i="5" s="1"/>
  <c r="DP265" i="5"/>
  <c r="DP260" i="5"/>
  <c r="EF259" i="5"/>
  <c r="EG259" i="5" s="1"/>
  <c r="EF256" i="5"/>
  <c r="EG256" i="5" s="1"/>
  <c r="EU255" i="5"/>
  <c r="EM250" i="5"/>
  <c r="DT250" i="5" s="1"/>
  <c r="EF246" i="5"/>
  <c r="EG246" i="5" s="1"/>
  <c r="EM238" i="5"/>
  <c r="DT238" i="5" s="1"/>
  <c r="EF234" i="5"/>
  <c r="EG234" i="5" s="1"/>
  <c r="DP220" i="5"/>
  <c r="EU217" i="5"/>
  <c r="DP198" i="5"/>
  <c r="EM196" i="5"/>
  <c r="DT196" i="5" s="1"/>
  <c r="EF191" i="5"/>
  <c r="EG191" i="5" s="1"/>
  <c r="DP191" i="5"/>
  <c r="DO169" i="5"/>
  <c r="DP169" i="5"/>
  <c r="DO153" i="5"/>
  <c r="DQ153" i="5"/>
  <c r="EM135" i="5"/>
  <c r="EV91" i="5"/>
  <c r="DM91" i="5" s="1"/>
  <c r="EU91" i="5"/>
  <c r="DP62" i="5"/>
  <c r="DO62" i="5"/>
  <c r="DQ62" i="5"/>
  <c r="EM426" i="5"/>
  <c r="DT426" i="5" s="1"/>
  <c r="EM421" i="5"/>
  <c r="EN421" i="5" s="1"/>
  <c r="EM418" i="5"/>
  <c r="EN418" i="5" s="1"/>
  <c r="EM394" i="5"/>
  <c r="EN394" i="5" s="1"/>
  <c r="EM389" i="5"/>
  <c r="EN389" i="5" s="1"/>
  <c r="EM386" i="5"/>
  <c r="EN386" i="5" s="1"/>
  <c r="EV385" i="5"/>
  <c r="EU374" i="5"/>
  <c r="EF354" i="5"/>
  <c r="EG354" i="5" s="1"/>
  <c r="EV340" i="5"/>
  <c r="EF318" i="5"/>
  <c r="EG318" i="5" s="1"/>
  <c r="EM294" i="5"/>
  <c r="DT294" i="5" s="1"/>
  <c r="EM269" i="5"/>
  <c r="EN269" i="5" s="1"/>
  <c r="EF261" i="5"/>
  <c r="EG261" i="5" s="1"/>
  <c r="EM257" i="5"/>
  <c r="EN257" i="5" s="1"/>
  <c r="EM256" i="5"/>
  <c r="EN256" i="5" s="1"/>
  <c r="EF238" i="5"/>
  <c r="EG238" i="5" s="1"/>
  <c r="EM232" i="5"/>
  <c r="EN232" i="5" s="1"/>
  <c r="EF229" i="5"/>
  <c r="EG229" i="5" s="1"/>
  <c r="EF228" i="5"/>
  <c r="EG228" i="5" s="1"/>
  <c r="EF217" i="5"/>
  <c r="EG217" i="5" s="1"/>
  <c r="EF216" i="5"/>
  <c r="EG216" i="5" s="1"/>
  <c r="EM195" i="5"/>
  <c r="DT195" i="5" s="1"/>
  <c r="DO187" i="5"/>
  <c r="DP187" i="5"/>
  <c r="EM180" i="5"/>
  <c r="DP178" i="5"/>
  <c r="DO178" i="5"/>
  <c r="EM156" i="5"/>
  <c r="EN156" i="5" s="1"/>
  <c r="EF156" i="5"/>
  <c r="EG156" i="5" s="1"/>
  <c r="DO156" i="5"/>
  <c r="DP156" i="5"/>
  <c r="DQ155" i="5"/>
  <c r="EU150" i="5"/>
  <c r="EV150" i="5"/>
  <c r="DM150" i="5" s="1"/>
  <c r="EM147" i="5"/>
  <c r="DP147" i="5"/>
  <c r="DO147" i="5"/>
  <c r="EV145" i="5"/>
  <c r="DM145" i="5" s="1"/>
  <c r="EM145" i="5"/>
  <c r="EN145" i="5" s="1"/>
  <c r="DQ145" i="5"/>
  <c r="DP145" i="5"/>
  <c r="EM137" i="5"/>
  <c r="EN137" i="5" s="1"/>
  <c r="DQ136" i="5"/>
  <c r="DP136" i="5"/>
  <c r="DP129" i="5"/>
  <c r="DO126" i="5"/>
  <c r="DQ126" i="5"/>
  <c r="DQ125" i="5"/>
  <c r="FG124" i="5"/>
  <c r="DQ124" i="5"/>
  <c r="EV103" i="5"/>
  <c r="EU103" i="5"/>
  <c r="DQ98" i="5"/>
  <c r="FG96" i="5"/>
  <c r="DP95" i="5"/>
  <c r="DQ95" i="5"/>
  <c r="DQ85" i="5"/>
  <c r="DP85" i="5"/>
  <c r="EM82" i="5"/>
  <c r="DT82" i="5" s="1"/>
  <c r="EM74" i="5"/>
  <c r="DT74" i="5" s="1"/>
  <c r="DS35" i="5"/>
  <c r="EF408" i="5"/>
  <c r="EG408" i="5" s="1"/>
  <c r="EF360" i="5"/>
  <c r="EG360" i="5" s="1"/>
  <c r="DQ356" i="5"/>
  <c r="FG284" i="5"/>
  <c r="EM281" i="5"/>
  <c r="EN281" i="5" s="1"/>
  <c r="EM280" i="5"/>
  <c r="EN280" i="5" s="1"/>
  <c r="FG255" i="5"/>
  <c r="DN255" i="5"/>
  <c r="EM252" i="5"/>
  <c r="DT252" i="5" s="1"/>
  <c r="EM209" i="5"/>
  <c r="DT209" i="5" s="1"/>
  <c r="EM200" i="5"/>
  <c r="DT200" i="5" s="1"/>
  <c r="EM190" i="5"/>
  <c r="DT190" i="5" s="1"/>
  <c r="EU186" i="5"/>
  <c r="EV186" i="5"/>
  <c r="DN186" i="5" s="1"/>
  <c r="DP182" i="5"/>
  <c r="DO182" i="5"/>
  <c r="EF177" i="5"/>
  <c r="EG177" i="5" s="1"/>
  <c r="EM176" i="5"/>
  <c r="EN176" i="5" s="1"/>
  <c r="DO176" i="5"/>
  <c r="EM174" i="5"/>
  <c r="DT174" i="5" s="1"/>
  <c r="DO174" i="5"/>
  <c r="EF159" i="5"/>
  <c r="EG159" i="5" s="1"/>
  <c r="EM157" i="5"/>
  <c r="EN157" i="5" s="1"/>
  <c r="DO155" i="5"/>
  <c r="DP153" i="5"/>
  <c r="EM150" i="5"/>
  <c r="EN150" i="5" s="1"/>
  <c r="EF140" i="5"/>
  <c r="EG140" i="5" s="1"/>
  <c r="DP133" i="5"/>
  <c r="DQ133" i="5"/>
  <c r="EM130" i="5"/>
  <c r="DT130" i="5" s="1"/>
  <c r="EM129" i="5"/>
  <c r="EN129" i="5" s="1"/>
  <c r="EM128" i="5"/>
  <c r="EN128" i="5" s="1"/>
  <c r="EF127" i="5"/>
  <c r="EG127" i="5" s="1"/>
  <c r="DO125" i="5"/>
  <c r="EF124" i="5"/>
  <c r="EG124" i="5" s="1"/>
  <c r="DP124" i="5"/>
  <c r="EM123" i="5"/>
  <c r="EN123" i="5" s="1"/>
  <c r="EM122" i="5"/>
  <c r="EF104" i="5"/>
  <c r="EG104" i="5" s="1"/>
  <c r="EF98" i="5"/>
  <c r="EG98" i="5" s="1"/>
  <c r="DO98" i="5"/>
  <c r="EM76" i="5"/>
  <c r="DT76" i="5" s="1"/>
  <c r="DP59" i="5"/>
  <c r="DQ59" i="5"/>
  <c r="EF44" i="5"/>
  <c r="EG44" i="5" s="1"/>
  <c r="EF35" i="5"/>
  <c r="EG35" i="5" s="1"/>
  <c r="DQ34" i="5"/>
  <c r="EM32" i="5"/>
  <c r="DT32" i="5" s="1"/>
  <c r="EF24" i="5"/>
  <c r="EG24" i="5" s="1"/>
  <c r="EM91" i="5"/>
  <c r="EN91" i="5" s="1"/>
  <c r="EF91" i="5"/>
  <c r="EG91" i="5" s="1"/>
  <c r="EF72" i="5"/>
  <c r="EG72" i="5" s="1"/>
  <c r="EF69" i="5"/>
  <c r="EG69" i="5" s="1"/>
  <c r="DQ53" i="5"/>
  <c r="EF36" i="5"/>
  <c r="EG36" i="5" s="1"/>
  <c r="EM26" i="5"/>
  <c r="DT26" i="5" s="1"/>
  <c r="EF189" i="5"/>
  <c r="EG189" i="5" s="1"/>
  <c r="EF187" i="5"/>
  <c r="EG187" i="5" s="1"/>
  <c r="EM182" i="5"/>
  <c r="EM178" i="5"/>
  <c r="EN178" i="5" s="1"/>
  <c r="EF165" i="5"/>
  <c r="EG165" i="5" s="1"/>
  <c r="FG162" i="5"/>
  <c r="EM152" i="5"/>
  <c r="EN152" i="5" s="1"/>
  <c r="EF152" i="5"/>
  <c r="EG152" i="5" s="1"/>
  <c r="FG148" i="5"/>
  <c r="EM148" i="5"/>
  <c r="DT148" i="5" s="1"/>
  <c r="EM146" i="5"/>
  <c r="EN146" i="5" s="1"/>
  <c r="EM144" i="5"/>
  <c r="EN144" i="5" s="1"/>
  <c r="EM143" i="5"/>
  <c r="EN143" i="5" s="1"/>
  <c r="EF139" i="5"/>
  <c r="EG139" i="5" s="1"/>
  <c r="EM133" i="5"/>
  <c r="DT133" i="5" s="1"/>
  <c r="EF112" i="5"/>
  <c r="EG112" i="5" s="1"/>
  <c r="DN101" i="5"/>
  <c r="EM86" i="5"/>
  <c r="DT86" i="5" s="1"/>
  <c r="EF86" i="5"/>
  <c r="EG86" i="5" s="1"/>
  <c r="EF83" i="5"/>
  <c r="EG83" i="5" s="1"/>
  <c r="DQ57" i="5"/>
  <c r="FG46" i="5"/>
  <c r="EF41" i="5"/>
  <c r="EG41" i="5" s="1"/>
  <c r="EM40" i="5"/>
  <c r="DT40" i="5" s="1"/>
  <c r="FG39" i="5"/>
  <c r="DQ22" i="5"/>
  <c r="EM21" i="5"/>
  <c r="DT21" i="5" s="1"/>
  <c r="EM599" i="5"/>
  <c r="EN599" i="5" s="1"/>
  <c r="DO597" i="5"/>
  <c r="DQ597" i="5"/>
  <c r="EM594" i="5"/>
  <c r="EN594" i="5" s="1"/>
  <c r="EM593" i="5"/>
  <c r="EN593" i="5" s="1"/>
  <c r="DO589" i="5"/>
  <c r="DP589" i="5"/>
  <c r="EM587" i="5"/>
  <c r="EM574" i="5"/>
  <c r="EU571" i="5"/>
  <c r="EV571" i="5"/>
  <c r="FG564" i="5"/>
  <c r="FG563" i="5"/>
  <c r="EM554" i="5"/>
  <c r="EU545" i="5"/>
  <c r="EV545" i="5"/>
  <c r="DO591" i="5"/>
  <c r="DP591" i="5"/>
  <c r="EM586" i="5"/>
  <c r="EN586" i="5" s="1"/>
  <c r="EM578" i="5"/>
  <c r="EN578" i="5" s="1"/>
  <c r="DQ576" i="5"/>
  <c r="DP572" i="5"/>
  <c r="DO572" i="5"/>
  <c r="FG570" i="5"/>
  <c r="DP546" i="5"/>
  <c r="DO546" i="5"/>
  <c r="DQ546" i="5"/>
  <c r="DO598" i="5"/>
  <c r="DP598" i="5"/>
  <c r="DQ598" i="5"/>
  <c r="DO592" i="5"/>
  <c r="DP592" i="5"/>
  <c r="DO585" i="5"/>
  <c r="DP585" i="5"/>
  <c r="DQ585" i="5"/>
  <c r="EV573" i="5"/>
  <c r="DS573" i="5" s="1"/>
  <c r="EV561" i="5"/>
  <c r="DP568" i="5"/>
  <c r="DQ568" i="5"/>
  <c r="EU565" i="5"/>
  <c r="EV565" i="5"/>
  <c r="DO562" i="5"/>
  <c r="DQ562" i="5"/>
  <c r="EM597" i="5"/>
  <c r="FG591" i="5"/>
  <c r="EM591" i="5"/>
  <c r="EF591" i="5"/>
  <c r="EG591" i="5" s="1"/>
  <c r="FG590" i="5"/>
  <c r="FG589" i="5"/>
  <c r="EF589" i="5"/>
  <c r="EG589" i="5" s="1"/>
  <c r="FG588" i="5"/>
  <c r="EM583" i="5"/>
  <c r="EN583" i="5" s="1"/>
  <c r="EV579" i="5"/>
  <c r="EM576" i="5"/>
  <c r="FG575" i="5"/>
  <c r="FG572" i="5"/>
  <c r="FG571" i="5"/>
  <c r="FG566" i="5"/>
  <c r="FG565" i="5"/>
  <c r="EM556" i="5"/>
  <c r="EN556" i="5" s="1"/>
  <c r="DO548" i="5"/>
  <c r="FG547" i="5"/>
  <c r="EF540" i="5"/>
  <c r="EG540" i="5" s="1"/>
  <c r="FG538" i="5"/>
  <c r="DP537" i="5"/>
  <c r="FG536" i="5"/>
  <c r="DP535" i="5"/>
  <c r="FG534" i="5"/>
  <c r="EM526" i="5"/>
  <c r="EF525" i="5"/>
  <c r="EG525" i="5" s="1"/>
  <c r="DQ524" i="5"/>
  <c r="DP520" i="5"/>
  <c r="FG519" i="5"/>
  <c r="DP513" i="5"/>
  <c r="FG512" i="5"/>
  <c r="EM510" i="5"/>
  <c r="EN510" i="5" s="1"/>
  <c r="EM507" i="5"/>
  <c r="DT507" i="5" s="1"/>
  <c r="FG502" i="5"/>
  <c r="EM502" i="5"/>
  <c r="DP496" i="5"/>
  <c r="FG495" i="5"/>
  <c r="FG493" i="5"/>
  <c r="EM492" i="5"/>
  <c r="DT492" i="5" s="1"/>
  <c r="DP492" i="5"/>
  <c r="EM485" i="5"/>
  <c r="EF484" i="5"/>
  <c r="EG484" i="5" s="1"/>
  <c r="DQ480" i="5"/>
  <c r="DO469" i="5"/>
  <c r="DP469" i="5"/>
  <c r="FG467" i="5"/>
  <c r="EF466" i="5"/>
  <c r="EG466" i="5" s="1"/>
  <c r="EF461" i="5"/>
  <c r="EG461" i="5" s="1"/>
  <c r="DO461" i="5"/>
  <c r="DP461" i="5"/>
  <c r="DO451" i="5"/>
  <c r="DQ451" i="5"/>
  <c r="EM450" i="5"/>
  <c r="DQ450" i="5"/>
  <c r="DO449" i="5"/>
  <c r="DQ449" i="5"/>
  <c r="DO442" i="5"/>
  <c r="DQ442" i="5"/>
  <c r="EM440" i="5"/>
  <c r="DT440" i="5" s="1"/>
  <c r="DO413" i="5"/>
  <c r="DQ413" i="5"/>
  <c r="DP365" i="5"/>
  <c r="DO365" i="5"/>
  <c r="DQ365" i="5"/>
  <c r="EF598" i="5"/>
  <c r="EG598" i="5" s="1"/>
  <c r="EF596" i="5"/>
  <c r="EG596" i="5" s="1"/>
  <c r="EM592" i="5"/>
  <c r="EF592" i="5"/>
  <c r="EG592" i="5" s="1"/>
  <c r="EM589" i="5"/>
  <c r="FG585" i="5"/>
  <c r="EM585" i="5"/>
  <c r="EF585" i="5"/>
  <c r="EG585" i="5" s="1"/>
  <c r="EF584" i="5"/>
  <c r="EG584" i="5" s="1"/>
  <c r="FG573" i="5"/>
  <c r="EM572" i="5"/>
  <c r="EF572" i="5"/>
  <c r="EG572" i="5" s="1"/>
  <c r="EM568" i="5"/>
  <c r="DT568" i="5" s="1"/>
  <c r="EM566" i="5"/>
  <c r="EM562" i="5"/>
  <c r="ER556" i="5"/>
  <c r="DQ556" i="5"/>
  <c r="FG554" i="5"/>
  <c r="DQ554" i="5"/>
  <c r="FG552" i="5"/>
  <c r="DQ550" i="5"/>
  <c r="EF548" i="5"/>
  <c r="EG548" i="5" s="1"/>
  <c r="EV547" i="5"/>
  <c r="FG545" i="5"/>
  <c r="DQ542" i="5"/>
  <c r="EM540" i="5"/>
  <c r="EN540" i="5" s="1"/>
  <c r="FG539" i="5"/>
  <c r="EM539" i="5"/>
  <c r="DT539" i="5" s="1"/>
  <c r="EF537" i="5"/>
  <c r="EG537" i="5" s="1"/>
  <c r="DP531" i="5"/>
  <c r="EF529" i="5"/>
  <c r="EG529" i="5" s="1"/>
  <c r="EM524" i="5"/>
  <c r="EM521" i="5"/>
  <c r="EF520" i="5"/>
  <c r="EG520" i="5" s="1"/>
  <c r="DP517" i="5"/>
  <c r="EM514" i="5"/>
  <c r="DT514" i="5" s="1"/>
  <c r="EF513" i="5"/>
  <c r="EG513" i="5" s="1"/>
  <c r="DP505" i="5"/>
  <c r="EM501" i="5"/>
  <c r="DT501" i="5" s="1"/>
  <c r="EF500" i="5"/>
  <c r="EG500" i="5" s="1"/>
  <c r="DQ487" i="5"/>
  <c r="DP487" i="5"/>
  <c r="FG481" i="5"/>
  <c r="EM481" i="5"/>
  <c r="EF480" i="5"/>
  <c r="EG480" i="5" s="1"/>
  <c r="EM473" i="5"/>
  <c r="EF472" i="5"/>
  <c r="EG472" i="5" s="1"/>
  <c r="DO472" i="5"/>
  <c r="DP472" i="5"/>
  <c r="DQ471" i="5"/>
  <c r="EF463" i="5"/>
  <c r="EG463" i="5" s="1"/>
  <c r="DO463" i="5"/>
  <c r="DP463" i="5"/>
  <c r="EM462" i="5"/>
  <c r="EF460" i="5"/>
  <c r="EG460" i="5" s="1"/>
  <c r="DO417" i="5"/>
  <c r="DP417" i="5"/>
  <c r="DQ417" i="5"/>
  <c r="EF364" i="5"/>
  <c r="EG364" i="5" s="1"/>
  <c r="EU362" i="5"/>
  <c r="EV362" i="5"/>
  <c r="EM519" i="5"/>
  <c r="DT519" i="5" s="1"/>
  <c r="DQ489" i="5"/>
  <c r="DP489" i="5"/>
  <c r="DQ475" i="5"/>
  <c r="DP475" i="5"/>
  <c r="DO465" i="5"/>
  <c r="DQ465" i="5"/>
  <c r="EU370" i="5"/>
  <c r="EV370" i="5"/>
  <c r="DN370" i="5" s="1"/>
  <c r="FG524" i="5"/>
  <c r="DP499" i="5"/>
  <c r="DQ499" i="5"/>
  <c r="FG496" i="5"/>
  <c r="EM496" i="5"/>
  <c r="FG489" i="5"/>
  <c r="DQ477" i="5"/>
  <c r="DP477" i="5"/>
  <c r="EM475" i="5"/>
  <c r="DO467" i="5"/>
  <c r="DQ467" i="5"/>
  <c r="DO459" i="5"/>
  <c r="DP459" i="5"/>
  <c r="DO457" i="5"/>
  <c r="DQ457" i="5"/>
  <c r="DO439" i="5"/>
  <c r="DQ439" i="5"/>
  <c r="DO431" i="5"/>
  <c r="DQ431" i="5"/>
  <c r="DO428" i="5"/>
  <c r="DP428" i="5"/>
  <c r="DQ428" i="5"/>
  <c r="DO408" i="5"/>
  <c r="DP408" i="5"/>
  <c r="DO398" i="5"/>
  <c r="DQ398" i="5"/>
  <c r="EF347" i="5"/>
  <c r="EG347" i="5" s="1"/>
  <c r="EV337" i="5"/>
  <c r="DS337" i="5" s="1"/>
  <c r="EW330" i="5"/>
  <c r="EW327" i="5"/>
  <c r="EM324" i="5"/>
  <c r="DT324" i="5" s="1"/>
  <c r="DP322" i="5"/>
  <c r="EF312" i="5"/>
  <c r="EG312" i="5" s="1"/>
  <c r="DP285" i="5"/>
  <c r="EF275" i="5"/>
  <c r="EG275" i="5" s="1"/>
  <c r="EF269" i="5"/>
  <c r="EG269" i="5" s="1"/>
  <c r="EF263" i="5"/>
  <c r="EG263" i="5" s="1"/>
  <c r="DP263" i="5"/>
  <c r="DP261" i="5"/>
  <c r="EF260" i="5"/>
  <c r="EG260" i="5" s="1"/>
  <c r="EM259" i="5"/>
  <c r="DT259" i="5" s="1"/>
  <c r="EW251" i="5"/>
  <c r="EF248" i="5"/>
  <c r="EG248" i="5" s="1"/>
  <c r="DN237" i="5"/>
  <c r="EF231" i="5"/>
  <c r="EG231" i="5" s="1"/>
  <c r="EF226" i="5"/>
  <c r="EG226" i="5" s="1"/>
  <c r="DL219" i="5"/>
  <c r="EV216" i="5"/>
  <c r="DS216" i="5" s="1"/>
  <c r="EU216" i="5"/>
  <c r="DP212" i="5"/>
  <c r="DQ212" i="5"/>
  <c r="DQ201" i="5"/>
  <c r="DO193" i="5"/>
  <c r="DP193" i="5"/>
  <c r="DP170" i="5"/>
  <c r="DO170" i="5"/>
  <c r="EM506" i="5"/>
  <c r="EM503" i="5"/>
  <c r="EM500" i="5"/>
  <c r="DT500" i="5" s="1"/>
  <c r="EM499" i="5"/>
  <c r="DT499" i="5" s="1"/>
  <c r="EF497" i="5"/>
  <c r="EG497" i="5" s="1"/>
  <c r="FG488" i="5"/>
  <c r="EM486" i="5"/>
  <c r="FG480" i="5"/>
  <c r="EM480" i="5"/>
  <c r="DT480" i="5" s="1"/>
  <c r="FG474" i="5"/>
  <c r="EM474" i="5"/>
  <c r="FG471" i="5"/>
  <c r="EF469" i="5"/>
  <c r="EG469" i="5" s="1"/>
  <c r="FG468" i="5"/>
  <c r="EM467" i="5"/>
  <c r="EM466" i="5"/>
  <c r="EN466" i="5" s="1"/>
  <c r="EM465" i="5"/>
  <c r="DT465" i="5" s="1"/>
  <c r="FG460" i="5"/>
  <c r="EF459" i="5"/>
  <c r="EG459" i="5" s="1"/>
  <c r="EM454" i="5"/>
  <c r="EN454" i="5" s="1"/>
  <c r="EF454" i="5"/>
  <c r="EG454" i="5" s="1"/>
  <c r="DP454" i="5"/>
  <c r="FG449" i="5"/>
  <c r="EM449" i="5"/>
  <c r="DT449" i="5" s="1"/>
  <c r="EM447" i="5"/>
  <c r="DQ447" i="5"/>
  <c r="EF446" i="5"/>
  <c r="EG446" i="5" s="1"/>
  <c r="DP446" i="5"/>
  <c r="DQ444" i="5"/>
  <c r="EM436" i="5"/>
  <c r="DP436" i="5"/>
  <c r="FG435" i="5"/>
  <c r="EM433" i="5"/>
  <c r="DQ433" i="5"/>
  <c r="FG429" i="5"/>
  <c r="EM429" i="5"/>
  <c r="EM427" i="5"/>
  <c r="EF427" i="5"/>
  <c r="EG427" i="5" s="1"/>
  <c r="DP427" i="5"/>
  <c r="EM424" i="5"/>
  <c r="EN424" i="5" s="1"/>
  <c r="DQ424" i="5"/>
  <c r="EM423" i="5"/>
  <c r="FG420" i="5"/>
  <c r="EM420" i="5"/>
  <c r="EN420" i="5" s="1"/>
  <c r="EM419" i="5"/>
  <c r="EN419" i="5" s="1"/>
  <c r="EM416" i="5"/>
  <c r="EN416" i="5" s="1"/>
  <c r="EF416" i="5"/>
  <c r="EG416" i="5" s="1"/>
  <c r="EM409" i="5"/>
  <c r="EN409" i="5" s="1"/>
  <c r="DP405" i="5"/>
  <c r="FG404" i="5"/>
  <c r="DP402" i="5"/>
  <c r="EF397" i="5"/>
  <c r="EG397" i="5" s="1"/>
  <c r="EM392" i="5"/>
  <c r="DT392" i="5" s="1"/>
  <c r="DQ392" i="5"/>
  <c r="EM391" i="5"/>
  <c r="EN391" i="5" s="1"/>
  <c r="EM388" i="5"/>
  <c r="EN388" i="5" s="1"/>
  <c r="EM387" i="5"/>
  <c r="EN387" i="5" s="1"/>
  <c r="DO384" i="5"/>
  <c r="EM377" i="5"/>
  <c r="DT377" i="5" s="1"/>
  <c r="EF356" i="5"/>
  <c r="EG356" i="5" s="1"/>
  <c r="DO356" i="5"/>
  <c r="DQ352" i="5"/>
  <c r="FG350" i="5"/>
  <c r="DO349" i="5"/>
  <c r="DQ347" i="5"/>
  <c r="DQ346" i="5"/>
  <c r="EF345" i="5"/>
  <c r="EG345" i="5" s="1"/>
  <c r="EF341" i="5"/>
  <c r="EG341" i="5" s="1"/>
  <c r="DQ341" i="5"/>
  <c r="EU330" i="5"/>
  <c r="DL330" i="5"/>
  <c r="EU327" i="5"/>
  <c r="EF324" i="5"/>
  <c r="EG324" i="5" s="1"/>
  <c r="DP316" i="5"/>
  <c r="FG315" i="5"/>
  <c r="DP304" i="5"/>
  <c r="DP301" i="5"/>
  <c r="EM300" i="5"/>
  <c r="DT300" i="5" s="1"/>
  <c r="EF298" i="5"/>
  <c r="EG298" i="5" s="1"/>
  <c r="EF294" i="5"/>
  <c r="EG294" i="5" s="1"/>
  <c r="EM290" i="5"/>
  <c r="EN290" i="5" s="1"/>
  <c r="DP288" i="5"/>
  <c r="DP274" i="5"/>
  <c r="FG273" i="5"/>
  <c r="EM273" i="5"/>
  <c r="EN273" i="5" s="1"/>
  <c r="DP272" i="5"/>
  <c r="DQ270" i="5"/>
  <c r="DP269" i="5"/>
  <c r="DQ265" i="5"/>
  <c r="EF264" i="5"/>
  <c r="EG264" i="5" s="1"/>
  <c r="DP264" i="5"/>
  <c r="EM263" i="5"/>
  <c r="EN263" i="5" s="1"/>
  <c r="EU260" i="5"/>
  <c r="EM260" i="5"/>
  <c r="EN260" i="5" s="1"/>
  <c r="DP258" i="5"/>
  <c r="EF257" i="5"/>
  <c r="EG257" i="5" s="1"/>
  <c r="DN253" i="5"/>
  <c r="EU251" i="5"/>
  <c r="DP250" i="5"/>
  <c r="EF249" i="5"/>
  <c r="EG249" i="5" s="1"/>
  <c r="EW247" i="5"/>
  <c r="EM246" i="5"/>
  <c r="EN246" i="5" s="1"/>
  <c r="DN245" i="5"/>
  <c r="EU243" i="5"/>
  <c r="EM243" i="5"/>
  <c r="DT243" i="5" s="1"/>
  <c r="EF242" i="5"/>
  <c r="EG242" i="5" s="1"/>
  <c r="EU237" i="5"/>
  <c r="EU236" i="5"/>
  <c r="EU234" i="5"/>
  <c r="DM234" i="5"/>
  <c r="EM219" i="5"/>
  <c r="DT219" i="5" s="1"/>
  <c r="DQ216" i="5"/>
  <c r="EW213" i="5"/>
  <c r="EW212" i="5"/>
  <c r="EM205" i="5"/>
  <c r="DT205" i="5" s="1"/>
  <c r="DP184" i="5"/>
  <c r="DO184" i="5"/>
  <c r="DO181" i="5"/>
  <c r="DP181" i="5"/>
  <c r="DO173" i="5"/>
  <c r="DP173" i="5"/>
  <c r="DQ173" i="5"/>
  <c r="DO167" i="5"/>
  <c r="DP167" i="5"/>
  <c r="DQ167" i="5"/>
  <c r="DP164" i="5"/>
  <c r="DO164" i="5"/>
  <c r="DP160" i="5"/>
  <c r="DO160" i="5"/>
  <c r="DQ159" i="5"/>
  <c r="DQ154" i="5"/>
  <c r="DO154" i="5"/>
  <c r="DP154" i="5"/>
  <c r="EM412" i="5"/>
  <c r="DT412" i="5" s="1"/>
  <c r="EF402" i="5"/>
  <c r="EG402" i="5" s="1"/>
  <c r="EM398" i="5"/>
  <c r="EN398" i="5" s="1"/>
  <c r="EF383" i="5"/>
  <c r="EG383" i="5" s="1"/>
  <c r="EF370" i="5"/>
  <c r="EG370" i="5" s="1"/>
  <c r="EF362" i="5"/>
  <c r="EG362" i="5" s="1"/>
  <c r="EF352" i="5"/>
  <c r="EG352" i="5" s="1"/>
  <c r="DO352" i="5"/>
  <c r="DS237" i="5"/>
  <c r="EV233" i="5"/>
  <c r="EU233" i="5"/>
  <c r="DQ193" i="5"/>
  <c r="EU190" i="5"/>
  <c r="EV190" i="5"/>
  <c r="DP188" i="5"/>
  <c r="DO188" i="5"/>
  <c r="DP186" i="5"/>
  <c r="DO186" i="5"/>
  <c r="EU178" i="5"/>
  <c r="EV178" i="5"/>
  <c r="DP166" i="5"/>
  <c r="DO166" i="5"/>
  <c r="DO161" i="5"/>
  <c r="DP161" i="5"/>
  <c r="EV160" i="5"/>
  <c r="DN160" i="5" s="1"/>
  <c r="DP159" i="5"/>
  <c r="FG452" i="5"/>
  <c r="EM452" i="5"/>
  <c r="EN452" i="5" s="1"/>
  <c r="EM451" i="5"/>
  <c r="EN451" i="5" s="1"/>
  <c r="EM448" i="5"/>
  <c r="EM445" i="5"/>
  <c r="EN445" i="5" s="1"/>
  <c r="FG442" i="5"/>
  <c r="FG439" i="5"/>
  <c r="EM437" i="5"/>
  <c r="FG436" i="5"/>
  <c r="EM435" i="5"/>
  <c r="DT435" i="5" s="1"/>
  <c r="FG433" i="5"/>
  <c r="EM431" i="5"/>
  <c r="EN431" i="5" s="1"/>
  <c r="DQ429" i="5"/>
  <c r="EM428" i="5"/>
  <c r="DT428" i="5" s="1"/>
  <c r="FG425" i="5"/>
  <c r="EM413" i="5"/>
  <c r="DT413" i="5" s="1"/>
  <c r="EM406" i="5"/>
  <c r="EM405" i="5"/>
  <c r="DT405" i="5" s="1"/>
  <c r="EM403" i="5"/>
  <c r="DT403" i="5" s="1"/>
  <c r="FG399" i="5"/>
  <c r="EM399" i="5"/>
  <c r="DT399" i="5" s="1"/>
  <c r="DQ397" i="5"/>
  <c r="EM396" i="5"/>
  <c r="EN396" i="5" s="1"/>
  <c r="FG393" i="5"/>
  <c r="DQ376" i="5"/>
  <c r="FG365" i="5"/>
  <c r="EV351" i="5"/>
  <c r="EU347" i="5"/>
  <c r="EV346" i="5"/>
  <c r="DS346" i="5" s="1"/>
  <c r="EV342" i="5"/>
  <c r="DN327" i="5"/>
  <c r="EM312" i="5"/>
  <c r="EM308" i="5"/>
  <c r="DT308" i="5" s="1"/>
  <c r="EM291" i="5"/>
  <c r="EN291" i="5" s="1"/>
  <c r="EM282" i="5"/>
  <c r="EN282" i="5" s="1"/>
  <c r="EM270" i="5"/>
  <c r="DT270" i="5" s="1"/>
  <c r="DQ263" i="5"/>
  <c r="EU258" i="5"/>
  <c r="EM258" i="5"/>
  <c r="EU256" i="5"/>
  <c r="EU253" i="5"/>
  <c r="DN249" i="5"/>
  <c r="EM248" i="5"/>
  <c r="EU245" i="5"/>
  <c r="EU241" i="5"/>
  <c r="EM241" i="5"/>
  <c r="DS234" i="5"/>
  <c r="EM226" i="5"/>
  <c r="DT226" i="5" s="1"/>
  <c r="EW217" i="5"/>
  <c r="DN217" i="5"/>
  <c r="DP209" i="5"/>
  <c r="DQ209" i="5"/>
  <c r="DP204" i="5"/>
  <c r="DQ204" i="5"/>
  <c r="DP192" i="5"/>
  <c r="DO192" i="5"/>
  <c r="EV188" i="5"/>
  <c r="DO183" i="5"/>
  <c r="DP183" i="5"/>
  <c r="DO179" i="5"/>
  <c r="DP179" i="5"/>
  <c r="DQ179" i="5"/>
  <c r="FG177" i="5"/>
  <c r="DO171" i="5"/>
  <c r="DP171" i="5"/>
  <c r="DQ171" i="5"/>
  <c r="DO163" i="5"/>
  <c r="DP163" i="5"/>
  <c r="EM162" i="5"/>
  <c r="EN162" i="5" s="1"/>
  <c r="EM211" i="5"/>
  <c r="DT211" i="5" s="1"/>
  <c r="EF210" i="5"/>
  <c r="EG210" i="5" s="1"/>
  <c r="FG207" i="5"/>
  <c r="EM207" i="5"/>
  <c r="DT207" i="5" s="1"/>
  <c r="EM204" i="5"/>
  <c r="DT204" i="5" s="1"/>
  <c r="EM197" i="5"/>
  <c r="EN197" i="5" s="1"/>
  <c r="EF195" i="5"/>
  <c r="EG195" i="5" s="1"/>
  <c r="EM188" i="5"/>
  <c r="EN188" i="5" s="1"/>
  <c r="EF183" i="5"/>
  <c r="EG183" i="5" s="1"/>
  <c r="EM170" i="5"/>
  <c r="EN170" i="5" s="1"/>
  <c r="FG169" i="5"/>
  <c r="EM166" i="5"/>
  <c r="EN166" i="5" s="1"/>
  <c r="EF163" i="5"/>
  <c r="EG163" i="5" s="1"/>
  <c r="FG159" i="5"/>
  <c r="EM155" i="5"/>
  <c r="EN155" i="5" s="1"/>
  <c r="EF144" i="5"/>
  <c r="EG144" i="5" s="1"/>
  <c r="DQ143" i="5"/>
  <c r="EU139" i="5"/>
  <c r="EV139" i="5"/>
  <c r="DQ138" i="5"/>
  <c r="DP137" i="5"/>
  <c r="EM136" i="5"/>
  <c r="EN136" i="5" s="1"/>
  <c r="DQ135" i="5"/>
  <c r="EU129" i="5"/>
  <c r="EV129" i="5"/>
  <c r="EU127" i="5"/>
  <c r="EV127" i="5"/>
  <c r="FG125" i="5"/>
  <c r="EM125" i="5"/>
  <c r="DT125" i="5" s="1"/>
  <c r="DP122" i="5"/>
  <c r="DO122" i="5"/>
  <c r="DQ122" i="5"/>
  <c r="DO104" i="5"/>
  <c r="DQ104" i="5"/>
  <c r="DP94" i="5"/>
  <c r="DO94" i="5"/>
  <c r="DQ94" i="5"/>
  <c r="DQ75" i="5"/>
  <c r="DP75" i="5"/>
  <c r="EV59" i="5"/>
  <c r="DN59" i="5" s="1"/>
  <c r="EU59" i="5"/>
  <c r="DP35" i="5"/>
  <c r="DO35" i="5"/>
  <c r="DQ35" i="5"/>
  <c r="DO25" i="5"/>
  <c r="DP25" i="5"/>
  <c r="DQ25" i="5"/>
  <c r="EM228" i="5"/>
  <c r="DT228" i="5" s="1"/>
  <c r="EF224" i="5"/>
  <c r="EG224" i="5" s="1"/>
  <c r="FG223" i="5"/>
  <c r="DQ220" i="5"/>
  <c r="EM215" i="5"/>
  <c r="EM206" i="5"/>
  <c r="DT206" i="5" s="1"/>
  <c r="EF203" i="5"/>
  <c r="EG203" i="5" s="1"/>
  <c r="EM201" i="5"/>
  <c r="EF200" i="5"/>
  <c r="EG200" i="5" s="1"/>
  <c r="EF193" i="5"/>
  <c r="EG193" i="5" s="1"/>
  <c r="DQ189" i="5"/>
  <c r="EM186" i="5"/>
  <c r="EM184" i="5"/>
  <c r="EN184" i="5" s="1"/>
  <c r="EF179" i="5"/>
  <c r="EG179" i="5" s="1"/>
  <c r="EF175" i="5"/>
  <c r="EG175" i="5" s="1"/>
  <c r="EF173" i="5"/>
  <c r="EG173" i="5" s="1"/>
  <c r="EF171" i="5"/>
  <c r="EG171" i="5" s="1"/>
  <c r="DQ169" i="5"/>
  <c r="EF167" i="5"/>
  <c r="EG167" i="5" s="1"/>
  <c r="FG166" i="5"/>
  <c r="DQ165" i="5"/>
  <c r="EF161" i="5"/>
  <c r="EG161" i="5" s="1"/>
  <c r="DQ156" i="5"/>
  <c r="EM154" i="5"/>
  <c r="EF154" i="5"/>
  <c r="EG154" i="5" s="1"/>
  <c r="EM151" i="5"/>
  <c r="EN151" i="5" s="1"/>
  <c r="DQ148" i="5"/>
  <c r="FG145" i="5"/>
  <c r="DP143" i="5"/>
  <c r="DQ139" i="5"/>
  <c r="EM138" i="5"/>
  <c r="EN138" i="5" s="1"/>
  <c r="EF138" i="5"/>
  <c r="EG138" i="5" s="1"/>
  <c r="DP138" i="5"/>
  <c r="FG135" i="5"/>
  <c r="DO135" i="5"/>
  <c r="DO134" i="5"/>
  <c r="DP134" i="5"/>
  <c r="EM126" i="5"/>
  <c r="DT126" i="5" s="1"/>
  <c r="EU122" i="5"/>
  <c r="DO106" i="5"/>
  <c r="DQ106" i="5"/>
  <c r="EU92" i="5"/>
  <c r="EV92" i="5"/>
  <c r="DO89" i="5"/>
  <c r="DP89" i="5"/>
  <c r="DQ89" i="5"/>
  <c r="EU64" i="5"/>
  <c r="EV64" i="5"/>
  <c r="DP60" i="5"/>
  <c r="DO60" i="5"/>
  <c r="DQ60" i="5"/>
  <c r="EV147" i="5"/>
  <c r="EV146" i="5"/>
  <c r="DS146" i="5" s="1"/>
  <c r="DQ142" i="5"/>
  <c r="DO142" i="5"/>
  <c r="EV141" i="5"/>
  <c r="DO131" i="5"/>
  <c r="DP131" i="5"/>
  <c r="DP99" i="5"/>
  <c r="DQ99" i="5"/>
  <c r="DQ82" i="5"/>
  <c r="DP82" i="5"/>
  <c r="EU52" i="5"/>
  <c r="EV52" i="5"/>
  <c r="EW52" i="5" s="1"/>
  <c r="DQ146" i="5"/>
  <c r="DO146" i="5"/>
  <c r="EU128" i="5"/>
  <c r="EV128" i="5"/>
  <c r="DQ128" i="5"/>
  <c r="DO128" i="5"/>
  <c r="EV123" i="5"/>
  <c r="DN123" i="5" s="1"/>
  <c r="EU123" i="5"/>
  <c r="EU56" i="5"/>
  <c r="EV56" i="5"/>
  <c r="FG101" i="5"/>
  <c r="EM73" i="5"/>
  <c r="DT73" i="5" s="1"/>
  <c r="EM72" i="5"/>
  <c r="DT72" i="5" s="1"/>
  <c r="EM57" i="5"/>
  <c r="EN57" i="5" s="1"/>
  <c r="EM49" i="5"/>
  <c r="DT49" i="5" s="1"/>
  <c r="FG43" i="5"/>
  <c r="EM43" i="5"/>
  <c r="DT43" i="5" s="1"/>
  <c r="EM36" i="5"/>
  <c r="DT36" i="5" s="1"/>
  <c r="FG32" i="5"/>
  <c r="EM24" i="5"/>
  <c r="EN24" i="5" s="1"/>
  <c r="DP21" i="5"/>
  <c r="EF119" i="5"/>
  <c r="EG119" i="5" s="1"/>
  <c r="EF117" i="5"/>
  <c r="EG117" i="5" s="1"/>
  <c r="EF102" i="5"/>
  <c r="EG102" i="5" s="1"/>
  <c r="EU101" i="5"/>
  <c r="DQ100" i="5"/>
  <c r="EU96" i="5"/>
  <c r="EV94" i="5"/>
  <c r="EM92" i="5"/>
  <c r="DT92" i="5" s="1"/>
  <c r="EM88" i="5"/>
  <c r="EN88" i="5" s="1"/>
  <c r="EM83" i="5"/>
  <c r="EN83" i="5" s="1"/>
  <c r="DQ71" i="5"/>
  <c r="FG66" i="5"/>
  <c r="EF66" i="5"/>
  <c r="EG66" i="5" s="1"/>
  <c r="FG64" i="5"/>
  <c r="DO64" i="5"/>
  <c r="DQ61" i="5"/>
  <c r="FG59" i="5"/>
  <c r="EF59" i="5"/>
  <c r="EG59" i="5" s="1"/>
  <c r="EM56" i="5"/>
  <c r="DT56" i="5" s="1"/>
  <c r="EF56" i="5"/>
  <c r="EG56" i="5" s="1"/>
  <c r="DQ54" i="5"/>
  <c r="EF52" i="5"/>
  <c r="EG52" i="5" s="1"/>
  <c r="EF49" i="5"/>
  <c r="EG49" i="5" s="1"/>
  <c r="EM48" i="5"/>
  <c r="DT48" i="5" s="1"/>
  <c r="EF43" i="5"/>
  <c r="EG43" i="5" s="1"/>
  <c r="EM42" i="5"/>
  <c r="EN42" i="5" s="1"/>
  <c r="EV39" i="5"/>
  <c r="DS39" i="5" s="1"/>
  <c r="EM33" i="5"/>
  <c r="DT33" i="5" s="1"/>
  <c r="FG29" i="5"/>
  <c r="EM28" i="5"/>
  <c r="DT28" i="5" s="1"/>
  <c r="EM25" i="5"/>
  <c r="DT25" i="5" s="1"/>
  <c r="EF22" i="5"/>
  <c r="EG22" i="5" s="1"/>
  <c r="EM139" i="5"/>
  <c r="EN139" i="5" s="1"/>
  <c r="EF135" i="5"/>
  <c r="EG135" i="5" s="1"/>
  <c r="EM134" i="5"/>
  <c r="EN134" i="5" s="1"/>
  <c r="EF134" i="5"/>
  <c r="EG134" i="5" s="1"/>
  <c r="EF131" i="5"/>
  <c r="EG131" i="5" s="1"/>
  <c r="EF122" i="5"/>
  <c r="EG122" i="5" s="1"/>
  <c r="EF114" i="5"/>
  <c r="EG114" i="5" s="1"/>
  <c r="EF110" i="5"/>
  <c r="EG110" i="5" s="1"/>
  <c r="EF107" i="5"/>
  <c r="EG107" i="5" s="1"/>
  <c r="EM102" i="5"/>
  <c r="DT102" i="5" s="1"/>
  <c r="EF101" i="5"/>
  <c r="EG101" i="5" s="1"/>
  <c r="DO100" i="5"/>
  <c r="EF99" i="5"/>
  <c r="EG99" i="5" s="1"/>
  <c r="EF93" i="5"/>
  <c r="EG93" i="5" s="1"/>
  <c r="EM85" i="5"/>
  <c r="DT85" i="5" s="1"/>
  <c r="EM81" i="5"/>
  <c r="DT81" i="5" s="1"/>
  <c r="EF75" i="5"/>
  <c r="EG75" i="5" s="1"/>
  <c r="EF71" i="5"/>
  <c r="EG71" i="5" s="1"/>
  <c r="DP71" i="5"/>
  <c r="EM70" i="5"/>
  <c r="EN70" i="5" s="1"/>
  <c r="EF68" i="5"/>
  <c r="EG68" i="5" s="1"/>
  <c r="FG61" i="5"/>
  <c r="DO61" i="5"/>
  <c r="EM60" i="5"/>
  <c r="EN60" i="5" s="1"/>
  <c r="DO54" i="5"/>
  <c r="EF48" i="5"/>
  <c r="EG48" i="5" s="1"/>
  <c r="EM45" i="5"/>
  <c r="DT45" i="5" s="1"/>
  <c r="EF42" i="5"/>
  <c r="EG42" i="5" s="1"/>
  <c r="EM41" i="5"/>
  <c r="DT41" i="5" s="1"/>
  <c r="EF38" i="5"/>
  <c r="EG38" i="5" s="1"/>
  <c r="DP32" i="5"/>
  <c r="EM27" i="5"/>
  <c r="EN27" i="5" s="1"/>
  <c r="EF26" i="5"/>
  <c r="EG26" i="5" s="1"/>
  <c r="DQ414" i="5"/>
  <c r="FG408" i="5"/>
  <c r="EM402" i="5"/>
  <c r="DT402" i="5" s="1"/>
  <c r="DQ390" i="5"/>
  <c r="EM408" i="5"/>
  <c r="EN408" i="5" s="1"/>
  <c r="FG405" i="5"/>
  <c r="DQ404" i="5"/>
  <c r="EM422" i="5"/>
  <c r="EN422" i="5" s="1"/>
  <c r="EM417" i="5"/>
  <c r="EN417" i="5" s="1"/>
  <c r="EM415" i="5"/>
  <c r="EN415" i="5" s="1"/>
  <c r="DQ415" i="5"/>
  <c r="EF414" i="5"/>
  <c r="EG414" i="5" s="1"/>
  <c r="DP414" i="5"/>
  <c r="DQ412" i="5"/>
  <c r="DQ410" i="5"/>
  <c r="DQ407" i="5"/>
  <c r="EM404" i="5"/>
  <c r="DT404" i="5" s="1"/>
  <c r="DP404" i="5"/>
  <c r="EM401" i="5"/>
  <c r="EN401" i="5" s="1"/>
  <c r="DQ401" i="5"/>
  <c r="DQ399" i="5"/>
  <c r="EM397" i="5"/>
  <c r="DT397" i="5" s="1"/>
  <c r="DQ396" i="5"/>
  <c r="EM395" i="5"/>
  <c r="EF395" i="5"/>
  <c r="EG395" i="5" s="1"/>
  <c r="DP395" i="5"/>
  <c r="DQ393" i="5"/>
  <c r="EM390" i="5"/>
  <c r="EF390" i="5"/>
  <c r="EG390" i="5" s="1"/>
  <c r="DP390" i="5"/>
  <c r="DQ387" i="5"/>
  <c r="EM384" i="5"/>
  <c r="EN384" i="5" s="1"/>
  <c r="DQ383" i="5"/>
  <c r="EF379" i="5"/>
  <c r="EG379" i="5" s="1"/>
  <c r="DO377" i="5"/>
  <c r="DQ373" i="5"/>
  <c r="DO372" i="5"/>
  <c r="FG371" i="5"/>
  <c r="DQ368" i="5"/>
  <c r="DQ422" i="5"/>
  <c r="DQ395" i="5"/>
  <c r="DQ377" i="5"/>
  <c r="DQ425" i="5"/>
  <c r="EF422" i="5"/>
  <c r="EG422" i="5" s="1"/>
  <c r="DP422" i="5"/>
  <c r="DQ419" i="5"/>
  <c r="EM425" i="5"/>
  <c r="EF425" i="5"/>
  <c r="EG425" i="5" s="1"/>
  <c r="DP425" i="5"/>
  <c r="EF420" i="5"/>
  <c r="EG420" i="5" s="1"/>
  <c r="EF419" i="5"/>
  <c r="EG419" i="5" s="1"/>
  <c r="DP419" i="5"/>
  <c r="DQ416" i="5"/>
  <c r="FG414" i="5"/>
  <c r="EM414" i="5"/>
  <c r="EM410" i="5"/>
  <c r="EN410" i="5" s="1"/>
  <c r="EF410" i="5"/>
  <c r="EG410" i="5" s="1"/>
  <c r="DP410" i="5"/>
  <c r="DQ408" i="5"/>
  <c r="EM407" i="5"/>
  <c r="EN407" i="5" s="1"/>
  <c r="EF407" i="5"/>
  <c r="EG407" i="5" s="1"/>
  <c r="DP407" i="5"/>
  <c r="DQ405" i="5"/>
  <c r="DQ402" i="5"/>
  <c r="EF399" i="5"/>
  <c r="EG399" i="5" s="1"/>
  <c r="DP399" i="5"/>
  <c r="DP396" i="5"/>
  <c r="EM393" i="5"/>
  <c r="DT393" i="5" s="1"/>
  <c r="EF393" i="5"/>
  <c r="EG393" i="5" s="1"/>
  <c r="DP393" i="5"/>
  <c r="FG390" i="5"/>
  <c r="EF388" i="5"/>
  <c r="EG388" i="5" s="1"/>
  <c r="EF387" i="5"/>
  <c r="EG387" i="5" s="1"/>
  <c r="DP387" i="5"/>
  <c r="DQ384" i="5"/>
  <c r="EF382" i="5"/>
  <c r="EG382" i="5" s="1"/>
  <c r="FG381" i="5"/>
  <c r="EV378" i="5"/>
  <c r="EF377" i="5"/>
  <c r="EG377" i="5" s="1"/>
  <c r="EF376" i="5"/>
  <c r="EG376" i="5" s="1"/>
  <c r="EF374" i="5"/>
  <c r="EG374" i="5" s="1"/>
  <c r="DO373" i="5"/>
  <c r="FG368" i="5"/>
  <c r="EF368" i="5"/>
  <c r="EG368" i="5" s="1"/>
  <c r="DO368" i="5"/>
  <c r="DN347" i="5"/>
  <c r="EM355" i="5"/>
  <c r="DT355" i="5" s="1"/>
  <c r="DQ354" i="5"/>
  <c r="EM352" i="5"/>
  <c r="EN352" i="5" s="1"/>
  <c r="DO350" i="5"/>
  <c r="FG348" i="5"/>
  <c r="EM348" i="5"/>
  <c r="EN348" i="5" s="1"/>
  <c r="EM345" i="5"/>
  <c r="DT345" i="5" s="1"/>
  <c r="DO342" i="5"/>
  <c r="EM321" i="5"/>
  <c r="DT321" i="5" s="1"/>
  <c r="EM302" i="5"/>
  <c r="DT302" i="5" s="1"/>
  <c r="DQ295" i="5"/>
  <c r="EM287" i="5"/>
  <c r="EN287" i="5" s="1"/>
  <c r="DQ286" i="5"/>
  <c r="DQ279" i="5"/>
  <c r="DO364" i="5"/>
  <c r="FG363" i="5"/>
  <c r="EV358" i="5"/>
  <c r="DL358" i="5" s="1"/>
  <c r="EF358" i="5"/>
  <c r="EG358" i="5" s="1"/>
  <c r="DO354" i="5"/>
  <c r="EF353" i="5"/>
  <c r="EG353" i="5" s="1"/>
  <c r="EM351" i="5"/>
  <c r="EN351" i="5" s="1"/>
  <c r="EF350" i="5"/>
  <c r="EG350" i="5" s="1"/>
  <c r="EF349" i="5"/>
  <c r="EG349" i="5" s="1"/>
  <c r="EF346" i="5"/>
  <c r="EG346" i="5" s="1"/>
  <c r="DQ345" i="5"/>
  <c r="DQ344" i="5"/>
  <c r="EM343" i="5"/>
  <c r="DT343" i="5" s="1"/>
  <c r="DU343" i="5" s="1"/>
  <c r="DY343" i="5" s="1"/>
  <c r="DO341" i="5"/>
  <c r="DQ340" i="5"/>
  <c r="DQ339" i="5"/>
  <c r="EF337" i="5"/>
  <c r="EG337" i="5" s="1"/>
  <c r="DQ337" i="5"/>
  <c r="DQ336" i="5"/>
  <c r="EF332" i="5"/>
  <c r="EG332" i="5" s="1"/>
  <c r="EF330" i="5"/>
  <c r="EG330" i="5" s="1"/>
  <c r="EF329" i="5"/>
  <c r="EG329" i="5" s="1"/>
  <c r="EF328" i="5"/>
  <c r="EG328" i="5" s="1"/>
  <c r="DQ325" i="5"/>
  <c r="EF323" i="5"/>
  <c r="EG323" i="5" s="1"/>
  <c r="EF321" i="5"/>
  <c r="EG321" i="5" s="1"/>
  <c r="DP318" i="5"/>
  <c r="EM317" i="5"/>
  <c r="DT317" i="5" s="1"/>
  <c r="EF311" i="5"/>
  <c r="EG311" i="5" s="1"/>
  <c r="FG310" i="5"/>
  <c r="EF308" i="5"/>
  <c r="EG308" i="5" s="1"/>
  <c r="DP306" i="5"/>
  <c r="EM305" i="5"/>
  <c r="DT305" i="5" s="1"/>
  <c r="EM304" i="5"/>
  <c r="DT304" i="5" s="1"/>
  <c r="EF302" i="5"/>
  <c r="EG302" i="5" s="1"/>
  <c r="EF300" i="5"/>
  <c r="EG300" i="5" s="1"/>
  <c r="DP298" i="5"/>
  <c r="EM297" i="5"/>
  <c r="EN297" i="5" s="1"/>
  <c r="EM296" i="5"/>
  <c r="DP295" i="5"/>
  <c r="FG289" i="5"/>
  <c r="EM288" i="5"/>
  <c r="EF287" i="5"/>
  <c r="EG287" i="5" s="1"/>
  <c r="DP286" i="5"/>
  <c r="DP284" i="5"/>
  <c r="EF281" i="5"/>
  <c r="EG281" i="5" s="1"/>
  <c r="DQ281" i="5"/>
  <c r="DP279" i="5"/>
  <c r="EM278" i="5"/>
  <c r="EN278" i="5" s="1"/>
  <c r="DQ350" i="5"/>
  <c r="DQ342" i="5"/>
  <c r="EV361" i="5"/>
  <c r="EW361" i="5" s="1"/>
  <c r="DQ360" i="5"/>
  <c r="DS350" i="5"/>
  <c r="EU349" i="5"/>
  <c r="DO345" i="5"/>
  <c r="EM344" i="5"/>
  <c r="EV341" i="5"/>
  <c r="DO340" i="5"/>
  <c r="EM339" i="5"/>
  <c r="DO339" i="5"/>
  <c r="EF338" i="5"/>
  <c r="EG338" i="5" s="1"/>
  <c r="DQ338" i="5"/>
  <c r="DO336" i="5"/>
  <c r="DQ335" i="5"/>
  <c r="EF334" i="5"/>
  <c r="EG334" i="5" s="1"/>
  <c r="EM332" i="5"/>
  <c r="FG330" i="5"/>
  <c r="DQ329" i="5"/>
  <c r="DP320" i="5"/>
  <c r="EF317" i="5"/>
  <c r="EG317" i="5" s="1"/>
  <c r="DP313" i="5"/>
  <c r="EM309" i="5"/>
  <c r="DT309" i="5" s="1"/>
  <c r="EF307" i="5"/>
  <c r="EG307" i="5" s="1"/>
  <c r="EF305" i="5"/>
  <c r="EG305" i="5" s="1"/>
  <c r="EF299" i="5"/>
  <c r="EG299" i="5" s="1"/>
  <c r="EF297" i="5"/>
  <c r="EG297" i="5" s="1"/>
  <c r="EF296" i="5"/>
  <c r="EG296" i="5" s="1"/>
  <c r="EF293" i="5"/>
  <c r="EG293" i="5" s="1"/>
  <c r="EM292" i="5"/>
  <c r="EN292" i="5" s="1"/>
  <c r="DP291" i="5"/>
  <c r="DQ285" i="5"/>
  <c r="EM284" i="5"/>
  <c r="DT284" i="5" s="1"/>
  <c r="DQ282" i="5"/>
  <c r="DP281" i="5"/>
  <c r="EF278" i="5"/>
  <c r="EG278" i="5" s="1"/>
  <c r="EM275" i="5"/>
  <c r="EN275" i="5" s="1"/>
  <c r="EV172" i="5"/>
  <c r="DO172" i="5"/>
  <c r="DP574" i="5"/>
  <c r="ER574" i="5"/>
  <c r="DO406" i="5"/>
  <c r="DP406" i="5"/>
  <c r="DQ406" i="5"/>
  <c r="DS336" i="5"/>
  <c r="DN336" i="5"/>
  <c r="FG600" i="5"/>
  <c r="DP600" i="5"/>
  <c r="FG599" i="5"/>
  <c r="DQ599" i="5"/>
  <c r="EF597" i="5"/>
  <c r="EG597" i="5" s="1"/>
  <c r="DP597" i="5"/>
  <c r="DQ596" i="5"/>
  <c r="DQ593" i="5"/>
  <c r="EF590" i="5"/>
  <c r="EG590" i="5" s="1"/>
  <c r="DP590" i="5"/>
  <c r="EF588" i="5"/>
  <c r="EG588" i="5" s="1"/>
  <c r="EF587" i="5"/>
  <c r="EG587" i="5" s="1"/>
  <c r="DP587" i="5"/>
  <c r="FG586" i="5"/>
  <c r="DQ586" i="5"/>
  <c r="FG584" i="5"/>
  <c r="DO584" i="5"/>
  <c r="DQ584" i="5"/>
  <c r="FG580" i="5"/>
  <c r="DQ580" i="5"/>
  <c r="DP578" i="5"/>
  <c r="ER578" i="5"/>
  <c r="DO576" i="5"/>
  <c r="EV575" i="5"/>
  <c r="EW575" i="5" s="1"/>
  <c r="DQ574" i="5"/>
  <c r="DP566" i="5"/>
  <c r="ER564" i="5"/>
  <c r="EF564" i="5"/>
  <c r="EG564" i="5" s="1"/>
  <c r="DO560" i="5"/>
  <c r="ER560" i="5"/>
  <c r="DP560" i="5"/>
  <c r="EM548" i="5"/>
  <c r="DT548" i="5" s="1"/>
  <c r="FG541" i="5"/>
  <c r="FG540" i="5"/>
  <c r="DO540" i="5"/>
  <c r="DP540" i="5"/>
  <c r="DQ540" i="5"/>
  <c r="DQ536" i="5"/>
  <c r="EM534" i="5"/>
  <c r="EN534" i="5" s="1"/>
  <c r="DQ532" i="5"/>
  <c r="EM530" i="5"/>
  <c r="DP527" i="5"/>
  <c r="DQ527" i="5"/>
  <c r="FG525" i="5"/>
  <c r="DQ521" i="5"/>
  <c r="DP521" i="5"/>
  <c r="EM520" i="5"/>
  <c r="FG499" i="5"/>
  <c r="DQ497" i="5"/>
  <c r="DP497" i="5"/>
  <c r="EM483" i="5"/>
  <c r="DT483" i="5" s="1"/>
  <c r="DQ481" i="5"/>
  <c r="DP481" i="5"/>
  <c r="EM471" i="5"/>
  <c r="DO455" i="5"/>
  <c r="DP455" i="5"/>
  <c r="DQ455" i="5"/>
  <c r="DO423" i="5"/>
  <c r="DP423" i="5"/>
  <c r="DQ423" i="5"/>
  <c r="DO391" i="5"/>
  <c r="DP391" i="5"/>
  <c r="DQ391" i="5"/>
  <c r="EU348" i="5"/>
  <c r="EV348" i="5"/>
  <c r="EU345" i="5"/>
  <c r="EV345" i="5"/>
  <c r="EV266" i="5"/>
  <c r="DS266" i="5" s="1"/>
  <c r="EU266" i="5"/>
  <c r="DO552" i="5"/>
  <c r="ER552" i="5"/>
  <c r="DP552" i="5"/>
  <c r="DO470" i="5"/>
  <c r="DP470" i="5"/>
  <c r="DQ470" i="5"/>
  <c r="DO400" i="5"/>
  <c r="DP400" i="5"/>
  <c r="DQ400" i="5"/>
  <c r="DP312" i="5"/>
  <c r="DQ312" i="5"/>
  <c r="DS96" i="5"/>
  <c r="DN96" i="5"/>
  <c r="EF600" i="5"/>
  <c r="EG600" i="5" s="1"/>
  <c r="EF599" i="5"/>
  <c r="EG599" i="5" s="1"/>
  <c r="DP599" i="5"/>
  <c r="DP596" i="5"/>
  <c r="EF593" i="5"/>
  <c r="EG593" i="5" s="1"/>
  <c r="DP593" i="5"/>
  <c r="EF586" i="5"/>
  <c r="EG586" i="5" s="1"/>
  <c r="DP586" i="5"/>
  <c r="EM584" i="5"/>
  <c r="EF581" i="5"/>
  <c r="EG581" i="5" s="1"/>
  <c r="DO580" i="5"/>
  <c r="EM575" i="5"/>
  <c r="EN575" i="5" s="1"/>
  <c r="DO574" i="5"/>
  <c r="DP570" i="5"/>
  <c r="DO568" i="5"/>
  <c r="ER568" i="5"/>
  <c r="EV567" i="5"/>
  <c r="EW567" i="5" s="1"/>
  <c r="DQ552" i="5"/>
  <c r="DQ529" i="5"/>
  <c r="DP529" i="5"/>
  <c r="DQ519" i="5"/>
  <c r="DQ508" i="5"/>
  <c r="DQ504" i="5"/>
  <c r="DP479" i="5"/>
  <c r="DQ479" i="5"/>
  <c r="EM469" i="5"/>
  <c r="DT469" i="5" s="1"/>
  <c r="EM460" i="5"/>
  <c r="EN460" i="5" s="1"/>
  <c r="DO458" i="5"/>
  <c r="DP458" i="5"/>
  <c r="DQ458" i="5"/>
  <c r="DO453" i="5"/>
  <c r="DP453" i="5"/>
  <c r="DQ453" i="5"/>
  <c r="DO443" i="5"/>
  <c r="DP443" i="5"/>
  <c r="DQ443" i="5"/>
  <c r="DO426" i="5"/>
  <c r="DP426" i="5"/>
  <c r="DQ426" i="5"/>
  <c r="DO421" i="5"/>
  <c r="DP421" i="5"/>
  <c r="DQ421" i="5"/>
  <c r="DO411" i="5"/>
  <c r="DP411" i="5"/>
  <c r="DQ411" i="5"/>
  <c r="DO394" i="5"/>
  <c r="DP394" i="5"/>
  <c r="DQ394" i="5"/>
  <c r="DO389" i="5"/>
  <c r="DP389" i="5"/>
  <c r="DQ389" i="5"/>
  <c r="EV354" i="5"/>
  <c r="EU354" i="5"/>
  <c r="DO177" i="5"/>
  <c r="DQ177" i="5"/>
  <c r="DP177" i="5"/>
  <c r="DO175" i="5"/>
  <c r="DQ175" i="5"/>
  <c r="DP175" i="5"/>
  <c r="DP523" i="5"/>
  <c r="DQ523" i="5"/>
  <c r="DP515" i="5"/>
  <c r="DQ515" i="5"/>
  <c r="DP491" i="5"/>
  <c r="DQ491" i="5"/>
  <c r="DO438" i="5"/>
  <c r="DP438" i="5"/>
  <c r="DQ438" i="5"/>
  <c r="DO432" i="5"/>
  <c r="DP432" i="5"/>
  <c r="DQ432" i="5"/>
  <c r="DO581" i="5"/>
  <c r="DQ581" i="5"/>
  <c r="ER580" i="5"/>
  <c r="DP562" i="5"/>
  <c r="ER562" i="5"/>
  <c r="DO544" i="5"/>
  <c r="DP544" i="5"/>
  <c r="EN529" i="5"/>
  <c r="DP511" i="5"/>
  <c r="DQ511" i="5"/>
  <c r="DQ501" i="5"/>
  <c r="DP501" i="5"/>
  <c r="DP484" i="5"/>
  <c r="DQ484" i="5"/>
  <c r="DO464" i="5"/>
  <c r="DP464" i="5"/>
  <c r="DQ464" i="5"/>
  <c r="DO452" i="5"/>
  <c r="DP452" i="5"/>
  <c r="DQ452" i="5"/>
  <c r="DO441" i="5"/>
  <c r="DP441" i="5"/>
  <c r="DQ441" i="5"/>
  <c r="DO420" i="5"/>
  <c r="DP420" i="5"/>
  <c r="DQ420" i="5"/>
  <c r="DO409" i="5"/>
  <c r="DP409" i="5"/>
  <c r="DQ409" i="5"/>
  <c r="DO388" i="5"/>
  <c r="DP388" i="5"/>
  <c r="DQ388" i="5"/>
  <c r="DP357" i="5"/>
  <c r="DO357" i="5"/>
  <c r="DQ357" i="5"/>
  <c r="DP355" i="5"/>
  <c r="DQ355" i="5"/>
  <c r="DO355" i="5"/>
  <c r="EV353" i="5"/>
  <c r="EU353" i="5"/>
  <c r="EU334" i="5"/>
  <c r="EV334" i="5"/>
  <c r="DL334" i="5" s="1"/>
  <c r="EM559" i="5"/>
  <c r="EN559" i="5" s="1"/>
  <c r="EM551" i="5"/>
  <c r="EN551" i="5" s="1"/>
  <c r="EM543" i="5"/>
  <c r="EN543" i="5" s="1"/>
  <c r="EM538" i="5"/>
  <c r="DT538" i="5" s="1"/>
  <c r="EM537" i="5"/>
  <c r="EF536" i="5"/>
  <c r="EG536" i="5" s="1"/>
  <c r="EF533" i="5"/>
  <c r="EG533" i="5" s="1"/>
  <c r="FG527" i="5"/>
  <c r="EM525" i="5"/>
  <c r="DT525" i="5" s="1"/>
  <c r="EF524" i="5"/>
  <c r="EG524" i="5" s="1"/>
  <c r="FG521" i="5"/>
  <c r="FG518" i="5"/>
  <c r="EM517" i="5"/>
  <c r="DT517" i="5" s="1"/>
  <c r="EF516" i="5"/>
  <c r="EG516" i="5" s="1"/>
  <c r="FG515" i="5"/>
  <c r="EM513" i="5"/>
  <c r="DT513" i="5" s="1"/>
  <c r="EF512" i="5"/>
  <c r="EG512" i="5" s="1"/>
  <c r="FG511" i="5"/>
  <c r="FG509" i="5"/>
  <c r="EF509" i="5"/>
  <c r="EG509" i="5" s="1"/>
  <c r="FG508" i="5"/>
  <c r="FG505" i="5"/>
  <c r="EF505" i="5"/>
  <c r="EG505" i="5" s="1"/>
  <c r="FG498" i="5"/>
  <c r="FG494" i="5"/>
  <c r="EM493" i="5"/>
  <c r="EF492" i="5"/>
  <c r="EG492" i="5" s="1"/>
  <c r="FG491" i="5"/>
  <c r="EM489" i="5"/>
  <c r="EF488" i="5"/>
  <c r="EG488" i="5" s="1"/>
  <c r="DP485" i="5"/>
  <c r="EM482" i="5"/>
  <c r="DT482" i="5" s="1"/>
  <c r="FG477" i="5"/>
  <c r="EF477" i="5"/>
  <c r="EG477" i="5" s="1"/>
  <c r="FG476" i="5"/>
  <c r="DP473" i="5"/>
  <c r="FG470" i="5"/>
  <c r="EF468" i="5"/>
  <c r="EG468" i="5" s="1"/>
  <c r="EF467" i="5"/>
  <c r="EG467" i="5" s="1"/>
  <c r="DP467" i="5"/>
  <c r="EF465" i="5"/>
  <c r="EG465" i="5" s="1"/>
  <c r="DP465" i="5"/>
  <c r="FG464" i="5"/>
  <c r="EF462" i="5"/>
  <c r="EG462" i="5" s="1"/>
  <c r="DP462" i="5"/>
  <c r="FG458" i="5"/>
  <c r="EF456" i="5"/>
  <c r="EG456" i="5" s="1"/>
  <c r="DP456" i="5"/>
  <c r="FG455" i="5"/>
  <c r="FG453" i="5"/>
  <c r="EF450" i="5"/>
  <c r="EG450" i="5" s="1"/>
  <c r="DP450" i="5"/>
  <c r="EF447" i="5"/>
  <c r="EG447" i="5" s="1"/>
  <c r="DP447" i="5"/>
  <c r="EF445" i="5"/>
  <c r="EG445" i="5" s="1"/>
  <c r="DP445" i="5"/>
  <c r="FG444" i="5"/>
  <c r="DP444" i="5"/>
  <c r="FG443" i="5"/>
  <c r="FG441" i="5"/>
  <c r="FG438" i="5"/>
  <c r="EF436" i="5"/>
  <c r="EG436" i="5" s="1"/>
  <c r="EF435" i="5"/>
  <c r="EG435" i="5" s="1"/>
  <c r="DP435" i="5"/>
  <c r="EF433" i="5"/>
  <c r="EG433" i="5" s="1"/>
  <c r="DP433" i="5"/>
  <c r="FG432" i="5"/>
  <c r="EF430" i="5"/>
  <c r="EG430" i="5" s="1"/>
  <c r="DP430" i="5"/>
  <c r="FG426" i="5"/>
  <c r="EF424" i="5"/>
  <c r="EG424" i="5" s="1"/>
  <c r="DP424" i="5"/>
  <c r="FG423" i="5"/>
  <c r="EF418" i="5"/>
  <c r="EG418" i="5" s="1"/>
  <c r="DP418" i="5"/>
  <c r="EF415" i="5"/>
  <c r="EG415" i="5" s="1"/>
  <c r="DP415" i="5"/>
  <c r="EF413" i="5"/>
  <c r="EG413" i="5" s="1"/>
  <c r="DP413" i="5"/>
  <c r="FG412" i="5"/>
  <c r="DP412" i="5"/>
  <c r="FG409" i="5"/>
  <c r="FG406" i="5"/>
  <c r="EF404" i="5"/>
  <c r="EG404" i="5" s="1"/>
  <c r="EF403" i="5"/>
  <c r="EG403" i="5" s="1"/>
  <c r="DP403" i="5"/>
  <c r="EF401" i="5"/>
  <c r="EG401" i="5" s="1"/>
  <c r="DP401" i="5"/>
  <c r="EF398" i="5"/>
  <c r="EG398" i="5" s="1"/>
  <c r="DP398" i="5"/>
  <c r="FG394" i="5"/>
  <c r="EF392" i="5"/>
  <c r="EG392" i="5" s="1"/>
  <c r="DP392" i="5"/>
  <c r="EF386" i="5"/>
  <c r="EG386" i="5" s="1"/>
  <c r="EF385" i="5"/>
  <c r="EG385" i="5" s="1"/>
  <c r="EV384" i="5"/>
  <c r="DO383" i="5"/>
  <c r="EF381" i="5"/>
  <c r="EG381" i="5" s="1"/>
  <c r="EF378" i="5"/>
  <c r="EG378" i="5" s="1"/>
  <c r="EV377" i="5"/>
  <c r="DL377" i="5" s="1"/>
  <c r="FG375" i="5"/>
  <c r="EU373" i="5"/>
  <c r="DN369" i="5"/>
  <c r="EU365" i="5"/>
  <c r="DN357" i="5"/>
  <c r="EU350" i="5"/>
  <c r="DS347" i="5"/>
  <c r="EU344" i="5"/>
  <c r="EV344" i="5"/>
  <c r="DO344" i="5"/>
  <c r="FG339" i="5"/>
  <c r="DN338" i="5"/>
  <c r="DP333" i="5"/>
  <c r="DO333" i="5"/>
  <c r="EM328" i="5"/>
  <c r="DT328" i="5" s="1"/>
  <c r="DP324" i="5"/>
  <c r="DQ324" i="5"/>
  <c r="DP321" i="5"/>
  <c r="DQ321" i="5"/>
  <c r="DP317" i="5"/>
  <c r="DQ317" i="5"/>
  <c r="EM301" i="5"/>
  <c r="EN301" i="5" s="1"/>
  <c r="EM285" i="5"/>
  <c r="EN285" i="5" s="1"/>
  <c r="EV267" i="5"/>
  <c r="EU267" i="5"/>
  <c r="FG581" i="5"/>
  <c r="EM579" i="5"/>
  <c r="EN579" i="5" s="1"/>
  <c r="EF578" i="5"/>
  <c r="EG578" i="5" s="1"/>
  <c r="EM577" i="5"/>
  <c r="EN577" i="5" s="1"/>
  <c r="EF576" i="5"/>
  <c r="EG576" i="5" s="1"/>
  <c r="EF574" i="5"/>
  <c r="EG574" i="5" s="1"/>
  <c r="EM573" i="5"/>
  <c r="EM571" i="5"/>
  <c r="EN571" i="5" s="1"/>
  <c r="EF570" i="5"/>
  <c r="EG570" i="5" s="1"/>
  <c r="EM569" i="5"/>
  <c r="EN569" i="5" s="1"/>
  <c r="EF568" i="5"/>
  <c r="EG568" i="5" s="1"/>
  <c r="EF566" i="5"/>
  <c r="EG566" i="5" s="1"/>
  <c r="EM565" i="5"/>
  <c r="EN565" i="5" s="1"/>
  <c r="EM563" i="5"/>
  <c r="EN563" i="5" s="1"/>
  <c r="EF562" i="5"/>
  <c r="EG562" i="5" s="1"/>
  <c r="EM561" i="5"/>
  <c r="EN561" i="5" s="1"/>
  <c r="EF560" i="5"/>
  <c r="EG560" i="5" s="1"/>
  <c r="EF558" i="5"/>
  <c r="EG558" i="5" s="1"/>
  <c r="EM557" i="5"/>
  <c r="EN557" i="5" s="1"/>
  <c r="EM555" i="5"/>
  <c r="EN555" i="5" s="1"/>
  <c r="ER554" i="5"/>
  <c r="EF554" i="5"/>
  <c r="EG554" i="5" s="1"/>
  <c r="EM553" i="5"/>
  <c r="EN553" i="5" s="1"/>
  <c r="EF552" i="5"/>
  <c r="EG552" i="5" s="1"/>
  <c r="ER550" i="5"/>
  <c r="EF550" i="5"/>
  <c r="EG550" i="5" s="1"/>
  <c r="EM549" i="5"/>
  <c r="EN549" i="5" s="1"/>
  <c r="EM547" i="5"/>
  <c r="EN547" i="5" s="1"/>
  <c r="EF546" i="5"/>
  <c r="EG546" i="5" s="1"/>
  <c r="EM545" i="5"/>
  <c r="EN545" i="5" s="1"/>
  <c r="EF544" i="5"/>
  <c r="EG544" i="5" s="1"/>
  <c r="EF542" i="5"/>
  <c r="EG542" i="5" s="1"/>
  <c r="EM541" i="5"/>
  <c r="EN541" i="5" s="1"/>
  <c r="FG535" i="5"/>
  <c r="EM533" i="5"/>
  <c r="DT533" i="5" s="1"/>
  <c r="EF532" i="5"/>
  <c r="EG532" i="5" s="1"/>
  <c r="FG531" i="5"/>
  <c r="FG529" i="5"/>
  <c r="FG526" i="5"/>
  <c r="FG522" i="5"/>
  <c r="EF521" i="5"/>
  <c r="EG521" i="5" s="1"/>
  <c r="FG520" i="5"/>
  <c r="EM518" i="5"/>
  <c r="DT518" i="5" s="1"/>
  <c r="FG510" i="5"/>
  <c r="EM509" i="5"/>
  <c r="EF508" i="5"/>
  <c r="EG508" i="5" s="1"/>
  <c r="FG507" i="5"/>
  <c r="EM505" i="5"/>
  <c r="DT505" i="5" s="1"/>
  <c r="EF504" i="5"/>
  <c r="EG504" i="5" s="1"/>
  <c r="FG503" i="5"/>
  <c r="FG501" i="5"/>
  <c r="EF501" i="5"/>
  <c r="EG501" i="5" s="1"/>
  <c r="FG500" i="5"/>
  <c r="EM498" i="5"/>
  <c r="DT498" i="5" s="1"/>
  <c r="EM494" i="5"/>
  <c r="DT494" i="5" s="1"/>
  <c r="FG490" i="5"/>
  <c r="FG487" i="5"/>
  <c r="FG485" i="5"/>
  <c r="EF485" i="5"/>
  <c r="EG485" i="5" s="1"/>
  <c r="FG484" i="5"/>
  <c r="FG478" i="5"/>
  <c r="EM477" i="5"/>
  <c r="DT477" i="5" s="1"/>
  <c r="EF476" i="5"/>
  <c r="EG476" i="5" s="1"/>
  <c r="FG475" i="5"/>
  <c r="FG473" i="5"/>
  <c r="EF473" i="5"/>
  <c r="EG473" i="5" s="1"/>
  <c r="DQ472" i="5"/>
  <c r="EF470" i="5"/>
  <c r="EG470" i="5" s="1"/>
  <c r="DQ466" i="5"/>
  <c r="EF464" i="5"/>
  <c r="EG464" i="5" s="1"/>
  <c r="FG463" i="5"/>
  <c r="DQ463" i="5"/>
  <c r="DQ461" i="5"/>
  <c r="DQ460" i="5"/>
  <c r="EF458" i="5"/>
  <c r="EG458" i="5" s="1"/>
  <c r="EF455" i="5"/>
  <c r="EG455" i="5" s="1"/>
  <c r="EF453" i="5"/>
  <c r="EG453" i="5" s="1"/>
  <c r="FG451" i="5"/>
  <c r="EF444" i="5"/>
  <c r="EG444" i="5" s="1"/>
  <c r="EF443" i="5"/>
  <c r="EG443" i="5" s="1"/>
  <c r="EF441" i="5"/>
  <c r="EG441" i="5" s="1"/>
  <c r="EF438" i="5"/>
  <c r="EG438" i="5" s="1"/>
  <c r="EF432" i="5"/>
  <c r="EG432" i="5" s="1"/>
  <c r="EF426" i="5"/>
  <c r="EG426" i="5" s="1"/>
  <c r="EF423" i="5"/>
  <c r="EG423" i="5" s="1"/>
  <c r="EF421" i="5"/>
  <c r="EG421" i="5" s="1"/>
  <c r="EF412" i="5"/>
  <c r="EG412" i="5" s="1"/>
  <c r="EF411" i="5"/>
  <c r="EG411" i="5" s="1"/>
  <c r="EF409" i="5"/>
  <c r="EG409" i="5" s="1"/>
  <c r="EF406" i="5"/>
  <c r="EG406" i="5" s="1"/>
  <c r="EF400" i="5"/>
  <c r="EG400" i="5" s="1"/>
  <c r="EF394" i="5"/>
  <c r="EG394" i="5" s="1"/>
  <c r="EF391" i="5"/>
  <c r="EG391" i="5" s="1"/>
  <c r="EF389" i="5"/>
  <c r="EG389" i="5" s="1"/>
  <c r="EM385" i="5"/>
  <c r="DT385" i="5" s="1"/>
  <c r="EM381" i="5"/>
  <c r="EN381" i="5" s="1"/>
  <c r="EM378" i="5"/>
  <c r="DT378" i="5" s="1"/>
  <c r="DS374" i="5"/>
  <c r="DN373" i="5"/>
  <c r="DS366" i="5"/>
  <c r="DN365" i="5"/>
  <c r="DP361" i="5"/>
  <c r="DO361" i="5"/>
  <c r="EU352" i="5"/>
  <c r="EV352" i="5"/>
  <c r="DS352" i="5" s="1"/>
  <c r="DP351" i="5"/>
  <c r="DQ351" i="5"/>
  <c r="EU343" i="5"/>
  <c r="EF342" i="5"/>
  <c r="EG342" i="5" s="1"/>
  <c r="EM325" i="5"/>
  <c r="DT325" i="5" s="1"/>
  <c r="DP308" i="5"/>
  <c r="DQ308" i="5"/>
  <c r="DP305" i="5"/>
  <c r="DQ305" i="5"/>
  <c r="EV263" i="5"/>
  <c r="EU263" i="5"/>
  <c r="EW250" i="5"/>
  <c r="EV235" i="5"/>
  <c r="EU235" i="5"/>
  <c r="DP369" i="5"/>
  <c r="DO369" i="5"/>
  <c r="DP348" i="5"/>
  <c r="DO348" i="5"/>
  <c r="DQ348" i="5"/>
  <c r="DN343" i="5"/>
  <c r="DP343" i="5"/>
  <c r="DO343" i="5"/>
  <c r="EU339" i="5"/>
  <c r="EV339" i="5"/>
  <c r="DP334" i="5"/>
  <c r="DO334" i="5"/>
  <c r="DS333" i="5"/>
  <c r="DN333" i="5"/>
  <c r="EM329" i="5"/>
  <c r="DT329" i="5" s="1"/>
  <c r="EM320" i="5"/>
  <c r="DT320" i="5" s="1"/>
  <c r="EM316" i="5"/>
  <c r="EM313" i="5"/>
  <c r="EN313" i="5" s="1"/>
  <c r="DQ302" i="5"/>
  <c r="DP302" i="5"/>
  <c r="DP300" i="5"/>
  <c r="DQ300" i="5"/>
  <c r="DO297" i="5"/>
  <c r="DP297" i="5"/>
  <c r="DQ297" i="5"/>
  <c r="DO277" i="5"/>
  <c r="DP277" i="5"/>
  <c r="DQ277" i="5"/>
  <c r="EV265" i="5"/>
  <c r="EU265" i="5"/>
  <c r="EV232" i="5"/>
  <c r="EU232" i="5"/>
  <c r="EM338" i="5"/>
  <c r="DT338" i="5" s="1"/>
  <c r="DU338" i="5" s="1"/>
  <c r="DY338" i="5" s="1"/>
  <c r="EM333" i="5"/>
  <c r="DT333" i="5" s="1"/>
  <c r="EM326" i="5"/>
  <c r="DT326" i="5" s="1"/>
  <c r="EM319" i="5"/>
  <c r="DT319" i="5" s="1"/>
  <c r="EM315" i="5"/>
  <c r="DT315" i="5" s="1"/>
  <c r="EM314" i="5"/>
  <c r="EM310" i="5"/>
  <c r="DT310" i="5" s="1"/>
  <c r="EM303" i="5"/>
  <c r="DT303" i="5" s="1"/>
  <c r="EM295" i="5"/>
  <c r="DO289" i="5"/>
  <c r="DQ289" i="5"/>
  <c r="FG282" i="5"/>
  <c r="FG280" i="5"/>
  <c r="EM272" i="5"/>
  <c r="EN272" i="5" s="1"/>
  <c r="EV262" i="5"/>
  <c r="DN262" i="5" s="1"/>
  <c r="EU262" i="5"/>
  <c r="EM262" i="5"/>
  <c r="DQ248" i="5"/>
  <c r="DP248" i="5"/>
  <c r="DM243" i="5"/>
  <c r="DS243" i="5"/>
  <c r="DM241" i="5"/>
  <c r="DS241" i="5"/>
  <c r="DN241" i="5"/>
  <c r="EV238" i="5"/>
  <c r="DL238" i="5" s="1"/>
  <c r="EU238" i="5"/>
  <c r="DQ210" i="5"/>
  <c r="DP210" i="5"/>
  <c r="DO158" i="5"/>
  <c r="DQ158" i="5"/>
  <c r="DP158" i="5"/>
  <c r="EU152" i="5"/>
  <c r="EV152" i="5"/>
  <c r="DS152" i="5" s="1"/>
  <c r="EM374" i="5"/>
  <c r="DT374" i="5" s="1"/>
  <c r="EM373" i="5"/>
  <c r="EF373" i="5"/>
  <c r="EG373" i="5" s="1"/>
  <c r="EM370" i="5"/>
  <c r="DT370" i="5" s="1"/>
  <c r="EM366" i="5"/>
  <c r="EN366" i="5" s="1"/>
  <c r="EM365" i="5"/>
  <c r="EF365" i="5"/>
  <c r="EG365" i="5" s="1"/>
  <c r="EM362" i="5"/>
  <c r="EN362" i="5" s="1"/>
  <c r="EM358" i="5"/>
  <c r="EM357" i="5"/>
  <c r="EF357" i="5"/>
  <c r="EG357" i="5" s="1"/>
  <c r="EM347" i="5"/>
  <c r="DT347" i="5" s="1"/>
  <c r="EM342" i="5"/>
  <c r="DT342" i="5" s="1"/>
  <c r="DO338" i="5"/>
  <c r="EM337" i="5"/>
  <c r="DT337" i="5" s="1"/>
  <c r="DO337" i="5"/>
  <c r="FG336" i="5"/>
  <c r="EM336" i="5"/>
  <c r="DT336" i="5" s="1"/>
  <c r="EM331" i="5"/>
  <c r="EM327" i="5"/>
  <c r="DT327" i="5" s="1"/>
  <c r="EF326" i="5"/>
  <c r="EG326" i="5" s="1"/>
  <c r="FG323" i="5"/>
  <c r="EF320" i="5"/>
  <c r="EG320" i="5" s="1"/>
  <c r="EF319" i="5"/>
  <c r="EG319" i="5" s="1"/>
  <c r="FG317" i="5"/>
  <c r="EF316" i="5"/>
  <c r="EG316" i="5" s="1"/>
  <c r="EF315" i="5"/>
  <c r="EG315" i="5" s="1"/>
  <c r="EF314" i="5"/>
  <c r="EG314" i="5" s="1"/>
  <c r="EF310" i="5"/>
  <c r="EG310" i="5" s="1"/>
  <c r="EF304" i="5"/>
  <c r="EG304" i="5" s="1"/>
  <c r="EF303" i="5"/>
  <c r="EG303" i="5" s="1"/>
  <c r="FG302" i="5"/>
  <c r="EF301" i="5"/>
  <c r="EG301" i="5" s="1"/>
  <c r="FG299" i="5"/>
  <c r="DQ296" i="5"/>
  <c r="DO293" i="5"/>
  <c r="DP293" i="5"/>
  <c r="DO292" i="5"/>
  <c r="DQ292" i="5"/>
  <c r="EF291" i="5"/>
  <c r="EG291" i="5" s="1"/>
  <c r="EM289" i="5"/>
  <c r="EN289" i="5" s="1"/>
  <c r="DO287" i="5"/>
  <c r="DP287" i="5"/>
  <c r="EM286" i="5"/>
  <c r="DT286" i="5" s="1"/>
  <c r="EF284" i="5"/>
  <c r="EG284" i="5" s="1"/>
  <c r="EM279" i="5"/>
  <c r="EN279" i="5" s="1"/>
  <c r="EM277" i="5"/>
  <c r="EN277" i="5" s="1"/>
  <c r="DO275" i="5"/>
  <c r="DP275" i="5"/>
  <c r="EM274" i="5"/>
  <c r="EN274" i="5" s="1"/>
  <c r="DO271" i="5"/>
  <c r="DP271" i="5"/>
  <c r="DQ271" i="5"/>
  <c r="EF267" i="5"/>
  <c r="EG267" i="5" s="1"/>
  <c r="EF266" i="5"/>
  <c r="EG266" i="5" s="1"/>
  <c r="EF265" i="5"/>
  <c r="EG265" i="5" s="1"/>
  <c r="EV261" i="5"/>
  <c r="EU261" i="5"/>
  <c r="EM261" i="5"/>
  <c r="DT261" i="5" s="1"/>
  <c r="EF253" i="5"/>
  <c r="EG253" i="5" s="1"/>
  <c r="DQ252" i="5"/>
  <c r="DP252" i="5"/>
  <c r="EV246" i="5"/>
  <c r="EU246" i="5"/>
  <c r="EM239" i="5"/>
  <c r="DT239" i="5" s="1"/>
  <c r="EM214" i="5"/>
  <c r="DT214" i="5" s="1"/>
  <c r="EU130" i="5"/>
  <c r="EV130" i="5"/>
  <c r="EF375" i="5"/>
  <c r="EG375" i="5" s="1"/>
  <c r="DQ372" i="5"/>
  <c r="EF371" i="5"/>
  <c r="EG371" i="5" s="1"/>
  <c r="EF369" i="5"/>
  <c r="EG369" i="5" s="1"/>
  <c r="EF367" i="5"/>
  <c r="EG367" i="5" s="1"/>
  <c r="DQ364" i="5"/>
  <c r="EF363" i="5"/>
  <c r="EG363" i="5" s="1"/>
  <c r="EF361" i="5"/>
  <c r="EG361" i="5" s="1"/>
  <c r="EF359" i="5"/>
  <c r="EG359" i="5" s="1"/>
  <c r="EF355" i="5"/>
  <c r="EG355" i="5" s="1"/>
  <c r="EF351" i="5"/>
  <c r="EG351" i="5" s="1"/>
  <c r="EF348" i="5"/>
  <c r="EG348" i="5" s="1"/>
  <c r="FG346" i="5"/>
  <c r="EM346" i="5"/>
  <c r="EM341" i="5"/>
  <c r="DT341" i="5" s="1"/>
  <c r="EM340" i="5"/>
  <c r="DT340" i="5" s="1"/>
  <c r="EM335" i="5"/>
  <c r="DT335" i="5" s="1"/>
  <c r="EF331" i="5"/>
  <c r="EG331" i="5" s="1"/>
  <c r="DN330" i="5"/>
  <c r="DL329" i="5"/>
  <c r="EF327" i="5"/>
  <c r="EG327" i="5" s="1"/>
  <c r="DP326" i="5"/>
  <c r="EF325" i="5"/>
  <c r="EG325" i="5" s="1"/>
  <c r="EM323" i="5"/>
  <c r="DT323" i="5" s="1"/>
  <c r="EM322" i="5"/>
  <c r="EM318" i="5"/>
  <c r="DT318" i="5" s="1"/>
  <c r="FG316" i="5"/>
  <c r="DP314" i="5"/>
  <c r="EF313" i="5"/>
  <c r="EG313" i="5" s="1"/>
  <c r="EM311" i="5"/>
  <c r="DT311" i="5" s="1"/>
  <c r="DP310" i="5"/>
  <c r="EF309" i="5"/>
  <c r="EG309" i="5" s="1"/>
  <c r="EM307" i="5"/>
  <c r="DT307" i="5" s="1"/>
  <c r="EM306" i="5"/>
  <c r="EM299" i="5"/>
  <c r="DT299" i="5" s="1"/>
  <c r="EM298" i="5"/>
  <c r="DP296" i="5"/>
  <c r="DO294" i="5"/>
  <c r="DP294" i="5"/>
  <c r="EF292" i="5"/>
  <c r="EG292" i="5" s="1"/>
  <c r="DQ291" i="5"/>
  <c r="DO290" i="5"/>
  <c r="DQ290" i="5"/>
  <c r="DP289" i="5"/>
  <c r="EF285" i="5"/>
  <c r="EG285" i="5" s="1"/>
  <c r="DQ284" i="5"/>
  <c r="DO283" i="5"/>
  <c r="DQ283" i="5"/>
  <c r="EF282" i="5"/>
  <c r="EG282" i="5" s="1"/>
  <c r="DO280" i="5"/>
  <c r="DP280" i="5"/>
  <c r="DO278" i="5"/>
  <c r="DP278" i="5"/>
  <c r="DQ278" i="5"/>
  <c r="EM276" i="5"/>
  <c r="EN276" i="5" s="1"/>
  <c r="DO268" i="5"/>
  <c r="DP268" i="5"/>
  <c r="EM267" i="5"/>
  <c r="EN267" i="5" s="1"/>
  <c r="DO267" i="5"/>
  <c r="DP267" i="5"/>
  <c r="EM266" i="5"/>
  <c r="DO266" i="5"/>
  <c r="DP266" i="5"/>
  <c r="EM265" i="5"/>
  <c r="EN265" i="5" s="1"/>
  <c r="EV264" i="5"/>
  <c r="EU264" i="5"/>
  <c r="EM264" i="5"/>
  <c r="EN264" i="5" s="1"/>
  <c r="DO257" i="5"/>
  <c r="DP257" i="5"/>
  <c r="DQ257" i="5"/>
  <c r="DO256" i="5"/>
  <c r="DP256" i="5"/>
  <c r="DQ256" i="5"/>
  <c r="EM254" i="5"/>
  <c r="DT254" i="5" s="1"/>
  <c r="DQ249" i="5"/>
  <c r="DN243" i="5"/>
  <c r="DN239" i="5"/>
  <c r="EF218" i="5"/>
  <c r="EG218" i="5" s="1"/>
  <c r="EF215" i="5"/>
  <c r="EG215" i="5" s="1"/>
  <c r="EM236" i="5"/>
  <c r="DT236" i="5" s="1"/>
  <c r="DN236" i="5"/>
  <c r="EM230" i="5"/>
  <c r="DT230" i="5" s="1"/>
  <c r="FG225" i="5"/>
  <c r="EM223" i="5"/>
  <c r="DT223" i="5" s="1"/>
  <c r="EM221" i="5"/>
  <c r="DT221" i="5" s="1"/>
  <c r="EU213" i="5"/>
  <c r="EU212" i="5"/>
  <c r="EM208" i="5"/>
  <c r="DT208" i="5" s="1"/>
  <c r="DQ202" i="5"/>
  <c r="DP202" i="5"/>
  <c r="FG197" i="5"/>
  <c r="EM175" i="5"/>
  <c r="EM173" i="5"/>
  <c r="EM158" i="5"/>
  <c r="DT158" i="5" s="1"/>
  <c r="EU155" i="5"/>
  <c r="EV155" i="5"/>
  <c r="DO152" i="5"/>
  <c r="DO149" i="5"/>
  <c r="DP149" i="5"/>
  <c r="EF277" i="5"/>
  <c r="EG277" i="5" s="1"/>
  <c r="EF276" i="5"/>
  <c r="EG276" i="5" s="1"/>
  <c r="EF274" i="5"/>
  <c r="EG274" i="5" s="1"/>
  <c r="EF254" i="5"/>
  <c r="EG254" i="5" s="1"/>
  <c r="EM253" i="5"/>
  <c r="DL253" i="5"/>
  <c r="DN251" i="5"/>
  <c r="EF250" i="5"/>
  <c r="EG250" i="5" s="1"/>
  <c r="EM249" i="5"/>
  <c r="EN249" i="5" s="1"/>
  <c r="DL249" i="5"/>
  <c r="EM247" i="5"/>
  <c r="DT247" i="5" s="1"/>
  <c r="EM245" i="5"/>
  <c r="EN245" i="5" s="1"/>
  <c r="EF243" i="5"/>
  <c r="EG243" i="5" s="1"/>
  <c r="EF241" i="5"/>
  <c r="EG241" i="5" s="1"/>
  <c r="EM240" i="5"/>
  <c r="EN240" i="5" s="1"/>
  <c r="EF239" i="5"/>
  <c r="EG239" i="5" s="1"/>
  <c r="EF236" i="5"/>
  <c r="EG236" i="5" s="1"/>
  <c r="DM236" i="5"/>
  <c r="EM233" i="5"/>
  <c r="DT233" i="5" s="1"/>
  <c r="EF230" i="5"/>
  <c r="EG230" i="5" s="1"/>
  <c r="EM227" i="5"/>
  <c r="DT227" i="5" s="1"/>
  <c r="EM225" i="5"/>
  <c r="DT225" i="5" s="1"/>
  <c r="FG224" i="5"/>
  <c r="EF223" i="5"/>
  <c r="EG223" i="5" s="1"/>
  <c r="EF221" i="5"/>
  <c r="EG221" i="5" s="1"/>
  <c r="EM220" i="5"/>
  <c r="DT220" i="5" s="1"/>
  <c r="EM213" i="5"/>
  <c r="EN213" i="5" s="1"/>
  <c r="EM212" i="5"/>
  <c r="DN212" i="5"/>
  <c r="EF209" i="5"/>
  <c r="EG209" i="5" s="1"/>
  <c r="DQ206" i="5"/>
  <c r="DP206" i="5"/>
  <c r="EM202" i="5"/>
  <c r="DT202" i="5" s="1"/>
  <c r="FG165" i="5"/>
  <c r="EU154" i="5"/>
  <c r="EV154" i="5"/>
  <c r="EM153" i="5"/>
  <c r="DT153" i="5" s="1"/>
  <c r="DQ152" i="5"/>
  <c r="EF295" i="5"/>
  <c r="EG295" i="5" s="1"/>
  <c r="EF289" i="5"/>
  <c r="EG289" i="5" s="1"/>
  <c r="EF288" i="5"/>
  <c r="EG288" i="5" s="1"/>
  <c r="EF286" i="5"/>
  <c r="EG286" i="5" s="1"/>
  <c r="FG283" i="5"/>
  <c r="EF279" i="5"/>
  <c r="EG279" i="5" s="1"/>
  <c r="DQ276" i="5"/>
  <c r="DQ274" i="5"/>
  <c r="EF273" i="5"/>
  <c r="EG273" i="5" s="1"/>
  <c r="DQ273" i="5"/>
  <c r="EF272" i="5"/>
  <c r="EG272" i="5" s="1"/>
  <c r="EF270" i="5"/>
  <c r="EG270" i="5" s="1"/>
  <c r="FG267" i="5"/>
  <c r="FG266" i="5"/>
  <c r="DQ261" i="5"/>
  <c r="DQ260" i="5"/>
  <c r="DQ259" i="5"/>
  <c r="DQ258" i="5"/>
  <c r="EM255" i="5"/>
  <c r="DT255" i="5" s="1"/>
  <c r="DL255" i="5"/>
  <c r="EM251" i="5"/>
  <c r="DL251" i="5"/>
  <c r="FG247" i="5"/>
  <c r="EF247" i="5"/>
  <c r="EG247" i="5" s="1"/>
  <c r="EF245" i="5"/>
  <c r="EG245" i="5" s="1"/>
  <c r="DS245" i="5"/>
  <c r="EM244" i="5"/>
  <c r="EN244" i="5" s="1"/>
  <c r="EM242" i="5"/>
  <c r="EN242" i="5" s="1"/>
  <c r="DN242" i="5"/>
  <c r="EF240" i="5"/>
  <c r="EG240" i="5" s="1"/>
  <c r="EM237" i="5"/>
  <c r="EM234" i="5"/>
  <c r="DT234" i="5" s="1"/>
  <c r="EF233" i="5"/>
  <c r="EG233" i="5" s="1"/>
  <c r="EM231" i="5"/>
  <c r="DT231" i="5" s="1"/>
  <c r="EM229" i="5"/>
  <c r="DT229" i="5" s="1"/>
  <c r="EF227" i="5"/>
  <c r="EG227" i="5" s="1"/>
  <c r="EF225" i="5"/>
  <c r="EG225" i="5" s="1"/>
  <c r="EM224" i="5"/>
  <c r="DT224" i="5" s="1"/>
  <c r="EM222" i="5"/>
  <c r="DT222" i="5" s="1"/>
  <c r="EF220" i="5"/>
  <c r="EG220" i="5" s="1"/>
  <c r="EM217" i="5"/>
  <c r="DL215" i="5"/>
  <c r="EF213" i="5"/>
  <c r="EG213" i="5" s="1"/>
  <c r="DN213" i="5"/>
  <c r="EF212" i="5"/>
  <c r="EG212" i="5" s="1"/>
  <c r="DL212" i="5"/>
  <c r="FG210" i="5"/>
  <c r="FG209" i="5"/>
  <c r="FG194" i="5"/>
  <c r="EM192" i="5"/>
  <c r="DT192" i="5" s="1"/>
  <c r="EM191" i="5"/>
  <c r="DT191" i="5" s="1"/>
  <c r="DP152" i="5"/>
  <c r="DQ149" i="5"/>
  <c r="EU148" i="5"/>
  <c r="EV148" i="5"/>
  <c r="DM122" i="5"/>
  <c r="DL122" i="5"/>
  <c r="EW122" i="5"/>
  <c r="DP120" i="5"/>
  <c r="DO120" i="5"/>
  <c r="DQ120" i="5"/>
  <c r="EF208" i="5"/>
  <c r="EG208" i="5" s="1"/>
  <c r="EF207" i="5"/>
  <c r="EG207" i="5" s="1"/>
  <c r="EF205" i="5"/>
  <c r="EG205" i="5" s="1"/>
  <c r="FG203" i="5"/>
  <c r="EF202" i="5"/>
  <c r="EG202" i="5" s="1"/>
  <c r="EM198" i="5"/>
  <c r="EN198" i="5" s="1"/>
  <c r="EM194" i="5"/>
  <c r="DT194" i="5" s="1"/>
  <c r="EM193" i="5"/>
  <c r="EM189" i="5"/>
  <c r="EM187" i="5"/>
  <c r="DT187" i="5" s="1"/>
  <c r="EF185" i="5"/>
  <c r="EG185" i="5" s="1"/>
  <c r="EM183" i="5"/>
  <c r="DT183" i="5" s="1"/>
  <c r="EF181" i="5"/>
  <c r="EG181" i="5" s="1"/>
  <c r="EM179" i="5"/>
  <c r="DT179" i="5" s="1"/>
  <c r="EM177" i="5"/>
  <c r="EV170" i="5"/>
  <c r="DN170" i="5" s="1"/>
  <c r="EV166" i="5"/>
  <c r="EV162" i="5"/>
  <c r="DS162" i="5" s="1"/>
  <c r="EM159" i="5"/>
  <c r="DO157" i="5"/>
  <c r="FG152" i="5"/>
  <c r="EF150" i="5"/>
  <c r="EG150" i="5" s="1"/>
  <c r="DO150" i="5"/>
  <c r="EM149" i="5"/>
  <c r="EN149" i="5" s="1"/>
  <c r="EF148" i="5"/>
  <c r="EG148" i="5" s="1"/>
  <c r="DP148" i="5"/>
  <c r="DQ144" i="5"/>
  <c r="DO144" i="5"/>
  <c r="EU142" i="5"/>
  <c r="EV142" i="5"/>
  <c r="DO127" i="5"/>
  <c r="DP127" i="5"/>
  <c r="EU118" i="5"/>
  <c r="EV118" i="5"/>
  <c r="EM203" i="5"/>
  <c r="EN203" i="5" s="1"/>
  <c r="EF201" i="5"/>
  <c r="EG201" i="5" s="1"/>
  <c r="EM199" i="5"/>
  <c r="DT199" i="5" s="1"/>
  <c r="EF198" i="5"/>
  <c r="EG198" i="5" s="1"/>
  <c r="EF194" i="5"/>
  <c r="EG194" i="5" s="1"/>
  <c r="EM185" i="5"/>
  <c r="EM181" i="5"/>
  <c r="EM172" i="5"/>
  <c r="EN172" i="5" s="1"/>
  <c r="EM171" i="5"/>
  <c r="DT171" i="5" s="1"/>
  <c r="EM168" i="5"/>
  <c r="DT168" i="5" s="1"/>
  <c r="EM167" i="5"/>
  <c r="DT167" i="5" s="1"/>
  <c r="EM164" i="5"/>
  <c r="EM163" i="5"/>
  <c r="DT163" i="5" s="1"/>
  <c r="EM160" i="5"/>
  <c r="DT160" i="5" s="1"/>
  <c r="EU156" i="5"/>
  <c r="EV156" i="5"/>
  <c r="DS156" i="5" s="1"/>
  <c r="EU133" i="5"/>
  <c r="EV133" i="5"/>
  <c r="EU132" i="5"/>
  <c r="EV132" i="5"/>
  <c r="DN132" i="5" s="1"/>
  <c r="DQ132" i="5"/>
  <c r="DO132" i="5"/>
  <c r="DO130" i="5"/>
  <c r="DP130" i="5"/>
  <c r="EV120" i="5"/>
  <c r="EU120" i="5"/>
  <c r="DP119" i="5"/>
  <c r="DO119" i="5"/>
  <c r="DO103" i="5"/>
  <c r="DQ103" i="5"/>
  <c r="DP101" i="5"/>
  <c r="DO101" i="5"/>
  <c r="DN98" i="5"/>
  <c r="DO70" i="5"/>
  <c r="DP70" i="5"/>
  <c r="DP69" i="5"/>
  <c r="DQ69" i="5"/>
  <c r="EU53" i="5"/>
  <c r="EV53" i="5"/>
  <c r="EM169" i="5"/>
  <c r="EM165" i="5"/>
  <c r="EM161" i="5"/>
  <c r="EF157" i="5"/>
  <c r="EG157" i="5" s="1"/>
  <c r="EF155" i="5"/>
  <c r="EG155" i="5" s="1"/>
  <c r="EF151" i="5"/>
  <c r="EG151" i="5" s="1"/>
  <c r="EF147" i="5"/>
  <c r="EG147" i="5" s="1"/>
  <c r="EV144" i="5"/>
  <c r="EF143" i="5"/>
  <c r="EG143" i="5" s="1"/>
  <c r="EV140" i="5"/>
  <c r="EF132" i="5"/>
  <c r="EG132" i="5" s="1"/>
  <c r="EM131" i="5"/>
  <c r="EN131" i="5" s="1"/>
  <c r="EF130" i="5"/>
  <c r="EG130" i="5" s="1"/>
  <c r="EU126" i="5"/>
  <c r="EV126" i="5"/>
  <c r="DS126" i="5" s="1"/>
  <c r="EV125" i="5"/>
  <c r="EM124" i="5"/>
  <c r="EN124" i="5" s="1"/>
  <c r="EF118" i="5"/>
  <c r="EG118" i="5" s="1"/>
  <c r="EV105" i="5"/>
  <c r="EU105" i="5"/>
  <c r="DO105" i="5"/>
  <c r="DQ105" i="5"/>
  <c r="EM104" i="5"/>
  <c r="DT104" i="5" s="1"/>
  <c r="DQ101" i="5"/>
  <c r="DO99" i="5"/>
  <c r="DQ97" i="5"/>
  <c r="DN95" i="5"/>
  <c r="EM93" i="5"/>
  <c r="DT93" i="5" s="1"/>
  <c r="DN93" i="5"/>
  <c r="EU66" i="5"/>
  <c r="EV66" i="5"/>
  <c r="DP63" i="5"/>
  <c r="DO63" i="5"/>
  <c r="EU58" i="5"/>
  <c r="EV58" i="5"/>
  <c r="DP28" i="5"/>
  <c r="DQ28" i="5"/>
  <c r="EM23" i="5"/>
  <c r="EN23" i="5" s="1"/>
  <c r="EF146" i="5"/>
  <c r="EG146" i="5" s="1"/>
  <c r="EV143" i="5"/>
  <c r="EF142" i="5"/>
  <c r="EG142" i="5" s="1"/>
  <c r="EU138" i="5"/>
  <c r="EV138" i="5"/>
  <c r="EV137" i="5"/>
  <c r="EV136" i="5"/>
  <c r="DM131" i="5"/>
  <c r="DL131" i="5"/>
  <c r="EF128" i="5"/>
  <c r="EG128" i="5" s="1"/>
  <c r="EM127" i="5"/>
  <c r="DT127" i="5" s="1"/>
  <c r="EF126" i="5"/>
  <c r="EG126" i="5" s="1"/>
  <c r="EF120" i="5"/>
  <c r="EG120" i="5" s="1"/>
  <c r="EF116" i="5"/>
  <c r="EG116" i="5" s="1"/>
  <c r="EV97" i="5"/>
  <c r="EF97" i="5"/>
  <c r="EG97" i="5" s="1"/>
  <c r="DO97" i="5"/>
  <c r="DP96" i="5"/>
  <c r="DO96" i="5"/>
  <c r="DS95" i="5"/>
  <c r="DQ91" i="5"/>
  <c r="DO91" i="5"/>
  <c r="EM89" i="5"/>
  <c r="EN89" i="5" s="1"/>
  <c r="EM87" i="5"/>
  <c r="DT87" i="5" s="1"/>
  <c r="EM84" i="5"/>
  <c r="DT84" i="5" s="1"/>
  <c r="EM80" i="5"/>
  <c r="DT80" i="5" s="1"/>
  <c r="DQ70" i="5"/>
  <c r="DO69" i="5"/>
  <c r="EF67" i="5"/>
  <c r="EG67" i="5" s="1"/>
  <c r="EV51" i="5"/>
  <c r="EU51" i="5"/>
  <c r="DP36" i="5"/>
  <c r="DQ36" i="5"/>
  <c r="DO36" i="5"/>
  <c r="EU33" i="5"/>
  <c r="EV33" i="5"/>
  <c r="EU134" i="5"/>
  <c r="EV134" i="5"/>
  <c r="EM121" i="5"/>
  <c r="DT121" i="5" s="1"/>
  <c r="DP121" i="5"/>
  <c r="DQ121" i="5"/>
  <c r="EF111" i="5"/>
  <c r="EG111" i="5" s="1"/>
  <c r="EF109" i="5"/>
  <c r="EG109" i="5" s="1"/>
  <c r="EU102" i="5"/>
  <c r="EU98" i="5"/>
  <c r="DS98" i="5"/>
  <c r="EF96" i="5"/>
  <c r="EG96" i="5" s="1"/>
  <c r="DQ96" i="5"/>
  <c r="DS93" i="5"/>
  <c r="DQ93" i="5"/>
  <c r="DO93" i="5"/>
  <c r="DO92" i="5"/>
  <c r="DQ92" i="5"/>
  <c r="DP91" i="5"/>
  <c r="EF89" i="5"/>
  <c r="EG89" i="5" s="1"/>
  <c r="DP83" i="5"/>
  <c r="EF82" i="5"/>
  <c r="EG82" i="5" s="1"/>
  <c r="EM79" i="5"/>
  <c r="DT79" i="5" s="1"/>
  <c r="EM71" i="5"/>
  <c r="DT71" i="5" s="1"/>
  <c r="DP52" i="5"/>
  <c r="DO52" i="5"/>
  <c r="EV50" i="5"/>
  <c r="DN50" i="5" s="1"/>
  <c r="EU50" i="5"/>
  <c r="DO40" i="5"/>
  <c r="DQ40" i="5"/>
  <c r="EF141" i="5"/>
  <c r="EG141" i="5" s="1"/>
  <c r="EF137" i="5"/>
  <c r="EG137" i="5" s="1"/>
  <c r="EF133" i="5"/>
  <c r="EG133" i="5" s="1"/>
  <c r="EF129" i="5"/>
  <c r="EG129" i="5" s="1"/>
  <c r="EF125" i="5"/>
  <c r="EG125" i="5" s="1"/>
  <c r="EF123" i="5"/>
  <c r="EG123" i="5" s="1"/>
  <c r="EF121" i="5"/>
  <c r="EG121" i="5" s="1"/>
  <c r="EF115" i="5"/>
  <c r="EG115" i="5" s="1"/>
  <c r="EF113" i="5"/>
  <c r="EG113" i="5" s="1"/>
  <c r="EF108" i="5"/>
  <c r="EG108" i="5" s="1"/>
  <c r="EM106" i="5"/>
  <c r="DT106" i="5" s="1"/>
  <c r="FG95" i="5"/>
  <c r="DQ90" i="5"/>
  <c r="EF87" i="5"/>
  <c r="EG87" i="5" s="1"/>
  <c r="DP86" i="5"/>
  <c r="DP78" i="5"/>
  <c r="FG77" i="5"/>
  <c r="DO73" i="5"/>
  <c r="DP73" i="5"/>
  <c r="DO72" i="5"/>
  <c r="DQ72" i="5"/>
  <c r="EU60" i="5"/>
  <c r="EV60" i="5"/>
  <c r="EF60" i="5"/>
  <c r="EG60" i="5" s="1"/>
  <c r="DP58" i="5"/>
  <c r="DO58" i="5"/>
  <c r="EF55" i="5"/>
  <c r="EG55" i="5" s="1"/>
  <c r="DO53" i="5"/>
  <c r="EF51" i="5"/>
  <c r="EG51" i="5" s="1"/>
  <c r="EM47" i="5"/>
  <c r="DT47" i="5" s="1"/>
  <c r="EF39" i="5"/>
  <c r="EG39" i="5" s="1"/>
  <c r="DO39" i="5"/>
  <c r="DP26" i="5"/>
  <c r="EF25" i="5"/>
  <c r="EG25" i="5" s="1"/>
  <c r="EF64" i="5"/>
  <c r="EG64" i="5" s="1"/>
  <c r="EU61" i="5"/>
  <c r="EV61" i="5"/>
  <c r="DN61" i="5" s="1"/>
  <c r="EF61" i="5"/>
  <c r="EG61" i="5" s="1"/>
  <c r="DO56" i="5"/>
  <c r="EM34" i="5"/>
  <c r="DO33" i="5"/>
  <c r="EF30" i="5"/>
  <c r="EG30" i="5" s="1"/>
  <c r="DQ30" i="5"/>
  <c r="DP30" i="5"/>
  <c r="EM29" i="5"/>
  <c r="EN29" i="5" s="1"/>
  <c r="DO23" i="5"/>
  <c r="DP23" i="5"/>
  <c r="EM22" i="5"/>
  <c r="EN22" i="5" s="1"/>
  <c r="EF21" i="5"/>
  <c r="EG21" i="5" s="1"/>
  <c r="FG91" i="5"/>
  <c r="EM90" i="5"/>
  <c r="DT90" i="5" s="1"/>
  <c r="FG82" i="5"/>
  <c r="DQ79" i="5"/>
  <c r="DP79" i="5"/>
  <c r="EM78" i="5"/>
  <c r="DT78" i="5" s="1"/>
  <c r="FG75" i="5"/>
  <c r="EM66" i="5"/>
  <c r="DO66" i="5"/>
  <c r="DP65" i="5"/>
  <c r="DQ65" i="5"/>
  <c r="DO59" i="5"/>
  <c r="DQ56" i="5"/>
  <c r="EM46" i="5"/>
  <c r="DP38" i="5"/>
  <c r="DQ38" i="5"/>
  <c r="EU36" i="5"/>
  <c r="EV36" i="5"/>
  <c r="DN35" i="5"/>
  <c r="DP33" i="5"/>
  <c r="EM30" i="5"/>
  <c r="DT30" i="5" s="1"/>
  <c r="DQ24" i="5"/>
  <c r="EM75" i="5"/>
  <c r="EF74" i="5"/>
  <c r="EG74" i="5" s="1"/>
  <c r="EF70" i="5"/>
  <c r="EG70" i="5" s="1"/>
  <c r="EM67" i="5"/>
  <c r="EN67" i="5" s="1"/>
  <c r="EM64" i="5"/>
  <c r="EF58" i="5"/>
  <c r="EG58" i="5" s="1"/>
  <c r="EF53" i="5"/>
  <c r="EG53" i="5" s="1"/>
  <c r="EM52" i="5"/>
  <c r="EN52" i="5" s="1"/>
  <c r="EF50" i="5"/>
  <c r="EG50" i="5" s="1"/>
  <c r="FG49" i="5"/>
  <c r="EF47" i="5"/>
  <c r="EG47" i="5" s="1"/>
  <c r="EF46" i="5"/>
  <c r="EG46" i="5" s="1"/>
  <c r="EM39" i="5"/>
  <c r="EF37" i="5"/>
  <c r="EG37" i="5" s="1"/>
  <c r="EF33" i="5"/>
  <c r="EG33" i="5" s="1"/>
  <c r="EM31" i="5"/>
  <c r="DT31" i="5" s="1"/>
  <c r="FG27" i="5"/>
  <c r="EF23" i="5"/>
  <c r="EG23" i="5" s="1"/>
  <c r="EN595" i="5"/>
  <c r="EN592" i="5"/>
  <c r="DT592" i="5"/>
  <c r="EN580" i="5"/>
  <c r="DT580" i="5"/>
  <c r="DO579" i="5"/>
  <c r="ER579" i="5"/>
  <c r="DP579" i="5"/>
  <c r="DQ579" i="5"/>
  <c r="EN564" i="5"/>
  <c r="DT564" i="5"/>
  <c r="DO563" i="5"/>
  <c r="ER563" i="5"/>
  <c r="DP563" i="5"/>
  <c r="DQ563" i="5"/>
  <c r="DN571" i="5"/>
  <c r="DS571" i="5"/>
  <c r="EW571" i="5"/>
  <c r="DL571" i="5"/>
  <c r="DM571" i="5"/>
  <c r="DN555" i="5"/>
  <c r="DS555" i="5"/>
  <c r="EW555" i="5"/>
  <c r="DL555" i="5"/>
  <c r="DM555" i="5"/>
  <c r="DT599" i="5"/>
  <c r="EN591" i="5"/>
  <c r="DT591" i="5"/>
  <c r="EN572" i="5"/>
  <c r="DT572" i="5"/>
  <c r="DO571" i="5"/>
  <c r="ER571" i="5"/>
  <c r="DP571" i="5"/>
  <c r="DQ571" i="5"/>
  <c r="DO555" i="5"/>
  <c r="ER555" i="5"/>
  <c r="DP555" i="5"/>
  <c r="DQ555" i="5"/>
  <c r="EW579" i="5"/>
  <c r="DN563" i="5"/>
  <c r="DS563" i="5"/>
  <c r="EW563" i="5"/>
  <c r="DL563" i="5"/>
  <c r="DM563" i="5"/>
  <c r="EN598" i="5"/>
  <c r="DT598" i="5"/>
  <c r="EN590" i="5"/>
  <c r="DT590" i="5"/>
  <c r="DN573" i="5"/>
  <c r="DL573" i="5"/>
  <c r="DO573" i="5"/>
  <c r="ER573" i="5"/>
  <c r="DP573" i="5"/>
  <c r="DQ573" i="5"/>
  <c r="DN565" i="5"/>
  <c r="DS565" i="5"/>
  <c r="EW565" i="5"/>
  <c r="DL565" i="5"/>
  <c r="DO565" i="5"/>
  <c r="ER565" i="5"/>
  <c r="DP565" i="5"/>
  <c r="DQ565" i="5"/>
  <c r="EN558" i="5"/>
  <c r="DT558" i="5"/>
  <c r="DS557" i="5"/>
  <c r="EW557" i="5"/>
  <c r="DO557" i="5"/>
  <c r="ER557" i="5"/>
  <c r="DP557" i="5"/>
  <c r="DQ557" i="5"/>
  <c r="DO549" i="5"/>
  <c r="DP549" i="5"/>
  <c r="DQ549" i="5"/>
  <c r="DN541" i="5"/>
  <c r="DS541" i="5"/>
  <c r="EW541" i="5"/>
  <c r="DL541" i="5"/>
  <c r="DO541" i="5"/>
  <c r="DP541" i="5"/>
  <c r="DQ541" i="5"/>
  <c r="DO538" i="5"/>
  <c r="DQ538" i="5"/>
  <c r="DO530" i="5"/>
  <c r="DQ530" i="5"/>
  <c r="DO522" i="5"/>
  <c r="DQ522" i="5"/>
  <c r="DT510" i="5"/>
  <c r="DT497" i="5"/>
  <c r="EN497" i="5"/>
  <c r="DT593" i="5"/>
  <c r="EN585" i="5"/>
  <c r="DT585" i="5"/>
  <c r="EN576" i="5"/>
  <c r="DT576" i="5"/>
  <c r="DO575" i="5"/>
  <c r="ER575" i="5"/>
  <c r="DP575" i="5"/>
  <c r="DQ575" i="5"/>
  <c r="DO567" i="5"/>
  <c r="ER567" i="5"/>
  <c r="DP567" i="5"/>
  <c r="DQ567" i="5"/>
  <c r="DT565" i="5"/>
  <c r="DN559" i="5"/>
  <c r="DL559" i="5"/>
  <c r="DO559" i="5"/>
  <c r="ER559" i="5"/>
  <c r="DP559" i="5"/>
  <c r="DQ559" i="5"/>
  <c r="DN551" i="5"/>
  <c r="DS551" i="5"/>
  <c r="DO551" i="5"/>
  <c r="ER551" i="5"/>
  <c r="DP551" i="5"/>
  <c r="DQ551" i="5"/>
  <c r="EN544" i="5"/>
  <c r="DN543" i="5"/>
  <c r="DS543" i="5"/>
  <c r="EW543" i="5"/>
  <c r="DL543" i="5"/>
  <c r="DO543" i="5"/>
  <c r="DP543" i="5"/>
  <c r="DQ543" i="5"/>
  <c r="EU532" i="5"/>
  <c r="EV532" i="5"/>
  <c r="DT528" i="5"/>
  <c r="EN528" i="5"/>
  <c r="DT526" i="5"/>
  <c r="EN526" i="5"/>
  <c r="EU524" i="5"/>
  <c r="EV524" i="5"/>
  <c r="DT520" i="5"/>
  <c r="EN520" i="5"/>
  <c r="DT486" i="5"/>
  <c r="EN486" i="5"/>
  <c r="DT485" i="5"/>
  <c r="EN485" i="5"/>
  <c r="DT478" i="5"/>
  <c r="EN478" i="5"/>
  <c r="EN588" i="5"/>
  <c r="DT588" i="5"/>
  <c r="DO577" i="5"/>
  <c r="ER577" i="5"/>
  <c r="DP577" i="5"/>
  <c r="DQ577" i="5"/>
  <c r="DN569" i="5"/>
  <c r="DS569" i="5"/>
  <c r="EW569" i="5"/>
  <c r="DL569" i="5"/>
  <c r="DO569" i="5"/>
  <c r="ER569" i="5"/>
  <c r="DP569" i="5"/>
  <c r="DQ569" i="5"/>
  <c r="EN562" i="5"/>
  <c r="DT562" i="5"/>
  <c r="DO561" i="5"/>
  <c r="ER561" i="5"/>
  <c r="DP561" i="5"/>
  <c r="DQ561" i="5"/>
  <c r="EN554" i="5"/>
  <c r="DT554" i="5"/>
  <c r="DO553" i="5"/>
  <c r="ER553" i="5"/>
  <c r="DP553" i="5"/>
  <c r="DQ553" i="5"/>
  <c r="DO545" i="5"/>
  <c r="DP545" i="5"/>
  <c r="DQ545" i="5"/>
  <c r="DO534" i="5"/>
  <c r="DQ534" i="5"/>
  <c r="DO526" i="5"/>
  <c r="DQ526" i="5"/>
  <c r="EN548" i="5"/>
  <c r="DN547" i="5"/>
  <c r="DS547" i="5"/>
  <c r="EW547" i="5"/>
  <c r="DL547" i="5"/>
  <c r="DO547" i="5"/>
  <c r="DP547" i="5"/>
  <c r="DQ547" i="5"/>
  <c r="DT540" i="5"/>
  <c r="EN538" i="5"/>
  <c r="EU536" i="5"/>
  <c r="EV536" i="5"/>
  <c r="DT532" i="5"/>
  <c r="EN532" i="5"/>
  <c r="EU528" i="5"/>
  <c r="EV528" i="5"/>
  <c r="EN522" i="5"/>
  <c r="EU520" i="5"/>
  <c r="EV520" i="5"/>
  <c r="DT474" i="5"/>
  <c r="EN474" i="5"/>
  <c r="DT473" i="5"/>
  <c r="EN473" i="5"/>
  <c r="EU512" i="5"/>
  <c r="EV512" i="5"/>
  <c r="EU504" i="5"/>
  <c r="EV504" i="5"/>
  <c r="DO502" i="5"/>
  <c r="DO498" i="5"/>
  <c r="EU496" i="5"/>
  <c r="EV496" i="5"/>
  <c r="DO490" i="5"/>
  <c r="EU488" i="5"/>
  <c r="EV488" i="5"/>
  <c r="DO482" i="5"/>
  <c r="EU472" i="5"/>
  <c r="EV472" i="5"/>
  <c r="EN444" i="5"/>
  <c r="DT444" i="5"/>
  <c r="EN432" i="5"/>
  <c r="DT432" i="5"/>
  <c r="EU376" i="5"/>
  <c r="EV376" i="5"/>
  <c r="EU360" i="5"/>
  <c r="EV360" i="5"/>
  <c r="EU516" i="5"/>
  <c r="EV516" i="5"/>
  <c r="EU508" i="5"/>
  <c r="EV508" i="5"/>
  <c r="EU500" i="5"/>
  <c r="EV500" i="5"/>
  <c r="EU492" i="5"/>
  <c r="EV492" i="5"/>
  <c r="EU484" i="5"/>
  <c r="EV484" i="5"/>
  <c r="EU480" i="5"/>
  <c r="EV480" i="5"/>
  <c r="EU476" i="5"/>
  <c r="EV476" i="5"/>
  <c r="DO474" i="5"/>
  <c r="EU368" i="5"/>
  <c r="EV368" i="5"/>
  <c r="DO327" i="5"/>
  <c r="DP327" i="5"/>
  <c r="DQ327" i="5"/>
  <c r="DM257" i="5"/>
  <c r="DN257" i="5"/>
  <c r="DS257" i="5"/>
  <c r="EW257" i="5"/>
  <c r="EV600" i="5"/>
  <c r="EV599" i="5"/>
  <c r="ER599" i="5"/>
  <c r="EV598" i="5"/>
  <c r="EV597" i="5"/>
  <c r="ER597" i="5"/>
  <c r="EV596" i="5"/>
  <c r="EV595" i="5"/>
  <c r="ER595" i="5"/>
  <c r="EV594" i="5"/>
  <c r="ER594" i="5"/>
  <c r="EV593" i="5"/>
  <c r="ER593" i="5"/>
  <c r="EV592" i="5"/>
  <c r="EV591" i="5"/>
  <c r="ER591" i="5"/>
  <c r="EV590" i="5"/>
  <c r="EV589" i="5"/>
  <c r="ER589" i="5"/>
  <c r="EV588" i="5"/>
  <c r="ER588" i="5"/>
  <c r="EV587" i="5"/>
  <c r="ER587" i="5"/>
  <c r="EV586" i="5"/>
  <c r="ER586" i="5"/>
  <c r="EV585" i="5"/>
  <c r="ER585" i="5"/>
  <c r="EV584" i="5"/>
  <c r="ER584" i="5"/>
  <c r="EV583" i="5"/>
  <c r="ER583" i="5"/>
  <c r="EV582" i="5"/>
  <c r="ER582" i="5"/>
  <c r="EV581" i="5"/>
  <c r="ER581" i="5"/>
  <c r="EV580" i="5"/>
  <c r="DO539" i="5"/>
  <c r="EF538" i="5"/>
  <c r="EG538" i="5" s="1"/>
  <c r="EU537" i="5"/>
  <c r="EV537" i="5"/>
  <c r="DO535" i="5"/>
  <c r="EF534" i="5"/>
  <c r="EG534" i="5" s="1"/>
  <c r="EU533" i="5"/>
  <c r="EV533" i="5"/>
  <c r="DO531" i="5"/>
  <c r="EF530" i="5"/>
  <c r="EG530" i="5" s="1"/>
  <c r="EU529" i="5"/>
  <c r="EV529" i="5"/>
  <c r="DO527" i="5"/>
  <c r="EF526" i="5"/>
  <c r="EG526" i="5" s="1"/>
  <c r="EU525" i="5"/>
  <c r="EV525" i="5"/>
  <c r="DO523" i="5"/>
  <c r="EF522" i="5"/>
  <c r="EG522" i="5" s="1"/>
  <c r="EU521" i="5"/>
  <c r="EV521" i="5"/>
  <c r="DO519" i="5"/>
  <c r="EF518" i="5"/>
  <c r="EG518" i="5" s="1"/>
  <c r="EU517" i="5"/>
  <c r="EV517" i="5"/>
  <c r="DO515" i="5"/>
  <c r="EF514" i="5"/>
  <c r="EG514" i="5" s="1"/>
  <c r="EU513" i="5"/>
  <c r="EV513" i="5"/>
  <c r="DO511" i="5"/>
  <c r="EF510" i="5"/>
  <c r="EG510" i="5" s="1"/>
  <c r="EU509" i="5"/>
  <c r="EV509" i="5"/>
  <c r="DO507" i="5"/>
  <c r="EF506" i="5"/>
  <c r="EG506" i="5" s="1"/>
  <c r="EU505" i="5"/>
  <c r="EV505" i="5"/>
  <c r="DO503" i="5"/>
  <c r="EF502" i="5"/>
  <c r="EG502" i="5" s="1"/>
  <c r="EU501" i="5"/>
  <c r="EV501" i="5"/>
  <c r="DO499" i="5"/>
  <c r="EF498" i="5"/>
  <c r="EG498" i="5" s="1"/>
  <c r="EU497" i="5"/>
  <c r="EV497" i="5"/>
  <c r="DO495" i="5"/>
  <c r="EF494" i="5"/>
  <c r="EG494" i="5" s="1"/>
  <c r="EU493" i="5"/>
  <c r="EV493" i="5"/>
  <c r="DO491" i="5"/>
  <c r="EF490" i="5"/>
  <c r="EG490" i="5" s="1"/>
  <c r="EU489" i="5"/>
  <c r="EV489" i="5"/>
  <c r="DO487" i="5"/>
  <c r="EF486" i="5"/>
  <c r="EG486" i="5" s="1"/>
  <c r="EU485" i="5"/>
  <c r="EV485" i="5"/>
  <c r="DO483" i="5"/>
  <c r="EF482" i="5"/>
  <c r="EG482" i="5" s="1"/>
  <c r="EU481" i="5"/>
  <c r="EV481" i="5"/>
  <c r="DO479" i="5"/>
  <c r="EF478" i="5"/>
  <c r="EG478" i="5" s="1"/>
  <c r="EU477" i="5"/>
  <c r="EV477" i="5"/>
  <c r="DO475" i="5"/>
  <c r="EF474" i="5"/>
  <c r="EG474" i="5" s="1"/>
  <c r="EU473" i="5"/>
  <c r="EV473" i="5"/>
  <c r="EN471" i="5"/>
  <c r="DT471" i="5"/>
  <c r="EN467" i="5"/>
  <c r="DT467" i="5"/>
  <c r="EN459" i="5"/>
  <c r="DT459" i="5"/>
  <c r="EN455" i="5"/>
  <c r="DT455" i="5"/>
  <c r="DT451" i="5"/>
  <c r="EN447" i="5"/>
  <c r="DT447" i="5"/>
  <c r="EN439" i="5"/>
  <c r="DT439" i="5"/>
  <c r="EN435" i="5"/>
  <c r="DT431" i="5"/>
  <c r="EN427" i="5"/>
  <c r="DT427" i="5"/>
  <c r="DP386" i="5"/>
  <c r="DO386" i="5"/>
  <c r="DQ386" i="5"/>
  <c r="DP379" i="5"/>
  <c r="DO379" i="5"/>
  <c r="DQ379" i="5"/>
  <c r="DP371" i="5"/>
  <c r="DO371" i="5"/>
  <c r="DQ371" i="5"/>
  <c r="DP363" i="5"/>
  <c r="DO363" i="5"/>
  <c r="DQ363" i="5"/>
  <c r="DO303" i="5"/>
  <c r="DQ303" i="5"/>
  <c r="DP303" i="5"/>
  <c r="DO518" i="5"/>
  <c r="DO514" i="5"/>
  <c r="DO510" i="5"/>
  <c r="DO506" i="5"/>
  <c r="DP498" i="5"/>
  <c r="DO494" i="5"/>
  <c r="DP490" i="5"/>
  <c r="DO486" i="5"/>
  <c r="DO478" i="5"/>
  <c r="EN464" i="5"/>
  <c r="DT464" i="5"/>
  <c r="EN456" i="5"/>
  <c r="DT456" i="5"/>
  <c r="EU383" i="5"/>
  <c r="EV383" i="5"/>
  <c r="EW370" i="5"/>
  <c r="DL257" i="5"/>
  <c r="EU209" i="5"/>
  <c r="EV209" i="5"/>
  <c r="EF579" i="5"/>
  <c r="EG579" i="5" s="1"/>
  <c r="EV578" i="5"/>
  <c r="EF577" i="5"/>
  <c r="EG577" i="5" s="1"/>
  <c r="EV576" i="5"/>
  <c r="EF575" i="5"/>
  <c r="EG575" i="5" s="1"/>
  <c r="EV574" i="5"/>
  <c r="EF573" i="5"/>
  <c r="EG573" i="5" s="1"/>
  <c r="EV572" i="5"/>
  <c r="EF571" i="5"/>
  <c r="EG571" i="5" s="1"/>
  <c r="EV570" i="5"/>
  <c r="EF569" i="5"/>
  <c r="EG569" i="5" s="1"/>
  <c r="EV568" i="5"/>
  <c r="EF567" i="5"/>
  <c r="EG567" i="5" s="1"/>
  <c r="EV566" i="5"/>
  <c r="EF565" i="5"/>
  <c r="EG565" i="5" s="1"/>
  <c r="EV564" i="5"/>
  <c r="EF563" i="5"/>
  <c r="EG563" i="5" s="1"/>
  <c r="EV562" i="5"/>
  <c r="EF561" i="5"/>
  <c r="EG561" i="5" s="1"/>
  <c r="EV560" i="5"/>
  <c r="EF559" i="5"/>
  <c r="EG559" i="5" s="1"/>
  <c r="EV558" i="5"/>
  <c r="EF557" i="5"/>
  <c r="EG557" i="5" s="1"/>
  <c r="EV556" i="5"/>
  <c r="EF555" i="5"/>
  <c r="EG555" i="5" s="1"/>
  <c r="EV554" i="5"/>
  <c r="EF553" i="5"/>
  <c r="EG553" i="5" s="1"/>
  <c r="EV552" i="5"/>
  <c r="EF551" i="5"/>
  <c r="EG551" i="5" s="1"/>
  <c r="EV550" i="5"/>
  <c r="EF549" i="5"/>
  <c r="EG549" i="5" s="1"/>
  <c r="EV548" i="5"/>
  <c r="EF547" i="5"/>
  <c r="EG547" i="5" s="1"/>
  <c r="EV546" i="5"/>
  <c r="EF545" i="5"/>
  <c r="EG545" i="5" s="1"/>
  <c r="EV544" i="5"/>
  <c r="EF543" i="5"/>
  <c r="EG543" i="5" s="1"/>
  <c r="EV542" i="5"/>
  <c r="EF541" i="5"/>
  <c r="EG541" i="5" s="1"/>
  <c r="EV540" i="5"/>
  <c r="EN539" i="5"/>
  <c r="EF539" i="5"/>
  <c r="EG539" i="5" s="1"/>
  <c r="EU538" i="5"/>
  <c r="EV538" i="5"/>
  <c r="DO536" i="5"/>
  <c r="EF535" i="5"/>
  <c r="EG535" i="5" s="1"/>
  <c r="EU534" i="5"/>
  <c r="EV534" i="5"/>
  <c r="DO532" i="5"/>
  <c r="EF531" i="5"/>
  <c r="EG531" i="5" s="1"/>
  <c r="EU530" i="5"/>
  <c r="EV530" i="5"/>
  <c r="DO528" i="5"/>
  <c r="EN527" i="5"/>
  <c r="EF527" i="5"/>
  <c r="EG527" i="5" s="1"/>
  <c r="EU526" i="5"/>
  <c r="EV526" i="5"/>
  <c r="DO524" i="5"/>
  <c r="EN523" i="5"/>
  <c r="EF523" i="5"/>
  <c r="EG523" i="5" s="1"/>
  <c r="EU522" i="5"/>
  <c r="EV522" i="5"/>
  <c r="DO520" i="5"/>
  <c r="EN519" i="5"/>
  <c r="EF519" i="5"/>
  <c r="EG519" i="5" s="1"/>
  <c r="EU518" i="5"/>
  <c r="EV518" i="5"/>
  <c r="DO516" i="5"/>
  <c r="EN515" i="5"/>
  <c r="EF515" i="5"/>
  <c r="EG515" i="5" s="1"/>
  <c r="EU514" i="5"/>
  <c r="EV514" i="5"/>
  <c r="DO512" i="5"/>
  <c r="EN511" i="5"/>
  <c r="EF511" i="5"/>
  <c r="EG511" i="5" s="1"/>
  <c r="EU510" i="5"/>
  <c r="EV510" i="5"/>
  <c r="DO508" i="5"/>
  <c r="EN507" i="5"/>
  <c r="EF507" i="5"/>
  <c r="EG507" i="5" s="1"/>
  <c r="EU506" i="5"/>
  <c r="EV506" i="5"/>
  <c r="DO504" i="5"/>
  <c r="EF503" i="5"/>
  <c r="EG503" i="5" s="1"/>
  <c r="EU502" i="5"/>
  <c r="EV502" i="5"/>
  <c r="DO500" i="5"/>
  <c r="EN499" i="5"/>
  <c r="EF499" i="5"/>
  <c r="EG499" i="5" s="1"/>
  <c r="EU498" i="5"/>
  <c r="EV498" i="5"/>
  <c r="DO496" i="5"/>
  <c r="EN495" i="5"/>
  <c r="EF495" i="5"/>
  <c r="EG495" i="5" s="1"/>
  <c r="EU494" i="5"/>
  <c r="EV494" i="5"/>
  <c r="DO492" i="5"/>
  <c r="EN491" i="5"/>
  <c r="EF491" i="5"/>
  <c r="EG491" i="5" s="1"/>
  <c r="EU490" i="5"/>
  <c r="EV490" i="5"/>
  <c r="DO488" i="5"/>
  <c r="EF487" i="5"/>
  <c r="EG487" i="5" s="1"/>
  <c r="EU486" i="5"/>
  <c r="EV486" i="5"/>
  <c r="DO484" i="5"/>
  <c r="EN483" i="5"/>
  <c r="EF483" i="5"/>
  <c r="EG483" i="5" s="1"/>
  <c r="EU482" i="5"/>
  <c r="EV482" i="5"/>
  <c r="DO480" i="5"/>
  <c r="EN479" i="5"/>
  <c r="EF479" i="5"/>
  <c r="EG479" i="5" s="1"/>
  <c r="EU478" i="5"/>
  <c r="EV478" i="5"/>
  <c r="DO476" i="5"/>
  <c r="EF475" i="5"/>
  <c r="EG475" i="5" s="1"/>
  <c r="EU474" i="5"/>
  <c r="EV474" i="5"/>
  <c r="EN470" i="5"/>
  <c r="DT470" i="5"/>
  <c r="EN462" i="5"/>
  <c r="DT462" i="5"/>
  <c r="EN458" i="5"/>
  <c r="DT454" i="5"/>
  <c r="EN450" i="5"/>
  <c r="DT450" i="5"/>
  <c r="EN446" i="5"/>
  <c r="DT446" i="5"/>
  <c r="EN442" i="5"/>
  <c r="EN438" i="5"/>
  <c r="DT438" i="5"/>
  <c r="EN434" i="5"/>
  <c r="DT430" i="5"/>
  <c r="EN426" i="5"/>
  <c r="EU380" i="5"/>
  <c r="EV380" i="5"/>
  <c r="DL374" i="5"/>
  <c r="EW374" i="5"/>
  <c r="DN374" i="5"/>
  <c r="EU372" i="5"/>
  <c r="EV372" i="5"/>
  <c r="DL366" i="5"/>
  <c r="EW366" i="5"/>
  <c r="DN366" i="5"/>
  <c r="EU364" i="5"/>
  <c r="EV364" i="5"/>
  <c r="EU356" i="5"/>
  <c r="EV356" i="5"/>
  <c r="EV328" i="5"/>
  <c r="EU328" i="5"/>
  <c r="DO311" i="5"/>
  <c r="DQ311" i="5"/>
  <c r="DP311" i="5"/>
  <c r="EU539" i="5"/>
  <c r="EV539" i="5"/>
  <c r="DO537" i="5"/>
  <c r="EU535" i="5"/>
  <c r="EV535" i="5"/>
  <c r="DO533" i="5"/>
  <c r="EU531" i="5"/>
  <c r="EV531" i="5"/>
  <c r="DO529" i="5"/>
  <c r="EU527" i="5"/>
  <c r="EV527" i="5"/>
  <c r="DO525" i="5"/>
  <c r="EU523" i="5"/>
  <c r="EV523" i="5"/>
  <c r="DO521" i="5"/>
  <c r="EU519" i="5"/>
  <c r="EV519" i="5"/>
  <c r="DQ518" i="5"/>
  <c r="DO517" i="5"/>
  <c r="EU515" i="5"/>
  <c r="EV515" i="5"/>
  <c r="DQ514" i="5"/>
  <c r="DO513" i="5"/>
  <c r="EN512" i="5"/>
  <c r="EU511" i="5"/>
  <c r="EV511" i="5"/>
  <c r="DQ510" i="5"/>
  <c r="DO509" i="5"/>
  <c r="EN508" i="5"/>
  <c r="EU507" i="5"/>
  <c r="EV507" i="5"/>
  <c r="DQ506" i="5"/>
  <c r="DO505" i="5"/>
  <c r="EN504" i="5"/>
  <c r="EU503" i="5"/>
  <c r="EV503" i="5"/>
  <c r="DQ502" i="5"/>
  <c r="DO501" i="5"/>
  <c r="EN500" i="5"/>
  <c r="EU499" i="5"/>
  <c r="EV499" i="5"/>
  <c r="DQ498" i="5"/>
  <c r="DO497" i="5"/>
  <c r="EU495" i="5"/>
  <c r="EV495" i="5"/>
  <c r="DQ494" i="5"/>
  <c r="DO493" i="5"/>
  <c r="EU491" i="5"/>
  <c r="EV491" i="5"/>
  <c r="DQ490" i="5"/>
  <c r="DO489" i="5"/>
  <c r="EN488" i="5"/>
  <c r="EU487" i="5"/>
  <c r="EV487" i="5"/>
  <c r="DQ486" i="5"/>
  <c r="DO485" i="5"/>
  <c r="EU483" i="5"/>
  <c r="EV483" i="5"/>
  <c r="DQ482" i="5"/>
  <c r="DO481" i="5"/>
  <c r="EN480" i="5"/>
  <c r="EU479" i="5"/>
  <c r="EV479" i="5"/>
  <c r="DQ478" i="5"/>
  <c r="DO477" i="5"/>
  <c r="EN476" i="5"/>
  <c r="EU475" i="5"/>
  <c r="EV475" i="5"/>
  <c r="DQ474" i="5"/>
  <c r="DO473" i="5"/>
  <c r="EN469" i="5"/>
  <c r="EN465" i="5"/>
  <c r="EN461" i="5"/>
  <c r="DT461" i="5"/>
  <c r="EN457" i="5"/>
  <c r="DT457" i="5"/>
  <c r="EN449" i="5"/>
  <c r="DT445" i="5"/>
  <c r="EN441" i="5"/>
  <c r="EN437" i="5"/>
  <c r="DT437" i="5"/>
  <c r="EN433" i="5"/>
  <c r="DT433" i="5"/>
  <c r="EN429" i="5"/>
  <c r="DT429" i="5"/>
  <c r="EN425" i="5"/>
  <c r="DT425" i="5"/>
  <c r="DT421" i="5"/>
  <c r="EN413" i="5"/>
  <c r="DT409" i="5"/>
  <c r="DP382" i="5"/>
  <c r="DO382" i="5"/>
  <c r="DQ382" i="5"/>
  <c r="DP375" i="5"/>
  <c r="DO375" i="5"/>
  <c r="DQ375" i="5"/>
  <c r="DP367" i="5"/>
  <c r="DO367" i="5"/>
  <c r="DQ367" i="5"/>
  <c r="DP359" i="5"/>
  <c r="DO359" i="5"/>
  <c r="DQ359" i="5"/>
  <c r="DO319" i="5"/>
  <c r="DQ319" i="5"/>
  <c r="DP319" i="5"/>
  <c r="EV471" i="5"/>
  <c r="EV470" i="5"/>
  <c r="EV469" i="5"/>
  <c r="EV468" i="5"/>
  <c r="EV467" i="5"/>
  <c r="EV466" i="5"/>
  <c r="EV465" i="5"/>
  <c r="EV464" i="5"/>
  <c r="EV463" i="5"/>
  <c r="EV462" i="5"/>
  <c r="EV461" i="5"/>
  <c r="EV460" i="5"/>
  <c r="EV459" i="5"/>
  <c r="EV458" i="5"/>
  <c r="EV457" i="5"/>
  <c r="EV456" i="5"/>
  <c r="EV455" i="5"/>
  <c r="EV454" i="5"/>
  <c r="EV453" i="5"/>
  <c r="EV452" i="5"/>
  <c r="EV451" i="5"/>
  <c r="EV450" i="5"/>
  <c r="EV449" i="5"/>
  <c r="EV448" i="5"/>
  <c r="EV447" i="5"/>
  <c r="EV446" i="5"/>
  <c r="EV445" i="5"/>
  <c r="EV444" i="5"/>
  <c r="EV443" i="5"/>
  <c r="EV442" i="5"/>
  <c r="EV441" i="5"/>
  <c r="EV440" i="5"/>
  <c r="EV439" i="5"/>
  <c r="EV438" i="5"/>
  <c r="EV437" i="5"/>
  <c r="EV436" i="5"/>
  <c r="EV435" i="5"/>
  <c r="EV434" i="5"/>
  <c r="EV433" i="5"/>
  <c r="EV432" i="5"/>
  <c r="EV431" i="5"/>
  <c r="EV430" i="5"/>
  <c r="EV429" i="5"/>
  <c r="EV428" i="5"/>
  <c r="EV427" i="5"/>
  <c r="EV426" i="5"/>
  <c r="EV425" i="5"/>
  <c r="EV424" i="5"/>
  <c r="EV423" i="5"/>
  <c r="EV422" i="5"/>
  <c r="EV421" i="5"/>
  <c r="EV420" i="5"/>
  <c r="EV419" i="5"/>
  <c r="EV418" i="5"/>
  <c r="EV417" i="5"/>
  <c r="EV416" i="5"/>
  <c r="EV415" i="5"/>
  <c r="EV414" i="5"/>
  <c r="EV413" i="5"/>
  <c r="EV412" i="5"/>
  <c r="EV411" i="5"/>
  <c r="EV410" i="5"/>
  <c r="EV409" i="5"/>
  <c r="EV408" i="5"/>
  <c r="EV407" i="5"/>
  <c r="EV406" i="5"/>
  <c r="EV405" i="5"/>
  <c r="EV404" i="5"/>
  <c r="EV403" i="5"/>
  <c r="EV402" i="5"/>
  <c r="EV401" i="5"/>
  <c r="EV400" i="5"/>
  <c r="EV399" i="5"/>
  <c r="EV398" i="5"/>
  <c r="EV397" i="5"/>
  <c r="EV396" i="5"/>
  <c r="EV395" i="5"/>
  <c r="EV394" i="5"/>
  <c r="EV393" i="5"/>
  <c r="EV392" i="5"/>
  <c r="EV391" i="5"/>
  <c r="EV390" i="5"/>
  <c r="EV389" i="5"/>
  <c r="EV388" i="5"/>
  <c r="EV387" i="5"/>
  <c r="EV386" i="5"/>
  <c r="DQ385" i="5"/>
  <c r="EV382" i="5"/>
  <c r="EM382" i="5"/>
  <c r="DQ381" i="5"/>
  <c r="EV379" i="5"/>
  <c r="EM379" i="5"/>
  <c r="DQ378" i="5"/>
  <c r="EV375" i="5"/>
  <c r="EM375" i="5"/>
  <c r="DQ374" i="5"/>
  <c r="EV371" i="5"/>
  <c r="EM371" i="5"/>
  <c r="DQ370" i="5"/>
  <c r="EV367" i="5"/>
  <c r="EM367" i="5"/>
  <c r="DQ366" i="5"/>
  <c r="EV363" i="5"/>
  <c r="EM363" i="5"/>
  <c r="DQ362" i="5"/>
  <c r="EV359" i="5"/>
  <c r="EM359" i="5"/>
  <c r="DQ358" i="5"/>
  <c r="EM354" i="5"/>
  <c r="EM350" i="5"/>
  <c r="DN349" i="5"/>
  <c r="EV332" i="5"/>
  <c r="EU332" i="5"/>
  <c r="DO331" i="5"/>
  <c r="DP331" i="5"/>
  <c r="DQ331" i="5"/>
  <c r="EU321" i="5"/>
  <c r="EV321" i="5"/>
  <c r="EU313" i="5"/>
  <c r="EV313" i="5"/>
  <c r="EU305" i="5"/>
  <c r="EV305" i="5"/>
  <c r="EU297" i="5"/>
  <c r="EV297" i="5"/>
  <c r="DM258" i="5"/>
  <c r="DN258" i="5"/>
  <c r="DS258" i="5"/>
  <c r="EW258" i="5"/>
  <c r="DL258" i="5"/>
  <c r="DO229" i="5"/>
  <c r="DP229" i="5"/>
  <c r="DQ229" i="5"/>
  <c r="DO217" i="5"/>
  <c r="DP217" i="5"/>
  <c r="DQ217" i="5"/>
  <c r="DO385" i="5"/>
  <c r="EM383" i="5"/>
  <c r="DO381" i="5"/>
  <c r="EM380" i="5"/>
  <c r="DO378" i="5"/>
  <c r="EM376" i="5"/>
  <c r="DO374" i="5"/>
  <c r="EM372" i="5"/>
  <c r="DO370" i="5"/>
  <c r="EM368" i="5"/>
  <c r="DO366" i="5"/>
  <c r="EM364" i="5"/>
  <c r="DO362" i="5"/>
  <c r="EM360" i="5"/>
  <c r="DO358" i="5"/>
  <c r="EM356" i="5"/>
  <c r="EM353" i="5"/>
  <c r="DL350" i="5"/>
  <c r="EW350" i="5"/>
  <c r="DM350" i="5"/>
  <c r="EM349" i="5"/>
  <c r="DS349" i="5"/>
  <c r="EM330" i="5"/>
  <c r="DO323" i="5"/>
  <c r="DQ323" i="5"/>
  <c r="DO315" i="5"/>
  <c r="DQ315" i="5"/>
  <c r="DO307" i="5"/>
  <c r="DQ307" i="5"/>
  <c r="DO299" i="5"/>
  <c r="DQ299" i="5"/>
  <c r="DM259" i="5"/>
  <c r="DN259" i="5"/>
  <c r="DS259" i="5"/>
  <c r="EW259" i="5"/>
  <c r="DL259" i="5"/>
  <c r="DO221" i="5"/>
  <c r="DP221" i="5"/>
  <c r="DQ221" i="5"/>
  <c r="DL373" i="5"/>
  <c r="EW373" i="5"/>
  <c r="DS373" i="5"/>
  <c r="DM373" i="5"/>
  <c r="DL369" i="5"/>
  <c r="EW369" i="5"/>
  <c r="DS369" i="5"/>
  <c r="DM369" i="5"/>
  <c r="DL365" i="5"/>
  <c r="EW365" i="5"/>
  <c r="DS365" i="5"/>
  <c r="DM365" i="5"/>
  <c r="DL357" i="5"/>
  <c r="EW357" i="5"/>
  <c r="DS357" i="5"/>
  <c r="DM357" i="5"/>
  <c r="DL349" i="5"/>
  <c r="EW349" i="5"/>
  <c r="DM349" i="5"/>
  <c r="EU325" i="5"/>
  <c r="EV325" i="5"/>
  <c r="EU317" i="5"/>
  <c r="EV317" i="5"/>
  <c r="EU309" i="5"/>
  <c r="EV309" i="5"/>
  <c r="EU301" i="5"/>
  <c r="EV301" i="5"/>
  <c r="DM260" i="5"/>
  <c r="DN260" i="5"/>
  <c r="DS260" i="5"/>
  <c r="EW260" i="5"/>
  <c r="DL260" i="5"/>
  <c r="DM256" i="5"/>
  <c r="DN256" i="5"/>
  <c r="DS256" i="5"/>
  <c r="EW256" i="5"/>
  <c r="DL256" i="5"/>
  <c r="DM347" i="5"/>
  <c r="DM343" i="5"/>
  <c r="DM338" i="5"/>
  <c r="DM336" i="5"/>
  <c r="DM333" i="5"/>
  <c r="DQ332" i="5"/>
  <c r="DO330" i="5"/>
  <c r="EW329" i="5"/>
  <c r="DQ328" i="5"/>
  <c r="DS327" i="5"/>
  <c r="DM327" i="5"/>
  <c r="EU326" i="5"/>
  <c r="EV326" i="5"/>
  <c r="DO324" i="5"/>
  <c r="EU322" i="5"/>
  <c r="EV322" i="5"/>
  <c r="DO320" i="5"/>
  <c r="EU318" i="5"/>
  <c r="EV318" i="5"/>
  <c r="DO316" i="5"/>
  <c r="EU314" i="5"/>
  <c r="EV314" i="5"/>
  <c r="DO312" i="5"/>
  <c r="EU310" i="5"/>
  <c r="EV310" i="5"/>
  <c r="DO308" i="5"/>
  <c r="EU306" i="5"/>
  <c r="EV306" i="5"/>
  <c r="DO304" i="5"/>
  <c r="EU302" i="5"/>
  <c r="EV302" i="5"/>
  <c r="DO300" i="5"/>
  <c r="EU298" i="5"/>
  <c r="EV298" i="5"/>
  <c r="DO251" i="5"/>
  <c r="DP251" i="5"/>
  <c r="DQ251" i="5"/>
  <c r="EV248" i="5"/>
  <c r="EU248" i="5"/>
  <c r="DO231" i="5"/>
  <c r="DP231" i="5"/>
  <c r="DQ231" i="5"/>
  <c r="DO223" i="5"/>
  <c r="DP223" i="5"/>
  <c r="DQ223" i="5"/>
  <c r="EU183" i="5"/>
  <c r="EV183" i="5"/>
  <c r="EW347" i="5"/>
  <c r="DL347" i="5"/>
  <c r="EW343" i="5"/>
  <c r="DL343" i="5"/>
  <c r="EW338" i="5"/>
  <c r="DL338" i="5"/>
  <c r="EW336" i="5"/>
  <c r="DL336" i="5"/>
  <c r="EW333" i="5"/>
  <c r="DL333" i="5"/>
  <c r="DS330" i="5"/>
  <c r="DM330" i="5"/>
  <c r="EU329" i="5"/>
  <c r="DN329" i="5"/>
  <c r="DO329" i="5"/>
  <c r="DL327" i="5"/>
  <c r="DO325" i="5"/>
  <c r="EU323" i="5"/>
  <c r="EV323" i="5"/>
  <c r="DO321" i="5"/>
  <c r="EU319" i="5"/>
  <c r="EV319" i="5"/>
  <c r="DO317" i="5"/>
  <c r="EU315" i="5"/>
  <c r="EV315" i="5"/>
  <c r="DO313" i="5"/>
  <c r="EU311" i="5"/>
  <c r="EV311" i="5"/>
  <c r="DO309" i="5"/>
  <c r="EU307" i="5"/>
  <c r="EV307" i="5"/>
  <c r="DO305" i="5"/>
  <c r="EU303" i="5"/>
  <c r="EV303" i="5"/>
  <c r="DO301" i="5"/>
  <c r="EU299" i="5"/>
  <c r="EV299" i="5"/>
  <c r="EN283" i="5"/>
  <c r="DO225" i="5"/>
  <c r="DP225" i="5"/>
  <c r="DQ225" i="5"/>
  <c r="EV218" i="5"/>
  <c r="EU218" i="5"/>
  <c r="DO332" i="5"/>
  <c r="DS329" i="5"/>
  <c r="DM329" i="5"/>
  <c r="DO328" i="5"/>
  <c r="DO326" i="5"/>
  <c r="EU324" i="5"/>
  <c r="EV324" i="5"/>
  <c r="DO322" i="5"/>
  <c r="EU320" i="5"/>
  <c r="EV320" i="5"/>
  <c r="DO318" i="5"/>
  <c r="EU316" i="5"/>
  <c r="EV316" i="5"/>
  <c r="DO314" i="5"/>
  <c r="EU312" i="5"/>
  <c r="EV312" i="5"/>
  <c r="DO310" i="5"/>
  <c r="EU308" i="5"/>
  <c r="EV308" i="5"/>
  <c r="DO306" i="5"/>
  <c r="EU304" i="5"/>
  <c r="EV304" i="5"/>
  <c r="DO302" i="5"/>
  <c r="EU300" i="5"/>
  <c r="EV300" i="5"/>
  <c r="DO298" i="5"/>
  <c r="DO255" i="5"/>
  <c r="DP255" i="5"/>
  <c r="DQ255" i="5"/>
  <c r="EV252" i="5"/>
  <c r="EU252" i="5"/>
  <c r="DO227" i="5"/>
  <c r="DP227" i="5"/>
  <c r="DQ227" i="5"/>
  <c r="EU201" i="5"/>
  <c r="EV201" i="5"/>
  <c r="EU167" i="5"/>
  <c r="EV167" i="5"/>
  <c r="EV296" i="5"/>
  <c r="EV295" i="5"/>
  <c r="EV294" i="5"/>
  <c r="EV293" i="5"/>
  <c r="EV292" i="5"/>
  <c r="EV291" i="5"/>
  <c r="EV290" i="5"/>
  <c r="EV289" i="5"/>
  <c r="EV288" i="5"/>
  <c r="EV287" i="5"/>
  <c r="EV286" i="5"/>
  <c r="EV285" i="5"/>
  <c r="EV284" i="5"/>
  <c r="EV283" i="5"/>
  <c r="EV282" i="5"/>
  <c r="EV281" i="5"/>
  <c r="EV280" i="5"/>
  <c r="EV279" i="5"/>
  <c r="EV278" i="5"/>
  <c r="EV277" i="5"/>
  <c r="EV276" i="5"/>
  <c r="EV275" i="5"/>
  <c r="EV274" i="5"/>
  <c r="EV273" i="5"/>
  <c r="EV272" i="5"/>
  <c r="EV271" i="5"/>
  <c r="EV270" i="5"/>
  <c r="EV269" i="5"/>
  <c r="EV268" i="5"/>
  <c r="DS255" i="5"/>
  <c r="DM255" i="5"/>
  <c r="EU254" i="5"/>
  <c r="DN254" i="5"/>
  <c r="DO254" i="5"/>
  <c r="EW253" i="5"/>
  <c r="DS251" i="5"/>
  <c r="DM251" i="5"/>
  <c r="EU250" i="5"/>
  <c r="DN250" i="5"/>
  <c r="DO250" i="5"/>
  <c r="EW249" i="5"/>
  <c r="DL247" i="5"/>
  <c r="DM247" i="5"/>
  <c r="FG243" i="5"/>
  <c r="FG241" i="5"/>
  <c r="FG240" i="5"/>
  <c r="FG239" i="5"/>
  <c r="FG237" i="5"/>
  <c r="EU231" i="5"/>
  <c r="EV231" i="5"/>
  <c r="EU229" i="5"/>
  <c r="EV229" i="5"/>
  <c r="EU227" i="5"/>
  <c r="EV227" i="5"/>
  <c r="EU225" i="5"/>
  <c r="EV225" i="5"/>
  <c r="EU223" i="5"/>
  <c r="EV223" i="5"/>
  <c r="EU221" i="5"/>
  <c r="EV221" i="5"/>
  <c r="EM216" i="5"/>
  <c r="DO211" i="5"/>
  <c r="DQ211" i="5"/>
  <c r="DO203" i="5"/>
  <c r="DQ203" i="5"/>
  <c r="EU187" i="5"/>
  <c r="EV187" i="5"/>
  <c r="EU171" i="5"/>
  <c r="EV171" i="5"/>
  <c r="DO111" i="5"/>
  <c r="DP111" i="5"/>
  <c r="DQ111" i="5"/>
  <c r="DS254" i="5"/>
  <c r="DM254" i="5"/>
  <c r="DO253" i="5"/>
  <c r="DS250" i="5"/>
  <c r="DM250" i="5"/>
  <c r="DO249" i="5"/>
  <c r="DO232" i="5"/>
  <c r="DP232" i="5"/>
  <c r="DO230" i="5"/>
  <c r="DP230" i="5"/>
  <c r="DO228" i="5"/>
  <c r="DP228" i="5"/>
  <c r="DO226" i="5"/>
  <c r="DP226" i="5"/>
  <c r="DO224" i="5"/>
  <c r="DP224" i="5"/>
  <c r="DO222" i="5"/>
  <c r="DP222" i="5"/>
  <c r="EU205" i="5"/>
  <c r="EV205" i="5"/>
  <c r="EU197" i="5"/>
  <c r="EV197" i="5"/>
  <c r="EU196" i="5"/>
  <c r="EV196" i="5"/>
  <c r="EU194" i="5"/>
  <c r="EV194" i="5"/>
  <c r="EU191" i="5"/>
  <c r="EV191" i="5"/>
  <c r="EU175" i="5"/>
  <c r="EV175" i="5"/>
  <c r="EU159" i="5"/>
  <c r="EV159" i="5"/>
  <c r="DL254" i="5"/>
  <c r="DS253" i="5"/>
  <c r="DM253" i="5"/>
  <c r="DO252" i="5"/>
  <c r="DL250" i="5"/>
  <c r="DS249" i="5"/>
  <c r="DM249" i="5"/>
  <c r="DO248" i="5"/>
  <c r="DO247" i="5"/>
  <c r="DP247" i="5"/>
  <c r="DO246" i="5"/>
  <c r="DP246" i="5"/>
  <c r="DL245" i="5"/>
  <c r="EW245" i="5"/>
  <c r="DO245" i="5"/>
  <c r="DP245" i="5"/>
  <c r="DO244" i="5"/>
  <c r="DP244" i="5"/>
  <c r="DL243" i="5"/>
  <c r="EW243" i="5"/>
  <c r="DO243" i="5"/>
  <c r="DP243" i="5"/>
  <c r="DL242" i="5"/>
  <c r="EW242" i="5"/>
  <c r="DO242" i="5"/>
  <c r="DP242" i="5"/>
  <c r="DL241" i="5"/>
  <c r="EW241" i="5"/>
  <c r="DO241" i="5"/>
  <c r="DP241" i="5"/>
  <c r="DO240" i="5"/>
  <c r="DP240" i="5"/>
  <c r="DL239" i="5"/>
  <c r="DO239" i="5"/>
  <c r="DP239" i="5"/>
  <c r="DO238" i="5"/>
  <c r="DP238" i="5"/>
  <c r="DL237" i="5"/>
  <c r="EW237" i="5"/>
  <c r="DO237" i="5"/>
  <c r="DP237" i="5"/>
  <c r="DL236" i="5"/>
  <c r="EW236" i="5"/>
  <c r="DO236" i="5"/>
  <c r="DP236" i="5"/>
  <c r="DO235" i="5"/>
  <c r="DP235" i="5"/>
  <c r="DL234" i="5"/>
  <c r="EW234" i="5"/>
  <c r="DO234" i="5"/>
  <c r="DP234" i="5"/>
  <c r="DO233" i="5"/>
  <c r="DP233" i="5"/>
  <c r="DQ232" i="5"/>
  <c r="EU230" i="5"/>
  <c r="EV230" i="5"/>
  <c r="DQ230" i="5"/>
  <c r="EU228" i="5"/>
  <c r="EV228" i="5"/>
  <c r="DQ228" i="5"/>
  <c r="EU226" i="5"/>
  <c r="EV226" i="5"/>
  <c r="DQ226" i="5"/>
  <c r="EU224" i="5"/>
  <c r="EV224" i="5"/>
  <c r="DQ224" i="5"/>
  <c r="EU222" i="5"/>
  <c r="EV222" i="5"/>
  <c r="DQ222" i="5"/>
  <c r="EU220" i="5"/>
  <c r="EV220" i="5"/>
  <c r="EV214" i="5"/>
  <c r="EU214" i="5"/>
  <c r="DO213" i="5"/>
  <c r="DP213" i="5"/>
  <c r="DQ213" i="5"/>
  <c r="DP211" i="5"/>
  <c r="DO207" i="5"/>
  <c r="DQ207" i="5"/>
  <c r="DP203" i="5"/>
  <c r="DO199" i="5"/>
  <c r="DQ199" i="5"/>
  <c r="EU179" i="5"/>
  <c r="EV179" i="5"/>
  <c r="EU163" i="5"/>
  <c r="EV163" i="5"/>
  <c r="EW219" i="5"/>
  <c r="DQ218" i="5"/>
  <c r="DS217" i="5"/>
  <c r="DM217" i="5"/>
  <c r="DO216" i="5"/>
  <c r="EW215" i="5"/>
  <c r="FG214" i="5"/>
  <c r="DQ214" i="5"/>
  <c r="DS213" i="5"/>
  <c r="DM213" i="5"/>
  <c r="DO212" i="5"/>
  <c r="EW211" i="5"/>
  <c r="DM211" i="5"/>
  <c r="EU210" i="5"/>
  <c r="EV210" i="5"/>
  <c r="DO208" i="5"/>
  <c r="EU206" i="5"/>
  <c r="EV206" i="5"/>
  <c r="DO204" i="5"/>
  <c r="EU202" i="5"/>
  <c r="EV202" i="5"/>
  <c r="DO200" i="5"/>
  <c r="EU198" i="5"/>
  <c r="EV198" i="5"/>
  <c r="DO197" i="5"/>
  <c r="DP197" i="5"/>
  <c r="DO195" i="5"/>
  <c r="DP195" i="5"/>
  <c r="EV113" i="5"/>
  <c r="EU113" i="5"/>
  <c r="EU219" i="5"/>
  <c r="DN219" i="5"/>
  <c r="DO219" i="5"/>
  <c r="DL217" i="5"/>
  <c r="EU215" i="5"/>
  <c r="DN215" i="5"/>
  <c r="DO215" i="5"/>
  <c r="DL213" i="5"/>
  <c r="DS212" i="5"/>
  <c r="DM212" i="5"/>
  <c r="EU211" i="5"/>
  <c r="DO209" i="5"/>
  <c r="EU207" i="5"/>
  <c r="EV207" i="5"/>
  <c r="DO205" i="5"/>
  <c r="EU203" i="5"/>
  <c r="EV203" i="5"/>
  <c r="DO201" i="5"/>
  <c r="EN200" i="5"/>
  <c r="EU199" i="5"/>
  <c r="EV199" i="5"/>
  <c r="DQ197" i="5"/>
  <c r="EU195" i="5"/>
  <c r="EV195" i="5"/>
  <c r="DQ195" i="5"/>
  <c r="EU193" i="5"/>
  <c r="EV193" i="5"/>
  <c r="EU189" i="5"/>
  <c r="EV189" i="5"/>
  <c r="EU185" i="5"/>
  <c r="EV185" i="5"/>
  <c r="EN182" i="5"/>
  <c r="DT182" i="5"/>
  <c r="EU181" i="5"/>
  <c r="EV181" i="5"/>
  <c r="EU177" i="5"/>
  <c r="EV177" i="5"/>
  <c r="EU173" i="5"/>
  <c r="EV173" i="5"/>
  <c r="EU169" i="5"/>
  <c r="EV169" i="5"/>
  <c r="EU165" i="5"/>
  <c r="EV165" i="5"/>
  <c r="EU161" i="5"/>
  <c r="EV161" i="5"/>
  <c r="DO115" i="5"/>
  <c r="DP115" i="5"/>
  <c r="DQ115" i="5"/>
  <c r="DO107" i="5"/>
  <c r="DP107" i="5"/>
  <c r="DQ107" i="5"/>
  <c r="DO80" i="5"/>
  <c r="DQ80" i="5"/>
  <c r="DP80" i="5"/>
  <c r="DS219" i="5"/>
  <c r="DM219" i="5"/>
  <c r="DO218" i="5"/>
  <c r="DS215" i="5"/>
  <c r="DM215" i="5"/>
  <c r="DO214" i="5"/>
  <c r="DN211" i="5"/>
  <c r="DS211" i="5"/>
  <c r="DO210" i="5"/>
  <c r="EU208" i="5"/>
  <c r="EV208" i="5"/>
  <c r="DO206" i="5"/>
  <c r="EU204" i="5"/>
  <c r="EV204" i="5"/>
  <c r="DO202" i="5"/>
  <c r="EU200" i="5"/>
  <c r="EV200" i="5"/>
  <c r="DO198" i="5"/>
  <c r="DO196" i="5"/>
  <c r="DP196" i="5"/>
  <c r="DO194" i="5"/>
  <c r="DP194" i="5"/>
  <c r="EV117" i="5"/>
  <c r="EU117" i="5"/>
  <c r="EV109" i="5"/>
  <c r="EU109" i="5"/>
  <c r="DN180" i="5"/>
  <c r="DS180" i="5"/>
  <c r="DM180" i="5"/>
  <c r="DP118" i="5"/>
  <c r="DO118" i="5"/>
  <c r="DQ118" i="5"/>
  <c r="EV116" i="5"/>
  <c r="EU116" i="5"/>
  <c r="DO114" i="5"/>
  <c r="DP114" i="5"/>
  <c r="EV112" i="5"/>
  <c r="EU112" i="5"/>
  <c r="DO110" i="5"/>
  <c r="DP110" i="5"/>
  <c r="EV108" i="5"/>
  <c r="EU108" i="5"/>
  <c r="DQ192" i="5"/>
  <c r="DQ190" i="5"/>
  <c r="DQ188" i="5"/>
  <c r="DQ186" i="5"/>
  <c r="DQ184" i="5"/>
  <c r="DQ182" i="5"/>
  <c r="DQ180" i="5"/>
  <c r="DL180" i="5"/>
  <c r="DQ178" i="5"/>
  <c r="DQ176" i="5"/>
  <c r="DQ174" i="5"/>
  <c r="DQ172" i="5"/>
  <c r="DQ170" i="5"/>
  <c r="DQ168" i="5"/>
  <c r="DQ166" i="5"/>
  <c r="DQ164" i="5"/>
  <c r="DQ162" i="5"/>
  <c r="DQ160" i="5"/>
  <c r="DT157" i="5"/>
  <c r="DT129" i="5"/>
  <c r="EU119" i="5"/>
  <c r="EV119" i="5"/>
  <c r="DO117" i="5"/>
  <c r="DP117" i="5"/>
  <c r="EV115" i="5"/>
  <c r="EU115" i="5"/>
  <c r="DO113" i="5"/>
  <c r="DP113" i="5"/>
  <c r="EV111" i="5"/>
  <c r="EU111" i="5"/>
  <c r="DO109" i="5"/>
  <c r="DP109" i="5"/>
  <c r="EV107" i="5"/>
  <c r="EU107" i="5"/>
  <c r="DO88" i="5"/>
  <c r="DQ88" i="5"/>
  <c r="DP88" i="5"/>
  <c r="EF192" i="5"/>
  <c r="EG192" i="5" s="1"/>
  <c r="EF190" i="5"/>
  <c r="EG190" i="5" s="1"/>
  <c r="EF188" i="5"/>
  <c r="EG188" i="5" s="1"/>
  <c r="EF186" i="5"/>
  <c r="EG186" i="5" s="1"/>
  <c r="EF184" i="5"/>
  <c r="EG184" i="5" s="1"/>
  <c r="EF182" i="5"/>
  <c r="EG182" i="5" s="1"/>
  <c r="EF180" i="5"/>
  <c r="EG180" i="5" s="1"/>
  <c r="EF178" i="5"/>
  <c r="EG178" i="5" s="1"/>
  <c r="EF176" i="5"/>
  <c r="EG176" i="5" s="1"/>
  <c r="EF174" i="5"/>
  <c r="EG174" i="5" s="1"/>
  <c r="EF172" i="5"/>
  <c r="EG172" i="5" s="1"/>
  <c r="EF170" i="5"/>
  <c r="EG170" i="5" s="1"/>
  <c r="EF168" i="5"/>
  <c r="EG168" i="5" s="1"/>
  <c r="EF166" i="5"/>
  <c r="EG166" i="5" s="1"/>
  <c r="EF164" i="5"/>
  <c r="EG164" i="5" s="1"/>
  <c r="EF162" i="5"/>
  <c r="EG162" i="5" s="1"/>
  <c r="EF160" i="5"/>
  <c r="EG160" i="5" s="1"/>
  <c r="EU158" i="5"/>
  <c r="EV158" i="5"/>
  <c r="EF158" i="5"/>
  <c r="EG158" i="5" s="1"/>
  <c r="DT144" i="5"/>
  <c r="DT140" i="5"/>
  <c r="DO116" i="5"/>
  <c r="DP116" i="5"/>
  <c r="EV114" i="5"/>
  <c r="EU114" i="5"/>
  <c r="DQ114" i="5"/>
  <c r="DO112" i="5"/>
  <c r="DP112" i="5"/>
  <c r="EV110" i="5"/>
  <c r="EU110" i="5"/>
  <c r="DQ110" i="5"/>
  <c r="DO108" i="5"/>
  <c r="DP108" i="5"/>
  <c r="EV106" i="5"/>
  <c r="EU106" i="5"/>
  <c r="DL104" i="5"/>
  <c r="EW104" i="5"/>
  <c r="DM104" i="5"/>
  <c r="DS104" i="5"/>
  <c r="DL102" i="5"/>
  <c r="EW102" i="5"/>
  <c r="DM102" i="5"/>
  <c r="DS102" i="5"/>
  <c r="EU90" i="5"/>
  <c r="EV90" i="5"/>
  <c r="EV157" i="5"/>
  <c r="EM118" i="5"/>
  <c r="EM117" i="5"/>
  <c r="EM116" i="5"/>
  <c r="EM115" i="5"/>
  <c r="EM114" i="5"/>
  <c r="EM113" i="5"/>
  <c r="EM112" i="5"/>
  <c r="EM111" i="5"/>
  <c r="EM110" i="5"/>
  <c r="EM109" i="5"/>
  <c r="EM108" i="5"/>
  <c r="EM107" i="5"/>
  <c r="EU82" i="5"/>
  <c r="EV82" i="5"/>
  <c r="EU74" i="5"/>
  <c r="EV74" i="5"/>
  <c r="DS131" i="5"/>
  <c r="DN131" i="5"/>
  <c r="DS122" i="5"/>
  <c r="DN122" i="5"/>
  <c r="DO121" i="5"/>
  <c r="EM119" i="5"/>
  <c r="FG117" i="5"/>
  <c r="FG115" i="5"/>
  <c r="FG112" i="5"/>
  <c r="FG109" i="5"/>
  <c r="FG106" i="5"/>
  <c r="EM105" i="5"/>
  <c r="EM103" i="5"/>
  <c r="DL101" i="5"/>
  <c r="EW101" i="5"/>
  <c r="DM101" i="5"/>
  <c r="EM101" i="5"/>
  <c r="EM100" i="5"/>
  <c r="EM99" i="5"/>
  <c r="EM98" i="5"/>
  <c r="EM97" i="5"/>
  <c r="EM96" i="5"/>
  <c r="EM95" i="5"/>
  <c r="EM94" i="5"/>
  <c r="EU88" i="5"/>
  <c r="EV88" i="5"/>
  <c r="DO84" i="5"/>
  <c r="DQ84" i="5"/>
  <c r="DO76" i="5"/>
  <c r="DQ76" i="5"/>
  <c r="EM120" i="5"/>
  <c r="DQ119" i="5"/>
  <c r="EU86" i="5"/>
  <c r="EV86" i="5"/>
  <c r="EU78" i="5"/>
  <c r="EV78" i="5"/>
  <c r="DP68" i="5"/>
  <c r="DO68" i="5"/>
  <c r="DQ68" i="5"/>
  <c r="DM98" i="5"/>
  <c r="DM96" i="5"/>
  <c r="DM95" i="5"/>
  <c r="DM93" i="5"/>
  <c r="EF90" i="5"/>
  <c r="EG90" i="5" s="1"/>
  <c r="DP90" i="5"/>
  <c r="EV89" i="5"/>
  <c r="EF88" i="5"/>
  <c r="EG88" i="5" s="1"/>
  <c r="EU87" i="5"/>
  <c r="EV87" i="5"/>
  <c r="DO85" i="5"/>
  <c r="EF84" i="5"/>
  <c r="EG84" i="5" s="1"/>
  <c r="EU83" i="5"/>
  <c r="EV83" i="5"/>
  <c r="DO81" i="5"/>
  <c r="EF80" i="5"/>
  <c r="EG80" i="5" s="1"/>
  <c r="EU79" i="5"/>
  <c r="EV79" i="5"/>
  <c r="DO77" i="5"/>
  <c r="EF76" i="5"/>
  <c r="EG76" i="5" s="1"/>
  <c r="EU75" i="5"/>
  <c r="EV75" i="5"/>
  <c r="DS67" i="5"/>
  <c r="EU62" i="5"/>
  <c r="EV62" i="5"/>
  <c r="DP106" i="5"/>
  <c r="DP105" i="5"/>
  <c r="DP104" i="5"/>
  <c r="DP103" i="5"/>
  <c r="DP102" i="5"/>
  <c r="EW98" i="5"/>
  <c r="DL98" i="5"/>
  <c r="EW96" i="5"/>
  <c r="DL96" i="5"/>
  <c r="EW95" i="5"/>
  <c r="DL95" i="5"/>
  <c r="EW93" i="5"/>
  <c r="DL93" i="5"/>
  <c r="DO86" i="5"/>
  <c r="EF85" i="5"/>
  <c r="EG85" i="5" s="1"/>
  <c r="EU84" i="5"/>
  <c r="EV84" i="5"/>
  <c r="DO82" i="5"/>
  <c r="EF81" i="5"/>
  <c r="EG81" i="5" s="1"/>
  <c r="EU80" i="5"/>
  <c r="EV80" i="5"/>
  <c r="DO78" i="5"/>
  <c r="EF77" i="5"/>
  <c r="EG77" i="5" s="1"/>
  <c r="EU76" i="5"/>
  <c r="EV76" i="5"/>
  <c r="DO74" i="5"/>
  <c r="EF73" i="5"/>
  <c r="EG73" i="5" s="1"/>
  <c r="DO87" i="5"/>
  <c r="EU85" i="5"/>
  <c r="EV85" i="5"/>
  <c r="DO83" i="5"/>
  <c r="EU81" i="5"/>
  <c r="EV81" i="5"/>
  <c r="DO79" i="5"/>
  <c r="EU77" i="5"/>
  <c r="EV77" i="5"/>
  <c r="DO75" i="5"/>
  <c r="EU73" i="5"/>
  <c r="EV73" i="5"/>
  <c r="DL67" i="5"/>
  <c r="EW67" i="5"/>
  <c r="DN67" i="5"/>
  <c r="EU65" i="5"/>
  <c r="EV65" i="5"/>
  <c r="DL55" i="5"/>
  <c r="EW55" i="5"/>
  <c r="DM55" i="5"/>
  <c r="DN55" i="5"/>
  <c r="DS55" i="5"/>
  <c r="EU41" i="5"/>
  <c r="EV41" i="5"/>
  <c r="EV72" i="5"/>
  <c r="EV71" i="5"/>
  <c r="EV70" i="5"/>
  <c r="EV69" i="5"/>
  <c r="EV68" i="5"/>
  <c r="EM68" i="5"/>
  <c r="DQ67" i="5"/>
  <c r="EM63" i="5"/>
  <c r="EF63" i="5"/>
  <c r="EG63" i="5" s="1"/>
  <c r="EM61" i="5"/>
  <c r="EM59" i="5"/>
  <c r="EU49" i="5"/>
  <c r="EV49" i="5"/>
  <c r="EU47" i="5"/>
  <c r="EV47" i="5"/>
  <c r="EU45" i="5"/>
  <c r="EV45" i="5"/>
  <c r="EU38" i="5"/>
  <c r="EV38" i="5"/>
  <c r="EM69" i="5"/>
  <c r="DO67" i="5"/>
  <c r="EM65" i="5"/>
  <c r="EV63" i="5"/>
  <c r="DQ63" i="5"/>
  <c r="EM62" i="5"/>
  <c r="EM58" i="5"/>
  <c r="EM55" i="5"/>
  <c r="DL54" i="5"/>
  <c r="EW54" i="5"/>
  <c r="DM54" i="5"/>
  <c r="DN54" i="5"/>
  <c r="DS54" i="5"/>
  <c r="EM53" i="5"/>
  <c r="EU43" i="5"/>
  <c r="EV43" i="5"/>
  <c r="DO51" i="5"/>
  <c r="DP51" i="5"/>
  <c r="DO50" i="5"/>
  <c r="DP50" i="5"/>
  <c r="DO48" i="5"/>
  <c r="DP48" i="5"/>
  <c r="DO46" i="5"/>
  <c r="DP46" i="5"/>
  <c r="DO44" i="5"/>
  <c r="DP44" i="5"/>
  <c r="DO42" i="5"/>
  <c r="DP42" i="5"/>
  <c r="EU34" i="5"/>
  <c r="EV34" i="5"/>
  <c r="EM51" i="5"/>
  <c r="EM50" i="5"/>
  <c r="DQ50" i="5"/>
  <c r="EU48" i="5"/>
  <c r="EV48" i="5"/>
  <c r="DQ48" i="5"/>
  <c r="EU46" i="5"/>
  <c r="EV46" i="5"/>
  <c r="DQ46" i="5"/>
  <c r="EU44" i="5"/>
  <c r="EV44" i="5"/>
  <c r="EU42" i="5"/>
  <c r="EV42" i="5"/>
  <c r="EU40" i="5"/>
  <c r="EV40" i="5"/>
  <c r="DP37" i="5"/>
  <c r="DO37" i="5"/>
  <c r="DQ37" i="5"/>
  <c r="EU29" i="5"/>
  <c r="EV29" i="5"/>
  <c r="DQ52" i="5"/>
  <c r="DO49" i="5"/>
  <c r="DP49" i="5"/>
  <c r="DO47" i="5"/>
  <c r="DP47" i="5"/>
  <c r="DO45" i="5"/>
  <c r="DP45" i="5"/>
  <c r="DO43" i="5"/>
  <c r="DP43" i="5"/>
  <c r="DO41" i="5"/>
  <c r="DP41" i="5"/>
  <c r="DP40" i="5"/>
  <c r="EV37" i="5"/>
  <c r="EM37" i="5"/>
  <c r="EM35" i="5"/>
  <c r="DO31" i="5"/>
  <c r="DQ31" i="5"/>
  <c r="EM38" i="5"/>
  <c r="EU25" i="5"/>
  <c r="EV25" i="5"/>
  <c r="DP31" i="5"/>
  <c r="DO27" i="5"/>
  <c r="DQ27" i="5"/>
  <c r="DM35" i="5"/>
  <c r="EF34" i="5"/>
  <c r="EG34" i="5" s="1"/>
  <c r="DP34" i="5"/>
  <c r="DO32" i="5"/>
  <c r="EF31" i="5"/>
  <c r="EG31" i="5" s="1"/>
  <c r="EU30" i="5"/>
  <c r="EV30" i="5"/>
  <c r="DO28" i="5"/>
  <c r="EF27" i="5"/>
  <c r="EG27" i="5" s="1"/>
  <c r="EU26" i="5"/>
  <c r="EV26" i="5"/>
  <c r="EW35" i="5"/>
  <c r="DL35" i="5"/>
  <c r="EF32" i="5"/>
  <c r="EG32" i="5" s="1"/>
  <c r="EU31" i="5"/>
  <c r="EV31" i="5"/>
  <c r="DO29" i="5"/>
  <c r="EF28" i="5"/>
  <c r="EG28" i="5" s="1"/>
  <c r="EU27" i="5"/>
  <c r="EV27" i="5"/>
  <c r="EU32" i="5"/>
  <c r="EV32" i="5"/>
  <c r="DO30" i="5"/>
  <c r="EU28" i="5"/>
  <c r="EV28" i="5"/>
  <c r="DO26" i="5"/>
  <c r="EV24" i="5"/>
  <c r="EV23" i="5"/>
  <c r="EV22" i="5"/>
  <c r="EV21" i="5"/>
  <c r="EN102" i="5" l="1"/>
  <c r="DT453" i="5"/>
  <c r="DT460" i="5"/>
  <c r="EN570" i="5"/>
  <c r="DL551" i="5"/>
  <c r="EW573" i="5"/>
  <c r="DT197" i="5"/>
  <c r="DT313" i="5"/>
  <c r="DT578" i="5"/>
  <c r="DT556" i="5"/>
  <c r="DU247" i="5"/>
  <c r="DY247" i="5" s="1"/>
  <c r="EH247" i="5" s="1"/>
  <c r="EN513" i="5"/>
  <c r="DT534" i="5"/>
  <c r="EN236" i="5"/>
  <c r="DT541" i="5"/>
  <c r="DT551" i="5"/>
  <c r="DT563" i="5"/>
  <c r="EN505" i="5"/>
  <c r="EN525" i="5"/>
  <c r="DT547" i="5"/>
  <c r="DU547" i="5" s="1"/>
  <c r="DY547" i="5" s="1"/>
  <c r="DT555" i="5"/>
  <c r="DT569" i="5"/>
  <c r="DT571" i="5"/>
  <c r="DT557" i="5"/>
  <c r="EN533" i="5"/>
  <c r="DT549" i="5"/>
  <c r="EN482" i="5"/>
  <c r="DT543" i="5"/>
  <c r="EN494" i="5"/>
  <c r="EN477" i="5"/>
  <c r="EN498" i="5"/>
  <c r="EN518" i="5"/>
  <c r="EN54" i="5"/>
  <c r="EN126" i="5"/>
  <c r="D44" i="11"/>
  <c r="EW99" i="5"/>
  <c r="DL182" i="5"/>
  <c r="DM182" i="5"/>
  <c r="EN308" i="5"/>
  <c r="DN99" i="5"/>
  <c r="DS182" i="5"/>
  <c r="DL99" i="5"/>
  <c r="DM99" i="5"/>
  <c r="EN210" i="5"/>
  <c r="EN228" i="5"/>
  <c r="EN243" i="5"/>
  <c r="DT387" i="5"/>
  <c r="DM239" i="5"/>
  <c r="D40" i="11"/>
  <c r="DT386" i="5"/>
  <c r="DS239" i="5"/>
  <c r="DU239" i="5" s="1"/>
  <c r="DY239" i="5" s="1"/>
  <c r="EH239" i="5" s="1"/>
  <c r="DS52" i="5"/>
  <c r="DN216" i="5"/>
  <c r="DT260" i="5"/>
  <c r="DU243" i="5"/>
  <c r="DY243" i="5" s="1"/>
  <c r="EH243" i="5" s="1"/>
  <c r="DL145" i="5"/>
  <c r="DT137" i="5"/>
  <c r="EN400" i="5"/>
  <c r="DS150" i="5"/>
  <c r="DM184" i="5"/>
  <c r="EN214" i="5"/>
  <c r="EN309" i="5"/>
  <c r="EW145" i="5"/>
  <c r="EW150" i="5"/>
  <c r="DL52" i="5"/>
  <c r="DN145" i="5"/>
  <c r="DL164" i="5"/>
  <c r="EN238" i="5"/>
  <c r="EN77" i="5"/>
  <c r="DS145" i="5"/>
  <c r="DL184" i="5"/>
  <c r="DN184" i="5"/>
  <c r="DT282" i="5"/>
  <c r="EN300" i="5"/>
  <c r="EN402" i="5"/>
  <c r="DL150" i="5"/>
  <c r="DM59" i="5"/>
  <c r="DN52" i="5"/>
  <c r="DN150" i="5"/>
  <c r="DT166" i="5"/>
  <c r="DL337" i="5"/>
  <c r="DT269" i="5"/>
  <c r="DT362" i="5"/>
  <c r="EW59" i="5"/>
  <c r="DS59" i="5"/>
  <c r="DL59" i="5"/>
  <c r="DN168" i="5"/>
  <c r="EN205" i="5"/>
  <c r="EN284" i="5"/>
  <c r="EW331" i="5"/>
  <c r="DS164" i="5"/>
  <c r="EN21" i="5"/>
  <c r="DS123" i="5"/>
  <c r="DS331" i="5"/>
  <c r="DM337" i="5"/>
  <c r="DT352" i="5"/>
  <c r="DU352" i="5" s="1"/>
  <c r="DY352" i="5" s="1"/>
  <c r="EN370" i="5"/>
  <c r="DL331" i="5"/>
  <c r="EW337" i="5"/>
  <c r="DS370" i="5"/>
  <c r="DU370" i="5" s="1"/>
  <c r="DY370" i="5" s="1"/>
  <c r="EH370" i="5" s="1"/>
  <c r="DL370" i="5"/>
  <c r="DU236" i="5"/>
  <c r="DY236" i="5" s="1"/>
  <c r="DN331" i="5"/>
  <c r="EN25" i="5"/>
  <c r="DN164" i="5"/>
  <c r="EN148" i="5"/>
  <c r="EN130" i="5"/>
  <c r="DM168" i="5"/>
  <c r="DM216" i="5"/>
  <c r="DT391" i="5"/>
  <c r="EN40" i="5"/>
  <c r="EN33" i="5"/>
  <c r="EN132" i="5"/>
  <c r="DL168" i="5"/>
  <c r="DM370" i="5"/>
  <c r="DK475" i="5"/>
  <c r="DJ475" i="5"/>
  <c r="DK540" i="5"/>
  <c r="DJ540" i="5"/>
  <c r="DK548" i="5"/>
  <c r="DJ548" i="5"/>
  <c r="DK560" i="5"/>
  <c r="DJ560" i="5"/>
  <c r="DK568" i="5"/>
  <c r="DJ568" i="5"/>
  <c r="DK576" i="5"/>
  <c r="DJ576" i="5"/>
  <c r="DM160" i="5"/>
  <c r="DK427" i="5"/>
  <c r="DJ427" i="5"/>
  <c r="DK431" i="5"/>
  <c r="DJ431" i="5"/>
  <c r="DK435" i="5"/>
  <c r="DJ435" i="5"/>
  <c r="DK439" i="5"/>
  <c r="DJ439" i="5"/>
  <c r="DK443" i="5"/>
  <c r="DJ443" i="5"/>
  <c r="DK447" i="5"/>
  <c r="DJ447" i="5"/>
  <c r="DK451" i="5"/>
  <c r="DJ451" i="5"/>
  <c r="DK455" i="5"/>
  <c r="DJ455" i="5"/>
  <c r="DK459" i="5"/>
  <c r="DJ459" i="5"/>
  <c r="DK463" i="5"/>
  <c r="DJ463" i="5"/>
  <c r="DK467" i="5"/>
  <c r="DJ467" i="5"/>
  <c r="DK471" i="5"/>
  <c r="DJ471" i="5"/>
  <c r="DK518" i="5"/>
  <c r="DJ518" i="5"/>
  <c r="DK593" i="5"/>
  <c r="DJ593" i="5"/>
  <c r="DK595" i="5"/>
  <c r="DJ595" i="5"/>
  <c r="DS553" i="5"/>
  <c r="DJ532" i="5"/>
  <c r="DK532" i="5"/>
  <c r="DT550" i="5"/>
  <c r="EN509" i="5"/>
  <c r="DT509" i="5"/>
  <c r="DM575" i="5"/>
  <c r="DK575" i="5"/>
  <c r="DJ575" i="5"/>
  <c r="DL575" i="5"/>
  <c r="DS575" i="5"/>
  <c r="DN575" i="5"/>
  <c r="DK579" i="5"/>
  <c r="DJ579" i="5"/>
  <c r="DL579" i="5"/>
  <c r="DN579" i="5"/>
  <c r="DM579" i="5"/>
  <c r="DS579" i="5"/>
  <c r="DT535" i="5"/>
  <c r="EN535" i="5"/>
  <c r="DJ538" i="5"/>
  <c r="DK538" i="5"/>
  <c r="DK556" i="5"/>
  <c r="DJ556" i="5"/>
  <c r="EN584" i="5"/>
  <c r="DT584" i="5"/>
  <c r="DT414" i="5"/>
  <c r="EN414" i="5"/>
  <c r="DT503" i="5"/>
  <c r="EN503" i="5"/>
  <c r="DT481" i="5"/>
  <c r="EN481" i="5"/>
  <c r="DT581" i="5"/>
  <c r="EN581" i="5"/>
  <c r="DK432" i="5"/>
  <c r="DJ432" i="5"/>
  <c r="DK440" i="5"/>
  <c r="DJ440" i="5"/>
  <c r="DK448" i="5"/>
  <c r="DJ448" i="5"/>
  <c r="DK456" i="5"/>
  <c r="DJ456" i="5"/>
  <c r="DK464" i="5"/>
  <c r="DJ464" i="5"/>
  <c r="DK468" i="5"/>
  <c r="DJ468" i="5"/>
  <c r="DK539" i="5"/>
  <c r="DJ539" i="5"/>
  <c r="DJ522" i="5"/>
  <c r="DK522" i="5"/>
  <c r="DK500" i="5"/>
  <c r="DJ500" i="5"/>
  <c r="EN412" i="5"/>
  <c r="EN514" i="5"/>
  <c r="DT493" i="5"/>
  <c r="EN493" i="5"/>
  <c r="EN154" i="5"/>
  <c r="DT154" i="5"/>
  <c r="EN566" i="5"/>
  <c r="DT566" i="5"/>
  <c r="EN574" i="5"/>
  <c r="DT574" i="5"/>
  <c r="EN122" i="5"/>
  <c r="DT122" i="5"/>
  <c r="DU122" i="5" s="1"/>
  <c r="DY122" i="5" s="1"/>
  <c r="DT516" i="5"/>
  <c r="EN516" i="5"/>
  <c r="DM559" i="5"/>
  <c r="DK559" i="5"/>
  <c r="DJ559" i="5"/>
  <c r="DS559" i="5"/>
  <c r="EW559" i="5"/>
  <c r="EN596" i="5"/>
  <c r="DT596" i="5"/>
  <c r="DK503" i="5"/>
  <c r="DJ503" i="5"/>
  <c r="DK544" i="5"/>
  <c r="DJ544" i="5"/>
  <c r="DK552" i="5"/>
  <c r="DJ552" i="5"/>
  <c r="DK564" i="5"/>
  <c r="DJ564" i="5"/>
  <c r="DK572" i="5"/>
  <c r="DJ572" i="5"/>
  <c r="DK597" i="5"/>
  <c r="DJ597" i="5"/>
  <c r="DM553" i="5"/>
  <c r="DJ553" i="5"/>
  <c r="DK553" i="5"/>
  <c r="EW553" i="5"/>
  <c r="DL553" i="5"/>
  <c r="DS160" i="5"/>
  <c r="DU160" i="5" s="1"/>
  <c r="DY160" i="5" s="1"/>
  <c r="EA160" i="5" s="1"/>
  <c r="DK428" i="5"/>
  <c r="DJ428" i="5"/>
  <c r="DK436" i="5"/>
  <c r="DJ436" i="5"/>
  <c r="DK444" i="5"/>
  <c r="DJ444" i="5"/>
  <c r="DJ452" i="5"/>
  <c r="DK452" i="5"/>
  <c r="DK460" i="5"/>
  <c r="DJ460" i="5"/>
  <c r="DK523" i="5"/>
  <c r="DJ523" i="5"/>
  <c r="DJ502" i="5"/>
  <c r="DK502" i="5"/>
  <c r="DJ506" i="5"/>
  <c r="DK506" i="5"/>
  <c r="DK591" i="5"/>
  <c r="DJ591" i="5"/>
  <c r="DK476" i="5"/>
  <c r="DJ476" i="5"/>
  <c r="DK484" i="5"/>
  <c r="DJ484" i="5"/>
  <c r="DK516" i="5"/>
  <c r="DJ516" i="5"/>
  <c r="DL160" i="5"/>
  <c r="DK491" i="5"/>
  <c r="DJ491" i="5"/>
  <c r="DK495" i="5"/>
  <c r="DJ495" i="5"/>
  <c r="DK499" i="5"/>
  <c r="DJ499" i="5"/>
  <c r="DK515" i="5"/>
  <c r="DJ515" i="5"/>
  <c r="DK519" i="5"/>
  <c r="DJ519" i="5"/>
  <c r="DK535" i="5"/>
  <c r="DJ535" i="5"/>
  <c r="DJ486" i="5"/>
  <c r="DK486" i="5"/>
  <c r="DK490" i="5"/>
  <c r="DJ490" i="5"/>
  <c r="DK581" i="5"/>
  <c r="DJ581" i="5"/>
  <c r="DK583" i="5"/>
  <c r="DJ583" i="5"/>
  <c r="DK585" i="5"/>
  <c r="DJ585" i="5"/>
  <c r="DK587" i="5"/>
  <c r="DJ587" i="5"/>
  <c r="DK589" i="5"/>
  <c r="DJ589" i="5"/>
  <c r="DK599" i="5"/>
  <c r="DJ599" i="5"/>
  <c r="DK472" i="5"/>
  <c r="DJ472" i="5"/>
  <c r="DK512" i="5"/>
  <c r="DJ512" i="5"/>
  <c r="EN546" i="5"/>
  <c r="DT241" i="5"/>
  <c r="DU241" i="5" s="1"/>
  <c r="DY241" i="5" s="1"/>
  <c r="EA241" i="5" s="1"/>
  <c r="EN241" i="5"/>
  <c r="EN567" i="5"/>
  <c r="DT567" i="5"/>
  <c r="DT490" i="5"/>
  <c r="EN490" i="5"/>
  <c r="DT487" i="5"/>
  <c r="EN487" i="5"/>
  <c r="DK549" i="5"/>
  <c r="DJ549" i="5"/>
  <c r="DM557" i="5"/>
  <c r="DK557" i="5"/>
  <c r="DJ557" i="5"/>
  <c r="DM52" i="5"/>
  <c r="DN146" i="5"/>
  <c r="DN152" i="5"/>
  <c r="EW238" i="5"/>
  <c r="DT265" i="5"/>
  <c r="EN254" i="5"/>
  <c r="DT277" i="5"/>
  <c r="EN336" i="5"/>
  <c r="DL262" i="5"/>
  <c r="DK425" i="5"/>
  <c r="DJ425" i="5"/>
  <c r="DK429" i="5"/>
  <c r="DJ429" i="5"/>
  <c r="DK433" i="5"/>
  <c r="DJ433" i="5"/>
  <c r="DJ437" i="5"/>
  <c r="DK437" i="5"/>
  <c r="DK441" i="5"/>
  <c r="DJ441" i="5"/>
  <c r="DK445" i="5"/>
  <c r="DJ445" i="5"/>
  <c r="DK449" i="5"/>
  <c r="DJ449" i="5"/>
  <c r="DK453" i="5"/>
  <c r="DJ453" i="5"/>
  <c r="DK457" i="5"/>
  <c r="DJ457" i="5"/>
  <c r="DK461" i="5"/>
  <c r="DJ461" i="5"/>
  <c r="DK465" i="5"/>
  <c r="DJ465" i="5"/>
  <c r="DK469" i="5"/>
  <c r="DJ469" i="5"/>
  <c r="DK479" i="5"/>
  <c r="DJ479" i="5"/>
  <c r="DK507" i="5"/>
  <c r="DJ507" i="5"/>
  <c r="DK531" i="5"/>
  <c r="DJ531" i="5"/>
  <c r="DJ474" i="5"/>
  <c r="DK474" i="5"/>
  <c r="DJ478" i="5"/>
  <c r="DK478" i="5"/>
  <c r="DJ494" i="5"/>
  <c r="DK494" i="5"/>
  <c r="DJ510" i="5"/>
  <c r="DK510" i="5"/>
  <c r="DJ526" i="5"/>
  <c r="DK526" i="5"/>
  <c r="DJ542" i="5"/>
  <c r="DK542" i="5"/>
  <c r="DJ546" i="5"/>
  <c r="DK546" i="5"/>
  <c r="DK550" i="5"/>
  <c r="DJ550" i="5"/>
  <c r="DJ554" i="5"/>
  <c r="DK554" i="5"/>
  <c r="DJ558" i="5"/>
  <c r="DK558" i="5"/>
  <c r="DJ562" i="5"/>
  <c r="DK562" i="5"/>
  <c r="DK566" i="5"/>
  <c r="DJ566" i="5"/>
  <c r="DJ570" i="5"/>
  <c r="DK570" i="5"/>
  <c r="DJ574" i="5"/>
  <c r="DK574" i="5"/>
  <c r="DJ578" i="5"/>
  <c r="DK578" i="5"/>
  <c r="EN440" i="5"/>
  <c r="DJ480" i="5"/>
  <c r="DK480" i="5"/>
  <c r="DK492" i="5"/>
  <c r="DJ492" i="5"/>
  <c r="DJ508" i="5"/>
  <c r="DK508" i="5"/>
  <c r="EN392" i="5"/>
  <c r="DT452" i="5"/>
  <c r="DK496" i="5"/>
  <c r="DJ496" i="5"/>
  <c r="DK504" i="5"/>
  <c r="DJ504" i="5"/>
  <c r="DK524" i="5"/>
  <c r="DJ524" i="5"/>
  <c r="DT552" i="5"/>
  <c r="DN557" i="5"/>
  <c r="DT594" i="5"/>
  <c r="DM565" i="5"/>
  <c r="DK565" i="5"/>
  <c r="DJ565" i="5"/>
  <c r="DM573" i="5"/>
  <c r="DK573" i="5"/>
  <c r="DJ573" i="5"/>
  <c r="DK571" i="5"/>
  <c r="DJ571" i="5"/>
  <c r="DK555" i="5"/>
  <c r="DJ555" i="5"/>
  <c r="DK561" i="5"/>
  <c r="DJ561" i="5"/>
  <c r="DS545" i="5"/>
  <c r="DK545" i="5"/>
  <c r="DJ545" i="5"/>
  <c r="DN577" i="5"/>
  <c r="DK577" i="5"/>
  <c r="DJ577" i="5"/>
  <c r="DL162" i="5"/>
  <c r="DK426" i="5"/>
  <c r="DJ426" i="5"/>
  <c r="DJ430" i="5"/>
  <c r="DK430" i="5"/>
  <c r="DK434" i="5"/>
  <c r="DJ434" i="5"/>
  <c r="DJ438" i="5"/>
  <c r="DK438" i="5"/>
  <c r="DJ442" i="5"/>
  <c r="DK442" i="5"/>
  <c r="DJ446" i="5"/>
  <c r="DK446" i="5"/>
  <c r="DK450" i="5"/>
  <c r="DJ450" i="5"/>
  <c r="DK454" i="5"/>
  <c r="DJ454" i="5"/>
  <c r="DJ458" i="5"/>
  <c r="DK458" i="5"/>
  <c r="DK462" i="5"/>
  <c r="DJ462" i="5"/>
  <c r="DK466" i="5"/>
  <c r="DJ466" i="5"/>
  <c r="DJ470" i="5"/>
  <c r="DK470" i="5"/>
  <c r="DK483" i="5"/>
  <c r="DJ483" i="5"/>
  <c r="DK487" i="5"/>
  <c r="DJ487" i="5"/>
  <c r="DK511" i="5"/>
  <c r="DJ511" i="5"/>
  <c r="DK527" i="5"/>
  <c r="DJ527" i="5"/>
  <c r="DT466" i="5"/>
  <c r="DK482" i="5"/>
  <c r="DJ482" i="5"/>
  <c r="DK498" i="5"/>
  <c r="DJ498" i="5"/>
  <c r="DK514" i="5"/>
  <c r="DJ514" i="5"/>
  <c r="DJ530" i="5"/>
  <c r="DK530" i="5"/>
  <c r="DK534" i="5"/>
  <c r="DJ534" i="5"/>
  <c r="DJ473" i="5"/>
  <c r="DK473" i="5"/>
  <c r="DK477" i="5"/>
  <c r="DJ477" i="5"/>
  <c r="DK481" i="5"/>
  <c r="DJ481" i="5"/>
  <c r="DK485" i="5"/>
  <c r="DJ485" i="5"/>
  <c r="DK489" i="5"/>
  <c r="DJ489" i="5"/>
  <c r="DK493" i="5"/>
  <c r="DJ493" i="5"/>
  <c r="DK497" i="5"/>
  <c r="DJ497" i="5"/>
  <c r="DK501" i="5"/>
  <c r="DJ501" i="5"/>
  <c r="DK505" i="5"/>
  <c r="DJ505" i="5"/>
  <c r="DK509" i="5"/>
  <c r="DJ509" i="5"/>
  <c r="DK513" i="5"/>
  <c r="DJ513" i="5"/>
  <c r="DK517" i="5"/>
  <c r="DJ517" i="5"/>
  <c r="DK521" i="5"/>
  <c r="DJ521" i="5"/>
  <c r="DK525" i="5"/>
  <c r="DJ525" i="5"/>
  <c r="DK529" i="5"/>
  <c r="DJ529" i="5"/>
  <c r="DK533" i="5"/>
  <c r="DJ533" i="5"/>
  <c r="DK537" i="5"/>
  <c r="DJ537" i="5"/>
  <c r="DK580" i="5"/>
  <c r="DJ580" i="5"/>
  <c r="DK582" i="5"/>
  <c r="DJ582" i="5"/>
  <c r="DK584" i="5"/>
  <c r="DJ584" i="5"/>
  <c r="DJ586" i="5"/>
  <c r="DK586" i="5"/>
  <c r="DK588" i="5"/>
  <c r="DJ588" i="5"/>
  <c r="DJ590" i="5"/>
  <c r="DK590" i="5"/>
  <c r="DK592" i="5"/>
  <c r="DJ592" i="5"/>
  <c r="DJ594" i="5"/>
  <c r="DK594" i="5"/>
  <c r="DJ596" i="5"/>
  <c r="DK596" i="5"/>
  <c r="DK598" i="5"/>
  <c r="DJ598" i="5"/>
  <c r="DK600" i="5"/>
  <c r="DJ600" i="5"/>
  <c r="DK488" i="5"/>
  <c r="DJ488" i="5"/>
  <c r="DK520" i="5"/>
  <c r="DJ520" i="5"/>
  <c r="DK528" i="5"/>
  <c r="DJ528" i="5"/>
  <c r="DK536" i="5"/>
  <c r="DJ536" i="5"/>
  <c r="DL557" i="5"/>
  <c r="DT579" i="5"/>
  <c r="DK567" i="5"/>
  <c r="DJ567" i="5"/>
  <c r="DM547" i="5"/>
  <c r="DK547" i="5"/>
  <c r="DJ547" i="5"/>
  <c r="DM543" i="5"/>
  <c r="DK543" i="5"/>
  <c r="DJ543" i="5"/>
  <c r="DM551" i="5"/>
  <c r="DK551" i="5"/>
  <c r="DJ551" i="5"/>
  <c r="DN358" i="5"/>
  <c r="DT245" i="5"/>
  <c r="DU245" i="5" s="1"/>
  <c r="DY245" i="5" s="1"/>
  <c r="DT348" i="5"/>
  <c r="EW358" i="5"/>
  <c r="EN307" i="5"/>
  <c r="DT83" i="5"/>
  <c r="DT292" i="5"/>
  <c r="EN343" i="5"/>
  <c r="DT420" i="5"/>
  <c r="DJ109" i="5"/>
  <c r="DK109" i="5"/>
  <c r="DJ165" i="5"/>
  <c r="DK165" i="5"/>
  <c r="DK177" i="5"/>
  <c r="DJ177" i="5"/>
  <c r="DK199" i="5"/>
  <c r="DJ199" i="5"/>
  <c r="DK163" i="5"/>
  <c r="DJ163" i="5"/>
  <c r="DK270" i="5"/>
  <c r="DJ270" i="5"/>
  <c r="DK282" i="5"/>
  <c r="DJ282" i="5"/>
  <c r="DK290" i="5"/>
  <c r="DJ290" i="5"/>
  <c r="DK379" i="5"/>
  <c r="DJ379" i="5"/>
  <c r="DK393" i="5"/>
  <c r="DJ393" i="5"/>
  <c r="DK401" i="5"/>
  <c r="DJ401" i="5"/>
  <c r="DJ405" i="5"/>
  <c r="DK405" i="5"/>
  <c r="DJ413" i="5"/>
  <c r="DK413" i="5"/>
  <c r="DK417" i="5"/>
  <c r="DJ417" i="5"/>
  <c r="DJ421" i="5"/>
  <c r="DK421" i="5"/>
  <c r="DK209" i="5"/>
  <c r="DJ209" i="5"/>
  <c r="DK376" i="5"/>
  <c r="DJ376" i="5"/>
  <c r="DK134" i="5"/>
  <c r="DJ134" i="5"/>
  <c r="DS51" i="5"/>
  <c r="DK51" i="5"/>
  <c r="DJ51" i="5"/>
  <c r="DK136" i="5"/>
  <c r="DJ136" i="5"/>
  <c r="DK23" i="5"/>
  <c r="DJ23" i="5"/>
  <c r="DK27" i="5"/>
  <c r="DJ27" i="5"/>
  <c r="DK31" i="5"/>
  <c r="DJ31" i="5"/>
  <c r="DJ40" i="5"/>
  <c r="DK40" i="5"/>
  <c r="DJ44" i="5"/>
  <c r="DK44" i="5"/>
  <c r="DK43" i="5"/>
  <c r="DJ43" i="5"/>
  <c r="DJ45" i="5"/>
  <c r="DK45" i="5"/>
  <c r="DJ49" i="5"/>
  <c r="DK49" i="5"/>
  <c r="DJ68" i="5"/>
  <c r="DK68" i="5"/>
  <c r="DJ72" i="5"/>
  <c r="DK72" i="5"/>
  <c r="DJ81" i="5"/>
  <c r="DK81" i="5"/>
  <c r="DJ76" i="5"/>
  <c r="DK76" i="5"/>
  <c r="DK62" i="5"/>
  <c r="DJ62" i="5"/>
  <c r="DK86" i="5"/>
  <c r="DJ86" i="5"/>
  <c r="DJ88" i="5"/>
  <c r="DK88" i="5"/>
  <c r="DK74" i="5"/>
  <c r="DJ74" i="5"/>
  <c r="DK114" i="5"/>
  <c r="DJ114" i="5"/>
  <c r="DK119" i="5"/>
  <c r="DJ119" i="5"/>
  <c r="DK195" i="5"/>
  <c r="DJ195" i="5"/>
  <c r="DK206" i="5"/>
  <c r="DJ206" i="5"/>
  <c r="DK226" i="5"/>
  <c r="DJ226" i="5"/>
  <c r="EN231" i="5"/>
  <c r="DK159" i="5"/>
  <c r="DJ159" i="5"/>
  <c r="DK191" i="5"/>
  <c r="DJ191" i="5"/>
  <c r="DJ196" i="5"/>
  <c r="DK196" i="5"/>
  <c r="DJ205" i="5"/>
  <c r="DK205" i="5"/>
  <c r="DK223" i="5"/>
  <c r="DJ223" i="5"/>
  <c r="DK227" i="5"/>
  <c r="DJ227" i="5"/>
  <c r="DK231" i="5"/>
  <c r="DJ231" i="5"/>
  <c r="DU255" i="5"/>
  <c r="DY255" i="5" s="1"/>
  <c r="DK271" i="5"/>
  <c r="DJ271" i="5"/>
  <c r="DK275" i="5"/>
  <c r="DJ275" i="5"/>
  <c r="DK279" i="5"/>
  <c r="DJ279" i="5"/>
  <c r="DK283" i="5"/>
  <c r="DJ283" i="5"/>
  <c r="DK287" i="5"/>
  <c r="DJ287" i="5"/>
  <c r="DK291" i="5"/>
  <c r="DJ291" i="5"/>
  <c r="DK295" i="5"/>
  <c r="DJ295" i="5"/>
  <c r="DK201" i="5"/>
  <c r="DJ201" i="5"/>
  <c r="DK312" i="5"/>
  <c r="DJ312" i="5"/>
  <c r="DK319" i="5"/>
  <c r="DJ319" i="5"/>
  <c r="DK183" i="5"/>
  <c r="DJ183" i="5"/>
  <c r="DK306" i="5"/>
  <c r="DJ306" i="5"/>
  <c r="DK322" i="5"/>
  <c r="DJ322" i="5"/>
  <c r="DJ309" i="5"/>
  <c r="DK309" i="5"/>
  <c r="DJ317" i="5"/>
  <c r="DK317" i="5"/>
  <c r="DK321" i="5"/>
  <c r="DJ321" i="5"/>
  <c r="DK359" i="5"/>
  <c r="DJ359" i="5"/>
  <c r="DK375" i="5"/>
  <c r="DJ375" i="5"/>
  <c r="DK386" i="5"/>
  <c r="DJ386" i="5"/>
  <c r="DK390" i="5"/>
  <c r="DJ390" i="5"/>
  <c r="DK394" i="5"/>
  <c r="DJ394" i="5"/>
  <c r="DK398" i="5"/>
  <c r="DJ398" i="5"/>
  <c r="DK402" i="5"/>
  <c r="DJ402" i="5"/>
  <c r="DK406" i="5"/>
  <c r="DJ406" i="5"/>
  <c r="DK410" i="5"/>
  <c r="DJ410" i="5"/>
  <c r="DK414" i="5"/>
  <c r="DJ414" i="5"/>
  <c r="DK418" i="5"/>
  <c r="DJ418" i="5"/>
  <c r="DK422" i="5"/>
  <c r="DJ422" i="5"/>
  <c r="DJ356" i="5"/>
  <c r="DK356" i="5"/>
  <c r="DK137" i="5"/>
  <c r="DJ137" i="5"/>
  <c r="DS143" i="5"/>
  <c r="DK143" i="5"/>
  <c r="DJ143" i="5"/>
  <c r="DN126" i="5"/>
  <c r="DK126" i="5"/>
  <c r="DJ126" i="5"/>
  <c r="DS144" i="5"/>
  <c r="DU144" i="5" s="1"/>
  <c r="DY144" i="5" s="1"/>
  <c r="DK144" i="5"/>
  <c r="DJ144" i="5"/>
  <c r="DN133" i="5"/>
  <c r="DJ133" i="5"/>
  <c r="DK133" i="5"/>
  <c r="EW170" i="5"/>
  <c r="DK170" i="5"/>
  <c r="DJ170" i="5"/>
  <c r="DN148" i="5"/>
  <c r="DJ148" i="5"/>
  <c r="DK148" i="5"/>
  <c r="DK155" i="5"/>
  <c r="DJ155" i="5"/>
  <c r="DS130" i="5"/>
  <c r="DU130" i="5" s="1"/>
  <c r="DY130" i="5" s="1"/>
  <c r="EA130" i="5" s="1"/>
  <c r="DK130" i="5"/>
  <c r="DJ130" i="5"/>
  <c r="DK352" i="5"/>
  <c r="DJ352" i="5"/>
  <c r="DL344" i="5"/>
  <c r="DK344" i="5"/>
  <c r="DJ344" i="5"/>
  <c r="EW377" i="5"/>
  <c r="DK377" i="5"/>
  <c r="DJ377" i="5"/>
  <c r="DM334" i="5"/>
  <c r="DK334" i="5"/>
  <c r="DJ334" i="5"/>
  <c r="DM378" i="5"/>
  <c r="DK378" i="5"/>
  <c r="DJ378" i="5"/>
  <c r="DN56" i="5"/>
  <c r="DJ56" i="5"/>
  <c r="DK56" i="5"/>
  <c r="DM141" i="5"/>
  <c r="DJ141" i="5"/>
  <c r="DK141" i="5"/>
  <c r="DL147" i="5"/>
  <c r="DK147" i="5"/>
  <c r="DJ147" i="5"/>
  <c r="EW127" i="5"/>
  <c r="DK127" i="5"/>
  <c r="DJ127" i="5"/>
  <c r="DM139" i="5"/>
  <c r="DK139" i="5"/>
  <c r="DJ139" i="5"/>
  <c r="EW188" i="5"/>
  <c r="DJ188" i="5"/>
  <c r="DK188" i="5"/>
  <c r="DM103" i="5"/>
  <c r="DK103" i="5"/>
  <c r="DJ103" i="5"/>
  <c r="DJ340" i="5"/>
  <c r="DK340" i="5"/>
  <c r="DL385" i="5"/>
  <c r="DK385" i="5"/>
  <c r="DJ385" i="5"/>
  <c r="DN153" i="5"/>
  <c r="DK153" i="5"/>
  <c r="DJ153" i="5"/>
  <c r="DK335" i="5"/>
  <c r="DJ335" i="5"/>
  <c r="DN135" i="5"/>
  <c r="DK135" i="5"/>
  <c r="DJ135" i="5"/>
  <c r="DL57" i="5"/>
  <c r="DJ57" i="5"/>
  <c r="DK57" i="5"/>
  <c r="EW174" i="5"/>
  <c r="DK174" i="5"/>
  <c r="DJ174" i="5"/>
  <c r="DM151" i="5"/>
  <c r="DK151" i="5"/>
  <c r="DJ151" i="5"/>
  <c r="DK22" i="5"/>
  <c r="DJ22" i="5"/>
  <c r="DJ29" i="5"/>
  <c r="DK29" i="5"/>
  <c r="DK46" i="5"/>
  <c r="DJ46" i="5"/>
  <c r="DK34" i="5"/>
  <c r="DJ34" i="5"/>
  <c r="DK79" i="5"/>
  <c r="DJ79" i="5"/>
  <c r="DK87" i="5"/>
  <c r="DJ87" i="5"/>
  <c r="DK203" i="5"/>
  <c r="DJ203" i="5"/>
  <c r="DK210" i="5"/>
  <c r="DJ210" i="5"/>
  <c r="DK278" i="5"/>
  <c r="DJ278" i="5"/>
  <c r="DK294" i="5"/>
  <c r="DJ294" i="5"/>
  <c r="DK303" i="5"/>
  <c r="DJ303" i="5"/>
  <c r="DK310" i="5"/>
  <c r="DJ310" i="5"/>
  <c r="DK326" i="5"/>
  <c r="DJ326" i="5"/>
  <c r="DK297" i="5"/>
  <c r="DJ297" i="5"/>
  <c r="DJ397" i="5"/>
  <c r="DK397" i="5"/>
  <c r="DK409" i="5"/>
  <c r="DJ409" i="5"/>
  <c r="DK328" i="5"/>
  <c r="DJ328" i="5"/>
  <c r="DJ24" i="5"/>
  <c r="DK24" i="5"/>
  <c r="DJ37" i="5"/>
  <c r="DK37" i="5"/>
  <c r="DJ41" i="5"/>
  <c r="DK41" i="5"/>
  <c r="DK107" i="5"/>
  <c r="DJ107" i="5"/>
  <c r="DK115" i="5"/>
  <c r="DJ115" i="5"/>
  <c r="DJ117" i="5"/>
  <c r="DK117" i="5"/>
  <c r="DJ181" i="5"/>
  <c r="DK181" i="5"/>
  <c r="DK193" i="5"/>
  <c r="DJ193" i="5"/>
  <c r="DJ113" i="5"/>
  <c r="DK113" i="5"/>
  <c r="DK202" i="5"/>
  <c r="DJ202" i="5"/>
  <c r="DK179" i="5"/>
  <c r="DJ179" i="5"/>
  <c r="DK224" i="5"/>
  <c r="DJ224" i="5"/>
  <c r="DK272" i="5"/>
  <c r="DJ272" i="5"/>
  <c r="DK280" i="5"/>
  <c r="DJ280" i="5"/>
  <c r="DK288" i="5"/>
  <c r="DJ288" i="5"/>
  <c r="DJ292" i="5"/>
  <c r="DK292" i="5"/>
  <c r="DK296" i="5"/>
  <c r="DJ296" i="5"/>
  <c r="DT264" i="5"/>
  <c r="DJ308" i="5"/>
  <c r="DK308" i="5"/>
  <c r="DJ324" i="5"/>
  <c r="DK324" i="5"/>
  <c r="DK315" i="5"/>
  <c r="DJ315" i="5"/>
  <c r="DK302" i="5"/>
  <c r="DJ302" i="5"/>
  <c r="DK318" i="5"/>
  <c r="DJ318" i="5"/>
  <c r="DK305" i="5"/>
  <c r="DJ305" i="5"/>
  <c r="DK371" i="5"/>
  <c r="DJ371" i="5"/>
  <c r="DK387" i="5"/>
  <c r="DJ387" i="5"/>
  <c r="DK391" i="5"/>
  <c r="DJ391" i="5"/>
  <c r="DK395" i="5"/>
  <c r="DJ395" i="5"/>
  <c r="DK399" i="5"/>
  <c r="DJ399" i="5"/>
  <c r="DK403" i="5"/>
  <c r="DJ403" i="5"/>
  <c r="DK407" i="5"/>
  <c r="DJ407" i="5"/>
  <c r="DK411" i="5"/>
  <c r="DJ411" i="5"/>
  <c r="DK415" i="5"/>
  <c r="DJ415" i="5"/>
  <c r="DK419" i="5"/>
  <c r="DJ419" i="5"/>
  <c r="DK423" i="5"/>
  <c r="DJ423" i="5"/>
  <c r="DJ372" i="5"/>
  <c r="DK372" i="5"/>
  <c r="DK383" i="5"/>
  <c r="DJ383" i="5"/>
  <c r="DK368" i="5"/>
  <c r="DJ368" i="5"/>
  <c r="DK360" i="5"/>
  <c r="DJ360" i="5"/>
  <c r="DJ36" i="5"/>
  <c r="DK36" i="5"/>
  <c r="DS33" i="5"/>
  <c r="DJ33" i="5"/>
  <c r="DK33" i="5"/>
  <c r="DS138" i="5"/>
  <c r="DK138" i="5"/>
  <c r="DJ138" i="5"/>
  <c r="DK58" i="5"/>
  <c r="DJ58" i="5"/>
  <c r="EW66" i="5"/>
  <c r="DK66" i="5"/>
  <c r="DJ66" i="5"/>
  <c r="DS120" i="5"/>
  <c r="DJ120" i="5"/>
  <c r="DK120" i="5"/>
  <c r="DN156" i="5"/>
  <c r="DJ156" i="5"/>
  <c r="DK156" i="5"/>
  <c r="EW118" i="5"/>
  <c r="DK118" i="5"/>
  <c r="DJ118" i="5"/>
  <c r="DK142" i="5"/>
  <c r="DJ142" i="5"/>
  <c r="DM264" i="5"/>
  <c r="DK264" i="5"/>
  <c r="DJ264" i="5"/>
  <c r="DK246" i="5"/>
  <c r="DJ246" i="5"/>
  <c r="DM232" i="5"/>
  <c r="DK232" i="5"/>
  <c r="DJ232" i="5"/>
  <c r="DK263" i="5"/>
  <c r="DJ263" i="5"/>
  <c r="DN267" i="5"/>
  <c r="DK267" i="5"/>
  <c r="DJ267" i="5"/>
  <c r="DM345" i="5"/>
  <c r="DK345" i="5"/>
  <c r="DJ345" i="5"/>
  <c r="DJ341" i="5"/>
  <c r="DK341" i="5"/>
  <c r="DN361" i="5"/>
  <c r="DK361" i="5"/>
  <c r="DJ361" i="5"/>
  <c r="DM358" i="5"/>
  <c r="DK358" i="5"/>
  <c r="DJ358" i="5"/>
  <c r="DS94" i="5"/>
  <c r="DK94" i="5"/>
  <c r="DJ94" i="5"/>
  <c r="DL64" i="5"/>
  <c r="DJ64" i="5"/>
  <c r="DK64" i="5"/>
  <c r="DK342" i="5"/>
  <c r="DJ342" i="5"/>
  <c r="DK351" i="5"/>
  <c r="DJ351" i="5"/>
  <c r="DM190" i="5"/>
  <c r="DK190" i="5"/>
  <c r="DJ190" i="5"/>
  <c r="DM233" i="5"/>
  <c r="DK233" i="5"/>
  <c r="DJ233" i="5"/>
  <c r="DK216" i="5"/>
  <c r="DJ216" i="5"/>
  <c r="DN337" i="5"/>
  <c r="DK337" i="5"/>
  <c r="DJ337" i="5"/>
  <c r="DK370" i="5"/>
  <c r="DJ370" i="5"/>
  <c r="DK145" i="5"/>
  <c r="DJ145" i="5"/>
  <c r="DK150" i="5"/>
  <c r="DJ150" i="5"/>
  <c r="EW184" i="5"/>
  <c r="DK184" i="5"/>
  <c r="DJ184" i="5"/>
  <c r="DK239" i="5"/>
  <c r="DJ239" i="5"/>
  <c r="DK99" i="5"/>
  <c r="DJ99" i="5"/>
  <c r="EW182" i="5"/>
  <c r="DK182" i="5"/>
  <c r="DJ182" i="5"/>
  <c r="DJ333" i="5"/>
  <c r="DK333" i="5"/>
  <c r="DK26" i="5"/>
  <c r="DJ26" i="5"/>
  <c r="DK71" i="5"/>
  <c r="DJ71" i="5"/>
  <c r="DJ85" i="5"/>
  <c r="DK85" i="5"/>
  <c r="DK82" i="5"/>
  <c r="DJ82" i="5"/>
  <c r="DK110" i="5"/>
  <c r="DJ110" i="5"/>
  <c r="DK169" i="5"/>
  <c r="DJ169" i="5"/>
  <c r="DJ189" i="5"/>
  <c r="DK189" i="5"/>
  <c r="DJ220" i="5"/>
  <c r="DK220" i="5"/>
  <c r="DK171" i="5"/>
  <c r="DJ171" i="5"/>
  <c r="DK274" i="5"/>
  <c r="DJ274" i="5"/>
  <c r="DK286" i="5"/>
  <c r="DJ286" i="5"/>
  <c r="DJ252" i="5"/>
  <c r="DK252" i="5"/>
  <c r="DJ300" i="5"/>
  <c r="DK300" i="5"/>
  <c r="DJ316" i="5"/>
  <c r="DK316" i="5"/>
  <c r="DK218" i="5"/>
  <c r="DJ218" i="5"/>
  <c r="DK323" i="5"/>
  <c r="DJ323" i="5"/>
  <c r="DJ69" i="5"/>
  <c r="DK69" i="5"/>
  <c r="DJ65" i="5"/>
  <c r="DK65" i="5"/>
  <c r="DJ77" i="5"/>
  <c r="DK77" i="5"/>
  <c r="DJ80" i="5"/>
  <c r="DK80" i="5"/>
  <c r="DJ84" i="5"/>
  <c r="DK84" i="5"/>
  <c r="DJ157" i="5"/>
  <c r="DK157" i="5"/>
  <c r="DK111" i="5"/>
  <c r="DJ111" i="5"/>
  <c r="DK208" i="5"/>
  <c r="DJ208" i="5"/>
  <c r="DK161" i="5"/>
  <c r="DJ161" i="5"/>
  <c r="DJ173" i="5"/>
  <c r="DK173" i="5"/>
  <c r="DK185" i="5"/>
  <c r="DJ185" i="5"/>
  <c r="DK187" i="5"/>
  <c r="DJ187" i="5"/>
  <c r="DJ268" i="5"/>
  <c r="DK268" i="5"/>
  <c r="DJ276" i="5"/>
  <c r="DK276" i="5"/>
  <c r="DJ284" i="5"/>
  <c r="DK284" i="5"/>
  <c r="DJ21" i="5"/>
  <c r="DK21" i="5"/>
  <c r="DJ32" i="5"/>
  <c r="DK32" i="5"/>
  <c r="DK25" i="5"/>
  <c r="DJ25" i="5"/>
  <c r="DK42" i="5"/>
  <c r="DJ42" i="5"/>
  <c r="DJ48" i="5"/>
  <c r="DK48" i="5"/>
  <c r="DK63" i="5"/>
  <c r="DJ63" i="5"/>
  <c r="DK38" i="5"/>
  <c r="DJ38" i="5"/>
  <c r="DK47" i="5"/>
  <c r="DJ47" i="5"/>
  <c r="DK70" i="5"/>
  <c r="DJ70" i="5"/>
  <c r="DJ73" i="5"/>
  <c r="DK73" i="5"/>
  <c r="DJ89" i="5"/>
  <c r="DK89" i="5"/>
  <c r="DK78" i="5"/>
  <c r="DJ78" i="5"/>
  <c r="EN78" i="5"/>
  <c r="DK90" i="5"/>
  <c r="DJ90" i="5"/>
  <c r="DK106" i="5"/>
  <c r="DJ106" i="5"/>
  <c r="DK158" i="5"/>
  <c r="DJ158" i="5"/>
  <c r="DJ108" i="5"/>
  <c r="DK108" i="5"/>
  <c r="DJ112" i="5"/>
  <c r="DK112" i="5"/>
  <c r="DJ116" i="5"/>
  <c r="DK116" i="5"/>
  <c r="DJ204" i="5"/>
  <c r="DK204" i="5"/>
  <c r="DK207" i="5"/>
  <c r="DJ207" i="5"/>
  <c r="DK198" i="5"/>
  <c r="DJ198" i="5"/>
  <c r="DK214" i="5"/>
  <c r="DJ214" i="5"/>
  <c r="DK222" i="5"/>
  <c r="DJ222" i="5"/>
  <c r="DK230" i="5"/>
  <c r="DJ230" i="5"/>
  <c r="DK175" i="5"/>
  <c r="DJ175" i="5"/>
  <c r="DK194" i="5"/>
  <c r="DJ194" i="5"/>
  <c r="DJ197" i="5"/>
  <c r="DK197" i="5"/>
  <c r="DJ221" i="5"/>
  <c r="DK221" i="5"/>
  <c r="DK225" i="5"/>
  <c r="DJ225" i="5"/>
  <c r="DJ229" i="5"/>
  <c r="DK229" i="5"/>
  <c r="DJ269" i="5"/>
  <c r="DK269" i="5"/>
  <c r="DK273" i="5"/>
  <c r="DJ273" i="5"/>
  <c r="DJ277" i="5"/>
  <c r="DK277" i="5"/>
  <c r="DK281" i="5"/>
  <c r="DJ281" i="5"/>
  <c r="DJ285" i="5"/>
  <c r="DK285" i="5"/>
  <c r="DK289" i="5"/>
  <c r="DJ289" i="5"/>
  <c r="DJ293" i="5"/>
  <c r="DK293" i="5"/>
  <c r="DK167" i="5"/>
  <c r="DJ167" i="5"/>
  <c r="EN220" i="5"/>
  <c r="DK304" i="5"/>
  <c r="DJ304" i="5"/>
  <c r="DK320" i="5"/>
  <c r="DJ320" i="5"/>
  <c r="DK307" i="5"/>
  <c r="DJ307" i="5"/>
  <c r="DK311" i="5"/>
  <c r="DJ311" i="5"/>
  <c r="DK248" i="5"/>
  <c r="DJ248" i="5"/>
  <c r="DK298" i="5"/>
  <c r="DJ298" i="5"/>
  <c r="DK314" i="5"/>
  <c r="DJ314" i="5"/>
  <c r="DJ301" i="5"/>
  <c r="DK301" i="5"/>
  <c r="DJ325" i="5"/>
  <c r="DK325" i="5"/>
  <c r="DK313" i="5"/>
  <c r="DJ313" i="5"/>
  <c r="DJ332" i="5"/>
  <c r="DK332" i="5"/>
  <c r="DK367" i="5"/>
  <c r="DJ367" i="5"/>
  <c r="DK382" i="5"/>
  <c r="DJ382" i="5"/>
  <c r="DJ388" i="5"/>
  <c r="DK388" i="5"/>
  <c r="DK392" i="5"/>
  <c r="DJ392" i="5"/>
  <c r="DJ396" i="5"/>
  <c r="DK396" i="5"/>
  <c r="DK400" i="5"/>
  <c r="DJ400" i="5"/>
  <c r="DJ404" i="5"/>
  <c r="DK404" i="5"/>
  <c r="DK408" i="5"/>
  <c r="DJ408" i="5"/>
  <c r="DJ412" i="5"/>
  <c r="DK412" i="5"/>
  <c r="DK416" i="5"/>
  <c r="DJ416" i="5"/>
  <c r="DJ420" i="5"/>
  <c r="DK420" i="5"/>
  <c r="DK424" i="5"/>
  <c r="DJ424" i="5"/>
  <c r="DJ364" i="5"/>
  <c r="DK364" i="5"/>
  <c r="DJ380" i="5"/>
  <c r="DK380" i="5"/>
  <c r="DJ61" i="5"/>
  <c r="DK61" i="5"/>
  <c r="DJ60" i="5"/>
  <c r="DK60" i="5"/>
  <c r="DS50" i="5"/>
  <c r="DK50" i="5"/>
  <c r="DJ50" i="5"/>
  <c r="EW97" i="5"/>
  <c r="DJ97" i="5"/>
  <c r="DK97" i="5"/>
  <c r="DS140" i="5"/>
  <c r="DU140" i="5" s="1"/>
  <c r="DY140" i="5" s="1"/>
  <c r="EA140" i="5" s="1"/>
  <c r="DJ140" i="5"/>
  <c r="DK140" i="5"/>
  <c r="DM53" i="5"/>
  <c r="DJ53" i="5"/>
  <c r="DK53" i="5"/>
  <c r="DS132" i="5"/>
  <c r="DU132" i="5" s="1"/>
  <c r="DY132" i="5" s="1"/>
  <c r="EA132" i="5" s="1"/>
  <c r="DJ132" i="5"/>
  <c r="DK132" i="5"/>
  <c r="EW162" i="5"/>
  <c r="DK162" i="5"/>
  <c r="DJ162" i="5"/>
  <c r="DK152" i="5"/>
  <c r="DJ152" i="5"/>
  <c r="DK238" i="5"/>
  <c r="DJ238" i="5"/>
  <c r="DM262" i="5"/>
  <c r="DK262" i="5"/>
  <c r="DJ262" i="5"/>
  <c r="DL339" i="5"/>
  <c r="DK339" i="5"/>
  <c r="DJ339" i="5"/>
  <c r="DL235" i="5"/>
  <c r="DK235" i="5"/>
  <c r="DJ235" i="5"/>
  <c r="EW384" i="5"/>
  <c r="DK384" i="5"/>
  <c r="DJ384" i="5"/>
  <c r="DL354" i="5"/>
  <c r="DK354" i="5"/>
  <c r="DJ354" i="5"/>
  <c r="DK39" i="5"/>
  <c r="DJ39" i="5"/>
  <c r="DS128" i="5"/>
  <c r="DK128" i="5"/>
  <c r="DJ128" i="5"/>
  <c r="EW92" i="5"/>
  <c r="DJ92" i="5"/>
  <c r="DK92" i="5"/>
  <c r="DN129" i="5"/>
  <c r="DK129" i="5"/>
  <c r="DJ129" i="5"/>
  <c r="EW160" i="5"/>
  <c r="DK160" i="5"/>
  <c r="DJ160" i="5"/>
  <c r="DK362" i="5"/>
  <c r="DJ362" i="5"/>
  <c r="EW186" i="5"/>
  <c r="DK186" i="5"/>
  <c r="DJ186" i="5"/>
  <c r="DM381" i="5"/>
  <c r="DJ381" i="5"/>
  <c r="DK381" i="5"/>
  <c r="DJ100" i="5"/>
  <c r="DK100" i="5"/>
  <c r="DS121" i="5"/>
  <c r="DU121" i="5" s="1"/>
  <c r="DY121" i="5" s="1"/>
  <c r="EA121" i="5" s="1"/>
  <c r="DK121" i="5"/>
  <c r="DJ121" i="5"/>
  <c r="EW168" i="5"/>
  <c r="DK168" i="5"/>
  <c r="DJ168" i="5"/>
  <c r="DK331" i="5"/>
  <c r="DJ331" i="5"/>
  <c r="EW164" i="5"/>
  <c r="DJ164" i="5"/>
  <c r="DK164" i="5"/>
  <c r="DJ28" i="5"/>
  <c r="DK28" i="5"/>
  <c r="DK30" i="5"/>
  <c r="DJ30" i="5"/>
  <c r="DK75" i="5"/>
  <c r="DJ75" i="5"/>
  <c r="DK83" i="5"/>
  <c r="DJ83" i="5"/>
  <c r="DK200" i="5"/>
  <c r="DJ200" i="5"/>
  <c r="DJ228" i="5"/>
  <c r="DK228" i="5"/>
  <c r="DK299" i="5"/>
  <c r="DJ299" i="5"/>
  <c r="DK363" i="5"/>
  <c r="DJ363" i="5"/>
  <c r="DJ389" i="5"/>
  <c r="DK389" i="5"/>
  <c r="EW105" i="5"/>
  <c r="DJ105" i="5"/>
  <c r="DK105" i="5"/>
  <c r="DJ125" i="5"/>
  <c r="DK125" i="5"/>
  <c r="DM166" i="5"/>
  <c r="DK166" i="5"/>
  <c r="DJ166" i="5"/>
  <c r="DS154" i="5"/>
  <c r="DU154" i="5" s="1"/>
  <c r="DY154" i="5" s="1"/>
  <c r="EA154" i="5" s="1"/>
  <c r="DK154" i="5"/>
  <c r="DJ154" i="5"/>
  <c r="DN261" i="5"/>
  <c r="DJ261" i="5"/>
  <c r="DK261" i="5"/>
  <c r="DK265" i="5"/>
  <c r="DJ265" i="5"/>
  <c r="DN353" i="5"/>
  <c r="DK353" i="5"/>
  <c r="DJ353" i="5"/>
  <c r="DK266" i="5"/>
  <c r="DJ266" i="5"/>
  <c r="DL348" i="5"/>
  <c r="DJ348" i="5"/>
  <c r="DK348" i="5"/>
  <c r="DJ172" i="5"/>
  <c r="DK172" i="5"/>
  <c r="DK123" i="5"/>
  <c r="DJ123" i="5"/>
  <c r="DJ52" i="5"/>
  <c r="DK52" i="5"/>
  <c r="DK146" i="5"/>
  <c r="DJ146" i="5"/>
  <c r="DK59" i="5"/>
  <c r="DJ59" i="5"/>
  <c r="DN346" i="5"/>
  <c r="DK346" i="5"/>
  <c r="DJ346" i="5"/>
  <c r="EW178" i="5"/>
  <c r="DK178" i="5"/>
  <c r="DJ178" i="5"/>
  <c r="EW91" i="5"/>
  <c r="DK91" i="5"/>
  <c r="DJ91" i="5"/>
  <c r="DJ244" i="5"/>
  <c r="DK244" i="5"/>
  <c r="DK240" i="5"/>
  <c r="DJ240" i="5"/>
  <c r="EW124" i="5"/>
  <c r="DJ124" i="5"/>
  <c r="DK124" i="5"/>
  <c r="EW192" i="5"/>
  <c r="DK192" i="5"/>
  <c r="DJ192" i="5"/>
  <c r="EW176" i="5"/>
  <c r="DK176" i="5"/>
  <c r="DJ176" i="5"/>
  <c r="EW149" i="5"/>
  <c r="DJ149" i="5"/>
  <c r="DK149" i="5"/>
  <c r="DN355" i="5"/>
  <c r="DK355" i="5"/>
  <c r="DJ355" i="5"/>
  <c r="DT89" i="5"/>
  <c r="DL170" i="5"/>
  <c r="DS174" i="5"/>
  <c r="DU174" i="5" s="1"/>
  <c r="DY174" i="5" s="1"/>
  <c r="EN171" i="5"/>
  <c r="DT278" i="5"/>
  <c r="DL60" i="5"/>
  <c r="EN79" i="5"/>
  <c r="DS133" i="5"/>
  <c r="DU133" i="5" s="1"/>
  <c r="DY133" i="5" s="1"/>
  <c r="EH133" i="5" s="1"/>
  <c r="DM170" i="5"/>
  <c r="EN183" i="5"/>
  <c r="DT203" i="5"/>
  <c r="DT29" i="5"/>
  <c r="EW50" i="5"/>
  <c r="DS60" i="5"/>
  <c r="DS148" i="5"/>
  <c r="DU148" i="5" s="1"/>
  <c r="DY148" i="5" s="1"/>
  <c r="DS170" i="5"/>
  <c r="EN191" i="5"/>
  <c r="DM36" i="5"/>
  <c r="DS64" i="5"/>
  <c r="DN151" i="5"/>
  <c r="EN142" i="5"/>
  <c r="DN162" i="5"/>
  <c r="DN174" i="5"/>
  <c r="EN226" i="5"/>
  <c r="DT240" i="5"/>
  <c r="DT268" i="5"/>
  <c r="DT285" i="5"/>
  <c r="EN303" i="5"/>
  <c r="EN233" i="5"/>
  <c r="EN328" i="5"/>
  <c r="DT381" i="5"/>
  <c r="DT416" i="5"/>
  <c r="DM352" i="5"/>
  <c r="DL151" i="5"/>
  <c r="EN87" i="5"/>
  <c r="DL174" i="5"/>
  <c r="EN179" i="5"/>
  <c r="EN187" i="5"/>
  <c r="DT184" i="5"/>
  <c r="DU184" i="5" s="1"/>
  <c r="DY184" i="5" s="1"/>
  <c r="EA184" i="5" s="1"/>
  <c r="DT218" i="5"/>
  <c r="EN247" i="5"/>
  <c r="EN192" i="5"/>
  <c r="DT272" i="5"/>
  <c r="EW352" i="5"/>
  <c r="DL149" i="5"/>
  <c r="EW151" i="5"/>
  <c r="DT27" i="5"/>
  <c r="DL66" i="5"/>
  <c r="DS149" i="5"/>
  <c r="DS151" i="5"/>
  <c r="EN82" i="5"/>
  <c r="DT156" i="5"/>
  <c r="DU156" i="5" s="1"/>
  <c r="DY156" i="5" s="1"/>
  <c r="EN141" i="5"/>
  <c r="DM162" i="5"/>
  <c r="DM174" i="5"/>
  <c r="EN199" i="5"/>
  <c r="EN270" i="5"/>
  <c r="EN405" i="5"/>
  <c r="DT394" i="5"/>
  <c r="DN352" i="5"/>
  <c r="DL352" i="5"/>
  <c r="DS155" i="5"/>
  <c r="DT213" i="5"/>
  <c r="DU213" i="5" s="1"/>
  <c r="DY213" i="5" s="1"/>
  <c r="EA213" i="5" s="1"/>
  <c r="DT297" i="5"/>
  <c r="EN299" i="5"/>
  <c r="DT88" i="5"/>
  <c r="EN36" i="5"/>
  <c r="EN81" i="5"/>
  <c r="EN153" i="5"/>
  <c r="DT267" i="5"/>
  <c r="DN39" i="5"/>
  <c r="DT70" i="5"/>
  <c r="DT244" i="5"/>
  <c r="EW355" i="5"/>
  <c r="DN64" i="5"/>
  <c r="DL91" i="5"/>
  <c r="EN71" i="5"/>
  <c r="DN134" i="5"/>
  <c r="DT123" i="5"/>
  <c r="DU123" i="5" s="1"/>
  <c r="DY123" i="5" s="1"/>
  <c r="EA123" i="5" s="1"/>
  <c r="DT136" i="5"/>
  <c r="DM176" i="5"/>
  <c r="DT151" i="5"/>
  <c r="DU219" i="5"/>
  <c r="DY219" i="5" s="1"/>
  <c r="EH219" i="5" s="1"/>
  <c r="DT162" i="5"/>
  <c r="DU162" i="5" s="1"/>
  <c r="DY162" i="5" s="1"/>
  <c r="EA162" i="5" s="1"/>
  <c r="DT170" i="5"/>
  <c r="EW240" i="5"/>
  <c r="EW244" i="5"/>
  <c r="EN207" i="5"/>
  <c r="DT257" i="5"/>
  <c r="DU257" i="5" s="1"/>
  <c r="DY257" i="5" s="1"/>
  <c r="DT263" i="5"/>
  <c r="EN206" i="5"/>
  <c r="DT281" i="5"/>
  <c r="EN325" i="5"/>
  <c r="DL355" i="5"/>
  <c r="DT388" i="5"/>
  <c r="DM149" i="5"/>
  <c r="EN195" i="5"/>
  <c r="DN244" i="5"/>
  <c r="DN240" i="5"/>
  <c r="DN33" i="5"/>
  <c r="EW64" i="5"/>
  <c r="DM94" i="5"/>
  <c r="DN124" i="5"/>
  <c r="EN86" i="5"/>
  <c r="EN219" i="5"/>
  <c r="DL240" i="5"/>
  <c r="DL244" i="5"/>
  <c r="DT242" i="5"/>
  <c r="DU242" i="5" s="1"/>
  <c r="DY242" i="5" s="1"/>
  <c r="EN252" i="5"/>
  <c r="EN250" i="5"/>
  <c r="EN397" i="5"/>
  <c r="DT398" i="5"/>
  <c r="EN41" i="5"/>
  <c r="DN94" i="5"/>
  <c r="DL124" i="5"/>
  <c r="DS176" i="5"/>
  <c r="DM192" i="5"/>
  <c r="EN56" i="5"/>
  <c r="DS124" i="5"/>
  <c r="DN149" i="5"/>
  <c r="DL176" i="5"/>
  <c r="DL192" i="5"/>
  <c r="DM120" i="5"/>
  <c r="DN176" i="5"/>
  <c r="DS192" i="5"/>
  <c r="DU192" i="5" s="1"/>
  <c r="DY192" i="5" s="1"/>
  <c r="EA192" i="5" s="1"/>
  <c r="EN121" i="5"/>
  <c r="DM355" i="5"/>
  <c r="DT411" i="5"/>
  <c r="DT408" i="5"/>
  <c r="DM124" i="5"/>
  <c r="DS355" i="5"/>
  <c r="DU355" i="5" s="1"/>
  <c r="DY355" i="5" s="1"/>
  <c r="EH355" i="5" s="1"/>
  <c r="EW39" i="5"/>
  <c r="DT60" i="5"/>
  <c r="DS134" i="5"/>
  <c r="EW120" i="5"/>
  <c r="EN127" i="5"/>
  <c r="EN202" i="5"/>
  <c r="EN225" i="5"/>
  <c r="EN168" i="5"/>
  <c r="EN304" i="5"/>
  <c r="EN224" i="5"/>
  <c r="DT276" i="5"/>
  <c r="DT289" i="5"/>
  <c r="DL384" i="5"/>
  <c r="EN230" i="5"/>
  <c r="EN48" i="5"/>
  <c r="EN369" i="5"/>
  <c r="DL39" i="5"/>
  <c r="DN58" i="5"/>
  <c r="DT67" i="5"/>
  <c r="DU67" i="5" s="1"/>
  <c r="DY67" i="5" s="1"/>
  <c r="EH67" i="5" s="1"/>
  <c r="DN130" i="5"/>
  <c r="DT149" i="5"/>
  <c r="DN120" i="5"/>
  <c r="DL120" i="5"/>
  <c r="EN221" i="5"/>
  <c r="EN234" i="5"/>
  <c r="EN160" i="5"/>
  <c r="EN327" i="5"/>
  <c r="DT422" i="5"/>
  <c r="DT57" i="5"/>
  <c r="DM39" i="5"/>
  <c r="DN57" i="5"/>
  <c r="DN155" i="5"/>
  <c r="EN125" i="5"/>
  <c r="EN320" i="5"/>
  <c r="DU327" i="5"/>
  <c r="DY327" i="5" s="1"/>
  <c r="EA327" i="5" s="1"/>
  <c r="EN347" i="5"/>
  <c r="EN318" i="5"/>
  <c r="DT384" i="5"/>
  <c r="EN47" i="5"/>
  <c r="EN80" i="5"/>
  <c r="DS118" i="5"/>
  <c r="EN211" i="5"/>
  <c r="DS232" i="5"/>
  <c r="EN209" i="5"/>
  <c r="DT91" i="5"/>
  <c r="DT139" i="5"/>
  <c r="DT176" i="5"/>
  <c r="EN286" i="5"/>
  <c r="EN235" i="5"/>
  <c r="DT271" i="5"/>
  <c r="DL346" i="5"/>
  <c r="DT280" i="5"/>
  <c r="DM384" i="5"/>
  <c r="EN326" i="5"/>
  <c r="EW381" i="5"/>
  <c r="DT415" i="5"/>
  <c r="EN404" i="5"/>
  <c r="DL50" i="5"/>
  <c r="DM61" i="5"/>
  <c r="DT24" i="5"/>
  <c r="EN26" i="5"/>
  <c r="DM51" i="5"/>
  <c r="EW61" i="5"/>
  <c r="DM60" i="5"/>
  <c r="EN92" i="5"/>
  <c r="EN72" i="5"/>
  <c r="DN178" i="5"/>
  <c r="DT131" i="5"/>
  <c r="DU131" i="5" s="1"/>
  <c r="DY131" i="5" s="1"/>
  <c r="EH131" i="5" s="1"/>
  <c r="DT188" i="5"/>
  <c r="EN294" i="5"/>
  <c r="DS384" i="5"/>
  <c r="DT301" i="5"/>
  <c r="DN362" i="5"/>
  <c r="EN403" i="5"/>
  <c r="DL141" i="5"/>
  <c r="EN361" i="5"/>
  <c r="DT23" i="5"/>
  <c r="DM50" i="5"/>
  <c r="DM56" i="5"/>
  <c r="DN60" i="5"/>
  <c r="DN125" i="5"/>
  <c r="DS139" i="5"/>
  <c r="DL188" i="5"/>
  <c r="DU211" i="5"/>
  <c r="DY211" i="5" s="1"/>
  <c r="EH211" i="5" s="1"/>
  <c r="EN30" i="5"/>
  <c r="DL97" i="5"/>
  <c r="DM97" i="5"/>
  <c r="EN74" i="5"/>
  <c r="EN93" i="5"/>
  <c r="DS125" i="5"/>
  <c r="DU125" i="5" s="1"/>
  <c r="DY125" i="5" s="1"/>
  <c r="DS142" i="5"/>
  <c r="DU142" i="5" s="1"/>
  <c r="DY142" i="5" s="1"/>
  <c r="EH142" i="5" s="1"/>
  <c r="DL51" i="5"/>
  <c r="DS61" i="5"/>
  <c r="DL61" i="5"/>
  <c r="EW60" i="5"/>
  <c r="DU126" i="5"/>
  <c r="DY126" i="5" s="1"/>
  <c r="EH126" i="5" s="1"/>
  <c r="DS147" i="5"/>
  <c r="DT256" i="5"/>
  <c r="DU256" i="5" s="1"/>
  <c r="DY256" i="5" s="1"/>
  <c r="DM346" i="5"/>
  <c r="EN315" i="5"/>
  <c r="DS362" i="5"/>
  <c r="EN374" i="5"/>
  <c r="EW147" i="5"/>
  <c r="EN377" i="5"/>
  <c r="DT22" i="5"/>
  <c r="DM58" i="5"/>
  <c r="DM66" i="5"/>
  <c r="EW56" i="5"/>
  <c r="EN73" i="5"/>
  <c r="DL94" i="5"/>
  <c r="DL100" i="5"/>
  <c r="EN76" i="5"/>
  <c r="DN127" i="5"/>
  <c r="DN136" i="5"/>
  <c r="DN141" i="5"/>
  <c r="DN144" i="5"/>
  <c r="DN121" i="5"/>
  <c r="DT134" i="5"/>
  <c r="DT150" i="5"/>
  <c r="DM188" i="5"/>
  <c r="DT124" i="5"/>
  <c r="EN158" i="5"/>
  <c r="DT143" i="5"/>
  <c r="DT290" i="5"/>
  <c r="DT291" i="5"/>
  <c r="EW346" i="5"/>
  <c r="EN311" i="5"/>
  <c r="EN338" i="5"/>
  <c r="EW263" i="5"/>
  <c r="DL266" i="5"/>
  <c r="DN266" i="5"/>
  <c r="EW261" i="5"/>
  <c r="DT389" i="5"/>
  <c r="DT401" i="5"/>
  <c r="DT417" i="5"/>
  <c r="DL381" i="5"/>
  <c r="DT410" i="5"/>
  <c r="EW362" i="5"/>
  <c r="DT407" i="5"/>
  <c r="DT396" i="5"/>
  <c r="DT351" i="5"/>
  <c r="DT424" i="5"/>
  <c r="DN100" i="5"/>
  <c r="DL127" i="5"/>
  <c r="EW139" i="5"/>
  <c r="DM147" i="5"/>
  <c r="EW141" i="5"/>
  <c r="EN31" i="5"/>
  <c r="EW58" i="5"/>
  <c r="DS66" i="5"/>
  <c r="DS56" i="5"/>
  <c r="DU56" i="5" s="1"/>
  <c r="DY56" i="5" s="1"/>
  <c r="EW94" i="5"/>
  <c r="DM100" i="5"/>
  <c r="DS127" i="5"/>
  <c r="DU127" i="5" s="1"/>
  <c r="DY127" i="5" s="1"/>
  <c r="EA127" i="5" s="1"/>
  <c r="DS141" i="5"/>
  <c r="DU141" i="5" s="1"/>
  <c r="DY141" i="5" s="1"/>
  <c r="EH141" i="5" s="1"/>
  <c r="EN106" i="5"/>
  <c r="EW121" i="5"/>
  <c r="DL178" i="5"/>
  <c r="DL186" i="5"/>
  <c r="DM178" i="5"/>
  <c r="DM186" i="5"/>
  <c r="DS188" i="5"/>
  <c r="EN204" i="5"/>
  <c r="EN208" i="5"/>
  <c r="EW235" i="5"/>
  <c r="DT155" i="5"/>
  <c r="EN239" i="5"/>
  <c r="DT275" i="5"/>
  <c r="DL345" i="5"/>
  <c r="EN222" i="5"/>
  <c r="DT273" i="5"/>
  <c r="EN305" i="5"/>
  <c r="EN321" i="5"/>
  <c r="EN334" i="5"/>
  <c r="EN342" i="5"/>
  <c r="EN345" i="5"/>
  <c r="DS263" i="5"/>
  <c r="EW266" i="5"/>
  <c r="DM266" i="5"/>
  <c r="DS261" i="5"/>
  <c r="DU261" i="5" s="1"/>
  <c r="DY261" i="5" s="1"/>
  <c r="DM362" i="5"/>
  <c r="DT52" i="5"/>
  <c r="DL362" i="5"/>
  <c r="DM127" i="5"/>
  <c r="EN43" i="5"/>
  <c r="EN44" i="5"/>
  <c r="DL139" i="5"/>
  <c r="DS100" i="5"/>
  <c r="DU234" i="5"/>
  <c r="DY234" i="5" s="1"/>
  <c r="EA234" i="5" s="1"/>
  <c r="EN28" i="5"/>
  <c r="DL56" i="5"/>
  <c r="EW100" i="5"/>
  <c r="DS136" i="5"/>
  <c r="DN154" i="5"/>
  <c r="DS58" i="5"/>
  <c r="DL58" i="5"/>
  <c r="DU93" i="5"/>
  <c r="DY93" i="5" s="1"/>
  <c r="EH93" i="5" s="1"/>
  <c r="DN139" i="5"/>
  <c r="DN142" i="5"/>
  <c r="DN147" i="5"/>
  <c r="DM121" i="5"/>
  <c r="DL121" i="5"/>
  <c r="DS178" i="5"/>
  <c r="DS186" i="5"/>
  <c r="DN188" i="5"/>
  <c r="EN163" i="5"/>
  <c r="EN194" i="5"/>
  <c r="EN255" i="5"/>
  <c r="EN324" i="5"/>
  <c r="EW345" i="5"/>
  <c r="DM263" i="5"/>
  <c r="DM261" i="5"/>
  <c r="DN381" i="5"/>
  <c r="DS381" i="5"/>
  <c r="EW36" i="5"/>
  <c r="DM57" i="5"/>
  <c r="DT146" i="5"/>
  <c r="DU146" i="5" s="1"/>
  <c r="DY146" i="5" s="1"/>
  <c r="EA146" i="5" s="1"/>
  <c r="EN167" i="5"/>
  <c r="EW232" i="5"/>
  <c r="DN232" i="5"/>
  <c r="EN329" i="5"/>
  <c r="EN337" i="5"/>
  <c r="DM385" i="5"/>
  <c r="DS53" i="5"/>
  <c r="EW57" i="5"/>
  <c r="EN84" i="5"/>
  <c r="DN140" i="5"/>
  <c r="DL232" i="5"/>
  <c r="DT293" i="5"/>
  <c r="EN317" i="5"/>
  <c r="EW53" i="5"/>
  <c r="DN36" i="5"/>
  <c r="DL36" i="5"/>
  <c r="DN138" i="5"/>
  <c r="DS36" i="5"/>
  <c r="DU36" i="5" s="1"/>
  <c r="DY36" i="5" s="1"/>
  <c r="DS57" i="5"/>
  <c r="DT145" i="5"/>
  <c r="DU145" i="5" s="1"/>
  <c r="DY145" i="5" s="1"/>
  <c r="EN223" i="5"/>
  <c r="EN227" i="5"/>
  <c r="EN229" i="5"/>
  <c r="DL53" i="5"/>
  <c r="DT366" i="5"/>
  <c r="DU366" i="5" s="1"/>
  <c r="DY366" i="5" s="1"/>
  <c r="EA366" i="5" s="1"/>
  <c r="DU33" i="5"/>
  <c r="DY33" i="5" s="1"/>
  <c r="EA33" i="5" s="1"/>
  <c r="DT212" i="5"/>
  <c r="DU212" i="5" s="1"/>
  <c r="DY212" i="5" s="1"/>
  <c r="EN212" i="5"/>
  <c r="DT346" i="5"/>
  <c r="DU346" i="5" s="1"/>
  <c r="DY346" i="5" s="1"/>
  <c r="EH346" i="5" s="1"/>
  <c r="EN346" i="5"/>
  <c r="EN573" i="5"/>
  <c r="DT573" i="5"/>
  <c r="DU573" i="5" s="1"/>
  <c r="DY573" i="5" s="1"/>
  <c r="DS267" i="5"/>
  <c r="DM267" i="5"/>
  <c r="EW267" i="5"/>
  <c r="DT489" i="5"/>
  <c r="EN489" i="5"/>
  <c r="EW348" i="5"/>
  <c r="DN348" i="5"/>
  <c r="DM348" i="5"/>
  <c r="DT530" i="5"/>
  <c r="EN530" i="5"/>
  <c r="DT339" i="5"/>
  <c r="EN339" i="5"/>
  <c r="EN390" i="5"/>
  <c r="DT390" i="5"/>
  <c r="DM128" i="5"/>
  <c r="DL128" i="5"/>
  <c r="DT201" i="5"/>
  <c r="EN201" i="5"/>
  <c r="DT248" i="5"/>
  <c r="EN248" i="5"/>
  <c r="EN258" i="5"/>
  <c r="DT258" i="5"/>
  <c r="DU258" i="5" s="1"/>
  <c r="DY258" i="5" s="1"/>
  <c r="DT312" i="5"/>
  <c r="EN312" i="5"/>
  <c r="DM342" i="5"/>
  <c r="EW342" i="5"/>
  <c r="DN351" i="5"/>
  <c r="DL351" i="5"/>
  <c r="DS351" i="5"/>
  <c r="EW351" i="5"/>
  <c r="DM351" i="5"/>
  <c r="EN406" i="5"/>
  <c r="DT406" i="5"/>
  <c r="EN448" i="5"/>
  <c r="DT448" i="5"/>
  <c r="EN423" i="5"/>
  <c r="DT423" i="5"/>
  <c r="DS103" i="5"/>
  <c r="EW103" i="5"/>
  <c r="EN180" i="5"/>
  <c r="DT180" i="5"/>
  <c r="DU180" i="5" s="1"/>
  <c r="DY180" i="5" s="1"/>
  <c r="EW340" i="5"/>
  <c r="DS340" i="5"/>
  <c r="DU340" i="5" s="1"/>
  <c r="DY340" i="5" s="1"/>
  <c r="EH340" i="5" s="1"/>
  <c r="DM340" i="5"/>
  <c r="DL340" i="5"/>
  <c r="DN340" i="5"/>
  <c r="EW385" i="5"/>
  <c r="DN385" i="5"/>
  <c r="DT531" i="5"/>
  <c r="EN531" i="5"/>
  <c r="DM549" i="5"/>
  <c r="DN549" i="5"/>
  <c r="DL549" i="5"/>
  <c r="DS549" i="5"/>
  <c r="DU549" i="5" s="1"/>
  <c r="DY549" i="5" s="1"/>
  <c r="DL103" i="5"/>
  <c r="DM105" i="5"/>
  <c r="DT138" i="5"/>
  <c r="DT178" i="5"/>
  <c r="EN190" i="5"/>
  <c r="EN196" i="5"/>
  <c r="EN261" i="5"/>
  <c r="DT246" i="5"/>
  <c r="EN492" i="5"/>
  <c r="DS385" i="5"/>
  <c r="DU385" i="5" s="1"/>
  <c r="DY385" i="5" s="1"/>
  <c r="DT418" i="5"/>
  <c r="EN355" i="5"/>
  <c r="DT559" i="5"/>
  <c r="DL577" i="5"/>
  <c r="EW549" i="5"/>
  <c r="DT586" i="5"/>
  <c r="DT583" i="5"/>
  <c r="DT42" i="5"/>
  <c r="EN164" i="5"/>
  <c r="DT164" i="5"/>
  <c r="DN118" i="5"/>
  <c r="DL118" i="5"/>
  <c r="DM118" i="5"/>
  <c r="EW128" i="5"/>
  <c r="DT253" i="5"/>
  <c r="DU253" i="5" s="1"/>
  <c r="DY253" i="5" s="1"/>
  <c r="EN253" i="5"/>
  <c r="DN264" i="5"/>
  <c r="DL264" i="5"/>
  <c r="DS264" i="5"/>
  <c r="EN266" i="5"/>
  <c r="DT266" i="5"/>
  <c r="DU266" i="5" s="1"/>
  <c r="DY266" i="5" s="1"/>
  <c r="DS353" i="5"/>
  <c r="DL353" i="5"/>
  <c r="EW353" i="5"/>
  <c r="DM353" i="5"/>
  <c r="EW172" i="5"/>
  <c r="DN172" i="5"/>
  <c r="DS172" i="5"/>
  <c r="DM172" i="5"/>
  <c r="DT332" i="5"/>
  <c r="EN332" i="5"/>
  <c r="DT344" i="5"/>
  <c r="EN344" i="5"/>
  <c r="DL129" i="5"/>
  <c r="EW129" i="5"/>
  <c r="DS129" i="5"/>
  <c r="DU129" i="5" s="1"/>
  <c r="DY129" i="5" s="1"/>
  <c r="EW190" i="5"/>
  <c r="DL190" i="5"/>
  <c r="DN190" i="5"/>
  <c r="DS190" i="5"/>
  <c r="DU190" i="5" s="1"/>
  <c r="DY190" i="5" s="1"/>
  <c r="DT506" i="5"/>
  <c r="EN506" i="5"/>
  <c r="DT475" i="5"/>
  <c r="EN475" i="5"/>
  <c r="DT496" i="5"/>
  <c r="EN496" i="5"/>
  <c r="DT524" i="5"/>
  <c r="EN524" i="5"/>
  <c r="EN589" i="5"/>
  <c r="DT589" i="5"/>
  <c r="DT502" i="5"/>
  <c r="EN502" i="5"/>
  <c r="EN597" i="5"/>
  <c r="DT597" i="5"/>
  <c r="DM561" i="5"/>
  <c r="EW561" i="5"/>
  <c r="DN561" i="5"/>
  <c r="DL561" i="5"/>
  <c r="EN587" i="5"/>
  <c r="DT587" i="5"/>
  <c r="EN147" i="5"/>
  <c r="DT147" i="5"/>
  <c r="DT484" i="5"/>
  <c r="EN484" i="5"/>
  <c r="EN600" i="5"/>
  <c r="DT600" i="5"/>
  <c r="EN463" i="5"/>
  <c r="DT463" i="5"/>
  <c r="DN335" i="5"/>
  <c r="DS335" i="5"/>
  <c r="DU335" i="5" s="1"/>
  <c r="DY335" i="5" s="1"/>
  <c r="DM335" i="5"/>
  <c r="EW335" i="5"/>
  <c r="EW135" i="5"/>
  <c r="DS135" i="5"/>
  <c r="DM135" i="5"/>
  <c r="DL135" i="5"/>
  <c r="DT472" i="5"/>
  <c r="EN472" i="5"/>
  <c r="DN51" i="5"/>
  <c r="EN85" i="5"/>
  <c r="DL92" i="5"/>
  <c r="DM92" i="5"/>
  <c r="EN90" i="5"/>
  <c r="DN103" i="5"/>
  <c r="DN143" i="5"/>
  <c r="EN104" i="5"/>
  <c r="DT152" i="5"/>
  <c r="DU152" i="5" s="1"/>
  <c r="DY152" i="5" s="1"/>
  <c r="DL172" i="5"/>
  <c r="EN174" i="5"/>
  <c r="EN259" i="5"/>
  <c r="DL335" i="5"/>
  <c r="DL342" i="5"/>
  <c r="DT232" i="5"/>
  <c r="EN378" i="5"/>
  <c r="EN399" i="5"/>
  <c r="DT419" i="5"/>
  <c r="EN501" i="5"/>
  <c r="DS561" i="5"/>
  <c r="EN536" i="5"/>
  <c r="EN568" i="5"/>
  <c r="DM129" i="5"/>
  <c r="DM265" i="5"/>
  <c r="EW265" i="5"/>
  <c r="DN265" i="5"/>
  <c r="DL265" i="5"/>
  <c r="DS265" i="5"/>
  <c r="DU265" i="5" s="1"/>
  <c r="DY265" i="5" s="1"/>
  <c r="DT316" i="5"/>
  <c r="EN316" i="5"/>
  <c r="DM339" i="5"/>
  <c r="EW339" i="5"/>
  <c r="DS137" i="5"/>
  <c r="DU137" i="5" s="1"/>
  <c r="DY137" i="5" s="1"/>
  <c r="DS105" i="5"/>
  <c r="DL105" i="5"/>
  <c r="DN105" i="5"/>
  <c r="EW166" i="5"/>
  <c r="DL166" i="5"/>
  <c r="DN166" i="5"/>
  <c r="DS166" i="5"/>
  <c r="DT217" i="5"/>
  <c r="DU217" i="5" s="1"/>
  <c r="DY217" i="5" s="1"/>
  <c r="EN217" i="5"/>
  <c r="DT237" i="5"/>
  <c r="DU237" i="5" s="1"/>
  <c r="DY237" i="5" s="1"/>
  <c r="EH237" i="5" s="1"/>
  <c r="EN237" i="5"/>
  <c r="DT175" i="5"/>
  <c r="EN175" i="5"/>
  <c r="DL246" i="5"/>
  <c r="EW246" i="5"/>
  <c r="DM344" i="5"/>
  <c r="EW344" i="5"/>
  <c r="EN288" i="5"/>
  <c r="DT288" i="5"/>
  <c r="EN296" i="5"/>
  <c r="DT296" i="5"/>
  <c r="DS378" i="5"/>
  <c r="DU378" i="5" s="1"/>
  <c r="DY378" i="5" s="1"/>
  <c r="DL378" i="5"/>
  <c r="EW378" i="5"/>
  <c r="EN395" i="5"/>
  <c r="DT395" i="5"/>
  <c r="EN186" i="5"/>
  <c r="DT186" i="5"/>
  <c r="DT215" i="5"/>
  <c r="DU215" i="5" s="1"/>
  <c r="DY215" i="5" s="1"/>
  <c r="EN215" i="5"/>
  <c r="DL233" i="5"/>
  <c r="EW233" i="5"/>
  <c r="EN436" i="5"/>
  <c r="DT436" i="5"/>
  <c r="DM545" i="5"/>
  <c r="EW545" i="5"/>
  <c r="DN545" i="5"/>
  <c r="DL545" i="5"/>
  <c r="EN135" i="5"/>
  <c r="DT135" i="5"/>
  <c r="DM577" i="5"/>
  <c r="DS577" i="5"/>
  <c r="EW577" i="5"/>
  <c r="EN582" i="5"/>
  <c r="DT582" i="5"/>
  <c r="EW153" i="5"/>
  <c r="DM153" i="5"/>
  <c r="DS153" i="5"/>
  <c r="DU153" i="5" s="1"/>
  <c r="DY153" i="5" s="1"/>
  <c r="DL153" i="5"/>
  <c r="EN468" i="5"/>
  <c r="DT468" i="5"/>
  <c r="EN32" i="5"/>
  <c r="EN45" i="5"/>
  <c r="EN49" i="5"/>
  <c r="EW51" i="5"/>
  <c r="DN128" i="5"/>
  <c r="DN137" i="5"/>
  <c r="DT128" i="5"/>
  <c r="EN133" i="5"/>
  <c r="DT198" i="5"/>
  <c r="EW264" i="5"/>
  <c r="EN340" i="5"/>
  <c r="DT249" i="5"/>
  <c r="DU249" i="5" s="1"/>
  <c r="DY249" i="5" s="1"/>
  <c r="DL267" i="5"/>
  <c r="DS348" i="5"/>
  <c r="EN393" i="5"/>
  <c r="EN428" i="5"/>
  <c r="DT443" i="5"/>
  <c r="DN378" i="5"/>
  <c r="EN560" i="5"/>
  <c r="EN542" i="5"/>
  <c r="DU347" i="5"/>
  <c r="DY347" i="5" s="1"/>
  <c r="EA347" i="5" s="1"/>
  <c r="EN358" i="5"/>
  <c r="DT358" i="5"/>
  <c r="EN262" i="5"/>
  <c r="DT262" i="5"/>
  <c r="EN295" i="5"/>
  <c r="DT295" i="5"/>
  <c r="DM567" i="5"/>
  <c r="DN567" i="5"/>
  <c r="DL567" i="5"/>
  <c r="DS567" i="5"/>
  <c r="DU369" i="5"/>
  <c r="DY369" i="5" s="1"/>
  <c r="EH369" i="5" s="1"/>
  <c r="DU336" i="5"/>
  <c r="DY336" i="5" s="1"/>
  <c r="EH336" i="5" s="1"/>
  <c r="DU333" i="5"/>
  <c r="DY333" i="5" s="1"/>
  <c r="EA333" i="5" s="1"/>
  <c r="DL263" i="5"/>
  <c r="DN263" i="5"/>
  <c r="DS262" i="5"/>
  <c r="EW262" i="5"/>
  <c r="DL261" i="5"/>
  <c r="DN53" i="5"/>
  <c r="DS342" i="5"/>
  <c r="DU342" i="5" s="1"/>
  <c r="DY342" i="5" s="1"/>
  <c r="EA342" i="5" s="1"/>
  <c r="DN342" i="5"/>
  <c r="DN91" i="5"/>
  <c r="DS91" i="5"/>
  <c r="DM244" i="5"/>
  <c r="DS244" i="5"/>
  <c r="DM240" i="5"/>
  <c r="DS240" i="5"/>
  <c r="DS358" i="5"/>
  <c r="DU374" i="5"/>
  <c r="DY374" i="5" s="1"/>
  <c r="EH374" i="5" s="1"/>
  <c r="DM123" i="5"/>
  <c r="EW123" i="5"/>
  <c r="DL123" i="5"/>
  <c r="DM146" i="5"/>
  <c r="DL146" i="5"/>
  <c r="EW146" i="5"/>
  <c r="DL216" i="5"/>
  <c r="EW216" i="5"/>
  <c r="DM64" i="5"/>
  <c r="DT521" i="5"/>
  <c r="EN521" i="5"/>
  <c r="DU254" i="5"/>
  <c r="DY254" i="5" s="1"/>
  <c r="EH254" i="5" s="1"/>
  <c r="DS92" i="5"/>
  <c r="DU92" i="5" s="1"/>
  <c r="DY92" i="5" s="1"/>
  <c r="DN92" i="5"/>
  <c r="DS233" i="5"/>
  <c r="DU233" i="5" s="1"/>
  <c r="DY233" i="5" s="1"/>
  <c r="DN233" i="5"/>
  <c r="DM377" i="5"/>
  <c r="DS377" i="5"/>
  <c r="DU377" i="5" s="1"/>
  <c r="DY377" i="5" s="1"/>
  <c r="EH377" i="5" s="1"/>
  <c r="EN385" i="5"/>
  <c r="DN341" i="5"/>
  <c r="DS341" i="5"/>
  <c r="DU341" i="5" s="1"/>
  <c r="DY341" i="5" s="1"/>
  <c r="DT274" i="5"/>
  <c r="DU329" i="5"/>
  <c r="DY329" i="5" s="1"/>
  <c r="EH329" i="5" s="1"/>
  <c r="EW334" i="5"/>
  <c r="DM341" i="5"/>
  <c r="DL361" i="5"/>
  <c r="EN310" i="5"/>
  <c r="DM354" i="5"/>
  <c r="DT279" i="5"/>
  <c r="DL341" i="5"/>
  <c r="EN319" i="5"/>
  <c r="EN333" i="5"/>
  <c r="EN335" i="5"/>
  <c r="EN341" i="5"/>
  <c r="DM361" i="5"/>
  <c r="EW354" i="5"/>
  <c r="EN323" i="5"/>
  <c r="EN302" i="5"/>
  <c r="DT287" i="5"/>
  <c r="EW341" i="5"/>
  <c r="DU337" i="5"/>
  <c r="DY337" i="5" s="1"/>
  <c r="EH337" i="5" s="1"/>
  <c r="DS361" i="5"/>
  <c r="DU361" i="5" s="1"/>
  <c r="DY361" i="5" s="1"/>
  <c r="EH361" i="5" s="1"/>
  <c r="DT172" i="5"/>
  <c r="EN64" i="5"/>
  <c r="DT64" i="5"/>
  <c r="DM138" i="5"/>
  <c r="EW138" i="5"/>
  <c r="DL138" i="5"/>
  <c r="DT161" i="5"/>
  <c r="EN161" i="5"/>
  <c r="DT181" i="5"/>
  <c r="EN181" i="5"/>
  <c r="DM142" i="5"/>
  <c r="EW142" i="5"/>
  <c r="DL142" i="5"/>
  <c r="DT159" i="5"/>
  <c r="EN159" i="5"/>
  <c r="DT177" i="5"/>
  <c r="EN177" i="5"/>
  <c r="DM154" i="5"/>
  <c r="DL154" i="5"/>
  <c r="EW154" i="5"/>
  <c r="DM246" i="5"/>
  <c r="DS246" i="5"/>
  <c r="DN246" i="5"/>
  <c r="DT331" i="5"/>
  <c r="DU331" i="5" s="1"/>
  <c r="DY331" i="5" s="1"/>
  <c r="EN331" i="5"/>
  <c r="DT365" i="5"/>
  <c r="DU365" i="5" s="1"/>
  <c r="DY365" i="5" s="1"/>
  <c r="EN365" i="5"/>
  <c r="DT373" i="5"/>
  <c r="DU373" i="5" s="1"/>
  <c r="DY373" i="5" s="1"/>
  <c r="EN373" i="5"/>
  <c r="DU250" i="5"/>
  <c r="DY250" i="5" s="1"/>
  <c r="EA250" i="5" s="1"/>
  <c r="DM134" i="5"/>
  <c r="EW134" i="5"/>
  <c r="DL134" i="5"/>
  <c r="DN97" i="5"/>
  <c r="DS97" i="5"/>
  <c r="DM140" i="5"/>
  <c r="EW140" i="5"/>
  <c r="DL140" i="5"/>
  <c r="DT165" i="5"/>
  <c r="EN165" i="5"/>
  <c r="DM132" i="5"/>
  <c r="DL132" i="5"/>
  <c r="EW132" i="5"/>
  <c r="DT185" i="5"/>
  <c r="EN185" i="5"/>
  <c r="DT251" i="5"/>
  <c r="DU251" i="5" s="1"/>
  <c r="DY251" i="5" s="1"/>
  <c r="EN251" i="5"/>
  <c r="DT322" i="5"/>
  <c r="EN322" i="5"/>
  <c r="DT314" i="5"/>
  <c r="EN314" i="5"/>
  <c r="DS339" i="5"/>
  <c r="DN339" i="5"/>
  <c r="DS354" i="5"/>
  <c r="DN354" i="5"/>
  <c r="DS345" i="5"/>
  <c r="DU345" i="5" s="1"/>
  <c r="DY345" i="5" s="1"/>
  <c r="DN345" i="5"/>
  <c r="DU54" i="5"/>
  <c r="DY54" i="5" s="1"/>
  <c r="EH54" i="5" s="1"/>
  <c r="DU569" i="5"/>
  <c r="DY569" i="5" s="1"/>
  <c r="EH569" i="5" s="1"/>
  <c r="DT575" i="5"/>
  <c r="DU575" i="5" s="1"/>
  <c r="DY575" i="5" s="1"/>
  <c r="EN517" i="5"/>
  <c r="DT577" i="5"/>
  <c r="DT39" i="5"/>
  <c r="DU39" i="5" s="1"/>
  <c r="DY39" i="5" s="1"/>
  <c r="EH39" i="5" s="1"/>
  <c r="EN39" i="5"/>
  <c r="DT75" i="5"/>
  <c r="EN75" i="5"/>
  <c r="DT66" i="5"/>
  <c r="EN66" i="5"/>
  <c r="DT34" i="5"/>
  <c r="EN34" i="5"/>
  <c r="DM136" i="5"/>
  <c r="DL136" i="5"/>
  <c r="EW136" i="5"/>
  <c r="DN66" i="5"/>
  <c r="DM125" i="5"/>
  <c r="EW125" i="5"/>
  <c r="DL125" i="5"/>
  <c r="DT169" i="5"/>
  <c r="EN169" i="5"/>
  <c r="DT189" i="5"/>
  <c r="EN189" i="5"/>
  <c r="DM148" i="5"/>
  <c r="DL148" i="5"/>
  <c r="EW148" i="5"/>
  <c r="DT298" i="5"/>
  <c r="EN298" i="5"/>
  <c r="DT306" i="5"/>
  <c r="EN306" i="5"/>
  <c r="DM152" i="5"/>
  <c r="EW152" i="5"/>
  <c r="DL152" i="5"/>
  <c r="DS235" i="5"/>
  <c r="DU235" i="5" s="1"/>
  <c r="DY235" i="5" s="1"/>
  <c r="EH235" i="5" s="1"/>
  <c r="DM235" i="5"/>
  <c r="DN235" i="5"/>
  <c r="DS344" i="5"/>
  <c r="DN344" i="5"/>
  <c r="DN377" i="5"/>
  <c r="DN384" i="5"/>
  <c r="DS334" i="5"/>
  <c r="DU334" i="5" s="1"/>
  <c r="DY334" i="5" s="1"/>
  <c r="DN334" i="5"/>
  <c r="DU104" i="5"/>
  <c r="DY104" i="5" s="1"/>
  <c r="EH104" i="5" s="1"/>
  <c r="DU168" i="5"/>
  <c r="DY168" i="5" s="1"/>
  <c r="EA168" i="5" s="1"/>
  <c r="DT545" i="5"/>
  <c r="DU545" i="5" s="1"/>
  <c r="DY545" i="5" s="1"/>
  <c r="DT553" i="5"/>
  <c r="DU553" i="5" s="1"/>
  <c r="DY553" i="5" s="1"/>
  <c r="DU563" i="5"/>
  <c r="DY563" i="5" s="1"/>
  <c r="EA563" i="5" s="1"/>
  <c r="DT561" i="5"/>
  <c r="DT46" i="5"/>
  <c r="EN46" i="5"/>
  <c r="DM33" i="5"/>
  <c r="EW33" i="5"/>
  <c r="DL33" i="5"/>
  <c r="DM137" i="5"/>
  <c r="EW137" i="5"/>
  <c r="DL137" i="5"/>
  <c r="DM143" i="5"/>
  <c r="DL143" i="5"/>
  <c r="EW143" i="5"/>
  <c r="DM126" i="5"/>
  <c r="DL126" i="5"/>
  <c r="EW126" i="5"/>
  <c r="DM144" i="5"/>
  <c r="DL144" i="5"/>
  <c r="EW144" i="5"/>
  <c r="DM133" i="5"/>
  <c r="EW133" i="5"/>
  <c r="DL133" i="5"/>
  <c r="DM156" i="5"/>
  <c r="EW156" i="5"/>
  <c r="DL156" i="5"/>
  <c r="DT193" i="5"/>
  <c r="EN193" i="5"/>
  <c r="DM155" i="5"/>
  <c r="EW155" i="5"/>
  <c r="DL155" i="5"/>
  <c r="DT173" i="5"/>
  <c r="EN173" i="5"/>
  <c r="DM130" i="5"/>
  <c r="EW130" i="5"/>
  <c r="DL130" i="5"/>
  <c r="DT357" i="5"/>
  <c r="DU357" i="5" s="1"/>
  <c r="DY357" i="5" s="1"/>
  <c r="EN357" i="5"/>
  <c r="DS238" i="5"/>
  <c r="DU238" i="5" s="1"/>
  <c r="DY238" i="5" s="1"/>
  <c r="DM238" i="5"/>
  <c r="DN238" i="5"/>
  <c r="DT537" i="5"/>
  <c r="EN537" i="5"/>
  <c r="EH338" i="5"/>
  <c r="EA338" i="5"/>
  <c r="EN38" i="5"/>
  <c r="DT38" i="5"/>
  <c r="DL38" i="5"/>
  <c r="EW38" i="5"/>
  <c r="DM38" i="5"/>
  <c r="DS38" i="5"/>
  <c r="DN38" i="5"/>
  <c r="DM22" i="5"/>
  <c r="DN22" i="5"/>
  <c r="DS22" i="5"/>
  <c r="EW22" i="5"/>
  <c r="DL22" i="5"/>
  <c r="DM24" i="5"/>
  <c r="DN24" i="5"/>
  <c r="DS24" i="5"/>
  <c r="EW24" i="5"/>
  <c r="DL24" i="5"/>
  <c r="DN31" i="5"/>
  <c r="DS31" i="5"/>
  <c r="DU31" i="5" s="1"/>
  <c r="DY31" i="5" s="1"/>
  <c r="DL31" i="5"/>
  <c r="DM31" i="5"/>
  <c r="EW31" i="5"/>
  <c r="DN30" i="5"/>
  <c r="DS30" i="5"/>
  <c r="DU30" i="5" s="1"/>
  <c r="DY30" i="5" s="1"/>
  <c r="DL30" i="5"/>
  <c r="DM30" i="5"/>
  <c r="EW30" i="5"/>
  <c r="EN37" i="5"/>
  <c r="DT37" i="5"/>
  <c r="DL40" i="5"/>
  <c r="DN40" i="5"/>
  <c r="DS40" i="5"/>
  <c r="DU40" i="5" s="1"/>
  <c r="DY40" i="5" s="1"/>
  <c r="EW40" i="5"/>
  <c r="DM40" i="5"/>
  <c r="DN44" i="5"/>
  <c r="DS44" i="5"/>
  <c r="DU44" i="5" s="1"/>
  <c r="DY44" i="5" s="1"/>
  <c r="DL44" i="5"/>
  <c r="EW44" i="5"/>
  <c r="DM44" i="5"/>
  <c r="DN46" i="5"/>
  <c r="DS46" i="5"/>
  <c r="DL46" i="5"/>
  <c r="EW46" i="5"/>
  <c r="DM46" i="5"/>
  <c r="DN48" i="5"/>
  <c r="DS48" i="5"/>
  <c r="DU48" i="5" s="1"/>
  <c r="DY48" i="5" s="1"/>
  <c r="DL48" i="5"/>
  <c r="EW48" i="5"/>
  <c r="DM48" i="5"/>
  <c r="DT50" i="5"/>
  <c r="EN50" i="5"/>
  <c r="DN43" i="5"/>
  <c r="DS43" i="5"/>
  <c r="DU43" i="5" s="1"/>
  <c r="DY43" i="5" s="1"/>
  <c r="DL43" i="5"/>
  <c r="EW43" i="5"/>
  <c r="DM43" i="5"/>
  <c r="EN53" i="5"/>
  <c r="DT53" i="5"/>
  <c r="EN65" i="5"/>
  <c r="DT65" i="5"/>
  <c r="EN61" i="5"/>
  <c r="DT61" i="5"/>
  <c r="EN68" i="5"/>
  <c r="DT68" i="5"/>
  <c r="DM70" i="5"/>
  <c r="DN70" i="5"/>
  <c r="DS70" i="5"/>
  <c r="EW70" i="5"/>
  <c r="DL70" i="5"/>
  <c r="DM72" i="5"/>
  <c r="DN72" i="5"/>
  <c r="DS72" i="5"/>
  <c r="DU72" i="5" s="1"/>
  <c r="DY72" i="5" s="1"/>
  <c r="DL72" i="5"/>
  <c r="EW72" i="5"/>
  <c r="DL65" i="5"/>
  <c r="EW65" i="5"/>
  <c r="DM65" i="5"/>
  <c r="DS65" i="5"/>
  <c r="DN65" i="5"/>
  <c r="DN76" i="5"/>
  <c r="DS76" i="5"/>
  <c r="DU76" i="5" s="1"/>
  <c r="DY76" i="5" s="1"/>
  <c r="DL76" i="5"/>
  <c r="DM76" i="5"/>
  <c r="EW76" i="5"/>
  <c r="DN84" i="5"/>
  <c r="DS84" i="5"/>
  <c r="DU84" i="5" s="1"/>
  <c r="DY84" i="5" s="1"/>
  <c r="DL84" i="5"/>
  <c r="DM84" i="5"/>
  <c r="EW84" i="5"/>
  <c r="DL62" i="5"/>
  <c r="EW62" i="5"/>
  <c r="DM62" i="5"/>
  <c r="DN62" i="5"/>
  <c r="DS62" i="5"/>
  <c r="DN89" i="5"/>
  <c r="DS89" i="5"/>
  <c r="DL89" i="5"/>
  <c r="DM89" i="5"/>
  <c r="EW89" i="5"/>
  <c r="DT94" i="5"/>
  <c r="DU94" i="5" s="1"/>
  <c r="DY94" i="5" s="1"/>
  <c r="EN94" i="5"/>
  <c r="DT98" i="5"/>
  <c r="DU98" i="5" s="1"/>
  <c r="DY98" i="5" s="1"/>
  <c r="EN98" i="5"/>
  <c r="DT109" i="5"/>
  <c r="EN109" i="5"/>
  <c r="DT113" i="5"/>
  <c r="EN113" i="5"/>
  <c r="DT117" i="5"/>
  <c r="EN117" i="5"/>
  <c r="DU102" i="5"/>
  <c r="DY102" i="5" s="1"/>
  <c r="DL115" i="5"/>
  <c r="EW115" i="5"/>
  <c r="DS115" i="5"/>
  <c r="DM115" i="5"/>
  <c r="DN115" i="5"/>
  <c r="DL119" i="5"/>
  <c r="EW119" i="5"/>
  <c r="DM119" i="5"/>
  <c r="DS119" i="5"/>
  <c r="DN119" i="5"/>
  <c r="DU182" i="5"/>
  <c r="DY182" i="5" s="1"/>
  <c r="DL117" i="5"/>
  <c r="EW117" i="5"/>
  <c r="DS117" i="5"/>
  <c r="DM117" i="5"/>
  <c r="DN117" i="5"/>
  <c r="DN161" i="5"/>
  <c r="DS161" i="5"/>
  <c r="DM161" i="5"/>
  <c r="EW161" i="5"/>
  <c r="DL161" i="5"/>
  <c r="DN177" i="5"/>
  <c r="DS177" i="5"/>
  <c r="DM177" i="5"/>
  <c r="EW177" i="5"/>
  <c r="DL177" i="5"/>
  <c r="DN193" i="5"/>
  <c r="DS193" i="5"/>
  <c r="DM193" i="5"/>
  <c r="EW193" i="5"/>
  <c r="DL193" i="5"/>
  <c r="DN195" i="5"/>
  <c r="DS195" i="5"/>
  <c r="DU195" i="5" s="1"/>
  <c r="DY195" i="5" s="1"/>
  <c r="DL195" i="5"/>
  <c r="EW195" i="5"/>
  <c r="DM195" i="5"/>
  <c r="DN199" i="5"/>
  <c r="DS199" i="5"/>
  <c r="DU199" i="5" s="1"/>
  <c r="DY199" i="5" s="1"/>
  <c r="DL199" i="5"/>
  <c r="DM199" i="5"/>
  <c r="EW199" i="5"/>
  <c r="DN198" i="5"/>
  <c r="DS198" i="5"/>
  <c r="DL198" i="5"/>
  <c r="EW198" i="5"/>
  <c r="DM198" i="5"/>
  <c r="DN202" i="5"/>
  <c r="DS202" i="5"/>
  <c r="DU202" i="5" s="1"/>
  <c r="DY202" i="5" s="1"/>
  <c r="DL202" i="5"/>
  <c r="DM202" i="5"/>
  <c r="EW202" i="5"/>
  <c r="DN206" i="5"/>
  <c r="DS206" i="5"/>
  <c r="DU206" i="5" s="1"/>
  <c r="DY206" i="5" s="1"/>
  <c r="DL206" i="5"/>
  <c r="EW206" i="5"/>
  <c r="DM206" i="5"/>
  <c r="DN210" i="5"/>
  <c r="DS210" i="5"/>
  <c r="DU210" i="5" s="1"/>
  <c r="DY210" i="5" s="1"/>
  <c r="DL210" i="5"/>
  <c r="DM210" i="5"/>
  <c r="EW210" i="5"/>
  <c r="DN223" i="5"/>
  <c r="DS223" i="5"/>
  <c r="DU223" i="5" s="1"/>
  <c r="DY223" i="5" s="1"/>
  <c r="DL223" i="5"/>
  <c r="EW223" i="5"/>
  <c r="DM223" i="5"/>
  <c r="DN227" i="5"/>
  <c r="DS227" i="5"/>
  <c r="DU227" i="5" s="1"/>
  <c r="DY227" i="5" s="1"/>
  <c r="DL227" i="5"/>
  <c r="EW227" i="5"/>
  <c r="DM227" i="5"/>
  <c r="DN231" i="5"/>
  <c r="DS231" i="5"/>
  <c r="DU231" i="5" s="1"/>
  <c r="DY231" i="5" s="1"/>
  <c r="DL231" i="5"/>
  <c r="EW231" i="5"/>
  <c r="DM231" i="5"/>
  <c r="DN252" i="5"/>
  <c r="EW252" i="5"/>
  <c r="DL252" i="5"/>
  <c r="DM252" i="5"/>
  <c r="DS252" i="5"/>
  <c r="DU252" i="5" s="1"/>
  <c r="DY252" i="5" s="1"/>
  <c r="DN311" i="5"/>
  <c r="DS311" i="5"/>
  <c r="DU311" i="5" s="1"/>
  <c r="DY311" i="5" s="1"/>
  <c r="DL311" i="5"/>
  <c r="DM311" i="5"/>
  <c r="EW311" i="5"/>
  <c r="DN301" i="5"/>
  <c r="DS301" i="5"/>
  <c r="DM301" i="5"/>
  <c r="EW301" i="5"/>
  <c r="DL301" i="5"/>
  <c r="DN317" i="5"/>
  <c r="DS317" i="5"/>
  <c r="DU317" i="5" s="1"/>
  <c r="DY317" i="5" s="1"/>
  <c r="DM317" i="5"/>
  <c r="EW317" i="5"/>
  <c r="DL317" i="5"/>
  <c r="DT330" i="5"/>
  <c r="DU330" i="5" s="1"/>
  <c r="DY330" i="5" s="1"/>
  <c r="EN330" i="5"/>
  <c r="EN350" i="5"/>
  <c r="DT350" i="5"/>
  <c r="DU350" i="5" s="1"/>
  <c r="DY350" i="5" s="1"/>
  <c r="DL359" i="5"/>
  <c r="EW359" i="5"/>
  <c r="DM359" i="5"/>
  <c r="DS359" i="5"/>
  <c r="DN359" i="5"/>
  <c r="EN371" i="5"/>
  <c r="DT371" i="5"/>
  <c r="DL375" i="5"/>
  <c r="EW375" i="5"/>
  <c r="DM375" i="5"/>
  <c r="DS375" i="5"/>
  <c r="DN375" i="5"/>
  <c r="DL386" i="5"/>
  <c r="DM386" i="5"/>
  <c r="DS386" i="5"/>
  <c r="DU386" i="5" s="1"/>
  <c r="DY386" i="5" s="1"/>
  <c r="DN386" i="5"/>
  <c r="EW386" i="5"/>
  <c r="DM388" i="5"/>
  <c r="DN388" i="5"/>
  <c r="DS388" i="5"/>
  <c r="DL388" i="5"/>
  <c r="EW388" i="5"/>
  <c r="DM390" i="5"/>
  <c r="DN390" i="5"/>
  <c r="DS390" i="5"/>
  <c r="EW390" i="5"/>
  <c r="DL390" i="5"/>
  <c r="DM392" i="5"/>
  <c r="DN392" i="5"/>
  <c r="DS392" i="5"/>
  <c r="DU392" i="5" s="1"/>
  <c r="DY392" i="5" s="1"/>
  <c r="DL392" i="5"/>
  <c r="EW392" i="5"/>
  <c r="DM394" i="5"/>
  <c r="DN394" i="5"/>
  <c r="DS394" i="5"/>
  <c r="EW394" i="5"/>
  <c r="DL394" i="5"/>
  <c r="DM396" i="5"/>
  <c r="DN396" i="5"/>
  <c r="DS396" i="5"/>
  <c r="DL396" i="5"/>
  <c r="EW396" i="5"/>
  <c r="DM398" i="5"/>
  <c r="DN398" i="5"/>
  <c r="DS398" i="5"/>
  <c r="EW398" i="5"/>
  <c r="DL398" i="5"/>
  <c r="DM400" i="5"/>
  <c r="DN400" i="5"/>
  <c r="DS400" i="5"/>
  <c r="DU400" i="5" s="1"/>
  <c r="DY400" i="5" s="1"/>
  <c r="DL400" i="5"/>
  <c r="EW400" i="5"/>
  <c r="DM402" i="5"/>
  <c r="DN402" i="5"/>
  <c r="DS402" i="5"/>
  <c r="DU402" i="5" s="1"/>
  <c r="DY402" i="5" s="1"/>
  <c r="EW402" i="5"/>
  <c r="DL402" i="5"/>
  <c r="DM404" i="5"/>
  <c r="DN404" i="5"/>
  <c r="DS404" i="5"/>
  <c r="DU404" i="5" s="1"/>
  <c r="DY404" i="5" s="1"/>
  <c r="DL404" i="5"/>
  <c r="EW404" i="5"/>
  <c r="DM406" i="5"/>
  <c r="DN406" i="5"/>
  <c r="DS406" i="5"/>
  <c r="EW406" i="5"/>
  <c r="DL406" i="5"/>
  <c r="DM408" i="5"/>
  <c r="DN408" i="5"/>
  <c r="DS408" i="5"/>
  <c r="DL408" i="5"/>
  <c r="EW408" i="5"/>
  <c r="DM410" i="5"/>
  <c r="DN410" i="5"/>
  <c r="DS410" i="5"/>
  <c r="EW410" i="5"/>
  <c r="DL410" i="5"/>
  <c r="DM412" i="5"/>
  <c r="DN412" i="5"/>
  <c r="DS412" i="5"/>
  <c r="DU412" i="5" s="1"/>
  <c r="DY412" i="5" s="1"/>
  <c r="DL412" i="5"/>
  <c r="EW412" i="5"/>
  <c r="DM414" i="5"/>
  <c r="DN414" i="5"/>
  <c r="DS414" i="5"/>
  <c r="EW414" i="5"/>
  <c r="DL414" i="5"/>
  <c r="DM416" i="5"/>
  <c r="DN416" i="5"/>
  <c r="DS416" i="5"/>
  <c r="DL416" i="5"/>
  <c r="EW416" i="5"/>
  <c r="DM418" i="5"/>
  <c r="DN418" i="5"/>
  <c r="DS418" i="5"/>
  <c r="EW418" i="5"/>
  <c r="DL418" i="5"/>
  <c r="DM420" i="5"/>
  <c r="DN420" i="5"/>
  <c r="DS420" i="5"/>
  <c r="DL420" i="5"/>
  <c r="EW420" i="5"/>
  <c r="DM422" i="5"/>
  <c r="DN422" i="5"/>
  <c r="DS422" i="5"/>
  <c r="EW422" i="5"/>
  <c r="DL422" i="5"/>
  <c r="DM424" i="5"/>
  <c r="DN424" i="5"/>
  <c r="DS424" i="5"/>
  <c r="DL424" i="5"/>
  <c r="EW424" i="5"/>
  <c r="DM426" i="5"/>
  <c r="DN426" i="5"/>
  <c r="DS426" i="5"/>
  <c r="DU426" i="5" s="1"/>
  <c r="DY426" i="5" s="1"/>
  <c r="EW426" i="5"/>
  <c r="DL426" i="5"/>
  <c r="DM428" i="5"/>
  <c r="DN428" i="5"/>
  <c r="DS428" i="5"/>
  <c r="DU428" i="5" s="1"/>
  <c r="DY428" i="5" s="1"/>
  <c r="DL428" i="5"/>
  <c r="EW428" i="5"/>
  <c r="DM430" i="5"/>
  <c r="DN430" i="5"/>
  <c r="DS430" i="5"/>
  <c r="DU430" i="5" s="1"/>
  <c r="DY430" i="5" s="1"/>
  <c r="EW430" i="5"/>
  <c r="DL430" i="5"/>
  <c r="DM432" i="5"/>
  <c r="DN432" i="5"/>
  <c r="DS432" i="5"/>
  <c r="DU432" i="5" s="1"/>
  <c r="DY432" i="5" s="1"/>
  <c r="DL432" i="5"/>
  <c r="EW432" i="5"/>
  <c r="DM434" i="5"/>
  <c r="DN434" i="5"/>
  <c r="DS434" i="5"/>
  <c r="DU434" i="5" s="1"/>
  <c r="DY434" i="5" s="1"/>
  <c r="EW434" i="5"/>
  <c r="DL434" i="5"/>
  <c r="DM436" i="5"/>
  <c r="DN436" i="5"/>
  <c r="DS436" i="5"/>
  <c r="DL436" i="5"/>
  <c r="EW436" i="5"/>
  <c r="DM438" i="5"/>
  <c r="DN438" i="5"/>
  <c r="DS438" i="5"/>
  <c r="DU438" i="5" s="1"/>
  <c r="DY438" i="5" s="1"/>
  <c r="EW438" i="5"/>
  <c r="DL438" i="5"/>
  <c r="DM440" i="5"/>
  <c r="DN440" i="5"/>
  <c r="DS440" i="5"/>
  <c r="DU440" i="5" s="1"/>
  <c r="DY440" i="5" s="1"/>
  <c r="DL440" i="5"/>
  <c r="EW440" i="5"/>
  <c r="DM442" i="5"/>
  <c r="DN442" i="5"/>
  <c r="DS442" i="5"/>
  <c r="DU442" i="5" s="1"/>
  <c r="DY442" i="5" s="1"/>
  <c r="EW442" i="5"/>
  <c r="DL442" i="5"/>
  <c r="DM444" i="5"/>
  <c r="DN444" i="5"/>
  <c r="DS444" i="5"/>
  <c r="DU444" i="5" s="1"/>
  <c r="DY444" i="5" s="1"/>
  <c r="DL444" i="5"/>
  <c r="EW444" i="5"/>
  <c r="DM446" i="5"/>
  <c r="DN446" i="5"/>
  <c r="DS446" i="5"/>
  <c r="DU446" i="5" s="1"/>
  <c r="DY446" i="5" s="1"/>
  <c r="EW446" i="5"/>
  <c r="DL446" i="5"/>
  <c r="DM448" i="5"/>
  <c r="DN448" i="5"/>
  <c r="DS448" i="5"/>
  <c r="DU448" i="5" s="1"/>
  <c r="DY448" i="5" s="1"/>
  <c r="DL448" i="5"/>
  <c r="EW448" i="5"/>
  <c r="DM450" i="5"/>
  <c r="DN450" i="5"/>
  <c r="DS450" i="5"/>
  <c r="DU450" i="5" s="1"/>
  <c r="DY450" i="5" s="1"/>
  <c r="EW450" i="5"/>
  <c r="DL450" i="5"/>
  <c r="DM452" i="5"/>
  <c r="DN452" i="5"/>
  <c r="DS452" i="5"/>
  <c r="DU452" i="5" s="1"/>
  <c r="DY452" i="5" s="1"/>
  <c r="DL452" i="5"/>
  <c r="EW452" i="5"/>
  <c r="DM454" i="5"/>
  <c r="DN454" i="5"/>
  <c r="DS454" i="5"/>
  <c r="DU454" i="5" s="1"/>
  <c r="DY454" i="5" s="1"/>
  <c r="EW454" i="5"/>
  <c r="DL454" i="5"/>
  <c r="DM456" i="5"/>
  <c r="DN456" i="5"/>
  <c r="DS456" i="5"/>
  <c r="DU456" i="5" s="1"/>
  <c r="DY456" i="5" s="1"/>
  <c r="DL456" i="5"/>
  <c r="EW456" i="5"/>
  <c r="DM458" i="5"/>
  <c r="DN458" i="5"/>
  <c r="DS458" i="5"/>
  <c r="DU458" i="5" s="1"/>
  <c r="DY458" i="5" s="1"/>
  <c r="EW458" i="5"/>
  <c r="DL458" i="5"/>
  <c r="DM460" i="5"/>
  <c r="DN460" i="5"/>
  <c r="DS460" i="5"/>
  <c r="DU460" i="5" s="1"/>
  <c r="DY460" i="5" s="1"/>
  <c r="DL460" i="5"/>
  <c r="EW460" i="5"/>
  <c r="DM462" i="5"/>
  <c r="DN462" i="5"/>
  <c r="DS462" i="5"/>
  <c r="DU462" i="5" s="1"/>
  <c r="DY462" i="5" s="1"/>
  <c r="EW462" i="5"/>
  <c r="DL462" i="5"/>
  <c r="DM464" i="5"/>
  <c r="DN464" i="5"/>
  <c r="DS464" i="5"/>
  <c r="DU464" i="5" s="1"/>
  <c r="DY464" i="5" s="1"/>
  <c r="DL464" i="5"/>
  <c r="EW464" i="5"/>
  <c r="DM466" i="5"/>
  <c r="DN466" i="5"/>
  <c r="DS466" i="5"/>
  <c r="EW466" i="5"/>
  <c r="DL466" i="5"/>
  <c r="DM468" i="5"/>
  <c r="DN468" i="5"/>
  <c r="DS468" i="5"/>
  <c r="DL468" i="5"/>
  <c r="EW468" i="5"/>
  <c r="DM470" i="5"/>
  <c r="DN470" i="5"/>
  <c r="DS470" i="5"/>
  <c r="DU470" i="5" s="1"/>
  <c r="DY470" i="5" s="1"/>
  <c r="EW470" i="5"/>
  <c r="DL470" i="5"/>
  <c r="DN479" i="5"/>
  <c r="DS479" i="5"/>
  <c r="DU479" i="5" s="1"/>
  <c r="DY479" i="5" s="1"/>
  <c r="DL479" i="5"/>
  <c r="DM479" i="5"/>
  <c r="EW479" i="5"/>
  <c r="DN487" i="5"/>
  <c r="DS487" i="5"/>
  <c r="DU487" i="5" s="1"/>
  <c r="DY487" i="5" s="1"/>
  <c r="DL487" i="5"/>
  <c r="DM487" i="5"/>
  <c r="EW487" i="5"/>
  <c r="DN495" i="5"/>
  <c r="DS495" i="5"/>
  <c r="DU495" i="5" s="1"/>
  <c r="DY495" i="5" s="1"/>
  <c r="DL495" i="5"/>
  <c r="DM495" i="5"/>
  <c r="EW495" i="5"/>
  <c r="DN503" i="5"/>
  <c r="DS503" i="5"/>
  <c r="DU503" i="5" s="1"/>
  <c r="DY503" i="5" s="1"/>
  <c r="DL503" i="5"/>
  <c r="DM503" i="5"/>
  <c r="EW503" i="5"/>
  <c r="DN511" i="5"/>
  <c r="DS511" i="5"/>
  <c r="DU511" i="5" s="1"/>
  <c r="DY511" i="5" s="1"/>
  <c r="DL511" i="5"/>
  <c r="DM511" i="5"/>
  <c r="EW511" i="5"/>
  <c r="DN519" i="5"/>
  <c r="DS519" i="5"/>
  <c r="DU519" i="5" s="1"/>
  <c r="DY519" i="5" s="1"/>
  <c r="DL519" i="5"/>
  <c r="DM519" i="5"/>
  <c r="EW519" i="5"/>
  <c r="DN523" i="5"/>
  <c r="DS523" i="5"/>
  <c r="DU523" i="5" s="1"/>
  <c r="DY523" i="5" s="1"/>
  <c r="DL523" i="5"/>
  <c r="DM523" i="5"/>
  <c r="EW523" i="5"/>
  <c r="DN527" i="5"/>
  <c r="DS527" i="5"/>
  <c r="DU527" i="5" s="1"/>
  <c r="DY527" i="5" s="1"/>
  <c r="DL527" i="5"/>
  <c r="DM527" i="5"/>
  <c r="EW527" i="5"/>
  <c r="DN531" i="5"/>
  <c r="DS531" i="5"/>
  <c r="DU531" i="5" s="1"/>
  <c r="DY531" i="5" s="1"/>
  <c r="DL531" i="5"/>
  <c r="DM531" i="5"/>
  <c r="EW531" i="5"/>
  <c r="DN535" i="5"/>
  <c r="DS535" i="5"/>
  <c r="DU535" i="5" s="1"/>
  <c r="DY535" i="5" s="1"/>
  <c r="DL535" i="5"/>
  <c r="DM535" i="5"/>
  <c r="EW535" i="5"/>
  <c r="DN539" i="5"/>
  <c r="DS539" i="5"/>
  <c r="DU539" i="5" s="1"/>
  <c r="DY539" i="5" s="1"/>
  <c r="DL539" i="5"/>
  <c r="DM539" i="5"/>
  <c r="EW539" i="5"/>
  <c r="DL372" i="5"/>
  <c r="EW372" i="5"/>
  <c r="DM372" i="5"/>
  <c r="DS372" i="5"/>
  <c r="DN372" i="5"/>
  <c r="DN477" i="5"/>
  <c r="DS477" i="5"/>
  <c r="DU477" i="5" s="1"/>
  <c r="DY477" i="5" s="1"/>
  <c r="DM477" i="5"/>
  <c r="EW477" i="5"/>
  <c r="DL477" i="5"/>
  <c r="DN493" i="5"/>
  <c r="DS493" i="5"/>
  <c r="DU493" i="5" s="1"/>
  <c r="DY493" i="5" s="1"/>
  <c r="EW493" i="5"/>
  <c r="DL493" i="5"/>
  <c r="DM493" i="5"/>
  <c r="DN509" i="5"/>
  <c r="DS509" i="5"/>
  <c r="DU509" i="5" s="1"/>
  <c r="DY509" i="5" s="1"/>
  <c r="EW509" i="5"/>
  <c r="DL509" i="5"/>
  <c r="DM509" i="5"/>
  <c r="DN525" i="5"/>
  <c r="DS525" i="5"/>
  <c r="DU525" i="5" s="1"/>
  <c r="DY525" i="5" s="1"/>
  <c r="DL525" i="5"/>
  <c r="DM525" i="5"/>
  <c r="EW525" i="5"/>
  <c r="DN580" i="5"/>
  <c r="DS580" i="5"/>
  <c r="DU580" i="5" s="1"/>
  <c r="DY580" i="5" s="1"/>
  <c r="DL580" i="5"/>
  <c r="DM580" i="5"/>
  <c r="EW580" i="5"/>
  <c r="DM582" i="5"/>
  <c r="DN582" i="5"/>
  <c r="DS582" i="5"/>
  <c r="EW582" i="5"/>
  <c r="DL582" i="5"/>
  <c r="DM584" i="5"/>
  <c r="DN584" i="5"/>
  <c r="DS584" i="5"/>
  <c r="DU584" i="5" s="1"/>
  <c r="DY584" i="5" s="1"/>
  <c r="EW584" i="5"/>
  <c r="DL584" i="5"/>
  <c r="DM586" i="5"/>
  <c r="DN586" i="5"/>
  <c r="DS586" i="5"/>
  <c r="DU586" i="5" s="1"/>
  <c r="DY586" i="5" s="1"/>
  <c r="EW586" i="5"/>
  <c r="DL586" i="5"/>
  <c r="DM588" i="5"/>
  <c r="DN588" i="5"/>
  <c r="DS588" i="5"/>
  <c r="DU588" i="5" s="1"/>
  <c r="DY588" i="5" s="1"/>
  <c r="DL588" i="5"/>
  <c r="EW588" i="5"/>
  <c r="DM590" i="5"/>
  <c r="DN590" i="5"/>
  <c r="DS590" i="5"/>
  <c r="DU590" i="5" s="1"/>
  <c r="DY590" i="5" s="1"/>
  <c r="EW590" i="5"/>
  <c r="DL590" i="5"/>
  <c r="DM592" i="5"/>
  <c r="DN592" i="5"/>
  <c r="DS592" i="5"/>
  <c r="DU592" i="5" s="1"/>
  <c r="DY592" i="5" s="1"/>
  <c r="DL592" i="5"/>
  <c r="EW592" i="5"/>
  <c r="DM594" i="5"/>
  <c r="DN594" i="5"/>
  <c r="DS594" i="5"/>
  <c r="EW594" i="5"/>
  <c r="DL594" i="5"/>
  <c r="DM596" i="5"/>
  <c r="DN596" i="5"/>
  <c r="DS596" i="5"/>
  <c r="DU596" i="5" s="1"/>
  <c r="DY596" i="5" s="1"/>
  <c r="DL596" i="5"/>
  <c r="EW596" i="5"/>
  <c r="DM598" i="5"/>
  <c r="DN598" i="5"/>
  <c r="DS598" i="5"/>
  <c r="DU598" i="5" s="1"/>
  <c r="DY598" i="5" s="1"/>
  <c r="EW598" i="5"/>
  <c r="DL598" i="5"/>
  <c r="DM600" i="5"/>
  <c r="DN600" i="5"/>
  <c r="DS600" i="5"/>
  <c r="DU600" i="5" s="1"/>
  <c r="DY600" i="5" s="1"/>
  <c r="DL600" i="5"/>
  <c r="EW600" i="5"/>
  <c r="DN476" i="5"/>
  <c r="DS476" i="5"/>
  <c r="DU476" i="5" s="1"/>
  <c r="DY476" i="5" s="1"/>
  <c r="DM476" i="5"/>
  <c r="EW476" i="5"/>
  <c r="DL476" i="5"/>
  <c r="DN484" i="5"/>
  <c r="DS484" i="5"/>
  <c r="DM484" i="5"/>
  <c r="EW484" i="5"/>
  <c r="DL484" i="5"/>
  <c r="DN500" i="5"/>
  <c r="DS500" i="5"/>
  <c r="DU500" i="5" s="1"/>
  <c r="DY500" i="5" s="1"/>
  <c r="DM500" i="5"/>
  <c r="EW500" i="5"/>
  <c r="DL500" i="5"/>
  <c r="DN516" i="5"/>
  <c r="DS516" i="5"/>
  <c r="DM516" i="5"/>
  <c r="EW516" i="5"/>
  <c r="DL516" i="5"/>
  <c r="DM472" i="5"/>
  <c r="DN472" i="5"/>
  <c r="DS472" i="5"/>
  <c r="DL472" i="5"/>
  <c r="EW472" i="5"/>
  <c r="DN488" i="5"/>
  <c r="DS488" i="5"/>
  <c r="DU488" i="5" s="1"/>
  <c r="DY488" i="5" s="1"/>
  <c r="DM488" i="5"/>
  <c r="EW488" i="5"/>
  <c r="DL488" i="5"/>
  <c r="DN496" i="5"/>
  <c r="DS496" i="5"/>
  <c r="DM496" i="5"/>
  <c r="EW496" i="5"/>
  <c r="DL496" i="5"/>
  <c r="DN512" i="5"/>
  <c r="DS512" i="5"/>
  <c r="DU512" i="5" s="1"/>
  <c r="DY512" i="5" s="1"/>
  <c r="DM512" i="5"/>
  <c r="EW512" i="5"/>
  <c r="DL512" i="5"/>
  <c r="DN528" i="5"/>
  <c r="DS528" i="5"/>
  <c r="DU528" i="5" s="1"/>
  <c r="DY528" i="5" s="1"/>
  <c r="DM528" i="5"/>
  <c r="EW528" i="5"/>
  <c r="DL528" i="5"/>
  <c r="DN26" i="5"/>
  <c r="DS26" i="5"/>
  <c r="DU26" i="5" s="1"/>
  <c r="DY26" i="5" s="1"/>
  <c r="DL26" i="5"/>
  <c r="EW26" i="5"/>
  <c r="DM26" i="5"/>
  <c r="EN55" i="5"/>
  <c r="DT55" i="5"/>
  <c r="DU55" i="5" s="1"/>
  <c r="DY55" i="5" s="1"/>
  <c r="DL63" i="5"/>
  <c r="EW63" i="5"/>
  <c r="DN63" i="5"/>
  <c r="DS63" i="5"/>
  <c r="DM63" i="5"/>
  <c r="DN47" i="5"/>
  <c r="DS47" i="5"/>
  <c r="DU47" i="5" s="1"/>
  <c r="DY47" i="5" s="1"/>
  <c r="DL47" i="5"/>
  <c r="EW47" i="5"/>
  <c r="DM47" i="5"/>
  <c r="EN59" i="5"/>
  <c r="DT59" i="5"/>
  <c r="DM25" i="5"/>
  <c r="DN25" i="5"/>
  <c r="DS25" i="5"/>
  <c r="DU25" i="5" s="1"/>
  <c r="DY25" i="5" s="1"/>
  <c r="DL25" i="5"/>
  <c r="EW25" i="5"/>
  <c r="DL37" i="5"/>
  <c r="EW37" i="5"/>
  <c r="DM37" i="5"/>
  <c r="DS37" i="5"/>
  <c r="DN37" i="5"/>
  <c r="DN29" i="5"/>
  <c r="DS29" i="5"/>
  <c r="DU29" i="5" s="1"/>
  <c r="DY29" i="5" s="1"/>
  <c r="DM29" i="5"/>
  <c r="EW29" i="5"/>
  <c r="DL29" i="5"/>
  <c r="DN34" i="5"/>
  <c r="DS34" i="5"/>
  <c r="DM34" i="5"/>
  <c r="EW34" i="5"/>
  <c r="DL34" i="5"/>
  <c r="EN62" i="5"/>
  <c r="DT62" i="5"/>
  <c r="DN45" i="5"/>
  <c r="DS45" i="5"/>
  <c r="DU45" i="5" s="1"/>
  <c r="DY45" i="5" s="1"/>
  <c r="DL45" i="5"/>
  <c r="EW45" i="5"/>
  <c r="DM45" i="5"/>
  <c r="DN49" i="5"/>
  <c r="DS49" i="5"/>
  <c r="DU49" i="5" s="1"/>
  <c r="DY49" i="5" s="1"/>
  <c r="DL49" i="5"/>
  <c r="EW49" i="5"/>
  <c r="DM49" i="5"/>
  <c r="DL68" i="5"/>
  <c r="EW68" i="5"/>
  <c r="DM68" i="5"/>
  <c r="DS68" i="5"/>
  <c r="DN68" i="5"/>
  <c r="DN79" i="5"/>
  <c r="DS79" i="5"/>
  <c r="DU79" i="5" s="1"/>
  <c r="DY79" i="5" s="1"/>
  <c r="DL79" i="5"/>
  <c r="EW79" i="5"/>
  <c r="DM79" i="5"/>
  <c r="DN87" i="5"/>
  <c r="DS87" i="5"/>
  <c r="DU87" i="5" s="1"/>
  <c r="DY87" i="5" s="1"/>
  <c r="DL87" i="5"/>
  <c r="EW87" i="5"/>
  <c r="DM87" i="5"/>
  <c r="DN78" i="5"/>
  <c r="DS78" i="5"/>
  <c r="DU78" i="5" s="1"/>
  <c r="DY78" i="5" s="1"/>
  <c r="DM78" i="5"/>
  <c r="EW78" i="5"/>
  <c r="DL78" i="5"/>
  <c r="DN86" i="5"/>
  <c r="DS86" i="5"/>
  <c r="DU86" i="5" s="1"/>
  <c r="DY86" i="5" s="1"/>
  <c r="DM86" i="5"/>
  <c r="EW86" i="5"/>
  <c r="DL86" i="5"/>
  <c r="DT120" i="5"/>
  <c r="EN120" i="5"/>
  <c r="DT95" i="5"/>
  <c r="DU95" i="5" s="1"/>
  <c r="DY95" i="5" s="1"/>
  <c r="EN95" i="5"/>
  <c r="DT99" i="5"/>
  <c r="DU99" i="5" s="1"/>
  <c r="DY99" i="5" s="1"/>
  <c r="EN99" i="5"/>
  <c r="DT105" i="5"/>
  <c r="EN105" i="5"/>
  <c r="DN74" i="5"/>
  <c r="DS74" i="5"/>
  <c r="DU74" i="5" s="1"/>
  <c r="DY74" i="5" s="1"/>
  <c r="DM74" i="5"/>
  <c r="EW74" i="5"/>
  <c r="DL74" i="5"/>
  <c r="DN82" i="5"/>
  <c r="DS82" i="5"/>
  <c r="DU82" i="5" s="1"/>
  <c r="DY82" i="5" s="1"/>
  <c r="DM82" i="5"/>
  <c r="EW82" i="5"/>
  <c r="DL82" i="5"/>
  <c r="DT110" i="5"/>
  <c r="EN110" i="5"/>
  <c r="DT114" i="5"/>
  <c r="EN114" i="5"/>
  <c r="DM157" i="5"/>
  <c r="DN157" i="5"/>
  <c r="DS157" i="5"/>
  <c r="DU157" i="5" s="1"/>
  <c r="DY157" i="5" s="1"/>
  <c r="DL157" i="5"/>
  <c r="EW157" i="5"/>
  <c r="DL110" i="5"/>
  <c r="EW110" i="5"/>
  <c r="DS110" i="5"/>
  <c r="DM110" i="5"/>
  <c r="DN110" i="5"/>
  <c r="DL108" i="5"/>
  <c r="EW108" i="5"/>
  <c r="DS108" i="5"/>
  <c r="DM108" i="5"/>
  <c r="DN108" i="5"/>
  <c r="DN200" i="5"/>
  <c r="DS200" i="5"/>
  <c r="DU200" i="5" s="1"/>
  <c r="DY200" i="5" s="1"/>
  <c r="DL200" i="5"/>
  <c r="DM200" i="5"/>
  <c r="EW200" i="5"/>
  <c r="DN204" i="5"/>
  <c r="DS204" i="5"/>
  <c r="DU204" i="5" s="1"/>
  <c r="DY204" i="5" s="1"/>
  <c r="DL204" i="5"/>
  <c r="DM204" i="5"/>
  <c r="EW204" i="5"/>
  <c r="DN208" i="5"/>
  <c r="DS208" i="5"/>
  <c r="DU208" i="5" s="1"/>
  <c r="DY208" i="5" s="1"/>
  <c r="DL208" i="5"/>
  <c r="DM208" i="5"/>
  <c r="EW208" i="5"/>
  <c r="DN165" i="5"/>
  <c r="DS165" i="5"/>
  <c r="DM165" i="5"/>
  <c r="EW165" i="5"/>
  <c r="DL165" i="5"/>
  <c r="DN181" i="5"/>
  <c r="DS181" i="5"/>
  <c r="DM181" i="5"/>
  <c r="EW181" i="5"/>
  <c r="DL181" i="5"/>
  <c r="DN203" i="5"/>
  <c r="DS203" i="5"/>
  <c r="DL203" i="5"/>
  <c r="DM203" i="5"/>
  <c r="EW203" i="5"/>
  <c r="DL113" i="5"/>
  <c r="EW113" i="5"/>
  <c r="DS113" i="5"/>
  <c r="DM113" i="5"/>
  <c r="DN113" i="5"/>
  <c r="DN214" i="5"/>
  <c r="EW214" i="5"/>
  <c r="DL214" i="5"/>
  <c r="DM214" i="5"/>
  <c r="DS214" i="5"/>
  <c r="DU214" i="5" s="1"/>
  <c r="DY214" i="5" s="1"/>
  <c r="DN194" i="5"/>
  <c r="DS194" i="5"/>
  <c r="DU194" i="5" s="1"/>
  <c r="DY194" i="5" s="1"/>
  <c r="DL194" i="5"/>
  <c r="EW194" i="5"/>
  <c r="DM194" i="5"/>
  <c r="DN197" i="5"/>
  <c r="DS197" i="5"/>
  <c r="DU197" i="5" s="1"/>
  <c r="DY197" i="5" s="1"/>
  <c r="DL197" i="5"/>
  <c r="DM197" i="5"/>
  <c r="EW197" i="5"/>
  <c r="EH236" i="5"/>
  <c r="EA236" i="5"/>
  <c r="DT216" i="5"/>
  <c r="DU216" i="5" s="1"/>
  <c r="DY216" i="5" s="1"/>
  <c r="EN216" i="5"/>
  <c r="DM268" i="5"/>
  <c r="DN268" i="5"/>
  <c r="DS268" i="5"/>
  <c r="EW268" i="5"/>
  <c r="DL268" i="5"/>
  <c r="DM270" i="5"/>
  <c r="DN270" i="5"/>
  <c r="DS270" i="5"/>
  <c r="DU270" i="5" s="1"/>
  <c r="DY270" i="5" s="1"/>
  <c r="EW270" i="5"/>
  <c r="DL270" i="5"/>
  <c r="DM272" i="5"/>
  <c r="DN272" i="5"/>
  <c r="DS272" i="5"/>
  <c r="EW272" i="5"/>
  <c r="DL272" i="5"/>
  <c r="DM274" i="5"/>
  <c r="DN274" i="5"/>
  <c r="DS274" i="5"/>
  <c r="EW274" i="5"/>
  <c r="DL274" i="5"/>
  <c r="DM276" i="5"/>
  <c r="DN276" i="5"/>
  <c r="DS276" i="5"/>
  <c r="EW276" i="5"/>
  <c r="DL276" i="5"/>
  <c r="DM278" i="5"/>
  <c r="DN278" i="5"/>
  <c r="DS278" i="5"/>
  <c r="DU278" i="5" s="1"/>
  <c r="DY278" i="5" s="1"/>
  <c r="EW278" i="5"/>
  <c r="DL278" i="5"/>
  <c r="DM280" i="5"/>
  <c r="DN280" i="5"/>
  <c r="DS280" i="5"/>
  <c r="EW280" i="5"/>
  <c r="DL280" i="5"/>
  <c r="DM282" i="5"/>
  <c r="DN282" i="5"/>
  <c r="DS282" i="5"/>
  <c r="EW282" i="5"/>
  <c r="DL282" i="5"/>
  <c r="DM284" i="5"/>
  <c r="DN284" i="5"/>
  <c r="DS284" i="5"/>
  <c r="DU284" i="5" s="1"/>
  <c r="DY284" i="5" s="1"/>
  <c r="EW284" i="5"/>
  <c r="DL284" i="5"/>
  <c r="DM286" i="5"/>
  <c r="DN286" i="5"/>
  <c r="DS286" i="5"/>
  <c r="DU286" i="5" s="1"/>
  <c r="DY286" i="5" s="1"/>
  <c r="EW286" i="5"/>
  <c r="DL286" i="5"/>
  <c r="DM288" i="5"/>
  <c r="DN288" i="5"/>
  <c r="DS288" i="5"/>
  <c r="EW288" i="5"/>
  <c r="DL288" i="5"/>
  <c r="DM290" i="5"/>
  <c r="DN290" i="5"/>
  <c r="DS290" i="5"/>
  <c r="EW290" i="5"/>
  <c r="DL290" i="5"/>
  <c r="DM292" i="5"/>
  <c r="DN292" i="5"/>
  <c r="DS292" i="5"/>
  <c r="EW292" i="5"/>
  <c r="DL292" i="5"/>
  <c r="DM294" i="5"/>
  <c r="DN294" i="5"/>
  <c r="DS294" i="5"/>
  <c r="DU294" i="5" s="1"/>
  <c r="DY294" i="5" s="1"/>
  <c r="EW294" i="5"/>
  <c r="DL294" i="5"/>
  <c r="DM296" i="5"/>
  <c r="DN296" i="5"/>
  <c r="DS296" i="5"/>
  <c r="EW296" i="5"/>
  <c r="DL296" i="5"/>
  <c r="DN300" i="5"/>
  <c r="DS300" i="5"/>
  <c r="DU300" i="5" s="1"/>
  <c r="DY300" i="5" s="1"/>
  <c r="DL300" i="5"/>
  <c r="DM300" i="5"/>
  <c r="EW300" i="5"/>
  <c r="DN304" i="5"/>
  <c r="DS304" i="5"/>
  <c r="DU304" i="5" s="1"/>
  <c r="DY304" i="5" s="1"/>
  <c r="DL304" i="5"/>
  <c r="DM304" i="5"/>
  <c r="EW304" i="5"/>
  <c r="DN308" i="5"/>
  <c r="DS308" i="5"/>
  <c r="DU308" i="5" s="1"/>
  <c r="DY308" i="5" s="1"/>
  <c r="DL308" i="5"/>
  <c r="DM308" i="5"/>
  <c r="EW308" i="5"/>
  <c r="DN312" i="5"/>
  <c r="DS312" i="5"/>
  <c r="DL312" i="5"/>
  <c r="DM312" i="5"/>
  <c r="EW312" i="5"/>
  <c r="DN316" i="5"/>
  <c r="DS316" i="5"/>
  <c r="DL316" i="5"/>
  <c r="DM316" i="5"/>
  <c r="EW316" i="5"/>
  <c r="DN320" i="5"/>
  <c r="DS320" i="5"/>
  <c r="DU320" i="5" s="1"/>
  <c r="DY320" i="5" s="1"/>
  <c r="DL320" i="5"/>
  <c r="DM320" i="5"/>
  <c r="EW320" i="5"/>
  <c r="DN324" i="5"/>
  <c r="DS324" i="5"/>
  <c r="DU324" i="5" s="1"/>
  <c r="DY324" i="5" s="1"/>
  <c r="DL324" i="5"/>
  <c r="DM324" i="5"/>
  <c r="EW324" i="5"/>
  <c r="DN299" i="5"/>
  <c r="DS299" i="5"/>
  <c r="DU299" i="5" s="1"/>
  <c r="DY299" i="5" s="1"/>
  <c r="DL299" i="5"/>
  <c r="DM299" i="5"/>
  <c r="EW299" i="5"/>
  <c r="DN315" i="5"/>
  <c r="DS315" i="5"/>
  <c r="DU315" i="5" s="1"/>
  <c r="DY315" i="5" s="1"/>
  <c r="DL315" i="5"/>
  <c r="DM315" i="5"/>
  <c r="EW315" i="5"/>
  <c r="DN298" i="5"/>
  <c r="DS298" i="5"/>
  <c r="DL298" i="5"/>
  <c r="DM298" i="5"/>
  <c r="EW298" i="5"/>
  <c r="DN302" i="5"/>
  <c r="DS302" i="5"/>
  <c r="DU302" i="5" s="1"/>
  <c r="DY302" i="5" s="1"/>
  <c r="DL302" i="5"/>
  <c r="EW302" i="5"/>
  <c r="DM302" i="5"/>
  <c r="DN306" i="5"/>
  <c r="DS306" i="5"/>
  <c r="DL306" i="5"/>
  <c r="DM306" i="5"/>
  <c r="EW306" i="5"/>
  <c r="DN310" i="5"/>
  <c r="DS310" i="5"/>
  <c r="DU310" i="5" s="1"/>
  <c r="DY310" i="5" s="1"/>
  <c r="DL310" i="5"/>
  <c r="EW310" i="5"/>
  <c r="DM310" i="5"/>
  <c r="DN314" i="5"/>
  <c r="DS314" i="5"/>
  <c r="DL314" i="5"/>
  <c r="DM314" i="5"/>
  <c r="EW314" i="5"/>
  <c r="DN318" i="5"/>
  <c r="DS318" i="5"/>
  <c r="DU318" i="5" s="1"/>
  <c r="DY318" i="5" s="1"/>
  <c r="DL318" i="5"/>
  <c r="EW318" i="5"/>
  <c r="DM318" i="5"/>
  <c r="DN322" i="5"/>
  <c r="DS322" i="5"/>
  <c r="DL322" i="5"/>
  <c r="DM322" i="5"/>
  <c r="EW322" i="5"/>
  <c r="DN326" i="5"/>
  <c r="DS326" i="5"/>
  <c r="DU326" i="5" s="1"/>
  <c r="DY326" i="5" s="1"/>
  <c r="DL326" i="5"/>
  <c r="EW326" i="5"/>
  <c r="DM326" i="5"/>
  <c r="EN353" i="5"/>
  <c r="DT353" i="5"/>
  <c r="EN356" i="5"/>
  <c r="DT356" i="5"/>
  <c r="EN364" i="5"/>
  <c r="DT364" i="5"/>
  <c r="EN372" i="5"/>
  <c r="DT372" i="5"/>
  <c r="EN380" i="5"/>
  <c r="DT380" i="5"/>
  <c r="DM297" i="5"/>
  <c r="DN297" i="5"/>
  <c r="DS297" i="5"/>
  <c r="DL297" i="5"/>
  <c r="EW297" i="5"/>
  <c r="DN313" i="5"/>
  <c r="DS313" i="5"/>
  <c r="DU313" i="5" s="1"/>
  <c r="DY313" i="5" s="1"/>
  <c r="DM313" i="5"/>
  <c r="EW313" i="5"/>
  <c r="DL313" i="5"/>
  <c r="EH343" i="5"/>
  <c r="EA343" i="5"/>
  <c r="EN367" i="5"/>
  <c r="DT367" i="5"/>
  <c r="DL371" i="5"/>
  <c r="EW371" i="5"/>
  <c r="DM371" i="5"/>
  <c r="DS371" i="5"/>
  <c r="DN371" i="5"/>
  <c r="EN382" i="5"/>
  <c r="DT382" i="5"/>
  <c r="DN328" i="5"/>
  <c r="EW328" i="5"/>
  <c r="DL328" i="5"/>
  <c r="DS328" i="5"/>
  <c r="DU328" i="5" s="1"/>
  <c r="DY328" i="5" s="1"/>
  <c r="DM328" i="5"/>
  <c r="DL380" i="5"/>
  <c r="EW380" i="5"/>
  <c r="DM380" i="5"/>
  <c r="DS380" i="5"/>
  <c r="DN380" i="5"/>
  <c r="DN474" i="5"/>
  <c r="DS474" i="5"/>
  <c r="DU474" i="5" s="1"/>
  <c r="DY474" i="5" s="1"/>
  <c r="DL474" i="5"/>
  <c r="DM474" i="5"/>
  <c r="EW474" i="5"/>
  <c r="DN482" i="5"/>
  <c r="DS482" i="5"/>
  <c r="DU482" i="5" s="1"/>
  <c r="DY482" i="5" s="1"/>
  <c r="DL482" i="5"/>
  <c r="DM482" i="5"/>
  <c r="EW482" i="5"/>
  <c r="DN490" i="5"/>
  <c r="DS490" i="5"/>
  <c r="DU490" i="5" s="1"/>
  <c r="DY490" i="5" s="1"/>
  <c r="DL490" i="5"/>
  <c r="DM490" i="5"/>
  <c r="EW490" i="5"/>
  <c r="DN498" i="5"/>
  <c r="DS498" i="5"/>
  <c r="DU498" i="5" s="1"/>
  <c r="DY498" i="5" s="1"/>
  <c r="DL498" i="5"/>
  <c r="DM498" i="5"/>
  <c r="EW498" i="5"/>
  <c r="DN506" i="5"/>
  <c r="DS506" i="5"/>
  <c r="DU506" i="5" s="1"/>
  <c r="DY506" i="5" s="1"/>
  <c r="DL506" i="5"/>
  <c r="DM506" i="5"/>
  <c r="EW506" i="5"/>
  <c r="DN514" i="5"/>
  <c r="DS514" i="5"/>
  <c r="DU514" i="5" s="1"/>
  <c r="DY514" i="5" s="1"/>
  <c r="DL514" i="5"/>
  <c r="DM514" i="5"/>
  <c r="EW514" i="5"/>
  <c r="DN522" i="5"/>
  <c r="DS522" i="5"/>
  <c r="DU522" i="5" s="1"/>
  <c r="DY522" i="5" s="1"/>
  <c r="DL522" i="5"/>
  <c r="DM522" i="5"/>
  <c r="EW522" i="5"/>
  <c r="DN530" i="5"/>
  <c r="DS530" i="5"/>
  <c r="DU530" i="5" s="1"/>
  <c r="DY530" i="5" s="1"/>
  <c r="DL530" i="5"/>
  <c r="DM530" i="5"/>
  <c r="EW530" i="5"/>
  <c r="DN538" i="5"/>
  <c r="DS538" i="5"/>
  <c r="DU538" i="5" s="1"/>
  <c r="DY538" i="5" s="1"/>
  <c r="DL538" i="5"/>
  <c r="DM538" i="5"/>
  <c r="EW538" i="5"/>
  <c r="DN540" i="5"/>
  <c r="DS540" i="5"/>
  <c r="DU540" i="5" s="1"/>
  <c r="DY540" i="5" s="1"/>
  <c r="DM540" i="5"/>
  <c r="EW540" i="5"/>
  <c r="DL540" i="5"/>
  <c r="DN544" i="5"/>
  <c r="DS544" i="5"/>
  <c r="DU544" i="5" s="1"/>
  <c r="DY544" i="5" s="1"/>
  <c r="DL544" i="5"/>
  <c r="DM544" i="5"/>
  <c r="EW544" i="5"/>
  <c r="DN548" i="5"/>
  <c r="DS548" i="5"/>
  <c r="DU548" i="5" s="1"/>
  <c r="DY548" i="5" s="1"/>
  <c r="DL548" i="5"/>
  <c r="DM548" i="5"/>
  <c r="EW548" i="5"/>
  <c r="DN552" i="5"/>
  <c r="DS552" i="5"/>
  <c r="DU552" i="5" s="1"/>
  <c r="DY552" i="5" s="1"/>
  <c r="DL552" i="5"/>
  <c r="DM552" i="5"/>
  <c r="EW552" i="5"/>
  <c r="DN556" i="5"/>
  <c r="DS556" i="5"/>
  <c r="DU556" i="5" s="1"/>
  <c r="DY556" i="5" s="1"/>
  <c r="DL556" i="5"/>
  <c r="DM556" i="5"/>
  <c r="EW556" i="5"/>
  <c r="DN560" i="5"/>
  <c r="DS560" i="5"/>
  <c r="DU560" i="5" s="1"/>
  <c r="DY560" i="5" s="1"/>
  <c r="DL560" i="5"/>
  <c r="DM560" i="5"/>
  <c r="EW560" i="5"/>
  <c r="DN564" i="5"/>
  <c r="DS564" i="5"/>
  <c r="DU564" i="5" s="1"/>
  <c r="DY564" i="5" s="1"/>
  <c r="DL564" i="5"/>
  <c r="DM564" i="5"/>
  <c r="EW564" i="5"/>
  <c r="DN568" i="5"/>
  <c r="DS568" i="5"/>
  <c r="DU568" i="5" s="1"/>
  <c r="DY568" i="5" s="1"/>
  <c r="DL568" i="5"/>
  <c r="DM568" i="5"/>
  <c r="EW568" i="5"/>
  <c r="DN572" i="5"/>
  <c r="DS572" i="5"/>
  <c r="DU572" i="5" s="1"/>
  <c r="DY572" i="5" s="1"/>
  <c r="DL572" i="5"/>
  <c r="DM572" i="5"/>
  <c r="EW572" i="5"/>
  <c r="DN576" i="5"/>
  <c r="DS576" i="5"/>
  <c r="DU576" i="5" s="1"/>
  <c r="DY576" i="5" s="1"/>
  <c r="DL576" i="5"/>
  <c r="DM576" i="5"/>
  <c r="EW576" i="5"/>
  <c r="DN481" i="5"/>
  <c r="DS481" i="5"/>
  <c r="DL481" i="5"/>
  <c r="DM481" i="5"/>
  <c r="EW481" i="5"/>
  <c r="DN497" i="5"/>
  <c r="DS497" i="5"/>
  <c r="DU497" i="5" s="1"/>
  <c r="DY497" i="5" s="1"/>
  <c r="DL497" i="5"/>
  <c r="DM497" i="5"/>
  <c r="EW497" i="5"/>
  <c r="DN513" i="5"/>
  <c r="DS513" i="5"/>
  <c r="DU513" i="5" s="1"/>
  <c r="DY513" i="5" s="1"/>
  <c r="DL513" i="5"/>
  <c r="EW513" i="5"/>
  <c r="DM513" i="5"/>
  <c r="DN529" i="5"/>
  <c r="DS529" i="5"/>
  <c r="DU529" i="5" s="1"/>
  <c r="DY529" i="5" s="1"/>
  <c r="DL529" i="5"/>
  <c r="EW529" i="5"/>
  <c r="DM529" i="5"/>
  <c r="DL376" i="5"/>
  <c r="EW376" i="5"/>
  <c r="DM376" i="5"/>
  <c r="DS376" i="5"/>
  <c r="DN376" i="5"/>
  <c r="DN524" i="5"/>
  <c r="DS524" i="5"/>
  <c r="DU524" i="5" s="1"/>
  <c r="DY524" i="5" s="1"/>
  <c r="DM524" i="5"/>
  <c r="EW524" i="5"/>
  <c r="DL524" i="5"/>
  <c r="DU543" i="5"/>
  <c r="DY543" i="5" s="1"/>
  <c r="DU551" i="5"/>
  <c r="DY551" i="5" s="1"/>
  <c r="DU559" i="5"/>
  <c r="DY559" i="5" s="1"/>
  <c r="DU541" i="5"/>
  <c r="DY541" i="5" s="1"/>
  <c r="DU557" i="5"/>
  <c r="DY557" i="5" s="1"/>
  <c r="DU565" i="5"/>
  <c r="DY565" i="5" s="1"/>
  <c r="DU571" i="5"/>
  <c r="DY571" i="5" s="1"/>
  <c r="DT35" i="5"/>
  <c r="DU35" i="5" s="1"/>
  <c r="DY35" i="5" s="1"/>
  <c r="EN35" i="5"/>
  <c r="DM21" i="5"/>
  <c r="DN21" i="5"/>
  <c r="DS21" i="5"/>
  <c r="DU21" i="5" s="1"/>
  <c r="DY21" i="5" s="1"/>
  <c r="DL21" i="5"/>
  <c r="EW21" i="5"/>
  <c r="DM23" i="5"/>
  <c r="DN23" i="5"/>
  <c r="DS23" i="5"/>
  <c r="EW23" i="5"/>
  <c r="DL23" i="5"/>
  <c r="DN28" i="5"/>
  <c r="DS28" i="5"/>
  <c r="DU28" i="5" s="1"/>
  <c r="DY28" i="5" s="1"/>
  <c r="DL28" i="5"/>
  <c r="DM28" i="5"/>
  <c r="EW28" i="5"/>
  <c r="DN32" i="5"/>
  <c r="DS32" i="5"/>
  <c r="DU32" i="5" s="1"/>
  <c r="DY32" i="5" s="1"/>
  <c r="DL32" i="5"/>
  <c r="DM32" i="5"/>
  <c r="EW32" i="5"/>
  <c r="DN27" i="5"/>
  <c r="DS27" i="5"/>
  <c r="DL27" i="5"/>
  <c r="DM27" i="5"/>
  <c r="EW27" i="5"/>
  <c r="DN42" i="5"/>
  <c r="DS42" i="5"/>
  <c r="DL42" i="5"/>
  <c r="EW42" i="5"/>
  <c r="DM42" i="5"/>
  <c r="DT51" i="5"/>
  <c r="EN51" i="5"/>
  <c r="EN58" i="5"/>
  <c r="DT58" i="5"/>
  <c r="EN69" i="5"/>
  <c r="DT69" i="5"/>
  <c r="EN63" i="5"/>
  <c r="DT63" i="5"/>
  <c r="DL69" i="5"/>
  <c r="DM69" i="5"/>
  <c r="DS69" i="5"/>
  <c r="DN69" i="5"/>
  <c r="EW69" i="5"/>
  <c r="DM71" i="5"/>
  <c r="DN71" i="5"/>
  <c r="DS71" i="5"/>
  <c r="DU71" i="5" s="1"/>
  <c r="DY71" i="5" s="1"/>
  <c r="EW71" i="5"/>
  <c r="DL71" i="5"/>
  <c r="DN41" i="5"/>
  <c r="DS41" i="5"/>
  <c r="DU41" i="5" s="1"/>
  <c r="DY41" i="5" s="1"/>
  <c r="DL41" i="5"/>
  <c r="EW41" i="5"/>
  <c r="DM41" i="5"/>
  <c r="DM73" i="5"/>
  <c r="DN73" i="5"/>
  <c r="DS73" i="5"/>
  <c r="DU73" i="5" s="1"/>
  <c r="DY73" i="5" s="1"/>
  <c r="DL73" i="5"/>
  <c r="EW73" i="5"/>
  <c r="DN77" i="5"/>
  <c r="DS77" i="5"/>
  <c r="DU77" i="5" s="1"/>
  <c r="DY77" i="5" s="1"/>
  <c r="DL77" i="5"/>
  <c r="DM77" i="5"/>
  <c r="EW77" i="5"/>
  <c r="DN81" i="5"/>
  <c r="DS81" i="5"/>
  <c r="DU81" i="5" s="1"/>
  <c r="DY81" i="5" s="1"/>
  <c r="DL81" i="5"/>
  <c r="DM81" i="5"/>
  <c r="EW81" i="5"/>
  <c r="DN85" i="5"/>
  <c r="DS85" i="5"/>
  <c r="DU85" i="5" s="1"/>
  <c r="DY85" i="5" s="1"/>
  <c r="DL85" i="5"/>
  <c r="DM85" i="5"/>
  <c r="EW85" i="5"/>
  <c r="DN80" i="5"/>
  <c r="DS80" i="5"/>
  <c r="DU80" i="5" s="1"/>
  <c r="DY80" i="5" s="1"/>
  <c r="DL80" i="5"/>
  <c r="DM80" i="5"/>
  <c r="EW80" i="5"/>
  <c r="DN88" i="5"/>
  <c r="DS88" i="5"/>
  <c r="DL88" i="5"/>
  <c r="EW88" i="5"/>
  <c r="DM88" i="5"/>
  <c r="DT96" i="5"/>
  <c r="DU96" i="5" s="1"/>
  <c r="DY96" i="5" s="1"/>
  <c r="EN96" i="5"/>
  <c r="DT100" i="5"/>
  <c r="EN100" i="5"/>
  <c r="DT103" i="5"/>
  <c r="DU103" i="5" s="1"/>
  <c r="DY103" i="5" s="1"/>
  <c r="EN103" i="5"/>
  <c r="DT107" i="5"/>
  <c r="EN107" i="5"/>
  <c r="DT111" i="5"/>
  <c r="EN111" i="5"/>
  <c r="DT115" i="5"/>
  <c r="EN115" i="5"/>
  <c r="DN90" i="5"/>
  <c r="DS90" i="5"/>
  <c r="DU90" i="5" s="1"/>
  <c r="DY90" i="5" s="1"/>
  <c r="DM90" i="5"/>
  <c r="EW90" i="5"/>
  <c r="DL90" i="5"/>
  <c r="DL107" i="5"/>
  <c r="EW107" i="5"/>
  <c r="DS107" i="5"/>
  <c r="DM107" i="5"/>
  <c r="DN107" i="5"/>
  <c r="DL112" i="5"/>
  <c r="EW112" i="5"/>
  <c r="DS112" i="5"/>
  <c r="DM112" i="5"/>
  <c r="DN112" i="5"/>
  <c r="DL109" i="5"/>
  <c r="EW109" i="5"/>
  <c r="DS109" i="5"/>
  <c r="DM109" i="5"/>
  <c r="DN109" i="5"/>
  <c r="DN169" i="5"/>
  <c r="DS169" i="5"/>
  <c r="DM169" i="5"/>
  <c r="EW169" i="5"/>
  <c r="DL169" i="5"/>
  <c r="DN185" i="5"/>
  <c r="DS185" i="5"/>
  <c r="DM185" i="5"/>
  <c r="EW185" i="5"/>
  <c r="DL185" i="5"/>
  <c r="DN207" i="5"/>
  <c r="DS207" i="5"/>
  <c r="DU207" i="5" s="1"/>
  <c r="DY207" i="5" s="1"/>
  <c r="DL207" i="5"/>
  <c r="DM207" i="5"/>
  <c r="EW207" i="5"/>
  <c r="DN163" i="5"/>
  <c r="DS163" i="5"/>
  <c r="DU163" i="5" s="1"/>
  <c r="DY163" i="5" s="1"/>
  <c r="DM163" i="5"/>
  <c r="EW163" i="5"/>
  <c r="DL163" i="5"/>
  <c r="DN179" i="5"/>
  <c r="DS179" i="5"/>
  <c r="DU179" i="5" s="1"/>
  <c r="DY179" i="5" s="1"/>
  <c r="DM179" i="5"/>
  <c r="EW179" i="5"/>
  <c r="DL179" i="5"/>
  <c r="DL220" i="5"/>
  <c r="DM220" i="5"/>
  <c r="DS220" i="5"/>
  <c r="DU220" i="5" s="1"/>
  <c r="DY220" i="5" s="1"/>
  <c r="DN220" i="5"/>
  <c r="EW220" i="5"/>
  <c r="DN222" i="5"/>
  <c r="DS222" i="5"/>
  <c r="DU222" i="5" s="1"/>
  <c r="DY222" i="5" s="1"/>
  <c r="DL222" i="5"/>
  <c r="EW222" i="5"/>
  <c r="DM222" i="5"/>
  <c r="DN224" i="5"/>
  <c r="DS224" i="5"/>
  <c r="DU224" i="5" s="1"/>
  <c r="DY224" i="5" s="1"/>
  <c r="DL224" i="5"/>
  <c r="EW224" i="5"/>
  <c r="DM224" i="5"/>
  <c r="DN226" i="5"/>
  <c r="DS226" i="5"/>
  <c r="DU226" i="5" s="1"/>
  <c r="DY226" i="5" s="1"/>
  <c r="DL226" i="5"/>
  <c r="EW226" i="5"/>
  <c r="DM226" i="5"/>
  <c r="DN228" i="5"/>
  <c r="DS228" i="5"/>
  <c r="DU228" i="5" s="1"/>
  <c r="DY228" i="5" s="1"/>
  <c r="DL228" i="5"/>
  <c r="EW228" i="5"/>
  <c r="DM228" i="5"/>
  <c r="DN230" i="5"/>
  <c r="DS230" i="5"/>
  <c r="DU230" i="5" s="1"/>
  <c r="DY230" i="5" s="1"/>
  <c r="DL230" i="5"/>
  <c r="EW230" i="5"/>
  <c r="DM230" i="5"/>
  <c r="DN221" i="5"/>
  <c r="DS221" i="5"/>
  <c r="DU221" i="5" s="1"/>
  <c r="DY221" i="5" s="1"/>
  <c r="DL221" i="5"/>
  <c r="EW221" i="5"/>
  <c r="DM221" i="5"/>
  <c r="DN225" i="5"/>
  <c r="DS225" i="5"/>
  <c r="DU225" i="5" s="1"/>
  <c r="DY225" i="5" s="1"/>
  <c r="DL225" i="5"/>
  <c r="EW225" i="5"/>
  <c r="DM225" i="5"/>
  <c r="DN229" i="5"/>
  <c r="DS229" i="5"/>
  <c r="DU229" i="5" s="1"/>
  <c r="DY229" i="5" s="1"/>
  <c r="DL229" i="5"/>
  <c r="EW229" i="5"/>
  <c r="DM229" i="5"/>
  <c r="DN218" i="5"/>
  <c r="EW218" i="5"/>
  <c r="DL218" i="5"/>
  <c r="DS218" i="5"/>
  <c r="DU218" i="5" s="1"/>
  <c r="DY218" i="5" s="1"/>
  <c r="DM218" i="5"/>
  <c r="DN303" i="5"/>
  <c r="DS303" i="5"/>
  <c r="DU303" i="5" s="1"/>
  <c r="DY303" i="5" s="1"/>
  <c r="DL303" i="5"/>
  <c r="DM303" i="5"/>
  <c r="EW303" i="5"/>
  <c r="DN319" i="5"/>
  <c r="DS319" i="5"/>
  <c r="DU319" i="5" s="1"/>
  <c r="DY319" i="5" s="1"/>
  <c r="DL319" i="5"/>
  <c r="DM319" i="5"/>
  <c r="EW319" i="5"/>
  <c r="DN248" i="5"/>
  <c r="EW248" i="5"/>
  <c r="DL248" i="5"/>
  <c r="DS248" i="5"/>
  <c r="DM248" i="5"/>
  <c r="DN309" i="5"/>
  <c r="DS309" i="5"/>
  <c r="DU309" i="5" s="1"/>
  <c r="DY309" i="5" s="1"/>
  <c r="DM309" i="5"/>
  <c r="EW309" i="5"/>
  <c r="DL309" i="5"/>
  <c r="DN325" i="5"/>
  <c r="DS325" i="5"/>
  <c r="DU325" i="5" s="1"/>
  <c r="DY325" i="5" s="1"/>
  <c r="DM325" i="5"/>
  <c r="EW325" i="5"/>
  <c r="DL325" i="5"/>
  <c r="DN332" i="5"/>
  <c r="EW332" i="5"/>
  <c r="DL332" i="5"/>
  <c r="DM332" i="5"/>
  <c r="DS332" i="5"/>
  <c r="EN354" i="5"/>
  <c r="DT354" i="5"/>
  <c r="EN363" i="5"/>
  <c r="DT363" i="5"/>
  <c r="DL367" i="5"/>
  <c r="EW367" i="5"/>
  <c r="DM367" i="5"/>
  <c r="DS367" i="5"/>
  <c r="DN367" i="5"/>
  <c r="EN379" i="5"/>
  <c r="DT379" i="5"/>
  <c r="DL382" i="5"/>
  <c r="EW382" i="5"/>
  <c r="DM382" i="5"/>
  <c r="DS382" i="5"/>
  <c r="DN382" i="5"/>
  <c r="DM387" i="5"/>
  <c r="DN387" i="5"/>
  <c r="DS387" i="5"/>
  <c r="EW387" i="5"/>
  <c r="DL387" i="5"/>
  <c r="DM389" i="5"/>
  <c r="DN389" i="5"/>
  <c r="DS389" i="5"/>
  <c r="EW389" i="5"/>
  <c r="DL389" i="5"/>
  <c r="DM391" i="5"/>
  <c r="DN391" i="5"/>
  <c r="DS391" i="5"/>
  <c r="DU391" i="5" s="1"/>
  <c r="DY391" i="5" s="1"/>
  <c r="EW391" i="5"/>
  <c r="DL391" i="5"/>
  <c r="DM393" i="5"/>
  <c r="DN393" i="5"/>
  <c r="DS393" i="5"/>
  <c r="DU393" i="5" s="1"/>
  <c r="DY393" i="5" s="1"/>
  <c r="EW393" i="5"/>
  <c r="DL393" i="5"/>
  <c r="DM395" i="5"/>
  <c r="DN395" i="5"/>
  <c r="DS395" i="5"/>
  <c r="EW395" i="5"/>
  <c r="DL395" i="5"/>
  <c r="DM397" i="5"/>
  <c r="DN397" i="5"/>
  <c r="DS397" i="5"/>
  <c r="DU397" i="5" s="1"/>
  <c r="DY397" i="5" s="1"/>
  <c r="EW397" i="5"/>
  <c r="DL397" i="5"/>
  <c r="DM399" i="5"/>
  <c r="DN399" i="5"/>
  <c r="DS399" i="5"/>
  <c r="DU399" i="5" s="1"/>
  <c r="DY399" i="5" s="1"/>
  <c r="DL399" i="5"/>
  <c r="EW399" i="5"/>
  <c r="DM401" i="5"/>
  <c r="DN401" i="5"/>
  <c r="DS401" i="5"/>
  <c r="EW401" i="5"/>
  <c r="DL401" i="5"/>
  <c r="DM403" i="5"/>
  <c r="DN403" i="5"/>
  <c r="DS403" i="5"/>
  <c r="DU403" i="5" s="1"/>
  <c r="DY403" i="5" s="1"/>
  <c r="DL403" i="5"/>
  <c r="EW403" i="5"/>
  <c r="DM405" i="5"/>
  <c r="DN405" i="5"/>
  <c r="DS405" i="5"/>
  <c r="DU405" i="5" s="1"/>
  <c r="DY405" i="5" s="1"/>
  <c r="EW405" i="5"/>
  <c r="DL405" i="5"/>
  <c r="DM407" i="5"/>
  <c r="DN407" i="5"/>
  <c r="DS407" i="5"/>
  <c r="DL407" i="5"/>
  <c r="EW407" i="5"/>
  <c r="DM409" i="5"/>
  <c r="DN409" i="5"/>
  <c r="DS409" i="5"/>
  <c r="DU409" i="5" s="1"/>
  <c r="DY409" i="5" s="1"/>
  <c r="EW409" i="5"/>
  <c r="DL409" i="5"/>
  <c r="DM411" i="5"/>
  <c r="DN411" i="5"/>
  <c r="DS411" i="5"/>
  <c r="EW411" i="5"/>
  <c r="DL411" i="5"/>
  <c r="DM413" i="5"/>
  <c r="DN413" i="5"/>
  <c r="DS413" i="5"/>
  <c r="DU413" i="5" s="1"/>
  <c r="DY413" i="5" s="1"/>
  <c r="EW413" i="5"/>
  <c r="DL413" i="5"/>
  <c r="DM415" i="5"/>
  <c r="DN415" i="5"/>
  <c r="DS415" i="5"/>
  <c r="EW415" i="5"/>
  <c r="DL415" i="5"/>
  <c r="DM417" i="5"/>
  <c r="DN417" i="5"/>
  <c r="DS417" i="5"/>
  <c r="EW417" i="5"/>
  <c r="DL417" i="5"/>
  <c r="DM419" i="5"/>
  <c r="DN419" i="5"/>
  <c r="DS419" i="5"/>
  <c r="EW419" i="5"/>
  <c r="DL419" i="5"/>
  <c r="DM421" i="5"/>
  <c r="DN421" i="5"/>
  <c r="DS421" i="5"/>
  <c r="DU421" i="5" s="1"/>
  <c r="DY421" i="5" s="1"/>
  <c r="EW421" i="5"/>
  <c r="DL421" i="5"/>
  <c r="DM423" i="5"/>
  <c r="DN423" i="5"/>
  <c r="DS423" i="5"/>
  <c r="DL423" i="5"/>
  <c r="EW423" i="5"/>
  <c r="DM425" i="5"/>
  <c r="DN425" i="5"/>
  <c r="DS425" i="5"/>
  <c r="DU425" i="5" s="1"/>
  <c r="DY425" i="5" s="1"/>
  <c r="EW425" i="5"/>
  <c r="DL425" i="5"/>
  <c r="DM427" i="5"/>
  <c r="DN427" i="5"/>
  <c r="DS427" i="5"/>
  <c r="DU427" i="5" s="1"/>
  <c r="DY427" i="5" s="1"/>
  <c r="DL427" i="5"/>
  <c r="EW427" i="5"/>
  <c r="DM429" i="5"/>
  <c r="DN429" i="5"/>
  <c r="DS429" i="5"/>
  <c r="DU429" i="5" s="1"/>
  <c r="DY429" i="5" s="1"/>
  <c r="EW429" i="5"/>
  <c r="DL429" i="5"/>
  <c r="DM431" i="5"/>
  <c r="DN431" i="5"/>
  <c r="DS431" i="5"/>
  <c r="DU431" i="5" s="1"/>
  <c r="DY431" i="5" s="1"/>
  <c r="EW431" i="5"/>
  <c r="DL431" i="5"/>
  <c r="DM433" i="5"/>
  <c r="DN433" i="5"/>
  <c r="DS433" i="5"/>
  <c r="DU433" i="5" s="1"/>
  <c r="DY433" i="5" s="1"/>
  <c r="EW433" i="5"/>
  <c r="DL433" i="5"/>
  <c r="DM435" i="5"/>
  <c r="DN435" i="5"/>
  <c r="DS435" i="5"/>
  <c r="DU435" i="5" s="1"/>
  <c r="DY435" i="5" s="1"/>
  <c r="EW435" i="5"/>
  <c r="DL435" i="5"/>
  <c r="DM437" i="5"/>
  <c r="DN437" i="5"/>
  <c r="DS437" i="5"/>
  <c r="DU437" i="5" s="1"/>
  <c r="DY437" i="5" s="1"/>
  <c r="EW437" i="5"/>
  <c r="DL437" i="5"/>
  <c r="DM439" i="5"/>
  <c r="DN439" i="5"/>
  <c r="DS439" i="5"/>
  <c r="DU439" i="5" s="1"/>
  <c r="DY439" i="5" s="1"/>
  <c r="EW439" i="5"/>
  <c r="DL439" i="5"/>
  <c r="DM441" i="5"/>
  <c r="DN441" i="5"/>
  <c r="DS441" i="5"/>
  <c r="DU441" i="5" s="1"/>
  <c r="DY441" i="5" s="1"/>
  <c r="EW441" i="5"/>
  <c r="DL441" i="5"/>
  <c r="DM443" i="5"/>
  <c r="DN443" i="5"/>
  <c r="DS443" i="5"/>
  <c r="DU443" i="5" s="1"/>
  <c r="DY443" i="5" s="1"/>
  <c r="DL443" i="5"/>
  <c r="EW443" i="5"/>
  <c r="DM445" i="5"/>
  <c r="DN445" i="5"/>
  <c r="DS445" i="5"/>
  <c r="DU445" i="5" s="1"/>
  <c r="DY445" i="5" s="1"/>
  <c r="EW445" i="5"/>
  <c r="DL445" i="5"/>
  <c r="DM447" i="5"/>
  <c r="DN447" i="5"/>
  <c r="DS447" i="5"/>
  <c r="DU447" i="5" s="1"/>
  <c r="DY447" i="5" s="1"/>
  <c r="EW447" i="5"/>
  <c r="DL447" i="5"/>
  <c r="DM449" i="5"/>
  <c r="DN449" i="5"/>
  <c r="DS449" i="5"/>
  <c r="DU449" i="5" s="1"/>
  <c r="DY449" i="5" s="1"/>
  <c r="EW449" i="5"/>
  <c r="DL449" i="5"/>
  <c r="DM451" i="5"/>
  <c r="DN451" i="5"/>
  <c r="DS451" i="5"/>
  <c r="DU451" i="5" s="1"/>
  <c r="DY451" i="5" s="1"/>
  <c r="EW451" i="5"/>
  <c r="DL451" i="5"/>
  <c r="DM453" i="5"/>
  <c r="DN453" i="5"/>
  <c r="DS453" i="5"/>
  <c r="DU453" i="5" s="1"/>
  <c r="DY453" i="5" s="1"/>
  <c r="EW453" i="5"/>
  <c r="DL453" i="5"/>
  <c r="DM455" i="5"/>
  <c r="DN455" i="5"/>
  <c r="DS455" i="5"/>
  <c r="DU455" i="5" s="1"/>
  <c r="DY455" i="5" s="1"/>
  <c r="EW455" i="5"/>
  <c r="DL455" i="5"/>
  <c r="DM457" i="5"/>
  <c r="DN457" i="5"/>
  <c r="DS457" i="5"/>
  <c r="DU457" i="5" s="1"/>
  <c r="DY457" i="5" s="1"/>
  <c r="EW457" i="5"/>
  <c r="DL457" i="5"/>
  <c r="DM459" i="5"/>
  <c r="DN459" i="5"/>
  <c r="DS459" i="5"/>
  <c r="DU459" i="5" s="1"/>
  <c r="DY459" i="5" s="1"/>
  <c r="DL459" i="5"/>
  <c r="EW459" i="5"/>
  <c r="DM461" i="5"/>
  <c r="DN461" i="5"/>
  <c r="DS461" i="5"/>
  <c r="DU461" i="5" s="1"/>
  <c r="DY461" i="5" s="1"/>
  <c r="EW461" i="5"/>
  <c r="DL461" i="5"/>
  <c r="DM463" i="5"/>
  <c r="DN463" i="5"/>
  <c r="DS463" i="5"/>
  <c r="DU463" i="5" s="1"/>
  <c r="DY463" i="5" s="1"/>
  <c r="DL463" i="5"/>
  <c r="EW463" i="5"/>
  <c r="DM465" i="5"/>
  <c r="DN465" i="5"/>
  <c r="DS465" i="5"/>
  <c r="DU465" i="5" s="1"/>
  <c r="DY465" i="5" s="1"/>
  <c r="EW465" i="5"/>
  <c r="DL465" i="5"/>
  <c r="DM467" i="5"/>
  <c r="DN467" i="5"/>
  <c r="DS467" i="5"/>
  <c r="DU467" i="5" s="1"/>
  <c r="DY467" i="5" s="1"/>
  <c r="EW467" i="5"/>
  <c r="DL467" i="5"/>
  <c r="DM469" i="5"/>
  <c r="DN469" i="5"/>
  <c r="DS469" i="5"/>
  <c r="DU469" i="5" s="1"/>
  <c r="DY469" i="5" s="1"/>
  <c r="EW469" i="5"/>
  <c r="DL469" i="5"/>
  <c r="DM471" i="5"/>
  <c r="DN471" i="5"/>
  <c r="DS471" i="5"/>
  <c r="DU471" i="5" s="1"/>
  <c r="DY471" i="5" s="1"/>
  <c r="DL471" i="5"/>
  <c r="EW471" i="5"/>
  <c r="DN475" i="5"/>
  <c r="DS475" i="5"/>
  <c r="DL475" i="5"/>
  <c r="DM475" i="5"/>
  <c r="EW475" i="5"/>
  <c r="DN483" i="5"/>
  <c r="DS483" i="5"/>
  <c r="DU483" i="5" s="1"/>
  <c r="DY483" i="5" s="1"/>
  <c r="DL483" i="5"/>
  <c r="DM483" i="5"/>
  <c r="EW483" i="5"/>
  <c r="DN491" i="5"/>
  <c r="DS491" i="5"/>
  <c r="DU491" i="5" s="1"/>
  <c r="DY491" i="5" s="1"/>
  <c r="DL491" i="5"/>
  <c r="DM491" i="5"/>
  <c r="EW491" i="5"/>
  <c r="DN499" i="5"/>
  <c r="DS499" i="5"/>
  <c r="DU499" i="5" s="1"/>
  <c r="DY499" i="5" s="1"/>
  <c r="DL499" i="5"/>
  <c r="DM499" i="5"/>
  <c r="EW499" i="5"/>
  <c r="DN507" i="5"/>
  <c r="DS507" i="5"/>
  <c r="DU507" i="5" s="1"/>
  <c r="DY507" i="5" s="1"/>
  <c r="DL507" i="5"/>
  <c r="DM507" i="5"/>
  <c r="EW507" i="5"/>
  <c r="DN515" i="5"/>
  <c r="DS515" i="5"/>
  <c r="DU515" i="5" s="1"/>
  <c r="DY515" i="5" s="1"/>
  <c r="DL515" i="5"/>
  <c r="DM515" i="5"/>
  <c r="EW515" i="5"/>
  <c r="DL356" i="5"/>
  <c r="EW356" i="5"/>
  <c r="DM356" i="5"/>
  <c r="DS356" i="5"/>
  <c r="DN356" i="5"/>
  <c r="DN485" i="5"/>
  <c r="DS485" i="5"/>
  <c r="DU485" i="5" s="1"/>
  <c r="DY485" i="5" s="1"/>
  <c r="DL485" i="5"/>
  <c r="DM485" i="5"/>
  <c r="EW485" i="5"/>
  <c r="DN501" i="5"/>
  <c r="DS501" i="5"/>
  <c r="DU501" i="5" s="1"/>
  <c r="DY501" i="5" s="1"/>
  <c r="EW501" i="5"/>
  <c r="DL501" i="5"/>
  <c r="DM501" i="5"/>
  <c r="DN517" i="5"/>
  <c r="DS517" i="5"/>
  <c r="DU517" i="5" s="1"/>
  <c r="DY517" i="5" s="1"/>
  <c r="EW517" i="5"/>
  <c r="DL517" i="5"/>
  <c r="DM517" i="5"/>
  <c r="DN533" i="5"/>
  <c r="DS533" i="5"/>
  <c r="DU533" i="5" s="1"/>
  <c r="DY533" i="5" s="1"/>
  <c r="DL533" i="5"/>
  <c r="DM533" i="5"/>
  <c r="EW533" i="5"/>
  <c r="DM581" i="5"/>
  <c r="DN581" i="5"/>
  <c r="DS581" i="5"/>
  <c r="DU581" i="5" s="1"/>
  <c r="DY581" i="5" s="1"/>
  <c r="EW581" i="5"/>
  <c r="DL581" i="5"/>
  <c r="DM583" i="5"/>
  <c r="DN583" i="5"/>
  <c r="DS583" i="5"/>
  <c r="DL583" i="5"/>
  <c r="EW583" i="5"/>
  <c r="DM585" i="5"/>
  <c r="DN585" i="5"/>
  <c r="DS585" i="5"/>
  <c r="DU585" i="5" s="1"/>
  <c r="DY585" i="5" s="1"/>
  <c r="EW585" i="5"/>
  <c r="DL585" i="5"/>
  <c r="DM587" i="5"/>
  <c r="DN587" i="5"/>
  <c r="DS587" i="5"/>
  <c r="DU587" i="5" s="1"/>
  <c r="DY587" i="5" s="1"/>
  <c r="DL587" i="5"/>
  <c r="EW587" i="5"/>
  <c r="DM589" i="5"/>
  <c r="DN589" i="5"/>
  <c r="DS589" i="5"/>
  <c r="EW589" i="5"/>
  <c r="DL589" i="5"/>
  <c r="DM591" i="5"/>
  <c r="DN591" i="5"/>
  <c r="DS591" i="5"/>
  <c r="DU591" i="5" s="1"/>
  <c r="DY591" i="5" s="1"/>
  <c r="EW591" i="5"/>
  <c r="DL591" i="5"/>
  <c r="DM593" i="5"/>
  <c r="DN593" i="5"/>
  <c r="DS593" i="5"/>
  <c r="DU593" i="5" s="1"/>
  <c r="DY593" i="5" s="1"/>
  <c r="EW593" i="5"/>
  <c r="DL593" i="5"/>
  <c r="DM595" i="5"/>
  <c r="DN595" i="5"/>
  <c r="DS595" i="5"/>
  <c r="DU595" i="5" s="1"/>
  <c r="DY595" i="5" s="1"/>
  <c r="DL595" i="5"/>
  <c r="EW595" i="5"/>
  <c r="DM597" i="5"/>
  <c r="DN597" i="5"/>
  <c r="DS597" i="5"/>
  <c r="EW597" i="5"/>
  <c r="DL597" i="5"/>
  <c r="DM599" i="5"/>
  <c r="DN599" i="5"/>
  <c r="DS599" i="5"/>
  <c r="DU599" i="5" s="1"/>
  <c r="DY599" i="5" s="1"/>
  <c r="EW599" i="5"/>
  <c r="DL599" i="5"/>
  <c r="DN480" i="5"/>
  <c r="DS480" i="5"/>
  <c r="DU480" i="5" s="1"/>
  <c r="DY480" i="5" s="1"/>
  <c r="DM480" i="5"/>
  <c r="EW480" i="5"/>
  <c r="DL480" i="5"/>
  <c r="DN492" i="5"/>
  <c r="DS492" i="5"/>
  <c r="DU492" i="5" s="1"/>
  <c r="DY492" i="5" s="1"/>
  <c r="DM492" i="5"/>
  <c r="EW492" i="5"/>
  <c r="DL492" i="5"/>
  <c r="DN508" i="5"/>
  <c r="DS508" i="5"/>
  <c r="DU508" i="5" s="1"/>
  <c r="DY508" i="5" s="1"/>
  <c r="DM508" i="5"/>
  <c r="EW508" i="5"/>
  <c r="DL508" i="5"/>
  <c r="DL360" i="5"/>
  <c r="EW360" i="5"/>
  <c r="DM360" i="5"/>
  <c r="DS360" i="5"/>
  <c r="DN360" i="5"/>
  <c r="DN504" i="5"/>
  <c r="DS504" i="5"/>
  <c r="DU504" i="5" s="1"/>
  <c r="DY504" i="5" s="1"/>
  <c r="DM504" i="5"/>
  <c r="EW504" i="5"/>
  <c r="DL504" i="5"/>
  <c r="DN520" i="5"/>
  <c r="DS520" i="5"/>
  <c r="DU520" i="5" s="1"/>
  <c r="DY520" i="5" s="1"/>
  <c r="DM520" i="5"/>
  <c r="EW520" i="5"/>
  <c r="DL520" i="5"/>
  <c r="DN536" i="5"/>
  <c r="DS536" i="5"/>
  <c r="DU536" i="5" s="1"/>
  <c r="DY536" i="5" s="1"/>
  <c r="DM536" i="5"/>
  <c r="EW536" i="5"/>
  <c r="DL536" i="5"/>
  <c r="DU555" i="5"/>
  <c r="DY555" i="5" s="1"/>
  <c r="DN75" i="5"/>
  <c r="DS75" i="5"/>
  <c r="DL75" i="5"/>
  <c r="DM75" i="5"/>
  <c r="EW75" i="5"/>
  <c r="DN83" i="5"/>
  <c r="DS83" i="5"/>
  <c r="DL83" i="5"/>
  <c r="DM83" i="5"/>
  <c r="EW83" i="5"/>
  <c r="DT97" i="5"/>
  <c r="EN97" i="5"/>
  <c r="DT101" i="5"/>
  <c r="DU101" i="5" s="1"/>
  <c r="DY101" i="5" s="1"/>
  <c r="EN101" i="5"/>
  <c r="EN119" i="5"/>
  <c r="DT119" i="5"/>
  <c r="DT108" i="5"/>
  <c r="EN108" i="5"/>
  <c r="DT112" i="5"/>
  <c r="EN112" i="5"/>
  <c r="DT116" i="5"/>
  <c r="EN116" i="5"/>
  <c r="EN118" i="5"/>
  <c r="DT118" i="5"/>
  <c r="DL106" i="5"/>
  <c r="EW106" i="5"/>
  <c r="DM106" i="5"/>
  <c r="DS106" i="5"/>
  <c r="DU106" i="5" s="1"/>
  <c r="DY106" i="5" s="1"/>
  <c r="DN106" i="5"/>
  <c r="DL114" i="5"/>
  <c r="EW114" i="5"/>
  <c r="DS114" i="5"/>
  <c r="DM114" i="5"/>
  <c r="DN114" i="5"/>
  <c r="DM158" i="5"/>
  <c r="DN158" i="5"/>
  <c r="DS158" i="5"/>
  <c r="DU158" i="5" s="1"/>
  <c r="DY158" i="5" s="1"/>
  <c r="DL158" i="5"/>
  <c r="EW158" i="5"/>
  <c r="DL111" i="5"/>
  <c r="EW111" i="5"/>
  <c r="DS111" i="5"/>
  <c r="DM111" i="5"/>
  <c r="DN111" i="5"/>
  <c r="DL116" i="5"/>
  <c r="EW116" i="5"/>
  <c r="DS116" i="5"/>
  <c r="DM116" i="5"/>
  <c r="DN116" i="5"/>
  <c r="DN173" i="5"/>
  <c r="DS173" i="5"/>
  <c r="DM173" i="5"/>
  <c r="EW173" i="5"/>
  <c r="DL173" i="5"/>
  <c r="DN189" i="5"/>
  <c r="DS189" i="5"/>
  <c r="DM189" i="5"/>
  <c r="EW189" i="5"/>
  <c r="DL189" i="5"/>
  <c r="DN159" i="5"/>
  <c r="DS159" i="5"/>
  <c r="DM159" i="5"/>
  <c r="EW159" i="5"/>
  <c r="DL159" i="5"/>
  <c r="DN175" i="5"/>
  <c r="DS175" i="5"/>
  <c r="DM175" i="5"/>
  <c r="EW175" i="5"/>
  <c r="DL175" i="5"/>
  <c r="DN191" i="5"/>
  <c r="DS191" i="5"/>
  <c r="DU191" i="5" s="1"/>
  <c r="DY191" i="5" s="1"/>
  <c r="DM191" i="5"/>
  <c r="EW191" i="5"/>
  <c r="DL191" i="5"/>
  <c r="DN196" i="5"/>
  <c r="DS196" i="5"/>
  <c r="DU196" i="5" s="1"/>
  <c r="DY196" i="5" s="1"/>
  <c r="DL196" i="5"/>
  <c r="EW196" i="5"/>
  <c r="DM196" i="5"/>
  <c r="DN205" i="5"/>
  <c r="DS205" i="5"/>
  <c r="DU205" i="5" s="1"/>
  <c r="DY205" i="5" s="1"/>
  <c r="DM205" i="5"/>
  <c r="EW205" i="5"/>
  <c r="DL205" i="5"/>
  <c r="DN171" i="5"/>
  <c r="DS171" i="5"/>
  <c r="DU171" i="5" s="1"/>
  <c r="DY171" i="5" s="1"/>
  <c r="DM171" i="5"/>
  <c r="EW171" i="5"/>
  <c r="DL171" i="5"/>
  <c r="DN187" i="5"/>
  <c r="DS187" i="5"/>
  <c r="DU187" i="5" s="1"/>
  <c r="DY187" i="5" s="1"/>
  <c r="DM187" i="5"/>
  <c r="EW187" i="5"/>
  <c r="DL187" i="5"/>
  <c r="EA255" i="5"/>
  <c r="EH255" i="5"/>
  <c r="DM269" i="5"/>
  <c r="DN269" i="5"/>
  <c r="DS269" i="5"/>
  <c r="DU269" i="5" s="1"/>
  <c r="DY269" i="5" s="1"/>
  <c r="DL269" i="5"/>
  <c r="EW269" i="5"/>
  <c r="DM271" i="5"/>
  <c r="DN271" i="5"/>
  <c r="DS271" i="5"/>
  <c r="EW271" i="5"/>
  <c r="DL271" i="5"/>
  <c r="DM273" i="5"/>
  <c r="DN273" i="5"/>
  <c r="DS273" i="5"/>
  <c r="DL273" i="5"/>
  <c r="EW273" i="5"/>
  <c r="DM275" i="5"/>
  <c r="DN275" i="5"/>
  <c r="DS275" i="5"/>
  <c r="EW275" i="5"/>
  <c r="DL275" i="5"/>
  <c r="DM277" i="5"/>
  <c r="DN277" i="5"/>
  <c r="DS277" i="5"/>
  <c r="DU277" i="5" s="1"/>
  <c r="DY277" i="5" s="1"/>
  <c r="DL277" i="5"/>
  <c r="EW277" i="5"/>
  <c r="DM279" i="5"/>
  <c r="DN279" i="5"/>
  <c r="DS279" i="5"/>
  <c r="EW279" i="5"/>
  <c r="DL279" i="5"/>
  <c r="DM281" i="5"/>
  <c r="DN281" i="5"/>
  <c r="DS281" i="5"/>
  <c r="DL281" i="5"/>
  <c r="EW281" i="5"/>
  <c r="DM283" i="5"/>
  <c r="DN283" i="5"/>
  <c r="DS283" i="5"/>
  <c r="DU283" i="5" s="1"/>
  <c r="DY283" i="5" s="1"/>
  <c r="EW283" i="5"/>
  <c r="DL283" i="5"/>
  <c r="DM285" i="5"/>
  <c r="DN285" i="5"/>
  <c r="DS285" i="5"/>
  <c r="DL285" i="5"/>
  <c r="EW285" i="5"/>
  <c r="DM287" i="5"/>
  <c r="DN287" i="5"/>
  <c r="DS287" i="5"/>
  <c r="EW287" i="5"/>
  <c r="DL287" i="5"/>
  <c r="DM289" i="5"/>
  <c r="DN289" i="5"/>
  <c r="DS289" i="5"/>
  <c r="DL289" i="5"/>
  <c r="EW289" i="5"/>
  <c r="DM291" i="5"/>
  <c r="DN291" i="5"/>
  <c r="DS291" i="5"/>
  <c r="EW291" i="5"/>
  <c r="DL291" i="5"/>
  <c r="DM293" i="5"/>
  <c r="DN293" i="5"/>
  <c r="DS293" i="5"/>
  <c r="DL293" i="5"/>
  <c r="EW293" i="5"/>
  <c r="DM295" i="5"/>
  <c r="DN295" i="5"/>
  <c r="DS295" i="5"/>
  <c r="EW295" i="5"/>
  <c r="DL295" i="5"/>
  <c r="DN167" i="5"/>
  <c r="DS167" i="5"/>
  <c r="DU167" i="5" s="1"/>
  <c r="DY167" i="5" s="1"/>
  <c r="DM167" i="5"/>
  <c r="EW167" i="5"/>
  <c r="DL167" i="5"/>
  <c r="DN201" i="5"/>
  <c r="DS201" i="5"/>
  <c r="DM201" i="5"/>
  <c r="EW201" i="5"/>
  <c r="DL201" i="5"/>
  <c r="DN307" i="5"/>
  <c r="DS307" i="5"/>
  <c r="DU307" i="5" s="1"/>
  <c r="DY307" i="5" s="1"/>
  <c r="DL307" i="5"/>
  <c r="DM307" i="5"/>
  <c r="EW307" i="5"/>
  <c r="DN323" i="5"/>
  <c r="DS323" i="5"/>
  <c r="DU323" i="5" s="1"/>
  <c r="DY323" i="5" s="1"/>
  <c r="DL323" i="5"/>
  <c r="DM323" i="5"/>
  <c r="EW323" i="5"/>
  <c r="DN183" i="5"/>
  <c r="DS183" i="5"/>
  <c r="DU183" i="5" s="1"/>
  <c r="DY183" i="5" s="1"/>
  <c r="DM183" i="5"/>
  <c r="EW183" i="5"/>
  <c r="DL183" i="5"/>
  <c r="DU260" i="5"/>
  <c r="DY260" i="5" s="1"/>
  <c r="DU259" i="5"/>
  <c r="DY259" i="5" s="1"/>
  <c r="EN349" i="5"/>
  <c r="DT349" i="5"/>
  <c r="DU349" i="5" s="1"/>
  <c r="DY349" i="5" s="1"/>
  <c r="EN360" i="5"/>
  <c r="DT360" i="5"/>
  <c r="EN368" i="5"/>
  <c r="DT368" i="5"/>
  <c r="EN376" i="5"/>
  <c r="DT376" i="5"/>
  <c r="EN383" i="5"/>
  <c r="DT383" i="5"/>
  <c r="DN305" i="5"/>
  <c r="DS305" i="5"/>
  <c r="DU305" i="5" s="1"/>
  <c r="DY305" i="5" s="1"/>
  <c r="DM305" i="5"/>
  <c r="EW305" i="5"/>
  <c r="DL305" i="5"/>
  <c r="DN321" i="5"/>
  <c r="DS321" i="5"/>
  <c r="DU321" i="5" s="1"/>
  <c r="DY321" i="5" s="1"/>
  <c r="DM321" i="5"/>
  <c r="EW321" i="5"/>
  <c r="DL321" i="5"/>
  <c r="EN359" i="5"/>
  <c r="DT359" i="5"/>
  <c r="DL363" i="5"/>
  <c r="EW363" i="5"/>
  <c r="DM363" i="5"/>
  <c r="DS363" i="5"/>
  <c r="DN363" i="5"/>
  <c r="EN375" i="5"/>
  <c r="DT375" i="5"/>
  <c r="DL379" i="5"/>
  <c r="EW379" i="5"/>
  <c r="DM379" i="5"/>
  <c r="DS379" i="5"/>
  <c r="DN379" i="5"/>
  <c r="DL364" i="5"/>
  <c r="EW364" i="5"/>
  <c r="DM364" i="5"/>
  <c r="DS364" i="5"/>
  <c r="DN364" i="5"/>
  <c r="DN478" i="5"/>
  <c r="DS478" i="5"/>
  <c r="DU478" i="5" s="1"/>
  <c r="DY478" i="5" s="1"/>
  <c r="DL478" i="5"/>
  <c r="DM478" i="5"/>
  <c r="EW478" i="5"/>
  <c r="DN486" i="5"/>
  <c r="DS486" i="5"/>
  <c r="DU486" i="5" s="1"/>
  <c r="DY486" i="5" s="1"/>
  <c r="DL486" i="5"/>
  <c r="DM486" i="5"/>
  <c r="EW486" i="5"/>
  <c r="DN494" i="5"/>
  <c r="DS494" i="5"/>
  <c r="DU494" i="5" s="1"/>
  <c r="DY494" i="5" s="1"/>
  <c r="DL494" i="5"/>
  <c r="DM494" i="5"/>
  <c r="EW494" i="5"/>
  <c r="DN502" i="5"/>
  <c r="DS502" i="5"/>
  <c r="DL502" i="5"/>
  <c r="DM502" i="5"/>
  <c r="EW502" i="5"/>
  <c r="DN510" i="5"/>
  <c r="DS510" i="5"/>
  <c r="DU510" i="5" s="1"/>
  <c r="DY510" i="5" s="1"/>
  <c r="DL510" i="5"/>
  <c r="DM510" i="5"/>
  <c r="EW510" i="5"/>
  <c r="DN518" i="5"/>
  <c r="DS518" i="5"/>
  <c r="DU518" i="5" s="1"/>
  <c r="DY518" i="5" s="1"/>
  <c r="DL518" i="5"/>
  <c r="DM518" i="5"/>
  <c r="EW518" i="5"/>
  <c r="DN526" i="5"/>
  <c r="DS526" i="5"/>
  <c r="DU526" i="5" s="1"/>
  <c r="DY526" i="5" s="1"/>
  <c r="DL526" i="5"/>
  <c r="DM526" i="5"/>
  <c r="EW526" i="5"/>
  <c r="DN534" i="5"/>
  <c r="DS534" i="5"/>
  <c r="DU534" i="5" s="1"/>
  <c r="DY534" i="5" s="1"/>
  <c r="DL534" i="5"/>
  <c r="DM534" i="5"/>
  <c r="EW534" i="5"/>
  <c r="DN542" i="5"/>
  <c r="DS542" i="5"/>
  <c r="DU542" i="5" s="1"/>
  <c r="DY542" i="5" s="1"/>
  <c r="DL542" i="5"/>
  <c r="DM542" i="5"/>
  <c r="EW542" i="5"/>
  <c r="DN546" i="5"/>
  <c r="DS546" i="5"/>
  <c r="DU546" i="5" s="1"/>
  <c r="DY546" i="5" s="1"/>
  <c r="DL546" i="5"/>
  <c r="DM546" i="5"/>
  <c r="EW546" i="5"/>
  <c r="DN550" i="5"/>
  <c r="DS550" i="5"/>
  <c r="DU550" i="5" s="1"/>
  <c r="DY550" i="5" s="1"/>
  <c r="DL550" i="5"/>
  <c r="DM550" i="5"/>
  <c r="EW550" i="5"/>
  <c r="DN554" i="5"/>
  <c r="DS554" i="5"/>
  <c r="DU554" i="5" s="1"/>
  <c r="DY554" i="5" s="1"/>
  <c r="DL554" i="5"/>
  <c r="DM554" i="5"/>
  <c r="EW554" i="5"/>
  <c r="DN558" i="5"/>
  <c r="DS558" i="5"/>
  <c r="DU558" i="5" s="1"/>
  <c r="DY558" i="5" s="1"/>
  <c r="DL558" i="5"/>
  <c r="DM558" i="5"/>
  <c r="EW558" i="5"/>
  <c r="DN562" i="5"/>
  <c r="DS562" i="5"/>
  <c r="DU562" i="5" s="1"/>
  <c r="DY562" i="5" s="1"/>
  <c r="DL562" i="5"/>
  <c r="DM562" i="5"/>
  <c r="EW562" i="5"/>
  <c r="DN566" i="5"/>
  <c r="DS566" i="5"/>
  <c r="DU566" i="5" s="1"/>
  <c r="DY566" i="5" s="1"/>
  <c r="DL566" i="5"/>
  <c r="DM566" i="5"/>
  <c r="EW566" i="5"/>
  <c r="DN570" i="5"/>
  <c r="DS570" i="5"/>
  <c r="DU570" i="5" s="1"/>
  <c r="DY570" i="5" s="1"/>
  <c r="DL570" i="5"/>
  <c r="DM570" i="5"/>
  <c r="EW570" i="5"/>
  <c r="DN574" i="5"/>
  <c r="DS574" i="5"/>
  <c r="DU574" i="5" s="1"/>
  <c r="DY574" i="5" s="1"/>
  <c r="DL574" i="5"/>
  <c r="DM574" i="5"/>
  <c r="EW574" i="5"/>
  <c r="DN578" i="5"/>
  <c r="DS578" i="5"/>
  <c r="DU578" i="5" s="1"/>
  <c r="DY578" i="5" s="1"/>
  <c r="DL578" i="5"/>
  <c r="DM578" i="5"/>
  <c r="EW578" i="5"/>
  <c r="DN209" i="5"/>
  <c r="DS209" i="5"/>
  <c r="DU209" i="5" s="1"/>
  <c r="DY209" i="5" s="1"/>
  <c r="DM209" i="5"/>
  <c r="EW209" i="5"/>
  <c r="DL209" i="5"/>
  <c r="DL383" i="5"/>
  <c r="EW383" i="5"/>
  <c r="DM383" i="5"/>
  <c r="DS383" i="5"/>
  <c r="DN383" i="5"/>
  <c r="DN473" i="5"/>
  <c r="DS473" i="5"/>
  <c r="DU473" i="5" s="1"/>
  <c r="DY473" i="5" s="1"/>
  <c r="DM473" i="5"/>
  <c r="EW473" i="5"/>
  <c r="DL473" i="5"/>
  <c r="DN489" i="5"/>
  <c r="DS489" i="5"/>
  <c r="EW489" i="5"/>
  <c r="DL489" i="5"/>
  <c r="DM489" i="5"/>
  <c r="DN505" i="5"/>
  <c r="DS505" i="5"/>
  <c r="DU505" i="5" s="1"/>
  <c r="DY505" i="5" s="1"/>
  <c r="DL505" i="5"/>
  <c r="DM505" i="5"/>
  <c r="EW505" i="5"/>
  <c r="DN521" i="5"/>
  <c r="DS521" i="5"/>
  <c r="DL521" i="5"/>
  <c r="EW521" i="5"/>
  <c r="DM521" i="5"/>
  <c r="DN537" i="5"/>
  <c r="DS537" i="5"/>
  <c r="DU537" i="5" s="1"/>
  <c r="DY537" i="5" s="1"/>
  <c r="DL537" i="5"/>
  <c r="EW537" i="5"/>
  <c r="DM537" i="5"/>
  <c r="DL368" i="5"/>
  <c r="EW368" i="5"/>
  <c r="DM368" i="5"/>
  <c r="DS368" i="5"/>
  <c r="DN368" i="5"/>
  <c r="DN532" i="5"/>
  <c r="DS532" i="5"/>
  <c r="DU532" i="5" s="1"/>
  <c r="DY532" i="5" s="1"/>
  <c r="DM532" i="5"/>
  <c r="EW532" i="5"/>
  <c r="DL532" i="5"/>
  <c r="DU579" i="5"/>
  <c r="DY579" i="5" s="1"/>
  <c r="EA243" i="5" l="1"/>
  <c r="EA247" i="5"/>
  <c r="EA569" i="5"/>
  <c r="DU164" i="5"/>
  <c r="DY164" i="5" s="1"/>
  <c r="EH164" i="5" s="1"/>
  <c r="DU475" i="5"/>
  <c r="DY475" i="5" s="1"/>
  <c r="DU466" i="5"/>
  <c r="DY466" i="5" s="1"/>
  <c r="DU128" i="5"/>
  <c r="DY128" i="5" s="1"/>
  <c r="DU57" i="5"/>
  <c r="DY57" i="5" s="1"/>
  <c r="EH57" i="5" s="1"/>
  <c r="DU521" i="5"/>
  <c r="DY521" i="5" s="1"/>
  <c r="DU496" i="5"/>
  <c r="DY496" i="5" s="1"/>
  <c r="DU582" i="5"/>
  <c r="DY582" i="5" s="1"/>
  <c r="DU468" i="5"/>
  <c r="DY468" i="5" s="1"/>
  <c r="EH547" i="5"/>
  <c r="EA547" i="5"/>
  <c r="EH563" i="5"/>
  <c r="DU472" i="5"/>
  <c r="DY472" i="5" s="1"/>
  <c r="DU436" i="5"/>
  <c r="DY436" i="5" s="1"/>
  <c r="DU567" i="5"/>
  <c r="DY567" i="5" s="1"/>
  <c r="DU166" i="5"/>
  <c r="DY166" i="5" s="1"/>
  <c r="DU387" i="5"/>
  <c r="DY387" i="5" s="1"/>
  <c r="DU89" i="5"/>
  <c r="DY89" i="5" s="1"/>
  <c r="DU240" i="5"/>
  <c r="DY240" i="5" s="1"/>
  <c r="EH240" i="5" s="1"/>
  <c r="DU362" i="5"/>
  <c r="DY362" i="5" s="1"/>
  <c r="EH362" i="5" s="1"/>
  <c r="DU120" i="5"/>
  <c r="DY120" i="5" s="1"/>
  <c r="DU138" i="5"/>
  <c r="DY138" i="5" s="1"/>
  <c r="EA138" i="5" s="1"/>
  <c r="DU420" i="5"/>
  <c r="DY420" i="5" s="1"/>
  <c r="DU50" i="5"/>
  <c r="DY50" i="5" s="1"/>
  <c r="DU264" i="5"/>
  <c r="DY264" i="5" s="1"/>
  <c r="DU143" i="5"/>
  <c r="DY143" i="5" s="1"/>
  <c r="EA143" i="5" s="1"/>
  <c r="DU150" i="5"/>
  <c r="DY150" i="5" s="1"/>
  <c r="DU417" i="5"/>
  <c r="DY417" i="5" s="1"/>
  <c r="D41" i="11"/>
  <c r="EA239" i="5"/>
  <c r="DU52" i="5"/>
  <c r="DY52" i="5" s="1"/>
  <c r="DU273" i="5"/>
  <c r="DY273" i="5" s="1"/>
  <c r="EA126" i="5"/>
  <c r="EA211" i="5"/>
  <c r="DU282" i="5"/>
  <c r="DY282" i="5" s="1"/>
  <c r="DU275" i="5"/>
  <c r="DY275" i="5" s="1"/>
  <c r="DU97" i="5"/>
  <c r="DY97" i="5" s="1"/>
  <c r="DU316" i="5"/>
  <c r="DY316" i="5" s="1"/>
  <c r="DU272" i="5"/>
  <c r="DY272" i="5" s="1"/>
  <c r="DU203" i="5"/>
  <c r="DY203" i="5" s="1"/>
  <c r="DU388" i="5"/>
  <c r="DY388" i="5" s="1"/>
  <c r="DU159" i="5"/>
  <c r="DY159" i="5" s="1"/>
  <c r="EA219" i="5"/>
  <c r="DU59" i="5"/>
  <c r="DY59" i="5" s="1"/>
  <c r="DU169" i="5"/>
  <c r="DY169" i="5" s="1"/>
  <c r="EA142" i="5"/>
  <c r="DU263" i="5"/>
  <c r="DY263" i="5" s="1"/>
  <c r="EA263" i="5" s="1"/>
  <c r="EA144" i="5"/>
  <c r="EH144" i="5"/>
  <c r="DU322" i="5"/>
  <c r="DY322" i="5" s="1"/>
  <c r="EH366" i="5"/>
  <c r="DU285" i="5"/>
  <c r="DY285" i="5" s="1"/>
  <c r="DU292" i="5"/>
  <c r="DY292" i="5" s="1"/>
  <c r="EH327" i="5"/>
  <c r="EH347" i="5"/>
  <c r="DU348" i="5"/>
  <c r="DY348" i="5" s="1"/>
  <c r="D43" i="11"/>
  <c r="DU267" i="5"/>
  <c r="DY267" i="5" s="1"/>
  <c r="EA245" i="5"/>
  <c r="EH245" i="5"/>
  <c r="DU583" i="5"/>
  <c r="DY583" i="5" s="1"/>
  <c r="DU185" i="5"/>
  <c r="DY185" i="5" s="1"/>
  <c r="DU88" i="5"/>
  <c r="DY88" i="5" s="1"/>
  <c r="DU23" i="5"/>
  <c r="DY23" i="5" s="1"/>
  <c r="DU481" i="5"/>
  <c r="DY481" i="5" s="1"/>
  <c r="DU594" i="5"/>
  <c r="DY594" i="5" s="1"/>
  <c r="DU60" i="5"/>
  <c r="DY60" i="5" s="1"/>
  <c r="EH60" i="5" s="1"/>
  <c r="DU489" i="5"/>
  <c r="DY489" i="5" s="1"/>
  <c r="DU502" i="5"/>
  <c r="DY502" i="5" s="1"/>
  <c r="DU291" i="5"/>
  <c r="DY291" i="5" s="1"/>
  <c r="DU51" i="5"/>
  <c r="DY51" i="5" s="1"/>
  <c r="DU516" i="5"/>
  <c r="DY516" i="5" s="1"/>
  <c r="DU414" i="5"/>
  <c r="DY414" i="5" s="1"/>
  <c r="DU61" i="5"/>
  <c r="DY61" i="5" s="1"/>
  <c r="DU83" i="5"/>
  <c r="DY83" i="5" s="1"/>
  <c r="DU147" i="5"/>
  <c r="DY147" i="5" s="1"/>
  <c r="H10" i="12"/>
  <c r="I10" i="12"/>
  <c r="G10" i="12"/>
  <c r="J6" i="12"/>
  <c r="F10" i="12"/>
  <c r="I6" i="12"/>
  <c r="J9" i="12"/>
  <c r="G6" i="12"/>
  <c r="F9" i="12"/>
  <c r="J10" i="12"/>
  <c r="H6" i="12"/>
  <c r="H9" i="12"/>
  <c r="I9" i="12"/>
  <c r="F6" i="12"/>
  <c r="G9" i="12"/>
  <c r="J5" i="12"/>
  <c r="I5" i="12"/>
  <c r="EA336" i="5"/>
  <c r="G5" i="12"/>
  <c r="H5" i="12"/>
  <c r="EH156" i="5"/>
  <c r="EA156" i="5"/>
  <c r="DU165" i="5"/>
  <c r="DY165" i="5" s="1"/>
  <c r="EA165" i="5" s="1"/>
  <c r="DU416" i="5"/>
  <c r="DY416" i="5" s="1"/>
  <c r="EA416" i="5" s="1"/>
  <c r="DU354" i="5"/>
  <c r="DY354" i="5" s="1"/>
  <c r="EH354" i="5" s="1"/>
  <c r="DU295" i="5"/>
  <c r="DY295" i="5" s="1"/>
  <c r="EA295" i="5" s="1"/>
  <c r="EH127" i="5"/>
  <c r="DU384" i="5"/>
  <c r="DY384" i="5" s="1"/>
  <c r="EH384" i="5" s="1"/>
  <c r="F5" i="12"/>
  <c r="EH121" i="5"/>
  <c r="EH148" i="5"/>
  <c r="EA148" i="5"/>
  <c r="DU394" i="5"/>
  <c r="DY394" i="5" s="1"/>
  <c r="EH394" i="5" s="1"/>
  <c r="DU149" i="5"/>
  <c r="DY149" i="5" s="1"/>
  <c r="EA149" i="5" s="1"/>
  <c r="DU383" i="5"/>
  <c r="DY383" i="5" s="1"/>
  <c r="EH383" i="5" s="1"/>
  <c r="DU64" i="5"/>
  <c r="DY64" i="5" s="1"/>
  <c r="EA64" i="5" s="1"/>
  <c r="DU151" i="5"/>
  <c r="DY151" i="5" s="1"/>
  <c r="EH151" i="5" s="1"/>
  <c r="DU262" i="5"/>
  <c r="DY262" i="5" s="1"/>
  <c r="EA262" i="5" s="1"/>
  <c r="DU268" i="5"/>
  <c r="DY268" i="5" s="1"/>
  <c r="EA268" i="5" s="1"/>
  <c r="EH241" i="5"/>
  <c r="EA254" i="5"/>
  <c r="EH168" i="5"/>
  <c r="DU297" i="5"/>
  <c r="DY297" i="5" s="1"/>
  <c r="EA297" i="5" s="1"/>
  <c r="DU290" i="5"/>
  <c r="DY290" i="5" s="1"/>
  <c r="EA290" i="5" s="1"/>
  <c r="DU37" i="5"/>
  <c r="DY37" i="5" s="1"/>
  <c r="EH37" i="5" s="1"/>
  <c r="DU170" i="5"/>
  <c r="DY170" i="5" s="1"/>
  <c r="EA170" i="5" s="1"/>
  <c r="DU27" i="5"/>
  <c r="DY27" i="5" s="1"/>
  <c r="EH27" i="5" s="1"/>
  <c r="DU398" i="5"/>
  <c r="DY398" i="5" s="1"/>
  <c r="EH398" i="5" s="1"/>
  <c r="EA60" i="5"/>
  <c r="DU381" i="5"/>
  <c r="DY381" i="5" s="1"/>
  <c r="EH381" i="5" s="1"/>
  <c r="DU186" i="5"/>
  <c r="DY186" i="5" s="1"/>
  <c r="EA186" i="5" s="1"/>
  <c r="DU139" i="5"/>
  <c r="DY139" i="5" s="1"/>
  <c r="EH139" i="5" s="1"/>
  <c r="DU289" i="5"/>
  <c r="DY289" i="5" s="1"/>
  <c r="EH289" i="5" s="1"/>
  <c r="EA141" i="5"/>
  <c r="DU408" i="5"/>
  <c r="DY408" i="5" s="1"/>
  <c r="EA408" i="5" s="1"/>
  <c r="DU244" i="5"/>
  <c r="DY244" i="5" s="1"/>
  <c r="EH244" i="5" s="1"/>
  <c r="DU155" i="5"/>
  <c r="DY155" i="5" s="1"/>
  <c r="EA155" i="5" s="1"/>
  <c r="DU176" i="5"/>
  <c r="DY176" i="5" s="1"/>
  <c r="EA176" i="5" s="1"/>
  <c r="EA147" i="5"/>
  <c r="EH147" i="5"/>
  <c r="EH213" i="5"/>
  <c r="DU118" i="5"/>
  <c r="DY118" i="5" s="1"/>
  <c r="EH118" i="5" s="1"/>
  <c r="EH140" i="5"/>
  <c r="DU58" i="5"/>
  <c r="DY58" i="5" s="1"/>
  <c r="EH58" i="5" s="1"/>
  <c r="DU396" i="5"/>
  <c r="DY396" i="5" s="1"/>
  <c r="EA396" i="5" s="1"/>
  <c r="DU70" i="5"/>
  <c r="DY70" i="5" s="1"/>
  <c r="EH70" i="5" s="1"/>
  <c r="EH333" i="5"/>
  <c r="DU66" i="5"/>
  <c r="DY66" i="5" s="1"/>
  <c r="EH66" i="5" s="1"/>
  <c r="DU281" i="5"/>
  <c r="DY281" i="5" s="1"/>
  <c r="EH281" i="5" s="1"/>
  <c r="DU411" i="5"/>
  <c r="DY411" i="5" s="1"/>
  <c r="EH411" i="5" s="1"/>
  <c r="DU276" i="5"/>
  <c r="DY276" i="5" s="1"/>
  <c r="EA276" i="5" s="1"/>
  <c r="DU301" i="5"/>
  <c r="DY301" i="5" s="1"/>
  <c r="EA301" i="5" s="1"/>
  <c r="EA131" i="5"/>
  <c r="DU136" i="5"/>
  <c r="DY136" i="5" s="1"/>
  <c r="EA136" i="5" s="1"/>
  <c r="DU232" i="5"/>
  <c r="DY232" i="5" s="1"/>
  <c r="EH232" i="5" s="1"/>
  <c r="DU406" i="5"/>
  <c r="DY406" i="5" s="1"/>
  <c r="EH406" i="5" s="1"/>
  <c r="DU91" i="5"/>
  <c r="DY91" i="5" s="1"/>
  <c r="EH91" i="5" s="1"/>
  <c r="DU124" i="5"/>
  <c r="DY124" i="5" s="1"/>
  <c r="EH124" i="5" s="1"/>
  <c r="EA56" i="5"/>
  <c r="EH56" i="5"/>
  <c r="EA242" i="5"/>
  <c r="EH242" i="5"/>
  <c r="EA361" i="5"/>
  <c r="EA39" i="5"/>
  <c r="EH123" i="5"/>
  <c r="DU389" i="5"/>
  <c r="DY389" i="5" s="1"/>
  <c r="EH389" i="5" s="1"/>
  <c r="EA237" i="5"/>
  <c r="DU100" i="5"/>
  <c r="DY100" i="5" s="1"/>
  <c r="EH100" i="5" s="1"/>
  <c r="EH263" i="5"/>
  <c r="DU298" i="5"/>
  <c r="DY298" i="5" s="1"/>
  <c r="EH298" i="5" s="1"/>
  <c r="EH33" i="5"/>
  <c r="DU274" i="5"/>
  <c r="DY274" i="5" s="1"/>
  <c r="EA274" i="5" s="1"/>
  <c r="DU422" i="5"/>
  <c r="DY422" i="5" s="1"/>
  <c r="EA422" i="5" s="1"/>
  <c r="DU410" i="5"/>
  <c r="DY410" i="5" s="1"/>
  <c r="EH410" i="5" s="1"/>
  <c r="DU22" i="5"/>
  <c r="DY22" i="5" s="1"/>
  <c r="EA22" i="5" s="1"/>
  <c r="DU351" i="5"/>
  <c r="DY351" i="5" s="1"/>
  <c r="EH351" i="5" s="1"/>
  <c r="DU134" i="5"/>
  <c r="DY134" i="5" s="1"/>
  <c r="EA134" i="5" s="1"/>
  <c r="DU379" i="5"/>
  <c r="DY379" i="5" s="1"/>
  <c r="EH379" i="5" s="1"/>
  <c r="DU363" i="5"/>
  <c r="DY363" i="5" s="1"/>
  <c r="EA363" i="5" s="1"/>
  <c r="EH234" i="5"/>
  <c r="EH184" i="5"/>
  <c r="EH146" i="5"/>
  <c r="EH130" i="5"/>
  <c r="DU296" i="5"/>
  <c r="DY296" i="5" s="1"/>
  <c r="EA296" i="5" s="1"/>
  <c r="DU280" i="5"/>
  <c r="DY280" i="5" s="1"/>
  <c r="EA280" i="5" s="1"/>
  <c r="EA57" i="5"/>
  <c r="DU161" i="5"/>
  <c r="DY161" i="5" s="1"/>
  <c r="EH161" i="5" s="1"/>
  <c r="EA93" i="5"/>
  <c r="EA355" i="5"/>
  <c r="EA240" i="5"/>
  <c r="EA164" i="5"/>
  <c r="DU188" i="5"/>
  <c r="DY188" i="5" s="1"/>
  <c r="EA188" i="5" s="1"/>
  <c r="DU415" i="5"/>
  <c r="DY415" i="5" s="1"/>
  <c r="EA415" i="5" s="1"/>
  <c r="DU198" i="5"/>
  <c r="DY198" i="5" s="1"/>
  <c r="EA198" i="5" s="1"/>
  <c r="DU53" i="5"/>
  <c r="DY53" i="5" s="1"/>
  <c r="EH53" i="5" s="1"/>
  <c r="DU24" i="5"/>
  <c r="DY24" i="5" s="1"/>
  <c r="EA24" i="5" s="1"/>
  <c r="DU178" i="5"/>
  <c r="DY178" i="5" s="1"/>
  <c r="EA178" i="5" s="1"/>
  <c r="EH125" i="5"/>
  <c r="EA125" i="5"/>
  <c r="EH180" i="5"/>
  <c r="EA180" i="5"/>
  <c r="EA150" i="5"/>
  <c r="EH150" i="5"/>
  <c r="EH188" i="5"/>
  <c r="DU271" i="5"/>
  <c r="DY271" i="5" s="1"/>
  <c r="EA271" i="5" s="1"/>
  <c r="DU114" i="5"/>
  <c r="DY114" i="5" s="1"/>
  <c r="EA114" i="5" s="1"/>
  <c r="EH138" i="5"/>
  <c r="DU339" i="5"/>
  <c r="DY339" i="5" s="1"/>
  <c r="EH339" i="5" s="1"/>
  <c r="DU189" i="5"/>
  <c r="DY189" i="5" s="1"/>
  <c r="EH189" i="5" s="1"/>
  <c r="DU423" i="5"/>
  <c r="DY423" i="5" s="1"/>
  <c r="EA423" i="5" s="1"/>
  <c r="DU419" i="5"/>
  <c r="DY419" i="5" s="1"/>
  <c r="EA419" i="5" s="1"/>
  <c r="DU407" i="5"/>
  <c r="DY407" i="5" s="1"/>
  <c r="EA407" i="5" s="1"/>
  <c r="DU314" i="5"/>
  <c r="DY314" i="5" s="1"/>
  <c r="EA314" i="5" s="1"/>
  <c r="DU312" i="5"/>
  <c r="DY312" i="5" s="1"/>
  <c r="EH312" i="5" s="1"/>
  <c r="EA133" i="5"/>
  <c r="DU332" i="5"/>
  <c r="DY332" i="5" s="1"/>
  <c r="EA332" i="5" s="1"/>
  <c r="DU248" i="5"/>
  <c r="DY248" i="5" s="1"/>
  <c r="EA248" i="5" s="1"/>
  <c r="EA67" i="5"/>
  <c r="DU353" i="5"/>
  <c r="DY353" i="5" s="1"/>
  <c r="EH353" i="5" s="1"/>
  <c r="DU246" i="5"/>
  <c r="DY246" i="5" s="1"/>
  <c r="EA52" i="5"/>
  <c r="EH52" i="5"/>
  <c r="EH249" i="5"/>
  <c r="EA249" i="5"/>
  <c r="EA217" i="5"/>
  <c r="EH217" i="5"/>
  <c r="EH212" i="5"/>
  <c r="EA212" i="5"/>
  <c r="EH160" i="5"/>
  <c r="DU68" i="5"/>
  <c r="DY68" i="5" s="1"/>
  <c r="EH68" i="5" s="1"/>
  <c r="DU177" i="5"/>
  <c r="DY177" i="5" s="1"/>
  <c r="EA177" i="5" s="1"/>
  <c r="EH342" i="5"/>
  <c r="DU201" i="5"/>
  <c r="DY201" i="5" s="1"/>
  <c r="EA201" i="5" s="1"/>
  <c r="EH132" i="5"/>
  <c r="EA369" i="5"/>
  <c r="DU293" i="5"/>
  <c r="DY293" i="5" s="1"/>
  <c r="EA293" i="5" s="1"/>
  <c r="DU175" i="5"/>
  <c r="DY175" i="5" s="1"/>
  <c r="EH175" i="5" s="1"/>
  <c r="DU111" i="5"/>
  <c r="DY111" i="5" s="1"/>
  <c r="EH111" i="5" s="1"/>
  <c r="DU401" i="5"/>
  <c r="DY401" i="5" s="1"/>
  <c r="EA401" i="5" s="1"/>
  <c r="DU109" i="5"/>
  <c r="DY109" i="5" s="1"/>
  <c r="EH109" i="5" s="1"/>
  <c r="DU105" i="5"/>
  <c r="DY105" i="5" s="1"/>
  <c r="EA105" i="5" s="1"/>
  <c r="EA362" i="5"/>
  <c r="DU424" i="5"/>
  <c r="DY424" i="5" s="1"/>
  <c r="EA424" i="5" s="1"/>
  <c r="DU344" i="5"/>
  <c r="DY344" i="5" s="1"/>
  <c r="EA344" i="5" s="1"/>
  <c r="DU172" i="5"/>
  <c r="DY172" i="5" s="1"/>
  <c r="EA172" i="5" s="1"/>
  <c r="EA152" i="5"/>
  <c r="EH152" i="5"/>
  <c r="DU356" i="5"/>
  <c r="DY356" i="5" s="1"/>
  <c r="EH356" i="5" s="1"/>
  <c r="DU135" i="5"/>
  <c r="DY135" i="5" s="1"/>
  <c r="EH335" i="5"/>
  <c r="EA335" i="5"/>
  <c r="EH215" i="5"/>
  <c r="EA215" i="5"/>
  <c r="EA253" i="5"/>
  <c r="EH253" i="5"/>
  <c r="EA128" i="5"/>
  <c r="EH128" i="5"/>
  <c r="EH162" i="5"/>
  <c r="EH154" i="5"/>
  <c r="DU113" i="5"/>
  <c r="DY113" i="5" s="1"/>
  <c r="EH113" i="5" s="1"/>
  <c r="DU34" i="5"/>
  <c r="DY34" i="5" s="1"/>
  <c r="EH34" i="5" s="1"/>
  <c r="DU418" i="5"/>
  <c r="DY418" i="5" s="1"/>
  <c r="EH418" i="5" s="1"/>
  <c r="DU390" i="5"/>
  <c r="DY390" i="5" s="1"/>
  <c r="EH390" i="5" s="1"/>
  <c r="EA340" i="5"/>
  <c r="EA374" i="5"/>
  <c r="DU561" i="5"/>
  <c r="DY561" i="5" s="1"/>
  <c r="EH561" i="5" s="1"/>
  <c r="DU75" i="5"/>
  <c r="DY75" i="5" s="1"/>
  <c r="EH75" i="5" s="1"/>
  <c r="DU395" i="5"/>
  <c r="DY395" i="5" s="1"/>
  <c r="EA395" i="5" s="1"/>
  <c r="DU42" i="5"/>
  <c r="DY42" i="5" s="1"/>
  <c r="EA42" i="5" s="1"/>
  <c r="EA346" i="5"/>
  <c r="DU358" i="5"/>
  <c r="DY358" i="5" s="1"/>
  <c r="EH358" i="5" s="1"/>
  <c r="DU173" i="5"/>
  <c r="DY173" i="5" s="1"/>
  <c r="EA173" i="5" s="1"/>
  <c r="DU597" i="5"/>
  <c r="DY597" i="5" s="1"/>
  <c r="EH597" i="5" s="1"/>
  <c r="DU589" i="5"/>
  <c r="DY589" i="5" s="1"/>
  <c r="EA589" i="5" s="1"/>
  <c r="DU288" i="5"/>
  <c r="DY288" i="5" s="1"/>
  <c r="EA288" i="5" s="1"/>
  <c r="DU484" i="5"/>
  <c r="DY484" i="5" s="1"/>
  <c r="EA484" i="5" s="1"/>
  <c r="EA235" i="5"/>
  <c r="DU577" i="5"/>
  <c r="DY577" i="5" s="1"/>
  <c r="EH577" i="5" s="1"/>
  <c r="EH143" i="5"/>
  <c r="EH92" i="5"/>
  <c r="EA92" i="5"/>
  <c r="EA54" i="5"/>
  <c r="EA329" i="5"/>
  <c r="EH250" i="5"/>
  <c r="EA377" i="5"/>
  <c r="DU287" i="5"/>
  <c r="DY287" i="5" s="1"/>
  <c r="EA287" i="5" s="1"/>
  <c r="DU279" i="5"/>
  <c r="DY279" i="5" s="1"/>
  <c r="EA279" i="5" s="1"/>
  <c r="EH192" i="5"/>
  <c r="EA104" i="5"/>
  <c r="DU306" i="5"/>
  <c r="DY306" i="5" s="1"/>
  <c r="EA306" i="5" s="1"/>
  <c r="DU181" i="5"/>
  <c r="DY181" i="5" s="1"/>
  <c r="EA181" i="5" s="1"/>
  <c r="DU371" i="5"/>
  <c r="DY371" i="5" s="1"/>
  <c r="EH371" i="5" s="1"/>
  <c r="DU193" i="5"/>
  <c r="DY193" i="5" s="1"/>
  <c r="EH193" i="5" s="1"/>
  <c r="DU117" i="5"/>
  <c r="DY117" i="5" s="1"/>
  <c r="EH117" i="5" s="1"/>
  <c r="DU38" i="5"/>
  <c r="DY38" i="5" s="1"/>
  <c r="EA38" i="5" s="1"/>
  <c r="EH233" i="5"/>
  <c r="EA233" i="5"/>
  <c r="DU380" i="5"/>
  <c r="DY380" i="5" s="1"/>
  <c r="EA380" i="5" s="1"/>
  <c r="DU46" i="5"/>
  <c r="DY46" i="5" s="1"/>
  <c r="EA46" i="5" s="1"/>
  <c r="DU65" i="5"/>
  <c r="DY65" i="5" s="1"/>
  <c r="EA65" i="5" s="1"/>
  <c r="DU110" i="5"/>
  <c r="DY110" i="5" s="1"/>
  <c r="EH110" i="5" s="1"/>
  <c r="DU368" i="5"/>
  <c r="DY368" i="5" s="1"/>
  <c r="EH368" i="5" s="1"/>
  <c r="EA370" i="5"/>
  <c r="EA341" i="5"/>
  <c r="EH341" i="5"/>
  <c r="DU364" i="5"/>
  <c r="DY364" i="5" s="1"/>
  <c r="EH364" i="5" s="1"/>
  <c r="EA337" i="5"/>
  <c r="EH334" i="5"/>
  <c r="EA334" i="5"/>
  <c r="EH357" i="5"/>
  <c r="EA357" i="5"/>
  <c r="EH373" i="5"/>
  <c r="EA373" i="5"/>
  <c r="EA331" i="5"/>
  <c r="EH331" i="5"/>
  <c r="EH345" i="5"/>
  <c r="EA345" i="5"/>
  <c r="EH238" i="5"/>
  <c r="EA238" i="5"/>
  <c r="EA251" i="5"/>
  <c r="EH251" i="5"/>
  <c r="EA365" i="5"/>
  <c r="EH365" i="5"/>
  <c r="DU107" i="5"/>
  <c r="DY107" i="5" s="1"/>
  <c r="EH107" i="5" s="1"/>
  <c r="DU69" i="5"/>
  <c r="DY69" i="5" s="1"/>
  <c r="EA69" i="5" s="1"/>
  <c r="EH59" i="5"/>
  <c r="EA59" i="5"/>
  <c r="EA579" i="5"/>
  <c r="EH579" i="5"/>
  <c r="EA537" i="5"/>
  <c r="EH537" i="5"/>
  <c r="EA209" i="5"/>
  <c r="EH209" i="5"/>
  <c r="EA566" i="5"/>
  <c r="EH566" i="5"/>
  <c r="EA542" i="5"/>
  <c r="EH542" i="5"/>
  <c r="EA494" i="5"/>
  <c r="EH494" i="5"/>
  <c r="EA187" i="5"/>
  <c r="EH187" i="5"/>
  <c r="EA504" i="5"/>
  <c r="EH504" i="5"/>
  <c r="EA480" i="5"/>
  <c r="EH480" i="5"/>
  <c r="EA517" i="5"/>
  <c r="EH517" i="5"/>
  <c r="EA483" i="5"/>
  <c r="EH483" i="5"/>
  <c r="EH349" i="5"/>
  <c r="EA349" i="5"/>
  <c r="EA218" i="5"/>
  <c r="EH218" i="5"/>
  <c r="DU112" i="5"/>
  <c r="DY112" i="5" s="1"/>
  <c r="EA88" i="5"/>
  <c r="EH88" i="5"/>
  <c r="EA80" i="5"/>
  <c r="EH80" i="5"/>
  <c r="EA81" i="5"/>
  <c r="EH81" i="5"/>
  <c r="EA21" i="5"/>
  <c r="EH21" i="5"/>
  <c r="EH35" i="5"/>
  <c r="EA35" i="5"/>
  <c r="EA573" i="5"/>
  <c r="EH573" i="5"/>
  <c r="EA541" i="5"/>
  <c r="EH541" i="5"/>
  <c r="EA551" i="5"/>
  <c r="EH551" i="5"/>
  <c r="EA326" i="5"/>
  <c r="EH326" i="5"/>
  <c r="EA318" i="5"/>
  <c r="EH318" i="5"/>
  <c r="EA310" i="5"/>
  <c r="EH310" i="5"/>
  <c r="EA302" i="5"/>
  <c r="EH302" i="5"/>
  <c r="EA315" i="5"/>
  <c r="EH315" i="5"/>
  <c r="EA324" i="5"/>
  <c r="EH324" i="5"/>
  <c r="EA316" i="5"/>
  <c r="EH316" i="5"/>
  <c r="EA308" i="5"/>
  <c r="EH308" i="5"/>
  <c r="EA300" i="5"/>
  <c r="EH300" i="5"/>
  <c r="EA197" i="5"/>
  <c r="EH197" i="5"/>
  <c r="EA214" i="5"/>
  <c r="EH214" i="5"/>
  <c r="EA203" i="5"/>
  <c r="EH203" i="5"/>
  <c r="EA204" i="5"/>
  <c r="EH204" i="5"/>
  <c r="EA74" i="5"/>
  <c r="EH74" i="5"/>
  <c r="EA86" i="5"/>
  <c r="EH86" i="5"/>
  <c r="EA87" i="5"/>
  <c r="EH87" i="5"/>
  <c r="EA49" i="5"/>
  <c r="EH49" i="5"/>
  <c r="EA29" i="5"/>
  <c r="EH29" i="5"/>
  <c r="EA472" i="5"/>
  <c r="EH472" i="5"/>
  <c r="EA600" i="5"/>
  <c r="EH600" i="5"/>
  <c r="EA596" i="5"/>
  <c r="EH596" i="5"/>
  <c r="EA592" i="5"/>
  <c r="EH592" i="5"/>
  <c r="EA588" i="5"/>
  <c r="EH588" i="5"/>
  <c r="EA584" i="5"/>
  <c r="EH584" i="5"/>
  <c r="EA468" i="5"/>
  <c r="EH468" i="5"/>
  <c r="EA464" i="5"/>
  <c r="EH464" i="5"/>
  <c r="EA460" i="5"/>
  <c r="EH460" i="5"/>
  <c r="EA456" i="5"/>
  <c r="EH456" i="5"/>
  <c r="EA452" i="5"/>
  <c r="EH452" i="5"/>
  <c r="EA448" i="5"/>
  <c r="EH448" i="5"/>
  <c r="EA444" i="5"/>
  <c r="EH444" i="5"/>
  <c r="EA440" i="5"/>
  <c r="EH440" i="5"/>
  <c r="EA436" i="5"/>
  <c r="EH436" i="5"/>
  <c r="EA432" i="5"/>
  <c r="EH432" i="5"/>
  <c r="EA428" i="5"/>
  <c r="EH428" i="5"/>
  <c r="EA420" i="5"/>
  <c r="EH420" i="5"/>
  <c r="EA412" i="5"/>
  <c r="EH412" i="5"/>
  <c r="EA404" i="5"/>
  <c r="EH404" i="5"/>
  <c r="EA400" i="5"/>
  <c r="EH400" i="5"/>
  <c r="EA392" i="5"/>
  <c r="EH392" i="5"/>
  <c r="EA388" i="5"/>
  <c r="EH388" i="5"/>
  <c r="EA311" i="5"/>
  <c r="EH311" i="5"/>
  <c r="EA252" i="5"/>
  <c r="EH252" i="5"/>
  <c r="EA227" i="5"/>
  <c r="EH227" i="5"/>
  <c r="EA210" i="5"/>
  <c r="EH210" i="5"/>
  <c r="EA202" i="5"/>
  <c r="EH202" i="5"/>
  <c r="EA199" i="5"/>
  <c r="EH199" i="5"/>
  <c r="EA190" i="5"/>
  <c r="EH190" i="5"/>
  <c r="DU115" i="5"/>
  <c r="DY115" i="5" s="1"/>
  <c r="EH102" i="5"/>
  <c r="EA102" i="5"/>
  <c r="EA89" i="5"/>
  <c r="EH89" i="5"/>
  <c r="EA84" i="5"/>
  <c r="EH84" i="5"/>
  <c r="EA43" i="5"/>
  <c r="EH43" i="5"/>
  <c r="EA473" i="5"/>
  <c r="EH473" i="5"/>
  <c r="EA574" i="5"/>
  <c r="EH574" i="5"/>
  <c r="EA558" i="5"/>
  <c r="EH558" i="5"/>
  <c r="EA526" i="5"/>
  <c r="EH526" i="5"/>
  <c r="EA323" i="5"/>
  <c r="EH323" i="5"/>
  <c r="EA216" i="5"/>
  <c r="EH216" i="5"/>
  <c r="EH106" i="5"/>
  <c r="EA106" i="5"/>
  <c r="EH97" i="5"/>
  <c r="EA97" i="5"/>
  <c r="EA536" i="5"/>
  <c r="EH536" i="5"/>
  <c r="EA508" i="5"/>
  <c r="EH508" i="5"/>
  <c r="EA485" i="5"/>
  <c r="EH485" i="5"/>
  <c r="EA515" i="5"/>
  <c r="EH515" i="5"/>
  <c r="EA499" i="5"/>
  <c r="EH499" i="5"/>
  <c r="EA532" i="5"/>
  <c r="EH532" i="5"/>
  <c r="EA553" i="5"/>
  <c r="EH553" i="5"/>
  <c r="EA257" i="5"/>
  <c r="EH257" i="5"/>
  <c r="EH348" i="5"/>
  <c r="EA348" i="5"/>
  <c r="EA305" i="5"/>
  <c r="EH305" i="5"/>
  <c r="EA267" i="5"/>
  <c r="EH267" i="5"/>
  <c r="EA285" i="5"/>
  <c r="EH285" i="5"/>
  <c r="EA277" i="5"/>
  <c r="EH277" i="5"/>
  <c r="EA273" i="5"/>
  <c r="EH273" i="5"/>
  <c r="EA269" i="5"/>
  <c r="EH269" i="5"/>
  <c r="DU116" i="5"/>
  <c r="DY116" i="5" s="1"/>
  <c r="EA83" i="5"/>
  <c r="EH83" i="5"/>
  <c r="EA599" i="5"/>
  <c r="EH599" i="5"/>
  <c r="EA595" i="5"/>
  <c r="EH595" i="5"/>
  <c r="EA591" i="5"/>
  <c r="EH591" i="5"/>
  <c r="EA587" i="5"/>
  <c r="EH587" i="5"/>
  <c r="EA583" i="5"/>
  <c r="EH583" i="5"/>
  <c r="EH378" i="5"/>
  <c r="EA378" i="5"/>
  <c r="EA469" i="5"/>
  <c r="EH469" i="5"/>
  <c r="EA465" i="5"/>
  <c r="EH465" i="5"/>
  <c r="EA461" i="5"/>
  <c r="EH461" i="5"/>
  <c r="EA457" i="5"/>
  <c r="EH457" i="5"/>
  <c r="EA453" i="5"/>
  <c r="EH453" i="5"/>
  <c r="EA449" i="5"/>
  <c r="EH449" i="5"/>
  <c r="EA445" i="5"/>
  <c r="EH445" i="5"/>
  <c r="EA441" i="5"/>
  <c r="EH441" i="5"/>
  <c r="EA437" i="5"/>
  <c r="EH437" i="5"/>
  <c r="EA433" i="5"/>
  <c r="EH433" i="5"/>
  <c r="EA429" i="5"/>
  <c r="EH429" i="5"/>
  <c r="EA425" i="5"/>
  <c r="EH425" i="5"/>
  <c r="EA421" i="5"/>
  <c r="EH421" i="5"/>
  <c r="EA417" i="5"/>
  <c r="EH417" i="5"/>
  <c r="EA413" i="5"/>
  <c r="EH413" i="5"/>
  <c r="EA409" i="5"/>
  <c r="EH409" i="5"/>
  <c r="EA405" i="5"/>
  <c r="EH405" i="5"/>
  <c r="EA397" i="5"/>
  <c r="EH397" i="5"/>
  <c r="EA393" i="5"/>
  <c r="EH393" i="5"/>
  <c r="EA325" i="5"/>
  <c r="EH325" i="5"/>
  <c r="EA303" i="5"/>
  <c r="EH303" i="5"/>
  <c r="EA229" i="5"/>
  <c r="EH229" i="5"/>
  <c r="EA221" i="5"/>
  <c r="EH221" i="5"/>
  <c r="EA230" i="5"/>
  <c r="EH230" i="5"/>
  <c r="EA226" i="5"/>
  <c r="EH226" i="5"/>
  <c r="EA222" i="5"/>
  <c r="EH222" i="5"/>
  <c r="EA220" i="5"/>
  <c r="EH220" i="5"/>
  <c r="EA179" i="5"/>
  <c r="EH179" i="5"/>
  <c r="EA207" i="5"/>
  <c r="EH207" i="5"/>
  <c r="EA169" i="5"/>
  <c r="EH169" i="5"/>
  <c r="EH120" i="5"/>
  <c r="EA120" i="5"/>
  <c r="EA122" i="5"/>
  <c r="EH122" i="5"/>
  <c r="EA28" i="5"/>
  <c r="EH28" i="5"/>
  <c r="EA571" i="5"/>
  <c r="EH571" i="5"/>
  <c r="EA565" i="5"/>
  <c r="EH565" i="5"/>
  <c r="EA575" i="5"/>
  <c r="EH575" i="5"/>
  <c r="EA543" i="5"/>
  <c r="EH543" i="5"/>
  <c r="DU376" i="5"/>
  <c r="DY376" i="5" s="1"/>
  <c r="EA529" i="5"/>
  <c r="EH529" i="5"/>
  <c r="EA497" i="5"/>
  <c r="EH497" i="5"/>
  <c r="EA572" i="5"/>
  <c r="EH572" i="5"/>
  <c r="EA564" i="5"/>
  <c r="EH564" i="5"/>
  <c r="EA556" i="5"/>
  <c r="EH556" i="5"/>
  <c r="EA548" i="5"/>
  <c r="EH548" i="5"/>
  <c r="EA540" i="5"/>
  <c r="EH540" i="5"/>
  <c r="EA530" i="5"/>
  <c r="EH530" i="5"/>
  <c r="EA514" i="5"/>
  <c r="EH514" i="5"/>
  <c r="EA498" i="5"/>
  <c r="EH498" i="5"/>
  <c r="EA482" i="5"/>
  <c r="EH482" i="5"/>
  <c r="EA292" i="5"/>
  <c r="EH292" i="5"/>
  <c r="EA284" i="5"/>
  <c r="EH284" i="5"/>
  <c r="EA272" i="5"/>
  <c r="EH272" i="5"/>
  <c r="EH99" i="5"/>
  <c r="EA99" i="5"/>
  <c r="EH61" i="5"/>
  <c r="EA61" i="5"/>
  <c r="EA528" i="5"/>
  <c r="EH528" i="5"/>
  <c r="EA496" i="5"/>
  <c r="EH496" i="5"/>
  <c r="EA500" i="5"/>
  <c r="EH500" i="5"/>
  <c r="EA476" i="5"/>
  <c r="EH476" i="5"/>
  <c r="EA580" i="5"/>
  <c r="EH580" i="5"/>
  <c r="EA509" i="5"/>
  <c r="EH509" i="5"/>
  <c r="EA477" i="5"/>
  <c r="EH477" i="5"/>
  <c r="EA539" i="5"/>
  <c r="EH539" i="5"/>
  <c r="EA531" i="5"/>
  <c r="EH531" i="5"/>
  <c r="EA523" i="5"/>
  <c r="EH523" i="5"/>
  <c r="EA511" i="5"/>
  <c r="EH511" i="5"/>
  <c r="EA495" i="5"/>
  <c r="EH495" i="5"/>
  <c r="EA479" i="5"/>
  <c r="EH479" i="5"/>
  <c r="EA386" i="5"/>
  <c r="EH386" i="5"/>
  <c r="EA317" i="5"/>
  <c r="EH317" i="5"/>
  <c r="EA182" i="5"/>
  <c r="EH182" i="5"/>
  <c r="DU119" i="5"/>
  <c r="DY119" i="5" s="1"/>
  <c r="EA153" i="5"/>
  <c r="EH153" i="5"/>
  <c r="EA129" i="5"/>
  <c r="EH129" i="5"/>
  <c r="EH98" i="5"/>
  <c r="EA98" i="5"/>
  <c r="EA72" i="5"/>
  <c r="EH72" i="5"/>
  <c r="EA48" i="5"/>
  <c r="EH48" i="5"/>
  <c r="EA44" i="5"/>
  <c r="EH44" i="5"/>
  <c r="EA31" i="5"/>
  <c r="EH31" i="5"/>
  <c r="EA505" i="5"/>
  <c r="EH505" i="5"/>
  <c r="EA550" i="5"/>
  <c r="EH550" i="5"/>
  <c r="EA510" i="5"/>
  <c r="EH510" i="5"/>
  <c r="EA478" i="5"/>
  <c r="EH478" i="5"/>
  <c r="EA196" i="5"/>
  <c r="EH196" i="5"/>
  <c r="EA545" i="5"/>
  <c r="EH545" i="5"/>
  <c r="EA521" i="5"/>
  <c r="EH521" i="5"/>
  <c r="EA489" i="5"/>
  <c r="EH489" i="5"/>
  <c r="EA578" i="5"/>
  <c r="EH578" i="5"/>
  <c r="EA570" i="5"/>
  <c r="EH570" i="5"/>
  <c r="EA546" i="5"/>
  <c r="EH546" i="5"/>
  <c r="EH385" i="5"/>
  <c r="EA385" i="5"/>
  <c r="EA259" i="5"/>
  <c r="EH259" i="5"/>
  <c r="EA167" i="5"/>
  <c r="EH167" i="5"/>
  <c r="EA171" i="5"/>
  <c r="EH171" i="5"/>
  <c r="EA205" i="5"/>
  <c r="EH205" i="5"/>
  <c r="EA191" i="5"/>
  <c r="EH191" i="5"/>
  <c r="EA159" i="5"/>
  <c r="EH159" i="5"/>
  <c r="EA158" i="5"/>
  <c r="EH158" i="5"/>
  <c r="EH101" i="5"/>
  <c r="EA101" i="5"/>
  <c r="EA520" i="5"/>
  <c r="EH520" i="5"/>
  <c r="EA492" i="5"/>
  <c r="EH492" i="5"/>
  <c r="EA533" i="5"/>
  <c r="EH533" i="5"/>
  <c r="EA501" i="5"/>
  <c r="EH501" i="5"/>
  <c r="EA507" i="5"/>
  <c r="EH507" i="5"/>
  <c r="EA491" i="5"/>
  <c r="EH491" i="5"/>
  <c r="EA475" i="5"/>
  <c r="EH475" i="5"/>
  <c r="EA266" i="5"/>
  <c r="EH266" i="5"/>
  <c r="EA90" i="5"/>
  <c r="EH90" i="5"/>
  <c r="EA85" i="5"/>
  <c r="EH85" i="5"/>
  <c r="EA77" i="5"/>
  <c r="EH77" i="5"/>
  <c r="EA41" i="5"/>
  <c r="EH41" i="5"/>
  <c r="EH51" i="5"/>
  <c r="EA51" i="5"/>
  <c r="EA23" i="5"/>
  <c r="EH23" i="5"/>
  <c r="EA557" i="5"/>
  <c r="EH557" i="5"/>
  <c r="EA567" i="5"/>
  <c r="EH567" i="5"/>
  <c r="EA524" i="5"/>
  <c r="EH524" i="5"/>
  <c r="EH352" i="5"/>
  <c r="EA352" i="5"/>
  <c r="EA328" i="5"/>
  <c r="EH328" i="5"/>
  <c r="EA313" i="5"/>
  <c r="EH313" i="5"/>
  <c r="EA264" i="5"/>
  <c r="EH264" i="5"/>
  <c r="EA322" i="5"/>
  <c r="EH322" i="5"/>
  <c r="EA299" i="5"/>
  <c r="EH299" i="5"/>
  <c r="EA320" i="5"/>
  <c r="EH320" i="5"/>
  <c r="EA304" i="5"/>
  <c r="EH304" i="5"/>
  <c r="EA194" i="5"/>
  <c r="EH194" i="5"/>
  <c r="EA208" i="5"/>
  <c r="EH208" i="5"/>
  <c r="EA200" i="5"/>
  <c r="EH200" i="5"/>
  <c r="DU108" i="5"/>
  <c r="DY108" i="5" s="1"/>
  <c r="EA82" i="5"/>
  <c r="EH82" i="5"/>
  <c r="EA78" i="5"/>
  <c r="EH78" i="5"/>
  <c r="EA79" i="5"/>
  <c r="EH79" i="5"/>
  <c r="EA45" i="5"/>
  <c r="EH45" i="5"/>
  <c r="EH55" i="5"/>
  <c r="EA55" i="5"/>
  <c r="EA50" i="5"/>
  <c r="EH50" i="5"/>
  <c r="EA598" i="5"/>
  <c r="EH598" i="5"/>
  <c r="EA594" i="5"/>
  <c r="EH594" i="5"/>
  <c r="EA590" i="5"/>
  <c r="EH590" i="5"/>
  <c r="EA586" i="5"/>
  <c r="EH586" i="5"/>
  <c r="EA582" i="5"/>
  <c r="EH582" i="5"/>
  <c r="DU372" i="5"/>
  <c r="DY372" i="5" s="1"/>
  <c r="EA470" i="5"/>
  <c r="EH470" i="5"/>
  <c r="EA466" i="5"/>
  <c r="EH466" i="5"/>
  <c r="EA462" i="5"/>
  <c r="EH462" i="5"/>
  <c r="EA458" i="5"/>
  <c r="EH458" i="5"/>
  <c r="EA454" i="5"/>
  <c r="EH454" i="5"/>
  <c r="EA450" i="5"/>
  <c r="EH450" i="5"/>
  <c r="EA446" i="5"/>
  <c r="EH446" i="5"/>
  <c r="EA442" i="5"/>
  <c r="EH442" i="5"/>
  <c r="EA438" i="5"/>
  <c r="EH438" i="5"/>
  <c r="EA434" i="5"/>
  <c r="EH434" i="5"/>
  <c r="EA430" i="5"/>
  <c r="EH430" i="5"/>
  <c r="EA426" i="5"/>
  <c r="EH426" i="5"/>
  <c r="EA414" i="5"/>
  <c r="EH414" i="5"/>
  <c r="EA402" i="5"/>
  <c r="EH402" i="5"/>
  <c r="DU375" i="5"/>
  <c r="DY375" i="5" s="1"/>
  <c r="DU359" i="5"/>
  <c r="DY359" i="5" s="1"/>
  <c r="EA231" i="5"/>
  <c r="EH231" i="5"/>
  <c r="EA223" i="5"/>
  <c r="EH223" i="5"/>
  <c r="EA206" i="5"/>
  <c r="EH206" i="5"/>
  <c r="EA195" i="5"/>
  <c r="EH195" i="5"/>
  <c r="EA174" i="5"/>
  <c r="EH174" i="5"/>
  <c r="EA137" i="5"/>
  <c r="EH137" i="5"/>
  <c r="EA76" i="5"/>
  <c r="EH76" i="5"/>
  <c r="EH36" i="5"/>
  <c r="EA36" i="5"/>
  <c r="EA40" i="5"/>
  <c r="EH40" i="5"/>
  <c r="EA562" i="5"/>
  <c r="EH562" i="5"/>
  <c r="EA554" i="5"/>
  <c r="EH554" i="5"/>
  <c r="EA534" i="5"/>
  <c r="EH534" i="5"/>
  <c r="EA518" i="5"/>
  <c r="EH518" i="5"/>
  <c r="EA502" i="5"/>
  <c r="EH502" i="5"/>
  <c r="EA486" i="5"/>
  <c r="EH486" i="5"/>
  <c r="EA261" i="5"/>
  <c r="EH261" i="5"/>
  <c r="EA183" i="5"/>
  <c r="EH183" i="5"/>
  <c r="EA307" i="5"/>
  <c r="EH307" i="5"/>
  <c r="EA321" i="5"/>
  <c r="EH321" i="5"/>
  <c r="EA260" i="5"/>
  <c r="EH260" i="5"/>
  <c r="EA291" i="5"/>
  <c r="EH291" i="5"/>
  <c r="EA283" i="5"/>
  <c r="EH283" i="5"/>
  <c r="EA275" i="5"/>
  <c r="EH275" i="5"/>
  <c r="EA555" i="5"/>
  <c r="EH555" i="5"/>
  <c r="DU360" i="5"/>
  <c r="DY360" i="5" s="1"/>
  <c r="EA593" i="5"/>
  <c r="EH593" i="5"/>
  <c r="EA585" i="5"/>
  <c r="EH585" i="5"/>
  <c r="EA581" i="5"/>
  <c r="EH581" i="5"/>
  <c r="EA471" i="5"/>
  <c r="EH471" i="5"/>
  <c r="EA467" i="5"/>
  <c r="EH467" i="5"/>
  <c r="EA463" i="5"/>
  <c r="EH463" i="5"/>
  <c r="EA459" i="5"/>
  <c r="EH459" i="5"/>
  <c r="EA455" i="5"/>
  <c r="EH455" i="5"/>
  <c r="EA451" i="5"/>
  <c r="EH451" i="5"/>
  <c r="EA447" i="5"/>
  <c r="EH447" i="5"/>
  <c r="EA443" i="5"/>
  <c r="EH443" i="5"/>
  <c r="EA439" i="5"/>
  <c r="EH439" i="5"/>
  <c r="EA435" i="5"/>
  <c r="EH435" i="5"/>
  <c r="EA431" i="5"/>
  <c r="EH431" i="5"/>
  <c r="EA427" i="5"/>
  <c r="EH427" i="5"/>
  <c r="EA403" i="5"/>
  <c r="EH403" i="5"/>
  <c r="EA399" i="5"/>
  <c r="EH399" i="5"/>
  <c r="EA391" i="5"/>
  <c r="EH391" i="5"/>
  <c r="EA387" i="5"/>
  <c r="EH387" i="5"/>
  <c r="DU382" i="5"/>
  <c r="DY382" i="5" s="1"/>
  <c r="DU367" i="5"/>
  <c r="DY367" i="5" s="1"/>
  <c r="EA258" i="5"/>
  <c r="EH258" i="5"/>
  <c r="EA309" i="5"/>
  <c r="EH309" i="5"/>
  <c r="EA319" i="5"/>
  <c r="EH319" i="5"/>
  <c r="EA225" i="5"/>
  <c r="EH225" i="5"/>
  <c r="EA228" i="5"/>
  <c r="EH228" i="5"/>
  <c r="EA224" i="5"/>
  <c r="EH224" i="5"/>
  <c r="EA163" i="5"/>
  <c r="EH163" i="5"/>
  <c r="EA185" i="5"/>
  <c r="EH185" i="5"/>
  <c r="EH103" i="5"/>
  <c r="EA103" i="5"/>
  <c r="EH96" i="5"/>
  <c r="EA96" i="5"/>
  <c r="EA73" i="5"/>
  <c r="EH73" i="5"/>
  <c r="EA71" i="5"/>
  <c r="EH71" i="5"/>
  <c r="EA32" i="5"/>
  <c r="EH32" i="5"/>
  <c r="EA549" i="5"/>
  <c r="EH549" i="5"/>
  <c r="EA559" i="5"/>
  <c r="EH559" i="5"/>
  <c r="EA513" i="5"/>
  <c r="EH513" i="5"/>
  <c r="EA481" i="5"/>
  <c r="EH481" i="5"/>
  <c r="EA576" i="5"/>
  <c r="EH576" i="5"/>
  <c r="EA568" i="5"/>
  <c r="EH568" i="5"/>
  <c r="EA560" i="5"/>
  <c r="EH560" i="5"/>
  <c r="EA552" i="5"/>
  <c r="EH552" i="5"/>
  <c r="EA544" i="5"/>
  <c r="EH544" i="5"/>
  <c r="EA538" i="5"/>
  <c r="EH538" i="5"/>
  <c r="EA522" i="5"/>
  <c r="EH522" i="5"/>
  <c r="EA506" i="5"/>
  <c r="EH506" i="5"/>
  <c r="EA490" i="5"/>
  <c r="EH490" i="5"/>
  <c r="EA474" i="5"/>
  <c r="EH474" i="5"/>
  <c r="EA265" i="5"/>
  <c r="EH265" i="5"/>
  <c r="EA256" i="5"/>
  <c r="EH256" i="5"/>
  <c r="EA294" i="5"/>
  <c r="EH294" i="5"/>
  <c r="EA286" i="5"/>
  <c r="EH286" i="5"/>
  <c r="EA282" i="5"/>
  <c r="EH282" i="5"/>
  <c r="EA278" i="5"/>
  <c r="EH278" i="5"/>
  <c r="EA270" i="5"/>
  <c r="EH270" i="5"/>
  <c r="EA157" i="5"/>
  <c r="EH157" i="5"/>
  <c r="EH95" i="5"/>
  <c r="EA95" i="5"/>
  <c r="EA25" i="5"/>
  <c r="EH25" i="5"/>
  <c r="EA47" i="5"/>
  <c r="EH47" i="5"/>
  <c r="DU63" i="5"/>
  <c r="DY63" i="5" s="1"/>
  <c r="EA26" i="5"/>
  <c r="EH26" i="5"/>
  <c r="EA512" i="5"/>
  <c r="EH512" i="5"/>
  <c r="EA488" i="5"/>
  <c r="EH488" i="5"/>
  <c r="EA516" i="5"/>
  <c r="EH516" i="5"/>
  <c r="EA525" i="5"/>
  <c r="EH525" i="5"/>
  <c r="EA493" i="5"/>
  <c r="EH493" i="5"/>
  <c r="EA535" i="5"/>
  <c r="EH535" i="5"/>
  <c r="EA527" i="5"/>
  <c r="EH527" i="5"/>
  <c r="EA519" i="5"/>
  <c r="EH519" i="5"/>
  <c r="EA503" i="5"/>
  <c r="EH503" i="5"/>
  <c r="EA487" i="5"/>
  <c r="EH487" i="5"/>
  <c r="EH350" i="5"/>
  <c r="EA350" i="5"/>
  <c r="EA330" i="5"/>
  <c r="EH330" i="5"/>
  <c r="EA166" i="5"/>
  <c r="EH166" i="5"/>
  <c r="EA145" i="5"/>
  <c r="EH145" i="5"/>
  <c r="EH94" i="5"/>
  <c r="EA94" i="5"/>
  <c r="DU62" i="5"/>
  <c r="DY62" i="5" s="1"/>
  <c r="EA30" i="5"/>
  <c r="EH30" i="5"/>
  <c r="EA597" i="5" l="1"/>
  <c r="EA577" i="5"/>
  <c r="EH297" i="5"/>
  <c r="EH165" i="5"/>
  <c r="E6" i="12"/>
  <c r="EH149" i="5"/>
  <c r="EH295" i="5"/>
  <c r="EH170" i="5"/>
  <c r="EH262" i="5"/>
  <c r="EH176" i="5"/>
  <c r="D39" i="11"/>
  <c r="EH415" i="5"/>
  <c r="EH589" i="5"/>
  <c r="EH65" i="5"/>
  <c r="EA561" i="5"/>
  <c r="EH484" i="5"/>
  <c r="EH268" i="5"/>
  <c r="E5" i="12"/>
  <c r="EA289" i="5"/>
  <c r="E9" i="12"/>
  <c r="E10" i="12"/>
  <c r="EA281" i="5"/>
  <c r="EH155" i="5"/>
  <c r="EH279" i="5"/>
  <c r="EA298" i="5"/>
  <c r="EA354" i="5"/>
  <c r="EH271" i="5"/>
  <c r="EA383" i="5"/>
  <c r="EH422" i="5"/>
  <c r="EH280" i="5"/>
  <c r="EH396" i="5"/>
  <c r="EA410" i="5"/>
  <c r="EA389" i="5"/>
  <c r="EA91" i="5"/>
  <c r="EH24" i="5"/>
  <c r="EH38" i="5"/>
  <c r="EH134" i="5"/>
  <c r="EA384" i="5"/>
  <c r="EA37" i="5"/>
  <c r="EH287" i="5"/>
  <c r="EA189" i="5"/>
  <c r="EH64" i="5"/>
  <c r="EH407" i="5"/>
  <c r="EH22" i="5"/>
  <c r="EH416" i="5"/>
  <c r="EA381" i="5"/>
  <c r="EA27" i="5"/>
  <c r="EA394" i="5"/>
  <c r="EH296" i="5"/>
  <c r="EA339" i="5"/>
  <c r="EH177" i="5"/>
  <c r="EH306" i="5"/>
  <c r="EH401" i="5"/>
  <c r="EH290" i="5"/>
  <c r="EA411" i="5"/>
  <c r="EH423" i="5"/>
  <c r="EA75" i="5"/>
  <c r="EA151" i="5"/>
  <c r="EA390" i="5"/>
  <c r="EA312" i="5"/>
  <c r="EH363" i="5"/>
  <c r="EH276" i="5"/>
  <c r="EH408" i="5"/>
  <c r="EH424" i="5"/>
  <c r="EA118" i="5"/>
  <c r="EH136" i="5"/>
  <c r="EH419" i="5"/>
  <c r="EA70" i="5"/>
  <c r="EH173" i="5"/>
  <c r="EA418" i="5"/>
  <c r="EA379" i="5"/>
  <c r="EA371" i="5"/>
  <c r="EH314" i="5"/>
  <c r="EA68" i="5"/>
  <c r="EH105" i="5"/>
  <c r="EH186" i="5"/>
  <c r="EA111" i="5"/>
  <c r="EA406" i="5"/>
  <c r="EA34" i="5"/>
  <c r="EH248" i="5"/>
  <c r="EH201" i="5"/>
  <c r="EA232" i="5"/>
  <c r="EA100" i="5"/>
  <c r="EA161" i="5"/>
  <c r="EA351" i="5"/>
  <c r="EA398" i="5"/>
  <c r="EH380" i="5"/>
  <c r="EH172" i="5"/>
  <c r="EH198" i="5"/>
  <c r="EA58" i="5"/>
  <c r="EA139" i="5"/>
  <c r="EA244" i="5"/>
  <c r="EH395" i="5"/>
  <c r="EA107" i="5"/>
  <c r="EH288" i="5"/>
  <c r="EA66" i="5"/>
  <c r="EH301" i="5"/>
  <c r="EA109" i="5"/>
  <c r="EH114" i="5"/>
  <c r="EA124" i="5"/>
  <c r="EH274" i="5"/>
  <c r="EA356" i="5"/>
  <c r="EA53" i="5"/>
  <c r="EA353" i="5"/>
  <c r="EA117" i="5"/>
  <c r="EH69" i="5"/>
  <c r="EH332" i="5"/>
  <c r="EH344" i="5"/>
  <c r="EH178" i="5"/>
  <c r="EH46" i="5"/>
  <c r="EA193" i="5"/>
  <c r="EA175" i="5"/>
  <c r="EA246" i="5"/>
  <c r="EH246" i="5"/>
  <c r="EA113" i="5"/>
  <c r="EH293" i="5"/>
  <c r="EA110" i="5"/>
  <c r="EA358" i="5"/>
  <c r="EA135" i="5"/>
  <c r="EH135" i="5"/>
  <c r="EH42" i="5"/>
  <c r="EH181" i="5"/>
  <c r="EA368" i="5"/>
  <c r="EA364" i="5"/>
  <c r="EH382" i="5"/>
  <c r="EA382" i="5"/>
  <c r="EH359" i="5"/>
  <c r="EA359" i="5"/>
  <c r="EH375" i="5"/>
  <c r="EA375" i="5"/>
  <c r="EH108" i="5"/>
  <c r="EA108" i="5"/>
  <c r="EH367" i="5"/>
  <c r="EA367" i="5"/>
  <c r="EH372" i="5"/>
  <c r="EA372" i="5"/>
  <c r="EH62" i="5"/>
  <c r="EA62" i="5"/>
  <c r="EH63" i="5"/>
  <c r="EA63" i="5"/>
  <c r="EH119" i="5"/>
  <c r="EA119" i="5"/>
  <c r="EH376" i="5"/>
  <c r="EA376" i="5"/>
  <c r="EH115" i="5"/>
  <c r="EA115" i="5"/>
  <c r="EH360" i="5"/>
  <c r="EA360" i="5"/>
  <c r="EH116" i="5"/>
  <c r="EA116" i="5"/>
  <c r="EH112" i="5"/>
  <c r="EA112" i="5"/>
  <c r="B179" i="7" l="1"/>
  <c r="C179" i="7"/>
  <c r="D179" i="7"/>
  <c r="E179" i="7"/>
  <c r="F179" i="7"/>
  <c r="G179" i="7"/>
  <c r="CY179" i="7"/>
  <c r="DB179" i="7"/>
  <c r="DC179" i="7"/>
  <c r="DD179" i="7" s="1"/>
  <c r="DE179" i="7"/>
  <c r="DF179" i="7" s="1"/>
  <c r="B180" i="7"/>
  <c r="C180" i="7"/>
  <c r="D180" i="7"/>
  <c r="E180" i="7"/>
  <c r="F180" i="7"/>
  <c r="G180" i="7"/>
  <c r="CY180" i="7"/>
  <c r="DB180" i="7"/>
  <c r="DC180" i="7"/>
  <c r="DD180" i="7" s="1"/>
  <c r="DE180" i="7"/>
  <c r="DF180" i="7" s="1"/>
  <c r="B181" i="7"/>
  <c r="C181" i="7"/>
  <c r="D181" i="7"/>
  <c r="E181" i="7"/>
  <c r="F181" i="7"/>
  <c r="G181" i="7"/>
  <c r="CY181" i="7"/>
  <c r="DB181" i="7"/>
  <c r="DC181" i="7"/>
  <c r="DD181" i="7" s="1"/>
  <c r="DE181" i="7"/>
  <c r="DF181" i="7" s="1"/>
  <c r="B182" i="7"/>
  <c r="C182" i="7"/>
  <c r="D182" i="7"/>
  <c r="E182" i="7"/>
  <c r="F182" i="7"/>
  <c r="G182" i="7"/>
  <c r="CY182" i="7"/>
  <c r="DB182" i="7"/>
  <c r="DC182" i="7"/>
  <c r="DD182" i="7" s="1"/>
  <c r="DE182" i="7"/>
  <c r="DF182" i="7" s="1"/>
  <c r="B183" i="7"/>
  <c r="C183" i="7"/>
  <c r="D183" i="7"/>
  <c r="E183" i="7"/>
  <c r="F183" i="7"/>
  <c r="G183" i="7"/>
  <c r="CY183" i="7"/>
  <c r="DB183" i="7"/>
  <c r="DC183" i="7"/>
  <c r="DD183" i="7" s="1"/>
  <c r="DE183" i="7"/>
  <c r="DF183" i="7" s="1"/>
  <c r="B184" i="7"/>
  <c r="C184" i="7"/>
  <c r="D184" i="7"/>
  <c r="E184" i="7"/>
  <c r="F184" i="7"/>
  <c r="G184" i="7"/>
  <c r="CY184" i="7"/>
  <c r="DB184" i="7"/>
  <c r="DC184" i="7"/>
  <c r="DD184" i="7" s="1"/>
  <c r="DE184" i="7"/>
  <c r="DF184" i="7" s="1"/>
  <c r="B185" i="7"/>
  <c r="C185" i="7"/>
  <c r="D185" i="7"/>
  <c r="E185" i="7"/>
  <c r="F185" i="7"/>
  <c r="G185" i="7"/>
  <c r="CY185" i="7"/>
  <c r="DB185" i="7"/>
  <c r="DC185" i="7"/>
  <c r="DD185" i="7" s="1"/>
  <c r="DE185" i="7"/>
  <c r="DF185" i="7" s="1"/>
  <c r="B186" i="7"/>
  <c r="C186" i="7"/>
  <c r="D186" i="7"/>
  <c r="E186" i="7"/>
  <c r="F186" i="7"/>
  <c r="G186" i="7"/>
  <c r="CY186" i="7"/>
  <c r="DB186" i="7"/>
  <c r="DC186" i="7"/>
  <c r="DD186" i="7" s="1"/>
  <c r="DE186" i="7"/>
  <c r="DF186" i="7" s="1"/>
  <c r="B187" i="7"/>
  <c r="C187" i="7"/>
  <c r="D187" i="7"/>
  <c r="E187" i="7"/>
  <c r="F187" i="7"/>
  <c r="G187" i="7"/>
  <c r="CY187" i="7"/>
  <c r="DB187" i="7"/>
  <c r="DC187" i="7"/>
  <c r="DD187" i="7" s="1"/>
  <c r="DE187" i="7"/>
  <c r="DF187" i="7" s="1"/>
  <c r="B188" i="7"/>
  <c r="C188" i="7"/>
  <c r="D188" i="7"/>
  <c r="E188" i="7"/>
  <c r="F188" i="7"/>
  <c r="G188" i="7"/>
  <c r="CY188" i="7"/>
  <c r="DB188" i="7"/>
  <c r="DC188" i="7"/>
  <c r="DD188" i="7" s="1"/>
  <c r="DE188" i="7"/>
  <c r="DF188" i="7" s="1"/>
  <c r="B189" i="7"/>
  <c r="C189" i="7"/>
  <c r="D189" i="7"/>
  <c r="E189" i="7"/>
  <c r="F189" i="7"/>
  <c r="G189" i="7"/>
  <c r="CY189" i="7"/>
  <c r="DB189" i="7"/>
  <c r="DC189" i="7"/>
  <c r="DD189" i="7" s="1"/>
  <c r="DE189" i="7"/>
  <c r="DF189" i="7" s="1"/>
  <c r="B190" i="7"/>
  <c r="C190" i="7"/>
  <c r="D190" i="7"/>
  <c r="E190" i="7"/>
  <c r="F190" i="7"/>
  <c r="G190" i="7"/>
  <c r="CY190" i="7"/>
  <c r="DB190" i="7"/>
  <c r="DC190" i="7"/>
  <c r="DD190" i="7" s="1"/>
  <c r="DE190" i="7"/>
  <c r="DF190" i="7" s="1"/>
  <c r="B191" i="7"/>
  <c r="C191" i="7"/>
  <c r="D191" i="7"/>
  <c r="E191" i="7"/>
  <c r="F191" i="7"/>
  <c r="G191" i="7"/>
  <c r="CY191" i="7"/>
  <c r="DB191" i="7"/>
  <c r="DC191" i="7"/>
  <c r="DD191" i="7" s="1"/>
  <c r="DE191" i="7"/>
  <c r="DF191" i="7" s="1"/>
  <c r="B192" i="7"/>
  <c r="C192" i="7"/>
  <c r="D192" i="7"/>
  <c r="E192" i="7"/>
  <c r="F192" i="7"/>
  <c r="G192" i="7"/>
  <c r="CY192" i="7"/>
  <c r="DB192" i="7"/>
  <c r="DC192" i="7"/>
  <c r="DD192" i="7" s="1"/>
  <c r="DE192" i="7"/>
  <c r="DF192" i="7" s="1"/>
  <c r="B193" i="7"/>
  <c r="C193" i="7"/>
  <c r="D193" i="7"/>
  <c r="E193" i="7"/>
  <c r="F193" i="7"/>
  <c r="G193" i="7"/>
  <c r="CY193" i="7"/>
  <c r="DB193" i="7"/>
  <c r="DC193" i="7"/>
  <c r="DD193" i="7" s="1"/>
  <c r="DE193" i="7"/>
  <c r="DF193" i="7" s="1"/>
  <c r="B194" i="7"/>
  <c r="C194" i="7"/>
  <c r="D194" i="7"/>
  <c r="E194" i="7"/>
  <c r="F194" i="7"/>
  <c r="G194" i="7"/>
  <c r="CY194" i="7"/>
  <c r="DB194" i="7"/>
  <c r="DC194" i="7"/>
  <c r="DD194" i="7" s="1"/>
  <c r="DE194" i="7"/>
  <c r="DF194" i="7" s="1"/>
  <c r="B195" i="7"/>
  <c r="C195" i="7"/>
  <c r="D195" i="7"/>
  <c r="E195" i="7"/>
  <c r="F195" i="7"/>
  <c r="G195" i="7"/>
  <c r="CY195" i="7"/>
  <c r="DB195" i="7"/>
  <c r="DC195" i="7"/>
  <c r="DD195" i="7" s="1"/>
  <c r="DE195" i="7"/>
  <c r="DF195" i="7" s="1"/>
  <c r="B196" i="7"/>
  <c r="C196" i="7"/>
  <c r="D196" i="7"/>
  <c r="E196" i="7"/>
  <c r="F196" i="7"/>
  <c r="G196" i="7"/>
  <c r="CY196" i="7"/>
  <c r="DB196" i="7"/>
  <c r="DC196" i="7"/>
  <c r="DD196" i="7" s="1"/>
  <c r="DE196" i="7"/>
  <c r="DF196" i="7" s="1"/>
  <c r="B197" i="7"/>
  <c r="C197" i="7"/>
  <c r="D197" i="7"/>
  <c r="E197" i="7"/>
  <c r="F197" i="7"/>
  <c r="G197" i="7"/>
  <c r="CY197" i="7"/>
  <c r="DB197" i="7"/>
  <c r="DC197" i="7"/>
  <c r="DD197" i="7" s="1"/>
  <c r="DE197" i="7"/>
  <c r="DF197" i="7" s="1"/>
  <c r="B198" i="7"/>
  <c r="C198" i="7"/>
  <c r="D198" i="7"/>
  <c r="E198" i="7"/>
  <c r="F198" i="7"/>
  <c r="G198" i="7"/>
  <c r="CY198" i="7"/>
  <c r="DB198" i="7"/>
  <c r="DC198" i="7"/>
  <c r="DD198" i="7" s="1"/>
  <c r="DE198" i="7"/>
  <c r="DF198" i="7" s="1"/>
  <c r="B199" i="7"/>
  <c r="C199" i="7"/>
  <c r="D199" i="7"/>
  <c r="E199" i="7"/>
  <c r="F199" i="7"/>
  <c r="G199" i="7"/>
  <c r="CY199" i="7"/>
  <c r="DB199" i="7"/>
  <c r="DC199" i="7"/>
  <c r="DD199" i="7" s="1"/>
  <c r="DE199" i="7"/>
  <c r="DF199" i="7" s="1"/>
  <c r="B200" i="7"/>
  <c r="C200" i="7"/>
  <c r="D200" i="7"/>
  <c r="E200" i="7"/>
  <c r="F200" i="7"/>
  <c r="G200" i="7"/>
  <c r="CY200" i="7"/>
  <c r="DB200" i="7"/>
  <c r="DC200" i="7"/>
  <c r="DD200" i="7" s="1"/>
  <c r="DE200" i="7"/>
  <c r="DF200" i="7" s="1"/>
  <c r="B201" i="7"/>
  <c r="C201" i="7"/>
  <c r="D201" i="7"/>
  <c r="E201" i="7"/>
  <c r="F201" i="7"/>
  <c r="G201" i="7"/>
  <c r="CY201" i="7"/>
  <c r="DB201" i="7"/>
  <c r="DC201" i="7"/>
  <c r="DD201" i="7" s="1"/>
  <c r="DE201" i="7"/>
  <c r="DF201" i="7" s="1"/>
  <c r="B202" i="7"/>
  <c r="C202" i="7"/>
  <c r="D202" i="7"/>
  <c r="E202" i="7"/>
  <c r="F202" i="7"/>
  <c r="G202" i="7"/>
  <c r="CY202" i="7"/>
  <c r="DB202" i="7"/>
  <c r="DC202" i="7"/>
  <c r="DD202" i="7" s="1"/>
  <c r="DE202" i="7"/>
  <c r="DF202" i="7" s="1"/>
  <c r="B203" i="7"/>
  <c r="C203" i="7"/>
  <c r="D203" i="7"/>
  <c r="E203" i="7"/>
  <c r="F203" i="7"/>
  <c r="G203" i="7"/>
  <c r="CY203" i="7"/>
  <c r="DB203" i="7"/>
  <c r="DC203" i="7"/>
  <c r="DD203" i="7" s="1"/>
  <c r="DE203" i="7"/>
  <c r="DF203" i="7" s="1"/>
  <c r="B204" i="7"/>
  <c r="C204" i="7"/>
  <c r="D204" i="7"/>
  <c r="E204" i="7"/>
  <c r="F204" i="7"/>
  <c r="G204" i="7"/>
  <c r="CY204" i="7"/>
  <c r="DB204" i="7"/>
  <c r="DC204" i="7"/>
  <c r="DD204" i="7" s="1"/>
  <c r="DE204" i="7"/>
  <c r="DF204" i="7" s="1"/>
  <c r="B205" i="7"/>
  <c r="C205" i="7"/>
  <c r="D205" i="7"/>
  <c r="E205" i="7"/>
  <c r="F205" i="7"/>
  <c r="G205" i="7"/>
  <c r="CY205" i="7"/>
  <c r="DB205" i="7"/>
  <c r="DC205" i="7"/>
  <c r="DD205" i="7" s="1"/>
  <c r="DE205" i="7"/>
  <c r="DF205" i="7" s="1"/>
  <c r="B206" i="7"/>
  <c r="C206" i="7"/>
  <c r="D206" i="7"/>
  <c r="E206" i="7"/>
  <c r="F206" i="7"/>
  <c r="G206" i="7"/>
  <c r="CY206" i="7"/>
  <c r="DB206" i="7"/>
  <c r="DC206" i="7"/>
  <c r="DD206" i="7" s="1"/>
  <c r="DE206" i="7"/>
  <c r="DF206" i="7" s="1"/>
  <c r="B207" i="7"/>
  <c r="C207" i="7"/>
  <c r="D207" i="7"/>
  <c r="E207" i="7"/>
  <c r="F207" i="7"/>
  <c r="G207" i="7"/>
  <c r="CY207" i="7"/>
  <c r="DB207" i="7"/>
  <c r="DC207" i="7"/>
  <c r="DD207" i="7" s="1"/>
  <c r="DE207" i="7"/>
  <c r="DF207" i="7" s="1"/>
  <c r="B208" i="7"/>
  <c r="C208" i="7"/>
  <c r="D208" i="7"/>
  <c r="E208" i="7"/>
  <c r="F208" i="7"/>
  <c r="G208" i="7"/>
  <c r="CY208" i="7"/>
  <c r="DB208" i="7"/>
  <c r="DC208" i="7"/>
  <c r="DD208" i="7" s="1"/>
  <c r="DE208" i="7"/>
  <c r="DF208" i="7" s="1"/>
  <c r="B209" i="7"/>
  <c r="C209" i="7"/>
  <c r="D209" i="7"/>
  <c r="E209" i="7"/>
  <c r="F209" i="7"/>
  <c r="G209" i="7"/>
  <c r="CY209" i="7"/>
  <c r="DB209" i="7"/>
  <c r="DC209" i="7"/>
  <c r="DD209" i="7" s="1"/>
  <c r="DE209" i="7"/>
  <c r="DF209" i="7" s="1"/>
  <c r="B210" i="7"/>
  <c r="C210" i="7"/>
  <c r="D210" i="7"/>
  <c r="E210" i="7"/>
  <c r="F210" i="7"/>
  <c r="G210" i="7"/>
  <c r="CY210" i="7"/>
  <c r="DB210" i="7"/>
  <c r="DC210" i="7"/>
  <c r="DD210" i="7" s="1"/>
  <c r="DE210" i="7"/>
  <c r="DF210" i="7" s="1"/>
  <c r="B211" i="7"/>
  <c r="C211" i="7"/>
  <c r="D211" i="7"/>
  <c r="E211" i="7"/>
  <c r="F211" i="7"/>
  <c r="G211" i="7"/>
  <c r="CY211" i="7"/>
  <c r="DB211" i="7"/>
  <c r="DC211" i="7"/>
  <c r="DD211" i="7" s="1"/>
  <c r="DE211" i="7"/>
  <c r="DF211" i="7" s="1"/>
  <c r="B212" i="7"/>
  <c r="C212" i="7"/>
  <c r="D212" i="7"/>
  <c r="E212" i="7"/>
  <c r="F212" i="7"/>
  <c r="G212" i="7"/>
  <c r="CY212" i="7"/>
  <c r="DB212" i="7"/>
  <c r="DC212" i="7"/>
  <c r="DD212" i="7" s="1"/>
  <c r="DE212" i="7"/>
  <c r="DF212" i="7" s="1"/>
  <c r="B213" i="7"/>
  <c r="C213" i="7"/>
  <c r="D213" i="7"/>
  <c r="E213" i="7"/>
  <c r="F213" i="7"/>
  <c r="G213" i="7"/>
  <c r="CY213" i="7"/>
  <c r="DB213" i="7"/>
  <c r="DC213" i="7"/>
  <c r="DD213" i="7" s="1"/>
  <c r="DE213" i="7"/>
  <c r="DF213" i="7" s="1"/>
  <c r="B214" i="7"/>
  <c r="C214" i="7"/>
  <c r="D214" i="7"/>
  <c r="E214" i="7"/>
  <c r="F214" i="7"/>
  <c r="G214" i="7"/>
  <c r="CY214" i="7"/>
  <c r="DB214" i="7"/>
  <c r="DC214" i="7"/>
  <c r="DD214" i="7" s="1"/>
  <c r="DE214" i="7"/>
  <c r="DF214" i="7" s="1"/>
  <c r="B215" i="7"/>
  <c r="C215" i="7"/>
  <c r="D215" i="7"/>
  <c r="E215" i="7"/>
  <c r="F215" i="7"/>
  <c r="G215" i="7"/>
  <c r="CY215" i="7"/>
  <c r="DB215" i="7"/>
  <c r="DC215" i="7"/>
  <c r="DD215" i="7" s="1"/>
  <c r="DE215" i="7"/>
  <c r="DF215" i="7" s="1"/>
  <c r="B216" i="7"/>
  <c r="C216" i="7"/>
  <c r="D216" i="7"/>
  <c r="E216" i="7"/>
  <c r="F216" i="7"/>
  <c r="G216" i="7"/>
  <c r="CY216" i="7"/>
  <c r="DB216" i="7"/>
  <c r="DC216" i="7"/>
  <c r="DD216" i="7" s="1"/>
  <c r="DE216" i="7"/>
  <c r="DF216" i="7" s="1"/>
  <c r="B217" i="7"/>
  <c r="C217" i="7"/>
  <c r="D217" i="7"/>
  <c r="E217" i="7"/>
  <c r="F217" i="7"/>
  <c r="G217" i="7"/>
  <c r="CY217" i="7"/>
  <c r="DB217" i="7"/>
  <c r="DC217" i="7"/>
  <c r="DD217" i="7" s="1"/>
  <c r="DE217" i="7"/>
  <c r="DF217" i="7" s="1"/>
  <c r="B218" i="7"/>
  <c r="C218" i="7"/>
  <c r="D218" i="7"/>
  <c r="E218" i="7"/>
  <c r="F218" i="7"/>
  <c r="G218" i="7"/>
  <c r="CY218" i="7"/>
  <c r="DB218" i="7"/>
  <c r="DC218" i="7"/>
  <c r="DD218" i="7" s="1"/>
  <c r="DE218" i="7"/>
  <c r="DF218" i="7" s="1"/>
  <c r="B219" i="7"/>
  <c r="C219" i="7"/>
  <c r="D219" i="7"/>
  <c r="E219" i="7"/>
  <c r="F219" i="7"/>
  <c r="G219" i="7"/>
  <c r="CY219" i="7"/>
  <c r="DB219" i="7"/>
  <c r="DC219" i="7"/>
  <c r="DD219" i="7" s="1"/>
  <c r="DE219" i="7"/>
  <c r="DF219" i="7" s="1"/>
  <c r="B220" i="7"/>
  <c r="C220" i="7"/>
  <c r="D220" i="7"/>
  <c r="E220" i="7"/>
  <c r="F220" i="7"/>
  <c r="G220" i="7"/>
  <c r="CY220" i="7"/>
  <c r="DB220" i="7"/>
  <c r="DC220" i="7"/>
  <c r="DD220" i="7" s="1"/>
  <c r="DE220" i="7"/>
  <c r="DF220" i="7" s="1"/>
  <c r="B221" i="7"/>
  <c r="C221" i="7"/>
  <c r="D221" i="7"/>
  <c r="E221" i="7"/>
  <c r="F221" i="7"/>
  <c r="G221" i="7"/>
  <c r="CY221" i="7"/>
  <c r="DB221" i="7"/>
  <c r="DC221" i="7"/>
  <c r="DD221" i="7" s="1"/>
  <c r="DE221" i="7"/>
  <c r="DF221" i="7" s="1"/>
  <c r="B222" i="7"/>
  <c r="C222" i="7"/>
  <c r="D222" i="7"/>
  <c r="E222" i="7"/>
  <c r="F222" i="7"/>
  <c r="G222" i="7"/>
  <c r="CY222" i="7"/>
  <c r="DB222" i="7"/>
  <c r="DC222" i="7"/>
  <c r="DD222" i="7" s="1"/>
  <c r="DE222" i="7"/>
  <c r="DF222" i="7" s="1"/>
  <c r="B223" i="7"/>
  <c r="C223" i="7"/>
  <c r="D223" i="7"/>
  <c r="E223" i="7"/>
  <c r="F223" i="7"/>
  <c r="G223" i="7"/>
  <c r="CY223" i="7"/>
  <c r="DB223" i="7"/>
  <c r="DC223" i="7"/>
  <c r="DD223" i="7" s="1"/>
  <c r="DE223" i="7"/>
  <c r="DF223" i="7" s="1"/>
  <c r="B224" i="7"/>
  <c r="C224" i="7"/>
  <c r="D224" i="7"/>
  <c r="E224" i="7"/>
  <c r="F224" i="7"/>
  <c r="G224" i="7"/>
  <c r="CY224" i="7"/>
  <c r="DB224" i="7"/>
  <c r="DC224" i="7"/>
  <c r="DD224" i="7" s="1"/>
  <c r="DE224" i="7"/>
  <c r="DF224" i="7" s="1"/>
  <c r="B225" i="7"/>
  <c r="C225" i="7"/>
  <c r="D225" i="7"/>
  <c r="E225" i="7"/>
  <c r="F225" i="7"/>
  <c r="G225" i="7"/>
  <c r="CY225" i="7"/>
  <c r="DB225" i="7"/>
  <c r="DC225" i="7"/>
  <c r="DD225" i="7" s="1"/>
  <c r="DE225" i="7"/>
  <c r="DF225" i="7" s="1"/>
  <c r="B226" i="7"/>
  <c r="C226" i="7"/>
  <c r="D226" i="7"/>
  <c r="E226" i="7"/>
  <c r="F226" i="7"/>
  <c r="G226" i="7"/>
  <c r="CY226" i="7"/>
  <c r="DB226" i="7"/>
  <c r="DC226" i="7"/>
  <c r="DD226" i="7" s="1"/>
  <c r="DE226" i="7"/>
  <c r="DF226" i="7" s="1"/>
  <c r="B227" i="7"/>
  <c r="C227" i="7"/>
  <c r="D227" i="7"/>
  <c r="E227" i="7"/>
  <c r="F227" i="7"/>
  <c r="G227" i="7"/>
  <c r="CY227" i="7"/>
  <c r="DB227" i="7"/>
  <c r="DC227" i="7"/>
  <c r="DD227" i="7" s="1"/>
  <c r="DE227" i="7"/>
  <c r="DF227" i="7" s="1"/>
  <c r="B228" i="7"/>
  <c r="C228" i="7"/>
  <c r="D228" i="7"/>
  <c r="E228" i="7"/>
  <c r="F228" i="7"/>
  <c r="G228" i="7"/>
  <c r="CY228" i="7"/>
  <c r="DB228" i="7"/>
  <c r="DC228" i="7"/>
  <c r="DD228" i="7" s="1"/>
  <c r="DE228" i="7"/>
  <c r="DF228" i="7" s="1"/>
  <c r="B229" i="7"/>
  <c r="C229" i="7"/>
  <c r="D229" i="7"/>
  <c r="E229" i="7"/>
  <c r="F229" i="7"/>
  <c r="G229" i="7"/>
  <c r="CY229" i="7"/>
  <c r="DB229" i="7"/>
  <c r="DC229" i="7"/>
  <c r="DD229" i="7" s="1"/>
  <c r="DE229" i="7"/>
  <c r="DF229" i="7" s="1"/>
  <c r="B230" i="7"/>
  <c r="C230" i="7"/>
  <c r="D230" i="7"/>
  <c r="E230" i="7"/>
  <c r="F230" i="7"/>
  <c r="G230" i="7"/>
  <c r="CY230" i="7"/>
  <c r="DB230" i="7"/>
  <c r="DC230" i="7"/>
  <c r="DD230" i="7" s="1"/>
  <c r="DE230" i="7"/>
  <c r="DF230" i="7" s="1"/>
  <c r="B231" i="7"/>
  <c r="C231" i="7"/>
  <c r="D231" i="7"/>
  <c r="E231" i="7"/>
  <c r="F231" i="7"/>
  <c r="G231" i="7"/>
  <c r="CY231" i="7"/>
  <c r="DB231" i="7"/>
  <c r="DC231" i="7"/>
  <c r="DD231" i="7" s="1"/>
  <c r="DE231" i="7"/>
  <c r="DF231" i="7" s="1"/>
  <c r="B232" i="7"/>
  <c r="C232" i="7"/>
  <c r="D232" i="7"/>
  <c r="E232" i="7"/>
  <c r="F232" i="7"/>
  <c r="G232" i="7"/>
  <c r="CY232" i="7"/>
  <c r="DB232" i="7"/>
  <c r="DC232" i="7"/>
  <c r="DD232" i="7" s="1"/>
  <c r="DE232" i="7"/>
  <c r="DF232" i="7" s="1"/>
  <c r="B233" i="7"/>
  <c r="C233" i="7"/>
  <c r="D233" i="7"/>
  <c r="E233" i="7"/>
  <c r="F233" i="7"/>
  <c r="G233" i="7"/>
  <c r="CY233" i="7"/>
  <c r="DB233" i="7"/>
  <c r="DC233" i="7"/>
  <c r="DD233" i="7" s="1"/>
  <c r="DE233" i="7"/>
  <c r="DF233" i="7" s="1"/>
  <c r="B234" i="7"/>
  <c r="C234" i="7"/>
  <c r="D234" i="7"/>
  <c r="E234" i="7"/>
  <c r="F234" i="7"/>
  <c r="G234" i="7"/>
  <c r="CY234" i="7"/>
  <c r="DB234" i="7"/>
  <c r="DC234" i="7"/>
  <c r="DD234" i="7" s="1"/>
  <c r="DE234" i="7"/>
  <c r="DF234" i="7" s="1"/>
  <c r="B235" i="7"/>
  <c r="C235" i="7"/>
  <c r="D235" i="7"/>
  <c r="E235" i="7"/>
  <c r="F235" i="7"/>
  <c r="G235" i="7"/>
  <c r="CY235" i="7"/>
  <c r="DB235" i="7"/>
  <c r="DC235" i="7"/>
  <c r="DD235" i="7" s="1"/>
  <c r="DE235" i="7"/>
  <c r="DF235" i="7" s="1"/>
  <c r="B236" i="7"/>
  <c r="C236" i="7"/>
  <c r="D236" i="7"/>
  <c r="E236" i="7"/>
  <c r="F236" i="7"/>
  <c r="G236" i="7"/>
  <c r="CY236" i="7"/>
  <c r="DB236" i="7"/>
  <c r="DC236" i="7"/>
  <c r="DD236" i="7" s="1"/>
  <c r="DE236" i="7"/>
  <c r="DF236" i="7" s="1"/>
  <c r="B237" i="7"/>
  <c r="C237" i="7"/>
  <c r="D237" i="7"/>
  <c r="E237" i="7"/>
  <c r="F237" i="7"/>
  <c r="G237" i="7"/>
  <c r="CY237" i="7"/>
  <c r="DB237" i="7"/>
  <c r="DC237" i="7"/>
  <c r="DD237" i="7" s="1"/>
  <c r="DE237" i="7"/>
  <c r="DF237" i="7" s="1"/>
  <c r="B238" i="7"/>
  <c r="C238" i="7"/>
  <c r="D238" i="7"/>
  <c r="E238" i="7"/>
  <c r="F238" i="7"/>
  <c r="G238" i="7"/>
  <c r="CY238" i="7"/>
  <c r="DB238" i="7"/>
  <c r="DC238" i="7"/>
  <c r="DD238" i="7" s="1"/>
  <c r="DE238" i="7"/>
  <c r="DF238" i="7" s="1"/>
  <c r="B239" i="7"/>
  <c r="C239" i="7"/>
  <c r="D239" i="7"/>
  <c r="E239" i="7"/>
  <c r="F239" i="7"/>
  <c r="G239" i="7"/>
  <c r="CY239" i="7"/>
  <c r="DB239" i="7"/>
  <c r="DC239" i="7"/>
  <c r="DD239" i="7" s="1"/>
  <c r="DE239" i="7"/>
  <c r="DF239" i="7" s="1"/>
  <c r="B240" i="7"/>
  <c r="C240" i="7"/>
  <c r="D240" i="7"/>
  <c r="E240" i="7"/>
  <c r="F240" i="7"/>
  <c r="G240" i="7"/>
  <c r="CY240" i="7"/>
  <c r="DB240" i="7"/>
  <c r="DC240" i="7"/>
  <c r="DD240" i="7" s="1"/>
  <c r="DE240" i="7"/>
  <c r="DF240" i="7" s="1"/>
  <c r="B241" i="7"/>
  <c r="C241" i="7"/>
  <c r="D241" i="7"/>
  <c r="E241" i="7"/>
  <c r="F241" i="7"/>
  <c r="G241" i="7"/>
  <c r="CY241" i="7"/>
  <c r="DB241" i="7"/>
  <c r="DC241" i="7"/>
  <c r="DD241" i="7" s="1"/>
  <c r="DE241" i="7"/>
  <c r="DF241" i="7" s="1"/>
  <c r="B242" i="7"/>
  <c r="C242" i="7"/>
  <c r="D242" i="7"/>
  <c r="E242" i="7"/>
  <c r="F242" i="7"/>
  <c r="G242" i="7"/>
  <c r="CY242" i="7"/>
  <c r="DB242" i="7"/>
  <c r="DC242" i="7"/>
  <c r="DD242" i="7" s="1"/>
  <c r="DE242" i="7"/>
  <c r="DF242" i="7" s="1"/>
  <c r="B243" i="7"/>
  <c r="C243" i="7"/>
  <c r="D243" i="7"/>
  <c r="E243" i="7"/>
  <c r="F243" i="7"/>
  <c r="G243" i="7"/>
  <c r="CY243" i="7"/>
  <c r="DB243" i="7"/>
  <c r="DC243" i="7"/>
  <c r="DD243" i="7" s="1"/>
  <c r="DE243" i="7"/>
  <c r="DF243" i="7" s="1"/>
  <c r="B244" i="7"/>
  <c r="C244" i="7"/>
  <c r="D244" i="7"/>
  <c r="E244" i="7"/>
  <c r="F244" i="7"/>
  <c r="G244" i="7"/>
  <c r="CY244" i="7"/>
  <c r="DB244" i="7"/>
  <c r="DC244" i="7"/>
  <c r="DD244" i="7" s="1"/>
  <c r="DE244" i="7"/>
  <c r="DF244" i="7" s="1"/>
  <c r="B245" i="7"/>
  <c r="C245" i="7"/>
  <c r="D245" i="7"/>
  <c r="E245" i="7"/>
  <c r="F245" i="7"/>
  <c r="G245" i="7"/>
  <c r="CY245" i="7"/>
  <c r="DB245" i="7"/>
  <c r="DC245" i="7"/>
  <c r="DD245" i="7" s="1"/>
  <c r="DE245" i="7"/>
  <c r="DF245" i="7" s="1"/>
  <c r="B246" i="7"/>
  <c r="C246" i="7"/>
  <c r="D246" i="7"/>
  <c r="E246" i="7"/>
  <c r="F246" i="7"/>
  <c r="G246" i="7"/>
  <c r="CY246" i="7"/>
  <c r="DB246" i="7"/>
  <c r="DC246" i="7"/>
  <c r="DD246" i="7" s="1"/>
  <c r="DE246" i="7"/>
  <c r="DF246" i="7" s="1"/>
  <c r="B247" i="7"/>
  <c r="C247" i="7"/>
  <c r="D247" i="7"/>
  <c r="E247" i="7"/>
  <c r="F247" i="7"/>
  <c r="G247" i="7"/>
  <c r="CY247" i="7"/>
  <c r="DB247" i="7"/>
  <c r="DC247" i="7"/>
  <c r="DD247" i="7" s="1"/>
  <c r="DE247" i="7"/>
  <c r="DF247" i="7" s="1"/>
  <c r="B248" i="7"/>
  <c r="C248" i="7"/>
  <c r="D248" i="7"/>
  <c r="E248" i="7"/>
  <c r="F248" i="7"/>
  <c r="G248" i="7"/>
  <c r="CY248" i="7"/>
  <c r="DB248" i="7"/>
  <c r="DC248" i="7"/>
  <c r="DD248" i="7" s="1"/>
  <c r="DE248" i="7"/>
  <c r="DF248" i="7" s="1"/>
  <c r="B249" i="7"/>
  <c r="C249" i="7"/>
  <c r="D249" i="7"/>
  <c r="E249" i="7"/>
  <c r="F249" i="7"/>
  <c r="G249" i="7"/>
  <c r="CY249" i="7"/>
  <c r="DB249" i="7"/>
  <c r="DC249" i="7"/>
  <c r="DD249" i="7" s="1"/>
  <c r="DE249" i="7"/>
  <c r="DF249" i="7" s="1"/>
  <c r="B250" i="7"/>
  <c r="C250" i="7"/>
  <c r="D250" i="7"/>
  <c r="E250" i="7"/>
  <c r="F250" i="7"/>
  <c r="G250" i="7"/>
  <c r="CY250" i="7"/>
  <c r="DB250" i="7"/>
  <c r="DC250" i="7"/>
  <c r="DD250" i="7" s="1"/>
  <c r="DE250" i="7"/>
  <c r="DF250" i="7" s="1"/>
  <c r="B251" i="7"/>
  <c r="C251" i="7"/>
  <c r="D251" i="7"/>
  <c r="E251" i="7"/>
  <c r="F251" i="7"/>
  <c r="G251" i="7"/>
  <c r="CY251" i="7"/>
  <c r="DB251" i="7"/>
  <c r="DC251" i="7"/>
  <c r="DD251" i="7" s="1"/>
  <c r="DE251" i="7"/>
  <c r="DF251" i="7" s="1"/>
  <c r="B252" i="7"/>
  <c r="C252" i="7"/>
  <c r="D252" i="7"/>
  <c r="E252" i="7"/>
  <c r="F252" i="7"/>
  <c r="G252" i="7"/>
  <c r="CY252" i="7"/>
  <c r="DB252" i="7"/>
  <c r="DC252" i="7"/>
  <c r="DD252" i="7" s="1"/>
  <c r="DE252" i="7"/>
  <c r="DF252" i="7" s="1"/>
  <c r="B253" i="7"/>
  <c r="C253" i="7"/>
  <c r="D253" i="7"/>
  <c r="E253" i="7"/>
  <c r="F253" i="7"/>
  <c r="G253" i="7"/>
  <c r="CY253" i="7"/>
  <c r="DB253" i="7"/>
  <c r="DC253" i="7"/>
  <c r="DD253" i="7" s="1"/>
  <c r="DE253" i="7"/>
  <c r="DF253" i="7" s="1"/>
  <c r="B254" i="7"/>
  <c r="C254" i="7"/>
  <c r="D254" i="7"/>
  <c r="E254" i="7"/>
  <c r="F254" i="7"/>
  <c r="G254" i="7"/>
  <c r="CY254" i="7"/>
  <c r="DB254" i="7"/>
  <c r="DC254" i="7"/>
  <c r="DD254" i="7" s="1"/>
  <c r="DE254" i="7"/>
  <c r="DF254" i="7" s="1"/>
  <c r="B255" i="7"/>
  <c r="C255" i="7"/>
  <c r="D255" i="7"/>
  <c r="E255" i="7"/>
  <c r="F255" i="7"/>
  <c r="G255" i="7"/>
  <c r="CY255" i="7"/>
  <c r="DB255" i="7"/>
  <c r="DC255" i="7"/>
  <c r="DD255" i="7" s="1"/>
  <c r="DE255" i="7"/>
  <c r="DF255" i="7" s="1"/>
  <c r="B256" i="7"/>
  <c r="C256" i="7"/>
  <c r="D256" i="7"/>
  <c r="E256" i="7"/>
  <c r="F256" i="7"/>
  <c r="G256" i="7"/>
  <c r="CY256" i="7"/>
  <c r="DB256" i="7"/>
  <c r="DC256" i="7"/>
  <c r="DD256" i="7" s="1"/>
  <c r="DE256" i="7"/>
  <c r="DF256" i="7"/>
  <c r="B257" i="7"/>
  <c r="C257" i="7"/>
  <c r="D257" i="7"/>
  <c r="E257" i="7"/>
  <c r="F257" i="7"/>
  <c r="G257" i="7"/>
  <c r="CY257" i="7"/>
  <c r="DB257" i="7"/>
  <c r="DC257" i="7"/>
  <c r="DD257" i="7" s="1"/>
  <c r="DE257" i="7"/>
  <c r="DF257" i="7" s="1"/>
  <c r="B258" i="7"/>
  <c r="C258" i="7"/>
  <c r="D258" i="7"/>
  <c r="E258" i="7"/>
  <c r="F258" i="7"/>
  <c r="G258" i="7"/>
  <c r="CY258" i="7"/>
  <c r="DB258" i="7"/>
  <c r="DC258" i="7"/>
  <c r="DD258" i="7" s="1"/>
  <c r="DE258" i="7"/>
  <c r="DF258" i="7" s="1"/>
  <c r="B259" i="7"/>
  <c r="C259" i="7"/>
  <c r="D259" i="7"/>
  <c r="E259" i="7"/>
  <c r="F259" i="7"/>
  <c r="G259" i="7"/>
  <c r="CY259" i="7"/>
  <c r="DB259" i="7"/>
  <c r="DC259" i="7"/>
  <c r="DD259" i="7" s="1"/>
  <c r="DE259" i="7"/>
  <c r="DF259" i="7" s="1"/>
  <c r="B260" i="7"/>
  <c r="C260" i="7"/>
  <c r="D260" i="7"/>
  <c r="E260" i="7"/>
  <c r="F260" i="7"/>
  <c r="G260" i="7"/>
  <c r="CY260" i="7"/>
  <c r="DB260" i="7"/>
  <c r="DC260" i="7"/>
  <c r="DD260" i="7" s="1"/>
  <c r="DE260" i="7"/>
  <c r="DF260" i="7" s="1"/>
  <c r="B261" i="7"/>
  <c r="C261" i="7"/>
  <c r="D261" i="7"/>
  <c r="E261" i="7"/>
  <c r="F261" i="7"/>
  <c r="G261" i="7"/>
  <c r="CY261" i="7"/>
  <c r="DB261" i="7"/>
  <c r="DC261" i="7"/>
  <c r="DD261" i="7" s="1"/>
  <c r="DE261" i="7"/>
  <c r="DF261" i="7" s="1"/>
  <c r="B262" i="7"/>
  <c r="C262" i="7"/>
  <c r="D262" i="7"/>
  <c r="E262" i="7"/>
  <c r="F262" i="7"/>
  <c r="G262" i="7"/>
  <c r="CY262" i="7"/>
  <c r="DB262" i="7"/>
  <c r="DC262" i="7"/>
  <c r="DD262" i="7" s="1"/>
  <c r="DE262" i="7"/>
  <c r="DF262" i="7" s="1"/>
  <c r="B263" i="7"/>
  <c r="C263" i="7"/>
  <c r="D263" i="7"/>
  <c r="E263" i="7"/>
  <c r="F263" i="7"/>
  <c r="G263" i="7"/>
  <c r="CY263" i="7"/>
  <c r="DB263" i="7"/>
  <c r="DC263" i="7"/>
  <c r="DD263" i="7" s="1"/>
  <c r="DE263" i="7"/>
  <c r="DF263" i="7" s="1"/>
  <c r="B264" i="7"/>
  <c r="C264" i="7"/>
  <c r="D264" i="7"/>
  <c r="E264" i="7"/>
  <c r="F264" i="7"/>
  <c r="G264" i="7"/>
  <c r="CY264" i="7"/>
  <c r="DB264" i="7"/>
  <c r="DC264" i="7"/>
  <c r="DD264" i="7" s="1"/>
  <c r="DE264" i="7"/>
  <c r="DF264" i="7" s="1"/>
  <c r="B265" i="7"/>
  <c r="C265" i="7"/>
  <c r="D265" i="7"/>
  <c r="E265" i="7"/>
  <c r="F265" i="7"/>
  <c r="G265" i="7"/>
  <c r="CY265" i="7"/>
  <c r="DB265" i="7"/>
  <c r="DC265" i="7"/>
  <c r="DD265" i="7" s="1"/>
  <c r="DE265" i="7"/>
  <c r="DF265" i="7" s="1"/>
  <c r="B266" i="7"/>
  <c r="C266" i="7"/>
  <c r="D266" i="7"/>
  <c r="E266" i="7"/>
  <c r="F266" i="7"/>
  <c r="G266" i="7"/>
  <c r="CY266" i="7"/>
  <c r="DB266" i="7"/>
  <c r="DC266" i="7"/>
  <c r="DD266" i="7" s="1"/>
  <c r="DE266" i="7"/>
  <c r="DF266" i="7" s="1"/>
  <c r="B267" i="7"/>
  <c r="C267" i="7"/>
  <c r="D267" i="7"/>
  <c r="E267" i="7"/>
  <c r="F267" i="7"/>
  <c r="G267" i="7"/>
  <c r="CY267" i="7"/>
  <c r="DB267" i="7"/>
  <c r="DC267" i="7"/>
  <c r="DD267" i="7" s="1"/>
  <c r="DE267" i="7"/>
  <c r="DF267" i="7" s="1"/>
  <c r="B268" i="7"/>
  <c r="C268" i="7"/>
  <c r="D268" i="7"/>
  <c r="E268" i="7"/>
  <c r="F268" i="7"/>
  <c r="G268" i="7"/>
  <c r="CY268" i="7"/>
  <c r="DB268" i="7"/>
  <c r="DC268" i="7"/>
  <c r="DD268" i="7" s="1"/>
  <c r="DE268" i="7"/>
  <c r="DF268" i="7" s="1"/>
  <c r="B269" i="7"/>
  <c r="C269" i="7"/>
  <c r="D269" i="7"/>
  <c r="E269" i="7"/>
  <c r="F269" i="7"/>
  <c r="G269" i="7"/>
  <c r="CY269" i="7"/>
  <c r="DB269" i="7"/>
  <c r="DC269" i="7"/>
  <c r="DD269" i="7" s="1"/>
  <c r="DE269" i="7"/>
  <c r="DF269" i="7" s="1"/>
  <c r="B270" i="7"/>
  <c r="C270" i="7"/>
  <c r="D270" i="7"/>
  <c r="E270" i="7"/>
  <c r="F270" i="7"/>
  <c r="G270" i="7"/>
  <c r="CY270" i="7"/>
  <c r="DB270" i="7"/>
  <c r="DC270" i="7"/>
  <c r="DD270" i="7" s="1"/>
  <c r="DE270" i="7"/>
  <c r="DF270" i="7" s="1"/>
  <c r="B271" i="7"/>
  <c r="C271" i="7"/>
  <c r="D271" i="7"/>
  <c r="E271" i="7"/>
  <c r="F271" i="7"/>
  <c r="G271" i="7"/>
  <c r="CY271" i="7"/>
  <c r="DB271" i="7"/>
  <c r="DC271" i="7"/>
  <c r="DD271" i="7" s="1"/>
  <c r="DE271" i="7"/>
  <c r="DF271" i="7" s="1"/>
  <c r="B272" i="7"/>
  <c r="C272" i="7"/>
  <c r="D272" i="7"/>
  <c r="E272" i="7"/>
  <c r="F272" i="7"/>
  <c r="G272" i="7"/>
  <c r="CY272" i="7"/>
  <c r="DB272" i="7"/>
  <c r="DC272" i="7"/>
  <c r="DD272" i="7" s="1"/>
  <c r="DE272" i="7"/>
  <c r="DF272" i="7" s="1"/>
  <c r="B273" i="7"/>
  <c r="C273" i="7"/>
  <c r="D273" i="7"/>
  <c r="E273" i="7"/>
  <c r="F273" i="7"/>
  <c r="G273" i="7"/>
  <c r="CY273" i="7"/>
  <c r="DB273" i="7"/>
  <c r="DC273" i="7"/>
  <c r="DD273" i="7" s="1"/>
  <c r="DE273" i="7"/>
  <c r="DF273" i="7" s="1"/>
  <c r="B274" i="7"/>
  <c r="C274" i="7"/>
  <c r="D274" i="7"/>
  <c r="E274" i="7"/>
  <c r="F274" i="7"/>
  <c r="G274" i="7"/>
  <c r="CY274" i="7"/>
  <c r="DB274" i="7"/>
  <c r="DC274" i="7"/>
  <c r="DD274" i="7" s="1"/>
  <c r="DE274" i="7"/>
  <c r="DF274" i="7" s="1"/>
  <c r="B275" i="7"/>
  <c r="C275" i="7"/>
  <c r="D275" i="7"/>
  <c r="E275" i="7"/>
  <c r="F275" i="7"/>
  <c r="G275" i="7"/>
  <c r="CY275" i="7"/>
  <c r="DB275" i="7"/>
  <c r="DC275" i="7"/>
  <c r="DD275" i="7" s="1"/>
  <c r="DE275" i="7"/>
  <c r="DF275" i="7" s="1"/>
  <c r="B276" i="7"/>
  <c r="C276" i="7"/>
  <c r="D276" i="7"/>
  <c r="E276" i="7"/>
  <c r="F276" i="7"/>
  <c r="G276" i="7"/>
  <c r="CY276" i="7"/>
  <c r="DB276" i="7"/>
  <c r="DC276" i="7"/>
  <c r="DD276" i="7" s="1"/>
  <c r="DE276" i="7"/>
  <c r="DF276" i="7" s="1"/>
  <c r="B277" i="7"/>
  <c r="C277" i="7"/>
  <c r="D277" i="7"/>
  <c r="E277" i="7"/>
  <c r="F277" i="7"/>
  <c r="G277" i="7"/>
  <c r="CY277" i="7"/>
  <c r="DB277" i="7"/>
  <c r="DC277" i="7"/>
  <c r="DD277" i="7" s="1"/>
  <c r="DE277" i="7"/>
  <c r="DF277" i="7" s="1"/>
  <c r="B278" i="7"/>
  <c r="C278" i="7"/>
  <c r="D278" i="7"/>
  <c r="E278" i="7"/>
  <c r="F278" i="7"/>
  <c r="G278" i="7"/>
  <c r="CY278" i="7"/>
  <c r="DB278" i="7"/>
  <c r="DC278" i="7"/>
  <c r="DD278" i="7" s="1"/>
  <c r="DE278" i="7"/>
  <c r="DF278" i="7" s="1"/>
  <c r="B279" i="7"/>
  <c r="C279" i="7"/>
  <c r="D279" i="7"/>
  <c r="E279" i="7"/>
  <c r="F279" i="7"/>
  <c r="G279" i="7"/>
  <c r="CY279" i="7"/>
  <c r="DB279" i="7"/>
  <c r="DC279" i="7"/>
  <c r="DD279" i="7" s="1"/>
  <c r="DE279" i="7"/>
  <c r="DF279" i="7" s="1"/>
  <c r="B280" i="7"/>
  <c r="C280" i="7"/>
  <c r="D280" i="7"/>
  <c r="E280" i="7"/>
  <c r="F280" i="7"/>
  <c r="G280" i="7"/>
  <c r="CY280" i="7"/>
  <c r="DB280" i="7"/>
  <c r="DC280" i="7"/>
  <c r="DD280" i="7" s="1"/>
  <c r="DE280" i="7"/>
  <c r="DF280" i="7" s="1"/>
  <c r="B281" i="7"/>
  <c r="C281" i="7"/>
  <c r="D281" i="7"/>
  <c r="E281" i="7"/>
  <c r="F281" i="7"/>
  <c r="G281" i="7"/>
  <c r="CY281" i="7"/>
  <c r="DB281" i="7"/>
  <c r="DC281" i="7"/>
  <c r="DD281" i="7" s="1"/>
  <c r="DE281" i="7"/>
  <c r="DF281" i="7" s="1"/>
  <c r="B282" i="7"/>
  <c r="C282" i="7"/>
  <c r="D282" i="7"/>
  <c r="E282" i="7"/>
  <c r="F282" i="7"/>
  <c r="G282" i="7"/>
  <c r="CY282" i="7"/>
  <c r="DB282" i="7"/>
  <c r="DC282" i="7"/>
  <c r="DD282" i="7" s="1"/>
  <c r="DE282" i="7"/>
  <c r="DF282" i="7" s="1"/>
  <c r="B283" i="7"/>
  <c r="C283" i="7"/>
  <c r="D283" i="7"/>
  <c r="E283" i="7"/>
  <c r="F283" i="7"/>
  <c r="G283" i="7"/>
  <c r="CY283" i="7"/>
  <c r="DB283" i="7"/>
  <c r="DC283" i="7"/>
  <c r="DD283" i="7" s="1"/>
  <c r="DE283" i="7"/>
  <c r="DF283" i="7" s="1"/>
  <c r="B284" i="7"/>
  <c r="C284" i="7"/>
  <c r="D284" i="7"/>
  <c r="E284" i="7"/>
  <c r="F284" i="7"/>
  <c r="G284" i="7"/>
  <c r="CY284" i="7"/>
  <c r="DB284" i="7"/>
  <c r="DC284" i="7"/>
  <c r="DD284" i="7" s="1"/>
  <c r="DE284" i="7"/>
  <c r="DF284" i="7" s="1"/>
  <c r="B285" i="7"/>
  <c r="C285" i="7"/>
  <c r="D285" i="7"/>
  <c r="E285" i="7"/>
  <c r="F285" i="7"/>
  <c r="G285" i="7"/>
  <c r="CY285" i="7"/>
  <c r="DB285" i="7"/>
  <c r="DC285" i="7"/>
  <c r="DD285" i="7" s="1"/>
  <c r="DE285" i="7"/>
  <c r="DF285" i="7" s="1"/>
  <c r="B286" i="7"/>
  <c r="C286" i="7"/>
  <c r="D286" i="7"/>
  <c r="E286" i="7"/>
  <c r="F286" i="7"/>
  <c r="G286" i="7"/>
  <c r="CY286" i="7"/>
  <c r="DB286" i="7"/>
  <c r="DC286" i="7"/>
  <c r="DD286" i="7" s="1"/>
  <c r="DE286" i="7"/>
  <c r="DF286" i="7" s="1"/>
  <c r="B287" i="7"/>
  <c r="C287" i="7"/>
  <c r="D287" i="7"/>
  <c r="E287" i="7"/>
  <c r="F287" i="7"/>
  <c r="G287" i="7"/>
  <c r="CY287" i="7"/>
  <c r="DB287" i="7"/>
  <c r="DC287" i="7"/>
  <c r="DD287" i="7" s="1"/>
  <c r="DE287" i="7"/>
  <c r="DF287" i="7" s="1"/>
  <c r="B288" i="7"/>
  <c r="C288" i="7"/>
  <c r="D288" i="7"/>
  <c r="E288" i="7"/>
  <c r="F288" i="7"/>
  <c r="G288" i="7"/>
  <c r="CY288" i="7"/>
  <c r="DB288" i="7"/>
  <c r="DC288" i="7"/>
  <c r="DD288" i="7" s="1"/>
  <c r="DE288" i="7"/>
  <c r="DF288" i="7" s="1"/>
  <c r="B289" i="7"/>
  <c r="C289" i="7"/>
  <c r="D289" i="7"/>
  <c r="E289" i="7"/>
  <c r="F289" i="7"/>
  <c r="G289" i="7"/>
  <c r="CY289" i="7"/>
  <c r="DB289" i="7"/>
  <c r="DC289" i="7"/>
  <c r="DD289" i="7" s="1"/>
  <c r="DE289" i="7"/>
  <c r="DF289" i="7" s="1"/>
  <c r="B290" i="7"/>
  <c r="C290" i="7"/>
  <c r="D290" i="7"/>
  <c r="E290" i="7"/>
  <c r="F290" i="7"/>
  <c r="G290" i="7"/>
  <c r="CY290" i="7"/>
  <c r="DB290" i="7"/>
  <c r="DC290" i="7"/>
  <c r="DD290" i="7" s="1"/>
  <c r="DE290" i="7"/>
  <c r="DF290" i="7" s="1"/>
  <c r="B291" i="7"/>
  <c r="C291" i="7"/>
  <c r="D291" i="7"/>
  <c r="E291" i="7"/>
  <c r="F291" i="7"/>
  <c r="G291" i="7"/>
  <c r="CY291" i="7"/>
  <c r="DB291" i="7"/>
  <c r="DC291" i="7"/>
  <c r="DD291" i="7" s="1"/>
  <c r="DE291" i="7"/>
  <c r="DF291" i="7" s="1"/>
  <c r="B292" i="7"/>
  <c r="C292" i="7"/>
  <c r="D292" i="7"/>
  <c r="E292" i="7"/>
  <c r="F292" i="7"/>
  <c r="G292" i="7"/>
  <c r="CY292" i="7"/>
  <c r="DB292" i="7"/>
  <c r="DC292" i="7"/>
  <c r="DD292" i="7" s="1"/>
  <c r="DE292" i="7"/>
  <c r="DF292" i="7" s="1"/>
  <c r="B293" i="7"/>
  <c r="C293" i="7"/>
  <c r="D293" i="7"/>
  <c r="E293" i="7"/>
  <c r="F293" i="7"/>
  <c r="G293" i="7"/>
  <c r="CY293" i="7"/>
  <c r="DB293" i="7"/>
  <c r="DC293" i="7"/>
  <c r="DD293" i="7" s="1"/>
  <c r="DE293" i="7"/>
  <c r="DF293" i="7" s="1"/>
  <c r="B294" i="7"/>
  <c r="C294" i="7"/>
  <c r="D294" i="7"/>
  <c r="E294" i="7"/>
  <c r="F294" i="7"/>
  <c r="G294" i="7"/>
  <c r="CY294" i="7"/>
  <c r="DB294" i="7"/>
  <c r="DC294" i="7"/>
  <c r="DD294" i="7" s="1"/>
  <c r="DE294" i="7"/>
  <c r="DF294" i="7" s="1"/>
  <c r="B295" i="7"/>
  <c r="C295" i="7"/>
  <c r="D295" i="7"/>
  <c r="E295" i="7"/>
  <c r="F295" i="7"/>
  <c r="G295" i="7"/>
  <c r="CY295" i="7"/>
  <c r="DB295" i="7"/>
  <c r="DC295" i="7"/>
  <c r="DD295" i="7" s="1"/>
  <c r="DE295" i="7"/>
  <c r="DF295" i="7" s="1"/>
  <c r="B296" i="7"/>
  <c r="C296" i="7"/>
  <c r="D296" i="7"/>
  <c r="E296" i="7"/>
  <c r="F296" i="7"/>
  <c r="G296" i="7"/>
  <c r="CY296" i="7"/>
  <c r="DB296" i="7"/>
  <c r="DC296" i="7"/>
  <c r="DD296" i="7" s="1"/>
  <c r="DE296" i="7"/>
  <c r="DF296" i="7" s="1"/>
  <c r="B297" i="7"/>
  <c r="C297" i="7"/>
  <c r="D297" i="7"/>
  <c r="E297" i="7"/>
  <c r="F297" i="7"/>
  <c r="G297" i="7"/>
  <c r="CY297" i="7"/>
  <c r="DB297" i="7"/>
  <c r="DC297" i="7"/>
  <c r="DD297" i="7" s="1"/>
  <c r="DE297" i="7"/>
  <c r="DF297" i="7" s="1"/>
  <c r="B298" i="7"/>
  <c r="C298" i="7"/>
  <c r="D298" i="7"/>
  <c r="E298" i="7"/>
  <c r="F298" i="7"/>
  <c r="G298" i="7"/>
  <c r="CY298" i="7"/>
  <c r="DB298" i="7"/>
  <c r="DC298" i="7"/>
  <c r="DD298" i="7" s="1"/>
  <c r="DE298" i="7"/>
  <c r="DF298" i="7" s="1"/>
  <c r="B299" i="7"/>
  <c r="C299" i="7"/>
  <c r="D299" i="7"/>
  <c r="E299" i="7"/>
  <c r="F299" i="7"/>
  <c r="G299" i="7"/>
  <c r="CY299" i="7"/>
  <c r="DB299" i="7"/>
  <c r="DC299" i="7"/>
  <c r="DD299" i="7" s="1"/>
  <c r="DE299" i="7"/>
  <c r="DF299" i="7" s="1"/>
  <c r="B300" i="7"/>
  <c r="C300" i="7"/>
  <c r="D300" i="7"/>
  <c r="E300" i="7"/>
  <c r="F300" i="7"/>
  <c r="G300" i="7"/>
  <c r="CY300" i="7"/>
  <c r="DB300" i="7"/>
  <c r="DC300" i="7"/>
  <c r="DD300" i="7" s="1"/>
  <c r="DE300" i="7"/>
  <c r="DF300" i="7" s="1"/>
  <c r="B301" i="7"/>
  <c r="C301" i="7"/>
  <c r="D301" i="7"/>
  <c r="E301" i="7"/>
  <c r="F301" i="7"/>
  <c r="G301" i="7"/>
  <c r="CY301" i="7"/>
  <c r="DB301" i="7"/>
  <c r="DC301" i="7"/>
  <c r="DD301" i="7" s="1"/>
  <c r="DE301" i="7"/>
  <c r="DF301" i="7" s="1"/>
  <c r="B302" i="7"/>
  <c r="C302" i="7"/>
  <c r="D302" i="7"/>
  <c r="E302" i="7"/>
  <c r="F302" i="7"/>
  <c r="G302" i="7"/>
  <c r="CY302" i="7"/>
  <c r="DB302" i="7"/>
  <c r="DC302" i="7"/>
  <c r="DD302" i="7" s="1"/>
  <c r="DE302" i="7"/>
  <c r="DF302" i="7" s="1"/>
  <c r="B303" i="7"/>
  <c r="C303" i="7"/>
  <c r="D303" i="7"/>
  <c r="E303" i="7"/>
  <c r="F303" i="7"/>
  <c r="G303" i="7"/>
  <c r="CY303" i="7"/>
  <c r="DB303" i="7"/>
  <c r="DC303" i="7"/>
  <c r="DD303" i="7" s="1"/>
  <c r="DE303" i="7"/>
  <c r="DF303" i="7" s="1"/>
  <c r="B304" i="7"/>
  <c r="C304" i="7"/>
  <c r="D304" i="7"/>
  <c r="E304" i="7"/>
  <c r="F304" i="7"/>
  <c r="G304" i="7"/>
  <c r="CY304" i="7"/>
  <c r="DB304" i="7"/>
  <c r="DC304" i="7"/>
  <c r="DD304" i="7" s="1"/>
  <c r="DE304" i="7"/>
  <c r="DF304" i="7" s="1"/>
  <c r="B305" i="7"/>
  <c r="C305" i="7"/>
  <c r="D305" i="7"/>
  <c r="E305" i="7"/>
  <c r="F305" i="7"/>
  <c r="G305" i="7"/>
  <c r="CY305" i="7"/>
  <c r="DB305" i="7"/>
  <c r="DC305" i="7"/>
  <c r="DD305" i="7" s="1"/>
  <c r="DE305" i="7"/>
  <c r="DF305" i="7" s="1"/>
  <c r="B306" i="7"/>
  <c r="C306" i="7"/>
  <c r="D306" i="7"/>
  <c r="E306" i="7"/>
  <c r="F306" i="7"/>
  <c r="G306" i="7"/>
  <c r="CY306" i="7"/>
  <c r="DB306" i="7"/>
  <c r="DC306" i="7"/>
  <c r="DD306" i="7" s="1"/>
  <c r="DE306" i="7"/>
  <c r="DF306" i="7" s="1"/>
  <c r="B307" i="7"/>
  <c r="C307" i="7"/>
  <c r="D307" i="7"/>
  <c r="E307" i="7"/>
  <c r="F307" i="7"/>
  <c r="G307" i="7"/>
  <c r="CY307" i="7"/>
  <c r="DB307" i="7"/>
  <c r="DC307" i="7"/>
  <c r="DD307" i="7" s="1"/>
  <c r="DE307" i="7"/>
  <c r="DF307" i="7" s="1"/>
  <c r="B308" i="7"/>
  <c r="C308" i="7"/>
  <c r="D308" i="7"/>
  <c r="E308" i="7"/>
  <c r="F308" i="7"/>
  <c r="G308" i="7"/>
  <c r="CY308" i="7"/>
  <c r="DB308" i="7"/>
  <c r="DC308" i="7"/>
  <c r="DD308" i="7" s="1"/>
  <c r="DE308" i="7"/>
  <c r="DF308" i="7" s="1"/>
  <c r="B309" i="7"/>
  <c r="C309" i="7"/>
  <c r="D309" i="7"/>
  <c r="E309" i="7"/>
  <c r="F309" i="7"/>
  <c r="G309" i="7"/>
  <c r="CY309" i="7"/>
  <c r="DB309" i="7"/>
  <c r="DC309" i="7"/>
  <c r="DD309" i="7" s="1"/>
  <c r="DE309" i="7"/>
  <c r="DF309" i="7" s="1"/>
  <c r="B310" i="7"/>
  <c r="C310" i="7"/>
  <c r="D310" i="7"/>
  <c r="E310" i="7"/>
  <c r="F310" i="7"/>
  <c r="G310" i="7"/>
  <c r="CY310" i="7"/>
  <c r="DB310" i="7"/>
  <c r="DC310" i="7"/>
  <c r="DD310" i="7" s="1"/>
  <c r="DE310" i="7"/>
  <c r="DF310" i="7" s="1"/>
  <c r="B311" i="7"/>
  <c r="C311" i="7"/>
  <c r="D311" i="7"/>
  <c r="E311" i="7"/>
  <c r="F311" i="7"/>
  <c r="G311" i="7"/>
  <c r="CY311" i="7"/>
  <c r="DB311" i="7"/>
  <c r="DC311" i="7"/>
  <c r="DD311" i="7" s="1"/>
  <c r="DE311" i="7"/>
  <c r="DF311" i="7" s="1"/>
  <c r="B312" i="7"/>
  <c r="C312" i="7"/>
  <c r="D312" i="7"/>
  <c r="E312" i="7"/>
  <c r="F312" i="7"/>
  <c r="G312" i="7"/>
  <c r="CY312" i="7"/>
  <c r="DB312" i="7"/>
  <c r="DC312" i="7"/>
  <c r="DD312" i="7" s="1"/>
  <c r="DE312" i="7"/>
  <c r="DF312" i="7" s="1"/>
  <c r="B313" i="7"/>
  <c r="C313" i="7"/>
  <c r="D313" i="7"/>
  <c r="E313" i="7"/>
  <c r="F313" i="7"/>
  <c r="G313" i="7"/>
  <c r="CY313" i="7"/>
  <c r="DB313" i="7"/>
  <c r="DC313" i="7"/>
  <c r="DD313" i="7" s="1"/>
  <c r="DE313" i="7"/>
  <c r="DF313" i="7" s="1"/>
  <c r="B314" i="7"/>
  <c r="C314" i="7"/>
  <c r="D314" i="7"/>
  <c r="E314" i="7"/>
  <c r="F314" i="7"/>
  <c r="G314" i="7"/>
  <c r="CY314" i="7"/>
  <c r="DB314" i="7"/>
  <c r="DC314" i="7"/>
  <c r="DD314" i="7" s="1"/>
  <c r="DE314" i="7"/>
  <c r="DF314" i="7" s="1"/>
  <c r="B315" i="7"/>
  <c r="C315" i="7"/>
  <c r="D315" i="7"/>
  <c r="E315" i="7"/>
  <c r="F315" i="7"/>
  <c r="G315" i="7"/>
  <c r="CY315" i="7"/>
  <c r="DB315" i="7"/>
  <c r="DC315" i="7"/>
  <c r="DD315" i="7" s="1"/>
  <c r="DE315" i="7"/>
  <c r="DF315" i="7" s="1"/>
  <c r="B316" i="7"/>
  <c r="C316" i="7"/>
  <c r="D316" i="7"/>
  <c r="E316" i="7"/>
  <c r="F316" i="7"/>
  <c r="G316" i="7"/>
  <c r="CY316" i="7"/>
  <c r="DB316" i="7"/>
  <c r="DC316" i="7"/>
  <c r="DD316" i="7" s="1"/>
  <c r="DE316" i="7"/>
  <c r="DF316" i="7" s="1"/>
  <c r="B317" i="7"/>
  <c r="C317" i="7"/>
  <c r="D317" i="7"/>
  <c r="E317" i="7"/>
  <c r="F317" i="7"/>
  <c r="G317" i="7"/>
  <c r="CY317" i="7"/>
  <c r="DB317" i="7"/>
  <c r="DC317" i="7"/>
  <c r="DD317" i="7" s="1"/>
  <c r="DE317" i="7"/>
  <c r="DF317" i="7" s="1"/>
  <c r="B318" i="7"/>
  <c r="C318" i="7"/>
  <c r="D318" i="7"/>
  <c r="E318" i="7"/>
  <c r="F318" i="7"/>
  <c r="G318" i="7"/>
  <c r="CY318" i="7"/>
  <c r="DB318" i="7"/>
  <c r="DC318" i="7"/>
  <c r="DD318" i="7" s="1"/>
  <c r="DE318" i="7"/>
  <c r="DF318" i="7" s="1"/>
  <c r="B319" i="7"/>
  <c r="C319" i="7"/>
  <c r="D319" i="7"/>
  <c r="E319" i="7"/>
  <c r="F319" i="7"/>
  <c r="G319" i="7"/>
  <c r="CY319" i="7"/>
  <c r="DB319" i="7"/>
  <c r="DC319" i="7"/>
  <c r="DD319" i="7" s="1"/>
  <c r="DE319" i="7"/>
  <c r="DF319" i="7" s="1"/>
  <c r="B320" i="7"/>
  <c r="C320" i="7"/>
  <c r="D320" i="7"/>
  <c r="E320" i="7"/>
  <c r="F320" i="7"/>
  <c r="G320" i="7"/>
  <c r="CY320" i="7"/>
  <c r="DB320" i="7"/>
  <c r="DC320" i="7"/>
  <c r="DD320" i="7" s="1"/>
  <c r="DE320" i="7"/>
  <c r="DF320" i="7" s="1"/>
  <c r="B321" i="7"/>
  <c r="C321" i="7"/>
  <c r="D321" i="7"/>
  <c r="E321" i="7"/>
  <c r="F321" i="7"/>
  <c r="G321" i="7"/>
  <c r="CY321" i="7"/>
  <c r="DB321" i="7"/>
  <c r="DC321" i="7"/>
  <c r="DD321" i="7" s="1"/>
  <c r="DE321" i="7"/>
  <c r="DF321" i="7" s="1"/>
  <c r="B322" i="7"/>
  <c r="C322" i="7"/>
  <c r="D322" i="7"/>
  <c r="E322" i="7"/>
  <c r="F322" i="7"/>
  <c r="G322" i="7"/>
  <c r="CY322" i="7"/>
  <c r="DB322" i="7"/>
  <c r="DC322" i="7"/>
  <c r="DD322" i="7" s="1"/>
  <c r="DE322" i="7"/>
  <c r="DF322" i="7" s="1"/>
  <c r="B323" i="7"/>
  <c r="C323" i="7"/>
  <c r="D323" i="7"/>
  <c r="E323" i="7"/>
  <c r="F323" i="7"/>
  <c r="G323" i="7"/>
  <c r="CY323" i="7"/>
  <c r="DB323" i="7"/>
  <c r="DC323" i="7"/>
  <c r="DD323" i="7" s="1"/>
  <c r="DE323" i="7"/>
  <c r="DF323" i="7" s="1"/>
  <c r="B324" i="7"/>
  <c r="C324" i="7"/>
  <c r="D324" i="7"/>
  <c r="E324" i="7"/>
  <c r="F324" i="7"/>
  <c r="G324" i="7"/>
  <c r="CY324" i="7"/>
  <c r="DB324" i="7"/>
  <c r="DC324" i="7"/>
  <c r="DD324" i="7" s="1"/>
  <c r="DE324" i="7"/>
  <c r="DF324" i="7" s="1"/>
  <c r="B325" i="7"/>
  <c r="C325" i="7"/>
  <c r="D325" i="7"/>
  <c r="E325" i="7"/>
  <c r="F325" i="7"/>
  <c r="G325" i="7"/>
  <c r="CY325" i="7"/>
  <c r="DB325" i="7"/>
  <c r="DC325" i="7"/>
  <c r="DD325" i="7" s="1"/>
  <c r="DE325" i="7"/>
  <c r="DF325" i="7" s="1"/>
  <c r="B326" i="7"/>
  <c r="C326" i="7"/>
  <c r="D326" i="7"/>
  <c r="E326" i="7"/>
  <c r="F326" i="7"/>
  <c r="G326" i="7"/>
  <c r="CY326" i="7"/>
  <c r="DB326" i="7"/>
  <c r="DC326" i="7"/>
  <c r="DD326" i="7" s="1"/>
  <c r="DE326" i="7"/>
  <c r="DF326" i="7" s="1"/>
  <c r="B327" i="7"/>
  <c r="C327" i="7"/>
  <c r="D327" i="7"/>
  <c r="E327" i="7"/>
  <c r="F327" i="7"/>
  <c r="G327" i="7"/>
  <c r="CY327" i="7"/>
  <c r="DB327" i="7"/>
  <c r="DC327" i="7"/>
  <c r="DD327" i="7" s="1"/>
  <c r="DE327" i="7"/>
  <c r="DF327" i="7" s="1"/>
  <c r="B328" i="7"/>
  <c r="C328" i="7"/>
  <c r="D328" i="7"/>
  <c r="E328" i="7"/>
  <c r="F328" i="7"/>
  <c r="G328" i="7"/>
  <c r="CY328" i="7"/>
  <c r="DB328" i="7"/>
  <c r="DC328" i="7"/>
  <c r="DD328" i="7" s="1"/>
  <c r="DE328" i="7"/>
  <c r="DF328" i="7" s="1"/>
  <c r="B329" i="7"/>
  <c r="C329" i="7"/>
  <c r="D329" i="7"/>
  <c r="E329" i="7"/>
  <c r="F329" i="7"/>
  <c r="G329" i="7"/>
  <c r="CY329" i="7"/>
  <c r="DB329" i="7"/>
  <c r="DC329" i="7"/>
  <c r="DD329" i="7" s="1"/>
  <c r="DE329" i="7"/>
  <c r="DF329" i="7" s="1"/>
  <c r="B330" i="7"/>
  <c r="C330" i="7"/>
  <c r="D330" i="7"/>
  <c r="E330" i="7"/>
  <c r="F330" i="7"/>
  <c r="G330" i="7"/>
  <c r="CY330" i="7"/>
  <c r="DB330" i="7"/>
  <c r="DC330" i="7"/>
  <c r="DD330" i="7" s="1"/>
  <c r="DE330" i="7"/>
  <c r="DF330" i="7" s="1"/>
  <c r="B331" i="7"/>
  <c r="C331" i="7"/>
  <c r="D331" i="7"/>
  <c r="E331" i="7"/>
  <c r="F331" i="7"/>
  <c r="G331" i="7"/>
  <c r="CY331" i="7"/>
  <c r="DB331" i="7"/>
  <c r="DC331" i="7"/>
  <c r="DD331" i="7" s="1"/>
  <c r="DE331" i="7"/>
  <c r="DF331" i="7" s="1"/>
  <c r="B332" i="7"/>
  <c r="C332" i="7"/>
  <c r="D332" i="7"/>
  <c r="E332" i="7"/>
  <c r="F332" i="7"/>
  <c r="G332" i="7"/>
  <c r="CY332" i="7"/>
  <c r="DB332" i="7"/>
  <c r="DC332" i="7"/>
  <c r="DD332" i="7" s="1"/>
  <c r="DE332" i="7"/>
  <c r="DF332" i="7" s="1"/>
  <c r="B333" i="7"/>
  <c r="C333" i="7"/>
  <c r="D333" i="7"/>
  <c r="E333" i="7"/>
  <c r="F333" i="7"/>
  <c r="G333" i="7"/>
  <c r="CY333" i="7"/>
  <c r="DB333" i="7"/>
  <c r="DC333" i="7"/>
  <c r="DD333" i="7" s="1"/>
  <c r="DE333" i="7"/>
  <c r="DF333" i="7" s="1"/>
  <c r="B334" i="7"/>
  <c r="C334" i="7"/>
  <c r="D334" i="7"/>
  <c r="E334" i="7"/>
  <c r="F334" i="7"/>
  <c r="G334" i="7"/>
  <c r="CY334" i="7"/>
  <c r="DB334" i="7"/>
  <c r="DC334" i="7"/>
  <c r="DD334" i="7" s="1"/>
  <c r="DE334" i="7"/>
  <c r="DF334" i="7" s="1"/>
  <c r="B335" i="7"/>
  <c r="C335" i="7"/>
  <c r="D335" i="7"/>
  <c r="E335" i="7"/>
  <c r="F335" i="7"/>
  <c r="G335" i="7"/>
  <c r="CY335" i="7"/>
  <c r="DB335" i="7"/>
  <c r="DC335" i="7"/>
  <c r="DD335" i="7" s="1"/>
  <c r="DE335" i="7"/>
  <c r="DF335" i="7" s="1"/>
  <c r="B336" i="7"/>
  <c r="C336" i="7"/>
  <c r="D336" i="7"/>
  <c r="E336" i="7"/>
  <c r="F336" i="7"/>
  <c r="G336" i="7"/>
  <c r="CY336" i="7"/>
  <c r="DB336" i="7"/>
  <c r="DC336" i="7"/>
  <c r="DD336" i="7" s="1"/>
  <c r="DE336" i="7"/>
  <c r="DF336" i="7" s="1"/>
  <c r="B337" i="7"/>
  <c r="C337" i="7"/>
  <c r="D337" i="7"/>
  <c r="E337" i="7"/>
  <c r="F337" i="7"/>
  <c r="G337" i="7"/>
  <c r="CY337" i="7"/>
  <c r="DB337" i="7"/>
  <c r="DC337" i="7"/>
  <c r="DD337" i="7" s="1"/>
  <c r="DE337" i="7"/>
  <c r="DF337" i="7" s="1"/>
  <c r="B338" i="7"/>
  <c r="C338" i="7"/>
  <c r="D338" i="7"/>
  <c r="E338" i="7"/>
  <c r="F338" i="7"/>
  <c r="G338" i="7"/>
  <c r="CY338" i="7"/>
  <c r="DB338" i="7"/>
  <c r="DC338" i="7"/>
  <c r="DD338" i="7" s="1"/>
  <c r="DE338" i="7"/>
  <c r="DF338" i="7" s="1"/>
  <c r="B339" i="7"/>
  <c r="C339" i="7"/>
  <c r="D339" i="7"/>
  <c r="E339" i="7"/>
  <c r="F339" i="7"/>
  <c r="G339" i="7"/>
  <c r="CY339" i="7"/>
  <c r="DB339" i="7"/>
  <c r="DC339" i="7"/>
  <c r="DD339" i="7" s="1"/>
  <c r="DE339" i="7"/>
  <c r="DF339" i="7" s="1"/>
  <c r="B340" i="7"/>
  <c r="C340" i="7"/>
  <c r="D340" i="7"/>
  <c r="E340" i="7"/>
  <c r="F340" i="7"/>
  <c r="G340" i="7"/>
  <c r="CY340" i="7"/>
  <c r="DB340" i="7"/>
  <c r="DC340" i="7"/>
  <c r="DD340" i="7" s="1"/>
  <c r="DE340" i="7"/>
  <c r="DF340" i="7" s="1"/>
  <c r="B341" i="7"/>
  <c r="C341" i="7"/>
  <c r="D341" i="7"/>
  <c r="E341" i="7"/>
  <c r="F341" i="7"/>
  <c r="G341" i="7"/>
  <c r="CY341" i="7"/>
  <c r="DB341" i="7"/>
  <c r="DC341" i="7"/>
  <c r="DD341" i="7" s="1"/>
  <c r="DE341" i="7"/>
  <c r="DF341" i="7" s="1"/>
  <c r="B342" i="7"/>
  <c r="C342" i="7"/>
  <c r="D342" i="7"/>
  <c r="E342" i="7"/>
  <c r="F342" i="7"/>
  <c r="G342" i="7"/>
  <c r="CY342" i="7"/>
  <c r="DB342" i="7"/>
  <c r="DC342" i="7"/>
  <c r="DD342" i="7" s="1"/>
  <c r="DE342" i="7"/>
  <c r="DF342" i="7" s="1"/>
  <c r="B343" i="7"/>
  <c r="C343" i="7"/>
  <c r="D343" i="7"/>
  <c r="E343" i="7"/>
  <c r="F343" i="7"/>
  <c r="G343" i="7"/>
  <c r="CY343" i="7"/>
  <c r="DB343" i="7"/>
  <c r="DC343" i="7"/>
  <c r="DD343" i="7" s="1"/>
  <c r="DE343" i="7"/>
  <c r="DF343" i="7" s="1"/>
  <c r="B344" i="7"/>
  <c r="C344" i="7"/>
  <c r="D344" i="7"/>
  <c r="E344" i="7"/>
  <c r="F344" i="7"/>
  <c r="G344" i="7"/>
  <c r="CY344" i="7"/>
  <c r="DB344" i="7"/>
  <c r="DC344" i="7"/>
  <c r="DD344" i="7" s="1"/>
  <c r="DE344" i="7"/>
  <c r="DF344" i="7" s="1"/>
  <c r="B345" i="7"/>
  <c r="C345" i="7"/>
  <c r="D345" i="7"/>
  <c r="E345" i="7"/>
  <c r="F345" i="7"/>
  <c r="G345" i="7"/>
  <c r="CY345" i="7"/>
  <c r="DB345" i="7"/>
  <c r="DC345" i="7"/>
  <c r="DD345" i="7" s="1"/>
  <c r="DE345" i="7"/>
  <c r="DF345" i="7" s="1"/>
  <c r="B346" i="7"/>
  <c r="C346" i="7"/>
  <c r="D346" i="7"/>
  <c r="E346" i="7"/>
  <c r="F346" i="7"/>
  <c r="G346" i="7"/>
  <c r="CY346" i="7"/>
  <c r="DB346" i="7"/>
  <c r="DC346" i="7"/>
  <c r="DD346" i="7" s="1"/>
  <c r="DE346" i="7"/>
  <c r="DF346" i="7" s="1"/>
  <c r="B347" i="7"/>
  <c r="C347" i="7"/>
  <c r="D347" i="7"/>
  <c r="E347" i="7"/>
  <c r="F347" i="7"/>
  <c r="G347" i="7"/>
  <c r="CY347" i="7"/>
  <c r="DB347" i="7"/>
  <c r="DC347" i="7"/>
  <c r="DD347" i="7" s="1"/>
  <c r="DE347" i="7"/>
  <c r="DF347" i="7" s="1"/>
  <c r="B348" i="7"/>
  <c r="C348" i="7"/>
  <c r="D348" i="7"/>
  <c r="E348" i="7"/>
  <c r="F348" i="7"/>
  <c r="G348" i="7"/>
  <c r="CY348" i="7"/>
  <c r="DB348" i="7"/>
  <c r="DC348" i="7"/>
  <c r="DD348" i="7" s="1"/>
  <c r="DE348" i="7"/>
  <c r="DF348" i="7" s="1"/>
  <c r="B349" i="7"/>
  <c r="C349" i="7"/>
  <c r="D349" i="7"/>
  <c r="E349" i="7"/>
  <c r="F349" i="7"/>
  <c r="G349" i="7"/>
  <c r="CY349" i="7"/>
  <c r="DB349" i="7"/>
  <c r="DC349" i="7"/>
  <c r="DD349" i="7" s="1"/>
  <c r="DE349" i="7"/>
  <c r="DF349" i="7" s="1"/>
  <c r="B350" i="7"/>
  <c r="C350" i="7"/>
  <c r="D350" i="7"/>
  <c r="E350" i="7"/>
  <c r="F350" i="7"/>
  <c r="G350" i="7"/>
  <c r="CY350" i="7"/>
  <c r="DB350" i="7"/>
  <c r="DC350" i="7"/>
  <c r="DD350" i="7" s="1"/>
  <c r="DE350" i="7"/>
  <c r="DF350" i="7" s="1"/>
  <c r="B351" i="7"/>
  <c r="C351" i="7"/>
  <c r="D351" i="7"/>
  <c r="E351" i="7"/>
  <c r="F351" i="7"/>
  <c r="G351" i="7"/>
  <c r="CY351" i="7"/>
  <c r="DB351" i="7"/>
  <c r="DC351" i="7"/>
  <c r="DD351" i="7" s="1"/>
  <c r="DE351" i="7"/>
  <c r="DF351" i="7" s="1"/>
  <c r="B352" i="7"/>
  <c r="C352" i="7"/>
  <c r="D352" i="7"/>
  <c r="E352" i="7"/>
  <c r="F352" i="7"/>
  <c r="G352" i="7"/>
  <c r="CY352" i="7"/>
  <c r="DB352" i="7"/>
  <c r="DC352" i="7"/>
  <c r="DD352" i="7" s="1"/>
  <c r="DE352" i="7"/>
  <c r="DF352" i="7" s="1"/>
  <c r="B353" i="7"/>
  <c r="C353" i="7"/>
  <c r="D353" i="7"/>
  <c r="E353" i="7"/>
  <c r="F353" i="7"/>
  <c r="G353" i="7"/>
  <c r="CY353" i="7"/>
  <c r="DB353" i="7"/>
  <c r="DC353" i="7"/>
  <c r="DD353" i="7" s="1"/>
  <c r="DE353" i="7"/>
  <c r="DF353" i="7" s="1"/>
  <c r="B354" i="7"/>
  <c r="C354" i="7"/>
  <c r="D354" i="7"/>
  <c r="E354" i="7"/>
  <c r="F354" i="7"/>
  <c r="G354" i="7"/>
  <c r="CY354" i="7"/>
  <c r="DB354" i="7"/>
  <c r="DC354" i="7"/>
  <c r="DD354" i="7" s="1"/>
  <c r="DE354" i="7"/>
  <c r="DF354" i="7" s="1"/>
  <c r="B355" i="7"/>
  <c r="C355" i="7"/>
  <c r="D355" i="7"/>
  <c r="E355" i="7"/>
  <c r="F355" i="7"/>
  <c r="G355" i="7"/>
  <c r="CY355" i="7"/>
  <c r="DB355" i="7"/>
  <c r="DC355" i="7"/>
  <c r="DD355" i="7" s="1"/>
  <c r="DE355" i="7"/>
  <c r="DF355" i="7" s="1"/>
  <c r="B356" i="7"/>
  <c r="C356" i="7"/>
  <c r="D356" i="7"/>
  <c r="E356" i="7"/>
  <c r="F356" i="7"/>
  <c r="G356" i="7"/>
  <c r="CY356" i="7"/>
  <c r="DB356" i="7"/>
  <c r="DC356" i="7"/>
  <c r="DD356" i="7" s="1"/>
  <c r="DE356" i="7"/>
  <c r="DF356" i="7" s="1"/>
  <c r="B357" i="7"/>
  <c r="C357" i="7"/>
  <c r="D357" i="7"/>
  <c r="E357" i="7"/>
  <c r="F357" i="7"/>
  <c r="G357" i="7"/>
  <c r="CY357" i="7"/>
  <c r="DB357" i="7"/>
  <c r="DC357" i="7"/>
  <c r="DD357" i="7" s="1"/>
  <c r="DE357" i="7"/>
  <c r="DF357" i="7" s="1"/>
  <c r="B358" i="7"/>
  <c r="C358" i="7"/>
  <c r="D358" i="7"/>
  <c r="E358" i="7"/>
  <c r="F358" i="7"/>
  <c r="G358" i="7"/>
  <c r="CY358" i="7"/>
  <c r="DB358" i="7"/>
  <c r="DC358" i="7"/>
  <c r="DD358" i="7" s="1"/>
  <c r="DE358" i="7"/>
  <c r="DF358" i="7" s="1"/>
  <c r="B359" i="7"/>
  <c r="C359" i="7"/>
  <c r="D359" i="7"/>
  <c r="E359" i="7"/>
  <c r="F359" i="7"/>
  <c r="G359" i="7"/>
  <c r="CY359" i="7"/>
  <c r="DB359" i="7"/>
  <c r="DC359" i="7"/>
  <c r="DD359" i="7" s="1"/>
  <c r="DE359" i="7"/>
  <c r="DF359" i="7" s="1"/>
  <c r="B360" i="7"/>
  <c r="C360" i="7"/>
  <c r="D360" i="7"/>
  <c r="E360" i="7"/>
  <c r="F360" i="7"/>
  <c r="G360" i="7"/>
  <c r="CY360" i="7"/>
  <c r="DB360" i="7"/>
  <c r="DC360" i="7"/>
  <c r="DD360" i="7" s="1"/>
  <c r="DE360" i="7"/>
  <c r="DF360" i="7" s="1"/>
  <c r="B361" i="7"/>
  <c r="C361" i="7"/>
  <c r="D361" i="7"/>
  <c r="E361" i="7"/>
  <c r="F361" i="7"/>
  <c r="G361" i="7"/>
  <c r="CY361" i="7"/>
  <c r="DB361" i="7"/>
  <c r="DC361" i="7"/>
  <c r="DD361" i="7" s="1"/>
  <c r="DE361" i="7"/>
  <c r="DF361" i="7" s="1"/>
  <c r="B362" i="7"/>
  <c r="C362" i="7"/>
  <c r="D362" i="7"/>
  <c r="E362" i="7"/>
  <c r="F362" i="7"/>
  <c r="G362" i="7"/>
  <c r="CY362" i="7"/>
  <c r="DB362" i="7"/>
  <c r="DC362" i="7"/>
  <c r="DD362" i="7" s="1"/>
  <c r="DE362" i="7"/>
  <c r="DF362" i="7" s="1"/>
  <c r="B363" i="7"/>
  <c r="C363" i="7"/>
  <c r="D363" i="7"/>
  <c r="E363" i="7"/>
  <c r="F363" i="7"/>
  <c r="G363" i="7"/>
  <c r="CY363" i="7"/>
  <c r="DB363" i="7"/>
  <c r="DC363" i="7"/>
  <c r="DD363" i="7" s="1"/>
  <c r="DE363" i="7"/>
  <c r="DF363" i="7" s="1"/>
  <c r="B364" i="7"/>
  <c r="C364" i="7"/>
  <c r="D364" i="7"/>
  <c r="E364" i="7"/>
  <c r="F364" i="7"/>
  <c r="G364" i="7"/>
  <c r="CY364" i="7"/>
  <c r="DB364" i="7"/>
  <c r="DC364" i="7"/>
  <c r="DD364" i="7" s="1"/>
  <c r="DE364" i="7"/>
  <c r="DF364" i="7" s="1"/>
  <c r="B365" i="7"/>
  <c r="C365" i="7"/>
  <c r="D365" i="7"/>
  <c r="E365" i="7"/>
  <c r="F365" i="7"/>
  <c r="G365" i="7"/>
  <c r="CY365" i="7"/>
  <c r="DB365" i="7"/>
  <c r="DC365" i="7"/>
  <c r="DD365" i="7" s="1"/>
  <c r="DE365" i="7"/>
  <c r="DF365" i="7" s="1"/>
  <c r="B366" i="7"/>
  <c r="C366" i="7"/>
  <c r="D366" i="7"/>
  <c r="E366" i="7"/>
  <c r="F366" i="7"/>
  <c r="G366" i="7"/>
  <c r="CY366" i="7"/>
  <c r="DB366" i="7"/>
  <c r="DC366" i="7"/>
  <c r="DD366" i="7" s="1"/>
  <c r="DE366" i="7"/>
  <c r="DF366" i="7" s="1"/>
  <c r="B367" i="7"/>
  <c r="C367" i="7"/>
  <c r="D367" i="7"/>
  <c r="E367" i="7"/>
  <c r="F367" i="7"/>
  <c r="G367" i="7"/>
  <c r="CY367" i="7"/>
  <c r="DB367" i="7"/>
  <c r="DC367" i="7"/>
  <c r="DD367" i="7" s="1"/>
  <c r="DE367" i="7"/>
  <c r="DF367" i="7" s="1"/>
  <c r="B368" i="7"/>
  <c r="C368" i="7"/>
  <c r="D368" i="7"/>
  <c r="E368" i="7"/>
  <c r="F368" i="7"/>
  <c r="G368" i="7"/>
  <c r="CY368" i="7"/>
  <c r="DB368" i="7"/>
  <c r="DC368" i="7"/>
  <c r="DD368" i="7" s="1"/>
  <c r="DE368" i="7"/>
  <c r="DF368" i="7" s="1"/>
  <c r="B369" i="7"/>
  <c r="C369" i="7"/>
  <c r="D369" i="7"/>
  <c r="E369" i="7"/>
  <c r="F369" i="7"/>
  <c r="G369" i="7"/>
  <c r="CY369" i="7"/>
  <c r="DB369" i="7"/>
  <c r="DC369" i="7"/>
  <c r="DD369" i="7" s="1"/>
  <c r="DE369" i="7"/>
  <c r="DF369" i="7" s="1"/>
  <c r="B370" i="7"/>
  <c r="C370" i="7"/>
  <c r="D370" i="7"/>
  <c r="E370" i="7"/>
  <c r="F370" i="7"/>
  <c r="G370" i="7"/>
  <c r="CY370" i="7"/>
  <c r="DB370" i="7"/>
  <c r="DC370" i="7"/>
  <c r="DD370" i="7" s="1"/>
  <c r="DE370" i="7"/>
  <c r="DF370" i="7" s="1"/>
  <c r="B371" i="7"/>
  <c r="C371" i="7"/>
  <c r="D371" i="7"/>
  <c r="E371" i="7"/>
  <c r="F371" i="7"/>
  <c r="G371" i="7"/>
  <c r="CY371" i="7"/>
  <c r="DB371" i="7"/>
  <c r="DC371" i="7"/>
  <c r="DD371" i="7" s="1"/>
  <c r="DE371" i="7"/>
  <c r="DF371" i="7" s="1"/>
  <c r="B372" i="7"/>
  <c r="C372" i="7"/>
  <c r="D372" i="7"/>
  <c r="E372" i="7"/>
  <c r="F372" i="7"/>
  <c r="G372" i="7"/>
  <c r="CY372" i="7"/>
  <c r="DB372" i="7"/>
  <c r="DC372" i="7"/>
  <c r="DD372" i="7" s="1"/>
  <c r="DE372" i="7"/>
  <c r="DF372" i="7" s="1"/>
  <c r="B373" i="7"/>
  <c r="C373" i="7"/>
  <c r="D373" i="7"/>
  <c r="E373" i="7"/>
  <c r="F373" i="7"/>
  <c r="G373" i="7"/>
  <c r="CY373" i="7"/>
  <c r="DB373" i="7"/>
  <c r="DC373" i="7"/>
  <c r="DD373" i="7" s="1"/>
  <c r="DE373" i="7"/>
  <c r="DF373" i="7" s="1"/>
  <c r="B374" i="7"/>
  <c r="C374" i="7"/>
  <c r="D374" i="7"/>
  <c r="E374" i="7"/>
  <c r="F374" i="7"/>
  <c r="G374" i="7"/>
  <c r="CY374" i="7"/>
  <c r="DB374" i="7"/>
  <c r="DC374" i="7"/>
  <c r="DD374" i="7" s="1"/>
  <c r="DE374" i="7"/>
  <c r="DF374" i="7" s="1"/>
  <c r="B375" i="7"/>
  <c r="C375" i="7"/>
  <c r="D375" i="7"/>
  <c r="E375" i="7"/>
  <c r="F375" i="7"/>
  <c r="G375" i="7"/>
  <c r="CY375" i="7"/>
  <c r="DB375" i="7"/>
  <c r="DC375" i="7"/>
  <c r="DD375" i="7" s="1"/>
  <c r="DE375" i="7"/>
  <c r="DF375" i="7" s="1"/>
  <c r="B376" i="7"/>
  <c r="C376" i="7"/>
  <c r="D376" i="7"/>
  <c r="E376" i="7"/>
  <c r="F376" i="7"/>
  <c r="G376" i="7"/>
  <c r="CY376" i="7"/>
  <c r="DB376" i="7"/>
  <c r="DC376" i="7"/>
  <c r="DD376" i="7" s="1"/>
  <c r="DE376" i="7"/>
  <c r="DF376" i="7" s="1"/>
  <c r="B377" i="7"/>
  <c r="C377" i="7"/>
  <c r="D377" i="7"/>
  <c r="E377" i="7"/>
  <c r="F377" i="7"/>
  <c r="G377" i="7"/>
  <c r="CY377" i="7"/>
  <c r="DB377" i="7"/>
  <c r="DC377" i="7"/>
  <c r="DD377" i="7" s="1"/>
  <c r="DE377" i="7"/>
  <c r="DF377" i="7" s="1"/>
  <c r="B378" i="7"/>
  <c r="C378" i="7"/>
  <c r="D378" i="7"/>
  <c r="E378" i="7"/>
  <c r="F378" i="7"/>
  <c r="G378" i="7"/>
  <c r="CY378" i="7"/>
  <c r="DB378" i="7"/>
  <c r="DC378" i="7"/>
  <c r="DD378" i="7" s="1"/>
  <c r="DE378" i="7"/>
  <c r="DF378" i="7" s="1"/>
  <c r="B379" i="7"/>
  <c r="C379" i="7"/>
  <c r="D379" i="7"/>
  <c r="E379" i="7"/>
  <c r="F379" i="7"/>
  <c r="G379" i="7"/>
  <c r="CY379" i="7"/>
  <c r="DB379" i="7"/>
  <c r="DC379" i="7"/>
  <c r="DD379" i="7" s="1"/>
  <c r="DE379" i="7"/>
  <c r="DF379" i="7" s="1"/>
  <c r="B380" i="7"/>
  <c r="C380" i="7"/>
  <c r="D380" i="7"/>
  <c r="E380" i="7"/>
  <c r="F380" i="7"/>
  <c r="G380" i="7"/>
  <c r="CY380" i="7"/>
  <c r="DB380" i="7"/>
  <c r="DC380" i="7"/>
  <c r="DD380" i="7" s="1"/>
  <c r="DE380" i="7"/>
  <c r="DF380" i="7" s="1"/>
  <c r="B381" i="7"/>
  <c r="C381" i="7"/>
  <c r="D381" i="7"/>
  <c r="E381" i="7"/>
  <c r="F381" i="7"/>
  <c r="G381" i="7"/>
  <c r="CY381" i="7"/>
  <c r="EP381" i="5" s="1"/>
  <c r="EQ381" i="5" s="1"/>
  <c r="DB381" i="7"/>
  <c r="DC381" i="7"/>
  <c r="DD381" i="7" s="1"/>
  <c r="DE381" i="7"/>
  <c r="DF381" i="7" s="1"/>
  <c r="B382" i="7"/>
  <c r="C382" i="7"/>
  <c r="D382" i="7"/>
  <c r="E382" i="7"/>
  <c r="F382" i="7"/>
  <c r="G382" i="7"/>
  <c r="CY382" i="7"/>
  <c r="DB382" i="7"/>
  <c r="DC382" i="7"/>
  <c r="DD382" i="7" s="1"/>
  <c r="DE382" i="7"/>
  <c r="DF382" i="7" s="1"/>
  <c r="B383" i="7"/>
  <c r="C383" i="7"/>
  <c r="D383" i="7"/>
  <c r="E383" i="7"/>
  <c r="F383" i="7"/>
  <c r="G383" i="7"/>
  <c r="CY383" i="7"/>
  <c r="DB383" i="7"/>
  <c r="DC383" i="7"/>
  <c r="DD383" i="7" s="1"/>
  <c r="DE383" i="7"/>
  <c r="DF383" i="7" s="1"/>
  <c r="B384" i="7"/>
  <c r="C384" i="7"/>
  <c r="D384" i="7"/>
  <c r="E384" i="7"/>
  <c r="F384" i="7"/>
  <c r="G384" i="7"/>
  <c r="CY384" i="7"/>
  <c r="DB384" i="7"/>
  <c r="DC384" i="7"/>
  <c r="DD384" i="7" s="1"/>
  <c r="DE384" i="7"/>
  <c r="DF384" i="7" s="1"/>
  <c r="B385" i="7"/>
  <c r="C385" i="7"/>
  <c r="D385" i="7"/>
  <c r="E385" i="7"/>
  <c r="F385" i="7"/>
  <c r="G385" i="7"/>
  <c r="CY385" i="7"/>
  <c r="DB385" i="7"/>
  <c r="DC385" i="7"/>
  <c r="DD385" i="7" s="1"/>
  <c r="DE385" i="7"/>
  <c r="DF385" i="7" s="1"/>
  <c r="B386" i="7"/>
  <c r="C386" i="7"/>
  <c r="D386" i="7"/>
  <c r="E386" i="7"/>
  <c r="F386" i="7"/>
  <c r="G386" i="7"/>
  <c r="CY386" i="7"/>
  <c r="DB386" i="7"/>
  <c r="DC386" i="7"/>
  <c r="DD386" i="7" s="1"/>
  <c r="DE386" i="7"/>
  <c r="DF386" i="7" s="1"/>
  <c r="B387" i="7"/>
  <c r="C387" i="7"/>
  <c r="D387" i="7"/>
  <c r="E387" i="7"/>
  <c r="F387" i="7"/>
  <c r="G387" i="7"/>
  <c r="CY387" i="7"/>
  <c r="DB387" i="7"/>
  <c r="DC387" i="7"/>
  <c r="DD387" i="7" s="1"/>
  <c r="DE387" i="7"/>
  <c r="DF387" i="7" s="1"/>
  <c r="B388" i="7"/>
  <c r="C388" i="7"/>
  <c r="D388" i="7"/>
  <c r="E388" i="7"/>
  <c r="F388" i="7"/>
  <c r="G388" i="7"/>
  <c r="CY388" i="7"/>
  <c r="DB388" i="7"/>
  <c r="DC388" i="7"/>
  <c r="DD388" i="7" s="1"/>
  <c r="DE388" i="7"/>
  <c r="DF388" i="7" s="1"/>
  <c r="B389" i="7"/>
  <c r="C389" i="7"/>
  <c r="D389" i="7"/>
  <c r="E389" i="7"/>
  <c r="F389" i="7"/>
  <c r="G389" i="7"/>
  <c r="CY389" i="7"/>
  <c r="DB389" i="7"/>
  <c r="DC389" i="7"/>
  <c r="DD389" i="7" s="1"/>
  <c r="DE389" i="7"/>
  <c r="DF389" i="7" s="1"/>
  <c r="B390" i="7"/>
  <c r="C390" i="7"/>
  <c r="D390" i="7"/>
  <c r="E390" i="7"/>
  <c r="F390" i="7"/>
  <c r="G390" i="7"/>
  <c r="CY390" i="7"/>
  <c r="DB390" i="7"/>
  <c r="DC390" i="7"/>
  <c r="DD390" i="7" s="1"/>
  <c r="DE390" i="7"/>
  <c r="DF390" i="7" s="1"/>
  <c r="B391" i="7"/>
  <c r="C391" i="7"/>
  <c r="D391" i="7"/>
  <c r="E391" i="7"/>
  <c r="F391" i="7"/>
  <c r="G391" i="7"/>
  <c r="CY391" i="7"/>
  <c r="DB391" i="7"/>
  <c r="DC391" i="7"/>
  <c r="DD391" i="7" s="1"/>
  <c r="DE391" i="7"/>
  <c r="DF391" i="7" s="1"/>
  <c r="B392" i="7"/>
  <c r="C392" i="7"/>
  <c r="D392" i="7"/>
  <c r="E392" i="7"/>
  <c r="F392" i="7"/>
  <c r="G392" i="7"/>
  <c r="CY392" i="7"/>
  <c r="DB392" i="7"/>
  <c r="DC392" i="7"/>
  <c r="DD392" i="7" s="1"/>
  <c r="DE392" i="7"/>
  <c r="DF392" i="7" s="1"/>
  <c r="B393" i="7"/>
  <c r="C393" i="7"/>
  <c r="D393" i="7"/>
  <c r="E393" i="7"/>
  <c r="F393" i="7"/>
  <c r="G393" i="7"/>
  <c r="CY393" i="7"/>
  <c r="DB393" i="7"/>
  <c r="DC393" i="7"/>
  <c r="DD393" i="7" s="1"/>
  <c r="DE393" i="7"/>
  <c r="DF393" i="7" s="1"/>
  <c r="B394" i="7"/>
  <c r="C394" i="7"/>
  <c r="D394" i="7"/>
  <c r="E394" i="7"/>
  <c r="F394" i="7"/>
  <c r="G394" i="7"/>
  <c r="CY394" i="7"/>
  <c r="DB394" i="7"/>
  <c r="DC394" i="7"/>
  <c r="DD394" i="7" s="1"/>
  <c r="DE394" i="7"/>
  <c r="DF394" i="7" s="1"/>
  <c r="B395" i="7"/>
  <c r="C395" i="7"/>
  <c r="D395" i="7"/>
  <c r="E395" i="7"/>
  <c r="F395" i="7"/>
  <c r="G395" i="7"/>
  <c r="CY395" i="7"/>
  <c r="DB395" i="7"/>
  <c r="DC395" i="7"/>
  <c r="DD395" i="7" s="1"/>
  <c r="DE395" i="7"/>
  <c r="DF395" i="7" s="1"/>
  <c r="B396" i="7"/>
  <c r="C396" i="7"/>
  <c r="D396" i="7"/>
  <c r="E396" i="7"/>
  <c r="F396" i="7"/>
  <c r="G396" i="7"/>
  <c r="CY396" i="7"/>
  <c r="DB396" i="7"/>
  <c r="DC396" i="7"/>
  <c r="DD396" i="7" s="1"/>
  <c r="DE396" i="7"/>
  <c r="DF396" i="7" s="1"/>
  <c r="B397" i="7"/>
  <c r="C397" i="7"/>
  <c r="D397" i="7"/>
  <c r="E397" i="7"/>
  <c r="F397" i="7"/>
  <c r="G397" i="7"/>
  <c r="CY397" i="7"/>
  <c r="DB397" i="7"/>
  <c r="DC397" i="7"/>
  <c r="DD397" i="7" s="1"/>
  <c r="DE397" i="7"/>
  <c r="DF397" i="7" s="1"/>
  <c r="B398" i="7"/>
  <c r="C398" i="7"/>
  <c r="D398" i="7"/>
  <c r="E398" i="7"/>
  <c r="F398" i="7"/>
  <c r="G398" i="7"/>
  <c r="CY398" i="7"/>
  <c r="DB398" i="7"/>
  <c r="DC398" i="7"/>
  <c r="DD398" i="7" s="1"/>
  <c r="DE398" i="7"/>
  <c r="DF398" i="7" s="1"/>
  <c r="B399" i="7"/>
  <c r="C399" i="7"/>
  <c r="D399" i="7"/>
  <c r="E399" i="7"/>
  <c r="F399" i="7"/>
  <c r="G399" i="7"/>
  <c r="CY399" i="7"/>
  <c r="DB399" i="7"/>
  <c r="DC399" i="7"/>
  <c r="DD399" i="7" s="1"/>
  <c r="DE399" i="7"/>
  <c r="DF399" i="7" s="1"/>
  <c r="B400" i="7"/>
  <c r="C400" i="7"/>
  <c r="D400" i="7"/>
  <c r="E400" i="7"/>
  <c r="F400" i="7"/>
  <c r="G400" i="7"/>
  <c r="CY400" i="7"/>
  <c r="DB400" i="7"/>
  <c r="DC400" i="7"/>
  <c r="DD400" i="7" s="1"/>
  <c r="DE400" i="7"/>
  <c r="DF400" i="7" s="1"/>
  <c r="B401" i="7"/>
  <c r="C401" i="7"/>
  <c r="D401" i="7"/>
  <c r="E401" i="7"/>
  <c r="F401" i="7"/>
  <c r="G401" i="7"/>
  <c r="CY401" i="7"/>
  <c r="DB401" i="7"/>
  <c r="DC401" i="7"/>
  <c r="DD401" i="7" s="1"/>
  <c r="DE401" i="7"/>
  <c r="DF401" i="7" s="1"/>
  <c r="B402" i="7"/>
  <c r="C402" i="7"/>
  <c r="D402" i="7"/>
  <c r="E402" i="7"/>
  <c r="F402" i="7"/>
  <c r="G402" i="7"/>
  <c r="CY402" i="7"/>
  <c r="DB402" i="7"/>
  <c r="DC402" i="7"/>
  <c r="DD402" i="7" s="1"/>
  <c r="DE402" i="7"/>
  <c r="DF402" i="7" s="1"/>
  <c r="B403" i="7"/>
  <c r="C403" i="7"/>
  <c r="D403" i="7"/>
  <c r="E403" i="7"/>
  <c r="F403" i="7"/>
  <c r="G403" i="7"/>
  <c r="CY403" i="7"/>
  <c r="DB403" i="7"/>
  <c r="DC403" i="7"/>
  <c r="DD403" i="7" s="1"/>
  <c r="DE403" i="7"/>
  <c r="DF403" i="7" s="1"/>
  <c r="B404" i="7"/>
  <c r="C404" i="7"/>
  <c r="D404" i="7"/>
  <c r="E404" i="7"/>
  <c r="F404" i="7"/>
  <c r="G404" i="7"/>
  <c r="CY404" i="7"/>
  <c r="DB404" i="7"/>
  <c r="DC404" i="7"/>
  <c r="DD404" i="7" s="1"/>
  <c r="DE404" i="7"/>
  <c r="DF404" i="7" s="1"/>
  <c r="B405" i="7"/>
  <c r="C405" i="7"/>
  <c r="D405" i="7"/>
  <c r="E405" i="7"/>
  <c r="F405" i="7"/>
  <c r="G405" i="7"/>
  <c r="CY405" i="7"/>
  <c r="DB405" i="7"/>
  <c r="DC405" i="7"/>
  <c r="DD405" i="7" s="1"/>
  <c r="DE405" i="7"/>
  <c r="DF405" i="7" s="1"/>
  <c r="B406" i="7"/>
  <c r="C406" i="7"/>
  <c r="D406" i="7"/>
  <c r="E406" i="7"/>
  <c r="F406" i="7"/>
  <c r="G406" i="7"/>
  <c r="CY406" i="7"/>
  <c r="DB406" i="7"/>
  <c r="DC406" i="7"/>
  <c r="DD406" i="7" s="1"/>
  <c r="DE406" i="7"/>
  <c r="DF406" i="7" s="1"/>
  <c r="B407" i="7"/>
  <c r="C407" i="7"/>
  <c r="D407" i="7"/>
  <c r="E407" i="7"/>
  <c r="F407" i="7"/>
  <c r="G407" i="7"/>
  <c r="CY407" i="7"/>
  <c r="DB407" i="7"/>
  <c r="DC407" i="7"/>
  <c r="DD407" i="7" s="1"/>
  <c r="DE407" i="7"/>
  <c r="DF407" i="7" s="1"/>
  <c r="B408" i="7"/>
  <c r="C408" i="7"/>
  <c r="D408" i="7"/>
  <c r="E408" i="7"/>
  <c r="F408" i="7"/>
  <c r="G408" i="7"/>
  <c r="CY408" i="7"/>
  <c r="DB408" i="7"/>
  <c r="DC408" i="7"/>
  <c r="DD408" i="7" s="1"/>
  <c r="DE408" i="7"/>
  <c r="DF408" i="7" s="1"/>
  <c r="B409" i="7"/>
  <c r="C409" i="7"/>
  <c r="D409" i="7"/>
  <c r="E409" i="7"/>
  <c r="F409" i="7"/>
  <c r="G409" i="7"/>
  <c r="CY409" i="7"/>
  <c r="DB409" i="7"/>
  <c r="DC409" i="7"/>
  <c r="DD409" i="7" s="1"/>
  <c r="DE409" i="7"/>
  <c r="DF409" i="7" s="1"/>
  <c r="B410" i="7"/>
  <c r="C410" i="7"/>
  <c r="D410" i="7"/>
  <c r="E410" i="7"/>
  <c r="F410" i="7"/>
  <c r="G410" i="7"/>
  <c r="CY410" i="7"/>
  <c r="DB410" i="7"/>
  <c r="DC410" i="7"/>
  <c r="DD410" i="7" s="1"/>
  <c r="DE410" i="7"/>
  <c r="DF410" i="7" s="1"/>
  <c r="B411" i="7"/>
  <c r="C411" i="7"/>
  <c r="D411" i="7"/>
  <c r="E411" i="7"/>
  <c r="F411" i="7"/>
  <c r="G411" i="7"/>
  <c r="CY411" i="7"/>
  <c r="DB411" i="7"/>
  <c r="DC411" i="7"/>
  <c r="DD411" i="7" s="1"/>
  <c r="DE411" i="7"/>
  <c r="DF411" i="7" s="1"/>
  <c r="B412" i="7"/>
  <c r="C412" i="7"/>
  <c r="D412" i="7"/>
  <c r="E412" i="7"/>
  <c r="F412" i="7"/>
  <c r="G412" i="7"/>
  <c r="CY412" i="7"/>
  <c r="DB412" i="7"/>
  <c r="DC412" i="7"/>
  <c r="DD412" i="7" s="1"/>
  <c r="DE412" i="7"/>
  <c r="DF412" i="7" s="1"/>
  <c r="B413" i="7"/>
  <c r="C413" i="7"/>
  <c r="D413" i="7"/>
  <c r="E413" i="7"/>
  <c r="F413" i="7"/>
  <c r="G413" i="7"/>
  <c r="CY413" i="7"/>
  <c r="DB413" i="7"/>
  <c r="DC413" i="7"/>
  <c r="DD413" i="7" s="1"/>
  <c r="DE413" i="7"/>
  <c r="DF413" i="7" s="1"/>
  <c r="B414" i="7"/>
  <c r="C414" i="7"/>
  <c r="D414" i="7"/>
  <c r="E414" i="7"/>
  <c r="F414" i="7"/>
  <c r="G414" i="7"/>
  <c r="CY414" i="7"/>
  <c r="DB414" i="7"/>
  <c r="DC414" i="7"/>
  <c r="DD414" i="7" s="1"/>
  <c r="DE414" i="7"/>
  <c r="DF414" i="7" s="1"/>
  <c r="B415" i="7"/>
  <c r="C415" i="7"/>
  <c r="D415" i="7"/>
  <c r="E415" i="7"/>
  <c r="F415" i="7"/>
  <c r="G415" i="7"/>
  <c r="CY415" i="7"/>
  <c r="DB415" i="7"/>
  <c r="DC415" i="7"/>
  <c r="DD415" i="7" s="1"/>
  <c r="DE415" i="7"/>
  <c r="DF415" i="7" s="1"/>
  <c r="B416" i="7"/>
  <c r="C416" i="7"/>
  <c r="D416" i="7"/>
  <c r="E416" i="7"/>
  <c r="F416" i="7"/>
  <c r="G416" i="7"/>
  <c r="CY416" i="7"/>
  <c r="DB416" i="7"/>
  <c r="DC416" i="7"/>
  <c r="DD416" i="7" s="1"/>
  <c r="DE416" i="7"/>
  <c r="DF416" i="7" s="1"/>
  <c r="B417" i="7"/>
  <c r="C417" i="7"/>
  <c r="D417" i="7"/>
  <c r="E417" i="7"/>
  <c r="F417" i="7"/>
  <c r="G417" i="7"/>
  <c r="CY417" i="7"/>
  <c r="DB417" i="7"/>
  <c r="DC417" i="7"/>
  <c r="DD417" i="7" s="1"/>
  <c r="DE417" i="7"/>
  <c r="DF417" i="7" s="1"/>
  <c r="B418" i="7"/>
  <c r="C418" i="7"/>
  <c r="D418" i="7"/>
  <c r="E418" i="7"/>
  <c r="F418" i="7"/>
  <c r="G418" i="7"/>
  <c r="CY418" i="7"/>
  <c r="DB418" i="7"/>
  <c r="DC418" i="7"/>
  <c r="DD418" i="7" s="1"/>
  <c r="DE418" i="7"/>
  <c r="DF418" i="7" s="1"/>
  <c r="B419" i="7"/>
  <c r="C419" i="7"/>
  <c r="D419" i="7"/>
  <c r="E419" i="7"/>
  <c r="F419" i="7"/>
  <c r="G419" i="7"/>
  <c r="CY419" i="7"/>
  <c r="DB419" i="7"/>
  <c r="DC419" i="7"/>
  <c r="DD419" i="7" s="1"/>
  <c r="DE419" i="7"/>
  <c r="DF419" i="7" s="1"/>
  <c r="B420" i="7"/>
  <c r="C420" i="7"/>
  <c r="D420" i="7"/>
  <c r="E420" i="7"/>
  <c r="F420" i="7"/>
  <c r="G420" i="7"/>
  <c r="CY420" i="7"/>
  <c r="DB420" i="7"/>
  <c r="DC420" i="7"/>
  <c r="DD420" i="7" s="1"/>
  <c r="DE420" i="7"/>
  <c r="DF420" i="7" s="1"/>
  <c r="B421" i="7"/>
  <c r="C421" i="7"/>
  <c r="D421" i="7"/>
  <c r="E421" i="7"/>
  <c r="F421" i="7"/>
  <c r="G421" i="7"/>
  <c r="CY421" i="7"/>
  <c r="DB421" i="7"/>
  <c r="DC421" i="7"/>
  <c r="DD421" i="7" s="1"/>
  <c r="DE421" i="7"/>
  <c r="DF421" i="7" s="1"/>
  <c r="B422" i="7"/>
  <c r="C422" i="7"/>
  <c r="D422" i="7"/>
  <c r="E422" i="7"/>
  <c r="F422" i="7"/>
  <c r="G422" i="7"/>
  <c r="CY422" i="7"/>
  <c r="DB422" i="7"/>
  <c r="DC422" i="7"/>
  <c r="DD422" i="7" s="1"/>
  <c r="DE422" i="7"/>
  <c r="DF422" i="7" s="1"/>
  <c r="B423" i="7"/>
  <c r="C423" i="7"/>
  <c r="D423" i="7"/>
  <c r="E423" i="7"/>
  <c r="F423" i="7"/>
  <c r="G423" i="7"/>
  <c r="CY423" i="7"/>
  <c r="DB423" i="7"/>
  <c r="DC423" i="7"/>
  <c r="DD423" i="7" s="1"/>
  <c r="DE423" i="7"/>
  <c r="DF423" i="7" s="1"/>
  <c r="B424" i="7"/>
  <c r="C424" i="7"/>
  <c r="D424" i="7"/>
  <c r="E424" i="7"/>
  <c r="F424" i="7"/>
  <c r="G424" i="7"/>
  <c r="CY424" i="7"/>
  <c r="DB424" i="7"/>
  <c r="DC424" i="7"/>
  <c r="DD424" i="7" s="1"/>
  <c r="DE424" i="7"/>
  <c r="DF424" i="7" s="1"/>
  <c r="B425" i="7"/>
  <c r="C425" i="7"/>
  <c r="D425" i="7"/>
  <c r="E425" i="7"/>
  <c r="F425" i="7"/>
  <c r="G425" i="7"/>
  <c r="CY425" i="7"/>
  <c r="DB425" i="7"/>
  <c r="DC425" i="7"/>
  <c r="DD425" i="7" s="1"/>
  <c r="DE425" i="7"/>
  <c r="DF425" i="7" s="1"/>
  <c r="B426" i="7"/>
  <c r="C426" i="7"/>
  <c r="D426" i="7"/>
  <c r="E426" i="7"/>
  <c r="F426" i="7"/>
  <c r="G426" i="7"/>
  <c r="CY426" i="7"/>
  <c r="DB426" i="7"/>
  <c r="DC426" i="7"/>
  <c r="DD426" i="7" s="1"/>
  <c r="DE426" i="7"/>
  <c r="DF426" i="7" s="1"/>
  <c r="B427" i="7"/>
  <c r="C427" i="7"/>
  <c r="D427" i="7"/>
  <c r="E427" i="7"/>
  <c r="F427" i="7"/>
  <c r="G427" i="7"/>
  <c r="CY427" i="7"/>
  <c r="DB427" i="7"/>
  <c r="DC427" i="7"/>
  <c r="DD427" i="7" s="1"/>
  <c r="DE427" i="7"/>
  <c r="DF427" i="7" s="1"/>
  <c r="B428" i="7"/>
  <c r="C428" i="7"/>
  <c r="D428" i="7"/>
  <c r="E428" i="7"/>
  <c r="F428" i="7"/>
  <c r="G428" i="7"/>
  <c r="CY428" i="7"/>
  <c r="DB428" i="7"/>
  <c r="DC428" i="7"/>
  <c r="DD428" i="7" s="1"/>
  <c r="DE428" i="7"/>
  <c r="DF428" i="7" s="1"/>
  <c r="B429" i="7"/>
  <c r="C429" i="7"/>
  <c r="D429" i="7"/>
  <c r="E429" i="7"/>
  <c r="F429" i="7"/>
  <c r="G429" i="7"/>
  <c r="CY429" i="7"/>
  <c r="DB429" i="7"/>
  <c r="DC429" i="7"/>
  <c r="DD429" i="7" s="1"/>
  <c r="DE429" i="7"/>
  <c r="DF429" i="7" s="1"/>
  <c r="B430" i="7"/>
  <c r="C430" i="7"/>
  <c r="D430" i="7"/>
  <c r="E430" i="7"/>
  <c r="F430" i="7"/>
  <c r="G430" i="7"/>
  <c r="CY430" i="7"/>
  <c r="DB430" i="7"/>
  <c r="DC430" i="7"/>
  <c r="DD430" i="7" s="1"/>
  <c r="DE430" i="7"/>
  <c r="DF430" i="7" s="1"/>
  <c r="B431" i="7"/>
  <c r="C431" i="7"/>
  <c r="D431" i="7"/>
  <c r="E431" i="7"/>
  <c r="F431" i="7"/>
  <c r="G431" i="7"/>
  <c r="CY431" i="7"/>
  <c r="DB431" i="7"/>
  <c r="DC431" i="7"/>
  <c r="DD431" i="7" s="1"/>
  <c r="DE431" i="7"/>
  <c r="DF431" i="7" s="1"/>
  <c r="B432" i="7"/>
  <c r="C432" i="7"/>
  <c r="D432" i="7"/>
  <c r="E432" i="7"/>
  <c r="F432" i="7"/>
  <c r="G432" i="7"/>
  <c r="CY432" i="7"/>
  <c r="DB432" i="7"/>
  <c r="DC432" i="7"/>
  <c r="DD432" i="7" s="1"/>
  <c r="DE432" i="7"/>
  <c r="DF432" i="7" s="1"/>
  <c r="B433" i="7"/>
  <c r="C433" i="7"/>
  <c r="D433" i="7"/>
  <c r="E433" i="7"/>
  <c r="F433" i="7"/>
  <c r="G433" i="7"/>
  <c r="CY433" i="7"/>
  <c r="DB433" i="7"/>
  <c r="DC433" i="7"/>
  <c r="DD433" i="7" s="1"/>
  <c r="DE433" i="7"/>
  <c r="DF433" i="7" s="1"/>
  <c r="B434" i="7"/>
  <c r="C434" i="7"/>
  <c r="D434" i="7"/>
  <c r="E434" i="7"/>
  <c r="F434" i="7"/>
  <c r="G434" i="7"/>
  <c r="CY434" i="7"/>
  <c r="DB434" i="7"/>
  <c r="DC434" i="7"/>
  <c r="DD434" i="7" s="1"/>
  <c r="DE434" i="7"/>
  <c r="DF434" i="7" s="1"/>
  <c r="B435" i="7"/>
  <c r="C435" i="7"/>
  <c r="D435" i="7"/>
  <c r="E435" i="7"/>
  <c r="F435" i="7"/>
  <c r="G435" i="7"/>
  <c r="CY435" i="7"/>
  <c r="DB435" i="7"/>
  <c r="DC435" i="7"/>
  <c r="DD435" i="7" s="1"/>
  <c r="DE435" i="7"/>
  <c r="DF435" i="7" s="1"/>
  <c r="B436" i="7"/>
  <c r="C436" i="7"/>
  <c r="D436" i="7"/>
  <c r="E436" i="7"/>
  <c r="F436" i="7"/>
  <c r="G436" i="7"/>
  <c r="CY436" i="7"/>
  <c r="DB436" i="7"/>
  <c r="DC436" i="7"/>
  <c r="DD436" i="7" s="1"/>
  <c r="DE436" i="7"/>
  <c r="DF436" i="7" s="1"/>
  <c r="B437" i="7"/>
  <c r="C437" i="7"/>
  <c r="D437" i="7"/>
  <c r="E437" i="7"/>
  <c r="F437" i="7"/>
  <c r="G437" i="7"/>
  <c r="CY437" i="7"/>
  <c r="DB437" i="7"/>
  <c r="DC437" i="7"/>
  <c r="DD437" i="7" s="1"/>
  <c r="DE437" i="7"/>
  <c r="DF437" i="7" s="1"/>
  <c r="B438" i="7"/>
  <c r="C438" i="7"/>
  <c r="D438" i="7"/>
  <c r="E438" i="7"/>
  <c r="F438" i="7"/>
  <c r="G438" i="7"/>
  <c r="CY438" i="7"/>
  <c r="DB438" i="7"/>
  <c r="DC438" i="7"/>
  <c r="DD438" i="7" s="1"/>
  <c r="DE438" i="7"/>
  <c r="DF438" i="7" s="1"/>
  <c r="B439" i="7"/>
  <c r="C439" i="7"/>
  <c r="D439" i="7"/>
  <c r="E439" i="7"/>
  <c r="F439" i="7"/>
  <c r="G439" i="7"/>
  <c r="CY439" i="7"/>
  <c r="DB439" i="7"/>
  <c r="DC439" i="7"/>
  <c r="DD439" i="7" s="1"/>
  <c r="DE439" i="7"/>
  <c r="DF439" i="7" s="1"/>
  <c r="B440" i="7"/>
  <c r="C440" i="7"/>
  <c r="D440" i="7"/>
  <c r="E440" i="7"/>
  <c r="F440" i="7"/>
  <c r="G440" i="7"/>
  <c r="CY440" i="7"/>
  <c r="DB440" i="7"/>
  <c r="DC440" i="7"/>
  <c r="DD440" i="7" s="1"/>
  <c r="DE440" i="7"/>
  <c r="DF440" i="7" s="1"/>
  <c r="B441" i="7"/>
  <c r="C441" i="7"/>
  <c r="D441" i="7"/>
  <c r="E441" i="7"/>
  <c r="F441" i="7"/>
  <c r="G441" i="7"/>
  <c r="CY441" i="7"/>
  <c r="DB441" i="7"/>
  <c r="DC441" i="7"/>
  <c r="DD441" i="7" s="1"/>
  <c r="DE441" i="7"/>
  <c r="DF441" i="7" s="1"/>
  <c r="B442" i="7"/>
  <c r="C442" i="7"/>
  <c r="D442" i="7"/>
  <c r="E442" i="7"/>
  <c r="F442" i="7"/>
  <c r="G442" i="7"/>
  <c r="CY442" i="7"/>
  <c r="DB442" i="7"/>
  <c r="DC442" i="7"/>
  <c r="DD442" i="7" s="1"/>
  <c r="DE442" i="7"/>
  <c r="DF442" i="7" s="1"/>
  <c r="B443" i="7"/>
  <c r="C443" i="7"/>
  <c r="D443" i="7"/>
  <c r="E443" i="7"/>
  <c r="F443" i="7"/>
  <c r="G443" i="7"/>
  <c r="CY443" i="7"/>
  <c r="DB443" i="7"/>
  <c r="DC443" i="7"/>
  <c r="DD443" i="7" s="1"/>
  <c r="DE443" i="7"/>
  <c r="DF443" i="7" s="1"/>
  <c r="B444" i="7"/>
  <c r="C444" i="7"/>
  <c r="D444" i="7"/>
  <c r="E444" i="7"/>
  <c r="F444" i="7"/>
  <c r="G444" i="7"/>
  <c r="CY444" i="7"/>
  <c r="DB444" i="7"/>
  <c r="DC444" i="7"/>
  <c r="DD444" i="7" s="1"/>
  <c r="DE444" i="7"/>
  <c r="DF444" i="7" s="1"/>
  <c r="B445" i="7"/>
  <c r="C445" i="7"/>
  <c r="D445" i="7"/>
  <c r="E445" i="7"/>
  <c r="F445" i="7"/>
  <c r="G445" i="7"/>
  <c r="CY445" i="7"/>
  <c r="DB445" i="7"/>
  <c r="DC445" i="7"/>
  <c r="DD445" i="7" s="1"/>
  <c r="DE445" i="7"/>
  <c r="DF445" i="7" s="1"/>
  <c r="B446" i="7"/>
  <c r="C446" i="7"/>
  <c r="D446" i="7"/>
  <c r="E446" i="7"/>
  <c r="F446" i="7"/>
  <c r="G446" i="7"/>
  <c r="CY446" i="7"/>
  <c r="DB446" i="7"/>
  <c r="DC446" i="7"/>
  <c r="DD446" i="7" s="1"/>
  <c r="DE446" i="7"/>
  <c r="DF446" i="7" s="1"/>
  <c r="B447" i="7"/>
  <c r="C447" i="7"/>
  <c r="D447" i="7"/>
  <c r="E447" i="7"/>
  <c r="F447" i="7"/>
  <c r="G447" i="7"/>
  <c r="CY447" i="7"/>
  <c r="DB447" i="7"/>
  <c r="DC447" i="7"/>
  <c r="DD447" i="7" s="1"/>
  <c r="DE447" i="7"/>
  <c r="DF447" i="7" s="1"/>
  <c r="B448" i="7"/>
  <c r="C448" i="7"/>
  <c r="D448" i="7"/>
  <c r="E448" i="7"/>
  <c r="F448" i="7"/>
  <c r="G448" i="7"/>
  <c r="CY448" i="7"/>
  <c r="DB448" i="7"/>
  <c r="DC448" i="7"/>
  <c r="DD448" i="7" s="1"/>
  <c r="DE448" i="7"/>
  <c r="DF448" i="7" s="1"/>
  <c r="B449" i="7"/>
  <c r="C449" i="7"/>
  <c r="D449" i="7"/>
  <c r="E449" i="7"/>
  <c r="F449" i="7"/>
  <c r="G449" i="7"/>
  <c r="CY449" i="7"/>
  <c r="DB449" i="7"/>
  <c r="DC449" i="7"/>
  <c r="DD449" i="7" s="1"/>
  <c r="DE449" i="7"/>
  <c r="DF449" i="7" s="1"/>
  <c r="B450" i="7"/>
  <c r="C450" i="7"/>
  <c r="D450" i="7"/>
  <c r="E450" i="7"/>
  <c r="F450" i="7"/>
  <c r="G450" i="7"/>
  <c r="CY450" i="7"/>
  <c r="DB450" i="7"/>
  <c r="DC450" i="7"/>
  <c r="DD450" i="7" s="1"/>
  <c r="DE450" i="7"/>
  <c r="DF450" i="7" s="1"/>
  <c r="B451" i="7"/>
  <c r="C451" i="7"/>
  <c r="D451" i="7"/>
  <c r="E451" i="7"/>
  <c r="F451" i="7"/>
  <c r="G451" i="7"/>
  <c r="CY451" i="7"/>
  <c r="DB451" i="7"/>
  <c r="DC451" i="7"/>
  <c r="DD451" i="7" s="1"/>
  <c r="DE451" i="7"/>
  <c r="DF451" i="7" s="1"/>
  <c r="B452" i="7"/>
  <c r="C452" i="7"/>
  <c r="D452" i="7"/>
  <c r="E452" i="7"/>
  <c r="F452" i="7"/>
  <c r="G452" i="7"/>
  <c r="CY452" i="7"/>
  <c r="DB452" i="7"/>
  <c r="DC452" i="7"/>
  <c r="DD452" i="7" s="1"/>
  <c r="DE452" i="7"/>
  <c r="DF452" i="7" s="1"/>
  <c r="B453" i="7"/>
  <c r="C453" i="7"/>
  <c r="D453" i="7"/>
  <c r="E453" i="7"/>
  <c r="F453" i="7"/>
  <c r="G453" i="7"/>
  <c r="CY453" i="7"/>
  <c r="DB453" i="7"/>
  <c r="DC453" i="7"/>
  <c r="DD453" i="7" s="1"/>
  <c r="DE453" i="7"/>
  <c r="DF453" i="7" s="1"/>
  <c r="B454" i="7"/>
  <c r="C454" i="7"/>
  <c r="D454" i="7"/>
  <c r="E454" i="7"/>
  <c r="F454" i="7"/>
  <c r="G454" i="7"/>
  <c r="CY454" i="7"/>
  <c r="DB454" i="7"/>
  <c r="DC454" i="7"/>
  <c r="DD454" i="7" s="1"/>
  <c r="DE454" i="7"/>
  <c r="DF454" i="7" s="1"/>
  <c r="B455" i="7"/>
  <c r="C455" i="7"/>
  <c r="D455" i="7"/>
  <c r="E455" i="7"/>
  <c r="F455" i="7"/>
  <c r="G455" i="7"/>
  <c r="CY455" i="7"/>
  <c r="DB455" i="7"/>
  <c r="DC455" i="7"/>
  <c r="DD455" i="7" s="1"/>
  <c r="DE455" i="7"/>
  <c r="DF455" i="7" s="1"/>
  <c r="B456" i="7"/>
  <c r="C456" i="7"/>
  <c r="D456" i="7"/>
  <c r="E456" i="7"/>
  <c r="F456" i="7"/>
  <c r="G456" i="7"/>
  <c r="CY456" i="7"/>
  <c r="DB456" i="7"/>
  <c r="DC456" i="7"/>
  <c r="DD456" i="7" s="1"/>
  <c r="DE456" i="7"/>
  <c r="DF456" i="7" s="1"/>
  <c r="B457" i="7"/>
  <c r="C457" i="7"/>
  <c r="D457" i="7"/>
  <c r="E457" i="7"/>
  <c r="F457" i="7"/>
  <c r="G457" i="7"/>
  <c r="CY457" i="7"/>
  <c r="DB457" i="7"/>
  <c r="DC457" i="7"/>
  <c r="DD457" i="7" s="1"/>
  <c r="DE457" i="7"/>
  <c r="DF457" i="7" s="1"/>
  <c r="B458" i="7"/>
  <c r="C458" i="7"/>
  <c r="D458" i="7"/>
  <c r="E458" i="7"/>
  <c r="F458" i="7"/>
  <c r="G458" i="7"/>
  <c r="CY458" i="7"/>
  <c r="DB458" i="7"/>
  <c r="DC458" i="7"/>
  <c r="DD458" i="7" s="1"/>
  <c r="DE458" i="7"/>
  <c r="DF458" i="7" s="1"/>
  <c r="B459" i="7"/>
  <c r="C459" i="7"/>
  <c r="D459" i="7"/>
  <c r="E459" i="7"/>
  <c r="F459" i="7"/>
  <c r="G459" i="7"/>
  <c r="CY459" i="7"/>
  <c r="DB459" i="7"/>
  <c r="DC459" i="7"/>
  <c r="DD459" i="7" s="1"/>
  <c r="DE459" i="7"/>
  <c r="DF459" i="7" s="1"/>
  <c r="B460" i="7"/>
  <c r="C460" i="7"/>
  <c r="D460" i="7"/>
  <c r="E460" i="7"/>
  <c r="F460" i="7"/>
  <c r="G460" i="7"/>
  <c r="CY460" i="7"/>
  <c r="DB460" i="7"/>
  <c r="DC460" i="7"/>
  <c r="DD460" i="7" s="1"/>
  <c r="DE460" i="7"/>
  <c r="DF460" i="7" s="1"/>
  <c r="B461" i="7"/>
  <c r="C461" i="7"/>
  <c r="D461" i="7"/>
  <c r="E461" i="7"/>
  <c r="F461" i="7"/>
  <c r="G461" i="7"/>
  <c r="CY461" i="7"/>
  <c r="DB461" i="7"/>
  <c r="DC461" i="7"/>
  <c r="DD461" i="7" s="1"/>
  <c r="DE461" i="7"/>
  <c r="DF461" i="7" s="1"/>
  <c r="B462" i="7"/>
  <c r="C462" i="7"/>
  <c r="D462" i="7"/>
  <c r="E462" i="7"/>
  <c r="F462" i="7"/>
  <c r="G462" i="7"/>
  <c r="CY462" i="7"/>
  <c r="DB462" i="7"/>
  <c r="DC462" i="7"/>
  <c r="DD462" i="7" s="1"/>
  <c r="DE462" i="7"/>
  <c r="DF462" i="7" s="1"/>
  <c r="B463" i="7"/>
  <c r="C463" i="7"/>
  <c r="D463" i="7"/>
  <c r="E463" i="7"/>
  <c r="F463" i="7"/>
  <c r="G463" i="7"/>
  <c r="CY463" i="7"/>
  <c r="DB463" i="7"/>
  <c r="DC463" i="7"/>
  <c r="DD463" i="7" s="1"/>
  <c r="DE463" i="7"/>
  <c r="DF463" i="7" s="1"/>
  <c r="B464" i="7"/>
  <c r="C464" i="7"/>
  <c r="D464" i="7"/>
  <c r="E464" i="7"/>
  <c r="F464" i="7"/>
  <c r="G464" i="7"/>
  <c r="CY464" i="7"/>
  <c r="DB464" i="7"/>
  <c r="DC464" i="7"/>
  <c r="DD464" i="7" s="1"/>
  <c r="DE464" i="7"/>
  <c r="DF464" i="7" s="1"/>
  <c r="B465" i="7"/>
  <c r="C465" i="7"/>
  <c r="D465" i="7"/>
  <c r="E465" i="7"/>
  <c r="F465" i="7"/>
  <c r="G465" i="7"/>
  <c r="CY465" i="7"/>
  <c r="DB465" i="7"/>
  <c r="DC465" i="7"/>
  <c r="DD465" i="7" s="1"/>
  <c r="DE465" i="7"/>
  <c r="DF465" i="7" s="1"/>
  <c r="B466" i="7"/>
  <c r="C466" i="7"/>
  <c r="D466" i="7"/>
  <c r="E466" i="7"/>
  <c r="F466" i="7"/>
  <c r="G466" i="7"/>
  <c r="CY466" i="7"/>
  <c r="DB466" i="7"/>
  <c r="DC466" i="7"/>
  <c r="DD466" i="7" s="1"/>
  <c r="DE466" i="7"/>
  <c r="DF466" i="7" s="1"/>
  <c r="B467" i="7"/>
  <c r="C467" i="7"/>
  <c r="D467" i="7"/>
  <c r="E467" i="7"/>
  <c r="F467" i="7"/>
  <c r="G467" i="7"/>
  <c r="CY467" i="7"/>
  <c r="DB467" i="7"/>
  <c r="DC467" i="7"/>
  <c r="DD467" i="7" s="1"/>
  <c r="DE467" i="7"/>
  <c r="DF467" i="7" s="1"/>
  <c r="B468" i="7"/>
  <c r="C468" i="7"/>
  <c r="D468" i="7"/>
  <c r="E468" i="7"/>
  <c r="F468" i="7"/>
  <c r="G468" i="7"/>
  <c r="CY468" i="7"/>
  <c r="DB468" i="7"/>
  <c r="DC468" i="7"/>
  <c r="DD468" i="7" s="1"/>
  <c r="DE468" i="7"/>
  <c r="DF468" i="7" s="1"/>
  <c r="B469" i="7"/>
  <c r="C469" i="7"/>
  <c r="D469" i="7"/>
  <c r="E469" i="7"/>
  <c r="F469" i="7"/>
  <c r="G469" i="7"/>
  <c r="CY469" i="7"/>
  <c r="DB469" i="7"/>
  <c r="DC469" i="7"/>
  <c r="DD469" i="7" s="1"/>
  <c r="DE469" i="7"/>
  <c r="DF469" i="7" s="1"/>
  <c r="B470" i="7"/>
  <c r="C470" i="7"/>
  <c r="D470" i="7"/>
  <c r="E470" i="7"/>
  <c r="F470" i="7"/>
  <c r="G470" i="7"/>
  <c r="CY470" i="7"/>
  <c r="DB470" i="7"/>
  <c r="DC470" i="7"/>
  <c r="DD470" i="7" s="1"/>
  <c r="DE470" i="7"/>
  <c r="DF470" i="7" s="1"/>
  <c r="B471" i="7"/>
  <c r="C471" i="7"/>
  <c r="D471" i="7"/>
  <c r="E471" i="7"/>
  <c r="F471" i="7"/>
  <c r="G471" i="7"/>
  <c r="CY471" i="7"/>
  <c r="DB471" i="7"/>
  <c r="DC471" i="7"/>
  <c r="DD471" i="7" s="1"/>
  <c r="DE471" i="7"/>
  <c r="DF471" i="7" s="1"/>
  <c r="B472" i="7"/>
  <c r="C472" i="7"/>
  <c r="D472" i="7"/>
  <c r="E472" i="7"/>
  <c r="F472" i="7"/>
  <c r="G472" i="7"/>
  <c r="CY472" i="7"/>
  <c r="DB472" i="7"/>
  <c r="DC472" i="7"/>
  <c r="DD472" i="7" s="1"/>
  <c r="DE472" i="7"/>
  <c r="DF472" i="7" s="1"/>
  <c r="B473" i="7"/>
  <c r="C473" i="7"/>
  <c r="D473" i="7"/>
  <c r="E473" i="7"/>
  <c r="F473" i="7"/>
  <c r="G473" i="7"/>
  <c r="CY473" i="7"/>
  <c r="DB473" i="7"/>
  <c r="DC473" i="7"/>
  <c r="DD473" i="7" s="1"/>
  <c r="DE473" i="7"/>
  <c r="DF473" i="7" s="1"/>
  <c r="B474" i="7"/>
  <c r="C474" i="7"/>
  <c r="D474" i="7"/>
  <c r="E474" i="7"/>
  <c r="F474" i="7"/>
  <c r="G474" i="7"/>
  <c r="CY474" i="7"/>
  <c r="DB474" i="7"/>
  <c r="DC474" i="7"/>
  <c r="DD474" i="7" s="1"/>
  <c r="DE474" i="7"/>
  <c r="DF474" i="7" s="1"/>
  <c r="B475" i="7"/>
  <c r="C475" i="7"/>
  <c r="D475" i="7"/>
  <c r="E475" i="7"/>
  <c r="F475" i="7"/>
  <c r="G475" i="7"/>
  <c r="CY475" i="7"/>
  <c r="DB475" i="7"/>
  <c r="DC475" i="7"/>
  <c r="DD475" i="7" s="1"/>
  <c r="DE475" i="7"/>
  <c r="DF475" i="7" s="1"/>
  <c r="B476" i="7"/>
  <c r="C476" i="7"/>
  <c r="D476" i="7"/>
  <c r="E476" i="7"/>
  <c r="F476" i="7"/>
  <c r="G476" i="7"/>
  <c r="CY476" i="7"/>
  <c r="DB476" i="7"/>
  <c r="DC476" i="7"/>
  <c r="DD476" i="7" s="1"/>
  <c r="DE476" i="7"/>
  <c r="DF476" i="7" s="1"/>
  <c r="B477" i="7"/>
  <c r="C477" i="7"/>
  <c r="D477" i="7"/>
  <c r="E477" i="7"/>
  <c r="F477" i="7"/>
  <c r="G477" i="7"/>
  <c r="CY477" i="7"/>
  <c r="DB477" i="7"/>
  <c r="DC477" i="7"/>
  <c r="DD477" i="7" s="1"/>
  <c r="DE477" i="7"/>
  <c r="DF477" i="7" s="1"/>
  <c r="B478" i="7"/>
  <c r="C478" i="7"/>
  <c r="D478" i="7"/>
  <c r="E478" i="7"/>
  <c r="F478" i="7"/>
  <c r="G478" i="7"/>
  <c r="CY478" i="7"/>
  <c r="DB478" i="7"/>
  <c r="DC478" i="7"/>
  <c r="DD478" i="7" s="1"/>
  <c r="DE478" i="7"/>
  <c r="DF478" i="7" s="1"/>
  <c r="B479" i="7"/>
  <c r="C479" i="7"/>
  <c r="D479" i="7"/>
  <c r="E479" i="7"/>
  <c r="F479" i="7"/>
  <c r="G479" i="7"/>
  <c r="CY479" i="7"/>
  <c r="DB479" i="7"/>
  <c r="DC479" i="7"/>
  <c r="DD479" i="7" s="1"/>
  <c r="DE479" i="7"/>
  <c r="DF479" i="7" s="1"/>
  <c r="B480" i="7"/>
  <c r="C480" i="7"/>
  <c r="D480" i="7"/>
  <c r="E480" i="7"/>
  <c r="F480" i="7"/>
  <c r="G480" i="7"/>
  <c r="CY480" i="7"/>
  <c r="DB480" i="7"/>
  <c r="DC480" i="7"/>
  <c r="DD480" i="7" s="1"/>
  <c r="DE480" i="7"/>
  <c r="DF480" i="7" s="1"/>
  <c r="B481" i="7"/>
  <c r="C481" i="7"/>
  <c r="D481" i="7"/>
  <c r="E481" i="7"/>
  <c r="F481" i="7"/>
  <c r="G481" i="7"/>
  <c r="CY481" i="7"/>
  <c r="DB481" i="7"/>
  <c r="DC481" i="7"/>
  <c r="DD481" i="7" s="1"/>
  <c r="DE481" i="7"/>
  <c r="DF481" i="7" s="1"/>
  <c r="B482" i="7"/>
  <c r="C482" i="7"/>
  <c r="D482" i="7"/>
  <c r="E482" i="7"/>
  <c r="F482" i="7"/>
  <c r="G482" i="7"/>
  <c r="CY482" i="7"/>
  <c r="DB482" i="7"/>
  <c r="DC482" i="7"/>
  <c r="DD482" i="7" s="1"/>
  <c r="DE482" i="7"/>
  <c r="DF482" i="7" s="1"/>
  <c r="B483" i="7"/>
  <c r="C483" i="7"/>
  <c r="D483" i="7"/>
  <c r="E483" i="7"/>
  <c r="F483" i="7"/>
  <c r="G483" i="7"/>
  <c r="CY483" i="7"/>
  <c r="DB483" i="7"/>
  <c r="DC483" i="7"/>
  <c r="DD483" i="7" s="1"/>
  <c r="DE483" i="7"/>
  <c r="DF483" i="7" s="1"/>
  <c r="B484" i="7"/>
  <c r="C484" i="7"/>
  <c r="D484" i="7"/>
  <c r="E484" i="7"/>
  <c r="F484" i="7"/>
  <c r="G484" i="7"/>
  <c r="CY484" i="7"/>
  <c r="DB484" i="7"/>
  <c r="DC484" i="7"/>
  <c r="DD484" i="7" s="1"/>
  <c r="DE484" i="7"/>
  <c r="DF484" i="7" s="1"/>
  <c r="B485" i="7"/>
  <c r="C485" i="7"/>
  <c r="D485" i="7"/>
  <c r="E485" i="7"/>
  <c r="F485" i="7"/>
  <c r="G485" i="7"/>
  <c r="CY485" i="7"/>
  <c r="DB485" i="7"/>
  <c r="DC485" i="7"/>
  <c r="DD485" i="7" s="1"/>
  <c r="DE485" i="7"/>
  <c r="DF485" i="7" s="1"/>
  <c r="B486" i="7"/>
  <c r="C486" i="7"/>
  <c r="D486" i="7"/>
  <c r="E486" i="7"/>
  <c r="F486" i="7"/>
  <c r="G486" i="7"/>
  <c r="CY486" i="7"/>
  <c r="DB486" i="7"/>
  <c r="DC486" i="7"/>
  <c r="DD486" i="7" s="1"/>
  <c r="DE486" i="7"/>
  <c r="DF486" i="7" s="1"/>
  <c r="B487" i="7"/>
  <c r="C487" i="7"/>
  <c r="D487" i="7"/>
  <c r="E487" i="7"/>
  <c r="F487" i="7"/>
  <c r="G487" i="7"/>
  <c r="CY487" i="7"/>
  <c r="DB487" i="7"/>
  <c r="DC487" i="7"/>
  <c r="DD487" i="7" s="1"/>
  <c r="DE487" i="7"/>
  <c r="DF487" i="7" s="1"/>
  <c r="B488" i="7"/>
  <c r="C488" i="7"/>
  <c r="D488" i="7"/>
  <c r="E488" i="7"/>
  <c r="F488" i="7"/>
  <c r="G488" i="7"/>
  <c r="CY488" i="7"/>
  <c r="DB488" i="7"/>
  <c r="DC488" i="7"/>
  <c r="DD488" i="7" s="1"/>
  <c r="DE488" i="7"/>
  <c r="DF488" i="7" s="1"/>
  <c r="B489" i="7"/>
  <c r="C489" i="7"/>
  <c r="D489" i="7"/>
  <c r="E489" i="7"/>
  <c r="F489" i="7"/>
  <c r="G489" i="7"/>
  <c r="CY489" i="7"/>
  <c r="DB489" i="7"/>
  <c r="DC489" i="7"/>
  <c r="DD489" i="7" s="1"/>
  <c r="DE489" i="7"/>
  <c r="DF489" i="7" s="1"/>
  <c r="B490" i="7"/>
  <c r="C490" i="7"/>
  <c r="D490" i="7"/>
  <c r="E490" i="7"/>
  <c r="F490" i="7"/>
  <c r="G490" i="7"/>
  <c r="CY490" i="7"/>
  <c r="DB490" i="7"/>
  <c r="DC490" i="7"/>
  <c r="DD490" i="7" s="1"/>
  <c r="DE490" i="7"/>
  <c r="DF490" i="7" s="1"/>
  <c r="B491" i="7"/>
  <c r="C491" i="7"/>
  <c r="D491" i="7"/>
  <c r="E491" i="7"/>
  <c r="F491" i="7"/>
  <c r="G491" i="7"/>
  <c r="CY491" i="7"/>
  <c r="DB491" i="7"/>
  <c r="DC491" i="7"/>
  <c r="DD491" i="7" s="1"/>
  <c r="DE491" i="7"/>
  <c r="DF491" i="7" s="1"/>
  <c r="B492" i="7"/>
  <c r="C492" i="7"/>
  <c r="D492" i="7"/>
  <c r="E492" i="7"/>
  <c r="F492" i="7"/>
  <c r="G492" i="7"/>
  <c r="CY492" i="7"/>
  <c r="DB492" i="7"/>
  <c r="DC492" i="7"/>
  <c r="DD492" i="7" s="1"/>
  <c r="DE492" i="7"/>
  <c r="DF492" i="7" s="1"/>
  <c r="B493" i="7"/>
  <c r="C493" i="7"/>
  <c r="D493" i="7"/>
  <c r="E493" i="7"/>
  <c r="F493" i="7"/>
  <c r="G493" i="7"/>
  <c r="CY493" i="7"/>
  <c r="DB493" i="7"/>
  <c r="DC493" i="7"/>
  <c r="DD493" i="7" s="1"/>
  <c r="DE493" i="7"/>
  <c r="DF493" i="7" s="1"/>
  <c r="B494" i="7"/>
  <c r="C494" i="7"/>
  <c r="D494" i="7"/>
  <c r="E494" i="7"/>
  <c r="F494" i="7"/>
  <c r="G494" i="7"/>
  <c r="CY494" i="7"/>
  <c r="DB494" i="7"/>
  <c r="DC494" i="7"/>
  <c r="DD494" i="7" s="1"/>
  <c r="DE494" i="7"/>
  <c r="DF494" i="7" s="1"/>
  <c r="B495" i="7"/>
  <c r="C495" i="7"/>
  <c r="D495" i="7"/>
  <c r="E495" i="7"/>
  <c r="F495" i="7"/>
  <c r="G495" i="7"/>
  <c r="CY495" i="7"/>
  <c r="DB495" i="7"/>
  <c r="DC495" i="7"/>
  <c r="DD495" i="7" s="1"/>
  <c r="DE495" i="7"/>
  <c r="DF495" i="7" s="1"/>
  <c r="B496" i="7"/>
  <c r="C496" i="7"/>
  <c r="D496" i="7"/>
  <c r="E496" i="7"/>
  <c r="F496" i="7"/>
  <c r="G496" i="7"/>
  <c r="CY496" i="7"/>
  <c r="DB496" i="7"/>
  <c r="DC496" i="7"/>
  <c r="DD496" i="7" s="1"/>
  <c r="DE496" i="7"/>
  <c r="DF496" i="7" s="1"/>
  <c r="B497" i="7"/>
  <c r="C497" i="7"/>
  <c r="D497" i="7"/>
  <c r="E497" i="7"/>
  <c r="F497" i="7"/>
  <c r="G497" i="7"/>
  <c r="CY497" i="7"/>
  <c r="DB497" i="7"/>
  <c r="DC497" i="7"/>
  <c r="DD497" i="7" s="1"/>
  <c r="DE497" i="7"/>
  <c r="DF497" i="7" s="1"/>
  <c r="B498" i="7"/>
  <c r="C498" i="7"/>
  <c r="D498" i="7"/>
  <c r="E498" i="7"/>
  <c r="F498" i="7"/>
  <c r="G498" i="7"/>
  <c r="CY498" i="7"/>
  <c r="DB498" i="7"/>
  <c r="DC498" i="7"/>
  <c r="DD498" i="7" s="1"/>
  <c r="DE498" i="7"/>
  <c r="DF498" i="7" s="1"/>
  <c r="B499" i="7"/>
  <c r="C499" i="7"/>
  <c r="D499" i="7"/>
  <c r="E499" i="7"/>
  <c r="F499" i="7"/>
  <c r="G499" i="7"/>
  <c r="CY499" i="7"/>
  <c r="DB499" i="7"/>
  <c r="DC499" i="7"/>
  <c r="DD499" i="7" s="1"/>
  <c r="DE499" i="7"/>
  <c r="DF499" i="7" s="1"/>
  <c r="B500" i="7"/>
  <c r="C500" i="7"/>
  <c r="D500" i="7"/>
  <c r="E500" i="7"/>
  <c r="F500" i="7"/>
  <c r="G500" i="7"/>
  <c r="CY500" i="7"/>
  <c r="DB500" i="7"/>
  <c r="DC500" i="7"/>
  <c r="DD500" i="7" s="1"/>
  <c r="DE500" i="7"/>
  <c r="DF500" i="7" s="1"/>
  <c r="B501" i="7"/>
  <c r="C501" i="7"/>
  <c r="D501" i="7"/>
  <c r="E501" i="7"/>
  <c r="F501" i="7"/>
  <c r="G501" i="7"/>
  <c r="CY501" i="7"/>
  <c r="DB501" i="7"/>
  <c r="DC501" i="7"/>
  <c r="DD501" i="7" s="1"/>
  <c r="DE501" i="7"/>
  <c r="DF501" i="7" s="1"/>
  <c r="B502" i="7"/>
  <c r="C502" i="7"/>
  <c r="D502" i="7"/>
  <c r="E502" i="7"/>
  <c r="F502" i="7"/>
  <c r="G502" i="7"/>
  <c r="CY502" i="7"/>
  <c r="DB502" i="7"/>
  <c r="DC502" i="7"/>
  <c r="DD502" i="7" s="1"/>
  <c r="DE502" i="7"/>
  <c r="DF502" i="7" s="1"/>
  <c r="B503" i="7"/>
  <c r="C503" i="7"/>
  <c r="D503" i="7"/>
  <c r="E503" i="7"/>
  <c r="F503" i="7"/>
  <c r="G503" i="7"/>
  <c r="CY503" i="7"/>
  <c r="DB503" i="7"/>
  <c r="DC503" i="7"/>
  <c r="DD503" i="7" s="1"/>
  <c r="DE503" i="7"/>
  <c r="DF503" i="7" s="1"/>
  <c r="B504" i="7"/>
  <c r="C504" i="7"/>
  <c r="D504" i="7"/>
  <c r="E504" i="7"/>
  <c r="F504" i="7"/>
  <c r="G504" i="7"/>
  <c r="CY504" i="7"/>
  <c r="DB504" i="7"/>
  <c r="DC504" i="7"/>
  <c r="DD504" i="7" s="1"/>
  <c r="DE504" i="7"/>
  <c r="DF504" i="7" s="1"/>
  <c r="B505" i="7"/>
  <c r="C505" i="7"/>
  <c r="D505" i="7"/>
  <c r="E505" i="7"/>
  <c r="F505" i="7"/>
  <c r="G505" i="7"/>
  <c r="CY505" i="7"/>
  <c r="DB505" i="7"/>
  <c r="DC505" i="7"/>
  <c r="DD505" i="7" s="1"/>
  <c r="DE505" i="7"/>
  <c r="DF505" i="7" s="1"/>
  <c r="B506" i="7"/>
  <c r="C506" i="7"/>
  <c r="D506" i="7"/>
  <c r="E506" i="7"/>
  <c r="F506" i="7"/>
  <c r="G506" i="7"/>
  <c r="CY506" i="7"/>
  <c r="DB506" i="7"/>
  <c r="DC506" i="7"/>
  <c r="DD506" i="7" s="1"/>
  <c r="DE506" i="7"/>
  <c r="DF506" i="7" s="1"/>
  <c r="B507" i="7"/>
  <c r="C507" i="7"/>
  <c r="D507" i="7"/>
  <c r="E507" i="7"/>
  <c r="F507" i="7"/>
  <c r="G507" i="7"/>
  <c r="CY507" i="7"/>
  <c r="DB507" i="7"/>
  <c r="DC507" i="7"/>
  <c r="DD507" i="7" s="1"/>
  <c r="DE507" i="7"/>
  <c r="DF507" i="7" s="1"/>
  <c r="B508" i="7"/>
  <c r="C508" i="7"/>
  <c r="D508" i="7"/>
  <c r="E508" i="7"/>
  <c r="F508" i="7"/>
  <c r="G508" i="7"/>
  <c r="CY508" i="7"/>
  <c r="DB508" i="7"/>
  <c r="DC508" i="7"/>
  <c r="DD508" i="7" s="1"/>
  <c r="DE508" i="7"/>
  <c r="DF508" i="7" s="1"/>
  <c r="B509" i="7"/>
  <c r="C509" i="7"/>
  <c r="D509" i="7"/>
  <c r="E509" i="7"/>
  <c r="F509" i="7"/>
  <c r="G509" i="7"/>
  <c r="CY509" i="7"/>
  <c r="DB509" i="7"/>
  <c r="DC509" i="7"/>
  <c r="DD509" i="7" s="1"/>
  <c r="DE509" i="7"/>
  <c r="DF509" i="7" s="1"/>
  <c r="B510" i="7"/>
  <c r="C510" i="7"/>
  <c r="D510" i="7"/>
  <c r="E510" i="7"/>
  <c r="F510" i="7"/>
  <c r="G510" i="7"/>
  <c r="CY510" i="7"/>
  <c r="DB510" i="7"/>
  <c r="DC510" i="7"/>
  <c r="DD510" i="7" s="1"/>
  <c r="DE510" i="7"/>
  <c r="DF510" i="7" s="1"/>
  <c r="B511" i="7"/>
  <c r="C511" i="7"/>
  <c r="D511" i="7"/>
  <c r="E511" i="7"/>
  <c r="F511" i="7"/>
  <c r="G511" i="7"/>
  <c r="CY511" i="7"/>
  <c r="DB511" i="7"/>
  <c r="DC511" i="7"/>
  <c r="DD511" i="7" s="1"/>
  <c r="DE511" i="7"/>
  <c r="DF511" i="7" s="1"/>
  <c r="B512" i="7"/>
  <c r="C512" i="7"/>
  <c r="D512" i="7"/>
  <c r="E512" i="7"/>
  <c r="F512" i="7"/>
  <c r="G512" i="7"/>
  <c r="CY512" i="7"/>
  <c r="DB512" i="7"/>
  <c r="DC512" i="7"/>
  <c r="DD512" i="7" s="1"/>
  <c r="DE512" i="7"/>
  <c r="DF512" i="7" s="1"/>
  <c r="B513" i="7"/>
  <c r="C513" i="7"/>
  <c r="D513" i="7"/>
  <c r="E513" i="7"/>
  <c r="F513" i="7"/>
  <c r="G513" i="7"/>
  <c r="CY513" i="7"/>
  <c r="DB513" i="7"/>
  <c r="DC513" i="7"/>
  <c r="DD513" i="7" s="1"/>
  <c r="DE513" i="7"/>
  <c r="DF513" i="7" s="1"/>
  <c r="B514" i="7"/>
  <c r="C514" i="7"/>
  <c r="D514" i="7"/>
  <c r="E514" i="7"/>
  <c r="F514" i="7"/>
  <c r="G514" i="7"/>
  <c r="CY514" i="7"/>
  <c r="DB514" i="7"/>
  <c r="DC514" i="7"/>
  <c r="DD514" i="7" s="1"/>
  <c r="DE514" i="7"/>
  <c r="DF514" i="7" s="1"/>
  <c r="B515" i="7"/>
  <c r="C515" i="7"/>
  <c r="D515" i="7"/>
  <c r="E515" i="7"/>
  <c r="F515" i="7"/>
  <c r="G515" i="7"/>
  <c r="CY515" i="7"/>
  <c r="DB515" i="7"/>
  <c r="DC515" i="7"/>
  <c r="DD515" i="7" s="1"/>
  <c r="DE515" i="7"/>
  <c r="DF515" i="7" s="1"/>
  <c r="B516" i="7"/>
  <c r="C516" i="7"/>
  <c r="D516" i="7"/>
  <c r="E516" i="7"/>
  <c r="F516" i="7"/>
  <c r="G516" i="7"/>
  <c r="CY516" i="7"/>
  <c r="DB516" i="7"/>
  <c r="DC516" i="7"/>
  <c r="DD516" i="7" s="1"/>
  <c r="DE516" i="7"/>
  <c r="DF516" i="7" s="1"/>
  <c r="B517" i="7"/>
  <c r="C517" i="7"/>
  <c r="D517" i="7"/>
  <c r="E517" i="7"/>
  <c r="F517" i="7"/>
  <c r="G517" i="7"/>
  <c r="CY517" i="7"/>
  <c r="DB517" i="7"/>
  <c r="DC517" i="7"/>
  <c r="DD517" i="7" s="1"/>
  <c r="DE517" i="7"/>
  <c r="DF517" i="7" s="1"/>
  <c r="B518" i="7"/>
  <c r="C518" i="7"/>
  <c r="D518" i="7"/>
  <c r="E518" i="7"/>
  <c r="F518" i="7"/>
  <c r="G518" i="7"/>
  <c r="CY518" i="7"/>
  <c r="DB518" i="7"/>
  <c r="DC518" i="7"/>
  <c r="DD518" i="7" s="1"/>
  <c r="DE518" i="7"/>
  <c r="DF518" i="7" s="1"/>
  <c r="B519" i="7"/>
  <c r="C519" i="7"/>
  <c r="D519" i="7"/>
  <c r="E519" i="7"/>
  <c r="F519" i="7"/>
  <c r="G519" i="7"/>
  <c r="CY519" i="7"/>
  <c r="DB519" i="7"/>
  <c r="DC519" i="7"/>
  <c r="DD519" i="7" s="1"/>
  <c r="DE519" i="7"/>
  <c r="DF519" i="7" s="1"/>
  <c r="B520" i="7"/>
  <c r="C520" i="7"/>
  <c r="D520" i="7"/>
  <c r="E520" i="7"/>
  <c r="F520" i="7"/>
  <c r="G520" i="7"/>
  <c r="CY520" i="7"/>
  <c r="DB520" i="7"/>
  <c r="DC520" i="7"/>
  <c r="DD520" i="7" s="1"/>
  <c r="DE520" i="7"/>
  <c r="DF520" i="7" s="1"/>
  <c r="B521" i="7"/>
  <c r="C521" i="7"/>
  <c r="D521" i="7"/>
  <c r="E521" i="7"/>
  <c r="F521" i="7"/>
  <c r="G521" i="7"/>
  <c r="CY521" i="7"/>
  <c r="DB521" i="7"/>
  <c r="DC521" i="7"/>
  <c r="DD521" i="7" s="1"/>
  <c r="DE521" i="7"/>
  <c r="DF521" i="7" s="1"/>
  <c r="B522" i="7"/>
  <c r="C522" i="7"/>
  <c r="D522" i="7"/>
  <c r="E522" i="7"/>
  <c r="F522" i="7"/>
  <c r="G522" i="7"/>
  <c r="CY522" i="7"/>
  <c r="DB522" i="7"/>
  <c r="DC522" i="7"/>
  <c r="DD522" i="7" s="1"/>
  <c r="DE522" i="7"/>
  <c r="DF522" i="7" s="1"/>
  <c r="B523" i="7"/>
  <c r="C523" i="7"/>
  <c r="D523" i="7"/>
  <c r="E523" i="7"/>
  <c r="F523" i="7"/>
  <c r="G523" i="7"/>
  <c r="CY523" i="7"/>
  <c r="DB523" i="7"/>
  <c r="DC523" i="7"/>
  <c r="DD523" i="7" s="1"/>
  <c r="DE523" i="7"/>
  <c r="DF523" i="7" s="1"/>
  <c r="B524" i="7"/>
  <c r="C524" i="7"/>
  <c r="D524" i="7"/>
  <c r="E524" i="7"/>
  <c r="F524" i="7"/>
  <c r="G524" i="7"/>
  <c r="CY524" i="7"/>
  <c r="DB524" i="7"/>
  <c r="DC524" i="7"/>
  <c r="DD524" i="7" s="1"/>
  <c r="DE524" i="7"/>
  <c r="DF524" i="7" s="1"/>
  <c r="B525" i="7"/>
  <c r="C525" i="7"/>
  <c r="D525" i="7"/>
  <c r="E525" i="7"/>
  <c r="F525" i="7"/>
  <c r="G525" i="7"/>
  <c r="CY525" i="7"/>
  <c r="DB525" i="7"/>
  <c r="DC525" i="7"/>
  <c r="DD525" i="7" s="1"/>
  <c r="DE525" i="7"/>
  <c r="DF525" i="7" s="1"/>
  <c r="B526" i="7"/>
  <c r="C526" i="7"/>
  <c r="D526" i="7"/>
  <c r="E526" i="7"/>
  <c r="F526" i="7"/>
  <c r="G526" i="7"/>
  <c r="CY526" i="7"/>
  <c r="DB526" i="7"/>
  <c r="DC526" i="7"/>
  <c r="DD526" i="7" s="1"/>
  <c r="DE526" i="7"/>
  <c r="DF526" i="7" s="1"/>
  <c r="B527" i="7"/>
  <c r="C527" i="7"/>
  <c r="D527" i="7"/>
  <c r="E527" i="7"/>
  <c r="F527" i="7"/>
  <c r="G527" i="7"/>
  <c r="CY527" i="7"/>
  <c r="DB527" i="7"/>
  <c r="DC527" i="7"/>
  <c r="DD527" i="7" s="1"/>
  <c r="DE527" i="7"/>
  <c r="DF527" i="7" s="1"/>
  <c r="B528" i="7"/>
  <c r="C528" i="7"/>
  <c r="D528" i="7"/>
  <c r="E528" i="7"/>
  <c r="F528" i="7"/>
  <c r="G528" i="7"/>
  <c r="CY528" i="7"/>
  <c r="DB528" i="7"/>
  <c r="DC528" i="7"/>
  <c r="DD528" i="7" s="1"/>
  <c r="DE528" i="7"/>
  <c r="DF528" i="7" s="1"/>
  <c r="B529" i="7"/>
  <c r="C529" i="7"/>
  <c r="D529" i="7"/>
  <c r="E529" i="7"/>
  <c r="F529" i="7"/>
  <c r="G529" i="7"/>
  <c r="CY529" i="7"/>
  <c r="DB529" i="7"/>
  <c r="DC529" i="7"/>
  <c r="DD529" i="7" s="1"/>
  <c r="DE529" i="7"/>
  <c r="DF529" i="7" s="1"/>
  <c r="B530" i="7"/>
  <c r="C530" i="7"/>
  <c r="D530" i="7"/>
  <c r="E530" i="7"/>
  <c r="F530" i="7"/>
  <c r="G530" i="7"/>
  <c r="CY530" i="7"/>
  <c r="DB530" i="7"/>
  <c r="DC530" i="7"/>
  <c r="DD530" i="7" s="1"/>
  <c r="DE530" i="7"/>
  <c r="DF530" i="7" s="1"/>
  <c r="B531" i="7"/>
  <c r="C531" i="7"/>
  <c r="D531" i="7"/>
  <c r="E531" i="7"/>
  <c r="F531" i="7"/>
  <c r="G531" i="7"/>
  <c r="CY531" i="7"/>
  <c r="DB531" i="7"/>
  <c r="DC531" i="7"/>
  <c r="DD531" i="7" s="1"/>
  <c r="DE531" i="7"/>
  <c r="DF531" i="7" s="1"/>
  <c r="B532" i="7"/>
  <c r="C532" i="7"/>
  <c r="D532" i="7"/>
  <c r="E532" i="7"/>
  <c r="F532" i="7"/>
  <c r="G532" i="7"/>
  <c r="CY532" i="7"/>
  <c r="DB532" i="7"/>
  <c r="DC532" i="7"/>
  <c r="DD532" i="7" s="1"/>
  <c r="DE532" i="7"/>
  <c r="DF532" i="7" s="1"/>
  <c r="B533" i="7"/>
  <c r="C533" i="7"/>
  <c r="D533" i="7"/>
  <c r="E533" i="7"/>
  <c r="F533" i="7"/>
  <c r="G533" i="7"/>
  <c r="CY533" i="7"/>
  <c r="DB533" i="7"/>
  <c r="DC533" i="7"/>
  <c r="DD533" i="7" s="1"/>
  <c r="DE533" i="7"/>
  <c r="DF533" i="7" s="1"/>
  <c r="B534" i="7"/>
  <c r="C534" i="7"/>
  <c r="D534" i="7"/>
  <c r="E534" i="7"/>
  <c r="F534" i="7"/>
  <c r="G534" i="7"/>
  <c r="CY534" i="7"/>
  <c r="DB534" i="7"/>
  <c r="DC534" i="7"/>
  <c r="DD534" i="7" s="1"/>
  <c r="DE534" i="7"/>
  <c r="DF534" i="7" s="1"/>
  <c r="B535" i="7"/>
  <c r="C535" i="7"/>
  <c r="D535" i="7"/>
  <c r="E535" i="7"/>
  <c r="F535" i="7"/>
  <c r="G535" i="7"/>
  <c r="CY535" i="7"/>
  <c r="DB535" i="7"/>
  <c r="DC535" i="7"/>
  <c r="DD535" i="7" s="1"/>
  <c r="DE535" i="7"/>
  <c r="DF535" i="7" s="1"/>
  <c r="B536" i="7"/>
  <c r="C536" i="7"/>
  <c r="D536" i="7"/>
  <c r="E536" i="7"/>
  <c r="F536" i="7"/>
  <c r="G536" i="7"/>
  <c r="CY536" i="7"/>
  <c r="DB536" i="7"/>
  <c r="DC536" i="7"/>
  <c r="DD536" i="7" s="1"/>
  <c r="DE536" i="7"/>
  <c r="DF536" i="7" s="1"/>
  <c r="B537" i="7"/>
  <c r="C537" i="7"/>
  <c r="D537" i="7"/>
  <c r="E537" i="7"/>
  <c r="F537" i="7"/>
  <c r="G537" i="7"/>
  <c r="CY537" i="7"/>
  <c r="DB537" i="7"/>
  <c r="DC537" i="7"/>
  <c r="DD537" i="7" s="1"/>
  <c r="DE537" i="7"/>
  <c r="DF537" i="7" s="1"/>
  <c r="B538" i="7"/>
  <c r="C538" i="7"/>
  <c r="D538" i="7"/>
  <c r="E538" i="7"/>
  <c r="F538" i="7"/>
  <c r="G538" i="7"/>
  <c r="CY538" i="7"/>
  <c r="DB538" i="7"/>
  <c r="DC538" i="7"/>
  <c r="DD538" i="7" s="1"/>
  <c r="DE538" i="7"/>
  <c r="DF538" i="7" s="1"/>
  <c r="B539" i="7"/>
  <c r="C539" i="7"/>
  <c r="D539" i="7"/>
  <c r="E539" i="7"/>
  <c r="F539" i="7"/>
  <c r="G539" i="7"/>
  <c r="CY539" i="7"/>
  <c r="DB539" i="7"/>
  <c r="DC539" i="7"/>
  <c r="DD539" i="7" s="1"/>
  <c r="DE539" i="7"/>
  <c r="DF539" i="7" s="1"/>
  <c r="B540" i="7"/>
  <c r="C540" i="7"/>
  <c r="D540" i="7"/>
  <c r="E540" i="7"/>
  <c r="F540" i="7"/>
  <c r="G540" i="7"/>
  <c r="CY540" i="7"/>
  <c r="DB540" i="7"/>
  <c r="DC540" i="7"/>
  <c r="DD540" i="7" s="1"/>
  <c r="DE540" i="7"/>
  <c r="DF540" i="7" s="1"/>
  <c r="B541" i="7"/>
  <c r="C541" i="7"/>
  <c r="D541" i="7"/>
  <c r="E541" i="7"/>
  <c r="F541" i="7"/>
  <c r="G541" i="7"/>
  <c r="CY541" i="7"/>
  <c r="DB541" i="7"/>
  <c r="DC541" i="7"/>
  <c r="DD541" i="7" s="1"/>
  <c r="DE541" i="7"/>
  <c r="DF541" i="7" s="1"/>
  <c r="B542" i="7"/>
  <c r="C542" i="7"/>
  <c r="D542" i="7"/>
  <c r="E542" i="7"/>
  <c r="F542" i="7"/>
  <c r="G542" i="7"/>
  <c r="CY542" i="7"/>
  <c r="DB542" i="7"/>
  <c r="DC542" i="7"/>
  <c r="DD542" i="7" s="1"/>
  <c r="DE542" i="7"/>
  <c r="DF542" i="7" s="1"/>
  <c r="B543" i="7"/>
  <c r="C543" i="7"/>
  <c r="D543" i="7"/>
  <c r="E543" i="7"/>
  <c r="F543" i="7"/>
  <c r="G543" i="7"/>
  <c r="CY543" i="7"/>
  <c r="DB543" i="7"/>
  <c r="DC543" i="7"/>
  <c r="DD543" i="7" s="1"/>
  <c r="DE543" i="7"/>
  <c r="DF543" i="7" s="1"/>
  <c r="B544" i="7"/>
  <c r="C544" i="7"/>
  <c r="D544" i="7"/>
  <c r="E544" i="7"/>
  <c r="F544" i="7"/>
  <c r="G544" i="7"/>
  <c r="CY544" i="7"/>
  <c r="DB544" i="7"/>
  <c r="DC544" i="7"/>
  <c r="DD544" i="7" s="1"/>
  <c r="DE544" i="7"/>
  <c r="DF544" i="7" s="1"/>
  <c r="B545" i="7"/>
  <c r="C545" i="7"/>
  <c r="D545" i="7"/>
  <c r="E545" i="7"/>
  <c r="F545" i="7"/>
  <c r="G545" i="7"/>
  <c r="CY545" i="7"/>
  <c r="DB545" i="7"/>
  <c r="DC545" i="7"/>
  <c r="DD545" i="7" s="1"/>
  <c r="DE545" i="7"/>
  <c r="DF545" i="7" s="1"/>
  <c r="B546" i="7"/>
  <c r="C546" i="7"/>
  <c r="D546" i="7"/>
  <c r="E546" i="7"/>
  <c r="F546" i="7"/>
  <c r="G546" i="7"/>
  <c r="CY546" i="7"/>
  <c r="DB546" i="7"/>
  <c r="DC546" i="7"/>
  <c r="DD546" i="7" s="1"/>
  <c r="DE546" i="7"/>
  <c r="DF546" i="7" s="1"/>
  <c r="B547" i="7"/>
  <c r="C547" i="7"/>
  <c r="D547" i="7"/>
  <c r="E547" i="7"/>
  <c r="F547" i="7"/>
  <c r="G547" i="7"/>
  <c r="CY547" i="7"/>
  <c r="DB547" i="7"/>
  <c r="DC547" i="7"/>
  <c r="DD547" i="7" s="1"/>
  <c r="DE547" i="7"/>
  <c r="DF547" i="7" s="1"/>
  <c r="B548" i="7"/>
  <c r="C548" i="7"/>
  <c r="D548" i="7"/>
  <c r="E548" i="7"/>
  <c r="F548" i="7"/>
  <c r="G548" i="7"/>
  <c r="CY548" i="7"/>
  <c r="DB548" i="7"/>
  <c r="DC548" i="7"/>
  <c r="DD548" i="7" s="1"/>
  <c r="DE548" i="7"/>
  <c r="DF548" i="7" s="1"/>
  <c r="B549" i="7"/>
  <c r="C549" i="7"/>
  <c r="D549" i="7"/>
  <c r="E549" i="7"/>
  <c r="F549" i="7"/>
  <c r="G549" i="7"/>
  <c r="CY549" i="7"/>
  <c r="DB549" i="7"/>
  <c r="DC549" i="7"/>
  <c r="DD549" i="7" s="1"/>
  <c r="DE549" i="7"/>
  <c r="DF549" i="7" s="1"/>
  <c r="R44" i="11"/>
  <c r="I9" i="11"/>
  <c r="D10" i="11"/>
  <c r="D12" i="11"/>
  <c r="EP546" i="5" l="1"/>
  <c r="EQ546" i="5" s="1"/>
  <c r="EP544" i="5"/>
  <c r="EQ544" i="5" s="1"/>
  <c r="EP540" i="5"/>
  <c r="EQ540" i="5" s="1"/>
  <c r="EP536" i="5"/>
  <c r="EQ536" i="5" s="1"/>
  <c r="ER536" i="5" s="1"/>
  <c r="EP532" i="5"/>
  <c r="EQ532" i="5" s="1"/>
  <c r="ER532" i="5" s="1"/>
  <c r="EP528" i="5"/>
  <c r="EQ528" i="5" s="1"/>
  <c r="EP524" i="5"/>
  <c r="EQ524" i="5" s="1"/>
  <c r="ER524" i="5" s="1"/>
  <c r="EP520" i="5"/>
  <c r="EQ520" i="5" s="1"/>
  <c r="ER520" i="5" s="1"/>
  <c r="EP516" i="5"/>
  <c r="EQ516" i="5" s="1"/>
  <c r="EP512" i="5"/>
  <c r="EQ512" i="5" s="1"/>
  <c r="EP510" i="5"/>
  <c r="EQ510" i="5" s="1"/>
  <c r="EP506" i="5"/>
  <c r="EQ506" i="5" s="1"/>
  <c r="ER506" i="5" s="1"/>
  <c r="EP502" i="5"/>
  <c r="EQ502" i="5" s="1"/>
  <c r="EP498" i="5"/>
  <c r="EQ498" i="5" s="1"/>
  <c r="EP494" i="5"/>
  <c r="EQ494" i="5" s="1"/>
  <c r="ER494" i="5" s="1"/>
  <c r="EP490" i="5"/>
  <c r="EQ490" i="5" s="1"/>
  <c r="ER490" i="5" s="1"/>
  <c r="EP486" i="5"/>
  <c r="EQ486" i="5" s="1"/>
  <c r="EP482" i="5"/>
  <c r="EQ482" i="5" s="1"/>
  <c r="EP478" i="5"/>
  <c r="EQ478" i="5" s="1"/>
  <c r="ER478" i="5" s="1"/>
  <c r="EP474" i="5"/>
  <c r="EQ474" i="5" s="1"/>
  <c r="ER474" i="5" s="1"/>
  <c r="EP470" i="5"/>
  <c r="EQ470" i="5" s="1"/>
  <c r="EP466" i="5"/>
  <c r="EQ466" i="5" s="1"/>
  <c r="EP462" i="5"/>
  <c r="EQ462" i="5" s="1"/>
  <c r="EP458" i="5"/>
  <c r="EQ458" i="5" s="1"/>
  <c r="ER458" i="5" s="1"/>
  <c r="EP454" i="5"/>
  <c r="EQ454" i="5" s="1"/>
  <c r="EP414" i="5"/>
  <c r="EQ414" i="5" s="1"/>
  <c r="EP412" i="5"/>
  <c r="EQ412" i="5" s="1"/>
  <c r="EP410" i="5"/>
  <c r="EQ410" i="5" s="1"/>
  <c r="ER410" i="5" s="1"/>
  <c r="EP408" i="5"/>
  <c r="EQ408" i="5" s="1"/>
  <c r="EP406" i="5"/>
  <c r="EQ406" i="5" s="1"/>
  <c r="EP404" i="5"/>
  <c r="EQ404" i="5" s="1"/>
  <c r="EP402" i="5"/>
  <c r="EQ402" i="5" s="1"/>
  <c r="ER402" i="5" s="1"/>
  <c r="EP400" i="5"/>
  <c r="EQ400" i="5" s="1"/>
  <c r="EP398" i="5"/>
  <c r="EQ398" i="5" s="1"/>
  <c r="EP396" i="5"/>
  <c r="EQ396" i="5" s="1"/>
  <c r="ER396" i="5" s="1"/>
  <c r="EP394" i="5"/>
  <c r="EQ394" i="5" s="1"/>
  <c r="ER394" i="5" s="1"/>
  <c r="EP392" i="5"/>
  <c r="EQ392" i="5" s="1"/>
  <c r="EP390" i="5"/>
  <c r="EQ390" i="5" s="1"/>
  <c r="EP388" i="5"/>
  <c r="EQ388" i="5" s="1"/>
  <c r="ER388" i="5" s="1"/>
  <c r="EP386" i="5"/>
  <c r="EQ386" i="5" s="1"/>
  <c r="ER386" i="5" s="1"/>
  <c r="EP384" i="5"/>
  <c r="EQ384" i="5" s="1"/>
  <c r="ER381" i="5"/>
  <c r="EP382" i="5"/>
  <c r="EQ382" i="5" s="1"/>
  <c r="ER382" i="5" s="1"/>
  <c r="EP380" i="5"/>
  <c r="EQ380" i="5" s="1"/>
  <c r="ER380" i="5" s="1"/>
  <c r="EP378" i="5"/>
  <c r="EQ378" i="5" s="1"/>
  <c r="ER378" i="5" s="1"/>
  <c r="EP376" i="5"/>
  <c r="EQ376" i="5" s="1"/>
  <c r="ER376" i="5" s="1"/>
  <c r="EP374" i="5"/>
  <c r="EQ374" i="5" s="1"/>
  <c r="ER374" i="5" s="1"/>
  <c r="EP372" i="5"/>
  <c r="EQ372" i="5" s="1"/>
  <c r="ER372" i="5" s="1"/>
  <c r="EP370" i="5"/>
  <c r="EQ370" i="5" s="1"/>
  <c r="ER370" i="5" s="1"/>
  <c r="EP368" i="5"/>
  <c r="EQ368" i="5" s="1"/>
  <c r="ER368" i="5" s="1"/>
  <c r="EP366" i="5"/>
  <c r="EQ366" i="5" s="1"/>
  <c r="ER366" i="5" s="1"/>
  <c r="EP364" i="5"/>
  <c r="EQ364" i="5" s="1"/>
  <c r="ER364" i="5" s="1"/>
  <c r="EP362" i="5"/>
  <c r="EQ362" i="5" s="1"/>
  <c r="ER362" i="5" s="1"/>
  <c r="EP360" i="5"/>
  <c r="EQ360" i="5" s="1"/>
  <c r="ER360" i="5" s="1"/>
  <c r="EP358" i="5"/>
  <c r="EQ358" i="5" s="1"/>
  <c r="ER358" i="5" s="1"/>
  <c r="EP356" i="5"/>
  <c r="EQ356" i="5" s="1"/>
  <c r="ER356" i="5" s="1"/>
  <c r="EP354" i="5"/>
  <c r="EQ354" i="5" s="1"/>
  <c r="ER354" i="5" s="1"/>
  <c r="EP352" i="5"/>
  <c r="EQ352" i="5" s="1"/>
  <c r="ER352" i="5" s="1"/>
  <c r="EP350" i="5"/>
  <c r="EQ350" i="5" s="1"/>
  <c r="ER350" i="5" s="1"/>
  <c r="EP348" i="5"/>
  <c r="EQ348" i="5" s="1"/>
  <c r="ER348" i="5" s="1"/>
  <c r="EP346" i="5"/>
  <c r="EQ346" i="5" s="1"/>
  <c r="ER346" i="5" s="1"/>
  <c r="EP344" i="5"/>
  <c r="EQ344" i="5" s="1"/>
  <c r="ER344" i="5" s="1"/>
  <c r="EP342" i="5"/>
  <c r="EQ342" i="5" s="1"/>
  <c r="ER342" i="5" s="1"/>
  <c r="EP340" i="5"/>
  <c r="EQ340" i="5" s="1"/>
  <c r="ER340" i="5" s="1"/>
  <c r="EP338" i="5"/>
  <c r="EQ338" i="5" s="1"/>
  <c r="ER338" i="5" s="1"/>
  <c r="EP336" i="5"/>
  <c r="EQ336" i="5" s="1"/>
  <c r="ER336" i="5" s="1"/>
  <c r="EP334" i="5"/>
  <c r="EQ334" i="5" s="1"/>
  <c r="ER334" i="5" s="1"/>
  <c r="EP332" i="5"/>
  <c r="EQ332" i="5" s="1"/>
  <c r="ER332" i="5" s="1"/>
  <c r="EP330" i="5"/>
  <c r="EQ330" i="5" s="1"/>
  <c r="ER330" i="5" s="1"/>
  <c r="EP328" i="5"/>
  <c r="EQ328" i="5" s="1"/>
  <c r="ER328" i="5" s="1"/>
  <c r="EP326" i="5"/>
  <c r="EQ326" i="5" s="1"/>
  <c r="ER326" i="5" s="1"/>
  <c r="EP324" i="5"/>
  <c r="EQ324" i="5" s="1"/>
  <c r="ER324" i="5" s="1"/>
  <c r="EP322" i="5"/>
  <c r="EQ322" i="5" s="1"/>
  <c r="ER322" i="5" s="1"/>
  <c r="EP317" i="5"/>
  <c r="EQ317" i="5" s="1"/>
  <c r="ER317" i="5" s="1"/>
  <c r="EP315" i="5"/>
  <c r="EQ315" i="5" s="1"/>
  <c r="ER315" i="5" s="1"/>
  <c r="EP308" i="5"/>
  <c r="EQ308" i="5" s="1"/>
  <c r="ER308" i="5" s="1"/>
  <c r="EP306" i="5"/>
  <c r="EQ306" i="5" s="1"/>
  <c r="ER306" i="5" s="1"/>
  <c r="EP301" i="5"/>
  <c r="EQ301" i="5" s="1"/>
  <c r="ER301" i="5" s="1"/>
  <c r="EP299" i="5"/>
  <c r="EQ299" i="5" s="1"/>
  <c r="ER299" i="5" s="1"/>
  <c r="EP292" i="5"/>
  <c r="EQ292" i="5" s="1"/>
  <c r="ER292" i="5" s="1"/>
  <c r="EP290" i="5"/>
  <c r="EQ290" i="5" s="1"/>
  <c r="ER290" i="5" s="1"/>
  <c r="EP287" i="5"/>
  <c r="EQ287" i="5" s="1"/>
  <c r="ER287" i="5" s="1"/>
  <c r="EP285" i="5"/>
  <c r="EQ285" i="5" s="1"/>
  <c r="ER285" i="5" s="1"/>
  <c r="EP280" i="5"/>
  <c r="EQ280" i="5" s="1"/>
  <c r="ER280" i="5" s="1"/>
  <c r="EP278" i="5"/>
  <c r="EQ278" i="5" s="1"/>
  <c r="ER278" i="5" s="1"/>
  <c r="EP276" i="5"/>
  <c r="EQ276" i="5" s="1"/>
  <c r="ER276" i="5" s="1"/>
  <c r="EP274" i="5"/>
  <c r="EQ274" i="5" s="1"/>
  <c r="ER274" i="5" s="1"/>
  <c r="EP272" i="5"/>
  <c r="EQ272" i="5" s="1"/>
  <c r="ER272" i="5" s="1"/>
  <c r="EP270" i="5"/>
  <c r="EQ270" i="5" s="1"/>
  <c r="ER270" i="5" s="1"/>
  <c r="EP268" i="5"/>
  <c r="EQ268" i="5" s="1"/>
  <c r="ER268" i="5" s="1"/>
  <c r="EP266" i="5"/>
  <c r="EQ266" i="5" s="1"/>
  <c r="ER266" i="5" s="1"/>
  <c r="EP264" i="5"/>
  <c r="EQ264" i="5" s="1"/>
  <c r="ER264" i="5" s="1"/>
  <c r="EP262" i="5"/>
  <c r="EQ262" i="5" s="1"/>
  <c r="ER262" i="5" s="1"/>
  <c r="EP260" i="5"/>
  <c r="EQ260" i="5" s="1"/>
  <c r="ER260" i="5" s="1"/>
  <c r="EP258" i="5"/>
  <c r="EQ258" i="5" s="1"/>
  <c r="ER258" i="5" s="1"/>
  <c r="EP195" i="5"/>
  <c r="EQ195" i="5" s="1"/>
  <c r="ER195" i="5" s="1"/>
  <c r="EP549" i="5"/>
  <c r="EQ549" i="5" s="1"/>
  <c r="ER549" i="5" s="1"/>
  <c r="ER546" i="5"/>
  <c r="EP547" i="5"/>
  <c r="EQ547" i="5" s="1"/>
  <c r="ER547" i="5" s="1"/>
  <c r="ER544" i="5"/>
  <c r="EP545" i="5"/>
  <c r="EQ545" i="5" s="1"/>
  <c r="ER545" i="5" s="1"/>
  <c r="EP543" i="5"/>
  <c r="EQ543" i="5" s="1"/>
  <c r="ER543" i="5" s="1"/>
  <c r="ER540" i="5"/>
  <c r="EP541" i="5"/>
  <c r="EQ541" i="5" s="1"/>
  <c r="ER541" i="5" s="1"/>
  <c r="EP539" i="5"/>
  <c r="EQ539" i="5" s="1"/>
  <c r="ER539" i="5" s="1"/>
  <c r="EP537" i="5"/>
  <c r="EQ537" i="5" s="1"/>
  <c r="EP535" i="5"/>
  <c r="EQ535" i="5" s="1"/>
  <c r="ER535" i="5" s="1"/>
  <c r="EP533" i="5"/>
  <c r="EQ533" i="5" s="1"/>
  <c r="ER533" i="5" s="1"/>
  <c r="EP531" i="5"/>
  <c r="EQ531" i="5" s="1"/>
  <c r="ER531" i="5" s="1"/>
  <c r="ER528" i="5"/>
  <c r="EP529" i="5"/>
  <c r="EQ529" i="5" s="1"/>
  <c r="EP527" i="5"/>
  <c r="EQ527" i="5" s="1"/>
  <c r="ER527" i="5" s="1"/>
  <c r="EP525" i="5"/>
  <c r="EQ525" i="5" s="1"/>
  <c r="ER525" i="5" s="1"/>
  <c r="EP523" i="5"/>
  <c r="EQ523" i="5" s="1"/>
  <c r="ER523" i="5" s="1"/>
  <c r="EP521" i="5"/>
  <c r="EQ521" i="5" s="1"/>
  <c r="ER521" i="5" s="1"/>
  <c r="EP519" i="5"/>
  <c r="EQ519" i="5" s="1"/>
  <c r="ER519" i="5" s="1"/>
  <c r="ER516" i="5"/>
  <c r="EP517" i="5"/>
  <c r="EQ517" i="5" s="1"/>
  <c r="ER517" i="5" s="1"/>
  <c r="EP515" i="5"/>
  <c r="EQ515" i="5" s="1"/>
  <c r="ER515" i="5" s="1"/>
  <c r="ER512" i="5"/>
  <c r="EP513" i="5"/>
  <c r="EQ513" i="5" s="1"/>
  <c r="ER510" i="5"/>
  <c r="EP511" i="5"/>
  <c r="EQ511" i="5" s="1"/>
  <c r="ER511" i="5" s="1"/>
  <c r="EP509" i="5"/>
  <c r="EQ509" i="5" s="1"/>
  <c r="ER509" i="5" s="1"/>
  <c r="EP507" i="5"/>
  <c r="EQ507" i="5" s="1"/>
  <c r="ER507" i="5" s="1"/>
  <c r="EP505" i="5"/>
  <c r="EQ505" i="5" s="1"/>
  <c r="ER505" i="5" s="1"/>
  <c r="ER502" i="5"/>
  <c r="EP503" i="5"/>
  <c r="EQ503" i="5" s="1"/>
  <c r="EP501" i="5"/>
  <c r="EQ501" i="5" s="1"/>
  <c r="ER501" i="5" s="1"/>
  <c r="ER498" i="5"/>
  <c r="EP499" i="5"/>
  <c r="EQ499" i="5" s="1"/>
  <c r="ER499" i="5" s="1"/>
  <c r="EP497" i="5"/>
  <c r="EQ497" i="5" s="1"/>
  <c r="ER497" i="5" s="1"/>
  <c r="EP495" i="5"/>
  <c r="EQ495" i="5" s="1"/>
  <c r="ER495" i="5" s="1"/>
  <c r="EP493" i="5"/>
  <c r="EQ493" i="5" s="1"/>
  <c r="ER493" i="5" s="1"/>
  <c r="EP491" i="5"/>
  <c r="EQ491" i="5" s="1"/>
  <c r="ER491" i="5" s="1"/>
  <c r="EP489" i="5"/>
  <c r="EQ489" i="5" s="1"/>
  <c r="ER489" i="5" s="1"/>
  <c r="ER486" i="5"/>
  <c r="EP487" i="5"/>
  <c r="EQ487" i="5" s="1"/>
  <c r="ER487" i="5" s="1"/>
  <c r="EP485" i="5"/>
  <c r="EQ485" i="5" s="1"/>
  <c r="ER485" i="5" s="1"/>
  <c r="ER482" i="5"/>
  <c r="EP483" i="5"/>
  <c r="EQ483" i="5" s="1"/>
  <c r="ER483" i="5" s="1"/>
  <c r="EP481" i="5"/>
  <c r="EQ481" i="5" s="1"/>
  <c r="ER481" i="5" s="1"/>
  <c r="EP479" i="5"/>
  <c r="EQ479" i="5" s="1"/>
  <c r="EP477" i="5"/>
  <c r="EQ477" i="5" s="1"/>
  <c r="ER477" i="5" s="1"/>
  <c r="EP475" i="5"/>
  <c r="EQ475" i="5" s="1"/>
  <c r="ER475" i="5" s="1"/>
  <c r="EP473" i="5"/>
  <c r="EQ473" i="5" s="1"/>
  <c r="ER473" i="5" s="1"/>
  <c r="ER470" i="5"/>
  <c r="EP471" i="5"/>
  <c r="EQ471" i="5" s="1"/>
  <c r="ER471" i="5" s="1"/>
  <c r="EP469" i="5"/>
  <c r="EQ469" i="5" s="1"/>
  <c r="ER469" i="5" s="1"/>
  <c r="ER466" i="5"/>
  <c r="EP467" i="5"/>
  <c r="EQ467" i="5" s="1"/>
  <c r="ER467" i="5" s="1"/>
  <c r="EP465" i="5"/>
  <c r="EQ465" i="5" s="1"/>
  <c r="ER465" i="5" s="1"/>
  <c r="ER462" i="5"/>
  <c r="EP463" i="5"/>
  <c r="EQ463" i="5" s="1"/>
  <c r="EP461" i="5"/>
  <c r="EQ461" i="5" s="1"/>
  <c r="ER461" i="5" s="1"/>
  <c r="EP459" i="5"/>
  <c r="EQ459" i="5" s="1"/>
  <c r="ER459" i="5" s="1"/>
  <c r="EP457" i="5"/>
  <c r="EQ457" i="5" s="1"/>
  <c r="ER457" i="5" s="1"/>
  <c r="ER454" i="5"/>
  <c r="EP455" i="5"/>
  <c r="EQ455" i="5" s="1"/>
  <c r="EP453" i="5"/>
  <c r="EQ453" i="5" s="1"/>
  <c r="ER453" i="5" s="1"/>
  <c r="EP451" i="5"/>
  <c r="EQ451" i="5" s="1"/>
  <c r="ER451" i="5" s="1"/>
  <c r="EP449" i="5"/>
  <c r="EQ449" i="5" s="1"/>
  <c r="ER449" i="5" s="1"/>
  <c r="EP447" i="5"/>
  <c r="EQ447" i="5" s="1"/>
  <c r="ER447" i="5" s="1"/>
  <c r="EP445" i="5"/>
  <c r="EQ445" i="5" s="1"/>
  <c r="ER445" i="5" s="1"/>
  <c r="EP443" i="5"/>
  <c r="EQ443" i="5" s="1"/>
  <c r="ER443" i="5" s="1"/>
  <c r="EP441" i="5"/>
  <c r="EQ441" i="5" s="1"/>
  <c r="ER441" i="5" s="1"/>
  <c r="EP439" i="5"/>
  <c r="EQ439" i="5" s="1"/>
  <c r="ER439" i="5" s="1"/>
  <c r="EP437" i="5"/>
  <c r="EQ437" i="5" s="1"/>
  <c r="ER437" i="5" s="1"/>
  <c r="EP435" i="5"/>
  <c r="EQ435" i="5" s="1"/>
  <c r="ER435" i="5" s="1"/>
  <c r="EP433" i="5"/>
  <c r="EQ433" i="5" s="1"/>
  <c r="ER433" i="5" s="1"/>
  <c r="EP431" i="5"/>
  <c r="EQ431" i="5" s="1"/>
  <c r="EP429" i="5"/>
  <c r="EQ429" i="5" s="1"/>
  <c r="EP427" i="5"/>
  <c r="EQ427" i="5" s="1"/>
  <c r="ER427" i="5" s="1"/>
  <c r="EP425" i="5"/>
  <c r="EQ425" i="5" s="1"/>
  <c r="ER425" i="5" s="1"/>
  <c r="EP423" i="5"/>
  <c r="EQ423" i="5" s="1"/>
  <c r="EP421" i="5"/>
  <c r="EQ421" i="5" s="1"/>
  <c r="ER421" i="5" s="1"/>
  <c r="EP419" i="5"/>
  <c r="EQ419" i="5" s="1"/>
  <c r="ER419" i="5" s="1"/>
  <c r="EP417" i="5"/>
  <c r="EQ417" i="5" s="1"/>
  <c r="ER417" i="5" s="1"/>
  <c r="EP320" i="5"/>
  <c r="EQ320" i="5" s="1"/>
  <c r="ER320" i="5" s="1"/>
  <c r="EP318" i="5"/>
  <c r="EQ318" i="5" s="1"/>
  <c r="ER318" i="5" s="1"/>
  <c r="EP313" i="5"/>
  <c r="EQ313" i="5" s="1"/>
  <c r="ER313" i="5" s="1"/>
  <c r="EP311" i="5"/>
  <c r="EQ311" i="5" s="1"/>
  <c r="ER311" i="5" s="1"/>
  <c r="EP304" i="5"/>
  <c r="EQ304" i="5" s="1"/>
  <c r="ER304" i="5" s="1"/>
  <c r="EP302" i="5"/>
  <c r="EQ302" i="5" s="1"/>
  <c r="ER302" i="5" s="1"/>
  <c r="EP297" i="5"/>
  <c r="EQ297" i="5" s="1"/>
  <c r="ER297" i="5" s="1"/>
  <c r="EP295" i="5"/>
  <c r="EQ295" i="5" s="1"/>
  <c r="ER295" i="5" s="1"/>
  <c r="EP283" i="5"/>
  <c r="EQ283" i="5" s="1"/>
  <c r="ER283" i="5" s="1"/>
  <c r="EP281" i="5"/>
  <c r="EQ281" i="5" s="1"/>
  <c r="ER281" i="5" s="1"/>
  <c r="EP256" i="5"/>
  <c r="EQ256" i="5" s="1"/>
  <c r="ER256" i="5" s="1"/>
  <c r="EP254" i="5"/>
  <c r="EQ254" i="5" s="1"/>
  <c r="ER254" i="5" s="1"/>
  <c r="EP252" i="5"/>
  <c r="EQ252" i="5" s="1"/>
  <c r="ER252" i="5" s="1"/>
  <c r="EP250" i="5"/>
  <c r="EQ250" i="5" s="1"/>
  <c r="ER250" i="5" s="1"/>
  <c r="EP248" i="5"/>
  <c r="EQ248" i="5" s="1"/>
  <c r="ER248" i="5" s="1"/>
  <c r="EP246" i="5"/>
  <c r="EQ246" i="5" s="1"/>
  <c r="ER246" i="5" s="1"/>
  <c r="EP244" i="5"/>
  <c r="EQ244" i="5" s="1"/>
  <c r="ER244" i="5" s="1"/>
  <c r="EP242" i="5"/>
  <c r="EQ242" i="5" s="1"/>
  <c r="ER242" i="5" s="1"/>
  <c r="EP240" i="5"/>
  <c r="EQ240" i="5" s="1"/>
  <c r="ER240" i="5" s="1"/>
  <c r="EP238" i="5"/>
  <c r="EQ238" i="5" s="1"/>
  <c r="ER238" i="5" s="1"/>
  <c r="EP236" i="5"/>
  <c r="EQ236" i="5" s="1"/>
  <c r="ER236" i="5" s="1"/>
  <c r="EP234" i="5"/>
  <c r="EQ234" i="5" s="1"/>
  <c r="ER234" i="5" s="1"/>
  <c r="EP232" i="5"/>
  <c r="EQ232" i="5" s="1"/>
  <c r="ER232" i="5" s="1"/>
  <c r="EP230" i="5"/>
  <c r="EQ230" i="5" s="1"/>
  <c r="ER230" i="5" s="1"/>
  <c r="EP228" i="5"/>
  <c r="EQ228" i="5" s="1"/>
  <c r="ER228" i="5" s="1"/>
  <c r="EP226" i="5"/>
  <c r="EQ226" i="5" s="1"/>
  <c r="ER226" i="5" s="1"/>
  <c r="EP224" i="5"/>
  <c r="EQ224" i="5" s="1"/>
  <c r="ER224" i="5" s="1"/>
  <c r="EP222" i="5"/>
  <c r="EQ222" i="5" s="1"/>
  <c r="ER222" i="5" s="1"/>
  <c r="EP220" i="5"/>
  <c r="EQ220" i="5" s="1"/>
  <c r="ER220" i="5" s="1"/>
  <c r="EP218" i="5"/>
  <c r="EQ218" i="5" s="1"/>
  <c r="ER218" i="5" s="1"/>
  <c r="EP216" i="5"/>
  <c r="EQ216" i="5" s="1"/>
  <c r="ER216" i="5" s="1"/>
  <c r="EP214" i="5"/>
  <c r="EQ214" i="5" s="1"/>
  <c r="ER214" i="5" s="1"/>
  <c r="EP212" i="5"/>
  <c r="EQ212" i="5" s="1"/>
  <c r="ER212" i="5" s="1"/>
  <c r="EP210" i="5"/>
  <c r="EQ210" i="5" s="1"/>
  <c r="ER210" i="5" s="1"/>
  <c r="EP208" i="5"/>
  <c r="EQ208" i="5" s="1"/>
  <c r="ER208" i="5" s="1"/>
  <c r="EP206" i="5"/>
  <c r="EQ206" i="5" s="1"/>
  <c r="ER206" i="5" s="1"/>
  <c r="EP204" i="5"/>
  <c r="EQ204" i="5" s="1"/>
  <c r="ER204" i="5" s="1"/>
  <c r="EP202" i="5"/>
  <c r="EQ202" i="5" s="1"/>
  <c r="ER202" i="5" s="1"/>
  <c r="EP200" i="5"/>
  <c r="EQ200" i="5" s="1"/>
  <c r="ER200" i="5" s="1"/>
  <c r="EP198" i="5"/>
  <c r="EQ198" i="5" s="1"/>
  <c r="ER198" i="5" s="1"/>
  <c r="EP193" i="5"/>
  <c r="EQ193" i="5" s="1"/>
  <c r="ER193" i="5" s="1"/>
  <c r="EP191" i="5"/>
  <c r="EQ191" i="5" s="1"/>
  <c r="ER191" i="5" s="1"/>
  <c r="EP189" i="5"/>
  <c r="EQ189" i="5" s="1"/>
  <c r="ER189" i="5" s="1"/>
  <c r="EP187" i="5"/>
  <c r="EQ187" i="5" s="1"/>
  <c r="ER187" i="5" s="1"/>
  <c r="EP185" i="5"/>
  <c r="EQ185" i="5" s="1"/>
  <c r="ER185" i="5" s="1"/>
  <c r="EP183" i="5"/>
  <c r="EQ183" i="5" s="1"/>
  <c r="ER183" i="5" s="1"/>
  <c r="EP181" i="5"/>
  <c r="EQ181" i="5" s="1"/>
  <c r="ER181" i="5" s="1"/>
  <c r="EP179" i="5"/>
  <c r="EQ179" i="5" s="1"/>
  <c r="ER179" i="5" s="1"/>
  <c r="ER414" i="5"/>
  <c r="EP415" i="5"/>
  <c r="EQ415" i="5" s="1"/>
  <c r="ER415" i="5" s="1"/>
  <c r="ER412" i="5"/>
  <c r="EP413" i="5"/>
  <c r="EQ413" i="5" s="1"/>
  <c r="ER413" i="5" s="1"/>
  <c r="EP411" i="5"/>
  <c r="EQ411" i="5" s="1"/>
  <c r="ER411" i="5" s="1"/>
  <c r="ER408" i="5"/>
  <c r="EP409" i="5"/>
  <c r="EQ409" i="5" s="1"/>
  <c r="ER409" i="5" s="1"/>
  <c r="ER406" i="5"/>
  <c r="EP407" i="5"/>
  <c r="EQ407" i="5" s="1"/>
  <c r="ER407" i="5" s="1"/>
  <c r="ER404" i="5"/>
  <c r="EP405" i="5"/>
  <c r="EQ405" i="5" s="1"/>
  <c r="ER405" i="5" s="1"/>
  <c r="EP403" i="5"/>
  <c r="EQ403" i="5" s="1"/>
  <c r="ER403" i="5" s="1"/>
  <c r="ER400" i="5"/>
  <c r="EP401" i="5"/>
  <c r="EQ401" i="5" s="1"/>
  <c r="ER401" i="5" s="1"/>
  <c r="ER398" i="5"/>
  <c r="EP399" i="5"/>
  <c r="EQ399" i="5" s="1"/>
  <c r="ER399" i="5" s="1"/>
  <c r="EP397" i="5"/>
  <c r="EQ397" i="5" s="1"/>
  <c r="ER397" i="5" s="1"/>
  <c r="EP395" i="5"/>
  <c r="EQ395" i="5" s="1"/>
  <c r="ER395" i="5" s="1"/>
  <c r="ER392" i="5"/>
  <c r="EP393" i="5"/>
  <c r="EQ393" i="5" s="1"/>
  <c r="ER393" i="5" s="1"/>
  <c r="ER390" i="5"/>
  <c r="EP391" i="5"/>
  <c r="EQ391" i="5" s="1"/>
  <c r="ER391" i="5" s="1"/>
  <c r="EP389" i="5"/>
  <c r="EQ389" i="5" s="1"/>
  <c r="ER389" i="5" s="1"/>
  <c r="EP387" i="5"/>
  <c r="EQ387" i="5" s="1"/>
  <c r="ER387" i="5" s="1"/>
  <c r="ER384" i="5"/>
  <c r="EP385" i="5"/>
  <c r="EQ385" i="5" s="1"/>
  <c r="ER385" i="5" s="1"/>
  <c r="EP383" i="5"/>
  <c r="EQ383" i="5" s="1"/>
  <c r="ER383" i="5" s="1"/>
  <c r="EP379" i="5"/>
  <c r="EQ379" i="5" s="1"/>
  <c r="ER379" i="5" s="1"/>
  <c r="EP377" i="5"/>
  <c r="EQ377" i="5" s="1"/>
  <c r="ER377" i="5" s="1"/>
  <c r="EP375" i="5"/>
  <c r="EQ375" i="5" s="1"/>
  <c r="ER375" i="5" s="1"/>
  <c r="EP373" i="5"/>
  <c r="EQ373" i="5" s="1"/>
  <c r="ER373" i="5" s="1"/>
  <c r="EP371" i="5"/>
  <c r="EQ371" i="5" s="1"/>
  <c r="ER371" i="5" s="1"/>
  <c r="EP369" i="5"/>
  <c r="EQ369" i="5" s="1"/>
  <c r="ER369" i="5" s="1"/>
  <c r="EP367" i="5"/>
  <c r="EQ367" i="5" s="1"/>
  <c r="ER367" i="5" s="1"/>
  <c r="EP365" i="5"/>
  <c r="EQ365" i="5" s="1"/>
  <c r="ER365" i="5" s="1"/>
  <c r="EP363" i="5"/>
  <c r="EQ363" i="5" s="1"/>
  <c r="ER363" i="5" s="1"/>
  <c r="EP361" i="5"/>
  <c r="EQ361" i="5" s="1"/>
  <c r="ER361" i="5" s="1"/>
  <c r="EP359" i="5"/>
  <c r="EQ359" i="5" s="1"/>
  <c r="ER359" i="5" s="1"/>
  <c r="EP357" i="5"/>
  <c r="EQ357" i="5" s="1"/>
  <c r="ER357" i="5" s="1"/>
  <c r="EP355" i="5"/>
  <c r="EQ355" i="5" s="1"/>
  <c r="ER355" i="5" s="1"/>
  <c r="EP353" i="5"/>
  <c r="EQ353" i="5" s="1"/>
  <c r="ER353" i="5" s="1"/>
  <c r="EP351" i="5"/>
  <c r="EQ351" i="5" s="1"/>
  <c r="ER351" i="5" s="1"/>
  <c r="EP349" i="5"/>
  <c r="EQ349" i="5" s="1"/>
  <c r="ER349" i="5" s="1"/>
  <c r="EP347" i="5"/>
  <c r="EQ347" i="5" s="1"/>
  <c r="ER347" i="5" s="1"/>
  <c r="EP345" i="5"/>
  <c r="EQ345" i="5" s="1"/>
  <c r="ER345" i="5" s="1"/>
  <c r="EP343" i="5"/>
  <c r="EQ343" i="5" s="1"/>
  <c r="ER343" i="5" s="1"/>
  <c r="EP341" i="5"/>
  <c r="EQ341" i="5" s="1"/>
  <c r="ER341" i="5" s="1"/>
  <c r="EP339" i="5"/>
  <c r="EQ339" i="5" s="1"/>
  <c r="ER339" i="5" s="1"/>
  <c r="EP337" i="5"/>
  <c r="EQ337" i="5" s="1"/>
  <c r="ER337" i="5" s="1"/>
  <c r="EP335" i="5"/>
  <c r="EQ335" i="5" s="1"/>
  <c r="ER335" i="5" s="1"/>
  <c r="EP333" i="5"/>
  <c r="EQ333" i="5" s="1"/>
  <c r="ER333" i="5" s="1"/>
  <c r="EP331" i="5"/>
  <c r="EQ331" i="5" s="1"/>
  <c r="ER331" i="5" s="1"/>
  <c r="EP329" i="5"/>
  <c r="EQ329" i="5" s="1"/>
  <c r="ER329" i="5" s="1"/>
  <c r="EP327" i="5"/>
  <c r="EQ327" i="5" s="1"/>
  <c r="ER327" i="5" s="1"/>
  <c r="EP325" i="5"/>
  <c r="EQ325" i="5" s="1"/>
  <c r="ER325" i="5" s="1"/>
  <c r="EP323" i="5"/>
  <c r="EQ323" i="5" s="1"/>
  <c r="ER323" i="5" s="1"/>
  <c r="EP316" i="5"/>
  <c r="EQ316" i="5" s="1"/>
  <c r="ER316" i="5" s="1"/>
  <c r="EP314" i="5"/>
  <c r="EQ314" i="5" s="1"/>
  <c r="ER314" i="5" s="1"/>
  <c r="EP309" i="5"/>
  <c r="EQ309" i="5" s="1"/>
  <c r="ER309" i="5" s="1"/>
  <c r="EP307" i="5"/>
  <c r="EQ307" i="5" s="1"/>
  <c r="ER307" i="5" s="1"/>
  <c r="EP300" i="5"/>
  <c r="EQ300" i="5" s="1"/>
  <c r="ER300" i="5" s="1"/>
  <c r="EP298" i="5"/>
  <c r="EQ298" i="5" s="1"/>
  <c r="ER298" i="5" s="1"/>
  <c r="EP293" i="5"/>
  <c r="EQ293" i="5" s="1"/>
  <c r="ER293" i="5" s="1"/>
  <c r="EP291" i="5"/>
  <c r="EQ291" i="5" s="1"/>
  <c r="ER291" i="5" s="1"/>
  <c r="EP289" i="5"/>
  <c r="EQ289" i="5" s="1"/>
  <c r="ER289" i="5" s="1"/>
  <c r="EP288" i="5"/>
  <c r="EQ288" i="5" s="1"/>
  <c r="ER288" i="5" s="1"/>
  <c r="EP286" i="5"/>
  <c r="EQ286" i="5" s="1"/>
  <c r="ER286" i="5" s="1"/>
  <c r="EP279" i="5"/>
  <c r="EQ279" i="5" s="1"/>
  <c r="ER279" i="5" s="1"/>
  <c r="EP277" i="5"/>
  <c r="EQ277" i="5" s="1"/>
  <c r="ER277" i="5" s="1"/>
  <c r="EP275" i="5"/>
  <c r="EQ275" i="5" s="1"/>
  <c r="ER275" i="5" s="1"/>
  <c r="EP273" i="5"/>
  <c r="EQ273" i="5" s="1"/>
  <c r="ER273" i="5" s="1"/>
  <c r="EP271" i="5"/>
  <c r="EQ271" i="5" s="1"/>
  <c r="ER271" i="5" s="1"/>
  <c r="EP269" i="5"/>
  <c r="EQ269" i="5" s="1"/>
  <c r="ER269" i="5" s="1"/>
  <c r="EP267" i="5"/>
  <c r="EQ267" i="5" s="1"/>
  <c r="ER267" i="5" s="1"/>
  <c r="EP265" i="5"/>
  <c r="EQ265" i="5" s="1"/>
  <c r="ER265" i="5" s="1"/>
  <c r="EP263" i="5"/>
  <c r="EQ263" i="5" s="1"/>
  <c r="ER263" i="5" s="1"/>
  <c r="EP261" i="5"/>
  <c r="EQ261" i="5" s="1"/>
  <c r="ER261" i="5" s="1"/>
  <c r="EP259" i="5"/>
  <c r="EQ259" i="5" s="1"/>
  <c r="ER259" i="5" s="1"/>
  <c r="EP257" i="5"/>
  <c r="EQ257" i="5" s="1"/>
  <c r="ER257" i="5" s="1"/>
  <c r="EP196" i="5"/>
  <c r="EQ196" i="5" s="1"/>
  <c r="ER196" i="5" s="1"/>
  <c r="EP548" i="5"/>
  <c r="EQ548" i="5" s="1"/>
  <c r="ER548" i="5" s="1"/>
  <c r="EP542" i="5"/>
  <c r="EQ542" i="5" s="1"/>
  <c r="ER542" i="5" s="1"/>
  <c r="ER537" i="5"/>
  <c r="EP538" i="5"/>
  <c r="EQ538" i="5" s="1"/>
  <c r="ER538" i="5" s="1"/>
  <c r="EP534" i="5"/>
  <c r="EQ534" i="5" s="1"/>
  <c r="ER534" i="5" s="1"/>
  <c r="ER529" i="5"/>
  <c r="EP530" i="5"/>
  <c r="EQ530" i="5" s="1"/>
  <c r="ER530" i="5" s="1"/>
  <c r="EP526" i="5"/>
  <c r="EQ526" i="5" s="1"/>
  <c r="ER526" i="5" s="1"/>
  <c r="EP522" i="5"/>
  <c r="EQ522" i="5" s="1"/>
  <c r="ER522" i="5" s="1"/>
  <c r="EP518" i="5"/>
  <c r="EQ518" i="5" s="1"/>
  <c r="ER518" i="5" s="1"/>
  <c r="ER513" i="5"/>
  <c r="EP514" i="5"/>
  <c r="EQ514" i="5" s="1"/>
  <c r="ER514" i="5" s="1"/>
  <c r="EP508" i="5"/>
  <c r="EQ508" i="5" s="1"/>
  <c r="ER508" i="5" s="1"/>
  <c r="ER503" i="5"/>
  <c r="EP504" i="5"/>
  <c r="EQ504" i="5" s="1"/>
  <c r="ER504" i="5" s="1"/>
  <c r="EP500" i="5"/>
  <c r="EQ500" i="5" s="1"/>
  <c r="ER500" i="5" s="1"/>
  <c r="EP496" i="5"/>
  <c r="EQ496" i="5" s="1"/>
  <c r="ER496" i="5" s="1"/>
  <c r="EP492" i="5"/>
  <c r="EQ492" i="5" s="1"/>
  <c r="ER492" i="5" s="1"/>
  <c r="EP488" i="5"/>
  <c r="EQ488" i="5" s="1"/>
  <c r="ER488" i="5" s="1"/>
  <c r="EP484" i="5"/>
  <c r="EQ484" i="5" s="1"/>
  <c r="ER484" i="5" s="1"/>
  <c r="ER479" i="5"/>
  <c r="EP480" i="5"/>
  <c r="EQ480" i="5" s="1"/>
  <c r="ER480" i="5" s="1"/>
  <c r="EP476" i="5"/>
  <c r="EQ476" i="5" s="1"/>
  <c r="ER476" i="5" s="1"/>
  <c r="EP472" i="5"/>
  <c r="EQ472" i="5" s="1"/>
  <c r="ER472" i="5" s="1"/>
  <c r="EP468" i="5"/>
  <c r="EQ468" i="5" s="1"/>
  <c r="ER468" i="5" s="1"/>
  <c r="ER463" i="5"/>
  <c r="EP464" i="5"/>
  <c r="EQ464" i="5" s="1"/>
  <c r="ER464" i="5" s="1"/>
  <c r="EP460" i="5"/>
  <c r="EQ460" i="5" s="1"/>
  <c r="ER460" i="5" s="1"/>
  <c r="ER455" i="5"/>
  <c r="EP456" i="5"/>
  <c r="EQ456" i="5" s="1"/>
  <c r="ER456" i="5" s="1"/>
  <c r="EP452" i="5"/>
  <c r="EQ452" i="5" s="1"/>
  <c r="ER452" i="5" s="1"/>
  <c r="EP450" i="5"/>
  <c r="EQ450" i="5" s="1"/>
  <c r="ER450" i="5" s="1"/>
  <c r="EP448" i="5"/>
  <c r="EQ448" i="5" s="1"/>
  <c r="ER448" i="5" s="1"/>
  <c r="EP446" i="5"/>
  <c r="EQ446" i="5" s="1"/>
  <c r="ER446" i="5" s="1"/>
  <c r="EP444" i="5"/>
  <c r="EQ444" i="5" s="1"/>
  <c r="ER444" i="5" s="1"/>
  <c r="EP442" i="5"/>
  <c r="EQ442" i="5" s="1"/>
  <c r="ER442" i="5" s="1"/>
  <c r="EP440" i="5"/>
  <c r="EQ440" i="5" s="1"/>
  <c r="ER440" i="5" s="1"/>
  <c r="EP438" i="5"/>
  <c r="EQ438" i="5" s="1"/>
  <c r="ER438" i="5" s="1"/>
  <c r="EP436" i="5"/>
  <c r="EQ436" i="5" s="1"/>
  <c r="ER436" i="5" s="1"/>
  <c r="EP434" i="5"/>
  <c r="EQ434" i="5" s="1"/>
  <c r="ER434" i="5" s="1"/>
  <c r="ER431" i="5"/>
  <c r="EP432" i="5"/>
  <c r="EQ432" i="5" s="1"/>
  <c r="ER432" i="5" s="1"/>
  <c r="ER429" i="5"/>
  <c r="EP430" i="5"/>
  <c r="EQ430" i="5" s="1"/>
  <c r="ER430" i="5" s="1"/>
  <c r="EP428" i="5"/>
  <c r="EQ428" i="5" s="1"/>
  <c r="ER428" i="5" s="1"/>
  <c r="EP426" i="5"/>
  <c r="EQ426" i="5" s="1"/>
  <c r="ER426" i="5" s="1"/>
  <c r="ER423" i="5"/>
  <c r="EP424" i="5"/>
  <c r="EQ424" i="5" s="1"/>
  <c r="ER424" i="5" s="1"/>
  <c r="EP422" i="5"/>
  <c r="EQ422" i="5" s="1"/>
  <c r="ER422" i="5" s="1"/>
  <c r="EP420" i="5"/>
  <c r="EQ420" i="5" s="1"/>
  <c r="ER420" i="5" s="1"/>
  <c r="EP418" i="5"/>
  <c r="EQ418" i="5" s="1"/>
  <c r="ER418" i="5" s="1"/>
  <c r="EP416" i="5"/>
  <c r="EQ416" i="5" s="1"/>
  <c r="ER416" i="5" s="1"/>
  <c r="EP321" i="5"/>
  <c r="EQ321" i="5" s="1"/>
  <c r="ER321" i="5" s="1"/>
  <c r="EP319" i="5"/>
  <c r="EQ319" i="5" s="1"/>
  <c r="ER319" i="5" s="1"/>
  <c r="EP312" i="5"/>
  <c r="EQ312" i="5" s="1"/>
  <c r="ER312" i="5" s="1"/>
  <c r="EP310" i="5"/>
  <c r="EQ310" i="5" s="1"/>
  <c r="ER310" i="5" s="1"/>
  <c r="EP305" i="5"/>
  <c r="EQ305" i="5" s="1"/>
  <c r="ER305" i="5" s="1"/>
  <c r="EP303" i="5"/>
  <c r="EQ303" i="5" s="1"/>
  <c r="ER303" i="5" s="1"/>
  <c r="EP296" i="5"/>
  <c r="EQ296" i="5" s="1"/>
  <c r="ER296" i="5" s="1"/>
  <c r="EP294" i="5"/>
  <c r="EQ294" i="5" s="1"/>
  <c r="ER294" i="5" s="1"/>
  <c r="EP284" i="5"/>
  <c r="EQ284" i="5" s="1"/>
  <c r="ER284" i="5" s="1"/>
  <c r="EP282" i="5"/>
  <c r="EQ282" i="5" s="1"/>
  <c r="ER282" i="5" s="1"/>
  <c r="EP255" i="5"/>
  <c r="EQ255" i="5" s="1"/>
  <c r="ER255" i="5" s="1"/>
  <c r="EP253" i="5"/>
  <c r="EQ253" i="5" s="1"/>
  <c r="ER253" i="5" s="1"/>
  <c r="EP251" i="5"/>
  <c r="EQ251" i="5" s="1"/>
  <c r="ER251" i="5" s="1"/>
  <c r="EP249" i="5"/>
  <c r="EQ249" i="5" s="1"/>
  <c r="ER249" i="5" s="1"/>
  <c r="EP247" i="5"/>
  <c r="EQ247" i="5" s="1"/>
  <c r="ER247" i="5" s="1"/>
  <c r="EP245" i="5"/>
  <c r="EQ245" i="5" s="1"/>
  <c r="ER245" i="5" s="1"/>
  <c r="EP243" i="5"/>
  <c r="EQ243" i="5" s="1"/>
  <c r="ER243" i="5" s="1"/>
  <c r="EP241" i="5"/>
  <c r="EQ241" i="5" s="1"/>
  <c r="ER241" i="5" s="1"/>
  <c r="EP239" i="5"/>
  <c r="EQ239" i="5" s="1"/>
  <c r="ER239" i="5" s="1"/>
  <c r="EP237" i="5"/>
  <c r="EQ237" i="5" s="1"/>
  <c r="ER237" i="5" s="1"/>
  <c r="EP235" i="5"/>
  <c r="EQ235" i="5" s="1"/>
  <c r="ER235" i="5" s="1"/>
  <c r="EP233" i="5"/>
  <c r="EQ233" i="5" s="1"/>
  <c r="ER233" i="5" s="1"/>
  <c r="EP231" i="5"/>
  <c r="EQ231" i="5" s="1"/>
  <c r="ER231" i="5" s="1"/>
  <c r="EP229" i="5"/>
  <c r="EQ229" i="5" s="1"/>
  <c r="ER229" i="5" s="1"/>
  <c r="EP227" i="5"/>
  <c r="EQ227" i="5" s="1"/>
  <c r="ER227" i="5" s="1"/>
  <c r="EP225" i="5"/>
  <c r="EQ225" i="5" s="1"/>
  <c r="ER225" i="5" s="1"/>
  <c r="EP223" i="5"/>
  <c r="EQ223" i="5" s="1"/>
  <c r="ER223" i="5" s="1"/>
  <c r="EP221" i="5"/>
  <c r="EQ221" i="5" s="1"/>
  <c r="ER221" i="5" s="1"/>
  <c r="EP219" i="5"/>
  <c r="EQ219" i="5" s="1"/>
  <c r="ER219" i="5" s="1"/>
  <c r="EP217" i="5"/>
  <c r="EQ217" i="5" s="1"/>
  <c r="ER217" i="5" s="1"/>
  <c r="EP215" i="5"/>
  <c r="EQ215" i="5" s="1"/>
  <c r="ER215" i="5" s="1"/>
  <c r="EP213" i="5"/>
  <c r="EQ213" i="5" s="1"/>
  <c r="ER213" i="5" s="1"/>
  <c r="EP211" i="5"/>
  <c r="EQ211" i="5" s="1"/>
  <c r="ER211" i="5" s="1"/>
  <c r="EP209" i="5"/>
  <c r="EQ209" i="5" s="1"/>
  <c r="ER209" i="5" s="1"/>
  <c r="EP207" i="5"/>
  <c r="EQ207" i="5" s="1"/>
  <c r="ER207" i="5" s="1"/>
  <c r="EP205" i="5"/>
  <c r="EQ205" i="5" s="1"/>
  <c r="ER205" i="5" s="1"/>
  <c r="EP203" i="5"/>
  <c r="EQ203" i="5" s="1"/>
  <c r="ER203" i="5" s="1"/>
  <c r="EP201" i="5"/>
  <c r="EQ201" i="5" s="1"/>
  <c r="ER201" i="5" s="1"/>
  <c r="EP199" i="5"/>
  <c r="EQ199" i="5" s="1"/>
  <c r="ER199" i="5" s="1"/>
  <c r="EP197" i="5"/>
  <c r="EQ197" i="5" s="1"/>
  <c r="ER197" i="5" s="1"/>
  <c r="EP194" i="5"/>
  <c r="EQ194" i="5" s="1"/>
  <c r="ER194" i="5" s="1"/>
  <c r="EP192" i="5"/>
  <c r="EQ192" i="5" s="1"/>
  <c r="ER192" i="5" s="1"/>
  <c r="EP190" i="5"/>
  <c r="EQ190" i="5" s="1"/>
  <c r="ER190" i="5" s="1"/>
  <c r="EP188" i="5"/>
  <c r="EQ188" i="5" s="1"/>
  <c r="ER188" i="5" s="1"/>
  <c r="EP186" i="5"/>
  <c r="EQ186" i="5" s="1"/>
  <c r="ER186" i="5" s="1"/>
  <c r="EP184" i="5"/>
  <c r="EQ184" i="5" s="1"/>
  <c r="ER184" i="5" s="1"/>
  <c r="EP182" i="5"/>
  <c r="EQ182" i="5" s="1"/>
  <c r="ER182" i="5" s="1"/>
  <c r="EP180" i="5"/>
  <c r="EQ180" i="5" s="1"/>
  <c r="ER180" i="5" s="1"/>
  <c r="ED18" i="5"/>
  <c r="ED19" i="5"/>
  <c r="ED20" i="5"/>
  <c r="ED13" i="5"/>
  <c r="ED14" i="5"/>
  <c r="ED15" i="5"/>
  <c r="ED16" i="5"/>
  <c r="ED17" i="5"/>
  <c r="E21" i="11"/>
  <c r="R33" i="11"/>
  <c r="P33" i="11"/>
  <c r="N33" i="11"/>
  <c r="R31" i="11"/>
  <c r="P31" i="11"/>
  <c r="N31" i="11"/>
  <c r="R29" i="11"/>
  <c r="P29" i="11"/>
  <c r="N29" i="11"/>
  <c r="R27" i="11"/>
  <c r="P27" i="11"/>
  <c r="N27" i="11"/>
  <c r="CY122" i="7"/>
  <c r="EP122" i="5" s="1"/>
  <c r="EQ122" i="5" s="1"/>
  <c r="ER122" i="5" s="1"/>
  <c r="CY123" i="7"/>
  <c r="EP123" i="5" s="1"/>
  <c r="EQ123" i="5" s="1"/>
  <c r="ER123" i="5" s="1"/>
  <c r="CY124" i="7"/>
  <c r="EP124" i="5" s="1"/>
  <c r="EQ124" i="5" s="1"/>
  <c r="ER124" i="5" s="1"/>
  <c r="X18" i="11"/>
  <c r="W18" i="11"/>
  <c r="U18" i="11"/>
  <c r="R18" i="11"/>
  <c r="P18" i="11"/>
  <c r="N18" i="11"/>
  <c r="B24" i="11"/>
  <c r="J22" i="11"/>
  <c r="H22" i="11"/>
  <c r="G22" i="11"/>
  <c r="E22" i="11"/>
  <c r="J21" i="11"/>
  <c r="H21" i="11"/>
  <c r="G21" i="11"/>
  <c r="J20" i="11"/>
  <c r="H20" i="11"/>
  <c r="G20" i="11"/>
  <c r="E20" i="11"/>
  <c r="J19" i="11"/>
  <c r="H19" i="11"/>
  <c r="G19" i="11"/>
  <c r="E19" i="11"/>
  <c r="J18" i="11"/>
  <c r="H18" i="11"/>
  <c r="G18" i="11"/>
  <c r="E18" i="11"/>
  <c r="F19" i="11"/>
  <c r="L22" i="11"/>
  <c r="K22" i="11"/>
  <c r="I22" i="11"/>
  <c r="F22" i="11"/>
  <c r="L21" i="11"/>
  <c r="K21" i="11"/>
  <c r="I21" i="11"/>
  <c r="F21" i="11"/>
  <c r="L20" i="11"/>
  <c r="K20" i="11"/>
  <c r="I20" i="11"/>
  <c r="F20" i="11"/>
  <c r="L19" i="11"/>
  <c r="K19" i="11"/>
  <c r="I19" i="11"/>
  <c r="W11" i="11"/>
  <c r="U11" i="11"/>
  <c r="O11" i="11"/>
  <c r="I11" i="11"/>
  <c r="S21" i="11"/>
  <c r="O10" i="11"/>
  <c r="S8" i="11"/>
  <c r="G8" i="11"/>
  <c r="O18" i="11"/>
  <c r="L18" i="11"/>
  <c r="K18" i="11"/>
  <c r="I18" i="11"/>
  <c r="F18" i="11"/>
  <c r="X12" i="11"/>
  <c r="W12" i="11"/>
  <c r="V12" i="11"/>
  <c r="U12" i="11"/>
  <c r="T12" i="11"/>
  <c r="S12" i="11"/>
  <c r="R12" i="11"/>
  <c r="Q12" i="11"/>
  <c r="P12" i="11"/>
  <c r="O12" i="11"/>
  <c r="N12" i="11"/>
  <c r="M12" i="11"/>
  <c r="L12" i="11"/>
  <c r="K12" i="11"/>
  <c r="J12" i="11"/>
  <c r="I12" i="11"/>
  <c r="H12" i="11"/>
  <c r="G12" i="11"/>
  <c r="F12" i="11"/>
  <c r="E12" i="11"/>
  <c r="R11" i="11"/>
  <c r="Q11" i="11"/>
  <c r="P11" i="11"/>
  <c r="L11" i="11"/>
  <c r="K11" i="11"/>
  <c r="J11" i="11"/>
  <c r="W10" i="11"/>
  <c r="R10" i="11"/>
  <c r="Q10" i="11"/>
  <c r="P10" i="11"/>
  <c r="AA21" i="11" l="1"/>
  <c r="AB21" i="11" s="1"/>
  <c r="B27" i="11"/>
  <c r="B29" i="11" s="1"/>
  <c r="B35" i="7" l="1"/>
  <c r="CY100" i="7" l="1"/>
  <c r="EP100" i="5" s="1"/>
  <c r="EQ100" i="5" s="1"/>
  <c r="ER100" i="5" s="1"/>
  <c r="CY101" i="7"/>
  <c r="EP101" i="5" s="1"/>
  <c r="EQ101" i="5" s="1"/>
  <c r="ER101" i="5" s="1"/>
  <c r="CY102" i="7"/>
  <c r="EP102" i="5" s="1"/>
  <c r="EQ102" i="5" s="1"/>
  <c r="ER102" i="5" s="1"/>
  <c r="DB52" i="7"/>
  <c r="DB71" i="7"/>
  <c r="DB101" i="7" l="1"/>
  <c r="DC101" i="7"/>
  <c r="DD101" i="7" s="1"/>
  <c r="DE101" i="7"/>
  <c r="DF101" i="7" s="1"/>
  <c r="DB102" i="7"/>
  <c r="DC102" i="7"/>
  <c r="DD102" i="7" s="1"/>
  <c r="DE102" i="7"/>
  <c r="DF102" i="7" s="1"/>
  <c r="CY103" i="7"/>
  <c r="EP103" i="5" s="1"/>
  <c r="EQ103" i="5" s="1"/>
  <c r="ER103" i="5" s="1"/>
  <c r="DB103" i="7"/>
  <c r="DC103" i="7"/>
  <c r="DD103" i="7" s="1"/>
  <c r="DE103" i="7"/>
  <c r="DF103" i="7" s="1"/>
  <c r="CY104" i="7"/>
  <c r="EP104" i="5" s="1"/>
  <c r="EQ104" i="5" s="1"/>
  <c r="ER104" i="5" s="1"/>
  <c r="DB104" i="7"/>
  <c r="DC104" i="7"/>
  <c r="DD104" i="7" s="1"/>
  <c r="DE104" i="7"/>
  <c r="DF104" i="7" s="1"/>
  <c r="CY105" i="7"/>
  <c r="EP105" i="5" s="1"/>
  <c r="EQ105" i="5" s="1"/>
  <c r="ER105" i="5" s="1"/>
  <c r="DB105" i="7"/>
  <c r="DC105" i="7"/>
  <c r="DD105" i="7" s="1"/>
  <c r="DE105" i="7"/>
  <c r="DF105" i="7" s="1"/>
  <c r="CY106" i="7"/>
  <c r="EP106" i="5" s="1"/>
  <c r="EQ106" i="5" s="1"/>
  <c r="ER106" i="5" s="1"/>
  <c r="DB106" i="7"/>
  <c r="DC106" i="7"/>
  <c r="DD106" i="7" s="1"/>
  <c r="DE106" i="7"/>
  <c r="DF106" i="7" s="1"/>
  <c r="CY107" i="7"/>
  <c r="EP107" i="5" s="1"/>
  <c r="EQ107" i="5" s="1"/>
  <c r="ER107" i="5" s="1"/>
  <c r="DB107" i="7"/>
  <c r="DC107" i="7"/>
  <c r="DD107" i="7" s="1"/>
  <c r="DE107" i="7"/>
  <c r="DF107" i="7" s="1"/>
  <c r="CY108" i="7"/>
  <c r="EP108" i="5" s="1"/>
  <c r="EQ108" i="5" s="1"/>
  <c r="ER108" i="5" s="1"/>
  <c r="DB108" i="7"/>
  <c r="DC108" i="7"/>
  <c r="DD108" i="7" s="1"/>
  <c r="DE108" i="7"/>
  <c r="DF108" i="7" s="1"/>
  <c r="CY109" i="7"/>
  <c r="EP109" i="5" s="1"/>
  <c r="EQ109" i="5" s="1"/>
  <c r="ER109" i="5" s="1"/>
  <c r="DB109" i="7"/>
  <c r="DC109" i="7"/>
  <c r="DD109" i="7" s="1"/>
  <c r="DE109" i="7"/>
  <c r="DF109" i="7" s="1"/>
  <c r="CY110" i="7"/>
  <c r="EP110" i="5" s="1"/>
  <c r="EQ110" i="5" s="1"/>
  <c r="ER110" i="5" s="1"/>
  <c r="DB110" i="7"/>
  <c r="DC110" i="7"/>
  <c r="DD110" i="7" s="1"/>
  <c r="DE110" i="7"/>
  <c r="DF110" i="7" s="1"/>
  <c r="CY111" i="7"/>
  <c r="EP111" i="5" s="1"/>
  <c r="EQ111" i="5" s="1"/>
  <c r="ER111" i="5" s="1"/>
  <c r="DB111" i="7"/>
  <c r="DC111" i="7"/>
  <c r="DD111" i="7" s="1"/>
  <c r="DE111" i="7"/>
  <c r="DF111" i="7" s="1"/>
  <c r="CY112" i="7"/>
  <c r="EP112" i="5" s="1"/>
  <c r="EQ112" i="5" s="1"/>
  <c r="ER112" i="5" s="1"/>
  <c r="DB112" i="7"/>
  <c r="DC112" i="7"/>
  <c r="DD112" i="7" s="1"/>
  <c r="DE112" i="7"/>
  <c r="DF112" i="7" s="1"/>
  <c r="CY113" i="7"/>
  <c r="EP113" i="5" s="1"/>
  <c r="EQ113" i="5" s="1"/>
  <c r="ER113" i="5" s="1"/>
  <c r="DB113" i="7"/>
  <c r="DC113" i="7"/>
  <c r="DD113" i="7" s="1"/>
  <c r="DE113" i="7"/>
  <c r="DF113" i="7" s="1"/>
  <c r="CY114" i="7"/>
  <c r="EP114" i="5" s="1"/>
  <c r="EQ114" i="5" s="1"/>
  <c r="ER114" i="5" s="1"/>
  <c r="DB114" i="7"/>
  <c r="DC114" i="7"/>
  <c r="DD114" i="7" s="1"/>
  <c r="DE114" i="7"/>
  <c r="DF114" i="7" s="1"/>
  <c r="CY115" i="7"/>
  <c r="EP115" i="5" s="1"/>
  <c r="EQ115" i="5" s="1"/>
  <c r="ER115" i="5" s="1"/>
  <c r="DB115" i="7"/>
  <c r="DC115" i="7"/>
  <c r="DD115" i="7" s="1"/>
  <c r="DE115" i="7"/>
  <c r="DF115" i="7" s="1"/>
  <c r="CY116" i="7"/>
  <c r="EP116" i="5" s="1"/>
  <c r="EQ116" i="5" s="1"/>
  <c r="ER116" i="5" s="1"/>
  <c r="DB116" i="7"/>
  <c r="DC116" i="7"/>
  <c r="DD116" i="7" s="1"/>
  <c r="DE116" i="7"/>
  <c r="DF116" i="7" s="1"/>
  <c r="CY117" i="7"/>
  <c r="EP117" i="5" s="1"/>
  <c r="EQ117" i="5" s="1"/>
  <c r="ER117" i="5" s="1"/>
  <c r="DB117" i="7"/>
  <c r="DC117" i="7"/>
  <c r="DD117" i="7" s="1"/>
  <c r="DE117" i="7"/>
  <c r="DF117" i="7" s="1"/>
  <c r="CY118" i="7"/>
  <c r="EP118" i="5" s="1"/>
  <c r="EQ118" i="5" s="1"/>
  <c r="ER118" i="5" s="1"/>
  <c r="DB118" i="7"/>
  <c r="DC118" i="7"/>
  <c r="DD118" i="7" s="1"/>
  <c r="DE118" i="7"/>
  <c r="DF118" i="7" s="1"/>
  <c r="CY119" i="7"/>
  <c r="EP119" i="5" s="1"/>
  <c r="EQ119" i="5" s="1"/>
  <c r="ER119" i="5" s="1"/>
  <c r="DB119" i="7"/>
  <c r="DC119" i="7"/>
  <c r="DD119" i="7" s="1"/>
  <c r="DE119" i="7"/>
  <c r="DF119" i="7" s="1"/>
  <c r="CY120" i="7"/>
  <c r="EP120" i="5" s="1"/>
  <c r="EQ120" i="5" s="1"/>
  <c r="ER120" i="5" s="1"/>
  <c r="DB120" i="7"/>
  <c r="DC120" i="7"/>
  <c r="DD120" i="7" s="1"/>
  <c r="DE120" i="7"/>
  <c r="DF120" i="7" s="1"/>
  <c r="CY121" i="7"/>
  <c r="EP121" i="5" s="1"/>
  <c r="EQ121" i="5" s="1"/>
  <c r="ER121" i="5" s="1"/>
  <c r="DB121" i="7"/>
  <c r="DC121" i="7"/>
  <c r="DD121" i="7" s="1"/>
  <c r="DE121" i="7"/>
  <c r="DF121" i="7" s="1"/>
  <c r="DB122" i="7"/>
  <c r="DC122" i="7"/>
  <c r="DD122" i="7" s="1"/>
  <c r="DE122" i="7"/>
  <c r="DF122" i="7" s="1"/>
  <c r="DB123" i="7"/>
  <c r="DC123" i="7"/>
  <c r="DD123" i="7" s="1"/>
  <c r="DE123" i="7"/>
  <c r="DF123" i="7" s="1"/>
  <c r="DB124" i="7"/>
  <c r="DC124" i="7"/>
  <c r="DD124" i="7" s="1"/>
  <c r="DE124" i="7"/>
  <c r="DF124" i="7" s="1"/>
  <c r="CY125" i="7"/>
  <c r="EP125" i="5" s="1"/>
  <c r="EQ125" i="5" s="1"/>
  <c r="ER125" i="5" s="1"/>
  <c r="DB125" i="7"/>
  <c r="DC125" i="7"/>
  <c r="DD125" i="7" s="1"/>
  <c r="DE125" i="7"/>
  <c r="DF125" i="7" s="1"/>
  <c r="CY126" i="7"/>
  <c r="EP126" i="5" s="1"/>
  <c r="EQ126" i="5" s="1"/>
  <c r="ER126" i="5" s="1"/>
  <c r="DB126" i="7"/>
  <c r="DC126" i="7"/>
  <c r="DD126" i="7" s="1"/>
  <c r="DE126" i="7"/>
  <c r="DF126" i="7" s="1"/>
  <c r="CY127" i="7"/>
  <c r="EP127" i="5" s="1"/>
  <c r="EQ127" i="5" s="1"/>
  <c r="ER127" i="5" s="1"/>
  <c r="DB127" i="7"/>
  <c r="DC127" i="7"/>
  <c r="DD127" i="7" s="1"/>
  <c r="DE127" i="7"/>
  <c r="DF127" i="7" s="1"/>
  <c r="CY128" i="7"/>
  <c r="EP128" i="5" s="1"/>
  <c r="EQ128" i="5" s="1"/>
  <c r="ER128" i="5" s="1"/>
  <c r="DB128" i="7"/>
  <c r="DC128" i="7"/>
  <c r="DD128" i="7" s="1"/>
  <c r="DE128" i="7"/>
  <c r="DF128" i="7" s="1"/>
  <c r="CY129" i="7"/>
  <c r="EP129" i="5" s="1"/>
  <c r="EQ129" i="5" s="1"/>
  <c r="ER129" i="5" s="1"/>
  <c r="DB129" i="7"/>
  <c r="DC129" i="7"/>
  <c r="DD129" i="7" s="1"/>
  <c r="DE129" i="7"/>
  <c r="DF129" i="7" s="1"/>
  <c r="CY130" i="7"/>
  <c r="EP130" i="5" s="1"/>
  <c r="EQ130" i="5" s="1"/>
  <c r="ER130" i="5" s="1"/>
  <c r="DB130" i="7"/>
  <c r="DC130" i="7"/>
  <c r="DD130" i="7" s="1"/>
  <c r="DE130" i="7"/>
  <c r="DF130" i="7" s="1"/>
  <c r="CY131" i="7"/>
  <c r="EP131" i="5" s="1"/>
  <c r="EQ131" i="5" s="1"/>
  <c r="ER131" i="5" s="1"/>
  <c r="DB131" i="7"/>
  <c r="DC131" i="7"/>
  <c r="DD131" i="7" s="1"/>
  <c r="DE131" i="7"/>
  <c r="DF131" i="7" s="1"/>
  <c r="CY132" i="7"/>
  <c r="EP132" i="5" s="1"/>
  <c r="EQ132" i="5" s="1"/>
  <c r="ER132" i="5" s="1"/>
  <c r="DB132" i="7"/>
  <c r="DC132" i="7"/>
  <c r="DD132" i="7" s="1"/>
  <c r="DE132" i="7"/>
  <c r="DF132" i="7" s="1"/>
  <c r="CY133" i="7"/>
  <c r="EP133" i="5" s="1"/>
  <c r="EQ133" i="5" s="1"/>
  <c r="ER133" i="5" s="1"/>
  <c r="DB133" i="7"/>
  <c r="DC133" i="7"/>
  <c r="DD133" i="7" s="1"/>
  <c r="DE133" i="7"/>
  <c r="DF133" i="7" s="1"/>
  <c r="CY134" i="7"/>
  <c r="EP134" i="5" s="1"/>
  <c r="EQ134" i="5" s="1"/>
  <c r="ER134" i="5" s="1"/>
  <c r="DB134" i="7"/>
  <c r="DC134" i="7"/>
  <c r="DD134" i="7" s="1"/>
  <c r="DE134" i="7"/>
  <c r="DF134" i="7" s="1"/>
  <c r="CY135" i="7"/>
  <c r="EP135" i="5" s="1"/>
  <c r="EQ135" i="5" s="1"/>
  <c r="ER135" i="5" s="1"/>
  <c r="DB135" i="7"/>
  <c r="DC135" i="7"/>
  <c r="DD135" i="7" s="1"/>
  <c r="DE135" i="7"/>
  <c r="DF135" i="7" s="1"/>
  <c r="CY136" i="7"/>
  <c r="EP136" i="5" s="1"/>
  <c r="EQ136" i="5" s="1"/>
  <c r="ER136" i="5" s="1"/>
  <c r="DB136" i="7"/>
  <c r="DC136" i="7"/>
  <c r="DD136" i="7" s="1"/>
  <c r="DE136" i="7"/>
  <c r="DF136" i="7" s="1"/>
  <c r="CY137" i="7"/>
  <c r="EP137" i="5" s="1"/>
  <c r="EQ137" i="5" s="1"/>
  <c r="ER137" i="5" s="1"/>
  <c r="DB137" i="7"/>
  <c r="DC137" i="7"/>
  <c r="DD137" i="7" s="1"/>
  <c r="DE137" i="7"/>
  <c r="DF137" i="7" s="1"/>
  <c r="CY138" i="7"/>
  <c r="EP138" i="5" s="1"/>
  <c r="EQ138" i="5" s="1"/>
  <c r="ER138" i="5" s="1"/>
  <c r="DB138" i="7"/>
  <c r="DC138" i="7"/>
  <c r="DD138" i="7" s="1"/>
  <c r="DE138" i="7"/>
  <c r="DF138" i="7" s="1"/>
  <c r="CY139" i="7"/>
  <c r="EP139" i="5" s="1"/>
  <c r="EQ139" i="5" s="1"/>
  <c r="ER139" i="5" s="1"/>
  <c r="DB139" i="7"/>
  <c r="DC139" i="7"/>
  <c r="DD139" i="7" s="1"/>
  <c r="DE139" i="7"/>
  <c r="DF139" i="7" s="1"/>
  <c r="CY140" i="7"/>
  <c r="EP140" i="5" s="1"/>
  <c r="EQ140" i="5" s="1"/>
  <c r="ER140" i="5" s="1"/>
  <c r="DB140" i="7"/>
  <c r="DC140" i="7"/>
  <c r="DD140" i="7" s="1"/>
  <c r="DE140" i="7"/>
  <c r="DF140" i="7" s="1"/>
  <c r="CY141" i="7"/>
  <c r="EP141" i="5" s="1"/>
  <c r="EQ141" i="5" s="1"/>
  <c r="ER141" i="5" s="1"/>
  <c r="DB141" i="7"/>
  <c r="DC141" i="7"/>
  <c r="DD141" i="7" s="1"/>
  <c r="DE141" i="7"/>
  <c r="DF141" i="7" s="1"/>
  <c r="CY142" i="7"/>
  <c r="EP142" i="5" s="1"/>
  <c r="EQ142" i="5" s="1"/>
  <c r="ER142" i="5" s="1"/>
  <c r="DB142" i="7"/>
  <c r="DC142" i="7"/>
  <c r="DD142" i="7" s="1"/>
  <c r="DE142" i="7"/>
  <c r="DF142" i="7" s="1"/>
  <c r="CY143" i="7"/>
  <c r="EP143" i="5" s="1"/>
  <c r="EQ143" i="5" s="1"/>
  <c r="ER143" i="5" s="1"/>
  <c r="DB143" i="7"/>
  <c r="DC143" i="7"/>
  <c r="DD143" i="7" s="1"/>
  <c r="DE143" i="7"/>
  <c r="DF143" i="7" s="1"/>
  <c r="CY144" i="7"/>
  <c r="EP144" i="5" s="1"/>
  <c r="EQ144" i="5" s="1"/>
  <c r="ER144" i="5" s="1"/>
  <c r="DB144" i="7"/>
  <c r="DC144" i="7"/>
  <c r="DD144" i="7" s="1"/>
  <c r="DE144" i="7"/>
  <c r="DF144" i="7" s="1"/>
  <c r="CY145" i="7"/>
  <c r="EP145" i="5" s="1"/>
  <c r="EQ145" i="5" s="1"/>
  <c r="ER145" i="5" s="1"/>
  <c r="DB145" i="7"/>
  <c r="DC145" i="7"/>
  <c r="DD145" i="7" s="1"/>
  <c r="DE145" i="7"/>
  <c r="DF145" i="7" s="1"/>
  <c r="CY146" i="7"/>
  <c r="EP146" i="5" s="1"/>
  <c r="EQ146" i="5" s="1"/>
  <c r="ER146" i="5" s="1"/>
  <c r="DB146" i="7"/>
  <c r="DC146" i="7"/>
  <c r="DD146" i="7" s="1"/>
  <c r="DE146" i="7"/>
  <c r="DF146" i="7" s="1"/>
  <c r="CY147" i="7"/>
  <c r="EP147" i="5" s="1"/>
  <c r="EQ147" i="5" s="1"/>
  <c r="ER147" i="5" s="1"/>
  <c r="DB147" i="7"/>
  <c r="DC147" i="7"/>
  <c r="DD147" i="7" s="1"/>
  <c r="DE147" i="7"/>
  <c r="DF147" i="7" s="1"/>
  <c r="CY148" i="7"/>
  <c r="EP148" i="5" s="1"/>
  <c r="EQ148" i="5" s="1"/>
  <c r="ER148" i="5" s="1"/>
  <c r="DB148" i="7"/>
  <c r="DC148" i="7"/>
  <c r="DD148" i="7" s="1"/>
  <c r="DE148" i="7"/>
  <c r="DF148" i="7" s="1"/>
  <c r="CY149" i="7"/>
  <c r="EP149" i="5" s="1"/>
  <c r="EQ149" i="5" s="1"/>
  <c r="ER149" i="5" s="1"/>
  <c r="DB149" i="7"/>
  <c r="DC149" i="7"/>
  <c r="DD149" i="7" s="1"/>
  <c r="DE149" i="7"/>
  <c r="DF149" i="7" s="1"/>
  <c r="CY150" i="7"/>
  <c r="EP150" i="5" s="1"/>
  <c r="EQ150" i="5" s="1"/>
  <c r="ER150" i="5" s="1"/>
  <c r="DB150" i="7"/>
  <c r="DC150" i="7"/>
  <c r="DD150" i="7" s="1"/>
  <c r="DE150" i="7"/>
  <c r="DF150" i="7" s="1"/>
  <c r="CY151" i="7"/>
  <c r="EP151" i="5" s="1"/>
  <c r="EQ151" i="5" s="1"/>
  <c r="ER151" i="5" s="1"/>
  <c r="DB151" i="7"/>
  <c r="DC151" i="7"/>
  <c r="DD151" i="7" s="1"/>
  <c r="DE151" i="7"/>
  <c r="DF151" i="7" s="1"/>
  <c r="CY152" i="7"/>
  <c r="EP152" i="5" s="1"/>
  <c r="EQ152" i="5" s="1"/>
  <c r="ER152" i="5" s="1"/>
  <c r="DB152" i="7"/>
  <c r="DC152" i="7"/>
  <c r="DD152" i="7" s="1"/>
  <c r="DE152" i="7"/>
  <c r="DF152" i="7" s="1"/>
  <c r="CY153" i="7"/>
  <c r="EP153" i="5" s="1"/>
  <c r="EQ153" i="5" s="1"/>
  <c r="ER153" i="5" s="1"/>
  <c r="DB153" i="7"/>
  <c r="DC153" i="7"/>
  <c r="DD153" i="7" s="1"/>
  <c r="DE153" i="7"/>
  <c r="DF153" i="7" s="1"/>
  <c r="CY154" i="7"/>
  <c r="EP154" i="5" s="1"/>
  <c r="EQ154" i="5" s="1"/>
  <c r="ER154" i="5" s="1"/>
  <c r="DB154" i="7"/>
  <c r="DC154" i="7"/>
  <c r="DD154" i="7" s="1"/>
  <c r="DE154" i="7"/>
  <c r="DF154" i="7" s="1"/>
  <c r="CY155" i="7"/>
  <c r="EP155" i="5" s="1"/>
  <c r="EQ155" i="5" s="1"/>
  <c r="ER155" i="5" s="1"/>
  <c r="DB155" i="7"/>
  <c r="DC155" i="7"/>
  <c r="DD155" i="7" s="1"/>
  <c r="DE155" i="7"/>
  <c r="DF155" i="7" s="1"/>
  <c r="CY156" i="7"/>
  <c r="EP156" i="5" s="1"/>
  <c r="EQ156" i="5" s="1"/>
  <c r="ER156" i="5" s="1"/>
  <c r="DB156" i="7"/>
  <c r="DC156" i="7"/>
  <c r="DD156" i="7" s="1"/>
  <c r="DE156" i="7"/>
  <c r="DF156" i="7" s="1"/>
  <c r="CY157" i="7"/>
  <c r="EP157" i="5" s="1"/>
  <c r="EQ157" i="5" s="1"/>
  <c r="ER157" i="5" s="1"/>
  <c r="DB157" i="7"/>
  <c r="DC157" i="7"/>
  <c r="DD157" i="7" s="1"/>
  <c r="DE157" i="7"/>
  <c r="DF157" i="7" s="1"/>
  <c r="CY158" i="7"/>
  <c r="EP158" i="5" s="1"/>
  <c r="EQ158" i="5" s="1"/>
  <c r="ER158" i="5" s="1"/>
  <c r="DB158" i="7"/>
  <c r="DC158" i="7"/>
  <c r="DD158" i="7" s="1"/>
  <c r="DE158" i="7"/>
  <c r="DF158" i="7" s="1"/>
  <c r="CY159" i="7"/>
  <c r="EP159" i="5" s="1"/>
  <c r="EQ159" i="5" s="1"/>
  <c r="ER159" i="5" s="1"/>
  <c r="DB159" i="7"/>
  <c r="DC159" i="7"/>
  <c r="DD159" i="7" s="1"/>
  <c r="DE159" i="7"/>
  <c r="DF159" i="7" s="1"/>
  <c r="CY160" i="7"/>
  <c r="EP160" i="5" s="1"/>
  <c r="EQ160" i="5" s="1"/>
  <c r="ER160" i="5" s="1"/>
  <c r="DB160" i="7"/>
  <c r="DC160" i="7"/>
  <c r="DD160" i="7" s="1"/>
  <c r="DE160" i="7"/>
  <c r="DF160" i="7" s="1"/>
  <c r="CY161" i="7"/>
  <c r="EP161" i="5" s="1"/>
  <c r="EQ161" i="5" s="1"/>
  <c r="ER161" i="5" s="1"/>
  <c r="DB161" i="7"/>
  <c r="DC161" i="7"/>
  <c r="DD161" i="7" s="1"/>
  <c r="DE161" i="7"/>
  <c r="DF161" i="7" s="1"/>
  <c r="CY162" i="7"/>
  <c r="DB162" i="7"/>
  <c r="DC162" i="7"/>
  <c r="DD162" i="7" s="1"/>
  <c r="DE162" i="7"/>
  <c r="DF162" i="7" s="1"/>
  <c r="CY163" i="7"/>
  <c r="DB163" i="7"/>
  <c r="DC163" i="7"/>
  <c r="DD163" i="7" s="1"/>
  <c r="DE163" i="7"/>
  <c r="DF163" i="7" s="1"/>
  <c r="CY164" i="7"/>
  <c r="DB164" i="7"/>
  <c r="DC164" i="7"/>
  <c r="DD164" i="7" s="1"/>
  <c r="DE164" i="7"/>
  <c r="DF164" i="7" s="1"/>
  <c r="CY165" i="7"/>
  <c r="DB165" i="7"/>
  <c r="DC165" i="7"/>
  <c r="DD165" i="7" s="1"/>
  <c r="DE165" i="7"/>
  <c r="DF165" i="7" s="1"/>
  <c r="CY166" i="7"/>
  <c r="DB166" i="7"/>
  <c r="DC166" i="7"/>
  <c r="DD166" i="7" s="1"/>
  <c r="DE166" i="7"/>
  <c r="DF166" i="7" s="1"/>
  <c r="CY167" i="7"/>
  <c r="DB167" i="7"/>
  <c r="DC167" i="7"/>
  <c r="DD167" i="7" s="1"/>
  <c r="DE167" i="7"/>
  <c r="DF167" i="7" s="1"/>
  <c r="CY168" i="7"/>
  <c r="DB168" i="7"/>
  <c r="DC168" i="7"/>
  <c r="DD168" i="7" s="1"/>
  <c r="DE168" i="7"/>
  <c r="DF168" i="7" s="1"/>
  <c r="CY169" i="7"/>
  <c r="DB169" i="7"/>
  <c r="DC169" i="7"/>
  <c r="DD169" i="7" s="1"/>
  <c r="DE169" i="7"/>
  <c r="DF169" i="7" s="1"/>
  <c r="CY170" i="7"/>
  <c r="DB170" i="7"/>
  <c r="DC170" i="7"/>
  <c r="DD170" i="7" s="1"/>
  <c r="DE170" i="7"/>
  <c r="DF170" i="7" s="1"/>
  <c r="CY171" i="7"/>
  <c r="DB171" i="7"/>
  <c r="DC171" i="7"/>
  <c r="DD171" i="7" s="1"/>
  <c r="DE171" i="7"/>
  <c r="DF171" i="7" s="1"/>
  <c r="CY172" i="7"/>
  <c r="DB172" i="7"/>
  <c r="DC172" i="7"/>
  <c r="DD172" i="7" s="1"/>
  <c r="DE172" i="7"/>
  <c r="DF172" i="7" s="1"/>
  <c r="CY173" i="7"/>
  <c r="DB173" i="7"/>
  <c r="DC173" i="7"/>
  <c r="DD173" i="7" s="1"/>
  <c r="DE173" i="7"/>
  <c r="DF173" i="7" s="1"/>
  <c r="CY174" i="7"/>
  <c r="DB174" i="7"/>
  <c r="DC174" i="7"/>
  <c r="DD174" i="7" s="1"/>
  <c r="DE174" i="7"/>
  <c r="DF174" i="7" s="1"/>
  <c r="CY175" i="7"/>
  <c r="DB175" i="7"/>
  <c r="DC175" i="7"/>
  <c r="DD175" i="7" s="1"/>
  <c r="DE175" i="7"/>
  <c r="DF175" i="7" s="1"/>
  <c r="CY176" i="7"/>
  <c r="DB176" i="7"/>
  <c r="DC176" i="7"/>
  <c r="DD176" i="7" s="1"/>
  <c r="DE176" i="7"/>
  <c r="DF176" i="7" s="1"/>
  <c r="CY177" i="7"/>
  <c r="DB177" i="7"/>
  <c r="DC177" i="7"/>
  <c r="DD177" i="7" s="1"/>
  <c r="DE177" i="7"/>
  <c r="DF177" i="7" s="1"/>
  <c r="CY178" i="7"/>
  <c r="DB178" i="7"/>
  <c r="DC178" i="7"/>
  <c r="DD178" i="7" s="1"/>
  <c r="DE178" i="7"/>
  <c r="DF178" i="7" s="1"/>
  <c r="B158" i="7"/>
  <c r="C158" i="7"/>
  <c r="D158" i="7"/>
  <c r="E158" i="7"/>
  <c r="F158" i="7"/>
  <c r="G158" i="7"/>
  <c r="B159" i="7"/>
  <c r="C159" i="7"/>
  <c r="D159" i="7"/>
  <c r="E159" i="7"/>
  <c r="F159" i="7"/>
  <c r="G159" i="7"/>
  <c r="B160" i="7"/>
  <c r="C160" i="7"/>
  <c r="D160" i="7"/>
  <c r="E160" i="7"/>
  <c r="F160" i="7"/>
  <c r="G160" i="7"/>
  <c r="B161" i="7"/>
  <c r="C161" i="7"/>
  <c r="D161" i="7"/>
  <c r="E161" i="7"/>
  <c r="F161" i="7"/>
  <c r="G161" i="7"/>
  <c r="B162" i="7"/>
  <c r="C162" i="7"/>
  <c r="D162" i="7"/>
  <c r="E162" i="7"/>
  <c r="F162" i="7"/>
  <c r="G162" i="7"/>
  <c r="B163" i="7"/>
  <c r="C163" i="7"/>
  <c r="D163" i="7"/>
  <c r="E163" i="7"/>
  <c r="F163" i="7"/>
  <c r="G163" i="7"/>
  <c r="B164" i="7"/>
  <c r="C164" i="7"/>
  <c r="D164" i="7"/>
  <c r="E164" i="7"/>
  <c r="F164" i="7"/>
  <c r="G164" i="7"/>
  <c r="B165" i="7"/>
  <c r="C165" i="7"/>
  <c r="D165" i="7"/>
  <c r="E165" i="7"/>
  <c r="F165" i="7"/>
  <c r="G165" i="7"/>
  <c r="B166" i="7"/>
  <c r="C166" i="7"/>
  <c r="D166" i="7"/>
  <c r="E166" i="7"/>
  <c r="F166" i="7"/>
  <c r="G166" i="7"/>
  <c r="B167" i="7"/>
  <c r="C167" i="7"/>
  <c r="D167" i="7"/>
  <c r="E167" i="7"/>
  <c r="F167" i="7"/>
  <c r="G167" i="7"/>
  <c r="B168" i="7"/>
  <c r="C168" i="7"/>
  <c r="D168" i="7"/>
  <c r="E168" i="7"/>
  <c r="F168" i="7"/>
  <c r="G168" i="7"/>
  <c r="B169" i="7"/>
  <c r="C169" i="7"/>
  <c r="D169" i="7"/>
  <c r="E169" i="7"/>
  <c r="F169" i="7"/>
  <c r="G169" i="7"/>
  <c r="B170" i="7"/>
  <c r="C170" i="7"/>
  <c r="D170" i="7"/>
  <c r="E170" i="7"/>
  <c r="F170" i="7"/>
  <c r="G170" i="7"/>
  <c r="B171" i="7"/>
  <c r="C171" i="7"/>
  <c r="D171" i="7"/>
  <c r="E171" i="7"/>
  <c r="F171" i="7"/>
  <c r="G171" i="7"/>
  <c r="B172" i="7"/>
  <c r="C172" i="7"/>
  <c r="D172" i="7"/>
  <c r="E172" i="7"/>
  <c r="F172" i="7"/>
  <c r="G172" i="7"/>
  <c r="B173" i="7"/>
  <c r="C173" i="7"/>
  <c r="D173" i="7"/>
  <c r="E173" i="7"/>
  <c r="F173" i="7"/>
  <c r="G173" i="7"/>
  <c r="B174" i="7"/>
  <c r="C174" i="7"/>
  <c r="D174" i="7"/>
  <c r="E174" i="7"/>
  <c r="F174" i="7"/>
  <c r="G174" i="7"/>
  <c r="B175" i="7"/>
  <c r="C175" i="7"/>
  <c r="D175" i="7"/>
  <c r="E175" i="7"/>
  <c r="F175" i="7"/>
  <c r="G175" i="7"/>
  <c r="B176" i="7"/>
  <c r="C176" i="7"/>
  <c r="D176" i="7"/>
  <c r="E176" i="7"/>
  <c r="F176" i="7"/>
  <c r="G176" i="7"/>
  <c r="B177" i="7"/>
  <c r="C177" i="7"/>
  <c r="D177" i="7"/>
  <c r="E177" i="7"/>
  <c r="F177" i="7"/>
  <c r="G177" i="7"/>
  <c r="B178" i="7"/>
  <c r="C178" i="7"/>
  <c r="D178" i="7"/>
  <c r="E178" i="7"/>
  <c r="F178" i="7"/>
  <c r="G178" i="7"/>
  <c r="B91" i="7"/>
  <c r="C91" i="7"/>
  <c r="D91" i="7"/>
  <c r="E91" i="7"/>
  <c r="F91" i="7"/>
  <c r="G91" i="7"/>
  <c r="B92" i="7"/>
  <c r="C92" i="7"/>
  <c r="D92" i="7"/>
  <c r="E92" i="7"/>
  <c r="F92" i="7"/>
  <c r="G92" i="7"/>
  <c r="B93" i="7"/>
  <c r="C93" i="7"/>
  <c r="D93" i="7"/>
  <c r="E93" i="7"/>
  <c r="F93" i="7"/>
  <c r="G93" i="7"/>
  <c r="B94" i="7"/>
  <c r="C94" i="7"/>
  <c r="D94" i="7"/>
  <c r="E94" i="7"/>
  <c r="F94" i="7"/>
  <c r="G94" i="7"/>
  <c r="B95" i="7"/>
  <c r="C95" i="7"/>
  <c r="D95" i="7"/>
  <c r="E95" i="7"/>
  <c r="F95" i="7"/>
  <c r="G95" i="7"/>
  <c r="B96" i="7"/>
  <c r="C96" i="7"/>
  <c r="D96" i="7"/>
  <c r="E96" i="7"/>
  <c r="F96" i="7"/>
  <c r="G96" i="7"/>
  <c r="B97" i="7"/>
  <c r="C97" i="7"/>
  <c r="D97" i="7"/>
  <c r="E97" i="7"/>
  <c r="F97" i="7"/>
  <c r="G97" i="7"/>
  <c r="B98" i="7"/>
  <c r="C98" i="7"/>
  <c r="D98" i="7"/>
  <c r="E98" i="7"/>
  <c r="F98" i="7"/>
  <c r="G98" i="7"/>
  <c r="B99" i="7"/>
  <c r="C99" i="7"/>
  <c r="D99" i="7"/>
  <c r="E99" i="7"/>
  <c r="F99" i="7"/>
  <c r="G99" i="7"/>
  <c r="B100" i="7"/>
  <c r="C100" i="7"/>
  <c r="D100" i="7"/>
  <c r="E100" i="7"/>
  <c r="F100" i="7"/>
  <c r="G100" i="7"/>
  <c r="B101" i="7"/>
  <c r="C101" i="7"/>
  <c r="D101" i="7"/>
  <c r="E101" i="7"/>
  <c r="F101" i="7"/>
  <c r="G101" i="7"/>
  <c r="B102" i="7"/>
  <c r="C102" i="7"/>
  <c r="D102" i="7"/>
  <c r="E102" i="7"/>
  <c r="F102" i="7"/>
  <c r="G102" i="7"/>
  <c r="B103" i="7"/>
  <c r="C103" i="7"/>
  <c r="D103" i="7"/>
  <c r="E103" i="7"/>
  <c r="F103" i="7"/>
  <c r="G103" i="7"/>
  <c r="B104" i="7"/>
  <c r="C104" i="7"/>
  <c r="D104" i="7"/>
  <c r="E104" i="7"/>
  <c r="F104" i="7"/>
  <c r="G104" i="7"/>
  <c r="B105" i="7"/>
  <c r="C105" i="7"/>
  <c r="D105" i="7"/>
  <c r="E105" i="7"/>
  <c r="F105" i="7"/>
  <c r="G105" i="7"/>
  <c r="B106" i="7"/>
  <c r="C106" i="7"/>
  <c r="D106" i="7"/>
  <c r="E106" i="7"/>
  <c r="F106" i="7"/>
  <c r="G106" i="7"/>
  <c r="B107" i="7"/>
  <c r="C107" i="7"/>
  <c r="D107" i="7"/>
  <c r="E107" i="7"/>
  <c r="F107" i="7"/>
  <c r="G107" i="7"/>
  <c r="B108" i="7"/>
  <c r="C108" i="7"/>
  <c r="D108" i="7"/>
  <c r="E108" i="7"/>
  <c r="F108" i="7"/>
  <c r="G108" i="7"/>
  <c r="B109" i="7"/>
  <c r="C109" i="7"/>
  <c r="D109" i="7"/>
  <c r="E109" i="7"/>
  <c r="F109" i="7"/>
  <c r="G109" i="7"/>
  <c r="B110" i="7"/>
  <c r="C110" i="7"/>
  <c r="D110" i="7"/>
  <c r="E110" i="7"/>
  <c r="F110" i="7"/>
  <c r="G110" i="7"/>
  <c r="B111" i="7"/>
  <c r="C111" i="7"/>
  <c r="D111" i="7"/>
  <c r="E111" i="7"/>
  <c r="F111" i="7"/>
  <c r="G111" i="7"/>
  <c r="B112" i="7"/>
  <c r="C112" i="7"/>
  <c r="D112" i="7"/>
  <c r="E112" i="7"/>
  <c r="F112" i="7"/>
  <c r="G112" i="7"/>
  <c r="B113" i="7"/>
  <c r="C113" i="7"/>
  <c r="D113" i="7"/>
  <c r="E113" i="7"/>
  <c r="F113" i="7"/>
  <c r="G113" i="7"/>
  <c r="B114" i="7"/>
  <c r="C114" i="7"/>
  <c r="D114" i="7"/>
  <c r="E114" i="7"/>
  <c r="F114" i="7"/>
  <c r="G114" i="7"/>
  <c r="B115" i="7"/>
  <c r="C115" i="7"/>
  <c r="D115" i="7"/>
  <c r="E115" i="7"/>
  <c r="F115" i="7"/>
  <c r="G115" i="7"/>
  <c r="B116" i="7"/>
  <c r="C116" i="7"/>
  <c r="D116" i="7"/>
  <c r="E116" i="7"/>
  <c r="F116" i="7"/>
  <c r="G116" i="7"/>
  <c r="B117" i="7"/>
  <c r="C117" i="7"/>
  <c r="D117" i="7"/>
  <c r="E117" i="7"/>
  <c r="F117" i="7"/>
  <c r="G117" i="7"/>
  <c r="B118" i="7"/>
  <c r="C118" i="7"/>
  <c r="D118" i="7"/>
  <c r="E118" i="7"/>
  <c r="F118" i="7"/>
  <c r="G118" i="7"/>
  <c r="B119" i="7"/>
  <c r="C119" i="7"/>
  <c r="D119" i="7"/>
  <c r="E119" i="7"/>
  <c r="F119" i="7"/>
  <c r="G119" i="7"/>
  <c r="B120" i="7"/>
  <c r="C120" i="7"/>
  <c r="D120" i="7"/>
  <c r="E120" i="7"/>
  <c r="F120" i="7"/>
  <c r="G120" i="7"/>
  <c r="B121" i="7"/>
  <c r="C121" i="7"/>
  <c r="D121" i="7"/>
  <c r="E121" i="7"/>
  <c r="F121" i="7"/>
  <c r="G121" i="7"/>
  <c r="B122" i="7"/>
  <c r="C122" i="7"/>
  <c r="D122" i="7"/>
  <c r="E122" i="7"/>
  <c r="F122" i="7"/>
  <c r="G122" i="7"/>
  <c r="B123" i="7"/>
  <c r="C123" i="7"/>
  <c r="D123" i="7"/>
  <c r="E123" i="7"/>
  <c r="F123" i="7"/>
  <c r="G123" i="7"/>
  <c r="B124" i="7"/>
  <c r="C124" i="7"/>
  <c r="D124" i="7"/>
  <c r="E124" i="7"/>
  <c r="F124" i="7"/>
  <c r="G124" i="7"/>
  <c r="B125" i="7"/>
  <c r="C125" i="7"/>
  <c r="D125" i="7"/>
  <c r="E125" i="7"/>
  <c r="F125" i="7"/>
  <c r="G125" i="7"/>
  <c r="B126" i="7"/>
  <c r="C126" i="7"/>
  <c r="D126" i="7"/>
  <c r="E126" i="7"/>
  <c r="F126" i="7"/>
  <c r="G126" i="7"/>
  <c r="B127" i="7"/>
  <c r="C127" i="7"/>
  <c r="D127" i="7"/>
  <c r="E127" i="7"/>
  <c r="F127" i="7"/>
  <c r="G127" i="7"/>
  <c r="B128" i="7"/>
  <c r="C128" i="7"/>
  <c r="D128" i="7"/>
  <c r="E128" i="7"/>
  <c r="F128" i="7"/>
  <c r="G128" i="7"/>
  <c r="B129" i="7"/>
  <c r="C129" i="7"/>
  <c r="D129" i="7"/>
  <c r="E129" i="7"/>
  <c r="F129" i="7"/>
  <c r="G129" i="7"/>
  <c r="B130" i="7"/>
  <c r="C130" i="7"/>
  <c r="D130" i="7"/>
  <c r="E130" i="7"/>
  <c r="F130" i="7"/>
  <c r="G130" i="7"/>
  <c r="B131" i="7"/>
  <c r="C131" i="7"/>
  <c r="D131" i="7"/>
  <c r="E131" i="7"/>
  <c r="F131" i="7"/>
  <c r="G131" i="7"/>
  <c r="B132" i="7"/>
  <c r="C132" i="7"/>
  <c r="D132" i="7"/>
  <c r="E132" i="7"/>
  <c r="F132" i="7"/>
  <c r="G132" i="7"/>
  <c r="B133" i="7"/>
  <c r="C133" i="7"/>
  <c r="D133" i="7"/>
  <c r="E133" i="7"/>
  <c r="F133" i="7"/>
  <c r="G133" i="7"/>
  <c r="B134" i="7"/>
  <c r="C134" i="7"/>
  <c r="D134" i="7"/>
  <c r="E134" i="7"/>
  <c r="F134" i="7"/>
  <c r="G134" i="7"/>
  <c r="B135" i="7"/>
  <c r="C135" i="7"/>
  <c r="D135" i="7"/>
  <c r="E135" i="7"/>
  <c r="F135" i="7"/>
  <c r="G135" i="7"/>
  <c r="B136" i="7"/>
  <c r="C136" i="7"/>
  <c r="D136" i="7"/>
  <c r="E136" i="7"/>
  <c r="F136" i="7"/>
  <c r="G136" i="7"/>
  <c r="B137" i="7"/>
  <c r="C137" i="7"/>
  <c r="D137" i="7"/>
  <c r="E137" i="7"/>
  <c r="F137" i="7"/>
  <c r="G137" i="7"/>
  <c r="B138" i="7"/>
  <c r="C138" i="7"/>
  <c r="D138" i="7"/>
  <c r="E138" i="7"/>
  <c r="F138" i="7"/>
  <c r="G138" i="7"/>
  <c r="B139" i="7"/>
  <c r="C139" i="7"/>
  <c r="D139" i="7"/>
  <c r="E139" i="7"/>
  <c r="F139" i="7"/>
  <c r="G139" i="7"/>
  <c r="B140" i="7"/>
  <c r="C140" i="7"/>
  <c r="D140" i="7"/>
  <c r="E140" i="7"/>
  <c r="F140" i="7"/>
  <c r="G140" i="7"/>
  <c r="B141" i="7"/>
  <c r="C141" i="7"/>
  <c r="D141" i="7"/>
  <c r="E141" i="7"/>
  <c r="F141" i="7"/>
  <c r="G141" i="7"/>
  <c r="B142" i="7"/>
  <c r="C142" i="7"/>
  <c r="D142" i="7"/>
  <c r="E142" i="7"/>
  <c r="F142" i="7"/>
  <c r="G142" i="7"/>
  <c r="B143" i="7"/>
  <c r="C143" i="7"/>
  <c r="D143" i="7"/>
  <c r="E143" i="7"/>
  <c r="F143" i="7"/>
  <c r="G143" i="7"/>
  <c r="B144" i="7"/>
  <c r="C144" i="7"/>
  <c r="D144" i="7"/>
  <c r="E144" i="7"/>
  <c r="F144" i="7"/>
  <c r="G144" i="7"/>
  <c r="B145" i="7"/>
  <c r="C145" i="7"/>
  <c r="D145" i="7"/>
  <c r="E145" i="7"/>
  <c r="F145" i="7"/>
  <c r="G145" i="7"/>
  <c r="B146" i="7"/>
  <c r="C146" i="7"/>
  <c r="D146" i="7"/>
  <c r="E146" i="7"/>
  <c r="F146" i="7"/>
  <c r="G146" i="7"/>
  <c r="B147" i="7"/>
  <c r="C147" i="7"/>
  <c r="D147" i="7"/>
  <c r="E147" i="7"/>
  <c r="F147" i="7"/>
  <c r="G147" i="7"/>
  <c r="B148" i="7"/>
  <c r="C148" i="7"/>
  <c r="D148" i="7"/>
  <c r="E148" i="7"/>
  <c r="F148" i="7"/>
  <c r="G148" i="7"/>
  <c r="B149" i="7"/>
  <c r="C149" i="7"/>
  <c r="D149" i="7"/>
  <c r="E149" i="7"/>
  <c r="F149" i="7"/>
  <c r="G149" i="7"/>
  <c r="B150" i="7"/>
  <c r="C150" i="7"/>
  <c r="D150" i="7"/>
  <c r="E150" i="7"/>
  <c r="F150" i="7"/>
  <c r="G150" i="7"/>
  <c r="B151" i="7"/>
  <c r="C151" i="7"/>
  <c r="D151" i="7"/>
  <c r="E151" i="7"/>
  <c r="F151" i="7"/>
  <c r="G151" i="7"/>
  <c r="B152" i="7"/>
  <c r="C152" i="7"/>
  <c r="D152" i="7"/>
  <c r="E152" i="7"/>
  <c r="F152" i="7"/>
  <c r="G152" i="7"/>
  <c r="B153" i="7"/>
  <c r="C153" i="7"/>
  <c r="D153" i="7"/>
  <c r="E153" i="7"/>
  <c r="F153" i="7"/>
  <c r="G153" i="7"/>
  <c r="B154" i="7"/>
  <c r="C154" i="7"/>
  <c r="D154" i="7"/>
  <c r="E154" i="7"/>
  <c r="F154" i="7"/>
  <c r="G154" i="7"/>
  <c r="B155" i="7"/>
  <c r="C155" i="7"/>
  <c r="D155" i="7"/>
  <c r="E155" i="7"/>
  <c r="F155" i="7"/>
  <c r="G155" i="7"/>
  <c r="B156" i="7"/>
  <c r="C156" i="7"/>
  <c r="D156" i="7"/>
  <c r="E156" i="7"/>
  <c r="F156" i="7"/>
  <c r="G156" i="7"/>
  <c r="B157" i="7"/>
  <c r="C157" i="7"/>
  <c r="D157" i="7"/>
  <c r="E157" i="7"/>
  <c r="F157" i="7"/>
  <c r="G157" i="7"/>
  <c r="CY14" i="7"/>
  <c r="EP14" i="5" s="1"/>
  <c r="DB14" i="7"/>
  <c r="DC14" i="7"/>
  <c r="DD14" i="7" s="1"/>
  <c r="DE14" i="7"/>
  <c r="DF14" i="7" s="1"/>
  <c r="CY15" i="7"/>
  <c r="EP15" i="5" s="1"/>
  <c r="DB15" i="7"/>
  <c r="DC15" i="7"/>
  <c r="DD15" i="7" s="1"/>
  <c r="DE15" i="7"/>
  <c r="DF15" i="7" s="1"/>
  <c r="CY16" i="7"/>
  <c r="EP16" i="5" s="1"/>
  <c r="DB16" i="7"/>
  <c r="DC16" i="7"/>
  <c r="DD16" i="7" s="1"/>
  <c r="DE16" i="7"/>
  <c r="DF16" i="7" s="1"/>
  <c r="CY17" i="7"/>
  <c r="EP17" i="5" s="1"/>
  <c r="DB17" i="7"/>
  <c r="DC17" i="7"/>
  <c r="DD17" i="7" s="1"/>
  <c r="DE17" i="7"/>
  <c r="DF17" i="7" s="1"/>
  <c r="CY18" i="7"/>
  <c r="EP18" i="5" s="1"/>
  <c r="DB18" i="7"/>
  <c r="DC18" i="7"/>
  <c r="DD18" i="7" s="1"/>
  <c r="DE18" i="7"/>
  <c r="DF18" i="7" s="1"/>
  <c r="CY19" i="7"/>
  <c r="EP19" i="5" s="1"/>
  <c r="DB19" i="7"/>
  <c r="DC19" i="7"/>
  <c r="DD19" i="7" s="1"/>
  <c r="DE19" i="7"/>
  <c r="DF19" i="7" s="1"/>
  <c r="CY20" i="7"/>
  <c r="EP20" i="5" s="1"/>
  <c r="DB20" i="7"/>
  <c r="DC20" i="7"/>
  <c r="DD20" i="7" s="1"/>
  <c r="DE20" i="7"/>
  <c r="DF20" i="7" s="1"/>
  <c r="CY21" i="7"/>
  <c r="EP21" i="5" s="1"/>
  <c r="EQ21" i="5" s="1"/>
  <c r="ER21" i="5" s="1"/>
  <c r="DB21" i="7"/>
  <c r="DC21" i="7"/>
  <c r="DD21" i="7" s="1"/>
  <c r="DE21" i="7"/>
  <c r="DF21" i="7" s="1"/>
  <c r="CY22" i="7"/>
  <c r="EP22" i="5" s="1"/>
  <c r="EQ22" i="5" s="1"/>
  <c r="ER22" i="5" s="1"/>
  <c r="DB22" i="7"/>
  <c r="DC22" i="7"/>
  <c r="DD22" i="7" s="1"/>
  <c r="DE22" i="7"/>
  <c r="DF22" i="7" s="1"/>
  <c r="CY23" i="7"/>
  <c r="EP23" i="5" s="1"/>
  <c r="EQ23" i="5" s="1"/>
  <c r="ER23" i="5" s="1"/>
  <c r="DB23" i="7"/>
  <c r="DC23" i="7"/>
  <c r="DD23" i="7" s="1"/>
  <c r="DE23" i="7"/>
  <c r="DF23" i="7" s="1"/>
  <c r="CY24" i="7"/>
  <c r="EP24" i="5" s="1"/>
  <c r="EQ24" i="5" s="1"/>
  <c r="ER24" i="5" s="1"/>
  <c r="DB24" i="7"/>
  <c r="DC24" i="7"/>
  <c r="DD24" i="7" s="1"/>
  <c r="DE24" i="7"/>
  <c r="DF24" i="7" s="1"/>
  <c r="CY25" i="7"/>
  <c r="EP25" i="5" s="1"/>
  <c r="EQ25" i="5" s="1"/>
  <c r="ER25" i="5" s="1"/>
  <c r="DB25" i="7"/>
  <c r="DC25" i="7"/>
  <c r="DD25" i="7" s="1"/>
  <c r="DE25" i="7"/>
  <c r="DF25" i="7" s="1"/>
  <c r="CY26" i="7"/>
  <c r="EP26" i="5" s="1"/>
  <c r="EQ26" i="5" s="1"/>
  <c r="ER26" i="5" s="1"/>
  <c r="DB26" i="7"/>
  <c r="DC26" i="7"/>
  <c r="DD26" i="7" s="1"/>
  <c r="DE26" i="7"/>
  <c r="DF26" i="7" s="1"/>
  <c r="CY27" i="7"/>
  <c r="EP27" i="5" s="1"/>
  <c r="EQ27" i="5" s="1"/>
  <c r="ER27" i="5" s="1"/>
  <c r="DB27" i="7"/>
  <c r="DC27" i="7"/>
  <c r="DD27" i="7" s="1"/>
  <c r="DE27" i="7"/>
  <c r="DF27" i="7" s="1"/>
  <c r="CY28" i="7"/>
  <c r="EP28" i="5" s="1"/>
  <c r="EQ28" i="5" s="1"/>
  <c r="ER28" i="5" s="1"/>
  <c r="DB28" i="7"/>
  <c r="DC28" i="7"/>
  <c r="DD28" i="7" s="1"/>
  <c r="DE28" i="7"/>
  <c r="DF28" i="7" s="1"/>
  <c r="CY29" i="7"/>
  <c r="EP29" i="5" s="1"/>
  <c r="EQ29" i="5" s="1"/>
  <c r="ER29" i="5" s="1"/>
  <c r="DB29" i="7"/>
  <c r="DC29" i="7"/>
  <c r="DD29" i="7" s="1"/>
  <c r="DE29" i="7"/>
  <c r="DF29" i="7" s="1"/>
  <c r="CY30" i="7"/>
  <c r="EP30" i="5" s="1"/>
  <c r="EQ30" i="5" s="1"/>
  <c r="ER30" i="5" s="1"/>
  <c r="DB30" i="7"/>
  <c r="DC30" i="7"/>
  <c r="DD30" i="7" s="1"/>
  <c r="DE30" i="7"/>
  <c r="DF30" i="7" s="1"/>
  <c r="CY31" i="7"/>
  <c r="EP31" i="5" s="1"/>
  <c r="EQ31" i="5" s="1"/>
  <c r="ER31" i="5" s="1"/>
  <c r="DB31" i="7"/>
  <c r="DC31" i="7"/>
  <c r="DD31" i="7" s="1"/>
  <c r="DE31" i="7"/>
  <c r="DF31" i="7" s="1"/>
  <c r="CY32" i="7"/>
  <c r="EP32" i="5" s="1"/>
  <c r="EQ32" i="5" s="1"/>
  <c r="ER32" i="5" s="1"/>
  <c r="DB32" i="7"/>
  <c r="DC32" i="7"/>
  <c r="DD32" i="7" s="1"/>
  <c r="DE32" i="7"/>
  <c r="DF32" i="7" s="1"/>
  <c r="CY33" i="7"/>
  <c r="EP33" i="5" s="1"/>
  <c r="EQ33" i="5" s="1"/>
  <c r="ER33" i="5" s="1"/>
  <c r="DB33" i="7"/>
  <c r="DC33" i="7"/>
  <c r="DD33" i="7" s="1"/>
  <c r="DE33" i="7"/>
  <c r="DF33" i="7" s="1"/>
  <c r="CY34" i="7"/>
  <c r="EP34" i="5" s="1"/>
  <c r="EQ34" i="5" s="1"/>
  <c r="ER34" i="5" s="1"/>
  <c r="DB34" i="7"/>
  <c r="DC34" i="7"/>
  <c r="DD34" i="7" s="1"/>
  <c r="DE34" i="7"/>
  <c r="DF34" i="7" s="1"/>
  <c r="CY35" i="7"/>
  <c r="EP35" i="5" s="1"/>
  <c r="EQ35" i="5" s="1"/>
  <c r="ER35" i="5" s="1"/>
  <c r="DB35" i="7"/>
  <c r="DC35" i="7"/>
  <c r="DD35" i="7" s="1"/>
  <c r="DE35" i="7"/>
  <c r="DF35" i="7" s="1"/>
  <c r="CY36" i="7"/>
  <c r="EP36" i="5" s="1"/>
  <c r="EQ36" i="5" s="1"/>
  <c r="ER36" i="5" s="1"/>
  <c r="DB36" i="7"/>
  <c r="DC36" i="7"/>
  <c r="DD36" i="7" s="1"/>
  <c r="DE36" i="7"/>
  <c r="DF36" i="7" s="1"/>
  <c r="CY37" i="7"/>
  <c r="EP37" i="5" s="1"/>
  <c r="EQ37" i="5" s="1"/>
  <c r="ER37" i="5" s="1"/>
  <c r="DB37" i="7"/>
  <c r="DC37" i="7"/>
  <c r="DD37" i="7" s="1"/>
  <c r="DE37" i="7"/>
  <c r="DF37" i="7" s="1"/>
  <c r="CY38" i="7"/>
  <c r="EP38" i="5" s="1"/>
  <c r="EQ38" i="5" s="1"/>
  <c r="ER38" i="5" s="1"/>
  <c r="DB38" i="7"/>
  <c r="DC38" i="7"/>
  <c r="DD38" i="7" s="1"/>
  <c r="DE38" i="7"/>
  <c r="DF38" i="7" s="1"/>
  <c r="CY39" i="7"/>
  <c r="EP39" i="5" s="1"/>
  <c r="EQ39" i="5" s="1"/>
  <c r="ER39" i="5" s="1"/>
  <c r="DB39" i="7"/>
  <c r="DC39" i="7"/>
  <c r="DD39" i="7" s="1"/>
  <c r="DE39" i="7"/>
  <c r="DF39" i="7" s="1"/>
  <c r="CY40" i="7"/>
  <c r="EP40" i="5" s="1"/>
  <c r="EQ40" i="5" s="1"/>
  <c r="ER40" i="5" s="1"/>
  <c r="DB40" i="7"/>
  <c r="DC40" i="7"/>
  <c r="DD40" i="7" s="1"/>
  <c r="DE40" i="7"/>
  <c r="DF40" i="7" s="1"/>
  <c r="CY41" i="7"/>
  <c r="EP41" i="5" s="1"/>
  <c r="EQ41" i="5" s="1"/>
  <c r="ER41" i="5" s="1"/>
  <c r="DB41" i="7"/>
  <c r="DC41" i="7"/>
  <c r="DD41" i="7" s="1"/>
  <c r="DE41" i="7"/>
  <c r="DF41" i="7" s="1"/>
  <c r="CY42" i="7"/>
  <c r="EP42" i="5" s="1"/>
  <c r="EQ42" i="5" s="1"/>
  <c r="ER42" i="5" s="1"/>
  <c r="DB42" i="7"/>
  <c r="DC42" i="7"/>
  <c r="DD42" i="7" s="1"/>
  <c r="DE42" i="7"/>
  <c r="DF42" i="7" s="1"/>
  <c r="CY43" i="7"/>
  <c r="EP43" i="5" s="1"/>
  <c r="EQ43" i="5" s="1"/>
  <c r="ER43" i="5" s="1"/>
  <c r="DB43" i="7"/>
  <c r="DC43" i="7"/>
  <c r="DD43" i="7" s="1"/>
  <c r="DE43" i="7"/>
  <c r="DF43" i="7" s="1"/>
  <c r="CY44" i="7"/>
  <c r="EP44" i="5" s="1"/>
  <c r="EQ44" i="5" s="1"/>
  <c r="ER44" i="5" s="1"/>
  <c r="DB44" i="7"/>
  <c r="DC44" i="7"/>
  <c r="DD44" i="7" s="1"/>
  <c r="DE44" i="7"/>
  <c r="DF44" i="7" s="1"/>
  <c r="CY45" i="7"/>
  <c r="EP45" i="5" s="1"/>
  <c r="EQ45" i="5" s="1"/>
  <c r="ER45" i="5" s="1"/>
  <c r="DB45" i="7"/>
  <c r="DC45" i="7"/>
  <c r="DD45" i="7" s="1"/>
  <c r="DE45" i="7"/>
  <c r="DF45" i="7" s="1"/>
  <c r="CY46" i="7"/>
  <c r="EP46" i="5" s="1"/>
  <c r="EQ46" i="5" s="1"/>
  <c r="ER46" i="5" s="1"/>
  <c r="DB46" i="7"/>
  <c r="DC46" i="7"/>
  <c r="DD46" i="7" s="1"/>
  <c r="DE46" i="7"/>
  <c r="DF46" i="7" s="1"/>
  <c r="CY47" i="7"/>
  <c r="EP47" i="5" s="1"/>
  <c r="EQ47" i="5" s="1"/>
  <c r="ER47" i="5" s="1"/>
  <c r="DB47" i="7"/>
  <c r="DC47" i="7"/>
  <c r="DD47" i="7" s="1"/>
  <c r="DE47" i="7"/>
  <c r="DF47" i="7" s="1"/>
  <c r="CY48" i="7"/>
  <c r="EP48" i="5" s="1"/>
  <c r="EQ48" i="5" s="1"/>
  <c r="ER48" i="5" s="1"/>
  <c r="DB48" i="7"/>
  <c r="DC48" i="7"/>
  <c r="DD48" i="7" s="1"/>
  <c r="DE48" i="7"/>
  <c r="DF48" i="7" s="1"/>
  <c r="CY49" i="7"/>
  <c r="EP49" i="5" s="1"/>
  <c r="EQ49" i="5" s="1"/>
  <c r="ER49" i="5" s="1"/>
  <c r="DB49" i="7"/>
  <c r="DC49" i="7"/>
  <c r="DD49" i="7" s="1"/>
  <c r="DE49" i="7"/>
  <c r="DF49" i="7" s="1"/>
  <c r="CY50" i="7"/>
  <c r="EP50" i="5" s="1"/>
  <c r="EQ50" i="5" s="1"/>
  <c r="ER50" i="5" s="1"/>
  <c r="DB50" i="7"/>
  <c r="DC50" i="7"/>
  <c r="DD50" i="7" s="1"/>
  <c r="DE50" i="7"/>
  <c r="DF50" i="7" s="1"/>
  <c r="CY51" i="7"/>
  <c r="EP51" i="5" s="1"/>
  <c r="EQ51" i="5" s="1"/>
  <c r="ER51" i="5" s="1"/>
  <c r="DB51" i="7"/>
  <c r="DC51" i="7"/>
  <c r="DD51" i="7" s="1"/>
  <c r="DE51" i="7"/>
  <c r="DF51" i="7" s="1"/>
  <c r="CY52" i="7"/>
  <c r="EP52" i="5" s="1"/>
  <c r="EQ52" i="5" s="1"/>
  <c r="ER52" i="5" s="1"/>
  <c r="DC52" i="7"/>
  <c r="DD52" i="7" s="1"/>
  <c r="DE52" i="7"/>
  <c r="DF52" i="7" s="1"/>
  <c r="CY53" i="7"/>
  <c r="EP53" i="5" s="1"/>
  <c r="EQ53" i="5" s="1"/>
  <c r="ER53" i="5" s="1"/>
  <c r="DB53" i="7"/>
  <c r="DC53" i="7"/>
  <c r="DD53" i="7" s="1"/>
  <c r="DE53" i="7"/>
  <c r="DF53" i="7" s="1"/>
  <c r="CY54" i="7"/>
  <c r="EP54" i="5" s="1"/>
  <c r="EQ54" i="5" s="1"/>
  <c r="ER54" i="5" s="1"/>
  <c r="DB54" i="7"/>
  <c r="DC54" i="7"/>
  <c r="DD54" i="7" s="1"/>
  <c r="DE54" i="7"/>
  <c r="DF54" i="7" s="1"/>
  <c r="CY55" i="7"/>
  <c r="EP55" i="5" s="1"/>
  <c r="EQ55" i="5" s="1"/>
  <c r="ER55" i="5" s="1"/>
  <c r="DB55" i="7"/>
  <c r="DC55" i="7"/>
  <c r="DD55" i="7" s="1"/>
  <c r="DE55" i="7"/>
  <c r="DF55" i="7" s="1"/>
  <c r="CY56" i="7"/>
  <c r="EP56" i="5" s="1"/>
  <c r="EQ56" i="5" s="1"/>
  <c r="ER56" i="5" s="1"/>
  <c r="DB56" i="7"/>
  <c r="DC56" i="7"/>
  <c r="DD56" i="7" s="1"/>
  <c r="DE56" i="7"/>
  <c r="DF56" i="7" s="1"/>
  <c r="CY57" i="7"/>
  <c r="EP57" i="5" s="1"/>
  <c r="EQ57" i="5" s="1"/>
  <c r="ER57" i="5" s="1"/>
  <c r="DB57" i="7"/>
  <c r="DC57" i="7"/>
  <c r="DD57" i="7" s="1"/>
  <c r="DE57" i="7"/>
  <c r="DF57" i="7" s="1"/>
  <c r="CY58" i="7"/>
  <c r="EP58" i="5" s="1"/>
  <c r="EQ58" i="5" s="1"/>
  <c r="ER58" i="5" s="1"/>
  <c r="DB58" i="7"/>
  <c r="DC58" i="7"/>
  <c r="DD58" i="7" s="1"/>
  <c r="DE58" i="7"/>
  <c r="DF58" i="7" s="1"/>
  <c r="CY59" i="7"/>
  <c r="EP59" i="5" s="1"/>
  <c r="EQ59" i="5" s="1"/>
  <c r="ER59" i="5" s="1"/>
  <c r="DB59" i="7"/>
  <c r="DC59" i="7"/>
  <c r="DD59" i="7" s="1"/>
  <c r="DE59" i="7"/>
  <c r="DF59" i="7" s="1"/>
  <c r="CY60" i="7"/>
  <c r="EP60" i="5" s="1"/>
  <c r="EQ60" i="5" s="1"/>
  <c r="ER60" i="5" s="1"/>
  <c r="DB60" i="7"/>
  <c r="DC60" i="7"/>
  <c r="DD60" i="7" s="1"/>
  <c r="DE60" i="7"/>
  <c r="DF60" i="7" s="1"/>
  <c r="CY61" i="7"/>
  <c r="EP61" i="5" s="1"/>
  <c r="EQ61" i="5" s="1"/>
  <c r="ER61" i="5" s="1"/>
  <c r="DB61" i="7"/>
  <c r="DC61" i="7"/>
  <c r="DD61" i="7" s="1"/>
  <c r="DE61" i="7"/>
  <c r="DF61" i="7" s="1"/>
  <c r="CY62" i="7"/>
  <c r="EP62" i="5" s="1"/>
  <c r="EQ62" i="5" s="1"/>
  <c r="ER62" i="5" s="1"/>
  <c r="DB62" i="7"/>
  <c r="DC62" i="7"/>
  <c r="DD62" i="7" s="1"/>
  <c r="DE62" i="7"/>
  <c r="DF62" i="7" s="1"/>
  <c r="CY63" i="7"/>
  <c r="EP63" i="5" s="1"/>
  <c r="EQ63" i="5" s="1"/>
  <c r="ER63" i="5" s="1"/>
  <c r="DB63" i="7"/>
  <c r="DC63" i="7"/>
  <c r="DD63" i="7" s="1"/>
  <c r="DE63" i="7"/>
  <c r="DF63" i="7" s="1"/>
  <c r="CY64" i="7"/>
  <c r="EP64" i="5" s="1"/>
  <c r="EQ64" i="5" s="1"/>
  <c r="ER64" i="5" s="1"/>
  <c r="DB64" i="7"/>
  <c r="DC64" i="7"/>
  <c r="DD64" i="7" s="1"/>
  <c r="DE64" i="7"/>
  <c r="DF64" i="7" s="1"/>
  <c r="CY65" i="7"/>
  <c r="EP65" i="5" s="1"/>
  <c r="EQ65" i="5" s="1"/>
  <c r="ER65" i="5" s="1"/>
  <c r="DB65" i="7"/>
  <c r="DC65" i="7"/>
  <c r="DD65" i="7" s="1"/>
  <c r="DE65" i="7"/>
  <c r="DF65" i="7" s="1"/>
  <c r="CY66" i="7"/>
  <c r="EP66" i="5" s="1"/>
  <c r="EQ66" i="5" s="1"/>
  <c r="ER66" i="5" s="1"/>
  <c r="DB66" i="7"/>
  <c r="DC66" i="7"/>
  <c r="DD66" i="7" s="1"/>
  <c r="DE66" i="7"/>
  <c r="DF66" i="7" s="1"/>
  <c r="CY67" i="7"/>
  <c r="EP67" i="5" s="1"/>
  <c r="EQ67" i="5" s="1"/>
  <c r="ER67" i="5" s="1"/>
  <c r="DB67" i="7"/>
  <c r="DC67" i="7"/>
  <c r="DD67" i="7" s="1"/>
  <c r="DE67" i="7"/>
  <c r="DF67" i="7" s="1"/>
  <c r="CY68" i="7"/>
  <c r="EP68" i="5" s="1"/>
  <c r="EQ68" i="5" s="1"/>
  <c r="ER68" i="5" s="1"/>
  <c r="DB68" i="7"/>
  <c r="DC68" i="7"/>
  <c r="DD68" i="7" s="1"/>
  <c r="DE68" i="7"/>
  <c r="DF68" i="7" s="1"/>
  <c r="CY69" i="7"/>
  <c r="EP69" i="5" s="1"/>
  <c r="EQ69" i="5" s="1"/>
  <c r="ER69" i="5" s="1"/>
  <c r="DB69" i="7"/>
  <c r="DC69" i="7"/>
  <c r="DD69" i="7" s="1"/>
  <c r="DE69" i="7"/>
  <c r="DF69" i="7" s="1"/>
  <c r="CY70" i="7"/>
  <c r="EP70" i="5" s="1"/>
  <c r="EQ70" i="5" s="1"/>
  <c r="ER70" i="5" s="1"/>
  <c r="DB70" i="7"/>
  <c r="DC70" i="7"/>
  <c r="DD70" i="7" s="1"/>
  <c r="DE70" i="7"/>
  <c r="DF70" i="7" s="1"/>
  <c r="CY71" i="7"/>
  <c r="EP71" i="5" s="1"/>
  <c r="EQ71" i="5" s="1"/>
  <c r="ER71" i="5" s="1"/>
  <c r="DC71" i="7"/>
  <c r="DD71" i="7" s="1"/>
  <c r="DE71" i="7"/>
  <c r="DF71" i="7" s="1"/>
  <c r="CY72" i="7"/>
  <c r="EP72" i="5" s="1"/>
  <c r="EQ72" i="5" s="1"/>
  <c r="ER72" i="5" s="1"/>
  <c r="DB72" i="7"/>
  <c r="DC72" i="7"/>
  <c r="DD72" i="7" s="1"/>
  <c r="DE72" i="7"/>
  <c r="DF72" i="7" s="1"/>
  <c r="CY73" i="7"/>
  <c r="EP73" i="5" s="1"/>
  <c r="EQ73" i="5" s="1"/>
  <c r="ER73" i="5" s="1"/>
  <c r="DB73" i="7"/>
  <c r="DC73" i="7"/>
  <c r="DD73" i="7" s="1"/>
  <c r="DE73" i="7"/>
  <c r="DF73" i="7" s="1"/>
  <c r="CY74" i="7"/>
  <c r="EP74" i="5" s="1"/>
  <c r="EQ74" i="5" s="1"/>
  <c r="ER74" i="5" s="1"/>
  <c r="DB74" i="7"/>
  <c r="DC74" i="7"/>
  <c r="DD74" i="7" s="1"/>
  <c r="DE74" i="7"/>
  <c r="DF74" i="7" s="1"/>
  <c r="CY75" i="7"/>
  <c r="EP75" i="5" s="1"/>
  <c r="EQ75" i="5" s="1"/>
  <c r="ER75" i="5" s="1"/>
  <c r="DB75" i="7"/>
  <c r="DC75" i="7"/>
  <c r="DD75" i="7" s="1"/>
  <c r="DE75" i="7"/>
  <c r="DF75" i="7" s="1"/>
  <c r="CY76" i="7"/>
  <c r="EP76" i="5" s="1"/>
  <c r="EQ76" i="5" s="1"/>
  <c r="ER76" i="5" s="1"/>
  <c r="DB76" i="7"/>
  <c r="DC76" i="7"/>
  <c r="DD76" i="7" s="1"/>
  <c r="DE76" i="7"/>
  <c r="DF76" i="7" s="1"/>
  <c r="CY77" i="7"/>
  <c r="EP77" i="5" s="1"/>
  <c r="EQ77" i="5" s="1"/>
  <c r="ER77" i="5" s="1"/>
  <c r="DB77" i="7"/>
  <c r="DC77" i="7"/>
  <c r="DD77" i="7" s="1"/>
  <c r="DE77" i="7"/>
  <c r="DF77" i="7" s="1"/>
  <c r="CY78" i="7"/>
  <c r="EP78" i="5" s="1"/>
  <c r="EQ78" i="5" s="1"/>
  <c r="ER78" i="5" s="1"/>
  <c r="DB78" i="7"/>
  <c r="DC78" i="7"/>
  <c r="DD78" i="7" s="1"/>
  <c r="DE78" i="7"/>
  <c r="DF78" i="7" s="1"/>
  <c r="CY79" i="7"/>
  <c r="EP79" i="5" s="1"/>
  <c r="EQ79" i="5" s="1"/>
  <c r="ER79" i="5" s="1"/>
  <c r="DB79" i="7"/>
  <c r="DC79" i="7"/>
  <c r="DD79" i="7" s="1"/>
  <c r="DE79" i="7"/>
  <c r="DF79" i="7" s="1"/>
  <c r="CY80" i="7"/>
  <c r="EP80" i="5" s="1"/>
  <c r="EQ80" i="5" s="1"/>
  <c r="ER80" i="5" s="1"/>
  <c r="DB80" i="7"/>
  <c r="DC80" i="7"/>
  <c r="DD80" i="7" s="1"/>
  <c r="DE80" i="7"/>
  <c r="DF80" i="7" s="1"/>
  <c r="CY81" i="7"/>
  <c r="EP81" i="5" s="1"/>
  <c r="EQ81" i="5" s="1"/>
  <c r="ER81" i="5" s="1"/>
  <c r="DB81" i="7"/>
  <c r="DC81" i="7"/>
  <c r="DD81" i="7" s="1"/>
  <c r="DE81" i="7"/>
  <c r="DF81" i="7" s="1"/>
  <c r="CY82" i="7"/>
  <c r="EP82" i="5" s="1"/>
  <c r="EQ82" i="5" s="1"/>
  <c r="ER82" i="5" s="1"/>
  <c r="DB82" i="7"/>
  <c r="DC82" i="7"/>
  <c r="DD82" i="7" s="1"/>
  <c r="DE82" i="7"/>
  <c r="DF82" i="7" s="1"/>
  <c r="CY83" i="7"/>
  <c r="EP83" i="5" s="1"/>
  <c r="EQ83" i="5" s="1"/>
  <c r="ER83" i="5" s="1"/>
  <c r="DB83" i="7"/>
  <c r="DC83" i="7"/>
  <c r="DD83" i="7" s="1"/>
  <c r="DE83" i="7"/>
  <c r="DF83" i="7" s="1"/>
  <c r="CY84" i="7"/>
  <c r="EP84" i="5" s="1"/>
  <c r="EQ84" i="5" s="1"/>
  <c r="ER84" i="5" s="1"/>
  <c r="DB84" i="7"/>
  <c r="DC84" i="7"/>
  <c r="DD84" i="7" s="1"/>
  <c r="DE84" i="7"/>
  <c r="DF84" i="7" s="1"/>
  <c r="CY85" i="7"/>
  <c r="EP85" i="5" s="1"/>
  <c r="EQ85" i="5" s="1"/>
  <c r="ER85" i="5" s="1"/>
  <c r="DB85" i="7"/>
  <c r="DC85" i="7"/>
  <c r="DD85" i="7" s="1"/>
  <c r="DE85" i="7"/>
  <c r="DF85" i="7" s="1"/>
  <c r="CY86" i="7"/>
  <c r="EP86" i="5" s="1"/>
  <c r="EQ86" i="5" s="1"/>
  <c r="ER86" i="5" s="1"/>
  <c r="DB86" i="7"/>
  <c r="DC86" i="7"/>
  <c r="DD86" i="7" s="1"/>
  <c r="DE86" i="7"/>
  <c r="DF86" i="7" s="1"/>
  <c r="CY87" i="7"/>
  <c r="EP87" i="5" s="1"/>
  <c r="EQ87" i="5" s="1"/>
  <c r="ER87" i="5" s="1"/>
  <c r="DB87" i="7"/>
  <c r="DC87" i="7"/>
  <c r="DD87" i="7" s="1"/>
  <c r="DE87" i="7"/>
  <c r="DF87" i="7" s="1"/>
  <c r="CY88" i="7"/>
  <c r="EP88" i="5" s="1"/>
  <c r="EQ88" i="5" s="1"/>
  <c r="ER88" i="5" s="1"/>
  <c r="DB88" i="7"/>
  <c r="DC88" i="7"/>
  <c r="DD88" i="7" s="1"/>
  <c r="DE88" i="7"/>
  <c r="DF88" i="7" s="1"/>
  <c r="CY89" i="7"/>
  <c r="EP89" i="5" s="1"/>
  <c r="EQ89" i="5" s="1"/>
  <c r="ER89" i="5" s="1"/>
  <c r="DB89" i="7"/>
  <c r="DC89" i="7"/>
  <c r="DD89" i="7" s="1"/>
  <c r="DE89" i="7"/>
  <c r="DF89" i="7" s="1"/>
  <c r="CY90" i="7"/>
  <c r="EP90" i="5" s="1"/>
  <c r="EQ90" i="5" s="1"/>
  <c r="ER90" i="5" s="1"/>
  <c r="DB90" i="7"/>
  <c r="DC90" i="7"/>
  <c r="DD90" i="7" s="1"/>
  <c r="DE90" i="7"/>
  <c r="DF90" i="7" s="1"/>
  <c r="CY91" i="7"/>
  <c r="EP91" i="5" s="1"/>
  <c r="EQ91" i="5" s="1"/>
  <c r="ER91" i="5" s="1"/>
  <c r="DB91" i="7"/>
  <c r="DC91" i="7"/>
  <c r="DD91" i="7" s="1"/>
  <c r="DE91" i="7"/>
  <c r="DF91" i="7" s="1"/>
  <c r="CY92" i="7"/>
  <c r="EP92" i="5" s="1"/>
  <c r="EQ92" i="5" s="1"/>
  <c r="ER92" i="5" s="1"/>
  <c r="DB92" i="7"/>
  <c r="DC92" i="7"/>
  <c r="DD92" i="7" s="1"/>
  <c r="DE92" i="7"/>
  <c r="DF92" i="7" s="1"/>
  <c r="CY93" i="7"/>
  <c r="EP93" i="5" s="1"/>
  <c r="EQ93" i="5" s="1"/>
  <c r="ER93" i="5" s="1"/>
  <c r="DB93" i="7"/>
  <c r="DC93" i="7"/>
  <c r="DD93" i="7" s="1"/>
  <c r="DE93" i="7"/>
  <c r="DF93" i="7" s="1"/>
  <c r="CY94" i="7"/>
  <c r="EP94" i="5" s="1"/>
  <c r="EQ94" i="5" s="1"/>
  <c r="ER94" i="5" s="1"/>
  <c r="DB94" i="7"/>
  <c r="DC94" i="7"/>
  <c r="DD94" i="7" s="1"/>
  <c r="DE94" i="7"/>
  <c r="DF94" i="7" s="1"/>
  <c r="CY95" i="7"/>
  <c r="EP95" i="5" s="1"/>
  <c r="EQ95" i="5" s="1"/>
  <c r="ER95" i="5" s="1"/>
  <c r="DB95" i="7"/>
  <c r="DC95" i="7"/>
  <c r="DD95" i="7" s="1"/>
  <c r="DE95" i="7"/>
  <c r="DF95" i="7" s="1"/>
  <c r="CY96" i="7"/>
  <c r="EP96" i="5" s="1"/>
  <c r="EQ96" i="5" s="1"/>
  <c r="ER96" i="5" s="1"/>
  <c r="DB96" i="7"/>
  <c r="DC96" i="7"/>
  <c r="DD96" i="7" s="1"/>
  <c r="DE96" i="7"/>
  <c r="DF96" i="7" s="1"/>
  <c r="CY97" i="7"/>
  <c r="EP97" i="5" s="1"/>
  <c r="EQ97" i="5" s="1"/>
  <c r="ER97" i="5" s="1"/>
  <c r="DB97" i="7"/>
  <c r="DC97" i="7"/>
  <c r="DD97" i="7" s="1"/>
  <c r="DE97" i="7"/>
  <c r="DF97" i="7" s="1"/>
  <c r="CY98" i="7"/>
  <c r="EP98" i="5" s="1"/>
  <c r="EQ98" i="5" s="1"/>
  <c r="ER98" i="5" s="1"/>
  <c r="DB98" i="7"/>
  <c r="DC98" i="7"/>
  <c r="DD98" i="7" s="1"/>
  <c r="DE98" i="7"/>
  <c r="DF98" i="7" s="1"/>
  <c r="CY99" i="7"/>
  <c r="EP99" i="5" s="1"/>
  <c r="EQ99" i="5" s="1"/>
  <c r="ER99" i="5" s="1"/>
  <c r="DB99" i="7"/>
  <c r="DC99" i="7"/>
  <c r="DD99" i="7" s="1"/>
  <c r="DE99" i="7"/>
  <c r="DF99" i="7" s="1"/>
  <c r="DB100" i="7"/>
  <c r="DC100" i="7"/>
  <c r="DD100" i="7" s="1"/>
  <c r="DE100" i="7"/>
  <c r="DF100" i="7" s="1"/>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B14" i="7"/>
  <c r="B15" i="7"/>
  <c r="B16" i="7"/>
  <c r="B17" i="7"/>
  <c r="B18" i="7"/>
  <c r="B19" i="7"/>
  <c r="B20" i="7"/>
  <c r="B21" i="7"/>
  <c r="B22" i="7"/>
  <c r="B23" i="7"/>
  <c r="B24" i="7"/>
  <c r="B25" i="7"/>
  <c r="B26" i="7"/>
  <c r="B27" i="7"/>
  <c r="B28" i="7"/>
  <c r="B29" i="7"/>
  <c r="B30" i="7"/>
  <c r="B31" i="7"/>
  <c r="B32" i="7"/>
  <c r="B33" i="7"/>
  <c r="B34" i="7"/>
  <c r="B36" i="7"/>
  <c r="B37" i="7"/>
  <c r="B38" i="7"/>
  <c r="B39" i="7"/>
  <c r="B40" i="7"/>
  <c r="B41" i="7"/>
  <c r="B42" i="7"/>
  <c r="B43" i="7"/>
  <c r="B44" i="7"/>
  <c r="B45" i="7"/>
  <c r="B46" i="7"/>
  <c r="B47" i="7"/>
  <c r="B48" i="7"/>
  <c r="B49" i="7"/>
  <c r="B50" i="7"/>
  <c r="B51" i="7"/>
  <c r="B52" i="7"/>
  <c r="FD15" i="5"/>
  <c r="FE15" i="5"/>
  <c r="FD16" i="5"/>
  <c r="FF16" i="5" s="1"/>
  <c r="FE16" i="5"/>
  <c r="FD17" i="5"/>
  <c r="FE17" i="5"/>
  <c r="FD18" i="5"/>
  <c r="FF18" i="5" s="1"/>
  <c r="FE18" i="5"/>
  <c r="FD19" i="5"/>
  <c r="FE19" i="5"/>
  <c r="FD20" i="5"/>
  <c r="FF20" i="5" s="1"/>
  <c r="FE20" i="5"/>
  <c r="EU16" i="5"/>
  <c r="EU17" i="5"/>
  <c r="EU18" i="5"/>
  <c r="EU19" i="5"/>
  <c r="EU20" i="5"/>
  <c r="EJ14" i="5"/>
  <c r="EK14" i="5"/>
  <c r="EL14" i="5"/>
  <c r="EJ15" i="5"/>
  <c r="EK15" i="5"/>
  <c r="EL15" i="5"/>
  <c r="EJ16" i="5"/>
  <c r="EK16" i="5"/>
  <c r="EL16" i="5"/>
  <c r="EJ17" i="5"/>
  <c r="EK17" i="5"/>
  <c r="EL17" i="5"/>
  <c r="EJ18" i="5"/>
  <c r="EK18" i="5"/>
  <c r="EL18" i="5"/>
  <c r="EJ19" i="5"/>
  <c r="EK19" i="5"/>
  <c r="EL19" i="5"/>
  <c r="EJ20" i="5"/>
  <c r="EK20" i="5"/>
  <c r="EL20" i="5"/>
  <c r="DE13" i="7"/>
  <c r="DF13" i="7" s="1"/>
  <c r="DC13" i="7"/>
  <c r="DD13" i="7" s="1"/>
  <c r="DB13" i="7"/>
  <c r="EE14" i="5"/>
  <c r="EE15" i="5"/>
  <c r="EE16" i="5"/>
  <c r="EE17" i="5"/>
  <c r="EE18" i="5"/>
  <c r="EE19" i="5"/>
  <c r="EE20" i="5"/>
  <c r="EE13" i="5"/>
  <c r="EC14" i="5"/>
  <c r="EC15" i="5"/>
  <c r="EC16" i="5"/>
  <c r="EC17" i="5"/>
  <c r="EC18" i="5"/>
  <c r="EC19" i="5"/>
  <c r="EC20" i="5"/>
  <c r="EC13" i="5"/>
  <c r="FF15" i="5" l="1"/>
  <c r="FF19" i="5"/>
  <c r="FG19" i="5" s="1"/>
  <c r="FF17" i="5"/>
  <c r="FG17" i="5" s="1"/>
  <c r="EP178" i="5"/>
  <c r="EQ178" i="5" s="1"/>
  <c r="ER178" i="5" s="1"/>
  <c r="EP174" i="5"/>
  <c r="EQ174" i="5" s="1"/>
  <c r="ER174" i="5" s="1"/>
  <c r="EP170" i="5"/>
  <c r="EQ170" i="5" s="1"/>
  <c r="ER170" i="5" s="1"/>
  <c r="EP167" i="5"/>
  <c r="EQ167" i="5" s="1"/>
  <c r="ER167" i="5" s="1"/>
  <c r="EP163" i="5"/>
  <c r="EQ163" i="5" s="1"/>
  <c r="ER163" i="5" s="1"/>
  <c r="EP162" i="5"/>
  <c r="EQ162" i="5" s="1"/>
  <c r="ER162" i="5" s="1"/>
  <c r="EP176" i="5"/>
  <c r="EQ176" i="5" s="1"/>
  <c r="ER176" i="5" s="1"/>
  <c r="EP173" i="5"/>
  <c r="EQ173" i="5" s="1"/>
  <c r="ER173" i="5" s="1"/>
  <c r="EP168" i="5"/>
  <c r="EQ168" i="5" s="1"/>
  <c r="ER168" i="5" s="1"/>
  <c r="EP164" i="5"/>
  <c r="EQ164" i="5" s="1"/>
  <c r="ER164" i="5" s="1"/>
  <c r="EP177" i="5"/>
  <c r="EQ177" i="5" s="1"/>
  <c r="ER177" i="5" s="1"/>
  <c r="EP172" i="5"/>
  <c r="EQ172" i="5" s="1"/>
  <c r="ER172" i="5" s="1"/>
  <c r="D42" i="11" s="1"/>
  <c r="EP169" i="5"/>
  <c r="EQ169" i="5" s="1"/>
  <c r="ER169" i="5" s="1"/>
  <c r="EP165" i="5"/>
  <c r="EQ165" i="5" s="1"/>
  <c r="ER165" i="5" s="1"/>
  <c r="EP175" i="5"/>
  <c r="EQ175" i="5" s="1"/>
  <c r="ER175" i="5" s="1"/>
  <c r="EP171" i="5"/>
  <c r="EQ171" i="5" s="1"/>
  <c r="ER171" i="5" s="1"/>
  <c r="EP166" i="5"/>
  <c r="EQ166" i="5" s="1"/>
  <c r="ER166" i="5" s="1"/>
  <c r="FG15" i="5"/>
  <c r="V22" i="11"/>
  <c r="FG20" i="5"/>
  <c r="FG18" i="5"/>
  <c r="FG16" i="5"/>
  <c r="EM18" i="5"/>
  <c r="EN18" i="5" s="1"/>
  <c r="EM14" i="5"/>
  <c r="EN14" i="5" s="1"/>
  <c r="EM20" i="5"/>
  <c r="EN20" i="5" s="1"/>
  <c r="EM16" i="5"/>
  <c r="EN16" i="5" s="1"/>
  <c r="EM17" i="5"/>
  <c r="EN17" i="5" s="1"/>
  <c r="EM15" i="5"/>
  <c r="EN15" i="5" s="1"/>
  <c r="EV20" i="5"/>
  <c r="EV19" i="5"/>
  <c r="EV18" i="5"/>
  <c r="EV17" i="5"/>
  <c r="EV16" i="5"/>
  <c r="EM19" i="5"/>
  <c r="EN19" i="5" s="1"/>
  <c r="DD14" i="5"/>
  <c r="DE14" i="5"/>
  <c r="DF14" i="5"/>
  <c r="DG14" i="5"/>
  <c r="DH14" i="5"/>
  <c r="DI14" i="5"/>
  <c r="DW14" i="5"/>
  <c r="DX14" i="5"/>
  <c r="EF14" i="5"/>
  <c r="EG14" i="5" s="1"/>
  <c r="EU14" i="5"/>
  <c r="FD14" i="5"/>
  <c r="FE14" i="5"/>
  <c r="DD15" i="5"/>
  <c r="DE15" i="5"/>
  <c r="DF15" i="5"/>
  <c r="DG15" i="5"/>
  <c r="DH15" i="5"/>
  <c r="DI15" i="5"/>
  <c r="DW15" i="5"/>
  <c r="DX15" i="5"/>
  <c r="EU15" i="5"/>
  <c r="DD16" i="5"/>
  <c r="DE16" i="5"/>
  <c r="DF16" i="5"/>
  <c r="DG16" i="5"/>
  <c r="DH16" i="5"/>
  <c r="DI16" i="5"/>
  <c r="DW16" i="5"/>
  <c r="DX16" i="5"/>
  <c r="DD17" i="5"/>
  <c r="DE17" i="5"/>
  <c r="DF17" i="5"/>
  <c r="DG17" i="5"/>
  <c r="DH17" i="5"/>
  <c r="DI17" i="5"/>
  <c r="DW17" i="5"/>
  <c r="DX17" i="5"/>
  <c r="DD18" i="5"/>
  <c r="DE18" i="5"/>
  <c r="DF18" i="5"/>
  <c r="DG18" i="5"/>
  <c r="DH18" i="5"/>
  <c r="DQ18" i="5" s="1"/>
  <c r="DI18" i="5"/>
  <c r="DW18" i="5"/>
  <c r="DX18" i="5"/>
  <c r="DD19" i="5"/>
  <c r="DE19" i="5"/>
  <c r="DF19" i="5"/>
  <c r="DG19" i="5"/>
  <c r="DH19" i="5"/>
  <c r="DI19" i="5"/>
  <c r="DW19" i="5"/>
  <c r="DX19" i="5"/>
  <c r="DD20" i="5"/>
  <c r="DE20" i="5"/>
  <c r="DF20" i="5"/>
  <c r="DG20" i="5"/>
  <c r="DH20" i="5"/>
  <c r="DI20" i="5"/>
  <c r="DW20" i="5"/>
  <c r="DX20" i="5"/>
  <c r="EW19" i="5" l="1"/>
  <c r="DK19" i="5"/>
  <c r="DJ19" i="5"/>
  <c r="EW18" i="5"/>
  <c r="DK18" i="5"/>
  <c r="DJ18" i="5"/>
  <c r="FF14" i="5"/>
  <c r="EW16" i="5"/>
  <c r="DJ16" i="5"/>
  <c r="DK16" i="5"/>
  <c r="EW20" i="5"/>
  <c r="DJ20" i="5"/>
  <c r="DK20" i="5"/>
  <c r="EW17" i="5"/>
  <c r="DK17" i="5"/>
  <c r="DJ17" i="5"/>
  <c r="EV15" i="5"/>
  <c r="DP20" i="5"/>
  <c r="DQ20" i="5"/>
  <c r="DO16" i="5"/>
  <c r="DQ16" i="5"/>
  <c r="DP15" i="5"/>
  <c r="DQ15" i="5"/>
  <c r="DO19" i="5"/>
  <c r="DQ19" i="5"/>
  <c r="DO17" i="5"/>
  <c r="DQ17" i="5"/>
  <c r="DO14" i="5"/>
  <c r="DQ14" i="5"/>
  <c r="DO20" i="5"/>
  <c r="EF19" i="5"/>
  <c r="EG19" i="5" s="1"/>
  <c r="DM19" i="5"/>
  <c r="DT16" i="5"/>
  <c r="EF15" i="5"/>
  <c r="EG15" i="5" s="1"/>
  <c r="FG14" i="5"/>
  <c r="EF16" i="5"/>
  <c r="EG16" i="5" s="1"/>
  <c r="DP14" i="5"/>
  <c r="DT18" i="5"/>
  <c r="DO15" i="5"/>
  <c r="DS16" i="5"/>
  <c r="DP16" i="5"/>
  <c r="DT14" i="5"/>
  <c r="EF20" i="5"/>
  <c r="EG20" i="5" s="1"/>
  <c r="EF18" i="5"/>
  <c r="EG18" i="5" s="1"/>
  <c r="EF17" i="5"/>
  <c r="EG17" i="5" s="1"/>
  <c r="DT15" i="5"/>
  <c r="DP18" i="5"/>
  <c r="DN16" i="5"/>
  <c r="DO18" i="5"/>
  <c r="DM16" i="5"/>
  <c r="DL16" i="5"/>
  <c r="EV14" i="5"/>
  <c r="DM18" i="5"/>
  <c r="DP17" i="5"/>
  <c r="DP19" i="5"/>
  <c r="DK14" i="5" l="1"/>
  <c r="G8" i="12" s="1"/>
  <c r="DJ14" i="5"/>
  <c r="F8" i="12" s="1"/>
  <c r="DK15" i="5"/>
  <c r="DJ15" i="5"/>
  <c r="DM15" i="5"/>
  <c r="DS15" i="5"/>
  <c r="DU15" i="5" s="1"/>
  <c r="DY15" i="5" s="1"/>
  <c r="EW15" i="5"/>
  <c r="DL15" i="5"/>
  <c r="DN15" i="5"/>
  <c r="DU16" i="5"/>
  <c r="DY16" i="5" s="1"/>
  <c r="DT20" i="5"/>
  <c r="DT19" i="5"/>
  <c r="DN18" i="5"/>
  <c r="DL19" i="5"/>
  <c r="DL18" i="5"/>
  <c r="DS18" i="5"/>
  <c r="DT17" i="5"/>
  <c r="DN19" i="5"/>
  <c r="DS19" i="5"/>
  <c r="DM14" i="5"/>
  <c r="I8" i="12" s="1"/>
  <c r="DN14" i="5"/>
  <c r="J8" i="12" s="1"/>
  <c r="DS14" i="5"/>
  <c r="EW14" i="5"/>
  <c r="DL14" i="5"/>
  <c r="H8" i="12" s="1"/>
  <c r="DL17" i="5"/>
  <c r="DM17" i="5"/>
  <c r="DN17" i="5"/>
  <c r="DS17" i="5"/>
  <c r="DL20" i="5"/>
  <c r="DM20" i="5"/>
  <c r="DN20" i="5"/>
  <c r="DS20" i="5"/>
  <c r="E8" i="12" l="1"/>
  <c r="EH16" i="5"/>
  <c r="EA16" i="5"/>
  <c r="DU17" i="5"/>
  <c r="DY17" i="5" s="1"/>
  <c r="EH17" i="5" s="1"/>
  <c r="DU18" i="5"/>
  <c r="DY18" i="5" s="1"/>
  <c r="DU14" i="5"/>
  <c r="DY14" i="5" s="1"/>
  <c r="DU19" i="5"/>
  <c r="DY19" i="5" s="1"/>
  <c r="DU20" i="5"/>
  <c r="DY20" i="5" s="1"/>
  <c r="EH15" i="5"/>
  <c r="EA15" i="5"/>
  <c r="EH19" i="5" l="1"/>
  <c r="EA19" i="5"/>
  <c r="EA20" i="5"/>
  <c r="EH20" i="5"/>
  <c r="EA14" i="5"/>
  <c r="EH14" i="5"/>
  <c r="EH18" i="5"/>
  <c r="EA18" i="5"/>
  <c r="EA17" i="5"/>
  <c r="EQ15" i="5"/>
  <c r="ER15" i="5" s="1"/>
  <c r="FE13" i="5" l="1"/>
  <c r="FD13" i="5"/>
  <c r="EV13" i="5"/>
  <c r="EL13" i="5"/>
  <c r="EK13" i="5"/>
  <c r="EJ13" i="5"/>
  <c r="DX13" i="5"/>
  <c r="DW13" i="5"/>
  <c r="DI13" i="5"/>
  <c r="DH13" i="5"/>
  <c r="DG13" i="5"/>
  <c r="DF13" i="5"/>
  <c r="DE13" i="5"/>
  <c r="DD13" i="5"/>
  <c r="DK13" i="5" l="1"/>
  <c r="G7" i="12" s="1"/>
  <c r="G11" i="12" s="1"/>
  <c r="DJ13" i="5"/>
  <c r="F7" i="12" s="1"/>
  <c r="DO13" i="5"/>
  <c r="DQ13" i="5"/>
  <c r="EF13" i="5"/>
  <c r="EG13" i="5" s="1"/>
  <c r="EU13" i="5"/>
  <c r="DP13" i="5"/>
  <c r="FF13" i="5"/>
  <c r="FG13" i="5" s="1"/>
  <c r="EM13" i="5"/>
  <c r="EN13" i="5" s="1"/>
  <c r="DN13" i="5"/>
  <c r="J7" i="12" s="1"/>
  <c r="J11" i="12" s="1"/>
  <c r="DM13" i="5"/>
  <c r="I7" i="12" s="1"/>
  <c r="I11" i="12" s="1"/>
  <c r="DL13" i="5"/>
  <c r="H7" i="12" s="1"/>
  <c r="H11" i="12" s="1"/>
  <c r="EW13" i="5"/>
  <c r="DS13" i="5"/>
  <c r="E7" i="12" l="1"/>
  <c r="E11" i="12" s="1"/>
  <c r="F11" i="12"/>
  <c r="DT13" i="5"/>
  <c r="DU13" i="5" l="1"/>
  <c r="DY13" i="5" s="1"/>
  <c r="EA13" i="5" l="1"/>
  <c r="EH13" i="5"/>
  <c r="G13" i="7" l="1"/>
  <c r="F13" i="7"/>
  <c r="E13" i="7"/>
  <c r="D13" i="7"/>
  <c r="C13" i="7"/>
  <c r="B13" i="7"/>
  <c r="D34" i="11" l="1"/>
  <c r="G28" i="11"/>
  <c r="G29" i="11"/>
  <c r="G30" i="11"/>
  <c r="H28" i="11"/>
  <c r="D35" i="11"/>
  <c r="G27" i="11"/>
  <c r="E28" i="11"/>
  <c r="E29" i="11"/>
  <c r="H27" i="11"/>
  <c r="W41" i="11"/>
  <c r="W40" i="11"/>
  <c r="E27" i="11"/>
  <c r="E26" i="11"/>
  <c r="D33" i="11"/>
  <c r="H29" i="11"/>
  <c r="H30" i="11"/>
  <c r="W39" i="11"/>
  <c r="E30" i="11"/>
  <c r="EQ19" i="5"/>
  <c r="ER19" i="5" s="1"/>
  <c r="EQ20" i="5"/>
  <c r="ER20" i="5" s="1"/>
  <c r="A13" i="7"/>
  <c r="A14" i="7" s="1"/>
  <c r="A15" i="7" s="1"/>
  <c r="A16" i="7" s="1"/>
  <c r="A17" i="7" s="1"/>
  <c r="A18" i="7" s="1"/>
  <c r="A19" i="7" s="1"/>
  <c r="A20" i="7" s="1"/>
  <c r="A21" i="7" s="1"/>
  <c r="A22" i="7" s="1"/>
  <c r="A23" i="7" s="1"/>
  <c r="A24" i="7" s="1"/>
  <c r="A25" i="7" s="1"/>
  <c r="A26" i="7" s="1"/>
  <c r="A27" i="7" s="1"/>
  <c r="A28" i="7" s="1"/>
  <c r="A29" i="7" s="1"/>
  <c r="A30" i="7" s="1"/>
  <c r="A31" i="7" s="1"/>
  <c r="A32" i="7" s="1"/>
  <c r="A33"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9" i="7" s="1"/>
  <c r="A60" i="7" s="1"/>
  <c r="A61" i="7" s="1"/>
  <c r="A62" i="7" s="1"/>
  <c r="A63" i="7" s="1"/>
  <c r="A64" i="7" s="1"/>
  <c r="A65" i="7" s="1"/>
  <c r="A66" i="7" s="1"/>
  <c r="A67" i="7" s="1"/>
  <c r="A68" i="7" s="1"/>
  <c r="A69" i="7" s="1"/>
  <c r="A70" i="7" s="1"/>
  <c r="A71" i="7" s="1"/>
  <c r="A72" i="7" s="1"/>
  <c r="A73" i="7" s="1"/>
  <c r="A74" i="7" s="1"/>
  <c r="A75" i="7" s="1"/>
  <c r="A76" i="7" s="1"/>
  <c r="A77" i="7" s="1"/>
  <c r="A78" i="7" s="1"/>
  <c r="A79" i="7" s="1"/>
  <c r="A80" i="7" s="1"/>
  <c r="A81" i="7" s="1"/>
  <c r="A82" i="7" s="1"/>
  <c r="A83" i="7" s="1"/>
  <c r="A84" i="7" s="1"/>
  <c r="A85" i="7" s="1"/>
  <c r="A86" i="7" s="1"/>
  <c r="A87" i="7" s="1"/>
  <c r="A88" i="7" s="1"/>
  <c r="A89" i="7" s="1"/>
  <c r="A90" i="7" s="1"/>
  <c r="A91" i="7" s="1"/>
  <c r="A92" i="7" s="1"/>
  <c r="A93" i="7" s="1"/>
  <c r="A94" i="7" s="1"/>
  <c r="A95" i="7" s="1"/>
  <c r="A97" i="7" s="1"/>
  <c r="A98" i="7" s="1"/>
  <c r="A99" i="7" s="1"/>
  <c r="A100" i="7" s="1"/>
  <c r="A101" i="7" s="1"/>
  <c r="A102" i="7" s="1"/>
  <c r="A103" i="7" s="1"/>
  <c r="A104" i="7" s="1"/>
  <c r="A105" i="7" s="1"/>
  <c r="A106" i="7" s="1"/>
  <c r="A107" i="7" s="1"/>
  <c r="A108" i="7" s="1"/>
  <c r="A109" i="7" s="1"/>
  <c r="A110" i="7" s="1"/>
  <c r="A111" i="7" s="1"/>
  <c r="A112" i="7" s="1"/>
  <c r="A113" i="7" s="1"/>
  <c r="A114" i="7" s="1"/>
  <c r="A115" i="7" s="1"/>
  <c r="A116" i="7" s="1"/>
  <c r="A117" i="7" s="1"/>
  <c r="A118" i="7" s="1"/>
  <c r="A119" i="7" s="1"/>
  <c r="A120" i="7" s="1"/>
  <c r="A121" i="7" s="1"/>
  <c r="A122" i="7" s="1"/>
  <c r="A123" i="7" s="1"/>
  <c r="A124" i="7" s="1"/>
  <c r="A125" i="7" s="1"/>
  <c r="A126" i="7" s="1"/>
  <c r="A127" i="7" s="1"/>
  <c r="A128" i="7" s="1"/>
  <c r="A129" i="7" s="1"/>
  <c r="A130" i="7" s="1"/>
  <c r="A131" i="7" s="1"/>
  <c r="A132" i="7" s="1"/>
  <c r="A133" i="7" s="1"/>
  <c r="A134" i="7" s="1"/>
  <c r="A135" i="7" s="1"/>
  <c r="A136" i="7" s="1"/>
  <c r="A137" i="7" s="1"/>
  <c r="A138" i="7" s="1"/>
  <c r="A139" i="7" s="1"/>
  <c r="A140" i="7" s="1"/>
  <c r="A141" i="7" s="1"/>
  <c r="A142" i="7" s="1"/>
  <c r="A143" i="7" s="1"/>
  <c r="A144" i="7" s="1"/>
  <c r="A145" i="7" s="1"/>
  <c r="A146" i="7" s="1"/>
  <c r="A147" i="7" s="1"/>
  <c r="A148" i="7" s="1"/>
  <c r="A149" i="7" s="1"/>
  <c r="A150" i="7" s="1"/>
  <c r="A151" i="7" s="1"/>
  <c r="A152" i="7" s="1"/>
  <c r="A153" i="7" s="1"/>
  <c r="A154" i="7" s="1"/>
  <c r="A155" i="7" s="1"/>
  <c r="A156" i="7" s="1"/>
  <c r="A157" i="7" s="1"/>
  <c r="A158" i="7" s="1"/>
  <c r="A159" i="7" s="1"/>
  <c r="A160" i="7" s="1"/>
  <c r="A161" i="7" s="1"/>
  <c r="A162" i="7" s="1"/>
  <c r="A163" i="7" s="1"/>
  <c r="A164" i="7" s="1"/>
  <c r="A165" i="7" s="1"/>
  <c r="A166" i="7" s="1"/>
  <c r="A167" i="7" s="1"/>
  <c r="A168" i="7" s="1"/>
  <c r="A169" i="7" s="1"/>
  <c r="A170" i="7" s="1"/>
  <c r="A171" i="7" s="1"/>
  <c r="A172" i="7" s="1"/>
  <c r="A173" i="7" s="1"/>
  <c r="A174" i="7" s="1"/>
  <c r="A175" i="7" s="1"/>
  <c r="A176" i="7" s="1"/>
  <c r="A177" i="7" s="1"/>
  <c r="A178" i="7" s="1"/>
  <c r="A179" i="7" s="1"/>
  <c r="A180" i="7" s="1"/>
  <c r="A181" i="7" s="1"/>
  <c r="A182" i="7" s="1"/>
  <c r="A183" i="7" s="1"/>
  <c r="A184" i="7" s="1"/>
  <c r="A185" i="7" s="1"/>
  <c r="A186" i="7" s="1"/>
  <c r="A187" i="7" s="1"/>
  <c r="A188" i="7" s="1"/>
  <c r="A189" i="7" s="1"/>
  <c r="A190" i="7" s="1"/>
  <c r="A191" i="7" s="1"/>
  <c r="A192" i="7" s="1"/>
  <c r="A193" i="7" s="1"/>
  <c r="A194" i="7" s="1"/>
  <c r="A195" i="7" s="1"/>
  <c r="A196" i="7" s="1"/>
  <c r="A197" i="7" s="1"/>
  <c r="A198" i="7" s="1"/>
  <c r="A199" i="7" s="1"/>
  <c r="A200" i="7" s="1"/>
  <c r="A201" i="7" s="1"/>
  <c r="A202" i="7" s="1"/>
  <c r="A203" i="7" s="1"/>
  <c r="A204" i="7" s="1"/>
  <c r="A205" i="7" s="1"/>
  <c r="A206" i="7" s="1"/>
  <c r="A207" i="7" s="1"/>
  <c r="A208" i="7" s="1"/>
  <c r="A209" i="7" s="1"/>
  <c r="A210" i="7" s="1"/>
  <c r="A211" i="7" s="1"/>
  <c r="A212" i="7" s="1"/>
  <c r="A213" i="7" s="1"/>
  <c r="A214" i="7" s="1"/>
  <c r="A215" i="7" s="1"/>
  <c r="A216" i="7" s="1"/>
  <c r="A217" i="7" s="1"/>
  <c r="A218" i="7" s="1"/>
  <c r="A219" i="7" s="1"/>
  <c r="A220" i="7" s="1"/>
  <c r="A221" i="7" s="1"/>
  <c r="A222" i="7" s="1"/>
  <c r="A223" i="7" s="1"/>
  <c r="A224" i="7" s="1"/>
  <c r="A225" i="7" s="1"/>
  <c r="A226" i="7" s="1"/>
  <c r="A227" i="7" s="1"/>
  <c r="A228" i="7" s="1"/>
  <c r="A229" i="7" s="1"/>
  <c r="A230" i="7" s="1"/>
  <c r="A231" i="7" s="1"/>
  <c r="A232" i="7" s="1"/>
  <c r="A233" i="7" s="1"/>
  <c r="A234" i="7" s="1"/>
  <c r="A235" i="7" s="1"/>
  <c r="A236" i="7" s="1"/>
  <c r="A237" i="7" s="1"/>
  <c r="A238" i="7" s="1"/>
  <c r="A239" i="7" s="1"/>
  <c r="A240" i="7" s="1"/>
  <c r="A241" i="7" s="1"/>
  <c r="A242" i="7" s="1"/>
  <c r="A243" i="7" s="1"/>
  <c r="A244" i="7" s="1"/>
  <c r="A245" i="7" s="1"/>
  <c r="A246" i="7" s="1"/>
  <c r="A247" i="7" s="1"/>
  <c r="A248" i="7" s="1"/>
  <c r="A249" i="7" s="1"/>
  <c r="A250" i="7" s="1"/>
  <c r="A251" i="7" s="1"/>
  <c r="A252" i="7" s="1"/>
  <c r="A253" i="7" s="1"/>
  <c r="A254" i="7" s="1"/>
  <c r="A255" i="7" s="1"/>
  <c r="A256" i="7" s="1"/>
  <c r="A257" i="7" s="1"/>
  <c r="A258" i="7" s="1"/>
  <c r="A259" i="7" s="1"/>
  <c r="A260" i="7" s="1"/>
  <c r="A261" i="7" s="1"/>
  <c r="A262" i="7" s="1"/>
  <c r="A263" i="7" s="1"/>
  <c r="A264" i="7" s="1"/>
  <c r="A265" i="7" s="1"/>
  <c r="A266" i="7" s="1"/>
  <c r="A267" i="7" s="1"/>
  <c r="A268" i="7" s="1"/>
  <c r="A269" i="7" s="1"/>
  <c r="A270" i="7" s="1"/>
  <c r="A271" i="7" s="1"/>
  <c r="A272" i="7" s="1"/>
  <c r="A273" i="7" s="1"/>
  <c r="A274" i="7" s="1"/>
  <c r="A275" i="7" s="1"/>
  <c r="A276" i="7" s="1"/>
  <c r="A277" i="7" s="1"/>
  <c r="A278" i="7" s="1"/>
  <c r="A279" i="7" s="1"/>
  <c r="A280" i="7" s="1"/>
  <c r="A281" i="7" s="1"/>
  <c r="A282" i="7" s="1"/>
  <c r="A283" i="7" s="1"/>
  <c r="A284" i="7" s="1"/>
  <c r="A285" i="7" s="1"/>
  <c r="A286" i="7" s="1"/>
  <c r="A287" i="7" s="1"/>
  <c r="A288" i="7" s="1"/>
  <c r="A289" i="7" s="1"/>
  <c r="A290" i="7" s="1"/>
  <c r="A291" i="7" s="1"/>
  <c r="A292" i="7" s="1"/>
  <c r="A293" i="7" s="1"/>
  <c r="A294" i="7" s="1"/>
  <c r="A295" i="7" s="1"/>
  <c r="A296" i="7" s="1"/>
  <c r="A297" i="7" s="1"/>
  <c r="A298" i="7" s="1"/>
  <c r="A299" i="7" s="1"/>
  <c r="A300" i="7" s="1"/>
  <c r="A301" i="7" s="1"/>
  <c r="A302" i="7" s="1"/>
  <c r="A303" i="7" s="1"/>
  <c r="A304" i="7" s="1"/>
  <c r="A305" i="7" s="1"/>
  <c r="A306" i="7" s="1"/>
  <c r="A307" i="7" s="1"/>
  <c r="A308" i="7" s="1"/>
  <c r="A309" i="7" s="1"/>
  <c r="A310" i="7" s="1"/>
  <c r="A311" i="7" s="1"/>
  <c r="A312" i="7" s="1"/>
  <c r="A313" i="7" s="1"/>
  <c r="A314" i="7" s="1"/>
  <c r="A315" i="7" s="1"/>
  <c r="A316" i="7" s="1"/>
  <c r="A317" i="7" s="1"/>
  <c r="A318" i="7" s="1"/>
  <c r="A319" i="7" s="1"/>
  <c r="A320" i="7" s="1"/>
  <c r="A321" i="7" s="1"/>
  <c r="A322" i="7" s="1"/>
  <c r="A323" i="7" s="1"/>
  <c r="A324" i="7" s="1"/>
  <c r="A325" i="7" s="1"/>
  <c r="A326" i="7" s="1"/>
  <c r="A327" i="7" s="1"/>
  <c r="A328" i="7" s="1"/>
  <c r="A329" i="7" s="1"/>
  <c r="A330" i="7" s="1"/>
  <c r="A331" i="7" s="1"/>
  <c r="A332" i="7" s="1"/>
  <c r="A333" i="7" s="1"/>
  <c r="A334" i="7" s="1"/>
  <c r="A335" i="7" s="1"/>
  <c r="A336" i="7" s="1"/>
  <c r="A337" i="7" s="1"/>
  <c r="A338" i="7" s="1"/>
  <c r="A339" i="7" s="1"/>
  <c r="A340" i="7" s="1"/>
  <c r="A341" i="7" s="1"/>
  <c r="A342" i="7" s="1"/>
  <c r="A343" i="7" s="1"/>
  <c r="A344" i="7" s="1"/>
  <c r="A345" i="7" s="1"/>
  <c r="A346" i="7" s="1"/>
  <c r="A347" i="7" s="1"/>
  <c r="A348" i="7" s="1"/>
  <c r="A349" i="7" s="1"/>
  <c r="A350" i="7" s="1"/>
  <c r="A351" i="7" s="1"/>
  <c r="A352" i="7" s="1"/>
  <c r="A353" i="7" s="1"/>
  <c r="A354" i="7" s="1"/>
  <c r="A355" i="7" s="1"/>
  <c r="A356" i="7" s="1"/>
  <c r="A357" i="7" s="1"/>
  <c r="A358" i="7" s="1"/>
  <c r="A359" i="7" s="1"/>
  <c r="A360" i="7" s="1"/>
  <c r="A361" i="7" s="1"/>
  <c r="A362" i="7" s="1"/>
  <c r="A363" i="7" s="1"/>
  <c r="A364" i="7" s="1"/>
  <c r="A365" i="7" s="1"/>
  <c r="A366" i="7" s="1"/>
  <c r="A367" i="7" s="1"/>
  <c r="A368" i="7" s="1"/>
  <c r="A369" i="7" s="1"/>
  <c r="A370" i="7" s="1"/>
  <c r="A371" i="7" s="1"/>
  <c r="A372" i="7" s="1"/>
  <c r="A373" i="7" s="1"/>
  <c r="A374" i="7" s="1"/>
  <c r="A375" i="7" s="1"/>
  <c r="A376" i="7" s="1"/>
  <c r="A377" i="7" s="1"/>
  <c r="A378" i="7" s="1"/>
  <c r="A379" i="7" s="1"/>
  <c r="A380" i="7" s="1"/>
  <c r="A381" i="7" s="1"/>
  <c r="A382" i="7" s="1"/>
  <c r="A383" i="7" s="1"/>
  <c r="A384" i="7" s="1"/>
  <c r="A385" i="7" s="1"/>
  <c r="A386" i="7" s="1"/>
  <c r="A387" i="7" s="1"/>
  <c r="A388" i="7" s="1"/>
  <c r="A389" i="7" s="1"/>
  <c r="A390" i="7" s="1"/>
  <c r="A391" i="7" s="1"/>
  <c r="A392" i="7" s="1"/>
  <c r="A393" i="7" s="1"/>
  <c r="A394" i="7" s="1"/>
  <c r="A395" i="7" s="1"/>
  <c r="A396" i="7" s="1"/>
  <c r="A397" i="7" s="1"/>
  <c r="A398" i="7" s="1"/>
  <c r="A399" i="7" s="1"/>
  <c r="A400" i="7" s="1"/>
  <c r="A401" i="7" s="1"/>
  <c r="A402" i="7" s="1"/>
  <c r="A403" i="7" s="1"/>
  <c r="A404" i="7" s="1"/>
  <c r="A405" i="7" s="1"/>
  <c r="A406" i="7" s="1"/>
  <c r="A407" i="7" s="1"/>
  <c r="A408" i="7" s="1"/>
  <c r="A409" i="7" s="1"/>
  <c r="A410" i="7" s="1"/>
  <c r="A411" i="7" s="1"/>
  <c r="A412" i="7" s="1"/>
  <c r="A413" i="7" s="1"/>
  <c r="A414" i="7" s="1"/>
  <c r="A415" i="7" s="1"/>
  <c r="A416" i="7" s="1"/>
  <c r="A417" i="7" s="1"/>
  <c r="A418" i="7" s="1"/>
  <c r="A419" i="7" s="1"/>
  <c r="A420" i="7" s="1"/>
  <c r="A421" i="7" s="1"/>
  <c r="A422" i="7" s="1"/>
  <c r="A423" i="7" s="1"/>
  <c r="A424" i="7" s="1"/>
  <c r="A425" i="7" s="1"/>
  <c r="A426" i="7" s="1"/>
  <c r="A427" i="7" s="1"/>
  <c r="A428" i="7" s="1"/>
  <c r="A429" i="7" s="1"/>
  <c r="A430" i="7" s="1"/>
  <c r="A431" i="7" s="1"/>
  <c r="A432" i="7" s="1"/>
  <c r="A433" i="7" s="1"/>
  <c r="A434" i="7" s="1"/>
  <c r="A435" i="7" s="1"/>
  <c r="A436" i="7" s="1"/>
  <c r="A437" i="7" s="1"/>
  <c r="A438" i="7" s="1"/>
  <c r="A439" i="7" s="1"/>
  <c r="A440" i="7" s="1"/>
  <c r="A441" i="7" s="1"/>
  <c r="A442" i="7" s="1"/>
  <c r="A443" i="7" s="1"/>
  <c r="A444" i="7" s="1"/>
  <c r="A445" i="7" s="1"/>
  <c r="A446" i="7" s="1"/>
  <c r="A447" i="7" s="1"/>
  <c r="A448" i="7" s="1"/>
  <c r="A449" i="7" s="1"/>
  <c r="A450" i="7" s="1"/>
  <c r="A451" i="7" s="1"/>
  <c r="A452" i="7" s="1"/>
  <c r="A453" i="7" s="1"/>
  <c r="A454" i="7" s="1"/>
  <c r="A455" i="7" s="1"/>
  <c r="A456" i="7" s="1"/>
  <c r="A457" i="7" s="1"/>
  <c r="A458" i="7" s="1"/>
  <c r="A459" i="7" s="1"/>
  <c r="A460" i="7" s="1"/>
  <c r="A461" i="7" s="1"/>
  <c r="A462" i="7" s="1"/>
  <c r="A463" i="7" s="1"/>
  <c r="A464" i="7" s="1"/>
  <c r="A465" i="7" s="1"/>
  <c r="A466" i="7" s="1"/>
  <c r="A467" i="7" s="1"/>
  <c r="A468" i="7" s="1"/>
  <c r="A469" i="7" s="1"/>
  <c r="A470" i="7" s="1"/>
  <c r="A471" i="7" s="1"/>
  <c r="A472" i="7" s="1"/>
  <c r="A473" i="7" s="1"/>
  <c r="A474" i="7" s="1"/>
  <c r="A475" i="7" s="1"/>
  <c r="A476" i="7" s="1"/>
  <c r="A477" i="7" s="1"/>
  <c r="A478" i="7" s="1"/>
  <c r="A479" i="7" s="1"/>
  <c r="A480" i="7" s="1"/>
  <c r="A481" i="7" s="1"/>
  <c r="A482" i="7" s="1"/>
  <c r="A483" i="7" s="1"/>
  <c r="A484" i="7" s="1"/>
  <c r="A485" i="7" s="1"/>
  <c r="A486" i="7" s="1"/>
  <c r="A487" i="7" s="1"/>
  <c r="A488" i="7" s="1"/>
  <c r="A489" i="7" s="1"/>
  <c r="A490" i="7" s="1"/>
  <c r="A491" i="7" s="1"/>
  <c r="A492" i="7" s="1"/>
  <c r="A493" i="7" s="1"/>
  <c r="A494" i="7" s="1"/>
  <c r="A495" i="7" s="1"/>
  <c r="A496" i="7" s="1"/>
  <c r="A497" i="7" s="1"/>
  <c r="A498" i="7" s="1"/>
  <c r="A499" i="7" s="1"/>
  <c r="A500" i="7" s="1"/>
  <c r="A501" i="7" s="1"/>
  <c r="A502" i="7" s="1"/>
  <c r="A503" i="7" s="1"/>
  <c r="A504" i="7" s="1"/>
  <c r="A505" i="7" s="1"/>
  <c r="A506" i="7" s="1"/>
  <c r="A507" i="7" s="1"/>
  <c r="A508" i="7" s="1"/>
  <c r="A509" i="7" s="1"/>
  <c r="A510" i="7" s="1"/>
  <c r="A511" i="7" s="1"/>
  <c r="A512" i="7" s="1"/>
  <c r="A513" i="7" s="1"/>
  <c r="A514" i="7" s="1"/>
  <c r="A515" i="7" s="1"/>
  <c r="A516" i="7" s="1"/>
  <c r="A517" i="7" s="1"/>
  <c r="A518" i="7" s="1"/>
  <c r="A519" i="7" s="1"/>
  <c r="A520" i="7" s="1"/>
  <c r="A521" i="7" s="1"/>
  <c r="A522" i="7" s="1"/>
  <c r="A523" i="7" s="1"/>
  <c r="A524" i="7" s="1"/>
  <c r="A525" i="7" s="1"/>
  <c r="A526" i="7" s="1"/>
  <c r="A527" i="7" s="1"/>
  <c r="A528" i="7" s="1"/>
  <c r="A529" i="7" s="1"/>
  <c r="A530" i="7" s="1"/>
  <c r="A531" i="7" s="1"/>
  <c r="A532" i="7" s="1"/>
  <c r="A533" i="7" s="1"/>
  <c r="A534" i="7" s="1"/>
  <c r="A535" i="7" s="1"/>
  <c r="A536" i="7" s="1"/>
  <c r="A537" i="7" s="1"/>
  <c r="A538" i="7" s="1"/>
  <c r="A539" i="7" s="1"/>
  <c r="A540" i="7" s="1"/>
  <c r="A541" i="7" s="1"/>
  <c r="A542" i="7" s="1"/>
  <c r="A543" i="7" s="1"/>
  <c r="A544" i="7" s="1"/>
  <c r="A545" i="7" s="1"/>
  <c r="A546" i="7" s="1"/>
  <c r="A547" i="7" s="1"/>
  <c r="A548" i="7" s="1"/>
  <c r="A549" i="7" s="1"/>
  <c r="CY13" i="7" l="1"/>
  <c r="EP13" i="5" s="1"/>
  <c r="EQ13" i="5" s="1"/>
  <c r="ER13" i="5" s="1"/>
  <c r="EQ14" i="5"/>
  <c r="ER14" i="5" s="1"/>
  <c r="EQ16" i="5"/>
  <c r="ER16" i="5" s="1"/>
  <c r="EQ17" i="5"/>
  <c r="ER17" i="5" s="1"/>
  <c r="EQ18" i="5"/>
  <c r="ER18" i="5" s="1"/>
  <c r="CY12" i="7"/>
  <c r="U18" i="8"/>
  <c r="U17" i="8"/>
  <c r="F8" i="3" l="1"/>
  <c r="F9" i="3" s="1"/>
  <c r="F10" i="3" s="1"/>
  <c r="F11" i="3" s="1"/>
  <c r="F12" i="3" s="1"/>
  <c r="F13" i="3" s="1"/>
  <c r="F14" i="3" s="1"/>
  <c r="F15" i="3" s="1"/>
  <c r="F16" i="3" s="1"/>
  <c r="B4" i="3"/>
  <c r="B5" i="3" s="1"/>
  <c r="B6" i="3" s="1"/>
  <c r="B7" i="3" s="1"/>
  <c r="B8" i="3" s="1"/>
  <c r="B9" i="3" s="1"/>
  <c r="B10" i="3" s="1"/>
  <c r="B11" i="3" s="1"/>
  <c r="B12" i="3" s="1"/>
  <c r="B13" i="3" s="1"/>
  <c r="B14" i="3" s="1"/>
  <c r="B15" i="3" s="1"/>
  <c r="B16" i="3" s="1"/>
</calcChain>
</file>

<file path=xl/comments1.xml><?xml version="1.0" encoding="utf-8"?>
<comments xmlns="http://schemas.openxmlformats.org/spreadsheetml/2006/main">
  <authors>
    <author>Author</author>
  </authors>
  <commentList>
    <comment ref="AU23" authorId="0" shapeId="0">
      <text>
        <r>
          <rPr>
            <b/>
            <sz val="9"/>
            <color indexed="81"/>
            <rFont val="Tahoma"/>
            <family val="2"/>
          </rPr>
          <t>Penulis:</t>
        </r>
      </text>
    </comment>
    <comment ref="AU25" authorId="0" shapeId="0">
      <text>
        <r>
          <rPr>
            <b/>
            <sz val="9"/>
            <color indexed="81"/>
            <rFont val="Tahoma"/>
            <family val="2"/>
          </rPr>
          <t>Penulis:</t>
        </r>
      </text>
    </comment>
  </commentList>
</comments>
</file>

<file path=xl/sharedStrings.xml><?xml version="1.0" encoding="utf-8"?>
<sst xmlns="http://schemas.openxmlformats.org/spreadsheetml/2006/main" count="19806" uniqueCount="3506">
  <si>
    <t>NH FUSE</t>
  </si>
  <si>
    <t>BODY</t>
  </si>
  <si>
    <t>ARRESTER</t>
  </si>
  <si>
    <t>FUSE CUT OUT</t>
  </si>
  <si>
    <t>PHB-TR</t>
  </si>
  <si>
    <t>PINTU</t>
  </si>
  <si>
    <t>LANTAI</t>
  </si>
  <si>
    <t>DINDING</t>
  </si>
  <si>
    <t>ENGSEL</t>
  </si>
  <si>
    <t>KUNCI</t>
  </si>
  <si>
    <t>NYY</t>
  </si>
  <si>
    <t>LVTC</t>
  </si>
  <si>
    <t>PIPA PUDING</t>
  </si>
  <si>
    <t>SEPATU KABEL</t>
  </si>
  <si>
    <t>BUSBAR</t>
  </si>
  <si>
    <t>R-S</t>
  </si>
  <si>
    <t>S-T</t>
  </si>
  <si>
    <t>T-R</t>
  </si>
  <si>
    <t>R-N</t>
  </si>
  <si>
    <t>S-N</t>
  </si>
  <si>
    <t>T-N</t>
  </si>
  <si>
    <t>R</t>
  </si>
  <si>
    <t>S</t>
  </si>
  <si>
    <t>T</t>
  </si>
  <si>
    <t>N</t>
  </si>
  <si>
    <t>Tipe Seal</t>
  </si>
  <si>
    <t>BUSHING TM</t>
  </si>
  <si>
    <t>BUSHING TR</t>
  </si>
  <si>
    <t>Baik</t>
  </si>
  <si>
    <t>Pecah</t>
  </si>
  <si>
    <t>Belit</t>
  </si>
  <si>
    <t>Bersih</t>
  </si>
  <si>
    <t>Packing Retak</t>
  </si>
  <si>
    <t>Packing Berminyak</t>
  </si>
  <si>
    <t>Rembes</t>
  </si>
  <si>
    <t>Retak</t>
  </si>
  <si>
    <t>SBL</t>
  </si>
  <si>
    <t>Kotor</t>
  </si>
  <si>
    <t>Copot</t>
  </si>
  <si>
    <t>INSTALASI</t>
  </si>
  <si>
    <t>Buruk</t>
  </si>
  <si>
    <t>Pressing</t>
  </si>
  <si>
    <t>Tidak Ada</t>
  </si>
  <si>
    <t>Rusak</t>
  </si>
  <si>
    <t>Besi</t>
  </si>
  <si>
    <t>Tidak ada</t>
  </si>
  <si>
    <t>Bolong</t>
  </si>
  <si>
    <t>Putus</t>
  </si>
  <si>
    <t>PVC</t>
  </si>
  <si>
    <t>ARDE</t>
  </si>
  <si>
    <t>KONSTRUKSI</t>
  </si>
  <si>
    <t>Gabung</t>
  </si>
  <si>
    <t>Terpisah</t>
  </si>
  <si>
    <t>Karat</t>
  </si>
  <si>
    <t>Kabel</t>
  </si>
  <si>
    <t>NETRAL TRAFO</t>
  </si>
  <si>
    <t>Foto Dokumentasi</t>
  </si>
  <si>
    <t>Ceklis</t>
  </si>
  <si>
    <t>Keramik</t>
  </si>
  <si>
    <t>Foto Thermovision</t>
  </si>
  <si>
    <t>Foto Full Gardu</t>
  </si>
  <si>
    <t>Foto Name Plate</t>
  </si>
  <si>
    <t>Foto Box PHBTR</t>
  </si>
  <si>
    <t>Foto Minyak Trafo</t>
  </si>
  <si>
    <t>Foto Trafo</t>
  </si>
  <si>
    <t>Foto Cut Out</t>
  </si>
  <si>
    <t>Foto Arrester</t>
  </si>
  <si>
    <t>Foto Bushing TM</t>
  </si>
  <si>
    <t>Foto Bushing TR</t>
  </si>
  <si>
    <t>Foto Inlet</t>
  </si>
  <si>
    <t>Foto Outlet</t>
  </si>
  <si>
    <t>Foto Isi PHBTR</t>
  </si>
  <si>
    <t>Foto On Load</t>
  </si>
  <si>
    <t>Foto NH Fuse</t>
  </si>
  <si>
    <t>Thermo Trafo</t>
  </si>
  <si>
    <t>Thermo Cut Out</t>
  </si>
  <si>
    <t>Thermo Arrester</t>
  </si>
  <si>
    <t>Thermo Bushing TM</t>
  </si>
  <si>
    <t>Thermo Bushing TR</t>
  </si>
  <si>
    <t>Thermo Inlet</t>
  </si>
  <si>
    <t>Thermo Outlet</t>
  </si>
  <si>
    <t>Thermo Isi PHBTR</t>
  </si>
  <si>
    <t>Thermo On Load</t>
  </si>
  <si>
    <t>Thermo NH Fuse</t>
  </si>
  <si>
    <t>Ukuran</t>
  </si>
  <si>
    <t>V</t>
  </si>
  <si>
    <t>Cos Phi</t>
  </si>
  <si>
    <t xml:space="preserve">     </t>
  </si>
  <si>
    <t>NO</t>
  </si>
  <si>
    <t>GARDU</t>
  </si>
  <si>
    <t>ALAMAT</t>
  </si>
  <si>
    <t>JENIS GARDU</t>
  </si>
  <si>
    <t>PENYULANG</t>
  </si>
  <si>
    <t>PTS/LBS</t>
  </si>
  <si>
    <t>MERK</t>
  </si>
  <si>
    <t>TEGANGAN</t>
  </si>
  <si>
    <t>Tap</t>
  </si>
  <si>
    <t>JURUSAN TR</t>
  </si>
  <si>
    <t xml:space="preserve">TANGGAL PENGUKURAN </t>
  </si>
  <si>
    <t>ARUS MAX PER FASA DI GARDU (A)</t>
  </si>
  <si>
    <t xml:space="preserve">FASA OVERLOAD TERUKUR DI GARDU &gt; 90% (%) </t>
  </si>
  <si>
    <t>BEBAN ARUS PER JURUSAN</t>
  </si>
  <si>
    <t>JURUSAN A</t>
  </si>
  <si>
    <t>JURUSAN B</t>
  </si>
  <si>
    <t>JURUSAN C</t>
  </si>
  <si>
    <t>JURUSAN D</t>
  </si>
  <si>
    <t>ARUS FASA TERTINGGI TERUKUR DI GARDU</t>
  </si>
  <si>
    <t>TEG. UJUNG TERKECIL</t>
  </si>
  <si>
    <t>Beban 50 - 80 %</t>
  </si>
  <si>
    <t>Beban 80 - 100 %</t>
  </si>
  <si>
    <t>Beban &gt; 100 %</t>
  </si>
  <si>
    <t>Beban per fasa &gt; 50 %</t>
  </si>
  <si>
    <t>Beban per fasa &gt; 50 - &lt; 80 %</t>
  </si>
  <si>
    <t>Beban per fasa &gt; 80 - ≤ 100 %</t>
  </si>
  <si>
    <t>KEPEMILIKAN</t>
  </si>
  <si>
    <t>TAHUN TRAFO</t>
  </si>
  <si>
    <t>NH FUSE TERPASANG</t>
  </si>
  <si>
    <t>KETERANGAN</t>
  </si>
  <si>
    <t>NOMOR</t>
  </si>
  <si>
    <t>ID PELANGGAN</t>
  </si>
  <si>
    <t>(kVA)</t>
  </si>
  <si>
    <t>(kW)</t>
  </si>
  <si>
    <t>%</t>
  </si>
  <si>
    <t>kV</t>
  </si>
  <si>
    <t>Terpasang</t>
  </si>
  <si>
    <t>Terpakai</t>
  </si>
  <si>
    <t>R (%)</t>
  </si>
  <si>
    <t>S (%)</t>
  </si>
  <si>
    <t>T (%)</t>
  </si>
  <si>
    <t>INS</t>
  </si>
  <si>
    <t>HAR</t>
  </si>
  <si>
    <t>X</t>
  </si>
  <si>
    <t>Beton</t>
  </si>
  <si>
    <t xml:space="preserve">Portal </t>
  </si>
  <si>
    <t xml:space="preserve">Cantol </t>
  </si>
  <si>
    <t>Kondisi Bushing</t>
  </si>
  <si>
    <t xml:space="preserve">Flash </t>
  </si>
  <si>
    <t>Konstruksi Gardu</t>
  </si>
  <si>
    <t>Kebocoran Minyak</t>
  </si>
  <si>
    <t>Conector Outlet</t>
  </si>
  <si>
    <t>Tap Conector</t>
  </si>
  <si>
    <t>Polimer</t>
  </si>
  <si>
    <t>Kondisi PHBTR</t>
  </si>
  <si>
    <t>Pintu</t>
  </si>
  <si>
    <t>Lantai</t>
  </si>
  <si>
    <t>Dinding</t>
  </si>
  <si>
    <t>Engsel</t>
  </si>
  <si>
    <t>Kunci</t>
  </si>
  <si>
    <t xml:space="preserve">Baik </t>
  </si>
  <si>
    <t>Berkarat</t>
  </si>
  <si>
    <t>Berlubang</t>
  </si>
  <si>
    <t>Ada- Baik</t>
  </si>
  <si>
    <t>Ada- Rusak</t>
  </si>
  <si>
    <t>Cuping Rusak</t>
  </si>
  <si>
    <t>Instalasi PHBTR</t>
  </si>
  <si>
    <t>Rapih</t>
  </si>
  <si>
    <t>On Load PHBTR</t>
  </si>
  <si>
    <t>Arrester</t>
  </si>
  <si>
    <t>Netral Trafo</t>
  </si>
  <si>
    <t>Konstruksi</t>
  </si>
  <si>
    <t>Rating</t>
  </si>
  <si>
    <t>Kondisi</t>
  </si>
  <si>
    <t>Sesuai</t>
  </si>
  <si>
    <t>Deviasi 1 Tingkat</t>
  </si>
  <si>
    <t>Deviasi 2 Tingkat</t>
  </si>
  <si>
    <t>Null</t>
  </si>
  <si>
    <t>Jurusan xxx</t>
  </si>
  <si>
    <t>Kesesuaian Rating NH Fuse</t>
  </si>
  <si>
    <t>Jenis</t>
  </si>
  <si>
    <t>Tiang Gardu</t>
  </si>
  <si>
    <t>Terbakar</t>
  </si>
  <si>
    <t>Luka</t>
  </si>
  <si>
    <t>Rapuh</t>
  </si>
  <si>
    <t>KABEL PUDING</t>
  </si>
  <si>
    <t>Utama / Jurusan</t>
  </si>
  <si>
    <t>Pipa Puding</t>
  </si>
  <si>
    <t xml:space="preserve">Kotor </t>
  </si>
  <si>
    <t>Keropos</t>
  </si>
  <si>
    <t>Cut Out</t>
  </si>
  <si>
    <t>Pengaman Konstruksi Trafo</t>
  </si>
  <si>
    <t xml:space="preserve">Pagar </t>
  </si>
  <si>
    <t>Bordes</t>
  </si>
  <si>
    <t>Dudukan</t>
  </si>
  <si>
    <t>Rusak Berat</t>
  </si>
  <si>
    <t>Al - Cu</t>
  </si>
  <si>
    <t>Al - Al</t>
  </si>
  <si>
    <t>Cu - Cu</t>
  </si>
  <si>
    <t>Sepatu Kabel Utama / Jurusan</t>
  </si>
  <si>
    <t>Corona</t>
  </si>
  <si>
    <t>Kondisi BusBar</t>
  </si>
  <si>
    <t>Hermatik</t>
  </si>
  <si>
    <t>Non - Hermatik</t>
  </si>
  <si>
    <t>PETUGAS INSPEKSI</t>
  </si>
  <si>
    <t>TEGANGAN UJUNG</t>
  </si>
  <si>
    <t>KAPASITAS</t>
  </si>
  <si>
    <t>NO SERI</t>
  </si>
  <si>
    <t>BEBAN ARUS UTAMA</t>
  </si>
  <si>
    <t>LOKASI KELAS GARDU</t>
  </si>
  <si>
    <t>LOKASI GARDU</t>
  </si>
  <si>
    <t>RUMAH SAKIT</t>
  </si>
  <si>
    <t>TNI / POLRI</t>
  </si>
  <si>
    <t>PERKANTORAN / BISNIS</t>
  </si>
  <si>
    <t>PEMERINTAHAN</t>
  </si>
  <si>
    <t>PARIWISATA</t>
  </si>
  <si>
    <t>KOTA</t>
  </si>
  <si>
    <t>DAERAH RAWAN PETIR</t>
  </si>
  <si>
    <t>DESA</t>
  </si>
  <si>
    <t>LOKASI PRIMER GARDU</t>
  </si>
  <si>
    <t>UTAMA</t>
  </si>
  <si>
    <t>PERCABANGAN</t>
  </si>
  <si>
    <t>LINE PRIMER GARDU</t>
  </si>
  <si>
    <t>KOORDINAT GPS</t>
  </si>
  <si>
    <t>TANGGAL VISUAL INSPECTION</t>
  </si>
  <si>
    <t>PENGUKURAN WBP (WAKTU BEBAN PUNCAK)</t>
  </si>
  <si>
    <t>PENGUKURAN LWBP (LUAR WAKTU BEBAN PUNCAK)</t>
  </si>
  <si>
    <t>KAPASITAS  (KVA)</t>
  </si>
  <si>
    <t>TAP TRAFO</t>
  </si>
  <si>
    <t>KEBOCORAN MINYAK</t>
  </si>
  <si>
    <t>BUSHING FCO</t>
  </si>
  <si>
    <t>OUTLET</t>
  </si>
  <si>
    <t>CONECTOR OUTLET</t>
  </si>
  <si>
    <t>JENIS</t>
  </si>
  <si>
    <t>KONDISI</t>
  </si>
  <si>
    <t>PHB - TR</t>
  </si>
  <si>
    <t>RATING</t>
  </si>
  <si>
    <t>ARDE / PEMBUMIAN</t>
  </si>
  <si>
    <t>NILAI</t>
  </si>
  <si>
    <t>UKURAN</t>
  </si>
  <si>
    <t>BODY TRAFO</t>
  </si>
  <si>
    <t>VISUAL TRAFO</t>
  </si>
  <si>
    <r>
      <t>TEMPERATUR (</t>
    </r>
    <r>
      <rPr>
        <b/>
        <sz val="12"/>
        <color theme="0"/>
        <rFont val="Calibri"/>
        <family val="2"/>
      </rPr>
      <t>°C)</t>
    </r>
  </si>
  <si>
    <t>Body</t>
  </si>
  <si>
    <t>ON LOAD PHBTR</t>
  </si>
  <si>
    <t>Rating On Load PHBTR</t>
  </si>
  <si>
    <t>TYPE SEAL</t>
  </si>
  <si>
    <t>Code Beban</t>
  </si>
  <si>
    <t>Code Prosen Imbang</t>
  </si>
  <si>
    <t>Score beban</t>
  </si>
  <si>
    <t>KATEGORISASI TRAFO DISTRIBUSI</t>
  </si>
  <si>
    <t>kapasitas</t>
  </si>
  <si>
    <t>kategori</t>
  </si>
  <si>
    <t xml:space="preserve">Category </t>
  </si>
  <si>
    <t>Point</t>
  </si>
  <si>
    <t>Capacity</t>
  </si>
  <si>
    <t xml:space="preserve">(KVA)  </t>
  </si>
  <si>
    <t xml:space="preserve">400, 630, 1000  </t>
  </si>
  <si>
    <t>Y</t>
  </si>
  <si>
    <t xml:space="preserve">25, 50, 100 </t>
  </si>
  <si>
    <t>Z</t>
  </si>
  <si>
    <t xml:space="preserve">Hermeticaly Sealed </t>
  </si>
  <si>
    <t>C</t>
  </si>
  <si>
    <t>B</t>
  </si>
  <si>
    <t>A</t>
  </si>
  <si>
    <t>SCORE DATA PENGUKURAN GARDU</t>
  </si>
  <si>
    <t>PROSEN BEBAN (OB)</t>
  </si>
  <si>
    <t>PROSEN IMBANG (UNBALANCE)</t>
  </si>
  <si>
    <t>Merah (&gt;40)</t>
  </si>
  <si>
    <t>Kuning 19 s.d 40</t>
  </si>
  <si>
    <t>Hijau &lt; 19</t>
  </si>
  <si>
    <t>Merah &gt;80</t>
  </si>
  <si>
    <t>Kuning 60-80</t>
  </si>
  <si>
    <t>Hijau &lt; 60</t>
  </si>
  <si>
    <t>SCORE DATA TAHUN GARDU</t>
  </si>
  <si>
    <t>TAHUN PEMBUATAN GARDU</t>
  </si>
  <si>
    <t>SCORE</t>
  </si>
  <si>
    <t>&gt;2010</t>
  </si>
  <si>
    <t>2010-2000</t>
  </si>
  <si>
    <t>2000-1990</t>
  </si>
  <si>
    <t>1990-1980</t>
  </si>
  <si>
    <t>1980-1970</t>
  </si>
  <si>
    <t>SCORE DATA LOKASI GARDU</t>
  </si>
  <si>
    <t>SCORE DATA LOKASI PRIMER GARDU</t>
  </si>
  <si>
    <t>KODE</t>
  </si>
  <si>
    <t>RMH SAKIT</t>
  </si>
  <si>
    <t>D</t>
  </si>
  <si>
    <t>DAERAH RWN PETIR</t>
  </si>
  <si>
    <t>E</t>
  </si>
  <si>
    <t>TNI/POLRI</t>
  </si>
  <si>
    <t>F</t>
  </si>
  <si>
    <t>G</t>
  </si>
  <si>
    <t>PERKANTORAN/BISNIS</t>
  </si>
  <si>
    <t>H</t>
  </si>
  <si>
    <t>Code Kapasitas</t>
  </si>
  <si>
    <t>Score Kapasitas</t>
  </si>
  <si>
    <t>Score Tahun</t>
  </si>
  <si>
    <t>Score Kondisi</t>
  </si>
  <si>
    <t>CLASS</t>
  </si>
  <si>
    <t>Code Lokasi</t>
  </si>
  <si>
    <t>Score Lokasi</t>
  </si>
  <si>
    <t>Code Line</t>
  </si>
  <si>
    <t>Score Line</t>
  </si>
  <si>
    <t>Score Class</t>
  </si>
  <si>
    <t>KOORDINAT X</t>
  </si>
  <si>
    <t>KOORDINAT Y</t>
  </si>
  <si>
    <t>KHA OUTLET</t>
  </si>
  <si>
    <t>KHA OULET (A)</t>
  </si>
  <si>
    <t>KATEGORI KONDISI</t>
  </si>
  <si>
    <t>KATEGORI CLASS</t>
  </si>
  <si>
    <t>PEMBEBANAN ARUS TR TERHADAP KHA KABEL</t>
  </si>
  <si>
    <t>(%) BEBAN ARUS TR</t>
  </si>
  <si>
    <t>KATEGORI NYA</t>
  </si>
  <si>
    <t>% KETIDAKSEIMBANGAN BEBAN ANTAR FASA</t>
  </si>
  <si>
    <t xml:space="preserve">KOTEGORI NYA </t>
  </si>
  <si>
    <t>% ANTAR FASA</t>
  </si>
  <si>
    <t>SCORE PRIORITAS</t>
  </si>
  <si>
    <t>BESAR ARUS NETRAL TR (% TERHADAP ARUS BEBAN TRAFO)</t>
  </si>
  <si>
    <t>ARUS NETRAL</t>
  </si>
  <si>
    <t>ARUS NOMINAL</t>
  </si>
  <si>
    <t/>
  </si>
  <si>
    <t>-</t>
  </si>
  <si>
    <t>TRAFINDO</t>
  </si>
  <si>
    <t>Jebol</t>
  </si>
  <si>
    <t>Polimer&amp;Keramik</t>
  </si>
  <si>
    <t>Pressing&amp;Tap connector</t>
  </si>
  <si>
    <t>Berlobang</t>
  </si>
  <si>
    <t>Cantol</t>
  </si>
  <si>
    <t>HERMATIK</t>
  </si>
  <si>
    <t>DATA GARDU DISTRIBUSI UP3 BELITUNG</t>
  </si>
  <si>
    <t>PLN</t>
  </si>
  <si>
    <t>HEALT INDEX SUHU TRAFO</t>
  </si>
  <si>
    <r>
      <rPr>
        <b/>
        <sz val="12"/>
        <rFont val="Calibri"/>
        <family val="2"/>
      </rPr>
      <t>Δ</t>
    </r>
    <r>
      <rPr>
        <b/>
        <sz val="8.4"/>
        <rFont val="Bookman Old Style"/>
        <family val="1"/>
      </rPr>
      <t>T</t>
    </r>
  </si>
  <si>
    <t xml:space="preserve"> DATA PENGUKURAN SUHU TRAFO</t>
  </si>
  <si>
    <t>SUHU HASIL INSPEKSI THERMOVISION</t>
  </si>
  <si>
    <t>URAIAN</t>
  </si>
  <si>
    <t>BAIK</t>
  </si>
  <si>
    <t>KONDISI HEALTH INDEX</t>
  </si>
  <si>
    <t>CUKUP</t>
  </si>
  <si>
    <t>KURANG</t>
  </si>
  <si>
    <t>BURUK</t>
  </si>
  <si>
    <t>T &lt; 83°C</t>
  </si>
  <si>
    <t>83°C ≤ T &lt; 85°C</t>
  </si>
  <si>
    <t>85°C ≤ T &lt; 90°C</t>
  </si>
  <si>
    <t>T ≥ 90°C</t>
  </si>
  <si>
    <t>ΔT &lt; 10°C</t>
  </si>
  <si>
    <t>10°C ≤ ΔT &lt; 12°C</t>
  </si>
  <si>
    <t>12°C ≤ ΔT &lt; 15°C</t>
  </si>
  <si>
    <t>ΔT ≥ 15°C</t>
  </si>
  <si>
    <t>TP0064</t>
  </si>
  <si>
    <t>Jl. Hayati Mahim</t>
  </si>
  <si>
    <t>TANJUNG</t>
  </si>
  <si>
    <t>Lbs Air Ketekok</t>
  </si>
  <si>
    <t>Portal</t>
  </si>
  <si>
    <t>Trafindo</t>
  </si>
  <si>
    <t>UMJ</t>
  </si>
  <si>
    <t>TP0007</t>
  </si>
  <si>
    <t>Jl. A. Yani</t>
  </si>
  <si>
    <t>ACR kelenteng pilang - LBS Air Ketekok</t>
  </si>
  <si>
    <t>B&amp;D</t>
  </si>
  <si>
    <t>94.3</t>
  </si>
  <si>
    <t>127.1</t>
  </si>
  <si>
    <t>48.7</t>
  </si>
  <si>
    <t>85.9</t>
  </si>
  <si>
    <t>93.2</t>
  </si>
  <si>
    <t>119.3</t>
  </si>
  <si>
    <t>39.6</t>
  </si>
  <si>
    <t>1.8</t>
  </si>
  <si>
    <t>0.8</t>
  </si>
  <si>
    <t>2.7</t>
  </si>
  <si>
    <t>34.7</t>
  </si>
  <si>
    <t>23.5</t>
  </si>
  <si>
    <t>26.5</t>
  </si>
  <si>
    <t>12.3</t>
  </si>
  <si>
    <t>18.3</t>
  </si>
  <si>
    <t>14.1</t>
  </si>
  <si>
    <t>16.6</t>
  </si>
  <si>
    <t>17.9</t>
  </si>
  <si>
    <t>23.9</t>
  </si>
  <si>
    <t>TP0070</t>
  </si>
  <si>
    <t>Jl. Telex</t>
  </si>
  <si>
    <t xml:space="preserve">TANJUNG </t>
  </si>
  <si>
    <t>LBS Aik Ketekok</t>
  </si>
  <si>
    <t>Voltra</t>
  </si>
  <si>
    <t>49.7</t>
  </si>
  <si>
    <t>30.6</t>
  </si>
  <si>
    <t>54.5</t>
  </si>
  <si>
    <t>33.3</t>
  </si>
  <si>
    <t>27.5</t>
  </si>
  <si>
    <t>26.2</t>
  </si>
  <si>
    <t>10.1</t>
  </si>
  <si>
    <t>12.5</t>
  </si>
  <si>
    <t>11.2</t>
  </si>
  <si>
    <t>6.1</t>
  </si>
  <si>
    <t>9.5</t>
  </si>
  <si>
    <t>13.7</t>
  </si>
  <si>
    <t>17.7</t>
  </si>
  <si>
    <t>TP0290</t>
  </si>
  <si>
    <t>Jl. Aik Pancur</t>
  </si>
  <si>
    <t>ACR Kelenteng Pilang - LBS Air Pancur</t>
  </si>
  <si>
    <t>Sintra</t>
  </si>
  <si>
    <t>55.7</t>
  </si>
  <si>
    <t>85.6</t>
  </si>
  <si>
    <t>65.2</t>
  </si>
  <si>
    <t>39.1</t>
  </si>
  <si>
    <t>50.5</t>
  </si>
  <si>
    <t>54.3</t>
  </si>
  <si>
    <t>62.9</t>
  </si>
  <si>
    <t>28.9</t>
  </si>
  <si>
    <t>30.5</t>
  </si>
  <si>
    <t>10.3</t>
  </si>
  <si>
    <t>13.2</t>
  </si>
  <si>
    <t>TP0160</t>
  </si>
  <si>
    <t xml:space="preserve">Jl. Sudirman </t>
  </si>
  <si>
    <t>ACR kelenteng Pilang - LBS  Aik Ketekok</t>
  </si>
  <si>
    <t>27.7</t>
  </si>
  <si>
    <t>44.6</t>
  </si>
  <si>
    <t>41.9</t>
  </si>
  <si>
    <t>29.2</t>
  </si>
  <si>
    <t>38.6</t>
  </si>
  <si>
    <t>45.5</t>
  </si>
  <si>
    <t>29.5</t>
  </si>
  <si>
    <t>28.2</t>
  </si>
  <si>
    <t>TP0156</t>
  </si>
  <si>
    <t>Gang Rukun</t>
  </si>
  <si>
    <t>ACR kelenteng pilang - LBS Aik Ketekok</t>
  </si>
  <si>
    <t>Starlite</t>
  </si>
  <si>
    <t>1000431056-009</t>
  </si>
  <si>
    <t>22.2</t>
  </si>
  <si>
    <t>60.1</t>
  </si>
  <si>
    <t>30.2</t>
  </si>
  <si>
    <t>22.5</t>
  </si>
  <si>
    <t>23.8</t>
  </si>
  <si>
    <t>27.8</t>
  </si>
  <si>
    <t>53.9</t>
  </si>
  <si>
    <t>35.2</t>
  </si>
  <si>
    <t>6.3</t>
  </si>
  <si>
    <t>1.7</t>
  </si>
  <si>
    <t>TP0350</t>
  </si>
  <si>
    <t>ACR kelenteng Pilang - LBS Aik Ketekok</t>
  </si>
  <si>
    <t>33.1</t>
  </si>
  <si>
    <t>26.6</t>
  </si>
  <si>
    <t>16.9</t>
  </si>
  <si>
    <t>11.5</t>
  </si>
  <si>
    <t>17.1</t>
  </si>
  <si>
    <t>19.3</t>
  </si>
  <si>
    <t>15.1</t>
  </si>
  <si>
    <t>12.8</t>
  </si>
  <si>
    <t>7.1</t>
  </si>
  <si>
    <t>3.1</t>
  </si>
  <si>
    <t>9.1</t>
  </si>
  <si>
    <t>ACR Kelenteng Pilang - LBS Aik Pancur</t>
  </si>
  <si>
    <t>Master Green</t>
  </si>
  <si>
    <t>14.3</t>
  </si>
  <si>
    <t>15.9</t>
  </si>
  <si>
    <t>13.5</t>
  </si>
  <si>
    <t>16.5</t>
  </si>
  <si>
    <t>15.3</t>
  </si>
  <si>
    <t>TP0059</t>
  </si>
  <si>
    <t>Simpang Air Ketekok Kampung Ujung</t>
  </si>
  <si>
    <t>LBS POLRES - LBS KP. UJUNG</t>
  </si>
  <si>
    <t>Schneider</t>
  </si>
  <si>
    <t>331746201S52</t>
  </si>
  <si>
    <t>TP0514</t>
  </si>
  <si>
    <t>Jl. Sijuk depan POLRES</t>
  </si>
  <si>
    <t>95.5</t>
  </si>
  <si>
    <t>35.1</t>
  </si>
  <si>
    <t>79.6</t>
  </si>
  <si>
    <t>61.7</t>
  </si>
  <si>
    <t>80.2</t>
  </si>
  <si>
    <t>28.6</t>
  </si>
  <si>
    <t>41.8</t>
  </si>
  <si>
    <t>44.2</t>
  </si>
  <si>
    <t>22.1</t>
  </si>
  <si>
    <t>TP0327</t>
  </si>
  <si>
    <t>Jl. Telex Ds. Air Ketekok</t>
  </si>
  <si>
    <t>LBS AIR KETEKOK - LBS POLRES</t>
  </si>
  <si>
    <t>Lucky Light</t>
  </si>
  <si>
    <t>1636D016</t>
  </si>
  <si>
    <t>37.7</t>
  </si>
  <si>
    <t>56.8</t>
  </si>
  <si>
    <t>48.9</t>
  </si>
  <si>
    <t>56.5</t>
  </si>
  <si>
    <t>54.1</t>
  </si>
  <si>
    <t>TP0165</t>
  </si>
  <si>
    <t>Jl. Telex Desa Air Ketekok</t>
  </si>
  <si>
    <t>46.1</t>
  </si>
  <si>
    <t>54.4</t>
  </si>
  <si>
    <t>42.4</t>
  </si>
  <si>
    <t>20.3</t>
  </si>
  <si>
    <t>27.4</t>
  </si>
  <si>
    <t>25.7</t>
  </si>
  <si>
    <t>TP0078</t>
  </si>
  <si>
    <t>Jl. Telex Desa Air Ketekok (simpang 4)</t>
  </si>
  <si>
    <t>LBS AIR KETEKOK</t>
  </si>
  <si>
    <t>88.2</t>
  </si>
  <si>
    <t>78.7</t>
  </si>
  <si>
    <t>83.5</t>
  </si>
  <si>
    <t>33.8</t>
  </si>
  <si>
    <t>52.3</t>
  </si>
  <si>
    <t>17.2</t>
  </si>
  <si>
    <t>38.8</t>
  </si>
  <si>
    <t>18.8</t>
  </si>
  <si>
    <t>20.7</t>
  </si>
  <si>
    <t>17.5</t>
  </si>
  <si>
    <t>22.7</t>
  </si>
  <si>
    <t>12.7</t>
  </si>
  <si>
    <t>TP0483</t>
  </si>
  <si>
    <t>Jl. Kampus AMB Desa Air Ketekok</t>
  </si>
  <si>
    <t>LBS Air Ketekok</t>
  </si>
  <si>
    <t>3.2</t>
  </si>
  <si>
    <t>6.8</t>
  </si>
  <si>
    <t>4.8</t>
  </si>
  <si>
    <t>3.8</t>
  </si>
  <si>
    <t>TP0225</t>
  </si>
  <si>
    <t>1123811033-106</t>
  </si>
  <si>
    <t>34.2</t>
  </si>
  <si>
    <t>32.2</t>
  </si>
  <si>
    <t>29.4</t>
  </si>
  <si>
    <t>13.4</t>
  </si>
  <si>
    <t>13.8</t>
  </si>
  <si>
    <t>12.2</t>
  </si>
  <si>
    <t>19.2</t>
  </si>
  <si>
    <t>18.5</t>
  </si>
  <si>
    <t>27.3</t>
  </si>
  <si>
    <t>TP0117</t>
  </si>
  <si>
    <t>Jl. Ahmad Yani</t>
  </si>
  <si>
    <t>ACR Kelenteng Pilang - LBS Ahmad Yani</t>
  </si>
  <si>
    <t>95.6</t>
  </si>
  <si>
    <t>104.6</t>
  </si>
  <si>
    <t>29.3</t>
  </si>
  <si>
    <t>27.6</t>
  </si>
  <si>
    <t>86.7</t>
  </si>
  <si>
    <t>81.4</t>
  </si>
  <si>
    <t>77.3</t>
  </si>
  <si>
    <t>TP0036</t>
  </si>
  <si>
    <t>81.6</t>
  </si>
  <si>
    <t>143.5</t>
  </si>
  <si>
    <t>97.4</t>
  </si>
  <si>
    <t>28.1</t>
  </si>
  <si>
    <t>35.6</t>
  </si>
  <si>
    <t>9.6</t>
  </si>
  <si>
    <t>23.6</t>
  </si>
  <si>
    <t>86.4</t>
  </si>
  <si>
    <t>37.1</t>
  </si>
  <si>
    <t>60.7</t>
  </si>
  <si>
    <t>TP0437</t>
  </si>
  <si>
    <t>Jl. Ahmad Yani UP.3</t>
  </si>
  <si>
    <t>1636D01612</t>
  </si>
  <si>
    <t>4.4</t>
  </si>
  <si>
    <t>5.6</t>
  </si>
  <si>
    <t>4.3</t>
  </si>
  <si>
    <t>4.2</t>
  </si>
  <si>
    <t>1.6</t>
  </si>
  <si>
    <t>4.1</t>
  </si>
  <si>
    <t>TP0073</t>
  </si>
  <si>
    <t>Jl. Telex Depan SD 40</t>
  </si>
  <si>
    <t>35.8</t>
  </si>
  <si>
    <t>12.4</t>
  </si>
  <si>
    <t>49.3</t>
  </si>
  <si>
    <t>37.3</t>
  </si>
  <si>
    <t>2.4</t>
  </si>
  <si>
    <t>2.1</t>
  </si>
  <si>
    <t>2.2</t>
  </si>
  <si>
    <t>3.6</t>
  </si>
  <si>
    <t>5.1</t>
  </si>
  <si>
    <t>5.4</t>
  </si>
  <si>
    <t>34.1</t>
  </si>
  <si>
    <t>32.7</t>
  </si>
  <si>
    <t>TP0017</t>
  </si>
  <si>
    <t>Jl. Hasyim Idris</t>
  </si>
  <si>
    <t>ACR Kelenteng Pilang</t>
  </si>
  <si>
    <t xml:space="preserve">Sintra </t>
  </si>
  <si>
    <t>137.2</t>
  </si>
  <si>
    <t>121.8</t>
  </si>
  <si>
    <t>12.1</t>
  </si>
  <si>
    <t>28.4</t>
  </si>
  <si>
    <t>37.2</t>
  </si>
  <si>
    <t>63.3</t>
  </si>
  <si>
    <t>19.5</t>
  </si>
  <si>
    <t>18.2</t>
  </si>
  <si>
    <t>13.1</t>
  </si>
  <si>
    <t>VOLTRA</t>
  </si>
  <si>
    <t>SINTRA</t>
  </si>
  <si>
    <t>STARLITE</t>
  </si>
  <si>
    <t>TP0428</t>
  </si>
  <si>
    <t>LAMPUNG</t>
  </si>
  <si>
    <t>PTS JALAN BUKIT</t>
  </si>
  <si>
    <t>Long : 107.64468296</t>
  </si>
  <si>
    <t>TP0275</t>
  </si>
  <si>
    <t>Long : 107.643739</t>
  </si>
  <si>
    <t>Lat : -2.748115</t>
  </si>
  <si>
    <t>Morawa</t>
  </si>
  <si>
    <t>TP0118</t>
  </si>
  <si>
    <t xml:space="preserve">LAMPUNG </t>
  </si>
  <si>
    <t>Long : 107.64294083</t>
  </si>
  <si>
    <t>Lat : -2.74663416</t>
  </si>
  <si>
    <t>Unindo</t>
  </si>
  <si>
    <t>TP0159</t>
  </si>
  <si>
    <t>Long : 107.639749216</t>
  </si>
  <si>
    <t>Lat : -2.74544875</t>
  </si>
  <si>
    <t>TP0377</t>
  </si>
  <si>
    <t>PTS JALAN BUKIT - ACR BANK MANDIRI</t>
  </si>
  <si>
    <t>Long : 107.636055</t>
  </si>
  <si>
    <t>Lat : -2.742616</t>
  </si>
  <si>
    <t>140802B1439</t>
  </si>
  <si>
    <t xml:space="preserve">Jl. Merdeka </t>
  </si>
  <si>
    <t>Long : 107.635771</t>
  </si>
  <si>
    <t>Lat : -2.742294</t>
  </si>
  <si>
    <t>TP0088</t>
  </si>
  <si>
    <t>Long : 107.633589</t>
  </si>
  <si>
    <t>Lat : -2.740449</t>
  </si>
  <si>
    <t>TP0024</t>
  </si>
  <si>
    <t>Jl. Sekolah</t>
  </si>
  <si>
    <t>Long : 107.636601</t>
  </si>
  <si>
    <t>Lat : -2.742948</t>
  </si>
  <si>
    <t>MG0001</t>
  </si>
  <si>
    <t>Jl. Tengah, Manggar.</t>
  </si>
  <si>
    <t>MANGGAR</t>
  </si>
  <si>
    <t>GTA</t>
  </si>
  <si>
    <t>JL. DESA PADANG</t>
  </si>
  <si>
    <t>JL DESA PADANG</t>
  </si>
  <si>
    <t>0.4</t>
  </si>
  <si>
    <t>0.5</t>
  </si>
  <si>
    <t>JL. NUMPANG EMPAT</t>
  </si>
  <si>
    <t>208921021-077</t>
  </si>
  <si>
    <t>UNINDO</t>
  </si>
  <si>
    <t>JL SIMPANG KALIMOA</t>
  </si>
  <si>
    <t>JL. KAMPUNG ARAB</t>
  </si>
  <si>
    <t>JL. STANUM</t>
  </si>
  <si>
    <t>JL. SUDIRMAN</t>
  </si>
  <si>
    <t>170102B0068A</t>
  </si>
  <si>
    <t>LUCYLIGHT</t>
  </si>
  <si>
    <t>1636D016121</t>
  </si>
  <si>
    <t>MASTERGREEN</t>
  </si>
  <si>
    <t xml:space="preserve"> STARLITE</t>
  </si>
  <si>
    <t>JL SUDIRMAN</t>
  </si>
  <si>
    <t>JL. SUDIRMAN PASAR</t>
  </si>
  <si>
    <t>Pabrik es Long Fen</t>
  </si>
  <si>
    <t>SCHNEIDER</t>
  </si>
  <si>
    <t>JL. PASAR LIPAT KAJANG</t>
  </si>
  <si>
    <t>KELENTENG</t>
  </si>
  <si>
    <t>MG0073</t>
  </si>
  <si>
    <t>KURNIA</t>
  </si>
  <si>
    <t>TRAPINDO</t>
  </si>
  <si>
    <t>MG0158</t>
  </si>
  <si>
    <t>JL.NUMPANG EMPAT</t>
  </si>
  <si>
    <t>MG0055</t>
  </si>
  <si>
    <t>MG0063</t>
  </si>
  <si>
    <t>JL. JEND.SUDIRMAN</t>
  </si>
  <si>
    <t>B &amp; D</t>
  </si>
  <si>
    <t>MG0154</t>
  </si>
  <si>
    <t>170102B0081A</t>
  </si>
  <si>
    <t>MG0045</t>
  </si>
  <si>
    <t>JL. KALIMOA</t>
  </si>
  <si>
    <t>MG0112</t>
  </si>
  <si>
    <t>JL. PROYEK</t>
  </si>
  <si>
    <t>130502B0067</t>
  </si>
  <si>
    <t>MG0132</t>
  </si>
  <si>
    <t>JL. LALANG</t>
  </si>
  <si>
    <t>MG0142</t>
  </si>
  <si>
    <t>MG0161</t>
  </si>
  <si>
    <t>JL. PANTAI MUDONG</t>
  </si>
  <si>
    <t>JL. JEND. SUDIRMAN</t>
  </si>
  <si>
    <t>MG0005</t>
  </si>
  <si>
    <t>MG0153</t>
  </si>
  <si>
    <t>170102B0099A</t>
  </si>
  <si>
    <t>MG0160</t>
  </si>
  <si>
    <t>JL. KTR. PAJAK</t>
  </si>
  <si>
    <t>MG0064</t>
  </si>
  <si>
    <t>MG0141</t>
  </si>
  <si>
    <t>MG0048</t>
  </si>
  <si>
    <t>`JL.JENDRAL SUDIRMAN</t>
  </si>
  <si>
    <t>0.3</t>
  </si>
  <si>
    <t>KWH 3 PHASA ALFAMART</t>
  </si>
  <si>
    <t>MG0076</t>
  </si>
  <si>
    <t>1019691083-012</t>
  </si>
  <si>
    <t>MG0127</t>
  </si>
  <si>
    <t>JL.JENDRAL SUDIRMAN</t>
  </si>
  <si>
    <t>MG0157</t>
  </si>
  <si>
    <t>JL.SULAWASI</t>
  </si>
  <si>
    <t>MG0151</t>
  </si>
  <si>
    <t>JL.SULAWESI</t>
  </si>
  <si>
    <t>MG0150</t>
  </si>
  <si>
    <t>MG0070</t>
  </si>
  <si>
    <t>MG0042</t>
  </si>
  <si>
    <t>062050</t>
  </si>
  <si>
    <t>MG0046</t>
  </si>
  <si>
    <t>JL. MASJID ASALAM</t>
  </si>
  <si>
    <t>MG0065</t>
  </si>
  <si>
    <t>JL. SIMPANG YONIF</t>
  </si>
  <si>
    <t>MG0047</t>
  </si>
  <si>
    <t>JL. PEGADAIAN</t>
  </si>
  <si>
    <t>MG0025</t>
  </si>
  <si>
    <t>JL. LIPAT TAIM (Belakang Puri Indah)</t>
  </si>
  <si>
    <t>MG0020</t>
  </si>
  <si>
    <t>MG0079</t>
  </si>
  <si>
    <t>CENTRADO</t>
  </si>
  <si>
    <t>MG0130</t>
  </si>
  <si>
    <t>JL. A. RIFA'IE</t>
  </si>
  <si>
    <t>MG0008</t>
  </si>
  <si>
    <t>JL. JAWA DESA BARU</t>
  </si>
  <si>
    <t>LUCKY LIGHT</t>
  </si>
  <si>
    <t>MG0061</t>
  </si>
  <si>
    <t>JL. PANTAI SERDANG</t>
  </si>
  <si>
    <t>MG0138</t>
  </si>
  <si>
    <t>MG0139</t>
  </si>
  <si>
    <t>MG0026</t>
  </si>
  <si>
    <t>MG0137</t>
  </si>
  <si>
    <t>JL. KARIAMATA 1</t>
  </si>
  <si>
    <t>MG0098</t>
  </si>
  <si>
    <t>JL. KAMPONG BARU</t>
  </si>
  <si>
    <t>MORAWA</t>
  </si>
  <si>
    <t>MG0111</t>
  </si>
  <si>
    <t>JL KAMPUNG BARU</t>
  </si>
  <si>
    <t>130502 B 0053</t>
  </si>
  <si>
    <t>MG0049</t>
  </si>
  <si>
    <t xml:space="preserve">UP3 BELITUNG </t>
  </si>
  <si>
    <t>TP0001</t>
  </si>
  <si>
    <t>Jl. Veteran</t>
  </si>
  <si>
    <t>Long : 107.632574</t>
  </si>
  <si>
    <t>Lat : -2.7393</t>
  </si>
  <si>
    <t>TP0205</t>
  </si>
  <si>
    <t>Long : 107.631862</t>
  </si>
  <si>
    <t>Lat : -2.738578</t>
  </si>
  <si>
    <t>TP0234</t>
  </si>
  <si>
    <t>Jl. Rumah Sakit Lama</t>
  </si>
  <si>
    <t>ACR BANK MANDIRI - LBS SMK 3</t>
  </si>
  <si>
    <t>Long : 107.63118736</t>
  </si>
  <si>
    <t>Lat : -2.7382593</t>
  </si>
  <si>
    <t>Long : 107.632447</t>
  </si>
  <si>
    <t>Lat : -2.739393</t>
  </si>
  <si>
    <t>TP0074</t>
  </si>
  <si>
    <t>Long : 107.628197</t>
  </si>
  <si>
    <t>Lat : -2.738313</t>
  </si>
  <si>
    <t>TP0075</t>
  </si>
  <si>
    <t>Jl. Melati</t>
  </si>
  <si>
    <t>Long : 107.628296</t>
  </si>
  <si>
    <t>Lat : -2.739603</t>
  </si>
  <si>
    <t>140802B1377</t>
  </si>
  <si>
    <t>TP0354</t>
  </si>
  <si>
    <t>LBS GORONG GORONG</t>
  </si>
  <si>
    <t>Lat : -2.738637</t>
  </si>
  <si>
    <t>TP0376</t>
  </si>
  <si>
    <t>Long : 107.63085903</t>
  </si>
  <si>
    <t>Lat : -2.73785020</t>
  </si>
  <si>
    <t>140502B1155</t>
  </si>
  <si>
    <t>TP0008</t>
  </si>
  <si>
    <t>LBS JL. VETERAN</t>
  </si>
  <si>
    <t>Long : 107.629883416</t>
  </si>
  <si>
    <t>Lat : -2.73750023</t>
  </si>
  <si>
    <t>TP0184</t>
  </si>
  <si>
    <t>Long : 107.6300706</t>
  </si>
  <si>
    <t>TP0002</t>
  </si>
  <si>
    <t>Jl. Lettu Mad Daud</t>
  </si>
  <si>
    <t>Long : 107.631473</t>
  </si>
  <si>
    <t>Lat : -2.734462</t>
  </si>
  <si>
    <t>TP0429</t>
  </si>
  <si>
    <t>Jl. Anwar Aid</t>
  </si>
  <si>
    <t>LBS JL. VETERAN - LBS 3W BWIN</t>
  </si>
  <si>
    <t>Long : 107.631999</t>
  </si>
  <si>
    <t>TP0468</t>
  </si>
  <si>
    <t>Long : 107.634099</t>
  </si>
  <si>
    <t>TP0062</t>
  </si>
  <si>
    <t>Jl. Madura</t>
  </si>
  <si>
    <t>Long : 107.636105</t>
  </si>
  <si>
    <t>Lat : -2.735723</t>
  </si>
  <si>
    <t>TP0145</t>
  </si>
  <si>
    <t>Long : 107.6348719167</t>
  </si>
  <si>
    <t>Lat : -2.73634635</t>
  </si>
  <si>
    <t>1000431056-018</t>
  </si>
  <si>
    <t>TP0287</t>
  </si>
  <si>
    <t>Long : 107.632397</t>
  </si>
  <si>
    <t>TP0426</t>
  </si>
  <si>
    <t>Long : 107.635904</t>
  </si>
  <si>
    <t>Lat : -2.735716</t>
  </si>
  <si>
    <t>TP0470</t>
  </si>
  <si>
    <t>LBS JL. VETERAN - LBS KAMPUNG DAMAI</t>
  </si>
  <si>
    <t>Long : 107.635399</t>
  </si>
  <si>
    <t>Lat : -2.734016</t>
  </si>
  <si>
    <t>TP0204</t>
  </si>
  <si>
    <t>Jl. DI Panjaitan</t>
  </si>
  <si>
    <t>LBS JL. PUNCAK</t>
  </si>
  <si>
    <t>Long : 107.635801</t>
  </si>
  <si>
    <t>Lat : -2.740637</t>
  </si>
  <si>
    <t>TP0043</t>
  </si>
  <si>
    <t>Long : 107.63538373</t>
  </si>
  <si>
    <t>Lat : -2.741189</t>
  </si>
  <si>
    <t>TP0333</t>
  </si>
  <si>
    <t>Jl. Merdeka (Gereja)</t>
  </si>
  <si>
    <t>PTS JL. BUKIT - ACR BANK MANDIRI</t>
  </si>
  <si>
    <t>Long : 107.635405</t>
  </si>
  <si>
    <t>Lat : -2.74219</t>
  </si>
  <si>
    <t>TP0430</t>
  </si>
  <si>
    <t>LBS JL. VETERAN - LBS KP. DAMAI</t>
  </si>
  <si>
    <t>Long : 107.631909516</t>
  </si>
  <si>
    <t>Lat : -2.73280156</t>
  </si>
  <si>
    <t>TP0129</t>
  </si>
  <si>
    <t>Kampung Parit</t>
  </si>
  <si>
    <t>Long : 107.632687</t>
  </si>
  <si>
    <t>Lat : -2.731133</t>
  </si>
  <si>
    <t>TP0230</t>
  </si>
  <si>
    <t>Lat : -2.73057135</t>
  </si>
  <si>
    <t>TP0082</t>
  </si>
  <si>
    <t>Juru Sebrang</t>
  </si>
  <si>
    <t>PTS JL. BUKIT</t>
  </si>
  <si>
    <t>Long : 107.636025</t>
  </si>
  <si>
    <t>Lat : -2.751297</t>
  </si>
  <si>
    <t>Long : 107.626752</t>
  </si>
  <si>
    <t>Lat : -2.738774</t>
  </si>
  <si>
    <t>TP0356</t>
  </si>
  <si>
    <t>Long : 107.63507</t>
  </si>
  <si>
    <t>Lat : -2.732668</t>
  </si>
  <si>
    <t>1400031007-290</t>
  </si>
  <si>
    <t>TP0013</t>
  </si>
  <si>
    <t>Jl. Kampung Damai</t>
  </si>
  <si>
    <t>Long : 107.636070150</t>
  </si>
  <si>
    <t>Lat : -2.73104763</t>
  </si>
  <si>
    <t>TP0427</t>
  </si>
  <si>
    <t>Jl. Bambang Utoyo</t>
  </si>
  <si>
    <t>Long : 107.637916</t>
  </si>
  <si>
    <t>Lat : -2.729247</t>
  </si>
  <si>
    <t>TP0347</t>
  </si>
  <si>
    <t>Jl. Mayjend Bambang Utoyo</t>
  </si>
  <si>
    <t>Long : 107.64024</t>
  </si>
  <si>
    <t>Lat : -2.728635</t>
  </si>
  <si>
    <t>MG0066</t>
  </si>
  <si>
    <t>JL. DESA HARAPAN</t>
  </si>
  <si>
    <t>LALANG</t>
  </si>
  <si>
    <t>MG0009</t>
  </si>
  <si>
    <t>MG0121</t>
  </si>
  <si>
    <t>JL. KP GUNUNG</t>
  </si>
  <si>
    <t>140802B1398</t>
  </si>
  <si>
    <t>MG0050</t>
  </si>
  <si>
    <t>MG0010</t>
  </si>
  <si>
    <t>JL. ISLAMIC CENTER</t>
  </si>
  <si>
    <t>MG0056</t>
  </si>
  <si>
    <t>MG0051</t>
  </si>
  <si>
    <t>1000431056-017</t>
  </si>
  <si>
    <t>MG0123</t>
  </si>
  <si>
    <t>JL. PANTAI</t>
  </si>
  <si>
    <t>140602B1243</t>
  </si>
  <si>
    <t>MG0011</t>
  </si>
  <si>
    <t>JL. SEKIP LALANG</t>
  </si>
  <si>
    <t>MG0097</t>
  </si>
  <si>
    <t>MG0156</t>
  </si>
  <si>
    <t>170102B0061A</t>
  </si>
  <si>
    <t>MG0145</t>
  </si>
  <si>
    <t>JL. GAJAH MADA</t>
  </si>
  <si>
    <t>MG0057</t>
  </si>
  <si>
    <t>JL. DESA LALANG</t>
  </si>
  <si>
    <t>1000431056-011</t>
  </si>
  <si>
    <t>MG0024</t>
  </si>
  <si>
    <t>MG0016</t>
  </si>
  <si>
    <t>MG0099</t>
  </si>
  <si>
    <t>MG0140</t>
  </si>
  <si>
    <t>KAMPUNG ARAB</t>
  </si>
  <si>
    <t>MG0022</t>
  </si>
  <si>
    <t>MG0062</t>
  </si>
  <si>
    <t>MG0023</t>
  </si>
  <si>
    <t>MG0136</t>
  </si>
  <si>
    <t>MG0125</t>
  </si>
  <si>
    <t>GMP (BTS/PEMDA DLL)</t>
  </si>
  <si>
    <t>BTS</t>
  </si>
  <si>
    <t>MG0090</t>
  </si>
  <si>
    <t>TIMAH</t>
  </si>
  <si>
    <t>KWH 3PHAS RSU BELTIM</t>
  </si>
  <si>
    <t>MG0082</t>
  </si>
  <si>
    <t>JL. DESA PANCUR</t>
  </si>
  <si>
    <t>MG0012</t>
  </si>
  <si>
    <t>MG0091</t>
  </si>
  <si>
    <t>JL. NGARAWAN</t>
  </si>
  <si>
    <t>KWH 3PHAS DPRD BELTIM</t>
  </si>
  <si>
    <t>MG0124</t>
  </si>
  <si>
    <t>MG0126</t>
  </si>
  <si>
    <t>MG0002</t>
  </si>
  <si>
    <t>MG0069</t>
  </si>
  <si>
    <t>MG0004</t>
  </si>
  <si>
    <t>MG0110</t>
  </si>
  <si>
    <t>MG0003</t>
  </si>
  <si>
    <t>MG0118</t>
  </si>
  <si>
    <t>MG0119</t>
  </si>
  <si>
    <t>MG0054</t>
  </si>
  <si>
    <t>MG0021</t>
  </si>
  <si>
    <t>MG0152</t>
  </si>
  <si>
    <t>MG0060</t>
  </si>
  <si>
    <t>MG0169</t>
  </si>
  <si>
    <t>MG0006</t>
  </si>
  <si>
    <t>MG0071</t>
  </si>
  <si>
    <t>MG0029</t>
  </si>
  <si>
    <t>MG0053</t>
  </si>
  <si>
    <t>MG0100</t>
  </si>
  <si>
    <t>MG0007</t>
  </si>
  <si>
    <t>MG0128</t>
  </si>
  <si>
    <t>MG0072</t>
  </si>
  <si>
    <t>MG0162</t>
  </si>
  <si>
    <t>MG0052</t>
  </si>
  <si>
    <t>Baik/Mulus</t>
  </si>
  <si>
    <t>Polymer</t>
  </si>
  <si>
    <t>800A</t>
  </si>
  <si>
    <t>Ada-Rusak</t>
  </si>
  <si>
    <t>400A</t>
  </si>
  <si>
    <t>250A</t>
  </si>
  <si>
    <t>630A</t>
  </si>
  <si>
    <t>Ada-Baik</t>
  </si>
  <si>
    <t>30,9</t>
  </si>
  <si>
    <t>25,5</t>
  </si>
  <si>
    <t>25,3</t>
  </si>
  <si>
    <t>28,5</t>
  </si>
  <si>
    <t>29,5</t>
  </si>
  <si>
    <t>30,4</t>
  </si>
  <si>
    <t>24,6</t>
  </si>
  <si>
    <t>24,3</t>
  </si>
  <si>
    <t>23,4</t>
  </si>
  <si>
    <t>30,3</t>
  </si>
  <si>
    <t>31,8</t>
  </si>
  <si>
    <t>30,5</t>
  </si>
  <si>
    <t>26,3</t>
  </si>
  <si>
    <t>26,7</t>
  </si>
  <si>
    <t>25,8</t>
  </si>
  <si>
    <t>31,5</t>
  </si>
  <si>
    <t>26,1</t>
  </si>
  <si>
    <t>25,1</t>
  </si>
  <si>
    <t>26,8</t>
  </si>
  <si>
    <t>28,2</t>
  </si>
  <si>
    <t>30,7</t>
  </si>
  <si>
    <t>29,3</t>
  </si>
  <si>
    <t>27,8</t>
  </si>
  <si>
    <t>29,9</t>
  </si>
  <si>
    <t>30,6</t>
  </si>
  <si>
    <t>31,3</t>
  </si>
  <si>
    <t>11.8</t>
  </si>
  <si>
    <t>26,2</t>
  </si>
  <si>
    <t>27,7</t>
  </si>
  <si>
    <t>18,7</t>
  </si>
  <si>
    <t>23,5</t>
  </si>
  <si>
    <t>23,9</t>
  </si>
  <si>
    <t>26,4</t>
  </si>
  <si>
    <t>20,5</t>
  </si>
  <si>
    <t>0.25</t>
  </si>
  <si>
    <t>30,8</t>
  </si>
  <si>
    <t>24,9</t>
  </si>
  <si>
    <t>26,5</t>
  </si>
  <si>
    <t>63.9</t>
  </si>
  <si>
    <t>21,6</t>
  </si>
  <si>
    <t>28,4</t>
  </si>
  <si>
    <t>29,7</t>
  </si>
  <si>
    <t>28,7</t>
  </si>
  <si>
    <t>27,3</t>
  </si>
  <si>
    <t>27,6</t>
  </si>
  <si>
    <t>27,4</t>
  </si>
  <si>
    <t>49.1</t>
  </si>
  <si>
    <t>48.5</t>
  </si>
  <si>
    <t>25,6</t>
  </si>
  <si>
    <t>25,4</t>
  </si>
  <si>
    <t>24,7</t>
  </si>
  <si>
    <t>25,2</t>
  </si>
  <si>
    <t>28,1</t>
  </si>
  <si>
    <t>31,1</t>
  </si>
  <si>
    <t>28,6</t>
  </si>
  <si>
    <t>23,1</t>
  </si>
  <si>
    <t>28,8</t>
  </si>
  <si>
    <t>27,1</t>
  </si>
  <si>
    <t>30,1</t>
  </si>
  <si>
    <t>24,8</t>
  </si>
  <si>
    <t>27,9</t>
  </si>
  <si>
    <t>21,5</t>
  </si>
  <si>
    <t>27,2</t>
  </si>
  <si>
    <t>27,5</t>
  </si>
  <si>
    <t>29,6</t>
  </si>
  <si>
    <t>72.4</t>
  </si>
  <si>
    <t>28,9</t>
  </si>
  <si>
    <t>0.79</t>
  </si>
  <si>
    <t>29,8</t>
  </si>
  <si>
    <t>23,8</t>
  </si>
  <si>
    <t>29,1</t>
  </si>
  <si>
    <t>22,5</t>
  </si>
  <si>
    <t>24,4</t>
  </si>
  <si>
    <t>28,3</t>
  </si>
  <si>
    <t>22,2</t>
  </si>
  <si>
    <t>24,5</t>
  </si>
  <si>
    <t>29,4</t>
  </si>
  <si>
    <t>22,1</t>
  </si>
  <si>
    <t>21,1</t>
  </si>
  <si>
    <t>162.9</t>
  </si>
  <si>
    <t>147.0</t>
  </si>
  <si>
    <t>69.5</t>
  </si>
  <si>
    <t>11.6</t>
  </si>
  <si>
    <t>1.30</t>
  </si>
  <si>
    <t>24,1</t>
  </si>
  <si>
    <t>22,9</t>
  </si>
  <si>
    <t>25,7</t>
  </si>
  <si>
    <t>26,9</t>
  </si>
  <si>
    <t>160.4</t>
  </si>
  <si>
    <t>156.1</t>
  </si>
  <si>
    <t>26,6</t>
  </si>
  <si>
    <t>31,7</t>
  </si>
  <si>
    <t>23,3</t>
  </si>
  <si>
    <t>25,9</t>
  </si>
  <si>
    <t>0.52</t>
  </si>
  <si>
    <t>0.55</t>
  </si>
  <si>
    <t>25.2</t>
  </si>
  <si>
    <t>1.4</t>
  </si>
  <si>
    <t>108.0</t>
  </si>
  <si>
    <t>1.65</t>
  </si>
  <si>
    <t>0.22</t>
  </si>
  <si>
    <t>1.04</t>
  </si>
  <si>
    <t>3.53</t>
  </si>
  <si>
    <t>72.7</t>
  </si>
  <si>
    <t>0.35</t>
  </si>
  <si>
    <t>0.36</t>
  </si>
  <si>
    <t>0.33</t>
  </si>
  <si>
    <t>53.8</t>
  </si>
  <si>
    <t>0.34</t>
  </si>
  <si>
    <t>1.40</t>
  </si>
  <si>
    <t>0.20</t>
  </si>
  <si>
    <t>0.24</t>
  </si>
  <si>
    <t>168.5</t>
  </si>
  <si>
    <t>0.970</t>
  </si>
  <si>
    <t>0.960</t>
  </si>
  <si>
    <t>0.910</t>
  </si>
  <si>
    <t>0,880</t>
  </si>
  <si>
    <t>0,960</t>
  </si>
  <si>
    <t>0.530</t>
  </si>
  <si>
    <t>KWH 3 PHAS</t>
  </si>
  <si>
    <t xml:space="preserve">KWH 3 PHAS </t>
  </si>
  <si>
    <t>KWH 3PHASA</t>
  </si>
  <si>
    <t>KWH 3PHAS</t>
  </si>
  <si>
    <t xml:space="preserve">  </t>
  </si>
  <si>
    <t>35,1</t>
  </si>
  <si>
    <t>26,0</t>
  </si>
  <si>
    <t>28,0</t>
  </si>
  <si>
    <t>27,0</t>
  </si>
  <si>
    <t>Flash</t>
  </si>
  <si>
    <t>Long : 107.648343</t>
  </si>
  <si>
    <t>Lat : -2.742736</t>
  </si>
  <si>
    <t>Long : 107.653065</t>
  </si>
  <si>
    <t>Lat : -2.741813</t>
  </si>
  <si>
    <t>Long : 107.653993</t>
  </si>
  <si>
    <t>Lat : -2744511</t>
  </si>
  <si>
    <t>Long : 107.656606</t>
  </si>
  <si>
    <t>Lat : -2.737683</t>
  </si>
  <si>
    <t>Long : 107.648312</t>
  </si>
  <si>
    <t>Lat : -2.746413</t>
  </si>
  <si>
    <t>Long : 107.650258</t>
  </si>
  <si>
    <t>Lat : -2.747849</t>
  </si>
  <si>
    <t>Long : 107.65069</t>
  </si>
  <si>
    <t>Lat : -2.744107</t>
  </si>
  <si>
    <t>Long : 107.650245</t>
  </si>
  <si>
    <t>Lat : -2.744471</t>
  </si>
  <si>
    <t>Long : 107.649329</t>
  </si>
  <si>
    <t>Lat : -2.746251</t>
  </si>
  <si>
    <t>Long : 107.648677</t>
  </si>
  <si>
    <t>Lat : -2.733663</t>
  </si>
  <si>
    <t>Long : 107.648</t>
  </si>
  <si>
    <t>Lat : -2.734157</t>
  </si>
  <si>
    <t>Long : 107.649424</t>
  </si>
  <si>
    <t>Lat : -2.735123</t>
  </si>
  <si>
    <t>Long : 107.649591</t>
  </si>
  <si>
    <t>Lat : -2.736471</t>
  </si>
  <si>
    <t>Long : 107.651445</t>
  </si>
  <si>
    <t>Lat : -2.738558</t>
  </si>
  <si>
    <t>Long : 107.65243316</t>
  </si>
  <si>
    <t>Lat : -2.73673806</t>
  </si>
  <si>
    <t>Long : 107.654072</t>
  </si>
  <si>
    <t>Lat : -2.739995</t>
  </si>
  <si>
    <t>Long : 107. 655303</t>
  </si>
  <si>
    <t>Lat : -2.742053</t>
  </si>
  <si>
    <t>Long : 107.6598514</t>
  </si>
  <si>
    <t>Lat : -2.741809883</t>
  </si>
  <si>
    <t>Long : 107.661912</t>
  </si>
  <si>
    <t>Lat : -2.742062</t>
  </si>
  <si>
    <t>Long : 107.653904</t>
  </si>
  <si>
    <t>Lat : -2.738797</t>
  </si>
  <si>
    <t>Long : 107. 649802</t>
  </si>
  <si>
    <t>Lat : -2.756918</t>
  </si>
  <si>
    <t>JL. Dahlan Baro</t>
  </si>
  <si>
    <t>Lat : -2. 74979746</t>
  </si>
  <si>
    <t>Jl. Pasar Baro</t>
  </si>
  <si>
    <t xml:space="preserve">Jl. Bukit </t>
  </si>
  <si>
    <t xml:space="preserve">LBS SMK 3 - LBS JL. VETERAN </t>
  </si>
  <si>
    <t xml:space="preserve">Jl. Veteran </t>
  </si>
  <si>
    <t>Jl. Gorong Gorong (Dekat RSUD Lama)</t>
  </si>
  <si>
    <t>LBS SMK 3 - LBS GORONG GORONG</t>
  </si>
  <si>
    <t>Long : 107.626784</t>
  </si>
  <si>
    <t xml:space="preserve">Trafindo </t>
  </si>
  <si>
    <t>Lat : -2. 737191916</t>
  </si>
  <si>
    <t>Lat: -2.73353</t>
  </si>
  <si>
    <t>Lat : -2.734901</t>
  </si>
  <si>
    <t>10.13</t>
  </si>
  <si>
    <t>Long : -2.733036</t>
  </si>
  <si>
    <t xml:space="preserve">Jl. Madura </t>
  </si>
  <si>
    <t xml:space="preserve">GG. Perai </t>
  </si>
  <si>
    <t xml:space="preserve"> Long : 107.635004349</t>
  </si>
  <si>
    <t xml:space="preserve">Jl. Melati </t>
  </si>
  <si>
    <t xml:space="preserve">LBS GORONG-GORONG </t>
  </si>
  <si>
    <t xml:space="preserve">Schneider </t>
  </si>
  <si>
    <t xml:space="preserve">Starlite </t>
  </si>
  <si>
    <t>JL. BANDARA - Manggar</t>
  </si>
  <si>
    <t>04 JULI 2022</t>
  </si>
  <si>
    <t>06 JULI 2022</t>
  </si>
  <si>
    <t>0,970</t>
  </si>
  <si>
    <t>0,950</t>
  </si>
  <si>
    <t>0,981</t>
  </si>
  <si>
    <t>0,999</t>
  </si>
  <si>
    <t>0,969</t>
  </si>
  <si>
    <t>0,955</t>
  </si>
  <si>
    <t>0,945</t>
  </si>
  <si>
    <t>0,932</t>
  </si>
  <si>
    <t>0,963</t>
  </si>
  <si>
    <t>0,953</t>
  </si>
  <si>
    <t>0,887</t>
  </si>
  <si>
    <t>0,956</t>
  </si>
  <si>
    <t>0,942</t>
  </si>
  <si>
    <t>0,935</t>
  </si>
  <si>
    <t>0,929</t>
  </si>
  <si>
    <t>0,927</t>
  </si>
  <si>
    <t>0,902</t>
  </si>
  <si>
    <t>0,898</t>
  </si>
  <si>
    <t>0,909</t>
  </si>
  <si>
    <t>0,903</t>
  </si>
  <si>
    <t>0,890</t>
  </si>
  <si>
    <t>0,954</t>
  </si>
  <si>
    <t>0,959</t>
  </si>
  <si>
    <t>0,937</t>
  </si>
  <si>
    <t>0,951</t>
  </si>
  <si>
    <t>0,808</t>
  </si>
  <si>
    <t>0,900</t>
  </si>
  <si>
    <t>0,961</t>
  </si>
  <si>
    <t>0,952</t>
  </si>
  <si>
    <t>0,983</t>
  </si>
  <si>
    <t>0,936</t>
  </si>
  <si>
    <t>0,967</t>
  </si>
  <si>
    <t>0,916</t>
  </si>
  <si>
    <t>0,946</t>
  </si>
  <si>
    <t>08 JULI 2022</t>
  </si>
  <si>
    <t>0,975</t>
  </si>
  <si>
    <t>05 JULI 2022</t>
  </si>
  <si>
    <t>0,965</t>
  </si>
  <si>
    <t>0,944</t>
  </si>
  <si>
    <t>0,938</t>
  </si>
  <si>
    <t>0,949</t>
  </si>
  <si>
    <t>0,974</t>
  </si>
  <si>
    <t>0,926</t>
  </si>
  <si>
    <t>0,904</t>
  </si>
  <si>
    <t>0,966</t>
  </si>
  <si>
    <t>0,896</t>
  </si>
  <si>
    <t>0,905</t>
  </si>
  <si>
    <t>0,907</t>
  </si>
  <si>
    <t>0,911</t>
  </si>
  <si>
    <t>0,943</t>
  </si>
  <si>
    <t>0,972</t>
  </si>
  <si>
    <t>0,968</t>
  </si>
  <si>
    <t>0,939</t>
  </si>
  <si>
    <t>0,958</t>
  </si>
  <si>
    <t>25 JULI 2022</t>
  </si>
  <si>
    <t>0,947</t>
  </si>
  <si>
    <t>0,891</t>
  </si>
  <si>
    <t>0,948</t>
  </si>
  <si>
    <t>0,906</t>
  </si>
  <si>
    <t>0,964</t>
  </si>
  <si>
    <t>0,908</t>
  </si>
  <si>
    <t>0,923</t>
  </si>
  <si>
    <t>0,913</t>
  </si>
  <si>
    <t>0,978</t>
  </si>
  <si>
    <t>0,988</t>
  </si>
  <si>
    <t>0,844</t>
  </si>
  <si>
    <t xml:space="preserve"> STARLITE (MJT)</t>
  </si>
  <si>
    <t>0,894</t>
  </si>
  <si>
    <t>0,924</t>
  </si>
  <si>
    <t>0,930</t>
  </si>
  <si>
    <t>0,957</t>
  </si>
  <si>
    <t>0,982</t>
  </si>
  <si>
    <t>0,979</t>
  </si>
  <si>
    <t>0,962</t>
  </si>
  <si>
    <t>0,998</t>
  </si>
  <si>
    <t>0,992</t>
  </si>
  <si>
    <t>0,995</t>
  </si>
  <si>
    <t>26 JULI 2022</t>
  </si>
  <si>
    <t>0.9</t>
  </si>
  <si>
    <t>0.07</t>
  </si>
  <si>
    <t>09131135</t>
  </si>
  <si>
    <t>0,993</t>
  </si>
  <si>
    <t>0,753</t>
  </si>
  <si>
    <t>7.7</t>
  </si>
  <si>
    <t>0.91</t>
  </si>
  <si>
    <t>42.7</t>
  </si>
  <si>
    <t>1.73</t>
  </si>
  <si>
    <t>Berkarat, Berlobang</t>
  </si>
  <si>
    <t>4.5</t>
  </si>
  <si>
    <t>0.2</t>
  </si>
  <si>
    <t>0.76</t>
  </si>
  <si>
    <t>0.69</t>
  </si>
  <si>
    <t>0.29</t>
  </si>
  <si>
    <t>DATA GARDU DISTRIBUSI</t>
  </si>
  <si>
    <t>DATA INSPEKSI GARDU DISTRIBUSI</t>
  </si>
  <si>
    <t>Data Gardu</t>
  </si>
  <si>
    <t>:</t>
  </si>
  <si>
    <t>Penyulang :</t>
  </si>
  <si>
    <t>Data Trafo</t>
  </si>
  <si>
    <t>Daya</t>
  </si>
  <si>
    <t>kVA</t>
  </si>
  <si>
    <t>Tahun Pembuatan</t>
  </si>
  <si>
    <t>Tap :</t>
  </si>
  <si>
    <t>/</t>
  </si>
  <si>
    <t>Jur.</t>
  </si>
  <si>
    <t>Utama</t>
  </si>
  <si>
    <t>Jurusan :</t>
  </si>
  <si>
    <t>Cos Phi :</t>
  </si>
  <si>
    <t>NH fuse terpasang (A)</t>
  </si>
  <si>
    <t>Total Beban :</t>
  </si>
  <si>
    <t xml:space="preserve">kVA  </t>
  </si>
  <si>
    <t xml:space="preserve">%  </t>
  </si>
  <si>
    <t>Milik :</t>
  </si>
  <si>
    <t>Tegangan Ujung JTR (V)</t>
  </si>
  <si>
    <t>450176339704</t>
  </si>
  <si>
    <t>Onload</t>
  </si>
  <si>
    <t>Kondisi Trafo</t>
  </si>
  <si>
    <t>% Keseimbangan</t>
  </si>
  <si>
    <t>KHA Kabel (beban)</t>
  </si>
  <si>
    <t>Kapasitas Trafo</t>
  </si>
  <si>
    <t>Arus Netral</t>
  </si>
  <si>
    <t>Kelas Trafo</t>
  </si>
  <si>
    <t>Kondisi Suhu Body</t>
  </si>
  <si>
    <t>Kondisi Suhu Bushing TM</t>
  </si>
  <si>
    <t>Kondisi Suhu Bushing TR</t>
  </si>
  <si>
    <t xml:space="preserve">No. Seri </t>
  </si>
  <si>
    <t>Nilai Arde / Pembumian</t>
  </si>
  <si>
    <t>Arde Arrester</t>
  </si>
  <si>
    <t>Arde Body Trafo</t>
  </si>
  <si>
    <t>Konstruksi Arde</t>
  </si>
  <si>
    <t>Ω</t>
  </si>
  <si>
    <t>HEALTH INDEX (HI)</t>
  </si>
  <si>
    <t>Catatan :</t>
  </si>
  <si>
    <t>Untuk Trafo Daya :</t>
  </si>
  <si>
    <t>KVA</t>
  </si>
  <si>
    <t>,maka</t>
  </si>
  <si>
    <t>Alamat &amp; Titik GPS</t>
  </si>
  <si>
    <r>
      <rPr>
        <i/>
        <sz val="8"/>
        <rFont val="Arial"/>
        <family val="2"/>
      </rPr>
      <t xml:space="preserve">*Standar arde </t>
    </r>
    <r>
      <rPr>
        <i/>
        <sz val="8"/>
        <rFont val="Calibri"/>
        <family val="2"/>
      </rPr>
      <t>≤</t>
    </r>
    <r>
      <rPr>
        <i/>
        <sz val="8"/>
        <rFont val="Arial"/>
        <family val="2"/>
      </rPr>
      <t xml:space="preserve"> 5 </t>
    </r>
    <r>
      <rPr>
        <i/>
        <sz val="8"/>
        <rFont val="Times New Roman"/>
        <family val="1"/>
      </rPr>
      <t>Ω</t>
    </r>
  </si>
  <si>
    <t>*Standar tegangan ujung ≥ 198 Volt</t>
  </si>
  <si>
    <t xml:space="preserve">Arus maksimal fasanya yaitu : </t>
  </si>
  <si>
    <t>Tegangan di Gardu (V)</t>
  </si>
  <si>
    <t>Arus di Gardu (A)</t>
  </si>
  <si>
    <t>Jalur Lokasi Gardu          :</t>
  </si>
  <si>
    <t>Surveyor by :</t>
  </si>
  <si>
    <t>*Masukan no gardu yang dicari</t>
  </si>
  <si>
    <t>TP0580</t>
  </si>
  <si>
    <t>TP0532</t>
  </si>
  <si>
    <t>TP0551</t>
  </si>
  <si>
    <t>TP0537</t>
  </si>
  <si>
    <t>TP0544</t>
  </si>
  <si>
    <t>TP0419</t>
  </si>
  <si>
    <t>Jl. Hasan Saie</t>
  </si>
  <si>
    <t>LAHAT</t>
  </si>
  <si>
    <t>ACR kebun Jeruk</t>
  </si>
  <si>
    <t>Long : 107.663892</t>
  </si>
  <si>
    <t>Lat : -2.741581</t>
  </si>
  <si>
    <t>TP0503</t>
  </si>
  <si>
    <t>ACR Kebun Jeruk - ACR Sekip</t>
  </si>
  <si>
    <t>Long : 107.663019</t>
  </si>
  <si>
    <t>Lat : -2.740313</t>
  </si>
  <si>
    <t>TP0341</t>
  </si>
  <si>
    <t xml:space="preserve">Jl. Hasan Saie </t>
  </si>
  <si>
    <t xml:space="preserve">LAHAT </t>
  </si>
  <si>
    <t>Long : 107.664592</t>
  </si>
  <si>
    <t xml:space="preserve">Lat : -2.734814 </t>
  </si>
  <si>
    <t>TP0464</t>
  </si>
  <si>
    <t>Jl. Serma Abdullah</t>
  </si>
  <si>
    <t>LBS Serma Abdullah</t>
  </si>
  <si>
    <t>Long : 107.66864</t>
  </si>
  <si>
    <t>Lat : -2.739953</t>
  </si>
  <si>
    <t xml:space="preserve">Voltra </t>
  </si>
  <si>
    <t>170102B0047A</t>
  </si>
  <si>
    <t>Dari Trafo Lain</t>
  </si>
  <si>
    <t>TP0353</t>
  </si>
  <si>
    <t>Jl. Padat Karya</t>
  </si>
  <si>
    <t>Long : 107.673635</t>
  </si>
  <si>
    <t>Lat : -2.734478</t>
  </si>
  <si>
    <t>TP0101</t>
  </si>
  <si>
    <t xml:space="preserve">Jl. Kebun Jeruk </t>
  </si>
  <si>
    <t>Long : 107.676069</t>
  </si>
  <si>
    <t>Lat : -2.732918</t>
  </si>
  <si>
    <t>05131095</t>
  </si>
  <si>
    <t>TP0413</t>
  </si>
  <si>
    <t>Long : 107.676506</t>
  </si>
  <si>
    <t>Lat : -2.72862</t>
  </si>
  <si>
    <t>TP0431</t>
  </si>
  <si>
    <t>Jl. Kerjan</t>
  </si>
  <si>
    <t>Long : 107.661667</t>
  </si>
  <si>
    <t>Lat : -2.728494</t>
  </si>
  <si>
    <t>TP0553 (BARU)</t>
  </si>
  <si>
    <t>Jl. Sekip</t>
  </si>
  <si>
    <t>ACR Sekip - LBS Kelapa Kera</t>
  </si>
  <si>
    <t>Long : 107.660125</t>
  </si>
  <si>
    <t>Lat : -2.721513</t>
  </si>
  <si>
    <t>TP0465</t>
  </si>
  <si>
    <t xml:space="preserve">Jl. Kerjan </t>
  </si>
  <si>
    <t>Long : 107.66561653</t>
  </si>
  <si>
    <t>Lat : -2.72714896</t>
  </si>
  <si>
    <t>170102B0098A</t>
  </si>
  <si>
    <t>TP0387</t>
  </si>
  <si>
    <t>Long : 107.663919</t>
  </si>
  <si>
    <t>Lat : -2.723688</t>
  </si>
  <si>
    <t>TP0097</t>
  </si>
  <si>
    <t xml:space="preserve">Jl. Mualim </t>
  </si>
  <si>
    <t>Long : 107.67065</t>
  </si>
  <si>
    <t>Lat : -2.718291</t>
  </si>
  <si>
    <t>TP0433</t>
  </si>
  <si>
    <t xml:space="preserve">Jl. Mualim I </t>
  </si>
  <si>
    <t>Long : 107.663511</t>
  </si>
  <si>
    <t>Lat : -2.710866</t>
  </si>
  <si>
    <t>TP0121</t>
  </si>
  <si>
    <t>Long : 107.660471</t>
  </si>
  <si>
    <t>Lat : -2.72346</t>
  </si>
  <si>
    <t>TP0021</t>
  </si>
  <si>
    <t>Jl. Sijuk (Simpang Jl. Kerjan)</t>
  </si>
  <si>
    <t>LBS Aik Merbau - ACR Sekip</t>
  </si>
  <si>
    <t>Long : 107.663336</t>
  </si>
  <si>
    <t>Lat : -2.72518</t>
  </si>
  <si>
    <t>TP0451</t>
  </si>
  <si>
    <t xml:space="preserve">Perumahan Griya Permata </t>
  </si>
  <si>
    <t xml:space="preserve">ACR Sekip </t>
  </si>
  <si>
    <t>Long : 107.665335</t>
  </si>
  <si>
    <t>Lat : -2.716928</t>
  </si>
  <si>
    <t>170102B0050A</t>
  </si>
  <si>
    <t>TP0548 (BARU)</t>
  </si>
  <si>
    <t>Jl. Mualim III</t>
  </si>
  <si>
    <t>ACR Sekip</t>
  </si>
  <si>
    <t>Long : 107.66541</t>
  </si>
  <si>
    <t>Lat : -2.718941</t>
  </si>
  <si>
    <t>TP0363</t>
  </si>
  <si>
    <t>Jl. Mualim I (Depan Perumahan Griya Permata)</t>
  </si>
  <si>
    <t>Long : 107.666582</t>
  </si>
  <si>
    <t>Lat : -2.71553</t>
  </si>
  <si>
    <t>140802B1373</t>
  </si>
  <si>
    <t>TP0393</t>
  </si>
  <si>
    <t>Jl. Mualim I (Simpang Jl. Mualim III)</t>
  </si>
  <si>
    <t>Long : 107.667959</t>
  </si>
  <si>
    <t>Lat : -2.716545</t>
  </si>
  <si>
    <t>TP0432</t>
  </si>
  <si>
    <t>Jl. Mualim I</t>
  </si>
  <si>
    <t>Long : 107.660984</t>
  </si>
  <si>
    <t>Lat : -2.712157</t>
  </si>
  <si>
    <t>TP0590 (BARU)</t>
  </si>
  <si>
    <t>Jl. Mualim (Perumahan Griya Emerald)</t>
  </si>
  <si>
    <t>Long : 107.658193</t>
  </si>
  <si>
    <t>Lat : -2.715006</t>
  </si>
  <si>
    <t>TP0394</t>
  </si>
  <si>
    <t xml:space="preserve"> Jl. Sijuk</t>
  </si>
  <si>
    <t>Long : 107.67195183</t>
  </si>
  <si>
    <t>Lat : -2.7156963</t>
  </si>
  <si>
    <t>TP0072</t>
  </si>
  <si>
    <t>Jl. Sijuk Ds. kelapa kera</t>
  </si>
  <si>
    <t xml:space="preserve">ACR Sekip - LBS Kelapa Kera </t>
  </si>
  <si>
    <t>Long : 107.674006416</t>
  </si>
  <si>
    <t>Lat : -2.71226865</t>
  </si>
  <si>
    <t>TP0067</t>
  </si>
  <si>
    <t>Jalan Sijuk</t>
  </si>
  <si>
    <t>LBS Kelapa Kera - LBS Aik seruk</t>
  </si>
  <si>
    <t>Long : 107.69215753</t>
  </si>
  <si>
    <t>Lat : -2.686464049</t>
  </si>
  <si>
    <t>TP0530</t>
  </si>
  <si>
    <t>Jl. Air Seruk</t>
  </si>
  <si>
    <t>LBS Kelapa Kera - LBS Air Seruk</t>
  </si>
  <si>
    <t>Long : 107.66910076</t>
  </si>
  <si>
    <t>Lat : -2.67357186</t>
  </si>
  <si>
    <t>TP0550 (BARU)</t>
  </si>
  <si>
    <t>Jl. Sijuk</t>
  </si>
  <si>
    <t>LBS Kelapa Kera - LBS Aik Seruk</t>
  </si>
  <si>
    <t>Long : 107.701926</t>
  </si>
  <si>
    <t>Lat : -2.675549</t>
  </si>
  <si>
    <t>TP0058</t>
  </si>
  <si>
    <t xml:space="preserve">LBS Kelapa Kera - LBS Air Seru </t>
  </si>
  <si>
    <t>Long : 107.70470536</t>
  </si>
  <si>
    <t>Lat : -2.66229153</t>
  </si>
  <si>
    <t>TP0087</t>
  </si>
  <si>
    <t>Kaolin Yudian (Jl. Tirta Merundang Indah)</t>
  </si>
  <si>
    <t>LBS Simpang Yudian</t>
  </si>
  <si>
    <t>Long : 107.7197736</t>
  </si>
  <si>
    <t>Lat : -2.655402716</t>
  </si>
  <si>
    <t xml:space="preserve">3 fasa </t>
  </si>
  <si>
    <t>TP0574 (BARU)</t>
  </si>
  <si>
    <t xml:space="preserve">Jl. Permata </t>
  </si>
  <si>
    <t>Long : 107.672084</t>
  </si>
  <si>
    <t>Lat : -2.719517</t>
  </si>
  <si>
    <t>1400031007-294</t>
  </si>
  <si>
    <t>TP0282</t>
  </si>
  <si>
    <t xml:space="preserve">Jl. Padat Karya </t>
  </si>
  <si>
    <t>Long : 107.6817983</t>
  </si>
  <si>
    <t>Lat : -2.71945245</t>
  </si>
  <si>
    <t>TP0232</t>
  </si>
  <si>
    <t>ACR Kelapa Kera - LBS Aik Seruk</t>
  </si>
  <si>
    <t>Long : 107.683742283</t>
  </si>
  <si>
    <t>Lat : -2.69188643</t>
  </si>
  <si>
    <t>170102B0042A</t>
  </si>
  <si>
    <t>TP0162</t>
  </si>
  <si>
    <t xml:space="preserve">Jl. Sijuk </t>
  </si>
  <si>
    <t>Long : 107.7080756</t>
  </si>
  <si>
    <t>Lat : -2.654705683</t>
  </si>
  <si>
    <t>TP0133</t>
  </si>
  <si>
    <t>Long : 107.705431483</t>
  </si>
  <si>
    <t>Lat : -2.66074994</t>
  </si>
  <si>
    <t>Trafindi</t>
  </si>
  <si>
    <t>TP0504</t>
  </si>
  <si>
    <t>Long : 107.6737212</t>
  </si>
  <si>
    <t>Lat : -2.7206301</t>
  </si>
  <si>
    <t>TP0231</t>
  </si>
  <si>
    <t>Jl. Sijuk Ds. Air Seruk</t>
  </si>
  <si>
    <t>Long : 107.703793</t>
  </si>
  <si>
    <t>Lat : -2.667584016</t>
  </si>
  <si>
    <t>06131372</t>
  </si>
  <si>
    <t>TP0170</t>
  </si>
  <si>
    <t>Long : 107.68892</t>
  </si>
  <si>
    <t>Lat : -2.680058</t>
  </si>
  <si>
    <t xml:space="preserve">Tidak Terlihat </t>
  </si>
  <si>
    <t>TP0396</t>
  </si>
  <si>
    <t>Long : 107.65875816</t>
  </si>
  <si>
    <t>Lat : -2.704709883</t>
  </si>
  <si>
    <t>TP0300</t>
  </si>
  <si>
    <t>Long : 107.69633</t>
  </si>
  <si>
    <t>Lat : -2.682874</t>
  </si>
  <si>
    <t>Tidak Terlihat</t>
  </si>
  <si>
    <t>TP0141</t>
  </si>
  <si>
    <t>Jl. Gaparman</t>
  </si>
  <si>
    <t>ACR Kebun Jeruk</t>
  </si>
  <si>
    <t>Long : 107.654265</t>
  </si>
  <si>
    <t>Lat : -2.74485</t>
  </si>
  <si>
    <t>TP0139 (BARU)</t>
  </si>
  <si>
    <t>Long : 107.663389</t>
  </si>
  <si>
    <t>Lat : -2.739986</t>
  </si>
  <si>
    <t>TP0485</t>
  </si>
  <si>
    <t>Jl. Padat karya</t>
  </si>
  <si>
    <t>Long : 107.669076</t>
  </si>
  <si>
    <t>Lat : -2.728665</t>
  </si>
  <si>
    <t>TP0328</t>
  </si>
  <si>
    <t xml:space="preserve">Jl. Air Merah </t>
  </si>
  <si>
    <t>Long : 107.66895943</t>
  </si>
  <si>
    <t>Lat : -2.72759335</t>
  </si>
  <si>
    <t>130502B0070</t>
  </si>
  <si>
    <t>TP0276</t>
  </si>
  <si>
    <t xml:space="preserve">Jl. Air Merbau </t>
  </si>
  <si>
    <t>Long : 107.660002</t>
  </si>
  <si>
    <t>Lat : -2.726682</t>
  </si>
  <si>
    <t>1208921021-079</t>
  </si>
  <si>
    <t>TP0272</t>
  </si>
  <si>
    <t>Jl. Sijuk Ds. Air Merbau</t>
  </si>
  <si>
    <t>Long : 107.66584</t>
  </si>
  <si>
    <t>Lat : -2.723863</t>
  </si>
  <si>
    <t>TP0283</t>
  </si>
  <si>
    <t>Long : 107.666848</t>
  </si>
  <si>
    <t>Lat : -2.713155</t>
  </si>
  <si>
    <t>TP0178</t>
  </si>
  <si>
    <t xml:space="preserve">Jl. Serma Abdullah </t>
  </si>
  <si>
    <t xml:space="preserve">LBS Serma Abdullah </t>
  </si>
  <si>
    <t>Long : 107.60912683</t>
  </si>
  <si>
    <t>Lat : -2.73641236</t>
  </si>
  <si>
    <t>225 (Gudang, 3 fasa)</t>
  </si>
  <si>
    <t>227 (Gudang, 3 fasa)</t>
  </si>
  <si>
    <t>224 (Gudang, 3 fasa)</t>
  </si>
  <si>
    <t>TP0348</t>
  </si>
  <si>
    <t>Jl. Bhinneka II</t>
  </si>
  <si>
    <t>Long: 107.664346</t>
  </si>
  <si>
    <t>Lat : -2.73093</t>
  </si>
  <si>
    <t>160802B04264</t>
  </si>
  <si>
    <t>TP0148</t>
  </si>
  <si>
    <t>Long : 107.663787</t>
  </si>
  <si>
    <t>Lat : -2.727737</t>
  </si>
  <si>
    <t>TP0316</t>
  </si>
  <si>
    <t>Jl. Ketikus</t>
  </si>
  <si>
    <t>Long : 107.70647456</t>
  </si>
  <si>
    <t>Lat : -2.65972393</t>
  </si>
  <si>
    <t>TP0053</t>
  </si>
  <si>
    <t xml:space="preserve">Kaolin Bumi Sentosa </t>
  </si>
  <si>
    <t xml:space="preserve">LBS Kelapa Kera </t>
  </si>
  <si>
    <t>Long : 107.705501483</t>
  </si>
  <si>
    <t>Lat : -2.677004916</t>
  </si>
  <si>
    <t>224 (3 fasa)</t>
  </si>
  <si>
    <t xml:space="preserve">TP0113 </t>
  </si>
  <si>
    <t>Long : 107.677336283</t>
  </si>
  <si>
    <t>Lat : -2.69916833</t>
  </si>
  <si>
    <t>022477</t>
  </si>
  <si>
    <t>TP0226</t>
  </si>
  <si>
    <t>Jl. Padat Karya I</t>
  </si>
  <si>
    <t>Long : 107.6645326</t>
  </si>
  <si>
    <t>Lat : -2.732137416</t>
  </si>
  <si>
    <t xml:space="preserve">Morawa </t>
  </si>
  <si>
    <t>TP0042</t>
  </si>
  <si>
    <t xml:space="preserve">ACR Kebun Jeruk </t>
  </si>
  <si>
    <t>Long : 107.66454195</t>
  </si>
  <si>
    <t>Lat : -2.7334004</t>
  </si>
  <si>
    <t xml:space="preserve">TP0586 (BARU) </t>
  </si>
  <si>
    <t>Jl. Dr. Sutomo</t>
  </si>
  <si>
    <t>Long : 107.655184</t>
  </si>
  <si>
    <t>Lat : -2.742686</t>
  </si>
  <si>
    <t>TP0236</t>
  </si>
  <si>
    <t>LBS Kelapa Kera</t>
  </si>
  <si>
    <t>Long : 107.6753595</t>
  </si>
  <si>
    <t>Lat : -2.7070119</t>
  </si>
  <si>
    <t>KK0066</t>
  </si>
  <si>
    <t>DESA AIR BATU BUDING</t>
  </si>
  <si>
    <t>KAMPIT</t>
  </si>
  <si>
    <t>MASTER GREEN</t>
  </si>
  <si>
    <t>KK0100</t>
  </si>
  <si>
    <t>JL BUDING</t>
  </si>
  <si>
    <t>KK0024</t>
  </si>
  <si>
    <t>KK0111</t>
  </si>
  <si>
    <t>LAPANGAN TEMBAK</t>
  </si>
  <si>
    <t>KWH 3PHAS LAPANGAN TEMBAK</t>
  </si>
  <si>
    <t>KK0127</t>
  </si>
  <si>
    <t>JL. SAWIT</t>
  </si>
  <si>
    <t>KK0080</t>
  </si>
  <si>
    <t>JL. LINTANG BUDING</t>
  </si>
  <si>
    <t>GARDU OFF</t>
  </si>
  <si>
    <t>KK0017</t>
  </si>
  <si>
    <t>JL. BUDING</t>
  </si>
  <si>
    <t>KK0104</t>
  </si>
  <si>
    <t>JL. PESARAKAN</t>
  </si>
  <si>
    <t>KK0018</t>
  </si>
  <si>
    <t>09136442</t>
  </si>
  <si>
    <t>KK0049</t>
  </si>
  <si>
    <t>JL. CENDIL</t>
  </si>
  <si>
    <t>KK0074</t>
  </si>
  <si>
    <t>KK0028</t>
  </si>
  <si>
    <t>KK0109</t>
  </si>
  <si>
    <t>41.2</t>
  </si>
  <si>
    <t>KW 3PHAS FRANK YUSUP</t>
  </si>
  <si>
    <t>KK0075</t>
  </si>
  <si>
    <t>CENDIL</t>
  </si>
  <si>
    <t>MURAWA</t>
  </si>
  <si>
    <t>KK0030</t>
  </si>
  <si>
    <t>JL.PESARAKAN</t>
  </si>
  <si>
    <t>231`</t>
  </si>
  <si>
    <t>KK0048</t>
  </si>
  <si>
    <t>KK0016</t>
  </si>
  <si>
    <t>JL. BUKIT JAYA</t>
  </si>
  <si>
    <t>KK0081</t>
  </si>
  <si>
    <t>-2.70763008`</t>
  </si>
  <si>
    <t>KK0023</t>
  </si>
  <si>
    <t>PT PARID SEMBADA</t>
  </si>
  <si>
    <t>KWH 3PHAS PT.PARIT SEMBADA</t>
  </si>
  <si>
    <t>KK0015</t>
  </si>
  <si>
    <t>JL. LIMAU MANIS</t>
  </si>
  <si>
    <t>KK0052</t>
  </si>
  <si>
    <t>KK0082</t>
  </si>
  <si>
    <t>KK0014</t>
  </si>
  <si>
    <t>JL. NIBUNG PUNGGUR</t>
  </si>
  <si>
    <t>KK0013</t>
  </si>
  <si>
    <t>JL. BUKIT DURIN</t>
  </si>
  <si>
    <t>KK0094</t>
  </si>
  <si>
    <t>JL. BUKIT DUREN</t>
  </si>
  <si>
    <t>KK0121</t>
  </si>
  <si>
    <t>JL. NIBONG PUNGOR</t>
  </si>
  <si>
    <t>17102B00917</t>
  </si>
  <si>
    <t>KWH 3PHAS PDAM</t>
  </si>
  <si>
    <t>KK0035</t>
  </si>
  <si>
    <t xml:space="preserve">KWH 3PHAS PDAM </t>
  </si>
  <si>
    <t>KK0047</t>
  </si>
  <si>
    <t>JL. MENTAWAK</t>
  </si>
  <si>
    <t>KK0004</t>
  </si>
  <si>
    <t>JL. KAMPONG PADANG</t>
  </si>
  <si>
    <t>KK0051</t>
  </si>
  <si>
    <t>JL. SP BRINGIN</t>
  </si>
  <si>
    <t>KK0039</t>
  </si>
  <si>
    <t>JL. BERINGIN</t>
  </si>
  <si>
    <t>KK0114</t>
  </si>
  <si>
    <t>JL. BRINGIN</t>
  </si>
  <si>
    <t>KK0083</t>
  </si>
  <si>
    <t>JL. LAMA KELAPA KAMPIT</t>
  </si>
  <si>
    <t>18060B099817</t>
  </si>
  <si>
    <t>KK0122</t>
  </si>
  <si>
    <t>JL. KAMPIT</t>
  </si>
  <si>
    <t>170102B0077A</t>
  </si>
  <si>
    <t>KK0003</t>
  </si>
  <si>
    <t>JL. SENYUBUK</t>
  </si>
  <si>
    <t>NON-HERMATIK</t>
  </si>
  <si>
    <t>KK0005</t>
  </si>
  <si>
    <t>JL. MERDEKA</t>
  </si>
  <si>
    <t>JNP</t>
  </si>
  <si>
    <t>90306C29</t>
  </si>
  <si>
    <t>KK0055</t>
  </si>
  <si>
    <t>JL. SELENDANG</t>
  </si>
  <si>
    <t>KK0073</t>
  </si>
  <si>
    <t xml:space="preserve">KAMPIT </t>
  </si>
  <si>
    <t>KK0113</t>
  </si>
  <si>
    <t>JL. BANDARA</t>
  </si>
  <si>
    <t>KK0025</t>
  </si>
  <si>
    <t>KK0012</t>
  </si>
  <si>
    <t>JL. PASAR KAMPIT</t>
  </si>
  <si>
    <t>061003</t>
  </si>
  <si>
    <t>KK0095</t>
  </si>
  <si>
    <t>JL. KOPERASI</t>
  </si>
  <si>
    <t>150502B0105</t>
  </si>
  <si>
    <t>KK0042</t>
  </si>
  <si>
    <t>KK0105</t>
  </si>
  <si>
    <t>JL.PASAR KAMPIT</t>
  </si>
  <si>
    <t>KK0002</t>
  </si>
  <si>
    <t>KK0120</t>
  </si>
  <si>
    <t>JL. BAHAGIA</t>
  </si>
  <si>
    <t>0.05</t>
  </si>
  <si>
    <t>KK0056</t>
  </si>
  <si>
    <t>KK0124</t>
  </si>
  <si>
    <t>KMAPIT</t>
  </si>
  <si>
    <t>KK0084</t>
  </si>
  <si>
    <t>JL. BILITON</t>
  </si>
  <si>
    <t>KK0026</t>
  </si>
  <si>
    <t>KK0041</t>
  </si>
  <si>
    <t>KK0029</t>
  </si>
  <si>
    <t>KK0057</t>
  </si>
  <si>
    <t>KK0019</t>
  </si>
  <si>
    <t>JL.PERING</t>
  </si>
  <si>
    <t>KK0040</t>
  </si>
  <si>
    <t>JL. AIR SAGU</t>
  </si>
  <si>
    <t>KK0136</t>
  </si>
  <si>
    <t>KK0085</t>
  </si>
  <si>
    <t>JL. LAPANGAN BOLA PENIRUKAN</t>
  </si>
  <si>
    <t>JAM UKUR WBP</t>
  </si>
  <si>
    <t>19.59</t>
  </si>
  <si>
    <t>19.42</t>
  </si>
  <si>
    <t>18.40</t>
  </si>
  <si>
    <t>18.23</t>
  </si>
  <si>
    <t>18.46</t>
  </si>
  <si>
    <t>19.14</t>
  </si>
  <si>
    <t>18.56</t>
  </si>
  <si>
    <t>19.13</t>
  </si>
  <si>
    <t>19.00</t>
  </si>
  <si>
    <t>19.47</t>
  </si>
  <si>
    <t>19.36</t>
  </si>
  <si>
    <t>19.12</t>
  </si>
  <si>
    <t>19.03</t>
  </si>
  <si>
    <t>18.53</t>
  </si>
  <si>
    <t>19.41</t>
  </si>
  <si>
    <t>18.35</t>
  </si>
  <si>
    <t>20.09</t>
  </si>
  <si>
    <t>20.23</t>
  </si>
  <si>
    <t>19.29</t>
  </si>
  <si>
    <t>19.33</t>
  </si>
  <si>
    <t>19.11</t>
  </si>
  <si>
    <t>19.39</t>
  </si>
  <si>
    <t>18.47</t>
  </si>
  <si>
    <t>20.29</t>
  </si>
  <si>
    <t>18.51</t>
  </si>
  <si>
    <t>19.31</t>
  </si>
  <si>
    <t>20.02</t>
  </si>
  <si>
    <t>20.20</t>
  </si>
  <si>
    <t>20.35</t>
  </si>
  <si>
    <t>18.54</t>
  </si>
  <si>
    <t>20.59</t>
  </si>
  <si>
    <t>19.22</t>
  </si>
  <si>
    <t>18.36</t>
  </si>
  <si>
    <t>20.12</t>
  </si>
  <si>
    <t>19.07</t>
  </si>
  <si>
    <t>19.32</t>
  </si>
  <si>
    <t>19.57</t>
  </si>
  <si>
    <t>20.43</t>
  </si>
  <si>
    <t>20.17</t>
  </si>
  <si>
    <t>20.42</t>
  </si>
  <si>
    <t>18.31</t>
  </si>
  <si>
    <t>18.55</t>
  </si>
  <si>
    <t>19.18</t>
  </si>
  <si>
    <t>20.08</t>
  </si>
  <si>
    <t>20.34</t>
  </si>
  <si>
    <t>21.03</t>
  </si>
  <si>
    <t>19.46</t>
  </si>
  <si>
    <t>19.23</t>
  </si>
  <si>
    <t>18.59</t>
  </si>
  <si>
    <t>20.04</t>
  </si>
  <si>
    <t>19.52</t>
  </si>
  <si>
    <t>18.50</t>
  </si>
  <si>
    <t>19.01</t>
  </si>
  <si>
    <t>19.15</t>
  </si>
  <si>
    <t>19.37</t>
  </si>
  <si>
    <t>19.17</t>
  </si>
  <si>
    <t>20.28</t>
  </si>
  <si>
    <t>19.05</t>
  </si>
  <si>
    <t>18.39</t>
  </si>
  <si>
    <t>20.06</t>
  </si>
  <si>
    <t>19.54</t>
  </si>
  <si>
    <t>20.36</t>
  </si>
  <si>
    <t>20.46</t>
  </si>
  <si>
    <t>18.37</t>
  </si>
  <si>
    <t>19.25</t>
  </si>
  <si>
    <t>19.53</t>
  </si>
  <si>
    <t>20.58</t>
  </si>
  <si>
    <t>20.38</t>
  </si>
  <si>
    <t>20.44</t>
  </si>
  <si>
    <t>20.07</t>
  </si>
  <si>
    <t>21.02</t>
  </si>
  <si>
    <t>20.26</t>
  </si>
  <si>
    <t>19.21</t>
  </si>
  <si>
    <t>20.37</t>
  </si>
  <si>
    <t>20.10</t>
  </si>
  <si>
    <t>19.56</t>
  </si>
  <si>
    <t>20.32</t>
  </si>
  <si>
    <t>20.24</t>
  </si>
  <si>
    <t>18.58</t>
  </si>
  <si>
    <t>20.30</t>
  </si>
  <si>
    <t>20.14</t>
  </si>
  <si>
    <t>20.16</t>
  </si>
  <si>
    <t>20.51</t>
  </si>
  <si>
    <t>TP0294</t>
  </si>
  <si>
    <t xml:space="preserve">Jl. Jend. Sudirman </t>
  </si>
  <si>
    <t>ANDALAS</t>
  </si>
  <si>
    <t>LBS Air Pancur - LBS  Jl. Puncak</t>
  </si>
  <si>
    <t>Long : 107.639015616</t>
  </si>
  <si>
    <t>Lat : -2.741923483</t>
  </si>
  <si>
    <t>TP0445</t>
  </si>
  <si>
    <t>LBS Air Pancur - LBS Jl. Puncak</t>
  </si>
  <si>
    <t>Long : 107.63950243</t>
  </si>
  <si>
    <t>Lat :. -2.74235145</t>
  </si>
  <si>
    <t>170102B0039A</t>
  </si>
  <si>
    <t>TP0158</t>
  </si>
  <si>
    <t xml:space="preserve">Jl. Hend. Sudirman </t>
  </si>
  <si>
    <t>Long : 107.63965826</t>
  </si>
  <si>
    <t>Lat : -2.74263723</t>
  </si>
  <si>
    <t>1000431058-012</t>
  </si>
  <si>
    <t>231 (3 fasa)</t>
  </si>
  <si>
    <t>229 (3 fasa)</t>
  </si>
  <si>
    <t>228 (3 fasa)</t>
  </si>
  <si>
    <t>TP0248</t>
  </si>
  <si>
    <t>Long : 107. 640323316</t>
  </si>
  <si>
    <t>Lat : -2.742675916</t>
  </si>
  <si>
    <t>234 (3 fasa)</t>
  </si>
  <si>
    <t>233 (3 fasa)</t>
  </si>
  <si>
    <t>TP0339</t>
  </si>
  <si>
    <t>Long : 107.640577616</t>
  </si>
  <si>
    <t>Lat : -2.7430928</t>
  </si>
  <si>
    <t>234 (3 )fasa</t>
  </si>
  <si>
    <t>TP0004</t>
  </si>
  <si>
    <t>Long : 107.641428216</t>
  </si>
  <si>
    <t>Lat : -2.743612216</t>
  </si>
  <si>
    <t>1123811033-105</t>
  </si>
  <si>
    <t>TP0277</t>
  </si>
  <si>
    <t>Pangkal Lalang</t>
  </si>
  <si>
    <t>LBS Air Pancur</t>
  </si>
  <si>
    <t>Long : 107.64497313</t>
  </si>
  <si>
    <t>Lat : -2.74413126</t>
  </si>
  <si>
    <t>TP0084</t>
  </si>
  <si>
    <t>Long : 107.64452606</t>
  </si>
  <si>
    <t>Lat : -2.745110783</t>
  </si>
  <si>
    <t>TP0366</t>
  </si>
  <si>
    <t>Jl. Letda Zainudin</t>
  </si>
  <si>
    <t>Long : 107.643977</t>
  </si>
  <si>
    <t>Lat : -2.745835616</t>
  </si>
  <si>
    <t>140602B1241</t>
  </si>
  <si>
    <t>TP0291</t>
  </si>
  <si>
    <t xml:space="preserve">Jl. Rahat </t>
  </si>
  <si>
    <t>Long : 107.641942083</t>
  </si>
  <si>
    <t>Lat : -2.74480086</t>
  </si>
  <si>
    <t>TP0169</t>
  </si>
  <si>
    <t>Jl. Depati Rahat</t>
  </si>
  <si>
    <t xml:space="preserve">LBS Simpang Rahat </t>
  </si>
  <si>
    <t>Long : 107.637962016</t>
  </si>
  <si>
    <t>Lat : -2.73931606</t>
  </si>
  <si>
    <t>TP0127</t>
  </si>
  <si>
    <t xml:space="preserve">Jl. Depati Rahat </t>
  </si>
  <si>
    <t>LBS Jl. Puncak</t>
  </si>
  <si>
    <t>Long : 107.63814995</t>
  </si>
  <si>
    <t>Lat : -2.741341116</t>
  </si>
  <si>
    <t>08009301</t>
  </si>
  <si>
    <t>TP0378</t>
  </si>
  <si>
    <t xml:space="preserve">Jl. Sekolah </t>
  </si>
  <si>
    <t>LBS Jl. Sekolah - ACR Simpang Rahat</t>
  </si>
  <si>
    <t>Long : 107.636977716</t>
  </si>
  <si>
    <t>Lat : -2.742435983</t>
  </si>
  <si>
    <t>TP0048</t>
  </si>
  <si>
    <t xml:space="preserve">Jl. Sriwijaya </t>
  </si>
  <si>
    <t xml:space="preserve">LBS Jl. Sriwijaya </t>
  </si>
  <si>
    <t>Long : 107.64206979</t>
  </si>
  <si>
    <t>Lat : -2.73621713</t>
  </si>
  <si>
    <t>228 (Target Jayanti)</t>
  </si>
  <si>
    <t>TP0296</t>
  </si>
  <si>
    <t>Long : 107.63742883</t>
  </si>
  <si>
    <t>Lat : -2.738440616</t>
  </si>
  <si>
    <t>05130563</t>
  </si>
  <si>
    <t>TP0358</t>
  </si>
  <si>
    <t>Long : 107.65536003</t>
  </si>
  <si>
    <t>Lat : -2.73799453</t>
  </si>
  <si>
    <t>TP0466</t>
  </si>
  <si>
    <t>Jl. Estika</t>
  </si>
  <si>
    <t>Long : 107.641995</t>
  </si>
  <si>
    <t>Lat : -2.73434943</t>
  </si>
  <si>
    <t>TP0365</t>
  </si>
  <si>
    <t>Long : 107.63916016</t>
  </si>
  <si>
    <t>Lat : -2.73786686</t>
  </si>
  <si>
    <t>140802B1428</t>
  </si>
  <si>
    <t>TP0555 (BARU)</t>
  </si>
  <si>
    <t>Long : 107.640313</t>
  </si>
  <si>
    <t>Lat : -2.737274</t>
  </si>
  <si>
    <t>TP0487</t>
  </si>
  <si>
    <t>Long : 107.64106365</t>
  </si>
  <si>
    <t>Lat : -2.73722883</t>
  </si>
  <si>
    <t xml:space="preserve">Lucky Light </t>
  </si>
  <si>
    <t>1636D018</t>
  </si>
  <si>
    <t>TP0382</t>
  </si>
  <si>
    <t xml:space="preserve">Jl. Kamboja </t>
  </si>
  <si>
    <t>Long : 107.63996823</t>
  </si>
  <si>
    <t>Lat : -2.73913583</t>
  </si>
  <si>
    <t>TP0057</t>
  </si>
  <si>
    <t>Long : 107.6399616</t>
  </si>
  <si>
    <t>Lat : -2.73759943</t>
  </si>
  <si>
    <t>13-97202</t>
  </si>
  <si>
    <t>232 (Pengadilan Negeri)</t>
  </si>
  <si>
    <t>TP0179</t>
  </si>
  <si>
    <t>Jl. Kamboja</t>
  </si>
  <si>
    <t>Long : 107.64059235</t>
  </si>
  <si>
    <t>Lat : -2.74126575</t>
  </si>
  <si>
    <t>05131111</t>
  </si>
  <si>
    <t>TP0596 (BARU)</t>
  </si>
  <si>
    <t xml:space="preserve">LBS Air Pancur </t>
  </si>
  <si>
    <t>Long : 107.642499</t>
  </si>
  <si>
    <t>Lat : -2.744442</t>
  </si>
  <si>
    <t>Weltraf</t>
  </si>
  <si>
    <t>21ACN00788</t>
  </si>
  <si>
    <t>232 (3 fasa)</t>
  </si>
  <si>
    <t>TP0469</t>
  </si>
  <si>
    <t xml:space="preserve">Jl. Kampung Damai </t>
  </si>
  <si>
    <t>LBS DOLOG</t>
  </si>
  <si>
    <t>Long : 107.65420073</t>
  </si>
  <si>
    <t>Lat : -2.736851183</t>
  </si>
  <si>
    <t>TP0472</t>
  </si>
  <si>
    <t>Jl. Wahab Aziz</t>
  </si>
  <si>
    <t>Long : 107.63871225</t>
  </si>
  <si>
    <t>Lat : -2.7313159</t>
  </si>
  <si>
    <t>TP0063</t>
  </si>
  <si>
    <t>Long : 107.63926815</t>
  </si>
  <si>
    <t>Lat : -2.73436670</t>
  </si>
  <si>
    <t>TP0100</t>
  </si>
  <si>
    <t>Jl. Dr. Susilo</t>
  </si>
  <si>
    <t>LBS Dr. Susilo</t>
  </si>
  <si>
    <t>Long : 107.64227075</t>
  </si>
  <si>
    <t>Lat : -2.73089935</t>
  </si>
  <si>
    <t>TP0102</t>
  </si>
  <si>
    <t xml:space="preserve">Jl. Gatot Subroto </t>
  </si>
  <si>
    <t>Long : 107.64419860</t>
  </si>
  <si>
    <t>Lat : -2.731122683</t>
  </si>
  <si>
    <t>07011054</t>
  </si>
  <si>
    <t>223 (3 fasa)</t>
  </si>
  <si>
    <t>222 (3 fasa)</t>
  </si>
  <si>
    <t>TP0025</t>
  </si>
  <si>
    <t>ACR Simpang Rahat</t>
  </si>
  <si>
    <t>Long : 107.634130783</t>
  </si>
  <si>
    <t>Lat : -2.73994849</t>
  </si>
  <si>
    <t>230 (3 fasa)</t>
  </si>
  <si>
    <t>TP0569 (BARU)</t>
  </si>
  <si>
    <t>Long : 107.635383</t>
  </si>
  <si>
    <t>Lat : -2.73935</t>
  </si>
  <si>
    <t>TP0126</t>
  </si>
  <si>
    <t>Long : 107.634400216</t>
  </si>
  <si>
    <t>Lat : -2.73982173</t>
  </si>
  <si>
    <t>TP0594 (BARU)</t>
  </si>
  <si>
    <t>Long : 107.636446</t>
  </si>
  <si>
    <t>Lat : -2.738688</t>
  </si>
  <si>
    <t>TP0023</t>
  </si>
  <si>
    <t>Long : 107.638366</t>
  </si>
  <si>
    <t>Lat : -2.737626349</t>
  </si>
  <si>
    <t>TP0096</t>
  </si>
  <si>
    <t>Jl. Gegedek KJUB</t>
  </si>
  <si>
    <t>BANGKA</t>
  </si>
  <si>
    <t>LBS Pujasena (OG Patimura)</t>
  </si>
  <si>
    <t>Long : 107.6267056</t>
  </si>
  <si>
    <t>Lat : -2.7450229</t>
  </si>
  <si>
    <t>Tidak terlihat</t>
  </si>
  <si>
    <t>2 8</t>
  </si>
  <si>
    <t>TP0511</t>
  </si>
  <si>
    <t xml:space="preserve">Jl. Komplek Pelabuhan </t>
  </si>
  <si>
    <t>LBS Pabrik ES</t>
  </si>
  <si>
    <t>Long : 107.63394785</t>
  </si>
  <si>
    <t>Lat : -2.743640016</t>
  </si>
  <si>
    <t>171002B1910A</t>
  </si>
  <si>
    <t>235 (3 fasa)</t>
  </si>
  <si>
    <t>184 (3 fasa)</t>
  </si>
  <si>
    <t>65,4 (3 fasa)</t>
  </si>
  <si>
    <t>TP0498</t>
  </si>
  <si>
    <t>223 (CV. JAYA BERSAMA)</t>
  </si>
  <si>
    <t>224 (CV. JAYA BERSAMA)</t>
  </si>
  <si>
    <t>TP0214</t>
  </si>
  <si>
    <t xml:space="preserve">Jl. Pelabuhan Ikan </t>
  </si>
  <si>
    <t>Long : 107.634702</t>
  </si>
  <si>
    <t>Lat : -2.744466</t>
  </si>
  <si>
    <t>1191602009-063</t>
  </si>
  <si>
    <t xml:space="preserve">233 (3 fasa) </t>
  </si>
  <si>
    <t>TP0436</t>
  </si>
  <si>
    <t>Jl. Pelabuhan Ikan</t>
  </si>
  <si>
    <t>Long : 107.63492190</t>
  </si>
  <si>
    <t>Lat : -2.74464043</t>
  </si>
  <si>
    <t>TP0123</t>
  </si>
  <si>
    <t>Long : 107.63434316</t>
  </si>
  <si>
    <t>Lat : -2.74452483</t>
  </si>
  <si>
    <t>219 (3 fasa)</t>
  </si>
  <si>
    <t>220 (3 fasa)</t>
  </si>
  <si>
    <t>221 (3 fasa)</t>
  </si>
  <si>
    <t>TP0216</t>
  </si>
  <si>
    <t>Long : 107.6357524</t>
  </si>
  <si>
    <t>Lat : -2.74473603</t>
  </si>
  <si>
    <t>1600181021-297</t>
  </si>
  <si>
    <t>226 (3 fasa)</t>
  </si>
  <si>
    <t>244 (3 fasa)</t>
  </si>
  <si>
    <t>TP0417</t>
  </si>
  <si>
    <t>Long : 107.6356308</t>
  </si>
  <si>
    <t>Lat : -2.74491625</t>
  </si>
  <si>
    <t>TP0351</t>
  </si>
  <si>
    <t>Jl. Kemuning (RS. TIMAH)</t>
  </si>
  <si>
    <t xml:space="preserve">LBS Pujasena </t>
  </si>
  <si>
    <t>Long : 107.6267115</t>
  </si>
  <si>
    <t>Lat : -2.7422907</t>
  </si>
  <si>
    <t>1400031007-287</t>
  </si>
  <si>
    <t>TP0460</t>
  </si>
  <si>
    <t>Jl. Kemuning</t>
  </si>
  <si>
    <t>LBS Pujasena - LBS Hotel Hatika</t>
  </si>
  <si>
    <t>Long : 107.626016</t>
  </si>
  <si>
    <t>Lat : -2.741399616</t>
  </si>
  <si>
    <t>TP0573 (BARU)</t>
  </si>
  <si>
    <t>LBS Pujasena - LBS Tg. Pendam</t>
  </si>
  <si>
    <t>Long : 107.625869</t>
  </si>
  <si>
    <t>Lat : -2.739359</t>
  </si>
  <si>
    <t>TP0018</t>
  </si>
  <si>
    <t xml:space="preserve">Jl. Siburik / Kelenteng </t>
  </si>
  <si>
    <t>ACR Jl. Pantai - LBS Pujasena</t>
  </si>
  <si>
    <t>Long : 107.631380916</t>
  </si>
  <si>
    <t>Lat : -2.74250935</t>
  </si>
  <si>
    <t>TP0589 (BARU)</t>
  </si>
  <si>
    <t xml:space="preserve">Jl. Kemuning </t>
  </si>
  <si>
    <t>LBS Pujasena</t>
  </si>
  <si>
    <t>Long : 107.62803</t>
  </si>
  <si>
    <t>Lat : -2.742215</t>
  </si>
  <si>
    <t>TP0181</t>
  </si>
  <si>
    <t xml:space="preserve">Jl. Pattimura </t>
  </si>
  <si>
    <t>LBS Tg. Pendam</t>
  </si>
  <si>
    <t>Long : 107.626316516</t>
  </si>
  <si>
    <t>Lat : -2.73859526</t>
  </si>
  <si>
    <t>TP0564 (BARU)</t>
  </si>
  <si>
    <t>Jl. Pattimura (Karaoke Ayu Ting Ting)</t>
  </si>
  <si>
    <t>Long : 107.626885</t>
  </si>
  <si>
    <t>Lat : -2.737643</t>
  </si>
  <si>
    <t>TP0071</t>
  </si>
  <si>
    <t>Long : 107.62752346</t>
  </si>
  <si>
    <t>Lat : -2.7420733</t>
  </si>
  <si>
    <t>TP0069</t>
  </si>
  <si>
    <t xml:space="preserve">LBS Tg. Pendam - LBS Pattimura </t>
  </si>
  <si>
    <t>Long : 107.627993216</t>
  </si>
  <si>
    <t>Lat : -2.73325895</t>
  </si>
  <si>
    <t>TP0132</t>
  </si>
  <si>
    <t>Long : 107.637235</t>
  </si>
  <si>
    <t>Lat : -2.738818</t>
  </si>
  <si>
    <t>TP0360</t>
  </si>
  <si>
    <t>Long : 107.629772116</t>
  </si>
  <si>
    <t>Lat : -2.7281515</t>
  </si>
  <si>
    <t>140702B1361</t>
  </si>
  <si>
    <t>TP0495</t>
  </si>
  <si>
    <t>Jl. Dok</t>
  </si>
  <si>
    <t>LBS Jl. Sekolah</t>
  </si>
  <si>
    <t>Long : 107.637008850</t>
  </si>
  <si>
    <t>Lat : -2.745748783</t>
  </si>
  <si>
    <t>16.36.D016.1407</t>
  </si>
  <si>
    <t>227 (3 fasa)</t>
  </si>
  <si>
    <t>TP0499</t>
  </si>
  <si>
    <t xml:space="preserve">Jl. Re Martadinata </t>
  </si>
  <si>
    <t>Long : 107.633922449</t>
  </si>
  <si>
    <t>Lat : -2.74353423</t>
  </si>
  <si>
    <t>TP0066</t>
  </si>
  <si>
    <t>Long : 107.63654485</t>
  </si>
  <si>
    <t>Lat : -2.74482736</t>
  </si>
  <si>
    <t>TP0061</t>
  </si>
  <si>
    <t xml:space="preserve">LBS Jl. Sekolah </t>
  </si>
  <si>
    <t>Long : 107.636046716</t>
  </si>
  <si>
    <t>Lat : -2.744139583</t>
  </si>
  <si>
    <t>TP0212</t>
  </si>
  <si>
    <t>Long : 107.6356297</t>
  </si>
  <si>
    <t>Lat : -2.74422016</t>
  </si>
  <si>
    <t>TP0349</t>
  </si>
  <si>
    <t xml:space="preserve">Jl. Yos Sudarso </t>
  </si>
  <si>
    <t>Long : 107.636449316</t>
  </si>
  <si>
    <t>Lat : -2.74337705</t>
  </si>
  <si>
    <t>TP0037</t>
  </si>
  <si>
    <t>Jl. Gegedek</t>
  </si>
  <si>
    <t>Long : 207.6337404</t>
  </si>
  <si>
    <t>Lat : -2.742489816</t>
  </si>
  <si>
    <t>171202B2113A</t>
  </si>
  <si>
    <t>TP0131</t>
  </si>
  <si>
    <t>Jl. Pantai</t>
  </si>
  <si>
    <t>Long : 107.6309977</t>
  </si>
  <si>
    <t>Lat : -2.743150283</t>
  </si>
  <si>
    <t>TP0119</t>
  </si>
  <si>
    <t>Jl. Murai</t>
  </si>
  <si>
    <t>BATAM</t>
  </si>
  <si>
    <t>LBS SP. Jl. Murai</t>
  </si>
  <si>
    <t>Long : 107.67500715</t>
  </si>
  <si>
    <t>Lat : -2.740138583</t>
  </si>
  <si>
    <t>TP0297</t>
  </si>
  <si>
    <t xml:space="preserve"> Long : 107.677971983</t>
  </si>
  <si>
    <t>Lat : -2.738873</t>
  </si>
  <si>
    <t>130502B0057</t>
  </si>
  <si>
    <t>TP0557 (BARU)</t>
  </si>
  <si>
    <t>Jl. Murai dalam</t>
  </si>
  <si>
    <t xml:space="preserve">BATAM </t>
  </si>
  <si>
    <t>LBS SPM Jl. Murai</t>
  </si>
  <si>
    <t>Long : 107.67786</t>
  </si>
  <si>
    <t>Lat : -2.742039</t>
  </si>
  <si>
    <t>TP0577 (BARU)</t>
  </si>
  <si>
    <t>LBS 3W PT. AKU</t>
  </si>
  <si>
    <t>Long : 107.690255</t>
  </si>
  <si>
    <t>TP0587 (BARU)</t>
  </si>
  <si>
    <t>Jl. Muarai</t>
  </si>
  <si>
    <t>Long : 107.682779</t>
  </si>
  <si>
    <t>Lat: -2.734047</t>
  </si>
  <si>
    <t>243 (3 fasa)</t>
  </si>
  <si>
    <t>216 (3 fasa)</t>
  </si>
  <si>
    <t>213 (3 fasa)</t>
  </si>
  <si>
    <t>TP0395</t>
  </si>
  <si>
    <t>LBS SP. Jl murai</t>
  </si>
  <si>
    <t>Long : 107.67375330</t>
  </si>
  <si>
    <t>Lat : -2.7410475</t>
  </si>
  <si>
    <t>TP0015</t>
  </si>
  <si>
    <t>ACR Air Raya</t>
  </si>
  <si>
    <t>Long : 107.67446343</t>
  </si>
  <si>
    <t>Lat : -2.74372975</t>
  </si>
  <si>
    <t>TP0449</t>
  </si>
  <si>
    <t xml:space="preserve">ACR Air Raya </t>
  </si>
  <si>
    <t>Long : 107.678473583</t>
  </si>
  <si>
    <t>Lat : -2.746054583</t>
  </si>
  <si>
    <t>170102B0082A</t>
  </si>
  <si>
    <t>TP0369</t>
  </si>
  <si>
    <t>Long : 107.67802806</t>
  </si>
  <si>
    <t>Lat : -2.74575686</t>
  </si>
  <si>
    <t>140502B1201</t>
  </si>
  <si>
    <t>TP0016</t>
  </si>
  <si>
    <t>Long : 107.68193353</t>
  </si>
  <si>
    <t>Lat : -2.74732795</t>
  </si>
  <si>
    <t>TP0149</t>
  </si>
  <si>
    <t>Jl. Kh. Ahmad Dahlan</t>
  </si>
  <si>
    <t>LBS Kedai 46</t>
  </si>
  <si>
    <t>Long : 107.66890855</t>
  </si>
  <si>
    <t>Lat : -2.7437804</t>
  </si>
  <si>
    <t>TP0385</t>
  </si>
  <si>
    <t>Jl. Sudirman Air Raya</t>
  </si>
  <si>
    <t>Long : 107.666541950</t>
  </si>
  <si>
    <t>Lat : -2.744254149</t>
  </si>
  <si>
    <t>TP0444</t>
  </si>
  <si>
    <t>Jl. Jend. A. Yani</t>
  </si>
  <si>
    <t>LBS Kedai 46 - LBS Ahmad Yani</t>
  </si>
  <si>
    <t>Long : 107.66251423</t>
  </si>
  <si>
    <t>Lat : -2.745163916</t>
  </si>
  <si>
    <t>170102B0102A</t>
  </si>
  <si>
    <t>TP0372</t>
  </si>
  <si>
    <t>Jl. Jend. Sudirman</t>
  </si>
  <si>
    <t>CAR Jl. Raya</t>
  </si>
  <si>
    <t>Long : 107.67298226</t>
  </si>
  <si>
    <t>Lat : -2.74288663</t>
  </si>
  <si>
    <t>140802B1375</t>
  </si>
  <si>
    <t>TP0124</t>
  </si>
  <si>
    <t xml:space="preserve">Jl. Dukong </t>
  </si>
  <si>
    <t xml:space="preserve">LBS Martapura </t>
  </si>
  <si>
    <t>Long : 107.660131216</t>
  </si>
  <si>
    <t>Lat : -2.768185883</t>
  </si>
  <si>
    <t>TP0329</t>
  </si>
  <si>
    <t>LBS Martapura</t>
  </si>
  <si>
    <t>Long : 107.655517316</t>
  </si>
  <si>
    <t>Lat : -2.76357923</t>
  </si>
  <si>
    <t>TP0370</t>
  </si>
  <si>
    <t>Jl. Gunung Payung</t>
  </si>
  <si>
    <t>Long : 107.65541905</t>
  </si>
  <si>
    <t>Lat : -2.7619866</t>
  </si>
  <si>
    <t>140802B1385</t>
  </si>
  <si>
    <t>TP0166</t>
  </si>
  <si>
    <t xml:space="preserve">Jl. Gunung Payung </t>
  </si>
  <si>
    <t>Long : 107.655544016</t>
  </si>
  <si>
    <t>Lat : -2.7599529493</t>
  </si>
  <si>
    <t>TP0391</t>
  </si>
  <si>
    <t>Jl. Air Kelubi</t>
  </si>
  <si>
    <t>Long : 107.6588728</t>
  </si>
  <si>
    <t>Lat : -2.754857283</t>
  </si>
  <si>
    <t>TP0336</t>
  </si>
  <si>
    <t>Long : 107.66268963</t>
  </si>
  <si>
    <t>Lat : -2.7571203</t>
  </si>
  <si>
    <t>130502B0094</t>
  </si>
  <si>
    <t>TP0463</t>
  </si>
  <si>
    <t>Long : 107.666274116</t>
  </si>
  <si>
    <t>Lat : -2.75899983</t>
  </si>
  <si>
    <t>170102B0048A</t>
  </si>
  <si>
    <t>TP0130</t>
  </si>
  <si>
    <t>Long : 107.66637513</t>
  </si>
  <si>
    <t>Lat : -2.759112883</t>
  </si>
  <si>
    <t>TP0014</t>
  </si>
  <si>
    <t>Jl. Anwar</t>
  </si>
  <si>
    <t>Long : 107.6569204</t>
  </si>
  <si>
    <t>Lat : -2.753158</t>
  </si>
  <si>
    <t>TP0244</t>
  </si>
  <si>
    <t xml:space="preserve">Jl. Anwar </t>
  </si>
  <si>
    <t>LBS Martapura - LBS Kedai 46</t>
  </si>
  <si>
    <t>Long : 107.6571853</t>
  </si>
  <si>
    <t>Lat : -2.751075983</t>
  </si>
  <si>
    <t>1208921021-078</t>
  </si>
  <si>
    <t>TP0270</t>
  </si>
  <si>
    <t>Long : 107.6601799</t>
  </si>
  <si>
    <t>Lat : -2.74921875</t>
  </si>
  <si>
    <t>TP0579 (BARU)</t>
  </si>
  <si>
    <t>Long : 107.657494</t>
  </si>
  <si>
    <t>Lat : -2.750762</t>
  </si>
  <si>
    <t>TP0367</t>
  </si>
  <si>
    <t>LBS Kedai 46 - ACR Air Raya</t>
  </si>
  <si>
    <t>Long : 107.660921683</t>
  </si>
  <si>
    <t>Lat : -2.746578916</t>
  </si>
  <si>
    <t>140802B1397</t>
  </si>
  <si>
    <t>TP0406</t>
  </si>
  <si>
    <t>Long : 107.6590724</t>
  </si>
  <si>
    <t>Lat : -2.74680703</t>
  </si>
  <si>
    <t>TP0157</t>
  </si>
  <si>
    <t>Long : 107.658970816</t>
  </si>
  <si>
    <t>Lat : -2.74700936</t>
  </si>
  <si>
    <t>TP0461 (BARU)</t>
  </si>
  <si>
    <t>Jl. Abadi</t>
  </si>
  <si>
    <t>Long : 107.659995</t>
  </si>
  <si>
    <t>Lat : -2.748044</t>
  </si>
  <si>
    <t>170102B0067A</t>
  </si>
  <si>
    <t>KK0102</t>
  </si>
  <si>
    <t>JL. AIK KELIK</t>
  </si>
  <si>
    <t>KK0027</t>
  </si>
  <si>
    <t>JL. PENIRUKAN</t>
  </si>
  <si>
    <t>KK0067</t>
  </si>
  <si>
    <t>JL. AIR LANCI</t>
  </si>
  <si>
    <t>KK0006</t>
  </si>
  <si>
    <t>140802B1374</t>
  </si>
  <si>
    <t>KK0101</t>
  </si>
  <si>
    <t>140502B1191</t>
  </si>
  <si>
    <t>KK0125</t>
  </si>
  <si>
    <t>PELABUHAN SAWIT</t>
  </si>
  <si>
    <t>SWP KEBUN TIMUR GUNUNG NANYOK</t>
  </si>
  <si>
    <t>KK0007</t>
  </si>
  <si>
    <t>KK0086</t>
  </si>
  <si>
    <t>KK0116</t>
  </si>
  <si>
    <t>JL. GUNUNG NAYO</t>
  </si>
  <si>
    <t>KK0001</t>
  </si>
  <si>
    <t>KK0099</t>
  </si>
  <si>
    <t>JL. SMP 2 DAMAR</t>
  </si>
  <si>
    <t>DAMAR</t>
  </si>
  <si>
    <t>KWH 3 PHAS SMP 2 DAMAR</t>
  </si>
  <si>
    <t>KK0130</t>
  </si>
  <si>
    <t>KK0076</t>
  </si>
  <si>
    <t>JL. MEMPAYAK</t>
  </si>
  <si>
    <t>KK0008</t>
  </si>
  <si>
    <t>KK0059</t>
  </si>
  <si>
    <t>KK0021</t>
  </si>
  <si>
    <t xml:space="preserve">JL. MERAK </t>
  </si>
  <si>
    <t>KK0070</t>
  </si>
  <si>
    <t>KK0091</t>
  </si>
  <si>
    <t>KK0087</t>
  </si>
  <si>
    <t>JL. TANAH TEBOK</t>
  </si>
  <si>
    <t>171002B1881A</t>
  </si>
  <si>
    <t>KK0088</t>
  </si>
  <si>
    <t>KK0134</t>
  </si>
  <si>
    <t>PT TIMAH</t>
  </si>
  <si>
    <t>KWH 3PHAS PT TIMAH</t>
  </si>
  <si>
    <t>KK0031</t>
  </si>
  <si>
    <t>JL. BURUNG MANDI</t>
  </si>
  <si>
    <t>05130566</t>
  </si>
  <si>
    <t>KK0032</t>
  </si>
  <si>
    <t>JL. SIMPANG LEPAU</t>
  </si>
  <si>
    <t>KK0131</t>
  </si>
  <si>
    <t>171052B1909A</t>
  </si>
  <si>
    <t>KK0033</t>
  </si>
  <si>
    <t>JL.BURUNG MANDI</t>
  </si>
  <si>
    <t>KK0063</t>
  </si>
  <si>
    <t xml:space="preserve"> TRAFO OFF</t>
  </si>
  <si>
    <t>KK0089</t>
  </si>
  <si>
    <t>KK0053</t>
  </si>
  <si>
    <t>KK0034</t>
  </si>
  <si>
    <t>BSD</t>
  </si>
  <si>
    <t>KK0119</t>
  </si>
  <si>
    <t>1603010014A</t>
  </si>
  <si>
    <t>KK0038</t>
  </si>
  <si>
    <t>08009298</t>
  </si>
  <si>
    <t>KK0077</t>
  </si>
  <si>
    <t>KK0097</t>
  </si>
  <si>
    <t>PDAM</t>
  </si>
  <si>
    <t>VOLTA</t>
  </si>
  <si>
    <t>130502B0040</t>
  </si>
  <si>
    <t>KWH 3 PHASA PDAM</t>
  </si>
  <si>
    <t>KK0054</t>
  </si>
  <si>
    <t>JL DESA MENGKUBANG</t>
  </si>
  <si>
    <t>KK0010</t>
  </si>
  <si>
    <t>JL MENGKUBANG</t>
  </si>
  <si>
    <t>0306627</t>
  </si>
  <si>
    <t>KK0138</t>
  </si>
  <si>
    <t>JL.MENGKUBANG</t>
  </si>
  <si>
    <t>`</t>
  </si>
  <si>
    <t>KK0058</t>
  </si>
  <si>
    <t>JL..MENGKUBANG</t>
  </si>
  <si>
    <t xml:space="preserve">DAMAR </t>
  </si>
  <si>
    <t>KK0137</t>
  </si>
  <si>
    <t>KK0078</t>
  </si>
  <si>
    <t>KK0093</t>
  </si>
  <si>
    <t>130502B0107</t>
  </si>
  <si>
    <t>KK0020</t>
  </si>
  <si>
    <t>KK0022</t>
  </si>
  <si>
    <t>JL.SUKAMANDI</t>
  </si>
  <si>
    <t>KK0115</t>
  </si>
  <si>
    <t>KK0079</t>
  </si>
  <si>
    <t>JL. SUKAMANDI</t>
  </si>
  <si>
    <t>NAMEPLET TERJEPIT</t>
  </si>
  <si>
    <t>KK0071</t>
  </si>
  <si>
    <t>JL SUKAMANDI</t>
  </si>
  <si>
    <t>06131370</t>
  </si>
  <si>
    <t>KK0072</t>
  </si>
  <si>
    <t>KK0011</t>
  </si>
  <si>
    <t>KK0050</t>
  </si>
  <si>
    <t>KK0126</t>
  </si>
  <si>
    <t>170102B0073A</t>
  </si>
  <si>
    <t>KK0092</t>
  </si>
  <si>
    <t>130502B0055</t>
  </si>
  <si>
    <t>KK0065</t>
  </si>
  <si>
    <t>0.1</t>
  </si>
  <si>
    <t>KK0103</t>
  </si>
  <si>
    <t>KK0106</t>
  </si>
  <si>
    <t>JL.DAMAR</t>
  </si>
  <si>
    <t>KK0037</t>
  </si>
  <si>
    <t>KK0118</t>
  </si>
  <si>
    <t>0.01</t>
  </si>
  <si>
    <t>KWH 3 PHASA TRAFO MAYANG 163100158220</t>
  </si>
  <si>
    <t>KK0128</t>
  </si>
  <si>
    <t>0.6</t>
  </si>
  <si>
    <t>KHW 3 PHASA PDAM</t>
  </si>
  <si>
    <t>KK0068</t>
  </si>
  <si>
    <t>05130564</t>
  </si>
  <si>
    <t>KK0096</t>
  </si>
  <si>
    <t>JL DAMAR</t>
  </si>
  <si>
    <t>130502B0066</t>
  </si>
  <si>
    <t>KK0117</t>
  </si>
  <si>
    <t>2KWH 3 PHASA GOR BELTIM 163200082303</t>
  </si>
  <si>
    <t>KK0009</t>
  </si>
  <si>
    <t>PEMBEBANAN TRAFO TERHADAP KAPASITAS TRAFO LWBP</t>
  </si>
  <si>
    <t>PEMBEBANAN TRAFO TERHADAP KAPASITAS TRAFO WBP (17-21 WIB)</t>
  </si>
  <si>
    <t>Beban ≤ 25%</t>
  </si>
  <si>
    <t>Beban 25 - 50 %</t>
  </si>
  <si>
    <t xml:space="preserve">UNIT </t>
  </si>
  <si>
    <t>Kapasitas Trafo Distribusi</t>
  </si>
  <si>
    <t xml:space="preserve">Satuan </t>
  </si>
  <si>
    <t>Jumlah</t>
  </si>
  <si>
    <t>Pembebanan Trafo Distribusi (%)</t>
  </si>
  <si>
    <t>&lt; 25</t>
  </si>
  <si>
    <t>25&gt; X ≤50</t>
  </si>
  <si>
    <t xml:space="preserve">50&gt; X ≤80 </t>
  </si>
  <si>
    <t>&gt;80</t>
  </si>
  <si>
    <t>TOTAL</t>
  </si>
  <si>
    <t>BELITUNG</t>
  </si>
  <si>
    <t>Tanjung Pandan</t>
  </si>
  <si>
    <t>&gt;100</t>
  </si>
  <si>
    <t>TANJUNG PANDAN</t>
  </si>
  <si>
    <t>ULP</t>
  </si>
  <si>
    <t>ASET GARDU</t>
  </si>
  <si>
    <t>REALISASI INSPEKSI</t>
  </si>
  <si>
    <t>SATUAN</t>
  </si>
  <si>
    <t>Manggar</t>
  </si>
  <si>
    <t>JL. Manggar</t>
  </si>
  <si>
    <t>JL. PASAR Manggar</t>
  </si>
  <si>
    <t xml:space="preserve">JL. NIBONG Manggar </t>
  </si>
  <si>
    <t>UP3 BELITUNG</t>
  </si>
  <si>
    <t>PT. PARIT SEMBADA CENDIL</t>
  </si>
  <si>
    <t>TP0168</t>
  </si>
  <si>
    <t>Jl. Sriwijaya</t>
  </si>
  <si>
    <t>LBS Sriwijaya</t>
  </si>
  <si>
    <t>Long : 107.643756650</t>
  </si>
  <si>
    <t>Lat : -2.7359279</t>
  </si>
  <si>
    <t>TP0295</t>
  </si>
  <si>
    <t>Jl. Bulog</t>
  </si>
  <si>
    <t>LBS Dolog</t>
  </si>
  <si>
    <t>Long : 107.637788100</t>
  </si>
  <si>
    <t>Lat : -2.736180489</t>
  </si>
  <si>
    <t>TP00154</t>
  </si>
  <si>
    <t>Long : 107.638519016</t>
  </si>
  <si>
    <t>Lat : -2.73535905</t>
  </si>
  <si>
    <t>1000431056-005</t>
  </si>
  <si>
    <t>TP0079</t>
  </si>
  <si>
    <t>ACR Sp. Rahat - LBS Jl. Sriwijaya</t>
  </si>
  <si>
    <t>Long : 107.640222416</t>
  </si>
  <si>
    <t>Lat : -2.73893723</t>
  </si>
  <si>
    <t>903066-35</t>
  </si>
  <si>
    <t>TP0161</t>
  </si>
  <si>
    <t>ACR Sp. Rahat</t>
  </si>
  <si>
    <t>Long : 107.63564873</t>
  </si>
  <si>
    <t>Lat : -2.739325883</t>
  </si>
  <si>
    <t>TP0163</t>
  </si>
  <si>
    <t>LBS Dolog - LBS Dr. Susilo</t>
  </si>
  <si>
    <t>Long : 107.641531083</t>
  </si>
  <si>
    <t>Lat : -2.73266373</t>
  </si>
  <si>
    <t>TP0534 (BARU)</t>
  </si>
  <si>
    <t>Long : 107.636263</t>
  </si>
  <si>
    <t>Lat : -2.739027</t>
  </si>
  <si>
    <t>TP0223</t>
  </si>
  <si>
    <t>Long: 107.64080680</t>
  </si>
  <si>
    <t>Lat : -2.737232550</t>
  </si>
  <si>
    <t>1123811033-108</t>
  </si>
  <si>
    <t>TP0206</t>
  </si>
  <si>
    <t>Jl. Pattimura</t>
  </si>
  <si>
    <t>Long : 107.62734976</t>
  </si>
  <si>
    <t>Lat : -2.73538176</t>
  </si>
  <si>
    <t>TP0561 (BARU)</t>
  </si>
  <si>
    <t>Jl. Komp. Pelabuhan</t>
  </si>
  <si>
    <t>Long : 107.634684</t>
  </si>
  <si>
    <t>Lat : -2.744485</t>
  </si>
  <si>
    <t>3 fasa pabrik Es</t>
  </si>
  <si>
    <t>Di kunci</t>
  </si>
  <si>
    <t>TP0488</t>
  </si>
  <si>
    <t>TP0242</t>
  </si>
  <si>
    <t>Long : 107.625098316</t>
  </si>
  <si>
    <t>Lat : -2.74116216</t>
  </si>
  <si>
    <t>TP0173</t>
  </si>
  <si>
    <t>Jl. Letjen. Haryono</t>
  </si>
  <si>
    <t>Long : 107.63406193</t>
  </si>
  <si>
    <t>Lat : -2.74307843</t>
  </si>
  <si>
    <t>TP0215</t>
  </si>
  <si>
    <t>Jl. Re. Marta Dinata</t>
  </si>
  <si>
    <t>Long : 107.635656350</t>
  </si>
  <si>
    <t>Lat : -2.74364589</t>
  </si>
  <si>
    <t>TP0584 (BARU)</t>
  </si>
  <si>
    <t>BENGKULU</t>
  </si>
  <si>
    <t>LBS Buluh Tumbang</t>
  </si>
  <si>
    <t>Long : 107.66623</t>
  </si>
  <si>
    <t>Long : -2.744108</t>
  </si>
  <si>
    <t>TP0581 (BARU)</t>
  </si>
  <si>
    <t>Long : 107.674535</t>
  </si>
  <si>
    <t>Lat : -2.743447</t>
  </si>
  <si>
    <t>TP0585 (BARU)</t>
  </si>
  <si>
    <t>Long : 107.697719</t>
  </si>
  <si>
    <t>Lat : -2.751916</t>
  </si>
  <si>
    <t>TP0266</t>
  </si>
  <si>
    <t>Jl. Buluh Tumbang</t>
  </si>
  <si>
    <t>ACR Kepayang</t>
  </si>
  <si>
    <t>Long : 107.754719516</t>
  </si>
  <si>
    <t>Lat : -2.76280045</t>
  </si>
  <si>
    <t>KP0003</t>
  </si>
  <si>
    <t>Jl. Kepayang</t>
  </si>
  <si>
    <t>Long : 107.77183956</t>
  </si>
  <si>
    <t>Lat : -2.765546</t>
  </si>
  <si>
    <t>KP0004</t>
  </si>
  <si>
    <t>Long : 107.77896940</t>
  </si>
  <si>
    <t>Lat : -2.767757883</t>
  </si>
  <si>
    <t>KP0001</t>
  </si>
  <si>
    <t>Long : 107.78181476</t>
  </si>
  <si>
    <t>Lat : -2.76932243</t>
  </si>
  <si>
    <t>KP0006 (BARU)</t>
  </si>
  <si>
    <t>Long : 107.7787549</t>
  </si>
  <si>
    <t>Lat : -2.768014916</t>
  </si>
  <si>
    <t>KP0002</t>
  </si>
  <si>
    <t>Long : 107.807000816</t>
  </si>
  <si>
    <t>Lat : -2.76580565</t>
  </si>
  <si>
    <t>KR0008</t>
  </si>
  <si>
    <t>Jl. Kacang Butor</t>
  </si>
  <si>
    <t>Long : 107.82039359</t>
  </si>
  <si>
    <t>Lat : -2.75965816</t>
  </si>
  <si>
    <t>KR0001</t>
  </si>
  <si>
    <t>Long : 107.82209603</t>
  </si>
  <si>
    <t>Lat : -2.759843916</t>
  </si>
  <si>
    <t>KR0013 (BARU)</t>
  </si>
  <si>
    <t>PT. AMA</t>
  </si>
  <si>
    <t>Long : 107.811749</t>
  </si>
  <si>
    <t>Lat : -2.731233</t>
  </si>
  <si>
    <t>KR0012</t>
  </si>
  <si>
    <t>Long : 107.83755616</t>
  </si>
  <si>
    <t>Lat : -2.75829305</t>
  </si>
  <si>
    <t>KR0002</t>
  </si>
  <si>
    <t>Long : 107.8449548</t>
  </si>
  <si>
    <t>Lat : -2.75733896</t>
  </si>
  <si>
    <t>KR0011</t>
  </si>
  <si>
    <t>Jl. Manggar (Gunung Tajam)</t>
  </si>
  <si>
    <t>Long : 107.854112583</t>
  </si>
  <si>
    <t>Lat : -2.7570676</t>
  </si>
  <si>
    <t>KR0004</t>
  </si>
  <si>
    <t>Jl. Bukit Indah</t>
  </si>
  <si>
    <t>Long : 107.8626528</t>
  </si>
  <si>
    <t>Lat : -2.75163416</t>
  </si>
  <si>
    <t>KR0003</t>
  </si>
  <si>
    <t>Jl. Parit Gunung</t>
  </si>
  <si>
    <t>LBS Trans KB 04</t>
  </si>
  <si>
    <t>Long 107.87922859</t>
  </si>
  <si>
    <t>Lat : -2.74968316</t>
  </si>
  <si>
    <t>KR0005</t>
  </si>
  <si>
    <t>Jl. Rebinmas Jaya</t>
  </si>
  <si>
    <t>Long : 107.88346353</t>
  </si>
  <si>
    <t>Lat : -2.74054223</t>
  </si>
  <si>
    <t>TP0222</t>
  </si>
  <si>
    <t>ACR Kepayang - LBS TRANS KB04</t>
  </si>
  <si>
    <t>Long : 107.75976046</t>
  </si>
  <si>
    <t>Lat : -2.7634504</t>
  </si>
  <si>
    <t>TP0136</t>
  </si>
  <si>
    <t>Jl. Buluh Tumbang (Mess AURI)</t>
  </si>
  <si>
    <t>Long : 107.765609</t>
  </si>
  <si>
    <t>Lat : -2.759122</t>
  </si>
  <si>
    <t>Tidak Terbaca</t>
  </si>
  <si>
    <t>TP0185</t>
  </si>
  <si>
    <t>Jl. Pemuda</t>
  </si>
  <si>
    <t>MALANG</t>
  </si>
  <si>
    <t>LBS Manual Jl. Pemuda</t>
  </si>
  <si>
    <t>Long : 107.6640726</t>
  </si>
  <si>
    <t>Lat : -2.750723016</t>
  </si>
  <si>
    <t>TP0085</t>
  </si>
  <si>
    <t>Long : 107.664517116</t>
  </si>
  <si>
    <t>Lat : -2.748083116</t>
  </si>
  <si>
    <t>TP0447</t>
  </si>
  <si>
    <t>Long : 107.66490683</t>
  </si>
  <si>
    <t>Lat : -2.74763955</t>
  </si>
  <si>
    <t>170102B0037A</t>
  </si>
  <si>
    <t>TP0522</t>
  </si>
  <si>
    <t>Jl. Aik Kelubi</t>
  </si>
  <si>
    <t>Long : 107.67039923</t>
  </si>
  <si>
    <t>Lat : -2.755068</t>
  </si>
  <si>
    <t>171002B1908A</t>
  </si>
  <si>
    <t>TP0521</t>
  </si>
  <si>
    <t>Long : 107.672052883</t>
  </si>
  <si>
    <t>Lat : -2.7578346</t>
  </si>
  <si>
    <t>17102B19566A</t>
  </si>
  <si>
    <t>TP0284</t>
  </si>
  <si>
    <t>Long : 107.67016616</t>
  </si>
  <si>
    <t>Lat : -2.75384419</t>
  </si>
  <si>
    <t>TP0562 (BARU)</t>
  </si>
  <si>
    <t>Long : 107.668733</t>
  </si>
  <si>
    <t>Lat : -2.743347</t>
  </si>
  <si>
    <t>TP0116</t>
  </si>
  <si>
    <t>LBS Manual Jl. Muhammadiyah</t>
  </si>
  <si>
    <t>Long : 107.67014525</t>
  </si>
  <si>
    <t>Lat : -2.74928103</t>
  </si>
  <si>
    <t>TP0454</t>
  </si>
  <si>
    <t>Long : 107.672383050</t>
  </si>
  <si>
    <t>Lat : -2.751977050</t>
  </si>
  <si>
    <t>TP0523</t>
  </si>
  <si>
    <t>Long : 107.668699016</t>
  </si>
  <si>
    <t>Lqt : -2.751205283</t>
  </si>
  <si>
    <t>171202B2047A</t>
  </si>
  <si>
    <t>TP0458</t>
  </si>
  <si>
    <t>Long : 107.6649593</t>
  </si>
  <si>
    <t>Lat : -2.751693916</t>
  </si>
  <si>
    <t>170102B0104A</t>
  </si>
  <si>
    <t>TP0520</t>
  </si>
  <si>
    <t>Jl. Kemang Manis</t>
  </si>
  <si>
    <t>Long : 107.66142245</t>
  </si>
  <si>
    <t>Lat : -2.763933</t>
  </si>
  <si>
    <t>171202B051A</t>
  </si>
  <si>
    <t>TP0491</t>
  </si>
  <si>
    <t>Jl. Gn. Tambak</t>
  </si>
  <si>
    <t>Long : 107.66391656</t>
  </si>
  <si>
    <t>Lat : -2.770860216</t>
  </si>
  <si>
    <t>TP0218</t>
  </si>
  <si>
    <t>ACR Danau Kaolin</t>
  </si>
  <si>
    <t>Long : 107.68853913</t>
  </si>
  <si>
    <t>Lat : -2.7242711</t>
  </si>
  <si>
    <t>TP0505</t>
  </si>
  <si>
    <t>Jl. Bicong</t>
  </si>
  <si>
    <t>Long : 107.68527623</t>
  </si>
  <si>
    <t>Lat : -2.709027</t>
  </si>
  <si>
    <t>TP0446</t>
  </si>
  <si>
    <t>ACR Danau Kaolin - LBS Hendi</t>
  </si>
  <si>
    <t>Long : 107.67713635</t>
  </si>
  <si>
    <t>Lat : -2.706573716</t>
  </si>
  <si>
    <t>TP0172</t>
  </si>
  <si>
    <t>Long : 107.678029183</t>
  </si>
  <si>
    <t>Lat : -2.70664796</t>
  </si>
  <si>
    <t>170102B0078A</t>
  </si>
  <si>
    <t>SJ0054</t>
  </si>
  <si>
    <t>Jl. Ranati</t>
  </si>
  <si>
    <t>ACR SJ33</t>
  </si>
  <si>
    <t>Long : 107.708053</t>
  </si>
  <si>
    <t>Lat : -2.586749116</t>
  </si>
  <si>
    <t>SJ0055</t>
  </si>
  <si>
    <t>Long : 107.71403936</t>
  </si>
  <si>
    <t>Lat : -2.61820521</t>
  </si>
  <si>
    <t>TA0026</t>
  </si>
  <si>
    <t>Jl. Tanjung Tinggi</t>
  </si>
  <si>
    <t>LBS Lor In</t>
  </si>
  <si>
    <t>Long : 107.71517843</t>
  </si>
  <si>
    <t>Lat : -2.55269413</t>
  </si>
  <si>
    <t>TA0050</t>
  </si>
  <si>
    <t>Long : 107.718829816</t>
  </si>
  <si>
    <t>Lat : -255304375</t>
  </si>
  <si>
    <t>170102B01103A</t>
  </si>
  <si>
    <t>TA0024</t>
  </si>
  <si>
    <t>Jl. Rahman Deramad</t>
  </si>
  <si>
    <t>Long : 107.723205150</t>
  </si>
  <si>
    <t>Lat : -2.555461116</t>
  </si>
  <si>
    <t>TA0027</t>
  </si>
  <si>
    <t>Long : 107.7226064</t>
  </si>
  <si>
    <t>Lat : -2.5538242</t>
  </si>
  <si>
    <t>B91444</t>
  </si>
  <si>
    <t>SJ0043</t>
  </si>
  <si>
    <t>LBS Lor In - LBS Hotel Santika</t>
  </si>
  <si>
    <t>Long : 107.73820959</t>
  </si>
  <si>
    <t>Lat : -2.55777106</t>
  </si>
  <si>
    <t>TP0482</t>
  </si>
  <si>
    <t>SAMARINDA</t>
  </si>
  <si>
    <t>ACR Nelayan Seafood</t>
  </si>
  <si>
    <t>Long : 107.65494346</t>
  </si>
  <si>
    <t>Lat : -2.73653916</t>
  </si>
  <si>
    <t>TP0484</t>
  </si>
  <si>
    <t>Jl. Air Ketekok</t>
  </si>
  <si>
    <t>Long : 107.651781783</t>
  </si>
  <si>
    <t>Lat : -2.7338271</t>
  </si>
  <si>
    <t>TP0174</t>
  </si>
  <si>
    <t>Long : 107.654081116</t>
  </si>
  <si>
    <t>Lat : -2.733091116</t>
  </si>
  <si>
    <t>TP0455</t>
  </si>
  <si>
    <t>Long : 107.658746016</t>
  </si>
  <si>
    <t>Long : -2.7332176</t>
  </si>
  <si>
    <t>170102B0034A</t>
  </si>
  <si>
    <t>TP0510</t>
  </si>
  <si>
    <t>Long : 107.66192083</t>
  </si>
  <si>
    <t>Lat : -2.733366249</t>
  </si>
  <si>
    <t>TP0481</t>
  </si>
  <si>
    <t>Jl. Kayu Manis</t>
  </si>
  <si>
    <t>LBS Sp. Perumnas - LBS Air Merbau</t>
  </si>
  <si>
    <t>Long : 107.655975616</t>
  </si>
  <si>
    <t>Lat : -2.725038683</t>
  </si>
  <si>
    <t>TP0146</t>
  </si>
  <si>
    <t>Jl. Sijuk Air Merbau</t>
  </si>
  <si>
    <t>LBS Sp. Perumnas - LBS Aik Merbau</t>
  </si>
  <si>
    <t>Long : 107.657474516</t>
  </si>
  <si>
    <t>Lat : -2.72610095</t>
  </si>
  <si>
    <t>TP0020</t>
  </si>
  <si>
    <t>LBS Sp. Perumnas - LBS Kp. Ujung</t>
  </si>
  <si>
    <t>Long : 107.65108563</t>
  </si>
  <si>
    <t>Lat : -2.73031056</t>
  </si>
  <si>
    <t>TP0399</t>
  </si>
  <si>
    <t>Jl. Perumnas Raya</t>
  </si>
  <si>
    <t>LBS Sp. Perumnas - ACR Jl. Salembat</t>
  </si>
  <si>
    <t>Long : 107.65232018</t>
  </si>
  <si>
    <t>Lat : -2.7290558</t>
  </si>
  <si>
    <t>TP0471</t>
  </si>
  <si>
    <t>Jl. Padang Tekukur</t>
  </si>
  <si>
    <t>Long : 107.649763816</t>
  </si>
  <si>
    <t>Lat : -2.72756885</t>
  </si>
  <si>
    <t>TP0167</t>
  </si>
  <si>
    <t>Jl. Perumnas</t>
  </si>
  <si>
    <t>Long : 107.65273216</t>
  </si>
  <si>
    <t>Lat : -2.725719650</t>
  </si>
  <si>
    <t>TP0094</t>
  </si>
  <si>
    <t>Jl. Aik Baik Dalam</t>
  </si>
  <si>
    <t>ACR Salembat</t>
  </si>
  <si>
    <t>Long : 107.64888726</t>
  </si>
  <si>
    <t>Lat : -2.721421116</t>
  </si>
  <si>
    <t>TP0342</t>
  </si>
  <si>
    <t>Jl. Aik Baik</t>
  </si>
  <si>
    <t>Long : 107.64318763</t>
  </si>
  <si>
    <t>Lat : -2.72034866</t>
  </si>
  <si>
    <t>TP0051</t>
  </si>
  <si>
    <t>Jl. Betet, Aik Pelempang</t>
  </si>
  <si>
    <t>ACR Jl. Salembat</t>
  </si>
  <si>
    <t>Long : 107.653961</t>
  </si>
  <si>
    <t>Lat : -2.720128</t>
  </si>
  <si>
    <t>TP0398</t>
  </si>
  <si>
    <t>Jl. Betet, Air Pelempang</t>
  </si>
  <si>
    <t>Long : 107.65315796</t>
  </si>
  <si>
    <t>Lat : -2.719452316</t>
  </si>
  <si>
    <t>TP0164</t>
  </si>
  <si>
    <t>Long : 107.65277655</t>
  </si>
  <si>
    <t>Lat : -2.718413083</t>
  </si>
  <si>
    <t>TP0457</t>
  </si>
  <si>
    <t>Jl. Camar, Perumnas</t>
  </si>
  <si>
    <t>Long : 107.6577786</t>
  </si>
  <si>
    <t>Lat : -2.71674485</t>
  </si>
  <si>
    <t>170102B0044A</t>
  </si>
  <si>
    <t>TP0280</t>
  </si>
  <si>
    <t>Jl. Air Pelempang Jaya</t>
  </si>
  <si>
    <t>Long : 107.656417516</t>
  </si>
  <si>
    <t>Lat : -2.71149306</t>
  </si>
  <si>
    <t>TP0390</t>
  </si>
  <si>
    <t>Jl. Air Baik Dalam</t>
  </si>
  <si>
    <t>Long : 107.6547946</t>
  </si>
  <si>
    <t>Lat : -2.71050036</t>
  </si>
  <si>
    <t>TP0171</t>
  </si>
  <si>
    <t>Long : 107.65073496</t>
  </si>
  <si>
    <t>Lat : -2.7116263</t>
  </si>
  <si>
    <t>TP0153</t>
  </si>
  <si>
    <t>LBS Jembatan Perumnas</t>
  </si>
  <si>
    <t>Long : 107.654493</t>
  </si>
  <si>
    <t>Lat : -2.707097</t>
  </si>
  <si>
    <t>TP0389</t>
  </si>
  <si>
    <t>ACR Jl. Salembat - LBS Jembatan Perumnas</t>
  </si>
  <si>
    <t>Long : 107.65318446</t>
  </si>
  <si>
    <t>Lat : -2.7037162</t>
  </si>
  <si>
    <t>TP0098</t>
  </si>
  <si>
    <t>Jl. Pelempang Jaya</t>
  </si>
  <si>
    <t>Long : 107.656011716</t>
  </si>
  <si>
    <t>Lat : -2.71545326</t>
  </si>
  <si>
    <t>TP0442</t>
  </si>
  <si>
    <t>Long : 107.65392263</t>
  </si>
  <si>
    <t>Lat : -2.71986716</t>
  </si>
  <si>
    <t>170102B0079A</t>
  </si>
  <si>
    <t>TP0128</t>
  </si>
  <si>
    <t>Long : 107.66273253</t>
  </si>
  <si>
    <t>Lat : -2.74484576</t>
  </si>
  <si>
    <t>TP0337</t>
  </si>
  <si>
    <t>Long : 107.655148</t>
  </si>
  <si>
    <t>Lat : -2.718851</t>
  </si>
  <si>
    <t>160802B04984</t>
  </si>
  <si>
    <t>TP0009</t>
  </si>
  <si>
    <t>Long : 107.65520172</t>
  </si>
  <si>
    <t>Lat : -2.743158</t>
  </si>
  <si>
    <t>TP0364</t>
  </si>
  <si>
    <t>Jl. Sijuk - Kp. Ujung</t>
  </si>
  <si>
    <t>Long : 107.649894</t>
  </si>
  <si>
    <t>Lat : -2.731893</t>
  </si>
  <si>
    <t>140602B1224</t>
  </si>
  <si>
    <t>0 87</t>
  </si>
  <si>
    <t>TP0122</t>
  </si>
  <si>
    <t>Jl. Kapten Saridin</t>
  </si>
  <si>
    <t>LBS Kp. Ujung - LBS Sp. Perumnas</t>
  </si>
  <si>
    <t>Long : 107.6457137</t>
  </si>
  <si>
    <t>Lat : -2.72415636</t>
  </si>
  <si>
    <t>TP0338</t>
  </si>
  <si>
    <t>Long : 107.643325483</t>
  </si>
  <si>
    <t>Long : -2.726883483</t>
  </si>
  <si>
    <t>130502B0065</t>
  </si>
  <si>
    <t>TP0177</t>
  </si>
  <si>
    <t>Jl. Bintara</t>
  </si>
  <si>
    <t>LBS Kp. Ujung</t>
  </si>
  <si>
    <t>Long : 107.648572183</t>
  </si>
  <si>
    <t>Lat : -2.7304455</t>
  </si>
  <si>
    <t>TP0554 (BARU)</t>
  </si>
  <si>
    <t>Jl. Air Baik</t>
  </si>
  <si>
    <t>Long : 107.646145</t>
  </si>
  <si>
    <t>Lat : -2.725886</t>
  </si>
  <si>
    <t>TP0529 (BARU)</t>
  </si>
  <si>
    <t>Jl. Air Pelempang</t>
  </si>
  <si>
    <t>Long : 107.649107</t>
  </si>
  <si>
    <t>Lat : -2.715541</t>
  </si>
  <si>
    <t>180502B0885A</t>
  </si>
  <si>
    <t>TP0556 (BARU)</t>
  </si>
  <si>
    <t>Jl. Salembat Lama</t>
  </si>
  <si>
    <t>LBS Sp. Perumnas - LBS Jl. Salembat</t>
  </si>
  <si>
    <t>Long : 107.655406</t>
  </si>
  <si>
    <t>Lat : -2.721855</t>
  </si>
  <si>
    <t>TP0538 (BARU)</t>
  </si>
  <si>
    <t>Long : 107.657167</t>
  </si>
  <si>
    <t>Lat : -2.736702</t>
  </si>
  <si>
    <t>TP0560 (BARU)</t>
  </si>
  <si>
    <t>Jl. Aik Ketekok</t>
  </si>
  <si>
    <t>Long : 107.660616</t>
  </si>
  <si>
    <t>Lat : -2.733116</t>
  </si>
  <si>
    <t>TP0515</t>
  </si>
  <si>
    <t>Jl. Basuki Rahmat</t>
  </si>
  <si>
    <t>Long : 107.651369</t>
  </si>
  <si>
    <t>Lat : -2.751818</t>
  </si>
  <si>
    <t>TP0552 (BARU)</t>
  </si>
  <si>
    <t>Jl. Jend. Sudirman (PMI)</t>
  </si>
  <si>
    <t>ACR Nelayan</t>
  </si>
  <si>
    <t>Long : 107.656098</t>
  </si>
  <si>
    <t>Lat : -2.748245</t>
  </si>
  <si>
    <t>TP0535 (BARU)</t>
  </si>
  <si>
    <t>Long : 107.657551</t>
  </si>
  <si>
    <t>Lat : -2.747435</t>
  </si>
  <si>
    <t>1 (Dari TP0009)</t>
  </si>
  <si>
    <t>14,7(Dari TP0009)</t>
  </si>
  <si>
    <t>26(Dari TP0009)</t>
  </si>
  <si>
    <t>19,3(Dari TP0009)</t>
  </si>
  <si>
    <t>0,9(Dari TP0009)</t>
  </si>
  <si>
    <t>13,1(Dari TP0009)</t>
  </si>
  <si>
    <t>22,5(Dari TP0009)</t>
  </si>
  <si>
    <t>18,6(Dari TP0009)</t>
  </si>
  <si>
    <t>1,6(Dari TP0009)</t>
  </si>
  <si>
    <t>13,3(Dari TP0009)</t>
  </si>
  <si>
    <t>21,9(Dari TP0009)</t>
  </si>
  <si>
    <t>15,1(Dari TP0009)</t>
  </si>
  <si>
    <t>1(Dari TP0009)</t>
  </si>
  <si>
    <t>11,7(Dari TP0009)</t>
  </si>
  <si>
    <t>21,8(Dari TP0009)</t>
  </si>
  <si>
    <t>14,4(Dari TP0009)</t>
  </si>
  <si>
    <t>TP0203</t>
  </si>
  <si>
    <t>Long : 107.653416</t>
  </si>
  <si>
    <t>Lat : -2.748103</t>
  </si>
  <si>
    <t>TP0289</t>
  </si>
  <si>
    <t>Long : 107.654586</t>
  </si>
  <si>
    <t>Lat : -2.748198</t>
  </si>
  <si>
    <t>TP0019</t>
  </si>
  <si>
    <t>Long : 107.665049</t>
  </si>
  <si>
    <t>Lat : -2.744081</t>
  </si>
  <si>
    <t>TP0211</t>
  </si>
  <si>
    <t>Long : 107.663832750</t>
  </si>
  <si>
    <t>Lat : -2.74623415</t>
  </si>
  <si>
    <t>1002702167-007</t>
  </si>
  <si>
    <t>TP0279</t>
  </si>
  <si>
    <t>Long : 107.65446823</t>
  </si>
  <si>
    <t>Lat : -2.727563</t>
  </si>
  <si>
    <t>TP0352</t>
  </si>
  <si>
    <t>Long : 107.6647576</t>
  </si>
  <si>
    <t>Lat : -2.74638763</t>
  </si>
  <si>
    <t>SJ0064 (BARU)</t>
  </si>
  <si>
    <t>ACR SJ 33</t>
  </si>
  <si>
    <t>Long : 107.709753</t>
  </si>
  <si>
    <t>Lat : -2.595653</t>
  </si>
  <si>
    <t>TA0073 (BARU)</t>
  </si>
  <si>
    <t>Jl. Sheraton Hotel</t>
  </si>
  <si>
    <t>LBS LOR IN</t>
  </si>
  <si>
    <t>Long : 107.6651</t>
  </si>
  <si>
    <t>Lat : -2.572305</t>
  </si>
  <si>
    <t>TA0058 (BARU)</t>
  </si>
  <si>
    <t>Jl. Black Rock Golf</t>
  </si>
  <si>
    <t>Long : 107.710328</t>
  </si>
  <si>
    <t>Lat : -2.563893</t>
  </si>
  <si>
    <t>1636D0161033</t>
  </si>
  <si>
    <t>TA0068 (BARU)</t>
  </si>
  <si>
    <t>Long : 107.714825</t>
  </si>
  <si>
    <t>Lat : -2.551028</t>
  </si>
  <si>
    <t>TA0074</t>
  </si>
  <si>
    <t>Long : 107.717477</t>
  </si>
  <si>
    <t>Lat : -2.558274</t>
  </si>
  <si>
    <t>TP0563 (BARU)</t>
  </si>
  <si>
    <t>Jl. Griya Permata 4</t>
  </si>
  <si>
    <t>Long : 107.679173</t>
  </si>
  <si>
    <t>Lat : -2.699866</t>
  </si>
  <si>
    <t>TP0558 (BARU)</t>
  </si>
  <si>
    <t>Jl. Jaksa Arembi</t>
  </si>
  <si>
    <t>LBS Hendi - ACR SJ 33</t>
  </si>
  <si>
    <t>Long : 107.698324</t>
  </si>
  <si>
    <t>Lat : -2.687631</t>
  </si>
  <si>
    <t>TP0598 (BARU)</t>
  </si>
  <si>
    <t>Long : 107.680246</t>
  </si>
  <si>
    <t>Lat : -2.706767</t>
  </si>
  <si>
    <t>22ACN00977</t>
  </si>
  <si>
    <t>MG0101</t>
  </si>
  <si>
    <t>DEDA BANGEK</t>
  </si>
  <si>
    <t>PANCUR</t>
  </si>
  <si>
    <t>MG0043</t>
  </si>
  <si>
    <t>DESA BANGEK</t>
  </si>
  <si>
    <t>MG0040</t>
  </si>
  <si>
    <t>DESA SIMPANG TIGA</t>
  </si>
  <si>
    <t>MG0135</t>
  </si>
  <si>
    <t>JL. SIMPANG TIGE SAWIT</t>
  </si>
  <si>
    <t>MG0134</t>
  </si>
  <si>
    <t>KK0133</t>
  </si>
  <si>
    <t>JL, SIMPANG TIGE SAWIT</t>
  </si>
  <si>
    <t>MG0147</t>
  </si>
  <si>
    <t>160802B08417</t>
  </si>
  <si>
    <t>MG0039</t>
  </si>
  <si>
    <t>AIK RUAK</t>
  </si>
  <si>
    <t>MG0105</t>
  </si>
  <si>
    <t>MG0038</t>
  </si>
  <si>
    <t>DESA AIK RUAK</t>
  </si>
  <si>
    <t>MG0037</t>
  </si>
  <si>
    <t>DESA LIRING</t>
  </si>
  <si>
    <t>MG0036</t>
  </si>
  <si>
    <t>JL RENGGIANG</t>
  </si>
  <si>
    <t>MG0103</t>
  </si>
  <si>
    <t>MG0034</t>
  </si>
  <si>
    <t>MG0058</t>
  </si>
  <si>
    <t>MG0032</t>
  </si>
  <si>
    <t>MG0041</t>
  </si>
  <si>
    <t>JL TENGAH AIK MADU</t>
  </si>
  <si>
    <t>MG0102</t>
  </si>
  <si>
    <t>MG0059</t>
  </si>
  <si>
    <t>JL DESA AIR MADU</t>
  </si>
  <si>
    <t>MG0030</t>
  </si>
  <si>
    <t>DESA AIK MADU</t>
  </si>
  <si>
    <t>MG0033</t>
  </si>
  <si>
    <t>DESA BIRAH</t>
  </si>
  <si>
    <t>SHENYANG/MJT</t>
  </si>
  <si>
    <t>MG0019</t>
  </si>
  <si>
    <t>MG0114</t>
  </si>
  <si>
    <t>DESA KELUBI</t>
  </si>
  <si>
    <t>MG0115</t>
  </si>
  <si>
    <t>MG0116</t>
  </si>
  <si>
    <t>MG0018</t>
  </si>
  <si>
    <t>MG0035</t>
  </si>
  <si>
    <t>MG0104</t>
  </si>
  <si>
    <t>JL DESA AIR KELUBI</t>
  </si>
  <si>
    <t>MG0028</t>
  </si>
  <si>
    <t>STELINDO WAHANA PERKASA</t>
  </si>
  <si>
    <t>YANTEK</t>
  </si>
  <si>
    <t>KWH 3PHAS SAWIT STARLINDO</t>
  </si>
  <si>
    <t>MG0044</t>
  </si>
  <si>
    <t>MG0106</t>
  </si>
  <si>
    <t>JL BENTAIAN</t>
  </si>
  <si>
    <t>MG0014</t>
  </si>
  <si>
    <t>JL RAYON, MANGGAR</t>
  </si>
  <si>
    <t>MG0015</t>
  </si>
  <si>
    <t>MG0017</t>
  </si>
  <si>
    <t>JL DESA BENTAIAN</t>
  </si>
  <si>
    <t>B911454</t>
  </si>
  <si>
    <t>MG0155</t>
  </si>
  <si>
    <t>JL TENGAH, MANGGAR</t>
  </si>
  <si>
    <t>170102B0038A</t>
  </si>
  <si>
    <t>MG0027</t>
  </si>
  <si>
    <t>JL PDAM DESA PANCUR</t>
  </si>
  <si>
    <t>B &amp; D / MJT</t>
  </si>
  <si>
    <t>KWH 3 PHAS PDAM</t>
  </si>
  <si>
    <t>MG0120</t>
  </si>
  <si>
    <t>DESA PANCUR</t>
  </si>
  <si>
    <t>140702B1365</t>
  </si>
  <si>
    <t>MG0013</t>
  </si>
  <si>
    <t>MG0122</t>
  </si>
  <si>
    <t>140802B1371</t>
  </si>
  <si>
    <t>MG0129</t>
  </si>
  <si>
    <t>MG0068</t>
  </si>
  <si>
    <t>MG0117</t>
  </si>
  <si>
    <t>JL PADANG, MANGGAR</t>
  </si>
  <si>
    <t>GANTUNG</t>
  </si>
  <si>
    <t>MG0067</t>
  </si>
  <si>
    <t>JL MANGGAR</t>
  </si>
  <si>
    <t>MG0092</t>
  </si>
  <si>
    <t>POLRES BELTIM</t>
  </si>
  <si>
    <t>GT0006</t>
  </si>
  <si>
    <t>JL DEPAN WARKOP 1001</t>
  </si>
  <si>
    <t>GT0034</t>
  </si>
  <si>
    <t>JL MANGGARAWAN</t>
  </si>
  <si>
    <t>GT0044</t>
  </si>
  <si>
    <t>JL RAYA MANGGAR</t>
  </si>
  <si>
    <t>GT0065</t>
  </si>
  <si>
    <t>140502B1187</t>
  </si>
  <si>
    <t>GT0045</t>
  </si>
  <si>
    <t>GT0018</t>
  </si>
  <si>
    <t>JL SELINGSING</t>
  </si>
  <si>
    <t>GT0073</t>
  </si>
  <si>
    <t>GT0005</t>
  </si>
  <si>
    <t>GT0058</t>
  </si>
  <si>
    <t>GT0015</t>
  </si>
  <si>
    <t>GT0029</t>
  </si>
  <si>
    <t>GT0081</t>
  </si>
  <si>
    <t>GT0028</t>
  </si>
  <si>
    <t>GT0059</t>
  </si>
  <si>
    <t>GT0064</t>
  </si>
  <si>
    <t>JL MERANTE</t>
  </si>
  <si>
    <t>GT0027</t>
  </si>
  <si>
    <t>DESA NUJAU</t>
  </si>
  <si>
    <t>170102B0032A</t>
  </si>
  <si>
    <t>GT0078</t>
  </si>
  <si>
    <t>170102B0071A</t>
  </si>
  <si>
    <t>GT0026</t>
  </si>
  <si>
    <t>GT0060</t>
  </si>
  <si>
    <t>JL LENGGANG</t>
  </si>
  <si>
    <t>130502 B 0098</t>
  </si>
  <si>
    <t>GT0023</t>
  </si>
  <si>
    <t>JL GANTUNG</t>
  </si>
  <si>
    <t>21,4</t>
  </si>
  <si>
    <t>35,4</t>
  </si>
  <si>
    <t>10,5</t>
  </si>
  <si>
    <t>TP0235</t>
  </si>
  <si>
    <t xml:space="preserve">Jl. Hasyim Idris </t>
  </si>
  <si>
    <t xml:space="preserve">PALEMBANG </t>
  </si>
  <si>
    <t xml:space="preserve">ACR Rumah Adat </t>
  </si>
  <si>
    <t>Long : 107.64858753</t>
  </si>
  <si>
    <t>Lat : -2.753054716</t>
  </si>
  <si>
    <t>TP0005</t>
  </si>
  <si>
    <t xml:space="preserve">Jl. Dahlan </t>
  </si>
  <si>
    <t>Long : 107.648092316</t>
  </si>
  <si>
    <t>Lat : -2.751689584</t>
  </si>
  <si>
    <t>TP0147</t>
  </si>
  <si>
    <t>Long : 107.649156183</t>
  </si>
  <si>
    <t>Lat : -2.7497649</t>
  </si>
  <si>
    <t>1000431056-006</t>
  </si>
  <si>
    <t>TP0357</t>
  </si>
  <si>
    <t>ACR Rumah Adat</t>
  </si>
  <si>
    <t>Long : 107.64929679</t>
  </si>
  <si>
    <t>Lat : -2.74940675</t>
  </si>
  <si>
    <t>TP0006</t>
  </si>
  <si>
    <t>Jl. Pasar Hata</t>
  </si>
  <si>
    <t>Long : 107.651749349</t>
  </si>
  <si>
    <t>Lat : -2.74440146</t>
  </si>
  <si>
    <t>TP0251</t>
  </si>
  <si>
    <t>Long : 107.650527616</t>
  </si>
  <si>
    <t>Lat : -2.74115675</t>
  </si>
  <si>
    <t>TP0512</t>
  </si>
  <si>
    <t>Green Tropical Village</t>
  </si>
  <si>
    <t>Long : 107.64965313</t>
  </si>
  <si>
    <t>Lat : -2.740545</t>
  </si>
  <si>
    <t>TP0533</t>
  </si>
  <si>
    <t>Long : 107.649496</t>
  </si>
  <si>
    <t>Lat : -2.740293</t>
  </si>
  <si>
    <t>TP0404</t>
  </si>
  <si>
    <t>ACR Rumah Adat - LBS Jl. Diponegoro</t>
  </si>
  <si>
    <t>Long : 107.647465416</t>
  </si>
  <si>
    <t>Lat : 740044416</t>
  </si>
  <si>
    <t>TP0137</t>
  </si>
  <si>
    <t>Jl. A. Yani GOR Tj. Pandan</t>
  </si>
  <si>
    <t>Long : 1076468397</t>
  </si>
  <si>
    <t>Lat : -2.74019425</t>
  </si>
  <si>
    <t>WEJ</t>
  </si>
  <si>
    <t>0700621000/33</t>
  </si>
  <si>
    <t>0 86</t>
  </si>
  <si>
    <t>TP0440</t>
  </si>
  <si>
    <t>Long : 107.64631643</t>
  </si>
  <si>
    <t>Lat : -2.740276283</t>
  </si>
  <si>
    <t>170102B0058A</t>
  </si>
  <si>
    <t>TP0010</t>
  </si>
  <si>
    <t xml:space="preserve">Jl. Diponegoro </t>
  </si>
  <si>
    <t xml:space="preserve">ACR Rumah Adat - LBS Jl. Diponegoro </t>
  </si>
  <si>
    <t>Long : 107.64461430</t>
  </si>
  <si>
    <t>Lat : -2.73991473</t>
  </si>
  <si>
    <t>TP0441</t>
  </si>
  <si>
    <t>LBS Jl. Diponegoro - LBS Jl. Baru</t>
  </si>
  <si>
    <t>Long : 107.645030383</t>
  </si>
  <si>
    <t>Lat : -2.73828596</t>
  </si>
  <si>
    <t>170102B0097A</t>
  </si>
  <si>
    <t>TP0003</t>
  </si>
  <si>
    <t xml:space="preserve">Jl. Sp. Kp. Ujung </t>
  </si>
  <si>
    <t>Ling : 107.64486819</t>
  </si>
  <si>
    <t>Lat : -2.73573703</t>
  </si>
  <si>
    <t>TP0182</t>
  </si>
  <si>
    <t>Long : 107.644601016</t>
  </si>
  <si>
    <t>Lat : -2.73179456</t>
  </si>
  <si>
    <t>1123811033-303</t>
  </si>
  <si>
    <t>TP0524</t>
  </si>
  <si>
    <t>Long : 107.654458413</t>
  </si>
  <si>
    <t>Lat : -2.73070143</t>
  </si>
  <si>
    <t>TP0334</t>
  </si>
  <si>
    <t>Long : 107.643280316</t>
  </si>
  <si>
    <t>Lat : -2.729591783</t>
  </si>
  <si>
    <t>130502B0054</t>
  </si>
  <si>
    <t>TP0011</t>
  </si>
  <si>
    <t>ACR Jl. Diponegoro - LBS JL. Baru</t>
  </si>
  <si>
    <t>Long : 107.64162655</t>
  </si>
  <si>
    <t>Lat : -2.72763973</t>
  </si>
  <si>
    <t>0 85</t>
  </si>
  <si>
    <t>TP0531</t>
  </si>
  <si>
    <t xml:space="preserve">Jl. Sijuk kp. Ujung </t>
  </si>
  <si>
    <t>LBS Jl. Diponegoro - LBS POLRES</t>
  </si>
  <si>
    <t>Long : 107.645784</t>
  </si>
  <si>
    <t>Lat : -2.735355</t>
  </si>
  <si>
    <t>180702B1022A</t>
  </si>
  <si>
    <t>TP0592</t>
  </si>
  <si>
    <t>Jl. Sp. Kp. Ujung</t>
  </si>
  <si>
    <t>Long : 107.644345</t>
  </si>
  <si>
    <t>Lat : -2.73425</t>
  </si>
  <si>
    <t>TP0600</t>
  </si>
  <si>
    <t xml:space="preserve">Jl. A. Yani </t>
  </si>
  <si>
    <t>Long : 107.651144</t>
  </si>
  <si>
    <t>Lat : -2.7412</t>
  </si>
  <si>
    <t>TP0143</t>
  </si>
  <si>
    <t xml:space="preserve">Jl. Kenanga </t>
  </si>
  <si>
    <t>RIAU</t>
  </si>
  <si>
    <t>LBS Kapten Saridin</t>
  </si>
  <si>
    <t>Long : 107.644104949</t>
  </si>
  <si>
    <t>Lat : -2.724146283</t>
  </si>
  <si>
    <t>TP0405</t>
  </si>
  <si>
    <t>LBS Kapten Saridin - LBS Jl. Baru</t>
  </si>
  <si>
    <t>Long : 107.6420976</t>
  </si>
  <si>
    <t>Lat : -2.724361983</t>
  </si>
  <si>
    <t>TP0368</t>
  </si>
  <si>
    <t xml:space="preserve">LBS Kapten Saridin </t>
  </si>
  <si>
    <t>Long : 107.64464520</t>
  </si>
  <si>
    <t>Lat : -2.722020416</t>
  </si>
  <si>
    <t>140502B1135</t>
  </si>
  <si>
    <t>TP0434</t>
  </si>
  <si>
    <t>Long : 107.644699</t>
  </si>
  <si>
    <t>Lat : -2.720653</t>
  </si>
  <si>
    <t>TP0288</t>
  </si>
  <si>
    <t>Long : 107.64528813</t>
  </si>
  <si>
    <t>Lat : -2.719040816</t>
  </si>
  <si>
    <t>TP0473</t>
  </si>
  <si>
    <t xml:space="preserve">Jl. Johan </t>
  </si>
  <si>
    <t>Long : 107.642341516</t>
  </si>
  <si>
    <t>Lat : -2.71498789</t>
  </si>
  <si>
    <t xml:space="preserve">Tidak terlihat </t>
  </si>
  <si>
    <t>H400</t>
  </si>
  <si>
    <t>TP0099</t>
  </si>
  <si>
    <t>Jl. Baru</t>
  </si>
  <si>
    <t>LBS JL. BARU - LBS POM Aik Serkuk</t>
  </si>
  <si>
    <t>Long : 6401443</t>
  </si>
  <si>
    <t>Lat : -2.72461555</t>
  </si>
  <si>
    <t>TP0155</t>
  </si>
  <si>
    <t xml:space="preserve">Jl. Mat Yasin </t>
  </si>
  <si>
    <t>LBS Jl. Baru - LBS POM Aik Serkuk</t>
  </si>
  <si>
    <t>Long : 107.63938263</t>
  </si>
  <si>
    <t>Lat : -2.72721355</t>
  </si>
  <si>
    <t>TP0355</t>
  </si>
  <si>
    <t>Jl. Air Serkuk</t>
  </si>
  <si>
    <t>Long : 107.640034516</t>
  </si>
  <si>
    <t>Lat : -2.722541516</t>
  </si>
  <si>
    <t>TP0144</t>
  </si>
  <si>
    <t>ACR Kerupuk Keluarga</t>
  </si>
  <si>
    <t>LONG : 107.636993116</t>
  </si>
  <si>
    <t>Lat : -2.72450586</t>
  </si>
  <si>
    <t>TP0420</t>
  </si>
  <si>
    <t>Long : 107.6363472</t>
  </si>
  <si>
    <t>Lat : -2.724217183</t>
  </si>
  <si>
    <t>TP0208</t>
  </si>
  <si>
    <t>Long : 107.63539605</t>
  </si>
  <si>
    <t>Lat : -2.723979283</t>
  </si>
  <si>
    <t>TP0421</t>
  </si>
  <si>
    <t>Long : 107.635231316</t>
  </si>
  <si>
    <t>Lat : -2.723945649</t>
  </si>
  <si>
    <t>TP0012</t>
  </si>
  <si>
    <t>Long : 107.6336360</t>
  </si>
  <si>
    <t>Lat : -2.723235950</t>
  </si>
  <si>
    <t>90203 / 7</t>
  </si>
  <si>
    <t>TP0083</t>
  </si>
  <si>
    <t>Jl. Lettu Mad. Daud</t>
  </si>
  <si>
    <t xml:space="preserve">ACR Kerupuk Keluarga </t>
  </si>
  <si>
    <t>Long : 107.6333953</t>
  </si>
  <si>
    <t>Lat : -2.726868883</t>
  </si>
  <si>
    <t>TP0278</t>
  </si>
  <si>
    <t>Lat : 107.633483383</t>
  </si>
  <si>
    <t>Lat : -2.7274531</t>
  </si>
  <si>
    <t>TP0207</t>
  </si>
  <si>
    <t>Long : 107.6342303</t>
  </si>
  <si>
    <t>Lat : -2.73235006</t>
  </si>
  <si>
    <t>TP0373</t>
  </si>
  <si>
    <t>Jl. Sp. Pagar Alam</t>
  </si>
  <si>
    <t>Long : 107.631980950</t>
  </si>
  <si>
    <t>Lat : -2.725279816</t>
  </si>
  <si>
    <t>1410702B1362</t>
  </si>
  <si>
    <t>TP0183</t>
  </si>
  <si>
    <t xml:space="preserve">Jl. Pagar Alam </t>
  </si>
  <si>
    <t>Long : 107.63148246</t>
  </si>
  <si>
    <t>Lat : -2.728474150</t>
  </si>
  <si>
    <t>TP0022</t>
  </si>
  <si>
    <t xml:space="preserve">LBS Pattimura </t>
  </si>
  <si>
    <t>Long : 107.629726083</t>
  </si>
  <si>
    <t>Lat : -2.72348755</t>
  </si>
  <si>
    <t>TP0228</t>
  </si>
  <si>
    <t>Long : 107.6306490</t>
  </si>
  <si>
    <t>Lat : -2.72457036</t>
  </si>
  <si>
    <t>TP0456</t>
  </si>
  <si>
    <t>LBS Pattimura - ACR Jembatan Kubu</t>
  </si>
  <si>
    <t>Long : 107.62978215</t>
  </si>
  <si>
    <t>Lat : -2.72192463</t>
  </si>
  <si>
    <t>TP0213</t>
  </si>
  <si>
    <t>Jl. Air Saga</t>
  </si>
  <si>
    <t>Long : 107.62995875</t>
  </si>
  <si>
    <t>Lat : -2.7214627</t>
  </si>
  <si>
    <t xml:space="preserve">B &amp; D </t>
  </si>
  <si>
    <t>TP0292</t>
  </si>
  <si>
    <t>Long : 107.62925855</t>
  </si>
  <si>
    <t>Lat : -2.72025776</t>
  </si>
  <si>
    <t>TP0497</t>
  </si>
  <si>
    <t>Long : 107.6299282</t>
  </si>
  <si>
    <t>Lat : -2.7203673</t>
  </si>
  <si>
    <t>TP0142</t>
  </si>
  <si>
    <t xml:space="preserve">Jl. Air Saga </t>
  </si>
  <si>
    <t>Long : 107.629533349</t>
  </si>
  <si>
    <t>Lat : -2.71701496</t>
  </si>
  <si>
    <t>1000431056 - 010</t>
  </si>
  <si>
    <t>TP0293</t>
  </si>
  <si>
    <t>LBS Pattimura - LBS Jembatan Kubu</t>
  </si>
  <si>
    <t>Long : 107.6283923</t>
  </si>
  <si>
    <t>Lat : -2.712812383</t>
  </si>
  <si>
    <t>TP0033</t>
  </si>
  <si>
    <t>Long : 107.626862083</t>
  </si>
  <si>
    <t>Lat : -2.71125126</t>
  </si>
  <si>
    <t>90203 / 50</t>
  </si>
  <si>
    <t>TP0423</t>
  </si>
  <si>
    <t>Long : 107.62763405</t>
  </si>
  <si>
    <t>Lat : -2.709036243</t>
  </si>
  <si>
    <t>TP0237</t>
  </si>
  <si>
    <t>Long : 107.62367923</t>
  </si>
  <si>
    <t>Lat : -2.7074117</t>
  </si>
  <si>
    <t>TA0033</t>
  </si>
  <si>
    <t xml:space="preserve">Jl. Sukatani </t>
  </si>
  <si>
    <t>ACR Jembatan Kubu - LBS Tugu Duren</t>
  </si>
  <si>
    <t>Long : 107.62620143</t>
  </si>
  <si>
    <t>Lat : -2.6910432</t>
  </si>
  <si>
    <t>TA0012</t>
  </si>
  <si>
    <t>Long : 107.626493850</t>
  </si>
  <si>
    <t>Lat : -2.692904249</t>
  </si>
  <si>
    <t>TA0030</t>
  </si>
  <si>
    <t>ACR Jembatan Kubu</t>
  </si>
  <si>
    <t>Long : 107.6335576</t>
  </si>
  <si>
    <t>Lat : -2.69145163</t>
  </si>
  <si>
    <t>TA0067</t>
  </si>
  <si>
    <t>Long : 107.639321250</t>
  </si>
  <si>
    <t>Lat : -2.688148216</t>
  </si>
  <si>
    <t>171102B1980A</t>
  </si>
  <si>
    <t>TA0004</t>
  </si>
  <si>
    <t>Jl. Batu Itam</t>
  </si>
  <si>
    <t>Long : 107.62996926</t>
  </si>
  <si>
    <t>Lat : -2.687583416</t>
  </si>
  <si>
    <t>TA0065</t>
  </si>
  <si>
    <t>Long : 107.635738183</t>
  </si>
  <si>
    <t>Lat : -2.68828863</t>
  </si>
  <si>
    <t>TA0005</t>
  </si>
  <si>
    <t>Long : 107.637014</t>
  </si>
  <si>
    <t>Lat : -2.674465</t>
  </si>
  <si>
    <t>1123811033 - 302</t>
  </si>
  <si>
    <t>TA0049</t>
  </si>
  <si>
    <t>Long : 107.637281</t>
  </si>
  <si>
    <t>Lat : -2.670934</t>
  </si>
  <si>
    <t>170102B0074A</t>
  </si>
  <si>
    <t>TA0031</t>
  </si>
  <si>
    <t>Jl. Desa Terong</t>
  </si>
  <si>
    <t>Long : 107.637864716</t>
  </si>
  <si>
    <t>Lat : -2.66101603</t>
  </si>
  <si>
    <t>TA0051</t>
  </si>
  <si>
    <t xml:space="preserve">Jl. Desa Terong </t>
  </si>
  <si>
    <t>Long : 107.634626583</t>
  </si>
  <si>
    <t>Lat : -2.66205210</t>
  </si>
  <si>
    <t>171202B2112A</t>
  </si>
  <si>
    <t>TA0046</t>
  </si>
  <si>
    <t>Long : 107.639562</t>
  </si>
  <si>
    <t>Lat : -2.652092</t>
  </si>
  <si>
    <t>TA0006</t>
  </si>
  <si>
    <t>Long : 107.641920816</t>
  </si>
  <si>
    <t>Lat : -2.6491107</t>
  </si>
  <si>
    <t>TA0040</t>
  </si>
  <si>
    <t>Long : 107.64593043</t>
  </si>
  <si>
    <t>Lat : -2.642306</t>
  </si>
  <si>
    <t>TA0007</t>
  </si>
  <si>
    <t>Long : 107.645205</t>
  </si>
  <si>
    <t>Lat : -2.6357961</t>
  </si>
  <si>
    <t>1123811033 - 304</t>
  </si>
  <si>
    <t>TA0059</t>
  </si>
  <si>
    <t>Long : 107.6463746</t>
  </si>
  <si>
    <t>Lat : -2.631947316</t>
  </si>
  <si>
    <t>170801B0884A</t>
  </si>
  <si>
    <t xml:space="preserve">TA0072 </t>
  </si>
  <si>
    <t>Long : 107.646757</t>
  </si>
  <si>
    <t>Lat : -2.630294</t>
  </si>
  <si>
    <t>TA0008</t>
  </si>
  <si>
    <t>Long : 107.6323416</t>
  </si>
  <si>
    <t>Lat : -2.629188</t>
  </si>
  <si>
    <t>TA0041</t>
  </si>
  <si>
    <t>Long : 107.646939816</t>
  </si>
  <si>
    <t>Lat : -2.61832453</t>
  </si>
  <si>
    <t>TP0176</t>
  </si>
  <si>
    <t>Jl. Pak Tahau</t>
  </si>
  <si>
    <t>METRO</t>
  </si>
  <si>
    <t>LBS Pak Tahau</t>
  </si>
  <si>
    <t>Long : 107.637416216</t>
  </si>
  <si>
    <t>Lat : -2.71956056</t>
  </si>
  <si>
    <t>1123811033 - 305</t>
  </si>
  <si>
    <t>TP0386</t>
  </si>
  <si>
    <t>Long : 107.63733763</t>
  </si>
  <si>
    <t>Lat : -2.718919883</t>
  </si>
  <si>
    <t>170102B0046A</t>
  </si>
  <si>
    <t>TP0361</t>
  </si>
  <si>
    <t>Long : 107.6334783</t>
  </si>
  <si>
    <t>Lat : -2.7156458</t>
  </si>
  <si>
    <t>140702B1367</t>
  </si>
  <si>
    <t>TP0076</t>
  </si>
  <si>
    <t>Long : 107.63170395</t>
  </si>
  <si>
    <t>Lat : -2.716140116</t>
  </si>
  <si>
    <t>90201 - 686</t>
  </si>
  <si>
    <t>TP0477</t>
  </si>
  <si>
    <t>Jl. Tebat Permai</t>
  </si>
  <si>
    <t>Long : 107.631962926</t>
  </si>
  <si>
    <t>Lat : -2.71872346</t>
  </si>
  <si>
    <t>TP0478</t>
  </si>
  <si>
    <t>Jl. Munir depan Masjid</t>
  </si>
  <si>
    <t>Long : 107.6361463</t>
  </si>
  <si>
    <t>Lat : -2.72082813</t>
  </si>
  <si>
    <t>TP0479</t>
  </si>
  <si>
    <t xml:space="preserve">Jl. Bunga desa </t>
  </si>
  <si>
    <t>Long : 107.630256316</t>
  </si>
  <si>
    <t>Lat : -2.71176686</t>
  </si>
  <si>
    <t>TP0480</t>
  </si>
  <si>
    <t xml:space="preserve">LBS Pak Tahau </t>
  </si>
  <si>
    <t>Long : 107.63164773</t>
  </si>
  <si>
    <t>Lat : -2.70838179</t>
  </si>
  <si>
    <t>TP0035</t>
  </si>
  <si>
    <t>LBS POM Air Serkuk</t>
  </si>
  <si>
    <t>Long : 107.64091075</t>
  </si>
  <si>
    <t>Lat : -2.71642875</t>
  </si>
  <si>
    <t>TP0383</t>
  </si>
  <si>
    <t>Long : 107.64117906</t>
  </si>
  <si>
    <t>Lat : -2.71232996</t>
  </si>
  <si>
    <t xml:space="preserve">TP0597 </t>
  </si>
  <si>
    <t>Jl. Air Serkuk (Perumahan)</t>
  </si>
  <si>
    <t>Long : 107.642034</t>
  </si>
  <si>
    <t>Lat : -2.709226</t>
  </si>
  <si>
    <t>TP0375</t>
  </si>
  <si>
    <t xml:space="preserve">Jl. Air Ranggong </t>
  </si>
  <si>
    <t xml:space="preserve">LBS Air Serkuk - LBS Jembatan Perumnas </t>
  </si>
  <si>
    <t>Long : 107.650476283</t>
  </si>
  <si>
    <t>Lat : -2.70131829</t>
  </si>
  <si>
    <t>140802B1408</t>
  </si>
  <si>
    <t xml:space="preserve">TP0559 </t>
  </si>
  <si>
    <t xml:space="preserve">LBS POM Air Serkuk </t>
  </si>
  <si>
    <t>Long : 107.653265</t>
  </si>
  <si>
    <t>Long : -2.697657</t>
  </si>
  <si>
    <t>TP0269</t>
  </si>
  <si>
    <t>Long : 107.648612083</t>
  </si>
  <si>
    <t>Lat : -2.697606083</t>
  </si>
  <si>
    <t xml:space="preserve">TP0539 </t>
  </si>
  <si>
    <t>Long : 107.644515</t>
  </si>
  <si>
    <t>Lat : -2.698332</t>
  </si>
  <si>
    <t>TP0093</t>
  </si>
  <si>
    <t>Sp. Pak Tahau</t>
  </si>
  <si>
    <t>Long : 107.64011</t>
  </si>
  <si>
    <t>Lat : -2.721358</t>
  </si>
  <si>
    <t>TP0397</t>
  </si>
  <si>
    <t>Jl. Air Bulo</t>
  </si>
  <si>
    <t>LBS Aik Bulo</t>
  </si>
  <si>
    <t>Long : 107.65846893</t>
  </si>
  <si>
    <t>Lat : -2.69729616</t>
  </si>
  <si>
    <t>TP0281</t>
  </si>
  <si>
    <t xml:space="preserve">Jl. Air Bulo </t>
  </si>
  <si>
    <t>Long : 107.66329813</t>
  </si>
  <si>
    <t>Lat : -2.69985795</t>
  </si>
  <si>
    <t>TP0422</t>
  </si>
  <si>
    <t>Long : 107.667544850</t>
  </si>
  <si>
    <t>Lat : -2.7031405167</t>
  </si>
  <si>
    <t>TA0003</t>
  </si>
  <si>
    <t xml:space="preserve">Jl. Padang Bola, Tj. Binga </t>
  </si>
  <si>
    <t>LBS Tugu Duren - ACR Tj. Binga</t>
  </si>
  <si>
    <t>Long : 107.64476695</t>
  </si>
  <si>
    <t>Lat : -2.60418706</t>
  </si>
  <si>
    <t>TA0039</t>
  </si>
  <si>
    <t>Jl. Tanjung Binga</t>
  </si>
  <si>
    <t xml:space="preserve">ACR Tanjung Binga </t>
  </si>
  <si>
    <t>Long : 107.64390086</t>
  </si>
  <si>
    <t>Lat : -2.5960017</t>
  </si>
  <si>
    <t>TP0335</t>
  </si>
  <si>
    <t xml:space="preserve">METRO </t>
  </si>
  <si>
    <t>Long : 107.64035953</t>
  </si>
  <si>
    <t>Lat : -2.71419796</t>
  </si>
  <si>
    <t>130502B0099</t>
  </si>
  <si>
    <t>TA0054</t>
  </si>
  <si>
    <t xml:space="preserve">Jl. Tanjung Binga </t>
  </si>
  <si>
    <t>Long : 107.642793783</t>
  </si>
  <si>
    <t>Lat : -2.595385516</t>
  </si>
  <si>
    <t>TA0047</t>
  </si>
  <si>
    <t>Long : 107.6437293</t>
  </si>
  <si>
    <t>Lat : -2.59316506</t>
  </si>
  <si>
    <t>TA0001</t>
  </si>
  <si>
    <t>Jl. Pantai, Tj. Binga</t>
  </si>
  <si>
    <t>LBS TB 01</t>
  </si>
  <si>
    <t>Long : 107.640686550</t>
  </si>
  <si>
    <t>Lat : -2.592842483</t>
  </si>
  <si>
    <t>TA0048</t>
  </si>
  <si>
    <t xml:space="preserve">Jl. Pantai, Tj. Binga </t>
  </si>
  <si>
    <t>Long : 107.63614525</t>
  </si>
  <si>
    <t>Lat : -2.59444936</t>
  </si>
  <si>
    <t>161202B1286A</t>
  </si>
  <si>
    <t>TA0062</t>
  </si>
  <si>
    <t>Long : 107.637786283</t>
  </si>
  <si>
    <t>Lat : -2.597833</t>
  </si>
  <si>
    <t xml:space="preserve">TA0070 </t>
  </si>
  <si>
    <t xml:space="preserve">Jl. Kampung Bugis </t>
  </si>
  <si>
    <t>Long : 107.628084</t>
  </si>
  <si>
    <t>Lat : -2.601388</t>
  </si>
  <si>
    <t xml:space="preserve">TA0071 </t>
  </si>
  <si>
    <t>Jl. Bukit Berahu 1</t>
  </si>
  <si>
    <t>Long : 107.629137</t>
  </si>
  <si>
    <t>Lat : -2.602869</t>
  </si>
  <si>
    <t>TA0063</t>
  </si>
  <si>
    <t>Sp. Bukit Berahu</t>
  </si>
  <si>
    <t>Long : 107.63377955</t>
  </si>
  <si>
    <t>Lat : -2.59992706</t>
  </si>
  <si>
    <t>TA0015</t>
  </si>
  <si>
    <t>Jl. Ujung Tanjung</t>
  </si>
  <si>
    <t>Long : 107.628353</t>
  </si>
  <si>
    <t>Lat : -2.598238583</t>
  </si>
  <si>
    <t>TA0042</t>
  </si>
  <si>
    <t xml:space="preserve">Jl. Ujung Tanjung </t>
  </si>
  <si>
    <t>Long : 107. 652204</t>
  </si>
  <si>
    <t>Lat : -2.74447</t>
  </si>
  <si>
    <t>TA0002</t>
  </si>
  <si>
    <t>Long : 107.63184156</t>
  </si>
  <si>
    <t>Lat : -2.595649416</t>
  </si>
  <si>
    <t>TA0055</t>
  </si>
  <si>
    <t xml:space="preserve">Jl. Tanjung Kelayang </t>
  </si>
  <si>
    <t xml:space="preserve">LBS Simpang Sheraton </t>
  </si>
  <si>
    <t>Long : 107.64790093</t>
  </si>
  <si>
    <t>Lat : -2.59235296</t>
  </si>
  <si>
    <t>170402B00764</t>
  </si>
  <si>
    <t>TA0022</t>
  </si>
  <si>
    <t>LBS Simpang Sheraton</t>
  </si>
  <si>
    <t>Long : 107.64904263</t>
  </si>
  <si>
    <t>Lat : -2.59165376</t>
  </si>
  <si>
    <t>TA0011</t>
  </si>
  <si>
    <t>Long : 107.65852680</t>
  </si>
  <si>
    <t>Lat : -2.596167516</t>
  </si>
  <si>
    <t>170102B0060A</t>
  </si>
  <si>
    <t>TA0064</t>
  </si>
  <si>
    <t>Long : 107.659723550</t>
  </si>
  <si>
    <t>Lat : -2.593637316</t>
  </si>
  <si>
    <t>TA0013</t>
  </si>
  <si>
    <t xml:space="preserve">Jl. Puskesmas Tj. Binga </t>
  </si>
  <si>
    <t>Long : 107.66490363</t>
  </si>
  <si>
    <t>Lat : -2.59094115</t>
  </si>
  <si>
    <t>TA0057</t>
  </si>
  <si>
    <t xml:space="preserve">Jl. Hotel Sheraton </t>
  </si>
  <si>
    <t>Long : 107.666351916</t>
  </si>
  <si>
    <t>Lat : -2.585037616</t>
  </si>
  <si>
    <t>170801B0883A</t>
  </si>
  <si>
    <t>TA0052</t>
  </si>
  <si>
    <t>Long : 107.65684265</t>
  </si>
  <si>
    <t>Lat : -2.5702553</t>
  </si>
  <si>
    <t>TA0038</t>
  </si>
  <si>
    <t>Long : 107.6759028</t>
  </si>
  <si>
    <t>Lat : -2.577863</t>
  </si>
  <si>
    <t>TA0010</t>
  </si>
  <si>
    <t xml:space="preserve">Sp. Tanjung Kelayang </t>
  </si>
  <si>
    <t>LBS Sp. Sheraton - LBS Lor In</t>
  </si>
  <si>
    <t>Long : 107.6785654</t>
  </si>
  <si>
    <t>Lat : -2.57256413</t>
  </si>
  <si>
    <t xml:space="preserve">TA0066 </t>
  </si>
  <si>
    <t>Long : 107.680972</t>
  </si>
  <si>
    <t>Lat : -2.570869</t>
  </si>
  <si>
    <t>TA0029</t>
  </si>
  <si>
    <t xml:space="preserve">Jl. Tanjung Tinggi </t>
  </si>
  <si>
    <t>Long : 107.6873886</t>
  </si>
  <si>
    <t>Lat : -2.56790473</t>
  </si>
  <si>
    <t xml:space="preserve">Weltraf </t>
  </si>
  <si>
    <t>219A0978</t>
  </si>
  <si>
    <t>TA0014</t>
  </si>
  <si>
    <t>Long : 107.694971950</t>
  </si>
  <si>
    <t>Lat : -2.56539063</t>
  </si>
  <si>
    <t>TA0060</t>
  </si>
  <si>
    <t>Long : 107.69689519</t>
  </si>
  <si>
    <t>Lat : -2.564428616</t>
  </si>
  <si>
    <t>1704101B0696A</t>
  </si>
  <si>
    <t>TA0009</t>
  </si>
  <si>
    <t xml:space="preserve">PTS Manual Tanjung Kelayang </t>
  </si>
  <si>
    <t>Long : 107.6678381</t>
  </si>
  <si>
    <t>Lat : -2.5581854</t>
  </si>
  <si>
    <t>130502B0104</t>
  </si>
  <si>
    <t>TA0044</t>
  </si>
  <si>
    <t xml:space="preserve">Jl. Bungalow </t>
  </si>
  <si>
    <t>Long : 107.66356283</t>
  </si>
  <si>
    <t>Lat : -2.563485583</t>
  </si>
  <si>
    <t>TA0053</t>
  </si>
  <si>
    <t>Long : 107.66997789</t>
  </si>
  <si>
    <t>Lat : -2.56101805</t>
  </si>
  <si>
    <t>1636D016734</t>
  </si>
  <si>
    <t>TA0032</t>
  </si>
  <si>
    <t xml:space="preserve">Jl. Tanung Kelayang </t>
  </si>
  <si>
    <t>Long : 107.671073550</t>
  </si>
  <si>
    <t>Lat : -2.562516583</t>
  </si>
  <si>
    <t>TA0023</t>
  </si>
  <si>
    <t>Long : 107.67318203</t>
  </si>
  <si>
    <t>Lat : -2.5656416</t>
  </si>
  <si>
    <t>170102B0080A</t>
  </si>
  <si>
    <t>TA0045</t>
  </si>
  <si>
    <t>Long : 107.6793823</t>
  </si>
  <si>
    <t>Lat : -2.5651471</t>
  </si>
  <si>
    <t>SP0013</t>
  </si>
  <si>
    <t>JL AIR ASAM</t>
  </si>
  <si>
    <t>MANADO</t>
  </si>
  <si>
    <t>SP0012</t>
  </si>
  <si>
    <t>SP0054</t>
  </si>
  <si>
    <t>SP0026</t>
  </si>
  <si>
    <t>JL JANGKANG</t>
  </si>
  <si>
    <t>SP0011</t>
  </si>
  <si>
    <t>SP0024</t>
  </si>
  <si>
    <t>SP0010</t>
  </si>
  <si>
    <t>0.974</t>
  </si>
  <si>
    <t>SP0018</t>
  </si>
  <si>
    <t>JL AIR NANGKA</t>
  </si>
  <si>
    <t>JANGKANG</t>
  </si>
  <si>
    <t>TRAFINDO/WEJ</t>
  </si>
  <si>
    <t>SP0009</t>
  </si>
  <si>
    <t>SP0043</t>
  </si>
  <si>
    <t>JL DESA BALOK</t>
  </si>
  <si>
    <t>SP0008</t>
  </si>
  <si>
    <t>SP0028</t>
  </si>
  <si>
    <t>SIMPANG PESAK</t>
  </si>
  <si>
    <t>SP0060</t>
  </si>
  <si>
    <t>140802B1431</t>
  </si>
  <si>
    <t>SP0007</t>
  </si>
  <si>
    <t>SP0006</t>
  </si>
  <si>
    <t>DESA DENDANG</t>
  </si>
  <si>
    <t>SP0022</t>
  </si>
  <si>
    <t>DES AIR ROTAN</t>
  </si>
  <si>
    <t>DESA AIR ROTAN</t>
  </si>
  <si>
    <t>SP0014</t>
  </si>
  <si>
    <t>SP0023</t>
  </si>
  <si>
    <t>DESA BALOK</t>
  </si>
  <si>
    <t>SP0001</t>
  </si>
  <si>
    <t xml:space="preserve"> MASTER GREEN</t>
  </si>
  <si>
    <t>SP0063</t>
  </si>
  <si>
    <t>SP0021</t>
  </si>
  <si>
    <t>SP0052</t>
  </si>
  <si>
    <t>BIRAH TRANS SIDOREJO</t>
  </si>
  <si>
    <t>SP0051</t>
  </si>
  <si>
    <t>SP0002</t>
  </si>
  <si>
    <t>BIRAH</t>
  </si>
  <si>
    <t>SP0038</t>
  </si>
  <si>
    <t>SP0003</t>
  </si>
  <si>
    <t>SP0029</t>
  </si>
  <si>
    <t>DESA LILANGAN</t>
  </si>
  <si>
    <t>180502B0866A</t>
  </si>
  <si>
    <t>SP0020</t>
  </si>
  <si>
    <t>SP0004</t>
  </si>
  <si>
    <t>SP0056</t>
  </si>
  <si>
    <t>TRANS LIMBUNGAN</t>
  </si>
  <si>
    <t>SP0057</t>
  </si>
  <si>
    <t>SP0044</t>
  </si>
  <si>
    <t>SP0019</t>
  </si>
  <si>
    <t>SP0037</t>
  </si>
  <si>
    <t>SP0027</t>
  </si>
  <si>
    <t>SP0045</t>
  </si>
  <si>
    <t>SP0046</t>
  </si>
  <si>
    <t>SP0047</t>
  </si>
  <si>
    <t>SP0048</t>
  </si>
  <si>
    <t>SP0058</t>
  </si>
  <si>
    <t>TRANS LILANGAN</t>
  </si>
  <si>
    <t>SP0059</t>
  </si>
  <si>
    <t>SP0005</t>
  </si>
  <si>
    <t>DESA LIMBUNGAN</t>
  </si>
  <si>
    <t>SP0017</t>
  </si>
  <si>
    <t>SP0036</t>
  </si>
  <si>
    <t>JL DESA LIMBUNGAN</t>
  </si>
  <si>
    <t>SP0015</t>
  </si>
  <si>
    <t>DESA SUGE</t>
  </si>
  <si>
    <t>391=1</t>
  </si>
  <si>
    <t>SP0050</t>
  </si>
  <si>
    <t>CENTRADO/MJT</t>
  </si>
  <si>
    <t>SP0066</t>
  </si>
  <si>
    <t>DESA PESAK</t>
  </si>
  <si>
    <t>KWH 3 PHAS PT HASIL SAWIT BINA SEJAHTERA</t>
  </si>
  <si>
    <t>SP0055</t>
  </si>
  <si>
    <t>DESA SIMPANG PESAK</t>
  </si>
  <si>
    <t>SP0016</t>
  </si>
  <si>
    <t>TK0018</t>
  </si>
  <si>
    <t>DESA DUKONG</t>
  </si>
  <si>
    <t>TK0003</t>
  </si>
  <si>
    <t>TK0012</t>
  </si>
  <si>
    <t>DESA AIR MEMBALUN</t>
  </si>
  <si>
    <t>TK0001</t>
  </si>
  <si>
    <t>TANJUNG BELANTU</t>
  </si>
  <si>
    <t>TK0019</t>
  </si>
  <si>
    <t>TK0004</t>
  </si>
  <si>
    <t>180507B0063</t>
  </si>
  <si>
    <t>TK0005</t>
  </si>
  <si>
    <t>BATU BELINDA</t>
  </si>
  <si>
    <t>TK0008</t>
  </si>
  <si>
    <t>DESA PERUPUK</t>
  </si>
  <si>
    <t>1908881000-026</t>
  </si>
  <si>
    <t>TK0021</t>
  </si>
  <si>
    <t>DESA BATU ITAM</t>
  </si>
  <si>
    <t>TK0006</t>
  </si>
  <si>
    <t>Ds. Batu Belida</t>
  </si>
  <si>
    <t>STRATLITE</t>
  </si>
  <si>
    <t>TK0007</t>
  </si>
  <si>
    <t>DESA GUSONG LANTAI</t>
  </si>
  <si>
    <t>TK0010</t>
  </si>
  <si>
    <t>BATU AIR</t>
  </si>
  <si>
    <t>TK0011</t>
  </si>
  <si>
    <t>TK0023</t>
  </si>
  <si>
    <t>1900881000-025</t>
  </si>
  <si>
    <t>TK0017</t>
  </si>
  <si>
    <t>TK0020</t>
  </si>
  <si>
    <t>TK0022</t>
  </si>
  <si>
    <t>TANJUNG BATU ITAM</t>
  </si>
  <si>
    <t>1900881000-023</t>
  </si>
  <si>
    <t>TK0002</t>
  </si>
  <si>
    <t>DESA AIR KELUMPANG</t>
  </si>
  <si>
    <t>0.947</t>
  </si>
  <si>
    <t>GT0009</t>
  </si>
  <si>
    <t>JL LIDUN</t>
  </si>
  <si>
    <t>GT0054</t>
  </si>
  <si>
    <t>JL BATU PENYU</t>
  </si>
  <si>
    <t>GT0013</t>
  </si>
  <si>
    <t>JL JANGKAR ASAM</t>
  </si>
  <si>
    <t>GT0039</t>
  </si>
  <si>
    <t>GT0074</t>
  </si>
  <si>
    <t>Lisdes Gusong China</t>
  </si>
  <si>
    <t>GT0079</t>
  </si>
  <si>
    <t>JL ARAH PT TOMMY</t>
  </si>
  <si>
    <t>170102B0033A</t>
  </si>
  <si>
    <t>GT0008</t>
  </si>
  <si>
    <t>GT0030</t>
  </si>
  <si>
    <t>GT0075</t>
  </si>
  <si>
    <t>GUSONG CINA</t>
  </si>
  <si>
    <t>GT0057</t>
  </si>
  <si>
    <t>GT0024</t>
  </si>
  <si>
    <t>JL SIMPANG RENGGIANG</t>
  </si>
  <si>
    <t>GT0077</t>
  </si>
  <si>
    <t>161202B1450A</t>
  </si>
  <si>
    <t>GT0004</t>
  </si>
  <si>
    <t>JL RAYA GANTUNG</t>
  </si>
  <si>
    <t>GT0063</t>
  </si>
  <si>
    <t>1400031007-637</t>
  </si>
  <si>
    <t>GT0056</t>
  </si>
  <si>
    <t>MG0148</t>
  </si>
  <si>
    <t>JL LINTANG</t>
  </si>
  <si>
    <t>BENTAIAN</t>
  </si>
  <si>
    <t>GT0049</t>
  </si>
  <si>
    <t>GT0061</t>
  </si>
  <si>
    <t>130502 B 0095</t>
  </si>
  <si>
    <t>GT0011</t>
  </si>
  <si>
    <t>GT0038</t>
  </si>
  <si>
    <t>GT0050</t>
  </si>
  <si>
    <t>GT0046</t>
  </si>
  <si>
    <t>Nameplate terhimpit tiang</t>
  </si>
  <si>
    <t>0.931</t>
  </si>
  <si>
    <t>GT0040</t>
  </si>
  <si>
    <t>GT0051</t>
  </si>
  <si>
    <t>GT0072</t>
  </si>
  <si>
    <t>JL LASKAR PELANGI</t>
  </si>
  <si>
    <t>GT0025</t>
  </si>
  <si>
    <t>JL JAYA</t>
  </si>
  <si>
    <t>GT0068</t>
  </si>
  <si>
    <t>GT0002</t>
  </si>
  <si>
    <t>140304C0066</t>
  </si>
  <si>
    <t>GT0031</t>
  </si>
  <si>
    <t>GT0052</t>
  </si>
  <si>
    <t>GT0001</t>
  </si>
  <si>
    <t>GT0069</t>
  </si>
  <si>
    <t>GT0037</t>
  </si>
  <si>
    <t>GT0003</t>
  </si>
  <si>
    <t>JL DAMAI GANTUNG</t>
  </si>
  <si>
    <t>GT0017</t>
  </si>
  <si>
    <t>JL PASAR GANTUNG</t>
  </si>
  <si>
    <t>170102B0043A</t>
  </si>
  <si>
    <t>GT0070</t>
  </si>
  <si>
    <t>GT0036</t>
  </si>
  <si>
    <t>GT0071</t>
  </si>
  <si>
    <t>GT0016</t>
  </si>
  <si>
    <t>JL MELATI DEPAN KANTOR TIMAH</t>
  </si>
  <si>
    <t>GT0014</t>
  </si>
  <si>
    <t>GUDANG PT TIMAH</t>
  </si>
  <si>
    <t>KWH 3PHASA PT TIMAH</t>
  </si>
  <si>
    <t>GT0035</t>
  </si>
  <si>
    <t>JL KP SEBERANG</t>
  </si>
  <si>
    <t>GT0066</t>
  </si>
  <si>
    <t>JL A YANI</t>
  </si>
  <si>
    <t>GT0080</t>
  </si>
  <si>
    <t>PDAM GANTUNG</t>
  </si>
  <si>
    <t>1836D0161942</t>
  </si>
  <si>
    <t>KWH 3PHASA PDAM GANTUNG</t>
  </si>
  <si>
    <t>GT0007</t>
  </si>
  <si>
    <t>JL A YANI SEBERANG PDAM</t>
  </si>
  <si>
    <t>GT0083</t>
  </si>
  <si>
    <t>GT0084</t>
  </si>
  <si>
    <t>UJUNG LINTANG</t>
  </si>
  <si>
    <t>GT0088</t>
  </si>
  <si>
    <t>GT0086</t>
  </si>
  <si>
    <t>PESAK</t>
  </si>
  <si>
    <t>GT0032</t>
  </si>
  <si>
    <t>GT0053</t>
  </si>
  <si>
    <t>GT0012</t>
  </si>
  <si>
    <t>JL PLN</t>
  </si>
</sst>
</file>

<file path=xl/styles.xml><?xml version="1.0" encoding="utf-8"?>
<styleSheet xmlns="http://schemas.openxmlformats.org/spreadsheetml/2006/main" xmlns:mc="http://schemas.openxmlformats.org/markup-compatibility/2006" xmlns:x14ac="http://schemas.microsoft.com/office/spreadsheetml/2009/9/ac" mc:Ignorable="x14ac">
  <numFmts count="47">
    <numFmt numFmtId="7" formatCode="&quot;$&quot;#,##0.00_);\(&quot;$&quot;#,##0.00\)"/>
    <numFmt numFmtId="42" formatCode="_(&quot;$&quot;* #,##0_);_(&quot;$&quot;* \(#,##0\);_(&quot;$&quot;* &quot;-&quot;_);_(@_)"/>
    <numFmt numFmtId="41" formatCode="_(* #,##0_);_(* \(#,##0\);_(* &quot;-&quot;_);_(@_)"/>
    <numFmt numFmtId="43" formatCode="_(* #,##0.00_);_(* \(#,##0.00\);_(* &quot;-&quot;??_);_(@_)"/>
    <numFmt numFmtId="164" formatCode="&quot;Rp&quot;#,##0;\-&quot;Rp&quot;#,##0"/>
    <numFmt numFmtId="165" formatCode="&quot;Rp&quot;#,##0;[Red]\-&quot;Rp&quot;#,##0"/>
    <numFmt numFmtId="166" formatCode="_-&quot;Rp&quot;* #,##0_-;\-&quot;Rp&quot;* #,##0_-;_-&quot;Rp&quot;* &quot;-&quot;_-;_-@_-"/>
    <numFmt numFmtId="167" formatCode="_-* #,##0_-;\-* #,##0_-;_-* &quot;-&quot;_-;_-@_-"/>
    <numFmt numFmtId="168" formatCode="_-&quot;Rp&quot;* #,##0.00_-;\-&quot;Rp&quot;* #,##0.00_-;_-&quot;Rp&quot;* &quot;-&quot;??_-;_-@_-"/>
    <numFmt numFmtId="169" formatCode="_-* #,##0.00_-;\-* #,##0.00_-;_-* &quot;-&quot;??_-;_-@_-"/>
    <numFmt numFmtId="170" formatCode="_(&quot;Rp&quot;* #,##0_);_(&quot;Rp&quot;* \(#,##0\);_(&quot;Rp&quot;* &quot;-&quot;_);_(@_)"/>
    <numFmt numFmtId="171" formatCode="_(&quot;Rp&quot;* #,##0.00_);_(&quot;Rp&quot;* \(#,##0.00\);_(&quot;Rp&quot;* &quot;-&quot;??_);_(@_)"/>
    <numFmt numFmtId="172" formatCode="[$-F800]dddd\,\ mmmm\ dd\,\ yyyy"/>
    <numFmt numFmtId="173" formatCode="_(* #,##0.0_);_(* \(#,##0.0\);_(* &quot;-&quot;_);_(@_)"/>
    <numFmt numFmtId="174" formatCode="[$-F400]h:mm:ss\ AM/PM"/>
    <numFmt numFmtId="175" formatCode="#,##0;\-#,##0;&quot;-&quot;"/>
    <numFmt numFmtId="176" formatCode="mmm\.yy"/>
    <numFmt numFmtId="177" formatCode="d\.m\.yy\ h:mm"/>
    <numFmt numFmtId="178" formatCode="0&quot;  &quot;"/>
    <numFmt numFmtId="179" formatCode="\(0%\)"/>
    <numFmt numFmtId="180" formatCode="0.0"/>
    <numFmt numFmtId="181" formatCode="_(* ###,0&quot;.&quot;00_);_(* \(###,0&quot;.&quot;00\);_(* &quot;-&quot;??_);_(@_)"/>
    <numFmt numFmtId="182" formatCode="\$#,##0\ ;\(\$#,##0\)"/>
    <numFmt numFmtId="183" formatCode="0.0000"/>
    <numFmt numFmtId="184" formatCode="&quot; &quot;#,##0.00_);[Red]\(&quot; &quot;#,##0.00\)"/>
    <numFmt numFmtId="185" formatCode="0.0_);\(0.0\)"/>
    <numFmt numFmtId="186" formatCode="#."/>
    <numFmt numFmtId="187" formatCode="_([$€]* #,##0.00_);_([$€]* \(#,##0.00\);_([$€]* &quot;-&quot;??_);_(@_)"/>
    <numFmt numFmtId="188" formatCode="_([$Rp-421]* #,##0_);_([$Rp-421]* \(#,##0\);_([$Rp-421]* &quot;-&quot;??_);_(@_)"/>
    <numFmt numFmtId="189" formatCode="mm/dd/yy"/>
    <numFmt numFmtId="190" formatCode="0.00&quot;  &quot;"/>
    <numFmt numFmtId="191" formatCode="&quot;\&quot;#,##0;[Red]&quot;\&quot;&quot;\&quot;\-#,##0"/>
    <numFmt numFmtId="192" formatCode="&quot;\&quot;#,##0.00;[Red]&quot;\&quot;&quot;\&quot;&quot;\&quot;&quot;\&quot;&quot;\&quot;&quot;\&quot;\-#,##0.00"/>
    <numFmt numFmtId="193" formatCode="&quot;\&quot;#,##0.00;[Red]&quot;\&quot;\-#,##0.00"/>
    <numFmt numFmtId="194" formatCode="&quot;\&quot;#,##0;[Red]&quot;\&quot;\-#,##0"/>
    <numFmt numFmtId="195" formatCode="_(* #,##0_);_(* \(#,##0\);_(* &quot;-&quot;??_);_(@_)"/>
    <numFmt numFmtId="196" formatCode="0.0%"/>
    <numFmt numFmtId="197" formatCode="0.000"/>
    <numFmt numFmtId="198" formatCode="#,##0.000000"/>
    <numFmt numFmtId="199" formatCode="0.000000"/>
    <numFmt numFmtId="200" formatCode="_ * #,##0_ ;_ * \-#,##0_ ;_ * &quot;-&quot;_ ;_ @_ "/>
    <numFmt numFmtId="201" formatCode="_(* #,##0.00_);_(* \(#,##0.00\);_(* &quot;-&quot;_);_(@_)"/>
    <numFmt numFmtId="202" formatCode="&quot;=  &quot;0&quot; % &quot;"/>
    <numFmt numFmtId="203" formatCode="_ * #,##0.00_ ;_ * \-#,##0.00_ ;_ * &quot;-&quot;_ ;_ @_ "/>
    <numFmt numFmtId="204" formatCode="hh:mm;@"/>
    <numFmt numFmtId="205" formatCode="[$-406]d:\ mmmm\ yyyy;@"/>
    <numFmt numFmtId="206" formatCode="#,##0.0000000"/>
  </numFmts>
  <fonts count="117">
    <font>
      <sz val="11"/>
      <color theme="1"/>
      <name val="Calibri"/>
      <family val="2"/>
      <scheme val="minor"/>
    </font>
    <font>
      <sz val="11"/>
      <color theme="1"/>
      <name val="Calibri"/>
      <family val="2"/>
      <scheme val="minor"/>
    </font>
    <font>
      <sz val="12"/>
      <name val="Arial"/>
      <family val="2"/>
    </font>
    <font>
      <sz val="12"/>
      <color indexed="59"/>
      <name val="Bookman Old Style"/>
      <family val="1"/>
    </font>
    <font>
      <sz val="12"/>
      <color theme="1"/>
      <name val="Bookman Old Style"/>
      <family val="1"/>
    </font>
    <font>
      <sz val="12"/>
      <color rgb="FFFF0000"/>
      <name val="Bookman Old Style"/>
      <family val="1"/>
    </font>
    <font>
      <sz val="12"/>
      <color rgb="FF333300"/>
      <name val="Bookman Old Style"/>
      <family val="1"/>
    </font>
    <font>
      <sz val="12"/>
      <name val="Bookman Old Style"/>
      <family val="1"/>
    </font>
    <font>
      <i/>
      <sz val="12"/>
      <color indexed="59"/>
      <name val="Bookman Old Style"/>
      <family val="1"/>
    </font>
    <font>
      <b/>
      <sz val="36"/>
      <color indexed="59"/>
      <name val="Bookman Old Style"/>
      <family val="1"/>
    </font>
    <font>
      <b/>
      <sz val="12"/>
      <name val="Bookman Old Style"/>
      <family val="1"/>
    </font>
    <font>
      <sz val="12"/>
      <color rgb="FF000000"/>
      <name val="Bookman Old Style"/>
      <family val="1"/>
    </font>
    <font>
      <sz val="10"/>
      <name val="Arial"/>
      <family val="2"/>
    </font>
    <font>
      <sz val="11"/>
      <color indexed="8"/>
      <name val="Calibri"/>
      <family val="2"/>
    </font>
    <font>
      <sz val="11"/>
      <color indexed="9"/>
      <name val="Calibri"/>
      <family val="2"/>
    </font>
    <font>
      <sz val="11"/>
      <color indexed="20"/>
      <name val="Calibri"/>
      <family val="2"/>
    </font>
    <font>
      <sz val="12"/>
      <name val="¹UAAA¼"/>
      <family val="3"/>
      <charset val="255"/>
    </font>
    <font>
      <sz val="10"/>
      <color indexed="8"/>
      <name val="Arial"/>
      <family val="2"/>
    </font>
    <font>
      <sz val="10"/>
      <name val="Times"/>
      <family val="1"/>
    </font>
    <font>
      <b/>
      <sz val="11"/>
      <color indexed="52"/>
      <name val="Calibri"/>
      <family val="2"/>
    </font>
    <font>
      <sz val="7"/>
      <name val="Times New Roman"/>
      <family val="1"/>
    </font>
    <font>
      <b/>
      <sz val="11"/>
      <color indexed="9"/>
      <name val="Calibri"/>
      <family val="2"/>
    </font>
    <font>
      <sz val="12"/>
      <name val="Helv"/>
    </font>
    <font>
      <sz val="11"/>
      <color indexed="8"/>
      <name val="Calibri"/>
      <family val="2"/>
      <charset val="1"/>
    </font>
    <font>
      <sz val="12"/>
      <name val="Times New Roman"/>
      <family val="1"/>
    </font>
    <font>
      <sz val="11"/>
      <color theme="1"/>
      <name val="Calibri"/>
      <family val="2"/>
      <charset val="1"/>
      <scheme val="minor"/>
    </font>
    <font>
      <sz val="10"/>
      <name val="Arial"/>
      <family val="2"/>
      <charset val="1"/>
    </font>
    <font>
      <sz val="10"/>
      <name val="Book Antiqua"/>
      <family val="1"/>
    </font>
    <font>
      <sz val="9"/>
      <name val="Arial"/>
      <family val="2"/>
    </font>
    <font>
      <sz val="10"/>
      <name val="Tahoma"/>
      <family val="2"/>
    </font>
    <font>
      <sz val="8"/>
      <name val="Arial"/>
      <family val="2"/>
    </font>
    <font>
      <sz val="10"/>
      <name val="MS Serif"/>
      <family val="1"/>
    </font>
    <font>
      <sz val="13"/>
      <name val="Times New Roman"/>
      <family val="1"/>
    </font>
    <font>
      <sz val="14"/>
      <name val="Helv"/>
    </font>
    <font>
      <sz val="1"/>
      <color indexed="16"/>
      <name val="Courier"/>
      <family val="3"/>
    </font>
    <font>
      <sz val="10"/>
      <name val="Courier"/>
      <family val="3"/>
    </font>
    <font>
      <sz val="12"/>
      <name val="DUTCH"/>
    </font>
    <font>
      <sz val="24"/>
      <color indexed="13"/>
      <name val="SWISS"/>
    </font>
    <font>
      <sz val="10"/>
      <color indexed="16"/>
      <name val="MS Serif"/>
      <family val="1"/>
    </font>
    <font>
      <i/>
      <sz val="11"/>
      <color indexed="23"/>
      <name val="Calibri"/>
      <family val="2"/>
    </font>
    <font>
      <b/>
      <sz val="16"/>
      <name val="DUTCH"/>
    </font>
    <font>
      <sz val="11"/>
      <color indexed="17"/>
      <name val="Calibri"/>
      <family val="2"/>
    </font>
    <font>
      <b/>
      <sz val="12"/>
      <name val="Arial"/>
      <family val="2"/>
    </font>
    <font>
      <b/>
      <sz val="15"/>
      <color indexed="56"/>
      <name val="Calibri"/>
      <family val="2"/>
    </font>
    <font>
      <b/>
      <sz val="13"/>
      <color indexed="56"/>
      <name val="Calibri"/>
      <family val="2"/>
    </font>
    <font>
      <b/>
      <sz val="11"/>
      <color indexed="56"/>
      <name val="Calibri"/>
      <family val="2"/>
    </font>
    <font>
      <b/>
      <sz val="1"/>
      <color indexed="16"/>
      <name val="Courier"/>
      <family val="3"/>
    </font>
    <font>
      <b/>
      <sz val="1"/>
      <color indexed="16"/>
      <name val="Courier New"/>
      <family val="3"/>
    </font>
    <font>
      <u/>
      <sz val="10"/>
      <color indexed="12"/>
      <name val="Arial"/>
      <family val="2"/>
    </font>
    <font>
      <sz val="11"/>
      <color indexed="62"/>
      <name val="Calibri"/>
      <family val="2"/>
    </font>
    <font>
      <b/>
      <sz val="14"/>
      <name val="Helv"/>
    </font>
    <font>
      <sz val="11"/>
      <color indexed="52"/>
      <name val="Calibri"/>
      <family val="2"/>
    </font>
    <font>
      <sz val="10"/>
      <color indexed="8"/>
      <name val="MS Sans Serif"/>
      <family val="2"/>
    </font>
    <font>
      <sz val="11"/>
      <color indexed="60"/>
      <name val="Calibri"/>
      <family val="2"/>
    </font>
    <font>
      <sz val="7"/>
      <name val="Small Fonts"/>
      <family val="2"/>
    </font>
    <font>
      <sz val="9"/>
      <color indexed="8"/>
      <name val="Minima SSi"/>
      <family val="2"/>
    </font>
    <font>
      <sz val="10"/>
      <color rgb="FF000000"/>
      <name val="Arial"/>
      <family val="2"/>
    </font>
    <font>
      <b/>
      <sz val="11"/>
      <color indexed="63"/>
      <name val="Calibri"/>
      <family val="2"/>
    </font>
    <font>
      <sz val="8"/>
      <name val="Helv"/>
    </font>
    <font>
      <b/>
      <i/>
      <sz val="8"/>
      <name val="Arial"/>
      <family val="2"/>
    </font>
    <font>
      <sz val="12"/>
      <name val="Univers (WN)"/>
      <family val="2"/>
    </font>
    <font>
      <b/>
      <sz val="12"/>
      <name val="MS Sans Serif"/>
      <family val="2"/>
    </font>
    <font>
      <sz val="12"/>
      <name val="MS Sans Serif"/>
      <family val="2"/>
    </font>
    <font>
      <b/>
      <sz val="9"/>
      <name val="Arial"/>
      <family val="2"/>
    </font>
    <font>
      <b/>
      <sz val="8"/>
      <color indexed="8"/>
      <name val="Helv"/>
    </font>
    <font>
      <sz val="24"/>
      <color indexed="13"/>
      <name val="Helv"/>
    </font>
    <font>
      <b/>
      <sz val="18"/>
      <color indexed="56"/>
      <name val="Cambria"/>
      <family val="2"/>
    </font>
    <font>
      <b/>
      <sz val="11"/>
      <color indexed="8"/>
      <name val="Calibri"/>
      <family val="2"/>
    </font>
    <font>
      <sz val="11"/>
      <color indexed="10"/>
      <name val="Calibri"/>
      <family val="2"/>
    </font>
    <font>
      <sz val="14"/>
      <name val="뼻뮝"/>
      <family val="3"/>
      <charset val="255"/>
    </font>
    <font>
      <sz val="12"/>
      <name val="뼻뮝"/>
      <family val="1"/>
      <charset val="255"/>
    </font>
    <font>
      <sz val="12"/>
      <name val="바탕체"/>
      <family val="1"/>
      <charset val="255"/>
    </font>
    <font>
      <sz val="10"/>
      <name val="굴림체"/>
      <family val="3"/>
      <charset val="255"/>
    </font>
    <font>
      <b/>
      <sz val="12"/>
      <color indexed="59"/>
      <name val="Bookman Old Style"/>
      <family val="1"/>
    </font>
    <font>
      <b/>
      <sz val="12"/>
      <color rgb="FF333300"/>
      <name val="Bookman Old Style"/>
      <family val="1"/>
    </font>
    <font>
      <b/>
      <sz val="12"/>
      <color theme="0"/>
      <name val="Bookman Old Style"/>
      <family val="1"/>
    </font>
    <font>
      <b/>
      <sz val="12"/>
      <color theme="0"/>
      <name val="Calibri"/>
      <family val="2"/>
    </font>
    <font>
      <sz val="12"/>
      <color theme="1"/>
      <name val="Times New Roman"/>
      <family val="1"/>
    </font>
    <font>
      <b/>
      <sz val="12"/>
      <color theme="1"/>
      <name val="Times New Roman"/>
      <family val="1"/>
    </font>
    <font>
      <b/>
      <sz val="11"/>
      <color theme="1"/>
      <name val="Calibri"/>
      <family val="2"/>
      <scheme val="minor"/>
    </font>
    <font>
      <b/>
      <sz val="20"/>
      <color theme="1"/>
      <name val="Calibri"/>
      <family val="2"/>
      <scheme val="minor"/>
    </font>
    <font>
      <b/>
      <sz val="18"/>
      <color rgb="FFFFFFFF"/>
      <name val="Calibri"/>
      <family val="2"/>
    </font>
    <font>
      <sz val="18"/>
      <color rgb="FF000000"/>
      <name val="Calibri"/>
      <family val="2"/>
    </font>
    <font>
      <sz val="12"/>
      <color rgb="FF000000"/>
      <name val="Calibri"/>
      <family val="2"/>
    </font>
    <font>
      <b/>
      <sz val="12"/>
      <color theme="1"/>
      <name val="Calibri"/>
      <family val="2"/>
      <scheme val="minor"/>
    </font>
    <font>
      <b/>
      <sz val="14"/>
      <color theme="1"/>
      <name val="Calibri"/>
      <family val="2"/>
      <scheme val="minor"/>
    </font>
    <font>
      <b/>
      <sz val="11"/>
      <color rgb="FFFF0000"/>
      <name val="Calibri"/>
      <family val="2"/>
      <scheme val="minor"/>
    </font>
    <font>
      <b/>
      <sz val="12"/>
      <color theme="1"/>
      <name val="Bookman Old Style"/>
      <family val="1"/>
    </font>
    <font>
      <sz val="14"/>
      <color indexed="59"/>
      <name val="Bookman Old Style"/>
      <family val="1"/>
    </font>
    <font>
      <b/>
      <sz val="9"/>
      <color indexed="81"/>
      <name val="Tahoma"/>
      <family val="2"/>
    </font>
    <font>
      <sz val="8"/>
      <color theme="1"/>
      <name val="Calibri"/>
      <family val="2"/>
      <scheme val="minor"/>
    </font>
    <font>
      <sz val="9"/>
      <color indexed="59"/>
      <name val="Bookman Old Style"/>
      <family val="1"/>
    </font>
    <font>
      <sz val="10"/>
      <color indexed="59"/>
      <name val="Bookman Old Style"/>
      <family val="1"/>
    </font>
    <font>
      <sz val="8"/>
      <name val="Bookman Old Style"/>
      <family val="1"/>
    </font>
    <font>
      <sz val="8"/>
      <name val="Calibri"/>
      <family val="2"/>
      <scheme val="minor"/>
    </font>
    <font>
      <sz val="11"/>
      <color rgb="FF000000"/>
      <name val="Calibri"/>
      <family val="2"/>
    </font>
    <font>
      <sz val="11"/>
      <color rgb="FF000000"/>
      <name val="Calibri"/>
      <family val="2"/>
    </font>
    <font>
      <b/>
      <sz val="24"/>
      <color indexed="59"/>
      <name val="Bookman Old Style"/>
      <family val="1"/>
    </font>
    <font>
      <sz val="12"/>
      <name val="Calibri"/>
      <family val="2"/>
    </font>
    <font>
      <sz val="12"/>
      <color theme="1"/>
      <name val="Calibri"/>
      <family val="2"/>
    </font>
    <font>
      <sz val="12"/>
      <color indexed="59"/>
      <name val="Calibri"/>
      <family val="2"/>
    </font>
    <font>
      <b/>
      <sz val="12"/>
      <name val="Bookman Old Style"/>
      <family val="1"/>
      <charset val="1"/>
    </font>
    <font>
      <b/>
      <sz val="12"/>
      <name val="Bookman Old Style"/>
      <family val="2"/>
      <charset val="1"/>
    </font>
    <font>
      <b/>
      <sz val="12"/>
      <name val="Calibri"/>
      <family val="2"/>
    </font>
    <font>
      <b/>
      <sz val="8.4"/>
      <name val="Bookman Old Style"/>
      <family val="1"/>
    </font>
    <font>
      <sz val="12"/>
      <color theme="1"/>
      <name val="Calibri"/>
      <family val="2"/>
      <scheme val="minor"/>
    </font>
    <font>
      <sz val="11"/>
      <color theme="1"/>
      <name val="Calibri"/>
      <family val="2"/>
    </font>
    <font>
      <b/>
      <sz val="10"/>
      <name val="Arial"/>
      <family val="2"/>
    </font>
    <font>
      <sz val="10"/>
      <name val="Times New Roman"/>
      <family val="1"/>
    </font>
    <font>
      <i/>
      <sz val="10"/>
      <name val="Arial"/>
      <family val="2"/>
    </font>
    <font>
      <i/>
      <sz val="8"/>
      <name val="Arial"/>
      <family val="2"/>
      <charset val="1"/>
    </font>
    <font>
      <i/>
      <sz val="8"/>
      <name val="Arial"/>
      <family val="2"/>
    </font>
    <font>
      <i/>
      <sz val="8"/>
      <name val="Calibri"/>
      <family val="2"/>
    </font>
    <font>
      <i/>
      <sz val="8"/>
      <name val="Times New Roman"/>
      <family val="1"/>
    </font>
    <font>
      <b/>
      <sz val="14"/>
      <name val="Calibri"/>
      <family val="2"/>
      <scheme val="minor"/>
    </font>
    <font>
      <sz val="11"/>
      <color rgb="FF000000"/>
      <name val="Calibri"/>
    </font>
    <font>
      <b/>
      <sz val="11"/>
      <color rgb="FF000000"/>
      <name val="Calibri"/>
      <family val="2"/>
    </font>
  </fonts>
  <fills count="7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theme="0"/>
        <bgColor indexed="64"/>
      </patternFill>
    </fill>
    <fill>
      <patternFill patternType="solid">
        <fgColor theme="3" tint="0.39948728904080327"/>
        <bgColor indexed="64"/>
      </patternFill>
    </fill>
    <fill>
      <patternFill patternType="solid">
        <fgColor theme="3" tint="0.39948728904080327"/>
        <bgColor rgb="FFB2A1C7"/>
      </patternFill>
    </fill>
    <fill>
      <patternFill patternType="solid">
        <fgColor rgb="FF00B05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9"/>
      </patternFill>
    </fill>
    <fill>
      <patternFill patternType="solid">
        <fgColor indexed="12"/>
        <bgColor indexed="12"/>
      </patternFill>
    </fill>
    <fill>
      <patternFill patternType="solid">
        <fgColor indexed="13"/>
        <bgColor indexed="13"/>
      </patternFill>
    </fill>
    <fill>
      <patternFill patternType="solid">
        <fgColor indexed="22"/>
        <bgColor indexed="64"/>
      </patternFill>
    </fill>
    <fill>
      <patternFill patternType="solid">
        <fgColor indexed="26"/>
        <bgColor indexed="64"/>
      </patternFill>
    </fill>
    <fill>
      <patternFill patternType="solid">
        <fgColor indexed="13"/>
      </patternFill>
    </fill>
    <fill>
      <patternFill patternType="solid">
        <fgColor indexed="43"/>
      </patternFill>
    </fill>
    <fill>
      <patternFill patternType="solid">
        <fgColor indexed="26"/>
      </patternFill>
    </fill>
    <fill>
      <patternFill patternType="solid">
        <fgColor indexed="9"/>
        <bgColor indexed="9"/>
      </patternFill>
    </fill>
    <fill>
      <patternFill patternType="solid">
        <fgColor indexed="12"/>
      </patternFill>
    </fill>
    <fill>
      <patternFill patternType="solid">
        <fgColor theme="4" tint="0.79998168889431442"/>
        <bgColor indexed="64"/>
      </patternFill>
    </fill>
    <fill>
      <patternFill patternType="solid">
        <fgColor theme="4"/>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6"/>
        <bgColor indexed="64"/>
      </patternFill>
    </fill>
    <fill>
      <patternFill patternType="solid">
        <fgColor rgb="FF00B0F0"/>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rgb="FF4F81BD"/>
        <bgColor indexed="64"/>
      </patternFill>
    </fill>
    <fill>
      <patternFill patternType="solid">
        <fgColor rgb="FFD0D8E8"/>
        <bgColor indexed="64"/>
      </patternFill>
    </fill>
    <fill>
      <patternFill patternType="solid">
        <fgColor rgb="FFE9EDF4"/>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theme="1"/>
        <bgColor indexed="64"/>
      </patternFill>
    </fill>
    <fill>
      <patternFill patternType="solid">
        <fgColor rgb="FF0070C0"/>
        <bgColor indexed="64"/>
      </patternFill>
    </fill>
    <fill>
      <patternFill patternType="solid">
        <fgColor rgb="FFFFC000"/>
        <bgColor indexed="64"/>
      </patternFill>
    </fill>
    <fill>
      <patternFill patternType="solid">
        <fgColor rgb="FFFF0000"/>
        <bgColor rgb="FFB2A1C7"/>
      </patternFill>
    </fill>
    <fill>
      <patternFill patternType="solid">
        <fgColor theme="1"/>
        <bgColor rgb="FFB2A1C7"/>
      </patternFill>
    </fill>
    <fill>
      <patternFill patternType="solid">
        <fgColor theme="9" tint="-0.249977111117893"/>
        <bgColor indexed="64"/>
      </patternFill>
    </fill>
    <fill>
      <patternFill patternType="solid">
        <fgColor rgb="FF28E883"/>
        <bgColor indexed="64"/>
      </patternFill>
    </fill>
    <fill>
      <patternFill patternType="solid">
        <fgColor theme="7" tint="0.39997558519241921"/>
        <bgColor indexed="64"/>
      </patternFill>
    </fill>
    <fill>
      <patternFill patternType="solid">
        <fgColor rgb="FF24FC29"/>
        <bgColor indexed="64"/>
      </patternFill>
    </fill>
    <fill>
      <patternFill patternType="solid">
        <fgColor theme="9" tint="0.79998168889431442"/>
        <bgColor indexed="64"/>
      </patternFill>
    </fill>
  </fills>
  <borders count="120">
    <border>
      <left/>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8"/>
      </left>
      <right style="thin">
        <color indexed="8"/>
      </right>
      <top style="thin">
        <color indexed="8"/>
      </top>
      <bottom style="thin">
        <color indexed="8"/>
      </bottom>
      <diagonal/>
    </border>
    <border>
      <left style="thin">
        <color indexed="8"/>
      </left>
      <right style="thin">
        <color indexed="8"/>
      </right>
      <top style="double">
        <color indexed="8"/>
      </top>
      <bottom style="thin">
        <color indexed="8"/>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hair">
        <color indexed="64"/>
      </left>
      <right style="hair">
        <color indexed="64"/>
      </right>
      <top style="thin">
        <color indexed="64"/>
      </top>
      <bottom/>
      <diagonal/>
    </border>
    <border>
      <left style="hair">
        <color indexed="64"/>
      </left>
      <right style="hair">
        <color indexed="64"/>
      </right>
      <top style="double">
        <color indexed="64"/>
      </top>
      <bottom/>
      <diagonal/>
    </border>
    <border>
      <left/>
      <right/>
      <top style="thin">
        <color indexed="62"/>
      </top>
      <bottom style="double">
        <color indexed="62"/>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bottom style="hair">
        <color indexed="64"/>
      </bottom>
      <diagonal/>
    </border>
    <border>
      <left style="thin">
        <color indexed="64"/>
      </left>
      <right style="thin">
        <color indexed="64"/>
      </right>
      <top/>
      <bottom style="hair">
        <color indexed="64"/>
      </bottom>
      <diagonal/>
    </border>
    <border>
      <left style="thin">
        <color indexed="64"/>
      </left>
      <right style="medium">
        <color indexed="64"/>
      </right>
      <top/>
      <bottom style="hair">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style="medium">
        <color indexed="64"/>
      </left>
      <right style="medium">
        <color indexed="64"/>
      </right>
      <top/>
      <bottom style="hair">
        <color indexed="64"/>
      </bottom>
      <diagonal/>
    </border>
    <border>
      <left style="medium">
        <color indexed="64"/>
      </left>
      <right style="medium">
        <color indexed="64"/>
      </right>
      <top style="hair">
        <color indexed="64"/>
      </top>
      <bottom style="hair">
        <color indexed="64"/>
      </bottom>
      <diagonal/>
    </border>
    <border>
      <left style="thin">
        <color indexed="64"/>
      </left>
      <right/>
      <top style="medium">
        <color indexed="64"/>
      </top>
      <bottom style="medium">
        <color indexed="64"/>
      </bottom>
      <diagonal/>
    </border>
    <border>
      <left/>
      <right/>
      <top style="hair">
        <color indexed="64"/>
      </top>
      <bottom style="hair">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thin">
        <color auto="1"/>
      </left>
      <right style="thin">
        <color auto="1"/>
      </right>
      <top style="thin">
        <color auto="1"/>
      </top>
      <bottom/>
      <diagonal/>
    </border>
    <border>
      <left style="medium">
        <color indexed="64"/>
      </left>
      <right style="medium">
        <color indexed="64"/>
      </right>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medium">
        <color indexed="64"/>
      </left>
      <right style="thin">
        <color indexed="64"/>
      </right>
      <top style="thin">
        <color indexed="64"/>
      </top>
      <bottom style="hair">
        <color indexed="64"/>
      </bottom>
      <diagonal/>
    </border>
    <border>
      <left style="thin">
        <color indexed="23"/>
      </left>
      <right style="thin">
        <color indexed="23"/>
      </right>
      <top style="thin">
        <color indexed="23"/>
      </top>
      <bottom style="thin">
        <color indexed="23"/>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auto="1"/>
      </left>
      <right/>
      <top style="thin">
        <color auto="1"/>
      </top>
      <bottom/>
      <diagonal/>
    </border>
    <border>
      <left style="thin">
        <color auto="1"/>
      </left>
      <right/>
      <top style="medium">
        <color auto="1"/>
      </top>
      <bottom style="thin">
        <color auto="1"/>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bottom/>
      <diagonal/>
    </border>
    <border>
      <left style="hair">
        <color indexed="64"/>
      </left>
      <right style="hair">
        <color indexed="64"/>
      </right>
      <top/>
      <bottom style="hair">
        <color indexed="64"/>
      </bottom>
      <diagonal/>
    </border>
    <border>
      <left style="hair">
        <color indexed="64"/>
      </left>
      <right style="medium">
        <color indexed="64"/>
      </right>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hair">
        <color indexed="64"/>
      </right>
      <top/>
      <bottom/>
      <diagonal/>
    </border>
    <border>
      <left style="medium">
        <color indexed="64"/>
      </left>
      <right/>
      <top style="medium">
        <color indexed="64"/>
      </top>
      <bottom style="medium">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thin">
        <color indexed="64"/>
      </left>
      <right/>
      <top style="thin">
        <color indexed="64"/>
      </top>
      <bottom/>
      <diagonal/>
    </border>
    <border>
      <left style="hair">
        <color indexed="64"/>
      </left>
      <right/>
      <top style="hair">
        <color indexed="64"/>
      </top>
      <bottom style="hair">
        <color indexed="64"/>
      </bottom>
      <diagonal/>
    </border>
    <border>
      <left style="medium">
        <color indexed="64"/>
      </left>
      <right style="hair">
        <color indexed="64"/>
      </right>
      <top/>
      <bottom style="hair">
        <color indexed="64"/>
      </bottom>
      <diagonal/>
    </border>
    <border>
      <left style="hair">
        <color indexed="64"/>
      </left>
      <right/>
      <top/>
      <bottom style="hair">
        <color indexed="64"/>
      </bottom>
      <diagonal/>
    </border>
    <border>
      <left style="medium">
        <color indexed="64"/>
      </left>
      <right style="hair">
        <color indexed="64"/>
      </right>
      <top style="medium">
        <color indexed="64"/>
      </top>
      <bottom/>
      <diagonal/>
    </border>
    <border>
      <left style="hair">
        <color indexed="64"/>
      </left>
      <right style="hair">
        <color indexed="64"/>
      </right>
      <top style="medium">
        <color indexed="64"/>
      </top>
      <bottom/>
      <diagonal/>
    </border>
    <border>
      <left style="hair">
        <color indexed="64"/>
      </left>
      <right/>
      <top style="medium">
        <color indexed="64"/>
      </top>
      <bottom/>
      <diagonal/>
    </border>
    <border>
      <left style="medium">
        <color indexed="64"/>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hair">
        <color indexed="64"/>
      </left>
      <right style="medium">
        <color indexed="64"/>
      </right>
      <top/>
      <bottom style="medium">
        <color indexed="64"/>
      </bottom>
      <diagonal/>
    </border>
    <border>
      <left style="hair">
        <color indexed="64"/>
      </left>
      <right/>
      <top/>
      <bottom/>
      <diagonal/>
    </border>
    <border>
      <left style="hair">
        <color indexed="64"/>
      </left>
      <right style="medium">
        <color indexed="64"/>
      </right>
      <top/>
      <bottom/>
      <diagonal/>
    </border>
    <border>
      <left/>
      <right style="medium">
        <color indexed="64"/>
      </right>
      <top/>
      <bottom style="medium">
        <color indexed="64"/>
      </bottom>
      <diagonal/>
    </border>
  </borders>
  <cellStyleXfs count="679">
    <xf numFmtId="0" fontId="0" fillId="0" borderId="0"/>
    <xf numFmtId="9" fontId="1" fillId="0" borderId="0" applyFont="0" applyFill="0" applyBorder="0" applyAlignment="0" applyProtection="0"/>
    <xf numFmtId="0" fontId="2" fillId="0" borderId="0"/>
    <xf numFmtId="41" fontId="12" fillId="0" borderId="0" applyFont="0" applyFill="0" applyBorder="0" applyAlignment="0" applyProtection="0"/>
    <xf numFmtId="0" fontId="1" fillId="0" borderId="0"/>
    <xf numFmtId="0" fontId="13"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18"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9" borderId="0" applyNumberFormat="0" applyBorder="0" applyAlignment="0" applyProtection="0"/>
    <xf numFmtId="0" fontId="14" fillId="20" borderId="0" applyNumberFormat="0" applyBorder="0" applyAlignment="0" applyProtection="0"/>
    <xf numFmtId="0" fontId="14" fillId="17" borderId="0" applyNumberFormat="0" applyBorder="0" applyAlignment="0" applyProtection="0"/>
    <xf numFmtId="0" fontId="14" fillId="18" borderId="0" applyNumberFormat="0" applyBorder="0" applyAlignment="0" applyProtection="0"/>
    <xf numFmtId="0" fontId="14"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6" borderId="0" applyNumberFormat="0" applyBorder="0" applyAlignment="0" applyProtection="0"/>
    <xf numFmtId="0" fontId="14" fillId="21" borderId="0" applyNumberFormat="0" applyBorder="0" applyAlignment="0" applyProtection="0"/>
    <xf numFmtId="0" fontId="14" fillId="22" borderId="0" applyNumberFormat="0" applyBorder="0" applyAlignment="0" applyProtection="0"/>
    <xf numFmtId="0" fontId="14" fillId="27" borderId="0" applyNumberFormat="0" applyBorder="0" applyAlignment="0" applyProtection="0"/>
    <xf numFmtId="0" fontId="15" fillId="11" borderId="0" applyNumberFormat="0" applyBorder="0" applyAlignment="0" applyProtection="0"/>
    <xf numFmtId="0" fontId="16" fillId="0" borderId="0"/>
    <xf numFmtId="175" fontId="17" fillId="0" borderId="0" applyFill="0" applyBorder="0" applyAlignment="0"/>
    <xf numFmtId="165" fontId="12" fillId="0" borderId="0" applyFill="0" applyBorder="0" applyAlignment="0"/>
    <xf numFmtId="176" fontId="18" fillId="0" borderId="0" applyFill="0" applyBorder="0" applyAlignment="0"/>
    <xf numFmtId="177" fontId="18" fillId="0" borderId="0" applyFill="0" applyBorder="0" applyAlignment="0"/>
    <xf numFmtId="178" fontId="18" fillId="0" borderId="0" applyFill="0" applyBorder="0" applyAlignment="0"/>
    <xf numFmtId="164" fontId="12" fillId="0" borderId="0" applyFill="0" applyBorder="0" applyAlignment="0"/>
    <xf numFmtId="167" fontId="12" fillId="0" borderId="0" applyFill="0" applyBorder="0" applyAlignment="0"/>
    <xf numFmtId="165" fontId="12" fillId="0" borderId="0" applyFill="0" applyBorder="0" applyAlignment="0"/>
    <xf numFmtId="0" fontId="19" fillId="28" borderId="18" applyNumberFormat="0" applyAlignment="0" applyProtection="0"/>
    <xf numFmtId="0" fontId="19" fillId="28" borderId="18" applyNumberFormat="0" applyAlignment="0" applyProtection="0"/>
    <xf numFmtId="179" fontId="20" fillId="1" borderId="0" applyFill="0" applyBorder="0"/>
    <xf numFmtId="0" fontId="21" fillId="29" borderId="19" applyNumberFormat="0" applyAlignment="0" applyProtection="0"/>
    <xf numFmtId="0" fontId="22" fillId="0" borderId="0"/>
    <xf numFmtId="0" fontId="22" fillId="0" borderId="0"/>
    <xf numFmtId="0" fontId="22" fillId="0" borderId="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23" fillId="0" borderId="0" applyFont="0" applyFill="0" applyBorder="0" applyAlignment="0" applyProtection="0"/>
    <xf numFmtId="41" fontId="24"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175" fontId="12" fillId="0" borderId="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2" fontId="25" fillId="0" borderId="0" applyFont="0" applyFill="0" applyBorder="0" applyAlignment="0" applyProtection="0"/>
    <xf numFmtId="42" fontId="25" fillId="0" borderId="0" applyFont="0" applyFill="0" applyBorder="0" applyAlignment="0" applyProtection="0"/>
    <xf numFmtId="42" fontId="25" fillId="0" borderId="0" applyFont="0" applyFill="0" applyBorder="0" applyAlignment="0" applyProtection="0"/>
    <xf numFmtId="42" fontId="25"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180" fontId="26" fillId="0" borderId="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3" fillId="0" borderId="0" applyFont="0" applyFill="0" applyBorder="0" applyAlignment="0" applyProtection="0"/>
    <xf numFmtId="41" fontId="12"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7" fontId="12" fillId="0" borderId="0" applyFont="0" applyFill="0" applyBorder="0" applyAlignment="0" applyProtection="0"/>
    <xf numFmtId="41" fontId="23" fillId="0" borderId="0" applyFont="0" applyFill="0" applyBorder="0" applyAlignment="0" applyProtection="0"/>
    <xf numFmtId="41" fontId="12" fillId="0" borderId="0" applyFont="0" applyFill="0" applyBorder="0" applyAlignment="0" applyProtection="0"/>
    <xf numFmtId="41" fontId="27"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3"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171" fontId="12" fillId="0" borderId="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3"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28" fillId="0" borderId="0" applyFont="0" applyFill="0" applyBorder="0" applyAlignment="0" applyProtection="0"/>
    <xf numFmtId="41" fontId="12" fillId="0" borderId="0" applyFont="0" applyFill="0" applyBorder="0" applyAlignment="0" applyProtection="0"/>
    <xf numFmtId="41" fontId="1"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164" fontId="12" fillId="0" borderId="0" applyFont="0" applyFill="0" applyBorder="0" applyAlignment="0" applyProtection="0"/>
    <xf numFmtId="43" fontId="2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9" fontId="1"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82" fontId="12" fillId="0" borderId="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23" fillId="0" borderId="0" applyFont="0" applyFill="0" applyBorder="0" applyAlignment="0" applyProtection="0"/>
    <xf numFmtId="183" fontId="26" fillId="0" borderId="0" applyFill="0" applyBorder="0" applyAlignment="0" applyProtection="0"/>
    <xf numFmtId="43" fontId="12" fillId="0" borderId="0" applyFont="0" applyFill="0" applyBorder="0" applyAlignment="0" applyProtection="0"/>
    <xf numFmtId="41" fontId="12" fillId="0" borderId="0" applyFont="0" applyFill="0" applyBorder="0" applyAlignment="0" applyProtection="0"/>
    <xf numFmtId="43" fontId="12"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2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84" fontId="1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0" fontId="30" fillId="0" borderId="0" applyFont="0" applyFill="0" applyBorder="0" applyAlignment="0" applyProtection="0"/>
    <xf numFmtId="43" fontId="12" fillId="0" borderId="0" applyFont="0" applyFill="0" applyBorder="0" applyAlignment="0" applyProtection="0"/>
    <xf numFmtId="43" fontId="2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7"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3" fontId="12" fillId="0" borderId="0" applyFont="0" applyFill="0" applyBorder="0" applyAlignment="0" applyProtection="0"/>
    <xf numFmtId="0" fontId="31" fillId="0" borderId="0" applyNumberFormat="0" applyAlignment="0">
      <alignment horizontal="left"/>
    </xf>
    <xf numFmtId="0" fontId="22" fillId="0" borderId="0"/>
    <xf numFmtId="0" fontId="22" fillId="0" borderId="0"/>
    <xf numFmtId="185" fontId="32" fillId="0" borderId="5"/>
    <xf numFmtId="185" fontId="32" fillId="0" borderId="5"/>
    <xf numFmtId="170" fontId="12" fillId="0" borderId="0" applyFont="0" applyFill="0" applyBorder="0" applyAlignment="0" applyProtection="0"/>
    <xf numFmtId="165"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0" fontId="13" fillId="0" borderId="0" applyFont="0" applyFill="0" applyBorder="0" applyAlignment="0" applyProtection="0"/>
    <xf numFmtId="182" fontId="12" fillId="0" borderId="0" applyFont="0" applyFill="0" applyBorder="0" applyAlignment="0" applyProtection="0"/>
    <xf numFmtId="0" fontId="33" fillId="0" borderId="0"/>
    <xf numFmtId="0" fontId="33" fillId="0" borderId="20"/>
    <xf numFmtId="0" fontId="33" fillId="0" borderId="20"/>
    <xf numFmtId="186" fontId="34" fillId="0" borderId="0">
      <protection locked="0"/>
    </xf>
    <xf numFmtId="14" fontId="17" fillId="0" borderId="0" applyFill="0" applyBorder="0" applyAlignment="0"/>
    <xf numFmtId="0" fontId="12" fillId="0" borderId="0" applyFont="0" applyFill="0" applyBorder="0" applyAlignment="0" applyProtection="0"/>
    <xf numFmtId="0" fontId="35" fillId="0" borderId="0"/>
    <xf numFmtId="0" fontId="36" fillId="30" borderId="0"/>
    <xf numFmtId="0" fontId="35" fillId="0" borderId="20"/>
    <xf numFmtId="0" fontId="36" fillId="30" borderId="0"/>
    <xf numFmtId="0" fontId="35" fillId="0" borderId="20"/>
    <xf numFmtId="0" fontId="35" fillId="0" borderId="20"/>
    <xf numFmtId="0" fontId="36" fillId="30" borderId="0"/>
    <xf numFmtId="0" fontId="35" fillId="0" borderId="20"/>
    <xf numFmtId="0" fontId="37" fillId="31" borderId="0"/>
    <xf numFmtId="0" fontId="36" fillId="30" borderId="0"/>
    <xf numFmtId="164" fontId="12" fillId="0" borderId="0" applyFill="0" applyBorder="0" applyAlignment="0"/>
    <xf numFmtId="165" fontId="12" fillId="0" borderId="0" applyFill="0" applyBorder="0" applyAlignment="0"/>
    <xf numFmtId="164" fontId="12" fillId="0" borderId="0" applyFill="0" applyBorder="0" applyAlignment="0"/>
    <xf numFmtId="167" fontId="12" fillId="0" borderId="0" applyFill="0" applyBorder="0" applyAlignment="0"/>
    <xf numFmtId="165" fontId="12" fillId="0" borderId="0" applyFill="0" applyBorder="0" applyAlignment="0"/>
    <xf numFmtId="0" fontId="38" fillId="0" borderId="0" applyNumberFormat="0" applyAlignment="0">
      <alignment horizontal="left"/>
    </xf>
    <xf numFmtId="187" fontId="12" fillId="0" borderId="0" applyFont="0" applyFill="0" applyBorder="0" applyAlignment="0" applyProtection="0"/>
    <xf numFmtId="187" fontId="12" fillId="0" borderId="0" applyFont="0" applyFill="0" applyBorder="0" applyAlignment="0" applyProtection="0"/>
    <xf numFmtId="0" fontId="39" fillId="0" borderId="0" applyNumberFormat="0" applyFill="0" applyBorder="0" applyAlignment="0" applyProtection="0"/>
    <xf numFmtId="186" fontId="34" fillId="0" borderId="0">
      <protection locked="0"/>
    </xf>
    <xf numFmtId="0" fontId="40" fillId="0" borderId="21"/>
    <xf numFmtId="0" fontId="36" fillId="30" borderId="0"/>
    <xf numFmtId="0" fontId="40" fillId="0" borderId="20"/>
    <xf numFmtId="0" fontId="36" fillId="30" borderId="0"/>
    <xf numFmtId="0" fontId="40" fillId="0" borderId="20"/>
    <xf numFmtId="0" fontId="40" fillId="32" borderId="20"/>
    <xf numFmtId="0" fontId="36" fillId="30" borderId="0"/>
    <xf numFmtId="0" fontId="40" fillId="32" borderId="20"/>
    <xf numFmtId="0" fontId="41" fillId="12" borderId="0" applyNumberFormat="0" applyBorder="0" applyAlignment="0" applyProtection="0"/>
    <xf numFmtId="38" fontId="30" fillId="33" borderId="0" applyNumberFormat="0" applyBorder="0" applyAlignment="0" applyProtection="0"/>
    <xf numFmtId="0" fontId="42" fillId="0" borderId="22" applyNumberFormat="0" applyAlignment="0" applyProtection="0">
      <alignment horizontal="left" vertical="center"/>
    </xf>
    <xf numFmtId="0" fontId="42" fillId="0" borderId="3">
      <alignment horizontal="left" vertical="center"/>
    </xf>
    <xf numFmtId="0" fontId="42" fillId="0" borderId="3">
      <alignment horizontal="left" vertical="center"/>
    </xf>
    <xf numFmtId="0" fontId="43" fillId="0" borderId="23" applyNumberFormat="0" applyFill="0" applyAlignment="0" applyProtection="0"/>
    <xf numFmtId="0" fontId="44" fillId="0" borderId="24" applyNumberFormat="0" applyFill="0" applyAlignment="0" applyProtection="0"/>
    <xf numFmtId="0" fontId="45" fillId="0" borderId="25" applyNumberFormat="0" applyFill="0" applyAlignment="0" applyProtection="0"/>
    <xf numFmtId="0" fontId="45" fillId="0" borderId="0" applyNumberFormat="0" applyFill="0" applyBorder="0" applyAlignment="0" applyProtection="0"/>
    <xf numFmtId="186" fontId="46" fillId="0" borderId="0">
      <protection locked="0"/>
    </xf>
    <xf numFmtId="186" fontId="47" fillId="0" borderId="0">
      <protection locked="0"/>
    </xf>
    <xf numFmtId="186" fontId="46" fillId="0" borderId="0">
      <protection locked="0"/>
    </xf>
    <xf numFmtId="0" fontId="48" fillId="0" borderId="0" applyNumberFormat="0" applyFill="0" applyBorder="0" applyAlignment="0" applyProtection="0">
      <alignment vertical="top"/>
      <protection locked="0"/>
    </xf>
    <xf numFmtId="10" fontId="30" fillId="34" borderId="5" applyNumberFormat="0" applyBorder="0" applyAlignment="0" applyProtection="0"/>
    <xf numFmtId="10" fontId="30" fillId="34" borderId="5" applyNumberFormat="0" applyBorder="0" applyAlignment="0" applyProtection="0"/>
    <xf numFmtId="0" fontId="49" fillId="15" borderId="18" applyNumberFormat="0" applyAlignment="0" applyProtection="0"/>
    <xf numFmtId="0" fontId="49" fillId="15" borderId="18" applyNumberFormat="0" applyAlignment="0" applyProtection="0"/>
    <xf numFmtId="0" fontId="50" fillId="35" borderId="20"/>
    <xf numFmtId="0" fontId="50" fillId="35" borderId="20"/>
    <xf numFmtId="164" fontId="12" fillId="0" borderId="0" applyFill="0" applyBorder="0" applyAlignment="0"/>
    <xf numFmtId="165" fontId="12" fillId="0" borderId="0" applyFill="0" applyBorder="0" applyAlignment="0"/>
    <xf numFmtId="164" fontId="12" fillId="0" borderId="0" applyFill="0" applyBorder="0" applyAlignment="0"/>
    <xf numFmtId="167" fontId="12" fillId="0" borderId="0" applyFill="0" applyBorder="0" applyAlignment="0"/>
    <xf numFmtId="165" fontId="12" fillId="0" borderId="0" applyFill="0" applyBorder="0" applyAlignment="0"/>
    <xf numFmtId="0" fontId="51" fillId="0" borderId="26" applyNumberFormat="0" applyFill="0" applyAlignment="0" applyProtection="0"/>
    <xf numFmtId="170" fontId="52" fillId="0" borderId="0" applyFont="0" applyFill="0" applyBorder="0" applyAlignment="0" applyProtection="0"/>
    <xf numFmtId="171" fontId="52" fillId="0" borderId="0" applyFont="0" applyFill="0" applyBorder="0" applyAlignment="0" applyProtection="0"/>
    <xf numFmtId="0" fontId="53" fillId="36" borderId="0" applyNumberFormat="0" applyBorder="0" applyAlignment="0" applyProtection="0"/>
    <xf numFmtId="37" fontId="54" fillId="0" borderId="0"/>
    <xf numFmtId="0" fontId="12" fillId="0" borderId="0"/>
    <xf numFmtId="0" fontId="12" fillId="0" borderId="0"/>
    <xf numFmtId="0" fontId="12" fillId="0" borderId="0"/>
    <xf numFmtId="0" fontId="12" fillId="0" borderId="0"/>
    <xf numFmtId="0" fontId="12" fillId="0" borderId="0"/>
    <xf numFmtId="0" fontId="12" fillId="0" borderId="0"/>
    <xf numFmtId="188" fontId="1" fillId="0" borderId="0"/>
    <xf numFmtId="0" fontId="12" fillId="0" borderId="0"/>
    <xf numFmtId="0" fontId="12" fillId="0" borderId="0"/>
    <xf numFmtId="0" fontId="12" fillId="0" borderId="0"/>
    <xf numFmtId="0" fontId="2" fillId="3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5" fillId="0" borderId="0"/>
    <xf numFmtId="0" fontId="12" fillId="0" borderId="0"/>
    <xf numFmtId="0" fontId="12" fillId="0" borderId="0"/>
    <xf numFmtId="0" fontId="13" fillId="0" borderId="0"/>
    <xf numFmtId="0" fontId="25" fillId="0" borderId="0"/>
    <xf numFmtId="0" fontId="25" fillId="0" borderId="0"/>
    <xf numFmtId="0" fontId="25" fillId="0" borderId="0"/>
    <xf numFmtId="0" fontId="12" fillId="0" borderId="0"/>
    <xf numFmtId="0" fontId="12" fillId="0" borderId="0"/>
    <xf numFmtId="0" fontId="12" fillId="0" borderId="0"/>
    <xf numFmtId="0" fontId="25" fillId="0" borderId="0"/>
    <xf numFmtId="0" fontId="12" fillId="0" borderId="0"/>
    <xf numFmtId="0" fontId="25" fillId="0" borderId="0"/>
    <xf numFmtId="0" fontId="25" fillId="0" borderId="0"/>
    <xf numFmtId="0" fontId="25" fillId="0" borderId="0"/>
    <xf numFmtId="0" fontId="25" fillId="0" borderId="0"/>
    <xf numFmtId="0" fontId="25" fillId="0" borderId="0"/>
    <xf numFmtId="0" fontId="25" fillId="0" borderId="0"/>
    <xf numFmtId="0" fontId="12" fillId="0" borderId="0"/>
    <xf numFmtId="0" fontId="12" fillId="0" borderId="0"/>
    <xf numFmtId="0" fontId="12" fillId="0" borderId="0"/>
    <xf numFmtId="0" fontId="2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5" fillId="0" borderId="0"/>
    <xf numFmtId="0" fontId="25" fillId="0" borderId="0"/>
    <xf numFmtId="0" fontId="25" fillId="0" borderId="0"/>
    <xf numFmtId="0" fontId="25" fillId="0" borderId="0"/>
    <xf numFmtId="0" fontId="25" fillId="0" borderId="0"/>
    <xf numFmtId="0" fontId="25" fillId="0" borderId="0"/>
    <xf numFmtId="0" fontId="12" fillId="0" borderId="0"/>
    <xf numFmtId="0" fontId="25" fillId="0" borderId="0"/>
    <xf numFmtId="0" fontId="25" fillId="0" borderId="0"/>
    <xf numFmtId="0" fontId="25" fillId="0" borderId="0"/>
    <xf numFmtId="0" fontId="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 fillId="0" borderId="0"/>
    <xf numFmtId="0" fontId="12" fillId="0" borderId="0"/>
    <xf numFmtId="0" fontId="1" fillId="0" borderId="0"/>
    <xf numFmtId="0" fontId="12" fillId="0" borderId="0"/>
    <xf numFmtId="0" fontId="12" fillId="0" borderId="0"/>
    <xf numFmtId="0" fontId="12" fillId="0" borderId="0"/>
    <xf numFmtId="0" fontId="2" fillId="30" borderId="0"/>
    <xf numFmtId="0" fontId="12" fillId="0" borderId="0"/>
    <xf numFmtId="0" fontId="12" fillId="0" borderId="0"/>
    <xf numFmtId="0" fontId="12" fillId="0" borderId="0"/>
    <xf numFmtId="0" fontId="25" fillId="0" borderId="0"/>
    <xf numFmtId="0" fontId="25" fillId="0" borderId="0"/>
    <xf numFmtId="0" fontId="12" fillId="0" borderId="0"/>
    <xf numFmtId="0" fontId="25" fillId="0" borderId="0"/>
    <xf numFmtId="0" fontId="25" fillId="0" borderId="0"/>
    <xf numFmtId="0" fontId="12" fillId="0" borderId="0"/>
    <xf numFmtId="0" fontId="12" fillId="0" borderId="0"/>
    <xf numFmtId="0" fontId="2" fillId="30" borderId="0"/>
    <xf numFmtId="0" fontId="1" fillId="0" borderId="0"/>
    <xf numFmtId="0" fontId="1" fillId="0" borderId="0"/>
    <xf numFmtId="0" fontId="12" fillId="0" borderId="0"/>
    <xf numFmtId="0" fontId="12" fillId="0" borderId="0"/>
    <xf numFmtId="0" fontId="2" fillId="30" borderId="0"/>
    <xf numFmtId="0" fontId="12" fillId="0" borderId="0"/>
    <xf numFmtId="0" fontId="2" fillId="30" borderId="0"/>
    <xf numFmtId="0" fontId="1" fillId="0" borderId="0"/>
    <xf numFmtId="0" fontId="2" fillId="30" borderId="0"/>
    <xf numFmtId="0" fontId="2" fillId="30" borderId="0"/>
    <xf numFmtId="0" fontId="2" fillId="30" borderId="0"/>
    <xf numFmtId="0" fontId="2" fillId="30" borderId="0"/>
    <xf numFmtId="0" fontId="1" fillId="0" borderId="0"/>
    <xf numFmtId="0" fontId="2" fillId="30" borderId="0"/>
    <xf numFmtId="0" fontId="12" fillId="0" borderId="0"/>
    <xf numFmtId="0" fontId="56" fillId="0" borderId="0"/>
    <xf numFmtId="0" fontId="1" fillId="0" borderId="0"/>
    <xf numFmtId="0" fontId="25" fillId="0" borderId="0"/>
    <xf numFmtId="0" fontId="1" fillId="0" borderId="0"/>
    <xf numFmtId="0" fontId="25" fillId="0" borderId="0"/>
    <xf numFmtId="0" fontId="23" fillId="0" borderId="0"/>
    <xf numFmtId="0" fontId="23" fillId="0" borderId="0"/>
    <xf numFmtId="0" fontId="23" fillId="0" borderId="0"/>
    <xf numFmtId="0" fontId="12" fillId="0" borderId="0"/>
    <xf numFmtId="0" fontId="12" fillId="0" borderId="0"/>
    <xf numFmtId="0" fontId="12" fillId="0" borderId="0"/>
    <xf numFmtId="0" fontId="12" fillId="0" borderId="0"/>
    <xf numFmtId="0" fontId="12" fillId="0" borderId="0"/>
    <xf numFmtId="0" fontId="23" fillId="0" borderId="0"/>
    <xf numFmtId="0" fontId="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 fillId="0" borderId="0"/>
    <xf numFmtId="0" fontId="1" fillId="0" borderId="0"/>
    <xf numFmtId="0" fontId="12" fillId="0" borderId="0"/>
    <xf numFmtId="0" fontId="1" fillId="0" borderId="0"/>
    <xf numFmtId="0" fontId="1" fillId="0" borderId="0"/>
    <xf numFmtId="0" fontId="12" fillId="37" borderId="27" applyNumberFormat="0" applyFont="0" applyAlignment="0" applyProtection="0"/>
    <xf numFmtId="0" fontId="12" fillId="37" borderId="27" applyNumberFormat="0" applyFont="0" applyAlignment="0" applyProtection="0"/>
    <xf numFmtId="0" fontId="12" fillId="37" borderId="27" applyNumberFormat="0" applyFont="0" applyAlignment="0" applyProtection="0"/>
    <xf numFmtId="0" fontId="12" fillId="37" borderId="27" applyNumberFormat="0" applyFont="0" applyAlignment="0" applyProtection="0"/>
    <xf numFmtId="0" fontId="57" fillId="28" borderId="28" applyNumberFormat="0" applyAlignment="0" applyProtection="0"/>
    <xf numFmtId="0" fontId="57" fillId="28" borderId="28" applyNumberFormat="0" applyAlignment="0" applyProtection="0"/>
    <xf numFmtId="178" fontId="18" fillId="0" borderId="0" applyFont="0" applyFill="0" applyBorder="0" applyAlignment="0" applyProtection="0"/>
    <xf numFmtId="165" fontId="18" fillId="0" borderId="0" applyFont="0" applyFill="0" applyBorder="0" applyAlignment="0" applyProtection="0"/>
    <xf numFmtId="10" fontId="12" fillId="0" borderId="0" applyFont="0" applyFill="0" applyBorder="0" applyAlignment="0" applyProtection="0"/>
    <xf numFmtId="9" fontId="23" fillId="0" borderId="0" applyFont="0" applyFill="0" applyBorder="0" applyAlignment="0" applyProtection="0"/>
    <xf numFmtId="9" fontId="12" fillId="0" borderId="0" applyFont="0" applyFill="0" applyBorder="0" applyAlignment="0" applyProtection="0"/>
    <xf numFmtId="9" fontId="1"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2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 fillId="0" borderId="0" applyFont="0" applyFill="0" applyBorder="0" applyAlignment="0" applyProtection="0"/>
    <xf numFmtId="9" fontId="13" fillId="0" borderId="0" applyFont="0" applyFill="0" applyBorder="0" applyAlignment="0" applyProtection="0"/>
    <xf numFmtId="9" fontId="23" fillId="0" borderId="0" applyFont="0" applyFill="0" applyBorder="0" applyAlignment="0" applyProtection="0"/>
    <xf numFmtId="9" fontId="27" fillId="0" borderId="0" applyFont="0" applyFill="0" applyBorder="0" applyAlignment="0" applyProtection="0"/>
    <xf numFmtId="9" fontId="12" fillId="0" borderId="0" applyFont="0" applyFill="0" applyBorder="0" applyAlignment="0" applyProtection="0"/>
    <xf numFmtId="9" fontId="2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164" fontId="12" fillId="0" borderId="0" applyFill="0" applyBorder="0" applyAlignment="0"/>
    <xf numFmtId="165" fontId="12" fillId="0" borderId="0" applyFill="0" applyBorder="0" applyAlignment="0"/>
    <xf numFmtId="164" fontId="12" fillId="0" borderId="0" applyFill="0" applyBorder="0" applyAlignment="0"/>
    <xf numFmtId="167" fontId="12" fillId="0" borderId="0" applyFill="0" applyBorder="0" applyAlignment="0"/>
    <xf numFmtId="165" fontId="12" fillId="0" borderId="0" applyFill="0" applyBorder="0" applyAlignment="0"/>
    <xf numFmtId="0" fontId="33" fillId="0" borderId="0"/>
    <xf numFmtId="0" fontId="35" fillId="0" borderId="0"/>
    <xf numFmtId="0" fontId="36" fillId="30" borderId="0"/>
    <xf numFmtId="189" fontId="58" fillId="0" borderId="0" applyNumberFormat="0" applyFill="0" applyBorder="0" applyAlignment="0" applyProtection="0">
      <alignment horizontal="left"/>
    </xf>
    <xf numFmtId="0" fontId="59" fillId="0" borderId="29"/>
    <xf numFmtId="0" fontId="59" fillId="0" borderId="29"/>
    <xf numFmtId="0" fontId="60" fillId="0" borderId="0"/>
    <xf numFmtId="0" fontId="61" fillId="0" borderId="5">
      <alignment horizontal="center"/>
    </xf>
    <xf numFmtId="0" fontId="61" fillId="0" borderId="5">
      <alignment horizontal="center"/>
    </xf>
    <xf numFmtId="0" fontId="61" fillId="0" borderId="0">
      <alignment horizontal="center" vertical="center"/>
    </xf>
    <xf numFmtId="0" fontId="62" fillId="38" borderId="0" applyNumberFormat="0" applyFill="0">
      <alignment horizontal="left" vertical="center"/>
    </xf>
    <xf numFmtId="0" fontId="63" fillId="0" borderId="30"/>
    <xf numFmtId="40" fontId="64" fillId="0" borderId="0" applyBorder="0">
      <alignment horizontal="right"/>
    </xf>
    <xf numFmtId="0" fontId="33" fillId="0" borderId="20"/>
    <xf numFmtId="0" fontId="33" fillId="0" borderId="20"/>
    <xf numFmtId="49" fontId="17" fillId="0" borderId="0" applyFill="0" applyBorder="0" applyAlignment="0"/>
    <xf numFmtId="190" fontId="18" fillId="0" borderId="0" applyFill="0" applyBorder="0" applyAlignment="0"/>
    <xf numFmtId="169" fontId="12" fillId="0" borderId="0" applyFill="0" applyBorder="0" applyAlignment="0"/>
    <xf numFmtId="167" fontId="12" fillId="0" borderId="0" applyFont="0" applyFill="0" applyBorder="0" applyAlignment="0" applyProtection="0"/>
    <xf numFmtId="0" fontId="65" fillId="39" borderId="0"/>
    <xf numFmtId="0" fontId="66" fillId="0" borderId="0" applyNumberFormat="0" applyFill="0" applyBorder="0" applyAlignment="0" applyProtection="0"/>
    <xf numFmtId="0" fontId="67" fillId="0" borderId="31" applyNumberFormat="0" applyFill="0" applyAlignment="0" applyProtection="0"/>
    <xf numFmtId="0" fontId="67" fillId="0" borderId="31" applyNumberFormat="0" applyFill="0" applyAlignment="0" applyProtection="0"/>
    <xf numFmtId="0" fontId="50" fillId="0" borderId="21"/>
    <xf numFmtId="0" fontId="50" fillId="0" borderId="20"/>
    <xf numFmtId="0" fontId="50" fillId="0" borderId="20"/>
    <xf numFmtId="0" fontId="68" fillId="0" borderId="0" applyNumberFormat="0" applyFill="0" applyBorder="0" applyAlignment="0" applyProtection="0"/>
    <xf numFmtId="40" fontId="69" fillId="0" borderId="0" applyFont="0" applyFill="0" applyBorder="0" applyAlignment="0" applyProtection="0"/>
    <xf numFmtId="38" fontId="69" fillId="0" borderId="0" applyFont="0" applyFill="0" applyBorder="0" applyAlignment="0" applyProtection="0"/>
    <xf numFmtId="0" fontId="69" fillId="0" borderId="0" applyFont="0" applyFill="0" applyBorder="0" applyAlignment="0" applyProtection="0"/>
    <xf numFmtId="0" fontId="69" fillId="0" borderId="0" applyFont="0" applyFill="0" applyBorder="0" applyAlignment="0" applyProtection="0"/>
    <xf numFmtId="10" fontId="12" fillId="0" borderId="0" applyFont="0" applyFill="0" applyBorder="0" applyAlignment="0" applyProtection="0"/>
    <xf numFmtId="0" fontId="70" fillId="0" borderId="0"/>
    <xf numFmtId="43" fontId="12" fillId="0" borderId="0" applyFont="0" applyFill="0" applyBorder="0" applyAlignment="0" applyProtection="0"/>
    <xf numFmtId="191" fontId="12" fillId="0" borderId="0" applyFont="0" applyFill="0" applyBorder="0" applyAlignment="0" applyProtection="0"/>
    <xf numFmtId="192" fontId="12" fillId="0" borderId="0" applyFont="0" applyFill="0" applyBorder="0" applyAlignment="0" applyProtection="0"/>
    <xf numFmtId="193" fontId="71" fillId="0" borderId="0" applyFont="0" applyFill="0" applyBorder="0" applyAlignment="0" applyProtection="0"/>
    <xf numFmtId="194" fontId="71" fillId="0" borderId="0" applyFont="0" applyFill="0" applyBorder="0" applyAlignment="0" applyProtection="0"/>
    <xf numFmtId="0" fontId="72" fillId="0" borderId="0"/>
    <xf numFmtId="43" fontId="1" fillId="0" borderId="0" applyFont="0" applyFill="0" applyBorder="0" applyAlignment="0" applyProtection="0"/>
    <xf numFmtId="0" fontId="2" fillId="0" borderId="0"/>
    <xf numFmtId="167" fontId="12" fillId="0" borderId="0" applyFont="0" applyFill="0" applyBorder="0" applyAlignment="0" applyProtection="0"/>
    <xf numFmtId="165" fontId="12" fillId="0" borderId="0" applyFill="0" applyBorder="0" applyAlignment="0"/>
    <xf numFmtId="164" fontId="12" fillId="0" borderId="0" applyFill="0" applyBorder="0" applyAlignment="0"/>
    <xf numFmtId="167" fontId="12" fillId="0" borderId="0" applyFill="0" applyBorder="0" applyAlignment="0"/>
    <xf numFmtId="165" fontId="12" fillId="0" borderId="0" applyFill="0" applyBorder="0" applyAlignment="0"/>
    <xf numFmtId="0" fontId="19" fillId="28" borderId="67" applyNumberFormat="0" applyAlignment="0" applyProtection="0"/>
    <xf numFmtId="0" fontId="19" fillId="28" borderId="67"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23" fillId="0" borderId="0" applyFont="0" applyFill="0" applyBorder="0" applyAlignment="0" applyProtection="0"/>
    <xf numFmtId="167" fontId="24"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12"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2" fillId="0" borderId="0" applyFont="0" applyFill="0" applyBorder="0" applyAlignment="0" applyProtection="0"/>
    <xf numFmtId="167" fontId="23" fillId="0" borderId="0" applyFont="0" applyFill="0" applyBorder="0" applyAlignment="0" applyProtection="0"/>
    <xf numFmtId="167" fontId="12" fillId="0" borderId="0" applyFont="0" applyFill="0" applyBorder="0" applyAlignment="0" applyProtection="0"/>
    <xf numFmtId="167" fontId="27" fillId="0" borderId="0" applyFont="0" applyFill="0" applyBorder="0" applyAlignment="0" applyProtection="0"/>
    <xf numFmtId="167" fontId="25" fillId="0" borderId="0" applyFont="0" applyFill="0" applyBorder="0" applyAlignment="0" applyProtection="0"/>
    <xf numFmtId="167" fontId="25" fillId="0" borderId="0" applyFont="0" applyFill="0" applyBorder="0" applyAlignment="0" applyProtection="0"/>
    <xf numFmtId="167" fontId="25" fillId="0" borderId="0" applyFont="0" applyFill="0" applyBorder="0" applyAlignment="0" applyProtection="0"/>
    <xf numFmtId="167" fontId="25"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8" fontId="12" fillId="0" borderId="0" applyFill="0" applyBorder="0" applyAlignment="0" applyProtection="0"/>
    <xf numFmtId="167" fontId="25" fillId="0" borderId="0" applyFont="0" applyFill="0" applyBorder="0" applyAlignment="0" applyProtection="0"/>
    <xf numFmtId="167" fontId="25" fillId="0" borderId="0" applyFont="0" applyFill="0" applyBorder="0" applyAlignment="0" applyProtection="0"/>
    <xf numFmtId="167" fontId="23"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28" fillId="0" borderId="0" applyFont="0" applyFill="0" applyBorder="0" applyAlignment="0" applyProtection="0"/>
    <xf numFmtId="167" fontId="12" fillId="0" borderId="0" applyFont="0" applyFill="0" applyBorder="0" applyAlignment="0" applyProtection="0"/>
    <xf numFmtId="167" fontId="1"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4" fontId="12" fillId="0" borderId="0" applyFont="0" applyFill="0" applyBorder="0" applyAlignment="0" applyProtection="0"/>
    <xf numFmtId="169" fontId="28"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23" fillId="0" borderId="0" applyFont="0" applyFill="0" applyBorder="0" applyAlignment="0" applyProtection="0"/>
    <xf numFmtId="169" fontId="12" fillId="0" borderId="0" applyFont="0" applyFill="0" applyBorder="0" applyAlignment="0" applyProtection="0"/>
    <xf numFmtId="167" fontId="12" fillId="0" borderId="0" applyFont="0" applyFill="0" applyBorder="0" applyAlignment="0" applyProtection="0"/>
    <xf numFmtId="169" fontId="12"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9" fontId="29"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 fillId="0" borderId="0" applyFont="0" applyFill="0" applyBorder="0" applyAlignment="0" applyProtection="0"/>
    <xf numFmtId="169" fontId="12" fillId="0" borderId="0" applyFont="0" applyFill="0" applyBorder="0" applyAlignment="0" applyProtection="0"/>
    <xf numFmtId="169" fontId="13" fillId="0" borderId="0" applyFont="0" applyFill="0" applyBorder="0" applyAlignment="0" applyProtection="0"/>
    <xf numFmtId="169" fontId="13" fillId="0" borderId="0" applyFont="0" applyFill="0" applyBorder="0" applyAlignment="0" applyProtection="0"/>
    <xf numFmtId="169" fontId="13" fillId="0" borderId="0" applyFont="0" applyFill="0" applyBorder="0" applyAlignment="0" applyProtection="0"/>
    <xf numFmtId="169" fontId="13" fillId="0" borderId="0" applyFont="0" applyFill="0" applyBorder="0" applyAlignment="0" applyProtection="0"/>
    <xf numFmtId="169" fontId="13" fillId="0" borderId="0" applyFont="0" applyFill="0" applyBorder="0" applyAlignment="0" applyProtection="0"/>
    <xf numFmtId="169" fontId="1" fillId="0" borderId="0" applyFont="0" applyFill="0" applyBorder="0" applyAlignment="0" applyProtection="0"/>
    <xf numFmtId="169" fontId="12" fillId="0" borderId="0" applyFont="0" applyFill="0" applyBorder="0" applyAlignment="0" applyProtection="0"/>
    <xf numFmtId="169" fontId="1"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xf numFmtId="169" fontId="23" fillId="0" borderId="0" applyFont="0" applyFill="0" applyBorder="0" applyAlignment="0" applyProtection="0"/>
    <xf numFmtId="169" fontId="1"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85" fontId="32" fillId="0" borderId="33"/>
    <xf numFmtId="185" fontId="32" fillId="0" borderId="33"/>
    <xf numFmtId="166" fontId="12" fillId="0" borderId="0" applyFont="0" applyFill="0" applyBorder="0" applyAlignment="0" applyProtection="0"/>
    <xf numFmtId="165"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0" fontId="33" fillId="0" borderId="68"/>
    <xf numFmtId="0" fontId="33" fillId="0" borderId="68"/>
    <xf numFmtId="0" fontId="35" fillId="0" borderId="68"/>
    <xf numFmtId="0" fontId="35" fillId="0" borderId="68"/>
    <xf numFmtId="0" fontId="35" fillId="0" borderId="68"/>
    <xf numFmtId="0" fontId="35" fillId="0" borderId="68"/>
    <xf numFmtId="164" fontId="12" fillId="0" borderId="0" applyFill="0" applyBorder="0" applyAlignment="0"/>
    <xf numFmtId="165" fontId="12" fillId="0" borderId="0" applyFill="0" applyBorder="0" applyAlignment="0"/>
    <xf numFmtId="164" fontId="12" fillId="0" borderId="0" applyFill="0" applyBorder="0" applyAlignment="0"/>
    <xf numFmtId="167" fontId="12" fillId="0" borderId="0" applyFill="0" applyBorder="0" applyAlignment="0"/>
    <xf numFmtId="165" fontId="12" fillId="0" borderId="0" applyFill="0" applyBorder="0" applyAlignment="0"/>
    <xf numFmtId="0" fontId="40" fillId="0" borderId="68"/>
    <xf numFmtId="0" fontId="40" fillId="0" borderId="68"/>
    <xf numFmtId="0" fontId="40" fillId="32" borderId="68"/>
    <xf numFmtId="0" fontId="40" fillId="32" borderId="68"/>
    <xf numFmtId="0" fontId="42" fillId="0" borderId="32">
      <alignment horizontal="left" vertical="center"/>
    </xf>
    <xf numFmtId="0" fontId="42" fillId="0" borderId="32">
      <alignment horizontal="left" vertical="center"/>
    </xf>
    <xf numFmtId="10" fontId="30" fillId="34" borderId="33" applyNumberFormat="0" applyBorder="0" applyAlignment="0" applyProtection="0"/>
    <xf numFmtId="10" fontId="30" fillId="34" borderId="33" applyNumberFormat="0" applyBorder="0" applyAlignment="0" applyProtection="0"/>
    <xf numFmtId="0" fontId="49" fillId="15" borderId="67" applyNumberFormat="0" applyAlignment="0" applyProtection="0"/>
    <xf numFmtId="0" fontId="49" fillId="15" borderId="67" applyNumberFormat="0" applyAlignment="0" applyProtection="0"/>
    <xf numFmtId="0" fontId="50" fillId="35" borderId="68"/>
    <xf numFmtId="0" fontId="50" fillId="35" borderId="68"/>
    <xf numFmtId="164" fontId="12" fillId="0" borderId="0" applyFill="0" applyBorder="0" applyAlignment="0"/>
    <xf numFmtId="165" fontId="12" fillId="0" borderId="0" applyFill="0" applyBorder="0" applyAlignment="0"/>
    <xf numFmtId="164" fontId="12" fillId="0" borderId="0" applyFill="0" applyBorder="0" applyAlignment="0"/>
    <xf numFmtId="167" fontId="12" fillId="0" borderId="0" applyFill="0" applyBorder="0" applyAlignment="0"/>
    <xf numFmtId="165" fontId="12" fillId="0" borderId="0" applyFill="0" applyBorder="0" applyAlignment="0"/>
    <xf numFmtId="0" fontId="12" fillId="37" borderId="69" applyNumberFormat="0" applyFont="0" applyAlignment="0" applyProtection="0"/>
    <xf numFmtId="0" fontId="12" fillId="37" borderId="69" applyNumberFormat="0" applyFont="0" applyAlignment="0" applyProtection="0"/>
    <xf numFmtId="0" fontId="12" fillId="37" borderId="69" applyNumberFormat="0" applyFont="0" applyAlignment="0" applyProtection="0"/>
    <xf numFmtId="0" fontId="12" fillId="37" borderId="69" applyNumberFormat="0" applyFont="0" applyAlignment="0" applyProtection="0"/>
    <xf numFmtId="0" fontId="57" fillId="28" borderId="70" applyNumberFormat="0" applyAlignment="0" applyProtection="0"/>
    <xf numFmtId="0" fontId="57" fillId="28" borderId="70" applyNumberFormat="0" applyAlignment="0" applyProtection="0"/>
    <xf numFmtId="165" fontId="18" fillId="0" borderId="0" applyFont="0" applyFill="0" applyBorder="0" applyAlignment="0" applyProtection="0"/>
    <xf numFmtId="164" fontId="12" fillId="0" borderId="0" applyFill="0" applyBorder="0" applyAlignment="0"/>
    <xf numFmtId="165" fontId="12" fillId="0" borderId="0" applyFill="0" applyBorder="0" applyAlignment="0"/>
    <xf numFmtId="164" fontId="12" fillId="0" borderId="0" applyFill="0" applyBorder="0" applyAlignment="0"/>
    <xf numFmtId="167" fontId="12" fillId="0" borderId="0" applyFill="0" applyBorder="0" applyAlignment="0"/>
    <xf numFmtId="165" fontId="12" fillId="0" borderId="0" applyFill="0" applyBorder="0" applyAlignment="0"/>
    <xf numFmtId="0" fontId="61" fillId="0" borderId="33">
      <alignment horizontal="center"/>
    </xf>
    <xf numFmtId="0" fontId="61" fillId="0" borderId="33">
      <alignment horizontal="center"/>
    </xf>
    <xf numFmtId="0" fontId="33" fillId="0" borderId="68"/>
    <xf numFmtId="0" fontId="33" fillId="0" borderId="68"/>
    <xf numFmtId="169" fontId="12" fillId="0" borderId="0" applyFill="0" applyBorder="0" applyAlignment="0"/>
    <xf numFmtId="167" fontId="12" fillId="0" borderId="0" applyFont="0" applyFill="0" applyBorder="0" applyAlignment="0" applyProtection="0"/>
    <xf numFmtId="0" fontId="67" fillId="0" borderId="71" applyNumberFormat="0" applyFill="0" applyAlignment="0" applyProtection="0"/>
    <xf numFmtId="0" fontId="67" fillId="0" borderId="71" applyNumberFormat="0" applyFill="0" applyAlignment="0" applyProtection="0"/>
    <xf numFmtId="0" fontId="50" fillId="0" borderId="68"/>
    <xf numFmtId="0" fontId="50" fillId="0" borderId="68"/>
    <xf numFmtId="169" fontId="1" fillId="0" borderId="0" applyFont="0" applyFill="0" applyBorder="0" applyAlignment="0" applyProtection="0"/>
    <xf numFmtId="0" fontId="95" fillId="0" borderId="0"/>
    <xf numFmtId="0" fontId="95" fillId="0" borderId="0"/>
    <xf numFmtId="0" fontId="95" fillId="0" borderId="0"/>
    <xf numFmtId="0" fontId="96"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6" fillId="0" borderId="0"/>
    <xf numFmtId="0" fontId="95" fillId="0" borderId="0"/>
    <xf numFmtId="0" fontId="95" fillId="0" borderId="0"/>
    <xf numFmtId="0" fontId="96" fillId="0" borderId="0"/>
    <xf numFmtId="0" fontId="96" fillId="0" borderId="0"/>
    <xf numFmtId="0" fontId="96" fillId="0" borderId="0"/>
    <xf numFmtId="0" fontId="96" fillId="0" borderId="0"/>
    <xf numFmtId="0" fontId="96" fillId="0" borderId="0"/>
    <xf numFmtId="0" fontId="95" fillId="0" borderId="0"/>
    <xf numFmtId="0" fontId="95" fillId="0" borderId="0"/>
    <xf numFmtId="0" fontId="96" fillId="0" borderId="0"/>
    <xf numFmtId="0" fontId="96" fillId="0" borderId="0"/>
    <xf numFmtId="0" fontId="96" fillId="0" borderId="0"/>
    <xf numFmtId="0" fontId="96" fillId="0" borderId="0"/>
    <xf numFmtId="0" fontId="96" fillId="0" borderId="0"/>
    <xf numFmtId="0" fontId="95" fillId="0" borderId="0"/>
    <xf numFmtId="0" fontId="95" fillId="0" borderId="0"/>
    <xf numFmtId="200" fontId="12" fillId="0" borderId="0" applyFont="0" applyFill="0" applyBorder="0" applyAlignment="0" applyProtection="0"/>
    <xf numFmtId="0" fontId="115" fillId="0" borderId="0"/>
  </cellStyleXfs>
  <cellXfs count="1078">
    <xf numFmtId="0" fontId="0" fillId="0" borderId="0" xfId="0"/>
    <xf numFmtId="0" fontId="3" fillId="0" borderId="0" xfId="2" applyFont="1" applyFill="1" applyAlignment="1" applyProtection="1">
      <alignment horizontal="center"/>
      <protection locked="0"/>
    </xf>
    <xf numFmtId="0" fontId="3" fillId="0" borderId="0" xfId="2" applyFont="1" applyFill="1" applyAlignment="1" applyProtection="1">
      <alignment horizontal="left" vertical="center"/>
      <protection locked="0"/>
    </xf>
    <xf numFmtId="0" fontId="4" fillId="0" borderId="0" xfId="2" applyFont="1" applyFill="1" applyAlignment="1" applyProtection="1">
      <alignment horizontal="center"/>
      <protection locked="0"/>
    </xf>
    <xf numFmtId="0" fontId="3" fillId="6" borderId="0" xfId="2" applyFont="1" applyFill="1" applyAlignment="1" applyProtection="1">
      <alignment horizontal="center"/>
      <protection locked="0"/>
    </xf>
    <xf numFmtId="0" fontId="3" fillId="0" borderId="0" xfId="2" applyNumberFormat="1" applyFont="1" applyFill="1" applyAlignment="1" applyProtection="1">
      <alignment horizontal="center"/>
      <protection locked="0"/>
    </xf>
    <xf numFmtId="172" fontId="3" fillId="0" borderId="0" xfId="2" applyNumberFormat="1" applyFont="1" applyFill="1" applyAlignment="1" applyProtection="1">
      <alignment horizontal="center"/>
      <protection locked="0"/>
    </xf>
    <xf numFmtId="0" fontId="3" fillId="0" borderId="0" xfId="2" applyFont="1" applyFill="1" applyBorder="1" applyAlignment="1" applyProtection="1">
      <alignment horizontal="center"/>
      <protection locked="0"/>
    </xf>
    <xf numFmtId="14" fontId="3" fillId="0" borderId="0" xfId="2" applyNumberFormat="1" applyFont="1" applyFill="1" applyAlignment="1" applyProtection="1">
      <alignment horizontal="center"/>
      <protection locked="0"/>
    </xf>
    <xf numFmtId="14" fontId="6" fillId="0" borderId="0" xfId="0" applyNumberFormat="1" applyFont="1" applyAlignment="1" applyProtection="1">
      <alignment horizontal="center"/>
      <protection locked="0"/>
    </xf>
    <xf numFmtId="1" fontId="7" fillId="6" borderId="0" xfId="0" applyNumberFormat="1" applyFont="1" applyFill="1" applyBorder="1" applyAlignment="1" applyProtection="1">
      <alignment horizontal="center"/>
      <protection locked="0"/>
    </xf>
    <xf numFmtId="0" fontId="6" fillId="0" borderId="0" xfId="0" applyFont="1" applyAlignment="1" applyProtection="1">
      <alignment horizontal="center"/>
      <protection locked="0"/>
    </xf>
    <xf numFmtId="0" fontId="8" fillId="0" borderId="0" xfId="2" applyFont="1" applyFill="1" applyAlignment="1" applyProtection="1">
      <alignment horizontal="center"/>
      <protection locked="0"/>
    </xf>
    <xf numFmtId="1" fontId="7" fillId="6" borderId="0" xfId="0" applyNumberFormat="1" applyFont="1" applyFill="1" applyBorder="1" applyAlignment="1" applyProtection="1">
      <alignment vertical="center" wrapText="1"/>
      <protection locked="0"/>
    </xf>
    <xf numFmtId="1" fontId="7" fillId="6" borderId="0" xfId="0" applyNumberFormat="1" applyFont="1" applyFill="1" applyBorder="1" applyAlignment="1" applyProtection="1">
      <alignment vertical="center"/>
      <protection locked="0"/>
    </xf>
    <xf numFmtId="1" fontId="7" fillId="6" borderId="0" xfId="0" applyNumberFormat="1" applyFont="1" applyFill="1" applyBorder="1" applyAlignment="1" applyProtection="1">
      <alignment horizontal="center" vertical="center" wrapText="1"/>
      <protection locked="0"/>
    </xf>
    <xf numFmtId="0" fontId="7" fillId="6" borderId="0" xfId="2" applyFont="1" applyFill="1" applyBorder="1" applyAlignment="1" applyProtection="1">
      <alignment vertical="center"/>
      <protection locked="0"/>
    </xf>
    <xf numFmtId="0" fontId="9" fillId="0" borderId="0" xfId="2" applyFont="1" applyFill="1" applyBorder="1" applyAlignment="1" applyProtection="1">
      <alignment horizontal="center" vertical="center" wrapText="1"/>
      <protection locked="0"/>
    </xf>
    <xf numFmtId="0" fontId="3" fillId="0" borderId="0" xfId="2" applyNumberFormat="1" applyFont="1" applyFill="1" applyBorder="1" applyAlignment="1" applyProtection="1">
      <alignment horizontal="center" wrapText="1"/>
      <protection locked="0"/>
    </xf>
    <xf numFmtId="0" fontId="6" fillId="0" borderId="0" xfId="0" applyFont="1" applyBorder="1" applyAlignment="1" applyProtection="1">
      <alignment horizontal="center"/>
      <protection locked="0"/>
    </xf>
    <xf numFmtId="0" fontId="10" fillId="3" borderId="5" xfId="2" applyFont="1" applyFill="1" applyBorder="1" applyAlignment="1" applyProtection="1">
      <alignment horizontal="center" wrapText="1"/>
      <protection locked="0"/>
    </xf>
    <xf numFmtId="0" fontId="3" fillId="0" borderId="0" xfId="2" applyFont="1" applyFill="1" applyAlignment="1" applyProtection="1">
      <alignment horizontal="center" vertical="center"/>
      <protection locked="0"/>
    </xf>
    <xf numFmtId="0" fontId="5" fillId="0" borderId="0" xfId="2" applyFont="1" applyFill="1" applyAlignment="1" applyProtection="1">
      <alignment horizontal="center" vertical="center"/>
      <protection locked="0"/>
    </xf>
    <xf numFmtId="0" fontId="3" fillId="0" borderId="0" xfId="2" applyFont="1" applyFill="1" applyBorder="1" applyAlignment="1" applyProtection="1">
      <alignment horizontal="center" vertical="center"/>
      <protection locked="0"/>
    </xf>
    <xf numFmtId="173" fontId="4" fillId="6" borderId="5" xfId="0" applyNumberFormat="1" applyFont="1" applyFill="1" applyBorder="1" applyAlignment="1" applyProtection="1">
      <alignment horizontal="center" vertical="center"/>
    </xf>
    <xf numFmtId="0" fontId="4" fillId="6" borderId="5" xfId="0" applyFont="1" applyFill="1" applyBorder="1" applyAlignment="1" applyProtection="1">
      <alignment horizontal="center" vertical="center"/>
    </xf>
    <xf numFmtId="0" fontId="3" fillId="6" borderId="0" xfId="2" applyFont="1" applyFill="1" applyBorder="1" applyAlignment="1" applyProtection="1">
      <alignment horizontal="center"/>
      <protection locked="0"/>
    </xf>
    <xf numFmtId="41" fontId="3" fillId="6" borderId="0" xfId="2" applyNumberFormat="1" applyFont="1" applyFill="1" applyAlignment="1" applyProtection="1">
      <alignment horizontal="center"/>
      <protection locked="0"/>
    </xf>
    <xf numFmtId="0" fontId="3" fillId="6" borderId="0" xfId="2" applyFont="1" applyFill="1" applyAlignment="1" applyProtection="1">
      <alignment horizontal="left" vertical="center"/>
      <protection locked="0"/>
    </xf>
    <xf numFmtId="0" fontId="4" fillId="6" borderId="0" xfId="2" applyFont="1" applyFill="1" applyAlignment="1" applyProtection="1">
      <alignment horizontal="center"/>
      <protection locked="0"/>
    </xf>
    <xf numFmtId="173" fontId="3" fillId="6" borderId="0" xfId="2" applyNumberFormat="1" applyFont="1" applyFill="1" applyAlignment="1" applyProtection="1">
      <alignment horizontal="center"/>
      <protection locked="0"/>
    </xf>
    <xf numFmtId="0" fontId="3" fillId="6" borderId="0" xfId="2" applyNumberFormat="1" applyFont="1" applyFill="1" applyAlignment="1" applyProtection="1">
      <alignment horizontal="center"/>
      <protection locked="0"/>
    </xf>
    <xf numFmtId="172" fontId="3" fillId="6" borderId="0" xfId="2" applyNumberFormat="1" applyFont="1" applyFill="1" applyAlignment="1" applyProtection="1">
      <alignment horizontal="center"/>
      <protection locked="0"/>
    </xf>
    <xf numFmtId="0" fontId="4" fillId="6" borderId="0" xfId="0" applyFont="1" applyFill="1" applyAlignment="1" applyProtection="1">
      <protection locked="0"/>
    </xf>
    <xf numFmtId="0" fontId="10" fillId="3" borderId="0" xfId="2" applyFont="1" applyFill="1" applyBorder="1" applyAlignment="1" applyProtection="1">
      <alignment horizontal="center" wrapText="1"/>
      <protection locked="0"/>
    </xf>
    <xf numFmtId="41" fontId="11" fillId="6" borderId="0" xfId="0" applyNumberFormat="1" applyFont="1" applyFill="1" applyBorder="1" applyAlignment="1" applyProtection="1">
      <alignment horizontal="center" vertical="center"/>
      <protection locked="0"/>
    </xf>
    <xf numFmtId="0" fontId="3" fillId="0" borderId="0" xfId="2" applyNumberFormat="1" applyFont="1" applyFill="1" applyAlignment="1" applyProtection="1">
      <alignment horizontal="center" vertical="center"/>
      <protection locked="0"/>
    </xf>
    <xf numFmtId="1" fontId="7" fillId="0" borderId="0" xfId="0" applyNumberFormat="1" applyFont="1" applyFill="1" applyBorder="1" applyAlignment="1" applyProtection="1">
      <alignment vertical="center"/>
      <protection locked="0"/>
    </xf>
    <xf numFmtId="1" fontId="10" fillId="0" borderId="9" xfId="0" applyNumberFormat="1" applyFont="1" applyFill="1" applyBorder="1" applyAlignment="1" applyProtection="1">
      <alignment horizontal="center" vertical="center"/>
      <protection locked="0"/>
    </xf>
    <xf numFmtId="0" fontId="9" fillId="0" borderId="0" xfId="2" applyFont="1" applyFill="1" applyBorder="1" applyAlignment="1" applyProtection="1">
      <alignment horizontal="left" vertical="center"/>
      <protection locked="0"/>
    </xf>
    <xf numFmtId="14" fontId="6" fillId="0" borderId="0" xfId="0" applyNumberFormat="1" applyFont="1" applyFill="1" applyAlignment="1" applyProtection="1">
      <alignment horizontal="center"/>
      <protection locked="0"/>
    </xf>
    <xf numFmtId="0" fontId="6" fillId="0" borderId="0" xfId="0" applyFont="1" applyFill="1" applyAlignment="1" applyProtection="1">
      <alignment horizontal="center"/>
      <protection locked="0"/>
    </xf>
    <xf numFmtId="0" fontId="7" fillId="0" borderId="0" xfId="2" applyFont="1" applyFill="1" applyBorder="1" applyAlignment="1" applyProtection="1">
      <alignment vertical="center"/>
      <protection locked="0"/>
    </xf>
    <xf numFmtId="0" fontId="6" fillId="0" borderId="0" xfId="0" applyFont="1" applyFill="1" applyBorder="1" applyAlignment="1" applyProtection="1">
      <alignment horizontal="center"/>
      <protection locked="0"/>
    </xf>
    <xf numFmtId="1" fontId="10" fillId="0" borderId="9" xfId="0" applyNumberFormat="1" applyFont="1" applyFill="1" applyBorder="1" applyAlignment="1" applyProtection="1">
      <alignment horizontal="center" vertical="center" wrapText="1"/>
      <protection locked="0"/>
    </xf>
    <xf numFmtId="0" fontId="73" fillId="0" borderId="0" xfId="2" applyFont="1" applyFill="1" applyBorder="1" applyAlignment="1" applyProtection="1">
      <alignment horizontal="center" vertical="center" wrapText="1"/>
      <protection locked="0"/>
    </xf>
    <xf numFmtId="0" fontId="73" fillId="0" borderId="0" xfId="2" applyFont="1" applyFill="1" applyBorder="1" applyAlignment="1" applyProtection="1">
      <alignment vertical="center" wrapText="1"/>
      <protection locked="0"/>
    </xf>
    <xf numFmtId="0" fontId="10" fillId="0" borderId="9" xfId="2" applyFont="1" applyFill="1" applyBorder="1" applyAlignment="1" applyProtection="1">
      <alignment horizontal="center" wrapText="1"/>
      <protection locked="0"/>
    </xf>
    <xf numFmtId="0" fontId="4" fillId="0" borderId="9" xfId="2" applyFont="1" applyFill="1" applyBorder="1" applyAlignment="1" applyProtection="1">
      <alignment horizontal="center" vertical="center"/>
      <protection locked="0"/>
    </xf>
    <xf numFmtId="0" fontId="4" fillId="6" borderId="14" xfId="2" quotePrefix="1" applyFont="1" applyFill="1" applyBorder="1" applyAlignment="1" applyProtection="1">
      <alignment horizontal="center" vertical="center"/>
      <protection locked="0"/>
    </xf>
    <xf numFmtId="1" fontId="10" fillId="42" borderId="43" xfId="0" applyNumberFormat="1" applyFont="1" applyFill="1" applyBorder="1" applyAlignment="1" applyProtection="1">
      <alignment horizontal="center" vertical="center" wrapText="1"/>
      <protection locked="0"/>
    </xf>
    <xf numFmtId="1" fontId="10" fillId="44" borderId="43" xfId="0" applyNumberFormat="1" applyFont="1" applyFill="1" applyBorder="1" applyAlignment="1" applyProtection="1">
      <alignment horizontal="center" vertical="center" wrapText="1"/>
      <protection locked="0"/>
    </xf>
    <xf numFmtId="1" fontId="10" fillId="44" borderId="44" xfId="0" applyNumberFormat="1" applyFont="1" applyFill="1" applyBorder="1" applyAlignment="1" applyProtection="1">
      <alignment horizontal="center" vertical="center" wrapText="1"/>
      <protection locked="0"/>
    </xf>
    <xf numFmtId="1" fontId="10" fillId="42" borderId="45" xfId="0" applyNumberFormat="1" applyFont="1" applyFill="1" applyBorder="1" applyAlignment="1" applyProtection="1">
      <alignment horizontal="center" vertical="center" wrapText="1"/>
      <protection locked="0"/>
    </xf>
    <xf numFmtId="1" fontId="10" fillId="42" borderId="50" xfId="0" applyNumberFormat="1" applyFont="1" applyFill="1" applyBorder="1" applyAlignment="1" applyProtection="1">
      <alignment horizontal="center" vertical="center" wrapText="1"/>
      <protection locked="0"/>
    </xf>
    <xf numFmtId="1" fontId="10" fillId="44" borderId="45" xfId="0" applyNumberFormat="1" applyFont="1" applyFill="1" applyBorder="1" applyAlignment="1" applyProtection="1">
      <alignment horizontal="center" vertical="center" wrapText="1"/>
      <protection locked="0"/>
    </xf>
    <xf numFmtId="1" fontId="10" fillId="44" borderId="42" xfId="0" applyNumberFormat="1" applyFont="1" applyFill="1" applyBorder="1" applyAlignment="1" applyProtection="1">
      <alignment horizontal="center" vertical="center" wrapText="1"/>
      <protection locked="0"/>
    </xf>
    <xf numFmtId="1" fontId="10" fillId="44" borderId="50" xfId="0" applyNumberFormat="1" applyFont="1" applyFill="1" applyBorder="1" applyAlignment="1" applyProtection="1">
      <alignment horizontal="center" vertical="center" wrapText="1"/>
      <protection locked="0"/>
    </xf>
    <xf numFmtId="0" fontId="10" fillId="0" borderId="0" xfId="0" applyFont="1" applyFill="1" applyBorder="1" applyAlignment="1" applyProtection="1">
      <alignment horizontal="center" vertical="center" wrapText="1"/>
      <protection locked="0"/>
    </xf>
    <xf numFmtId="0" fontId="73" fillId="0" borderId="0" xfId="2" applyFont="1" applyFill="1" applyBorder="1" applyAlignment="1" applyProtection="1">
      <alignment horizontal="center" vertical="center"/>
      <protection locked="0"/>
    </xf>
    <xf numFmtId="0" fontId="73" fillId="0" borderId="0" xfId="2" applyFont="1" applyFill="1" applyAlignment="1" applyProtection="1">
      <alignment horizontal="center" vertical="center"/>
      <protection locked="0"/>
    </xf>
    <xf numFmtId="0" fontId="10" fillId="0" borderId="0" xfId="0" applyFont="1" applyFill="1" applyBorder="1" applyAlignment="1" applyProtection="1">
      <alignment horizontal="center" vertical="center"/>
      <protection locked="0"/>
    </xf>
    <xf numFmtId="0" fontId="10" fillId="0" borderId="0" xfId="2" applyFont="1" applyFill="1" applyBorder="1" applyAlignment="1" applyProtection="1">
      <alignment horizontal="center" wrapText="1"/>
      <protection locked="0"/>
    </xf>
    <xf numFmtId="0" fontId="7" fillId="0" borderId="0" xfId="2" applyFont="1" applyFill="1" applyBorder="1" applyAlignment="1" applyProtection="1">
      <alignment horizontal="center" vertical="center"/>
      <protection locked="0"/>
    </xf>
    <xf numFmtId="0" fontId="4" fillId="0" borderId="0" xfId="0" applyFont="1" applyFill="1" applyBorder="1" applyAlignment="1" applyProtection="1">
      <protection locked="0"/>
    </xf>
    <xf numFmtId="0" fontId="74" fillId="0" borderId="0" xfId="0" applyFont="1" applyAlignment="1" applyProtection="1">
      <alignment horizontal="center" vertical="center"/>
      <protection locked="0"/>
    </xf>
    <xf numFmtId="0" fontId="73" fillId="0" borderId="0" xfId="2" applyNumberFormat="1" applyFont="1" applyFill="1" applyAlignment="1" applyProtection="1">
      <alignment horizontal="center" vertical="center"/>
      <protection locked="0"/>
    </xf>
    <xf numFmtId="0" fontId="77" fillId="0" borderId="0" xfId="0" applyFont="1" applyAlignment="1">
      <alignment horizontal="center"/>
    </xf>
    <xf numFmtId="0" fontId="77" fillId="0" borderId="0" xfId="0" applyFont="1"/>
    <xf numFmtId="0" fontId="78" fillId="2" borderId="5" xfId="0" applyFont="1" applyFill="1" applyBorder="1" applyAlignment="1">
      <alignment horizontal="center"/>
    </xf>
    <xf numFmtId="0" fontId="78" fillId="0" borderId="0" xfId="0" applyFont="1" applyAlignment="1">
      <alignment horizontal="center"/>
    </xf>
    <xf numFmtId="0" fontId="78" fillId="0" borderId="33" xfId="0" applyFont="1" applyBorder="1"/>
    <xf numFmtId="0" fontId="78" fillId="0" borderId="0" xfId="0" applyFont="1"/>
    <xf numFmtId="0" fontId="77" fillId="0" borderId="13" xfId="0" applyFont="1" applyBorder="1" applyAlignment="1">
      <alignment horizontal="center"/>
    </xf>
    <xf numFmtId="0" fontId="77" fillId="0" borderId="13" xfId="0" applyFont="1" applyBorder="1"/>
    <xf numFmtId="0" fontId="77" fillId="0" borderId="0" xfId="0" applyFont="1" applyBorder="1"/>
    <xf numFmtId="0" fontId="77" fillId="0" borderId="16" xfId="0" applyFont="1" applyBorder="1"/>
    <xf numFmtId="0" fontId="78" fillId="0" borderId="34" xfId="0" applyFont="1" applyBorder="1"/>
    <xf numFmtId="0" fontId="77" fillId="0" borderId="32" xfId="0" applyFont="1" applyBorder="1"/>
    <xf numFmtId="0" fontId="77" fillId="0" borderId="35" xfId="0" applyFont="1" applyBorder="1"/>
    <xf numFmtId="0" fontId="77" fillId="0" borderId="14" xfId="0" applyFont="1" applyBorder="1" applyAlignment="1">
      <alignment horizontal="center"/>
    </xf>
    <xf numFmtId="0" fontId="77" fillId="0" borderId="14" xfId="0" applyFont="1" applyBorder="1"/>
    <xf numFmtId="0" fontId="78" fillId="0" borderId="6" xfId="0" applyFont="1" applyBorder="1"/>
    <xf numFmtId="0" fontId="78" fillId="0" borderId="7" xfId="0" applyFont="1" applyBorder="1"/>
    <xf numFmtId="0" fontId="77" fillId="0" borderId="17" xfId="0" applyFont="1" applyFill="1" applyBorder="1"/>
    <xf numFmtId="0" fontId="77" fillId="0" borderId="17" xfId="0" applyFont="1" applyBorder="1"/>
    <xf numFmtId="0" fontId="77" fillId="0" borderId="15" xfId="0" applyFont="1" applyBorder="1" applyAlignment="1">
      <alignment horizontal="center"/>
    </xf>
    <xf numFmtId="0" fontId="77" fillId="0" borderId="15" xfId="0" applyFont="1" applyBorder="1"/>
    <xf numFmtId="0" fontId="77" fillId="0" borderId="0" xfId="0" applyFont="1" applyBorder="1" applyAlignment="1">
      <alignment horizontal="center"/>
    </xf>
    <xf numFmtId="0" fontId="77" fillId="0" borderId="33" xfId="0" applyFont="1" applyBorder="1"/>
    <xf numFmtId="0" fontId="78" fillId="0" borderId="33" xfId="0" applyFont="1" applyFill="1" applyBorder="1"/>
    <xf numFmtId="0" fontId="77" fillId="0" borderId="16" xfId="0" applyFont="1" applyFill="1" applyBorder="1"/>
    <xf numFmtId="0" fontId="78" fillId="0" borderId="35" xfId="0" applyFont="1" applyBorder="1"/>
    <xf numFmtId="0" fontId="78" fillId="0" borderId="0" xfId="0" applyFont="1" applyFill="1" applyBorder="1"/>
    <xf numFmtId="0" fontId="77" fillId="0" borderId="33" xfId="0" applyFont="1" applyFill="1" applyBorder="1"/>
    <xf numFmtId="0" fontId="78" fillId="40" borderId="33" xfId="0" applyFont="1" applyFill="1" applyBorder="1"/>
    <xf numFmtId="0" fontId="77" fillId="40" borderId="16" xfId="0" applyFont="1" applyFill="1" applyBorder="1"/>
    <xf numFmtId="0" fontId="77" fillId="40" borderId="17" xfId="0" applyFont="1" applyFill="1" applyBorder="1"/>
    <xf numFmtId="1" fontId="10" fillId="55" borderId="5" xfId="0" applyNumberFormat="1" applyFont="1" applyFill="1" applyBorder="1" applyAlignment="1" applyProtection="1">
      <alignment horizontal="center" vertical="center" wrapText="1"/>
      <protection locked="0"/>
    </xf>
    <xf numFmtId="1" fontId="10" fillId="55" borderId="34" xfId="0" applyNumberFormat="1" applyFont="1" applyFill="1" applyBorder="1" applyAlignment="1" applyProtection="1">
      <alignment horizontal="center" vertical="center" wrapText="1"/>
      <protection locked="0"/>
    </xf>
    <xf numFmtId="1" fontId="10" fillId="55" borderId="0" xfId="0" applyNumberFormat="1" applyFont="1" applyFill="1" applyBorder="1" applyAlignment="1" applyProtection="1">
      <alignment horizontal="center" vertical="center"/>
      <protection locked="0"/>
    </xf>
    <xf numFmtId="0" fontId="6" fillId="0" borderId="0" xfId="0" applyFont="1" applyFill="1" applyAlignment="1" applyProtection="1">
      <alignment horizontal="center" vertical="center"/>
      <protection locked="0"/>
    </xf>
    <xf numFmtId="0" fontId="4" fillId="0" borderId="0" xfId="0" applyFont="1" applyFill="1" applyAlignment="1" applyProtection="1">
      <protection locked="0"/>
    </xf>
    <xf numFmtId="0" fontId="81" fillId="56" borderId="33" xfId="0" applyFont="1" applyFill="1" applyBorder="1" applyAlignment="1">
      <alignment horizontal="center" vertical="center" wrapText="1" readingOrder="1"/>
    </xf>
    <xf numFmtId="0" fontId="0" fillId="0" borderId="33" xfId="0" applyBorder="1"/>
    <xf numFmtId="0" fontId="82" fillId="57" borderId="33" xfId="0" applyFont="1" applyFill="1" applyBorder="1" applyAlignment="1">
      <alignment horizontal="center" vertical="center" wrapText="1" readingOrder="1"/>
    </xf>
    <xf numFmtId="0" fontId="83" fillId="57" borderId="33" xfId="0" applyFont="1" applyFill="1" applyBorder="1" applyAlignment="1">
      <alignment horizontal="right" vertical="center" wrapText="1" indent="1" readingOrder="1"/>
    </xf>
    <xf numFmtId="0" fontId="82" fillId="58" borderId="33" xfId="0" applyFont="1" applyFill="1" applyBorder="1" applyAlignment="1">
      <alignment horizontal="center" vertical="center" wrapText="1" readingOrder="1"/>
    </xf>
    <xf numFmtId="3" fontId="83" fillId="58" borderId="33" xfId="0" applyNumberFormat="1" applyFont="1" applyFill="1" applyBorder="1" applyAlignment="1">
      <alignment horizontal="right" vertical="center" wrapText="1" indent="1" readingOrder="1"/>
    </xf>
    <xf numFmtId="0" fontId="83" fillId="58" borderId="33" xfId="0" applyFont="1" applyFill="1" applyBorder="1" applyAlignment="1">
      <alignment horizontal="right" vertical="center" wrapText="1" indent="1" readingOrder="1"/>
    </xf>
    <xf numFmtId="0" fontId="0" fillId="61" borderId="33" xfId="0" applyFill="1" applyBorder="1" applyAlignment="1">
      <alignment horizontal="center"/>
    </xf>
    <xf numFmtId="0" fontId="0" fillId="5" borderId="33" xfId="0" applyFill="1" applyBorder="1" applyAlignment="1">
      <alignment horizontal="center"/>
    </xf>
    <xf numFmtId="0" fontId="0" fillId="3" borderId="33" xfId="0" applyFill="1" applyBorder="1" applyAlignment="1">
      <alignment horizontal="center"/>
    </xf>
    <xf numFmtId="0" fontId="0" fillId="9" borderId="33" xfId="0" applyFill="1" applyBorder="1" applyAlignment="1">
      <alignment horizontal="center"/>
    </xf>
    <xf numFmtId="0" fontId="79" fillId="0" borderId="33" xfId="0" applyFont="1" applyBorder="1" applyAlignment="1">
      <alignment horizontal="center"/>
    </xf>
    <xf numFmtId="0" fontId="0" fillId="62" borderId="33" xfId="0" applyFill="1" applyBorder="1" applyAlignment="1">
      <alignment horizontal="center" wrapText="1"/>
    </xf>
    <xf numFmtId="0" fontId="0" fillId="62" borderId="33" xfId="0" applyFill="1" applyBorder="1" applyAlignment="1">
      <alignment horizontal="center" vertical="center"/>
    </xf>
    <xf numFmtId="0" fontId="0" fillId="0" borderId="33" xfId="0" applyBorder="1" applyAlignment="1">
      <alignment horizontal="center"/>
    </xf>
    <xf numFmtId="0" fontId="79" fillId="62" borderId="33" xfId="0" applyFont="1" applyFill="1" applyBorder="1" applyAlignment="1">
      <alignment horizontal="center"/>
    </xf>
    <xf numFmtId="0" fontId="86" fillId="0" borderId="33" xfId="0" applyFont="1" applyBorder="1" applyAlignment="1">
      <alignment horizontal="center"/>
    </xf>
    <xf numFmtId="0" fontId="0" fillId="3" borderId="33" xfId="0" applyFill="1" applyBorder="1"/>
    <xf numFmtId="0" fontId="0" fillId="0" borderId="0" xfId="0" applyBorder="1"/>
    <xf numFmtId="0" fontId="79" fillId="0" borderId="0" xfId="0" applyFont="1" applyBorder="1" applyAlignment="1">
      <alignment horizontal="center"/>
    </xf>
    <xf numFmtId="0" fontId="86" fillId="0" borderId="0" xfId="0" applyFont="1" applyBorder="1" applyAlignment="1">
      <alignment horizontal="center"/>
    </xf>
    <xf numFmtId="0" fontId="79" fillId="0" borderId="0" xfId="0" applyFont="1" applyAlignment="1">
      <alignment horizontal="center"/>
    </xf>
    <xf numFmtId="14" fontId="74" fillId="0" borderId="0" xfId="0" applyNumberFormat="1" applyFont="1" applyAlignment="1" applyProtection="1">
      <alignment horizontal="center"/>
      <protection locked="0"/>
    </xf>
    <xf numFmtId="0" fontId="74" fillId="0" borderId="0" xfId="0" applyFont="1" applyAlignment="1" applyProtection="1">
      <alignment horizontal="center"/>
      <protection locked="0"/>
    </xf>
    <xf numFmtId="0" fontId="74" fillId="0" borderId="0" xfId="0" applyFont="1" applyBorder="1" applyAlignment="1" applyProtection="1">
      <alignment horizontal="center"/>
      <protection locked="0"/>
    </xf>
    <xf numFmtId="0" fontId="87" fillId="6" borderId="0" xfId="0" applyFont="1" applyFill="1" applyAlignment="1" applyProtection="1">
      <alignment horizontal="center"/>
      <protection locked="0"/>
    </xf>
    <xf numFmtId="0" fontId="10" fillId="3" borderId="36" xfId="2" applyFont="1" applyFill="1" applyBorder="1" applyAlignment="1" applyProtection="1">
      <alignment horizontal="center" wrapText="1"/>
      <protection locked="0"/>
    </xf>
    <xf numFmtId="41" fontId="73" fillId="0" borderId="0" xfId="2" applyNumberFormat="1" applyFont="1" applyFill="1" applyBorder="1" applyAlignment="1" applyProtection="1">
      <alignment vertical="center" wrapText="1"/>
      <protection locked="0"/>
    </xf>
    <xf numFmtId="43" fontId="73" fillId="0" borderId="0" xfId="2" applyNumberFormat="1" applyFont="1" applyFill="1" applyBorder="1" applyAlignment="1" applyProtection="1">
      <alignment vertical="center" wrapText="1"/>
      <protection locked="0"/>
    </xf>
    <xf numFmtId="195" fontId="11" fillId="6" borderId="0" xfId="452" applyNumberFormat="1" applyFont="1" applyFill="1" applyBorder="1" applyAlignment="1" applyProtection="1">
      <alignment horizontal="center" vertical="center"/>
      <protection locked="0"/>
    </xf>
    <xf numFmtId="0" fontId="10" fillId="3" borderId="42" xfId="2" applyFont="1" applyFill="1" applyBorder="1" applyAlignment="1" applyProtection="1">
      <alignment horizontal="center" wrapText="1"/>
      <protection locked="0"/>
    </xf>
    <xf numFmtId="0" fontId="10" fillId="3" borderId="43" xfId="2" applyFont="1" applyFill="1" applyBorder="1" applyAlignment="1" applyProtection="1">
      <alignment horizontal="center" wrapText="1"/>
      <protection locked="0"/>
    </xf>
    <xf numFmtId="0" fontId="10" fillId="3" borderId="44" xfId="2" applyFont="1" applyFill="1" applyBorder="1" applyAlignment="1" applyProtection="1">
      <alignment horizontal="center" wrapText="1"/>
      <protection locked="0"/>
    </xf>
    <xf numFmtId="0" fontId="3" fillId="3" borderId="65" xfId="2" applyNumberFormat="1" applyFont="1" applyFill="1" applyBorder="1" applyAlignment="1" applyProtection="1">
      <alignment vertical="center" wrapText="1"/>
      <protection locked="0"/>
    </xf>
    <xf numFmtId="0" fontId="3" fillId="3" borderId="64" xfId="2" applyNumberFormat="1" applyFont="1" applyFill="1" applyBorder="1" applyAlignment="1" applyProtection="1">
      <alignment vertical="center" wrapText="1"/>
      <protection locked="0"/>
    </xf>
    <xf numFmtId="0" fontId="3" fillId="3" borderId="61" xfId="2" applyNumberFormat="1" applyFont="1" applyFill="1" applyBorder="1" applyAlignment="1" applyProtection="1">
      <alignment vertical="center" wrapText="1"/>
      <protection locked="0"/>
    </xf>
    <xf numFmtId="14" fontId="6" fillId="0" borderId="0" xfId="0" applyNumberFormat="1" applyFont="1" applyFill="1" applyBorder="1" applyAlignment="1" applyProtection="1">
      <alignment horizontal="center"/>
      <protection locked="0"/>
    </xf>
    <xf numFmtId="0" fontId="10" fillId="0" borderId="16" xfId="2" applyFont="1" applyFill="1" applyBorder="1" applyAlignment="1" applyProtection="1">
      <alignment horizontal="center" wrapText="1"/>
      <protection locked="0"/>
    </xf>
    <xf numFmtId="0" fontId="10" fillId="63" borderId="12" xfId="2" applyFont="1" applyFill="1" applyBorder="1" applyAlignment="1" applyProtection="1">
      <alignment horizontal="center" vertical="center" wrapText="1"/>
      <protection locked="0"/>
    </xf>
    <xf numFmtId="0" fontId="10" fillId="63" borderId="17" xfId="2" applyFont="1" applyFill="1" applyBorder="1" applyAlignment="1" applyProtection="1">
      <alignment horizontal="center" vertical="center" wrapText="1"/>
      <protection locked="0"/>
    </xf>
    <xf numFmtId="0" fontId="7" fillId="0" borderId="0" xfId="2" applyFont="1" applyFill="1" applyAlignment="1" applyProtection="1">
      <alignment horizontal="center"/>
      <protection locked="0"/>
    </xf>
    <xf numFmtId="0" fontId="10" fillId="0" borderId="0" xfId="2" applyFont="1" applyFill="1" applyBorder="1" applyAlignment="1" applyProtection="1">
      <alignment vertical="center" wrapText="1"/>
      <protection locked="0"/>
    </xf>
    <xf numFmtId="41" fontId="7" fillId="6" borderId="0" xfId="2" applyNumberFormat="1" applyFont="1" applyFill="1" applyAlignment="1" applyProtection="1">
      <alignment horizontal="center"/>
      <protection locked="0"/>
    </xf>
    <xf numFmtId="0" fontId="75" fillId="0" borderId="0" xfId="0" applyFont="1" applyFill="1" applyBorder="1" applyAlignment="1" applyProtection="1">
      <alignment horizontal="center" vertical="center" wrapText="1"/>
      <protection locked="0"/>
    </xf>
    <xf numFmtId="0" fontId="10" fillId="0" borderId="59" xfId="0" applyFont="1" applyFill="1" applyBorder="1" applyAlignment="1" applyProtection="1">
      <alignment horizontal="center" vertical="center" wrapText="1"/>
      <protection locked="0"/>
    </xf>
    <xf numFmtId="0" fontId="10" fillId="0" borderId="59" xfId="2" applyFont="1" applyFill="1" applyBorder="1" applyAlignment="1" applyProtection="1">
      <alignment horizontal="center" wrapText="1"/>
      <protection locked="0"/>
    </xf>
    <xf numFmtId="14" fontId="3" fillId="0" borderId="0" xfId="2" applyNumberFormat="1" applyFont="1" applyFill="1" applyBorder="1" applyAlignment="1" applyProtection="1">
      <alignment horizontal="center"/>
      <protection locked="0"/>
    </xf>
    <xf numFmtId="0" fontId="10" fillId="0" borderId="0" xfId="2" applyFont="1" applyFill="1" applyBorder="1" applyAlignment="1" applyProtection="1">
      <alignment horizontal="center" vertical="center"/>
      <protection locked="0"/>
    </xf>
    <xf numFmtId="0" fontId="10" fillId="0" borderId="16" xfId="2" applyFont="1" applyFill="1" applyBorder="1" applyAlignment="1" applyProtection="1">
      <alignment horizontal="center" vertical="center"/>
      <protection locked="0"/>
    </xf>
    <xf numFmtId="0" fontId="10" fillId="0" borderId="16" xfId="2" applyNumberFormat="1" applyFont="1" applyFill="1" applyBorder="1" applyAlignment="1" applyProtection="1">
      <alignment horizontal="center" vertical="center"/>
      <protection locked="0"/>
    </xf>
    <xf numFmtId="41" fontId="4" fillId="6" borderId="14" xfId="0" applyNumberFormat="1" applyFont="1" applyFill="1" applyBorder="1" applyAlignment="1" applyProtection="1">
      <alignment horizontal="center" vertical="center"/>
      <protection locked="0"/>
    </xf>
    <xf numFmtId="1" fontId="4" fillId="0" borderId="9" xfId="0" applyNumberFormat="1" applyFont="1" applyFill="1" applyBorder="1" applyAlignment="1" applyProtection="1">
      <alignment horizontal="center" vertical="center"/>
      <protection locked="0"/>
    </xf>
    <xf numFmtId="0" fontId="4" fillId="6" borderId="5" xfId="0" applyFont="1" applyFill="1" applyBorder="1" applyAlignment="1" applyProtection="1">
      <alignment horizontal="center" vertical="center" wrapText="1"/>
    </xf>
    <xf numFmtId="41" fontId="4" fillId="0" borderId="0" xfId="0" applyNumberFormat="1" applyFont="1" applyFill="1" applyBorder="1" applyAlignment="1" applyProtection="1">
      <alignment horizontal="center" vertical="center"/>
      <protection locked="0"/>
    </xf>
    <xf numFmtId="41" fontId="4" fillId="6" borderId="48" xfId="0" applyNumberFormat="1" applyFont="1" applyFill="1" applyBorder="1" applyAlignment="1" applyProtection="1">
      <alignment horizontal="center" vertical="center"/>
      <protection locked="0"/>
    </xf>
    <xf numFmtId="41" fontId="87" fillId="6" borderId="39" xfId="0" applyNumberFormat="1" applyFont="1" applyFill="1" applyBorder="1" applyAlignment="1" applyProtection="1">
      <alignment horizontal="center" vertical="center"/>
      <protection locked="0"/>
    </xf>
    <xf numFmtId="41" fontId="4" fillId="6" borderId="40" xfId="0" applyNumberFormat="1" applyFont="1" applyFill="1" applyBorder="1" applyAlignment="1" applyProtection="1">
      <alignment horizontal="center" vertical="center"/>
      <protection locked="0"/>
    </xf>
    <xf numFmtId="41" fontId="4" fillId="6" borderId="41" xfId="0" applyNumberFormat="1" applyFont="1" applyFill="1" applyBorder="1" applyAlignment="1" applyProtection="1">
      <alignment horizontal="center" vertical="center"/>
      <protection locked="0"/>
    </xf>
    <xf numFmtId="41" fontId="4" fillId="0" borderId="16" xfId="0" applyNumberFormat="1" applyFont="1" applyFill="1" applyBorder="1" applyAlignment="1" applyProtection="1">
      <alignment horizontal="center" vertical="center"/>
      <protection locked="0"/>
    </xf>
    <xf numFmtId="0" fontId="4" fillId="0" borderId="0" xfId="2" applyFont="1" applyFill="1" applyAlignment="1" applyProtection="1">
      <alignment horizontal="center" vertical="center"/>
      <protection locked="0"/>
    </xf>
    <xf numFmtId="0" fontId="4" fillId="0" borderId="39" xfId="2" applyFont="1" applyFill="1" applyBorder="1" applyAlignment="1" applyProtection="1">
      <alignment horizontal="center" vertical="center"/>
      <protection locked="0"/>
    </xf>
    <xf numFmtId="43" fontId="4" fillId="0" borderId="40" xfId="2" applyNumberFormat="1" applyFont="1" applyFill="1" applyBorder="1" applyAlignment="1" applyProtection="1">
      <alignment horizontal="center" vertical="center"/>
      <protection locked="0"/>
    </xf>
    <xf numFmtId="0" fontId="4" fillId="0" borderId="41" xfId="2" applyFont="1" applyFill="1" applyBorder="1" applyAlignment="1" applyProtection="1">
      <alignment horizontal="center" vertical="center"/>
      <protection locked="0"/>
    </xf>
    <xf numFmtId="41" fontId="4" fillId="6" borderId="49" xfId="0" applyNumberFormat="1" applyFont="1" applyFill="1" applyBorder="1" applyAlignment="1" applyProtection="1">
      <alignment horizontal="center" vertical="center"/>
      <protection locked="0"/>
    </xf>
    <xf numFmtId="41" fontId="87" fillId="6" borderId="37" xfId="0" applyNumberFormat="1" applyFont="1" applyFill="1" applyBorder="1" applyAlignment="1" applyProtection="1">
      <alignment horizontal="center" vertical="center"/>
      <protection locked="0"/>
    </xf>
    <xf numFmtId="43" fontId="4" fillId="0" borderId="14" xfId="2" applyNumberFormat="1" applyFont="1" applyFill="1" applyBorder="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4" fillId="0" borderId="9" xfId="0" applyFont="1" applyFill="1" applyBorder="1" applyAlignment="1" applyProtection="1">
      <alignment horizontal="center" vertical="center"/>
      <protection locked="0"/>
    </xf>
    <xf numFmtId="0" fontId="4" fillId="0" borderId="16" xfId="2" applyFont="1" applyFill="1" applyBorder="1" applyAlignment="1" applyProtection="1">
      <alignment horizontal="center" vertical="center"/>
      <protection locked="0"/>
    </xf>
    <xf numFmtId="0" fontId="4" fillId="5" borderId="0" xfId="2" applyFont="1" applyFill="1" applyAlignment="1" applyProtection="1">
      <alignment horizontal="center" vertical="center"/>
      <protection locked="0"/>
    </xf>
    <xf numFmtId="0" fontId="10" fillId="3" borderId="16" xfId="2" applyFont="1" applyFill="1" applyBorder="1" applyAlignment="1" applyProtection="1">
      <alignment horizontal="center" wrapText="1"/>
      <protection locked="0"/>
    </xf>
    <xf numFmtId="0" fontId="88" fillId="0" borderId="0" xfId="2" applyFont="1" applyFill="1" applyAlignment="1" applyProtection="1">
      <alignment horizontal="center"/>
      <protection locked="0"/>
    </xf>
    <xf numFmtId="0" fontId="90" fillId="0" borderId="0" xfId="0" applyFont="1" applyBorder="1" applyAlignment="1">
      <alignment vertical="center"/>
    </xf>
    <xf numFmtId="0" fontId="7" fillId="0" borderId="0" xfId="2" quotePrefix="1" applyFont="1" applyFill="1" applyBorder="1" applyAlignment="1" applyProtection="1">
      <alignment vertical="center"/>
      <protection locked="0"/>
    </xf>
    <xf numFmtId="0" fontId="91" fillId="0" borderId="0" xfId="2" applyFont="1" applyFill="1" applyBorder="1" applyAlignment="1" applyProtection="1">
      <alignment horizontal="center"/>
      <protection locked="0"/>
    </xf>
    <xf numFmtId="0" fontId="92" fillId="0" borderId="0" xfId="2" applyFont="1" applyFill="1" applyBorder="1" applyAlignment="1" applyProtection="1">
      <alignment horizontal="center"/>
      <protection locked="0"/>
    </xf>
    <xf numFmtId="2" fontId="4" fillId="6" borderId="33" xfId="0" applyNumberFormat="1" applyFont="1" applyFill="1" applyBorder="1" applyAlignment="1" applyProtection="1">
      <alignment horizontal="center" vertical="center"/>
    </xf>
    <xf numFmtId="173" fontId="4" fillId="6" borderId="33" xfId="0" applyNumberFormat="1" applyFont="1" applyFill="1" applyBorder="1" applyAlignment="1" applyProtection="1">
      <alignment horizontal="center" vertical="center"/>
    </xf>
    <xf numFmtId="0" fontId="4" fillId="6" borderId="33" xfId="0" applyFont="1" applyFill="1" applyBorder="1" applyAlignment="1" applyProtection="1">
      <alignment horizontal="center" vertical="center"/>
    </xf>
    <xf numFmtId="0" fontId="4" fillId="6" borderId="33" xfId="0" applyFont="1" applyFill="1" applyBorder="1" applyAlignment="1" applyProtection="1">
      <alignment horizontal="center" vertical="center" wrapText="1"/>
    </xf>
    <xf numFmtId="0" fontId="7" fillId="6" borderId="33" xfId="0" applyFont="1" applyFill="1" applyBorder="1" applyAlignment="1" applyProtection="1">
      <alignment horizontal="center" vertical="center"/>
      <protection locked="0"/>
    </xf>
    <xf numFmtId="0" fontId="93" fillId="0" borderId="0" xfId="2" applyFont="1" applyFill="1" applyBorder="1" applyAlignment="1" applyProtection="1">
      <alignment vertical="center"/>
      <protection locked="0"/>
    </xf>
    <xf numFmtId="0" fontId="7" fillId="6" borderId="51" xfId="2" applyFont="1" applyFill="1" applyBorder="1" applyAlignment="1" applyProtection="1">
      <alignment horizontal="center" vertical="center"/>
      <protection locked="0"/>
    </xf>
    <xf numFmtId="41" fontId="11" fillId="6" borderId="33" xfId="0" applyNumberFormat="1" applyFont="1" applyFill="1" applyBorder="1" applyAlignment="1" applyProtection="1">
      <alignment horizontal="center" vertical="center"/>
      <protection locked="0"/>
    </xf>
    <xf numFmtId="0" fontId="3" fillId="6" borderId="14" xfId="2" applyFont="1" applyFill="1" applyBorder="1" applyAlignment="1" applyProtection="1">
      <alignment horizontal="center" vertical="center"/>
      <protection locked="0"/>
    </xf>
    <xf numFmtId="0" fontId="4" fillId="6" borderId="14" xfId="0" quotePrefix="1" applyFont="1" applyFill="1" applyBorder="1" applyAlignment="1" applyProtection="1">
      <alignment horizontal="center" vertical="center"/>
      <protection locked="0"/>
    </xf>
    <xf numFmtId="0" fontId="4" fillId="0" borderId="38" xfId="2" applyFont="1" applyFill="1" applyBorder="1" applyAlignment="1" applyProtection="1">
      <alignment horizontal="center" vertical="center"/>
      <protection locked="0"/>
    </xf>
    <xf numFmtId="197" fontId="4" fillId="45" borderId="14" xfId="0" applyNumberFormat="1" applyFont="1" applyFill="1" applyBorder="1" applyAlignment="1" applyProtection="1">
      <alignment horizontal="center" vertical="center"/>
      <protection locked="0"/>
    </xf>
    <xf numFmtId="197" fontId="4" fillId="46" borderId="14" xfId="0" applyNumberFormat="1" applyFont="1" applyFill="1" applyBorder="1" applyAlignment="1" applyProtection="1">
      <alignment horizontal="center" vertical="center"/>
      <protection locked="0"/>
    </xf>
    <xf numFmtId="1" fontId="4" fillId="6" borderId="14" xfId="0" applyNumberFormat="1" applyFont="1" applyFill="1" applyBorder="1" applyAlignment="1" applyProtection="1">
      <alignment horizontal="center" vertical="center"/>
      <protection locked="0"/>
    </xf>
    <xf numFmtId="0" fontId="4" fillId="6" borderId="14" xfId="0" applyFont="1" applyFill="1" applyBorder="1" applyAlignment="1" applyProtection="1">
      <alignment horizontal="center" vertical="center"/>
      <protection locked="0"/>
    </xf>
    <xf numFmtId="1" fontId="4" fillId="6" borderId="38" xfId="0" applyNumberFormat="1" applyFont="1" applyFill="1" applyBorder="1" applyAlignment="1" applyProtection="1">
      <alignment horizontal="center" vertical="center"/>
      <protection locked="0"/>
    </xf>
    <xf numFmtId="0" fontId="4" fillId="0" borderId="0" xfId="2" applyFont="1" applyFill="1" applyAlignment="1" applyProtection="1">
      <alignment horizontal="center" vertical="center"/>
      <protection locked="0"/>
    </xf>
    <xf numFmtId="0" fontId="4" fillId="0" borderId="37" xfId="2" applyFont="1" applyFill="1" applyBorder="1" applyAlignment="1" applyProtection="1">
      <alignment horizontal="center" vertical="center"/>
      <protection locked="0"/>
    </xf>
    <xf numFmtId="0" fontId="4" fillId="0" borderId="14" xfId="0" applyFont="1" applyFill="1" applyBorder="1" applyAlignment="1" applyProtection="1">
      <alignment horizontal="center" vertical="center"/>
      <protection locked="0"/>
    </xf>
    <xf numFmtId="197" fontId="4" fillId="45" borderId="14" xfId="0" quotePrefix="1" applyNumberFormat="1" applyFont="1" applyFill="1" applyBorder="1" applyAlignment="1" applyProtection="1">
      <alignment horizontal="center" vertical="center"/>
      <protection locked="0"/>
    </xf>
    <xf numFmtId="0" fontId="4" fillId="6" borderId="14" xfId="0" applyNumberFormat="1" applyFont="1" applyFill="1" applyBorder="1" applyAlignment="1" applyProtection="1">
      <alignment horizontal="center" vertical="center"/>
      <protection locked="0"/>
    </xf>
    <xf numFmtId="0" fontId="4" fillId="6" borderId="14" xfId="2" applyNumberFormat="1" applyFont="1" applyFill="1" applyBorder="1" applyAlignment="1" applyProtection="1">
      <alignment horizontal="center" vertical="center"/>
      <protection locked="0"/>
    </xf>
    <xf numFmtId="197" fontId="4" fillId="46" borderId="14" xfId="0" quotePrefix="1" applyNumberFormat="1" applyFont="1" applyFill="1" applyBorder="1" applyAlignment="1" applyProtection="1">
      <alignment horizontal="center" vertical="center"/>
      <protection locked="0"/>
    </xf>
    <xf numFmtId="0" fontId="4" fillId="0" borderId="14" xfId="2" applyFont="1" applyFill="1" applyBorder="1" applyAlignment="1" applyProtection="1">
      <alignment horizontal="center" vertical="center"/>
      <protection locked="0"/>
    </xf>
    <xf numFmtId="0" fontId="7" fillId="0" borderId="0" xfId="2" applyFont="1" applyFill="1" applyBorder="1" applyAlignment="1" applyProtection="1">
      <alignment vertical="center"/>
      <protection locked="0"/>
    </xf>
    <xf numFmtId="0" fontId="7" fillId="6" borderId="14" xfId="0" applyFont="1" applyFill="1" applyBorder="1" applyAlignment="1" applyProtection="1">
      <alignment horizontal="center" vertical="center"/>
      <protection locked="0"/>
    </xf>
    <xf numFmtId="0" fontId="7" fillId="6" borderId="14" xfId="2" applyFont="1" applyFill="1" applyBorder="1" applyAlignment="1" applyProtection="1">
      <alignment horizontal="center" vertical="center"/>
      <protection locked="0"/>
    </xf>
    <xf numFmtId="0" fontId="97" fillId="0" borderId="0" xfId="2" applyFont="1" applyFill="1" applyBorder="1" applyAlignment="1" applyProtection="1">
      <alignment horizontal="left" vertical="center"/>
      <protection locked="0"/>
    </xf>
    <xf numFmtId="0" fontId="99" fillId="0" borderId="14" xfId="0" applyFont="1" applyFill="1" applyBorder="1" applyAlignment="1" applyProtection="1">
      <alignment horizontal="center" vertical="center"/>
    </xf>
    <xf numFmtId="0" fontId="98" fillId="40" borderId="14" xfId="2" applyFont="1" applyFill="1" applyBorder="1" applyAlignment="1" applyProtection="1">
      <alignment horizontal="center" vertical="center"/>
      <protection locked="0"/>
    </xf>
    <xf numFmtId="0" fontId="99" fillId="40" borderId="14" xfId="2" applyNumberFormat="1" applyFont="1" applyFill="1" applyBorder="1" applyAlignment="1" applyProtection="1">
      <alignment horizontal="center" vertical="center"/>
      <protection locked="0"/>
    </xf>
    <xf numFmtId="0" fontId="98" fillId="40" borderId="14" xfId="0" applyFont="1" applyFill="1" applyBorder="1" applyAlignment="1" applyProtection="1">
      <alignment horizontal="center" vertical="center"/>
      <protection locked="0"/>
    </xf>
    <xf numFmtId="0" fontId="99" fillId="0" borderId="14" xfId="0" applyFont="1" applyFill="1" applyBorder="1" applyAlignment="1" applyProtection="1">
      <alignment horizontal="center"/>
    </xf>
    <xf numFmtId="0" fontId="99" fillId="0" borderId="14" xfId="0" applyFont="1" applyFill="1" applyBorder="1" applyAlignment="1" applyProtection="1"/>
    <xf numFmtId="0" fontId="99" fillId="40" borderId="14" xfId="2" applyFont="1" applyFill="1" applyBorder="1" applyAlignment="1" applyProtection="1">
      <alignment horizontal="center" vertical="center"/>
      <protection locked="0"/>
    </xf>
    <xf numFmtId="0" fontId="98" fillId="40" borderId="14" xfId="2" applyNumberFormat="1" applyFont="1" applyFill="1" applyBorder="1" applyAlignment="1" applyProtection="1">
      <alignment horizontal="center" vertical="center"/>
      <protection locked="0"/>
    </xf>
    <xf numFmtId="0" fontId="100" fillId="40" borderId="14" xfId="2" applyFont="1" applyFill="1" applyBorder="1" applyAlignment="1" applyProtection="1">
      <alignment horizontal="center" vertical="center"/>
      <protection locked="0"/>
    </xf>
    <xf numFmtId="0" fontId="83" fillId="0" borderId="14" xfId="658" applyFont="1" applyFill="1" applyBorder="1" applyAlignment="1" applyProtection="1">
      <alignment horizontal="center" vertical="center"/>
    </xf>
    <xf numFmtId="0" fontId="83" fillId="0" borderId="14" xfId="629" applyFont="1" applyFill="1" applyBorder="1" applyAlignment="1" applyProtection="1">
      <alignment horizontal="center" vertical="center"/>
    </xf>
    <xf numFmtId="0" fontId="83" fillId="0" borderId="14" xfId="658" applyFont="1" applyFill="1" applyBorder="1" applyAlignment="1" applyProtection="1">
      <alignment horizontal="center"/>
    </xf>
    <xf numFmtId="0" fontId="83" fillId="0" borderId="14" xfId="629" applyFont="1" applyFill="1" applyBorder="1" applyAlignment="1" applyProtection="1">
      <alignment horizontal="center"/>
    </xf>
    <xf numFmtId="0" fontId="83" fillId="0" borderId="14" xfId="629" applyFont="1" applyFill="1" applyBorder="1" applyAlignment="1" applyProtection="1"/>
    <xf numFmtId="0" fontId="83" fillId="0" borderId="14" xfId="675" applyFont="1" applyFill="1" applyBorder="1" applyAlignment="1" applyProtection="1">
      <alignment horizontal="center" vertical="center"/>
    </xf>
    <xf numFmtId="0" fontId="83" fillId="0" borderId="14" xfId="630" applyFont="1" applyFill="1" applyBorder="1" applyAlignment="1" applyProtection="1">
      <alignment horizontal="center" vertical="center"/>
    </xf>
    <xf numFmtId="0" fontId="83" fillId="0" borderId="14" xfId="675" applyFont="1" applyFill="1" applyBorder="1" applyAlignment="1" applyProtection="1">
      <alignment horizontal="center"/>
    </xf>
    <xf numFmtId="0" fontId="83" fillId="0" borderId="14" xfId="630" applyFont="1" applyFill="1" applyBorder="1" applyAlignment="1" applyProtection="1">
      <alignment horizontal="center"/>
    </xf>
    <xf numFmtId="0" fontId="83" fillId="0" borderId="14" xfId="630" applyFont="1" applyFill="1" applyBorder="1" applyAlignment="1" applyProtection="1"/>
    <xf numFmtId="0" fontId="83" fillId="0" borderId="14" xfId="676" applyFont="1" applyFill="1" applyBorder="1" applyAlignment="1" applyProtection="1">
      <alignment horizontal="center" vertical="center"/>
    </xf>
    <xf numFmtId="0" fontId="98" fillId="0" borderId="14" xfId="351" applyFont="1" applyFill="1" applyBorder="1" applyAlignment="1" applyProtection="1">
      <alignment horizontal="center" vertical="center"/>
    </xf>
    <xf numFmtId="0" fontId="83" fillId="0" borderId="14" xfId="676" applyFont="1" applyFill="1" applyBorder="1" applyAlignment="1" applyProtection="1">
      <alignment horizontal="center"/>
    </xf>
    <xf numFmtId="0" fontId="98" fillId="0" borderId="14" xfId="351" applyFont="1" applyFill="1" applyBorder="1" applyAlignment="1" applyProtection="1">
      <alignment horizontal="center"/>
    </xf>
    <xf numFmtId="0" fontId="98" fillId="0" borderId="14" xfId="351" applyFont="1" applyFill="1" applyBorder="1" applyAlignment="1" applyProtection="1"/>
    <xf numFmtId="0" fontId="83" fillId="0" borderId="14" xfId="654" applyFont="1" applyFill="1" applyBorder="1" applyAlignment="1" applyProtection="1">
      <alignment horizontal="center" vertical="center"/>
    </xf>
    <xf numFmtId="0" fontId="98" fillId="0" borderId="14" xfId="343" applyFont="1" applyFill="1" applyBorder="1" applyAlignment="1" applyProtection="1">
      <alignment horizontal="center" vertical="center"/>
    </xf>
    <xf numFmtId="0" fontId="83" fillId="0" borderId="14" xfId="654" applyFont="1" applyFill="1" applyBorder="1" applyAlignment="1" applyProtection="1">
      <alignment horizontal="center"/>
    </xf>
    <xf numFmtId="0" fontId="98" fillId="0" borderId="14" xfId="343" applyFont="1" applyFill="1" applyBorder="1" applyAlignment="1" applyProtection="1">
      <alignment horizontal="center"/>
    </xf>
    <xf numFmtId="0" fontId="98" fillId="0" borderId="14" xfId="343" applyFont="1" applyFill="1" applyBorder="1" applyAlignment="1" applyProtection="1"/>
    <xf numFmtId="0" fontId="83" fillId="0" borderId="14" xfId="634" applyFont="1" applyFill="1" applyBorder="1" applyAlignment="1" applyProtection="1">
      <alignment horizontal="center" vertical="center"/>
    </xf>
    <xf numFmtId="0" fontId="98" fillId="0" borderId="14" xfId="339" applyFont="1" applyFill="1" applyBorder="1" applyAlignment="1" applyProtection="1">
      <alignment horizontal="center" vertical="center"/>
    </xf>
    <xf numFmtId="0" fontId="83" fillId="0" borderId="14" xfId="634" applyFont="1" applyFill="1" applyBorder="1" applyAlignment="1" applyProtection="1">
      <alignment horizontal="center"/>
    </xf>
    <xf numFmtId="0" fontId="98" fillId="0" borderId="14" xfId="339" applyFont="1" applyFill="1" applyBorder="1" applyAlignment="1" applyProtection="1">
      <alignment horizontal="center"/>
    </xf>
    <xf numFmtId="0" fontId="98" fillId="0" borderId="14" xfId="339" applyFont="1" applyFill="1" applyBorder="1" applyAlignment="1" applyProtection="1"/>
    <xf numFmtId="0" fontId="83" fillId="0" borderId="14" xfId="631" applyFont="1" applyFill="1" applyBorder="1" applyAlignment="1" applyProtection="1">
      <alignment horizontal="center" vertical="center"/>
    </xf>
    <xf numFmtId="0" fontId="83" fillId="0" borderId="14" xfId="631" applyFont="1" applyFill="1" applyBorder="1" applyAlignment="1" applyProtection="1">
      <alignment horizontal="center"/>
    </xf>
    <xf numFmtId="0" fontId="83" fillId="0" borderId="14" xfId="631" applyFont="1" applyFill="1" applyBorder="1" applyAlignment="1" applyProtection="1"/>
    <xf numFmtId="0" fontId="83" fillId="0" borderId="14" xfId="637" applyFont="1" applyFill="1" applyBorder="1" applyAlignment="1" applyProtection="1">
      <alignment horizontal="center" vertical="center"/>
    </xf>
    <xf numFmtId="0" fontId="99" fillId="0" borderId="14" xfId="337" applyFont="1" applyFill="1" applyBorder="1" applyAlignment="1" applyProtection="1">
      <alignment horizontal="center" vertical="center"/>
    </xf>
    <xf numFmtId="0" fontId="83" fillId="0" borderId="14" xfId="637" applyFont="1" applyFill="1" applyBorder="1" applyAlignment="1" applyProtection="1">
      <alignment horizontal="center"/>
    </xf>
    <xf numFmtId="0" fontId="99" fillId="0" borderId="14" xfId="337" applyFont="1" applyFill="1" applyBorder="1" applyAlignment="1" applyProtection="1">
      <alignment horizontal="center"/>
    </xf>
    <xf numFmtId="0" fontId="99" fillId="0" borderId="14" xfId="337" applyFont="1" applyFill="1" applyBorder="1" applyAlignment="1" applyProtection="1"/>
    <xf numFmtId="0" fontId="83" fillId="0" borderId="14" xfId="647" applyFont="1" applyFill="1" applyBorder="1" applyAlignment="1" applyProtection="1">
      <alignment horizontal="center" vertical="center"/>
    </xf>
    <xf numFmtId="0" fontId="83" fillId="0" borderId="14" xfId="633" applyFont="1" applyFill="1" applyBorder="1" applyAlignment="1" applyProtection="1">
      <alignment horizontal="center" vertical="center"/>
    </xf>
    <xf numFmtId="0" fontId="83" fillId="0" borderId="14" xfId="647" applyFont="1" applyFill="1" applyBorder="1" applyAlignment="1" applyProtection="1">
      <alignment horizontal="center"/>
    </xf>
    <xf numFmtId="0" fontId="83" fillId="0" borderId="14" xfId="633" applyFont="1" applyFill="1" applyBorder="1" applyAlignment="1" applyProtection="1">
      <alignment horizontal="center"/>
    </xf>
    <xf numFmtId="0" fontId="83" fillId="0" borderId="14" xfId="633" applyFont="1" applyFill="1" applyBorder="1" applyAlignment="1" applyProtection="1"/>
    <xf numFmtId="0" fontId="83" fillId="0" borderId="14" xfId="659" applyFont="1" applyFill="1" applyBorder="1" applyAlignment="1" applyProtection="1">
      <alignment horizontal="center" vertical="center"/>
    </xf>
    <xf numFmtId="0" fontId="98" fillId="0" borderId="14" xfId="348" applyFont="1" applyFill="1" applyBorder="1" applyAlignment="1" applyProtection="1">
      <alignment horizontal="center" vertical="center"/>
    </xf>
    <xf numFmtId="0" fontId="83" fillId="0" borderId="14" xfId="659" applyFont="1" applyFill="1" applyBorder="1" applyAlignment="1" applyProtection="1">
      <alignment horizontal="center"/>
    </xf>
    <xf numFmtId="0" fontId="98" fillId="0" borderId="14" xfId="348" applyFont="1" applyFill="1" applyBorder="1" applyAlignment="1" applyProtection="1">
      <alignment horizontal="center"/>
    </xf>
    <xf numFmtId="0" fontId="98" fillId="0" borderId="14" xfId="348" applyFont="1" applyFill="1" applyBorder="1" applyAlignment="1" applyProtection="1"/>
    <xf numFmtId="0" fontId="83" fillId="0" borderId="14" xfId="646" applyFont="1" applyFill="1" applyBorder="1" applyAlignment="1" applyProtection="1">
      <alignment horizontal="center" vertical="center"/>
    </xf>
    <xf numFmtId="0" fontId="83" fillId="0" borderId="14" xfId="635" applyFont="1" applyFill="1" applyBorder="1" applyAlignment="1" applyProtection="1">
      <alignment horizontal="center" vertical="center"/>
    </xf>
    <xf numFmtId="0" fontId="83" fillId="0" borderId="14" xfId="646" applyFont="1" applyFill="1" applyBorder="1" applyAlignment="1" applyProtection="1">
      <alignment horizontal="center"/>
    </xf>
    <xf numFmtId="0" fontId="83" fillId="0" borderId="14" xfId="635" applyFont="1" applyFill="1" applyBorder="1" applyAlignment="1" applyProtection="1">
      <alignment horizontal="center"/>
    </xf>
    <xf numFmtId="0" fontId="83" fillId="0" borderId="14" xfId="635" applyFont="1" applyFill="1" applyBorder="1" applyAlignment="1" applyProtection="1"/>
    <xf numFmtId="0" fontId="83" fillId="0" borderId="14" xfId="352" applyFont="1" applyFill="1" applyBorder="1" applyAlignment="1" applyProtection="1">
      <alignment horizontal="center" vertical="center"/>
    </xf>
    <xf numFmtId="0" fontId="83" fillId="0" borderId="14" xfId="352" applyFont="1" applyFill="1" applyBorder="1" applyAlignment="1" applyProtection="1">
      <alignment horizontal="center"/>
    </xf>
    <xf numFmtId="0" fontId="83" fillId="0" borderId="14" xfId="352" applyFont="1" applyFill="1" applyBorder="1" applyAlignment="1" applyProtection="1"/>
    <xf numFmtId="0" fontId="83" fillId="0" borderId="14" xfId="636" applyFont="1" applyFill="1" applyBorder="1" applyAlignment="1" applyProtection="1">
      <alignment horizontal="center" vertical="center"/>
    </xf>
    <xf numFmtId="0" fontId="98" fillId="0" borderId="14" xfId="346" applyFont="1" applyFill="1" applyBorder="1" applyAlignment="1" applyProtection="1">
      <alignment horizontal="center" vertical="center"/>
    </xf>
    <xf numFmtId="0" fontId="83" fillId="0" borderId="14" xfId="636" applyFont="1" applyFill="1" applyBorder="1" applyAlignment="1" applyProtection="1">
      <alignment horizontal="center"/>
    </xf>
    <xf numFmtId="0" fontId="98" fillId="0" borderId="14" xfId="346" applyFont="1" applyFill="1" applyBorder="1" applyAlignment="1" applyProtection="1">
      <alignment horizontal="center"/>
    </xf>
    <xf numFmtId="0" fontId="98" fillId="0" borderId="14" xfId="346" applyFont="1" applyFill="1" applyBorder="1" applyAlignment="1" applyProtection="1"/>
    <xf numFmtId="0" fontId="83" fillId="0" borderId="14" xfId="661" applyFont="1" applyFill="1" applyBorder="1" applyAlignment="1" applyProtection="1">
      <alignment horizontal="center" vertical="center"/>
    </xf>
    <xf numFmtId="0" fontId="99" fillId="0" borderId="14" xfId="366" applyFont="1" applyFill="1" applyBorder="1" applyAlignment="1" applyProtection="1">
      <alignment horizontal="center" vertical="center"/>
    </xf>
    <xf numFmtId="0" fontId="83" fillId="0" borderId="14" xfId="661" applyFont="1" applyFill="1" applyBorder="1" applyAlignment="1" applyProtection="1">
      <alignment horizontal="center"/>
    </xf>
    <xf numFmtId="0" fontId="99" fillId="0" borderId="14" xfId="366" applyFont="1" applyFill="1" applyBorder="1" applyAlignment="1" applyProtection="1">
      <alignment horizontal="center"/>
    </xf>
    <xf numFmtId="0" fontId="99" fillId="0" borderId="14" xfId="366" applyFont="1" applyFill="1" applyBorder="1" applyAlignment="1" applyProtection="1"/>
    <xf numFmtId="0" fontId="83" fillId="0" borderId="14" xfId="662" applyFont="1" applyFill="1" applyBorder="1" applyAlignment="1" applyProtection="1">
      <alignment horizontal="center" vertical="center"/>
    </xf>
    <xf numFmtId="0" fontId="98" fillId="0" borderId="14" xfId="341" applyFont="1" applyFill="1" applyBorder="1" applyAlignment="1" applyProtection="1">
      <alignment horizontal="center" vertical="center"/>
    </xf>
    <xf numFmtId="0" fontId="83" fillId="0" borderId="14" xfId="662" applyFont="1" applyFill="1" applyBorder="1" applyAlignment="1" applyProtection="1">
      <alignment horizontal="center"/>
    </xf>
    <xf numFmtId="0" fontId="98" fillId="0" borderId="14" xfId="341" applyFont="1" applyFill="1" applyBorder="1" applyAlignment="1" applyProtection="1">
      <alignment horizontal="center"/>
    </xf>
    <xf numFmtId="0" fontId="98" fillId="0" borderId="14" xfId="341" applyFont="1" applyFill="1" applyBorder="1" applyAlignment="1" applyProtection="1"/>
    <xf numFmtId="0" fontId="83" fillId="0" borderId="14" xfId="663" applyFont="1" applyFill="1" applyBorder="1" applyAlignment="1" applyProtection="1">
      <alignment horizontal="center" vertical="center"/>
    </xf>
    <xf numFmtId="0" fontId="83" fillId="0" borderId="14" xfId="663" applyFont="1" applyFill="1" applyBorder="1" applyAlignment="1" applyProtection="1">
      <alignment horizontal="center"/>
    </xf>
    <xf numFmtId="0" fontId="83" fillId="0" borderId="14" xfId="636" applyFont="1" applyFill="1" applyBorder="1" applyAlignment="1" applyProtection="1"/>
    <xf numFmtId="0" fontId="83" fillId="0" borderId="14" xfId="664" applyFont="1" applyFill="1" applyBorder="1" applyAlignment="1" applyProtection="1">
      <alignment horizontal="center" vertical="center"/>
    </xf>
    <xf numFmtId="0" fontId="83" fillId="0" borderId="14" xfId="664" applyFont="1" applyFill="1" applyBorder="1" applyAlignment="1" applyProtection="1">
      <alignment horizontal="center"/>
    </xf>
    <xf numFmtId="0" fontId="83" fillId="0" borderId="14" xfId="637" applyFont="1" applyFill="1" applyBorder="1" applyAlignment="1" applyProtection="1"/>
    <xf numFmtId="0" fontId="83" fillId="0" borderId="14" xfId="665" applyFont="1" applyFill="1" applyBorder="1" applyAlignment="1" applyProtection="1">
      <alignment horizontal="center" vertical="center"/>
    </xf>
    <xf numFmtId="0" fontId="83" fillId="0" borderId="14" xfId="638" applyFont="1" applyFill="1" applyBorder="1" applyAlignment="1" applyProtection="1">
      <alignment horizontal="center" vertical="center"/>
    </xf>
    <xf numFmtId="0" fontId="83" fillId="0" borderId="14" xfId="665" applyFont="1" applyFill="1" applyBorder="1" applyAlignment="1" applyProtection="1">
      <alignment horizontal="center"/>
    </xf>
    <xf numFmtId="0" fontId="83" fillId="0" borderId="14" xfId="638" applyFont="1" applyFill="1" applyBorder="1" applyAlignment="1" applyProtection="1">
      <alignment horizontal="center"/>
    </xf>
    <xf numFmtId="0" fontId="83" fillId="0" borderId="14" xfId="638" applyFont="1" applyFill="1" applyBorder="1" applyAlignment="1" applyProtection="1"/>
    <xf numFmtId="0" fontId="83" fillId="0" borderId="14" xfId="666" applyFont="1" applyFill="1" applyBorder="1" applyAlignment="1" applyProtection="1">
      <alignment horizontal="center" vertical="center"/>
    </xf>
    <xf numFmtId="0" fontId="83" fillId="0" borderId="14" xfId="639" applyFont="1" applyFill="1" applyBorder="1" applyAlignment="1" applyProtection="1">
      <alignment horizontal="center" vertical="center"/>
    </xf>
    <xf numFmtId="0" fontId="83" fillId="0" borderId="14" xfId="666" applyFont="1" applyFill="1" applyBorder="1" applyAlignment="1" applyProtection="1">
      <alignment horizontal="center"/>
    </xf>
    <xf numFmtId="0" fontId="83" fillId="0" borderId="14" xfId="639" applyFont="1" applyFill="1" applyBorder="1" applyAlignment="1" applyProtection="1">
      <alignment horizontal="center"/>
    </xf>
    <xf numFmtId="0" fontId="83" fillId="0" borderId="14" xfId="639" applyFont="1" applyFill="1" applyBorder="1" applyAlignment="1" applyProtection="1"/>
    <xf numFmtId="0" fontId="83" fillId="0" borderId="14" xfId="667" applyFont="1" applyFill="1" applyBorder="1" applyAlignment="1" applyProtection="1">
      <alignment horizontal="center" vertical="center"/>
    </xf>
    <xf numFmtId="0" fontId="83" fillId="0" borderId="14" xfId="640" applyFont="1" applyFill="1" applyBorder="1" applyAlignment="1" applyProtection="1">
      <alignment horizontal="center" vertical="center"/>
    </xf>
    <xf numFmtId="0" fontId="83" fillId="0" borderId="14" xfId="667" applyFont="1" applyFill="1" applyBorder="1" applyAlignment="1" applyProtection="1">
      <alignment horizontal="center"/>
    </xf>
    <xf numFmtId="0" fontId="83" fillId="0" borderId="14" xfId="640" applyFont="1" applyFill="1" applyBorder="1" applyAlignment="1" applyProtection="1">
      <alignment horizontal="center"/>
    </xf>
    <xf numFmtId="0" fontId="83" fillId="0" borderId="14" xfId="640" applyFont="1" applyFill="1" applyBorder="1" applyAlignment="1" applyProtection="1"/>
    <xf numFmtId="0" fontId="83" fillId="0" borderId="14" xfId="668" applyFont="1" applyFill="1" applyBorder="1" applyAlignment="1" applyProtection="1">
      <alignment horizontal="center" vertical="center"/>
    </xf>
    <xf numFmtId="0" fontId="83" fillId="0" borderId="14" xfId="641" applyFont="1" applyFill="1" applyBorder="1" applyAlignment="1" applyProtection="1">
      <alignment horizontal="center" vertical="center"/>
    </xf>
    <xf numFmtId="0" fontId="83" fillId="0" borderId="14" xfId="668" applyFont="1" applyFill="1" applyBorder="1" applyAlignment="1" applyProtection="1">
      <alignment horizontal="center"/>
    </xf>
    <xf numFmtId="0" fontId="83" fillId="0" borderId="14" xfId="641" applyFont="1" applyFill="1" applyBorder="1" applyAlignment="1" applyProtection="1">
      <alignment horizontal="center"/>
    </xf>
    <xf numFmtId="0" fontId="83" fillId="0" borderId="14" xfId="641" applyFont="1" applyFill="1" applyBorder="1" applyAlignment="1" applyProtection="1"/>
    <xf numFmtId="0" fontId="83" fillId="0" borderId="14" xfId="669" applyFont="1" applyFill="1" applyBorder="1" applyAlignment="1" applyProtection="1">
      <alignment horizontal="center" vertical="center"/>
    </xf>
    <xf numFmtId="0" fontId="99" fillId="0" borderId="14" xfId="349" applyFont="1" applyFill="1" applyBorder="1" applyAlignment="1" applyProtection="1">
      <alignment horizontal="center" vertical="center"/>
    </xf>
    <xf numFmtId="0" fontId="83" fillId="0" borderId="14" xfId="669" applyFont="1" applyFill="1" applyBorder="1" applyAlignment="1" applyProtection="1">
      <alignment horizontal="center"/>
    </xf>
    <xf numFmtId="0" fontId="99" fillId="0" borderId="14" xfId="349" applyFont="1" applyFill="1" applyBorder="1" applyAlignment="1" applyProtection="1">
      <alignment horizontal="center"/>
    </xf>
    <xf numFmtId="0" fontId="99" fillId="0" borderId="14" xfId="349" applyFont="1" applyFill="1" applyBorder="1" applyAlignment="1" applyProtection="1"/>
    <xf numFmtId="0" fontId="83" fillId="0" borderId="14" xfId="644" applyFont="1" applyFill="1" applyBorder="1" applyAlignment="1" applyProtection="1">
      <alignment horizontal="center" vertical="center"/>
    </xf>
    <xf numFmtId="0" fontId="83" fillId="0" borderId="14" xfId="642" applyFont="1" applyFill="1" applyBorder="1" applyAlignment="1" applyProtection="1">
      <alignment horizontal="center" vertical="center"/>
    </xf>
    <xf numFmtId="0" fontId="83" fillId="0" borderId="14" xfId="644" applyFont="1" applyFill="1" applyBorder="1" applyAlignment="1" applyProtection="1">
      <alignment horizontal="center"/>
    </xf>
    <xf numFmtId="0" fontId="83" fillId="0" borderId="14" xfId="642" applyFont="1" applyFill="1" applyBorder="1" applyAlignment="1" applyProtection="1">
      <alignment horizontal="center"/>
    </xf>
    <xf numFmtId="0" fontId="83" fillId="0" borderId="14" xfId="642" applyFont="1" applyFill="1" applyBorder="1" applyAlignment="1" applyProtection="1"/>
    <xf numFmtId="0" fontId="83" fillId="0" borderId="14" xfId="670" applyFont="1" applyFill="1" applyBorder="1" applyAlignment="1" applyProtection="1">
      <alignment horizontal="center" vertical="center"/>
    </xf>
    <xf numFmtId="0" fontId="83" fillId="0" borderId="14" xfId="643" applyFont="1" applyFill="1" applyBorder="1" applyAlignment="1" applyProtection="1">
      <alignment horizontal="center" vertical="center"/>
    </xf>
    <xf numFmtId="0" fontId="83" fillId="0" borderId="14" xfId="670" applyFont="1" applyFill="1" applyBorder="1" applyAlignment="1" applyProtection="1">
      <alignment horizontal="center"/>
    </xf>
    <xf numFmtId="0" fontId="83" fillId="0" borderId="14" xfId="643" applyFont="1" applyFill="1" applyBorder="1" applyAlignment="1" applyProtection="1">
      <alignment horizontal="center"/>
    </xf>
    <xf numFmtId="0" fontId="83" fillId="0" borderId="14" xfId="643" applyFont="1" applyFill="1" applyBorder="1" applyAlignment="1" applyProtection="1"/>
    <xf numFmtId="0" fontId="83" fillId="0" borderId="14" xfId="671" applyFont="1" applyFill="1" applyBorder="1" applyAlignment="1" applyProtection="1">
      <alignment horizontal="center" vertical="center"/>
    </xf>
    <xf numFmtId="0" fontId="83" fillId="0" borderId="14" xfId="671" applyFont="1" applyFill="1" applyBorder="1" applyAlignment="1" applyProtection="1">
      <alignment horizontal="center"/>
    </xf>
    <xf numFmtId="0" fontId="83" fillId="0" borderId="14" xfId="644" applyFont="1" applyFill="1" applyBorder="1" applyAlignment="1" applyProtection="1"/>
    <xf numFmtId="0" fontId="83" fillId="0" borderId="14" xfId="672" applyFont="1" applyFill="1" applyBorder="1" applyAlignment="1" applyProtection="1">
      <alignment horizontal="center" vertical="center"/>
    </xf>
    <xf numFmtId="0" fontId="83" fillId="0" borderId="14" xfId="645" applyFont="1" applyFill="1" applyBorder="1" applyAlignment="1" applyProtection="1">
      <alignment horizontal="center" vertical="center"/>
    </xf>
    <xf numFmtId="0" fontId="83" fillId="0" borderId="14" xfId="672" applyFont="1" applyFill="1" applyBorder="1" applyAlignment="1" applyProtection="1">
      <alignment horizontal="center"/>
    </xf>
    <xf numFmtId="0" fontId="83" fillId="0" borderId="14" xfId="645" applyFont="1" applyFill="1" applyBorder="1" applyAlignment="1" applyProtection="1">
      <alignment horizontal="center"/>
    </xf>
    <xf numFmtId="0" fontId="83" fillId="0" borderId="14" xfId="645" applyFont="1" applyFill="1" applyBorder="1" applyAlignment="1" applyProtection="1"/>
    <xf numFmtId="0" fontId="83" fillId="0" borderId="14" xfId="673" applyFont="1" applyFill="1" applyBorder="1" applyAlignment="1" applyProtection="1">
      <alignment horizontal="center" vertical="center"/>
    </xf>
    <xf numFmtId="0" fontId="83" fillId="0" borderId="14" xfId="673" applyFont="1" applyFill="1" applyBorder="1" applyAlignment="1" applyProtection="1">
      <alignment horizontal="center"/>
    </xf>
    <xf numFmtId="0" fontId="83" fillId="0" borderId="14" xfId="646" applyFont="1" applyFill="1" applyBorder="1" applyAlignment="1" applyProtection="1"/>
    <xf numFmtId="0" fontId="10" fillId="3" borderId="56" xfId="2" applyFont="1" applyFill="1" applyBorder="1" applyAlignment="1" applyProtection="1">
      <alignment horizontal="center" wrapText="1"/>
      <protection locked="0"/>
    </xf>
    <xf numFmtId="0" fontId="10" fillId="3" borderId="9" xfId="2" applyFont="1" applyFill="1" applyBorder="1" applyAlignment="1" applyProtection="1">
      <alignment horizontal="center" wrapText="1"/>
      <protection locked="0"/>
    </xf>
    <xf numFmtId="0" fontId="10" fillId="3" borderId="8" xfId="2" applyFont="1" applyFill="1" applyBorder="1" applyAlignment="1" applyProtection="1">
      <alignment horizontal="center" wrapText="1"/>
      <protection locked="0"/>
    </xf>
    <xf numFmtId="0" fontId="10" fillId="3" borderId="72" xfId="2" applyFont="1" applyFill="1" applyBorder="1" applyAlignment="1" applyProtection="1">
      <alignment horizontal="center" wrapText="1"/>
      <protection locked="0"/>
    </xf>
    <xf numFmtId="0" fontId="10" fillId="3" borderId="73" xfId="2" applyFont="1" applyFill="1" applyBorder="1" applyAlignment="1" applyProtection="1">
      <alignment horizontal="center" wrapText="1"/>
      <protection locked="0"/>
    </xf>
    <xf numFmtId="0" fontId="7" fillId="6" borderId="37" xfId="2" applyNumberFormat="1" applyFont="1" applyFill="1" applyBorder="1" applyAlignment="1" applyProtection="1">
      <alignment horizontal="center" vertical="center"/>
      <protection locked="0"/>
    </xf>
    <xf numFmtId="0" fontId="3" fillId="6" borderId="14" xfId="2" applyFont="1" applyFill="1" applyBorder="1" applyAlignment="1">
      <alignment horizontal="left" vertical="center"/>
    </xf>
    <xf numFmtId="0" fontId="7" fillId="6" borderId="14" xfId="453" applyFont="1" applyFill="1" applyBorder="1" applyAlignment="1">
      <alignment horizontal="center" vertical="center"/>
    </xf>
    <xf numFmtId="0" fontId="7" fillId="40" borderId="14" xfId="2" applyNumberFormat="1" applyFont="1" applyFill="1" applyBorder="1" applyAlignment="1" applyProtection="1">
      <alignment horizontal="center" vertical="center"/>
      <protection locked="0"/>
    </xf>
    <xf numFmtId="0" fontId="7" fillId="40" borderId="14" xfId="0" applyFont="1" applyFill="1" applyBorder="1" applyAlignment="1" applyProtection="1">
      <alignment horizontal="center" vertical="center"/>
      <protection locked="0"/>
    </xf>
    <xf numFmtId="174" fontId="4" fillId="6" borderId="14" xfId="0" quotePrefix="1" applyNumberFormat="1" applyFont="1" applyFill="1" applyBorder="1" applyAlignment="1" applyProtection="1">
      <alignment horizontal="center" vertical="center"/>
      <protection locked="0"/>
    </xf>
    <xf numFmtId="172" fontId="4" fillId="6" borderId="14" xfId="0" applyNumberFormat="1" applyFont="1" applyFill="1" applyBorder="1" applyAlignment="1" applyProtection="1">
      <alignment horizontal="center" vertical="center"/>
      <protection locked="0"/>
    </xf>
    <xf numFmtId="3" fontId="4" fillId="6" borderId="14" xfId="2" applyNumberFormat="1" applyFont="1" applyFill="1" applyBorder="1" applyAlignment="1" applyProtection="1">
      <alignment horizontal="center" vertical="center"/>
      <protection locked="0"/>
    </xf>
    <xf numFmtId="0" fontId="98" fillId="6" borderId="37" xfId="2" applyNumberFormat="1" applyFont="1" applyFill="1" applyBorder="1" applyAlignment="1" applyProtection="1">
      <alignment horizontal="center" vertical="center"/>
      <protection locked="0"/>
    </xf>
    <xf numFmtId="0" fontId="99" fillId="0" borderId="38" xfId="0" applyFont="1" applyFill="1" applyBorder="1" applyAlignment="1" applyProtection="1"/>
    <xf numFmtId="0" fontId="83" fillId="0" borderId="38" xfId="629" applyFont="1" applyFill="1" applyBorder="1" applyAlignment="1" applyProtection="1"/>
    <xf numFmtId="0" fontId="83" fillId="0" borderId="38" xfId="630" applyFont="1" applyFill="1" applyBorder="1" applyAlignment="1" applyProtection="1"/>
    <xf numFmtId="0" fontId="98" fillId="0" borderId="38" xfId="351" applyFont="1" applyFill="1" applyBorder="1" applyAlignment="1" applyProtection="1"/>
    <xf numFmtId="0" fontId="98" fillId="0" borderId="38" xfId="343" applyFont="1" applyFill="1" applyBorder="1" applyAlignment="1" applyProtection="1"/>
    <xf numFmtId="0" fontId="98" fillId="0" borderId="38" xfId="339" applyFont="1" applyFill="1" applyBorder="1" applyAlignment="1" applyProtection="1"/>
    <xf numFmtId="0" fontId="83" fillId="0" borderId="38" xfId="631" applyFont="1" applyFill="1" applyBorder="1" applyAlignment="1" applyProtection="1"/>
    <xf numFmtId="0" fontId="99" fillId="0" borderId="38" xfId="337" applyFont="1" applyFill="1" applyBorder="1" applyAlignment="1" applyProtection="1"/>
    <xf numFmtId="0" fontId="83" fillId="0" borderId="38" xfId="633" applyFont="1" applyFill="1" applyBorder="1" applyAlignment="1" applyProtection="1"/>
    <xf numFmtId="0" fontId="98" fillId="0" borderId="38" xfId="348" applyFont="1" applyFill="1" applyBorder="1" applyAlignment="1" applyProtection="1"/>
    <xf numFmtId="0" fontId="83" fillId="0" borderId="38" xfId="635" applyFont="1" applyFill="1" applyBorder="1" applyAlignment="1" applyProtection="1"/>
    <xf numFmtId="0" fontId="83" fillId="0" borderId="38" xfId="352" applyFont="1" applyFill="1" applyBorder="1" applyAlignment="1" applyProtection="1"/>
    <xf numFmtId="0" fontId="98" fillId="0" borderId="38" xfId="346" applyFont="1" applyFill="1" applyBorder="1" applyAlignment="1" applyProtection="1"/>
    <xf numFmtId="0" fontId="99" fillId="0" borderId="38" xfId="366" applyFont="1" applyFill="1" applyBorder="1" applyAlignment="1" applyProtection="1"/>
    <xf numFmtId="0" fontId="98" fillId="0" borderId="38" xfId="341" applyFont="1" applyFill="1" applyBorder="1" applyAlignment="1" applyProtection="1"/>
    <xf numFmtId="0" fontId="83" fillId="0" borderId="38" xfId="636" applyFont="1" applyFill="1" applyBorder="1" applyAlignment="1" applyProtection="1"/>
    <xf numFmtId="0" fontId="83" fillId="0" borderId="38" xfId="637" applyFont="1" applyFill="1" applyBorder="1" applyAlignment="1" applyProtection="1"/>
    <xf numFmtId="0" fontId="83" fillId="0" borderId="38" xfId="638" applyFont="1" applyFill="1" applyBorder="1" applyAlignment="1" applyProtection="1"/>
    <xf numFmtId="0" fontId="83" fillId="0" borderId="38" xfId="639" applyFont="1" applyFill="1" applyBorder="1" applyAlignment="1" applyProtection="1"/>
    <xf numFmtId="0" fontId="83" fillId="0" borderId="38" xfId="640" applyFont="1" applyFill="1" applyBorder="1" applyAlignment="1" applyProtection="1"/>
    <xf numFmtId="0" fontId="83" fillId="0" borderId="38" xfId="641" applyFont="1" applyFill="1" applyBorder="1" applyAlignment="1" applyProtection="1"/>
    <xf numFmtId="0" fontId="99" fillId="0" borderId="38" xfId="349" applyFont="1" applyFill="1" applyBorder="1" applyAlignment="1" applyProtection="1"/>
    <xf numFmtId="0" fontId="83" fillId="0" borderId="38" xfId="642" applyFont="1" applyFill="1" applyBorder="1" applyAlignment="1" applyProtection="1"/>
    <xf numFmtId="0" fontId="83" fillId="0" borderId="38" xfId="643" applyFont="1" applyFill="1" applyBorder="1" applyAlignment="1" applyProtection="1"/>
    <xf numFmtId="0" fontId="83" fillId="0" borderId="38" xfId="644" applyFont="1" applyFill="1" applyBorder="1" applyAlignment="1" applyProtection="1"/>
    <xf numFmtId="0" fontId="83" fillId="0" borderId="38" xfId="645" applyFont="1" applyFill="1" applyBorder="1" applyAlignment="1" applyProtection="1"/>
    <xf numFmtId="0" fontId="83" fillId="0" borderId="38" xfId="646" applyFont="1" applyFill="1" applyBorder="1" applyAlignment="1" applyProtection="1"/>
    <xf numFmtId="0" fontId="10" fillId="41" borderId="42" xfId="2" applyFont="1" applyFill="1" applyBorder="1" applyAlignment="1" applyProtection="1">
      <alignment horizontal="center" vertical="center" wrapText="1"/>
      <protection locked="0"/>
    </xf>
    <xf numFmtId="0" fontId="10" fillId="41" borderId="44" xfId="2" applyFont="1" applyFill="1" applyBorder="1" applyAlignment="1" applyProtection="1">
      <alignment horizontal="center" vertical="center" wrapText="1"/>
      <protection locked="0"/>
    </xf>
    <xf numFmtId="0" fontId="10" fillId="41" borderId="45" xfId="2" applyNumberFormat="1" applyFont="1" applyFill="1" applyBorder="1" applyAlignment="1" applyProtection="1">
      <alignment horizontal="center" vertical="center" wrapText="1"/>
      <protection locked="0"/>
    </xf>
    <xf numFmtId="0" fontId="10" fillId="41" borderId="50" xfId="2" applyNumberFormat="1" applyFont="1" applyFill="1" applyBorder="1" applyAlignment="1" applyProtection="1">
      <alignment horizontal="center" vertical="center" wrapText="1"/>
      <protection locked="0"/>
    </xf>
    <xf numFmtId="0" fontId="10" fillId="41" borderId="42" xfId="2" applyNumberFormat="1" applyFont="1" applyFill="1" applyBorder="1" applyAlignment="1" applyProtection="1">
      <alignment horizontal="center" vertical="center" wrapText="1"/>
      <protection locked="0"/>
    </xf>
    <xf numFmtId="0" fontId="10" fillId="41" borderId="44" xfId="2" applyNumberFormat="1" applyFont="1" applyFill="1" applyBorder="1" applyAlignment="1" applyProtection="1">
      <alignment horizontal="center" vertical="center" wrapText="1"/>
      <protection locked="0"/>
    </xf>
    <xf numFmtId="0" fontId="10" fillId="42" borderId="45" xfId="2" applyFont="1" applyFill="1" applyBorder="1" applyAlignment="1" applyProtection="1">
      <alignment horizontal="center" vertical="center" wrapText="1"/>
      <protection locked="0"/>
    </xf>
    <xf numFmtId="0" fontId="10" fillId="42" borderId="43" xfId="2" applyFont="1" applyFill="1" applyBorder="1" applyAlignment="1" applyProtection="1">
      <alignment horizontal="center" vertical="center" wrapText="1"/>
      <protection locked="0"/>
    </xf>
    <xf numFmtId="0" fontId="10" fillId="42" borderId="50" xfId="2" applyFont="1" applyFill="1" applyBorder="1" applyAlignment="1" applyProtection="1">
      <alignment horizontal="center" vertical="center" wrapText="1"/>
      <protection locked="0"/>
    </xf>
    <xf numFmtId="0" fontId="10" fillId="42" borderId="42" xfId="2" applyFont="1" applyFill="1" applyBorder="1" applyAlignment="1" applyProtection="1">
      <alignment horizontal="center" vertical="center" wrapText="1"/>
      <protection locked="0"/>
    </xf>
    <xf numFmtId="0" fontId="10" fillId="42" borderId="44" xfId="2" applyFont="1" applyFill="1" applyBorder="1" applyAlignment="1" applyProtection="1">
      <alignment horizontal="center" vertical="center" wrapText="1"/>
      <protection locked="0"/>
    </xf>
    <xf numFmtId="0" fontId="10" fillId="42" borderId="45" xfId="2" applyNumberFormat="1" applyFont="1" applyFill="1" applyBorder="1" applyAlignment="1" applyProtection="1">
      <alignment horizontal="center" vertical="center" wrapText="1"/>
      <protection locked="0"/>
    </xf>
    <xf numFmtId="0" fontId="10" fillId="42" borderId="43" xfId="2" applyNumberFormat="1" applyFont="1" applyFill="1" applyBorder="1" applyAlignment="1" applyProtection="1">
      <alignment horizontal="center" vertical="center" wrapText="1"/>
      <protection locked="0"/>
    </xf>
    <xf numFmtId="0" fontId="10" fillId="42" borderId="50" xfId="2" applyNumberFormat="1" applyFont="1" applyFill="1" applyBorder="1" applyAlignment="1" applyProtection="1">
      <alignment horizontal="center" vertical="center" wrapText="1"/>
      <protection locked="0"/>
    </xf>
    <xf numFmtId="0" fontId="10" fillId="42" borderId="42" xfId="2" applyNumberFormat="1" applyFont="1" applyFill="1" applyBorder="1" applyAlignment="1" applyProtection="1">
      <alignment horizontal="center" vertical="center" wrapText="1"/>
      <protection locked="0"/>
    </xf>
    <xf numFmtId="0" fontId="10" fillId="42" borderId="44" xfId="2" applyNumberFormat="1" applyFont="1" applyFill="1" applyBorder="1" applyAlignment="1" applyProtection="1">
      <alignment horizontal="center" vertical="center" wrapText="1"/>
      <protection locked="0"/>
    </xf>
    <xf numFmtId="0" fontId="10" fillId="43" borderId="42" xfId="2" applyFont="1" applyFill="1" applyBorder="1" applyAlignment="1" applyProtection="1">
      <alignment horizontal="center" vertical="center" wrapText="1"/>
      <protection locked="0"/>
    </xf>
    <xf numFmtId="0" fontId="10" fillId="43" borderId="43" xfId="2" applyFont="1" applyFill="1" applyBorder="1" applyAlignment="1" applyProtection="1">
      <alignment horizontal="center" vertical="center" wrapText="1"/>
      <protection locked="0"/>
    </xf>
    <xf numFmtId="0" fontId="10" fillId="43" borderId="50" xfId="2" applyFont="1" applyFill="1" applyBorder="1" applyAlignment="1" applyProtection="1">
      <alignment horizontal="center" vertical="center" wrapText="1"/>
      <protection locked="0"/>
    </xf>
    <xf numFmtId="0" fontId="10" fillId="43" borderId="42" xfId="2" applyNumberFormat="1" applyFont="1" applyFill="1" applyBorder="1" applyAlignment="1" applyProtection="1">
      <alignment horizontal="center" vertical="center" wrapText="1"/>
      <protection locked="0"/>
    </xf>
    <xf numFmtId="0" fontId="10" fillId="43" borderId="43" xfId="2" applyNumberFormat="1" applyFont="1" applyFill="1" applyBorder="1" applyAlignment="1" applyProtection="1">
      <alignment horizontal="center" vertical="center" wrapText="1"/>
      <protection locked="0"/>
    </xf>
    <xf numFmtId="0" fontId="10" fillId="43" borderId="50" xfId="2" applyNumberFormat="1" applyFont="1" applyFill="1" applyBorder="1" applyAlignment="1" applyProtection="1">
      <alignment horizontal="center" vertical="center" wrapText="1"/>
      <protection locked="0"/>
    </xf>
    <xf numFmtId="0" fontId="10" fillId="43" borderId="44" xfId="2" applyNumberFormat="1" applyFont="1" applyFill="1" applyBorder="1" applyAlignment="1" applyProtection="1">
      <alignment horizontal="center" vertical="center" wrapText="1"/>
      <protection locked="0"/>
    </xf>
    <xf numFmtId="0" fontId="10" fillId="43" borderId="45" xfId="2" applyNumberFormat="1" applyFont="1" applyFill="1" applyBorder="1" applyAlignment="1" applyProtection="1">
      <alignment horizontal="center" vertical="center" wrapText="1"/>
      <protection locked="0"/>
    </xf>
    <xf numFmtId="0" fontId="102" fillId="5" borderId="33" xfId="2" applyNumberFormat="1" applyFont="1" applyFill="1" applyBorder="1" applyAlignment="1" applyProtection="1">
      <alignment horizontal="center"/>
      <protection locked="0"/>
    </xf>
    <xf numFmtId="0" fontId="101" fillId="5" borderId="33" xfId="2" applyNumberFormat="1" applyFont="1" applyFill="1" applyBorder="1" applyAlignment="1" applyProtection="1">
      <alignment horizontal="center"/>
      <protection locked="0"/>
    </xf>
    <xf numFmtId="0" fontId="3" fillId="0" borderId="33" xfId="2" applyFont="1" applyFill="1" applyBorder="1" applyAlignment="1" applyProtection="1">
      <alignment horizontal="center" vertical="center"/>
      <protection locked="0"/>
    </xf>
    <xf numFmtId="0" fontId="3" fillId="3" borderId="33" xfId="2" applyNumberFormat="1" applyFont="1" applyFill="1" applyBorder="1" applyAlignment="1" applyProtection="1">
      <alignment horizontal="center"/>
      <protection locked="0"/>
    </xf>
    <xf numFmtId="0" fontId="79" fillId="66" borderId="33" xfId="0" applyFont="1" applyFill="1" applyBorder="1" applyAlignment="1">
      <alignment horizontal="center"/>
    </xf>
    <xf numFmtId="0" fontId="105" fillId="52" borderId="33" xfId="0" applyFont="1" applyFill="1" applyBorder="1" applyAlignment="1">
      <alignment horizontal="center" vertical="center" wrapText="1"/>
    </xf>
    <xf numFmtId="0" fontId="106" fillId="0" borderId="33" xfId="0" applyFont="1" applyFill="1" applyBorder="1" applyAlignment="1">
      <alignment horizontal="center" vertical="center"/>
    </xf>
    <xf numFmtId="0" fontId="0" fillId="0" borderId="0" xfId="0" applyAlignment="1">
      <alignment vertical="center"/>
    </xf>
    <xf numFmtId="14" fontId="99" fillId="0" borderId="14" xfId="0" applyNumberFormat="1" applyFont="1" applyFill="1" applyBorder="1" applyAlignment="1" applyProtection="1">
      <alignment horizontal="center" vertical="center"/>
    </xf>
    <xf numFmtId="14" fontId="83" fillId="0" borderId="14" xfId="629" applyNumberFormat="1" applyFont="1" applyFill="1" applyBorder="1" applyAlignment="1" applyProtection="1">
      <alignment horizontal="center" vertical="center"/>
    </xf>
    <xf numFmtId="14" fontId="83" fillId="0" borderId="14" xfId="630" applyNumberFormat="1" applyFont="1" applyFill="1" applyBorder="1" applyAlignment="1" applyProtection="1">
      <alignment horizontal="center" vertical="center"/>
    </xf>
    <xf numFmtId="14" fontId="98" fillId="0" borderId="14" xfId="351" applyNumberFormat="1" applyFont="1" applyFill="1" applyBorder="1" applyAlignment="1" applyProtection="1">
      <alignment horizontal="center" vertical="center"/>
    </xf>
    <xf numFmtId="14" fontId="98" fillId="0" borderId="14" xfId="343" applyNumberFormat="1" applyFont="1" applyFill="1" applyBorder="1" applyAlignment="1" applyProtection="1">
      <alignment horizontal="center" vertical="center"/>
    </xf>
    <xf numFmtId="14" fontId="98" fillId="0" borderId="14" xfId="339" applyNumberFormat="1" applyFont="1" applyFill="1" applyBorder="1" applyAlignment="1" applyProtection="1">
      <alignment horizontal="center" vertical="center"/>
    </xf>
    <xf numFmtId="14" fontId="83" fillId="0" borderId="14" xfId="631" applyNumberFormat="1" applyFont="1" applyFill="1" applyBorder="1" applyAlignment="1" applyProtection="1">
      <alignment horizontal="center" vertical="center"/>
    </xf>
    <xf numFmtId="14" fontId="99" fillId="0" borderId="14" xfId="337" applyNumberFormat="1" applyFont="1" applyFill="1" applyBorder="1" applyAlignment="1" applyProtection="1">
      <alignment horizontal="center" vertical="center"/>
    </xf>
    <xf numFmtId="14" fontId="83" fillId="0" borderId="14" xfId="633" applyNumberFormat="1" applyFont="1" applyFill="1" applyBorder="1" applyAlignment="1" applyProtection="1">
      <alignment horizontal="center" vertical="center"/>
    </xf>
    <xf numFmtId="14" fontId="98" fillId="0" borderId="14" xfId="348" applyNumberFormat="1" applyFont="1" applyFill="1" applyBorder="1" applyAlignment="1" applyProtection="1">
      <alignment horizontal="center" vertical="center"/>
    </xf>
    <xf numFmtId="14" fontId="83" fillId="0" borderId="14" xfId="635" applyNumberFormat="1" applyFont="1" applyFill="1" applyBorder="1" applyAlignment="1" applyProtection="1">
      <alignment horizontal="center" vertical="center"/>
    </xf>
    <xf numFmtId="14" fontId="83" fillId="0" borderId="14" xfId="352" applyNumberFormat="1" applyFont="1" applyFill="1" applyBorder="1" applyAlignment="1" applyProtection="1">
      <alignment horizontal="center" vertical="center"/>
    </xf>
    <xf numFmtId="14" fontId="98" fillId="0" borderId="14" xfId="346" applyNumberFormat="1" applyFont="1" applyFill="1" applyBorder="1" applyAlignment="1" applyProtection="1">
      <alignment horizontal="center" vertical="center"/>
    </xf>
    <xf numFmtId="14" fontId="99" fillId="0" borderId="14" xfId="366" applyNumberFormat="1" applyFont="1" applyFill="1" applyBorder="1" applyAlignment="1" applyProtection="1">
      <alignment horizontal="center" vertical="center"/>
    </xf>
    <xf numFmtId="14" fontId="98" fillId="0" borderId="14" xfId="341" applyNumberFormat="1" applyFont="1" applyFill="1" applyBorder="1" applyAlignment="1" applyProtection="1">
      <alignment horizontal="center" vertical="center"/>
    </xf>
    <xf numFmtId="14" fontId="83" fillId="0" borderId="14" xfId="636" applyNumberFormat="1" applyFont="1" applyFill="1" applyBorder="1" applyAlignment="1" applyProtection="1">
      <alignment horizontal="center" vertical="center"/>
    </xf>
    <xf numFmtId="14" fontId="83" fillId="0" borderId="14" xfId="637" applyNumberFormat="1" applyFont="1" applyFill="1" applyBorder="1" applyAlignment="1" applyProtection="1">
      <alignment horizontal="center" vertical="center"/>
    </xf>
    <xf numFmtId="14" fontId="83" fillId="0" borderId="14" xfId="638" applyNumberFormat="1" applyFont="1" applyFill="1" applyBorder="1" applyAlignment="1" applyProtection="1">
      <alignment horizontal="center" vertical="center"/>
    </xf>
    <xf numFmtId="14" fontId="83" fillId="0" borderId="14" xfId="639" applyNumberFormat="1" applyFont="1" applyFill="1" applyBorder="1" applyAlignment="1" applyProtection="1">
      <alignment horizontal="center" vertical="center"/>
    </xf>
    <xf numFmtId="14" fontId="83" fillId="0" borderId="14" xfId="640" applyNumberFormat="1" applyFont="1" applyFill="1" applyBorder="1" applyAlignment="1" applyProtection="1">
      <alignment horizontal="center" vertical="center"/>
    </xf>
    <xf numFmtId="14" fontId="83" fillId="0" borderId="14" xfId="641" applyNumberFormat="1" applyFont="1" applyFill="1" applyBorder="1" applyAlignment="1" applyProtection="1">
      <alignment horizontal="center" vertical="center"/>
    </xf>
    <xf numFmtId="14" fontId="99" fillId="0" borderId="14" xfId="349" applyNumberFormat="1" applyFont="1" applyFill="1" applyBorder="1" applyAlignment="1" applyProtection="1">
      <alignment horizontal="center" vertical="center"/>
    </xf>
    <xf numFmtId="14" fontId="83" fillId="0" borderId="14" xfId="642" applyNumberFormat="1" applyFont="1" applyFill="1" applyBorder="1" applyAlignment="1" applyProtection="1">
      <alignment horizontal="center" vertical="center"/>
    </xf>
    <xf numFmtId="14" fontId="83" fillId="0" borderId="14" xfId="643" applyNumberFormat="1" applyFont="1" applyFill="1" applyBorder="1" applyAlignment="1" applyProtection="1">
      <alignment horizontal="center" vertical="center"/>
    </xf>
    <xf numFmtId="14" fontId="83" fillId="0" borderId="14" xfId="644" applyNumberFormat="1" applyFont="1" applyFill="1" applyBorder="1" applyAlignment="1" applyProtection="1">
      <alignment horizontal="center" vertical="center"/>
    </xf>
    <xf numFmtId="14" fontId="83" fillId="0" borderId="14" xfId="645" applyNumberFormat="1" applyFont="1" applyFill="1" applyBorder="1" applyAlignment="1" applyProtection="1">
      <alignment horizontal="center" vertical="center"/>
    </xf>
    <xf numFmtId="14" fontId="83" fillId="0" borderId="14" xfId="646" applyNumberFormat="1" applyFont="1" applyFill="1" applyBorder="1" applyAlignment="1" applyProtection="1">
      <alignment horizontal="center" vertical="center"/>
    </xf>
    <xf numFmtId="0" fontId="10" fillId="3" borderId="12" xfId="2" applyFont="1" applyFill="1" applyBorder="1" applyAlignment="1" applyProtection="1">
      <alignment horizontal="center" wrapText="1"/>
      <protection locked="0"/>
    </xf>
    <xf numFmtId="0" fontId="10" fillId="3" borderId="6" xfId="2" applyFont="1" applyFill="1" applyBorder="1" applyAlignment="1" applyProtection="1">
      <alignment horizontal="center" wrapText="1"/>
      <protection locked="0"/>
    </xf>
    <xf numFmtId="0" fontId="10" fillId="3" borderId="52" xfId="2" applyFont="1" applyFill="1" applyBorder="1" applyAlignment="1" applyProtection="1">
      <alignment horizontal="center" wrapText="1"/>
      <protection locked="0"/>
    </xf>
    <xf numFmtId="41" fontId="4" fillId="6" borderId="13" xfId="0" applyNumberFormat="1" applyFont="1" applyFill="1" applyBorder="1" applyAlignment="1" applyProtection="1">
      <alignment horizontal="center" vertical="center"/>
      <protection locked="0"/>
    </xf>
    <xf numFmtId="10" fontId="4" fillId="6" borderId="13" xfId="1" applyNumberFormat="1" applyFont="1" applyFill="1" applyBorder="1" applyAlignment="1" applyProtection="1">
      <alignment horizontal="center" vertical="center"/>
      <protection locked="0"/>
    </xf>
    <xf numFmtId="196" fontId="87" fillId="6" borderId="13" xfId="1" applyNumberFormat="1" applyFont="1" applyFill="1" applyBorder="1" applyAlignment="1" applyProtection="1">
      <alignment horizontal="center" vertical="center"/>
      <protection locked="0"/>
    </xf>
    <xf numFmtId="10" fontId="87" fillId="6" borderId="46" xfId="1" applyNumberFormat="1" applyFont="1" applyFill="1" applyBorder="1" applyAlignment="1" applyProtection="1">
      <alignment horizontal="center" vertical="center"/>
      <protection locked="0"/>
    </xf>
    <xf numFmtId="10" fontId="4" fillId="6" borderId="14" xfId="1" applyNumberFormat="1" applyFont="1" applyFill="1" applyBorder="1" applyAlignment="1" applyProtection="1">
      <alignment horizontal="center" vertical="center"/>
      <protection locked="0"/>
    </xf>
    <xf numFmtId="196" fontId="87" fillId="6" borderId="14" xfId="1" applyNumberFormat="1" applyFont="1" applyFill="1" applyBorder="1" applyAlignment="1" applyProtection="1">
      <alignment horizontal="center" vertical="center"/>
      <protection locked="0"/>
    </xf>
    <xf numFmtId="10" fontId="87" fillId="6" borderId="47" xfId="1" applyNumberFormat="1" applyFont="1" applyFill="1" applyBorder="1" applyAlignment="1" applyProtection="1">
      <alignment horizontal="center" vertical="center"/>
      <protection locked="0"/>
    </xf>
    <xf numFmtId="173" fontId="4" fillId="6" borderId="13" xfId="2" applyNumberFormat="1" applyFont="1" applyFill="1" applyBorder="1" applyAlignment="1" applyProtection="1">
      <alignment horizontal="center"/>
      <protection locked="0"/>
    </xf>
    <xf numFmtId="173" fontId="87" fillId="6" borderId="13" xfId="2" applyNumberFormat="1" applyFont="1" applyFill="1" applyBorder="1" applyAlignment="1" applyProtection="1">
      <alignment horizontal="center"/>
      <protection locked="0"/>
    </xf>
    <xf numFmtId="0" fontId="4" fillId="0" borderId="46" xfId="2" applyFont="1" applyFill="1" applyBorder="1" applyAlignment="1" applyProtection="1">
      <alignment horizontal="center" vertical="center"/>
      <protection locked="0"/>
    </xf>
    <xf numFmtId="173" fontId="4" fillId="6" borderId="14" xfId="2" applyNumberFormat="1" applyFont="1" applyFill="1" applyBorder="1" applyAlignment="1" applyProtection="1">
      <alignment horizontal="center"/>
      <protection locked="0"/>
    </xf>
    <xf numFmtId="173" fontId="87" fillId="6" borderId="14" xfId="2" applyNumberFormat="1" applyFont="1" applyFill="1" applyBorder="1" applyAlignment="1" applyProtection="1">
      <alignment horizontal="center"/>
      <protection locked="0"/>
    </xf>
    <xf numFmtId="0" fontId="4" fillId="0" borderId="47" xfId="2" applyFont="1" applyFill="1" applyBorder="1" applyAlignment="1" applyProtection="1">
      <alignment horizontal="center" vertical="center"/>
      <protection locked="0"/>
    </xf>
    <xf numFmtId="41" fontId="4" fillId="0" borderId="13" xfId="2" applyNumberFormat="1" applyFont="1" applyFill="1" applyBorder="1" applyAlignment="1" applyProtection="1">
      <alignment horizontal="center" vertical="center"/>
      <protection locked="0"/>
    </xf>
    <xf numFmtId="1" fontId="4" fillId="0" borderId="13" xfId="2" applyNumberFormat="1" applyFont="1" applyFill="1" applyBorder="1" applyAlignment="1" applyProtection="1">
      <alignment horizontal="center" vertical="center"/>
      <protection locked="0"/>
    </xf>
    <xf numFmtId="0" fontId="4" fillId="0" borderId="13" xfId="2" applyFont="1" applyFill="1" applyBorder="1" applyAlignment="1" applyProtection="1">
      <alignment horizontal="center" vertical="center"/>
      <protection locked="0"/>
    </xf>
    <xf numFmtId="41" fontId="4" fillId="0" borderId="14" xfId="2" applyNumberFormat="1" applyFont="1" applyFill="1" applyBorder="1" applyAlignment="1" applyProtection="1">
      <alignment horizontal="center" vertical="center"/>
      <protection locked="0"/>
    </xf>
    <xf numFmtId="1" fontId="4" fillId="0" borderId="14" xfId="2" applyNumberFormat="1" applyFont="1" applyFill="1" applyBorder="1" applyAlignment="1" applyProtection="1">
      <alignment horizontal="center" vertical="center"/>
      <protection locked="0"/>
    </xf>
    <xf numFmtId="1" fontId="10" fillId="43" borderId="45" xfId="0" applyNumberFormat="1" applyFont="1" applyFill="1" applyBorder="1" applyAlignment="1" applyProtection="1">
      <alignment horizontal="center" vertical="center" wrapText="1"/>
      <protection locked="0"/>
    </xf>
    <xf numFmtId="1" fontId="10" fillId="43" borderId="43" xfId="0" applyNumberFormat="1" applyFont="1" applyFill="1" applyBorder="1" applyAlignment="1" applyProtection="1">
      <alignment horizontal="center" vertical="center" wrapText="1"/>
      <protection locked="0"/>
    </xf>
    <xf numFmtId="1" fontId="10" fillId="43" borderId="50" xfId="0" applyNumberFormat="1" applyFont="1" applyFill="1" applyBorder="1" applyAlignment="1" applyProtection="1">
      <alignment horizontal="center" vertical="center" wrapText="1"/>
      <protection locked="0"/>
    </xf>
    <xf numFmtId="0" fontId="10" fillId="43" borderId="42" xfId="2" applyFont="1" applyFill="1" applyBorder="1" applyAlignment="1" applyProtection="1">
      <alignment horizontal="center" vertical="center" wrapText="1"/>
      <protection locked="0"/>
    </xf>
    <xf numFmtId="0" fontId="10" fillId="43" borderId="43" xfId="2" applyFont="1" applyFill="1" applyBorder="1" applyAlignment="1" applyProtection="1">
      <alignment horizontal="center" vertical="center" wrapText="1"/>
      <protection locked="0"/>
    </xf>
    <xf numFmtId="0" fontId="10" fillId="43" borderId="44" xfId="2" applyFont="1" applyFill="1" applyBorder="1" applyAlignment="1" applyProtection="1">
      <alignment horizontal="center" vertical="center" wrapText="1"/>
      <protection locked="0"/>
    </xf>
    <xf numFmtId="21" fontId="83" fillId="0" borderId="14" xfId="646" applyNumberFormat="1" applyFont="1" applyFill="1" applyBorder="1" applyAlignment="1" applyProtection="1">
      <alignment horizontal="center" vertical="center"/>
    </xf>
    <xf numFmtId="3" fontId="98" fillId="40" borderId="14" xfId="0" applyNumberFormat="1" applyFont="1" applyFill="1" applyBorder="1" applyAlignment="1" applyProtection="1">
      <alignment horizontal="center" vertical="center"/>
      <protection locked="0"/>
    </xf>
    <xf numFmtId="3" fontId="83" fillId="0" borderId="14" xfId="646" applyNumberFormat="1" applyFont="1" applyFill="1" applyBorder="1" applyAlignment="1" applyProtection="1">
      <alignment horizontal="center" vertical="center"/>
    </xf>
    <xf numFmtId="0" fontId="10" fillId="7" borderId="33" xfId="0" applyFont="1" applyFill="1" applyBorder="1" applyAlignment="1" applyProtection="1">
      <alignment horizontal="center" vertical="center"/>
      <protection locked="0"/>
    </xf>
    <xf numFmtId="0" fontId="10" fillId="8" borderId="33" xfId="0" applyFont="1" applyFill="1" applyBorder="1" applyAlignment="1" applyProtection="1">
      <alignment horizontal="center" vertical="center"/>
      <protection locked="0"/>
    </xf>
    <xf numFmtId="0" fontId="10" fillId="3" borderId="33" xfId="2" applyFont="1" applyFill="1" applyBorder="1" applyAlignment="1" applyProtection="1">
      <alignment horizontal="center" wrapText="1"/>
      <protection locked="0"/>
    </xf>
    <xf numFmtId="0" fontId="7" fillId="6" borderId="33" xfId="2" applyNumberFormat="1" applyFont="1" applyFill="1" applyBorder="1" applyAlignment="1" applyProtection="1">
      <alignment horizontal="center" vertical="center"/>
      <protection locked="0"/>
    </xf>
    <xf numFmtId="0" fontId="7" fillId="6" borderId="33" xfId="2" applyFont="1" applyFill="1" applyBorder="1" applyAlignment="1" applyProtection="1">
      <alignment horizontal="center" vertical="center"/>
      <protection locked="0"/>
    </xf>
    <xf numFmtId="0" fontId="7" fillId="0" borderId="33" xfId="0" applyFont="1" applyFill="1" applyBorder="1" applyAlignment="1" applyProtection="1">
      <alignment horizontal="center" vertical="center"/>
      <protection locked="0"/>
    </xf>
    <xf numFmtId="1" fontId="7" fillId="6" borderId="14" xfId="2" applyNumberFormat="1" applyFont="1" applyFill="1" applyBorder="1" applyAlignment="1" applyProtection="1">
      <alignment horizontal="center" vertical="center"/>
      <protection locked="0"/>
    </xf>
    <xf numFmtId="1" fontId="7" fillId="6" borderId="14" xfId="2" quotePrefix="1" applyNumberFormat="1" applyFont="1" applyFill="1" applyBorder="1" applyAlignment="1" applyProtection="1">
      <alignment horizontal="center" vertical="center"/>
      <protection locked="0"/>
    </xf>
    <xf numFmtId="1" fontId="7" fillId="6" borderId="14" xfId="0" applyNumberFormat="1" applyFont="1" applyFill="1" applyBorder="1" applyAlignment="1" applyProtection="1">
      <alignment horizontal="center" vertical="center"/>
      <protection locked="0"/>
    </xf>
    <xf numFmtId="1" fontId="7" fillId="0" borderId="14" xfId="0" applyNumberFormat="1" applyFont="1" applyBorder="1" applyAlignment="1" applyProtection="1">
      <alignment horizontal="center" vertical="center"/>
      <protection locked="0"/>
    </xf>
    <xf numFmtId="1" fontId="7" fillId="0" borderId="14" xfId="2" applyNumberFormat="1" applyFont="1" applyFill="1" applyBorder="1" applyAlignment="1" applyProtection="1">
      <alignment horizontal="center" vertical="center"/>
      <protection locked="0"/>
    </xf>
    <xf numFmtId="1" fontId="7" fillId="0" borderId="14" xfId="2" quotePrefix="1" applyNumberFormat="1" applyFont="1" applyFill="1" applyBorder="1" applyAlignment="1" applyProtection="1">
      <alignment horizontal="center" vertical="center"/>
      <protection locked="0"/>
    </xf>
    <xf numFmtId="1" fontId="7" fillId="0" borderId="14" xfId="0" applyNumberFormat="1" applyFont="1" applyFill="1" applyBorder="1" applyAlignment="1" applyProtection="1">
      <alignment horizontal="center" vertical="center"/>
      <protection locked="0"/>
    </xf>
    <xf numFmtId="180" fontId="7" fillId="6" borderId="14" xfId="2" applyNumberFormat="1" applyFont="1" applyFill="1" applyBorder="1" applyAlignment="1" applyProtection="1">
      <alignment horizontal="center" vertical="center"/>
      <protection locked="0"/>
    </xf>
    <xf numFmtId="180" fontId="3" fillId="0" borderId="33" xfId="2" applyNumberFormat="1" applyFont="1" applyFill="1" applyBorder="1" applyAlignment="1" applyProtection="1">
      <alignment horizontal="center" vertical="center"/>
      <protection locked="0"/>
    </xf>
    <xf numFmtId="0" fontId="75" fillId="5" borderId="33" xfId="0" applyFont="1" applyFill="1" applyBorder="1" applyAlignment="1" applyProtection="1">
      <alignment horizontal="center" vertical="center" wrapText="1"/>
      <protection locked="0"/>
    </xf>
    <xf numFmtId="0" fontId="10" fillId="48" borderId="33" xfId="0" applyFont="1" applyFill="1" applyBorder="1" applyAlignment="1" applyProtection="1">
      <alignment horizontal="center" vertical="center" wrapText="1"/>
      <protection locked="0"/>
    </xf>
    <xf numFmtId="0" fontId="10" fillId="49" borderId="33" xfId="0" applyFont="1" applyFill="1" applyBorder="1" applyAlignment="1" applyProtection="1">
      <alignment horizontal="center" vertical="center" wrapText="1"/>
      <protection locked="0"/>
    </xf>
    <xf numFmtId="0" fontId="10" fillId="50" borderId="33" xfId="0" applyFont="1" applyFill="1" applyBorder="1" applyAlignment="1" applyProtection="1">
      <alignment horizontal="center" vertical="center" wrapText="1"/>
      <protection locked="0"/>
    </xf>
    <xf numFmtId="0" fontId="10" fillId="42" borderId="33" xfId="0" applyFont="1" applyFill="1" applyBorder="1" applyAlignment="1" applyProtection="1">
      <alignment horizontal="center" vertical="center" wrapText="1"/>
      <protection locked="0"/>
    </xf>
    <xf numFmtId="0" fontId="10" fillId="52" borderId="33" xfId="2" applyNumberFormat="1" applyFont="1" applyFill="1" applyBorder="1" applyAlignment="1" applyProtection="1">
      <alignment horizontal="center" vertical="center"/>
      <protection locked="0"/>
    </xf>
    <xf numFmtId="0" fontId="4" fillId="3" borderId="33" xfId="0" applyFont="1" applyFill="1" applyBorder="1" applyAlignment="1" applyProtection="1">
      <alignment horizontal="center" vertical="center"/>
      <protection locked="0"/>
    </xf>
    <xf numFmtId="0" fontId="7" fillId="6" borderId="33" xfId="0" applyFont="1" applyFill="1" applyBorder="1" applyAlignment="1" applyProtection="1">
      <alignment horizontal="left" vertical="center"/>
      <protection locked="0"/>
    </xf>
    <xf numFmtId="0" fontId="4" fillId="6" borderId="33" xfId="0" applyFont="1" applyFill="1" applyBorder="1" applyAlignment="1" applyProtection="1">
      <alignment horizontal="center" vertical="center"/>
      <protection locked="0"/>
    </xf>
    <xf numFmtId="1" fontId="4" fillId="6" borderId="33" xfId="0" applyNumberFormat="1" applyFont="1" applyFill="1" applyBorder="1" applyAlignment="1" applyProtection="1">
      <alignment horizontal="center" vertical="center"/>
      <protection locked="0"/>
    </xf>
    <xf numFmtId="172" fontId="4" fillId="6" borderId="33" xfId="0" applyNumberFormat="1" applyFont="1" applyFill="1" applyBorder="1" applyAlignment="1" applyProtection="1">
      <alignment horizontal="center" vertical="center"/>
      <protection locked="0"/>
    </xf>
    <xf numFmtId="0" fontId="7" fillId="0" borderId="33" xfId="0" applyFont="1" applyFill="1" applyBorder="1" applyAlignment="1">
      <alignment horizontal="center" vertical="center"/>
    </xf>
    <xf numFmtId="0" fontId="7" fillId="0" borderId="33" xfId="2" applyFont="1" applyFill="1" applyBorder="1" applyAlignment="1" applyProtection="1">
      <alignment vertical="center"/>
      <protection locked="0"/>
    </xf>
    <xf numFmtId="0" fontId="7" fillId="54" borderId="33" xfId="2" quotePrefix="1" applyFont="1" applyFill="1" applyBorder="1" applyAlignment="1" applyProtection="1">
      <alignment horizontal="center" vertical="center"/>
      <protection locked="0"/>
    </xf>
    <xf numFmtId="0" fontId="7" fillId="6" borderId="33" xfId="2" quotePrefix="1" applyFont="1" applyFill="1" applyBorder="1" applyAlignment="1" applyProtection="1">
      <alignment horizontal="center" vertical="center"/>
      <protection locked="0"/>
    </xf>
    <xf numFmtId="0" fontId="10" fillId="3" borderId="76" xfId="2" applyFont="1" applyFill="1" applyBorder="1" applyAlignment="1" applyProtection="1">
      <alignment horizontal="center" wrapText="1"/>
      <protection locked="0"/>
    </xf>
    <xf numFmtId="0" fontId="7" fillId="0" borderId="76" xfId="2" applyNumberFormat="1" applyFont="1" applyFill="1" applyBorder="1" applyAlignment="1" applyProtection="1">
      <alignment horizontal="center" vertical="center"/>
      <protection locked="0"/>
    </xf>
    <xf numFmtId="0" fontId="7" fillId="6" borderId="66" xfId="0" applyFont="1" applyFill="1" applyBorder="1" applyAlignment="1" applyProtection="1">
      <alignment horizontal="center" vertical="center"/>
      <protection locked="0"/>
    </xf>
    <xf numFmtId="0" fontId="4" fillId="3" borderId="13" xfId="0" applyFont="1" applyFill="1" applyBorder="1" applyAlignment="1" applyProtection="1">
      <alignment horizontal="center" vertical="center"/>
      <protection locked="0"/>
    </xf>
    <xf numFmtId="0" fontId="7" fillId="6" borderId="13" xfId="0" applyFont="1" applyFill="1" applyBorder="1" applyAlignment="1" applyProtection="1">
      <alignment horizontal="left" vertical="center"/>
      <protection locked="0"/>
    </xf>
    <xf numFmtId="0" fontId="4" fillId="6" borderId="13" xfId="0" applyFont="1" applyFill="1" applyBorder="1" applyAlignment="1" applyProtection="1">
      <alignment horizontal="center" vertical="center"/>
      <protection locked="0"/>
    </xf>
    <xf numFmtId="1" fontId="4" fillId="6" borderId="13" xfId="0" applyNumberFormat="1" applyFont="1" applyFill="1" applyBorder="1" applyAlignment="1" applyProtection="1">
      <alignment horizontal="center" vertical="center"/>
      <protection locked="0"/>
    </xf>
    <xf numFmtId="14" fontId="4" fillId="6" borderId="13" xfId="0" applyNumberFormat="1" applyFont="1" applyFill="1" applyBorder="1" applyAlignment="1" applyProtection="1">
      <alignment horizontal="center" vertical="center"/>
      <protection locked="0"/>
    </xf>
    <xf numFmtId="0" fontId="7" fillId="6" borderId="13" xfId="2" applyFont="1" applyFill="1" applyBorder="1" applyAlignment="1" applyProtection="1">
      <alignment horizontal="center" vertical="center"/>
      <protection locked="0"/>
    </xf>
    <xf numFmtId="1" fontId="7" fillId="6" borderId="13" xfId="2" applyNumberFormat="1" applyFont="1" applyFill="1" applyBorder="1" applyAlignment="1" applyProtection="1">
      <alignment horizontal="center" vertical="center"/>
      <protection locked="0"/>
    </xf>
    <xf numFmtId="1" fontId="7" fillId="0" borderId="13" xfId="0" applyNumberFormat="1" applyFont="1" applyBorder="1" applyAlignment="1">
      <alignment horizontal="center" vertical="center"/>
    </xf>
    <xf numFmtId="1" fontId="7" fillId="0" borderId="13" xfId="2" applyNumberFormat="1" applyFont="1" applyBorder="1" applyAlignment="1" applyProtection="1">
      <alignment vertical="center"/>
      <protection locked="0"/>
    </xf>
    <xf numFmtId="1" fontId="7" fillId="54" borderId="13" xfId="2" quotePrefix="1" applyNumberFormat="1" applyFont="1" applyFill="1" applyBorder="1" applyAlignment="1" applyProtection="1">
      <alignment horizontal="center" vertical="center"/>
      <protection locked="0"/>
    </xf>
    <xf numFmtId="1" fontId="7" fillId="6" borderId="13" xfId="2" quotePrefix="1" applyNumberFormat="1" applyFont="1" applyFill="1" applyBorder="1" applyAlignment="1" applyProtection="1">
      <alignment horizontal="center" vertical="center"/>
      <protection locked="0"/>
    </xf>
    <xf numFmtId="1" fontId="7" fillId="0" borderId="13" xfId="0" applyNumberFormat="1" applyFont="1" applyBorder="1" applyAlignment="1" applyProtection="1">
      <alignment horizontal="center" vertical="center"/>
      <protection locked="0"/>
    </xf>
    <xf numFmtId="1" fontId="7" fillId="6" borderId="13" xfId="0" applyNumberFormat="1" applyFont="1" applyFill="1" applyBorder="1" applyAlignment="1" applyProtection="1">
      <alignment horizontal="center" vertical="center"/>
      <protection locked="0"/>
    </xf>
    <xf numFmtId="0" fontId="7" fillId="6" borderId="37" xfId="0" applyFont="1" applyFill="1" applyBorder="1" applyAlignment="1" applyProtection="1">
      <alignment horizontal="center" vertical="center"/>
      <protection locked="0"/>
    </xf>
    <xf numFmtId="0" fontId="4" fillId="3" borderId="14" xfId="0" applyFont="1" applyFill="1" applyBorder="1" applyAlignment="1" applyProtection="1">
      <alignment horizontal="center" vertical="center"/>
      <protection locked="0"/>
    </xf>
    <xf numFmtId="0" fontId="7" fillId="6" borderId="14" xfId="0" applyFont="1" applyFill="1" applyBorder="1" applyAlignment="1" applyProtection="1">
      <alignment horizontal="left" vertical="center"/>
      <protection locked="0"/>
    </xf>
    <xf numFmtId="14" fontId="4" fillId="6" borderId="14" xfId="0" applyNumberFormat="1" applyFont="1" applyFill="1" applyBorder="1" applyAlignment="1" applyProtection="1">
      <alignment horizontal="center" vertical="center"/>
      <protection locked="0"/>
    </xf>
    <xf numFmtId="1" fontId="7" fillId="0" borderId="14" xfId="0" applyNumberFormat="1" applyFont="1" applyBorder="1" applyAlignment="1">
      <alignment horizontal="center" vertical="center"/>
    </xf>
    <xf numFmtId="1" fontId="7" fillId="0" borderId="14" xfId="2" applyNumberFormat="1" applyFont="1" applyBorder="1" applyAlignment="1" applyProtection="1">
      <alignment vertical="center"/>
      <protection locked="0"/>
    </xf>
    <xf numFmtId="1" fontId="7" fillId="54" borderId="14" xfId="2" quotePrefix="1" applyNumberFormat="1" applyFont="1" applyFill="1" applyBorder="1" applyAlignment="1" applyProtection="1">
      <alignment horizontal="center" vertical="center"/>
      <protection locked="0"/>
    </xf>
    <xf numFmtId="1" fontId="7" fillId="0" borderId="14" xfId="0" applyNumberFormat="1" applyFont="1" applyFill="1" applyBorder="1" applyAlignment="1">
      <alignment horizontal="center" vertical="center"/>
    </xf>
    <xf numFmtId="1" fontId="7" fillId="0" borderId="14" xfId="2" applyNumberFormat="1" applyFont="1" applyFill="1" applyBorder="1" applyAlignment="1" applyProtection="1">
      <alignment vertical="center"/>
      <protection locked="0"/>
    </xf>
    <xf numFmtId="180" fontId="7" fillId="6" borderId="13" xfId="2" applyNumberFormat="1" applyFont="1" applyFill="1" applyBorder="1" applyAlignment="1" applyProtection="1">
      <alignment horizontal="center" vertical="center"/>
      <protection locked="0"/>
    </xf>
    <xf numFmtId="180" fontId="7" fillId="0" borderId="14" xfId="0" applyNumberFormat="1" applyFont="1" applyBorder="1" applyAlignment="1">
      <alignment horizontal="center" vertical="center"/>
    </xf>
    <xf numFmtId="180" fontId="7" fillId="0" borderId="14" xfId="2" applyNumberFormat="1" applyFont="1" applyBorder="1" applyAlignment="1" applyProtection="1">
      <alignment vertical="center"/>
      <protection locked="0"/>
    </xf>
    <xf numFmtId="180" fontId="7" fillId="54" borderId="14" xfId="2" quotePrefix="1" applyNumberFormat="1" applyFont="1" applyFill="1" applyBorder="1" applyAlignment="1" applyProtection="1">
      <alignment horizontal="center" vertical="center"/>
      <protection locked="0"/>
    </xf>
    <xf numFmtId="180" fontId="7" fillId="6" borderId="14" xfId="2" quotePrefix="1" applyNumberFormat="1" applyFont="1" applyFill="1" applyBorder="1" applyAlignment="1" applyProtection="1">
      <alignment horizontal="center" vertical="center"/>
      <protection locked="0"/>
    </xf>
    <xf numFmtId="180" fontId="7" fillId="0" borderId="14" xfId="0" applyNumberFormat="1" applyFont="1" applyBorder="1" applyAlignment="1" applyProtection="1">
      <alignment horizontal="center" vertical="center"/>
      <protection locked="0"/>
    </xf>
    <xf numFmtId="180" fontId="7" fillId="6" borderId="14" xfId="0" applyNumberFormat="1" applyFont="1" applyFill="1" applyBorder="1" applyAlignment="1" applyProtection="1">
      <alignment horizontal="center" vertical="center"/>
      <protection locked="0"/>
    </xf>
    <xf numFmtId="198" fontId="83" fillId="0" borderId="14" xfId="646" applyNumberFormat="1" applyFont="1" applyFill="1" applyBorder="1" applyAlignment="1" applyProtection="1">
      <alignment horizontal="center" vertical="center"/>
    </xf>
    <xf numFmtId="198" fontId="98" fillId="40" borderId="14" xfId="0" applyNumberFormat="1" applyFont="1" applyFill="1" applyBorder="1" applyAlignment="1" applyProtection="1">
      <alignment horizontal="center" vertical="center"/>
      <protection locked="0"/>
    </xf>
    <xf numFmtId="199" fontId="98" fillId="40" borderId="14" xfId="0" applyNumberFormat="1" applyFont="1" applyFill="1" applyBorder="1" applyAlignment="1" applyProtection="1">
      <alignment horizontal="center" vertical="center"/>
      <protection locked="0"/>
    </xf>
    <xf numFmtId="0" fontId="12" fillId="0" borderId="0" xfId="300" applyProtection="1">
      <protection locked="0"/>
    </xf>
    <xf numFmtId="0" fontId="12" fillId="0" borderId="32" xfId="300" applyBorder="1" applyAlignment="1">
      <alignment horizontal="centerContinuous" vertical="center"/>
    </xf>
    <xf numFmtId="0" fontId="0" fillId="0" borderId="0" xfId="300" applyFont="1" applyProtection="1">
      <protection locked="0"/>
    </xf>
    <xf numFmtId="0" fontId="12" fillId="0" borderId="33" xfId="300" applyBorder="1" applyAlignment="1">
      <alignment horizontal="centerContinuous" vertical="center"/>
    </xf>
    <xf numFmtId="0" fontId="12" fillId="0" borderId="9" xfId="300" applyBorder="1"/>
    <xf numFmtId="0" fontId="12" fillId="0" borderId="10" xfId="300" applyBorder="1"/>
    <xf numFmtId="20" fontId="99" fillId="0" borderId="14" xfId="0" applyNumberFormat="1" applyFont="1" applyFill="1" applyBorder="1" applyAlignment="1" applyProtection="1">
      <alignment horizontal="center" vertical="center"/>
    </xf>
    <xf numFmtId="20" fontId="83" fillId="0" borderId="14" xfId="629" applyNumberFormat="1" applyFont="1" applyFill="1" applyBorder="1" applyAlignment="1" applyProtection="1">
      <alignment horizontal="center" vertical="center"/>
    </xf>
    <xf numFmtId="20" fontId="83" fillId="0" borderId="14" xfId="630" applyNumberFormat="1" applyFont="1" applyFill="1" applyBorder="1" applyAlignment="1" applyProtection="1">
      <alignment horizontal="center" vertical="center"/>
    </xf>
    <xf numFmtId="20" fontId="98" fillId="0" borderId="14" xfId="351" applyNumberFormat="1" applyFont="1" applyFill="1" applyBorder="1" applyAlignment="1" applyProtection="1">
      <alignment horizontal="center" vertical="center"/>
    </xf>
    <xf numFmtId="20" fontId="98" fillId="0" borderId="14" xfId="343" applyNumberFormat="1" applyFont="1" applyFill="1" applyBorder="1" applyAlignment="1" applyProtection="1">
      <alignment horizontal="center" vertical="center"/>
    </xf>
    <xf numFmtId="20" fontId="98" fillId="0" borderId="14" xfId="339" applyNumberFormat="1" applyFont="1" applyFill="1" applyBorder="1" applyAlignment="1" applyProtection="1">
      <alignment horizontal="center" vertical="center"/>
    </xf>
    <xf numFmtId="20" fontId="83" fillId="0" borderId="14" xfId="631" applyNumberFormat="1" applyFont="1" applyFill="1" applyBorder="1" applyAlignment="1" applyProtection="1">
      <alignment horizontal="center" vertical="center"/>
    </xf>
    <xf numFmtId="20" fontId="99" fillId="0" borderId="14" xfId="337" applyNumberFormat="1" applyFont="1" applyFill="1" applyBorder="1" applyAlignment="1" applyProtection="1">
      <alignment horizontal="center" vertical="center"/>
    </xf>
    <xf numFmtId="20" fontId="83" fillId="0" borderId="14" xfId="633" applyNumberFormat="1" applyFont="1" applyFill="1" applyBorder="1" applyAlignment="1" applyProtection="1">
      <alignment horizontal="center" vertical="center"/>
    </xf>
    <xf numFmtId="20" fontId="98" fillId="0" borderId="14" xfId="348" applyNumberFormat="1" applyFont="1" applyFill="1" applyBorder="1" applyAlignment="1" applyProtection="1">
      <alignment horizontal="center" vertical="center"/>
    </xf>
    <xf numFmtId="204" fontId="83" fillId="0" borderId="14" xfId="646" applyNumberFormat="1" applyFont="1" applyFill="1" applyBorder="1" applyAlignment="1" applyProtection="1">
      <alignment horizontal="center" vertical="center"/>
    </xf>
    <xf numFmtId="202" fontId="0" fillId="50" borderId="17" xfId="300" applyNumberFormat="1" applyFont="1" applyFill="1" applyBorder="1" applyAlignment="1">
      <alignment horizontal="right"/>
    </xf>
    <xf numFmtId="0" fontId="0" fillId="0" borderId="17" xfId="300" applyFont="1" applyBorder="1" applyAlignment="1">
      <alignment horizontal="right"/>
    </xf>
    <xf numFmtId="0" fontId="12" fillId="0" borderId="33" xfId="300" applyFill="1" applyBorder="1" applyAlignment="1">
      <alignment horizontal="centerContinuous" vertical="center"/>
    </xf>
    <xf numFmtId="0" fontId="12" fillId="0" borderId="32" xfId="300" applyBorder="1" applyAlignment="1">
      <alignment horizontal="center" vertical="center"/>
    </xf>
    <xf numFmtId="0" fontId="12" fillId="0" borderId="35" xfId="300" applyBorder="1" applyAlignment="1">
      <alignment horizontal="center" vertical="center"/>
    </xf>
    <xf numFmtId="0" fontId="12" fillId="0" borderId="33" xfId="300" applyBorder="1" applyAlignment="1">
      <alignment horizontal="center" vertical="center"/>
    </xf>
    <xf numFmtId="0" fontId="12" fillId="0" borderId="33" xfId="300" applyFill="1" applyBorder="1" applyAlignment="1">
      <alignment horizontal="center" vertical="center"/>
    </xf>
    <xf numFmtId="20" fontId="83" fillId="0" borderId="14" xfId="646" applyNumberFormat="1" applyFont="1" applyFill="1" applyBorder="1" applyAlignment="1" applyProtection="1">
      <alignment horizontal="center"/>
    </xf>
    <xf numFmtId="1" fontId="7" fillId="6" borderId="0" xfId="0" applyNumberFormat="1" applyFont="1" applyFill="1" applyBorder="1" applyAlignment="1" applyProtection="1">
      <alignment horizontal="center" vertical="center"/>
      <protection locked="0"/>
    </xf>
    <xf numFmtId="0" fontId="12" fillId="0" borderId="0" xfId="300" applyAlignment="1" applyProtection="1">
      <alignment vertical="center"/>
      <protection locked="0"/>
    </xf>
    <xf numFmtId="0" fontId="12" fillId="0" borderId="0" xfId="300" applyBorder="1" applyAlignment="1">
      <alignment vertical="center"/>
    </xf>
    <xf numFmtId="0" fontId="12" fillId="0" borderId="0" xfId="300" applyBorder="1" applyAlignment="1">
      <alignment horizontal="center" vertical="center"/>
    </xf>
    <xf numFmtId="0" fontId="12" fillId="0" borderId="9" xfId="300" applyBorder="1" applyAlignment="1">
      <alignment vertical="center"/>
    </xf>
    <xf numFmtId="0" fontId="83" fillId="0" borderId="14" xfId="646" quotePrefix="1" applyFont="1" applyFill="1" applyBorder="1" applyAlignment="1" applyProtection="1">
      <alignment horizontal="right"/>
    </xf>
    <xf numFmtId="0" fontId="3" fillId="0" borderId="0" xfId="2" applyFont="1" applyFill="1" applyBorder="1" applyAlignment="1" applyProtection="1">
      <alignment horizontal="center" vertical="center" wrapText="1"/>
      <protection locked="0"/>
    </xf>
    <xf numFmtId="0" fontId="12" fillId="0" borderId="1" xfId="300" applyBorder="1"/>
    <xf numFmtId="0" fontId="12" fillId="0" borderId="8" xfId="300" applyFill="1" applyBorder="1" applyAlignment="1">
      <alignment horizontal="centerContinuous" vertical="center"/>
    </xf>
    <xf numFmtId="0" fontId="12" fillId="0" borderId="0" xfId="300" applyFill="1" applyBorder="1" applyAlignment="1">
      <alignment horizontal="centerContinuous" vertical="center"/>
    </xf>
    <xf numFmtId="0" fontId="12" fillId="0" borderId="9" xfId="300" applyBorder="1" applyAlignment="1" applyProtection="1">
      <alignment horizontal="centerContinuous" vertical="center"/>
      <protection locked="0"/>
    </xf>
    <xf numFmtId="0" fontId="12" fillId="0" borderId="0" xfId="300" applyAlignment="1" applyProtection="1">
      <alignment vertical="top"/>
      <protection locked="0"/>
    </xf>
    <xf numFmtId="0" fontId="12" fillId="0" borderId="1" xfId="300" applyBorder="1" applyAlignment="1">
      <alignment horizontal="center" vertical="center"/>
    </xf>
    <xf numFmtId="0" fontId="12" fillId="68" borderId="32" xfId="300" applyFill="1" applyBorder="1" applyAlignment="1">
      <alignment horizontal="centerContinuous" vertical="center"/>
    </xf>
    <xf numFmtId="0" fontId="12" fillId="68" borderId="32" xfId="300" applyFill="1" applyBorder="1"/>
    <xf numFmtId="0" fontId="108" fillId="0" borderId="35" xfId="300" applyFont="1" applyBorder="1" applyAlignment="1">
      <alignment horizontal="center" vertical="center"/>
    </xf>
    <xf numFmtId="0" fontId="12" fillId="68" borderId="35" xfId="300" applyFill="1" applyBorder="1" applyAlignment="1">
      <alignment horizontal="center" vertical="center"/>
    </xf>
    <xf numFmtId="0" fontId="12" fillId="0" borderId="77" xfId="300" applyBorder="1" applyAlignment="1">
      <alignment horizontal="centerContinuous" vertical="center"/>
    </xf>
    <xf numFmtId="0" fontId="12" fillId="0" borderId="1" xfId="300" applyBorder="1" applyAlignment="1">
      <alignment horizontal="centerContinuous" vertical="center"/>
    </xf>
    <xf numFmtId="0" fontId="12" fillId="0" borderId="0" xfId="300" applyBorder="1" applyAlignment="1">
      <alignment horizontal="centerContinuous" vertical="center"/>
    </xf>
    <xf numFmtId="0" fontId="12" fillId="0" borderId="8" xfId="300" applyBorder="1" applyAlignment="1">
      <alignment horizontal="center" vertical="center"/>
    </xf>
    <xf numFmtId="0" fontId="12" fillId="0" borderId="0" xfId="300" applyFill="1" applyBorder="1" applyAlignment="1">
      <alignment vertical="center"/>
    </xf>
    <xf numFmtId="0" fontId="109" fillId="0" borderId="0" xfId="300" applyFont="1" applyFill="1" applyBorder="1" applyAlignment="1">
      <alignment vertical="center"/>
    </xf>
    <xf numFmtId="0" fontId="109" fillId="0" borderId="0" xfId="300" applyFont="1" applyFill="1" applyBorder="1" applyAlignment="1">
      <alignment horizontal="center" vertical="center"/>
    </xf>
    <xf numFmtId="0" fontId="109" fillId="0" borderId="0" xfId="300" applyFont="1" applyBorder="1" applyAlignment="1">
      <alignment vertical="center"/>
    </xf>
    <xf numFmtId="0" fontId="12" fillId="0" borderId="77" xfId="300" applyBorder="1" applyProtection="1">
      <protection locked="0"/>
    </xf>
    <xf numFmtId="0" fontId="12" fillId="0" borderId="78" xfId="300" applyBorder="1" applyProtection="1">
      <protection locked="0"/>
    </xf>
    <xf numFmtId="0" fontId="12" fillId="0" borderId="0" xfId="300" applyBorder="1" applyProtection="1">
      <protection locked="0"/>
    </xf>
    <xf numFmtId="0" fontId="12" fillId="0" borderId="9" xfId="300" applyBorder="1" applyProtection="1">
      <protection locked="0"/>
    </xf>
    <xf numFmtId="0" fontId="107" fillId="0" borderId="0" xfId="300" applyFont="1" applyBorder="1" applyAlignment="1">
      <alignment horizontal="centerContinuous" vertical="center"/>
    </xf>
    <xf numFmtId="0" fontId="107" fillId="0" borderId="9" xfId="300" applyFont="1" applyBorder="1" applyAlignment="1">
      <alignment horizontal="centerContinuous" vertical="center"/>
    </xf>
    <xf numFmtId="0" fontId="12" fillId="0" borderId="0" xfId="300" quotePrefix="1" applyBorder="1" applyAlignment="1" applyProtection="1">
      <alignment vertical="center"/>
      <protection locked="0"/>
    </xf>
    <xf numFmtId="0" fontId="12" fillId="0" borderId="0" xfId="300" quotePrefix="1" applyBorder="1" applyAlignment="1">
      <alignment vertical="top"/>
    </xf>
    <xf numFmtId="0" fontId="12" fillId="0" borderId="9" xfId="300" applyBorder="1" applyAlignment="1">
      <alignment vertical="top"/>
    </xf>
    <xf numFmtId="0" fontId="12" fillId="0" borderId="8" xfId="300" applyBorder="1"/>
    <xf numFmtId="0" fontId="12" fillId="0" borderId="0" xfId="300" applyBorder="1"/>
    <xf numFmtId="0" fontId="109" fillId="0" borderId="0" xfId="300" applyFont="1" applyBorder="1" applyAlignment="1" applyProtection="1">
      <alignment vertical="center"/>
      <protection locked="0"/>
    </xf>
    <xf numFmtId="0" fontId="28" fillId="0" borderId="0" xfId="300" applyFont="1" applyBorder="1" applyProtection="1"/>
    <xf numFmtId="0" fontId="12" fillId="0" borderId="0" xfId="300" applyBorder="1" applyAlignment="1" applyProtection="1">
      <alignment horizontal="right"/>
      <protection locked="0"/>
    </xf>
    <xf numFmtId="0" fontId="12" fillId="0" borderId="1" xfId="300" applyBorder="1" applyProtection="1">
      <protection locked="0"/>
    </xf>
    <xf numFmtId="0" fontId="12" fillId="0" borderId="11" xfId="300" applyBorder="1" applyProtection="1">
      <protection locked="0"/>
    </xf>
    <xf numFmtId="0" fontId="12" fillId="0" borderId="0" xfId="300" applyBorder="1" applyAlignment="1" applyProtection="1">
      <alignment vertical="center"/>
      <protection locked="0"/>
    </xf>
    <xf numFmtId="0" fontId="12" fillId="0" borderId="0" xfId="300" applyBorder="1" applyAlignment="1">
      <alignment vertical="top"/>
    </xf>
    <xf numFmtId="0" fontId="12" fillId="0" borderId="0" xfId="300" applyBorder="1" applyAlignment="1" applyProtection="1">
      <alignment vertical="top"/>
      <protection locked="0"/>
    </xf>
    <xf numFmtId="0" fontId="12" fillId="0" borderId="55" xfId="300" applyBorder="1"/>
    <xf numFmtId="197" fontId="12" fillId="0" borderId="16" xfId="300" applyNumberFormat="1" applyBorder="1"/>
    <xf numFmtId="0" fontId="12" fillId="0" borderId="17" xfId="300" applyBorder="1"/>
    <xf numFmtId="0" fontId="0" fillId="3" borderId="33" xfId="300" applyFont="1" applyFill="1" applyBorder="1" applyAlignment="1">
      <alignment horizontal="centerContinuous" vertical="center"/>
    </xf>
    <xf numFmtId="0" fontId="12" fillId="3" borderId="33" xfId="300" applyFill="1" applyBorder="1" applyAlignment="1">
      <alignment horizontal="centerContinuous" vertical="center"/>
    </xf>
    <xf numFmtId="205" fontId="12" fillId="0" borderId="16" xfId="300" applyNumberFormat="1" applyFill="1" applyBorder="1" applyAlignment="1">
      <alignment vertical="center"/>
    </xf>
    <xf numFmtId="0" fontId="110" fillId="0" borderId="0" xfId="300" applyFont="1" applyBorder="1" applyAlignment="1">
      <alignment horizontal="left" vertical="center"/>
    </xf>
    <xf numFmtId="0" fontId="111" fillId="0" borderId="0" xfId="300" applyFont="1" applyBorder="1" applyAlignment="1">
      <alignment horizontal="left" vertical="center"/>
    </xf>
    <xf numFmtId="0" fontId="109" fillId="0" borderId="0" xfId="300" applyFont="1" applyBorder="1" applyProtection="1">
      <protection locked="0"/>
    </xf>
    <xf numFmtId="0" fontId="12" fillId="0" borderId="34" xfId="300" applyBorder="1" applyAlignment="1" applyProtection="1">
      <alignment vertical="center"/>
      <protection locked="0"/>
    </xf>
    <xf numFmtId="0" fontId="111" fillId="0" borderId="32" xfId="300" applyFont="1" applyBorder="1" applyAlignment="1" applyProtection="1">
      <alignment vertical="center"/>
      <protection locked="0"/>
    </xf>
    <xf numFmtId="0" fontId="12" fillId="0" borderId="32" xfId="300" applyBorder="1" applyAlignment="1" applyProtection="1">
      <alignment vertical="center"/>
      <protection locked="0"/>
    </xf>
    <xf numFmtId="0" fontId="114" fillId="0" borderId="0" xfId="300" applyFont="1" applyBorder="1" applyAlignment="1">
      <alignment horizontal="centerContinuous" vertical="center"/>
    </xf>
    <xf numFmtId="201" fontId="107" fillId="50" borderId="55" xfId="677" applyNumberFormat="1" applyFont="1" applyFill="1" applyBorder="1" applyAlignment="1" applyProtection="1">
      <alignment horizontal="right"/>
    </xf>
    <xf numFmtId="203" fontId="107" fillId="0" borderId="55" xfId="677" applyNumberFormat="1" applyFont="1" applyBorder="1" applyProtection="1"/>
    <xf numFmtId="0" fontId="107" fillId="68" borderId="34" xfId="300" applyFont="1" applyFill="1" applyBorder="1"/>
    <xf numFmtId="0" fontId="107" fillId="67" borderId="33" xfId="300" applyFont="1" applyFill="1" applyBorder="1" applyAlignment="1">
      <alignment horizontal="centerContinuous" vertical="center"/>
    </xf>
    <xf numFmtId="0" fontId="107" fillId="67" borderId="33" xfId="300" applyFont="1" applyFill="1" applyBorder="1" applyAlignment="1">
      <alignment vertical="center"/>
    </xf>
    <xf numFmtId="0" fontId="107" fillId="67" borderId="33" xfId="300" applyFont="1" applyFill="1" applyBorder="1" applyAlignment="1">
      <alignment horizontal="center" vertical="center"/>
    </xf>
    <xf numFmtId="0" fontId="107" fillId="52" borderId="33" xfId="300" applyFont="1" applyFill="1" applyBorder="1"/>
    <xf numFmtId="0" fontId="12" fillId="0" borderId="34" xfId="300" applyBorder="1" applyAlignment="1">
      <alignment vertical="top"/>
    </xf>
    <xf numFmtId="0" fontId="12" fillId="0" borderId="32" xfId="300" applyBorder="1" applyAlignment="1">
      <alignment vertical="top"/>
    </xf>
    <xf numFmtId="0" fontId="12" fillId="0" borderId="32" xfId="300" applyBorder="1" applyAlignment="1">
      <alignment horizontal="left" vertical="top"/>
    </xf>
    <xf numFmtId="0" fontId="12" fillId="0" borderId="32" xfId="300" quotePrefix="1" applyBorder="1" applyAlignment="1">
      <alignment vertical="top"/>
    </xf>
    <xf numFmtId="0" fontId="12" fillId="0" borderId="79" xfId="300" applyBorder="1" applyAlignment="1">
      <alignment vertical="top"/>
    </xf>
    <xf numFmtId="0" fontId="12" fillId="0" borderId="77" xfId="300" applyBorder="1" applyAlignment="1">
      <alignment vertical="top"/>
    </xf>
    <xf numFmtId="0" fontId="12" fillId="0" borderId="77" xfId="300" quotePrefix="1" applyBorder="1" applyAlignment="1">
      <alignment vertical="top"/>
    </xf>
    <xf numFmtId="0" fontId="12" fillId="0" borderId="32" xfId="300" quotePrefix="1" applyBorder="1" applyAlignment="1">
      <alignment horizontal="center" vertical="top"/>
    </xf>
    <xf numFmtId="0" fontId="12" fillId="0" borderId="35" xfId="300" applyBorder="1" applyAlignment="1">
      <alignment vertical="top"/>
    </xf>
    <xf numFmtId="0" fontId="12" fillId="0" borderId="77" xfId="300" applyBorder="1" applyAlignment="1">
      <alignment horizontal="right" vertical="top"/>
    </xf>
    <xf numFmtId="0" fontId="12" fillId="0" borderId="78" xfId="300" applyBorder="1" applyAlignment="1">
      <alignment vertical="top"/>
    </xf>
    <xf numFmtId="0" fontId="12" fillId="0" borderId="0" xfId="300" quotePrefix="1" applyBorder="1" applyAlignment="1" applyProtection="1">
      <alignment vertical="top"/>
      <protection locked="0"/>
    </xf>
    <xf numFmtId="0" fontId="12" fillId="0" borderId="32" xfId="300" applyBorder="1" applyAlignment="1" applyProtection="1">
      <alignment vertical="top"/>
      <protection locked="0"/>
    </xf>
    <xf numFmtId="0" fontId="12" fillId="0" borderId="35" xfId="300" applyBorder="1" applyAlignment="1" applyProtection="1">
      <alignment vertical="top"/>
      <protection locked="0"/>
    </xf>
    <xf numFmtId="2" fontId="12" fillId="0" borderId="0" xfId="300" applyNumberFormat="1" applyProtection="1">
      <protection locked="0"/>
    </xf>
    <xf numFmtId="0" fontId="83" fillId="50" borderId="14" xfId="673" applyFont="1" applyFill="1" applyBorder="1" applyAlignment="1" applyProtection="1">
      <alignment horizontal="center" vertical="center"/>
    </xf>
    <xf numFmtId="0" fontId="83" fillId="50" borderId="14" xfId="646" applyFont="1" applyFill="1" applyBorder="1" applyAlignment="1" applyProtection="1">
      <alignment horizontal="center" vertical="center"/>
    </xf>
    <xf numFmtId="0" fontId="83" fillId="50" borderId="14" xfId="643" applyFont="1" applyFill="1" applyBorder="1" applyAlignment="1" applyProtection="1">
      <alignment horizontal="center" vertical="center"/>
    </xf>
    <xf numFmtId="0" fontId="98" fillId="50" borderId="14" xfId="2" applyFont="1" applyFill="1" applyBorder="1" applyAlignment="1" applyProtection="1">
      <alignment horizontal="center" vertical="center"/>
      <protection locked="0"/>
    </xf>
    <xf numFmtId="0" fontId="98" fillId="50" borderId="14" xfId="2" applyNumberFormat="1" applyFont="1" applyFill="1" applyBorder="1" applyAlignment="1" applyProtection="1">
      <alignment horizontal="center" vertical="center"/>
      <protection locked="0"/>
    </xf>
    <xf numFmtId="3" fontId="83" fillId="50" borderId="14" xfId="646" applyNumberFormat="1" applyFont="1" applyFill="1" applyBorder="1" applyAlignment="1" applyProtection="1">
      <alignment horizontal="center" vertical="center"/>
    </xf>
    <xf numFmtId="3" fontId="98" fillId="50" borderId="14" xfId="0" applyNumberFormat="1" applyFont="1" applyFill="1" applyBorder="1" applyAlignment="1" applyProtection="1">
      <alignment horizontal="center" vertical="center"/>
      <protection locked="0"/>
    </xf>
    <xf numFmtId="204" fontId="83" fillId="50" borderId="14" xfId="646" applyNumberFormat="1" applyFont="1" applyFill="1" applyBorder="1" applyAlignment="1" applyProtection="1">
      <alignment horizontal="center" vertical="center"/>
    </xf>
    <xf numFmtId="14" fontId="83" fillId="50" borderId="14" xfId="646" applyNumberFormat="1" applyFont="1" applyFill="1" applyBorder="1" applyAlignment="1" applyProtection="1">
      <alignment horizontal="center" vertical="center"/>
    </xf>
    <xf numFmtId="0" fontId="83" fillId="50" borderId="14" xfId="673" applyFont="1" applyFill="1" applyBorder="1" applyAlignment="1" applyProtection="1">
      <alignment horizontal="center"/>
    </xf>
    <xf numFmtId="0" fontId="83" fillId="50" borderId="14" xfId="646" applyFont="1" applyFill="1" applyBorder="1" applyAlignment="1" applyProtection="1">
      <alignment horizontal="center"/>
    </xf>
    <xf numFmtId="0" fontId="83" fillId="50" borderId="14" xfId="646" applyFont="1" applyFill="1" applyBorder="1" applyAlignment="1" applyProtection="1"/>
    <xf numFmtId="0" fontId="83" fillId="50" borderId="38" xfId="646" applyFont="1" applyFill="1" applyBorder="1" applyAlignment="1" applyProtection="1"/>
    <xf numFmtId="1" fontId="4" fillId="50" borderId="9" xfId="0" applyNumberFormat="1" applyFont="1" applyFill="1" applyBorder="1" applyAlignment="1" applyProtection="1">
      <alignment horizontal="center" vertical="center"/>
      <protection locked="0"/>
    </xf>
    <xf numFmtId="0" fontId="4" fillId="50" borderId="0" xfId="2" applyFont="1" applyFill="1" applyAlignment="1" applyProtection="1">
      <alignment horizontal="center" vertical="center"/>
      <protection locked="0"/>
    </xf>
    <xf numFmtId="2" fontId="83" fillId="0" borderId="14" xfId="673" applyNumberFormat="1" applyFont="1" applyFill="1" applyBorder="1" applyAlignment="1" applyProtection="1">
      <alignment horizontal="center"/>
    </xf>
    <xf numFmtId="204" fontId="83" fillId="3" borderId="14" xfId="635" applyNumberFormat="1" applyFont="1" applyFill="1" applyBorder="1" applyAlignment="1" applyProtection="1">
      <alignment horizontal="center" vertical="center"/>
    </xf>
    <xf numFmtId="204" fontId="83" fillId="3" borderId="14" xfId="352" applyNumberFormat="1" applyFont="1" applyFill="1" applyBorder="1" applyAlignment="1" applyProtection="1">
      <alignment horizontal="center" vertical="center"/>
    </xf>
    <xf numFmtId="204" fontId="98" fillId="3" borderId="14" xfId="346" applyNumberFormat="1" applyFont="1" applyFill="1" applyBorder="1" applyAlignment="1" applyProtection="1">
      <alignment horizontal="center" vertical="center"/>
    </xf>
    <xf numFmtId="204" fontId="99" fillId="3" borderId="14" xfId="366" applyNumberFormat="1" applyFont="1" applyFill="1" applyBorder="1" applyAlignment="1" applyProtection="1">
      <alignment horizontal="center" vertical="center"/>
    </xf>
    <xf numFmtId="204" fontId="98" fillId="3" borderId="14" xfId="341" applyNumberFormat="1" applyFont="1" applyFill="1" applyBorder="1" applyAlignment="1" applyProtection="1">
      <alignment horizontal="center" vertical="center"/>
    </xf>
    <xf numFmtId="204" fontId="83" fillId="3" borderId="14" xfId="636" applyNumberFormat="1" applyFont="1" applyFill="1" applyBorder="1" applyAlignment="1" applyProtection="1">
      <alignment horizontal="center" vertical="center"/>
    </xf>
    <xf numFmtId="204" fontId="83" fillId="3" borderId="14" xfId="637" applyNumberFormat="1" applyFont="1" applyFill="1" applyBorder="1" applyAlignment="1" applyProtection="1">
      <alignment horizontal="center" vertical="center"/>
    </xf>
    <xf numFmtId="204" fontId="83" fillId="3" borderId="14" xfId="638" applyNumberFormat="1" applyFont="1" applyFill="1" applyBorder="1" applyAlignment="1" applyProtection="1">
      <alignment horizontal="center" vertical="center"/>
    </xf>
    <xf numFmtId="204" fontId="83" fillId="3" borderId="14" xfId="639" applyNumberFormat="1" applyFont="1" applyFill="1" applyBorder="1" applyAlignment="1" applyProtection="1">
      <alignment horizontal="center" vertical="center"/>
    </xf>
    <xf numFmtId="204" fontId="83" fillId="3" borderId="14" xfId="640" applyNumberFormat="1" applyFont="1" applyFill="1" applyBorder="1" applyAlignment="1" applyProtection="1">
      <alignment horizontal="center" vertical="center"/>
    </xf>
    <xf numFmtId="204" fontId="83" fillId="3" borderId="14" xfId="641" applyNumberFormat="1" applyFont="1" applyFill="1" applyBorder="1" applyAlignment="1" applyProtection="1">
      <alignment horizontal="center" vertical="center"/>
    </xf>
    <xf numFmtId="204" fontId="99" fillId="3" borderId="14" xfId="349" applyNumberFormat="1" applyFont="1" applyFill="1" applyBorder="1" applyAlignment="1" applyProtection="1">
      <alignment horizontal="center" vertical="center"/>
    </xf>
    <xf numFmtId="204" fontId="83" fillId="3" borderId="14" xfId="642" applyNumberFormat="1" applyFont="1" applyFill="1" applyBorder="1" applyAlignment="1" applyProtection="1">
      <alignment horizontal="center" vertical="center"/>
    </xf>
    <xf numFmtId="204" fontId="83" fillId="3" borderId="14" xfId="643" applyNumberFormat="1" applyFont="1" applyFill="1" applyBorder="1" applyAlignment="1" applyProtection="1">
      <alignment horizontal="center" vertical="center"/>
    </xf>
    <xf numFmtId="204" fontId="83" fillId="3" borderId="14" xfId="644" applyNumberFormat="1" applyFont="1" applyFill="1" applyBorder="1" applyAlignment="1" applyProtection="1">
      <alignment horizontal="center" vertical="center"/>
    </xf>
    <xf numFmtId="204" fontId="83" fillId="3" borderId="14" xfId="645" applyNumberFormat="1" applyFont="1" applyFill="1" applyBorder="1" applyAlignment="1" applyProtection="1">
      <alignment horizontal="center" vertical="center"/>
    </xf>
    <xf numFmtId="204" fontId="83" fillId="3" borderId="14" xfId="646" applyNumberFormat="1" applyFont="1" applyFill="1" applyBorder="1" applyAlignment="1" applyProtection="1">
      <alignment horizontal="center" vertical="center"/>
    </xf>
    <xf numFmtId="11" fontId="83" fillId="0" borderId="14" xfId="646" applyNumberFormat="1" applyFont="1" applyFill="1" applyBorder="1" applyAlignment="1" applyProtection="1">
      <alignment horizontal="center" vertical="center"/>
    </xf>
    <xf numFmtId="0" fontId="83" fillId="3" borderId="14" xfId="673" applyFont="1" applyFill="1" applyBorder="1" applyAlignment="1" applyProtection="1">
      <alignment horizontal="center" vertical="center"/>
    </xf>
    <xf numFmtId="0" fontId="83" fillId="3" borderId="14" xfId="646" applyFont="1" applyFill="1" applyBorder="1" applyAlignment="1" applyProtection="1">
      <alignment horizontal="center" vertical="center"/>
    </xf>
    <xf numFmtId="0" fontId="83" fillId="3" borderId="14" xfId="643" applyFont="1" applyFill="1" applyBorder="1" applyAlignment="1" applyProtection="1">
      <alignment horizontal="center" vertical="center"/>
    </xf>
    <xf numFmtId="0" fontId="98" fillId="3" borderId="14" xfId="2" applyFont="1" applyFill="1" applyBorder="1" applyAlignment="1" applyProtection="1">
      <alignment horizontal="center" vertical="center"/>
      <protection locked="0"/>
    </xf>
    <xf numFmtId="0" fontId="98" fillId="3" borderId="14" xfId="2" applyNumberFormat="1" applyFont="1" applyFill="1" applyBorder="1" applyAlignment="1" applyProtection="1">
      <alignment horizontal="center" vertical="center"/>
      <protection locked="0"/>
    </xf>
    <xf numFmtId="3" fontId="83" fillId="3" borderId="14" xfId="646" applyNumberFormat="1" applyFont="1" applyFill="1" applyBorder="1" applyAlignment="1" applyProtection="1">
      <alignment horizontal="center" vertical="center"/>
    </xf>
    <xf numFmtId="3" fontId="98" fillId="3" borderId="14" xfId="0" applyNumberFormat="1" applyFont="1" applyFill="1" applyBorder="1" applyAlignment="1" applyProtection="1">
      <alignment horizontal="center" vertical="center"/>
      <protection locked="0"/>
    </xf>
    <xf numFmtId="14" fontId="83" fillId="3" borderId="14" xfId="646" applyNumberFormat="1" applyFont="1" applyFill="1" applyBorder="1" applyAlignment="1" applyProtection="1">
      <alignment horizontal="center" vertical="center"/>
    </xf>
    <xf numFmtId="0" fontId="83" fillId="3" borderId="14" xfId="673" applyFont="1" applyFill="1" applyBorder="1" applyAlignment="1" applyProtection="1">
      <alignment horizontal="center"/>
    </xf>
    <xf numFmtId="0" fontId="83" fillId="3" borderId="14" xfId="646" applyFont="1" applyFill="1" applyBorder="1" applyAlignment="1" applyProtection="1">
      <alignment horizontal="center"/>
    </xf>
    <xf numFmtId="0" fontId="83" fillId="3" borderId="14" xfId="646" applyFont="1" applyFill="1" applyBorder="1" applyAlignment="1" applyProtection="1"/>
    <xf numFmtId="0" fontId="83" fillId="3" borderId="38" xfId="646" applyFont="1" applyFill="1" applyBorder="1" applyAlignment="1" applyProtection="1"/>
    <xf numFmtId="1" fontId="4" fillId="3" borderId="9" xfId="0" applyNumberFormat="1" applyFont="1" applyFill="1" applyBorder="1" applyAlignment="1" applyProtection="1">
      <alignment horizontal="center" vertical="center"/>
      <protection locked="0"/>
    </xf>
    <xf numFmtId="2" fontId="4" fillId="3" borderId="33" xfId="0" applyNumberFormat="1" applyFont="1" applyFill="1" applyBorder="1" applyAlignment="1" applyProtection="1">
      <alignment horizontal="center" vertical="center"/>
    </xf>
    <xf numFmtId="173" fontId="4" fillId="3" borderId="33" xfId="0" applyNumberFormat="1" applyFont="1" applyFill="1" applyBorder="1" applyAlignment="1" applyProtection="1">
      <alignment horizontal="center" vertical="center"/>
    </xf>
    <xf numFmtId="0" fontId="4" fillId="3" borderId="33" xfId="0" applyFont="1" applyFill="1" applyBorder="1" applyAlignment="1" applyProtection="1">
      <alignment horizontal="center" vertical="center"/>
    </xf>
    <xf numFmtId="0" fontId="4" fillId="3" borderId="33" xfId="0" applyFont="1" applyFill="1" applyBorder="1" applyAlignment="1" applyProtection="1">
      <alignment horizontal="center" vertical="center" wrapText="1"/>
    </xf>
    <xf numFmtId="0" fontId="4" fillId="3" borderId="5" xfId="0" applyFont="1" applyFill="1" applyBorder="1" applyAlignment="1" applyProtection="1">
      <alignment horizontal="center" vertical="center"/>
    </xf>
    <xf numFmtId="0" fontId="4" fillId="3" borderId="0" xfId="0" applyFont="1" applyFill="1" applyBorder="1" applyAlignment="1" applyProtection="1">
      <alignment horizontal="center" vertical="center"/>
      <protection locked="0"/>
    </xf>
    <xf numFmtId="41" fontId="4" fillId="3" borderId="49" xfId="0" applyNumberFormat="1" applyFont="1" applyFill="1" applyBorder="1" applyAlignment="1" applyProtection="1">
      <alignment horizontal="center" vertical="center"/>
      <protection locked="0"/>
    </xf>
    <xf numFmtId="41" fontId="87" fillId="3" borderId="37" xfId="0" applyNumberFormat="1" applyFont="1" applyFill="1" applyBorder="1" applyAlignment="1" applyProtection="1">
      <alignment horizontal="center" vertical="center"/>
      <protection locked="0"/>
    </xf>
    <xf numFmtId="41" fontId="4" fillId="3" borderId="14" xfId="0" applyNumberFormat="1" applyFont="1" applyFill="1" applyBorder="1" applyAlignment="1" applyProtection="1">
      <alignment horizontal="center" vertical="center"/>
      <protection locked="0"/>
    </xf>
    <xf numFmtId="41" fontId="4" fillId="3" borderId="41" xfId="0" applyNumberFormat="1" applyFont="1" applyFill="1" applyBorder="1" applyAlignment="1" applyProtection="1">
      <alignment horizontal="center" vertical="center"/>
      <protection locked="0"/>
    </xf>
    <xf numFmtId="41" fontId="4" fillId="3" borderId="0" xfId="0" applyNumberFormat="1" applyFont="1" applyFill="1" applyBorder="1" applyAlignment="1" applyProtection="1">
      <alignment horizontal="center" vertical="center"/>
      <protection locked="0"/>
    </xf>
    <xf numFmtId="0" fontId="4" fillId="3" borderId="16" xfId="2" applyFont="1" applyFill="1" applyBorder="1" applyAlignment="1" applyProtection="1">
      <alignment horizontal="center" vertical="center"/>
      <protection locked="0"/>
    </xf>
    <xf numFmtId="10" fontId="4" fillId="3" borderId="14" xfId="1" applyNumberFormat="1" applyFont="1" applyFill="1" applyBorder="1" applyAlignment="1" applyProtection="1">
      <alignment horizontal="center" vertical="center"/>
      <protection locked="0"/>
    </xf>
    <xf numFmtId="196" fontId="87" fillId="3" borderId="14" xfId="1" applyNumberFormat="1" applyFont="1" applyFill="1" applyBorder="1" applyAlignment="1" applyProtection="1">
      <alignment horizontal="center" vertical="center"/>
      <protection locked="0"/>
    </xf>
    <xf numFmtId="10" fontId="87" fillId="3" borderId="47" xfId="1" applyNumberFormat="1" applyFont="1" applyFill="1" applyBorder="1" applyAlignment="1" applyProtection="1">
      <alignment horizontal="center" vertical="center"/>
      <protection locked="0"/>
    </xf>
    <xf numFmtId="0" fontId="4" fillId="3" borderId="0" xfId="2" applyFont="1" applyFill="1" applyAlignment="1" applyProtection="1">
      <alignment horizontal="center" vertical="center"/>
      <protection locked="0"/>
    </xf>
    <xf numFmtId="0" fontId="4" fillId="3" borderId="38" xfId="2" applyFont="1" applyFill="1" applyBorder="1" applyAlignment="1" applyProtection="1">
      <alignment horizontal="center" vertical="center"/>
      <protection locked="0"/>
    </xf>
    <xf numFmtId="173" fontId="4" fillId="3" borderId="14" xfId="2" applyNumberFormat="1" applyFont="1" applyFill="1" applyBorder="1" applyAlignment="1" applyProtection="1">
      <alignment horizontal="center"/>
      <protection locked="0"/>
    </xf>
    <xf numFmtId="173" fontId="87" fillId="3" borderId="14" xfId="2" applyNumberFormat="1" applyFont="1" applyFill="1" applyBorder="1" applyAlignment="1" applyProtection="1">
      <alignment horizontal="center"/>
      <protection locked="0"/>
    </xf>
    <xf numFmtId="0" fontId="4" fillId="3" borderId="47" xfId="2" applyFont="1" applyFill="1" applyBorder="1" applyAlignment="1" applyProtection="1">
      <alignment horizontal="center" vertical="center"/>
      <protection locked="0"/>
    </xf>
    <xf numFmtId="41" fontId="4" fillId="3" borderId="14" xfId="2" applyNumberFormat="1" applyFont="1" applyFill="1" applyBorder="1" applyAlignment="1" applyProtection="1">
      <alignment horizontal="center" vertical="center"/>
      <protection locked="0"/>
    </xf>
    <xf numFmtId="1" fontId="4" fillId="3" borderId="14" xfId="2" applyNumberFormat="1" applyFont="1" applyFill="1" applyBorder="1" applyAlignment="1" applyProtection="1">
      <alignment horizontal="center" vertical="center"/>
      <protection locked="0"/>
    </xf>
    <xf numFmtId="0" fontId="4" fillId="3" borderId="14" xfId="2" applyFont="1" applyFill="1" applyBorder="1" applyAlignment="1" applyProtection="1">
      <alignment horizontal="center" vertical="center"/>
      <protection locked="0"/>
    </xf>
    <xf numFmtId="20" fontId="83" fillId="0" borderId="14" xfId="646" applyNumberFormat="1" applyFont="1" applyFill="1" applyBorder="1" applyAlignment="1" applyProtection="1">
      <alignment horizontal="center" vertical="center"/>
    </xf>
    <xf numFmtId="2" fontId="83" fillId="0" borderId="14" xfId="635" applyNumberFormat="1" applyFont="1" applyFill="1" applyBorder="1" applyAlignment="1" applyProtection="1">
      <alignment horizontal="center"/>
    </xf>
    <xf numFmtId="2" fontId="83" fillId="0" borderId="14" xfId="352" applyNumberFormat="1" applyFont="1" applyFill="1" applyBorder="1" applyAlignment="1" applyProtection="1">
      <alignment horizontal="center"/>
    </xf>
    <xf numFmtId="2" fontId="98" fillId="0" borderId="14" xfId="346" applyNumberFormat="1" applyFont="1" applyFill="1" applyBorder="1" applyAlignment="1" applyProtection="1">
      <alignment horizontal="center"/>
    </xf>
    <xf numFmtId="2" fontId="99" fillId="0" borderId="14" xfId="366" applyNumberFormat="1" applyFont="1" applyFill="1" applyBorder="1" applyAlignment="1" applyProtection="1">
      <alignment horizontal="center"/>
    </xf>
    <xf numFmtId="2" fontId="98" fillId="0" borderId="14" xfId="341" applyNumberFormat="1" applyFont="1" applyFill="1" applyBorder="1" applyAlignment="1" applyProtection="1">
      <alignment horizontal="center"/>
    </xf>
    <xf numFmtId="2" fontId="83" fillId="0" borderId="14" xfId="636" applyNumberFormat="1" applyFont="1" applyFill="1" applyBorder="1" applyAlignment="1" applyProtection="1">
      <alignment horizontal="center"/>
    </xf>
    <xf numFmtId="2" fontId="83" fillId="0" borderId="14" xfId="637" applyNumberFormat="1" applyFont="1" applyFill="1" applyBorder="1" applyAlignment="1" applyProtection="1">
      <alignment horizontal="center"/>
    </xf>
    <xf numFmtId="2" fontId="83" fillId="0" borderId="14" xfId="638" applyNumberFormat="1" applyFont="1" applyFill="1" applyBorder="1" applyAlignment="1" applyProtection="1">
      <alignment horizontal="center"/>
    </xf>
    <xf numFmtId="2" fontId="83" fillId="0" borderId="14" xfId="639" applyNumberFormat="1" applyFont="1" applyFill="1" applyBorder="1" applyAlignment="1" applyProtection="1">
      <alignment horizontal="center"/>
    </xf>
    <xf numFmtId="2" fontId="83" fillId="0" borderId="14" xfId="640" applyNumberFormat="1" applyFont="1" applyFill="1" applyBorder="1" applyAlignment="1" applyProtection="1">
      <alignment horizontal="center"/>
    </xf>
    <xf numFmtId="2" fontId="83" fillId="0" borderId="14" xfId="641" applyNumberFormat="1" applyFont="1" applyFill="1" applyBorder="1" applyAlignment="1" applyProtection="1">
      <alignment horizontal="center"/>
    </xf>
    <xf numFmtId="2" fontId="99" fillId="0" borderId="14" xfId="349" applyNumberFormat="1" applyFont="1" applyFill="1" applyBorder="1" applyAlignment="1" applyProtection="1">
      <alignment horizontal="center"/>
    </xf>
    <xf numFmtId="2" fontId="83" fillId="0" borderId="14" xfId="642" applyNumberFormat="1" applyFont="1" applyFill="1" applyBorder="1" applyAlignment="1" applyProtection="1">
      <alignment horizontal="center"/>
    </xf>
    <xf numFmtId="2" fontId="83" fillId="0" borderId="14" xfId="643" applyNumberFormat="1" applyFont="1" applyFill="1" applyBorder="1" applyAlignment="1" applyProtection="1">
      <alignment horizontal="center"/>
    </xf>
    <xf numFmtId="2" fontId="83" fillId="0" borderId="14" xfId="644" applyNumberFormat="1" applyFont="1" applyFill="1" applyBorder="1" applyAlignment="1" applyProtection="1">
      <alignment horizontal="center"/>
    </xf>
    <xf numFmtId="2" fontId="83" fillId="0" borderId="14" xfId="645" applyNumberFormat="1" applyFont="1" applyFill="1" applyBorder="1" applyAlignment="1" applyProtection="1">
      <alignment horizontal="center"/>
    </xf>
    <xf numFmtId="2" fontId="83" fillId="0" borderId="14" xfId="646" applyNumberFormat="1" applyFont="1" applyFill="1" applyBorder="1" applyAlignment="1" applyProtection="1">
      <alignment horizontal="center"/>
    </xf>
    <xf numFmtId="0" fontId="4" fillId="0" borderId="0" xfId="2" applyFont="1" applyFill="1" applyBorder="1" applyAlignment="1" applyProtection="1">
      <alignment horizontal="center" vertical="center"/>
      <protection locked="0"/>
    </xf>
    <xf numFmtId="0" fontId="4" fillId="3" borderId="0" xfId="2" applyFont="1" applyFill="1" applyBorder="1" applyAlignment="1" applyProtection="1">
      <alignment horizontal="center" vertical="center"/>
      <protection locked="0"/>
    </xf>
    <xf numFmtId="0" fontId="75" fillId="0" borderId="0" xfId="2" applyFont="1" applyFill="1" applyBorder="1" applyAlignment="1" applyProtection="1">
      <alignment horizontal="center" vertical="center" wrapText="1"/>
      <protection locked="0"/>
    </xf>
    <xf numFmtId="10" fontId="28" fillId="0" borderId="0" xfId="1" applyNumberFormat="1" applyFont="1" applyBorder="1" applyProtection="1"/>
    <xf numFmtId="2" fontId="4" fillId="0" borderId="14" xfId="2" applyNumberFormat="1" applyFont="1" applyFill="1" applyBorder="1" applyAlignment="1" applyProtection="1">
      <alignment horizontal="center" vertical="center"/>
      <protection locked="0"/>
    </xf>
    <xf numFmtId="0" fontId="115" fillId="0" borderId="0" xfId="678" applyFill="1"/>
    <xf numFmtId="0" fontId="95" fillId="2" borderId="81" xfId="678" applyFont="1" applyFill="1" applyBorder="1" applyAlignment="1">
      <alignment horizontal="center" vertical="center"/>
    </xf>
    <xf numFmtId="0" fontId="95" fillId="2" borderId="84" xfId="678" applyFont="1" applyFill="1" applyBorder="1" applyAlignment="1">
      <alignment horizontal="center" vertical="center"/>
    </xf>
    <xf numFmtId="0" fontId="95" fillId="2" borderId="90" xfId="678" applyFont="1" applyFill="1" applyBorder="1" applyAlignment="1">
      <alignment horizontal="center" vertical="center"/>
    </xf>
    <xf numFmtId="0" fontId="95" fillId="2" borderId="91" xfId="678" applyFont="1" applyFill="1" applyBorder="1" applyAlignment="1">
      <alignment horizontal="center" vertical="center"/>
    </xf>
    <xf numFmtId="0" fontId="95" fillId="2" borderId="92" xfId="678" applyFont="1" applyFill="1" applyBorder="1" applyAlignment="1">
      <alignment horizontal="center" vertical="center"/>
    </xf>
    <xf numFmtId="0" fontId="95" fillId="0" borderId="93" xfId="678" applyFont="1" applyFill="1" applyBorder="1" applyAlignment="1">
      <alignment horizontal="center"/>
    </xf>
    <xf numFmtId="0" fontId="95" fillId="0" borderId="94" xfId="678" applyFont="1" applyFill="1" applyBorder="1" applyAlignment="1">
      <alignment horizontal="center" vertical="center"/>
    </xf>
    <xf numFmtId="0" fontId="95" fillId="0" borderId="95" xfId="678" applyFont="1" applyFill="1" applyBorder="1" applyAlignment="1">
      <alignment horizontal="center" vertical="center"/>
    </xf>
    <xf numFmtId="0" fontId="95" fillId="0" borderId="95" xfId="678" applyFont="1" applyFill="1" applyBorder="1" applyAlignment="1">
      <alignment horizontal="center"/>
    </xf>
    <xf numFmtId="0" fontId="95" fillId="0" borderId="96" xfId="678" applyFont="1" applyFill="1" applyBorder="1" applyAlignment="1">
      <alignment horizontal="center"/>
    </xf>
    <xf numFmtId="0" fontId="95" fillId="0" borderId="97" xfId="678" applyFont="1" applyFill="1" applyBorder="1" applyAlignment="1">
      <alignment horizontal="center" vertical="center"/>
    </xf>
    <xf numFmtId="0" fontId="95" fillId="0" borderId="98" xfId="678" applyFont="1" applyFill="1" applyBorder="1" applyAlignment="1">
      <alignment horizontal="center" vertical="center"/>
    </xf>
    <xf numFmtId="0" fontId="95" fillId="0" borderId="98" xfId="678" applyFont="1" applyFill="1" applyBorder="1" applyAlignment="1">
      <alignment horizontal="center"/>
    </xf>
    <xf numFmtId="0" fontId="95" fillId="0" borderId="99" xfId="678" applyFont="1" applyFill="1" applyBorder="1" applyAlignment="1">
      <alignment horizontal="center"/>
    </xf>
    <xf numFmtId="0" fontId="95" fillId="0" borderId="100" xfId="678" applyFont="1" applyFill="1" applyBorder="1" applyAlignment="1">
      <alignment horizontal="center" vertical="center"/>
    </xf>
    <xf numFmtId="0" fontId="95" fillId="0" borderId="101" xfId="678" applyFont="1" applyFill="1" applyBorder="1" applyAlignment="1">
      <alignment horizontal="center" vertical="center"/>
    </xf>
    <xf numFmtId="0" fontId="95" fillId="0" borderId="101" xfId="678" applyFont="1" applyFill="1" applyBorder="1" applyAlignment="1">
      <alignment horizontal="center"/>
    </xf>
    <xf numFmtId="0" fontId="95" fillId="0" borderId="102" xfId="678" applyFont="1" applyFill="1" applyBorder="1" applyAlignment="1">
      <alignment horizontal="center"/>
    </xf>
    <xf numFmtId="0" fontId="95" fillId="0" borderId="104" xfId="678" applyFont="1" applyFill="1" applyBorder="1" applyAlignment="1">
      <alignment horizontal="center" vertical="center"/>
    </xf>
    <xf numFmtId="0" fontId="95" fillId="0" borderId="105" xfId="678" applyFont="1" applyFill="1" applyBorder="1" applyAlignment="1">
      <alignment horizontal="center" vertical="center"/>
    </xf>
    <xf numFmtId="0" fontId="95" fillId="2" borderId="106" xfId="678" applyFont="1" applyFill="1" applyBorder="1" applyAlignment="1">
      <alignment horizontal="center" vertical="center"/>
    </xf>
    <xf numFmtId="0" fontId="95" fillId="0" borderId="107" xfId="678" applyFont="1" applyFill="1" applyBorder="1" applyAlignment="1">
      <alignment horizontal="center"/>
    </xf>
    <xf numFmtId="0" fontId="115" fillId="0" borderId="0" xfId="678" applyFill="1" applyBorder="1"/>
    <xf numFmtId="0" fontId="95" fillId="2" borderId="0" xfId="678" applyFont="1" applyFill="1" applyBorder="1" applyAlignment="1">
      <alignment horizontal="center" vertical="center"/>
    </xf>
    <xf numFmtId="0" fontId="95" fillId="0" borderId="0" xfId="678" applyFont="1" applyFill="1" applyBorder="1" applyAlignment="1">
      <alignment horizontal="center" vertical="center"/>
    </xf>
    <xf numFmtId="0" fontId="95" fillId="0" borderId="0" xfId="678" applyFont="1" applyFill="1" applyBorder="1" applyAlignment="1">
      <alignment horizontal="center"/>
    </xf>
    <xf numFmtId="0" fontId="95" fillId="70" borderId="58" xfId="678" applyFont="1" applyFill="1" applyBorder="1" applyAlignment="1">
      <alignment horizontal="center" vertical="center" wrapText="1"/>
    </xf>
    <xf numFmtId="0" fontId="95" fillId="70" borderId="0" xfId="678" applyFont="1" applyFill="1" applyBorder="1" applyAlignment="1">
      <alignment horizontal="center" wrapText="1"/>
    </xf>
    <xf numFmtId="0" fontId="95" fillId="70" borderId="0" xfId="678" applyFont="1" applyFill="1" applyBorder="1" applyAlignment="1">
      <alignment horizontal="center" vertical="center"/>
    </xf>
    <xf numFmtId="0" fontId="95" fillId="0" borderId="0" xfId="678" applyFont="1" applyFill="1" applyBorder="1" applyAlignment="1">
      <alignment horizontal="center" vertical="center" wrapText="1"/>
    </xf>
    <xf numFmtId="0" fontId="95" fillId="0" borderId="0" xfId="678" applyFont="1" applyFill="1" applyBorder="1" applyAlignment="1">
      <alignment horizontal="center" wrapText="1"/>
    </xf>
    <xf numFmtId="0" fontId="95" fillId="2" borderId="59" xfId="678" applyFont="1" applyFill="1" applyBorder="1" applyAlignment="1">
      <alignment horizontal="center" vertical="center"/>
    </xf>
    <xf numFmtId="0" fontId="95" fillId="0" borderId="108" xfId="678" applyFont="1" applyFill="1" applyBorder="1" applyAlignment="1">
      <alignment horizontal="center" vertical="center"/>
    </xf>
    <xf numFmtId="0" fontId="95" fillId="0" borderId="109" xfId="678" applyFont="1" applyFill="1" applyBorder="1" applyAlignment="1">
      <alignment horizontal="center"/>
    </xf>
    <xf numFmtId="0" fontId="95" fillId="2" borderId="55" xfId="678" applyFont="1" applyFill="1" applyBorder="1" applyAlignment="1">
      <alignment horizontal="center" vertical="center"/>
    </xf>
    <xf numFmtId="0" fontId="115" fillId="0" borderId="0" xfId="678" applyFill="1" applyBorder="1" applyAlignment="1">
      <alignment horizontal="center"/>
    </xf>
    <xf numFmtId="0" fontId="7" fillId="6" borderId="47" xfId="2" applyNumberFormat="1" applyFont="1" applyFill="1" applyBorder="1" applyAlignment="1" applyProtection="1">
      <alignment horizontal="center" vertical="center"/>
      <protection locked="0"/>
    </xf>
    <xf numFmtId="0" fontId="98" fillId="6" borderId="47" xfId="2" applyNumberFormat="1" applyFont="1" applyFill="1" applyBorder="1" applyAlignment="1" applyProtection="1">
      <alignment horizontal="center" vertical="center"/>
      <protection locked="0"/>
    </xf>
    <xf numFmtId="0" fontId="95" fillId="2" borderId="83" xfId="678" applyFont="1" applyFill="1" applyBorder="1" applyAlignment="1">
      <alignment horizontal="center" vertical="center"/>
    </xf>
    <xf numFmtId="0" fontId="95" fillId="0" borderId="110" xfId="678" applyFont="1" applyFill="1" applyBorder="1" applyAlignment="1">
      <alignment horizontal="center" vertical="center"/>
    </xf>
    <xf numFmtId="0" fontId="95" fillId="0" borderId="111" xfId="678" applyFont="1" applyFill="1" applyBorder="1" applyAlignment="1">
      <alignment horizontal="center" vertical="center"/>
    </xf>
    <xf numFmtId="0" fontId="95" fillId="0" borderId="111" xfId="678" applyFont="1" applyFill="1" applyBorder="1" applyAlignment="1">
      <alignment horizontal="center"/>
    </xf>
    <xf numFmtId="0" fontId="95" fillId="0" borderId="112" xfId="678" applyFont="1" applyFill="1" applyBorder="1" applyAlignment="1">
      <alignment horizontal="center"/>
    </xf>
    <xf numFmtId="0" fontId="95" fillId="0" borderId="110" xfId="678" applyFont="1" applyFill="1" applyBorder="1" applyAlignment="1">
      <alignment horizontal="center"/>
    </xf>
    <xf numFmtId="0" fontId="95" fillId="0" borderId="114" xfId="678" applyFont="1" applyFill="1" applyBorder="1" applyAlignment="1">
      <alignment horizontal="center"/>
    </xf>
    <xf numFmtId="0" fontId="95" fillId="0" borderId="115" xfId="678" applyFont="1" applyFill="1" applyBorder="1" applyAlignment="1">
      <alignment horizontal="center"/>
    </xf>
    <xf numFmtId="0" fontId="95" fillId="0" borderId="113" xfId="678" applyFont="1" applyFill="1" applyBorder="1" applyAlignment="1">
      <alignment horizontal="center"/>
    </xf>
    <xf numFmtId="0" fontId="95" fillId="0" borderId="116" xfId="678" applyFont="1" applyFill="1" applyBorder="1" applyAlignment="1">
      <alignment horizontal="center"/>
    </xf>
    <xf numFmtId="0" fontId="95" fillId="0" borderId="97" xfId="678" applyFont="1" applyFill="1" applyBorder="1" applyAlignment="1">
      <alignment horizontal="center"/>
    </xf>
    <xf numFmtId="0" fontId="95" fillId="0" borderId="108" xfId="678" applyFont="1" applyFill="1" applyBorder="1" applyAlignment="1">
      <alignment horizontal="center"/>
    </xf>
    <xf numFmtId="0" fontId="95" fillId="0" borderId="117" xfId="678" applyFont="1" applyFill="1" applyBorder="1" applyAlignment="1">
      <alignment horizontal="center"/>
    </xf>
    <xf numFmtId="0" fontId="95" fillId="0" borderId="94" xfId="678" applyFont="1" applyFill="1" applyBorder="1" applyAlignment="1">
      <alignment horizontal="center"/>
    </xf>
    <xf numFmtId="0" fontId="95" fillId="0" borderId="118" xfId="678" applyFont="1" applyFill="1" applyBorder="1" applyAlignment="1">
      <alignment horizontal="center"/>
    </xf>
    <xf numFmtId="0" fontId="115" fillId="0" borderId="0" xfId="678" applyFill="1" applyAlignment="1">
      <alignment horizontal="center"/>
    </xf>
    <xf numFmtId="0" fontId="115" fillId="0" borderId="117" xfId="678" applyFill="1" applyBorder="1"/>
    <xf numFmtId="0" fontId="115" fillId="0" borderId="33" xfId="678" applyFill="1" applyBorder="1" applyAlignment="1">
      <alignment horizontal="center"/>
    </xf>
    <xf numFmtId="0" fontId="115" fillId="0" borderId="33" xfId="678" applyFill="1" applyBorder="1"/>
    <xf numFmtId="9" fontId="115" fillId="0" borderId="33" xfId="1" applyFont="1" applyFill="1" applyBorder="1" applyAlignment="1">
      <alignment horizontal="center"/>
    </xf>
    <xf numFmtId="0" fontId="116" fillId="4" borderId="33" xfId="678" applyFont="1" applyFill="1" applyBorder="1" applyAlignment="1">
      <alignment horizontal="center"/>
    </xf>
    <xf numFmtId="0" fontId="116" fillId="0" borderId="33" xfId="678" applyFont="1" applyFill="1" applyBorder="1"/>
    <xf numFmtId="0" fontId="116" fillId="0" borderId="33" xfId="678" applyFont="1" applyFill="1" applyBorder="1" applyAlignment="1">
      <alignment horizontal="center"/>
    </xf>
    <xf numFmtId="9" fontId="116" fillId="0" borderId="33" xfId="1" applyFont="1" applyFill="1" applyBorder="1" applyAlignment="1">
      <alignment horizontal="center"/>
    </xf>
    <xf numFmtId="0" fontId="116" fillId="0" borderId="63" xfId="678" applyFont="1" applyFill="1" applyBorder="1" applyAlignment="1">
      <alignment horizontal="center"/>
    </xf>
    <xf numFmtId="0" fontId="116" fillId="0" borderId="119" xfId="678" applyFont="1" applyFill="1" applyBorder="1" applyAlignment="1">
      <alignment horizontal="center"/>
    </xf>
    <xf numFmtId="0" fontId="98" fillId="4" borderId="47" xfId="2" applyNumberFormat="1" applyFont="1" applyFill="1" applyBorder="1" applyAlignment="1" applyProtection="1">
      <alignment horizontal="center" vertical="center"/>
      <protection locked="0"/>
    </xf>
    <xf numFmtId="0" fontId="83" fillId="4" borderId="14" xfId="673" applyFont="1" applyFill="1" applyBorder="1" applyAlignment="1" applyProtection="1">
      <alignment horizontal="center" vertical="center"/>
    </xf>
    <xf numFmtId="0" fontId="83" fillId="4" borderId="14" xfId="646" applyFont="1" applyFill="1" applyBorder="1" applyAlignment="1" applyProtection="1">
      <alignment horizontal="center" vertical="center"/>
    </xf>
    <xf numFmtId="0" fontId="83" fillId="4" borderId="14" xfId="643" applyFont="1" applyFill="1" applyBorder="1" applyAlignment="1" applyProtection="1">
      <alignment horizontal="center" vertical="center"/>
    </xf>
    <xf numFmtId="0" fontId="98" fillId="4" borderId="14" xfId="2" applyFont="1" applyFill="1" applyBorder="1" applyAlignment="1" applyProtection="1">
      <alignment horizontal="center" vertical="center"/>
      <protection locked="0"/>
    </xf>
    <xf numFmtId="0" fontId="98" fillId="4" borderId="14" xfId="2" applyNumberFormat="1" applyFont="1" applyFill="1" applyBorder="1" applyAlignment="1" applyProtection="1">
      <alignment horizontal="center" vertical="center"/>
      <protection locked="0"/>
    </xf>
    <xf numFmtId="3" fontId="83" fillId="4" borderId="14" xfId="646" applyNumberFormat="1" applyFont="1" applyFill="1" applyBorder="1" applyAlignment="1" applyProtection="1">
      <alignment horizontal="center" vertical="center"/>
    </xf>
    <xf numFmtId="3" fontId="98" fillId="4" borderId="14" xfId="0" applyNumberFormat="1" applyFont="1" applyFill="1" applyBorder="1" applyAlignment="1" applyProtection="1">
      <alignment horizontal="center" vertical="center"/>
      <protection locked="0"/>
    </xf>
    <xf numFmtId="21" fontId="83" fillId="4" borderId="14" xfId="646" applyNumberFormat="1" applyFont="1" applyFill="1" applyBorder="1" applyAlignment="1" applyProtection="1">
      <alignment horizontal="center" vertical="center"/>
    </xf>
    <xf numFmtId="14" fontId="83" fillId="4" borderId="14" xfId="646" applyNumberFormat="1" applyFont="1" applyFill="1" applyBorder="1" applyAlignment="1" applyProtection="1">
      <alignment horizontal="center" vertical="center"/>
    </xf>
    <xf numFmtId="0" fontId="83" fillId="4" borderId="14" xfId="673" applyFont="1" applyFill="1" applyBorder="1" applyAlignment="1" applyProtection="1">
      <alignment horizontal="center"/>
    </xf>
    <xf numFmtId="0" fontId="83" fillId="4" borderId="14" xfId="646" applyFont="1" applyFill="1" applyBorder="1" applyAlignment="1" applyProtection="1">
      <alignment horizontal="center"/>
    </xf>
    <xf numFmtId="2" fontId="83" fillId="4" borderId="14" xfId="646" applyNumberFormat="1" applyFont="1" applyFill="1" applyBorder="1" applyAlignment="1" applyProtection="1">
      <alignment horizontal="center"/>
    </xf>
    <xf numFmtId="0" fontId="83" fillId="4" borderId="14" xfId="646" applyFont="1" applyFill="1" applyBorder="1" applyAlignment="1" applyProtection="1"/>
    <xf numFmtId="0" fontId="83" fillId="4" borderId="38" xfId="646" applyFont="1" applyFill="1" applyBorder="1" applyAlignment="1" applyProtection="1"/>
    <xf numFmtId="1" fontId="4" fillId="4" borderId="9" xfId="0" applyNumberFormat="1" applyFont="1" applyFill="1" applyBorder="1" applyAlignment="1" applyProtection="1">
      <alignment horizontal="center" vertical="center"/>
      <protection locked="0"/>
    </xf>
    <xf numFmtId="2" fontId="4" fillId="4" borderId="33" xfId="0" applyNumberFormat="1" applyFont="1" applyFill="1" applyBorder="1" applyAlignment="1" applyProtection="1">
      <alignment horizontal="center" vertical="center"/>
    </xf>
    <xf numFmtId="173" fontId="4" fillId="4" borderId="33" xfId="0" applyNumberFormat="1" applyFont="1" applyFill="1" applyBorder="1" applyAlignment="1" applyProtection="1">
      <alignment horizontal="center" vertical="center"/>
    </xf>
    <xf numFmtId="0" fontId="4" fillId="4" borderId="33" xfId="0" applyFont="1" applyFill="1" applyBorder="1" applyAlignment="1" applyProtection="1">
      <alignment horizontal="center" vertical="center"/>
    </xf>
    <xf numFmtId="0" fontId="4" fillId="4" borderId="33" xfId="0" applyFont="1" applyFill="1" applyBorder="1" applyAlignment="1" applyProtection="1">
      <alignment horizontal="center" vertical="center" wrapText="1"/>
    </xf>
    <xf numFmtId="0" fontId="4" fillId="4" borderId="5" xfId="0" applyFont="1" applyFill="1" applyBorder="1" applyAlignment="1" applyProtection="1">
      <alignment horizontal="center" vertical="center"/>
    </xf>
    <xf numFmtId="0" fontId="4" fillId="4" borderId="0" xfId="0" applyFont="1" applyFill="1" applyBorder="1" applyAlignment="1" applyProtection="1">
      <alignment horizontal="center" vertical="center"/>
      <protection locked="0"/>
    </xf>
    <xf numFmtId="41" fontId="4" fillId="4" borderId="49" xfId="0" applyNumberFormat="1" applyFont="1" applyFill="1" applyBorder="1" applyAlignment="1" applyProtection="1">
      <alignment horizontal="center" vertical="center"/>
      <protection locked="0"/>
    </xf>
    <xf numFmtId="41" fontId="87" fillId="4" borderId="37" xfId="0" applyNumberFormat="1" applyFont="1" applyFill="1" applyBorder="1" applyAlignment="1" applyProtection="1">
      <alignment horizontal="center" vertical="center"/>
      <protection locked="0"/>
    </xf>
    <xf numFmtId="41" fontId="4" fillId="4" borderId="14" xfId="0" applyNumberFormat="1" applyFont="1" applyFill="1" applyBorder="1" applyAlignment="1" applyProtection="1">
      <alignment horizontal="center" vertical="center"/>
      <protection locked="0"/>
    </xf>
    <xf numFmtId="41" fontId="4" fillId="4" borderId="41" xfId="0" applyNumberFormat="1" applyFont="1" applyFill="1" applyBorder="1" applyAlignment="1" applyProtection="1">
      <alignment horizontal="center" vertical="center"/>
      <protection locked="0"/>
    </xf>
    <xf numFmtId="41" fontId="4" fillId="4" borderId="0" xfId="0" applyNumberFormat="1" applyFont="1" applyFill="1" applyBorder="1" applyAlignment="1" applyProtection="1">
      <alignment horizontal="center" vertical="center"/>
      <protection locked="0"/>
    </xf>
    <xf numFmtId="0" fontId="4" fillId="4" borderId="16" xfId="2" applyFont="1" applyFill="1" applyBorder="1" applyAlignment="1" applyProtection="1">
      <alignment horizontal="center" vertical="center"/>
      <protection locked="0"/>
    </xf>
    <xf numFmtId="10" fontId="4" fillId="4" borderId="14" xfId="1" applyNumberFormat="1" applyFont="1" applyFill="1" applyBorder="1" applyAlignment="1" applyProtection="1">
      <alignment horizontal="center" vertical="center"/>
      <protection locked="0"/>
    </xf>
    <xf numFmtId="196" fontId="87" fillId="4" borderId="14" xfId="1" applyNumberFormat="1" applyFont="1" applyFill="1" applyBorder="1" applyAlignment="1" applyProtection="1">
      <alignment horizontal="center" vertical="center"/>
      <protection locked="0"/>
    </xf>
    <xf numFmtId="10" fontId="87" fillId="4" borderId="47" xfId="1" applyNumberFormat="1" applyFont="1" applyFill="1" applyBorder="1" applyAlignment="1" applyProtection="1">
      <alignment horizontal="center" vertical="center"/>
      <protection locked="0"/>
    </xf>
    <xf numFmtId="0" fontId="4" fillId="4" borderId="0" xfId="2" applyFont="1" applyFill="1" applyAlignment="1" applyProtection="1">
      <alignment horizontal="center" vertical="center"/>
      <protection locked="0"/>
    </xf>
    <xf numFmtId="0" fontId="4" fillId="4" borderId="37" xfId="2" applyFont="1" applyFill="1" applyBorder="1" applyAlignment="1" applyProtection="1">
      <alignment horizontal="center" vertical="center"/>
      <protection locked="0"/>
    </xf>
    <xf numFmtId="43" fontId="4" fillId="4" borderId="14" xfId="2" applyNumberFormat="1" applyFont="1" applyFill="1" applyBorder="1" applyAlignment="1" applyProtection="1">
      <alignment horizontal="center" vertical="center"/>
      <protection locked="0"/>
    </xf>
    <xf numFmtId="0" fontId="4" fillId="4" borderId="38" xfId="2" applyFont="1" applyFill="1" applyBorder="1" applyAlignment="1" applyProtection="1">
      <alignment horizontal="center" vertical="center"/>
      <protection locked="0"/>
    </xf>
    <xf numFmtId="173" fontId="4" fillId="4" borderId="14" xfId="2" applyNumberFormat="1" applyFont="1" applyFill="1" applyBorder="1" applyAlignment="1" applyProtection="1">
      <alignment horizontal="center"/>
      <protection locked="0"/>
    </xf>
    <xf numFmtId="173" fontId="87" fillId="4" borderId="14" xfId="2" applyNumberFormat="1" applyFont="1" applyFill="1" applyBorder="1" applyAlignment="1" applyProtection="1">
      <alignment horizontal="center"/>
      <protection locked="0"/>
    </xf>
    <xf numFmtId="0" fontId="4" fillId="4" borderId="47" xfId="2" applyFont="1" applyFill="1" applyBorder="1" applyAlignment="1" applyProtection="1">
      <alignment horizontal="center" vertical="center"/>
      <protection locked="0"/>
    </xf>
    <xf numFmtId="0" fontId="4" fillId="4" borderId="0" xfId="2" applyFont="1" applyFill="1" applyBorder="1" applyAlignment="1" applyProtection="1">
      <alignment horizontal="center" vertical="center"/>
      <protection locked="0"/>
    </xf>
    <xf numFmtId="41" fontId="4" fillId="4" borderId="14" xfId="2" applyNumberFormat="1" applyFont="1" applyFill="1" applyBorder="1" applyAlignment="1" applyProtection="1">
      <alignment horizontal="center" vertical="center"/>
      <protection locked="0"/>
    </xf>
    <xf numFmtId="1" fontId="4" fillId="4" borderId="14" xfId="2" applyNumberFormat="1" applyFont="1" applyFill="1" applyBorder="1" applyAlignment="1" applyProtection="1">
      <alignment horizontal="center" vertical="center"/>
      <protection locked="0"/>
    </xf>
    <xf numFmtId="2" fontId="4" fillId="4" borderId="14" xfId="2" applyNumberFormat="1" applyFont="1" applyFill="1" applyBorder="1" applyAlignment="1" applyProtection="1">
      <alignment horizontal="center" vertical="center"/>
      <protection locked="0"/>
    </xf>
    <xf numFmtId="0" fontId="4" fillId="4" borderId="14" xfId="2" applyFont="1" applyFill="1" applyBorder="1" applyAlignment="1" applyProtection="1">
      <alignment horizontal="center" vertical="center"/>
      <protection locked="0"/>
    </xf>
    <xf numFmtId="0" fontId="3" fillId="4" borderId="0" xfId="2" applyFont="1" applyFill="1" applyAlignment="1" applyProtection="1">
      <alignment horizontal="center"/>
      <protection locked="0"/>
    </xf>
    <xf numFmtId="206" fontId="98" fillId="40" borderId="14" xfId="0" applyNumberFormat="1" applyFont="1" applyFill="1" applyBorder="1" applyAlignment="1" applyProtection="1">
      <alignment horizontal="center" vertical="center"/>
      <protection locked="0"/>
    </xf>
    <xf numFmtId="0" fontId="98" fillId="3" borderId="47" xfId="2" applyNumberFormat="1" applyFont="1" applyFill="1" applyBorder="1" applyAlignment="1" applyProtection="1">
      <alignment horizontal="center" vertical="center"/>
      <protection locked="0"/>
    </xf>
    <xf numFmtId="21" fontId="83" fillId="3" borderId="14" xfId="646" applyNumberFormat="1" applyFont="1" applyFill="1" applyBorder="1" applyAlignment="1" applyProtection="1">
      <alignment horizontal="center" vertical="center"/>
    </xf>
    <xf numFmtId="2" fontId="83" fillId="3" borderId="14" xfId="646" applyNumberFormat="1" applyFont="1" applyFill="1" applyBorder="1" applyAlignment="1" applyProtection="1">
      <alignment horizontal="center"/>
    </xf>
    <xf numFmtId="0" fontId="4" fillId="3" borderId="37" xfId="2" applyFont="1" applyFill="1" applyBorder="1" applyAlignment="1" applyProtection="1">
      <alignment horizontal="center" vertical="center"/>
      <protection locked="0"/>
    </xf>
    <xf numFmtId="43" fontId="4" fillId="3" borderId="14" xfId="2" applyNumberFormat="1" applyFont="1" applyFill="1" applyBorder="1" applyAlignment="1" applyProtection="1">
      <alignment horizontal="center" vertical="center"/>
      <protection locked="0"/>
    </xf>
    <xf numFmtId="2" fontId="4" fillId="3" borderId="14" xfId="2" applyNumberFormat="1" applyFont="1" applyFill="1" applyBorder="1" applyAlignment="1" applyProtection="1">
      <alignment horizontal="center" vertical="center"/>
      <protection locked="0"/>
    </xf>
    <xf numFmtId="0" fontId="3" fillId="3" borderId="0" xfId="2" applyFont="1" applyFill="1" applyAlignment="1" applyProtection="1">
      <alignment horizontal="center"/>
      <protection locked="0"/>
    </xf>
    <xf numFmtId="0" fontId="95" fillId="0" borderId="0" xfId="678" applyFont="1" applyFill="1" applyBorder="1" applyAlignment="1">
      <alignment horizontal="center" vertical="center" wrapText="1"/>
    </xf>
    <xf numFmtId="0" fontId="95" fillId="70" borderId="86" xfId="678" applyFont="1" applyFill="1" applyBorder="1" applyAlignment="1">
      <alignment horizontal="center" vertical="center"/>
    </xf>
    <xf numFmtId="0" fontId="95" fillId="70" borderId="89" xfId="678" applyFont="1" applyFill="1" applyBorder="1" applyAlignment="1">
      <alignment horizontal="center" vertical="center"/>
    </xf>
    <xf numFmtId="0" fontId="95" fillId="2" borderId="80" xfId="678" applyFont="1" applyFill="1" applyBorder="1" applyAlignment="1">
      <alignment horizontal="center" vertical="center"/>
    </xf>
    <xf numFmtId="0" fontId="95" fillId="2" borderId="81" xfId="678" applyFont="1" applyFill="1" applyBorder="1" applyAlignment="1">
      <alignment horizontal="center" vertical="center"/>
    </xf>
    <xf numFmtId="0" fontId="95" fillId="2" borderId="82" xfId="678" applyFont="1" applyFill="1" applyBorder="1" applyAlignment="1">
      <alignment horizontal="center" vertical="center"/>
    </xf>
    <xf numFmtId="0" fontId="95" fillId="0" borderId="0" xfId="678" applyFont="1" applyFill="1" applyBorder="1" applyAlignment="1">
      <alignment horizontal="center" wrapText="1"/>
    </xf>
    <xf numFmtId="0" fontId="95" fillId="0" borderId="0" xfId="678" applyFont="1" applyFill="1" applyBorder="1" applyAlignment="1">
      <alignment horizontal="center" vertical="center"/>
    </xf>
    <xf numFmtId="0" fontId="95" fillId="70" borderId="74" xfId="678" applyFont="1" applyFill="1" applyBorder="1" applyAlignment="1">
      <alignment horizontal="center" vertical="center" wrapText="1"/>
    </xf>
    <xf numFmtId="0" fontId="95" fillId="70" borderId="87" xfId="678" applyFont="1" applyFill="1" applyBorder="1" applyAlignment="1">
      <alignment horizontal="center" vertical="center" wrapText="1"/>
    </xf>
    <xf numFmtId="0" fontId="95" fillId="70" borderId="85" xfId="678" applyFont="1" applyFill="1" applyBorder="1" applyAlignment="1">
      <alignment horizontal="center" wrapText="1"/>
    </xf>
    <xf numFmtId="0" fontId="95" fillId="70" borderId="88" xfId="678" applyFont="1" applyFill="1" applyBorder="1" applyAlignment="1">
      <alignment horizontal="center" wrapText="1"/>
    </xf>
    <xf numFmtId="0" fontId="116" fillId="0" borderId="103" xfId="678" applyFont="1" applyFill="1" applyBorder="1" applyAlignment="1">
      <alignment horizontal="center"/>
    </xf>
    <xf numFmtId="0" fontId="116" fillId="0" borderId="22" xfId="678" applyFont="1" applyFill="1" applyBorder="1" applyAlignment="1">
      <alignment horizontal="center"/>
    </xf>
    <xf numFmtId="0" fontId="95" fillId="2" borderId="85" xfId="678" applyFont="1" applyFill="1" applyBorder="1" applyAlignment="1">
      <alignment horizontal="center" vertical="center"/>
    </xf>
    <xf numFmtId="0" fontId="116" fillId="4" borderId="33" xfId="678" applyFont="1" applyFill="1" applyBorder="1" applyAlignment="1">
      <alignment horizontal="center" vertical="center" wrapText="1"/>
    </xf>
    <xf numFmtId="0" fontId="116" fillId="4" borderId="33" xfId="678" applyFont="1" applyFill="1" applyBorder="1" applyAlignment="1">
      <alignment horizontal="center" vertical="center"/>
    </xf>
    <xf numFmtId="0" fontId="95" fillId="70" borderId="83" xfId="678" applyFont="1" applyFill="1" applyBorder="1" applyAlignment="1">
      <alignment horizontal="center" vertical="center" wrapText="1"/>
    </xf>
    <xf numFmtId="0" fontId="95" fillId="70" borderId="74" xfId="678" applyFont="1" applyFill="1" applyBorder="1" applyAlignment="1">
      <alignment horizontal="center" wrapText="1"/>
    </xf>
    <xf numFmtId="0" fontId="95" fillId="70" borderId="83" xfId="678" applyFont="1" applyFill="1" applyBorder="1" applyAlignment="1">
      <alignment horizontal="center" wrapText="1"/>
    </xf>
    <xf numFmtId="0" fontId="95" fillId="70" borderId="75" xfId="678" applyFont="1" applyFill="1" applyBorder="1" applyAlignment="1">
      <alignment horizontal="center" vertical="center"/>
    </xf>
    <xf numFmtId="0" fontId="95" fillId="70" borderId="55" xfId="678" applyFont="1" applyFill="1" applyBorder="1" applyAlignment="1">
      <alignment horizontal="center" vertical="center"/>
    </xf>
    <xf numFmtId="0" fontId="95" fillId="70" borderId="80" xfId="678" applyFont="1" applyFill="1" applyBorder="1" applyAlignment="1">
      <alignment horizontal="center" vertical="center"/>
    </xf>
    <xf numFmtId="0" fontId="95" fillId="70" borderId="106" xfId="678" applyFont="1" applyFill="1" applyBorder="1" applyAlignment="1">
      <alignment horizontal="center" vertical="center"/>
    </xf>
    <xf numFmtId="0" fontId="107" fillId="68" borderId="32" xfId="300" applyFont="1" applyFill="1" applyBorder="1" applyAlignment="1" applyProtection="1">
      <alignment horizontal="center" vertical="center"/>
      <protection locked="0"/>
    </xf>
    <xf numFmtId="0" fontId="28" fillId="0" borderId="0" xfId="300" applyFont="1" applyBorder="1" applyAlignment="1" applyProtection="1">
      <alignment horizontal="center"/>
    </xf>
    <xf numFmtId="0" fontId="12" fillId="0" borderId="33" xfId="300" applyBorder="1" applyAlignment="1">
      <alignment horizontal="center" vertical="center"/>
    </xf>
    <xf numFmtId="0" fontId="12" fillId="0" borderId="32" xfId="300" applyBorder="1" applyAlignment="1">
      <alignment horizontal="center" vertical="center"/>
    </xf>
    <xf numFmtId="0" fontId="12" fillId="0" borderId="77" xfId="300" applyBorder="1" applyAlignment="1">
      <alignment horizontal="center" vertical="center"/>
    </xf>
    <xf numFmtId="0" fontId="12" fillId="0" borderId="0" xfId="300" applyBorder="1" applyAlignment="1">
      <alignment horizontal="center" vertical="center"/>
    </xf>
    <xf numFmtId="0" fontId="12" fillId="0" borderId="8" xfId="300" applyBorder="1" applyAlignment="1">
      <alignment horizontal="center" vertical="center"/>
    </xf>
    <xf numFmtId="0" fontId="12" fillId="50" borderId="33" xfId="300" applyFill="1" applyBorder="1" applyAlignment="1">
      <alignment horizontal="left" vertical="center"/>
    </xf>
    <xf numFmtId="0" fontId="12" fillId="50" borderId="34" xfId="300" applyFill="1" applyBorder="1" applyAlignment="1">
      <alignment horizontal="left" vertical="center"/>
    </xf>
    <xf numFmtId="0" fontId="12" fillId="50" borderId="35" xfId="300" quotePrefix="1" applyFill="1" applyBorder="1" applyAlignment="1">
      <alignment horizontal="left" vertical="center"/>
    </xf>
    <xf numFmtId="0" fontId="12" fillId="50" borderId="33" xfId="300" quotePrefix="1" applyFill="1" applyBorder="1" applyAlignment="1">
      <alignment horizontal="left" vertical="center"/>
    </xf>
    <xf numFmtId="0" fontId="107" fillId="67" borderId="16" xfId="300" applyFont="1" applyFill="1" applyBorder="1" applyAlignment="1">
      <alignment horizontal="center" vertical="center"/>
    </xf>
    <xf numFmtId="0" fontId="107" fillId="67" borderId="17" xfId="300" applyFont="1" applyFill="1" applyBorder="1" applyAlignment="1">
      <alignment horizontal="center" vertical="center"/>
    </xf>
    <xf numFmtId="0" fontId="107" fillId="67" borderId="33" xfId="300" applyFont="1" applyFill="1" applyBorder="1" applyAlignment="1">
      <alignment horizontal="center" vertical="center"/>
    </xf>
    <xf numFmtId="0" fontId="12" fillId="0" borderId="8" xfId="300" applyFill="1" applyBorder="1" applyAlignment="1">
      <alignment horizontal="center" vertical="center"/>
    </xf>
    <xf numFmtId="0" fontId="12" fillId="0" borderId="0" xfId="300" applyFill="1" applyBorder="1" applyAlignment="1">
      <alignment horizontal="center" vertical="center"/>
    </xf>
    <xf numFmtId="0" fontId="107" fillId="67" borderId="10" xfId="300" applyFont="1" applyFill="1" applyBorder="1" applyAlignment="1">
      <alignment horizontal="center" vertical="center"/>
    </xf>
    <xf numFmtId="0" fontId="107" fillId="67" borderId="1" xfId="300" applyFont="1" applyFill="1" applyBorder="1" applyAlignment="1">
      <alignment horizontal="center" vertical="center"/>
    </xf>
    <xf numFmtId="0" fontId="107" fillId="67" borderId="11" xfId="300" applyFont="1" applyFill="1" applyBorder="1" applyAlignment="1">
      <alignment horizontal="center" vertical="center"/>
    </xf>
    <xf numFmtId="0" fontId="12" fillId="0" borderId="34" xfId="300" applyBorder="1" applyAlignment="1">
      <alignment horizontal="center" vertical="center"/>
    </xf>
    <xf numFmtId="0" fontId="12" fillId="0" borderId="35" xfId="300" applyBorder="1" applyAlignment="1">
      <alignment horizontal="center" vertical="center"/>
    </xf>
    <xf numFmtId="0" fontId="12" fillId="0" borderId="33" xfId="300" applyFill="1" applyBorder="1" applyAlignment="1">
      <alignment horizontal="center" vertical="center"/>
    </xf>
    <xf numFmtId="0" fontId="12" fillId="3" borderId="33" xfId="300" applyFill="1" applyBorder="1" applyAlignment="1">
      <alignment horizontal="center" vertical="center"/>
    </xf>
    <xf numFmtId="0" fontId="12" fillId="0" borderId="32" xfId="300" applyBorder="1" applyAlignment="1">
      <alignment horizontal="left" vertical="top"/>
    </xf>
    <xf numFmtId="0" fontId="12" fillId="0" borderId="32" xfId="245" applyBorder="1" applyAlignment="1">
      <alignment horizontal="left" vertical="top"/>
    </xf>
    <xf numFmtId="0" fontId="12" fillId="0" borderId="32" xfId="300" applyBorder="1" applyAlignment="1">
      <alignment vertical="top"/>
    </xf>
    <xf numFmtId="0" fontId="12" fillId="0" borderId="32" xfId="245" applyBorder="1" applyAlignment="1">
      <alignment vertical="top"/>
    </xf>
    <xf numFmtId="0" fontId="12" fillId="0" borderId="35" xfId="245" applyBorder="1" applyAlignment="1">
      <alignment vertical="top"/>
    </xf>
    <xf numFmtId="0" fontId="12" fillId="0" borderId="34" xfId="300" quotePrefix="1" applyBorder="1" applyAlignment="1">
      <alignment vertical="top" wrapText="1"/>
    </xf>
    <xf numFmtId="0" fontId="12" fillId="0" borderId="32" xfId="300" quotePrefix="1" applyBorder="1" applyAlignment="1">
      <alignment vertical="top" wrapText="1"/>
    </xf>
    <xf numFmtId="0" fontId="12" fillId="0" borderId="35" xfId="300" quotePrefix="1" applyBorder="1" applyAlignment="1">
      <alignment vertical="top" wrapText="1"/>
    </xf>
    <xf numFmtId="0" fontId="107" fillId="67" borderId="55" xfId="300" applyFont="1" applyFill="1" applyBorder="1" applyAlignment="1">
      <alignment horizontal="center" vertical="center"/>
    </xf>
    <xf numFmtId="0" fontId="107" fillId="67" borderId="34" xfId="300" applyFont="1" applyFill="1" applyBorder="1" applyAlignment="1">
      <alignment horizontal="center" vertical="center"/>
    </xf>
    <xf numFmtId="0" fontId="107" fillId="67" borderId="32" xfId="300" applyFont="1" applyFill="1" applyBorder="1" applyAlignment="1">
      <alignment horizontal="center" vertical="center"/>
    </xf>
    <xf numFmtId="0" fontId="107" fillId="67" borderId="35" xfId="300" applyFont="1" applyFill="1" applyBorder="1" applyAlignment="1">
      <alignment horizontal="center" vertical="center"/>
    </xf>
    <xf numFmtId="205" fontId="12" fillId="52" borderId="34" xfId="300" applyNumberFormat="1" applyFill="1" applyBorder="1" applyAlignment="1">
      <alignment horizontal="center" vertical="center"/>
    </xf>
    <xf numFmtId="205" fontId="12" fillId="52" borderId="32" xfId="300" applyNumberFormat="1" applyFill="1" applyBorder="1" applyAlignment="1">
      <alignment horizontal="center" vertical="center"/>
    </xf>
    <xf numFmtId="205" fontId="12" fillId="52" borderId="35" xfId="300" applyNumberFormat="1" applyFill="1" applyBorder="1" applyAlignment="1">
      <alignment horizontal="center" vertical="center"/>
    </xf>
    <xf numFmtId="0" fontId="107" fillId="55" borderId="34" xfId="300" applyFont="1" applyFill="1" applyBorder="1" applyAlignment="1" applyProtection="1">
      <alignment vertical="center"/>
      <protection locked="0"/>
    </xf>
    <xf numFmtId="0" fontId="107" fillId="55" borderId="35" xfId="300" applyFont="1" applyFill="1" applyBorder="1" applyAlignment="1" applyProtection="1">
      <alignment vertical="center"/>
      <protection locked="0"/>
    </xf>
    <xf numFmtId="0" fontId="12" fillId="0" borderId="79" xfId="300" applyBorder="1" applyAlignment="1">
      <alignment vertical="top"/>
    </xf>
    <xf numFmtId="0" fontId="12" fillId="0" borderId="77" xfId="300" applyBorder="1" applyAlignment="1">
      <alignment vertical="top"/>
    </xf>
    <xf numFmtId="0" fontId="12" fillId="0" borderId="78" xfId="300" applyBorder="1" applyAlignment="1">
      <alignment vertical="top"/>
    </xf>
    <xf numFmtId="0" fontId="12" fillId="0" borderId="77" xfId="300" applyBorder="1" applyAlignment="1">
      <alignment horizontal="left" vertical="top"/>
    </xf>
    <xf numFmtId="0" fontId="12" fillId="0" borderId="77" xfId="245" applyBorder="1" applyAlignment="1">
      <alignment horizontal="left" vertical="top"/>
    </xf>
    <xf numFmtId="0" fontId="12" fillId="0" borderId="78" xfId="245" applyBorder="1" applyAlignment="1">
      <alignment horizontal="left" vertical="top"/>
    </xf>
    <xf numFmtId="0" fontId="12" fillId="0" borderId="34" xfId="300" applyBorder="1" applyAlignment="1">
      <alignment horizontal="left" vertical="top"/>
    </xf>
    <xf numFmtId="0" fontId="12" fillId="0" borderId="35" xfId="300" applyBorder="1" applyAlignment="1">
      <alignment horizontal="left" vertical="top"/>
    </xf>
    <xf numFmtId="0" fontId="12" fillId="0" borderId="32" xfId="300" applyBorder="1" applyAlignment="1">
      <alignment horizontal="center" vertical="top"/>
    </xf>
    <xf numFmtId="0" fontId="12" fillId="0" borderId="35" xfId="300" applyBorder="1" applyAlignment="1">
      <alignment horizontal="center" vertical="top"/>
    </xf>
    <xf numFmtId="0" fontId="109" fillId="0" borderId="0" xfId="300" applyFont="1" applyBorder="1" applyAlignment="1" applyProtection="1">
      <alignment horizontal="center" vertical="center"/>
    </xf>
    <xf numFmtId="180" fontId="109" fillId="0" borderId="0" xfId="300" applyNumberFormat="1" applyFont="1" applyBorder="1" applyAlignment="1">
      <alignment horizontal="left" vertical="center"/>
    </xf>
    <xf numFmtId="0" fontId="10" fillId="50" borderId="5" xfId="0" applyFont="1" applyFill="1" applyBorder="1" applyAlignment="1" applyProtection="1">
      <alignment horizontal="center" vertical="center" wrapText="1"/>
      <protection locked="0"/>
    </xf>
    <xf numFmtId="0" fontId="10" fillId="41" borderId="36" xfId="2" applyFont="1" applyFill="1" applyBorder="1" applyAlignment="1" applyProtection="1">
      <alignment horizontal="center" vertical="center" wrapText="1"/>
      <protection locked="0"/>
    </xf>
    <xf numFmtId="0" fontId="10" fillId="42" borderId="42" xfId="2" applyFont="1" applyFill="1" applyBorder="1" applyAlignment="1" applyProtection="1">
      <alignment horizontal="center" vertical="center" wrapText="1"/>
      <protection locked="0"/>
    </xf>
    <xf numFmtId="0" fontId="10" fillId="42" borderId="43" xfId="2" applyFont="1" applyFill="1" applyBorder="1" applyAlignment="1" applyProtection="1">
      <alignment horizontal="center" vertical="center" wrapText="1"/>
      <protection locked="0"/>
    </xf>
    <xf numFmtId="0" fontId="10" fillId="42" borderId="44" xfId="2" applyFont="1" applyFill="1" applyBorder="1" applyAlignment="1" applyProtection="1">
      <alignment horizontal="center" vertical="center" wrapText="1"/>
      <protection locked="0"/>
    </xf>
    <xf numFmtId="0" fontId="10" fillId="42" borderId="45" xfId="2" applyFont="1" applyFill="1" applyBorder="1" applyAlignment="1" applyProtection="1">
      <alignment horizontal="center" vertical="center" wrapText="1"/>
      <protection locked="0"/>
    </xf>
    <xf numFmtId="0" fontId="10" fillId="42" borderId="50" xfId="2" applyFont="1" applyFill="1" applyBorder="1" applyAlignment="1" applyProtection="1">
      <alignment horizontal="center" vertical="center" wrapText="1"/>
      <protection locked="0"/>
    </xf>
    <xf numFmtId="0" fontId="10" fillId="41" borderId="36" xfId="0" applyFont="1" applyFill="1" applyBorder="1" applyAlignment="1" applyProtection="1">
      <alignment horizontal="center" vertical="center" wrapText="1"/>
      <protection locked="0"/>
    </xf>
    <xf numFmtId="172" fontId="10" fillId="41" borderId="36" xfId="2" applyNumberFormat="1" applyFont="1" applyFill="1" applyBorder="1" applyAlignment="1" applyProtection="1">
      <alignment horizontal="center" vertical="center" wrapText="1"/>
      <protection locked="0"/>
    </xf>
    <xf numFmtId="0" fontId="10" fillId="47" borderId="5" xfId="0" applyFont="1" applyFill="1" applyBorder="1" applyAlignment="1" applyProtection="1">
      <alignment horizontal="center" vertical="center" wrapText="1"/>
      <protection locked="0"/>
    </xf>
    <xf numFmtId="1" fontId="10" fillId="44" borderId="45" xfId="0" applyNumberFormat="1" applyFont="1" applyFill="1" applyBorder="1" applyAlignment="1" applyProtection="1">
      <alignment horizontal="center" vertical="center" wrapText="1"/>
      <protection locked="0"/>
    </xf>
    <xf numFmtId="1" fontId="10" fillId="44" borderId="43" xfId="0" applyNumberFormat="1" applyFont="1" applyFill="1" applyBorder="1" applyAlignment="1" applyProtection="1">
      <alignment horizontal="center" vertical="center" wrapText="1"/>
      <protection locked="0"/>
    </xf>
    <xf numFmtId="1" fontId="10" fillId="44" borderId="44" xfId="0" applyNumberFormat="1" applyFont="1" applyFill="1" applyBorder="1" applyAlignment="1" applyProtection="1">
      <alignment horizontal="center" vertical="center" wrapText="1"/>
      <protection locked="0"/>
    </xf>
    <xf numFmtId="1" fontId="10" fillId="42" borderId="43" xfId="0" applyNumberFormat="1" applyFont="1" applyFill="1" applyBorder="1" applyAlignment="1" applyProtection="1">
      <alignment horizontal="center" vertical="center" wrapText="1"/>
      <protection locked="0"/>
    </xf>
    <xf numFmtId="1" fontId="10" fillId="42" borderId="50" xfId="0" applyNumberFormat="1" applyFont="1" applyFill="1" applyBorder="1" applyAlignment="1" applyProtection="1">
      <alignment horizontal="center" vertical="center" wrapText="1"/>
      <protection locked="0"/>
    </xf>
    <xf numFmtId="1" fontId="10" fillId="42" borderId="45" xfId="0" applyNumberFormat="1" applyFont="1" applyFill="1" applyBorder="1" applyAlignment="1" applyProtection="1">
      <alignment horizontal="center" vertical="center" wrapText="1"/>
      <protection locked="0"/>
    </xf>
    <xf numFmtId="0" fontId="73" fillId="42" borderId="45" xfId="2" applyFont="1" applyFill="1" applyBorder="1" applyAlignment="1" applyProtection="1">
      <alignment horizontal="center" vertical="center" wrapText="1"/>
      <protection locked="0"/>
    </xf>
    <xf numFmtId="0" fontId="73" fillId="42" borderId="43" xfId="2" applyFont="1" applyFill="1" applyBorder="1" applyAlignment="1" applyProtection="1">
      <alignment horizontal="center" vertical="center" wrapText="1"/>
      <protection locked="0"/>
    </xf>
    <xf numFmtId="0" fontId="73" fillId="42" borderId="50" xfId="2" applyFont="1" applyFill="1" applyBorder="1" applyAlignment="1" applyProtection="1">
      <alignment horizontal="center" vertical="center" wrapText="1"/>
      <protection locked="0"/>
    </xf>
    <xf numFmtId="0" fontId="10" fillId="43" borderId="42" xfId="2" applyFont="1" applyFill="1" applyBorder="1" applyAlignment="1" applyProtection="1">
      <alignment horizontal="center" vertical="center" wrapText="1"/>
      <protection locked="0"/>
    </xf>
    <xf numFmtId="0" fontId="10" fillId="43" borderId="43" xfId="2" applyFont="1" applyFill="1" applyBorder="1" applyAlignment="1" applyProtection="1">
      <alignment horizontal="center" vertical="center" wrapText="1"/>
      <protection locked="0"/>
    </xf>
    <xf numFmtId="0" fontId="10" fillId="43" borderId="50" xfId="2" applyFont="1" applyFill="1" applyBorder="1" applyAlignment="1" applyProtection="1">
      <alignment horizontal="center" vertical="center" wrapText="1"/>
      <protection locked="0"/>
    </xf>
    <xf numFmtId="0" fontId="10" fillId="43" borderId="44" xfId="2" applyFont="1" applyFill="1" applyBorder="1" applyAlignment="1" applyProtection="1">
      <alignment horizontal="center" vertical="center" wrapText="1"/>
      <protection locked="0"/>
    </xf>
    <xf numFmtId="0" fontId="10" fillId="43" borderId="45" xfId="2" applyFont="1" applyFill="1" applyBorder="1" applyAlignment="1" applyProtection="1">
      <alignment horizontal="center" vertical="center" wrapText="1"/>
      <protection locked="0"/>
    </xf>
    <xf numFmtId="0" fontId="73" fillId="43" borderId="42" xfId="2" applyFont="1" applyFill="1" applyBorder="1" applyAlignment="1" applyProtection="1">
      <alignment horizontal="center" vertical="center" wrapText="1"/>
      <protection locked="0"/>
    </xf>
    <xf numFmtId="0" fontId="73" fillId="43" borderId="43" xfId="2" applyFont="1" applyFill="1" applyBorder="1" applyAlignment="1" applyProtection="1">
      <alignment horizontal="center" vertical="center" wrapText="1"/>
      <protection locked="0"/>
    </xf>
    <xf numFmtId="0" fontId="73" fillId="43" borderId="44" xfId="2" applyFont="1" applyFill="1" applyBorder="1" applyAlignment="1" applyProtection="1">
      <alignment horizontal="center" vertical="center" wrapText="1"/>
      <protection locked="0"/>
    </xf>
    <xf numFmtId="1" fontId="10" fillId="43" borderId="45" xfId="0" applyNumberFormat="1" applyFont="1" applyFill="1" applyBorder="1" applyAlignment="1" applyProtection="1">
      <alignment horizontal="center" vertical="center" wrapText="1"/>
      <protection locked="0"/>
    </xf>
    <xf numFmtId="1" fontId="10" fillId="43" borderId="43" xfId="0" applyNumberFormat="1" applyFont="1" applyFill="1" applyBorder="1" applyAlignment="1" applyProtection="1">
      <alignment horizontal="center" vertical="center" wrapText="1"/>
      <protection locked="0"/>
    </xf>
    <xf numFmtId="1" fontId="10" fillId="43" borderId="44" xfId="0" applyNumberFormat="1" applyFont="1" applyFill="1" applyBorder="1" applyAlignment="1" applyProtection="1">
      <alignment horizontal="center" vertical="center" wrapText="1"/>
      <protection locked="0"/>
    </xf>
    <xf numFmtId="1" fontId="10" fillId="43" borderId="50" xfId="0" applyNumberFormat="1" applyFont="1" applyFill="1" applyBorder="1" applyAlignment="1" applyProtection="1">
      <alignment horizontal="center" vertical="center" wrapText="1"/>
      <protection locked="0"/>
    </xf>
    <xf numFmtId="0" fontId="10" fillId="41" borderId="54" xfId="0" applyFont="1" applyFill="1" applyBorder="1" applyAlignment="1" applyProtection="1">
      <alignment horizontal="center" vertical="center" wrapText="1"/>
      <protection locked="0"/>
    </xf>
    <xf numFmtId="0" fontId="10" fillId="41" borderId="57" xfId="0" applyFont="1" applyFill="1" applyBorder="1" applyAlignment="1" applyProtection="1">
      <alignment horizontal="center" vertical="center" wrapText="1"/>
      <protection locked="0"/>
    </xf>
    <xf numFmtId="0" fontId="10" fillId="41" borderId="58" xfId="0" applyFont="1" applyFill="1" applyBorder="1" applyAlignment="1" applyProtection="1">
      <alignment horizontal="center" vertical="center" wrapText="1"/>
      <protection locked="0"/>
    </xf>
    <xf numFmtId="0" fontId="10" fillId="41" borderId="59" xfId="0" applyFont="1" applyFill="1" applyBorder="1" applyAlignment="1" applyProtection="1">
      <alignment horizontal="center" vertical="center" wrapText="1"/>
      <protection locked="0"/>
    </xf>
    <xf numFmtId="0" fontId="10" fillId="41" borderId="45" xfId="2" applyNumberFormat="1" applyFont="1" applyFill="1" applyBorder="1" applyAlignment="1" applyProtection="1">
      <alignment horizontal="center" vertical="center" wrapText="1"/>
      <protection locked="0"/>
    </xf>
    <xf numFmtId="0" fontId="10" fillId="41" borderId="50" xfId="2" applyNumberFormat="1" applyFont="1" applyFill="1" applyBorder="1" applyAlignment="1" applyProtection="1">
      <alignment horizontal="center" vertical="center" wrapText="1"/>
      <protection locked="0"/>
    </xf>
    <xf numFmtId="0" fontId="10" fillId="41" borderId="42" xfId="2" applyFont="1" applyFill="1" applyBorder="1" applyAlignment="1" applyProtection="1">
      <alignment horizontal="center" vertical="center" wrapText="1"/>
      <protection locked="0"/>
    </xf>
    <xf numFmtId="0" fontId="10" fillId="41" borderId="44" xfId="2" applyFont="1" applyFill="1" applyBorder="1" applyAlignment="1" applyProtection="1">
      <alignment horizontal="center" vertical="center" wrapText="1"/>
      <protection locked="0"/>
    </xf>
    <xf numFmtId="0" fontId="10" fillId="41" borderId="52" xfId="0" applyFont="1" applyFill="1" applyBorder="1" applyAlignment="1" applyProtection="1">
      <alignment horizontal="center" vertical="center" wrapText="1"/>
      <protection locked="0"/>
    </xf>
    <xf numFmtId="0" fontId="10" fillId="41" borderId="56" xfId="0" applyFont="1" applyFill="1" applyBorder="1" applyAlignment="1" applyProtection="1">
      <alignment horizontal="center" vertical="center" wrapText="1"/>
      <protection locked="0"/>
    </xf>
    <xf numFmtId="0" fontId="10" fillId="41" borderId="53" xfId="0" applyFont="1" applyFill="1" applyBorder="1" applyAlignment="1" applyProtection="1">
      <alignment horizontal="center" vertical="center" wrapText="1"/>
      <protection locked="0"/>
    </xf>
    <xf numFmtId="0" fontId="10" fillId="41" borderId="52" xfId="2" applyFont="1" applyFill="1" applyBorder="1" applyAlignment="1" applyProtection="1">
      <alignment horizontal="center" vertical="center" wrapText="1"/>
      <protection locked="0"/>
    </xf>
    <xf numFmtId="0" fontId="10" fillId="41" borderId="56" xfId="2" applyFont="1" applyFill="1" applyBorder="1" applyAlignment="1" applyProtection="1">
      <alignment horizontal="center" vertical="center" wrapText="1"/>
      <protection locked="0"/>
    </xf>
    <xf numFmtId="0" fontId="10" fillId="41" borderId="53" xfId="2" applyFont="1" applyFill="1" applyBorder="1" applyAlignment="1" applyProtection="1">
      <alignment horizontal="center" vertical="center" wrapText="1"/>
      <protection locked="0"/>
    </xf>
    <xf numFmtId="0" fontId="10" fillId="63" borderId="42" xfId="0" applyFont="1" applyFill="1" applyBorder="1" applyAlignment="1" applyProtection="1">
      <alignment horizontal="center" vertical="center" wrapText="1"/>
      <protection locked="0"/>
    </xf>
    <xf numFmtId="0" fontId="10" fillId="8" borderId="36" xfId="0" applyFont="1" applyFill="1" applyBorder="1" applyAlignment="1" applyProtection="1">
      <alignment horizontal="center" vertical="center" wrapText="1"/>
      <protection locked="0"/>
    </xf>
    <xf numFmtId="0" fontId="10" fillId="51" borderId="5" xfId="0" applyFont="1" applyFill="1" applyBorder="1" applyAlignment="1" applyProtection="1">
      <alignment horizontal="center" vertical="center" wrapText="1"/>
      <protection locked="0"/>
    </xf>
    <xf numFmtId="1" fontId="10" fillId="55" borderId="5" xfId="0" applyNumberFormat="1" applyFont="1" applyFill="1" applyBorder="1" applyAlignment="1" applyProtection="1">
      <alignment horizontal="center" vertical="center" wrapText="1"/>
      <protection locked="0"/>
    </xf>
    <xf numFmtId="1" fontId="10" fillId="44" borderId="42" xfId="0" applyNumberFormat="1" applyFont="1" applyFill="1" applyBorder="1" applyAlignment="1" applyProtection="1">
      <alignment horizontal="center" vertical="center" wrapText="1"/>
      <protection locked="0"/>
    </xf>
    <xf numFmtId="1" fontId="10" fillId="44" borderId="50" xfId="0" applyNumberFormat="1" applyFont="1" applyFill="1" applyBorder="1" applyAlignment="1" applyProtection="1">
      <alignment horizontal="center" vertical="center" wrapText="1"/>
      <protection locked="0"/>
    </xf>
    <xf numFmtId="0" fontId="10" fillId="5" borderId="5" xfId="0" applyFont="1" applyFill="1" applyBorder="1" applyAlignment="1" applyProtection="1">
      <alignment horizontal="center" vertical="center" wrapText="1"/>
      <protection locked="0"/>
    </xf>
    <xf numFmtId="0" fontId="10" fillId="7" borderId="36" xfId="0" applyFont="1" applyFill="1" applyBorder="1" applyAlignment="1" applyProtection="1">
      <alignment horizontal="center" vertical="center" wrapText="1"/>
      <protection locked="0"/>
    </xf>
    <xf numFmtId="0" fontId="10" fillId="4" borderId="5" xfId="0" applyFont="1" applyFill="1" applyBorder="1" applyAlignment="1" applyProtection="1">
      <alignment horizontal="center" vertical="center" wrapText="1"/>
      <protection locked="0"/>
    </xf>
    <xf numFmtId="0" fontId="3" fillId="5" borderId="62" xfId="2" applyNumberFormat="1" applyFont="1" applyFill="1" applyBorder="1" applyAlignment="1" applyProtection="1">
      <alignment horizontal="center" vertical="center" wrapText="1"/>
      <protection locked="0"/>
    </xf>
    <xf numFmtId="0" fontId="3" fillId="5" borderId="0" xfId="2" applyNumberFormat="1" applyFont="1" applyFill="1" applyBorder="1" applyAlignment="1" applyProtection="1">
      <alignment horizontal="center" vertical="center" wrapText="1"/>
      <protection locked="0"/>
    </xf>
    <xf numFmtId="0" fontId="3" fillId="63" borderId="62" xfId="2" applyNumberFormat="1" applyFont="1" applyFill="1" applyBorder="1" applyAlignment="1" applyProtection="1">
      <alignment horizontal="center" vertical="center" wrapText="1"/>
      <protection locked="0"/>
    </xf>
    <xf numFmtId="0" fontId="3" fillId="63" borderId="0" xfId="2" applyNumberFormat="1" applyFont="1" applyFill="1" applyBorder="1" applyAlignment="1" applyProtection="1">
      <alignment horizontal="center" vertical="center" wrapText="1"/>
      <protection locked="0"/>
    </xf>
    <xf numFmtId="0" fontId="10" fillId="49" borderId="58" xfId="0" applyFont="1" applyFill="1" applyBorder="1" applyAlignment="1" applyProtection="1">
      <alignment horizontal="center" vertical="center" wrapText="1"/>
      <protection locked="0"/>
    </xf>
    <xf numFmtId="0" fontId="75" fillId="64" borderId="0" xfId="0" applyFont="1" applyFill="1" applyBorder="1" applyAlignment="1" applyProtection="1">
      <alignment horizontal="center" vertical="center" wrapText="1"/>
      <protection locked="0"/>
    </xf>
    <xf numFmtId="0" fontId="10" fillId="49" borderId="36" xfId="0" applyFont="1" applyFill="1" applyBorder="1" applyAlignment="1" applyProtection="1">
      <alignment horizontal="center" vertical="center" wrapText="1"/>
      <protection locked="0"/>
    </xf>
    <xf numFmtId="0" fontId="10" fillId="5" borderId="36" xfId="0" applyFont="1" applyFill="1" applyBorder="1" applyAlignment="1" applyProtection="1">
      <alignment horizontal="center" vertical="center" wrapText="1"/>
      <protection locked="0"/>
    </xf>
    <xf numFmtId="0" fontId="10" fillId="63" borderId="36" xfId="0" applyFont="1" applyFill="1" applyBorder="1" applyAlignment="1" applyProtection="1">
      <alignment horizontal="center" vertical="center" wrapText="1"/>
      <protection locked="0"/>
    </xf>
    <xf numFmtId="0" fontId="10" fillId="49" borderId="60" xfId="0" applyFont="1" applyFill="1" applyBorder="1" applyAlignment="1" applyProtection="1">
      <alignment horizontal="center" vertical="center" wrapText="1"/>
      <protection locked="0"/>
    </xf>
    <xf numFmtId="0" fontId="10" fillId="49" borderId="61" xfId="0" applyFont="1" applyFill="1" applyBorder="1" applyAlignment="1" applyProtection="1">
      <alignment horizontal="center" vertical="center" wrapText="1"/>
      <protection locked="0"/>
    </xf>
    <xf numFmtId="0" fontId="10" fillId="63" borderId="43" xfId="0" applyFont="1" applyFill="1" applyBorder="1" applyAlignment="1" applyProtection="1">
      <alignment horizontal="center" vertical="center" wrapText="1"/>
      <protection locked="0"/>
    </xf>
    <xf numFmtId="0" fontId="10" fillId="49" borderId="43" xfId="0" applyFont="1" applyFill="1" applyBorder="1" applyAlignment="1" applyProtection="1">
      <alignment horizontal="center" vertical="center" wrapText="1"/>
      <protection locked="0"/>
    </xf>
    <xf numFmtId="0" fontId="10" fillId="5" borderId="43" xfId="0" applyFont="1" applyFill="1" applyBorder="1" applyAlignment="1" applyProtection="1">
      <alignment horizontal="center" vertical="center" wrapText="1"/>
      <protection locked="0"/>
    </xf>
    <xf numFmtId="0" fontId="10" fillId="7" borderId="43" xfId="0" applyFont="1" applyFill="1" applyBorder="1" applyAlignment="1" applyProtection="1">
      <alignment horizontal="center" vertical="center" wrapText="1"/>
      <protection locked="0"/>
    </xf>
    <xf numFmtId="0" fontId="75" fillId="64" borderId="63" xfId="0" applyFont="1" applyFill="1" applyBorder="1" applyAlignment="1" applyProtection="1">
      <alignment horizontal="center" vertical="center" wrapText="1"/>
      <protection locked="0"/>
    </xf>
    <xf numFmtId="0" fontId="75" fillId="5" borderId="0" xfId="2" applyFont="1" applyFill="1" applyAlignment="1" applyProtection="1">
      <alignment horizontal="center" vertical="center" wrapText="1"/>
      <protection locked="0"/>
    </xf>
    <xf numFmtId="0" fontId="10" fillId="49" borderId="8" xfId="2" applyFont="1" applyFill="1" applyBorder="1" applyAlignment="1" applyProtection="1">
      <alignment horizontal="center" vertical="center" wrapText="1"/>
      <protection locked="0"/>
    </xf>
    <xf numFmtId="0" fontId="75" fillId="5" borderId="0" xfId="2" applyFont="1" applyFill="1" applyBorder="1" applyAlignment="1" applyProtection="1">
      <alignment horizontal="center" vertical="center" wrapText="1"/>
      <protection locked="0"/>
    </xf>
    <xf numFmtId="0" fontId="10" fillId="5" borderId="55" xfId="2" applyFont="1" applyFill="1" applyBorder="1" applyAlignment="1" applyProtection="1">
      <alignment horizontal="center" vertical="center" wrapText="1"/>
      <protection locked="0"/>
    </xf>
    <xf numFmtId="0" fontId="10" fillId="5" borderId="17" xfId="2" applyFont="1" applyFill="1" applyBorder="1" applyAlignment="1" applyProtection="1">
      <alignment horizontal="center" vertical="center" wrapText="1"/>
      <protection locked="0"/>
    </xf>
    <xf numFmtId="0" fontId="75" fillId="65" borderId="0" xfId="0" applyFont="1" applyFill="1" applyBorder="1" applyAlignment="1" applyProtection="1">
      <alignment horizontal="center" vertical="center" wrapText="1"/>
      <protection locked="0"/>
    </xf>
    <xf numFmtId="0" fontId="3" fillId="49" borderId="0" xfId="2" applyFont="1" applyFill="1" applyAlignment="1" applyProtection="1">
      <alignment horizontal="center" vertical="center" wrapText="1"/>
      <protection locked="0"/>
    </xf>
    <xf numFmtId="0" fontId="3" fillId="5" borderId="0" xfId="2" applyFont="1" applyFill="1" applyAlignment="1" applyProtection="1">
      <alignment horizontal="center" vertical="center"/>
      <protection locked="0"/>
    </xf>
    <xf numFmtId="0" fontId="3" fillId="63" borderId="0" xfId="2" applyNumberFormat="1" applyFont="1" applyFill="1" applyAlignment="1" applyProtection="1">
      <alignment horizontal="center" vertical="center" wrapText="1"/>
      <protection locked="0"/>
    </xf>
    <xf numFmtId="0" fontId="3" fillId="49" borderId="8" xfId="2" applyFont="1" applyFill="1" applyBorder="1" applyAlignment="1" applyProtection="1">
      <alignment horizontal="center" vertical="center" wrapText="1"/>
      <protection locked="0"/>
    </xf>
    <xf numFmtId="9" fontId="10" fillId="5" borderId="9" xfId="2" applyNumberFormat="1" applyFont="1" applyFill="1" applyBorder="1" applyAlignment="1" applyProtection="1">
      <alignment horizontal="center" vertical="center"/>
      <protection locked="0"/>
    </xf>
    <xf numFmtId="9" fontId="10" fillId="5" borderId="11" xfId="2" applyNumberFormat="1" applyFont="1" applyFill="1" applyBorder="1" applyAlignment="1" applyProtection="1">
      <alignment horizontal="center" vertical="center"/>
      <protection locked="0"/>
    </xf>
    <xf numFmtId="0" fontId="10" fillId="63" borderId="8" xfId="2" applyNumberFormat="1" applyFont="1" applyFill="1" applyBorder="1" applyAlignment="1" applyProtection="1">
      <alignment horizontal="center" vertical="center"/>
      <protection locked="0"/>
    </xf>
    <xf numFmtId="0" fontId="10" fillId="63" borderId="10" xfId="2" applyNumberFormat="1" applyFont="1" applyFill="1" applyBorder="1" applyAlignment="1" applyProtection="1">
      <alignment horizontal="center" vertical="center"/>
      <protection locked="0"/>
    </xf>
    <xf numFmtId="0" fontId="10" fillId="63" borderId="0" xfId="2" applyNumberFormat="1" applyFont="1" applyFill="1" applyBorder="1" applyAlignment="1" applyProtection="1">
      <alignment horizontal="center" vertical="center"/>
      <protection locked="0"/>
    </xf>
    <xf numFmtId="0" fontId="10" fillId="63" borderId="1" xfId="2" applyNumberFormat="1" applyFont="1" applyFill="1" applyBorder="1" applyAlignment="1" applyProtection="1">
      <alignment horizontal="center" vertical="center"/>
      <protection locked="0"/>
    </xf>
    <xf numFmtId="0" fontId="75" fillId="5" borderId="63" xfId="2" applyFont="1" applyFill="1" applyBorder="1" applyAlignment="1" applyProtection="1">
      <alignment horizontal="center" vertical="center" wrapText="1"/>
      <protection locked="0"/>
    </xf>
    <xf numFmtId="0" fontId="3" fillId="49" borderId="62" xfId="2" applyNumberFormat="1" applyFont="1" applyFill="1" applyBorder="1" applyAlignment="1" applyProtection="1">
      <alignment horizontal="center" vertical="center" wrapText="1"/>
      <protection locked="0"/>
    </xf>
    <xf numFmtId="0" fontId="3" fillId="49" borderId="0" xfId="2" applyNumberFormat="1" applyFont="1" applyFill="1" applyBorder="1" applyAlignment="1" applyProtection="1">
      <alignment horizontal="center" vertical="center" wrapText="1"/>
      <protection locked="0"/>
    </xf>
    <xf numFmtId="0" fontId="75" fillId="69" borderId="0" xfId="2" applyFont="1" applyFill="1" applyBorder="1" applyAlignment="1" applyProtection="1">
      <alignment horizontal="center" vertical="center" wrapText="1"/>
      <protection locked="0"/>
    </xf>
    <xf numFmtId="0" fontId="10" fillId="51" borderId="33" xfId="0" applyFont="1" applyFill="1" applyBorder="1" applyAlignment="1" applyProtection="1">
      <alignment horizontal="center" vertical="center" wrapText="1"/>
      <protection locked="0"/>
    </xf>
    <xf numFmtId="0" fontId="10" fillId="41" borderId="33" xfId="0" applyFont="1" applyFill="1" applyBorder="1" applyAlignment="1" applyProtection="1">
      <alignment horizontal="center" vertical="center" wrapText="1"/>
      <protection locked="0"/>
    </xf>
    <xf numFmtId="0" fontId="10" fillId="41" borderId="75" xfId="0" applyFont="1" applyFill="1" applyBorder="1" applyAlignment="1" applyProtection="1">
      <alignment horizontal="center" vertical="center"/>
      <protection locked="0"/>
    </xf>
    <xf numFmtId="0" fontId="10" fillId="41" borderId="33" xfId="0" applyFont="1" applyFill="1" applyBorder="1" applyAlignment="1" applyProtection="1">
      <alignment horizontal="center" vertical="center"/>
      <protection locked="0"/>
    </xf>
    <xf numFmtId="0" fontId="10" fillId="53" borderId="75" xfId="0" applyFont="1" applyFill="1" applyBorder="1" applyAlignment="1" applyProtection="1">
      <alignment horizontal="center" vertical="center"/>
      <protection locked="0"/>
    </xf>
    <xf numFmtId="0" fontId="10" fillId="53" borderId="33" xfId="0" applyFont="1" applyFill="1" applyBorder="1" applyAlignment="1" applyProtection="1">
      <alignment horizontal="center" vertical="center"/>
      <protection locked="0"/>
    </xf>
    <xf numFmtId="0" fontId="10" fillId="53" borderId="33" xfId="0" applyFont="1" applyFill="1" applyBorder="1" applyAlignment="1" applyProtection="1">
      <alignment horizontal="center" vertical="center" wrapText="1"/>
      <protection locked="0"/>
    </xf>
    <xf numFmtId="0" fontId="10" fillId="52" borderId="75" xfId="2" applyFont="1" applyFill="1" applyBorder="1" applyAlignment="1" applyProtection="1">
      <alignment horizontal="center" vertical="center"/>
      <protection locked="0"/>
    </xf>
    <xf numFmtId="0" fontId="73" fillId="51" borderId="75" xfId="2" applyFont="1" applyFill="1" applyBorder="1" applyAlignment="1" applyProtection="1">
      <alignment horizontal="center" vertical="center"/>
      <protection locked="0"/>
    </xf>
    <xf numFmtId="0" fontId="10" fillId="51" borderId="33" xfId="0" applyFont="1" applyFill="1" applyBorder="1" applyAlignment="1" applyProtection="1">
      <alignment horizontal="center" vertical="center"/>
      <protection locked="0"/>
    </xf>
    <xf numFmtId="0" fontId="10" fillId="52" borderId="33" xfId="2" applyFont="1" applyFill="1" applyBorder="1" applyAlignment="1" applyProtection="1">
      <alignment horizontal="center" vertical="center"/>
      <protection locked="0"/>
    </xf>
    <xf numFmtId="0" fontId="73" fillId="52" borderId="33" xfId="2" applyFont="1" applyFill="1" applyBorder="1" applyAlignment="1" applyProtection="1">
      <alignment horizontal="center" vertical="center"/>
      <protection locked="0"/>
    </xf>
    <xf numFmtId="0" fontId="73" fillId="47" borderId="75" xfId="2" applyFont="1" applyFill="1" applyBorder="1" applyAlignment="1" applyProtection="1">
      <alignment horizontal="center" vertical="center"/>
      <protection locked="0"/>
    </xf>
    <xf numFmtId="0" fontId="73" fillId="47" borderId="33" xfId="2" applyFont="1" applyFill="1" applyBorder="1" applyAlignment="1" applyProtection="1">
      <alignment horizontal="center" vertical="center"/>
      <protection locked="0"/>
    </xf>
    <xf numFmtId="0" fontId="10" fillId="47" borderId="33" xfId="0" applyFont="1" applyFill="1" applyBorder="1" applyAlignment="1" applyProtection="1">
      <alignment horizontal="center" vertical="center" wrapText="1"/>
      <protection locked="0"/>
    </xf>
    <xf numFmtId="0" fontId="73" fillId="42" borderId="75" xfId="2" applyFont="1" applyFill="1" applyBorder="1" applyAlignment="1" applyProtection="1">
      <alignment horizontal="center" vertical="center"/>
      <protection locked="0"/>
    </xf>
    <xf numFmtId="0" fontId="73" fillId="42" borderId="33" xfId="2" applyFont="1" applyFill="1" applyBorder="1" applyAlignment="1" applyProtection="1">
      <alignment horizontal="center" vertical="center"/>
      <protection locked="0"/>
    </xf>
    <xf numFmtId="0" fontId="10" fillId="42" borderId="33" xfId="0" applyFont="1" applyFill="1" applyBorder="1" applyAlignment="1" applyProtection="1">
      <alignment horizontal="center" vertical="center" wrapText="1"/>
      <protection locked="0"/>
    </xf>
    <xf numFmtId="0" fontId="10" fillId="42" borderId="34" xfId="0" applyFont="1" applyFill="1" applyBorder="1" applyAlignment="1" applyProtection="1">
      <alignment horizontal="center" vertical="center" wrapText="1"/>
      <protection locked="0"/>
    </xf>
    <xf numFmtId="0" fontId="10" fillId="42" borderId="35" xfId="0" applyFont="1" applyFill="1" applyBorder="1" applyAlignment="1" applyProtection="1">
      <alignment horizontal="center" vertical="center" wrapText="1"/>
      <protection locked="0"/>
    </xf>
    <xf numFmtId="0" fontId="73" fillId="41" borderId="75" xfId="2" applyFont="1" applyFill="1" applyBorder="1" applyAlignment="1" applyProtection="1">
      <alignment horizontal="center" vertical="center"/>
      <protection locked="0"/>
    </xf>
    <xf numFmtId="0" fontId="73" fillId="41" borderId="33" xfId="2" applyFont="1" applyFill="1" applyBorder="1" applyAlignment="1" applyProtection="1">
      <alignment horizontal="center" vertical="center"/>
      <protection locked="0"/>
    </xf>
    <xf numFmtId="0" fontId="10" fillId="41" borderId="75" xfId="2" applyFont="1" applyFill="1" applyBorder="1" applyAlignment="1" applyProtection="1">
      <alignment horizontal="center" vertical="center"/>
      <protection locked="0"/>
    </xf>
    <xf numFmtId="0" fontId="10" fillId="41" borderId="33" xfId="2" applyFont="1" applyFill="1" applyBorder="1" applyAlignment="1" applyProtection="1">
      <alignment horizontal="center" vertical="center"/>
      <protection locked="0"/>
    </xf>
    <xf numFmtId="0" fontId="10" fillId="41" borderId="75" xfId="2" applyFont="1" applyFill="1" applyBorder="1" applyAlignment="1" applyProtection="1">
      <alignment horizontal="center" vertical="center" wrapText="1"/>
      <protection locked="0"/>
    </xf>
    <xf numFmtId="0" fontId="10" fillId="41" borderId="33" xfId="2" applyFont="1" applyFill="1" applyBorder="1" applyAlignment="1" applyProtection="1">
      <alignment horizontal="center" vertical="center" wrapText="1"/>
      <protection locked="0"/>
    </xf>
    <xf numFmtId="0" fontId="10" fillId="41" borderId="74" xfId="2" applyFont="1" applyFill="1" applyBorder="1" applyAlignment="1" applyProtection="1">
      <alignment horizontal="center" vertical="center" wrapText="1"/>
      <protection locked="0"/>
    </xf>
    <xf numFmtId="0" fontId="10" fillId="41" borderId="76" xfId="2" applyFont="1" applyFill="1" applyBorder="1" applyAlignment="1" applyProtection="1">
      <alignment horizontal="center" vertical="center" wrapText="1"/>
      <protection locked="0"/>
    </xf>
    <xf numFmtId="0" fontId="73" fillId="48" borderId="75" xfId="2" applyFont="1" applyFill="1" applyBorder="1" applyAlignment="1" applyProtection="1">
      <alignment horizontal="center" vertical="center"/>
      <protection locked="0"/>
    </xf>
    <xf numFmtId="0" fontId="73" fillId="48" borderId="33" xfId="2" applyFont="1" applyFill="1" applyBorder="1" applyAlignment="1" applyProtection="1">
      <alignment horizontal="center" vertical="center"/>
      <protection locked="0"/>
    </xf>
    <xf numFmtId="0" fontId="10" fillId="48" borderId="33" xfId="0" applyFont="1" applyFill="1" applyBorder="1" applyAlignment="1" applyProtection="1">
      <alignment horizontal="center" vertical="center"/>
      <protection locked="0"/>
    </xf>
    <xf numFmtId="0" fontId="10" fillId="49" borderId="33" xfId="0" applyFont="1" applyFill="1" applyBorder="1" applyAlignment="1" applyProtection="1">
      <alignment horizontal="center" vertical="center"/>
      <protection locked="0"/>
    </xf>
    <xf numFmtId="0" fontId="73" fillId="49" borderId="75" xfId="2" applyFont="1" applyFill="1" applyBorder="1" applyAlignment="1" applyProtection="1">
      <alignment horizontal="center" vertical="center"/>
      <protection locked="0"/>
    </xf>
    <xf numFmtId="0" fontId="73" fillId="49" borderId="33" xfId="2" applyFont="1" applyFill="1" applyBorder="1" applyAlignment="1" applyProtection="1">
      <alignment horizontal="center" vertical="center"/>
      <protection locked="0"/>
    </xf>
    <xf numFmtId="0" fontId="73" fillId="50" borderId="75" xfId="2" applyFont="1" applyFill="1" applyBorder="1" applyAlignment="1" applyProtection="1">
      <alignment horizontal="center" vertical="center"/>
      <protection locked="0"/>
    </xf>
    <xf numFmtId="0" fontId="73" fillId="50" borderId="33" xfId="2" applyFont="1" applyFill="1" applyBorder="1" applyAlignment="1" applyProtection="1">
      <alignment horizontal="center" vertical="center"/>
      <protection locked="0"/>
    </xf>
    <xf numFmtId="0" fontId="10" fillId="50" borderId="33" xfId="0" applyFont="1" applyFill="1" applyBorder="1" applyAlignment="1" applyProtection="1">
      <alignment horizontal="center" vertical="center" wrapText="1"/>
      <protection locked="0"/>
    </xf>
    <xf numFmtId="0" fontId="10" fillId="41" borderId="75" xfId="0" applyFont="1" applyFill="1" applyBorder="1" applyAlignment="1" applyProtection="1">
      <alignment horizontal="center" vertical="center" wrapText="1"/>
      <protection locked="0"/>
    </xf>
    <xf numFmtId="0" fontId="75" fillId="5" borderId="33" xfId="0" applyFont="1" applyFill="1" applyBorder="1" applyAlignment="1" applyProtection="1">
      <alignment horizontal="center" vertical="center" wrapText="1"/>
      <protection locked="0"/>
    </xf>
    <xf numFmtId="0" fontId="10" fillId="48" borderId="33" xfId="0" applyFont="1" applyFill="1" applyBorder="1" applyAlignment="1" applyProtection="1">
      <alignment horizontal="center" vertical="center" wrapText="1"/>
      <protection locked="0"/>
    </xf>
    <xf numFmtId="172" fontId="10" fillId="41" borderId="75" xfId="2" applyNumberFormat="1" applyFont="1" applyFill="1" applyBorder="1" applyAlignment="1" applyProtection="1">
      <alignment horizontal="center" vertical="center" wrapText="1"/>
      <protection locked="0"/>
    </xf>
    <xf numFmtId="172" fontId="10" fillId="41" borderId="33" xfId="2" applyNumberFormat="1" applyFont="1" applyFill="1" applyBorder="1" applyAlignment="1" applyProtection="1">
      <alignment horizontal="center" vertical="center" wrapText="1"/>
      <protection locked="0"/>
    </xf>
    <xf numFmtId="0" fontId="75" fillId="5" borderId="75" xfId="0" applyFont="1" applyFill="1" applyBorder="1" applyAlignment="1" applyProtection="1">
      <alignment horizontal="center" vertical="center"/>
      <protection locked="0"/>
    </xf>
    <xf numFmtId="0" fontId="75" fillId="5" borderId="33" xfId="0" applyFont="1" applyFill="1" applyBorder="1" applyAlignment="1" applyProtection="1">
      <alignment horizontal="center" vertical="center"/>
      <protection locked="0"/>
    </xf>
    <xf numFmtId="0" fontId="101" fillId="5" borderId="33" xfId="2" applyNumberFormat="1" applyFont="1" applyFill="1" applyBorder="1" applyAlignment="1" applyProtection="1">
      <alignment horizontal="center" vertical="center"/>
      <protection locked="0"/>
    </xf>
    <xf numFmtId="0" fontId="101" fillId="5" borderId="33" xfId="2" applyFont="1" applyFill="1" applyBorder="1" applyAlignment="1" applyProtection="1">
      <alignment horizontal="center" vertical="center" wrapText="1"/>
      <protection locked="0"/>
    </xf>
    <xf numFmtId="0" fontId="73" fillId="5" borderId="33" xfId="2" applyNumberFormat="1" applyFont="1" applyFill="1" applyBorder="1" applyAlignment="1" applyProtection="1">
      <alignment horizontal="center" vertical="center"/>
      <protection locked="0"/>
    </xf>
    <xf numFmtId="0" fontId="10" fillId="7" borderId="33" xfId="0" applyFont="1" applyFill="1" applyBorder="1" applyAlignment="1" applyProtection="1">
      <alignment horizontal="center" vertical="center"/>
      <protection locked="0"/>
    </xf>
    <xf numFmtId="0" fontId="80" fillId="0" borderId="1" xfId="0" applyFont="1" applyBorder="1" applyAlignment="1">
      <alignment horizontal="center"/>
    </xf>
    <xf numFmtId="0" fontId="84" fillId="59" borderId="55" xfId="0" applyFont="1" applyFill="1" applyBorder="1" applyAlignment="1">
      <alignment horizontal="center" vertical="center" wrapText="1"/>
    </xf>
    <xf numFmtId="0" fontId="84" fillId="59" borderId="16" xfId="0" applyFont="1" applyFill="1" applyBorder="1" applyAlignment="1">
      <alignment horizontal="center" vertical="center" wrapText="1"/>
    </xf>
    <xf numFmtId="0" fontId="84" fillId="59" borderId="17" xfId="0" applyFont="1" applyFill="1" applyBorder="1" applyAlignment="1">
      <alignment horizontal="center" vertical="center" wrapText="1"/>
    </xf>
    <xf numFmtId="0" fontId="84" fillId="60" borderId="34" xfId="0" applyFont="1" applyFill="1" applyBorder="1" applyAlignment="1">
      <alignment horizontal="center"/>
    </xf>
    <xf numFmtId="0" fontId="84" fillId="60" borderId="32" xfId="0" applyFont="1" applyFill="1" applyBorder="1" applyAlignment="1">
      <alignment horizontal="center"/>
    </xf>
    <xf numFmtId="0" fontId="84" fillId="60" borderId="35" xfId="0" applyFont="1" applyFill="1" applyBorder="1" applyAlignment="1">
      <alignment horizontal="center"/>
    </xf>
    <xf numFmtId="0" fontId="84" fillId="3" borderId="55" xfId="0" applyFont="1" applyFill="1" applyBorder="1" applyAlignment="1">
      <alignment horizontal="center" vertical="center" wrapText="1"/>
    </xf>
    <xf numFmtId="0" fontId="84" fillId="3" borderId="16" xfId="0" applyFont="1" applyFill="1" applyBorder="1" applyAlignment="1">
      <alignment horizontal="center" vertical="center" wrapText="1"/>
    </xf>
    <xf numFmtId="0" fontId="85" fillId="0" borderId="1" xfId="0" applyFont="1" applyBorder="1" applyAlignment="1">
      <alignment horizontal="center"/>
    </xf>
    <xf numFmtId="0" fontId="80" fillId="0" borderId="0" xfId="0" applyFont="1" applyBorder="1" applyAlignment="1">
      <alignment horizontal="center"/>
    </xf>
    <xf numFmtId="0" fontId="81" fillId="56" borderId="33" xfId="0" applyFont="1" applyFill="1" applyBorder="1" applyAlignment="1">
      <alignment horizontal="center" vertical="center" wrapText="1" readingOrder="1"/>
    </xf>
    <xf numFmtId="0" fontId="81" fillId="56" borderId="55" xfId="0" applyFont="1" applyFill="1" applyBorder="1" applyAlignment="1">
      <alignment horizontal="center" vertical="center" wrapText="1" readingOrder="1"/>
    </xf>
    <xf numFmtId="0" fontId="81" fillId="56" borderId="17" xfId="0" applyFont="1" applyFill="1" applyBorder="1" applyAlignment="1">
      <alignment horizontal="center" vertical="center" wrapText="1" readingOrder="1"/>
    </xf>
    <xf numFmtId="0" fontId="84" fillId="59" borderId="55" xfId="0" applyFont="1" applyFill="1" applyBorder="1" applyAlignment="1">
      <alignment horizontal="center" vertical="center"/>
    </xf>
    <xf numFmtId="0" fontId="84" fillId="59" borderId="16" xfId="0" applyFont="1" applyFill="1" applyBorder="1" applyAlignment="1">
      <alignment horizontal="center" vertical="center"/>
    </xf>
    <xf numFmtId="0" fontId="84" fillId="59" borderId="17" xfId="0" applyFont="1" applyFill="1" applyBorder="1" applyAlignment="1">
      <alignment horizontal="center" vertical="center"/>
    </xf>
    <xf numFmtId="0" fontId="85" fillId="4" borderId="1" xfId="0" applyFont="1" applyFill="1" applyBorder="1" applyAlignment="1">
      <alignment horizontal="center" vertical="center" wrapText="1"/>
    </xf>
    <xf numFmtId="0" fontId="85" fillId="4" borderId="1" xfId="0" applyFont="1" applyFill="1" applyBorder="1" applyAlignment="1">
      <alignment horizontal="center" wrapText="1"/>
    </xf>
    <xf numFmtId="0" fontId="78" fillId="2" borderId="2" xfId="0" applyFont="1" applyFill="1" applyBorder="1" applyAlignment="1">
      <alignment horizontal="center"/>
    </xf>
    <xf numFmtId="0" fontId="78" fillId="2" borderId="4" xfId="0" applyFont="1" applyFill="1" applyBorder="1" applyAlignment="1">
      <alignment horizontal="center"/>
    </xf>
  </cellXfs>
  <cellStyles count="679">
    <cellStyle name="20% - Accent1 2" xfId="5"/>
    <cellStyle name="20% - Accent2 2" xfId="6"/>
    <cellStyle name="20% - Accent3 2" xfId="7"/>
    <cellStyle name="20% - Accent4 2" xfId="8"/>
    <cellStyle name="20% - Accent5 2" xfId="9"/>
    <cellStyle name="20% - Accent6 2" xfId="10"/>
    <cellStyle name="40% - Accent1 2" xfId="11"/>
    <cellStyle name="40% - Accent2 2" xfId="12"/>
    <cellStyle name="40% - Accent3 2" xfId="13"/>
    <cellStyle name="40% - Accent4 2" xfId="14"/>
    <cellStyle name="40% - Accent5 2" xfId="15"/>
    <cellStyle name="40% - Accent6 2" xfId="16"/>
    <cellStyle name="60% - Accent1 2" xfId="17"/>
    <cellStyle name="60% - Accent2 2" xfId="18"/>
    <cellStyle name="60% - Accent3 2" xfId="19"/>
    <cellStyle name="60% - Accent4 2" xfId="20"/>
    <cellStyle name="60% - Accent5 2" xfId="21"/>
    <cellStyle name="60% - Accent6 2" xfId="22"/>
    <cellStyle name="Accent1 2" xfId="23"/>
    <cellStyle name="Accent2 2" xfId="24"/>
    <cellStyle name="Accent3 2" xfId="25"/>
    <cellStyle name="Accent4 2" xfId="26"/>
    <cellStyle name="Accent5 2" xfId="27"/>
    <cellStyle name="Accent6 2" xfId="28"/>
    <cellStyle name="Bad 2" xfId="29"/>
    <cellStyle name="C￥AØ_¿μ¾÷CoE² " xfId="30"/>
    <cellStyle name="Calc Currency (0)" xfId="31"/>
    <cellStyle name="Calc Currency (2)" xfId="32"/>
    <cellStyle name="Calc Currency (2) 2" xfId="455"/>
    <cellStyle name="Calc Percent (0)" xfId="33"/>
    <cellStyle name="Calc Percent (1)" xfId="34"/>
    <cellStyle name="Calc Percent (2)" xfId="35"/>
    <cellStyle name="Calc Units (0)" xfId="36"/>
    <cellStyle name="Calc Units (0) 2" xfId="456"/>
    <cellStyle name="Calc Units (1)" xfId="37"/>
    <cellStyle name="Calc Units (1) 2" xfId="457"/>
    <cellStyle name="Calc Units (2)" xfId="38"/>
    <cellStyle name="Calc Units (2) 2" xfId="458"/>
    <cellStyle name="Calculation 2" xfId="39"/>
    <cellStyle name="Calculation 2 2" xfId="40"/>
    <cellStyle name="Calculation 2 2 2" xfId="460"/>
    <cellStyle name="Calculation 2 3" xfId="459"/>
    <cellStyle name="cf" xfId="41"/>
    <cellStyle name="Check Cell 2" xfId="42"/>
    <cellStyle name="Comma" xfId="452" builtinId="3"/>
    <cellStyle name="Comma  - Style1" xfId="43"/>
    <cellStyle name="Comma  - Style2" xfId="44"/>
    <cellStyle name="Comma  - Style3" xfId="45"/>
    <cellStyle name="Comma [0] 10" xfId="46"/>
    <cellStyle name="Comma [0] 10 2" xfId="47"/>
    <cellStyle name="Comma [0] 10 2 2" xfId="462"/>
    <cellStyle name="Comma [0] 10 3" xfId="48"/>
    <cellStyle name="Comma [0] 10 3 2" xfId="463"/>
    <cellStyle name="Comma [0] 10 4" xfId="49"/>
    <cellStyle name="Comma [0] 10 4 2" xfId="464"/>
    <cellStyle name="Comma [0] 10 5" xfId="50"/>
    <cellStyle name="Comma [0] 10 5 2" xfId="465"/>
    <cellStyle name="Comma [0] 10 6" xfId="51"/>
    <cellStyle name="Comma [0] 10 6 2" xfId="466"/>
    <cellStyle name="Comma [0] 10 7" xfId="52"/>
    <cellStyle name="Comma [0] 10 7 2" xfId="467"/>
    <cellStyle name="Comma [0] 10 8" xfId="461"/>
    <cellStyle name="Comma [0] 11" xfId="53"/>
    <cellStyle name="Comma [0] 11 2" xfId="468"/>
    <cellStyle name="Comma [0] 12" xfId="54"/>
    <cellStyle name="Comma [0] 12 2" xfId="469"/>
    <cellStyle name="Comma [0] 13" xfId="55"/>
    <cellStyle name="Comma [0] 13 2" xfId="470"/>
    <cellStyle name="Comma [0] 14" xfId="56"/>
    <cellStyle name="Comma [0] 14 2" xfId="471"/>
    <cellStyle name="Comma [0] 15" xfId="57"/>
    <cellStyle name="Comma [0] 15 2" xfId="472"/>
    <cellStyle name="Comma [0] 16" xfId="58"/>
    <cellStyle name="Comma [0] 16 2" xfId="473"/>
    <cellStyle name="Comma [0] 17" xfId="59"/>
    <cellStyle name="Comma [0] 17 2" xfId="474"/>
    <cellStyle name="Comma [0] 18" xfId="60"/>
    <cellStyle name="Comma [0] 18 2" xfId="475"/>
    <cellStyle name="Comma [0] 19" xfId="61"/>
    <cellStyle name="Comma [0] 19 2" xfId="476"/>
    <cellStyle name="Comma [0] 2" xfId="62"/>
    <cellStyle name="Comma [0] 2 10" xfId="477"/>
    <cellStyle name="Comma [0] 2 2" xfId="63"/>
    <cellStyle name="Comma [0] 2 2 2" xfId="64"/>
    <cellStyle name="Comma [0] 2 2 2 2" xfId="479"/>
    <cellStyle name="Comma [0] 2 2 3" xfId="65"/>
    <cellStyle name="Comma [0] 2 2 4" xfId="66"/>
    <cellStyle name="Comma [0] 2 2 4 2" xfId="480"/>
    <cellStyle name="Comma [0] 2 2 5" xfId="478"/>
    <cellStyle name="Comma [0] 2 3" xfId="67"/>
    <cellStyle name="Comma [0] 2 3 2" xfId="68"/>
    <cellStyle name="Comma [0] 2 3 2 2" xfId="69"/>
    <cellStyle name="Comma [0] 2 3 3" xfId="70"/>
    <cellStyle name="Comma [0] 2 3 3 2" xfId="71"/>
    <cellStyle name="Comma [0] 2 3 4" xfId="481"/>
    <cellStyle name="Comma [0] 2 4" xfId="72"/>
    <cellStyle name="Comma [0] 2 4 2" xfId="482"/>
    <cellStyle name="Comma [0] 2 5" xfId="73"/>
    <cellStyle name="Comma [0] 2 5 2" xfId="483"/>
    <cellStyle name="Comma [0] 2 6" xfId="74"/>
    <cellStyle name="Comma [0] 2 7" xfId="75"/>
    <cellStyle name="Comma [0] 2 7 2" xfId="484"/>
    <cellStyle name="Comma [0] 2 8" xfId="76"/>
    <cellStyle name="Comma [0] 2 8 2" xfId="485"/>
    <cellStyle name="Comma [0] 2 9" xfId="77"/>
    <cellStyle name="Comma [0] 2 9 2" xfId="486"/>
    <cellStyle name="Comma [0] 20" xfId="78"/>
    <cellStyle name="Comma [0] 20 2" xfId="487"/>
    <cellStyle name="Comma [0] 21" xfId="79"/>
    <cellStyle name="Comma [0] 21 2" xfId="488"/>
    <cellStyle name="Comma [0] 22" xfId="80"/>
    <cellStyle name="Comma [0] 22 2" xfId="489"/>
    <cellStyle name="Comma [0] 23" xfId="81"/>
    <cellStyle name="Comma [0] 23 2" xfId="490"/>
    <cellStyle name="Comma [0] 24" xfId="82"/>
    <cellStyle name="Comma [0] 24 2" xfId="491"/>
    <cellStyle name="Comma [0] 25" xfId="83"/>
    <cellStyle name="Comma [0] 25 2" xfId="492"/>
    <cellStyle name="Comma [0] 26" xfId="84"/>
    <cellStyle name="Comma [0] 26 2" xfId="493"/>
    <cellStyle name="Comma [0] 27" xfId="85"/>
    <cellStyle name="Comma [0] 27 2" xfId="494"/>
    <cellStyle name="Comma [0] 28" xfId="677"/>
    <cellStyle name="Comma [0] 3" xfId="86"/>
    <cellStyle name="Comma [0] 3 2" xfId="3"/>
    <cellStyle name="Comma [0] 3 2 2" xfId="87"/>
    <cellStyle name="Comma [0] 3 2 2 2" xfId="496"/>
    <cellStyle name="Comma [0] 3 2 3" xfId="88"/>
    <cellStyle name="Comma [0] 3 2 3 2" xfId="497"/>
    <cellStyle name="Comma [0] 3 2 4" xfId="454"/>
    <cellStyle name="Comma [0] 3 3" xfId="89"/>
    <cellStyle name="Comma [0] 3 3 2" xfId="90"/>
    <cellStyle name="Comma [0] 3 3 2 2" xfId="91"/>
    <cellStyle name="Comma [0] 3 3 2 2 2" xfId="500"/>
    <cellStyle name="Comma [0] 3 3 2 3" xfId="499"/>
    <cellStyle name="Comma [0] 3 3 3" xfId="92"/>
    <cellStyle name="Comma [0] 3 3 3 2" xfId="93"/>
    <cellStyle name="Comma [0] 3 3 3 2 2" xfId="502"/>
    <cellStyle name="Comma [0] 3 3 3 3" xfId="501"/>
    <cellStyle name="Comma [0] 3 3 4" xfId="498"/>
    <cellStyle name="Comma [0] 3 4" xfId="495"/>
    <cellStyle name="Comma [0] 4" xfId="94"/>
    <cellStyle name="Comma [0] 4 2" xfId="95"/>
    <cellStyle name="Comma [0] 4 2 2" xfId="504"/>
    <cellStyle name="Comma [0] 4 3" xfId="96"/>
    <cellStyle name="Comma [0] 4 3 2" xfId="505"/>
    <cellStyle name="Comma [0] 4 4" xfId="97"/>
    <cellStyle name="Comma [0] 4 4 2" xfId="506"/>
    <cellStyle name="Comma [0] 4 5" xfId="503"/>
    <cellStyle name="Comma [0] 5" xfId="98"/>
    <cellStyle name="Comma [0] 5 2" xfId="99"/>
    <cellStyle name="Comma [0] 5 2 2" xfId="508"/>
    <cellStyle name="Comma [0] 5 3" xfId="100"/>
    <cellStyle name="Comma [0] 5 3 2" xfId="101"/>
    <cellStyle name="Comma [0] 5 3 2 2" xfId="510"/>
    <cellStyle name="Comma [0] 5 3 3" xfId="509"/>
    <cellStyle name="Comma [0] 5 4" xfId="507"/>
    <cellStyle name="Comma [0] 6" xfId="102"/>
    <cellStyle name="Comma [0] 6 2" xfId="103"/>
    <cellStyle name="Comma [0] 6 2 2" xfId="512"/>
    <cellStyle name="Comma [0] 6 3" xfId="511"/>
    <cellStyle name="Comma [0] 7" xfId="104"/>
    <cellStyle name="Comma [0] 7 2" xfId="105"/>
    <cellStyle name="Comma [0] 7 2 2" xfId="514"/>
    <cellStyle name="Comma [0] 7 3" xfId="106"/>
    <cellStyle name="Comma [0] 7 3 2" xfId="515"/>
    <cellStyle name="Comma [0] 7 4" xfId="513"/>
    <cellStyle name="Comma [0] 8" xfId="107"/>
    <cellStyle name="Comma [0] 8 2" xfId="108"/>
    <cellStyle name="Comma [0] 8 2 2" xfId="109"/>
    <cellStyle name="Comma [0] 8 2 2 2" xfId="518"/>
    <cellStyle name="Comma [0] 8 2 3" xfId="517"/>
    <cellStyle name="Comma [0] 8 3" xfId="516"/>
    <cellStyle name="Comma [0] 9" xfId="110"/>
    <cellStyle name="Comma [0] 9 2" xfId="111"/>
    <cellStyle name="Comma [0] 9 2 2" xfId="520"/>
    <cellStyle name="Comma [0] 9 3" xfId="519"/>
    <cellStyle name="Comma [00]" xfId="112"/>
    <cellStyle name="Comma [00] 2" xfId="521"/>
    <cellStyle name="Comma 10" xfId="113"/>
    <cellStyle name="Comma 10 2" xfId="114"/>
    <cellStyle name="Comma 10 2 2" xfId="523"/>
    <cellStyle name="Comma 10 3" xfId="115"/>
    <cellStyle name="Comma 10 3 2" xfId="524"/>
    <cellStyle name="Comma 10 4" xfId="522"/>
    <cellStyle name="Comma 11" xfId="116"/>
    <cellStyle name="Comma 11 2" xfId="117"/>
    <cellStyle name="Comma 11 2 2" xfId="118"/>
    <cellStyle name="Comma 11 2 2 2" xfId="527"/>
    <cellStyle name="Comma 11 2 3" xfId="526"/>
    <cellStyle name="Comma 11 3" xfId="119"/>
    <cellStyle name="Comma 11 4" xfId="120"/>
    <cellStyle name="Comma 11 5" xfId="525"/>
    <cellStyle name="Comma 12" xfId="121"/>
    <cellStyle name="Comma 12 2" xfId="122"/>
    <cellStyle name="Comma 12 2 2" xfId="529"/>
    <cellStyle name="Comma 12 3" xfId="528"/>
    <cellStyle name="Comma 13" xfId="123"/>
    <cellStyle name="Comma 13 2" xfId="530"/>
    <cellStyle name="Comma 14" xfId="124"/>
    <cellStyle name="Comma 14 2" xfId="125"/>
    <cellStyle name="Comma 14 2 2" xfId="532"/>
    <cellStyle name="Comma 14 3" xfId="531"/>
    <cellStyle name="Comma 15" xfId="126"/>
    <cellStyle name="Comma 15 2" xfId="533"/>
    <cellStyle name="Comma 2" xfId="127"/>
    <cellStyle name="Comma 2 10" xfId="128"/>
    <cellStyle name="Comma 2 11" xfId="534"/>
    <cellStyle name="Comma 2 2" xfId="129"/>
    <cellStyle name="Comma 2 2 2" xfId="130"/>
    <cellStyle name="Comma 2 2 2 2" xfId="131"/>
    <cellStyle name="Comma 2 2 2 2 2" xfId="537"/>
    <cellStyle name="Comma 2 2 2 3" xfId="536"/>
    <cellStyle name="Comma 2 2 3" xfId="132"/>
    <cellStyle name="Comma 2 2 3 2" xfId="538"/>
    <cellStyle name="Comma 2 2 4" xfId="535"/>
    <cellStyle name="Comma 2 3" xfId="133"/>
    <cellStyle name="Comma 2 3 2" xfId="134"/>
    <cellStyle name="Comma 2 3 2 2" xfId="539"/>
    <cellStyle name="Comma 2 3 3" xfId="135"/>
    <cellStyle name="Comma 2 3 3 2" xfId="540"/>
    <cellStyle name="Comma 2 4" xfId="136"/>
    <cellStyle name="Comma 2 4 2" xfId="541"/>
    <cellStyle name="Comma 2 5" xfId="137"/>
    <cellStyle name="Comma 2 5 2" xfId="138"/>
    <cellStyle name="Comma 2 5 2 2" xfId="543"/>
    <cellStyle name="Comma 2 5 3" xfId="542"/>
    <cellStyle name="Comma 2 6" xfId="139"/>
    <cellStyle name="Comma 2 6 2" xfId="544"/>
    <cellStyle name="Comma 2 7" xfId="140"/>
    <cellStyle name="Comma 2 7 2" xfId="545"/>
    <cellStyle name="Comma 2 8" xfId="141"/>
    <cellStyle name="Comma 2 8 2" xfId="546"/>
    <cellStyle name="Comma 2 9" xfId="142"/>
    <cellStyle name="Comma 2 9 2" xfId="547"/>
    <cellStyle name="Comma 3" xfId="143"/>
    <cellStyle name="Comma 3 2" xfId="144"/>
    <cellStyle name="Comma 3 2 2" xfId="145"/>
    <cellStyle name="Comma 3 2 2 2" xfId="550"/>
    <cellStyle name="Comma 3 2 3" xfId="146"/>
    <cellStyle name="Comma 3 2 3 2" xfId="551"/>
    <cellStyle name="Comma 3 2 4" xfId="147"/>
    <cellStyle name="Comma 3 2 4 2" xfId="552"/>
    <cellStyle name="Comma 3 2 5" xfId="148"/>
    <cellStyle name="Comma 3 2 6" xfId="549"/>
    <cellStyle name="Comma 3 3" xfId="149"/>
    <cellStyle name="Comma 3 3 2" xfId="553"/>
    <cellStyle name="Comma 3 4" xfId="150"/>
    <cellStyle name="Comma 3 4 2" xfId="554"/>
    <cellStyle name="Comma 3 5" xfId="151"/>
    <cellStyle name="Comma 3 5 2" xfId="555"/>
    <cellStyle name="Comma 3 6" xfId="152"/>
    <cellStyle name="Comma 3 6 2" xfId="556"/>
    <cellStyle name="Comma 3 7" xfId="153"/>
    <cellStyle name="Comma 3 7 2" xfId="557"/>
    <cellStyle name="Comma 3 8" xfId="548"/>
    <cellStyle name="Comma 4" xfId="154"/>
    <cellStyle name="Comma 4 2" xfId="155"/>
    <cellStyle name="Comma 4 2 2" xfId="156"/>
    <cellStyle name="Comma 4 2 2 2" xfId="560"/>
    <cellStyle name="Comma 4 2 3" xfId="559"/>
    <cellStyle name="Comma 4 3" xfId="157"/>
    <cellStyle name="Comma 4 4" xfId="558"/>
    <cellStyle name="Comma 5" xfId="158"/>
    <cellStyle name="Comma 5 2" xfId="159"/>
    <cellStyle name="Comma 5 2 2" xfId="562"/>
    <cellStyle name="Comma 5 3" xfId="561"/>
    <cellStyle name="Comma 6" xfId="160"/>
    <cellStyle name="Comma 6 2" xfId="161"/>
    <cellStyle name="Comma 6 2 2" xfId="162"/>
    <cellStyle name="Comma 6 2 2 2" xfId="565"/>
    <cellStyle name="Comma 6 2 3" xfId="564"/>
    <cellStyle name="Comma 6 3" xfId="163"/>
    <cellStyle name="Comma 6 3 2" xfId="566"/>
    <cellStyle name="Comma 6 4" xfId="563"/>
    <cellStyle name="Comma 7" xfId="164"/>
    <cellStyle name="Comma 7 2" xfId="165"/>
    <cellStyle name="Comma 7 2 2" xfId="568"/>
    <cellStyle name="Comma 7 3" xfId="567"/>
    <cellStyle name="Comma 8" xfId="166"/>
    <cellStyle name="Comma 8 2" xfId="167"/>
    <cellStyle name="Comma 8 2 2" xfId="569"/>
    <cellStyle name="Comma 9" xfId="168"/>
    <cellStyle name="Comma 9 2" xfId="169"/>
    <cellStyle name="Comma 9 2 2" xfId="571"/>
    <cellStyle name="Comma 9 3" xfId="570"/>
    <cellStyle name="Comma0" xfId="170"/>
    <cellStyle name="Copied" xfId="171"/>
    <cellStyle name="Curren - Style7" xfId="172"/>
    <cellStyle name="Curren - Style8" xfId="173"/>
    <cellStyle name="Currency (0.00)" xfId="174"/>
    <cellStyle name="Currency (0.00) 2" xfId="175"/>
    <cellStyle name="Currency (0.00) 2 2" xfId="573"/>
    <cellStyle name="Currency (0.00) 3" xfId="572"/>
    <cellStyle name="Currency [0] 2" xfId="176"/>
    <cellStyle name="Currency [0] 2 2" xfId="574"/>
    <cellStyle name="Currency [00]" xfId="177"/>
    <cellStyle name="Currency [00] 2" xfId="575"/>
    <cellStyle name="Currency 2" xfId="178"/>
    <cellStyle name="Currency 2 2" xfId="179"/>
    <cellStyle name="Currency 2 2 2" xfId="577"/>
    <cellStyle name="Currency 2 3" xfId="576"/>
    <cellStyle name="Currency 3" xfId="180"/>
    <cellStyle name="Currency0" xfId="181"/>
    <cellStyle name="Custom - Style8" xfId="182"/>
    <cellStyle name="Data   - Style2" xfId="183"/>
    <cellStyle name="Data   - Style2 2" xfId="184"/>
    <cellStyle name="Data   - Style2 2 2" xfId="579"/>
    <cellStyle name="Data   - Style2 3" xfId="578"/>
    <cellStyle name="Date" xfId="185"/>
    <cellStyle name="Date Short" xfId="186"/>
    <cellStyle name="Date_panja a" xfId="187"/>
    <cellStyle name="Define your own named style" xfId="188"/>
    <cellStyle name="Define your own named style 2" xfId="189"/>
    <cellStyle name="Draw lines around data in range" xfId="190"/>
    <cellStyle name="Draw lines around data in range 2" xfId="191"/>
    <cellStyle name="Draw lines around data in range 3" xfId="192"/>
    <cellStyle name="Draw lines around data in range 3 2" xfId="581"/>
    <cellStyle name="Draw lines around data in range 4" xfId="580"/>
    <cellStyle name="Draw shadow and lines within range" xfId="193"/>
    <cellStyle name="Draw shadow and lines within range 2" xfId="194"/>
    <cellStyle name="Draw shadow and lines within range 3" xfId="195"/>
    <cellStyle name="Draw shadow and lines within range 3 2" xfId="583"/>
    <cellStyle name="Draw shadow and lines within range 4" xfId="582"/>
    <cellStyle name="Enlarge title text, yellow on blue" xfId="196"/>
    <cellStyle name="Enlarge title text, yellow on blue 2" xfId="197"/>
    <cellStyle name="Enter Currency (0)" xfId="198"/>
    <cellStyle name="Enter Currency (0) 2" xfId="584"/>
    <cellStyle name="Enter Currency (2)" xfId="199"/>
    <cellStyle name="Enter Currency (2) 2" xfId="585"/>
    <cellStyle name="Enter Units (0)" xfId="200"/>
    <cellStyle name="Enter Units (0) 2" xfId="586"/>
    <cellStyle name="Enter Units (1)" xfId="201"/>
    <cellStyle name="Enter Units (1) 2" xfId="587"/>
    <cellStyle name="Enter Units (2)" xfId="202"/>
    <cellStyle name="Enter Units (2) 2" xfId="588"/>
    <cellStyle name="Entered" xfId="203"/>
    <cellStyle name="Euro" xfId="204"/>
    <cellStyle name="Euro 2" xfId="205"/>
    <cellStyle name="Explanatory Text 2" xfId="206"/>
    <cellStyle name="Fixed" xfId="207"/>
    <cellStyle name="Format a column of totals" xfId="208"/>
    <cellStyle name="Format a column of totals 2" xfId="209"/>
    <cellStyle name="Format a row of totals" xfId="210"/>
    <cellStyle name="Format a row of totals 2" xfId="211"/>
    <cellStyle name="Format a row of totals 3" xfId="212"/>
    <cellStyle name="Format a row of totals 3 2" xfId="590"/>
    <cellStyle name="Format a row of totals 4" xfId="589"/>
    <cellStyle name="Format text as bold, black on yellow" xfId="213"/>
    <cellStyle name="Format text as bold, black on yellow 2" xfId="214"/>
    <cellStyle name="Format text as bold, black on yellow 3" xfId="215"/>
    <cellStyle name="Format text as bold, black on yellow 3 2" xfId="592"/>
    <cellStyle name="Format text as bold, black on yellow 4" xfId="591"/>
    <cellStyle name="Good 2" xfId="216"/>
    <cellStyle name="Grey" xfId="217"/>
    <cellStyle name="Header1" xfId="218"/>
    <cellStyle name="Header2" xfId="219"/>
    <cellStyle name="Header2 2" xfId="220"/>
    <cellStyle name="Header2 2 2" xfId="594"/>
    <cellStyle name="Header2 3" xfId="593"/>
    <cellStyle name="Heading 1 2" xfId="221"/>
    <cellStyle name="Heading 2 2" xfId="222"/>
    <cellStyle name="Heading 3 2" xfId="223"/>
    <cellStyle name="Heading 4 2" xfId="224"/>
    <cellStyle name="Heading1" xfId="225"/>
    <cellStyle name="Heading1 1" xfId="226"/>
    <cellStyle name="Heading2" xfId="227"/>
    <cellStyle name="Hyperlink 2" xfId="228"/>
    <cellStyle name="Input [yellow]" xfId="229"/>
    <cellStyle name="Input [yellow] 2" xfId="230"/>
    <cellStyle name="Input [yellow] 2 2" xfId="596"/>
    <cellStyle name="Input [yellow] 3" xfId="595"/>
    <cellStyle name="Input 2" xfId="231"/>
    <cellStyle name="Input 2 2" xfId="232"/>
    <cellStyle name="Input 2 2 2" xfId="598"/>
    <cellStyle name="Input 2 3" xfId="597"/>
    <cellStyle name="Koma 2" xfId="628"/>
    <cellStyle name="Labels - Style3" xfId="233"/>
    <cellStyle name="Labels - Style3 2" xfId="234"/>
    <cellStyle name="Labels - Style3 2 2" xfId="600"/>
    <cellStyle name="Labels - Style3 3" xfId="599"/>
    <cellStyle name="Link Currency (0)" xfId="235"/>
    <cellStyle name="Link Currency (0) 2" xfId="601"/>
    <cellStyle name="Link Currency (2)" xfId="236"/>
    <cellStyle name="Link Currency (2) 2" xfId="602"/>
    <cellStyle name="Link Units (0)" xfId="237"/>
    <cellStyle name="Link Units (0) 2" xfId="603"/>
    <cellStyle name="Link Units (1)" xfId="238"/>
    <cellStyle name="Link Units (1) 2" xfId="604"/>
    <cellStyle name="Link Units (2)" xfId="239"/>
    <cellStyle name="Link Units (2) 2" xfId="605"/>
    <cellStyle name="Linked Cell 2" xfId="240"/>
    <cellStyle name="Monétaire [0]_Feuil2" xfId="241"/>
    <cellStyle name="Monétaire_Feuil2" xfId="242"/>
    <cellStyle name="Neutral 2" xfId="243"/>
    <cellStyle name="no dec" xfId="244"/>
    <cellStyle name="Normal" xfId="0" builtinId="0"/>
    <cellStyle name="Normal - Style1" xfId="245"/>
    <cellStyle name="Normal - Style1 2" xfId="246"/>
    <cellStyle name="Normal - Style1 3" xfId="247"/>
    <cellStyle name="Normal - Style1_KKOF, SINGLE LINE, RAB &amp; AMR Tiang Kayu Tungkal" xfId="248"/>
    <cellStyle name="Normal 10" xfId="249"/>
    <cellStyle name="Normal 10 2" xfId="250"/>
    <cellStyle name="Normal 10 2 2" xfId="251"/>
    <cellStyle name="Normal 10 2 3 2" xfId="252"/>
    <cellStyle name="Normal 10 3" xfId="253"/>
    <cellStyle name="Normal 100" xfId="664"/>
    <cellStyle name="Normal 101" xfId="660"/>
    <cellStyle name="Normal 104" xfId="663"/>
    <cellStyle name="Normal 11" xfId="254"/>
    <cellStyle name="Normal 11 2" xfId="255"/>
    <cellStyle name="Normal 112" xfId="671"/>
    <cellStyle name="Normal 113" xfId="673"/>
    <cellStyle name="Normal 114" xfId="674"/>
    <cellStyle name="Normal 115" xfId="670"/>
    <cellStyle name="Normal 117" xfId="672"/>
    <cellStyle name="Normal 12" xfId="256"/>
    <cellStyle name="Normal 13" xfId="257"/>
    <cellStyle name="Normal 14" xfId="258"/>
    <cellStyle name="Normal 15" xfId="259"/>
    <cellStyle name="Normal 154" xfId="632"/>
    <cellStyle name="Normal 16" xfId="260"/>
    <cellStyle name="Normal 17" xfId="261"/>
    <cellStyle name="Normal 172" xfId="655"/>
    <cellStyle name="Normal 18" xfId="262"/>
    <cellStyle name="Normal 19" xfId="263"/>
    <cellStyle name="Normal 2" xfId="264"/>
    <cellStyle name="Normal 2 10" xfId="265"/>
    <cellStyle name="Normal 2 11" xfId="266"/>
    <cellStyle name="Normal 2 12" xfId="267"/>
    <cellStyle name="Normal 2 2" xfId="268"/>
    <cellStyle name="Normal 2 2 12" xfId="269"/>
    <cellStyle name="Normal 2 2 12 2" xfId="270"/>
    <cellStyle name="Normal 2 2 12 3" xfId="4"/>
    <cellStyle name="Normal 2 2 2" xfId="271"/>
    <cellStyle name="Normal 2 2 3" xfId="272"/>
    <cellStyle name="Normal 2 2 4" xfId="273"/>
    <cellStyle name="Normal 2 2 5" xfId="274"/>
    <cellStyle name="Normal 2 3" xfId="275"/>
    <cellStyle name="Normal 2 3 2" xfId="276"/>
    <cellStyle name="Normal 2 3 2 2" xfId="277"/>
    <cellStyle name="Normal 2 3 3" xfId="278"/>
    <cellStyle name="Normal 2 3 3 2" xfId="279"/>
    <cellStyle name="Normal 2 3 4" xfId="280"/>
    <cellStyle name="Normal 2 3 4 2" xfId="281"/>
    <cellStyle name="Normal 2 3 5" xfId="282"/>
    <cellStyle name="Normal 2 4" xfId="283"/>
    <cellStyle name="Normal 2 5" xfId="284"/>
    <cellStyle name="Normal 2 6" xfId="285"/>
    <cellStyle name="Normal 2 7" xfId="286"/>
    <cellStyle name="Normal 2 8" xfId="287"/>
    <cellStyle name="Normal 2 9" xfId="288"/>
    <cellStyle name="Normal 2_ANALISA JARDIS 2011-2 ( digunakan u usulan ) mat 2011 &amp; jasa 2010" xfId="289"/>
    <cellStyle name="Normal 20" xfId="290"/>
    <cellStyle name="Normal 21" xfId="291"/>
    <cellStyle name="Normal 22" xfId="292"/>
    <cellStyle name="Normal 23" xfId="293"/>
    <cellStyle name="Normal 233" xfId="656"/>
    <cellStyle name="Normal 24" xfId="294"/>
    <cellStyle name="Normal 240" xfId="653"/>
    <cellStyle name="Normal 25" xfId="295"/>
    <cellStyle name="Normal 26" xfId="296"/>
    <cellStyle name="Normal 27" xfId="297"/>
    <cellStyle name="Normal 28" xfId="298"/>
    <cellStyle name="Normal 29" xfId="299"/>
    <cellStyle name="Normal 3" xfId="300"/>
    <cellStyle name="Normal 3 2" xfId="301"/>
    <cellStyle name="Normal 3 2 2" xfId="302"/>
    <cellStyle name="Normal 3 2 2 2" xfId="303"/>
    <cellStyle name="Normal 3 2 3" xfId="304"/>
    <cellStyle name="Normal 3 2 3 2" xfId="305"/>
    <cellStyle name="Normal 3 2 4" xfId="306"/>
    <cellStyle name="Normal 3 3" xfId="307"/>
    <cellStyle name="Normal 3 3 2" xfId="308"/>
    <cellStyle name="Normal 3 3 2 2" xfId="309"/>
    <cellStyle name="Normal 3 4" xfId="310"/>
    <cellStyle name="Normal 3 4 2" xfId="311"/>
    <cellStyle name="Normal 3_gardu sisip ok" xfId="312"/>
    <cellStyle name="Normal 30" xfId="313"/>
    <cellStyle name="Normal 31" xfId="314"/>
    <cellStyle name="Normal 32" xfId="315"/>
    <cellStyle name="Normal 33" xfId="316"/>
    <cellStyle name="Normal 34" xfId="317"/>
    <cellStyle name="Normal 35" xfId="318"/>
    <cellStyle name="Normal 36" xfId="319"/>
    <cellStyle name="Normal 36 2" xfId="320"/>
    <cellStyle name="Normal 36 3" xfId="321"/>
    <cellStyle name="Normal 37" xfId="322"/>
    <cellStyle name="Normal 38" xfId="323"/>
    <cellStyle name="Normal 39" xfId="324"/>
    <cellStyle name="Normal 4" xfId="325"/>
    <cellStyle name="Normal 4 2" xfId="326"/>
    <cellStyle name="Normal 4 2 2" xfId="327"/>
    <cellStyle name="Normal 4 2 2 2" xfId="328"/>
    <cellStyle name="Normal 4 2 3" xfId="329"/>
    <cellStyle name="Normal 4 2 3 2" xfId="330"/>
    <cellStyle name="Normal 4 3" xfId="331"/>
    <cellStyle name="Normal 4 4" xfId="332"/>
    <cellStyle name="Normal 4 4 2" xfId="333"/>
    <cellStyle name="Normal 4 5" xfId="334"/>
    <cellStyle name="Normal 4 5 2" xfId="335"/>
    <cellStyle name="Normal 4 6" xfId="336"/>
    <cellStyle name="Normal 40" xfId="337"/>
    <cellStyle name="Normal 40 2" xfId="338"/>
    <cellStyle name="Normal 41" xfId="339"/>
    <cellStyle name="Normal 41 2" xfId="340"/>
    <cellStyle name="Normal 42" xfId="341"/>
    <cellStyle name="Normal 42 2" xfId="342"/>
    <cellStyle name="Normal 43" xfId="343"/>
    <cellStyle name="Normal 43 2" xfId="344"/>
    <cellStyle name="Normal 43 3" xfId="345"/>
    <cellStyle name="Normal 44" xfId="346"/>
    <cellStyle name="Normal 44 2" xfId="347"/>
    <cellStyle name="Normal 45" xfId="348"/>
    <cellStyle name="Normal 46" xfId="349"/>
    <cellStyle name="Normal 47" xfId="350"/>
    <cellStyle name="Normal 48" xfId="351"/>
    <cellStyle name="Normal 49" xfId="352"/>
    <cellStyle name="Normal 5" xfId="353"/>
    <cellStyle name="Normal 5 10" xfId="354"/>
    <cellStyle name="Normal 5 10 2" xfId="355"/>
    <cellStyle name="Normal 5 10 3" xfId="356"/>
    <cellStyle name="Normal 5 2" xfId="357"/>
    <cellStyle name="Normal 5 3" xfId="358"/>
    <cellStyle name="Normal 5 4" xfId="359"/>
    <cellStyle name="Normal 5 5" xfId="360"/>
    <cellStyle name="Normal 5 6" xfId="361"/>
    <cellStyle name="Normal 5 7" xfId="362"/>
    <cellStyle name="Normal 5 8" xfId="363"/>
    <cellStyle name="Normal 5 9" xfId="364"/>
    <cellStyle name="Normal 5_Analisis Sensitifitas" xfId="365"/>
    <cellStyle name="Normal 50" xfId="678"/>
    <cellStyle name="Normal 51" xfId="366"/>
    <cellStyle name="Normal 54" xfId="629"/>
    <cellStyle name="Normal 55" xfId="642"/>
    <cellStyle name="Normal 56" xfId="633"/>
    <cellStyle name="Normal 57" xfId="635"/>
    <cellStyle name="Normal 58" xfId="648"/>
    <cellStyle name="Normal 59" xfId="650"/>
    <cellStyle name="Normal 6" xfId="367"/>
    <cellStyle name="Normal 6 2" xfId="368"/>
    <cellStyle name="Normal 60" xfId="651"/>
    <cellStyle name="Normal 61" xfId="641"/>
    <cellStyle name="Normal 62" xfId="649"/>
    <cellStyle name="Normal 63" xfId="640"/>
    <cellStyle name="Normal 64" xfId="639"/>
    <cellStyle name="Normal 66" xfId="631"/>
    <cellStyle name="Normal 67" xfId="630"/>
    <cellStyle name="Normal 69" xfId="652"/>
    <cellStyle name="Normal 7" xfId="369"/>
    <cellStyle name="Normal 7 2" xfId="370"/>
    <cellStyle name="Normal 70" xfId="638"/>
    <cellStyle name="Normal 71" xfId="637"/>
    <cellStyle name="Normal 72" xfId="634"/>
    <cellStyle name="Normal 73" xfId="662"/>
    <cellStyle name="Normal 74" xfId="654"/>
    <cellStyle name="Normal 75" xfId="636"/>
    <cellStyle name="Normal 76" xfId="659"/>
    <cellStyle name="Normal 77" xfId="669"/>
    <cellStyle name="Normal 79" xfId="676"/>
    <cellStyle name="Normal 8" xfId="371"/>
    <cellStyle name="Normal 8 2" xfId="372"/>
    <cellStyle name="Normal 8 3" xfId="373"/>
    <cellStyle name="Normal 8 4" xfId="374"/>
    <cellStyle name="Normal 81" xfId="661"/>
    <cellStyle name="Normal 83" xfId="658"/>
    <cellStyle name="Normal 84" xfId="644"/>
    <cellStyle name="Normal 85" xfId="647"/>
    <cellStyle name="Normal 86" xfId="646"/>
    <cellStyle name="Normal 87" xfId="643"/>
    <cellStyle name="Normal 88" xfId="657"/>
    <cellStyle name="Normal 89" xfId="645"/>
    <cellStyle name="Normal 9" xfId="375"/>
    <cellStyle name="Normal 9 2" xfId="376"/>
    <cellStyle name="Normal 9 3" xfId="377"/>
    <cellStyle name="Normal 90" xfId="668"/>
    <cellStyle name="Normal 92" xfId="667"/>
    <cellStyle name="Normal 93" xfId="666"/>
    <cellStyle name="Normal 95" xfId="675"/>
    <cellStyle name="Normal 99" xfId="665"/>
    <cellStyle name="Normal_GarduCB" xfId="2"/>
    <cellStyle name="Normal_GarduCB 2" xfId="453"/>
    <cellStyle name="Note 2" xfId="378"/>
    <cellStyle name="Note 2 2" xfId="379"/>
    <cellStyle name="Note 2 2 2" xfId="607"/>
    <cellStyle name="Note 2 3" xfId="606"/>
    <cellStyle name="Note 3" xfId="380"/>
    <cellStyle name="Note 3 2" xfId="381"/>
    <cellStyle name="Note 3 2 2" xfId="609"/>
    <cellStyle name="Note 3 3" xfId="608"/>
    <cellStyle name="Output 2" xfId="382"/>
    <cellStyle name="Output 2 2" xfId="383"/>
    <cellStyle name="Output 2 2 2" xfId="611"/>
    <cellStyle name="Output 2 3" xfId="610"/>
    <cellStyle name="Percent" xfId="1" builtinId="5"/>
    <cellStyle name="Percent [0]" xfId="384"/>
    <cellStyle name="Percent [00]" xfId="385"/>
    <cellStyle name="Percent [00] 2" xfId="612"/>
    <cellStyle name="Percent [2]" xfId="386"/>
    <cellStyle name="Percent 10" xfId="387"/>
    <cellStyle name="Percent 11" xfId="388"/>
    <cellStyle name="Percent 12" xfId="389"/>
    <cellStyle name="Percent 2" xfId="390"/>
    <cellStyle name="Percent 2 2" xfId="391"/>
    <cellStyle name="Percent 2 3" xfId="392"/>
    <cellStyle name="Percent 2 4" xfId="393"/>
    <cellStyle name="Percent 2 5" xfId="394"/>
    <cellStyle name="Percent 2 6" xfId="395"/>
    <cellStyle name="Percent 2 7" xfId="396"/>
    <cellStyle name="Percent 2 8" xfId="397"/>
    <cellStyle name="Percent 2 9" xfId="398"/>
    <cellStyle name="Percent 3" xfId="399"/>
    <cellStyle name="Percent 3 2" xfId="400"/>
    <cellStyle name="Percent 4" xfId="401"/>
    <cellStyle name="Percent 4 2" xfId="402"/>
    <cellStyle name="Percent 5" xfId="403"/>
    <cellStyle name="Percent 6" xfId="404"/>
    <cellStyle name="Percent 7" xfId="405"/>
    <cellStyle name="Percent 8" xfId="406"/>
    <cellStyle name="Percent 9" xfId="407"/>
    <cellStyle name="PrePop Currency (0)" xfId="408"/>
    <cellStyle name="PrePop Currency (0) 2" xfId="613"/>
    <cellStyle name="PrePop Currency (2)" xfId="409"/>
    <cellStyle name="PrePop Currency (2) 2" xfId="614"/>
    <cellStyle name="PrePop Units (0)" xfId="410"/>
    <cellStyle name="PrePop Units (0) 2" xfId="615"/>
    <cellStyle name="PrePop Units (1)" xfId="411"/>
    <cellStyle name="PrePop Units (1) 2" xfId="616"/>
    <cellStyle name="PrePop Units (2)" xfId="412"/>
    <cellStyle name="PrePop Units (2) 2" xfId="617"/>
    <cellStyle name="Reset  - Style7" xfId="413"/>
    <cellStyle name="Reset range style to defaults" xfId="414"/>
    <cellStyle name="Reset range style to defaults 2" xfId="415"/>
    <cellStyle name="RevList" xfId="416"/>
    <cellStyle name="sbt2" xfId="417"/>
    <cellStyle name="sbt2 2" xfId="418"/>
    <cellStyle name="SHEET" xfId="419"/>
    <cellStyle name="style" xfId="420"/>
    <cellStyle name="style 2" xfId="421"/>
    <cellStyle name="style 2 2" xfId="619"/>
    <cellStyle name="style 3" xfId="618"/>
    <cellStyle name="style1" xfId="422"/>
    <cellStyle name="style2" xfId="423"/>
    <cellStyle name="subt1" xfId="424"/>
    <cellStyle name="Subtotal" xfId="425"/>
    <cellStyle name="Table  - Style6" xfId="426"/>
    <cellStyle name="Table  - Style6 2" xfId="427"/>
    <cellStyle name="Table  - Style6 2 2" xfId="621"/>
    <cellStyle name="Table  - Style6 3" xfId="620"/>
    <cellStyle name="Text Indent A" xfId="428"/>
    <cellStyle name="Text Indent B" xfId="429"/>
    <cellStyle name="Text Indent C" xfId="430"/>
    <cellStyle name="Text Indent C 2" xfId="622"/>
    <cellStyle name="þ_x001d_ð &amp;ý&amp;†ýG_x0008_ X_x000a__x0007__x0001__x0001_" xfId="431"/>
    <cellStyle name="þ_x001d_ð &amp;ý&amp;†ýG_x0008_ X_x000a__x0007__x0001__x0001_ 2" xfId="623"/>
    <cellStyle name="Title  - Style1" xfId="432"/>
    <cellStyle name="Title 2" xfId="433"/>
    <cellStyle name="Total 2" xfId="434"/>
    <cellStyle name="Total 2 2" xfId="435"/>
    <cellStyle name="Total 2 2 2" xfId="625"/>
    <cellStyle name="Total 2 3" xfId="624"/>
    <cellStyle name="TotCol - Style5" xfId="436"/>
    <cellStyle name="TotRow - Style4" xfId="437"/>
    <cellStyle name="TotRow - Style4 2" xfId="438"/>
    <cellStyle name="TotRow - Style4 2 2" xfId="627"/>
    <cellStyle name="TotRow - Style4 3" xfId="626"/>
    <cellStyle name="Warning Text 2" xfId="439"/>
    <cellStyle name="똿뗦먛귟 [0.00]_PRODUCT DETAIL Q1" xfId="440"/>
    <cellStyle name="똿뗦먛귟_PRODUCT DETAIL Q1" xfId="441"/>
    <cellStyle name="믅됞 [0.00]_PRODUCT DETAIL Q1" xfId="442"/>
    <cellStyle name="믅됞_PRODUCT DETAIL Q1" xfId="443"/>
    <cellStyle name="백분율_HOBONG" xfId="444"/>
    <cellStyle name="뷭?_BOOKSHIP" xfId="445"/>
    <cellStyle name="쉼표_PAKET 10 HIPDS" xfId="446"/>
    <cellStyle name="콤마 [0]_1202" xfId="447"/>
    <cellStyle name="콤마_1202" xfId="448"/>
    <cellStyle name="통화 [0]_1202" xfId="449"/>
    <cellStyle name="통화_1202" xfId="450"/>
    <cellStyle name="표준_(정보부문)월별인원계획" xfId="451"/>
  </cellStyles>
  <dxfs count="4">
    <dxf>
      <font>
        <condense val="0"/>
        <extend val="0"/>
        <color indexed="9"/>
      </font>
    </dxf>
    <dxf>
      <font>
        <condense val="0"/>
        <extend val="0"/>
        <color indexed="9"/>
      </font>
    </dxf>
    <dxf>
      <font>
        <condense val="0"/>
        <extend val="0"/>
        <color indexed="9"/>
      </font>
    </dxf>
    <dxf>
      <font>
        <condense val="0"/>
        <extend val="0"/>
        <color indexed="9"/>
      </font>
    </dxf>
  </dxfs>
  <tableStyles count="0" defaultTableStyle="TableStyleMedium2" defaultPivotStyle="PivotStyleMedium9"/>
  <colors>
    <mruColors>
      <color rgb="FF24FC29"/>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9.xml"/><Relationship Id="rId21" Type="http://schemas.openxmlformats.org/officeDocument/2006/relationships/externalLink" Target="externalLinks/externalLink13.xml"/><Relationship Id="rId42" Type="http://schemas.openxmlformats.org/officeDocument/2006/relationships/externalLink" Target="externalLinks/externalLink34.xml"/><Relationship Id="rId63" Type="http://schemas.openxmlformats.org/officeDocument/2006/relationships/externalLink" Target="externalLinks/externalLink55.xml"/><Relationship Id="rId84" Type="http://schemas.openxmlformats.org/officeDocument/2006/relationships/externalLink" Target="externalLinks/externalLink76.xml"/><Relationship Id="rId138" Type="http://schemas.openxmlformats.org/officeDocument/2006/relationships/externalLink" Target="externalLinks/externalLink130.xml"/><Relationship Id="rId159" Type="http://schemas.openxmlformats.org/officeDocument/2006/relationships/externalLink" Target="externalLinks/externalLink151.xml"/><Relationship Id="rId170" Type="http://schemas.openxmlformats.org/officeDocument/2006/relationships/externalLink" Target="externalLinks/externalLink162.xml"/><Relationship Id="rId191" Type="http://schemas.openxmlformats.org/officeDocument/2006/relationships/externalLink" Target="externalLinks/externalLink183.xml"/><Relationship Id="rId205" Type="http://schemas.openxmlformats.org/officeDocument/2006/relationships/externalLink" Target="externalLinks/externalLink197.xml"/><Relationship Id="rId107" Type="http://schemas.openxmlformats.org/officeDocument/2006/relationships/externalLink" Target="externalLinks/externalLink99.xml"/><Relationship Id="rId11" Type="http://schemas.openxmlformats.org/officeDocument/2006/relationships/externalLink" Target="externalLinks/externalLink3.xml"/><Relationship Id="rId32" Type="http://schemas.openxmlformats.org/officeDocument/2006/relationships/externalLink" Target="externalLinks/externalLink24.xml"/><Relationship Id="rId53" Type="http://schemas.openxmlformats.org/officeDocument/2006/relationships/externalLink" Target="externalLinks/externalLink45.xml"/><Relationship Id="rId74" Type="http://schemas.openxmlformats.org/officeDocument/2006/relationships/externalLink" Target="externalLinks/externalLink66.xml"/><Relationship Id="rId128" Type="http://schemas.openxmlformats.org/officeDocument/2006/relationships/externalLink" Target="externalLinks/externalLink120.xml"/><Relationship Id="rId149" Type="http://schemas.openxmlformats.org/officeDocument/2006/relationships/externalLink" Target="externalLinks/externalLink141.xml"/><Relationship Id="rId5" Type="http://schemas.openxmlformats.org/officeDocument/2006/relationships/worksheet" Target="worksheets/sheet5.xml"/><Relationship Id="rId95" Type="http://schemas.openxmlformats.org/officeDocument/2006/relationships/externalLink" Target="externalLinks/externalLink87.xml"/><Relationship Id="rId160" Type="http://schemas.openxmlformats.org/officeDocument/2006/relationships/externalLink" Target="externalLinks/externalLink152.xml"/><Relationship Id="rId181" Type="http://schemas.openxmlformats.org/officeDocument/2006/relationships/externalLink" Target="externalLinks/externalLink173.xml"/><Relationship Id="rId22" Type="http://schemas.openxmlformats.org/officeDocument/2006/relationships/externalLink" Target="externalLinks/externalLink14.xml"/><Relationship Id="rId43" Type="http://schemas.openxmlformats.org/officeDocument/2006/relationships/externalLink" Target="externalLinks/externalLink35.xml"/><Relationship Id="rId64" Type="http://schemas.openxmlformats.org/officeDocument/2006/relationships/externalLink" Target="externalLinks/externalLink56.xml"/><Relationship Id="rId118" Type="http://schemas.openxmlformats.org/officeDocument/2006/relationships/externalLink" Target="externalLinks/externalLink110.xml"/><Relationship Id="rId139" Type="http://schemas.openxmlformats.org/officeDocument/2006/relationships/externalLink" Target="externalLinks/externalLink131.xml"/><Relationship Id="rId85" Type="http://schemas.openxmlformats.org/officeDocument/2006/relationships/externalLink" Target="externalLinks/externalLink77.xml"/><Relationship Id="rId150" Type="http://schemas.openxmlformats.org/officeDocument/2006/relationships/externalLink" Target="externalLinks/externalLink142.xml"/><Relationship Id="rId171" Type="http://schemas.openxmlformats.org/officeDocument/2006/relationships/externalLink" Target="externalLinks/externalLink163.xml"/><Relationship Id="rId192" Type="http://schemas.openxmlformats.org/officeDocument/2006/relationships/externalLink" Target="externalLinks/externalLink184.xml"/><Relationship Id="rId206" Type="http://schemas.openxmlformats.org/officeDocument/2006/relationships/externalLink" Target="externalLinks/externalLink198.xml"/><Relationship Id="rId12" Type="http://schemas.openxmlformats.org/officeDocument/2006/relationships/externalLink" Target="externalLinks/externalLink4.xml"/><Relationship Id="rId33" Type="http://schemas.openxmlformats.org/officeDocument/2006/relationships/externalLink" Target="externalLinks/externalLink25.xml"/><Relationship Id="rId108" Type="http://schemas.openxmlformats.org/officeDocument/2006/relationships/externalLink" Target="externalLinks/externalLink100.xml"/><Relationship Id="rId129" Type="http://schemas.openxmlformats.org/officeDocument/2006/relationships/externalLink" Target="externalLinks/externalLink121.xml"/><Relationship Id="rId54" Type="http://schemas.openxmlformats.org/officeDocument/2006/relationships/externalLink" Target="externalLinks/externalLink46.xml"/><Relationship Id="rId75" Type="http://schemas.openxmlformats.org/officeDocument/2006/relationships/externalLink" Target="externalLinks/externalLink67.xml"/><Relationship Id="rId96" Type="http://schemas.openxmlformats.org/officeDocument/2006/relationships/externalLink" Target="externalLinks/externalLink88.xml"/><Relationship Id="rId140" Type="http://schemas.openxmlformats.org/officeDocument/2006/relationships/externalLink" Target="externalLinks/externalLink132.xml"/><Relationship Id="rId161" Type="http://schemas.openxmlformats.org/officeDocument/2006/relationships/externalLink" Target="externalLinks/externalLink153.xml"/><Relationship Id="rId182" Type="http://schemas.openxmlformats.org/officeDocument/2006/relationships/externalLink" Target="externalLinks/externalLink174.xml"/><Relationship Id="rId6" Type="http://schemas.openxmlformats.org/officeDocument/2006/relationships/worksheet" Target="worksheets/sheet6.xml"/><Relationship Id="rId23" Type="http://schemas.openxmlformats.org/officeDocument/2006/relationships/externalLink" Target="externalLinks/externalLink15.xml"/><Relationship Id="rId119" Type="http://schemas.openxmlformats.org/officeDocument/2006/relationships/externalLink" Target="externalLinks/externalLink111.xml"/><Relationship Id="rId44" Type="http://schemas.openxmlformats.org/officeDocument/2006/relationships/externalLink" Target="externalLinks/externalLink36.xml"/><Relationship Id="rId65" Type="http://schemas.openxmlformats.org/officeDocument/2006/relationships/externalLink" Target="externalLinks/externalLink57.xml"/><Relationship Id="rId86" Type="http://schemas.openxmlformats.org/officeDocument/2006/relationships/externalLink" Target="externalLinks/externalLink78.xml"/><Relationship Id="rId130" Type="http://schemas.openxmlformats.org/officeDocument/2006/relationships/externalLink" Target="externalLinks/externalLink122.xml"/><Relationship Id="rId151" Type="http://schemas.openxmlformats.org/officeDocument/2006/relationships/externalLink" Target="externalLinks/externalLink143.xml"/><Relationship Id="rId172" Type="http://schemas.openxmlformats.org/officeDocument/2006/relationships/externalLink" Target="externalLinks/externalLink164.xml"/><Relationship Id="rId193" Type="http://schemas.openxmlformats.org/officeDocument/2006/relationships/externalLink" Target="externalLinks/externalLink185.xml"/><Relationship Id="rId207" Type="http://schemas.openxmlformats.org/officeDocument/2006/relationships/externalLink" Target="externalLinks/externalLink199.xml"/><Relationship Id="rId13" Type="http://schemas.openxmlformats.org/officeDocument/2006/relationships/externalLink" Target="externalLinks/externalLink5.xml"/><Relationship Id="rId109" Type="http://schemas.openxmlformats.org/officeDocument/2006/relationships/externalLink" Target="externalLinks/externalLink101.xml"/><Relationship Id="rId34" Type="http://schemas.openxmlformats.org/officeDocument/2006/relationships/externalLink" Target="externalLinks/externalLink26.xml"/><Relationship Id="rId55" Type="http://schemas.openxmlformats.org/officeDocument/2006/relationships/externalLink" Target="externalLinks/externalLink47.xml"/><Relationship Id="rId76" Type="http://schemas.openxmlformats.org/officeDocument/2006/relationships/externalLink" Target="externalLinks/externalLink68.xml"/><Relationship Id="rId97" Type="http://schemas.openxmlformats.org/officeDocument/2006/relationships/externalLink" Target="externalLinks/externalLink89.xml"/><Relationship Id="rId120" Type="http://schemas.openxmlformats.org/officeDocument/2006/relationships/externalLink" Target="externalLinks/externalLink112.xml"/><Relationship Id="rId141" Type="http://schemas.openxmlformats.org/officeDocument/2006/relationships/externalLink" Target="externalLinks/externalLink133.xml"/><Relationship Id="rId7" Type="http://schemas.openxmlformats.org/officeDocument/2006/relationships/worksheet" Target="worksheets/sheet7.xml"/><Relationship Id="rId162" Type="http://schemas.openxmlformats.org/officeDocument/2006/relationships/externalLink" Target="externalLinks/externalLink154.xml"/><Relationship Id="rId183" Type="http://schemas.openxmlformats.org/officeDocument/2006/relationships/externalLink" Target="externalLinks/externalLink175.xml"/><Relationship Id="rId24" Type="http://schemas.openxmlformats.org/officeDocument/2006/relationships/externalLink" Target="externalLinks/externalLink16.xml"/><Relationship Id="rId45" Type="http://schemas.openxmlformats.org/officeDocument/2006/relationships/externalLink" Target="externalLinks/externalLink37.xml"/><Relationship Id="rId66" Type="http://schemas.openxmlformats.org/officeDocument/2006/relationships/externalLink" Target="externalLinks/externalLink58.xml"/><Relationship Id="rId87" Type="http://schemas.openxmlformats.org/officeDocument/2006/relationships/externalLink" Target="externalLinks/externalLink79.xml"/><Relationship Id="rId110" Type="http://schemas.openxmlformats.org/officeDocument/2006/relationships/externalLink" Target="externalLinks/externalLink102.xml"/><Relationship Id="rId131" Type="http://schemas.openxmlformats.org/officeDocument/2006/relationships/externalLink" Target="externalLinks/externalLink123.xml"/><Relationship Id="rId61" Type="http://schemas.openxmlformats.org/officeDocument/2006/relationships/externalLink" Target="externalLinks/externalLink53.xml"/><Relationship Id="rId82" Type="http://schemas.openxmlformats.org/officeDocument/2006/relationships/externalLink" Target="externalLinks/externalLink74.xml"/><Relationship Id="rId152" Type="http://schemas.openxmlformats.org/officeDocument/2006/relationships/externalLink" Target="externalLinks/externalLink144.xml"/><Relationship Id="rId173" Type="http://schemas.openxmlformats.org/officeDocument/2006/relationships/externalLink" Target="externalLinks/externalLink165.xml"/><Relationship Id="rId194" Type="http://schemas.openxmlformats.org/officeDocument/2006/relationships/externalLink" Target="externalLinks/externalLink186.xml"/><Relationship Id="rId199" Type="http://schemas.openxmlformats.org/officeDocument/2006/relationships/externalLink" Target="externalLinks/externalLink191.xml"/><Relationship Id="rId203" Type="http://schemas.openxmlformats.org/officeDocument/2006/relationships/externalLink" Target="externalLinks/externalLink195.xml"/><Relationship Id="rId208" Type="http://schemas.openxmlformats.org/officeDocument/2006/relationships/externalLink" Target="externalLinks/externalLink200.xml"/><Relationship Id="rId19" Type="http://schemas.openxmlformats.org/officeDocument/2006/relationships/externalLink" Target="externalLinks/externalLink11.xml"/><Relationship Id="rId14" Type="http://schemas.openxmlformats.org/officeDocument/2006/relationships/externalLink" Target="externalLinks/externalLink6.xml"/><Relationship Id="rId30" Type="http://schemas.openxmlformats.org/officeDocument/2006/relationships/externalLink" Target="externalLinks/externalLink22.xml"/><Relationship Id="rId35" Type="http://schemas.openxmlformats.org/officeDocument/2006/relationships/externalLink" Target="externalLinks/externalLink27.xml"/><Relationship Id="rId56" Type="http://schemas.openxmlformats.org/officeDocument/2006/relationships/externalLink" Target="externalLinks/externalLink48.xml"/><Relationship Id="rId77" Type="http://schemas.openxmlformats.org/officeDocument/2006/relationships/externalLink" Target="externalLinks/externalLink69.xml"/><Relationship Id="rId100" Type="http://schemas.openxmlformats.org/officeDocument/2006/relationships/externalLink" Target="externalLinks/externalLink92.xml"/><Relationship Id="rId105" Type="http://schemas.openxmlformats.org/officeDocument/2006/relationships/externalLink" Target="externalLinks/externalLink97.xml"/><Relationship Id="rId126" Type="http://schemas.openxmlformats.org/officeDocument/2006/relationships/externalLink" Target="externalLinks/externalLink118.xml"/><Relationship Id="rId147" Type="http://schemas.openxmlformats.org/officeDocument/2006/relationships/externalLink" Target="externalLinks/externalLink139.xml"/><Relationship Id="rId168" Type="http://schemas.openxmlformats.org/officeDocument/2006/relationships/externalLink" Target="externalLinks/externalLink160.xml"/><Relationship Id="rId8" Type="http://schemas.openxmlformats.org/officeDocument/2006/relationships/worksheet" Target="worksheets/sheet8.xml"/><Relationship Id="rId51" Type="http://schemas.openxmlformats.org/officeDocument/2006/relationships/externalLink" Target="externalLinks/externalLink43.xml"/><Relationship Id="rId72" Type="http://schemas.openxmlformats.org/officeDocument/2006/relationships/externalLink" Target="externalLinks/externalLink64.xml"/><Relationship Id="rId93" Type="http://schemas.openxmlformats.org/officeDocument/2006/relationships/externalLink" Target="externalLinks/externalLink85.xml"/><Relationship Id="rId98" Type="http://schemas.openxmlformats.org/officeDocument/2006/relationships/externalLink" Target="externalLinks/externalLink90.xml"/><Relationship Id="rId121" Type="http://schemas.openxmlformats.org/officeDocument/2006/relationships/externalLink" Target="externalLinks/externalLink113.xml"/><Relationship Id="rId142" Type="http://schemas.openxmlformats.org/officeDocument/2006/relationships/externalLink" Target="externalLinks/externalLink134.xml"/><Relationship Id="rId163" Type="http://schemas.openxmlformats.org/officeDocument/2006/relationships/externalLink" Target="externalLinks/externalLink155.xml"/><Relationship Id="rId184" Type="http://schemas.openxmlformats.org/officeDocument/2006/relationships/externalLink" Target="externalLinks/externalLink176.xml"/><Relationship Id="rId189" Type="http://schemas.openxmlformats.org/officeDocument/2006/relationships/externalLink" Target="externalLinks/externalLink181.xml"/><Relationship Id="rId3" Type="http://schemas.openxmlformats.org/officeDocument/2006/relationships/worksheet" Target="worksheets/sheet3.xml"/><Relationship Id="rId25" Type="http://schemas.openxmlformats.org/officeDocument/2006/relationships/externalLink" Target="externalLinks/externalLink17.xml"/><Relationship Id="rId46" Type="http://schemas.openxmlformats.org/officeDocument/2006/relationships/externalLink" Target="externalLinks/externalLink38.xml"/><Relationship Id="rId67" Type="http://schemas.openxmlformats.org/officeDocument/2006/relationships/externalLink" Target="externalLinks/externalLink59.xml"/><Relationship Id="rId116" Type="http://schemas.openxmlformats.org/officeDocument/2006/relationships/externalLink" Target="externalLinks/externalLink108.xml"/><Relationship Id="rId137" Type="http://schemas.openxmlformats.org/officeDocument/2006/relationships/externalLink" Target="externalLinks/externalLink129.xml"/><Relationship Id="rId158" Type="http://schemas.openxmlformats.org/officeDocument/2006/relationships/externalLink" Target="externalLinks/externalLink150.xml"/><Relationship Id="rId20" Type="http://schemas.openxmlformats.org/officeDocument/2006/relationships/externalLink" Target="externalLinks/externalLink12.xml"/><Relationship Id="rId41" Type="http://schemas.openxmlformats.org/officeDocument/2006/relationships/externalLink" Target="externalLinks/externalLink33.xml"/><Relationship Id="rId62" Type="http://schemas.openxmlformats.org/officeDocument/2006/relationships/externalLink" Target="externalLinks/externalLink54.xml"/><Relationship Id="rId83" Type="http://schemas.openxmlformats.org/officeDocument/2006/relationships/externalLink" Target="externalLinks/externalLink75.xml"/><Relationship Id="rId88" Type="http://schemas.openxmlformats.org/officeDocument/2006/relationships/externalLink" Target="externalLinks/externalLink80.xml"/><Relationship Id="rId111" Type="http://schemas.openxmlformats.org/officeDocument/2006/relationships/externalLink" Target="externalLinks/externalLink103.xml"/><Relationship Id="rId132" Type="http://schemas.openxmlformats.org/officeDocument/2006/relationships/externalLink" Target="externalLinks/externalLink124.xml"/><Relationship Id="rId153" Type="http://schemas.openxmlformats.org/officeDocument/2006/relationships/externalLink" Target="externalLinks/externalLink145.xml"/><Relationship Id="rId174" Type="http://schemas.openxmlformats.org/officeDocument/2006/relationships/externalLink" Target="externalLinks/externalLink166.xml"/><Relationship Id="rId179" Type="http://schemas.openxmlformats.org/officeDocument/2006/relationships/externalLink" Target="externalLinks/externalLink171.xml"/><Relationship Id="rId195" Type="http://schemas.openxmlformats.org/officeDocument/2006/relationships/externalLink" Target="externalLinks/externalLink187.xml"/><Relationship Id="rId209" Type="http://schemas.openxmlformats.org/officeDocument/2006/relationships/theme" Target="theme/theme1.xml"/><Relationship Id="rId190" Type="http://schemas.openxmlformats.org/officeDocument/2006/relationships/externalLink" Target="externalLinks/externalLink182.xml"/><Relationship Id="rId204" Type="http://schemas.openxmlformats.org/officeDocument/2006/relationships/externalLink" Target="externalLinks/externalLink196.xml"/><Relationship Id="rId15" Type="http://schemas.openxmlformats.org/officeDocument/2006/relationships/externalLink" Target="externalLinks/externalLink7.xml"/><Relationship Id="rId36" Type="http://schemas.openxmlformats.org/officeDocument/2006/relationships/externalLink" Target="externalLinks/externalLink28.xml"/><Relationship Id="rId57" Type="http://schemas.openxmlformats.org/officeDocument/2006/relationships/externalLink" Target="externalLinks/externalLink49.xml"/><Relationship Id="rId106" Type="http://schemas.openxmlformats.org/officeDocument/2006/relationships/externalLink" Target="externalLinks/externalLink98.xml"/><Relationship Id="rId127" Type="http://schemas.openxmlformats.org/officeDocument/2006/relationships/externalLink" Target="externalLinks/externalLink119.xml"/><Relationship Id="rId10" Type="http://schemas.openxmlformats.org/officeDocument/2006/relationships/externalLink" Target="externalLinks/externalLink2.xml"/><Relationship Id="rId31" Type="http://schemas.openxmlformats.org/officeDocument/2006/relationships/externalLink" Target="externalLinks/externalLink23.xml"/><Relationship Id="rId52" Type="http://schemas.openxmlformats.org/officeDocument/2006/relationships/externalLink" Target="externalLinks/externalLink44.xml"/><Relationship Id="rId73" Type="http://schemas.openxmlformats.org/officeDocument/2006/relationships/externalLink" Target="externalLinks/externalLink65.xml"/><Relationship Id="rId78" Type="http://schemas.openxmlformats.org/officeDocument/2006/relationships/externalLink" Target="externalLinks/externalLink70.xml"/><Relationship Id="rId94" Type="http://schemas.openxmlformats.org/officeDocument/2006/relationships/externalLink" Target="externalLinks/externalLink86.xml"/><Relationship Id="rId99" Type="http://schemas.openxmlformats.org/officeDocument/2006/relationships/externalLink" Target="externalLinks/externalLink91.xml"/><Relationship Id="rId101" Type="http://schemas.openxmlformats.org/officeDocument/2006/relationships/externalLink" Target="externalLinks/externalLink93.xml"/><Relationship Id="rId122" Type="http://schemas.openxmlformats.org/officeDocument/2006/relationships/externalLink" Target="externalLinks/externalLink114.xml"/><Relationship Id="rId143" Type="http://schemas.openxmlformats.org/officeDocument/2006/relationships/externalLink" Target="externalLinks/externalLink135.xml"/><Relationship Id="rId148" Type="http://schemas.openxmlformats.org/officeDocument/2006/relationships/externalLink" Target="externalLinks/externalLink140.xml"/><Relationship Id="rId164" Type="http://schemas.openxmlformats.org/officeDocument/2006/relationships/externalLink" Target="externalLinks/externalLink156.xml"/><Relationship Id="rId169" Type="http://schemas.openxmlformats.org/officeDocument/2006/relationships/externalLink" Target="externalLinks/externalLink161.xml"/><Relationship Id="rId185" Type="http://schemas.openxmlformats.org/officeDocument/2006/relationships/externalLink" Target="externalLinks/externalLink177.xml"/><Relationship Id="rId4" Type="http://schemas.openxmlformats.org/officeDocument/2006/relationships/worksheet" Target="worksheets/sheet4.xml"/><Relationship Id="rId9" Type="http://schemas.openxmlformats.org/officeDocument/2006/relationships/externalLink" Target="externalLinks/externalLink1.xml"/><Relationship Id="rId180" Type="http://schemas.openxmlformats.org/officeDocument/2006/relationships/externalLink" Target="externalLinks/externalLink172.xml"/><Relationship Id="rId210" Type="http://schemas.openxmlformats.org/officeDocument/2006/relationships/styles" Target="styles.xml"/><Relationship Id="rId26" Type="http://schemas.openxmlformats.org/officeDocument/2006/relationships/externalLink" Target="externalLinks/externalLink18.xml"/><Relationship Id="rId47" Type="http://schemas.openxmlformats.org/officeDocument/2006/relationships/externalLink" Target="externalLinks/externalLink39.xml"/><Relationship Id="rId68" Type="http://schemas.openxmlformats.org/officeDocument/2006/relationships/externalLink" Target="externalLinks/externalLink60.xml"/><Relationship Id="rId89" Type="http://schemas.openxmlformats.org/officeDocument/2006/relationships/externalLink" Target="externalLinks/externalLink81.xml"/><Relationship Id="rId112" Type="http://schemas.openxmlformats.org/officeDocument/2006/relationships/externalLink" Target="externalLinks/externalLink104.xml"/><Relationship Id="rId133" Type="http://schemas.openxmlformats.org/officeDocument/2006/relationships/externalLink" Target="externalLinks/externalLink125.xml"/><Relationship Id="rId154" Type="http://schemas.openxmlformats.org/officeDocument/2006/relationships/externalLink" Target="externalLinks/externalLink146.xml"/><Relationship Id="rId175" Type="http://schemas.openxmlformats.org/officeDocument/2006/relationships/externalLink" Target="externalLinks/externalLink167.xml"/><Relationship Id="rId196" Type="http://schemas.openxmlformats.org/officeDocument/2006/relationships/externalLink" Target="externalLinks/externalLink188.xml"/><Relationship Id="rId200" Type="http://schemas.openxmlformats.org/officeDocument/2006/relationships/externalLink" Target="externalLinks/externalLink192.xml"/><Relationship Id="rId16" Type="http://schemas.openxmlformats.org/officeDocument/2006/relationships/externalLink" Target="externalLinks/externalLink8.xml"/><Relationship Id="rId37" Type="http://schemas.openxmlformats.org/officeDocument/2006/relationships/externalLink" Target="externalLinks/externalLink29.xml"/><Relationship Id="rId58" Type="http://schemas.openxmlformats.org/officeDocument/2006/relationships/externalLink" Target="externalLinks/externalLink50.xml"/><Relationship Id="rId79" Type="http://schemas.openxmlformats.org/officeDocument/2006/relationships/externalLink" Target="externalLinks/externalLink71.xml"/><Relationship Id="rId102" Type="http://schemas.openxmlformats.org/officeDocument/2006/relationships/externalLink" Target="externalLinks/externalLink94.xml"/><Relationship Id="rId123" Type="http://schemas.openxmlformats.org/officeDocument/2006/relationships/externalLink" Target="externalLinks/externalLink115.xml"/><Relationship Id="rId144" Type="http://schemas.openxmlformats.org/officeDocument/2006/relationships/externalLink" Target="externalLinks/externalLink136.xml"/><Relationship Id="rId90" Type="http://schemas.openxmlformats.org/officeDocument/2006/relationships/externalLink" Target="externalLinks/externalLink82.xml"/><Relationship Id="rId165" Type="http://schemas.openxmlformats.org/officeDocument/2006/relationships/externalLink" Target="externalLinks/externalLink157.xml"/><Relationship Id="rId186" Type="http://schemas.openxmlformats.org/officeDocument/2006/relationships/externalLink" Target="externalLinks/externalLink178.xml"/><Relationship Id="rId211" Type="http://schemas.openxmlformats.org/officeDocument/2006/relationships/sharedStrings" Target="sharedStrings.xml"/><Relationship Id="rId27" Type="http://schemas.openxmlformats.org/officeDocument/2006/relationships/externalLink" Target="externalLinks/externalLink19.xml"/><Relationship Id="rId48" Type="http://schemas.openxmlformats.org/officeDocument/2006/relationships/externalLink" Target="externalLinks/externalLink40.xml"/><Relationship Id="rId69" Type="http://schemas.openxmlformats.org/officeDocument/2006/relationships/externalLink" Target="externalLinks/externalLink61.xml"/><Relationship Id="rId113" Type="http://schemas.openxmlformats.org/officeDocument/2006/relationships/externalLink" Target="externalLinks/externalLink105.xml"/><Relationship Id="rId134" Type="http://schemas.openxmlformats.org/officeDocument/2006/relationships/externalLink" Target="externalLinks/externalLink126.xml"/><Relationship Id="rId80" Type="http://schemas.openxmlformats.org/officeDocument/2006/relationships/externalLink" Target="externalLinks/externalLink72.xml"/><Relationship Id="rId155" Type="http://schemas.openxmlformats.org/officeDocument/2006/relationships/externalLink" Target="externalLinks/externalLink147.xml"/><Relationship Id="rId176" Type="http://schemas.openxmlformats.org/officeDocument/2006/relationships/externalLink" Target="externalLinks/externalLink168.xml"/><Relationship Id="rId197" Type="http://schemas.openxmlformats.org/officeDocument/2006/relationships/externalLink" Target="externalLinks/externalLink189.xml"/><Relationship Id="rId201" Type="http://schemas.openxmlformats.org/officeDocument/2006/relationships/externalLink" Target="externalLinks/externalLink193.xml"/><Relationship Id="rId17" Type="http://schemas.openxmlformats.org/officeDocument/2006/relationships/externalLink" Target="externalLinks/externalLink9.xml"/><Relationship Id="rId38" Type="http://schemas.openxmlformats.org/officeDocument/2006/relationships/externalLink" Target="externalLinks/externalLink30.xml"/><Relationship Id="rId59" Type="http://schemas.openxmlformats.org/officeDocument/2006/relationships/externalLink" Target="externalLinks/externalLink51.xml"/><Relationship Id="rId103" Type="http://schemas.openxmlformats.org/officeDocument/2006/relationships/externalLink" Target="externalLinks/externalLink95.xml"/><Relationship Id="rId124" Type="http://schemas.openxmlformats.org/officeDocument/2006/relationships/externalLink" Target="externalLinks/externalLink116.xml"/><Relationship Id="rId70" Type="http://schemas.openxmlformats.org/officeDocument/2006/relationships/externalLink" Target="externalLinks/externalLink62.xml"/><Relationship Id="rId91" Type="http://schemas.openxmlformats.org/officeDocument/2006/relationships/externalLink" Target="externalLinks/externalLink83.xml"/><Relationship Id="rId145" Type="http://schemas.openxmlformats.org/officeDocument/2006/relationships/externalLink" Target="externalLinks/externalLink137.xml"/><Relationship Id="rId166" Type="http://schemas.openxmlformats.org/officeDocument/2006/relationships/externalLink" Target="externalLinks/externalLink158.xml"/><Relationship Id="rId187" Type="http://schemas.openxmlformats.org/officeDocument/2006/relationships/externalLink" Target="externalLinks/externalLink179.xml"/><Relationship Id="rId1" Type="http://schemas.openxmlformats.org/officeDocument/2006/relationships/worksheet" Target="worksheets/sheet1.xml"/><Relationship Id="rId212" Type="http://schemas.openxmlformats.org/officeDocument/2006/relationships/calcChain" Target="calcChain.xml"/><Relationship Id="rId28" Type="http://schemas.openxmlformats.org/officeDocument/2006/relationships/externalLink" Target="externalLinks/externalLink20.xml"/><Relationship Id="rId49" Type="http://schemas.openxmlformats.org/officeDocument/2006/relationships/externalLink" Target="externalLinks/externalLink41.xml"/><Relationship Id="rId114" Type="http://schemas.openxmlformats.org/officeDocument/2006/relationships/externalLink" Target="externalLinks/externalLink106.xml"/><Relationship Id="rId60" Type="http://schemas.openxmlformats.org/officeDocument/2006/relationships/externalLink" Target="externalLinks/externalLink52.xml"/><Relationship Id="rId81" Type="http://schemas.openxmlformats.org/officeDocument/2006/relationships/externalLink" Target="externalLinks/externalLink73.xml"/><Relationship Id="rId135" Type="http://schemas.openxmlformats.org/officeDocument/2006/relationships/externalLink" Target="externalLinks/externalLink127.xml"/><Relationship Id="rId156" Type="http://schemas.openxmlformats.org/officeDocument/2006/relationships/externalLink" Target="externalLinks/externalLink148.xml"/><Relationship Id="rId177" Type="http://schemas.openxmlformats.org/officeDocument/2006/relationships/externalLink" Target="externalLinks/externalLink169.xml"/><Relationship Id="rId198" Type="http://schemas.openxmlformats.org/officeDocument/2006/relationships/externalLink" Target="externalLinks/externalLink190.xml"/><Relationship Id="rId202" Type="http://schemas.openxmlformats.org/officeDocument/2006/relationships/externalLink" Target="externalLinks/externalLink194.xml"/><Relationship Id="rId18" Type="http://schemas.openxmlformats.org/officeDocument/2006/relationships/externalLink" Target="externalLinks/externalLink10.xml"/><Relationship Id="rId39" Type="http://schemas.openxmlformats.org/officeDocument/2006/relationships/externalLink" Target="externalLinks/externalLink31.xml"/><Relationship Id="rId50" Type="http://schemas.openxmlformats.org/officeDocument/2006/relationships/externalLink" Target="externalLinks/externalLink42.xml"/><Relationship Id="rId104" Type="http://schemas.openxmlformats.org/officeDocument/2006/relationships/externalLink" Target="externalLinks/externalLink96.xml"/><Relationship Id="rId125" Type="http://schemas.openxmlformats.org/officeDocument/2006/relationships/externalLink" Target="externalLinks/externalLink117.xml"/><Relationship Id="rId146" Type="http://schemas.openxmlformats.org/officeDocument/2006/relationships/externalLink" Target="externalLinks/externalLink138.xml"/><Relationship Id="rId167" Type="http://schemas.openxmlformats.org/officeDocument/2006/relationships/externalLink" Target="externalLinks/externalLink159.xml"/><Relationship Id="rId188" Type="http://schemas.openxmlformats.org/officeDocument/2006/relationships/externalLink" Target="externalLinks/externalLink180.xml"/><Relationship Id="rId71" Type="http://schemas.openxmlformats.org/officeDocument/2006/relationships/externalLink" Target="externalLinks/externalLink63.xml"/><Relationship Id="rId92" Type="http://schemas.openxmlformats.org/officeDocument/2006/relationships/externalLink" Target="externalLinks/externalLink84.xml"/><Relationship Id="rId2" Type="http://schemas.openxmlformats.org/officeDocument/2006/relationships/worksheet" Target="worksheets/sheet2.xml"/><Relationship Id="rId29" Type="http://schemas.openxmlformats.org/officeDocument/2006/relationships/externalLink" Target="externalLinks/externalLink21.xml"/><Relationship Id="rId40" Type="http://schemas.openxmlformats.org/officeDocument/2006/relationships/externalLink" Target="externalLinks/externalLink32.xml"/><Relationship Id="rId115" Type="http://schemas.openxmlformats.org/officeDocument/2006/relationships/externalLink" Target="externalLinks/externalLink107.xml"/><Relationship Id="rId136" Type="http://schemas.openxmlformats.org/officeDocument/2006/relationships/externalLink" Target="externalLinks/externalLink128.xml"/><Relationship Id="rId157" Type="http://schemas.openxmlformats.org/officeDocument/2006/relationships/externalLink" Target="externalLinks/externalLink149.xml"/><Relationship Id="rId178" Type="http://schemas.openxmlformats.org/officeDocument/2006/relationships/externalLink" Target="externalLinks/externalLink17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absolute">
    <xdr:from>
      <xdr:col>1</xdr:col>
      <xdr:colOff>8175</xdr:colOff>
      <xdr:row>14</xdr:row>
      <xdr:rowOff>89827</xdr:rowOff>
    </xdr:from>
    <xdr:to>
      <xdr:col>2</xdr:col>
      <xdr:colOff>6569</xdr:colOff>
      <xdr:row>21</xdr:row>
      <xdr:rowOff>126861</xdr:rowOff>
    </xdr:to>
    <xdr:grpSp>
      <xdr:nvGrpSpPr>
        <xdr:cNvPr id="2" name="Group 39">
          <a:extLst>
            <a:ext uri="{FF2B5EF4-FFF2-40B4-BE49-F238E27FC236}">
              <a16:creationId xmlns="" xmlns:a16="http://schemas.microsoft.com/office/drawing/2014/main" id="{0956454E-9AEB-481F-A8D7-084867FBC7C2}"/>
            </a:ext>
          </a:extLst>
        </xdr:cNvPr>
        <xdr:cNvGrpSpPr>
          <a:grpSpLocks/>
        </xdr:cNvGrpSpPr>
      </xdr:nvGrpSpPr>
      <xdr:grpSpPr bwMode="auto">
        <a:xfrm>
          <a:off x="125406" y="2932673"/>
          <a:ext cx="1097432" cy="1180034"/>
          <a:chOff x="10" y="236"/>
          <a:chExt cx="92" cy="105"/>
        </a:xfrm>
      </xdr:grpSpPr>
      <xdr:sp macro="" textlink="">
        <xdr:nvSpPr>
          <xdr:cNvPr id="3" name="Rectangle 9">
            <a:extLst>
              <a:ext uri="{FF2B5EF4-FFF2-40B4-BE49-F238E27FC236}">
                <a16:creationId xmlns="" xmlns:a16="http://schemas.microsoft.com/office/drawing/2014/main" id="{9EC1A06C-2430-4AC6-A2D4-4FB14FB2D3FE}"/>
              </a:ext>
            </a:extLst>
          </xdr:cNvPr>
          <xdr:cNvSpPr>
            <a:spLocks noChangeArrowheads="1"/>
          </xdr:cNvSpPr>
        </xdr:nvSpPr>
        <xdr:spPr bwMode="auto">
          <a:xfrm>
            <a:off x="10" y="238"/>
            <a:ext cx="91" cy="101"/>
          </a:xfrm>
          <a:prstGeom prst="rect">
            <a:avLst/>
          </a:prstGeom>
          <a:solidFill>
            <a:schemeClr val="bg1">
              <a:lumMod val="95000"/>
            </a:schemeClr>
          </a:solidFill>
          <a:ln w="9525">
            <a:solidFill>
              <a:srgbClr val="000000"/>
            </a:solidFill>
            <a:miter lim="800000"/>
            <a:headEnd/>
            <a:tailEnd/>
          </a:ln>
        </xdr:spPr>
      </xdr:sp>
      <xdr:sp macro="" textlink="">
        <xdr:nvSpPr>
          <xdr:cNvPr id="4" name="Rectangle 10">
            <a:extLst>
              <a:ext uri="{FF2B5EF4-FFF2-40B4-BE49-F238E27FC236}">
                <a16:creationId xmlns="" xmlns:a16="http://schemas.microsoft.com/office/drawing/2014/main" id="{E87C3CAF-16E6-49BA-888B-551DC1ACB6CD}"/>
              </a:ext>
            </a:extLst>
          </xdr:cNvPr>
          <xdr:cNvSpPr>
            <a:spLocks noChangeArrowheads="1"/>
          </xdr:cNvSpPr>
        </xdr:nvSpPr>
        <xdr:spPr bwMode="auto">
          <a:xfrm>
            <a:off x="17" y="243"/>
            <a:ext cx="27" cy="27"/>
          </a:xfrm>
          <a:prstGeom prst="rect">
            <a:avLst/>
          </a:prstGeom>
          <a:solidFill>
            <a:schemeClr val="bg2">
              <a:lumMod val="75000"/>
            </a:schemeClr>
          </a:solidFill>
          <a:ln w="9525">
            <a:solidFill>
              <a:srgbClr val="000000"/>
            </a:solidFill>
            <a:miter lim="800000"/>
            <a:headEnd/>
            <a:tailEnd/>
          </a:ln>
        </xdr:spPr>
      </xdr:sp>
      <xdr:sp macro="" textlink="">
        <xdr:nvSpPr>
          <xdr:cNvPr id="5" name="Rectangle 11">
            <a:extLst>
              <a:ext uri="{FF2B5EF4-FFF2-40B4-BE49-F238E27FC236}">
                <a16:creationId xmlns="" xmlns:a16="http://schemas.microsoft.com/office/drawing/2014/main" id="{A52B4223-A6C9-475A-9CCA-FF983D5C39E3}"/>
              </a:ext>
            </a:extLst>
          </xdr:cNvPr>
          <xdr:cNvSpPr>
            <a:spLocks noChangeArrowheads="1"/>
          </xdr:cNvSpPr>
        </xdr:nvSpPr>
        <xdr:spPr bwMode="auto">
          <a:xfrm>
            <a:off x="17" y="275"/>
            <a:ext cx="27" cy="59"/>
          </a:xfrm>
          <a:prstGeom prst="rect">
            <a:avLst/>
          </a:prstGeom>
          <a:solidFill>
            <a:schemeClr val="bg2">
              <a:lumMod val="75000"/>
            </a:schemeClr>
          </a:solidFill>
          <a:ln w="9525">
            <a:solidFill>
              <a:srgbClr val="000000"/>
            </a:solidFill>
            <a:miter lim="800000"/>
            <a:headEnd/>
            <a:tailEnd/>
          </a:ln>
        </xdr:spPr>
      </xdr:sp>
      <xdr:sp macro="" textlink="">
        <xdr:nvSpPr>
          <xdr:cNvPr id="6" name="Rectangle 12">
            <a:extLst>
              <a:ext uri="{FF2B5EF4-FFF2-40B4-BE49-F238E27FC236}">
                <a16:creationId xmlns="" xmlns:a16="http://schemas.microsoft.com/office/drawing/2014/main" id="{B860CAC8-DEE8-4A98-8319-8E95B101920F}"/>
              </a:ext>
            </a:extLst>
          </xdr:cNvPr>
          <xdr:cNvSpPr>
            <a:spLocks noChangeArrowheads="1"/>
          </xdr:cNvSpPr>
        </xdr:nvSpPr>
        <xdr:spPr bwMode="auto">
          <a:xfrm>
            <a:off x="54" y="252"/>
            <a:ext cx="5" cy="18"/>
          </a:xfrm>
          <a:prstGeom prst="rect">
            <a:avLst/>
          </a:prstGeom>
          <a:solidFill>
            <a:srgbClr val="FF0000"/>
          </a:solidFill>
          <a:ln w="6350">
            <a:solidFill>
              <a:srgbClr val="000000"/>
            </a:solidFill>
            <a:miter lim="800000"/>
            <a:headEnd/>
            <a:tailEnd/>
          </a:ln>
        </xdr:spPr>
      </xdr:sp>
      <xdr:sp macro="" textlink="">
        <xdr:nvSpPr>
          <xdr:cNvPr id="7" name="Rectangle 13">
            <a:extLst>
              <a:ext uri="{FF2B5EF4-FFF2-40B4-BE49-F238E27FC236}">
                <a16:creationId xmlns="" xmlns:a16="http://schemas.microsoft.com/office/drawing/2014/main" id="{E860FAAD-9357-4B86-8E50-EE8995758BEE}"/>
              </a:ext>
            </a:extLst>
          </xdr:cNvPr>
          <xdr:cNvSpPr>
            <a:spLocks noChangeArrowheads="1"/>
          </xdr:cNvSpPr>
        </xdr:nvSpPr>
        <xdr:spPr bwMode="auto">
          <a:xfrm>
            <a:off x="64" y="252"/>
            <a:ext cx="5" cy="18"/>
          </a:xfrm>
          <a:prstGeom prst="rect">
            <a:avLst/>
          </a:prstGeom>
          <a:solidFill>
            <a:srgbClr val="FF0000"/>
          </a:solidFill>
          <a:ln w="6350">
            <a:solidFill>
              <a:srgbClr val="000000"/>
            </a:solidFill>
            <a:miter lim="800000"/>
            <a:headEnd/>
            <a:tailEnd/>
          </a:ln>
        </xdr:spPr>
      </xdr:sp>
      <xdr:sp macro="" textlink="">
        <xdr:nvSpPr>
          <xdr:cNvPr id="8" name="Rectangle 14">
            <a:extLst>
              <a:ext uri="{FF2B5EF4-FFF2-40B4-BE49-F238E27FC236}">
                <a16:creationId xmlns="" xmlns:a16="http://schemas.microsoft.com/office/drawing/2014/main" id="{1A154775-5942-4342-98D1-5F75FAFC4997}"/>
              </a:ext>
            </a:extLst>
          </xdr:cNvPr>
          <xdr:cNvSpPr>
            <a:spLocks noChangeArrowheads="1"/>
          </xdr:cNvSpPr>
        </xdr:nvSpPr>
        <xdr:spPr bwMode="auto">
          <a:xfrm>
            <a:off x="74" y="252"/>
            <a:ext cx="5" cy="18"/>
          </a:xfrm>
          <a:prstGeom prst="rect">
            <a:avLst/>
          </a:prstGeom>
          <a:solidFill>
            <a:srgbClr val="FF0000"/>
          </a:solidFill>
          <a:ln w="6350">
            <a:solidFill>
              <a:srgbClr val="000000"/>
            </a:solidFill>
            <a:miter lim="800000"/>
            <a:headEnd/>
            <a:tailEnd/>
          </a:ln>
        </xdr:spPr>
      </xdr:sp>
      <xdr:sp macro="" textlink="">
        <xdr:nvSpPr>
          <xdr:cNvPr id="9" name="Rectangle 15">
            <a:extLst>
              <a:ext uri="{FF2B5EF4-FFF2-40B4-BE49-F238E27FC236}">
                <a16:creationId xmlns="" xmlns:a16="http://schemas.microsoft.com/office/drawing/2014/main" id="{E146D2A8-6735-4C95-9AC7-3BA3987105B8}"/>
              </a:ext>
            </a:extLst>
          </xdr:cNvPr>
          <xdr:cNvSpPr>
            <a:spLocks noChangeArrowheads="1"/>
          </xdr:cNvSpPr>
        </xdr:nvSpPr>
        <xdr:spPr bwMode="auto">
          <a:xfrm>
            <a:off x="84" y="252"/>
            <a:ext cx="5" cy="18"/>
          </a:xfrm>
          <a:prstGeom prst="rect">
            <a:avLst/>
          </a:prstGeom>
          <a:solidFill>
            <a:srgbClr val="FF0000"/>
          </a:solidFill>
          <a:ln w="6350">
            <a:solidFill>
              <a:srgbClr val="000000"/>
            </a:solidFill>
            <a:miter lim="800000"/>
            <a:headEnd/>
            <a:tailEnd/>
          </a:ln>
        </xdr:spPr>
      </xdr:sp>
      <xdr:sp macro="" textlink="">
        <xdr:nvSpPr>
          <xdr:cNvPr id="10" name="Rectangle 16">
            <a:extLst>
              <a:ext uri="{FF2B5EF4-FFF2-40B4-BE49-F238E27FC236}">
                <a16:creationId xmlns="" xmlns:a16="http://schemas.microsoft.com/office/drawing/2014/main" id="{31FFC8FA-75F5-4E85-8650-9EAEE5A504C1}"/>
              </a:ext>
            </a:extLst>
          </xdr:cNvPr>
          <xdr:cNvSpPr>
            <a:spLocks noChangeArrowheads="1"/>
          </xdr:cNvSpPr>
        </xdr:nvSpPr>
        <xdr:spPr bwMode="auto">
          <a:xfrm>
            <a:off x="51" y="247"/>
            <a:ext cx="41" cy="4"/>
          </a:xfrm>
          <a:prstGeom prst="rect">
            <a:avLst/>
          </a:prstGeom>
          <a:solidFill>
            <a:srgbClr val="FF0000"/>
          </a:solidFill>
          <a:ln w="6350">
            <a:solidFill>
              <a:srgbClr val="000000"/>
            </a:solidFill>
            <a:miter lim="800000"/>
            <a:headEnd/>
            <a:tailEnd/>
          </a:ln>
        </xdr:spPr>
      </xdr:sp>
      <xdr:sp macro="" textlink="">
        <xdr:nvSpPr>
          <xdr:cNvPr id="11" name="Text Box 17">
            <a:extLst>
              <a:ext uri="{FF2B5EF4-FFF2-40B4-BE49-F238E27FC236}">
                <a16:creationId xmlns="" xmlns:a16="http://schemas.microsoft.com/office/drawing/2014/main" id="{0A43F4C7-8915-4E20-8B72-647BDCEE6425}"/>
              </a:ext>
            </a:extLst>
          </xdr:cNvPr>
          <xdr:cNvSpPr txBox="1">
            <a:spLocks noChangeArrowheads="1"/>
          </xdr:cNvSpPr>
        </xdr:nvSpPr>
        <xdr:spPr bwMode="auto">
          <a:xfrm>
            <a:off x="83" y="236"/>
            <a:ext cx="8" cy="15"/>
          </a:xfrm>
          <a:prstGeom prst="rect">
            <a:avLst/>
          </a:prstGeom>
          <a:noFill/>
          <a:ln w="9525">
            <a:noFill/>
            <a:miter lim="800000"/>
            <a:headEnd/>
            <a:tailEnd/>
          </a:ln>
        </xdr:spPr>
        <xdr:txBody>
          <a:bodyPr wrap="none" lIns="18288" tIns="18288" rIns="18288" bIns="18288" anchor="ctr" upright="1">
            <a:spAutoFit/>
          </a:bodyPr>
          <a:lstStyle/>
          <a:p>
            <a:pPr algn="ctr" rtl="0">
              <a:defRPr sz="1000"/>
            </a:pPr>
            <a:r>
              <a:rPr lang="en-US" sz="500" b="0" i="0" strike="noStrike">
                <a:solidFill>
                  <a:srgbClr val="000000"/>
                </a:solidFill>
                <a:latin typeface="Arial"/>
                <a:cs typeface="Arial"/>
              </a:rPr>
              <a:t>4</a:t>
            </a:r>
          </a:p>
        </xdr:txBody>
      </xdr:sp>
      <xdr:sp macro="" textlink="">
        <xdr:nvSpPr>
          <xdr:cNvPr id="12" name="Text Box 18">
            <a:extLst>
              <a:ext uri="{FF2B5EF4-FFF2-40B4-BE49-F238E27FC236}">
                <a16:creationId xmlns="" xmlns:a16="http://schemas.microsoft.com/office/drawing/2014/main" id="{FFF8D0E8-EF22-44E4-AF4B-9B63354CD274}"/>
              </a:ext>
            </a:extLst>
          </xdr:cNvPr>
          <xdr:cNvSpPr txBox="1">
            <a:spLocks noChangeArrowheads="1"/>
          </xdr:cNvSpPr>
        </xdr:nvSpPr>
        <xdr:spPr bwMode="auto">
          <a:xfrm>
            <a:off x="73" y="236"/>
            <a:ext cx="8" cy="15"/>
          </a:xfrm>
          <a:prstGeom prst="rect">
            <a:avLst/>
          </a:prstGeom>
          <a:noFill/>
          <a:ln w="9525">
            <a:noFill/>
            <a:miter lim="800000"/>
            <a:headEnd/>
            <a:tailEnd/>
          </a:ln>
        </xdr:spPr>
        <xdr:txBody>
          <a:bodyPr wrap="none" lIns="18288" tIns="18288" rIns="18288" bIns="18288" anchor="ctr" upright="1">
            <a:spAutoFit/>
          </a:bodyPr>
          <a:lstStyle/>
          <a:p>
            <a:pPr algn="ctr" rtl="0">
              <a:defRPr sz="1000"/>
            </a:pPr>
            <a:r>
              <a:rPr lang="en-US" sz="500" b="0" i="0" strike="noStrike">
                <a:solidFill>
                  <a:srgbClr val="000000"/>
                </a:solidFill>
                <a:latin typeface="Arial"/>
                <a:cs typeface="Arial"/>
              </a:rPr>
              <a:t>3</a:t>
            </a:r>
          </a:p>
        </xdr:txBody>
      </xdr:sp>
      <xdr:sp macro="" textlink="">
        <xdr:nvSpPr>
          <xdr:cNvPr id="13" name="Text Box 19">
            <a:extLst>
              <a:ext uri="{FF2B5EF4-FFF2-40B4-BE49-F238E27FC236}">
                <a16:creationId xmlns="" xmlns:a16="http://schemas.microsoft.com/office/drawing/2014/main" id="{29C31B6A-631F-49AE-808B-D3673807195E}"/>
              </a:ext>
            </a:extLst>
          </xdr:cNvPr>
          <xdr:cNvSpPr txBox="1">
            <a:spLocks noChangeArrowheads="1"/>
          </xdr:cNvSpPr>
        </xdr:nvSpPr>
        <xdr:spPr bwMode="auto">
          <a:xfrm>
            <a:off x="63" y="236"/>
            <a:ext cx="8" cy="15"/>
          </a:xfrm>
          <a:prstGeom prst="rect">
            <a:avLst/>
          </a:prstGeom>
          <a:noFill/>
          <a:ln w="9525">
            <a:noFill/>
            <a:miter lim="800000"/>
            <a:headEnd/>
            <a:tailEnd/>
          </a:ln>
        </xdr:spPr>
        <xdr:txBody>
          <a:bodyPr wrap="none" lIns="18288" tIns="18288" rIns="18288" bIns="18288" anchor="ctr" upright="1">
            <a:spAutoFit/>
          </a:bodyPr>
          <a:lstStyle/>
          <a:p>
            <a:pPr algn="ctr" rtl="0">
              <a:defRPr sz="1000"/>
            </a:pPr>
            <a:r>
              <a:rPr lang="en-US" sz="500" b="0" i="0" strike="noStrike">
                <a:solidFill>
                  <a:srgbClr val="000000"/>
                </a:solidFill>
                <a:latin typeface="Arial"/>
                <a:cs typeface="Arial"/>
              </a:rPr>
              <a:t>2</a:t>
            </a:r>
          </a:p>
        </xdr:txBody>
      </xdr:sp>
      <xdr:sp macro="" textlink="">
        <xdr:nvSpPr>
          <xdr:cNvPr id="14" name="Text Box 20">
            <a:extLst>
              <a:ext uri="{FF2B5EF4-FFF2-40B4-BE49-F238E27FC236}">
                <a16:creationId xmlns="" xmlns:a16="http://schemas.microsoft.com/office/drawing/2014/main" id="{56E9CD44-3739-49F7-8527-641EB67D9AE6}"/>
              </a:ext>
            </a:extLst>
          </xdr:cNvPr>
          <xdr:cNvSpPr txBox="1">
            <a:spLocks noChangeArrowheads="1"/>
          </xdr:cNvSpPr>
        </xdr:nvSpPr>
        <xdr:spPr bwMode="auto">
          <a:xfrm>
            <a:off x="53" y="236"/>
            <a:ext cx="8" cy="15"/>
          </a:xfrm>
          <a:prstGeom prst="rect">
            <a:avLst/>
          </a:prstGeom>
          <a:noFill/>
          <a:ln w="9525">
            <a:noFill/>
            <a:miter lim="800000"/>
            <a:headEnd/>
            <a:tailEnd/>
          </a:ln>
        </xdr:spPr>
        <xdr:txBody>
          <a:bodyPr wrap="none" lIns="18288" tIns="18288" rIns="18288" bIns="18288" anchor="ctr" upright="1">
            <a:spAutoFit/>
          </a:bodyPr>
          <a:lstStyle/>
          <a:p>
            <a:pPr algn="ctr" rtl="0">
              <a:defRPr sz="1000"/>
            </a:pPr>
            <a:r>
              <a:rPr lang="en-US" sz="500" b="0" i="0" strike="noStrike">
                <a:solidFill>
                  <a:srgbClr val="000000"/>
                </a:solidFill>
                <a:latin typeface="Arial"/>
                <a:cs typeface="Arial"/>
              </a:rPr>
              <a:t>1</a:t>
            </a:r>
          </a:p>
        </xdr:txBody>
      </xdr:sp>
      <xdr:sp macro="" textlink="">
        <xdr:nvSpPr>
          <xdr:cNvPr id="15" name="Text Box 21">
            <a:extLst>
              <a:ext uri="{FF2B5EF4-FFF2-40B4-BE49-F238E27FC236}">
                <a16:creationId xmlns="" xmlns:a16="http://schemas.microsoft.com/office/drawing/2014/main" id="{C923A21D-AA4B-442C-AC7A-5D0BD0CBEC53}"/>
              </a:ext>
            </a:extLst>
          </xdr:cNvPr>
          <xdr:cNvSpPr txBox="1">
            <a:spLocks noChangeArrowheads="1"/>
          </xdr:cNvSpPr>
        </xdr:nvSpPr>
        <xdr:spPr bwMode="auto">
          <a:xfrm>
            <a:off x="93" y="242"/>
            <a:ext cx="9" cy="15"/>
          </a:xfrm>
          <a:prstGeom prst="rect">
            <a:avLst/>
          </a:prstGeom>
          <a:noFill/>
          <a:ln w="9525">
            <a:noFill/>
            <a:miter lim="800000"/>
            <a:headEnd/>
            <a:tailEnd/>
          </a:ln>
        </xdr:spPr>
        <xdr:txBody>
          <a:bodyPr wrap="none" lIns="18288" tIns="18288" rIns="18288" bIns="18288" anchor="ctr" upright="1">
            <a:spAutoFit/>
          </a:bodyPr>
          <a:lstStyle/>
          <a:p>
            <a:pPr algn="ctr" rtl="0">
              <a:defRPr sz="1000"/>
            </a:pPr>
            <a:r>
              <a:rPr lang="en-US" sz="500" b="0" i="0" strike="noStrike">
                <a:solidFill>
                  <a:srgbClr val="000000"/>
                </a:solidFill>
                <a:latin typeface="Arial"/>
                <a:cs typeface="Arial"/>
              </a:rPr>
              <a:t>R</a:t>
            </a:r>
          </a:p>
        </xdr:txBody>
      </xdr:sp>
      <xdr:sp macro="" textlink="">
        <xdr:nvSpPr>
          <xdr:cNvPr id="16" name="Rectangle 22">
            <a:extLst>
              <a:ext uri="{FF2B5EF4-FFF2-40B4-BE49-F238E27FC236}">
                <a16:creationId xmlns="" xmlns:a16="http://schemas.microsoft.com/office/drawing/2014/main" id="{21F428DD-0103-4635-85D7-4352D55FA163}"/>
              </a:ext>
            </a:extLst>
          </xdr:cNvPr>
          <xdr:cNvSpPr>
            <a:spLocks noChangeArrowheads="1"/>
          </xdr:cNvSpPr>
        </xdr:nvSpPr>
        <xdr:spPr bwMode="auto">
          <a:xfrm>
            <a:off x="54" y="280"/>
            <a:ext cx="5" cy="18"/>
          </a:xfrm>
          <a:prstGeom prst="rect">
            <a:avLst/>
          </a:prstGeom>
          <a:solidFill>
            <a:srgbClr val="FFFF00"/>
          </a:solidFill>
          <a:ln w="6350">
            <a:solidFill>
              <a:srgbClr val="000000"/>
            </a:solidFill>
            <a:miter lim="800000"/>
            <a:headEnd/>
            <a:tailEnd/>
          </a:ln>
        </xdr:spPr>
      </xdr:sp>
      <xdr:sp macro="" textlink="">
        <xdr:nvSpPr>
          <xdr:cNvPr id="17" name="Rectangle 23">
            <a:extLst>
              <a:ext uri="{FF2B5EF4-FFF2-40B4-BE49-F238E27FC236}">
                <a16:creationId xmlns="" xmlns:a16="http://schemas.microsoft.com/office/drawing/2014/main" id="{0C6B7344-F8D6-455D-A6C9-8BCDB430C6DB}"/>
              </a:ext>
            </a:extLst>
          </xdr:cNvPr>
          <xdr:cNvSpPr>
            <a:spLocks noChangeArrowheads="1"/>
          </xdr:cNvSpPr>
        </xdr:nvSpPr>
        <xdr:spPr bwMode="auto">
          <a:xfrm>
            <a:off x="64" y="280"/>
            <a:ext cx="5" cy="18"/>
          </a:xfrm>
          <a:prstGeom prst="rect">
            <a:avLst/>
          </a:prstGeom>
          <a:solidFill>
            <a:srgbClr val="FFFF00"/>
          </a:solidFill>
          <a:ln w="6350">
            <a:solidFill>
              <a:srgbClr val="000000"/>
            </a:solidFill>
            <a:miter lim="800000"/>
            <a:headEnd/>
            <a:tailEnd/>
          </a:ln>
        </xdr:spPr>
      </xdr:sp>
      <xdr:sp macro="" textlink="">
        <xdr:nvSpPr>
          <xdr:cNvPr id="18" name="Rectangle 24">
            <a:extLst>
              <a:ext uri="{FF2B5EF4-FFF2-40B4-BE49-F238E27FC236}">
                <a16:creationId xmlns="" xmlns:a16="http://schemas.microsoft.com/office/drawing/2014/main" id="{7A1B3A60-1B7F-45FF-8709-A27D66D44BBD}"/>
              </a:ext>
            </a:extLst>
          </xdr:cNvPr>
          <xdr:cNvSpPr>
            <a:spLocks noChangeArrowheads="1"/>
          </xdr:cNvSpPr>
        </xdr:nvSpPr>
        <xdr:spPr bwMode="auto">
          <a:xfrm>
            <a:off x="74" y="280"/>
            <a:ext cx="5" cy="18"/>
          </a:xfrm>
          <a:prstGeom prst="rect">
            <a:avLst/>
          </a:prstGeom>
          <a:solidFill>
            <a:srgbClr val="FFFF00"/>
          </a:solidFill>
          <a:ln w="6350">
            <a:solidFill>
              <a:srgbClr val="000000"/>
            </a:solidFill>
            <a:miter lim="800000"/>
            <a:headEnd/>
            <a:tailEnd/>
          </a:ln>
        </xdr:spPr>
      </xdr:sp>
      <xdr:sp macro="" textlink="">
        <xdr:nvSpPr>
          <xdr:cNvPr id="19" name="Rectangle 25">
            <a:extLst>
              <a:ext uri="{FF2B5EF4-FFF2-40B4-BE49-F238E27FC236}">
                <a16:creationId xmlns="" xmlns:a16="http://schemas.microsoft.com/office/drawing/2014/main" id="{28B2C369-615B-4E47-B622-549E64847E8F}"/>
              </a:ext>
            </a:extLst>
          </xdr:cNvPr>
          <xdr:cNvSpPr>
            <a:spLocks noChangeArrowheads="1"/>
          </xdr:cNvSpPr>
        </xdr:nvSpPr>
        <xdr:spPr bwMode="auto">
          <a:xfrm>
            <a:off x="84" y="280"/>
            <a:ext cx="5" cy="18"/>
          </a:xfrm>
          <a:prstGeom prst="rect">
            <a:avLst/>
          </a:prstGeom>
          <a:solidFill>
            <a:srgbClr val="FFFF00"/>
          </a:solidFill>
          <a:ln w="6350">
            <a:solidFill>
              <a:srgbClr val="000000"/>
            </a:solidFill>
            <a:miter lim="800000"/>
            <a:headEnd/>
            <a:tailEnd/>
          </a:ln>
        </xdr:spPr>
      </xdr:sp>
      <xdr:sp macro="" textlink="">
        <xdr:nvSpPr>
          <xdr:cNvPr id="20" name="Rectangle 26">
            <a:extLst>
              <a:ext uri="{FF2B5EF4-FFF2-40B4-BE49-F238E27FC236}">
                <a16:creationId xmlns="" xmlns:a16="http://schemas.microsoft.com/office/drawing/2014/main" id="{FF75E365-61E4-4096-B06A-2A7D272739CC}"/>
              </a:ext>
            </a:extLst>
          </xdr:cNvPr>
          <xdr:cNvSpPr>
            <a:spLocks noChangeArrowheads="1"/>
          </xdr:cNvSpPr>
        </xdr:nvSpPr>
        <xdr:spPr bwMode="auto">
          <a:xfrm>
            <a:off x="51" y="275"/>
            <a:ext cx="41" cy="4"/>
          </a:xfrm>
          <a:prstGeom prst="rect">
            <a:avLst/>
          </a:prstGeom>
          <a:solidFill>
            <a:srgbClr val="FFFF00"/>
          </a:solidFill>
          <a:ln w="6350">
            <a:solidFill>
              <a:srgbClr val="000000"/>
            </a:solidFill>
            <a:miter lim="800000"/>
            <a:headEnd/>
            <a:tailEnd/>
          </a:ln>
        </xdr:spPr>
      </xdr:sp>
      <xdr:sp macro="" textlink="">
        <xdr:nvSpPr>
          <xdr:cNvPr id="21" name="Text Box 27">
            <a:extLst>
              <a:ext uri="{FF2B5EF4-FFF2-40B4-BE49-F238E27FC236}">
                <a16:creationId xmlns="" xmlns:a16="http://schemas.microsoft.com/office/drawing/2014/main" id="{E8C018D6-54D5-4142-8980-1D88A026FCB1}"/>
              </a:ext>
            </a:extLst>
          </xdr:cNvPr>
          <xdr:cNvSpPr txBox="1">
            <a:spLocks noChangeArrowheads="1"/>
          </xdr:cNvSpPr>
        </xdr:nvSpPr>
        <xdr:spPr bwMode="auto">
          <a:xfrm>
            <a:off x="93" y="270"/>
            <a:ext cx="9" cy="15"/>
          </a:xfrm>
          <a:prstGeom prst="rect">
            <a:avLst/>
          </a:prstGeom>
          <a:noFill/>
          <a:ln w="9525">
            <a:noFill/>
            <a:miter lim="800000"/>
            <a:headEnd/>
            <a:tailEnd/>
          </a:ln>
        </xdr:spPr>
        <xdr:txBody>
          <a:bodyPr wrap="none" lIns="18288" tIns="18288" rIns="18288" bIns="18288" anchor="ctr" upright="1">
            <a:spAutoFit/>
          </a:bodyPr>
          <a:lstStyle/>
          <a:p>
            <a:pPr algn="ctr" rtl="0">
              <a:defRPr sz="1000"/>
            </a:pPr>
            <a:r>
              <a:rPr lang="en-US" sz="500" b="0" i="0" strike="noStrike">
                <a:solidFill>
                  <a:srgbClr val="000000"/>
                </a:solidFill>
                <a:latin typeface="Arial"/>
                <a:cs typeface="Arial"/>
              </a:rPr>
              <a:t>S</a:t>
            </a:r>
          </a:p>
        </xdr:txBody>
      </xdr:sp>
      <xdr:sp macro="" textlink="">
        <xdr:nvSpPr>
          <xdr:cNvPr id="22" name="Rectangle 28">
            <a:extLst>
              <a:ext uri="{FF2B5EF4-FFF2-40B4-BE49-F238E27FC236}">
                <a16:creationId xmlns="" xmlns:a16="http://schemas.microsoft.com/office/drawing/2014/main" id="{C0A9575F-9B11-42F9-B956-E783274CBEFC}"/>
              </a:ext>
            </a:extLst>
          </xdr:cNvPr>
          <xdr:cNvSpPr>
            <a:spLocks noChangeArrowheads="1"/>
          </xdr:cNvSpPr>
        </xdr:nvSpPr>
        <xdr:spPr bwMode="auto">
          <a:xfrm>
            <a:off x="55" y="309"/>
            <a:ext cx="5" cy="18"/>
          </a:xfrm>
          <a:prstGeom prst="rect">
            <a:avLst/>
          </a:prstGeom>
          <a:solidFill>
            <a:schemeClr val="tx1"/>
          </a:solidFill>
          <a:ln w="6350">
            <a:solidFill>
              <a:srgbClr val="000000"/>
            </a:solidFill>
            <a:miter lim="800000"/>
            <a:headEnd/>
            <a:tailEnd/>
          </a:ln>
        </xdr:spPr>
      </xdr:sp>
      <xdr:sp macro="" textlink="">
        <xdr:nvSpPr>
          <xdr:cNvPr id="23" name="Rectangle 29">
            <a:extLst>
              <a:ext uri="{FF2B5EF4-FFF2-40B4-BE49-F238E27FC236}">
                <a16:creationId xmlns="" xmlns:a16="http://schemas.microsoft.com/office/drawing/2014/main" id="{8FD83A57-684C-4B0F-A585-DD9534E27CE6}"/>
              </a:ext>
            </a:extLst>
          </xdr:cNvPr>
          <xdr:cNvSpPr>
            <a:spLocks noChangeArrowheads="1"/>
          </xdr:cNvSpPr>
        </xdr:nvSpPr>
        <xdr:spPr bwMode="auto">
          <a:xfrm>
            <a:off x="65" y="309"/>
            <a:ext cx="5" cy="18"/>
          </a:xfrm>
          <a:prstGeom prst="rect">
            <a:avLst/>
          </a:prstGeom>
          <a:solidFill>
            <a:schemeClr val="tx1"/>
          </a:solidFill>
          <a:ln w="6350">
            <a:solidFill>
              <a:srgbClr val="000000"/>
            </a:solidFill>
            <a:miter lim="800000"/>
            <a:headEnd/>
            <a:tailEnd/>
          </a:ln>
        </xdr:spPr>
      </xdr:sp>
      <xdr:sp macro="" textlink="">
        <xdr:nvSpPr>
          <xdr:cNvPr id="24" name="Rectangle 30">
            <a:extLst>
              <a:ext uri="{FF2B5EF4-FFF2-40B4-BE49-F238E27FC236}">
                <a16:creationId xmlns="" xmlns:a16="http://schemas.microsoft.com/office/drawing/2014/main" id="{F58DEECE-8EBD-49C0-BB33-C11CD0E479CA}"/>
              </a:ext>
            </a:extLst>
          </xdr:cNvPr>
          <xdr:cNvSpPr>
            <a:spLocks noChangeArrowheads="1"/>
          </xdr:cNvSpPr>
        </xdr:nvSpPr>
        <xdr:spPr bwMode="auto">
          <a:xfrm>
            <a:off x="75" y="309"/>
            <a:ext cx="5" cy="18"/>
          </a:xfrm>
          <a:prstGeom prst="rect">
            <a:avLst/>
          </a:prstGeom>
          <a:solidFill>
            <a:schemeClr val="tx1"/>
          </a:solidFill>
          <a:ln w="6350">
            <a:solidFill>
              <a:srgbClr val="000000"/>
            </a:solidFill>
            <a:miter lim="800000"/>
            <a:headEnd/>
            <a:tailEnd/>
          </a:ln>
        </xdr:spPr>
      </xdr:sp>
      <xdr:sp macro="" textlink="">
        <xdr:nvSpPr>
          <xdr:cNvPr id="25" name="Rectangle 31">
            <a:extLst>
              <a:ext uri="{FF2B5EF4-FFF2-40B4-BE49-F238E27FC236}">
                <a16:creationId xmlns="" xmlns:a16="http://schemas.microsoft.com/office/drawing/2014/main" id="{556C5E3F-0570-408D-80EA-FBF64A6C6790}"/>
              </a:ext>
            </a:extLst>
          </xdr:cNvPr>
          <xdr:cNvSpPr>
            <a:spLocks noChangeArrowheads="1"/>
          </xdr:cNvSpPr>
        </xdr:nvSpPr>
        <xdr:spPr bwMode="auto">
          <a:xfrm>
            <a:off x="85" y="309"/>
            <a:ext cx="5" cy="18"/>
          </a:xfrm>
          <a:prstGeom prst="rect">
            <a:avLst/>
          </a:prstGeom>
          <a:solidFill>
            <a:schemeClr val="tx1"/>
          </a:solidFill>
          <a:ln w="6350">
            <a:solidFill>
              <a:srgbClr val="000000"/>
            </a:solidFill>
            <a:miter lim="800000"/>
            <a:headEnd/>
            <a:tailEnd/>
          </a:ln>
        </xdr:spPr>
      </xdr:sp>
      <xdr:sp macro="" textlink="">
        <xdr:nvSpPr>
          <xdr:cNvPr id="26" name="Rectangle 32">
            <a:extLst>
              <a:ext uri="{FF2B5EF4-FFF2-40B4-BE49-F238E27FC236}">
                <a16:creationId xmlns="" xmlns:a16="http://schemas.microsoft.com/office/drawing/2014/main" id="{945D87BE-704E-477D-98D2-2C8B7C877681}"/>
              </a:ext>
            </a:extLst>
          </xdr:cNvPr>
          <xdr:cNvSpPr>
            <a:spLocks noChangeArrowheads="1"/>
          </xdr:cNvSpPr>
        </xdr:nvSpPr>
        <xdr:spPr bwMode="auto">
          <a:xfrm>
            <a:off x="52" y="304"/>
            <a:ext cx="41" cy="4"/>
          </a:xfrm>
          <a:prstGeom prst="rect">
            <a:avLst/>
          </a:prstGeom>
          <a:solidFill>
            <a:schemeClr val="tx1"/>
          </a:solidFill>
          <a:ln w="6350">
            <a:solidFill>
              <a:srgbClr val="000000"/>
            </a:solidFill>
            <a:miter lim="800000"/>
            <a:headEnd/>
            <a:tailEnd/>
          </a:ln>
        </xdr:spPr>
      </xdr:sp>
      <xdr:sp macro="" textlink="">
        <xdr:nvSpPr>
          <xdr:cNvPr id="27" name="Text Box 33">
            <a:extLst>
              <a:ext uri="{FF2B5EF4-FFF2-40B4-BE49-F238E27FC236}">
                <a16:creationId xmlns="" xmlns:a16="http://schemas.microsoft.com/office/drawing/2014/main" id="{BD096AA6-A293-4A17-A8C4-9501BFEC79D1}"/>
              </a:ext>
            </a:extLst>
          </xdr:cNvPr>
          <xdr:cNvSpPr txBox="1">
            <a:spLocks noChangeArrowheads="1"/>
          </xdr:cNvSpPr>
        </xdr:nvSpPr>
        <xdr:spPr bwMode="auto">
          <a:xfrm>
            <a:off x="93" y="299"/>
            <a:ext cx="9" cy="15"/>
          </a:xfrm>
          <a:prstGeom prst="rect">
            <a:avLst/>
          </a:prstGeom>
          <a:noFill/>
          <a:ln w="9525">
            <a:noFill/>
            <a:miter lim="800000"/>
            <a:headEnd/>
            <a:tailEnd/>
          </a:ln>
        </xdr:spPr>
        <xdr:txBody>
          <a:bodyPr wrap="none" lIns="18288" tIns="18288" rIns="18288" bIns="18288" anchor="ctr" upright="1">
            <a:spAutoFit/>
          </a:bodyPr>
          <a:lstStyle/>
          <a:p>
            <a:pPr algn="ctr" rtl="0">
              <a:defRPr sz="1000"/>
            </a:pPr>
            <a:r>
              <a:rPr lang="en-US" sz="500" b="0" i="0" strike="noStrike">
                <a:solidFill>
                  <a:srgbClr val="000000"/>
                </a:solidFill>
                <a:latin typeface="Arial"/>
                <a:cs typeface="Arial"/>
              </a:rPr>
              <a:t>T</a:t>
            </a:r>
          </a:p>
        </xdr:txBody>
      </xdr:sp>
      <xdr:sp macro="" textlink="">
        <xdr:nvSpPr>
          <xdr:cNvPr id="28" name="Rectangle 34">
            <a:extLst>
              <a:ext uri="{FF2B5EF4-FFF2-40B4-BE49-F238E27FC236}">
                <a16:creationId xmlns="" xmlns:a16="http://schemas.microsoft.com/office/drawing/2014/main" id="{5BB44212-8D1A-4708-8513-813B42D56567}"/>
              </a:ext>
            </a:extLst>
          </xdr:cNvPr>
          <xdr:cNvSpPr>
            <a:spLocks noChangeArrowheads="1"/>
          </xdr:cNvSpPr>
        </xdr:nvSpPr>
        <xdr:spPr bwMode="auto">
          <a:xfrm>
            <a:off x="52" y="331"/>
            <a:ext cx="41" cy="4"/>
          </a:xfrm>
          <a:prstGeom prst="rect">
            <a:avLst/>
          </a:prstGeom>
          <a:solidFill>
            <a:srgbClr val="0000FF"/>
          </a:solidFill>
          <a:ln w="6350">
            <a:solidFill>
              <a:srgbClr val="000000"/>
            </a:solidFill>
            <a:miter lim="800000"/>
            <a:headEnd/>
            <a:tailEnd/>
          </a:ln>
        </xdr:spPr>
      </xdr:sp>
      <xdr:sp macro="" textlink="">
        <xdr:nvSpPr>
          <xdr:cNvPr id="29" name="Text Box 35">
            <a:extLst>
              <a:ext uri="{FF2B5EF4-FFF2-40B4-BE49-F238E27FC236}">
                <a16:creationId xmlns="" xmlns:a16="http://schemas.microsoft.com/office/drawing/2014/main" id="{B48C32EA-BC14-4CD2-A4A0-EFB794228021}"/>
              </a:ext>
            </a:extLst>
          </xdr:cNvPr>
          <xdr:cNvSpPr txBox="1">
            <a:spLocks noChangeArrowheads="1"/>
          </xdr:cNvSpPr>
        </xdr:nvSpPr>
        <xdr:spPr bwMode="auto">
          <a:xfrm>
            <a:off x="93" y="326"/>
            <a:ext cx="9" cy="15"/>
          </a:xfrm>
          <a:prstGeom prst="rect">
            <a:avLst/>
          </a:prstGeom>
          <a:noFill/>
          <a:ln w="9525">
            <a:noFill/>
            <a:miter lim="800000"/>
            <a:headEnd/>
            <a:tailEnd/>
          </a:ln>
        </xdr:spPr>
        <xdr:txBody>
          <a:bodyPr wrap="none" lIns="18288" tIns="18288" rIns="18288" bIns="18288" anchor="ctr" upright="1">
            <a:spAutoFit/>
          </a:bodyPr>
          <a:lstStyle/>
          <a:p>
            <a:pPr algn="ctr" rtl="0">
              <a:defRPr sz="1000"/>
            </a:pPr>
            <a:r>
              <a:rPr lang="en-US" sz="500" b="0" i="0" strike="noStrike">
                <a:solidFill>
                  <a:srgbClr val="000000"/>
                </a:solidFill>
                <a:latin typeface="Arial"/>
                <a:cs typeface="Arial"/>
              </a:rPr>
              <a:t>N</a:t>
            </a:r>
          </a:p>
        </xdr:txBody>
      </xdr:sp>
      <xdr:sp macro="" textlink="">
        <xdr:nvSpPr>
          <xdr:cNvPr id="30" name="Text Box 36">
            <a:extLst>
              <a:ext uri="{FF2B5EF4-FFF2-40B4-BE49-F238E27FC236}">
                <a16:creationId xmlns="" xmlns:a16="http://schemas.microsoft.com/office/drawing/2014/main" id="{7A3DEC20-3E69-4D15-8C36-3B14BEB25B69}"/>
              </a:ext>
            </a:extLst>
          </xdr:cNvPr>
          <xdr:cNvSpPr txBox="1">
            <a:spLocks noChangeArrowheads="1"/>
          </xdr:cNvSpPr>
        </xdr:nvSpPr>
        <xdr:spPr bwMode="auto">
          <a:xfrm>
            <a:off x="16" y="242"/>
            <a:ext cx="6" cy="15"/>
          </a:xfrm>
          <a:prstGeom prst="rect">
            <a:avLst/>
          </a:prstGeom>
          <a:noFill/>
          <a:ln w="9525">
            <a:noFill/>
            <a:miter lim="800000"/>
            <a:headEnd/>
            <a:tailEnd/>
          </a:ln>
        </xdr:spPr>
        <xdr:txBody>
          <a:bodyPr wrap="none" lIns="18288" tIns="18288" rIns="18288" bIns="18288" anchor="ctr" upright="1">
            <a:spAutoFit/>
          </a:bodyPr>
          <a:lstStyle/>
          <a:p>
            <a:pPr algn="ctr" rtl="0">
              <a:defRPr sz="1000"/>
            </a:pPr>
            <a:r>
              <a:rPr lang="en-US" sz="500" b="0" i="0" strike="noStrike">
                <a:solidFill>
                  <a:srgbClr val="000000"/>
                </a:solidFill>
                <a:latin typeface="Arial"/>
                <a:cs typeface="Arial"/>
              </a:rPr>
              <a:t>I</a:t>
            </a:r>
          </a:p>
        </xdr:txBody>
      </xdr:sp>
      <xdr:sp macro="" textlink="">
        <xdr:nvSpPr>
          <xdr:cNvPr id="31" name="Oval 37">
            <a:extLst>
              <a:ext uri="{FF2B5EF4-FFF2-40B4-BE49-F238E27FC236}">
                <a16:creationId xmlns="" xmlns:a16="http://schemas.microsoft.com/office/drawing/2014/main" id="{03D94D98-AD6F-479B-A86F-FB017F6E886F}"/>
              </a:ext>
            </a:extLst>
          </xdr:cNvPr>
          <xdr:cNvSpPr>
            <a:spLocks noChangeArrowheads="1"/>
          </xdr:cNvSpPr>
        </xdr:nvSpPr>
        <xdr:spPr bwMode="auto">
          <a:xfrm>
            <a:off x="25" y="251"/>
            <a:ext cx="10" cy="10"/>
          </a:xfrm>
          <a:prstGeom prst="ellipse">
            <a:avLst/>
          </a:prstGeom>
          <a:solidFill>
            <a:srgbClr val="FFFFFF"/>
          </a:solidFill>
          <a:ln w="9525">
            <a:solidFill>
              <a:srgbClr val="000000"/>
            </a:solidFill>
            <a:round/>
            <a:headEnd/>
            <a:tailEnd/>
          </a:ln>
        </xdr:spPr>
      </xdr:sp>
      <xdr:sp macro="" textlink="">
        <xdr:nvSpPr>
          <xdr:cNvPr id="32" name="Rectangle 38">
            <a:extLst>
              <a:ext uri="{FF2B5EF4-FFF2-40B4-BE49-F238E27FC236}">
                <a16:creationId xmlns="" xmlns:a16="http://schemas.microsoft.com/office/drawing/2014/main" id="{8ED71ECF-90DF-49AA-9E3F-D2E1D83D4FB4}"/>
              </a:ext>
            </a:extLst>
          </xdr:cNvPr>
          <xdr:cNvSpPr>
            <a:spLocks noChangeArrowheads="1"/>
          </xdr:cNvSpPr>
        </xdr:nvSpPr>
        <xdr:spPr bwMode="auto">
          <a:xfrm>
            <a:off x="19" y="254"/>
            <a:ext cx="22" cy="3"/>
          </a:xfrm>
          <a:prstGeom prst="rect">
            <a:avLst/>
          </a:prstGeom>
          <a:solidFill>
            <a:srgbClr val="FFFFFF"/>
          </a:solidFill>
          <a:ln w="9525">
            <a:solidFill>
              <a:srgbClr val="000000"/>
            </a:solidFill>
            <a:miter lim="800000"/>
            <a:headEnd/>
            <a:tailEnd/>
          </a:ln>
        </xdr:spPr>
      </xdr:sp>
    </xdr:grpSp>
    <xdr:clientData/>
  </xdr:twoCellAnchor>
  <xdr:twoCellAnchor>
    <xdr:from>
      <xdr:col>1</xdr:col>
      <xdr:colOff>26276</xdr:colOff>
      <xdr:row>0</xdr:row>
      <xdr:rowOff>32845</xdr:rowOff>
    </xdr:from>
    <xdr:to>
      <xdr:col>6</xdr:col>
      <xdr:colOff>302173</xdr:colOff>
      <xdr:row>3</xdr:row>
      <xdr:rowOff>39414</xdr:rowOff>
    </xdr:to>
    <xdr:grpSp>
      <xdr:nvGrpSpPr>
        <xdr:cNvPr id="33" name="Group 32">
          <a:extLst>
            <a:ext uri="{FF2B5EF4-FFF2-40B4-BE49-F238E27FC236}">
              <a16:creationId xmlns="" xmlns:a16="http://schemas.microsoft.com/office/drawing/2014/main" id="{B1AD5F3E-4756-40D2-96B6-D87C0E9D2509}"/>
            </a:ext>
          </a:extLst>
        </xdr:cNvPr>
        <xdr:cNvGrpSpPr/>
      </xdr:nvGrpSpPr>
      <xdr:grpSpPr>
        <a:xfrm>
          <a:off x="143507" y="32845"/>
          <a:ext cx="2598531" cy="490146"/>
          <a:chOff x="0" y="0"/>
          <a:chExt cx="2180897" cy="499241"/>
        </a:xfrm>
      </xdr:grpSpPr>
      <xdr:pic>
        <xdr:nvPicPr>
          <xdr:cNvPr id="34" name="Picture 3">
            <a:extLst>
              <a:ext uri="{FF2B5EF4-FFF2-40B4-BE49-F238E27FC236}">
                <a16:creationId xmlns="" xmlns:a16="http://schemas.microsoft.com/office/drawing/2014/main" id="{1A14DB36-9396-4BC8-8056-DE31CC7B020D}"/>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365204" cy="492673"/>
          </a:xfrm>
          <a:prstGeom prst="rect">
            <a:avLst/>
          </a:prstGeom>
          <a:noFill/>
          <a:ln w="1">
            <a:noFill/>
            <a:miter lim="800000"/>
            <a:headEnd/>
            <a:tailEnd type="none" w="med" len="med"/>
          </a:ln>
          <a:effectLst/>
        </xdr:spPr>
      </xdr:pic>
      <xdr:sp macro="" textlink="">
        <xdr:nvSpPr>
          <xdr:cNvPr id="35" name="TextBox 34">
            <a:extLst>
              <a:ext uri="{FF2B5EF4-FFF2-40B4-BE49-F238E27FC236}">
                <a16:creationId xmlns="" xmlns:a16="http://schemas.microsoft.com/office/drawing/2014/main" id="{9CB38D0B-79C4-49D7-B483-7D673950E5ED}"/>
              </a:ext>
            </a:extLst>
          </xdr:cNvPr>
          <xdr:cNvSpPr txBox="1"/>
        </xdr:nvSpPr>
        <xdr:spPr>
          <a:xfrm>
            <a:off x="361292" y="13137"/>
            <a:ext cx="1819605" cy="486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a:latin typeface="Arial" pitchFamily="34" charset="0"/>
                <a:cs typeface="Arial" pitchFamily="34" charset="0"/>
              </a:rPr>
              <a:t>UIW Bangka Belitung</a:t>
            </a:r>
          </a:p>
          <a:p>
            <a:r>
              <a:rPr lang="en-US" sz="1100" b="1">
                <a:latin typeface="Arial" pitchFamily="34" charset="0"/>
                <a:cs typeface="Arial" pitchFamily="34" charset="0"/>
              </a:rPr>
              <a:t>UP3 Belitung</a:t>
            </a:r>
          </a:p>
        </xdr:txBody>
      </xdr:sp>
    </xdr:grpSp>
    <xdr:clientData/>
  </xdr:twoCellAnchor>
  <xdr:twoCellAnchor>
    <xdr:from>
      <xdr:col>5</xdr:col>
      <xdr:colOff>43543</xdr:colOff>
      <xdr:row>6</xdr:row>
      <xdr:rowOff>38101</xdr:rowOff>
    </xdr:from>
    <xdr:to>
      <xdr:col>5</xdr:col>
      <xdr:colOff>157843</xdr:colOff>
      <xdr:row>6</xdr:row>
      <xdr:rowOff>168729</xdr:rowOff>
    </xdr:to>
    <xdr:sp macro="" textlink="">
      <xdr:nvSpPr>
        <xdr:cNvPr id="36" name="Arrow: Left 35">
          <a:extLst>
            <a:ext uri="{FF2B5EF4-FFF2-40B4-BE49-F238E27FC236}">
              <a16:creationId xmlns="" xmlns:a16="http://schemas.microsoft.com/office/drawing/2014/main" id="{16727427-9B37-45EE-B878-1B31EAF5549D}"/>
            </a:ext>
          </a:extLst>
        </xdr:cNvPr>
        <xdr:cNvSpPr/>
      </xdr:nvSpPr>
      <xdr:spPr>
        <a:xfrm>
          <a:off x="2133600" y="1017815"/>
          <a:ext cx="114300" cy="130628"/>
        </a:xfrm>
        <a:prstGeom prst="leftArrow">
          <a:avLst/>
        </a:prstGeom>
        <a:noFill/>
        <a:ln w="63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ln>
              <a:solidFill>
                <a:schemeClr val="tx1"/>
              </a:solidFill>
            </a:ln>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455689</xdr:colOff>
      <xdr:row>0</xdr:row>
      <xdr:rowOff>46868</xdr:rowOff>
    </xdr:from>
    <xdr:to>
      <xdr:col>3</xdr:col>
      <xdr:colOff>1244449</xdr:colOff>
      <xdr:row>4</xdr:row>
      <xdr:rowOff>334886</xdr:rowOff>
    </xdr:to>
    <xdr:sp macro="" textlink="">
      <xdr:nvSpPr>
        <xdr:cNvPr id="2" name="Text Box 8">
          <a:extLst>
            <a:ext uri="{FF2B5EF4-FFF2-40B4-BE49-F238E27FC236}">
              <a16:creationId xmlns="" xmlns:a16="http://schemas.microsoft.com/office/drawing/2014/main" id="{00000000-0008-0000-0000-000002000000}"/>
            </a:ext>
          </a:extLst>
        </xdr:cNvPr>
        <xdr:cNvSpPr txBox="1">
          <a:spLocks noChangeArrowheads="1"/>
        </xdr:cNvSpPr>
      </xdr:nvSpPr>
      <xdr:spPr>
        <a:xfrm>
          <a:off x="1103918" y="46868"/>
          <a:ext cx="2799594" cy="1518331"/>
        </a:xfrm>
        <a:prstGeom prst="rect">
          <a:avLst/>
        </a:prstGeom>
        <a:noFill/>
        <a:ln w="9525">
          <a:noFill/>
          <a:miter lim="800000"/>
        </a:ln>
      </xdr:spPr>
      <xdr:txBody>
        <a:bodyPr wrap="none" lIns="18288" tIns="22860" rIns="0" bIns="0" anchor="t" upright="1">
          <a:noAutofit/>
        </a:bodyPr>
        <a:lstStyle/>
        <a:p>
          <a:pPr algn="l" rtl="0">
            <a:defRPr sz="1000"/>
          </a:pPr>
          <a:r>
            <a:rPr lang="en-US" sz="1800" b="1" i="0" strike="noStrike">
              <a:solidFill>
                <a:srgbClr val="000000"/>
              </a:solidFill>
              <a:latin typeface="Bookman Old Style" panose="02050604050505020204" pitchFamily="18" charset="0"/>
              <a:cs typeface="Arial" panose="020B0604020202020204"/>
            </a:rPr>
            <a:t>PT PLN (PERSERO)</a:t>
          </a:r>
        </a:p>
        <a:p>
          <a:pPr algn="l" rtl="0">
            <a:defRPr sz="1000"/>
          </a:pPr>
          <a:r>
            <a:rPr lang="en-US" sz="1800" b="1" i="0" strike="noStrike">
              <a:solidFill>
                <a:srgbClr val="000000"/>
              </a:solidFill>
              <a:latin typeface="Bookman Old Style" panose="02050604050505020204" pitchFamily="18" charset="0"/>
              <a:cs typeface="Arial" panose="020B0604020202020204"/>
            </a:rPr>
            <a:t>UIW BANGKA BELITUNG</a:t>
          </a:r>
        </a:p>
        <a:p>
          <a:pPr algn="l" rtl="0">
            <a:defRPr sz="1000"/>
          </a:pPr>
          <a:r>
            <a:rPr lang="en-US" sz="1800" b="1" i="0" strike="noStrike">
              <a:solidFill>
                <a:srgbClr val="000000"/>
              </a:solidFill>
              <a:latin typeface="Bookman Old Style" panose="02050604050505020204" pitchFamily="18" charset="0"/>
              <a:cs typeface="Arial" panose="020B0604020202020204"/>
            </a:rPr>
            <a:t>UP3 BELITUNG</a:t>
          </a:r>
        </a:p>
        <a:p>
          <a:pPr algn="l" rtl="0">
            <a:defRPr sz="1000"/>
          </a:pPr>
          <a:endParaRPr lang="en-US" sz="1800" b="1" i="0" strike="noStrike">
            <a:solidFill>
              <a:srgbClr val="000000"/>
            </a:solidFill>
            <a:latin typeface="Bookman Old Style" panose="02050604050505020204" pitchFamily="18" charset="0"/>
            <a:cs typeface="Arial" panose="020B0604020202020204"/>
          </a:endParaRPr>
        </a:p>
        <a:p>
          <a:pPr algn="l" rtl="0">
            <a:defRPr sz="1000"/>
          </a:pPr>
          <a:endParaRPr lang="en-US" sz="1800" b="1" i="0" strike="noStrike">
            <a:solidFill>
              <a:srgbClr val="000000"/>
            </a:solidFill>
            <a:latin typeface="Bookman Old Style" panose="02050604050505020204" pitchFamily="18" charset="0"/>
            <a:cs typeface="Arial" panose="020B0604020202020204"/>
          </a:endParaRPr>
        </a:p>
      </xdr:txBody>
    </xdr:sp>
    <xdr:clientData/>
  </xdr:twoCellAnchor>
  <xdr:twoCellAnchor editAs="oneCell">
    <xdr:from>
      <xdr:col>0</xdr:col>
      <xdr:colOff>1</xdr:colOff>
      <xdr:row>0</xdr:row>
      <xdr:rowOff>27215</xdr:rowOff>
    </xdr:from>
    <xdr:to>
      <xdr:col>1</xdr:col>
      <xdr:colOff>492126</xdr:colOff>
      <xdr:row>3</xdr:row>
      <xdr:rowOff>428625</xdr:rowOff>
    </xdr:to>
    <xdr:pic>
      <xdr:nvPicPr>
        <xdr:cNvPr id="3" name="Picture 2">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27215"/>
          <a:ext cx="1143000" cy="10205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150284</xdr:colOff>
      <xdr:row>0</xdr:row>
      <xdr:rowOff>81643</xdr:rowOff>
    </xdr:from>
    <xdr:to>
      <xdr:col>2</xdr:col>
      <xdr:colOff>1796143</xdr:colOff>
      <xdr:row>3</xdr:row>
      <xdr:rowOff>136072</xdr:rowOff>
    </xdr:to>
    <xdr:sp macro="" textlink="">
      <xdr:nvSpPr>
        <xdr:cNvPr id="2" name="Text Box 8">
          <a:extLst>
            <a:ext uri="{FF2B5EF4-FFF2-40B4-BE49-F238E27FC236}">
              <a16:creationId xmlns="" xmlns:a16="http://schemas.microsoft.com/office/drawing/2014/main" id="{00000000-0008-0000-0100-000002000000}"/>
            </a:ext>
          </a:extLst>
        </xdr:cNvPr>
        <xdr:cNvSpPr txBox="1">
          <a:spLocks noChangeArrowheads="1"/>
        </xdr:cNvSpPr>
      </xdr:nvSpPr>
      <xdr:spPr>
        <a:xfrm>
          <a:off x="803427" y="81643"/>
          <a:ext cx="2625573" cy="666750"/>
        </a:xfrm>
        <a:prstGeom prst="rect">
          <a:avLst/>
        </a:prstGeom>
        <a:noFill/>
        <a:ln w="9525">
          <a:noFill/>
          <a:miter lim="800000"/>
        </a:ln>
      </xdr:spPr>
      <xdr:txBody>
        <a:bodyPr wrap="none" lIns="18288" tIns="22860" rIns="0" bIns="0" anchor="t" upright="1">
          <a:noAutofit/>
        </a:bodyPr>
        <a:lstStyle/>
        <a:p>
          <a:pPr algn="l" rtl="0">
            <a:defRPr sz="1000"/>
          </a:pPr>
          <a:r>
            <a:rPr lang="en-US" sz="1200" b="1" i="0" strike="noStrike">
              <a:solidFill>
                <a:srgbClr val="000000"/>
              </a:solidFill>
              <a:latin typeface="Bookman Old Style" panose="02050604050505020204" pitchFamily="18" charset="0"/>
              <a:cs typeface="Arial" panose="020B0604020202020204"/>
            </a:rPr>
            <a:t>PT PLN (PERSERO)</a:t>
          </a:r>
        </a:p>
        <a:p>
          <a:pPr algn="l" rtl="0">
            <a:defRPr sz="1000"/>
          </a:pPr>
          <a:r>
            <a:rPr lang="en-US" sz="1200" b="1" i="0" strike="noStrike">
              <a:solidFill>
                <a:srgbClr val="000000"/>
              </a:solidFill>
              <a:latin typeface="Bookman Old Style" panose="02050604050505020204" pitchFamily="18" charset="0"/>
              <a:cs typeface="Arial" panose="020B0604020202020204"/>
            </a:rPr>
            <a:t>UIW BANGKA BELITUNG</a:t>
          </a:r>
        </a:p>
        <a:p>
          <a:pPr algn="l" rtl="0">
            <a:defRPr sz="1000"/>
          </a:pPr>
          <a:r>
            <a:rPr lang="en-US" sz="1200" b="1" i="0" strike="noStrike">
              <a:solidFill>
                <a:srgbClr val="000000"/>
              </a:solidFill>
              <a:latin typeface="Bookman Old Style" panose="02050604050505020204" pitchFamily="18" charset="0"/>
              <a:cs typeface="Arial" panose="020B0604020202020204"/>
            </a:rPr>
            <a:t>UP3 BELITUNG</a:t>
          </a:r>
        </a:p>
        <a:p>
          <a:pPr algn="l" rtl="0">
            <a:defRPr sz="1000"/>
          </a:pPr>
          <a:endParaRPr lang="en-US" sz="1200" b="1" i="0" strike="noStrike">
            <a:solidFill>
              <a:srgbClr val="000000"/>
            </a:solidFill>
            <a:latin typeface="Bookman Old Style" panose="02050604050505020204" pitchFamily="18" charset="0"/>
            <a:cs typeface="Arial" panose="020B0604020202020204"/>
          </a:endParaRPr>
        </a:p>
      </xdr:txBody>
    </xdr:sp>
    <xdr:clientData/>
  </xdr:twoCellAnchor>
  <xdr:twoCellAnchor editAs="oneCell">
    <xdr:from>
      <xdr:col>0</xdr:col>
      <xdr:colOff>0</xdr:colOff>
      <xdr:row>0</xdr:row>
      <xdr:rowOff>27215</xdr:rowOff>
    </xdr:from>
    <xdr:to>
      <xdr:col>1</xdr:col>
      <xdr:colOff>155237</xdr:colOff>
      <xdr:row>3</xdr:row>
      <xdr:rowOff>36740</xdr:rowOff>
    </xdr:to>
    <xdr:pic>
      <xdr:nvPicPr>
        <xdr:cNvPr id="3" name="Picture 2">
          <a:extLst>
            <a:ext uri="{FF2B5EF4-FFF2-40B4-BE49-F238E27FC236}">
              <a16:creationId xmlns="" xmlns:a16="http://schemas.microsoft.com/office/drawing/2014/main" id="{00000000-0008-0000-0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7215"/>
          <a:ext cx="762115" cy="609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xdr:col>
      <xdr:colOff>1850333</xdr:colOff>
      <xdr:row>8</xdr:row>
      <xdr:rowOff>112210</xdr:rowOff>
    </xdr:from>
    <xdr:ext cx="4890891" cy="937629"/>
    <xdr:sp macro="" textlink="">
      <xdr:nvSpPr>
        <xdr:cNvPr id="2" name="Rectangle 1">
          <a:extLst>
            <a:ext uri="{FF2B5EF4-FFF2-40B4-BE49-F238E27FC236}">
              <a16:creationId xmlns="" xmlns:a16="http://schemas.microsoft.com/office/drawing/2014/main" id="{F3B4B7EF-8CA4-45B1-97EE-B78C1233E7FB}"/>
            </a:ext>
          </a:extLst>
        </xdr:cNvPr>
        <xdr:cNvSpPr/>
      </xdr:nvSpPr>
      <xdr:spPr>
        <a:xfrm>
          <a:off x="2459933" y="2283910"/>
          <a:ext cx="4890891" cy="937629"/>
        </a:xfrm>
        <a:prstGeom prst="rect">
          <a:avLst/>
        </a:prstGeom>
        <a:noFill/>
      </xdr:spPr>
      <xdr:txBody>
        <a:bodyPr wrap="none" lIns="91440" tIns="45720" rIns="91440" bIns="45720">
          <a:spAutoFit/>
        </a:bodyPr>
        <a:lstStyle/>
        <a:p>
          <a:pPr algn="ctr"/>
          <a:r>
            <a:rPr lang="en-US" sz="5400" b="0" cap="none" spc="0">
              <a:ln w="0"/>
              <a:solidFill>
                <a:srgbClr val="0070C0"/>
              </a:solidFill>
              <a:effectLst>
                <a:outerShdw blurRad="38100" dist="25400" dir="5400000" algn="ctr" rotWithShape="0">
                  <a:srgbClr val="6E747A">
                    <a:alpha val="43000"/>
                  </a:srgbClr>
                </a:outerShdw>
              </a:effectLst>
            </a:rPr>
            <a:t>Jangan</a:t>
          </a:r>
          <a:r>
            <a:rPr lang="en-US" sz="5400" b="0" cap="none" spc="0" baseline="0">
              <a:ln w="0"/>
              <a:solidFill>
                <a:srgbClr val="0070C0"/>
              </a:solidFill>
              <a:effectLst>
                <a:outerShdw blurRad="38100" dist="25400" dir="5400000" algn="ctr" rotWithShape="0">
                  <a:srgbClr val="6E747A">
                    <a:alpha val="43000"/>
                  </a:srgbClr>
                </a:outerShdw>
              </a:effectLst>
            </a:rPr>
            <a:t> di edit!!! </a:t>
          </a:r>
          <a:endParaRPr lang="en-US" sz="5400" b="0" cap="none" spc="0">
            <a:ln w="0"/>
            <a:solidFill>
              <a:srgbClr val="0070C0"/>
            </a:solidFill>
            <a:effectLst>
              <a:outerShdw blurRad="38100" dist="25400" dir="5400000" algn="ctr" rotWithShape="0">
                <a:srgbClr val="6E747A">
                  <a:alpha val="43000"/>
                </a:srgbClr>
              </a:outerShdw>
            </a:effectLst>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67236</xdr:colOff>
      <xdr:row>14</xdr:row>
      <xdr:rowOff>0</xdr:rowOff>
    </xdr:from>
    <xdr:ext cx="4890891" cy="937629"/>
    <xdr:sp macro="" textlink="">
      <xdr:nvSpPr>
        <xdr:cNvPr id="2" name="Rectangle 1">
          <a:extLst>
            <a:ext uri="{FF2B5EF4-FFF2-40B4-BE49-F238E27FC236}">
              <a16:creationId xmlns="" xmlns:a16="http://schemas.microsoft.com/office/drawing/2014/main" id="{783F49AF-8A9E-4A82-BE16-0FD4A4CD3323}"/>
            </a:ext>
          </a:extLst>
        </xdr:cNvPr>
        <xdr:cNvSpPr/>
      </xdr:nvSpPr>
      <xdr:spPr>
        <a:xfrm>
          <a:off x="67236" y="3574676"/>
          <a:ext cx="4890891" cy="937629"/>
        </a:xfrm>
        <a:prstGeom prst="rect">
          <a:avLst/>
        </a:prstGeom>
        <a:noFill/>
      </xdr:spPr>
      <xdr:txBody>
        <a:bodyPr wrap="none" lIns="91440" tIns="45720" rIns="91440" bIns="45720">
          <a:spAutoFit/>
        </a:bodyPr>
        <a:lstStyle/>
        <a:p>
          <a:pPr algn="ctr"/>
          <a:r>
            <a:rPr lang="en-US" sz="5400" b="0" cap="none" spc="0">
              <a:ln w="0"/>
              <a:solidFill>
                <a:srgbClr val="0070C0"/>
              </a:solidFill>
              <a:effectLst>
                <a:outerShdw blurRad="38100" dist="25400" dir="5400000" algn="ctr" rotWithShape="0">
                  <a:srgbClr val="6E747A">
                    <a:alpha val="43000"/>
                  </a:srgbClr>
                </a:outerShdw>
              </a:effectLst>
            </a:rPr>
            <a:t>Jangan</a:t>
          </a:r>
          <a:r>
            <a:rPr lang="en-US" sz="5400" b="0" cap="none" spc="0" baseline="0">
              <a:ln w="0"/>
              <a:solidFill>
                <a:srgbClr val="0070C0"/>
              </a:solidFill>
              <a:effectLst>
                <a:outerShdw blurRad="38100" dist="25400" dir="5400000" algn="ctr" rotWithShape="0">
                  <a:srgbClr val="6E747A">
                    <a:alpha val="43000"/>
                  </a:srgbClr>
                </a:outerShdw>
              </a:effectLst>
            </a:rPr>
            <a:t> di edit!!! </a:t>
          </a:r>
          <a:endParaRPr lang="en-US" sz="5400" b="0" cap="none" spc="0">
            <a:ln w="0"/>
            <a:solidFill>
              <a:srgbClr val="0070C0"/>
            </a:solidFill>
            <a:effectLst>
              <a:outerShdw blurRad="38100" dist="25400" dir="5400000" algn="ctr" rotWithShape="0">
                <a:srgbClr val="6E747A">
                  <a:alpha val="43000"/>
                </a:srgbClr>
              </a:outerShdw>
            </a:effectLst>
          </a:endParaRP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1091046</xdr:colOff>
      <xdr:row>11</xdr:row>
      <xdr:rowOff>17318</xdr:rowOff>
    </xdr:from>
    <xdr:ext cx="4890891" cy="937629"/>
    <xdr:sp macro="" textlink="">
      <xdr:nvSpPr>
        <xdr:cNvPr id="2" name="Rectangle 1">
          <a:extLst>
            <a:ext uri="{FF2B5EF4-FFF2-40B4-BE49-F238E27FC236}">
              <a16:creationId xmlns="" xmlns:a16="http://schemas.microsoft.com/office/drawing/2014/main" id="{5C1BC83A-80C8-4C92-9FE7-E0A92046ED3E}"/>
            </a:ext>
          </a:extLst>
        </xdr:cNvPr>
        <xdr:cNvSpPr/>
      </xdr:nvSpPr>
      <xdr:spPr>
        <a:xfrm>
          <a:off x="1091046" y="2363932"/>
          <a:ext cx="4890891" cy="937629"/>
        </a:xfrm>
        <a:prstGeom prst="rect">
          <a:avLst/>
        </a:prstGeom>
        <a:noFill/>
      </xdr:spPr>
      <xdr:txBody>
        <a:bodyPr wrap="none" lIns="91440" tIns="45720" rIns="91440" bIns="45720">
          <a:spAutoFit/>
        </a:bodyPr>
        <a:lstStyle/>
        <a:p>
          <a:pPr algn="ctr"/>
          <a:r>
            <a:rPr lang="en-US" sz="5400" b="0" cap="none" spc="0">
              <a:ln w="0"/>
              <a:solidFill>
                <a:srgbClr val="0070C0"/>
              </a:solidFill>
              <a:effectLst>
                <a:outerShdw blurRad="38100" dist="25400" dir="5400000" algn="ctr" rotWithShape="0">
                  <a:srgbClr val="6E747A">
                    <a:alpha val="43000"/>
                  </a:srgbClr>
                </a:outerShdw>
              </a:effectLst>
            </a:rPr>
            <a:t>Jangan</a:t>
          </a:r>
          <a:r>
            <a:rPr lang="en-US" sz="5400" b="0" cap="none" spc="0" baseline="0">
              <a:ln w="0"/>
              <a:solidFill>
                <a:srgbClr val="0070C0"/>
              </a:solidFill>
              <a:effectLst>
                <a:outerShdw blurRad="38100" dist="25400" dir="5400000" algn="ctr" rotWithShape="0">
                  <a:srgbClr val="6E747A">
                    <a:alpha val="43000"/>
                  </a:srgbClr>
                </a:outerShdw>
              </a:effectLst>
            </a:rPr>
            <a:t> di edit!!! </a:t>
          </a:r>
          <a:endParaRPr lang="en-US" sz="5400" b="0" cap="none" spc="0">
            <a:ln w="0"/>
            <a:solidFill>
              <a:srgbClr val="0070C0"/>
            </a:solidFill>
            <a:effectLst>
              <a:outerShdw blurRad="38100" dist="25400" dir="5400000" algn="ctr" rotWithShape="0">
                <a:srgbClr val="6E747A">
                  <a:alpha val="43000"/>
                </a:srgbClr>
              </a:outerShdw>
            </a:effectLst>
          </a:endParaRP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Hendy\2016-11-03%20Forum%20Perencanaan\APD\ENERGI%20PRIMER\RKAP\RKAP%202010\NE\20100119%20RKAP%202010%20-%20All%20Regional%20Rasional_9,4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TUNTUN%20KHS%20KONTRUKSI%202017\My%20Document%20Rusdi\SUBSIDI%20LISTRIK\SUBSIDI%202007\ESTIMASI%20SUBSIDI%202007%20DEPKEU%2017%20MEI%2006-OK.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dministrator\Documents\Downloads\INSPEKSI%20GARDU%202019\SEPTEMBER\My%20Document%20Rusdi\SUBSIDI%20LISTRIK\SUBSIDI%202007\ESTIMASI%20SUBSIDI%202007%20DEPKEU%2017%20MEI%2006-OK.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0.30.22.9\d\SADAT%20OKE..!\Laporan%20Bulanan\Laporan%20Berkala\Cabang\Pendukung\AldisCB.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92.168.0.48\d\SADAT%20OKE..!\Program2%20Distribusi\003.Program%20Investasi%202009\Laporan%20Berkala\Cabang\Pendukung\AldisCB.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Applications\Microsoft%20Excel.app\C:\D4NN\rkap-2010-apd\2004\BAHAN%20SURABAYA\My%20Documents\1Djt\My%20Documents\RUPTL10TH\My%20Documents\RAKORCAB2001\Nur\daftarisian\Book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9898BDA7\daftari"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F:\Users\KESDM\Desktop\Anggaran%20Lisdes%20Tahun%202012%20&amp;%202013\Bahan%20Rapat%20Kalimantan%20Balikpapan\Pak%20Trois\Bahan%208%20Juni%202011%20ok\Documents%20and%20Settings\Ari%20Agus%20Salim\Local%20Settings\Temp\NERACA%20TAHAP%20PERTAMA.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Hendy\2016-11-03%20Forum%20Perencanaan\APD\Data%20RENSIS\Pres%20KKO-KKF\Investasi\APD\2004\BAHAN%20SURABAYA\My%20Documents\1Djt\My%20Documents\RUPTL10TH\My%20Documents\RAKORCAB2001\Nur\daftarisian\Book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Two\d\TITO\ANALISA%202008.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ivaga-dni-pc3\c\SDR\ankom\ANALISA.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Komp_3\d\Documents%20and%20Settings\User\My%20Documents\Jembatan%20Air%20Aru%20Bkl%20Fnl%2007.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Komp_3\d\CITARUM%20BKS\Documents%20and%20Settings\user\My%20Documents\Terbilang%20Untuk%20SPH%20(don't%20delete).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Komp_3\d\CITARUM%20BKS\CITARUM%20(B.Tb.3-B.Tb.5)%20KARTIKA.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Komp_3\d\Disc\Terbilang%20Untuk%20SPH%20(don't%20delete).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Hendy\2016-11-03%20Forum%20Perencanaan\APD\Applications\Microsoft%20Excel.app\Divaga-dni-pc3\c\uai\uai-2001\revisi-1\lk-TRANS-2001-(8R)-rev-1.xls"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My%20Docu"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nrenja\c\EXCEL\p-bab4.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Clients\PLN\PLN%20Budget\PLN%20budget%20forms\Lk200312-02-03-04.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Divaga-dni-pc3\c\windows\TEMP\UAI-2000.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C:\2019\SPBJ%202019\111.KUBIKEL%20GH%20TERSEBAR%20TAHAP%20II%20(FJM)\lambaro.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Divaga-dni-pc3\c\uai\uai-2001\revisi-1\lk-TRANS-2001-(8R)-rev-1.xls"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REN-DMA-09.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10.17.150.47\data%20tahun%202012\MASTER%20DATA\DATA%20KU\DATA%20TAHUN%202012\DATA%20PANITIA%20TAHUN%202012\DATA%20USER%202012\KONTRAK%20CS\Ryan%2008\Proyek%202009\BPR\cakra\Pasar%20Tradisional%20II\Payakumbuh\Tradis%20New\TITO\ANALISA%202008.xls" TargetMode="External"/></Relationships>
</file>

<file path=xl/externalLinks/_rels/externalLink25.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10.5.7.73\Dr%20Hendy\RAPAT%20POKJA%20AO\SEMARANG%2017-18%20FEBRUARI%202009\BK-DHU-04\BEBAN-88-89.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ICAN\SharedDocs\paten%202003\sum%20gwn\paten%20wil-bb\eva-38-03%20RADIATOR%20daihatsu%20pilang.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Akj-gbr1\data%20gbr1\Documents%20and%20Settings\PRO%20ADM%202\Start%20Menu\My%20Documents\TATA\WINDOWS\Local%20Settings\Temporary%20Internet%20Files\Content.IE5\4HAFSLYF\351BQMCN(2).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C\Documents%20and%20Settings\mufid.ardani\Local%20Settings\Temporary%20Internet%20Files\Content.Outlook\8YU64X1Z\20131024%20NER%20RKAP%202014%20REV08_BATAM_main_SUSUT%208,5%25.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89C9BC79\CashFlow012001Anggaran.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Hendy\2016-11-03%20Forum%20Perencanaan\APD\MasterPlan\LKAI%202011-2015\2015\1,295%20m\Breakdown%20Area\MLG\RKAP%202012%20APJ%20SDA%20FINAL\RKAP%20SDA%20KOTA%202011\1%20fuad\rkap%202008\PROYEKSI%20KEUANGAN\Proyeksi%20keuangan%20-2005-2014.xls_sip.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dsngc001pn1\_widjajsh$\My%20Documents\Energizer%20Model%20-%20V7_4%20(ONLY%20FOR%20HISTORICAL).xls" TargetMode="External"/></Relationships>
</file>

<file path=xl/externalLinks/_rels/externalLink33.xml.rels><?xml version="1.0" encoding="UTF-8" standalone="yes"?>
<Relationships xmlns="http://schemas.openxmlformats.org/package/2006/relationships"><Relationship Id="rId1" Type="http://schemas.microsoft.com/office/2006/relationships/xlExternalLinkPath/xlPathMissing" Target="Worksheet%20in%20KINJAOKTOBER.ppt"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2A812C0A\CashFlow012001Anggaran.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C:\WO\WO%20APRIL\WO%20P.LAHAT\Documents%20and%20Settings\SONY\Desktop\Feisal%20BPP%20-%20BPK\ARKAP%2006%20CPYG\RKAP_06_UAI.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C:\Users\Administrator\Documents\Downloads\INSPEKSI%20GARDU%202019\SEPTEMBER\Documents%20and%20Settings\SONY\Desktop\Feisal%20BPP%20-%20BPK\ARKAP%2006%20CPYG\RKAP_06_UAI.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Komp_3\d\PROJECT%202007\BBI\RAB\RAB_Q6.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Komp_3\d\Puskesmas%2050%20Kota\data\GEDUNG\SOLOK%20SELATAN\RAB%20SOLOK%20SELATAN%20PENAWARAN%20FINAL.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C:\Hendy\2016-11-03%20Forum%20Perencanaan\APD\MasterPlan\LKAI%202011-2015\2015\1,295%20m\Breakdown%20Area\MLG\2004\SULUH-DEWATA-1.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ftp:\ftp.pln-jatim.co.id\WORKING\HARKONDIS\PFK\2010\JANUARI\PK+RAB\HUDA\GTT1.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Astro\R12n\SADANG%20PROSES%20LELANG\SPAM2\BARN\paket%2001\adm\pq%20barn%20air%20minum%20TANAH%20DATAR.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192.168.0.48\d\SADAT%20OKE..!\Program2%20Distribusi\003.Program%20Investasi%202009\minta%20data%20koba%202006.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C:\Users\vaio\Downloads\APBN%202009\HPS\ANALISA%202009.xls"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PECAHAN_2009_REVISI1"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Q2q\d\R12n\CAKRA\KONTRAK%202008\KONTRAK%20PERENCANAAN%202008\PERENCANAAN%20PU%20KOTA\PASAR%20PERDESAAN%20CAKRA\DATA%20TENDER%20WASTU%20APAM%20perbaikan.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G:\Documents%20and%20Settings\user\My%20Documents\FILE_AYAH\RKAP_MURNI%20HPS_2009\RKAP%202009%20JUNI08\RJBR\UAI%202009-%20RJBR-Rev%20Jun%202008.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2076C6EB\TRA"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C:\Applications\Microsoft%20Excel.app\Enrenja\c\EXCEL\p-bab4.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Komp_3\d\Documents%20and%20Settings\Administrator\My%20Documents\DATA%20D\Documents%20and%20Settings\user\My%20Documents\Rudy%20V-File\PQ-PQ\PQ%20KIMPRASWIL%202004-PT.TRISNA.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Komp_3\d\Puskesmas%2050%20Kota\Project%202006\Kota%20Bukiitinggi\Cipta%20Karya\Perencanaan%20Revitalisasi%20TMP\RAB%20BQ\Pasar%20Remaja.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Komp_3\d\Documents%20and%20Settings\User\My%20Documents\data\jalan\pemjalan_wilselatanMRJ.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Komp_3\d\Documents%20and%20Settings\User\My%20Documents\data\JEMBATAN\Kab\Pasar%20Remaja.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Komp_3\d\Puskesmas%2050%20Kota\Project%202006\Kota%20Bukiitinggi\Cipta%20Karya\Perencanaan%20Revitalisasi%20TMP\RAB%20BQ\data\jembatan\Kab\pemjalan_wilselatanMRJ.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Komp_3\d\Documents%20and%20Settings\Administrator\My%20Documents\DATA%20D\Documents%20and%20Settings\user\My%20Documents\Rudy%20V-File\Pemadam%20Kebakaran\Pemadam%20PT.Wibawa%20Tata%20R.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Komp_3\d\Documents%20and%20Settings\Administrator\My%20Documents\NTB\NTB%20Embung%20Pompong.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C:\Hendy\2016-11-03%20Forum%20Perencanaan\APD\konstruksi\Renc(Realisasi)%20Tahun%202013\rab%20standar\Perluasan%20All\RAB%20TMTRGD%20Standart.xlsm"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33A4803E\El-Fo"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C:\WO\WO%20APRIL\WO%20P.LAHAT\Paket%20Pekerjaan\Users\Didik\AppData\Local\Microsoft\Windows\Temporary%20Internet%20Files\Content.Outlook\2J1OHGR2\Documents%20and%20Settings\User\Local%20Settings\Temp\20100118%20RKAP%202010%20Rev23.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Komp_3\d\Puskesmas%2050%20Kota\data\GEDUNG\PASAMAN\RAB%20Bupati%20Pasaman.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C:\WO\WO%20APRIL\WO%20P.LAHAT\Kerjaan%20(19%20November%202012)\RKAP%202012%20-%20TJP\PROGRAM%20RENCANA%20KERJA%20SKI%20TH%202012_TJP.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A:\SPH%20SAL%20jl.%20H%20Kelikn%20(version%201).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C:\Users\Administrator\Documents\Downloads\INSPEKSI%20GARDU%202019\SEPTEMBER\Kerjaan%20(19%20November%202012)\RKAP%202012%20-%20TJP\PROGRAM%20RENCANA%20KERJA%20SKI%20TH%202012_TJP.xlsx"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C:\Hendy\2016-11-03%20Forum%20Perencanaan\APD\MasterPlan\LKAI%202011-2015\2015\1,295%20m\Breakdown%20Area\MLG\TM1-HASIL\TM1\PLN%20Budget%20Reports%20V1.2\Reports\RKAP%20Laba_%20Rugi.xls" TargetMode="External"/></Relationships>
</file>

<file path=xl/externalLinks/_rels/externalLink64.xml.rels><?xml version="1.0" encoding="UTF-8" standalone="yes"?>
<Relationships xmlns="http://schemas.openxmlformats.org/package/2006/relationships"><Relationship Id="rId1" Type="http://schemas.microsoft.com/office/2006/relationships/xlExternalLinkPath/xlPathMissing" Target="Cap%20Balance%20SUMUTREV-2.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A:\SPH%20SAL%20JL.PETERNAKAN%20III.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Komp_3\d\Terbilang%20Untuk%20SPH%20(don't%20delete).2.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866B12AB\RKAP%20Laba_%20Rugi1.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C:\WO\WO%20APRIL\WO%20P.LAHAT\Documents%20and%20Settings\suyyud\Local%20Settings\Temporary%20Internet%20Files\OLK5B\Forum%20RKAP%202008\RKAP%202008%20Bandung%209-10%20Ags07%20(Target%20KPUB).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C:\Users\Administrator\Documents\Downloads\INSPEKSI%20GARDU%202019\SEPTEMBER\Documents%20and%20Settings\suyyud\Local%20Settings\Temporary%20Internet%20Files\OLK5B\Forum%20RKAP%202008\RKAP%202008%20Bandung%209-10%20Ags07%20(Target%20KPUB).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C:\WO\WO%20APRIL\WO%20P.LAHAT\ARKAP%2006%20CPYG\RKAP_06_UAI.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F:\ARKAP%2006%20CPYG\RKAP_06_UAI.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C:\WO\WO%20APRIL\WO%20P.LAHAT\My%20Document%20Rusdi\SUBSIDI%20LISTRIK\SUBSIDI%202004\HPP%20&amp;%20Subs%202004%20-%20KMK-%20Audited-R-19-8-05.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C:\Users\Administrator\Documents\Downloads\INSPEKSI%20GARDU%202019\SEPTEMBER\ARKAP%2006%20CPYG\RKAP_06_UAI.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F:\My%20Document%20Rusdi\SUBSIDI%20LISTRIK\SUBSIDI%202004\HPP%20&amp;%20Subs%202004%20-%20KMK-%20Audited-R-19-8-05.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C:\Users\Administrator\Documents\Downloads\INSPEKSI%20GARDU%202019\SEPTEMBER\My%20Document%20Rusdi\SUBSIDI%20LISTRIK\SUBSIDI%202004\HPP%20&amp;%20Subs%202004%20-%20KMK-%20Audited-R-19-8-05.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F:\AGUS\ADJ%202010\DJ%20PUNYA\Listrik%20mati\Rekap%20Listrik%20Mati09.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10.30.22.9\d\SADAT%20OKE..!\Laporan%20Bulanan\FGTM01%2022022007%20Ranting%20Kota.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C:\Users\Administrator\Documents\Downloads\INSPEKSI%20GARDU%202019\SEPTEMBER\AGUS\ADJ%202010\DJ%20PUNYA\Listrik%20mati\Rekap%20Listrik%20Mati09.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C:\Hendy\2016-11-03%20Forum%20Perencanaan\APD\00.%20RENSIS\02.%20LKAI\2016%20Laporan%20PRK%20Area\PRK%20Area%20(Malang%2020-21%20Januari%202016)\Anggaran%20OK\060510%20Data_DefSys.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C:\Hendy\2016-11-03%20Forum%20Perencanaan\APD\Users\m_rochim\AppData\Local\Microsoft\Windows\Temporary%20Internet%20Files\Content.Outlook\9W2NTO41\SIP2A_GABUNGAN_LKAI_DISJATIM_2016.xlsm"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C:\Hendy\2016-11-03%20Forum%20Perencanaan\APD\Applications\Microsoft%20Excel.app\C:\Users\m_rochim\Downloads\GABUNGAN_LKAI_DISJATIM_2016.xlsm"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C:\Hendy\2016-11-03%20Forum%20Perencanaan\APD\Applications\Microsoft%20Excel.app\A:\RESK165UB2001-rev.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F:\DOCUME~1\mara\LOCALS~1\Temp\Kalkulasi,%20Breakdown%20&amp;%20Jadwal%20Pekerjaan\Calculation%20Scada%20Projects\Calculation%20Scada%20Bali-(versi%202)-2007.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F:\Documents%20and%20Settings\SONY\Desktop\Feisal%20BPP%20-%20BPK\DARMAWANGSA%20RKAP\RKAP2004.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C:\Users\Administrator\Documents\Downloads\INSPEKSI%20GARDU%202019\SEPTEMBER\DOCUME~1\mara\LOCALS~1\Temp\Kalkulasi,%20Breakdown%20&amp;%20Jadwal%20Pekerjaan\Calculation%20Scada%20Projects\Calculation%20Scada%20Bali-(versi%202)-2007.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C:\Hendy\2016-11-03%20Forum%20Perencanaan\APD\Applications\Microsoft%20Excel.app\Mastik\datanya%20pak%20tik\PUNYA%20RIA\RIA\2011\2011\SKKI\087%20TRAFO%20SUMBER%20DAYA.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C:\Users\Administrator\Documents\Downloads\INSPEKSI%20GARDU%202019\SEPTEMBER\Documents%20and%20Settings\SONY\Desktop\Feisal%20BPP%20-%20BPK\DARMAWANGSA%20RKAP\RKAP2004.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76BE3392\El-Fo"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C:\Hendy\2016-11-03%20Forum%20Perencanaan\APD\Usulan%20Investasi\AI-2011\PRK\PRK\Data%20PRK%202011%20APJ%20Kediri%20UPR%20JTR.xlsx"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F:\Paket%20Pekerjaan\Documents%20and%20Settings\bram\My%20Documents\CEIC\Bram's\Harga%20BBM%20Indonesia.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192.168.0.48\d\P_233\My%20Documents\2000\Seksi-Di\Laporan\Pertama\Kantor%20Cabang.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C:\Users\Administrator\Documents\Downloads\INSPEKSI%20GARDU%202019\SEPTEMBER\Paket%20Pekerjaan\Documents%20and%20Settings\bram\My%20Documents\CEIC\Bram's\Harga%20BBM%20Indonesia.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F:\Damayanti%20File%20Bekup\PLN%20-%20Data%20File\SKI%20AT\DATA%20SKI%20AT\perhitungan%20dan%20data\PIKITRING%20&amp;%20UP%20FAST%20TRACK\Data%20RKAP2009\RKAP%2006\RKAP%20Investasi1_31.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Dist_koba1\d\P_233\My%20Documents\2000\Seksi-Di\Laporan\Pertama\Kantor%20Cabang.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I:\A-Presentasi2004\2005formnewrev2\2005newformrev2\RKAP2005%20UNIT\TM1\RKAP%20Investasi.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6A3B9EC8\RKAP%20Investasi1_31.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Komp_3\d\Documents%20and%20Settings\Administrator\My%20Documents\NTB\NTB.EMBUNG.f.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C:\Users\Administrator\Documents\Downloads\INSPEKSI%20GARDU%202019\SEPTEMBER\A-Presentasi2004\2005formnewrev2\2005newformrev2\RKAP2005%20UNIT\TM1\RKAP%20Investasi.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C:\Hendy\2016-11-03%20Forum%20Perencanaan\APD\MasterPlan\LKAI%202011-2015\2015\1,295%20m\Breakdown%20Area\MLG\2005\2005\LM-TRIW.III\LM-TRIW3\buku%202002\Data%20Dari%20Luar\LH%20APRIL%202000.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C:\Hendy\2016-11-03%20Forum%20Perencanaan\APD\irwanto\P.%20Sarwo\Documents%20and%20Settings\DELL\My%20Documents\Revisi%20ADB%20dan%20SKKI%202010%20dan%202011\_RPT%20MBREN%20JBR%2010909\DATA%20DISREN\APD\El-For-AI'99'02\DElFor-pro.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C:\DATA%20FEBI\kantor\SPV%20PROTEKSI\presentasi%20realisasi%20dist%20TW%20I%202010%20april\Rapat%20kinerja%20distribusi%204-5%20maret%202010\HPS%202008\ANALISA%202008.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Komp_3\d\Puskesmas%2050%20Kota\data\GEDUNG\PBB%20BuKITINGGI\RAB%20PBB%20PENAWARAN.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Applications\Microsoft%20Excel.app\H:\EDP%20KOMAN\DATA%20PENDUKUNG\GANGGUAN%20TM-TRAFO\DATA%20PENGUSAHAAN_2006_ISO\AGUSTUS_2006\Agustus%20%202006.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C:\Applications\Microsoft%20Excel.app\H:\EDP%20KOMAN\DATA%20PENDUKUNG\GANGGUAN%20TM-TRAFO\DATA%20PENGUSAHAAN_2006_ISO\AGUSTUS_2006\Agustus%20%202006.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Astro\R12n\R12n\CAKRA\TAWARAN\DATA\TENDER%20JEMBATAN\JEMBATAN%20BATAHAN.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C:\WO\WO%20APRIL\WO%20P.LAHAT\Office\PT.PLN%20(Persero)\Data%20&amp;%20Laporan\H%20P%20S\ANALISA%202008.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F:\Office\PT.PLN%20(Persero)\Data%20&amp;%20Laporan\H%20P%20S\ANALISA%202008.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C:\Users\Administrator\Documents\Downloads\INSPEKSI%20GARDU%202019\SEPTEMBER\Office\PT.PLN%20(Persero)\Data%20&amp;%20Laporan\H%20P%20S\ANALISA%202008.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C:\C\2013\Korp%20&amp;%20Unit%202013\RKAP%202013\20121210%20RKAP%202013%20Ver5.2.xlsx"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Distribusi-3\c\My%20Documents\Gundule%20Sumarjo\Pnylggn2001.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C:\WO\WO%20APRIL\WO%20P.LAHAT\Damayanti%20File%20Bekup\PLN%20-%20Data%20File\SKI%20AT\DATA%20SKI%20AT\perhitungan%20dan%20data\PIKITRING%20&amp;%20UP%20FAST%20TRACK\Data%20RKAP2009\unzipped\RKAP%20Laba_Rugi%201\LKTW101\LAPORAN\CashFlow012001Anggaran.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F:\Damayanti%20File%20Bekup\PLN%20-%20Data%20File\SKI%20AT\DATA%20SKI%20AT\perhitungan%20dan%20data\PIKITRING%20&amp;%20UP%20FAST%20TRACK\Data%20RKAP2009\unzipped\RKAP%20Laba_Rugi%201\LKTW101\LAPORAN\CashFlow012001Anggaran.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C:\Hendy\2016-11-03%20Forum%20Perencanaan\APD\Applications\Microsoft%20Excel.app\10.1.132.30\shared\Documents%20and%20Settings\Armand_Widjaja\Local%20Settings\Temporary%20Internet%20Files\OLK6F\PLN%20staffing%20v18-v31.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Station69\c\My%20Documents\Iwan\Akses%20bandara%20tgr\tangerang%20hatta\DC-akses%20bandara.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G:\Documents%20and%20Settings\rastito\My%20Documents\RKAP%20Trans%20Revisi-1%20per%20kategori\PIKITRING%20KALIMANTAN\RKAP'09%20R1%20(trans%20&amp;%20gi%20+%20kit).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A:\RAB%20GEDUNG%20BARU%20UPD%20LT%20III.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Sd_sc_5\hdd-c\schedule-ugm\Schedule\Master%20Sch%201.0-sro2.Adari%20disket.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Kom1\d\MY%20PROJECT\data%20ws\Data%20analisa\UMUM%2006.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Komp-5\d\CHIKA%20NUMPANG\SD%20PADANG%20PANJANG.xls" TargetMode="External"/></Relationships>
</file>

<file path=xl/externalLinks/_rels/externalLink120.xml.rels><?xml version="1.0" encoding="UTF-8" standalone="yes"?>
<Relationships xmlns="http://schemas.openxmlformats.org/package/2006/relationships"><Relationship Id="rId1" Type="http://schemas.microsoft.com/office/2006/relationships/xlExternalLinkPath/xlPathMissing" Target="Rekap%20laporan%20FGTM%20JAN%202009.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10.25.11.71\p2tl\dari%20D%20lama\LPTK%202006\TM1-HASIL\TM1\PLN%20Budget%20Reports%20V1.2\Reports\RKAP%20Laba_%20Rugi.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C:\Users\vaio\Downloads\APBN%202009\ANALISA%202009.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C:\Hendy\2016-11-03%20Forum%20Perencanaan\APD\00.%20RENSIS\02.%20LKAI\2016%20Laporan%20PRK%20Area\PRK%20Area%20(Malang%2020-21%20Januari%202016)\Anggaran%20OK\Hasil_COAL_080104.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10.5.7.250\d$\2004\BAHAN%20SURABAYA\LKTW101\LAPORAN\CashFlow012001Anggaran.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C:\Hendy\2016-11-03%20Forum%20Perencanaan\APD\MasterPlan\LKAI%202011-2015\2015\1,295%20m\Breakdown%20Area\MLG\Users\Aji%20Lesmana\AppData\Roaming\Microsoft\Excel\AMR%20JEMBER%20TR%20122008.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C:\WO\WO%20APRIL\WO%20P.LAHAT\310808%20RKAP%202009%20-%20Produksi.xlsx"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F:\310808%20RKAP%202009%20-%20Produksi.xlsx"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Komp_3\d\Documents%20and%20Settings\Administrator\My%20Documents\DATA%20D\sph\SPH%20Pusat%20Kramat%20Raya%20MSP%202002.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C:\Users\Administrator\Documents\Downloads\INSPEKSI%20GARDU%202019\SEPTEMBER\310808%20RKAP%202009%20-%20Produksi.xlsx"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C:\Hendy\2016-11-03%20Forum%20Perencanaan\APD\Documents%20and%20Settings\kendys\Application%20Data\Microsoft\Excel\MLG\USULAN%20LKAI%202013%20MALANG\GAMBAR%20USULAN%20LKAI%202013\LKAI%202011%20APJ%20MALANG\LKAI%202011\REKAP%20LKAI%202012%20APJ%20Malang.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C:\Hendy\2016-11-03%20Forum%20Perencanaan\APD\data_perencanaan\Sutikno\RAB\RAB_2013\REHAP%20SUTM\RAB%20051%20Rehap%20Sip%2014%20Juni%202013-seep.xlsm"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10.30.22.9\d\SADAT%20OKE..!\Laporan%20Bulanan\Laporan%20ITB%202008"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C:\Hendy\2016-11-03%20Forum%20Perencanaan\APD\00.%20RENSIS\02.%20LKAI\2016%20Laporan%20PRK%20Area\PRK%20Area%20(Malang%2020-21%20Januari%202016)\baru\Volumes\TOSHIBA%20EXT\Back%20Up%20data%20FD\Backup%20FD%208\RKAP-BALI.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C:\KKO%20&amp;%20KKF_APD08\2004\BAHAN%20SURABAYA\LKTW101\LAPORAN\CashFlow012001Anggaran.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Pba4\pba4_c\My%20Documents\S%20P%20H\LABUAN%20CIBALIUNG%20PBA.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C:\Hendy\2016-11-03%20Forum%20Perencanaan\APD\MasterPlan\LKAI%202011-2015\2015\1,295%20m\Breakdown%20Area\MLG\Neraca%20Energi%202004%20(Ver8)%20Edit.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F:\My%20Documents\ANAKANAK\LkTW200\AT1999\AKPENY-J.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C:\Hendy\2016-11-03%20Forum%20Perencanaan\APD\MasterPlan\LKAI%202011-2015\2015\1,295%20m\Breakdown%20Area\MLG\Lk203TW1\LAPORAN\KontrolLaporanTW12003.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C:\Users\Administrator\Documents\Downloads\INSPEKSI%20GARDU%202019\SEPTEMBER\My%20Documents\ANAKANAK\LkTW200\AT1999\AKPENY-J.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C:\WO\WO%20APRIL\WO%20P.LAHAT\Documents%20and%20Settings\SONY\Desktop\Feisal%20BPP%20-%20BPK\PROGRAM%20RKAP.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F:\Documents%20and%20Settings\SONY\Desktop\Feisal%20BPP%20-%20BPK\PROGRAM%20RKAP.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Merah\C\penetapan%20rkap%202005\rkap%202005%20sah\rkap%202005%20sah\0Master%20TM1%201.31%20OK\RKAP%20Aplikasi\Data%20Diterima\Data%20TM1%20RKAP%202005\Jabar\RKAP%20Laba_%20Rugi-DJBB-2005.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C:\Users\Administrator\Documents\Downloads\INSPEKSI%20GARDU%202019\SEPTEMBER\Documents%20and%20Settings\SONY\Desktop\Feisal%20BPP%20-%20BPK\PROGRAM%20RKAP.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C:\Hendy\2016-11-03%20Forum%20Perencanaan\APD\tosima\RAB\2010#1\DataPengukuranBeban_2_2009#3.xlsx"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Akj-gbr1\data%20gbr1\Proyek\SP3082%20Hero%20PIM\020201%20HERO%20PIM%20R2.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C:\Users\Administrator\Documents\Downloads\INSPEKSI%20GARDU%202019\SEPTEMBER\MAPING%20GARDU_DARI%20UP3%20BGK\002_Kategori%20Gardu\Jadwal%20CBM%20Har%20GARDIST%20AREA%20BGK%20edited.xlsx"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C:\WO\WO%20APRIL\WO%20P.LAHAT\Damayanti%20File%20Bekup\PLN%20-%20Data%20File\SKI%20AT\DATA%20SKI%20AT\perhitungan%20dan%20data\PIKITRING%20&amp;%20UP%20FAST%20TRACK\Data%20RKAP2009\PLANNING%20SESION-06\REGION_2\My%20Documents\NAMA%20NOMOR%20HP.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F:\Damayanti%20File%20Bekup\PLN%20-%20Data%20File\SKI%20AT\DATA%20SKI%20AT\perhitungan%20dan%20data\PIKITRING%20&amp;%20UP%20FAST%20TRACK\Data%20RKAP2009\PLANNING%20SESION-06\REGION_2\My%20Documents\NAMA%20NOMOR%20HP.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C:\WO\WO%20APRIL\WO%20P.LAHAT\Documents%20and%20Settings\Sulendra\Local%20Settings\Temporary%20Internet%20Files\OLK26\RKAP%202004\RKAP%20AI%202004\2001\PROG-RKAP.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F:\Documents%20and%20Settings\Sulendra\Local%20Settings\Temporary%20Internet%20Files\OLK26\RKAP%202004\RKAP%20AI%202004\2001\PROG-RKAP.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F:\Documents%20and%20Settings\SONY\Desktop\Feisal%20BPP%20-%20BPK\Documents%20and%20Settings\suyyud.PUSAT\My%20Documents\DPR\DRAFTREVISI090605.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C:\Users\Administrator\Documents\Downloads\INSPEKSI%20GARDU%202019\SEPTEMBER\Documents%20and%20Settings\Sulendra\Local%20Settings\Temporary%20Internet%20Files\OLK26\RKAP%202004\RKAP%20AI%202004\2001\PROG-RKAP.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A:\Pencet%20disini%20'%20hai%20Lae%20Sopian%20formnya.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C:\Users\Administrator\Documents\Downloads\INSPEKSI%20GARDU%202019\SEPTEMBER\Documents%20and%20Settings\SONY\Desktop\Feisal%20BPP%20-%20BPK\Documents%20and%20Settings\suyyud.PUSAT\My%20Documents\DPR\DRAFTREVISI090605.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KENIA-NIAGA-8\uai03\FORM-LKAI.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Yahya\yahya_share\My%20Documents\Proyek\SP%20Pasar%20Baru-Bandung\Proyek\SP%20Sport%20Center%20Gading%20Serpong\120601Sport%20Center.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C:\1.%20DATA%20HAR%202019\1.%20Laporan%20HAR\5.%20WO%20ROW%20&amp;%20Gardu\3.%20Inspeksi%20Gardu\12.%20BLTG%20SLD%20DDG%20GARDU%20DESEMBER%202021%20UP3%20BELITUNG_update%20desember%2021.xlsx"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Lucia\share_ls\My%20Documents\Proyek\310801Pabrik%20PT%20Rehau.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Pba-5\mydocuments\Other\SPH%20DPU%20Sal.%20PBA\SPH%20Sal.%20Jl.%20Kalibaru%20Timur%20HEK.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C:\WO\WO%20APRIL\WO%20P.LAHAT\Damayanti%20File%20Bekup\PLN%20-%20Data%20File\SKI%20AT\DATA%20SKI%20AT\perhitungan%20dan%20data\PIKITRING%20&amp;%20UP%20FAST%20TRACK\unzipped\RKAP%20Laba_Rugi%201\LKTW101\LAPORAN\CashFlow012001Anggaran.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F:\Damayanti%20File%20Bekup\PLN%20-%20Data%20File\SKI%20AT\DATA%20SKI%20AT\perhitungan%20dan%20data\PIKITRING%20&amp;%20UP%20FAST%20TRACK\unzipped\RKAP%20Laba_Rugi%201\LKTW101\LAPORAN\CashFlow012001Anggaran.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C:\Users\USER\Downloads\7.%20TJP%20-%20MTP%20GArdu%20Beban%20Puncak%20JULI%202015.xlsm"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C:\Hendy\2016-11-03%20Forum%20Perencanaan\APD\Users\aliridho\Library\Application%20Support\Microsoft\Office\Office%202011%20AutoRecovery\WAWAN\EVALUASI%20DAN%20ACTION%20PLAN%202011\OVER%20LOAD%202011.xlsx"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Applications\Microsoft%20Excel.app\C:\Users\Toshiba\AppData\Roaming\Microsoft\Excel\USULAN%20ADM%20DAN%20KEU\DRAFT%20RKAP%202017\Harga%20OGI%20Jan%202015%20Des%202019%20margin%2020%25%202016%2011.27%25%20BBM_18%20DES%20_TAMBAH%20GI_28%20JAN.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C:\Applications\Microsoft%20Excel.app\C:\Users\Toshiba\AppData\Roaming\Microsoft\Excel\USULAN%20ADM%20DAN%20KEU\DRAFT%20RKAP%202017\Harga%20OGI%20Jan%202015%20Des%202019%20margin%2020%25%202016%2011.27%25%20BBM_18%20DES%20_TAMBAH%20GI_28%20JAN.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C:\Hendy\2016-11-03%20Forum%20Perencanaan\APD\00.%20RENSIS\02.%20LKAI\2016%20Laporan%20PRK%20Area\PRK%20Area%20(Malang%2020-21%20Januari%202016)\Anggaran%20OK\tar-unt.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C:\DATA%20LAPORAN%20INSPEKSI%20GARDU\BULAN%20SEPTEMBER%202020\INHELT%20INDEXS%20GARDU%20%20TBI%20SEPTEMBER%202020%20ALL.xlsx"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C:\Users\Administrator\Documents\Downloads\INSPEKSI%20GARDU%202019\SEPTEMBER\k_tambah.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B718BB46\REVISI%20PAGU%20INVEST%20(RAKER).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92E8496E\RKAP%202008%20A"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C:\WO\WO%20APRIL\WO%20P.LAHAT\Documents%20and%20Settings\naturi\Local%20Settings\Temporary%20Internet%20Files\OLK5D\IPP%20(version%201).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C:\TUNTUN%20KHS%20KONTRUKSI%202017\Documents%20and%20Settings\naturi\Local%20Settings\Temporary%20Internet%20Files\OLK5D\IPP%20(version%201).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C:\Users\Administrator\Documents\Downloads\INSPEKSI%20GARDU%202019\SEPTEMBER\Documents%20and%20Settings\naturi\Local%20Settings\Temporary%20Internet%20Files\OLK5D\IPP%20(version%201).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C:\Hendy\2016-11-03%20Forum%20Perencanaan\APD\Applications\Microsoft%20Excel.app\Billing\putra\RKAP%20FINAL%202003\Duponk%20Final%20sucofin%20April%202003.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C:\Users\Administrator\Documents\Downloads\INSPEKSI%20GARDU%202019\SEPTEMBER\Documents%20and%20Settings\SONY\Desktop\Feisal%20BPP%20-%20BPK\RKAP%20Aplikasi\Bogor\TM1%20Output%20templates%201.31\RKAP%20Output%20Laba_%20Rugi1_31.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C:\Hendy\2016-11-03%20Forum%20Perencanaan\APD\Applications\Microsoft%20Excel.app\10.1.8.38\lm\LAMPIRAN%20LM%20TW%20IV%202004\gabungan%20pendukung%20lm.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C:\Hendy\2016-11-03%20Forum%20Perencanaan\APD\tosima\RAB\2010#1\jml_sr_seri1_pergardu.xlsx"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10.1.8.38\lm\LAMPIRAN%20LM%20TW%20IV%202004\gabungan%20pendukung%20lm.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A:\PQ%20%20MADAM%20PT.%20PADIMUN.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C:\WO\WO%20APRIL\WO%20P.LAHAT\Buku%20Pengusahaan\DataOps\Sd%20Juni%2006.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F:\Buku%20Pengusahaan\DataOps\Sd%20Juni%2006.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C:\TUNTUN%20KHS%20KONTRUKSI%202017\Buku%20Pengusahaan\DataOps\Sd%20Juni%2006.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C:\Hendy\2016-11-03%20Forum%20Perencanaan\APD\Documents%20and%20Settings\suyyud\Local%20Settings\Temporary%20Internet%20Files\OLK5B\Forum%20RKAP%202008\RKAP%202008%20Bandung%209-10%20Ags07%20(Target%20KPUB).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C:\Users\Administrator\Documents\Downloads\INSPEKSI%20GARDU%202019\SEPTEMBER\Buku%20Pengusahaan\DataOps\Sd%20Juni%2006.xls" TargetMode="External"/></Relationships>
</file>

<file path=xl/externalLinks/_rels/externalLink185.xml.rels><?xml version="1.0" encoding="UTF-8" standalone="yes"?>
<Relationships xmlns="http://schemas.openxmlformats.org/package/2006/relationships"><Relationship Id="rId1" Type="http://schemas.microsoft.com/office/2006/relationships/xlExternalLinkPath/xlPathMissing" Target="Worksheet%20in%206300%20TOP%20REPORT%20%20ADB%20-%201983"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Dist_koba1\d\P_233\My%20Documents\Gardu%202001.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Komp_3\d\Documents%20and%20Settings\Administrator\My%20Documents\Bengkulu\Terbilang%20Untuk%20SPH%20(don't%20delete).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C:\Hendy\2016-11-03%20Forum%20Perencanaan\APD\Documents%20and%20Settings\All%20Users\Documents\PengukuranBeban_2008\PengukuranBebanGarduSmtII2008.xlsx"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24B8A405\RKAP%202008%20Bandung%209-10%20Ags07%20(Target%20KPUB).xls" TargetMode="External"/></Relationships>
</file>

<file path=xl/externalLinks/_rels/externalLink190.xml.rels><?xml version="1.0" encoding="UTF-8" standalone="yes"?>
<Relationships xmlns="http://schemas.openxmlformats.org/package/2006/relationships"><Relationship Id="rId1" Type="http://schemas.microsoft.com/office/2006/relationships/xlExternalLinkPath/xlPathMissing" Target="Form%20Rekapitulasi%20%20Laporan%20Distribusi%20TW%20II-10%20PAPUA.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Komp_3\d\Documents%20and%20Settings\Administrator\My%20Documents\NTB\Volume%20of%20Work\Vol.%20Sorinangka.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Komp_3\d\Documents%20and%20Settings\Administrator\My%20Documents\NTB\Volume%20of%20Work\Vol.%20Nangakara.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Pdr05\hd%203%20(e)\bangkalan\pasar%20tradisional%202\GETZ\21%2002%2007\RAP%20KLAKAH%20NEW.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STATION71\C\A..Khola\Project\sipil\Jalan\Jateng\Dmk-gdng-Pwd\DC_JL-Demak-GD-Pwdd.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56C685D8\Danfoss%20Submission%20form%202004%20(1).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F:\Documents%20and%20Settings\suyyud.PUSAT\My%20Documents\Documents%20and%20Settings\Manajer%20Teknik\Desktop\WINNT\Profiles\wkongsamut\Temporary%20Internet%20Files\Content.IE5\CDERGTUV\Danfoss%20Submission%20form%202004%20(1).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Merah\C\Documents%20and%20Settings\Manajer%20Teknik\Desktop\WINNT\Profiles\wkongsamut\Temporary%20Internet%20Files\Content.IE5\CDERGTUV\Danfoss%20Submission%20form%202004%20(1).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C:\SKKO%20&amp;%20SKKI%202019\SKKI%202019\09.%20Pasang%20Tutup%20Bushing%20Trafo%20Distribusi%20Tahap%205\05.%20Pasang%20Tutup%20Bushing%20Trafo%20Distribusi%20Tahap%205.xlsx"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C:\Users\PLN\Downloads\Pembebanan%20Gardu%20Distribusi.xlsx"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C:\Users\PLN\Downloads\7.%20HEALTH%20INDEX%20per%201%20Des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aian"/>
      <sheetName val="Catatan"/>
      <sheetName val="CF"/>
      <sheetName val="rkap2010_latihan"/>
      <sheetName val="Amandemen-2004"/>
      <sheetName val="Selisih Prod"/>
      <sheetName val="Sheet1"/>
      <sheetName val="Pembelian"/>
      <sheetName val="TM1Beli"/>
      <sheetName val="Tap2006"/>
      <sheetName val="Sheet3"/>
      <sheetName val="NEKons"/>
      <sheetName val="NerSubsis"/>
      <sheetName val="Penjualan08"/>
      <sheetName val="Penjualan09"/>
      <sheetName val="Beli"/>
      <sheetName val="Sewa"/>
      <sheetName val="Penjualan10"/>
      <sheetName val="Sale10vAGA"/>
      <sheetName val="Gab 2010-2011 Ver1"/>
      <sheetName val="Visi Dis 2012"/>
      <sheetName val="Banding"/>
      <sheetName val="rkap2010"/>
      <sheetName val="Sheet5"/>
      <sheetName val="Sheet4"/>
      <sheetName val="Prod01"/>
      <sheetName val="Prod2"/>
      <sheetName val="List"/>
      <sheetName val="Kamus"/>
      <sheetName val="TaraKalor"/>
      <sheetName val="Sheet2"/>
      <sheetName val="KSU"/>
      <sheetName val="KSS"/>
      <sheetName val="Sampul"/>
      <sheetName val="Chek"/>
      <sheetName val="kCal"/>
      <sheetName val="HitBln"/>
      <sheetName val="BBkr"/>
      <sheetName val="Compatibility Report"/>
      <sheetName val="20100119 RKAP 2010 - All Region"/>
      <sheetName val="13-KWH_pertrf"/>
      <sheetName val="GABUNGAN"/>
      <sheetName val="reference"/>
    </sheetNames>
    <sheetDataSet>
      <sheetData sheetId="0" refreshError="1">
        <row r="72">
          <cell r="AB72">
            <v>4323911</v>
          </cell>
        </row>
        <row r="121">
          <cell r="AB121">
            <v>215711</v>
          </cell>
        </row>
        <row r="289">
          <cell r="AB289">
            <v>1527170</v>
          </cell>
        </row>
        <row r="380">
          <cell r="AB380">
            <v>3600000</v>
          </cell>
        </row>
        <row r="586">
          <cell r="R586">
            <v>390</v>
          </cell>
        </row>
        <row r="625">
          <cell r="AB625">
            <v>17029951.0257481</v>
          </cell>
        </row>
        <row r="684">
          <cell r="AB684">
            <v>6765876.6806400008</v>
          </cell>
        </row>
        <row r="689">
          <cell r="U689">
            <v>28152928.496560022</v>
          </cell>
        </row>
      </sheetData>
      <sheetData sheetId="1" refreshError="1">
        <row r="122">
          <cell r="C122">
            <v>10000</v>
          </cell>
        </row>
        <row r="142">
          <cell r="C142">
            <v>5621.16</v>
          </cell>
        </row>
        <row r="143">
          <cell r="C143">
            <v>5415.05</v>
          </cell>
        </row>
        <row r="144">
          <cell r="C144">
            <v>3820.15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
      <sheetName val="C"/>
      <sheetName val="I"/>
      <sheetName val="LR"/>
      <sheetName val="RL-BPP"/>
      <sheetName val="Asumsi "/>
      <sheetName val="BPP"/>
      <sheetName val="Harga BBM"/>
      <sheetName val="SubLis-07"/>
      <sheetName val="Rekap Sublis"/>
      <sheetName val="Rekap BPP"/>
      <sheetName val="D"/>
      <sheetName val="E"/>
      <sheetName val="F"/>
      <sheetName val="G"/>
      <sheetName val="H"/>
      <sheetName val="J"/>
      <sheetName val="K"/>
      <sheetName val="L"/>
      <sheetName val="M"/>
      <sheetName val="By Non BPP-06"/>
      <sheetName val="LRAnak"/>
      <sheetName val="KWHJUAL"/>
      <sheetName val="Indk"/>
      <sheetName val="Debcap"/>
      <sheetName val="asumsi-org"/>
      <sheetName val="GABUNGAN"/>
      <sheetName val="Sheet3"/>
      <sheetName val="TRNS-C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3">
          <cell r="F3">
            <v>1997</v>
          </cell>
          <cell r="G3">
            <v>1998</v>
          </cell>
          <cell r="H3">
            <v>1999</v>
          </cell>
          <cell r="I3">
            <v>2000</v>
          </cell>
          <cell r="J3">
            <v>2001</v>
          </cell>
          <cell r="K3">
            <v>2002</v>
          </cell>
          <cell r="L3">
            <v>2003</v>
          </cell>
          <cell r="M3">
            <v>2004</v>
          </cell>
          <cell r="N3">
            <v>2005</v>
          </cell>
          <cell r="V3">
            <v>0</v>
          </cell>
          <cell r="W3">
            <v>0</v>
          </cell>
          <cell r="X3" t="e">
            <v>#REF!</v>
          </cell>
          <cell r="Y3" t="e">
            <v>#REF!</v>
          </cell>
          <cell r="Z3" t="e">
            <v>#REF!</v>
          </cell>
          <cell r="AA3" t="e">
            <v>#REF!</v>
          </cell>
          <cell r="AB3" t="e">
            <v>#REF!</v>
          </cell>
          <cell r="AC3" t="e">
            <v>#REF!</v>
          </cell>
          <cell r="AD3" t="e">
            <v>#REF!</v>
          </cell>
          <cell r="AL3" t="e">
            <v>#REF!</v>
          </cell>
          <cell r="AM3" t="e">
            <v>#REF!</v>
          </cell>
          <cell r="AN3" t="e">
            <v>#REF!</v>
          </cell>
          <cell r="AO3" t="e">
            <v>#REF!</v>
          </cell>
          <cell r="AP3" t="e">
            <v>#REF!</v>
          </cell>
          <cell r="AQ3" t="e">
            <v>#REF!</v>
          </cell>
          <cell r="AR3" t="e">
            <v>#REF!</v>
          </cell>
          <cell r="AS3" t="e">
            <v>#REF!</v>
          </cell>
          <cell r="AT3" t="e">
            <v>#REF!</v>
          </cell>
        </row>
        <row r="5">
          <cell r="F5">
            <v>1621.373253</v>
          </cell>
          <cell r="G5">
            <v>1749.61048669</v>
          </cell>
          <cell r="H5">
            <v>2163.9659999999999</v>
          </cell>
          <cell r="I5">
            <v>2689.9989999999998</v>
          </cell>
          <cell r="J5">
            <v>4470.1688299999996</v>
          </cell>
          <cell r="K5">
            <v>9081.7746199999983</v>
          </cell>
          <cell r="L5">
            <v>14841.591936119999</v>
          </cell>
          <cell r="M5">
            <v>13829.510993346001</v>
          </cell>
          <cell r="N5">
            <v>27862.944825465998</v>
          </cell>
          <cell r="V5" t="e">
            <v>#REF!</v>
          </cell>
          <cell r="W5" t="e">
            <v>#REF!</v>
          </cell>
          <cell r="X5" t="e">
            <v>#REF!</v>
          </cell>
          <cell r="Y5">
            <v>0</v>
          </cell>
          <cell r="Z5">
            <v>0</v>
          </cell>
          <cell r="AA5">
            <v>0</v>
          </cell>
          <cell r="AB5">
            <v>0</v>
          </cell>
          <cell r="AC5">
            <v>0</v>
          </cell>
          <cell r="AD5">
            <v>0</v>
          </cell>
          <cell r="AL5">
            <v>0</v>
          </cell>
          <cell r="AM5">
            <v>0</v>
          </cell>
          <cell r="AN5">
            <v>0</v>
          </cell>
          <cell r="AO5">
            <v>0</v>
          </cell>
          <cell r="AP5">
            <v>0</v>
          </cell>
          <cell r="AQ5">
            <v>0</v>
          </cell>
          <cell r="AR5">
            <v>0</v>
          </cell>
          <cell r="AS5">
            <v>0</v>
          </cell>
          <cell r="AT5">
            <v>0</v>
          </cell>
        </row>
        <row r="6">
          <cell r="F6">
            <v>623.81799599999999</v>
          </cell>
          <cell r="G6">
            <v>796.31061119999993</v>
          </cell>
          <cell r="H6">
            <v>1770.49</v>
          </cell>
          <cell r="I6">
            <v>2020.136</v>
          </cell>
          <cell r="J6">
            <v>2798.1249870000001</v>
          </cell>
          <cell r="K6">
            <v>3088.502</v>
          </cell>
          <cell r="L6">
            <v>3499.984888</v>
          </cell>
          <cell r="M6">
            <v>3583.683</v>
          </cell>
          <cell r="N6">
            <v>4337.67066978</v>
          </cell>
          <cell r="V6" t="e">
            <v>#REF!</v>
          </cell>
          <cell r="W6" t="e">
            <v>#REF!</v>
          </cell>
          <cell r="X6" t="e">
            <v>#REF!</v>
          </cell>
          <cell r="Y6">
            <v>0</v>
          </cell>
          <cell r="Z6">
            <v>0</v>
          </cell>
          <cell r="AA6">
            <v>0</v>
          </cell>
          <cell r="AB6">
            <v>0</v>
          </cell>
          <cell r="AC6">
            <v>0</v>
          </cell>
          <cell r="AD6">
            <v>0</v>
          </cell>
          <cell r="AL6">
            <v>0</v>
          </cell>
          <cell r="AM6">
            <v>0</v>
          </cell>
          <cell r="AN6">
            <v>0</v>
          </cell>
          <cell r="AO6">
            <v>0</v>
          </cell>
          <cell r="AP6">
            <v>0</v>
          </cell>
          <cell r="AQ6">
            <v>0</v>
          </cell>
          <cell r="AR6">
            <v>0</v>
          </cell>
          <cell r="AS6">
            <v>0</v>
          </cell>
          <cell r="AT6">
            <v>0</v>
          </cell>
        </row>
        <row r="7">
          <cell r="F7">
            <v>1851.6610048238483</v>
          </cell>
          <cell r="G7">
            <v>5865.5384139999996</v>
          </cell>
          <cell r="H7">
            <v>5026.7420000000002</v>
          </cell>
          <cell r="I7">
            <v>4985.8379999999997</v>
          </cell>
          <cell r="J7">
            <v>5801.6897900000004</v>
          </cell>
          <cell r="K7">
            <v>4533.183</v>
          </cell>
          <cell r="L7">
            <v>3911.4524900000001</v>
          </cell>
          <cell r="M7">
            <v>3557.3870000000002</v>
          </cell>
          <cell r="N7">
            <v>3779.9339483160002</v>
          </cell>
          <cell r="V7" t="e">
            <v>#REF!</v>
          </cell>
          <cell r="W7" t="e">
            <v>#REF!</v>
          </cell>
          <cell r="X7" t="e">
            <v>#REF!</v>
          </cell>
          <cell r="Y7">
            <v>0</v>
          </cell>
          <cell r="Z7">
            <v>0</v>
          </cell>
          <cell r="AA7">
            <v>0</v>
          </cell>
          <cell r="AB7">
            <v>0</v>
          </cell>
          <cell r="AC7">
            <v>0</v>
          </cell>
          <cell r="AD7">
            <v>0</v>
          </cell>
          <cell r="AL7">
            <v>0</v>
          </cell>
          <cell r="AM7">
            <v>0</v>
          </cell>
          <cell r="AN7">
            <v>0</v>
          </cell>
          <cell r="AO7">
            <v>0</v>
          </cell>
          <cell r="AP7">
            <v>0</v>
          </cell>
          <cell r="AQ7">
            <v>0</v>
          </cell>
          <cell r="AR7">
            <v>0</v>
          </cell>
          <cell r="AS7">
            <v>0</v>
          </cell>
          <cell r="AT7">
            <v>0</v>
          </cell>
        </row>
        <row r="8">
          <cell r="F8">
            <v>241.98332500000001</v>
          </cell>
          <cell r="G8">
            <v>965.277939363271</v>
          </cell>
          <cell r="H8">
            <v>698.39</v>
          </cell>
          <cell r="I8">
            <v>648.62900000000002</v>
          </cell>
          <cell r="J8">
            <v>884.31144200000006</v>
          </cell>
          <cell r="K8">
            <v>959.08100000000002</v>
          </cell>
          <cell r="L8">
            <v>1061.6760320000001</v>
          </cell>
          <cell r="M8">
            <v>1035.557</v>
          </cell>
          <cell r="N8">
            <v>1302.235525824</v>
          </cell>
          <cell r="V8" t="e">
            <v>#REF!</v>
          </cell>
          <cell r="W8" t="e">
            <v>#REF!</v>
          </cell>
          <cell r="X8" t="e">
            <v>#REF!</v>
          </cell>
          <cell r="Y8">
            <v>0</v>
          </cell>
          <cell r="Z8">
            <v>0</v>
          </cell>
          <cell r="AA8">
            <v>0</v>
          </cell>
          <cell r="AB8">
            <v>0</v>
          </cell>
          <cell r="AC8">
            <v>0</v>
          </cell>
          <cell r="AD8">
            <v>0</v>
          </cell>
          <cell r="AL8">
            <v>0</v>
          </cell>
          <cell r="AM8">
            <v>0</v>
          </cell>
          <cell r="AN8">
            <v>0</v>
          </cell>
          <cell r="AO8">
            <v>0</v>
          </cell>
          <cell r="AP8">
            <v>0</v>
          </cell>
          <cell r="AQ8">
            <v>0</v>
          </cell>
          <cell r="AR8">
            <v>0</v>
          </cell>
          <cell r="AS8">
            <v>0</v>
          </cell>
          <cell r="AT8">
            <v>0</v>
          </cell>
        </row>
        <row r="11">
          <cell r="F11">
            <v>2250.7089358696021</v>
          </cell>
          <cell r="G11">
            <v>3074.1489999999999</v>
          </cell>
          <cell r="H11">
            <v>3224.331494</v>
          </cell>
          <cell r="I11">
            <v>3229.5920000000001</v>
          </cell>
          <cell r="J11">
            <v>3404</v>
          </cell>
          <cell r="K11">
            <v>15626.763000000001</v>
          </cell>
          <cell r="L11">
            <v>12745.047489459001</v>
          </cell>
          <cell r="M11">
            <v>9547.5546579999991</v>
          </cell>
          <cell r="N11">
            <v>9722.3153036889998</v>
          </cell>
          <cell r="V11">
            <v>0</v>
          </cell>
          <cell r="W11">
            <v>2006</v>
          </cell>
          <cell r="X11" t="e">
            <v>#REF!</v>
          </cell>
          <cell r="Y11" t="e">
            <v>#REF!</v>
          </cell>
          <cell r="Z11" t="e">
            <v>#REF!</v>
          </cell>
          <cell r="AA11" t="e">
            <v>#REF!</v>
          </cell>
          <cell r="AB11" t="e">
            <v>#REF!</v>
          </cell>
          <cell r="AC11" t="e">
            <v>#REF!</v>
          </cell>
          <cell r="AD11" t="e">
            <v>#REF!</v>
          </cell>
          <cell r="AL11" t="e">
            <v>#REF!</v>
          </cell>
          <cell r="AM11" t="e">
            <v>#REF!</v>
          </cell>
          <cell r="AN11" t="e">
            <v>#REF!</v>
          </cell>
          <cell r="AO11" t="e">
            <v>#REF!</v>
          </cell>
          <cell r="AP11" t="e">
            <v>#REF!</v>
          </cell>
          <cell r="AQ11" t="e">
            <v>#REF!</v>
          </cell>
          <cell r="AR11" t="e">
            <v>#REF!</v>
          </cell>
          <cell r="AS11" t="e">
            <v>#REF!</v>
          </cell>
          <cell r="AT11" t="e">
            <v>#REF!</v>
          </cell>
        </row>
        <row r="12">
          <cell r="F12">
            <v>2535.0300950000001</v>
          </cell>
          <cell r="G12">
            <v>2439.6970000000001</v>
          </cell>
          <cell r="H12">
            <v>3503.8323729999997</v>
          </cell>
          <cell r="I12">
            <v>4215.029759</v>
          </cell>
          <cell r="J12">
            <v>5810.8356029999995</v>
          </cell>
          <cell r="K12">
            <v>7592.7240000000002</v>
          </cell>
          <cell r="L12">
            <v>13525.783679401</v>
          </cell>
          <cell r="M12">
            <v>13701.349160999998</v>
          </cell>
          <cell r="N12">
            <v>15347.668895265</v>
          </cell>
          <cell r="V12">
            <v>0</v>
          </cell>
          <cell r="W12">
            <v>4007</v>
          </cell>
          <cell r="X12" t="e">
            <v>#REF!</v>
          </cell>
          <cell r="Y12" t="e">
            <v>#REF!</v>
          </cell>
          <cell r="Z12" t="e">
            <v>#REF!</v>
          </cell>
          <cell r="AA12" t="e">
            <v>#REF!</v>
          </cell>
          <cell r="AB12" t="e">
            <v>#REF!</v>
          </cell>
          <cell r="AC12" t="e">
            <v>#REF!</v>
          </cell>
          <cell r="AD12" t="e">
            <v>#REF!</v>
          </cell>
          <cell r="AL12" t="e">
            <v>#REF!</v>
          </cell>
          <cell r="AM12" t="e">
            <v>#REF!</v>
          </cell>
          <cell r="AN12" t="e">
            <v>#REF!</v>
          </cell>
          <cell r="AO12" t="e">
            <v>#REF!</v>
          </cell>
          <cell r="AP12" t="e">
            <v>#REF!</v>
          </cell>
          <cell r="AQ12" t="e">
            <v>#REF!</v>
          </cell>
          <cell r="AR12" t="e">
            <v>#REF!</v>
          </cell>
          <cell r="AS12" t="e">
            <v>#REF!</v>
          </cell>
          <cell r="AT12" t="e">
            <v>#REF!</v>
          </cell>
        </row>
        <row r="13">
          <cell r="F13">
            <v>4338.8355788238487</v>
          </cell>
          <cell r="G13">
            <v>9408.9660000000003</v>
          </cell>
          <cell r="H13">
            <v>9691.8130000000001</v>
          </cell>
          <cell r="I13">
            <v>10375.826999999999</v>
          </cell>
          <cell r="J13">
            <v>14007.295049</v>
          </cell>
          <cell r="K13">
            <v>17957.261999999999</v>
          </cell>
          <cell r="L13">
            <v>21477.867201000001</v>
          </cell>
          <cell r="M13">
            <v>24491.052475</v>
          </cell>
          <cell r="N13">
            <v>37355.450093312</v>
          </cell>
          <cell r="V13">
            <v>0</v>
          </cell>
          <cell r="W13">
            <v>0</v>
          </cell>
          <cell r="X13" t="e">
            <v>#REF!</v>
          </cell>
          <cell r="Y13" t="e">
            <v>#REF!</v>
          </cell>
          <cell r="Z13" t="e">
            <v>#REF!</v>
          </cell>
          <cell r="AA13" t="e">
            <v>#REF!</v>
          </cell>
          <cell r="AB13" t="e">
            <v>#REF!</v>
          </cell>
          <cell r="AC13" t="e">
            <v>#REF!</v>
          </cell>
          <cell r="AD13" t="e">
            <v>#REF!</v>
          </cell>
          <cell r="AL13" t="e">
            <v>#REF!</v>
          </cell>
          <cell r="AM13" t="e">
            <v>#REF!</v>
          </cell>
          <cell r="AN13" t="e">
            <v>#REF!</v>
          </cell>
          <cell r="AO13" t="e">
            <v>#REF!</v>
          </cell>
          <cell r="AP13" t="e">
            <v>#REF!</v>
          </cell>
          <cell r="AQ13" t="e">
            <v>#REF!</v>
          </cell>
          <cell r="AR13" t="e">
            <v>#REF!</v>
          </cell>
          <cell r="AS13" t="e">
            <v>#REF!</v>
          </cell>
          <cell r="AT13" t="e">
            <v>#REF!</v>
          </cell>
        </row>
        <row r="14">
          <cell r="F14">
            <v>325.16199999999998</v>
          </cell>
          <cell r="G14">
            <v>1885.9630000000002</v>
          </cell>
          <cell r="H14">
            <v>5082.7030000000004</v>
          </cell>
          <cell r="I14">
            <v>9395.3649999999998</v>
          </cell>
          <cell r="J14">
            <v>8717.1405369999993</v>
          </cell>
          <cell r="K14">
            <v>11168.841317</v>
          </cell>
          <cell r="L14">
            <v>10837.795807893999</v>
          </cell>
          <cell r="M14">
            <v>11970.810670000001</v>
          </cell>
          <cell r="N14">
            <v>13598.16650118</v>
          </cell>
          <cell r="V14">
            <v>0</v>
          </cell>
          <cell r="W14" t="str">
            <v>Bunga pajak revaluasi</v>
          </cell>
          <cell r="X14" t="e">
            <v>#REF!</v>
          </cell>
          <cell r="Y14" t="e">
            <v>#REF!</v>
          </cell>
          <cell r="Z14" t="e">
            <v>#REF!</v>
          </cell>
          <cell r="AA14" t="e">
            <v>#REF!</v>
          </cell>
          <cell r="AB14" t="e">
            <v>#REF!</v>
          </cell>
          <cell r="AC14" t="e">
            <v>#REF!</v>
          </cell>
          <cell r="AD14" t="e">
            <v>#REF!</v>
          </cell>
          <cell r="AL14" t="e">
            <v>#REF!</v>
          </cell>
          <cell r="AM14" t="e">
            <v>#REF!</v>
          </cell>
          <cell r="AN14" t="e">
            <v>#REF!</v>
          </cell>
          <cell r="AO14" t="e">
            <v>#REF!</v>
          </cell>
          <cell r="AP14" t="e">
            <v>#REF!</v>
          </cell>
          <cell r="AQ14" t="e">
            <v>#REF!</v>
          </cell>
          <cell r="AR14" t="e">
            <v>#REF!</v>
          </cell>
          <cell r="AS14" t="e">
            <v>#REF!</v>
          </cell>
          <cell r="AT14" t="e">
            <v>#REF!</v>
          </cell>
        </row>
        <row r="17">
          <cell r="F17">
            <v>0</v>
          </cell>
          <cell r="G17">
            <v>0</v>
          </cell>
          <cell r="H17">
            <v>0</v>
          </cell>
          <cell r="I17">
            <v>0</v>
          </cell>
          <cell r="J17">
            <v>0</v>
          </cell>
          <cell r="K17">
            <v>0</v>
          </cell>
          <cell r="L17">
            <v>0</v>
          </cell>
          <cell r="M17">
            <v>0</v>
          </cell>
          <cell r="N17">
            <v>0</v>
          </cell>
          <cell r="V17">
            <v>0</v>
          </cell>
          <cell r="W17">
            <v>0</v>
          </cell>
          <cell r="X17" t="e">
            <v>#REF!</v>
          </cell>
          <cell r="Y17" t="e">
            <v>#REF!</v>
          </cell>
          <cell r="Z17" t="e">
            <v>#REF!</v>
          </cell>
          <cell r="AA17" t="e">
            <v>#REF!</v>
          </cell>
          <cell r="AB17" t="e">
            <v>#REF!</v>
          </cell>
          <cell r="AC17" t="e">
            <v>#REF!</v>
          </cell>
          <cell r="AD17" t="e">
            <v>#REF!</v>
          </cell>
          <cell r="AL17" t="e">
            <v>#REF!</v>
          </cell>
          <cell r="AM17" t="e">
            <v>#REF!</v>
          </cell>
          <cell r="AN17" t="e">
            <v>#REF!</v>
          </cell>
          <cell r="AO17" t="e">
            <v>#REF!</v>
          </cell>
          <cell r="AP17" t="e">
            <v>#REF!</v>
          </cell>
          <cell r="AQ17" t="e">
            <v>#REF!</v>
          </cell>
          <cell r="AR17" t="e">
            <v>#REF!</v>
          </cell>
          <cell r="AS17" t="e">
            <v>#REF!</v>
          </cell>
          <cell r="AT17" t="e">
            <v>#REF!</v>
          </cell>
        </row>
        <row r="18">
          <cell r="F18">
            <v>1665.5129999999999</v>
          </cell>
          <cell r="G18">
            <v>2855.1119680000002</v>
          </cell>
          <cell r="H18">
            <v>1965.2539999999999</v>
          </cell>
          <cell r="I18">
            <v>1731.982</v>
          </cell>
          <cell r="J18">
            <v>1080.097</v>
          </cell>
          <cell r="K18">
            <v>1347.008</v>
          </cell>
          <cell r="L18">
            <v>970.48199999999997</v>
          </cell>
          <cell r="M18">
            <v>2017.3400000000001</v>
          </cell>
          <cell r="N18">
            <v>1425</v>
          </cell>
          <cell r="V18">
            <v>0</v>
          </cell>
          <cell r="W18">
            <v>0</v>
          </cell>
          <cell r="X18" t="e">
            <v>#REF!</v>
          </cell>
          <cell r="Y18" t="e">
            <v>#REF!</v>
          </cell>
          <cell r="Z18" t="e">
            <v>#REF!</v>
          </cell>
          <cell r="AA18" t="e">
            <v>#REF!</v>
          </cell>
          <cell r="AB18" t="e">
            <v>#REF!</v>
          </cell>
          <cell r="AC18" t="e">
            <v>#REF!</v>
          </cell>
          <cell r="AD18" t="e">
            <v>#REF!</v>
          </cell>
          <cell r="AL18" t="e">
            <v>#REF!</v>
          </cell>
          <cell r="AM18" t="e">
            <v>#REF!</v>
          </cell>
          <cell r="AN18" t="e">
            <v>#REF!</v>
          </cell>
          <cell r="AO18" t="e">
            <v>#REF!</v>
          </cell>
          <cell r="AP18" t="e">
            <v>#REF!</v>
          </cell>
          <cell r="AQ18" t="e">
            <v>#REF!</v>
          </cell>
          <cell r="AR18" t="e">
            <v>#REF!</v>
          </cell>
          <cell r="AS18" t="e">
            <v>#REF!</v>
          </cell>
          <cell r="AT18" t="e">
            <v>#REF!</v>
          </cell>
        </row>
        <row r="19">
          <cell r="F19">
            <v>4743.9478183075298</v>
          </cell>
          <cell r="G19">
            <v>7496.09</v>
          </cell>
          <cell r="H19">
            <v>2905.0049903704912</v>
          </cell>
          <cell r="I19">
            <v>1669.0057679999979</v>
          </cell>
          <cell r="J19">
            <v>357.38</v>
          </cell>
          <cell r="K19">
            <v>298.89800000000002</v>
          </cell>
          <cell r="L19">
            <v>701.49675300000001</v>
          </cell>
          <cell r="M19">
            <v>4187.4505666750156</v>
          </cell>
          <cell r="N19">
            <v>4991.5213593369863</v>
          </cell>
          <cell r="V19">
            <v>0</v>
          </cell>
          <cell r="W19">
            <v>0</v>
          </cell>
          <cell r="X19" t="e">
            <v>#REF!</v>
          </cell>
          <cell r="Y19" t="e">
            <v>#REF!</v>
          </cell>
          <cell r="Z19" t="e">
            <v>#REF!</v>
          </cell>
          <cell r="AA19" t="e">
            <v>#REF!</v>
          </cell>
          <cell r="AB19" t="e">
            <v>#REF!</v>
          </cell>
          <cell r="AC19" t="e">
            <v>#REF!</v>
          </cell>
          <cell r="AD19" t="e">
            <v>#REF!</v>
          </cell>
          <cell r="AL19" t="e">
            <v>#REF!</v>
          </cell>
          <cell r="AM19" t="e">
            <v>#REF!</v>
          </cell>
          <cell r="AN19" t="e">
            <v>#REF!</v>
          </cell>
          <cell r="AO19" t="e">
            <v>#REF!</v>
          </cell>
          <cell r="AP19" t="e">
            <v>#REF!</v>
          </cell>
          <cell r="AQ19" t="e">
            <v>#REF!</v>
          </cell>
          <cell r="AR19" t="e">
            <v>#REF!</v>
          </cell>
          <cell r="AS19" t="e">
            <v>#REF!</v>
          </cell>
          <cell r="AT19" t="e">
            <v>#REF!</v>
          </cell>
        </row>
        <row r="20">
          <cell r="F20">
            <v>4295.1447816924701</v>
          </cell>
          <cell r="G20">
            <v>1863.7849952257334</v>
          </cell>
          <cell r="H20">
            <v>1647.4319404086091</v>
          </cell>
          <cell r="I20">
            <v>1232.2012320000022</v>
          </cell>
          <cell r="J20">
            <v>2159.5861580000042</v>
          </cell>
          <cell r="K20">
            <v>2469.5963084543973</v>
          </cell>
          <cell r="L20">
            <v>5685.0557054393366</v>
          </cell>
          <cell r="M20">
            <v>10754.693853324985</v>
          </cell>
          <cell r="N20">
            <v>8771.2956406630146</v>
          </cell>
          <cell r="V20">
            <v>0</v>
          </cell>
          <cell r="W20">
            <v>0</v>
          </cell>
          <cell r="X20" t="e">
            <v>#REF!</v>
          </cell>
          <cell r="Y20" t="e">
            <v>#REF!</v>
          </cell>
          <cell r="Z20" t="e">
            <v>#REF!</v>
          </cell>
          <cell r="AA20" t="e">
            <v>#REF!</v>
          </cell>
          <cell r="AB20" t="e">
            <v>#REF!</v>
          </cell>
          <cell r="AC20" t="e">
            <v>#REF!</v>
          </cell>
          <cell r="AD20" t="e">
            <v>#REF!</v>
          </cell>
          <cell r="AL20" t="e">
            <v>#REF!</v>
          </cell>
          <cell r="AM20" t="e">
            <v>#REF!</v>
          </cell>
          <cell r="AN20" t="e">
            <v>#REF!</v>
          </cell>
          <cell r="AO20" t="e">
            <v>#REF!</v>
          </cell>
          <cell r="AP20" t="e">
            <v>#REF!</v>
          </cell>
          <cell r="AQ20" t="e">
            <v>#REF!</v>
          </cell>
          <cell r="AR20" t="e">
            <v>#REF!</v>
          </cell>
          <cell r="AS20" t="e">
            <v>#REF!</v>
          </cell>
          <cell r="AT20" t="e">
            <v>#REF!</v>
          </cell>
        </row>
        <row r="23">
          <cell r="F23">
            <v>11126.104431800635</v>
          </cell>
          <cell r="G23">
            <v>14035.984774480003</v>
          </cell>
          <cell r="H23">
            <v>15997.499572128003</v>
          </cell>
          <cell r="I23">
            <v>22556.778999999999</v>
          </cell>
          <cell r="J23">
            <v>35359.957516000002</v>
          </cell>
          <cell r="K23">
            <v>44183.353999999999</v>
          </cell>
          <cell r="L23">
            <v>54430.777801407996</v>
          </cell>
          <cell r="M23">
            <v>62273.061744999999</v>
          </cell>
          <cell r="N23">
            <v>76543.32426870201</v>
          </cell>
          <cell r="V23" t="e">
            <v>#NAME?</v>
          </cell>
          <cell r="W23" t="e">
            <v>#NAME?</v>
          </cell>
          <cell r="X23" t="e">
            <v>#NAME?</v>
          </cell>
          <cell r="Y23" t="e">
            <v>#NAME?</v>
          </cell>
          <cell r="Z23" t="e">
            <v>#NAME?</v>
          </cell>
          <cell r="AA23" t="e">
            <v>#NAME?</v>
          </cell>
          <cell r="AB23" t="e">
            <v>#NAME?</v>
          </cell>
          <cell r="AC23" t="e">
            <v>#NAME?</v>
          </cell>
          <cell r="AD23" t="e">
            <v>#NAME?</v>
          </cell>
          <cell r="AL23" t="e">
            <v>#REF!</v>
          </cell>
          <cell r="AM23" t="e">
            <v>#REF!</v>
          </cell>
          <cell r="AN23" t="e">
            <v>#REF!</v>
          </cell>
          <cell r="AO23" t="e">
            <v>#REF!</v>
          </cell>
          <cell r="AP23" t="e">
            <v>#REF!</v>
          </cell>
          <cell r="AQ23" t="e">
            <v>#REF!</v>
          </cell>
          <cell r="AR23" t="e">
            <v>#REF!</v>
          </cell>
          <cell r="AS23" t="e">
            <v>#REF!</v>
          </cell>
          <cell r="AT23" t="e">
            <v>#REF!</v>
          </cell>
        </row>
        <row r="24">
          <cell r="F24">
            <v>9449.7366096934511</v>
          </cell>
          <cell r="G24">
            <v>16808.775000000001</v>
          </cell>
          <cell r="H24">
            <v>21502.679866999999</v>
          </cell>
          <cell r="I24">
            <v>27215.813758999997</v>
          </cell>
          <cell r="J24">
            <v>31939.271189000003</v>
          </cell>
          <cell r="K24">
            <v>52345.590317000002</v>
          </cell>
          <cell r="L24">
            <v>58586.494177754001</v>
          </cell>
          <cell r="M24">
            <v>59710.766964000002</v>
          </cell>
          <cell r="N24">
            <v>76023.600793446007</v>
          </cell>
          <cell r="V24">
            <v>0</v>
          </cell>
          <cell r="W24" t="str">
            <v>Jumlah</v>
          </cell>
          <cell r="X24" t="e">
            <v>#REF!</v>
          </cell>
          <cell r="Y24" t="e">
            <v>#REF!</v>
          </cell>
          <cell r="Z24" t="e">
            <v>#REF!</v>
          </cell>
          <cell r="AA24" t="e">
            <v>#REF!</v>
          </cell>
          <cell r="AB24" t="e">
            <v>#REF!</v>
          </cell>
          <cell r="AC24" t="e">
            <v>#REF!</v>
          </cell>
          <cell r="AD24" t="e">
            <v>#REF!</v>
          </cell>
          <cell r="AL24" t="e">
            <v>#REF!</v>
          </cell>
          <cell r="AM24" t="e">
            <v>#REF!</v>
          </cell>
          <cell r="AN24" t="e">
            <v>#REF!</v>
          </cell>
          <cell r="AO24" t="e">
            <v>#REF!</v>
          </cell>
          <cell r="AP24" t="e">
            <v>#REF!</v>
          </cell>
          <cell r="AQ24" t="e">
            <v>#REF!</v>
          </cell>
          <cell r="AR24" t="e">
            <v>#REF!</v>
          </cell>
          <cell r="AS24" t="e">
            <v>#REF!</v>
          </cell>
          <cell r="AT24" t="e">
            <v>#REF!</v>
          </cell>
        </row>
        <row r="27">
          <cell r="F27" t="e">
            <v>#REF!</v>
          </cell>
          <cell r="G27" t="e">
            <v>#REF!</v>
          </cell>
          <cell r="H27">
            <v>-9.2683068618401414</v>
          </cell>
          <cell r="I27">
            <v>-0.91549556327960491</v>
          </cell>
          <cell r="J27">
            <v>3.7973081637382595</v>
          </cell>
          <cell r="K27">
            <v>-5.8121362029247186</v>
          </cell>
          <cell r="L27">
            <v>-3.0753395239041117</v>
          </cell>
          <cell r="M27">
            <v>-0.34677500928398225</v>
          </cell>
          <cell r="N27">
            <v>-1.2466221229384471</v>
          </cell>
          <cell r="V27">
            <v>0</v>
          </cell>
          <cell r="W27">
            <v>0</v>
          </cell>
          <cell r="X27" t="e">
            <v>#REF!</v>
          </cell>
          <cell r="Y27" t="e">
            <v>#REF!</v>
          </cell>
          <cell r="Z27" t="e">
            <v>#REF!</v>
          </cell>
          <cell r="AA27" t="e">
            <v>#REF!</v>
          </cell>
          <cell r="AB27" t="e">
            <v>#REF!</v>
          </cell>
          <cell r="AC27" t="e">
            <v>#REF!</v>
          </cell>
          <cell r="AD27" t="e">
            <v>#REF!</v>
          </cell>
          <cell r="AL27" t="e">
            <v>#REF!</v>
          </cell>
          <cell r="AM27" t="e">
            <v>#REF!</v>
          </cell>
          <cell r="AN27" t="e">
            <v>#REF!</v>
          </cell>
          <cell r="AO27" t="e">
            <v>#REF!</v>
          </cell>
          <cell r="AP27" t="e">
            <v>#REF!</v>
          </cell>
          <cell r="AQ27" t="e">
            <v>#REF!</v>
          </cell>
          <cell r="AR27" t="e">
            <v>#REF!</v>
          </cell>
          <cell r="AS27" t="e">
            <v>#REF!</v>
          </cell>
          <cell r="AT27" t="e">
            <v>#REF!</v>
          </cell>
        </row>
        <row r="28">
          <cell r="F28">
            <v>40.288181842214591</v>
          </cell>
          <cell r="G28">
            <v>18.99440492357186</v>
          </cell>
          <cell r="H28">
            <v>20.600420381522607</v>
          </cell>
          <cell r="I28">
            <v>25.0661330418666</v>
          </cell>
          <cell r="J28">
            <v>52.479930652587555</v>
          </cell>
          <cell r="K28">
            <v>49.164286606973683</v>
          </cell>
          <cell r="L28">
            <v>59.985784530167955</v>
          </cell>
          <cell r="M28">
            <v>81.6722612015094</v>
          </cell>
          <cell r="N28">
            <v>81.854108306640711</v>
          </cell>
          <cell r="V28">
            <v>0</v>
          </cell>
          <cell r="W28">
            <v>0</v>
          </cell>
          <cell r="X28" t="e">
            <v>#REF!</v>
          </cell>
          <cell r="Y28" t="e">
            <v>#REF!</v>
          </cell>
          <cell r="Z28" t="e">
            <v>#REF!</v>
          </cell>
          <cell r="AA28" t="e">
            <v>#REF!</v>
          </cell>
          <cell r="AB28" t="e">
            <v>#REF!</v>
          </cell>
          <cell r="AC28" t="e">
            <v>#REF!</v>
          </cell>
          <cell r="AD28" t="e">
            <v>#REF!</v>
          </cell>
          <cell r="AL28" t="e">
            <v>#REF!</v>
          </cell>
          <cell r="AM28" t="e">
            <v>#REF!</v>
          </cell>
          <cell r="AN28" t="e">
            <v>#REF!</v>
          </cell>
          <cell r="AO28" t="e">
            <v>#REF!</v>
          </cell>
          <cell r="AP28" t="e">
            <v>#REF!</v>
          </cell>
          <cell r="AQ28" t="e">
            <v>#REF!</v>
          </cell>
          <cell r="AR28" t="e">
            <v>#REF!</v>
          </cell>
          <cell r="AS28" t="e">
            <v>#REF!</v>
          </cell>
          <cell r="AT28" t="e">
            <v>#REF!</v>
          </cell>
        </row>
        <row r="29">
          <cell r="F29">
            <v>45.265555560409886</v>
          </cell>
          <cell r="G29">
            <v>64.589765815063316</v>
          </cell>
          <cell r="H29">
            <v>78.464231406741163</v>
          </cell>
          <cell r="I29">
            <v>71.976214402918075</v>
          </cell>
          <cell r="J29">
            <v>71.591222205668913</v>
          </cell>
          <cell r="K29">
            <v>26.856252154953076</v>
          </cell>
          <cell r="L29">
            <v>29.598984635550096</v>
          </cell>
          <cell r="M29">
            <v>30.359957236154411</v>
          </cell>
          <cell r="N29">
            <v>34.065524958079443</v>
          </cell>
          <cell r="V29">
            <v>0</v>
          </cell>
          <cell r="W29">
            <v>0</v>
          </cell>
          <cell r="X29" t="e">
            <v>#REF!</v>
          </cell>
          <cell r="Y29" t="e">
            <v>#REF!</v>
          </cell>
          <cell r="Z29" t="e">
            <v>#REF!</v>
          </cell>
          <cell r="AA29" t="e">
            <v>#REF!</v>
          </cell>
          <cell r="AB29" t="e">
            <v>#REF!</v>
          </cell>
          <cell r="AC29" t="e">
            <v>#REF!</v>
          </cell>
          <cell r="AD29" t="e">
            <v>#REF!</v>
          </cell>
        </row>
        <row r="40">
          <cell r="B40" t="str">
            <v>/XMM:C40~</v>
          </cell>
        </row>
        <row r="51">
          <cell r="B51" t="str">
            <v>/XMM:C51~</v>
          </cell>
        </row>
        <row r="126">
          <cell r="D126" t="str">
            <v>{goto}h:a1~</v>
          </cell>
        </row>
        <row r="131">
          <cell r="D131" t="str">
            <v>{goto}i:a1~</v>
          </cell>
        </row>
        <row r="136">
          <cell r="D136" t="str">
            <v>{goto}j:a1~</v>
          </cell>
        </row>
        <row r="141">
          <cell r="D141" t="str">
            <v>{goto}k:a1~</v>
          </cell>
        </row>
        <row r="146">
          <cell r="D146" t="str">
            <v>{goto}l:a1~</v>
          </cell>
        </row>
        <row r="151">
          <cell r="D151" t="str">
            <v>/wtc{goto}b:a188~</v>
          </cell>
        </row>
        <row r="156">
          <cell r="D156" t="str">
            <v>/WTC{goto}b:a360~{down}{down}/wth</v>
          </cell>
        </row>
        <row r="161">
          <cell r="D161" t="str">
            <v>/XMM:E161~</v>
          </cell>
        </row>
        <row r="166">
          <cell r="D166" t="str">
            <v>{goto}m:a1~</v>
          </cell>
        </row>
        <row r="169">
          <cell r="C169" t="str">
            <v>/XMM:D169~</v>
          </cell>
        </row>
        <row r="228">
          <cell r="A228" t="str">
            <v>/XMM:B228~</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
      <sheetName val="C"/>
      <sheetName val="I"/>
      <sheetName val="LR"/>
      <sheetName val="RL-BPP"/>
      <sheetName val="Asumsi "/>
      <sheetName val="BPP"/>
      <sheetName val="Harga BBM"/>
      <sheetName val="SubLis-07"/>
      <sheetName val="Rekap Sublis"/>
      <sheetName val="Rekap BPP"/>
      <sheetName val="D"/>
      <sheetName val="E"/>
      <sheetName val="F"/>
      <sheetName val="G"/>
      <sheetName val="H"/>
      <sheetName val="J"/>
      <sheetName val="K"/>
      <sheetName val="L"/>
      <sheetName val="M"/>
      <sheetName val="By Non BPP-06"/>
      <sheetName val="LRAnak"/>
      <sheetName val="KWHJUAL"/>
      <sheetName val="Indk"/>
      <sheetName val="Debcap"/>
      <sheetName val="asumsi-org"/>
      <sheetName val="GABUNGAN"/>
      <sheetName val="Sheet3"/>
      <sheetName val="TRNS-C1"/>
      <sheetName val="PERHITUNG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3">
          <cell r="F3">
            <v>1997</v>
          </cell>
          <cell r="G3">
            <v>1998</v>
          </cell>
          <cell r="H3">
            <v>1999</v>
          </cell>
          <cell r="I3">
            <v>2000</v>
          </cell>
          <cell r="J3">
            <v>2001</v>
          </cell>
          <cell r="K3">
            <v>2002</v>
          </cell>
          <cell r="L3">
            <v>2003</v>
          </cell>
          <cell r="M3">
            <v>2004</v>
          </cell>
          <cell r="N3">
            <v>2005</v>
          </cell>
          <cell r="V3">
            <v>0</v>
          </cell>
          <cell r="W3">
            <v>0</v>
          </cell>
          <cell r="X3" t="e">
            <v>#REF!</v>
          </cell>
          <cell r="Y3" t="e">
            <v>#REF!</v>
          </cell>
          <cell r="Z3" t="e">
            <v>#REF!</v>
          </cell>
          <cell r="AA3" t="e">
            <v>#REF!</v>
          </cell>
          <cell r="AB3" t="e">
            <v>#REF!</v>
          </cell>
          <cell r="AC3" t="e">
            <v>#REF!</v>
          </cell>
          <cell r="AD3" t="e">
            <v>#REF!</v>
          </cell>
          <cell r="AL3" t="e">
            <v>#REF!</v>
          </cell>
          <cell r="AM3" t="e">
            <v>#REF!</v>
          </cell>
          <cell r="AN3" t="e">
            <v>#REF!</v>
          </cell>
          <cell r="AO3" t="e">
            <v>#REF!</v>
          </cell>
          <cell r="AP3" t="e">
            <v>#REF!</v>
          </cell>
          <cell r="AQ3" t="e">
            <v>#REF!</v>
          </cell>
          <cell r="AR3" t="e">
            <v>#REF!</v>
          </cell>
          <cell r="AS3" t="e">
            <v>#REF!</v>
          </cell>
          <cell r="AT3" t="e">
            <v>#REF!</v>
          </cell>
        </row>
        <row r="5">
          <cell r="F5">
            <v>1621.373253</v>
          </cell>
          <cell r="G5">
            <v>1749.61048669</v>
          </cell>
          <cell r="H5">
            <v>2163.9659999999999</v>
          </cell>
          <cell r="I5">
            <v>2689.9989999999998</v>
          </cell>
          <cell r="J5">
            <v>4470.1688299999996</v>
          </cell>
          <cell r="K5">
            <v>9081.7746199999983</v>
          </cell>
          <cell r="L5">
            <v>14841.591936119999</v>
          </cell>
          <cell r="M5">
            <v>13829.510993346001</v>
          </cell>
          <cell r="N5">
            <v>27862.944825465998</v>
          </cell>
          <cell r="V5" t="e">
            <v>#REF!</v>
          </cell>
          <cell r="W5" t="e">
            <v>#REF!</v>
          </cell>
          <cell r="X5" t="e">
            <v>#REF!</v>
          </cell>
          <cell r="Y5">
            <v>0</v>
          </cell>
          <cell r="Z5">
            <v>0</v>
          </cell>
          <cell r="AA5">
            <v>0</v>
          </cell>
          <cell r="AB5">
            <v>0</v>
          </cell>
          <cell r="AC5">
            <v>0</v>
          </cell>
          <cell r="AD5">
            <v>0</v>
          </cell>
          <cell r="AL5">
            <v>0</v>
          </cell>
          <cell r="AM5">
            <v>0</v>
          </cell>
          <cell r="AN5">
            <v>0</v>
          </cell>
          <cell r="AO5">
            <v>0</v>
          </cell>
          <cell r="AP5">
            <v>0</v>
          </cell>
          <cell r="AQ5">
            <v>0</v>
          </cell>
          <cell r="AR5">
            <v>0</v>
          </cell>
          <cell r="AS5">
            <v>0</v>
          </cell>
          <cell r="AT5">
            <v>0</v>
          </cell>
        </row>
        <row r="6">
          <cell r="F6">
            <v>623.81799599999999</v>
          </cell>
          <cell r="G6">
            <v>796.31061119999993</v>
          </cell>
          <cell r="H6">
            <v>1770.49</v>
          </cell>
          <cell r="I6">
            <v>2020.136</v>
          </cell>
          <cell r="J6">
            <v>2798.1249870000001</v>
          </cell>
          <cell r="K6">
            <v>3088.502</v>
          </cell>
          <cell r="L6">
            <v>3499.984888</v>
          </cell>
          <cell r="M6">
            <v>3583.683</v>
          </cell>
          <cell r="N6">
            <v>4337.67066978</v>
          </cell>
          <cell r="V6" t="e">
            <v>#REF!</v>
          </cell>
          <cell r="W6" t="e">
            <v>#REF!</v>
          </cell>
          <cell r="X6" t="e">
            <v>#REF!</v>
          </cell>
          <cell r="Y6">
            <v>0</v>
          </cell>
          <cell r="Z6">
            <v>0</v>
          </cell>
          <cell r="AA6">
            <v>0</v>
          </cell>
          <cell r="AB6">
            <v>0</v>
          </cell>
          <cell r="AC6">
            <v>0</v>
          </cell>
          <cell r="AD6">
            <v>0</v>
          </cell>
          <cell r="AL6">
            <v>0</v>
          </cell>
          <cell r="AM6">
            <v>0</v>
          </cell>
          <cell r="AN6">
            <v>0</v>
          </cell>
          <cell r="AO6">
            <v>0</v>
          </cell>
          <cell r="AP6">
            <v>0</v>
          </cell>
          <cell r="AQ6">
            <v>0</v>
          </cell>
          <cell r="AR6">
            <v>0</v>
          </cell>
          <cell r="AS6">
            <v>0</v>
          </cell>
          <cell r="AT6">
            <v>0</v>
          </cell>
        </row>
        <row r="7">
          <cell r="F7">
            <v>1851.6610048238483</v>
          </cell>
          <cell r="G7">
            <v>5865.5384139999996</v>
          </cell>
          <cell r="H7">
            <v>5026.7420000000002</v>
          </cell>
          <cell r="I7">
            <v>4985.8379999999997</v>
          </cell>
          <cell r="J7">
            <v>5801.6897900000004</v>
          </cell>
          <cell r="K7">
            <v>4533.183</v>
          </cell>
          <cell r="L7">
            <v>3911.4524900000001</v>
          </cell>
          <cell r="M7">
            <v>3557.3870000000002</v>
          </cell>
          <cell r="N7">
            <v>3779.9339483160002</v>
          </cell>
          <cell r="V7" t="e">
            <v>#REF!</v>
          </cell>
          <cell r="W7" t="e">
            <v>#REF!</v>
          </cell>
          <cell r="X7" t="e">
            <v>#REF!</v>
          </cell>
          <cell r="Y7">
            <v>0</v>
          </cell>
          <cell r="Z7">
            <v>0</v>
          </cell>
          <cell r="AA7">
            <v>0</v>
          </cell>
          <cell r="AB7">
            <v>0</v>
          </cell>
          <cell r="AC7">
            <v>0</v>
          </cell>
          <cell r="AD7">
            <v>0</v>
          </cell>
          <cell r="AL7">
            <v>0</v>
          </cell>
          <cell r="AM7">
            <v>0</v>
          </cell>
          <cell r="AN7">
            <v>0</v>
          </cell>
          <cell r="AO7">
            <v>0</v>
          </cell>
          <cell r="AP7">
            <v>0</v>
          </cell>
          <cell r="AQ7">
            <v>0</v>
          </cell>
          <cell r="AR7">
            <v>0</v>
          </cell>
          <cell r="AS7">
            <v>0</v>
          </cell>
          <cell r="AT7">
            <v>0</v>
          </cell>
        </row>
        <row r="8">
          <cell r="F8">
            <v>241.98332500000001</v>
          </cell>
          <cell r="G8">
            <v>965.277939363271</v>
          </cell>
          <cell r="H8">
            <v>698.39</v>
          </cell>
          <cell r="I8">
            <v>648.62900000000002</v>
          </cell>
          <cell r="J8">
            <v>884.31144200000006</v>
          </cell>
          <cell r="K8">
            <v>959.08100000000002</v>
          </cell>
          <cell r="L8">
            <v>1061.6760320000001</v>
          </cell>
          <cell r="M8">
            <v>1035.557</v>
          </cell>
          <cell r="N8">
            <v>1302.235525824</v>
          </cell>
          <cell r="V8" t="e">
            <v>#REF!</v>
          </cell>
          <cell r="W8" t="e">
            <v>#REF!</v>
          </cell>
          <cell r="X8" t="e">
            <v>#REF!</v>
          </cell>
          <cell r="Y8">
            <v>0</v>
          </cell>
          <cell r="Z8">
            <v>0</v>
          </cell>
          <cell r="AA8">
            <v>0</v>
          </cell>
          <cell r="AB8">
            <v>0</v>
          </cell>
          <cell r="AC8">
            <v>0</v>
          </cell>
          <cell r="AD8">
            <v>0</v>
          </cell>
          <cell r="AL8">
            <v>0</v>
          </cell>
          <cell r="AM8">
            <v>0</v>
          </cell>
          <cell r="AN8">
            <v>0</v>
          </cell>
          <cell r="AO8">
            <v>0</v>
          </cell>
          <cell r="AP8">
            <v>0</v>
          </cell>
          <cell r="AQ8">
            <v>0</v>
          </cell>
          <cell r="AR8">
            <v>0</v>
          </cell>
          <cell r="AS8">
            <v>0</v>
          </cell>
          <cell r="AT8">
            <v>0</v>
          </cell>
        </row>
        <row r="11">
          <cell r="F11">
            <v>2250.7089358696021</v>
          </cell>
          <cell r="G11">
            <v>3074.1489999999999</v>
          </cell>
          <cell r="H11">
            <v>3224.331494</v>
          </cell>
          <cell r="I11">
            <v>3229.5920000000001</v>
          </cell>
          <cell r="J11">
            <v>3404</v>
          </cell>
          <cell r="K11">
            <v>15626.763000000001</v>
          </cell>
          <cell r="L11">
            <v>12745.047489459001</v>
          </cell>
          <cell r="M11">
            <v>9547.5546579999991</v>
          </cell>
          <cell r="N11">
            <v>9722.3153036889998</v>
          </cell>
          <cell r="V11">
            <v>0</v>
          </cell>
          <cell r="W11">
            <v>2006</v>
          </cell>
          <cell r="X11" t="e">
            <v>#REF!</v>
          </cell>
          <cell r="Y11" t="e">
            <v>#REF!</v>
          </cell>
          <cell r="Z11" t="e">
            <v>#REF!</v>
          </cell>
          <cell r="AA11" t="e">
            <v>#REF!</v>
          </cell>
          <cell r="AB11" t="e">
            <v>#REF!</v>
          </cell>
          <cell r="AC11" t="e">
            <v>#REF!</v>
          </cell>
          <cell r="AD11" t="e">
            <v>#REF!</v>
          </cell>
          <cell r="AL11" t="e">
            <v>#REF!</v>
          </cell>
          <cell r="AM11" t="e">
            <v>#REF!</v>
          </cell>
          <cell r="AN11" t="e">
            <v>#REF!</v>
          </cell>
          <cell r="AO11" t="e">
            <v>#REF!</v>
          </cell>
          <cell r="AP11" t="e">
            <v>#REF!</v>
          </cell>
          <cell r="AQ11" t="e">
            <v>#REF!</v>
          </cell>
          <cell r="AR11" t="e">
            <v>#REF!</v>
          </cell>
          <cell r="AS11" t="e">
            <v>#REF!</v>
          </cell>
          <cell r="AT11" t="e">
            <v>#REF!</v>
          </cell>
        </row>
        <row r="12">
          <cell r="F12">
            <v>2535.0300950000001</v>
          </cell>
          <cell r="G12">
            <v>2439.6970000000001</v>
          </cell>
          <cell r="H12">
            <v>3503.8323729999997</v>
          </cell>
          <cell r="I12">
            <v>4215.029759</v>
          </cell>
          <cell r="J12">
            <v>5810.8356029999995</v>
          </cell>
          <cell r="K12">
            <v>7592.7240000000002</v>
          </cell>
          <cell r="L12">
            <v>13525.783679401</v>
          </cell>
          <cell r="M12">
            <v>13701.349160999998</v>
          </cell>
          <cell r="N12">
            <v>15347.668895265</v>
          </cell>
          <cell r="V12">
            <v>0</v>
          </cell>
          <cell r="W12">
            <v>4007</v>
          </cell>
          <cell r="X12" t="e">
            <v>#REF!</v>
          </cell>
          <cell r="Y12" t="e">
            <v>#REF!</v>
          </cell>
          <cell r="Z12" t="e">
            <v>#REF!</v>
          </cell>
          <cell r="AA12" t="e">
            <v>#REF!</v>
          </cell>
          <cell r="AB12" t="e">
            <v>#REF!</v>
          </cell>
          <cell r="AC12" t="e">
            <v>#REF!</v>
          </cell>
          <cell r="AD12" t="e">
            <v>#REF!</v>
          </cell>
          <cell r="AL12" t="e">
            <v>#REF!</v>
          </cell>
          <cell r="AM12" t="e">
            <v>#REF!</v>
          </cell>
          <cell r="AN12" t="e">
            <v>#REF!</v>
          </cell>
          <cell r="AO12" t="e">
            <v>#REF!</v>
          </cell>
          <cell r="AP12" t="e">
            <v>#REF!</v>
          </cell>
          <cell r="AQ12" t="e">
            <v>#REF!</v>
          </cell>
          <cell r="AR12" t="e">
            <v>#REF!</v>
          </cell>
          <cell r="AS12" t="e">
            <v>#REF!</v>
          </cell>
          <cell r="AT12" t="e">
            <v>#REF!</v>
          </cell>
        </row>
        <row r="13">
          <cell r="F13">
            <v>4338.8355788238487</v>
          </cell>
          <cell r="G13">
            <v>9408.9660000000003</v>
          </cell>
          <cell r="H13">
            <v>9691.8130000000001</v>
          </cell>
          <cell r="I13">
            <v>10375.826999999999</v>
          </cell>
          <cell r="J13">
            <v>14007.295049</v>
          </cell>
          <cell r="K13">
            <v>17957.261999999999</v>
          </cell>
          <cell r="L13">
            <v>21477.867201000001</v>
          </cell>
          <cell r="M13">
            <v>24491.052475</v>
          </cell>
          <cell r="N13">
            <v>37355.450093312</v>
          </cell>
          <cell r="V13">
            <v>0</v>
          </cell>
          <cell r="W13">
            <v>0</v>
          </cell>
          <cell r="X13" t="e">
            <v>#REF!</v>
          </cell>
          <cell r="Y13" t="e">
            <v>#REF!</v>
          </cell>
          <cell r="Z13" t="e">
            <v>#REF!</v>
          </cell>
          <cell r="AA13" t="e">
            <v>#REF!</v>
          </cell>
          <cell r="AB13" t="e">
            <v>#REF!</v>
          </cell>
          <cell r="AC13" t="e">
            <v>#REF!</v>
          </cell>
          <cell r="AD13" t="e">
            <v>#REF!</v>
          </cell>
          <cell r="AL13" t="e">
            <v>#REF!</v>
          </cell>
          <cell r="AM13" t="e">
            <v>#REF!</v>
          </cell>
          <cell r="AN13" t="e">
            <v>#REF!</v>
          </cell>
          <cell r="AO13" t="e">
            <v>#REF!</v>
          </cell>
          <cell r="AP13" t="e">
            <v>#REF!</v>
          </cell>
          <cell r="AQ13" t="e">
            <v>#REF!</v>
          </cell>
          <cell r="AR13" t="e">
            <v>#REF!</v>
          </cell>
          <cell r="AS13" t="e">
            <v>#REF!</v>
          </cell>
          <cell r="AT13" t="e">
            <v>#REF!</v>
          </cell>
        </row>
        <row r="14">
          <cell r="F14">
            <v>325.16199999999998</v>
          </cell>
          <cell r="G14">
            <v>1885.9630000000002</v>
          </cell>
          <cell r="H14">
            <v>5082.7030000000004</v>
          </cell>
          <cell r="I14">
            <v>9395.3649999999998</v>
          </cell>
          <cell r="J14">
            <v>8717.1405369999993</v>
          </cell>
          <cell r="K14">
            <v>11168.841317</v>
          </cell>
          <cell r="L14">
            <v>10837.795807893999</v>
          </cell>
          <cell r="M14">
            <v>11970.810670000001</v>
          </cell>
          <cell r="N14">
            <v>13598.16650118</v>
          </cell>
          <cell r="V14">
            <v>0</v>
          </cell>
          <cell r="W14" t="str">
            <v>Bunga pajak revaluasi</v>
          </cell>
          <cell r="X14" t="e">
            <v>#REF!</v>
          </cell>
          <cell r="Y14" t="e">
            <v>#REF!</v>
          </cell>
          <cell r="Z14" t="e">
            <v>#REF!</v>
          </cell>
          <cell r="AA14" t="e">
            <v>#REF!</v>
          </cell>
          <cell r="AB14" t="e">
            <v>#REF!</v>
          </cell>
          <cell r="AC14" t="e">
            <v>#REF!</v>
          </cell>
          <cell r="AD14" t="e">
            <v>#REF!</v>
          </cell>
          <cell r="AL14" t="e">
            <v>#REF!</v>
          </cell>
          <cell r="AM14" t="e">
            <v>#REF!</v>
          </cell>
          <cell r="AN14" t="e">
            <v>#REF!</v>
          </cell>
          <cell r="AO14" t="e">
            <v>#REF!</v>
          </cell>
          <cell r="AP14" t="e">
            <v>#REF!</v>
          </cell>
          <cell r="AQ14" t="e">
            <v>#REF!</v>
          </cell>
          <cell r="AR14" t="e">
            <v>#REF!</v>
          </cell>
          <cell r="AS14" t="e">
            <v>#REF!</v>
          </cell>
          <cell r="AT14" t="e">
            <v>#REF!</v>
          </cell>
        </row>
        <row r="17">
          <cell r="F17">
            <v>0</v>
          </cell>
          <cell r="G17">
            <v>0</v>
          </cell>
          <cell r="H17">
            <v>0</v>
          </cell>
          <cell r="I17">
            <v>0</v>
          </cell>
          <cell r="J17">
            <v>0</v>
          </cell>
          <cell r="K17">
            <v>0</v>
          </cell>
          <cell r="L17">
            <v>0</v>
          </cell>
          <cell r="M17">
            <v>0</v>
          </cell>
          <cell r="N17">
            <v>0</v>
          </cell>
          <cell r="V17">
            <v>0</v>
          </cell>
          <cell r="W17">
            <v>0</v>
          </cell>
          <cell r="X17" t="e">
            <v>#REF!</v>
          </cell>
          <cell r="Y17" t="e">
            <v>#REF!</v>
          </cell>
          <cell r="Z17" t="e">
            <v>#REF!</v>
          </cell>
          <cell r="AA17" t="e">
            <v>#REF!</v>
          </cell>
          <cell r="AB17" t="e">
            <v>#REF!</v>
          </cell>
          <cell r="AC17" t="e">
            <v>#REF!</v>
          </cell>
          <cell r="AD17" t="e">
            <v>#REF!</v>
          </cell>
          <cell r="AL17" t="e">
            <v>#REF!</v>
          </cell>
          <cell r="AM17" t="e">
            <v>#REF!</v>
          </cell>
          <cell r="AN17" t="e">
            <v>#REF!</v>
          </cell>
          <cell r="AO17" t="e">
            <v>#REF!</v>
          </cell>
          <cell r="AP17" t="e">
            <v>#REF!</v>
          </cell>
          <cell r="AQ17" t="e">
            <v>#REF!</v>
          </cell>
          <cell r="AR17" t="e">
            <v>#REF!</v>
          </cell>
          <cell r="AS17" t="e">
            <v>#REF!</v>
          </cell>
          <cell r="AT17" t="e">
            <v>#REF!</v>
          </cell>
        </row>
        <row r="18">
          <cell r="F18">
            <v>1665.5129999999999</v>
          </cell>
          <cell r="G18">
            <v>2855.1119680000002</v>
          </cell>
          <cell r="H18">
            <v>1965.2539999999999</v>
          </cell>
          <cell r="I18">
            <v>1731.982</v>
          </cell>
          <cell r="J18">
            <v>1080.097</v>
          </cell>
          <cell r="K18">
            <v>1347.008</v>
          </cell>
          <cell r="L18">
            <v>970.48199999999997</v>
          </cell>
          <cell r="M18">
            <v>2017.3400000000001</v>
          </cell>
          <cell r="N18">
            <v>1425</v>
          </cell>
          <cell r="V18">
            <v>0</v>
          </cell>
          <cell r="W18">
            <v>0</v>
          </cell>
          <cell r="X18" t="e">
            <v>#REF!</v>
          </cell>
          <cell r="Y18" t="e">
            <v>#REF!</v>
          </cell>
          <cell r="Z18" t="e">
            <v>#REF!</v>
          </cell>
          <cell r="AA18" t="e">
            <v>#REF!</v>
          </cell>
          <cell r="AB18" t="e">
            <v>#REF!</v>
          </cell>
          <cell r="AC18" t="e">
            <v>#REF!</v>
          </cell>
          <cell r="AD18" t="e">
            <v>#REF!</v>
          </cell>
          <cell r="AL18" t="e">
            <v>#REF!</v>
          </cell>
          <cell r="AM18" t="e">
            <v>#REF!</v>
          </cell>
          <cell r="AN18" t="e">
            <v>#REF!</v>
          </cell>
          <cell r="AO18" t="e">
            <v>#REF!</v>
          </cell>
          <cell r="AP18" t="e">
            <v>#REF!</v>
          </cell>
          <cell r="AQ18" t="e">
            <v>#REF!</v>
          </cell>
          <cell r="AR18" t="e">
            <v>#REF!</v>
          </cell>
          <cell r="AS18" t="e">
            <v>#REF!</v>
          </cell>
          <cell r="AT18" t="e">
            <v>#REF!</v>
          </cell>
        </row>
        <row r="19">
          <cell r="F19">
            <v>4743.9478183075298</v>
          </cell>
          <cell r="G19">
            <v>7496.09</v>
          </cell>
          <cell r="H19">
            <v>2905.0049903704912</v>
          </cell>
          <cell r="I19">
            <v>1669.0057679999979</v>
          </cell>
          <cell r="J19">
            <v>357.38</v>
          </cell>
          <cell r="K19">
            <v>298.89800000000002</v>
          </cell>
          <cell r="L19">
            <v>701.49675300000001</v>
          </cell>
          <cell r="M19">
            <v>4187.4505666750156</v>
          </cell>
          <cell r="N19">
            <v>4991.5213593369863</v>
          </cell>
          <cell r="V19">
            <v>0</v>
          </cell>
          <cell r="W19">
            <v>0</v>
          </cell>
          <cell r="X19" t="e">
            <v>#REF!</v>
          </cell>
          <cell r="Y19" t="e">
            <v>#REF!</v>
          </cell>
          <cell r="Z19" t="e">
            <v>#REF!</v>
          </cell>
          <cell r="AA19" t="e">
            <v>#REF!</v>
          </cell>
          <cell r="AB19" t="e">
            <v>#REF!</v>
          </cell>
          <cell r="AC19" t="e">
            <v>#REF!</v>
          </cell>
          <cell r="AD19" t="e">
            <v>#REF!</v>
          </cell>
          <cell r="AL19" t="e">
            <v>#REF!</v>
          </cell>
          <cell r="AM19" t="e">
            <v>#REF!</v>
          </cell>
          <cell r="AN19" t="e">
            <v>#REF!</v>
          </cell>
          <cell r="AO19" t="e">
            <v>#REF!</v>
          </cell>
          <cell r="AP19" t="e">
            <v>#REF!</v>
          </cell>
          <cell r="AQ19" t="e">
            <v>#REF!</v>
          </cell>
          <cell r="AR19" t="e">
            <v>#REF!</v>
          </cell>
          <cell r="AS19" t="e">
            <v>#REF!</v>
          </cell>
          <cell r="AT19" t="e">
            <v>#REF!</v>
          </cell>
        </row>
        <row r="20">
          <cell r="F20">
            <v>4295.1447816924701</v>
          </cell>
          <cell r="G20">
            <v>1863.7849952257334</v>
          </cell>
          <cell r="H20">
            <v>1647.4319404086091</v>
          </cell>
          <cell r="I20">
            <v>1232.2012320000022</v>
          </cell>
          <cell r="J20">
            <v>2159.5861580000042</v>
          </cell>
          <cell r="K20">
            <v>2469.5963084543973</v>
          </cell>
          <cell r="L20">
            <v>5685.0557054393366</v>
          </cell>
          <cell r="M20">
            <v>10754.693853324985</v>
          </cell>
          <cell r="N20">
            <v>8771.2956406630146</v>
          </cell>
          <cell r="V20">
            <v>0</v>
          </cell>
          <cell r="W20">
            <v>0</v>
          </cell>
          <cell r="X20" t="e">
            <v>#REF!</v>
          </cell>
          <cell r="Y20" t="e">
            <v>#REF!</v>
          </cell>
          <cell r="Z20" t="e">
            <v>#REF!</v>
          </cell>
          <cell r="AA20" t="e">
            <v>#REF!</v>
          </cell>
          <cell r="AB20" t="e">
            <v>#REF!</v>
          </cell>
          <cell r="AC20" t="e">
            <v>#REF!</v>
          </cell>
          <cell r="AD20" t="e">
            <v>#REF!</v>
          </cell>
          <cell r="AL20" t="e">
            <v>#REF!</v>
          </cell>
          <cell r="AM20" t="e">
            <v>#REF!</v>
          </cell>
          <cell r="AN20" t="e">
            <v>#REF!</v>
          </cell>
          <cell r="AO20" t="e">
            <v>#REF!</v>
          </cell>
          <cell r="AP20" t="e">
            <v>#REF!</v>
          </cell>
          <cell r="AQ20" t="e">
            <v>#REF!</v>
          </cell>
          <cell r="AR20" t="e">
            <v>#REF!</v>
          </cell>
          <cell r="AS20" t="e">
            <v>#REF!</v>
          </cell>
          <cell r="AT20" t="e">
            <v>#REF!</v>
          </cell>
        </row>
        <row r="23">
          <cell r="F23">
            <v>11126.104431800635</v>
          </cell>
          <cell r="G23">
            <v>14035.984774480003</v>
          </cell>
          <cell r="H23">
            <v>15997.499572128003</v>
          </cell>
          <cell r="I23">
            <v>22556.778999999999</v>
          </cell>
          <cell r="J23">
            <v>35359.957516000002</v>
          </cell>
          <cell r="K23">
            <v>44183.353999999999</v>
          </cell>
          <cell r="L23">
            <v>54430.777801407996</v>
          </cell>
          <cell r="M23">
            <v>62273.061744999999</v>
          </cell>
          <cell r="N23">
            <v>76543.32426870201</v>
          </cell>
          <cell r="V23" t="e">
            <v>#NAME?</v>
          </cell>
          <cell r="W23" t="e">
            <v>#NAME?</v>
          </cell>
          <cell r="X23" t="e">
            <v>#NAME?</v>
          </cell>
          <cell r="Y23" t="e">
            <v>#NAME?</v>
          </cell>
          <cell r="Z23" t="e">
            <v>#NAME?</v>
          </cell>
          <cell r="AA23" t="e">
            <v>#NAME?</v>
          </cell>
          <cell r="AB23" t="e">
            <v>#NAME?</v>
          </cell>
          <cell r="AC23" t="e">
            <v>#NAME?</v>
          </cell>
          <cell r="AD23" t="e">
            <v>#NAME?</v>
          </cell>
          <cell r="AL23" t="e">
            <v>#REF!</v>
          </cell>
          <cell r="AM23" t="e">
            <v>#REF!</v>
          </cell>
          <cell r="AN23" t="e">
            <v>#REF!</v>
          </cell>
          <cell r="AO23" t="e">
            <v>#REF!</v>
          </cell>
          <cell r="AP23" t="e">
            <v>#REF!</v>
          </cell>
          <cell r="AQ23" t="e">
            <v>#REF!</v>
          </cell>
          <cell r="AR23" t="e">
            <v>#REF!</v>
          </cell>
          <cell r="AS23" t="e">
            <v>#REF!</v>
          </cell>
          <cell r="AT23" t="e">
            <v>#REF!</v>
          </cell>
        </row>
        <row r="24">
          <cell r="F24">
            <v>9449.7366096934511</v>
          </cell>
          <cell r="G24">
            <v>16808.775000000001</v>
          </cell>
          <cell r="H24">
            <v>21502.679866999999</v>
          </cell>
          <cell r="I24">
            <v>27215.813758999997</v>
          </cell>
          <cell r="J24">
            <v>31939.271189000003</v>
          </cell>
          <cell r="K24">
            <v>52345.590317000002</v>
          </cell>
          <cell r="L24">
            <v>58586.494177754001</v>
          </cell>
          <cell r="M24">
            <v>59710.766964000002</v>
          </cell>
          <cell r="N24">
            <v>76023.600793446007</v>
          </cell>
          <cell r="V24">
            <v>0</v>
          </cell>
          <cell r="W24" t="str">
            <v>Jumlah</v>
          </cell>
          <cell r="X24" t="e">
            <v>#REF!</v>
          </cell>
          <cell r="Y24" t="e">
            <v>#REF!</v>
          </cell>
          <cell r="Z24" t="e">
            <v>#REF!</v>
          </cell>
          <cell r="AA24" t="e">
            <v>#REF!</v>
          </cell>
          <cell r="AB24" t="e">
            <v>#REF!</v>
          </cell>
          <cell r="AC24" t="e">
            <v>#REF!</v>
          </cell>
          <cell r="AD24" t="e">
            <v>#REF!</v>
          </cell>
          <cell r="AL24" t="e">
            <v>#REF!</v>
          </cell>
          <cell r="AM24" t="e">
            <v>#REF!</v>
          </cell>
          <cell r="AN24" t="e">
            <v>#REF!</v>
          </cell>
          <cell r="AO24" t="e">
            <v>#REF!</v>
          </cell>
          <cell r="AP24" t="e">
            <v>#REF!</v>
          </cell>
          <cell r="AQ24" t="e">
            <v>#REF!</v>
          </cell>
          <cell r="AR24" t="e">
            <v>#REF!</v>
          </cell>
          <cell r="AS24" t="e">
            <v>#REF!</v>
          </cell>
          <cell r="AT24" t="e">
            <v>#REF!</v>
          </cell>
        </row>
        <row r="27">
          <cell r="F27" t="e">
            <v>#REF!</v>
          </cell>
          <cell r="G27" t="e">
            <v>#REF!</v>
          </cell>
          <cell r="H27">
            <v>-9.2683068618401414</v>
          </cell>
          <cell r="I27">
            <v>-0.91549556327960491</v>
          </cell>
          <cell r="J27">
            <v>3.7973081637382595</v>
          </cell>
          <cell r="K27">
            <v>-5.8121362029247186</v>
          </cell>
          <cell r="L27">
            <v>-3.0753395239041117</v>
          </cell>
          <cell r="M27">
            <v>-0.34677500928398225</v>
          </cell>
          <cell r="N27">
            <v>-1.2466221229384471</v>
          </cell>
          <cell r="V27">
            <v>0</v>
          </cell>
          <cell r="W27">
            <v>0</v>
          </cell>
          <cell r="X27" t="e">
            <v>#REF!</v>
          </cell>
          <cell r="Y27" t="e">
            <v>#REF!</v>
          </cell>
          <cell r="Z27" t="e">
            <v>#REF!</v>
          </cell>
          <cell r="AA27" t="e">
            <v>#REF!</v>
          </cell>
          <cell r="AB27" t="e">
            <v>#REF!</v>
          </cell>
          <cell r="AC27" t="e">
            <v>#REF!</v>
          </cell>
          <cell r="AD27" t="e">
            <v>#REF!</v>
          </cell>
          <cell r="AL27" t="e">
            <v>#REF!</v>
          </cell>
          <cell r="AM27" t="e">
            <v>#REF!</v>
          </cell>
          <cell r="AN27" t="e">
            <v>#REF!</v>
          </cell>
          <cell r="AO27" t="e">
            <v>#REF!</v>
          </cell>
          <cell r="AP27" t="e">
            <v>#REF!</v>
          </cell>
          <cell r="AQ27" t="e">
            <v>#REF!</v>
          </cell>
          <cell r="AR27" t="e">
            <v>#REF!</v>
          </cell>
          <cell r="AS27" t="e">
            <v>#REF!</v>
          </cell>
          <cell r="AT27" t="e">
            <v>#REF!</v>
          </cell>
        </row>
        <row r="28">
          <cell r="F28">
            <v>40.288181842214591</v>
          </cell>
          <cell r="G28">
            <v>18.99440492357186</v>
          </cell>
          <cell r="H28">
            <v>20.600420381522607</v>
          </cell>
          <cell r="I28">
            <v>25.0661330418666</v>
          </cell>
          <cell r="J28">
            <v>52.479930652587555</v>
          </cell>
          <cell r="K28">
            <v>49.164286606973683</v>
          </cell>
          <cell r="L28">
            <v>59.985784530167955</v>
          </cell>
          <cell r="M28">
            <v>81.6722612015094</v>
          </cell>
          <cell r="N28">
            <v>81.854108306640711</v>
          </cell>
          <cell r="V28">
            <v>0</v>
          </cell>
          <cell r="W28">
            <v>0</v>
          </cell>
          <cell r="X28" t="e">
            <v>#REF!</v>
          </cell>
          <cell r="Y28" t="e">
            <v>#REF!</v>
          </cell>
          <cell r="Z28" t="e">
            <v>#REF!</v>
          </cell>
          <cell r="AA28" t="e">
            <v>#REF!</v>
          </cell>
          <cell r="AB28" t="e">
            <v>#REF!</v>
          </cell>
          <cell r="AC28" t="e">
            <v>#REF!</v>
          </cell>
          <cell r="AD28" t="e">
            <v>#REF!</v>
          </cell>
          <cell r="AL28" t="e">
            <v>#REF!</v>
          </cell>
          <cell r="AM28" t="e">
            <v>#REF!</v>
          </cell>
          <cell r="AN28" t="e">
            <v>#REF!</v>
          </cell>
          <cell r="AO28" t="e">
            <v>#REF!</v>
          </cell>
          <cell r="AP28" t="e">
            <v>#REF!</v>
          </cell>
          <cell r="AQ28" t="e">
            <v>#REF!</v>
          </cell>
          <cell r="AR28" t="e">
            <v>#REF!</v>
          </cell>
          <cell r="AS28" t="e">
            <v>#REF!</v>
          </cell>
          <cell r="AT28" t="e">
            <v>#REF!</v>
          </cell>
        </row>
        <row r="29">
          <cell r="F29">
            <v>45.265555560409886</v>
          </cell>
          <cell r="G29">
            <v>64.589765815063316</v>
          </cell>
          <cell r="H29">
            <v>78.464231406741163</v>
          </cell>
          <cell r="I29">
            <v>71.976214402918075</v>
          </cell>
          <cell r="J29">
            <v>71.591222205668913</v>
          </cell>
          <cell r="K29">
            <v>26.856252154953076</v>
          </cell>
          <cell r="L29">
            <v>29.598984635550096</v>
          </cell>
          <cell r="M29">
            <v>30.359957236154411</v>
          </cell>
          <cell r="N29">
            <v>34.065524958079443</v>
          </cell>
          <cell r="V29">
            <v>0</v>
          </cell>
          <cell r="W29">
            <v>0</v>
          </cell>
          <cell r="X29" t="e">
            <v>#REF!</v>
          </cell>
          <cell r="Y29" t="e">
            <v>#REF!</v>
          </cell>
          <cell r="Z29" t="e">
            <v>#REF!</v>
          </cell>
          <cell r="AA29" t="e">
            <v>#REF!</v>
          </cell>
          <cell r="AB29" t="e">
            <v>#REF!</v>
          </cell>
          <cell r="AC29" t="e">
            <v>#REF!</v>
          </cell>
          <cell r="AD29" t="e">
            <v>#REF!</v>
          </cell>
        </row>
        <row r="40">
          <cell r="B40" t="str">
            <v>/XMM:C40~</v>
          </cell>
        </row>
        <row r="51">
          <cell r="B51" t="str">
            <v>/XMM:C51~</v>
          </cell>
        </row>
        <row r="126">
          <cell r="D126" t="str">
            <v>{goto}h:a1~</v>
          </cell>
        </row>
        <row r="131">
          <cell r="D131" t="str">
            <v>{goto}i:a1~</v>
          </cell>
        </row>
        <row r="136">
          <cell r="D136" t="str">
            <v>{goto}j:a1~</v>
          </cell>
        </row>
        <row r="141">
          <cell r="D141" t="str">
            <v>{goto}k:a1~</v>
          </cell>
        </row>
        <row r="146">
          <cell r="D146" t="str">
            <v>{goto}l:a1~</v>
          </cell>
        </row>
        <row r="151">
          <cell r="D151" t="str">
            <v>/wtc{goto}b:a188~</v>
          </cell>
        </row>
        <row r="156">
          <cell r="D156" t="str">
            <v>/WTC{goto}b:a360~{down}{down}/wth</v>
          </cell>
        </row>
        <row r="161">
          <cell r="D161" t="str">
            <v>/XMM:E161~</v>
          </cell>
        </row>
        <row r="166">
          <cell r="D166" t="str">
            <v>{goto}m:a1~</v>
          </cell>
        </row>
        <row r="169">
          <cell r="C169" t="str">
            <v>/XMM:D169~</v>
          </cell>
        </row>
        <row r="228">
          <cell r="A228" t="str">
            <v>/XMM:B228~</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M"/>
      <sheetName val="C"/>
    </sheetNames>
    <sheetDataSet>
      <sheetData sheetId="0"/>
      <sheetData sheetId="1" refreshError="1"/>
      <sheetData sheetId="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Kamus"/>
      <sheetName val="M"/>
      <sheetName val="C"/>
      <sheetName val="Sheet3"/>
    </sheetNames>
    <sheetDataSet>
      <sheetData sheetId="0"/>
      <sheetData sheetId="1" refreshError="1"/>
      <sheetData sheetId="2" refreshError="1"/>
      <sheetData sheetId="3" refreshError="1"/>
      <sheetData sheetId="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 val="Sheet4"/>
      <sheetName val="Sheet5"/>
      <sheetName val="Sheet6"/>
      <sheetName val="Sheet7"/>
      <sheetName val="M"/>
      <sheetName val="Bidang Niaga"/>
      <sheetName val="Bidang Niaga Eproc"/>
      <sheetName val="ttings\Administrator\Desktop\DA"/>
      <sheetName val=""/>
      <sheetName val="Genset Mobil 200 KVA"/>
      <sheetName val="JS KENDARAAN"/>
      <sheetName val="SUPPORT UTM FIREWALL"/>
      <sheetName val="CELL 20 KV OUT GOING"/>
      <sheetName val="CUBICLE TRAFO"/>
      <sheetName val="CUBICLE PT-LA"/>
      <sheetName val="CT 400-800"/>
      <sheetName val="KAABEL XLPE"/>
      <sheetName val="PRICE RUNGKUT"/>
      <sheetName val="MODEM GPRS"/>
      <sheetName val="APAR"/>
      <sheetName val="BATTERY &amp; RECTIFER 110 VDC"/>
      <sheetName val="DETECTOR INTRUDER"/>
      <sheetName val="RELAY OCR,DGR,UFR"/>
      <sheetName val="CELL 20 KV COUPLER"/>
      <sheetName val="CUBICLE PT-LA 24 KV"/>
      <sheetName val="PMT 20 KV"/>
      <sheetName val="UPS 10 KVA"/>
      <sheetName val="BANYUWANGI"/>
      <sheetName val="RPB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s>
    <sheetDataSet>
      <sheetData sheetId="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NRCPTK01"/>
      <sheetName val="NRCKTP01"/>
      <sheetName val="NRCPTS01"/>
      <sheetName val="NRCSKW01"/>
      <sheetName val="NRCSGU01"/>
      <sheetName val="NRC-STG"/>
      <sheetName val="NRCSBS01"/>
      <sheetName val="UshDeb00"/>
      <sheetName val="NERACA DAYA"/>
      <sheetName val="NERACA TAHAP PERTAMA"/>
      <sheetName val="SISTEM SUMBAGSEL"/>
      <sheetName val="Wil-2"/>
      <sheetName val="2008"/>
      <sheetName val="Submission Form"/>
      <sheetName val="BA Exsport Trafo IP"/>
      <sheetName val="Produksi"/>
      <sheetName val="Pemakaian BBakar"/>
      <sheetName val="BB STAT PTD OKT 11"/>
      <sheetName val="BB PP PTD OKT 11"/>
      <sheetName val="bb stat ptd sept 11"/>
      <sheetName val="BB per sept 11 PTD"/>
      <sheetName val="Rupiah BB permesin"/>
      <sheetName val="LabaRugi"/>
      <sheetName val="LOGRESUME"/>
      <sheetName val="Usia"/>
      <sheetName val="pddk"/>
      <sheetName val="PS(bruto10-neto10) adjust"/>
      <sheetName val="tabel-JHT"/>
      <sheetName val="tabel JHT"/>
      <sheetName val="eval-jual"/>
      <sheetName val="TGP"/>
      <sheetName val="R-SM-KIN"/>
      <sheetName val="M-PEG"/>
      <sheetName val="RKA 2010"/>
      <sheetName val="rencana"/>
      <sheetName val="W1"/>
      <sheetName val="CAL"/>
      <sheetName val="TRNS-C1"/>
      <sheetName val="PkRp"/>
      <sheetName val="M"/>
      <sheetName val="C"/>
    </sheetNames>
    <sheetDataSet>
      <sheetData sheetId="0" refreshError="1"/>
      <sheetData sheetId="1" refreshError="1">
        <row r="4">
          <cell r="A4" t="str">
            <v>NERACA DAYA SISTEM PONTIANAK</v>
          </cell>
        </row>
        <row r="5">
          <cell r="A5" t="str">
            <v xml:space="preserve">UNTUK TAHUN  2002 </v>
          </cell>
        </row>
        <row r="7">
          <cell r="A7" t="str">
            <v>NO</v>
          </cell>
          <cell r="B7" t="str">
            <v>MESIN</v>
          </cell>
          <cell r="C7" t="str">
            <v xml:space="preserve">DAYA </v>
          </cell>
          <cell r="D7" t="str">
            <v>DAYA</v>
          </cell>
          <cell r="E7" t="str">
            <v>TAHUN  2001</v>
          </cell>
          <cell r="Q7" t="str">
            <v>TAHUN  2002</v>
          </cell>
        </row>
        <row r="8">
          <cell r="C8" t="str">
            <v>TERPASANG</v>
          </cell>
          <cell r="D8" t="str">
            <v>MAMPU</v>
          </cell>
          <cell r="E8" t="str">
            <v>JAN</v>
          </cell>
          <cell r="F8" t="str">
            <v>FEB</v>
          </cell>
          <cell r="G8" t="str">
            <v>MAR</v>
          </cell>
          <cell r="H8" t="str">
            <v>APR</v>
          </cell>
          <cell r="I8" t="str">
            <v>MEI</v>
          </cell>
          <cell r="J8" t="str">
            <v>JUN</v>
          </cell>
          <cell r="K8" t="str">
            <v>JUL</v>
          </cell>
          <cell r="L8" t="str">
            <v>AGU</v>
          </cell>
          <cell r="M8" t="str">
            <v>SEP</v>
          </cell>
          <cell r="N8" t="str">
            <v>OKT</v>
          </cell>
          <cell r="O8" t="str">
            <v>NOP</v>
          </cell>
          <cell r="P8" t="str">
            <v>DES</v>
          </cell>
          <cell r="Q8" t="str">
            <v>JAN</v>
          </cell>
          <cell r="R8" t="str">
            <v>FEB</v>
          </cell>
          <cell r="S8" t="str">
            <v>MAR</v>
          </cell>
          <cell r="T8" t="str">
            <v>APR</v>
          </cell>
          <cell r="U8" t="str">
            <v>MEI</v>
          </cell>
          <cell r="V8" t="str">
            <v>JUN</v>
          </cell>
          <cell r="W8" t="str">
            <v>JUL</v>
          </cell>
          <cell r="X8" t="str">
            <v>AGU</v>
          </cell>
          <cell r="Y8" t="str">
            <v>SEP</v>
          </cell>
          <cell r="Z8" t="str">
            <v>OKT</v>
          </cell>
          <cell r="AA8" t="str">
            <v>NOP</v>
          </cell>
          <cell r="AB8" t="str">
            <v>DES</v>
          </cell>
        </row>
        <row r="9">
          <cell r="B9" t="str">
            <v>PLTD SIANTAN</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row>
        <row r="10">
          <cell r="A10" t="str">
            <v>1</v>
          </cell>
          <cell r="B10" t="str">
            <v>S W D  I</v>
          </cell>
          <cell r="C10">
            <v>4000</v>
          </cell>
          <cell r="D10">
            <v>3000</v>
          </cell>
          <cell r="E10">
            <v>2500</v>
          </cell>
          <cell r="F10">
            <v>2500</v>
          </cell>
          <cell r="G10">
            <v>2500</v>
          </cell>
          <cell r="H10">
            <v>2600</v>
          </cell>
          <cell r="I10">
            <v>2600</v>
          </cell>
          <cell r="J10">
            <v>2600</v>
          </cell>
          <cell r="K10">
            <v>2600</v>
          </cell>
          <cell r="L10">
            <v>2600</v>
          </cell>
          <cell r="M10">
            <v>2600</v>
          </cell>
          <cell r="N10" t="str">
            <v>TO/EFI</v>
          </cell>
          <cell r="O10">
            <v>3000</v>
          </cell>
          <cell r="P10">
            <v>3000</v>
          </cell>
          <cell r="Q10">
            <v>3000</v>
          </cell>
          <cell r="R10">
            <v>3000</v>
          </cell>
          <cell r="S10">
            <v>3000</v>
          </cell>
          <cell r="T10">
            <v>3000</v>
          </cell>
          <cell r="U10">
            <v>3000</v>
          </cell>
          <cell r="V10">
            <v>3000</v>
          </cell>
          <cell r="W10">
            <v>3000</v>
          </cell>
          <cell r="X10">
            <v>3000</v>
          </cell>
          <cell r="Y10" t="str">
            <v>SO</v>
          </cell>
          <cell r="Z10">
            <v>3000</v>
          </cell>
          <cell r="AA10">
            <v>3000</v>
          </cell>
          <cell r="AB10">
            <v>3000</v>
          </cell>
        </row>
        <row r="11">
          <cell r="A11" t="str">
            <v>2</v>
          </cell>
          <cell r="B11" t="str">
            <v>S W D  II</v>
          </cell>
          <cell r="C11">
            <v>4000</v>
          </cell>
          <cell r="D11">
            <v>0</v>
          </cell>
          <cell r="E11" t="str">
            <v>RUSAK (REHAB/EFI)</v>
          </cell>
          <cell r="Q11" t="str">
            <v>RUSAK</v>
          </cell>
          <cell r="U11">
            <v>3000</v>
          </cell>
          <cell r="V11">
            <v>3000</v>
          </cell>
          <cell r="W11">
            <v>3000</v>
          </cell>
          <cell r="X11">
            <v>3000</v>
          </cell>
          <cell r="Y11">
            <v>3000</v>
          </cell>
          <cell r="Z11">
            <v>3000</v>
          </cell>
          <cell r="AA11">
            <v>3000</v>
          </cell>
          <cell r="AB11">
            <v>3000</v>
          </cell>
        </row>
        <row r="12">
          <cell r="A12" t="str">
            <v>3</v>
          </cell>
          <cell r="B12" t="str">
            <v>S W D  III</v>
          </cell>
          <cell r="C12">
            <v>4000</v>
          </cell>
          <cell r="D12">
            <v>3000</v>
          </cell>
          <cell r="E12">
            <v>2600</v>
          </cell>
          <cell r="F12">
            <v>2600</v>
          </cell>
          <cell r="G12">
            <v>2600</v>
          </cell>
          <cell r="H12" t="str">
            <v>RUSAK 2/4/01 (REHAB/EFI)</v>
          </cell>
          <cell r="M12">
            <v>3000</v>
          </cell>
          <cell r="N12">
            <v>3000</v>
          </cell>
          <cell r="O12">
            <v>3000</v>
          </cell>
          <cell r="P12">
            <v>3000</v>
          </cell>
          <cell r="Q12">
            <v>3000</v>
          </cell>
          <cell r="R12">
            <v>3000</v>
          </cell>
          <cell r="S12">
            <v>3000</v>
          </cell>
          <cell r="T12">
            <v>3000</v>
          </cell>
          <cell r="U12">
            <v>3000</v>
          </cell>
          <cell r="V12">
            <v>3000</v>
          </cell>
          <cell r="W12">
            <v>3000</v>
          </cell>
          <cell r="X12">
            <v>3000</v>
          </cell>
          <cell r="Y12">
            <v>3000</v>
          </cell>
          <cell r="Z12" t="str">
            <v>TO</v>
          </cell>
          <cell r="AA12">
            <v>3000</v>
          </cell>
          <cell r="AB12">
            <v>3000</v>
          </cell>
        </row>
        <row r="13">
          <cell r="A13" t="str">
            <v>4</v>
          </cell>
          <cell r="B13" t="str">
            <v>S W D  IV</v>
          </cell>
          <cell r="C13">
            <v>10400</v>
          </cell>
          <cell r="D13">
            <v>0</v>
          </cell>
          <cell r="E13" t="str">
            <v>RUSAK (REHAB/EFI)</v>
          </cell>
          <cell r="Q13" t="str">
            <v>EFI]</v>
          </cell>
          <cell r="R13">
            <v>8500</v>
          </cell>
          <cell r="S13">
            <v>8500</v>
          </cell>
          <cell r="T13">
            <v>8500</v>
          </cell>
          <cell r="U13">
            <v>8500</v>
          </cell>
          <cell r="V13">
            <v>8500</v>
          </cell>
          <cell r="W13">
            <v>8500</v>
          </cell>
          <cell r="X13">
            <v>8500</v>
          </cell>
          <cell r="Y13">
            <v>8500</v>
          </cell>
          <cell r="Z13">
            <v>8500</v>
          </cell>
          <cell r="AA13" t="str">
            <v>TO</v>
          </cell>
          <cell r="AB13">
            <v>8500</v>
          </cell>
        </row>
        <row r="14">
          <cell r="A14" t="str">
            <v>5</v>
          </cell>
          <cell r="B14" t="str">
            <v>SULZER I</v>
          </cell>
          <cell r="C14">
            <v>6300</v>
          </cell>
          <cell r="D14">
            <v>4500</v>
          </cell>
          <cell r="E14">
            <v>2600</v>
          </cell>
          <cell r="F14">
            <v>2600</v>
          </cell>
          <cell r="G14">
            <v>2600</v>
          </cell>
          <cell r="H14">
            <v>3500</v>
          </cell>
          <cell r="I14">
            <v>4200</v>
          </cell>
          <cell r="J14">
            <v>4500</v>
          </cell>
          <cell r="K14">
            <v>4500</v>
          </cell>
          <cell r="L14">
            <v>4500</v>
          </cell>
          <cell r="M14">
            <v>4500</v>
          </cell>
          <cell r="N14">
            <v>4500</v>
          </cell>
          <cell r="O14">
            <v>4500</v>
          </cell>
          <cell r="P14">
            <v>4500</v>
          </cell>
          <cell r="Q14">
            <v>4500</v>
          </cell>
          <cell r="R14">
            <v>4500</v>
          </cell>
          <cell r="S14" t="str">
            <v>SO</v>
          </cell>
          <cell r="T14">
            <v>5000</v>
          </cell>
          <cell r="U14">
            <v>5000</v>
          </cell>
          <cell r="V14">
            <v>5000</v>
          </cell>
          <cell r="W14">
            <v>5000</v>
          </cell>
          <cell r="X14" t="str">
            <v>MO</v>
          </cell>
          <cell r="Y14">
            <v>5000</v>
          </cell>
          <cell r="Z14">
            <v>5000</v>
          </cell>
          <cell r="AA14">
            <v>5000</v>
          </cell>
          <cell r="AB14">
            <v>5000</v>
          </cell>
        </row>
        <row r="15">
          <cell r="A15" t="str">
            <v>6</v>
          </cell>
          <cell r="B15" t="str">
            <v>SULZER II</v>
          </cell>
          <cell r="C15">
            <v>6300</v>
          </cell>
          <cell r="D15">
            <v>5500</v>
          </cell>
          <cell r="E15">
            <v>5500</v>
          </cell>
          <cell r="F15">
            <v>5500</v>
          </cell>
          <cell r="G15">
            <v>5500</v>
          </cell>
          <cell r="H15">
            <v>5500</v>
          </cell>
          <cell r="I15">
            <v>5500</v>
          </cell>
          <cell r="J15">
            <v>5500</v>
          </cell>
          <cell r="K15">
            <v>5500</v>
          </cell>
          <cell r="L15">
            <v>5500</v>
          </cell>
          <cell r="M15">
            <v>5500</v>
          </cell>
          <cell r="N15">
            <v>5500</v>
          </cell>
          <cell r="O15">
            <v>5500</v>
          </cell>
          <cell r="P15">
            <v>5500</v>
          </cell>
          <cell r="Q15">
            <v>5500</v>
          </cell>
          <cell r="R15" t="str">
            <v>TO</v>
          </cell>
          <cell r="S15">
            <v>5500</v>
          </cell>
          <cell r="T15">
            <v>5500</v>
          </cell>
          <cell r="U15">
            <v>5500</v>
          </cell>
          <cell r="V15">
            <v>5500</v>
          </cell>
          <cell r="W15" t="str">
            <v>SO</v>
          </cell>
          <cell r="X15">
            <v>5500</v>
          </cell>
          <cell r="Y15">
            <v>5500</v>
          </cell>
          <cell r="Z15">
            <v>5500</v>
          </cell>
          <cell r="AA15">
            <v>5500</v>
          </cell>
          <cell r="AB15">
            <v>5500</v>
          </cell>
        </row>
        <row r="16">
          <cell r="B16" t="str">
            <v>TOTAL SIANTAN</v>
          </cell>
          <cell r="C16">
            <v>35000</v>
          </cell>
          <cell r="D16">
            <v>16000</v>
          </cell>
          <cell r="E16">
            <v>13200</v>
          </cell>
          <cell r="F16">
            <v>13200</v>
          </cell>
          <cell r="G16">
            <v>13200</v>
          </cell>
          <cell r="H16">
            <v>11600</v>
          </cell>
          <cell r="I16">
            <v>12300</v>
          </cell>
          <cell r="J16">
            <v>12600</v>
          </cell>
          <cell r="K16">
            <v>12600</v>
          </cell>
          <cell r="L16">
            <v>12600</v>
          </cell>
          <cell r="M16">
            <v>15600</v>
          </cell>
          <cell r="N16">
            <v>13000</v>
          </cell>
          <cell r="O16">
            <v>16000</v>
          </cell>
          <cell r="P16">
            <v>16000</v>
          </cell>
          <cell r="Q16">
            <v>16000</v>
          </cell>
          <cell r="R16">
            <v>19000</v>
          </cell>
          <cell r="S16">
            <v>20000</v>
          </cell>
          <cell r="T16">
            <v>25000</v>
          </cell>
          <cell r="U16">
            <v>28000</v>
          </cell>
          <cell r="V16">
            <v>28000</v>
          </cell>
          <cell r="W16">
            <v>22500</v>
          </cell>
          <cell r="X16">
            <v>23000</v>
          </cell>
          <cell r="Y16">
            <v>25000</v>
          </cell>
          <cell r="Z16">
            <v>25000</v>
          </cell>
          <cell r="AA16">
            <v>19500</v>
          </cell>
          <cell r="AB16">
            <v>28000</v>
          </cell>
        </row>
        <row r="18">
          <cell r="B18" t="str">
            <v>PLTD RENTAL</v>
          </cell>
          <cell r="C18" t="str">
            <v>(DAYA SESUAI KONTRAK)</v>
          </cell>
        </row>
        <row r="19">
          <cell r="A19" t="str">
            <v>1</v>
          </cell>
          <cell r="B19" t="str">
            <v>PT. IND.POWER</v>
          </cell>
          <cell r="C19">
            <v>8500</v>
          </cell>
          <cell r="D19">
            <v>8500</v>
          </cell>
          <cell r="E19">
            <v>8500</v>
          </cell>
          <cell r="F19">
            <v>8500</v>
          </cell>
          <cell r="G19">
            <v>8500</v>
          </cell>
          <cell r="H19">
            <v>8500</v>
          </cell>
          <cell r="I19">
            <v>8500</v>
          </cell>
          <cell r="J19">
            <v>8500</v>
          </cell>
          <cell r="K19">
            <v>6000</v>
          </cell>
          <cell r="L19">
            <v>6000</v>
          </cell>
          <cell r="M19">
            <v>6000</v>
          </cell>
          <cell r="N19">
            <v>8500</v>
          </cell>
          <cell r="O19">
            <v>8500</v>
          </cell>
          <cell r="P19">
            <v>8500</v>
          </cell>
          <cell r="Q19">
            <v>8500</v>
          </cell>
          <cell r="R19">
            <v>8500</v>
          </cell>
          <cell r="S19">
            <v>8500</v>
          </cell>
          <cell r="T19">
            <v>8500</v>
          </cell>
          <cell r="U19">
            <v>8500</v>
          </cell>
          <cell r="V19">
            <v>8500</v>
          </cell>
          <cell r="W19">
            <v>8500</v>
          </cell>
          <cell r="X19">
            <v>8500</v>
          </cell>
          <cell r="Y19">
            <v>8500</v>
          </cell>
          <cell r="Z19">
            <v>8500</v>
          </cell>
          <cell r="AA19">
            <v>8500</v>
          </cell>
          <cell r="AB19">
            <v>8500</v>
          </cell>
        </row>
        <row r="20">
          <cell r="A20" t="str">
            <v>2</v>
          </cell>
          <cell r="B20" t="str">
            <v>PT. S.SEWATAMA</v>
          </cell>
          <cell r="C20">
            <v>10000</v>
          </cell>
          <cell r="D20">
            <v>10000</v>
          </cell>
          <cell r="E20">
            <v>0</v>
          </cell>
          <cell r="O20">
            <v>10000</v>
          </cell>
          <cell r="P20">
            <v>10000</v>
          </cell>
          <cell r="Q20">
            <v>10000</v>
          </cell>
          <cell r="R20">
            <v>10000</v>
          </cell>
          <cell r="S20">
            <v>10000</v>
          </cell>
          <cell r="T20">
            <v>10000</v>
          </cell>
          <cell r="U20">
            <v>10000</v>
          </cell>
          <cell r="V20">
            <v>10000</v>
          </cell>
          <cell r="W20">
            <v>10000</v>
          </cell>
          <cell r="X20">
            <v>10000</v>
          </cell>
          <cell r="Y20">
            <v>10000</v>
          </cell>
          <cell r="Z20">
            <v>10000</v>
          </cell>
          <cell r="AA20">
            <v>10000</v>
          </cell>
          <cell r="AB20">
            <v>10000</v>
          </cell>
        </row>
        <row r="21">
          <cell r="B21" t="str">
            <v>TOTAL RENTAL</v>
          </cell>
          <cell r="C21">
            <v>18500</v>
          </cell>
          <cell r="D21">
            <v>18500</v>
          </cell>
          <cell r="E21">
            <v>8500</v>
          </cell>
          <cell r="F21">
            <v>8500</v>
          </cell>
          <cell r="G21">
            <v>8500</v>
          </cell>
          <cell r="H21">
            <v>8500</v>
          </cell>
          <cell r="I21">
            <v>8500</v>
          </cell>
          <cell r="J21">
            <v>8500</v>
          </cell>
          <cell r="K21">
            <v>6000</v>
          </cell>
          <cell r="L21">
            <v>6000</v>
          </cell>
          <cell r="M21">
            <v>6000</v>
          </cell>
          <cell r="N21">
            <v>8500</v>
          </cell>
          <cell r="O21">
            <v>18500</v>
          </cell>
          <cell r="P21">
            <v>18500</v>
          </cell>
          <cell r="Q21">
            <v>18500</v>
          </cell>
          <cell r="R21">
            <v>18500</v>
          </cell>
          <cell r="S21">
            <v>18500</v>
          </cell>
          <cell r="T21">
            <v>18500</v>
          </cell>
          <cell r="U21">
            <v>18500</v>
          </cell>
          <cell r="V21">
            <v>18500</v>
          </cell>
          <cell r="W21">
            <v>18500</v>
          </cell>
          <cell r="X21">
            <v>18500</v>
          </cell>
          <cell r="Y21">
            <v>18500</v>
          </cell>
          <cell r="Z21">
            <v>18500</v>
          </cell>
          <cell r="AA21">
            <v>18500</v>
          </cell>
          <cell r="AB21">
            <v>18500</v>
          </cell>
        </row>
        <row r="23">
          <cell r="A23" t="str">
            <v>1</v>
          </cell>
          <cell r="B23" t="str">
            <v>PLTG SIANTAN</v>
          </cell>
          <cell r="C23">
            <v>34000</v>
          </cell>
          <cell r="D23">
            <v>28000</v>
          </cell>
          <cell r="E23">
            <v>28000</v>
          </cell>
          <cell r="F23">
            <v>28000</v>
          </cell>
          <cell r="G23">
            <v>28000</v>
          </cell>
          <cell r="H23">
            <v>28000</v>
          </cell>
          <cell r="I23">
            <v>28000</v>
          </cell>
          <cell r="J23">
            <v>28000</v>
          </cell>
          <cell r="K23">
            <v>28000</v>
          </cell>
          <cell r="L23">
            <v>28000</v>
          </cell>
          <cell r="M23">
            <v>28000</v>
          </cell>
          <cell r="N23">
            <v>28000</v>
          </cell>
          <cell r="O23">
            <v>28000</v>
          </cell>
          <cell r="P23">
            <v>28000</v>
          </cell>
          <cell r="Q23" t="str">
            <v>CI plus</v>
          </cell>
          <cell r="R23">
            <v>28000</v>
          </cell>
          <cell r="S23">
            <v>28000</v>
          </cell>
          <cell r="T23">
            <v>28000</v>
          </cell>
          <cell r="U23">
            <v>28000</v>
          </cell>
          <cell r="V23">
            <v>28000</v>
          </cell>
          <cell r="W23">
            <v>28000</v>
          </cell>
          <cell r="X23">
            <v>28000</v>
          </cell>
          <cell r="Y23">
            <v>28000</v>
          </cell>
          <cell r="Z23">
            <v>28000</v>
          </cell>
          <cell r="AA23">
            <v>28000</v>
          </cell>
          <cell r="AB23" t="str">
            <v>MI</v>
          </cell>
        </row>
        <row r="24">
          <cell r="A24" t="str">
            <v>2</v>
          </cell>
          <cell r="B24" t="str">
            <v>RENC. RELOK. PLTG</v>
          </cell>
          <cell r="C24">
            <v>20000</v>
          </cell>
          <cell r="L24">
            <v>0</v>
          </cell>
          <cell r="M24">
            <v>0</v>
          </cell>
          <cell r="N24">
            <v>0</v>
          </cell>
          <cell r="O24">
            <v>0</v>
          </cell>
          <cell r="P24">
            <v>0</v>
          </cell>
          <cell r="Q24">
            <v>0</v>
          </cell>
          <cell r="R24">
            <v>0</v>
          </cell>
          <cell r="S24">
            <v>0</v>
          </cell>
          <cell r="T24">
            <v>0</v>
          </cell>
          <cell r="U24">
            <v>0</v>
          </cell>
          <cell r="V24">
            <v>0</v>
          </cell>
          <cell r="W24">
            <v>0</v>
          </cell>
          <cell r="X24">
            <v>0</v>
          </cell>
          <cell r="Y24">
            <v>18000</v>
          </cell>
          <cell r="Z24">
            <v>18000</v>
          </cell>
          <cell r="AA24">
            <v>18000</v>
          </cell>
          <cell r="AB24">
            <v>18000</v>
          </cell>
        </row>
        <row r="25">
          <cell r="B25" t="str">
            <v>PLTD SEI RAYA</v>
          </cell>
          <cell r="C25">
            <v>0</v>
          </cell>
        </row>
        <row r="26">
          <cell r="A26" t="str">
            <v>1</v>
          </cell>
          <cell r="B26" t="str">
            <v>S W D  I</v>
          </cell>
          <cell r="C26">
            <v>8800</v>
          </cell>
          <cell r="D26">
            <v>7500</v>
          </cell>
          <cell r="E26">
            <v>7000</v>
          </cell>
          <cell r="F26">
            <v>7500</v>
          </cell>
          <cell r="G26">
            <v>7500</v>
          </cell>
          <cell r="H26" t="str">
            <v>RUSAK</v>
          </cell>
          <cell r="I26">
            <v>7500</v>
          </cell>
          <cell r="J26">
            <v>7500</v>
          </cell>
          <cell r="K26" t="str">
            <v>TO/EFI</v>
          </cell>
          <cell r="L26">
            <v>7500</v>
          </cell>
          <cell r="M26">
            <v>7500</v>
          </cell>
          <cell r="N26">
            <v>7500</v>
          </cell>
          <cell r="O26">
            <v>7500</v>
          </cell>
          <cell r="P26">
            <v>7500</v>
          </cell>
          <cell r="Q26">
            <v>7500</v>
          </cell>
          <cell r="R26">
            <v>7500</v>
          </cell>
          <cell r="S26">
            <v>7500</v>
          </cell>
          <cell r="T26">
            <v>7500</v>
          </cell>
          <cell r="U26">
            <v>7500</v>
          </cell>
          <cell r="V26">
            <v>7500</v>
          </cell>
          <cell r="W26" t="str">
            <v>SO/TMC</v>
          </cell>
          <cell r="X26">
            <v>7500</v>
          </cell>
          <cell r="Y26">
            <v>7500</v>
          </cell>
          <cell r="Z26">
            <v>7500</v>
          </cell>
          <cell r="AA26">
            <v>7500</v>
          </cell>
          <cell r="AB26">
            <v>7500</v>
          </cell>
        </row>
        <row r="27">
          <cell r="A27" t="str">
            <v>2</v>
          </cell>
          <cell r="B27" t="str">
            <v>S W D  II</v>
          </cell>
          <cell r="C27">
            <v>8800</v>
          </cell>
          <cell r="D27">
            <v>7500</v>
          </cell>
          <cell r="E27">
            <v>7000</v>
          </cell>
          <cell r="F27">
            <v>7000</v>
          </cell>
          <cell r="G27">
            <v>7500</v>
          </cell>
          <cell r="H27">
            <v>7500</v>
          </cell>
          <cell r="I27" t="str">
            <v>TO/EFI</v>
          </cell>
          <cell r="J27">
            <v>7500</v>
          </cell>
          <cell r="K27">
            <v>7500</v>
          </cell>
          <cell r="L27">
            <v>7500</v>
          </cell>
          <cell r="M27">
            <v>7500</v>
          </cell>
          <cell r="N27">
            <v>7500</v>
          </cell>
          <cell r="O27">
            <v>7500</v>
          </cell>
          <cell r="P27">
            <v>7500</v>
          </cell>
          <cell r="Q27">
            <v>7500</v>
          </cell>
          <cell r="R27">
            <v>7500</v>
          </cell>
          <cell r="S27">
            <v>7500</v>
          </cell>
          <cell r="T27" t="str">
            <v>TO/TMC</v>
          </cell>
          <cell r="U27">
            <v>7500</v>
          </cell>
          <cell r="V27">
            <v>7500</v>
          </cell>
          <cell r="W27">
            <v>7500</v>
          </cell>
          <cell r="X27">
            <v>7500</v>
          </cell>
          <cell r="Y27">
            <v>7500</v>
          </cell>
          <cell r="Z27">
            <v>7500</v>
          </cell>
          <cell r="AA27">
            <v>7500</v>
          </cell>
          <cell r="AB27">
            <v>7500</v>
          </cell>
        </row>
        <row r="28">
          <cell r="A28" t="str">
            <v>3</v>
          </cell>
          <cell r="B28" t="str">
            <v>S W D  III</v>
          </cell>
          <cell r="C28">
            <v>8800</v>
          </cell>
          <cell r="D28">
            <v>7500</v>
          </cell>
          <cell r="E28">
            <v>7500</v>
          </cell>
          <cell r="F28" t="str">
            <v>RUSAK/EFI</v>
          </cell>
          <cell r="H28">
            <v>7500</v>
          </cell>
          <cell r="I28">
            <v>7500</v>
          </cell>
          <cell r="J28">
            <v>7500</v>
          </cell>
          <cell r="K28">
            <v>7500</v>
          </cell>
          <cell r="L28">
            <v>7500</v>
          </cell>
          <cell r="M28">
            <v>7500</v>
          </cell>
          <cell r="N28">
            <v>7500</v>
          </cell>
          <cell r="O28">
            <v>7500</v>
          </cell>
          <cell r="P28">
            <v>7500</v>
          </cell>
          <cell r="Q28">
            <v>7500</v>
          </cell>
          <cell r="R28">
            <v>7500</v>
          </cell>
          <cell r="S28" t="str">
            <v>TO/TMC</v>
          </cell>
          <cell r="T28">
            <v>7500</v>
          </cell>
          <cell r="U28">
            <v>7500</v>
          </cell>
          <cell r="V28">
            <v>7500</v>
          </cell>
          <cell r="W28">
            <v>7500</v>
          </cell>
          <cell r="X28">
            <v>7500</v>
          </cell>
          <cell r="Y28">
            <v>7500</v>
          </cell>
          <cell r="Z28">
            <v>7500</v>
          </cell>
          <cell r="AA28">
            <v>7500</v>
          </cell>
          <cell r="AB28">
            <v>7500</v>
          </cell>
        </row>
        <row r="29">
          <cell r="A29" t="str">
            <v>4</v>
          </cell>
          <cell r="B29" t="str">
            <v>S W D  IV</v>
          </cell>
          <cell r="C29">
            <v>8800</v>
          </cell>
          <cell r="D29">
            <v>7500</v>
          </cell>
          <cell r="E29">
            <v>7500</v>
          </cell>
          <cell r="F29">
            <v>7500</v>
          </cell>
          <cell r="G29">
            <v>7500</v>
          </cell>
          <cell r="H29">
            <v>7500</v>
          </cell>
          <cell r="I29">
            <v>7500</v>
          </cell>
          <cell r="J29">
            <v>7500</v>
          </cell>
          <cell r="K29">
            <v>7500</v>
          </cell>
          <cell r="L29">
            <v>7500</v>
          </cell>
          <cell r="M29">
            <v>7500</v>
          </cell>
          <cell r="N29">
            <v>7500</v>
          </cell>
          <cell r="O29">
            <v>7500</v>
          </cell>
          <cell r="P29">
            <v>7500</v>
          </cell>
          <cell r="Q29">
            <v>7500</v>
          </cell>
          <cell r="R29" t="str">
            <v>TO/TMC</v>
          </cell>
          <cell r="S29">
            <v>7500</v>
          </cell>
          <cell r="T29">
            <v>7500</v>
          </cell>
          <cell r="U29">
            <v>7500</v>
          </cell>
          <cell r="V29">
            <v>7500</v>
          </cell>
          <cell r="W29">
            <v>7500</v>
          </cell>
          <cell r="X29">
            <v>7500</v>
          </cell>
          <cell r="Y29">
            <v>7500</v>
          </cell>
          <cell r="Z29">
            <v>7500</v>
          </cell>
          <cell r="AA29">
            <v>7500</v>
          </cell>
          <cell r="AB29">
            <v>7500</v>
          </cell>
        </row>
        <row r="30">
          <cell r="A30" t="str">
            <v>5</v>
          </cell>
          <cell r="B30" t="str">
            <v>SULZER I</v>
          </cell>
          <cell r="C30">
            <v>7600</v>
          </cell>
          <cell r="D30">
            <v>0</v>
          </cell>
          <cell r="E30">
            <v>5000</v>
          </cell>
          <cell r="F30">
            <v>5000</v>
          </cell>
          <cell r="G30" t="str">
            <v>RUSAK COUNTER WEIGHT 15/3/01 (REHAB TMC)</v>
          </cell>
          <cell r="P30">
            <v>6500</v>
          </cell>
          <cell r="Q30">
            <v>6500</v>
          </cell>
          <cell r="R30">
            <v>6500</v>
          </cell>
          <cell r="S30">
            <v>6500</v>
          </cell>
          <cell r="T30">
            <v>6500</v>
          </cell>
          <cell r="U30">
            <v>6500</v>
          </cell>
          <cell r="V30" t="str">
            <v>TO/TMC</v>
          </cell>
          <cell r="W30">
            <v>6500</v>
          </cell>
          <cell r="X30">
            <v>6500</v>
          </cell>
          <cell r="Y30">
            <v>6500</v>
          </cell>
          <cell r="Z30">
            <v>6500</v>
          </cell>
          <cell r="AA30">
            <v>6500</v>
          </cell>
          <cell r="AB30">
            <v>6500</v>
          </cell>
        </row>
        <row r="31">
          <cell r="A31" t="str">
            <v>6</v>
          </cell>
          <cell r="B31" t="str">
            <v>SULZER II</v>
          </cell>
          <cell r="C31">
            <v>7600</v>
          </cell>
          <cell r="D31">
            <v>6500</v>
          </cell>
          <cell r="E31">
            <v>4500</v>
          </cell>
          <cell r="F31">
            <v>4500</v>
          </cell>
          <cell r="G31">
            <v>4500</v>
          </cell>
          <cell r="H31">
            <v>4500</v>
          </cell>
          <cell r="I31">
            <v>4500</v>
          </cell>
          <cell r="J31" t="str">
            <v>MO</v>
          </cell>
          <cell r="L31">
            <v>6500</v>
          </cell>
          <cell r="M31">
            <v>6500</v>
          </cell>
          <cell r="N31">
            <v>6500</v>
          </cell>
          <cell r="O31">
            <v>6500</v>
          </cell>
          <cell r="P31">
            <v>6500</v>
          </cell>
          <cell r="Q31">
            <v>6500</v>
          </cell>
          <cell r="R31">
            <v>6500</v>
          </cell>
          <cell r="S31">
            <v>6500</v>
          </cell>
          <cell r="T31">
            <v>6500</v>
          </cell>
          <cell r="U31" t="str">
            <v>TO/TMC</v>
          </cell>
          <cell r="V31">
            <v>6500</v>
          </cell>
          <cell r="W31">
            <v>6500</v>
          </cell>
          <cell r="X31">
            <v>6500</v>
          </cell>
          <cell r="Y31">
            <v>6500</v>
          </cell>
          <cell r="Z31">
            <v>6500</v>
          </cell>
          <cell r="AA31">
            <v>6500</v>
          </cell>
          <cell r="AB31">
            <v>6500</v>
          </cell>
        </row>
        <row r="32">
          <cell r="A32">
            <v>1</v>
          </cell>
          <cell r="B32" t="str">
            <v>PLTD APUNG</v>
          </cell>
          <cell r="C32">
            <v>10000</v>
          </cell>
          <cell r="D32">
            <v>8500</v>
          </cell>
          <cell r="E32" t="str">
            <v>RUSAK/GRINDING 24/8/00</v>
          </cell>
          <cell r="I32">
            <v>8500</v>
          </cell>
          <cell r="J32">
            <v>8500</v>
          </cell>
          <cell r="K32">
            <v>8500</v>
          </cell>
          <cell r="L32">
            <v>8500</v>
          </cell>
          <cell r="M32">
            <v>8500</v>
          </cell>
          <cell r="N32">
            <v>8500</v>
          </cell>
          <cell r="O32">
            <v>8500</v>
          </cell>
          <cell r="P32">
            <v>8500</v>
          </cell>
          <cell r="Q32">
            <v>8000</v>
          </cell>
          <cell r="R32">
            <v>8000</v>
          </cell>
          <cell r="S32">
            <v>8000</v>
          </cell>
          <cell r="T32">
            <v>8000</v>
          </cell>
          <cell r="U32">
            <v>8000</v>
          </cell>
          <cell r="V32">
            <v>8000</v>
          </cell>
          <cell r="W32">
            <v>8000</v>
          </cell>
          <cell r="X32">
            <v>8000</v>
          </cell>
          <cell r="Y32">
            <v>8000</v>
          </cell>
          <cell r="Z32">
            <v>8000</v>
          </cell>
          <cell r="AA32">
            <v>8000</v>
          </cell>
          <cell r="AB32">
            <v>8000</v>
          </cell>
        </row>
        <row r="33">
          <cell r="B33" t="str">
            <v>TOTAL SEI RAYA</v>
          </cell>
          <cell r="C33">
            <v>60400</v>
          </cell>
          <cell r="D33">
            <v>45000</v>
          </cell>
          <cell r="E33">
            <v>38500</v>
          </cell>
          <cell r="F33">
            <v>31500</v>
          </cell>
          <cell r="G33">
            <v>27000</v>
          </cell>
          <cell r="H33">
            <v>27000</v>
          </cell>
          <cell r="I33">
            <v>35500</v>
          </cell>
          <cell r="J33">
            <v>38500</v>
          </cell>
          <cell r="K33">
            <v>31000</v>
          </cell>
          <cell r="L33">
            <v>45000</v>
          </cell>
          <cell r="M33">
            <v>45000</v>
          </cell>
          <cell r="N33">
            <v>45000</v>
          </cell>
          <cell r="O33">
            <v>45000</v>
          </cell>
          <cell r="P33">
            <v>51500</v>
          </cell>
          <cell r="Q33">
            <v>51000</v>
          </cell>
          <cell r="R33">
            <v>43500</v>
          </cell>
          <cell r="S33">
            <v>43500</v>
          </cell>
          <cell r="T33">
            <v>43500</v>
          </cell>
          <cell r="U33">
            <v>44500</v>
          </cell>
          <cell r="V33">
            <v>44500</v>
          </cell>
          <cell r="W33">
            <v>43500</v>
          </cell>
          <cell r="X33">
            <v>51000</v>
          </cell>
          <cell r="Y33">
            <v>51000</v>
          </cell>
          <cell r="Z33">
            <v>51000</v>
          </cell>
          <cell r="AA33">
            <v>51000</v>
          </cell>
          <cell r="AB33">
            <v>51000</v>
          </cell>
        </row>
        <row r="35">
          <cell r="B35" t="str">
            <v>TOTAL SEKTOR</v>
          </cell>
          <cell r="C35">
            <v>147900</v>
          </cell>
          <cell r="D35">
            <v>107500</v>
          </cell>
          <cell r="E35">
            <v>88200</v>
          </cell>
          <cell r="F35">
            <v>81200</v>
          </cell>
          <cell r="G35">
            <v>76700</v>
          </cell>
          <cell r="H35">
            <v>75100</v>
          </cell>
          <cell r="I35">
            <v>84300</v>
          </cell>
          <cell r="J35">
            <v>87600</v>
          </cell>
          <cell r="K35">
            <v>77600</v>
          </cell>
          <cell r="L35">
            <v>91600</v>
          </cell>
          <cell r="M35">
            <v>94600</v>
          </cell>
          <cell r="N35">
            <v>94500</v>
          </cell>
          <cell r="O35">
            <v>107500</v>
          </cell>
          <cell r="P35">
            <v>114000</v>
          </cell>
          <cell r="Q35">
            <v>85500</v>
          </cell>
          <cell r="R35">
            <v>109000</v>
          </cell>
          <cell r="S35">
            <v>110000</v>
          </cell>
          <cell r="T35">
            <v>115000</v>
          </cell>
          <cell r="U35">
            <v>119000</v>
          </cell>
          <cell r="V35">
            <v>119000</v>
          </cell>
          <cell r="W35">
            <v>112500</v>
          </cell>
          <cell r="X35">
            <v>120500</v>
          </cell>
          <cell r="Y35">
            <v>140500</v>
          </cell>
          <cell r="Z35">
            <v>140500</v>
          </cell>
          <cell r="AA35">
            <v>135000</v>
          </cell>
          <cell r="AB35">
            <v>115500</v>
          </cell>
        </row>
        <row r="36">
          <cell r="B36" t="str">
            <v>PRAKIRAAN BEBAN PUNCAK SIANG</v>
          </cell>
          <cell r="E36">
            <v>64000</v>
          </cell>
          <cell r="F36">
            <v>64128</v>
          </cell>
          <cell r="G36">
            <v>64256.256000000001</v>
          </cell>
          <cell r="H36">
            <v>64384.768512000002</v>
          </cell>
          <cell r="I36">
            <v>64513.538049024006</v>
          </cell>
          <cell r="J36">
            <v>64642.565125122055</v>
          </cell>
          <cell r="K36">
            <v>64771.850255372301</v>
          </cell>
          <cell r="L36">
            <v>64901.393955883046</v>
          </cell>
          <cell r="M36">
            <v>65031.196743794811</v>
          </cell>
          <cell r="N36">
            <v>65161.259137282403</v>
          </cell>
          <cell r="O36">
            <v>65291.581655556969</v>
          </cell>
          <cell r="P36">
            <v>65422.164818868085</v>
          </cell>
          <cell r="Q36">
            <v>65553.009148505822</v>
          </cell>
          <cell r="R36">
            <v>65684.115166802832</v>
          </cell>
          <cell r="S36">
            <v>65815.483397136442</v>
          </cell>
          <cell r="T36">
            <v>65947.114363930712</v>
          </cell>
          <cell r="U36">
            <v>66079.008592658574</v>
          </cell>
          <cell r="V36">
            <v>66211.166609843887</v>
          </cell>
          <cell r="W36">
            <v>66343.588943063573</v>
          </cell>
          <cell r="X36">
            <v>66476.276120949697</v>
          </cell>
          <cell r="Y36">
            <v>66609.228673191596</v>
          </cell>
          <cell r="Z36">
            <v>66742.447130537985</v>
          </cell>
          <cell r="AA36">
            <v>66875.932024799054</v>
          </cell>
          <cell r="AB36">
            <v>67009.683888848653</v>
          </cell>
        </row>
        <row r="37">
          <cell r="B37" t="str">
            <v>PRAKIRAAN BEBAN PUNCAK MALAM</v>
          </cell>
          <cell r="E37">
            <v>84000</v>
          </cell>
          <cell r="F37">
            <v>84168</v>
          </cell>
          <cell r="G37">
            <v>84336.335999999996</v>
          </cell>
          <cell r="H37">
            <v>85000</v>
          </cell>
          <cell r="I37">
            <v>85170</v>
          </cell>
          <cell r="J37">
            <v>85340.34</v>
          </cell>
          <cell r="K37">
            <v>85511.020680000001</v>
          </cell>
          <cell r="L37">
            <v>85682.042721360005</v>
          </cell>
          <cell r="M37">
            <v>85853.406806802726</v>
          </cell>
          <cell r="N37">
            <v>87000</v>
          </cell>
          <cell r="O37">
            <v>89000</v>
          </cell>
          <cell r="P37">
            <v>94000</v>
          </cell>
          <cell r="Q37">
            <v>94188</v>
          </cell>
          <cell r="R37">
            <v>94376.376000000004</v>
          </cell>
          <cell r="S37">
            <v>94565.128752000004</v>
          </cell>
          <cell r="T37">
            <v>94754.259009504007</v>
          </cell>
          <cell r="U37">
            <v>94943.767527523014</v>
          </cell>
          <cell r="V37">
            <v>95133.655062578066</v>
          </cell>
          <cell r="W37">
            <v>95323.922372703222</v>
          </cell>
          <cell r="X37">
            <v>95514.570217448636</v>
          </cell>
          <cell r="Y37">
            <v>95705.599357883533</v>
          </cell>
          <cell r="Z37">
            <v>95897.0105565993</v>
          </cell>
          <cell r="AA37">
            <v>96088.804577712493</v>
          </cell>
          <cell r="AB37">
            <v>96280.982186867914</v>
          </cell>
        </row>
        <row r="38">
          <cell r="B38" t="str">
            <v>PEMELIHARAAN (PREVENTIF)</v>
          </cell>
          <cell r="E38">
            <v>7500</v>
          </cell>
          <cell r="F38">
            <v>7500</v>
          </cell>
          <cell r="G38">
            <v>7500</v>
          </cell>
          <cell r="H38">
            <v>7500</v>
          </cell>
          <cell r="I38">
            <v>7500</v>
          </cell>
          <cell r="J38">
            <v>7500</v>
          </cell>
          <cell r="K38">
            <v>7500</v>
          </cell>
          <cell r="L38">
            <v>7500</v>
          </cell>
          <cell r="M38">
            <v>7500</v>
          </cell>
          <cell r="N38">
            <v>7500</v>
          </cell>
          <cell r="O38">
            <v>7500</v>
          </cell>
          <cell r="P38">
            <v>7500</v>
          </cell>
          <cell r="Q38">
            <v>7500</v>
          </cell>
          <cell r="R38">
            <v>7500</v>
          </cell>
          <cell r="S38">
            <v>7500</v>
          </cell>
          <cell r="T38">
            <v>7500</v>
          </cell>
          <cell r="U38">
            <v>7500</v>
          </cell>
          <cell r="V38">
            <v>7500</v>
          </cell>
          <cell r="W38">
            <v>7500</v>
          </cell>
          <cell r="X38">
            <v>7500</v>
          </cell>
          <cell r="Y38">
            <v>7500</v>
          </cell>
          <cell r="Z38">
            <v>7500</v>
          </cell>
          <cell r="AA38">
            <v>7500</v>
          </cell>
          <cell r="AB38">
            <v>7500</v>
          </cell>
        </row>
        <row r="39">
          <cell r="B39" t="str">
            <v>GANGGUAN UNIT TERBESAR</v>
          </cell>
          <cell r="E39">
            <v>28000</v>
          </cell>
          <cell r="F39">
            <v>28000</v>
          </cell>
          <cell r="G39">
            <v>28000</v>
          </cell>
          <cell r="H39">
            <v>28000</v>
          </cell>
          <cell r="I39">
            <v>28000</v>
          </cell>
          <cell r="J39">
            <v>28000</v>
          </cell>
          <cell r="K39">
            <v>28000</v>
          </cell>
          <cell r="L39">
            <v>28000</v>
          </cell>
          <cell r="M39">
            <v>28000</v>
          </cell>
          <cell r="N39">
            <v>28000</v>
          </cell>
          <cell r="O39">
            <v>28000</v>
          </cell>
          <cell r="P39">
            <v>28000</v>
          </cell>
          <cell r="Q39">
            <v>7500</v>
          </cell>
          <cell r="R39">
            <v>28000</v>
          </cell>
          <cell r="S39">
            <v>28000</v>
          </cell>
          <cell r="T39">
            <v>28000</v>
          </cell>
          <cell r="U39">
            <v>28000</v>
          </cell>
          <cell r="V39">
            <v>28000</v>
          </cell>
          <cell r="W39">
            <v>28000</v>
          </cell>
          <cell r="X39">
            <v>28000</v>
          </cell>
          <cell r="Y39">
            <v>28000</v>
          </cell>
          <cell r="Z39">
            <v>18000</v>
          </cell>
          <cell r="AA39">
            <v>30000</v>
          </cell>
          <cell r="AB39">
            <v>30000</v>
          </cell>
        </row>
        <row r="40">
          <cell r="A40">
            <v>0</v>
          </cell>
          <cell r="B40" t="str">
            <v>CADANGAN DAYA (PASTI) MALAM</v>
          </cell>
          <cell r="E40">
            <v>4200</v>
          </cell>
          <cell r="F40">
            <v>-2968</v>
          </cell>
          <cell r="G40">
            <v>-7636.3359999999957</v>
          </cell>
          <cell r="H40">
            <v>-9900</v>
          </cell>
          <cell r="I40">
            <v>-870</v>
          </cell>
          <cell r="J40">
            <v>2259.6600000000035</v>
          </cell>
          <cell r="K40">
            <v>-7911.0206800000014</v>
          </cell>
          <cell r="L40">
            <v>5917.9572786399949</v>
          </cell>
          <cell r="M40">
            <v>8746.5931931972736</v>
          </cell>
          <cell r="N40">
            <v>7500</v>
          </cell>
          <cell r="O40">
            <v>18500</v>
          </cell>
          <cell r="P40">
            <v>20000</v>
          </cell>
          <cell r="Q40">
            <v>-8688</v>
          </cell>
          <cell r="R40">
            <v>14623.623999999996</v>
          </cell>
          <cell r="S40">
            <v>15434.871247999996</v>
          </cell>
          <cell r="T40">
            <v>20245.740990495993</v>
          </cell>
          <cell r="U40">
            <v>24056.232472476986</v>
          </cell>
          <cell r="V40">
            <v>23866.344937421934</v>
          </cell>
          <cell r="W40">
            <v>17176.077627296778</v>
          </cell>
          <cell r="X40">
            <v>24985.429782551364</v>
          </cell>
          <cell r="Y40">
            <v>44794.400642116467</v>
          </cell>
          <cell r="Z40">
            <v>44602.9894434007</v>
          </cell>
          <cell r="AA40">
            <v>38911.195422287507</v>
          </cell>
          <cell r="AB40">
            <v>19219.017813132086</v>
          </cell>
        </row>
        <row r="41">
          <cell r="A41">
            <v>0</v>
          </cell>
          <cell r="B41" t="str">
            <v>CADANGAN DAYA (PLUS/MINUS) SIANG</v>
          </cell>
          <cell r="E41">
            <v>-3800</v>
          </cell>
          <cell r="F41">
            <v>-10928</v>
          </cell>
          <cell r="G41">
            <v>-15556.256000000001</v>
          </cell>
          <cell r="H41">
            <v>-17284.768512000002</v>
          </cell>
          <cell r="I41">
            <v>-8213.5380490240059</v>
          </cell>
          <cell r="J41">
            <v>-5042.5651251220552</v>
          </cell>
          <cell r="K41">
            <v>-15171.850255372301</v>
          </cell>
          <cell r="L41">
            <v>-1301.3939558830461</v>
          </cell>
          <cell r="M41">
            <v>1568.8032562051885</v>
          </cell>
          <cell r="N41">
            <v>1338.7408627175973</v>
          </cell>
          <cell r="O41">
            <v>14208.418344443031</v>
          </cell>
          <cell r="P41">
            <v>20577.835181131915</v>
          </cell>
          <cell r="Q41">
            <v>12446.990851494178</v>
          </cell>
          <cell r="R41">
            <v>15315.884833197168</v>
          </cell>
          <cell r="S41">
            <v>16184.516602863558</v>
          </cell>
          <cell r="T41">
            <v>21052.885636069288</v>
          </cell>
          <cell r="U41">
            <v>24920.991407341426</v>
          </cell>
          <cell r="V41">
            <v>24788.833390156113</v>
          </cell>
          <cell r="W41">
            <v>18156.411056936427</v>
          </cell>
          <cell r="X41">
            <v>26023.723879050303</v>
          </cell>
          <cell r="Y41">
            <v>45890.771326808404</v>
          </cell>
          <cell r="Z41">
            <v>55757.552869462015</v>
          </cell>
          <cell r="AA41">
            <v>38124.067975200946</v>
          </cell>
          <cell r="AB41">
            <v>18490.316111151347</v>
          </cell>
        </row>
        <row r="42">
          <cell r="A42">
            <v>0</v>
          </cell>
          <cell r="B42" t="str">
            <v>CADANGAN DAYA (PLUS/MINUS) MALAM</v>
          </cell>
          <cell r="E42">
            <v>-23800</v>
          </cell>
          <cell r="F42">
            <v>-30968</v>
          </cell>
          <cell r="G42">
            <v>-35636.335999999996</v>
          </cell>
          <cell r="H42">
            <v>-37900</v>
          </cell>
          <cell r="I42">
            <v>-28870</v>
          </cell>
          <cell r="J42">
            <v>-25740.339999999997</v>
          </cell>
          <cell r="K42">
            <v>-35911.020680000001</v>
          </cell>
          <cell r="L42">
            <v>-22082.042721360005</v>
          </cell>
          <cell r="M42">
            <v>-19253.406806802726</v>
          </cell>
          <cell r="N42">
            <v>-20500</v>
          </cell>
          <cell r="O42">
            <v>-9500</v>
          </cell>
          <cell r="P42">
            <v>-8000</v>
          </cell>
          <cell r="Q42">
            <v>-16188</v>
          </cell>
          <cell r="R42">
            <v>-13376.376000000004</v>
          </cell>
          <cell r="S42">
            <v>-12565.128752000004</v>
          </cell>
          <cell r="T42">
            <v>-7754.2590095040068</v>
          </cell>
          <cell r="U42">
            <v>-3943.767527523014</v>
          </cell>
          <cell r="V42">
            <v>-4133.6550625780656</v>
          </cell>
          <cell r="W42">
            <v>-10823.922372703222</v>
          </cell>
          <cell r="X42">
            <v>-3014.570217448636</v>
          </cell>
          <cell r="Y42">
            <v>16794.400642116467</v>
          </cell>
          <cell r="Z42">
            <v>26602.9894434007</v>
          </cell>
          <cell r="AA42">
            <v>8911.1954222875065</v>
          </cell>
          <cell r="AB42">
            <v>-10780.982186867914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 val="Sheet4"/>
      <sheetName val="Sheet5"/>
      <sheetName val="Sheet6"/>
      <sheetName val="Sheet7"/>
      <sheetName val="Bidang Niaga"/>
      <sheetName val="Bidang Niaga Epro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RVEY BAHAN"/>
      <sheetName val="UPAH DAN BAHAN"/>
      <sheetName val="PEKERJAAN"/>
      <sheetName val="ANALISA"/>
      <sheetName val="MenuUtama"/>
      <sheetName val="Penjelasan"/>
      <sheetName val="Harga Satuan"/>
      <sheetName val="HSBGN"/>
      <sheetName val="Konversi"/>
      <sheetName val="Perhitungan"/>
      <sheetName val="Perhitungan Pagar"/>
      <sheetName val="Tabel Sederhana"/>
      <sheetName val="Tabel TdkSederhana"/>
      <sheetName val="Tabel Khusus"/>
      <sheetName val="Sheet1"/>
      <sheetName val="Submission Form"/>
      <sheetName val="Twr (15)"/>
      <sheetName val="M"/>
      <sheetName val="C"/>
      <sheetName val="Sheet3"/>
      <sheetName val="Sheet6"/>
    </sheetNames>
    <sheetDataSet>
      <sheetData sheetId="0" refreshError="1"/>
      <sheetData sheetId="1" refreshError="1">
        <row r="10">
          <cell r="E10">
            <v>51500</v>
          </cell>
        </row>
        <row r="12">
          <cell r="E12">
            <v>35000</v>
          </cell>
        </row>
        <row r="16">
          <cell r="E16">
            <v>50000</v>
          </cell>
        </row>
        <row r="17">
          <cell r="E17">
            <v>50000</v>
          </cell>
        </row>
        <row r="18">
          <cell r="E18">
            <v>50000</v>
          </cell>
        </row>
        <row r="19">
          <cell r="E19">
            <v>50000</v>
          </cell>
        </row>
        <row r="26">
          <cell r="G26">
            <v>1950</v>
          </cell>
        </row>
        <row r="31">
          <cell r="E31">
            <v>57000</v>
          </cell>
        </row>
        <row r="32">
          <cell r="E32">
            <v>55000</v>
          </cell>
        </row>
        <row r="35">
          <cell r="E35">
            <v>40000</v>
          </cell>
        </row>
        <row r="38">
          <cell r="E38">
            <v>32500</v>
          </cell>
        </row>
        <row r="39">
          <cell r="E39">
            <v>20000</v>
          </cell>
        </row>
        <row r="40">
          <cell r="E40">
            <v>10000</v>
          </cell>
        </row>
        <row r="56">
          <cell r="E56">
            <v>150000</v>
          </cell>
        </row>
        <row r="57">
          <cell r="E57">
            <v>800</v>
          </cell>
        </row>
        <row r="58">
          <cell r="E58">
            <v>2300</v>
          </cell>
        </row>
        <row r="59">
          <cell r="E59">
            <v>2000</v>
          </cell>
        </row>
        <row r="61">
          <cell r="E61">
            <v>4300</v>
          </cell>
        </row>
        <row r="63">
          <cell r="E63">
            <v>175000</v>
          </cell>
        </row>
        <row r="67">
          <cell r="E67">
            <v>90000</v>
          </cell>
        </row>
        <row r="68">
          <cell r="E68">
            <v>90000</v>
          </cell>
        </row>
        <row r="69">
          <cell r="E69">
            <v>60000</v>
          </cell>
        </row>
        <row r="71">
          <cell r="E71">
            <v>2200</v>
          </cell>
        </row>
        <row r="72">
          <cell r="E72">
            <v>100000</v>
          </cell>
        </row>
        <row r="76">
          <cell r="E76">
            <v>3000000</v>
          </cell>
        </row>
        <row r="77">
          <cell r="E77">
            <v>1250000</v>
          </cell>
        </row>
        <row r="79">
          <cell r="E79">
            <v>2400000</v>
          </cell>
        </row>
        <row r="80">
          <cell r="E80">
            <v>1750000</v>
          </cell>
        </row>
        <row r="82">
          <cell r="E82">
            <v>5000</v>
          </cell>
        </row>
        <row r="95">
          <cell r="E95">
            <v>25000</v>
          </cell>
        </row>
        <row r="96">
          <cell r="E96">
            <v>15000</v>
          </cell>
        </row>
        <row r="97">
          <cell r="E97">
            <v>10000</v>
          </cell>
        </row>
        <row r="98">
          <cell r="E98">
            <v>12000</v>
          </cell>
        </row>
        <row r="99">
          <cell r="E99">
            <v>5000</v>
          </cell>
        </row>
        <row r="117">
          <cell r="E117">
            <v>18000</v>
          </cell>
        </row>
        <row r="118">
          <cell r="E118">
            <v>15000</v>
          </cell>
        </row>
        <row r="122">
          <cell r="E122">
            <v>12000</v>
          </cell>
        </row>
        <row r="163">
          <cell r="E163">
            <v>14000</v>
          </cell>
        </row>
        <row r="164">
          <cell r="E164">
            <v>12000</v>
          </cell>
        </row>
        <row r="165">
          <cell r="E165">
            <v>16000</v>
          </cell>
        </row>
        <row r="166">
          <cell r="E166">
            <v>13000</v>
          </cell>
        </row>
        <row r="172">
          <cell r="E172">
            <v>14000</v>
          </cell>
        </row>
        <row r="174">
          <cell r="E174">
            <v>12000</v>
          </cell>
        </row>
        <row r="176">
          <cell r="E176">
            <v>2000</v>
          </cell>
        </row>
        <row r="179">
          <cell r="E179">
            <v>10000</v>
          </cell>
        </row>
        <row r="180">
          <cell r="E180">
            <v>17500</v>
          </cell>
        </row>
        <row r="181">
          <cell r="E181">
            <v>17500</v>
          </cell>
        </row>
        <row r="183">
          <cell r="E183">
            <v>33000</v>
          </cell>
        </row>
        <row r="185">
          <cell r="E185">
            <v>17000</v>
          </cell>
        </row>
        <row r="190">
          <cell r="E190">
            <v>35000</v>
          </cell>
        </row>
        <row r="191">
          <cell r="E191">
            <v>42000</v>
          </cell>
        </row>
        <row r="192">
          <cell r="E192">
            <v>40000</v>
          </cell>
        </row>
        <row r="193">
          <cell r="E193">
            <v>45000</v>
          </cell>
        </row>
        <row r="194">
          <cell r="E194">
            <v>47500</v>
          </cell>
        </row>
        <row r="195">
          <cell r="E195">
            <v>132000</v>
          </cell>
        </row>
        <row r="201">
          <cell r="E201">
            <v>41000</v>
          </cell>
        </row>
        <row r="234">
          <cell r="E234">
            <v>115000</v>
          </cell>
        </row>
        <row r="235">
          <cell r="E235">
            <v>165000</v>
          </cell>
        </row>
        <row r="245">
          <cell r="E245">
            <v>550000</v>
          </cell>
        </row>
        <row r="249">
          <cell r="E249">
            <v>300000</v>
          </cell>
        </row>
        <row r="261">
          <cell r="E261">
            <v>100000</v>
          </cell>
        </row>
        <row r="284">
          <cell r="E284">
            <v>330000</v>
          </cell>
        </row>
        <row r="328">
          <cell r="E328">
            <v>2300</v>
          </cell>
        </row>
        <row r="330">
          <cell r="E330">
            <v>450000</v>
          </cell>
        </row>
        <row r="334">
          <cell r="E334">
            <v>35000</v>
          </cell>
        </row>
        <row r="335">
          <cell r="E335">
            <v>150000</v>
          </cell>
        </row>
        <row r="336">
          <cell r="E336">
            <v>5500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c"/>
      <sheetName val="least"/>
      <sheetName val="urgen"/>
      <sheetName val="Sheet1"/>
      <sheetName val="ca"/>
      <sheetName val="CM BAG TIMUR"/>
      <sheetName val="HARGA SATUAN"/>
      <sheetName val="prod03"/>
      <sheetName val=""/>
      <sheetName val="FAS"/>
      <sheetName val="RESUM-MON"/>
      <sheetName val="バルブ材質選定データ"/>
      <sheetName val="TRNS-C1"/>
      <sheetName val="Testing"/>
      <sheetName val="RPP 12 SEPT"/>
      <sheetName val="뜃맟뭁돽띿맟?-BLDG"/>
      <sheetName val="뜃맟뭁돽띿맟__BLDG"/>
      <sheetName val="BAG-2"/>
      <sheetName val="MONITORING 307"/>
      <sheetName val="L20Keu"/>
      <sheetName val="NerSubsis"/>
      <sheetName val="Instalasi"/>
      <sheetName val="뜃맟뭁돽띿맟_-BLDG"/>
      <sheetName val="Parameter"/>
      <sheetName val="THN-7"/>
      <sheetName val="CM_BAG_TIMUR"/>
      <sheetName val="USAHA"/>
      <sheetName val="LK-1"/>
      <sheetName val="UshDeb00"/>
      <sheetName val="Twr (15)"/>
      <sheetName val="koef"/>
      <sheetName val="ANALISA MEKANIKAL"/>
      <sheetName val="POMPA"/>
      <sheetName val="PANEL"/>
      <sheetName val="LAMPU"/>
      <sheetName val="AN LISTRIK"/>
      <sheetName val="KABEL "/>
      <sheetName val="sch 1.2"/>
      <sheetName val="Analisa"/>
      <sheetName val="NP"/>
      <sheetName val="BBaku(12C3)"/>
      <sheetName val="BBMJenis(12B1)"/>
      <sheetName val="BiLuOp(14)"/>
      <sheetName val="Bipeg-U(12D2)"/>
      <sheetName val="BiPinjamin(15)"/>
      <sheetName val="BOLain(12E2)"/>
      <sheetName val="BPeg-F(12D1)"/>
      <sheetName val="IkhtisarBiop(12.0)"/>
      <sheetName val="JualGTarif(11A)"/>
      <sheetName val="LabaRugi Fungsi"/>
      <sheetName val="LabaRugi Fungsi2004(21B)"/>
      <sheetName val="LabaRugi Lainnya 2005(20)"/>
      <sheetName val="LabaRugi Unsur2004(21A)"/>
      <sheetName val="PembelianiTL(12A1"/>
      <sheetName val="PendaLuOp(13)"/>
      <sheetName val="PendOpLain(11B)"/>
      <sheetName val="ProduksiTL(12B2)"/>
      <sheetName val="SewaPemb(12A2)"/>
      <sheetName val="INLAND FACTOR DISTANCE"/>
      <sheetName val="M"/>
      <sheetName val="C"/>
      <sheetName val="Cover Daf-2"/>
      <sheetName val="FORM REN RUTIN KIT"/>
      <sheetName val="Peralatan"/>
      <sheetName val="Upah Bahan"/>
      <sheetName val="CALC"/>
      <sheetName val="dengan pembangkitan"/>
      <sheetName val="TRANS"/>
      <sheetName val="COVER (2)"/>
      <sheetName val="COVER (3)"/>
      <sheetName val="COVER (6)"/>
      <sheetName val="p. adm. &amp;teknis"/>
      <sheetName val="tunduk perpres"/>
      <sheetName val="PNSPOLRi"/>
      <sheetName val="subkontrak"/>
      <sheetName val="kebenaran dok."/>
      <sheetName val="form isian (2)"/>
      <sheetName val="DATA ADMINISTRASI (3)"/>
      <sheetName val="Neraca btl (4)"/>
      <sheetName val="personalia (2)"/>
      <sheetName val="PERALATAN "/>
      <sheetName val="pengalaman (4)"/>
      <sheetName val="pengalaman (5)"/>
      <sheetName val="DUK BANK (2)"/>
      <sheetName val="DUK BANK (3)"/>
      <sheetName val="KD SKP"/>
      <sheetName val="minat (4)"/>
      <sheetName val="pakta"/>
      <sheetName val="pakta (2)"/>
      <sheetName val="pailit"/>
      <sheetName val="d. hitam"/>
      <sheetName val="ganti rugi"/>
      <sheetName val="COVER (5)"/>
      <sheetName val="garansi 1 th"/>
      <sheetName val="Jdwal pelaksanaan (2)"/>
      <sheetName val="mETODE pELkSn (2)"/>
      <sheetName val="BAGN ORGANISASI"/>
      <sheetName val="PERALATAN  (2)"/>
      <sheetName val="pengurus"/>
      <sheetName val="COVER (4)"/>
      <sheetName val="SURAT PENAWARAN"/>
      <sheetName val="REKAP"/>
      <sheetName val="JTM"/>
      <sheetName val="GRD"/>
      <sheetName val="JTR"/>
      <sheetName val="UPAH "/>
      <sheetName val="TKDN"/>
      <sheetName val="HEA"/>
      <sheetName val="konsorsium"/>
      <sheetName val="Sheet1 (2)"/>
      <sheetName val="HARGA  SATUAN"/>
      <sheetName val="ANAL-UPAH"/>
      <sheetName val="REK-UPAH+BAHAN"/>
      <sheetName val="Sheet2"/>
      <sheetName val="ANALISA- BAHAN"/>
      <sheetName val="VOLUME"/>
      <sheetName val="URAIAN"/>
      <sheetName val="dp-001"/>
      <sheetName val="Sheet8"/>
      <sheetName val="Sheet7"/>
      <sheetName val="Sheet6"/>
      <sheetName val="WIL"/>
      <sheetName val="GAB"/>
      <sheetName val="Sheet3"/>
      <sheetName val="Sch-5"/>
      <sheetName val="L_23"/>
      <sheetName val="Asumsi"/>
      <sheetName val="RAB"/>
      <sheetName val="Bahan"/>
      <sheetName val="Analis"/>
      <sheetName val="Agregat Halus &amp; Kasar"/>
      <sheetName val="PUNCAK-89"/>
      <sheetName val="BA_Rapen"/>
      <sheetName val="Currency Rate"/>
      <sheetName val="Sudah Berjalan"/>
      <sheetName val="PkRp"/>
      <sheetName val="NRCPTK01"/>
      <sheetName val="DivVII"/>
      <sheetName val="Steel"/>
      <sheetName val="REK"/>
      <sheetName val="UPAH DAN BAHAN"/>
      <sheetName val="Premi Iuran"/>
      <sheetName val="H_S_BAHAN"/>
      <sheetName val="Menu"/>
      <sheetName val="sept"/>
      <sheetName val="Form-B-R1"/>
      <sheetName val="Inv_NAD"/>
      <sheetName val="Inv_RIAU"/>
      <sheetName val="Master Edit"/>
      <sheetName val="Mobilisasi-pnw"/>
      <sheetName val="Land Clearing-pnw"/>
      <sheetName val="DExp.Lmb"/>
      <sheetName val="61005"/>
      <sheetName val="61007"/>
      <sheetName val="MAP"/>
      <sheetName val="H.Dasar"/>
      <sheetName val="Kamus"/>
      <sheetName val="Kuantitas &amp; Harga"/>
      <sheetName val="anaUTama"/>
      <sheetName val="Harga"/>
      <sheetName val="INPUT HARGA"/>
      <sheetName val="AN-MAJOR"/>
      <sheetName val="CVR (2)"/>
      <sheetName val="CVR"/>
      <sheetName val="U&amp;B"/>
      <sheetName val="ANAL"/>
      <sheetName val="HSP"/>
      <sheetName val="RKLS &amp; LBR DSR"/>
      <sheetName val="REKAP "/>
      <sheetName val="ACHECK"/>
      <sheetName val="time 1 "/>
      <sheetName val="BESI"/>
      <sheetName val="SW-ALAT"/>
      <sheetName val="U-HAR"/>
      <sheetName val="DASBOR"/>
      <sheetName val="H-BHN"/>
      <sheetName val="ANLISA"/>
      <sheetName val="ANLS-ALT"/>
      <sheetName val="A-BANTU"/>
      <sheetName val="U-PEK"/>
      <sheetName val="M-BANTU"/>
      <sheetName val="H-SAT"/>
      <sheetName val="Sag1"/>
      <sheetName val="H.BAHAN"/>
      <sheetName val="Analisa "/>
      <sheetName val="BEGISTING"/>
      <sheetName val="BETON-K225"/>
      <sheetName val="BRONJONG"/>
      <sheetName val="BURAS"/>
      <sheetName val="h-tenaga"/>
      <sheetName val="cat-besi"/>
      <sheetName val="h-alat"/>
      <sheetName val="DAMIJA"/>
      <sheetName val="s-jadi (2)"/>
      <sheetName val="GALIAN"/>
      <sheetName val="GAL.KONST"/>
      <sheetName val="K-017"/>
      <sheetName val="K-012"/>
      <sheetName val="K-016"/>
      <sheetName val="K-013"/>
      <sheetName val="lti-gelagar kayu"/>
      <sheetName val="lapen-3"/>
      <sheetName val="lapen-5"/>
      <sheetName val="lapen-krl"/>
      <sheetName val="LPA KLAS A"/>
      <sheetName val="LPA-KLAS B"/>
      <sheetName val="LPB KLAS C"/>
      <sheetName val="PACTHING"/>
      <sheetName val="PADAT-GRG"/>
      <sheetName val="PARIT-A"/>
      <sheetName val="PARIT-samping"/>
      <sheetName val="PAS.BATU"/>
      <sheetName val="PAS-B-Parit"/>
      <sheetName val="PENGECETAN"/>
      <sheetName val="PERANCAH"/>
      <sheetName val="PLESTERAN"/>
      <sheetName val="K-018"/>
      <sheetName val="PARIT GAL.TNH"/>
      <sheetName val="Rawat-JBT"/>
      <sheetName val="SAND SHEET"/>
      <sheetName val="SIARAN"/>
      <sheetName val="SUB-GRADE"/>
      <sheetName val="TIANG PENGAMAN"/>
      <sheetName val="tmbrisan"/>
      <sheetName val="TIMBUNAN"/>
      <sheetName val="TULANGAN"/>
      <sheetName val="urg-pasir"/>
      <sheetName val="HPP"/>
      <sheetName val="Data"/>
      <sheetName val="NEnergi"/>
      <sheetName val="351BQMCN"/>
      <sheetName val="SCH2"/>
      <sheetName val="analisa sirtu"/>
      <sheetName val="AN HARGA (2)"/>
      <sheetName val="AN HARGA"/>
      <sheetName val="bahan print"/>
      <sheetName val="UPAH  PRINT"/>
      <sheetName val="ANALISA PRINT"/>
      <sheetName val="PU WIL I"/>
      <sheetName val="Pertambangan"/>
      <sheetName val="Alat Listrik"/>
      <sheetName val="Perhubungan"/>
      <sheetName val="PDAM"/>
      <sheetName val="AC"/>
      <sheetName val="AN HARGA  baru"/>
      <sheetName val="DAFTAR ISI"/>
      <sheetName val="UPAH"/>
      <sheetName val="THN-6"/>
      <sheetName val="GrafikProd"/>
      <sheetName val="Assumptions"/>
      <sheetName val="PRK"/>
      <sheetName val="01 A"/>
      <sheetName val="Harga BBM Indonesia"/>
      <sheetName val="DKH"/>
      <sheetName val="AGREGAT"/>
      <sheetName val="A.Div10"/>
      <sheetName val="A.Div3"/>
      <sheetName val="A.Div 2"/>
      <sheetName val="A.Div 4"/>
      <sheetName val="A.Div5"/>
      <sheetName val="A.Div7"/>
      <sheetName val="BQ-E20-02(Rp)"/>
      <sheetName val="REAL-LR"/>
      <sheetName val="Source"/>
      <sheetName val="chitimc"/>
      <sheetName val="dongia (2)"/>
      <sheetName val="giathanh1"/>
      <sheetName val="LKVL-CK-HT-GD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Summary"/>
      <sheetName val="trenprod2001"/>
      <sheetName val="Kin1TH"/>
      <sheetName val="Res142001"/>
      <sheetName val="Kin3BLN"/>
      <sheetName val="Kin1BLN"/>
      <sheetName val="Kin2TH"/>
      <sheetName val="Kin2BLN"/>
      <sheetName val="Resume"/>
      <sheetName val="A"/>
      <sheetName val="Transfer"/>
      <sheetName val="Penjualan"/>
      <sheetName val="harga "/>
      <sheetName val="H_BHN"/>
      <sheetName val="A_BANTU"/>
      <sheetName val="GABLUARJAWA1 (2)"/>
      <sheetName val="Tabel Istilah"/>
      <sheetName val="harga 2008"/>
      <sheetName val="Material"/>
      <sheetName val="Inv_MALUKU"/>
      <sheetName val="Inv_SUMUT"/>
      <sheetName val="Inv_SUMBAR"/>
      <sheetName val="Inv_S2JB"/>
      <sheetName val="Inv_LAMPUNG"/>
      <sheetName val="Inv_KITLUR SUMBAGUT"/>
      <sheetName val="Inv_KITLUR SUMBAGSEL"/>
      <sheetName val="Inv_KALBAR"/>
      <sheetName val="Inv_SULUTENGGO"/>
      <sheetName val="Inv_SULSELRA"/>
      <sheetName val="Inv_NTB"/>
      <sheetName val="Inv_KALTIM"/>
      <sheetName val="Inv_KALSELTENG"/>
      <sheetName val="GenlistHI"/>
      <sheetName val="abk 1-14"/>
      <sheetName val="Hsatbahan"/>
      <sheetName val="JULI"/>
      <sheetName val="Budg.Cost"/>
      <sheetName val="PRic3List"/>
      <sheetName val="HYPOTHESES"/>
      <sheetName val="OH by F"/>
      <sheetName val="CM_BAG_TIMUR1"/>
      <sheetName val="HARGA_SATUAN"/>
      <sheetName val="RPP_12_SEPT"/>
      <sheetName val="MONITORING_307"/>
      <sheetName val="Twr_(15)"/>
      <sheetName val="sch_1_2"/>
      <sheetName val="Cover_Daf-2"/>
      <sheetName val="ANALISA_MEKANIKAL"/>
      <sheetName val="AN_LISTRIK"/>
      <sheetName val="KABEL_"/>
      <sheetName val="Upah_Bahan"/>
      <sheetName val="IkhtisarBiop(12_0)"/>
      <sheetName val="LabaRugi_Fungsi"/>
      <sheetName val="LabaRugi_Fungsi2004(21B)"/>
      <sheetName val="LabaRugi_Lainnya_2005(20)"/>
      <sheetName val="LabaRugi_Unsur2004(21A)"/>
      <sheetName val="INLAND_FACTOR_DISTANCE"/>
      <sheetName val="FORM_REN_RUTIN_KIT"/>
      <sheetName val="dengan_pembangkitan"/>
      <sheetName val="COVER_(2)"/>
      <sheetName val="COVER_(3)"/>
      <sheetName val="COVER_(6)"/>
      <sheetName val="p__adm__&amp;teknis"/>
      <sheetName val="tunduk_perpres"/>
      <sheetName val="kebenaran_dok_"/>
      <sheetName val="form_isian_(2)"/>
      <sheetName val="DATA_ADMINISTRASI_(3)"/>
      <sheetName val="Neraca_btl_(4)"/>
      <sheetName val="personalia_(2)"/>
      <sheetName val="PERALATAN_"/>
      <sheetName val="pengalaman_(4)"/>
      <sheetName val="pengalaman_(5)"/>
      <sheetName val="DUK_BANK_(2)"/>
      <sheetName val="DUK_BANK_(3)"/>
      <sheetName val="KD_SKP"/>
      <sheetName val="minat_(4)"/>
      <sheetName val="pakta_(2)"/>
      <sheetName val="d__hitam"/>
      <sheetName val="ganti_rugi"/>
      <sheetName val="COVER_(5)"/>
      <sheetName val="garansi_1_th"/>
      <sheetName val="Jdwal_pelaksanaan_(2)"/>
      <sheetName val="mETODE_pELkSn_(2)"/>
      <sheetName val="BAGN_ORGANISASI"/>
      <sheetName val="PERALATAN__(2)"/>
      <sheetName val="COVER_(4)"/>
      <sheetName val="SURAT_PENAWARAN"/>
      <sheetName val="UPAH_"/>
      <sheetName val="Sheet1_(2)"/>
      <sheetName val="HARGA__SATUAN"/>
      <sheetName val="ANALISA-_BAHAN"/>
      <sheetName val="Agregat_Halus_&amp;_Kasar"/>
      <sheetName val="Currency_Rate"/>
      <sheetName val="INPUT_HARGA"/>
      <sheetName val="CVR_(2)"/>
      <sheetName val="RKLS_&amp;_LBR_DSR"/>
      <sheetName val="REKAP_"/>
      <sheetName val="time_1_"/>
      <sheetName val="Kuantitas_&amp;_Harga"/>
      <sheetName val="harga_"/>
      <sheetName val="Sudah_Berjalan"/>
      <sheetName val="A.Alat"/>
      <sheetName val="Cover1"/>
      <sheetName val="mu"/>
      <sheetName val="DAF-1"/>
      <sheetName val="Pt"/>
      <sheetName val="Listrik Mati 05"/>
      <sheetName val="Listrik Mati 06"/>
      <sheetName val="Tabel Kode"/>
      <sheetName val="E7"/>
      <sheetName val="REFERENSI"/>
      <sheetName val="KMS-DIS5"/>
      <sheetName val="FJ per BLN"/>
      <sheetName val="SATUAN"/>
      <sheetName val="ACUAN"/>
      <sheetName val="WAN"/>
      <sheetName val="FLI - Sec.1"/>
      <sheetName val="BasicPrice"/>
      <sheetName val="RAP"/>
      <sheetName val="Bill of Quantity"/>
      <sheetName val="se006t"/>
      <sheetName val="UNTUK PAK AHYAK"/>
      <sheetName val="06b"/>
      <sheetName val="Ex-Rate"/>
      <sheetName val="HarJabor(12C2)"/>
      <sheetName val="DATA-BASE SUTT"/>
      <sheetName val="W-NAD"/>
      <sheetName val="LAMPIRAN"/>
      <sheetName val="DATA-MASUKAN"/>
      <sheetName val="BOW"/>
      <sheetName val="ANALIS-E"/>
      <sheetName val="ANALIS-K"/>
      <sheetName val="analisa_sirtu"/>
      <sheetName val="AN_HARGA_(2)"/>
      <sheetName val="AN_HARGA"/>
      <sheetName val="bahan_print"/>
      <sheetName val="UPAH__PRINT"/>
      <sheetName val="ANALISA_PRINT"/>
      <sheetName val="PU_WIL_I"/>
      <sheetName val="Alat_Listrik"/>
      <sheetName val="AN_HARGA__baru"/>
      <sheetName val="DAFTAR_ISI"/>
      <sheetName val="harga_2008"/>
      <sheetName val="Kontrol"/>
      <sheetName val="FORM A1_A2  Gambir"/>
      <sheetName val="FORM A1_A2  Kebayoran"/>
      <sheetName val="FORM A1_A2  Kramatjati"/>
      <sheetName val="FORM A1_A2  Tangerang"/>
      <sheetName val="FORM A1_A2 KD"/>
      <sheetName val="TID1_Old"/>
      <sheetName val="Basket 6"/>
      <sheetName val="Trunking"/>
      <sheetName val="Assumptions (2)"/>
      <sheetName val="LAIN2"/>
      <sheetName val="D-base"/>
      <sheetName val="Fabric &amp; Erection"/>
      <sheetName val="Harga mat's"/>
      <sheetName val="Equipment"/>
      <sheetName val="mat elect"/>
      <sheetName val="analisa civil"/>
      <sheetName val="Cover"/>
      <sheetName val="AkumAT"/>
      <sheetName val="H MAT"/>
      <sheetName val="DivVI"/>
      <sheetName val="Dashboard"/>
      <sheetName val="Satpek"/>
      <sheetName val="analisa Str"/>
      <sheetName val="An.Ars"/>
      <sheetName val="Ana Beton"/>
      <sheetName val="Ana Sanitair"/>
      <sheetName val="Sheet5"/>
      <sheetName val="Sheet4"/>
      <sheetName val="lab bahasa"/>
      <sheetName val="8LT 12"/>
      <sheetName val="D7(1)"/>
      <sheetName val="BOQ"/>
      <sheetName val="5-ALAT(1)"/>
      <sheetName val="4-Basic Price"/>
      <sheetName val="List"/>
      <sheetName val="RL2006"/>
      <sheetName val="FORM BQ TL PRATU 4cct"/>
      <sheetName val="ceklis"/>
      <sheetName val="Harsat"/>
      <sheetName val="JAN09"/>
      <sheetName val="x"/>
      <sheetName val="PRK vs GGN 2007-2009"/>
      <sheetName val="DFTR GARDIST"/>
      <sheetName val="QlocSgl"/>
      <sheetName val="VALUE"/>
      <sheetName val="LK2004"/>
      <sheetName val="Catatan"/>
      <sheetName val="BBkr"/>
      <sheetName val="AKTIVA TETAP"/>
      <sheetName val="LOAD"/>
      <sheetName val="KH"/>
      <sheetName val="CiMaPlbStd"/>
      <sheetName val="000000"/>
      <sheetName val="100000"/>
      <sheetName val="anls by sewa"/>
      <sheetName val="TUK BPJS KES okt"/>
      <sheetName val="Validation"/>
      <sheetName val="D2. ANALISA BIAYA INSP"/>
      <sheetName val="E3. ANALISA BIAYA HAR TEK SUTM"/>
      <sheetName val="E6. ANALISA HARGA HAR NON RUTIN"/>
      <sheetName val="CashFlow"/>
      <sheetName val="DAF-5"/>
      <sheetName val="Sub"/>
      <sheetName val="Omega Man Power"/>
      <sheetName val="DC REAL PER TW"/>
      <sheetName val="SK"/>
      <sheetName val="Tunduk Panitia"/>
      <sheetName val="Du_lieu"/>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sheetData sheetId="88"/>
      <sheetData sheetId="89"/>
      <sheetData sheetId="90"/>
      <sheetData sheetId="91"/>
      <sheetData sheetId="92"/>
      <sheetData sheetId="93"/>
      <sheetData sheetId="94"/>
      <sheetData sheetId="95"/>
      <sheetData sheetId="96"/>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sheetData sheetId="300"/>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sheetName val="Rekap Biaya"/>
      <sheetName val="Kuantitas &amp; Harga"/>
      <sheetName val="An JMB"/>
      <sheetName val="Mob."/>
      <sheetName val="analisa"/>
      <sheetName val="Umum"/>
      <sheetName val="Hrg.Dasar"/>
      <sheetName val="Quarry"/>
      <sheetName val="Alat"/>
      <sheetName val="Lamp Pen"/>
      <sheetName val="On Site"/>
      <sheetName val="Personil"/>
      <sheetName val="Alat Min"/>
      <sheetName val="Pem Utama"/>
      <sheetName val="SubKon"/>
      <sheetName val="U Teknis"/>
      <sheetName val="Metoda"/>
      <sheetName val="kap Plant"/>
      <sheetName val="Rutin"/>
      <sheetName val="Jdwal Bahan"/>
      <sheetName val="Jdwal Alat"/>
      <sheetName val="UPAH DAN BAHAN"/>
      <sheetName val="P.Pemenang"/>
      <sheetName val="Twr (15)"/>
      <sheetName val="Sheet3"/>
      <sheetName val="NRCPTK01"/>
    </sheetNames>
    <sheetDataSet>
      <sheetData sheetId="0" refreshError="1"/>
      <sheetData sheetId="1" refreshError="1"/>
      <sheetData sheetId="2"/>
      <sheetData sheetId="3"/>
      <sheetData sheetId="4"/>
      <sheetData sheetId="5" refreshError="1"/>
      <sheetData sheetId="6"/>
      <sheetData sheetId="7"/>
      <sheetData sheetId="8"/>
      <sheetData sheetId="9"/>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rbilang"/>
      <sheetName val="Input"/>
      <sheetName val="Daftar Isi"/>
      <sheetName val="Sekat"/>
      <sheetName val="Rekap BQ (Pagu)"/>
      <sheetName val="BQ. SRNK(Pagu)"/>
      <sheetName val="BQ. SRNM(Pagu)"/>
      <sheetName val="BQ. NGKR(Pagu)"/>
      <sheetName val="Rekap BQ (Vol 100%)"/>
      <sheetName val="BQ. SRNK (Vol 100%)"/>
      <sheetName val="BQ. SRNM (Vol 100%)"/>
      <sheetName val="BQ. NGKR (Vol 100%)"/>
      <sheetName val="Rekap BQ (sisa)"/>
      <sheetName val="BQ.SRNK (sisa)"/>
      <sheetName val="BQ.SRNM (sisa)"/>
      <sheetName val="BQ.NGKR (sisa)"/>
      <sheetName val="Rek.Analisa"/>
      <sheetName val="A"/>
      <sheetName val="B"/>
      <sheetName val="C"/>
      <sheetName val="D"/>
      <sheetName val="E"/>
      <sheetName val="F"/>
      <sheetName val="G"/>
      <sheetName val="H"/>
      <sheetName val="LS"/>
      <sheetName val="Upah"/>
      <sheetName val="Bahan"/>
      <sheetName val="Alat"/>
      <sheetName val="Analisa.Hourly"/>
      <sheetName val="Sheet1"/>
      <sheetName val="Hrg.Dasar"/>
      <sheetName val="Harga Satuan"/>
      <sheetName val="3_Perluasan SUTM"/>
      <sheetName val="UPAH DAN BAHAN"/>
      <sheetName val="NRCPTK01"/>
      <sheetName val="THN-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row r="16">
          <cell r="C16" t="str">
            <v xml:space="preserve">Pembuatan kantor O&amp;P (selama pelaksanaan akan digunakan sebagai kantor Direksi dan Konsultan). Luas bangunan 190 m2 termasuk pengadaan tanah 400 m2, sumur gali permanen, sanitasi, instalasi dan penyambungan listrik ke PLN (1300 watt) juga pemagaran kawat </v>
          </cell>
          <cell r="E16" t="str">
            <v>ls</v>
          </cell>
          <cell r="F16">
            <v>265850720</v>
          </cell>
          <cell r="G16">
            <v>265850720</v>
          </cell>
          <cell r="H16">
            <v>1</v>
          </cell>
        </row>
        <row r="17">
          <cell r="C17" t="str">
            <v>Pembuatan dan pemeliharaan kantor lapangan kontraktor, gudang dan bengkel lengkap dengan mesin listrik (diesel generator 5 KVA) disertai dengan pembuatan fasilitas umum (mushollah). Luas bangunan minimal 200 m2.  (An. A-06)</v>
          </cell>
          <cell r="D17">
            <v>0</v>
          </cell>
          <cell r="E17" t="str">
            <v>ls</v>
          </cell>
          <cell r="F17">
            <v>130495513</v>
          </cell>
          <cell r="G17">
            <v>130495513</v>
          </cell>
          <cell r="H17">
            <v>1</v>
          </cell>
        </row>
        <row r="18">
          <cell r="C18" t="str">
            <v>Pengadaan peralatan monitoring  pekerjaan dan kualiti kontrol (laboratorium lapangan).  (An. A-07)</v>
          </cell>
          <cell r="D18">
            <v>0</v>
          </cell>
          <cell r="E18" t="str">
            <v>ls</v>
          </cell>
          <cell r="F18">
            <v>85636189</v>
          </cell>
          <cell r="G18">
            <v>85636189</v>
          </cell>
          <cell r="H18">
            <v>1</v>
          </cell>
        </row>
        <row r="19">
          <cell r="C19" t="str">
            <v>Pengadaan kendaraan baru (mobil) untuk monitoring dan kualiti kontrol, terdiri dari 1(satu) unit jenis Station Wagon dan 1 (satu) unit jenis Pick Up.  (An. A-08)</v>
          </cell>
          <cell r="D19">
            <v>0</v>
          </cell>
          <cell r="E19" t="str">
            <v>ls</v>
          </cell>
          <cell r="F19">
            <v>317000000</v>
          </cell>
          <cell r="G19">
            <v>317000000</v>
          </cell>
          <cell r="H19">
            <v>1</v>
          </cell>
        </row>
        <row r="20">
          <cell r="C20" t="str">
            <v>Pengadaan tiga unit sepeda motor baru untuk monitoring dan kualiti kontrol.  (An. A-09)</v>
          </cell>
          <cell r="D20">
            <v>0</v>
          </cell>
          <cell r="E20" t="str">
            <v>ls</v>
          </cell>
          <cell r="F20">
            <v>31350000</v>
          </cell>
          <cell r="G20">
            <v>31350000</v>
          </cell>
          <cell r="H20">
            <v>1</v>
          </cell>
        </row>
        <row r="21">
          <cell r="C21" t="str">
            <v xml:space="preserve">Pengujian tanaman (Test Farm) selama satu siklus pola tanam yaitu: Jagung - K. Tanah - K. Hijau, termasuk didalamnya, antara lain: sewa lahan 3 x 0,33 ha, uji contoh tanah di laboratorium, pengadaan sarana produksi dan sewa peralatan, mendatangkan tenaga </v>
          </cell>
          <cell r="D21">
            <v>0</v>
          </cell>
          <cell r="E21" t="str">
            <v>ls</v>
          </cell>
          <cell r="F21">
            <v>387172500</v>
          </cell>
          <cell r="G21">
            <v>387172500</v>
          </cell>
          <cell r="H21">
            <v>1</v>
          </cell>
        </row>
        <row r="22">
          <cell r="C22" t="str">
            <v>Pekerjaan Tanah (Galian)</v>
          </cell>
          <cell r="D22">
            <v>0</v>
          </cell>
          <cell r="E22">
            <v>0</v>
          </cell>
          <cell r="F22">
            <v>0</v>
          </cell>
          <cell r="G22">
            <v>0</v>
          </cell>
          <cell r="H22">
            <v>0</v>
          </cell>
        </row>
        <row r="23">
          <cell r="C23" t="str">
            <v>Pembersihan (Land Clearing), Pembongkaran (Grubbing) dan pemotongan pohon pada bidang kerja  (An. B-01)</v>
          </cell>
          <cell r="D23">
            <v>0</v>
          </cell>
          <cell r="E23" t="str">
            <v>m2</v>
          </cell>
          <cell r="F23">
            <v>399944904</v>
          </cell>
          <cell r="G23">
            <v>3152.75</v>
          </cell>
          <cell r="H23">
            <v>126855.88908279638</v>
          </cell>
        </row>
        <row r="24">
          <cell r="C24" t="str">
            <v>Stripping timbunan pada bidang kerja saluran hantar dan saluran sekunder atau jalan inspeksi. (An. B-02)</v>
          </cell>
          <cell r="D24">
            <v>0</v>
          </cell>
          <cell r="E24" t="str">
            <v>m2</v>
          </cell>
          <cell r="F24">
            <v>39409428</v>
          </cell>
          <cell r="G24">
            <v>3703.84</v>
          </cell>
          <cell r="H24">
            <v>10640.154</v>
          </cell>
        </row>
        <row r="25">
          <cell r="C25" t="str">
            <v>Galian untuk konstruksi bendung, river deposit, diangkut ke tempat stock pile atau tempat pembuangan dengan jarak sembarang.  (An. B-03)</v>
          </cell>
          <cell r="D25">
            <v>0</v>
          </cell>
          <cell r="E25" t="str">
            <v>m3</v>
          </cell>
          <cell r="F25">
            <v>234173608</v>
          </cell>
          <cell r="G25">
            <v>19923.84</v>
          </cell>
          <cell r="H25">
            <v>11753.4375</v>
          </cell>
        </row>
      </sheetData>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rbilang"/>
      <sheetName val="INPUT"/>
      <sheetName val="Isi"/>
      <sheetName val="pernyt"/>
      <sheetName val="Super"/>
      <sheetName val="rek"/>
      <sheetName val="BOQ"/>
      <sheetName val="Jadwal"/>
      <sheetName val="H.sat"/>
      <sheetName val="H.BAHAN"/>
      <sheetName val="pro.tek"/>
      <sheetName val="met"/>
      <sheetName val="Person"/>
      <sheetName val="Sheet1"/>
      <sheetName val="Alat"/>
      <sheetName val="subkon"/>
      <sheetName val="PEL"/>
      <sheetName val="RMK1"/>
      <sheetName val="RINCIAN"/>
      <sheetName val="Hrg.Dasar"/>
      <sheetName val="NRCPTK01"/>
      <sheetName val="PkRp"/>
    </sheetNames>
    <sheetDataSet>
      <sheetData sheetId="0" refreshError="1">
        <row r="16">
          <cell r="C16">
            <v>0</v>
          </cell>
        </row>
        <row r="17">
          <cell r="C17">
            <v>1</v>
          </cell>
          <cell r="D17" t="str">
            <v>Satu</v>
          </cell>
          <cell r="E17" t="str">
            <v>Sepuluh</v>
          </cell>
          <cell r="F17" t="str">
            <v>Sebelas</v>
          </cell>
          <cell r="G17" t="str">
            <v>Seratus</v>
          </cell>
          <cell r="H17" t="str">
            <v>Seribu</v>
          </cell>
        </row>
        <row r="18">
          <cell r="C18">
            <v>2</v>
          </cell>
          <cell r="D18" t="str">
            <v>Dua</v>
          </cell>
          <cell r="E18" t="str">
            <v>Dua Puluh</v>
          </cell>
          <cell r="F18" t="str">
            <v>Dua Belas</v>
          </cell>
          <cell r="G18" t="str">
            <v>Dua Ratus</v>
          </cell>
          <cell r="H18" t="str">
            <v>Dua Ribu</v>
          </cell>
        </row>
        <row r="19">
          <cell r="C19">
            <v>3</v>
          </cell>
          <cell r="D19" t="str">
            <v>Tiga</v>
          </cell>
          <cell r="E19" t="str">
            <v>Tiga Puluh</v>
          </cell>
          <cell r="F19" t="str">
            <v>Tiga Belas</v>
          </cell>
          <cell r="G19" t="str">
            <v>Tiga Ratus</v>
          </cell>
          <cell r="H19" t="str">
            <v>Tiga Ribu</v>
          </cell>
        </row>
        <row r="20">
          <cell r="C20">
            <v>4</v>
          </cell>
          <cell r="D20" t="str">
            <v>Empat</v>
          </cell>
          <cell r="E20" t="str">
            <v>Empat Puluh</v>
          </cell>
          <cell r="F20" t="str">
            <v>Empat Belas</v>
          </cell>
          <cell r="G20" t="str">
            <v>Empat Ratus</v>
          </cell>
          <cell r="H20" t="str">
            <v>Empat Ribu</v>
          </cell>
        </row>
        <row r="21">
          <cell r="C21">
            <v>5</v>
          </cell>
          <cell r="D21" t="str">
            <v>Lima</v>
          </cell>
          <cell r="E21" t="str">
            <v>Lima Puluh</v>
          </cell>
          <cell r="F21" t="str">
            <v>Lima Belas</v>
          </cell>
          <cell r="G21" t="str">
            <v>Lima Ratus</v>
          </cell>
          <cell r="H21" t="str">
            <v>Lima Ribu</v>
          </cell>
        </row>
        <row r="22">
          <cell r="C22">
            <v>6</v>
          </cell>
          <cell r="D22" t="str">
            <v>Enam</v>
          </cell>
          <cell r="E22" t="str">
            <v>Enam Puluh</v>
          </cell>
          <cell r="F22" t="str">
            <v>Enam Belas</v>
          </cell>
          <cell r="G22" t="str">
            <v>Enam Ratus</v>
          </cell>
          <cell r="H22" t="str">
            <v>Enam Ribu</v>
          </cell>
        </row>
        <row r="23">
          <cell r="C23">
            <v>7</v>
          </cell>
          <cell r="D23" t="str">
            <v>Tujuh</v>
          </cell>
          <cell r="E23" t="str">
            <v>Tujuh Puluh</v>
          </cell>
          <cell r="F23" t="str">
            <v>Tujuh Belas</v>
          </cell>
          <cell r="G23" t="str">
            <v>Tujuh Ratus</v>
          </cell>
          <cell r="H23" t="str">
            <v>Tujuh Ribu</v>
          </cell>
        </row>
        <row r="24">
          <cell r="C24">
            <v>8</v>
          </cell>
          <cell r="D24" t="str">
            <v>Delapan</v>
          </cell>
          <cell r="E24" t="str">
            <v>Delapan Puluh</v>
          </cell>
          <cell r="F24" t="str">
            <v>Delapan Belas</v>
          </cell>
          <cell r="G24" t="str">
            <v>Delapan Ratus</v>
          </cell>
          <cell r="H24" t="str">
            <v>Delapan Ribu</v>
          </cell>
        </row>
        <row r="25">
          <cell r="C25">
            <v>9</v>
          </cell>
          <cell r="D25" t="str">
            <v>Sembilan</v>
          </cell>
          <cell r="E25" t="str">
            <v>Sembilan Puluh</v>
          </cell>
          <cell r="F25" t="str">
            <v>Sembilan Belas</v>
          </cell>
          <cell r="G25" t="str">
            <v>Sembilan Ratus</v>
          </cell>
          <cell r="H25" t="str">
            <v>Sembilan Ribu</v>
          </cell>
        </row>
      </sheetData>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terbilang"/>
      <sheetName val="H.BAHAN"/>
      <sheetName val="1_Perluasan 100 kVA"/>
      <sheetName val="Inv_NAD"/>
      <sheetName val="Inv_RIAU"/>
      <sheetName val="Inv_MALUKU"/>
      <sheetName val="Inv_SUMUT"/>
      <sheetName val="THN-6"/>
    </sheetNames>
    <sheetDataSet>
      <sheetData sheetId="0">
        <row r="16">
          <cell r="C16">
            <v>0</v>
          </cell>
        </row>
        <row r="17">
          <cell r="C17">
            <v>1</v>
          </cell>
          <cell r="D17" t="str">
            <v>Satu</v>
          </cell>
          <cell r="E17" t="str">
            <v>Sepuluh</v>
          </cell>
          <cell r="F17" t="str">
            <v>Sebelas</v>
          </cell>
          <cell r="G17" t="str">
            <v>Seratus</v>
          </cell>
          <cell r="H17" t="str">
            <v>Seribu</v>
          </cell>
        </row>
        <row r="18">
          <cell r="C18">
            <v>2</v>
          </cell>
          <cell r="D18" t="str">
            <v>Dua</v>
          </cell>
          <cell r="E18" t="str">
            <v>Dua Puluh</v>
          </cell>
          <cell r="F18" t="str">
            <v>Dua Belas</v>
          </cell>
          <cell r="G18" t="str">
            <v>Dua Ratus</v>
          </cell>
          <cell r="H18" t="str">
            <v>Dua Ribu</v>
          </cell>
        </row>
        <row r="19">
          <cell r="C19">
            <v>3</v>
          </cell>
          <cell r="D19" t="str">
            <v>Tiga</v>
          </cell>
          <cell r="E19" t="str">
            <v>Tiga Puluh</v>
          </cell>
          <cell r="F19" t="str">
            <v>Tiga Belas</v>
          </cell>
          <cell r="G19" t="str">
            <v>Tiga Ratus</v>
          </cell>
          <cell r="H19" t="str">
            <v>Tiga Ribu</v>
          </cell>
        </row>
        <row r="20">
          <cell r="C20">
            <v>4</v>
          </cell>
          <cell r="D20" t="str">
            <v>Empat</v>
          </cell>
          <cell r="E20" t="str">
            <v>Empat Puluh</v>
          </cell>
          <cell r="F20" t="str">
            <v>Empat Belas</v>
          </cell>
          <cell r="G20" t="str">
            <v>Empat Ratus</v>
          </cell>
          <cell r="H20" t="str">
            <v>Empat Ribu</v>
          </cell>
        </row>
        <row r="21">
          <cell r="C21">
            <v>5</v>
          </cell>
          <cell r="D21" t="str">
            <v>Lima</v>
          </cell>
          <cell r="E21" t="str">
            <v>Lima Puluh</v>
          </cell>
          <cell r="F21" t="str">
            <v>Lima Belas</v>
          </cell>
          <cell r="G21" t="str">
            <v>Lima Ratus</v>
          </cell>
          <cell r="H21" t="str">
            <v>Lima Ribu</v>
          </cell>
        </row>
        <row r="22">
          <cell r="C22">
            <v>6</v>
          </cell>
          <cell r="D22" t="str">
            <v>Enam</v>
          </cell>
          <cell r="E22" t="str">
            <v>Enam Puluh</v>
          </cell>
          <cell r="F22" t="str">
            <v>Enam Belas</v>
          </cell>
          <cell r="G22" t="str">
            <v>Enam Ratus</v>
          </cell>
          <cell r="H22" t="str">
            <v>Enam Ribu</v>
          </cell>
        </row>
        <row r="23">
          <cell r="C23">
            <v>7</v>
          </cell>
          <cell r="D23" t="str">
            <v>Tujuh</v>
          </cell>
          <cell r="E23" t="str">
            <v>Tujuh Puluh</v>
          </cell>
          <cell r="F23" t="str">
            <v>Tujuh Belas</v>
          </cell>
          <cell r="G23" t="str">
            <v>Tujuh Ratus</v>
          </cell>
          <cell r="H23" t="str">
            <v>Tujuh Ribu</v>
          </cell>
        </row>
        <row r="24">
          <cell r="C24">
            <v>8</v>
          </cell>
          <cell r="D24" t="str">
            <v>Delapan</v>
          </cell>
          <cell r="E24" t="str">
            <v>Delapan Puluh</v>
          </cell>
          <cell r="F24" t="str">
            <v>Delapan Belas</v>
          </cell>
          <cell r="G24" t="str">
            <v>Delapan Ratus</v>
          </cell>
          <cell r="H24" t="str">
            <v>Delapan Ribu</v>
          </cell>
        </row>
        <row r="25">
          <cell r="C25">
            <v>9</v>
          </cell>
          <cell r="D25" t="str">
            <v>Sembilan</v>
          </cell>
          <cell r="E25" t="str">
            <v>Sembilan Puluh</v>
          </cell>
          <cell r="F25" t="str">
            <v>Sembilan Belas</v>
          </cell>
          <cell r="G25" t="str">
            <v>Sembilan Ratus</v>
          </cell>
          <cell r="H25" t="str">
            <v>Sembilan Ribu</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GA SATUAN"/>
      <sheetName val="gab-TRANS"/>
      <sheetName val="resum-ai"/>
      <sheetName val="DIVLUR"/>
      <sheetName val="STET"/>
      <sheetName val="SJKT"/>
      <sheetName val="SPGD"/>
      <sheetName val="SBGR"/>
      <sheetName val="SPRN"/>
      <sheetName val="SCRB"/>
      <sheetName val="SKTG"/>
      <sheetName val="STTG"/>
      <sheetName val="SMDN"/>
      <sheetName val="SBYA"/>
      <sheetName val="SMLG"/>
      <sheetName val="SDPS"/>
      <sheetName val="FORM-A"/>
      <sheetName val="form-b"/>
      <sheetName val="JUSTIFIKASI"/>
      <sheetName val="TRNS-C1"/>
      <sheetName val="C"/>
      <sheetName val="M"/>
      <sheetName val="PkRp"/>
      <sheetName val="ca"/>
      <sheetName val="UshDeb00"/>
      <sheetName val="sept"/>
      <sheetName val="TRANS"/>
      <sheetName val="FAS"/>
      <sheetName val="mu"/>
      <sheetName val="sch 1.2"/>
      <sheetName val="HARGA_SATUAN"/>
    </sheetNames>
    <sheetDataSet>
      <sheetData sheetId="0" refreshError="1">
        <row r="2">
          <cell r="B2">
            <v>423000</v>
          </cell>
        </row>
        <row r="8">
          <cell r="B8">
            <v>315000</v>
          </cell>
        </row>
        <row r="13">
          <cell r="B13">
            <v>43000</v>
          </cell>
        </row>
        <row r="25">
          <cell r="B25">
            <v>61000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bay"/>
      <sheetName val="sept 01-07"/>
      <sheetName val="sept"/>
      <sheetName val="NRCPTK01"/>
    </sheetNames>
    <sheetDataSet>
      <sheetData sheetId="0" refreshError="1"/>
      <sheetData sheetId="1"/>
      <sheetData sheetId="2">
        <row r="68">
          <cell r="I68">
            <v>58.13</v>
          </cell>
        </row>
      </sheetData>
      <sheetData sheetId="3"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N-7"/>
      <sheetName val="TRANS"/>
      <sheetName val="FAS"/>
      <sheetName val="C"/>
      <sheetName val="M"/>
      <sheetName val="THN-6"/>
      <sheetName val="Sheet3"/>
      <sheetName val="rkap2008"/>
      <sheetName val="List"/>
      <sheetName val="01 A"/>
      <sheetName val="HARGA SATUAN"/>
      <sheetName val="Cover"/>
      <sheetName val="Kamus"/>
      <sheetName val="PkRp"/>
      <sheetName val="NRCPTK01"/>
      <sheetName val="Cash Flow bulanan"/>
      <sheetName val="Hrg.Dasar"/>
      <sheetName val="KMS-DIS5"/>
      <sheetName val="CiMaPlbStd"/>
      <sheetName val="Harga BBM Indonesia"/>
      <sheetName val="Asumsi"/>
      <sheetName val="REKAP"/>
      <sheetName val="Beltra  (7)"/>
      <sheetName val="RAB"/>
      <sheetName val="DATA-BASE SUTT"/>
      <sheetName val="Master Edit"/>
      <sheetName val="TRNS-C1"/>
      <sheetName val="Peralatan"/>
      <sheetName val="Basic Price"/>
      <sheetName val="NP-7"/>
      <sheetName val="HSLAIN-LAIN"/>
      <sheetName val="PRK"/>
      <sheetName val="kali-2001"/>
      <sheetName val="Perm. Test"/>
      <sheetName val="Galian 1"/>
      <sheetName val="Sch-5"/>
      <sheetName val="13.Nangakara Weir"/>
      <sheetName val="14.Irr.Canal Work"/>
      <sheetName val="15.Irr. Struc.Work"/>
      <sheetName val="16.Pipe Inst."/>
      <sheetName val="18.Lateral Pipe"/>
      <sheetName val="Sheet1"/>
      <sheetName val="INLAND FACTOR DISTANCE"/>
      <sheetName val="WAN"/>
      <sheetName val="Mobilisasi-pnw"/>
      <sheetName val="Land Clearing-pnw"/>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kRp"/>
      <sheetName val="PkVal"/>
      <sheetName val="PkJtRp"/>
      <sheetName val="PkJtVal"/>
      <sheetName val="ByDkpRp"/>
      <sheetName val="ByDkpVal"/>
      <sheetName val="ByDkpJtRp"/>
      <sheetName val="ByDkpJtVal"/>
      <sheetName val="ByPinjRp"/>
      <sheetName val="ByPinjVal"/>
      <sheetName val="Asumsi"/>
      <sheetName val="NERACA DAYA"/>
      <sheetName val="M"/>
      <sheetName val="C"/>
      <sheetName val="TRNS-C1"/>
      <sheetName val="DJBB PNYL"/>
      <sheetName val="Chart gang BOGOR"/>
      <sheetName val="MESIN_KIT"/>
      <sheetName val="B.P-C.P 2006"/>
      <sheetName val="Kode"/>
      <sheetName val="HARGA SATUAN"/>
      <sheetName val="DJBB_PNYL"/>
      <sheetName val="Chart_gang_BOGOR"/>
      <sheetName val="NERACA_DAYA"/>
      <sheetName val="B_P-C_P_2006"/>
      <sheetName val="Data"/>
      <sheetName val="Resource_Plan_(2)"/>
      <sheetName val="Kontrol"/>
      <sheetName val="Cover"/>
      <sheetName val="LabaRugi"/>
      <sheetName val="GABLUARJAWA1_(2)"/>
      <sheetName val="Kamus"/>
      <sheetName val="R-SM-KIN"/>
      <sheetName val="REKAP"/>
      <sheetName val="List"/>
      <sheetName val="FORM REN RUTIN KIT"/>
      <sheetName val="Layout-UNIT1"/>
      <sheetName val="Location"/>
      <sheetName val="Submission Form"/>
      <sheetName val="Produksi"/>
      <sheetName val="BRUT0-1"/>
      <sheetName val="Lk200312-02-03-04"/>
      <sheetName val="Prod.Harian"/>
      <sheetName val="Usia"/>
      <sheetName val="ca"/>
      <sheetName val="PERIODIK"/>
      <sheetName val="pddk"/>
      <sheetName val="UshDeb00"/>
      <sheetName val="W-NAD"/>
      <sheetName val="M-PEG"/>
      <sheetName val="Sudah Berjalan"/>
      <sheetName val="Wil-2"/>
      <sheetName val="tabel JHT"/>
      <sheetName val="NRCPTK01"/>
      <sheetName val="L-rok"/>
      <sheetName val="sk17-76-78"/>
      <sheetName val="Listrik Mati 05"/>
      <sheetName val="Listrik Mati 06"/>
      <sheetName val="Tabel Kode"/>
      <sheetName val="Code"/>
      <sheetName val="Da AN BRAT TWR"/>
      <sheetName val="THN-7"/>
      <sheetName val="trenprod2001"/>
      <sheetName val="Kin1TH"/>
      <sheetName val="Res142001"/>
      <sheetName val="GrafikProd"/>
      <sheetName val="Kin3BLN"/>
      <sheetName val="Kin1BLN"/>
      <sheetName val="Kin2TH"/>
      <sheetName val="Kin2BLN"/>
      <sheetName val="Instalasi"/>
      <sheetName val="ACUAN"/>
      <sheetName val="GABLUARJAWA1 (2)"/>
      <sheetName val="L-PENGUS-24.00"/>
      <sheetName val="KINERJA"/>
      <sheetName val="Eval.bln.Okt'15"/>
      <sheetName val="ROH PBS"/>
      <sheetName val="PBS"/>
      <sheetName val="ROH JAM 07-14"/>
      <sheetName val="JLK"/>
      <sheetName val="ROH JAM 15-21"/>
      <sheetName val="ROH JAM 00-06"/>
      <sheetName val="TIMO"/>
      <sheetName val="GRG"/>
      <sheetName val="KTG"/>
      <sheetName val="WDL"/>
      <sheetName val="PJKL"/>
      <sheetName val="KDO"/>
      <sheetName val="KLB"/>
      <sheetName val="SMPR"/>
      <sheetName val="SDRJ"/>
      <sheetName val="WNG"/>
      <sheetName val="Input T&amp;R Prod"/>
      <sheetName val="THN-6"/>
      <sheetName val="Form-B-R1"/>
      <sheetName val="WAN"/>
      <sheetName val="Twr (15)"/>
      <sheetName val="Uraian"/>
      <sheetName val="Catatan"/>
      <sheetName val="TID1_Old"/>
      <sheetName val="FORM A1_A2  Tangerang"/>
      <sheetName val="FORM A1_A2  Gambir"/>
      <sheetName val="FORM A1_A2  Kebayoran"/>
      <sheetName val="FORM A1_A2  Kramatjati"/>
      <sheetName val="FORM A1_A2 KD"/>
      <sheetName val="Basket 6"/>
      <sheetName val="Trunking"/>
      <sheetName val="L_23"/>
      <sheetName val="INLAND FACTOR DISTANCE"/>
      <sheetName val="tabel-JHT"/>
      <sheetName val="ANALISA"/>
      <sheetName val="AN-MAJOR"/>
      <sheetName val="DivVI"/>
      <sheetName val="bahan"/>
      <sheetName val="Pareto_SKR#2"/>
      <sheetName val="Pareto_SKR#3"/>
      <sheetName val="Kuantitas &amp; Harga"/>
      <sheetName val="D-2"/>
      <sheetName val="Sheet3"/>
      <sheetName val="Sheet6"/>
      <sheetName val="Jenis Pelatihan"/>
      <sheetName val="prod03"/>
      <sheetName val="Sheet5"/>
      <sheetName val="scada 2001"/>
      <sheetName val="A"/>
      <sheetName val="KUMULATIP"/>
      <sheetName val="KMS-DIS5"/>
      <sheetName val="F-1"/>
      <sheetName val="MENU"/>
      <sheetName val="PARAMETER"/>
      <sheetName val="analis"/>
      <sheetName val="DGGKIT+ Derating"/>
      <sheetName val="WORKPLAN GROWS R KARANGNUNGGAL"/>
      <sheetName val="TRANS"/>
      <sheetName val="PTG"/>
      <sheetName val="Daftar"/>
      <sheetName val="MST"/>
      <sheetName val="B"/>
      <sheetName val="FLI - Sec.1"/>
      <sheetName val="Transfer"/>
      <sheetName val="SewaBeli"/>
      <sheetName val="Harga BBM Indonesia"/>
      <sheetName val="REK-PEG"/>
      <sheetName val="CMK"/>
      <sheetName val="JTM"/>
      <sheetName val="TUL III-09"/>
      <sheetName val="Sheet1"/>
      <sheetName val="FailureMode_PLTU"/>
      <sheetName val="FailureMode_PLTG"/>
      <sheetName val="REFERENSI"/>
      <sheetName val="Sch-5"/>
      <sheetName val="Inv_MALUKU"/>
      <sheetName val="Inv_NAD"/>
      <sheetName val="Inv_SUMUT"/>
      <sheetName val="Inv_RIAU"/>
      <sheetName val="Inv_SUMBAR"/>
      <sheetName val="Inv_S2JB"/>
      <sheetName val="Inv_LAMPUNG"/>
      <sheetName val="Inv_KITLUR SUMBAGUT"/>
      <sheetName val="Inv_KITLUR SUMBAGSEL"/>
      <sheetName val="Inv_KALBAR"/>
      <sheetName val="Inv_SULUTENGGO"/>
      <sheetName val="Inv_SULSELRA"/>
      <sheetName val="Inv_NTB"/>
      <sheetName val="Inv_KALTIM"/>
      <sheetName val="Inv_KALSELTENG"/>
      <sheetName val="GenlistHI"/>
      <sheetName val="Electrical "/>
      <sheetName val="SCADA ENG"/>
      <sheetName val="Supervisory Control System"/>
      <sheetName val="NERACA_DAYA1"/>
      <sheetName val="DJBB_PNYL1"/>
      <sheetName val="Chart_gang_BOGOR1"/>
      <sheetName val="B_P-C_P_20061"/>
      <sheetName val="HARGA_SATUAN"/>
      <sheetName val="FORM_REN_RUTIN_KIT"/>
      <sheetName val="Submission_Form"/>
      <sheetName val="Prod_Harian"/>
      <sheetName val="Sudah_Berjalan"/>
      <sheetName val="tabel_JHT"/>
      <sheetName val="Listrik_Mati_05"/>
      <sheetName val="Listrik_Mati_06"/>
      <sheetName val="Tabel_Kode"/>
      <sheetName val="L-PENGUS-24_00"/>
      <sheetName val="Eval_bln_Okt'15"/>
      <sheetName val="ROH_PBS"/>
      <sheetName val="ROH_JAM_07-14"/>
      <sheetName val="ROH_JAM_15-21"/>
      <sheetName val="ROH_JAM_00-06"/>
      <sheetName val="Input_T&amp;R_Prod"/>
      <sheetName val="Da_AN_BRAT_TWR"/>
      <sheetName val="Twr_(15)"/>
      <sheetName val="GABLUARJAWA1_(2)1"/>
      <sheetName val="INLAND_FACTOR_DISTANCE"/>
      <sheetName val="FORM_A1_A2__Tangerang"/>
      <sheetName val="FORM_A1_A2__Gambir"/>
      <sheetName val="FORM_A1_A2__Kebayoran"/>
      <sheetName val="FORM_A1_A2__Kramatjati"/>
      <sheetName val="FORM_A1_A2_KD"/>
      <sheetName val="Basket_6"/>
      <sheetName val="Kuantitas_&amp;_Harga"/>
      <sheetName val="scada_2001"/>
      <sheetName val="Jenis_Pelatihan"/>
      <sheetName val="Resume"/>
      <sheetName val="DATA-BASE SUTT"/>
      <sheetName val="analhps Pasng"/>
      <sheetName val="REF"/>
      <sheetName val="TAHAP 5"/>
      <sheetName val="DivVII"/>
      <sheetName val="graf2"/>
      <sheetName val="Beltra  (7)"/>
      <sheetName val="Peralatan"/>
      <sheetName val="Basic Price"/>
      <sheetName val="NP-7"/>
      <sheetName val="HSLAIN-LAIN"/>
      <sheetName val="Master Edit"/>
      <sheetName val="Pareto_SKR#4"/>
      <sheetName val="Div2"/>
      <sheetName val="Div3"/>
      <sheetName val="FDR"/>
      <sheetName val="AC"/>
      <sheetName val="2008"/>
      <sheetName val="DAFGED"/>
      <sheetName val="Summary"/>
      <sheetName val="RAB"/>
      <sheetName val="rekmodiPtk (MAP)"/>
      <sheetName val="FUNGSI"/>
      <sheetName val="W1"/>
      <sheetName val="Assumptions (2)"/>
      <sheetName val="Peralatan (2)"/>
      <sheetName val="LKVL-CK-HT-GD1"/>
      <sheetName val="TONG HOP VL-NC"/>
      <sheetName val="chitiet"/>
      <sheetName val="TONGKE3p "/>
      <sheetName val="TH VL, NC, DDHT Thanhphuoc"/>
      <sheetName val="#REF"/>
      <sheetName val="DONGIA"/>
      <sheetName val="DON GIA"/>
      <sheetName val="DG"/>
      <sheetName val="TNHCHINH"/>
      <sheetName val="CHITIET VL-NC"/>
      <sheetName val="Tiepdia"/>
      <sheetName val="TDTKP"/>
      <sheetName val="VCV-BE-TONG"/>
      <sheetName val="UPAH DAN BAHAN"/>
      <sheetName val="chitimc"/>
      <sheetName val="dongia (2)"/>
      <sheetName val="giathanh1"/>
      <sheetName val="THPDMoi  (2)"/>
      <sheetName val="gtrinh"/>
      <sheetName val="phuluc1"/>
      <sheetName val="lam-moi"/>
      <sheetName val="thao-go"/>
      <sheetName val="TONGKE-HT"/>
      <sheetName val="dtxl"/>
      <sheetName val="t-h HA THE"/>
      <sheetName val="CHITIET VL-NC-TT -1p"/>
      <sheetName val="TONG HOP VL-NC TT"/>
      <sheetName val="TH XL"/>
      <sheetName val="VC"/>
      <sheetName val="CHITIET VL-NC-TT-3p"/>
      <sheetName val="TDTKP1"/>
      <sheetName val="KPVC-BD "/>
      <sheetName val="beban"/>
      <sheetName val="FORM-B"/>
      <sheetName val="SAA"/>
      <sheetName val="A1 pri123"/>
      <sheetName val="A1 PRY"/>
      <sheetName val="ACUANBARU"/>
      <sheetName val="PUNCAK-89"/>
      <sheetName val="RATE TENAGA KERJA"/>
      <sheetName val="se006t"/>
      <sheetName val="Daftar Harga"/>
      <sheetName val="Kuantitas"/>
      <sheetName val="CashFlow"/>
      <sheetName val="PANDUAN"/>
      <sheetName val="HIDE"/>
      <sheetName val="Prog Desc"/>
      <sheetName val="Grafik Wil"/>
      <sheetName val="Bipeg-U(12D2)"/>
      <sheetName val="HPE"/>
      <sheetName val="gvl"/>
      <sheetName val="HARDIBLD"/>
      <sheetName val="Perm. Test"/>
      <sheetName val="master rab"/>
      <sheetName val="TRIP TRAFO APR"/>
      <sheetName val="METER"/>
      <sheetName val="HAR APR"/>
      <sheetName val="GRAFIK"/>
      <sheetName val="Calc Inst"/>
      <sheetName val="AHS-JTR"/>
      <sheetName val="bayar_per_02082018"/>
      <sheetName val="bbtest2"/>
      <sheetName val="4.2-BPP"/>
      <sheetName val="4.3-HargaJual"/>
      <sheetName val="matr aux"/>
      <sheetName val="matr engine"/>
      <sheetName val="jasa rehab"/>
      <sheetName val="jasa pondasi"/>
      <sheetName val="jasa rekon material"/>
      <sheetName val="Sect-1a"/>
      <sheetName val="Cover_sheet"/>
      <sheetName val="2"/>
      <sheetName val="1"/>
      <sheetName val="sept"/>
      <sheetName val="CiMaPlbStd"/>
      <sheetName val="DGGKIT+_Derating"/>
      <sheetName val="WORKPLAN_GROWS_R_KARANGNUNGGAL"/>
      <sheetName val="FLI_-_Sec_1"/>
      <sheetName val="TUL_III-09"/>
      <sheetName val="Ref Additional Payment"/>
      <sheetName val="12.REFERENSI"/>
      <sheetName val="Balance Sheet"/>
      <sheetName val="Income Statement"/>
      <sheetName val="db"/>
      <sheetName val="MC_Qty"/>
      <sheetName val="FORM BQ TL PRATU 4cct"/>
      <sheetName val="RAB GI"/>
      <sheetName val="GAB"/>
      <sheetName val="SATPAM"/>
      <sheetName val="DKH"/>
      <sheetName val="AGREGAT"/>
      <sheetName val="A.Div10"/>
      <sheetName val="A.Div3"/>
      <sheetName val="A.Div 2"/>
      <sheetName val="A.Div 4"/>
      <sheetName val="A.Div5"/>
      <sheetName val="A.Div7"/>
      <sheetName val="vendor"/>
      <sheetName val="Sheet2"/>
      <sheetName val="total"/>
      <sheetName val="form KD"/>
      <sheetName val="VM OKT"/>
      <sheetName val="SPK GABUNG"/>
      <sheetName val="SPB"/>
      <sheetName val="SPJ"/>
      <sheetName val="JASA AI"/>
      <sheetName val="JASA AO"/>
      <sheetName val="BARANG AI"/>
      <sheetName val="BARANG AO"/>
      <sheetName val="NPWP"/>
      <sheetName val="Sheet4"/>
      <sheetName val="SPB BELUM KEMBALI"/>
      <sheetName val="SISA KUOTA KHS JASA"/>
      <sheetName val="Sheet7"/>
      <sheetName val="L-R"/>
      <sheetName val="K_TAM_SPK032"/>
      <sheetName val="laporan pemakaian blangko"/>
      <sheetName val="E7"/>
      <sheetName val="terbilang"/>
      <sheetName val="H.BAHAN"/>
      <sheetName val="Beli"/>
      <sheetName val="Sewa"/>
      <sheetName val="BBkr"/>
      <sheetName val="NerSubsis"/>
      <sheetName val="Jual"/>
      <sheetName val="Prod2"/>
      <sheetName val="RKAP"/>
      <sheetName val="kCal"/>
      <sheetName val="HPP"/>
      <sheetName val="RAP"/>
      <sheetName val="uts"/>
      <sheetName val="Vendor UJH"/>
      <sheetName val="02"/>
      <sheetName val="06"/>
      <sheetName val="66"/>
      <sheetName val="JAN"/>
      <sheetName val="BOQ"/>
      <sheetName val="4-Basic Price"/>
      <sheetName val="5-ALAT(1)"/>
      <sheetName val="Cover1"/>
      <sheetName val="mu"/>
      <sheetName val="DAF-1"/>
      <sheetName val="Pt"/>
      <sheetName val="F1771-2"/>
      <sheetName val="LAIN2"/>
      <sheetName val="Keterangan"/>
      <sheetName val="Mobilisasi"/>
      <sheetName val="LABA RUGI"/>
      <sheetName val="KONS BID P&amp;N"/>
      <sheetName val="UP II DUMAI"/>
      <sheetName val="KP.DIT.HULU"/>
      <sheetName val="UP VI BALONGAN"/>
      <sheetName val="KPC"/>
      <sheetName val="PRABUMULIH"/>
      <sheetName val="UP 1 BRANDAN"/>
      <sheetName val="UP V BALIKPAPAN"/>
      <sheetName val="OPSEN"/>
      <sheetName val="SIBAYAK"/>
      <sheetName val="DIT HILIR"/>
      <sheetName val="KAMOJANG"/>
      <sheetName val="UP IV CILACAP"/>
      <sheetName val="UP III PLAJU"/>
      <sheetName val="SORONG"/>
      <sheetName val="KONS DIT HULU"/>
      <sheetName val="RANTAU"/>
      <sheetName val="JAMBI"/>
      <sheetName val="KR.AMPEL"/>
      <sheetName val="CEPU"/>
      <sheetName val="SANGATA-BUNYU"/>
      <sheetName val="UP VII KASIM"/>
      <sheetName val="KONS BID P"/>
      <sheetName val="hal 14b"/>
      <sheetName val="REKAP KINERJA"/>
      <sheetName val="summary-1"/>
      <sheetName val="Dasar Pemadaman"/>
      <sheetName val="COP"/>
      <sheetName val="ATTB-AKTV"/>
      <sheetName val="Assumptions"/>
      <sheetName val="Construction Period Costs"/>
      <sheetName val="Plant Characteristics"/>
      <sheetName val="SCH2"/>
      <sheetName val="PENYEBAB"/>
      <sheetName val="A u g"/>
      <sheetName val="O c t"/>
      <sheetName val="A p r"/>
      <sheetName val="M a y"/>
      <sheetName val="S e p"/>
      <sheetName val="00 received in 01"/>
      <sheetName val="F e b"/>
      <sheetName val="Per GL J a n"/>
      <sheetName val="J u n"/>
      <sheetName val="M a r"/>
      <sheetName val="J u l"/>
      <sheetName val="FJ per BLN"/>
      <sheetName val="DC REAL PER TW"/>
      <sheetName val="Kpg"/>
      <sheetName val="Pry"/>
      <sheetName val="Gab.Cab"/>
      <sheetName val="blk"/>
      <sheetName val="Krn"/>
      <sheetName val="Ksg"/>
      <sheetName val="skm"/>
      <sheetName val="UPpry"/>
      <sheetName val="Pbn"/>
      <sheetName val="Spt"/>
      <sheetName val="target"/>
      <sheetName val="GGN_PENY_FEB2009 &gt; 5"/>
      <sheetName val="NERACA_DAYA2"/>
      <sheetName val="DJBB_PNYL2"/>
      <sheetName val="Chart_gang_BOGOR2"/>
      <sheetName val="B_P-C_P_20062"/>
      <sheetName val="HARGA_SATUAN1"/>
      <sheetName val="FORM_REN_RUTIN_KIT1"/>
      <sheetName val="Submission_Form1"/>
      <sheetName val="Prod_Harian1"/>
      <sheetName val="Sudah_Berjalan1"/>
      <sheetName val="tabel_JHT1"/>
      <sheetName val="Listrik_Mati_051"/>
      <sheetName val="Listrik_Mati_061"/>
      <sheetName val="Tabel_Kode1"/>
      <sheetName val="Da_AN_BRAT_TWR1"/>
      <sheetName val="L-PENGUS-24_001"/>
      <sheetName val="Eval_bln_Okt'151"/>
      <sheetName val="ROH_PBS1"/>
      <sheetName val="ROH_JAM_07-141"/>
      <sheetName val="ROH_JAM_15-211"/>
      <sheetName val="ROH_JAM_00-061"/>
      <sheetName val="Input_T&amp;R_Prod1"/>
      <sheetName val="Twr_(15)1"/>
      <sheetName val="GABLUARJAWA1_(2)2"/>
      <sheetName val="WORKPLAN_GROWS_R_KARANGNUNGGAL1"/>
      <sheetName val="INLAND_FACTOR_DISTANCE1"/>
      <sheetName val="FORM_A1_A2__Tangerang1"/>
      <sheetName val="FORM_A1_A2__Gambir1"/>
      <sheetName val="FORM_A1_A2__Kebayoran1"/>
      <sheetName val="FORM_A1_A2__Kramatjati1"/>
      <sheetName val="FORM_A1_A2_KD1"/>
      <sheetName val="Basket_61"/>
      <sheetName val="Kuantitas_&amp;_Harga1"/>
      <sheetName val="scada_20011"/>
      <sheetName val="Jenis_Pelatihan1"/>
      <sheetName val="DGGKIT+_Derating1"/>
      <sheetName val="FLI_-_Sec_11"/>
      <sheetName val="Harga_BBM_Indonesia"/>
      <sheetName val="Inv_KITLUR_SUMBAGUT"/>
      <sheetName val="Inv_KITLUR_SUMBAGSEL"/>
      <sheetName val="Electrical_"/>
      <sheetName val="SCADA_ENG"/>
      <sheetName val="Supervisory_Control_System"/>
      <sheetName val="BIODATA"/>
      <sheetName val="KARYAWAN"/>
      <sheetName val="database"/>
      <sheetName val="master"/>
      <sheetName val="masteradm"/>
      <sheetName val="master_fln"/>
      <sheetName val="master_opt"/>
      <sheetName val="master_pgd"/>
      <sheetName val="master_pmd"/>
      <sheetName val="master_pmd_new"/>
      <sheetName val=""/>
      <sheetName val="H MAT"/>
      <sheetName val="Analisa 600"/>
      <sheetName val="DATA ACUAN"/>
      <sheetName val="10"/>
      <sheetName val="APP CAWANG"/>
      <sheetName val="Agregat Halus &amp; Kasar"/>
      <sheetName val="kumpulan"/>
      <sheetName val="Basic"/>
      <sheetName val="Alat"/>
      <sheetName val="STRUKTUR"/>
      <sheetName val="TITIK KOORDINAT 1"/>
      <sheetName val="TRAFO 2"/>
      <sheetName val="FJ KSKT"/>
      <sheetName val="FJ KSKT EMIN"/>
      <sheetName val="FJ per BLN EMIN"/>
      <sheetName val="ASSET SE-060"/>
      <sheetName val="DATA LF"/>
      <sheetName val="KWH E MIN"/>
      <sheetName val="HITUNG LF TR,TRFO,SR"/>
      <sheetName val="KONDUKTOR"/>
      <sheetName val="GARDU"/>
      <sheetName val="TRAFO"/>
      <sheetName val="FAS"/>
      <sheetName val="BA_Rapen"/>
      <sheetName val="GI"/>
      <sheetName val="LOAD2010"/>
      <sheetName val="Preventif"/>
      <sheetName val="Pk"/>
      <sheetName val="DFTR GARDIST"/>
      <sheetName val="61005"/>
      <sheetName val="61007"/>
      <sheetName val="MAP"/>
      <sheetName val="H.Dasar"/>
      <sheetName val="P-SA"/>
      <sheetName val="Jenis Pemeliharaan"/>
      <sheetName val="Kode User"/>
      <sheetName val="RekapLEP"/>
      <sheetName val="Project Data"/>
      <sheetName val="Confidential PAS HMI"/>
      <sheetName val="CH"/>
      <sheetName val="LOGRESUME"/>
      <sheetName val="List of Inventory"/>
      <sheetName val="JAN09"/>
      <sheetName val="BHN"/>
      <sheetName val="HARGA"/>
      <sheetName val="SATUAN"/>
      <sheetName val="Hg.Sat"/>
      <sheetName val="PRK"/>
      <sheetName val="Upah"/>
      <sheetName val="Upah Bahan"/>
      <sheetName val="Currency Rate"/>
      <sheetName val="ATRIBUT"/>
      <sheetName val="SEX"/>
      <sheetName val="APBN"/>
      <sheetName val="JARAK TEMPUH PERGESERAN TRAFO"/>
      <sheetName val="Lembar1"/>
      <sheetName val="Lembar2"/>
      <sheetName val="JARAK PEMBONGKARAN &amp; RELOKASI N"/>
      <sheetName val="DAFTAR PEKERJAAN PONDASI &amp; PEMA"/>
      <sheetName val="DAFTAR PENGADAAN PEMASANGAN NCT"/>
      <sheetName val="Material"/>
      <sheetName val="Section 2 MastlisteRev02"/>
      <sheetName val="TAP"/>
      <sheetName val="Overview"/>
      <sheetName val="CPI"/>
      <sheetName val="KURS"/>
      <sheetName val="IKK 2018"/>
      <sheetName val="INKINDO 2018"/>
      <sheetName val="IKK 2017"/>
      <sheetName val="LISDES"/>
      <sheetName val="JSO"/>
      <sheetName val="divI"/>
      <sheetName val="divII"/>
      <sheetName val="VALIDASI PRK"/>
      <sheetName val="KATALOG"/>
      <sheetName val="Rekap per Jenis"/>
      <sheetName val="WO"/>
      <sheetName val="DKM Jasa"/>
      <sheetName val="RAB Jasa"/>
      <sheetName val="DKM Konsumabel"/>
      <sheetName val="RAB Mat Konsumabel"/>
      <sheetName val="RAB Mat Utama"/>
      <sheetName val="DKM Mat. Utama"/>
      <sheetName val="Analisa Material Utama"/>
      <sheetName val="HPE Jasa"/>
      <sheetName val="Tentative "/>
      <sheetName val="SPEK TEKNIS (2)"/>
      <sheetName val="KWH"/>
      <sheetName val="new kinerja"/>
      <sheetName val="Data Kit"/>
      <sheetName val="Data Kit Kaltim"/>
      <sheetName val="I.5 ADDITION"/>
      <sheetName val="chemcal"/>
      <sheetName val="2008_rev1"/>
      <sheetName val="R_SM_KIN"/>
      <sheetName val="SAPITO"/>
      <sheetName val="SALDO PERSEDIAAN"/>
      <sheetName val="JOURNAL"/>
      <sheetName val="JOURNAL2"/>
      <sheetName val="JURNAL JAN'98"/>
      <sheetName val="grafi kesiapan versi p3b dan pe"/>
      <sheetName val="Daftar Peserta"/>
      <sheetName val="Simulasi SPPD"/>
      <sheetName val="Data asli"/>
      <sheetName val="Database SPPD ke JKT"/>
      <sheetName val="WP"/>
      <sheetName val="LISTS"/>
      <sheetName val="RKS"/>
      <sheetName val="Rekap rutin psb"/>
      <sheetName val="DAF- PEG"/>
      <sheetName val="BAG-2"/>
      <sheetName val="Formula"/>
      <sheetName val="Macro"/>
      <sheetName val="BBaku(12C3)"/>
      <sheetName val="BBMJenis(12B1)"/>
      <sheetName val="BiLuOp(14)"/>
      <sheetName val="BiPinjamin(15)"/>
      <sheetName val="BOLain(12E2)"/>
      <sheetName val="BPeg-F(12D1)"/>
      <sheetName val="IkhtisarBiop(12.0)"/>
      <sheetName val="JualGTarif(11A)"/>
      <sheetName val="LabaRugi Fungsi"/>
      <sheetName val="LabaRugi Fungsi2004(21B)"/>
      <sheetName val="LabaRugi Lainnya 2005(20)"/>
      <sheetName val="LabaRugi Unsur2004(21A)"/>
      <sheetName val="PembelianiTL(12A1"/>
      <sheetName val="PendaLuOp(13)"/>
      <sheetName val="PendOpLain(11B)"/>
      <sheetName val="ProduksiTL(12B2)"/>
      <sheetName val="SewaPemb(12A2)"/>
      <sheetName val="LOAD"/>
      <sheetName val="LK-1"/>
      <sheetName val="USAHA"/>
      <sheetName val="Hal-1"/>
      <sheetName val="aruskas"/>
      <sheetName val="DATA PENGUSAHAAN"/>
      <sheetName val="06b"/>
      <sheetName val="WBS 2"/>
      <sheetName val="TUL III-09 UNIT"/>
      <sheetName val="D7(1)"/>
      <sheetName val="PDPT - BL"/>
      <sheetName val="AHS "/>
      <sheetName val="pricing"/>
      <sheetName val="01 A"/>
      <sheetName val="5-Peralatan"/>
      <sheetName val="R_ccode"/>
      <sheetName val="StU"/>
      <sheetName val="000000"/>
      <sheetName val="Energi Disalurkan"/>
      <sheetName val="KWH_RPJual"/>
      <sheetName val="DExp.Lmb"/>
      <sheetName val="dataKIT"/>
      <sheetName val="dataPHT"/>
      <sheetName val="dataIBT"/>
      <sheetName val="Sheet42"/>
      <sheetName val="Sentra"/>
      <sheetName val="POWER"/>
      <sheetName val="For Report-Akum"/>
      <sheetName val="TOP"/>
      <sheetName val="Input"/>
      <sheetName val="WIL"/>
      <sheetName val="2013"/>
      <sheetName val="Hitung_Energi"/>
      <sheetName val="Marshal"/>
      <sheetName val="GeneralInfo"/>
      <sheetName val="Posisi"/>
      <sheetName val="Pengalaman Per"/>
      <sheetName val="SITE-E"/>
      <sheetName val="QlocSgl"/>
      <sheetName val="KH"/>
      <sheetName val="Umum"/>
      <sheetName val="Amr"/>
      <sheetName val="AKTIVA TETAP"/>
      <sheetName val="Galian 1"/>
      <sheetName val="anal"/>
      <sheetName val="uba"/>
      <sheetName val="Konstruksi"/>
      <sheetName val="Daftar Tabel"/>
      <sheetName val="analhps"/>
      <sheetName val="Data Penyulang"/>
      <sheetName val="Invoice"/>
      <sheetName val="URA E450"/>
      <sheetName val="2-JTW"/>
      <sheetName val="Adj"/>
      <sheetName val="Valuation"/>
      <sheetName val="DESEMBER"/>
      <sheetName val="Progress"/>
      <sheetName val="Mobilisasi-pnw"/>
      <sheetName val="Land Clearing-pnw"/>
      <sheetName val="Grf Pedp Lain2"/>
      <sheetName val="NERACA SESUAI PROGRAM GL MAGIC"/>
      <sheetName val="Links"/>
      <sheetName val="Lead"/>
      <sheetName val="L20Keu"/>
      <sheetName val="Detil Timeline (Week)"/>
      <sheetName val="Program VS Position"/>
      <sheetName val="RAB Total"/>
      <sheetName val="REK"/>
      <sheetName val="SMD "/>
      <sheetName val="ICT "/>
      <sheetName val="OJT "/>
      <sheetName val="INTRS "/>
      <sheetName val="PRESENT PA"/>
      <sheetName val="SER DJK"/>
      <sheetName val="SER DAMKAR D"/>
      <sheetName val="REFRESH "/>
      <sheetName val="TA"/>
      <sheetName val="Kebutuhan Sertifikasi"/>
      <sheetName val="Matriks SKTTK Har"/>
      <sheetName val="Matriks SKTTK Op"/>
      <sheetName val="KODE OP KORP &amp; UNIT"/>
      <sheetName val="MAIN"/>
      <sheetName val="PESANTREN"/>
      <sheetName val="G"/>
      <sheetName val="Curup"/>
      <sheetName val="Prabu"/>
      <sheetName val="On Time"/>
      <sheetName val="BQ"/>
      <sheetName val="mob (2)"/>
      <sheetName val="LOADDAT"/>
      <sheetName val="Download_Data"/>
      <sheetName val="BiPinjaman(15)"/>
      <sheetName val="LabaRugi Fungsi th (t-1)(21B)"/>
      <sheetName val="LabaRugi Lainnya(20)"/>
      <sheetName val="LabaRugi Unsur th(t-1)(21A)"/>
      <sheetName val="PembelianTL(12A1)"/>
      <sheetName val="Permanent info"/>
      <sheetName val="K.6DEPOSIT"/>
      <sheetName val="Contract &amp; Assumptions"/>
      <sheetName val="D_ANALISA"/>
      <sheetName val="LR"/>
      <sheetName val="GAJI"/>
      <sheetName val="AkumAT"/>
      <sheetName val="Komposisi"/>
      <sheetName val="BBM-03"/>
      <sheetName val="Ex-Rate"/>
      <sheetName val="AKTIVA"/>
      <sheetName val="Bln3_4"/>
      <sheetName val="Akun"/>
      <sheetName val="DataReferensi"/>
      <sheetName val="ProdSendiri"/>
      <sheetName val="Resource Plan (2)"/>
      <sheetName val="Rekap 2002 mod"/>
      <sheetName val="Penjualan"/>
      <sheetName val="PS&amp;Susut TL"/>
      <sheetName val="neraca 1999-2000"/>
      <sheetName val="KONTRAK"/>
      <sheetName val="PROG"/>
      <sheetName val="MyTugas"/>
      <sheetName val="Listing"/>
      <sheetName val="Test Accrue"/>
      <sheetName val="XREF"/>
      <sheetName val="PDPKonstruksi"/>
      <sheetName val="FG"/>
      <sheetName val="Note"/>
      <sheetName val="KWH 12BL (2)"/>
      <sheetName val="TAHAP_5"/>
      <sheetName val="DATA-BASE_SUTT"/>
      <sheetName val="analhps_Pasng"/>
      <sheetName val="Beltra__(7)"/>
      <sheetName val="Basic_Price"/>
      <sheetName val="Master_Edit"/>
      <sheetName val="rekmodiPtk_(MAP)"/>
      <sheetName val="RATE_TENAGA_KERJA"/>
      <sheetName val="Peralatan_(2)"/>
      <sheetName val="Prog_Desc"/>
      <sheetName val="FORM.A3"/>
      <sheetName val="GABUNGAN"/>
      <sheetName val="TUK BPJS KES okt"/>
      <sheetName val="Data Realisasi"/>
      <sheetName val="Curah Hujan Bulanan"/>
      <sheetName val="Pola Beban (2)"/>
      <sheetName val="spta"/>
      <sheetName val="bakup1"/>
      <sheetName val="sch 1.2"/>
      <sheetName val="M-01-PJB"/>
      <sheetName val="HPE-Non-Person"/>
      <sheetName val="HPS-Person"/>
      <sheetName val="Analisa Harga"/>
      <sheetName val="Prod~Alt"/>
      <sheetName val="Shedule"/>
      <sheetName val="rkap2008"/>
      <sheetName val="D2 BOQ LE TWR"/>
      <sheetName val="Ea. ANA POND"/>
      <sheetName val="Sag1"/>
      <sheetName val="drawing"/>
      <sheetName val="SWENG_Risk"/>
      <sheetName val="TRA_TS"/>
      <sheetName val="Price_List"/>
      <sheetName val="Analisa Mrg1"/>
      <sheetName val="Pipe"/>
      <sheetName val="HB "/>
      <sheetName val="villa"/>
      <sheetName val="SAP"/>
      <sheetName val="struktur tdk dipakai"/>
      <sheetName val="anal-drainase,tanah&amp;ps batu"/>
      <sheetName val="anal-beton"/>
      <sheetName val="MENU1"/>
      <sheetName val="Laba Rugi Smt I"/>
      <sheetName val="kali-2001"/>
      <sheetName val="INVESTIGASI JTR"/>
      <sheetName val="UK110301"/>
      <sheetName val="Gangg_PL"/>
      <sheetName val="Du_lieu"/>
      <sheetName val="Sensitivitas"/>
      <sheetName val="R.A.B"/>
      <sheetName val="Query2"/>
      <sheetName val="TDL2001"/>
      <sheetName val="TB Juni2011Gabungan"/>
      <sheetName val="Sche-Harvest-Monodon"/>
      <sheetName val="P1"/>
      <sheetName val="AA.1.1 BNI"/>
      <sheetName val="LK2004"/>
      <sheetName val="DISC Profile"/>
      <sheetName val="Real Lunas"/>
      <sheetName val="Monitoring Juli"/>
      <sheetName val="Scoreboard"/>
      <sheetName val="GET ULP"/>
      <sheetName val="Tw I,II,III,IV"/>
      <sheetName val="PELUNASAN P2TL"/>
      <sheetName val="P2TL KWH&amp;RP GET WIL"/>
      <sheetName val="P2TL KWH&amp;RP GET WIL (2)"/>
      <sheetName val="TARGET WILSU VS PPJ"/>
      <sheetName val="Monitoring Feb"/>
      <sheetName val="Monitoring Mar"/>
      <sheetName val="Monitoring April"/>
      <sheetName val="Monitoring Mei"/>
      <sheetName val="Monitoring Juni"/>
      <sheetName val="Hrg.Dasar"/>
      <sheetName val="Mob."/>
      <sheetName val="AHS - Personel"/>
      <sheetName val="AHS - Non Personel"/>
      <sheetName val="Analisa Struktur Data"/>
      <sheetName val="bhn_upah"/>
      <sheetName val="INDEX"/>
      <sheetName val="WILAYAH-CABANG"/>
      <sheetName val="sht1"/>
      <sheetName val="|PRIVATE|Datasheets"/>
      <sheetName val="|PRIVATE|Template"/>
      <sheetName val="CP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sheetData sheetId="497"/>
      <sheetData sheetId="498"/>
      <sheetData sheetId="499"/>
      <sheetData sheetId="500"/>
      <sheetData sheetId="501"/>
      <sheetData sheetId="502"/>
      <sheetData sheetId="503"/>
      <sheetData sheetId="504"/>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sheetData sheetId="543" refreshError="1"/>
      <sheetData sheetId="544"/>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sheetData sheetId="593"/>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sheetData sheetId="663" refreshError="1"/>
      <sheetData sheetId="664" refreshError="1"/>
      <sheetData sheetId="665" refreshError="1"/>
      <sheetData sheetId="666" refreshError="1"/>
      <sheetData sheetId="667"/>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sheetData sheetId="829"/>
      <sheetData sheetId="83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1"/>
      <sheetName val="REKAP2"/>
      <sheetName val="TRANS-A"/>
      <sheetName val="TRNS-C1"/>
      <sheetName val="TRANS-C2"/>
      <sheetName val="TRANS-C3"/>
      <sheetName val="TRANS-C4"/>
      <sheetName val="TEL"/>
      <sheetName val="FAS"/>
      <sheetName val="FORM-B ( Uai Per BL ) (1)"/>
      <sheetName val="FORM-B ( Uai Per BL ) (2)"/>
      <sheetName val="M"/>
      <sheetName val="C"/>
      <sheetName val="Losses (2)"/>
      <sheetName val="REKAP-MEI"/>
      <sheetName val="HARGA SATUAN"/>
      <sheetName val="⼅킴`଀　ମ"/>
      <sheetName val="TRNS_C1"/>
      <sheetName val="⼅킴`଀　ମ?ᰳ蠀ᰫ관킱쁠壢耄䢿਀_x0002_＀_xffff_ヿ଱ꠀᰳ耀ଘ਀_x0002_"/>
      <sheetName val="FORM-B_(_Uai_Per_BL_)_(1)"/>
      <sheetName val="FORM-B_(_Uai_Per_BL_)_(2)"/>
      <sheetName val="⼅킴`଀　ମ_ᰳ蠀ᰫ관킱쁠壢耄䢿਀_x0002_＀_xffff_ヿ଱ꠀᰳ耀ଘ਀_x0002_"/>
      <sheetName val="DATA-BASE SUTT"/>
      <sheetName val="石炭性状"/>
      <sheetName val="RPP 12 SEPT"/>
      <sheetName val="ca"/>
      <sheetName val="Testing"/>
      <sheetName val="12CGOU"/>
      <sheetName val="ME-KDS"/>
      <sheetName val="ME-BANTL"/>
      <sheetName val="ME-BTNG"/>
      <sheetName val="Parameter"/>
      <sheetName val="TRANS"/>
      <sheetName val="Inv_NAD"/>
      <sheetName val="Inv_RIAU"/>
      <sheetName val="PERHITUNGAN"/>
      <sheetName val="Sheet3"/>
      <sheetName val="Analisa"/>
      <sheetName val="basic-price"/>
      <sheetName val="M-PEG"/>
      <sheetName val="⼅킴`଀　ମ_x005f_x0000_ᰳ蠀ᰫ관킱쁠壢耄䢿਀_x005f_x0002_＀"/>
      <sheetName val="⼅킴`଀　ମ?ᰳ蠀ᰫ관킱쁠壢耄䢿਀_x005f_x0002_＀_xffff"/>
      <sheetName val="⼅킴`଀　ମ_ᰳ蠀ᰫ관킱쁠壢耄䢿਀_x005f_x0002_＀_xffff"/>
      <sheetName val="Menu"/>
      <sheetName val="UshDeb00"/>
      <sheetName val="W-NAD"/>
      <sheetName val="Sudah Berjalan"/>
      <sheetName val="Wil-2"/>
      <sheetName val="2008"/>
      <sheetName val="tabel-JHT"/>
      <sheetName val="01 A"/>
      <sheetName val="Rekap Kinerja"/>
      <sheetName val="KMS-DIS5"/>
      <sheetName val="Inv_SUMUT"/>
      <sheetName val="Inv_SUMBAR"/>
      <sheetName val="Inv_S2JB"/>
      <sheetName val="Inv_LAMPUNG"/>
      <sheetName val="Inv_KITLUR SUMBAGUT"/>
      <sheetName val="Inv_KITLUR SUMBAGSEL"/>
      <sheetName val="Inv_KALBAR"/>
      <sheetName val="Inv_SULUTENGGO"/>
      <sheetName val="Inv_KALTIM"/>
      <sheetName val="Inv_KALSELTENG"/>
      <sheetName val="Asumsi"/>
      <sheetName val="LabaRugi"/>
      <sheetName val="LOGRESUME"/>
      <sheetName val="Target Produksi"/>
      <sheetName val="REKAP PROD"/>
      <sheetName val="KINERJA"/>
      <sheetName val="R-SM-KIN"/>
      <sheetName val="Submission Form"/>
      <sheetName val="FLI - Sec.1"/>
      <sheetName val="Reference"/>
      <sheetName val="matr aux"/>
      <sheetName val="matr engine"/>
      <sheetName val="⼅킴`଀　ମ_ᰳ蠀ᰫ관킱쁠壢耄䢿਀_x0002_＀_xffff"/>
      <sheetName val="Location"/>
      <sheetName val="UAI-2000"/>
      <sheetName val="Produksi"/>
      <sheetName val="⼅킴`଀　ମ_x005f_x005f_x005f_x0000_ᰳ蠀ᰫ관킱쁠壢耄䢿਀_x"/>
      <sheetName val="⼅킴`଀　ମ_ᰳ蠀ᰫ관킱쁠壢耄䢿਀_x005f_x005f_x005f_x0002_＀"/>
      <sheetName val="⼅킴`଀　ମ?ᰳ蠀ᰫ관킱쁠壢耄䢿਀_x005f_x005f_x005f_x0002_＀"/>
      <sheetName val="Resume"/>
      <sheetName val="SUTT"/>
      <sheetName val="DivVII"/>
      <sheetName val="Bipeg-U(12D2)"/>
      <sheetName val="NRCPTK01"/>
      <sheetName val="LAMPIRAN"/>
      <sheetName val="Sheet6"/>
      <sheetName val="SOURCE"/>
      <sheetName val="B"/>
      <sheetName val="A"/>
      <sheetName val="⼅킴`଀　ମ_x005f_x005f_x005f_x005f_x005f_x005f_x005f_x0000_"/>
      <sheetName val="⼅킴`଀　ମ_ᰳ蠀ᰫ관킱쁠壢耄䢿਀_x005f_x005f_x005f_x005f_x"/>
      <sheetName val="⼅킴`଀　ମ?ᰳ蠀ᰫ관킱쁠壢耄䢿਀_x005f_x005f_x005f_x005f_x"/>
      <sheetName val="MASTER"/>
      <sheetName val="LR"/>
      <sheetName val="Laba Rugi"/>
      <sheetName val="AO 2017"/>
      <sheetName val="13.REFERENSI"/>
      <sheetName val="⼅킴`଀　ମ_x005f_x0000_ᰳ蠀ᰫ관킱쁠壢耄䢿਀_x"/>
      <sheetName val="⼅킴`଀　ମ_ᰳ蠀ᰫ관킱쁠壢耄䢿਀_x005f_x0002_＀"/>
      <sheetName val="⼅킴`଀　ମ_x005f_x005f_x005f_x0000_"/>
      <sheetName val="⼅킴`଀　ମ_ᰳ蠀ᰫ관킱쁠壢耄䢿਀_x005f_x005f_x"/>
      <sheetName val=""/>
      <sheetName val="app madiun"/>
      <sheetName val="app bali"/>
      <sheetName val="L20Keu"/>
      <sheetName val="Kamus"/>
      <sheetName val="GABLUARJAWA1 (2)"/>
      <sheetName val="Sheet1"/>
      <sheetName val="⼅킴`଀　ମ_x005f_x005f_x005f_x005f_"/>
      <sheetName val="⼅킴`଀　ମ_ᰳ蠀ᰫ관킱쁠壢耄䢿਀_x0002_＀"/>
      <sheetName val="⼅킴`଀　ମ_x005f_x0000_"/>
      <sheetName val="⼅킴`଀　ମ_x005f_x005f_"/>
      <sheetName val="⼅킴`଀　ମ_ᰳ蠀ᰫ관킱쁠壢耄䢿਀_x"/>
      <sheetName val="REGION"/>
      <sheetName val="OFFGRID"/>
      <sheetName val="rekap"/>
      <sheetName val="Sheet2"/>
      <sheetName val="PRK-PAKET"/>
      <sheetName val="Pilihan"/>
      <sheetName val="PRK"/>
      <sheetName val="Rekapitulasi"/>
      <sheetName val="⼅킴`଀　ମ_x005f_x005f_x005f_x005f_x005f_x005f_x005f_x005f_"/>
      <sheetName val="LK 2006"/>
      <sheetName val="Uraian"/>
      <sheetName val="Hps"/>
      <sheetName val="PkRp"/>
      <sheetName val="A.Alat"/>
      <sheetName val="REKAP Prbndingn"/>
      <sheetName val="INLAND FACTOR DISTANCE"/>
      <sheetName val="Twr (15)"/>
      <sheetName val="DES2003"/>
      <sheetName val="ACUAN"/>
      <sheetName val="Peralatan"/>
      <sheetName val="Master Edit"/>
      <sheetName val="Basic Price"/>
      <sheetName val="NP-7"/>
      <sheetName val="HSLAIN-LAIN"/>
      <sheetName val="Form-B-R1"/>
      <sheetName val="LKVL-CK-HT-GD1"/>
      <sheetName val="TONG HOP VL-NC"/>
      <sheetName val="chitiet"/>
      <sheetName val="TONGKE3p "/>
      <sheetName val="TH VL, NC, DDHT Thanhphuoc"/>
      <sheetName val="#REF"/>
      <sheetName val="DONGIA"/>
      <sheetName val="DON GIA"/>
      <sheetName val="DG"/>
      <sheetName val="TNHCHINH"/>
      <sheetName val="CHITIET VL-NC"/>
      <sheetName val="Tiepdia"/>
      <sheetName val="TDTKP"/>
      <sheetName val="VCV-BE-TONG"/>
      <sheetName val="L_23"/>
      <sheetName val="⼅킴`଀　ମ?ᰳ蠀ᰫ관킱쁠壢耄䢿਀_x0002_＀"/>
      <sheetName val="⼅킴`଀　ମ?ᰳ蠀ᰫ관킱쁠壢耄䢿਀_x"/>
      <sheetName val="CiMaPlbStd"/>
      <sheetName val="rkap2008"/>
      <sheetName val="List"/>
      <sheetName val="Kuantitas &amp; Harga"/>
      <sheetName val="Des"/>
      <sheetName val="Beltra  (7)"/>
      <sheetName val="Catatan"/>
      <sheetName val="Preisbildungsblatt"/>
      <sheetName val="hal 14b"/>
      <sheetName val="BASIC DATA SHEET"/>
      <sheetName val="CONTENTS"/>
      <sheetName val="LEGEND AND NAME DATA SHEET"/>
      <sheetName val="RPP_12_SEPT"/>
      <sheetName val="뜃맟뭁돽띿맟__BLDG"/>
      <sheetName val="Jakban"/>
      <sheetName val="HPE"/>
      <sheetName val="REFERENSI"/>
      <sheetName val="sept"/>
      <sheetName val="Database"/>
      <sheetName val="MS scc"/>
      <sheetName val="SEX"/>
      <sheetName val="RAB"/>
      <sheetName val="struktur tdk dipakai"/>
      <sheetName val="JSiar"/>
      <sheetName val="Instalasi"/>
      <sheetName val="LOADDAT"/>
      <sheetName val="PNT-QUOT-#3"/>
      <sheetName val="COAT&amp;WRAP-QIOT-#3"/>
      <sheetName val="A u g"/>
      <sheetName val="J u l"/>
      <sheetName val="O c t"/>
      <sheetName val="A p r"/>
      <sheetName val="M a y"/>
      <sheetName val="S e p"/>
      <sheetName val="00 received in 01"/>
      <sheetName val="F e b"/>
      <sheetName val="Per GL J a n"/>
      <sheetName val="J u n"/>
      <sheetName val="M a r"/>
      <sheetName val="⼅킴`଀　ମ_"/>
      <sheetName val="AN-MAJOR"/>
      <sheetName val="Assumptions"/>
      <sheetName val="Construction Period Costs"/>
      <sheetName val="Plant Characteristics"/>
      <sheetName val="THN-7"/>
      <sheetName val="jasa rehab"/>
      <sheetName val="jasa pondasi"/>
      <sheetName val="jasa rekon material"/>
      <sheetName val="Bahan"/>
      <sheetName val="Analis"/>
      <sheetName val="FORM-B_(_Uai_Per_BL_)_(1)1"/>
      <sheetName val="FORM-B_(_Uai_Per_BL_)_(2)1"/>
      <sheetName val="Losses_(2)"/>
      <sheetName val="⼅킴`଀　ମᰳ蠀ᰫ관킱쁠壢耄䢿਀＀ヿ଱ꠀᰳ耀ଘ਀"/>
      <sheetName val="HARGA_SATUAN"/>
      <sheetName val="⼅킴`଀　ମ?ᰳ蠀ᰫ관킱쁠壢耄䢿਀＀ヿ଱ꠀᰳ耀ଘ਀"/>
      <sheetName val="⼅킴`଀　ମ_ᰳ蠀ᰫ관킱쁠壢耄䢿਀＀ヿ଱ꠀᰳ耀ଘ਀"/>
      <sheetName val="DATA-BASE_SUTT"/>
      <sheetName val="Sudah_Berjalan"/>
      <sheetName val="01_A"/>
      <sheetName val="Rekap_Kinerja"/>
      <sheetName val="Inv_KITLUR_SUMBAGUT"/>
      <sheetName val="Inv_KITLUR_SUMBAGSEL"/>
      <sheetName val="Target_Produksi"/>
      <sheetName val="REKAP_PROD"/>
      <sheetName val="Submission_Form"/>
      <sheetName val="FLI_-_Sec_1"/>
      <sheetName val="matr_aux"/>
      <sheetName val="matr_engine"/>
      <sheetName val="⼅킴`଀　ମᰳ蠀ᰫ관킱쁠壢耄䢿਀＀"/>
      <sheetName val="⼅킴`଀　ମ_ᰳ蠀ᰫ관킱쁠壢耄䢿਀＀_xffff"/>
      <sheetName val="Laba_Rugi"/>
      <sheetName val="AO_2017"/>
      <sheetName val="13_REFERENSI"/>
      <sheetName val="app_madiun"/>
      <sheetName val="app_bali"/>
      <sheetName val="⼅킴`଀　ମ_ᰳ蠀ᰫ관킱쁠壢耄䢿਀＀"/>
      <sheetName val="GABLUARJAWA1_(2)"/>
      <sheetName val="CashFlow"/>
      <sheetName val="61005"/>
      <sheetName val="61007"/>
      <sheetName val="MAP"/>
      <sheetName val="H.Dasar"/>
      <sheetName val="GAB"/>
      <sheetName val="⼅킴`଀　ମ?ᰳ蠀ᰫ관킱쁠壢耄䢿਀_x005f_x0002_＀"/>
      <sheetName val="Cover"/>
      <sheetName val="Analisa (Okey)"/>
      <sheetName val="Sch-5"/>
      <sheetName val="CALC"/>
      <sheetName val="trenprod2001"/>
      <sheetName val="Kin1TH"/>
      <sheetName val="Res142001"/>
      <sheetName val="GrafikProd"/>
      <sheetName val="Kin3BLN"/>
      <sheetName val="Kin1BLN"/>
      <sheetName val="Kin2TH"/>
      <sheetName val="Kin2BLN"/>
      <sheetName val="XREF"/>
      <sheetName val="TABEL"/>
      <sheetName val="Assumptions (2)"/>
      <sheetName val="FORM 12-RB"/>
      <sheetName val="chitimc"/>
      <sheetName val="dongia (2)"/>
      <sheetName val="giathanh1"/>
      <sheetName val="Currency Rate"/>
      <sheetName val="FailureMode"/>
      <sheetName val="Code"/>
      <sheetName val="BAG-2"/>
      <sheetName val="Taksonomi Risiko"/>
      <sheetName val="Auditor"/>
      <sheetName val="⼅킴`଀　ମ?ᰳ蠀ᰫ관킱쁠壢耄䢿਀_x0002_＀_xffff"/>
      <sheetName val="⼅킴`଀　ମ?ᰳ蠀ᰫ관킱쁠壢耄䢿਀_x005f_x005f_x"/>
      <sheetName val="uts"/>
      <sheetName val="terbilang"/>
      <sheetName val="H.BAHAN"/>
      <sheetName val="Isian PKA"/>
      <sheetName val="DivVI"/>
      <sheetName val="Mobilisasi div-1"/>
      <sheetName val="RAP"/>
      <sheetName val="SCH2"/>
      <sheetName val="1"/>
      <sheetName val="SUM"/>
      <sheetName val="BD3"/>
      <sheetName val="Hopf"/>
      <sheetName val="Data"/>
      <sheetName val="BQ-Arun"/>
      <sheetName val="KLASIFIKASI"/>
      <sheetName val="R SD-REKAP1"/>
      <sheetName val="summary-1"/>
      <sheetName val="OPTION"/>
      <sheetName val="Jenis Pemeliharaan"/>
      <sheetName val="Kode User"/>
      <sheetName val="CMK"/>
      <sheetName val="Ex-Rate"/>
      <sheetName val="THPDMoi  (2)"/>
      <sheetName val="gtrinh"/>
      <sheetName val="phuluc1"/>
      <sheetName val="lam-moi"/>
      <sheetName val="thao-go"/>
      <sheetName val="TONGKE-HT"/>
      <sheetName val="dtxl"/>
      <sheetName val="t-h HA THE"/>
      <sheetName val="CHITIET VL-NC-TT -1p"/>
      <sheetName val="TONG HOP VL-NC TT"/>
      <sheetName val="TH XL"/>
      <sheetName val="VC"/>
      <sheetName val="CHITIET VL-NC-TT-3p"/>
      <sheetName val="TDTKP1"/>
      <sheetName val="KPVC-BD "/>
      <sheetName val="GABUNGAN"/>
      <sheetName val="Transfer"/>
      <sheetName val="FJ per BLN"/>
      <sheetName val="Peralatan-ok jgn dirubah lagi"/>
      <sheetName val="SWJJR"/>
      <sheetName val="JDPN"/>
      <sheetName val="KLYT"/>
      <sheetName val="BNL"/>
      <sheetName val="SGS"/>
      <sheetName val="PDWG"/>
      <sheetName val="BMYU"/>
      <sheetName val="HARGA MATERIAL"/>
      <sheetName val="rekmodiPtk (MAP)"/>
      <sheetName val="DFTR GARDIST"/>
      <sheetName val="F1771-2"/>
      <sheetName val="graf2"/>
      <sheetName val="WAN"/>
      <sheetName val="L-4a,b"/>
      <sheetName val="BoQ"/>
      <sheetName val="anls by sewa"/>
      <sheetName val="TID1_Old"/>
      <sheetName val="FORM A1_A2  Tangerang"/>
      <sheetName val="FORM A1_A2  Gambir"/>
      <sheetName val="FORM A1_A2  Kebayoran"/>
      <sheetName val="FORM A1_A2  Kramatjati"/>
      <sheetName val="FORM A1_A2 KD"/>
      <sheetName val="Basket 6"/>
      <sheetName val="Trunking"/>
      <sheetName val="HPP"/>
      <sheetName val="BD prix PDR"/>
      <sheetName val="Scope"/>
      <sheetName val="Kpg"/>
      <sheetName val="Pry"/>
      <sheetName val="Gab.Cab"/>
      <sheetName val="blk"/>
      <sheetName val="Krn"/>
      <sheetName val="Ksg"/>
      <sheetName val="skm"/>
      <sheetName val="UPpry"/>
      <sheetName val="Pbn"/>
      <sheetName val="Spt"/>
      <sheetName val="target"/>
      <sheetName val="PDPT - BL"/>
      <sheetName val="AHS "/>
      <sheetName val="pricing"/>
      <sheetName val="upah"/>
      <sheetName val="FORM A12BJI"/>
      <sheetName val="FORM A12MED"/>
      <sheetName val="FORM A12NIA"/>
      <sheetName val="FORM A12PKM"/>
      <sheetName val="FORM A12RAP"/>
      <sheetName val="FORM A12PMS"/>
      <sheetName val="FORM A12SBG"/>
      <sheetName val="Penjualan"/>
      <sheetName val="ProdSendiri"/>
      <sheetName val="PS&amp;Susut TL"/>
      <sheetName val="SewaBeli"/>
      <sheetName val="⼅킴`଀　ମ_x0000_ᰳ蠀ᰫ관킱쁠壢耄䢿਀_x0002_＀_xffff_ヿ଱ꠀᰳ耀ଘ਀_x0002_"/>
      <sheetName val="⼅킴`଀　ମ_x0000_ᰳ蠀ᰫ관킱쁠壢耄䢿਀_x0002_＀"/>
      <sheetName val="⼅킴`଀　ମ_x0000_ᰳ蠀ᰫ관킱쁠壢耄䢿਀_x"/>
      <sheetName val="⼅킴`଀　ମ_x0000_"/>
      <sheetName val="Rincian AI 5 Tahun_BK"/>
      <sheetName val="Sheet5"/>
      <sheetName val="SK"/>
      <sheetName val="Tunduk Panitia"/>
      <sheetName val="prod03"/>
      <sheetName val="SITE-E"/>
      <sheetName val="Fungsi"/>
      <sheetName val="Resource Plan (2)"/>
      <sheetName val="ESCON"/>
      <sheetName val="Kontrol"/>
      <sheetName val="H MAT"/>
      <sheetName val="Analisa 600"/>
      <sheetName val="THN-6"/>
      <sheetName val="Inv_MALUKU"/>
      <sheetName val="NerSubsis"/>
      <sheetName val="terbilang HPE"/>
      <sheetName val="Hari libur"/>
      <sheetName val="Jadwal"/>
      <sheetName val="Monitoring"/>
      <sheetName val="0.Scedule"/>
      <sheetName val="Smp 5S-2019"/>
      <sheetName val="Calder"/>
      <sheetName val="0.Scedule (Plan)"/>
      <sheetName val="1. Jadwal"/>
      <sheetName val="ND Pj_DIK"/>
      <sheetName val="4. Bukti "/>
      <sheetName val="5. Ceklist ( Potrait )"/>
      <sheetName val="5a. Ceklist"/>
      <sheetName val="5b. Ceklist"/>
      <sheetName val="6a. Periksa"/>
      <sheetName val="6b. Periksa"/>
      <sheetName val="7. BA PPTUP"/>
      <sheetName val="16. Pakta Intgs"/>
      <sheetName val="12. PEM- B ACARA"/>
      <sheetName val="Listrik Mati 05"/>
      <sheetName val="Listrik Mati 06"/>
      <sheetName val="Tabel Kode"/>
      <sheetName val="ELEKTRONIK"/>
      <sheetName val="ELEKTRIKAL"/>
      <sheetName val="MEKANIKAL"/>
      <sheetName val="REKAP BAHAN"/>
      <sheetName val="TAP"/>
      <sheetName val="DAFGED"/>
      <sheetName val="⼅킴`଀　ମ_ᰳ蠀ᰫ관킱쁠壢耄䢿਀_x005f_x0002_＀ヿ଱ꠀᰳ耀ଘ"/>
      <sheetName val="HARGA ALAT"/>
      <sheetName val="HS"/>
      <sheetName val="FORM A12 BJI"/>
      <sheetName val="FORM A12PMS 2011"/>
      <sheetName val="FORM A12PSP"/>
      <sheetName val="FORM A12 SBG"/>
      <sheetName val="HARGA BAHAN BAKU"/>
      <sheetName val="Fixset"/>
      <sheetName val="Legend"/>
      <sheetName val="BOQ Rekap"/>
      <sheetName val="D-Bahan &amp; Upah"/>
      <sheetName val="div-6"/>
      <sheetName val="div-7"/>
      <sheetName val="struktur_tdk_dipakai"/>
      <sheetName val="REKAP_Prbndingn"/>
      <sheetName val="⼅킴`଀　ମ?ᰳ蠀ᰫ관킱쁠壢耄䢿਀＀"/>
      <sheetName val="Twr_(15)"/>
      <sheetName val="A_u_g"/>
      <sheetName val="J_u_l"/>
      <sheetName val="O_c_t"/>
      <sheetName val="A_p_r"/>
      <sheetName val="M_a_y"/>
      <sheetName val="S_e_p"/>
      <sheetName val="00_received_in_01"/>
      <sheetName val="F_e_b"/>
      <sheetName val="Per_GL_J_a_n"/>
      <sheetName val="J_u_n"/>
      <sheetName val="M_a_r"/>
      <sheetName val="TP_DATABASE"/>
      <sheetName val="MM.PAGE-2.X"/>
      <sheetName val="3-DIV5"/>
      <sheetName val="3-DIV3"/>
      <sheetName val="I-Rutin Switchgear"/>
      <sheetName val="I-Rutin SUTT"/>
      <sheetName val="I-Rutin Banghal"/>
      <sheetName val="PUNCAK-89"/>
      <sheetName val="HU 2017"/>
      <sheetName val="AO"/>
      <sheetName val="Tabel (AO)"/>
      <sheetName val="Luncuran 2017"/>
      <sheetName val="AI"/>
      <sheetName val="REVISI SKKI"/>
      <sheetName val="SUMMARY"/>
      <sheetName val="Tabel (AI)"/>
      <sheetName val="Surat Pengembalian AI"/>
      <sheetName val="Isian"/>
      <sheetName val="AKTIVA"/>
      <sheetName val="Kontrak vs Realisasi Gas"/>
      <sheetName val="⼅킴`଀　ମ_ᰳ蠀ᰫ관킱쁠壢耄䢿਀_x0002_＀ヿ଱ꠀᰳ耀ଘ"/>
      <sheetName val="Quote"/>
      <sheetName val="harga"/>
      <sheetName val="HW"/>
      <sheetName val="EPC"/>
      <sheetName val="UshDeb0"/>
      <sheetName val="W1"/>
      <sheetName val="data list"/>
      <sheetName val="terbilang PP"/>
      <sheetName val="indek PP"/>
      <sheetName val="ND PP"/>
      <sheetName val="12. ND bMS"/>
      <sheetName val="13. SPPBJ"/>
      <sheetName val="15. Srt. Konfirm. BG"/>
      <sheetName val="Vol."/>
      <sheetName val="Material"/>
      <sheetName val="Pdemin"/>
      <sheetName val="Komposisi"/>
      <sheetName val="Pegawai"/>
      <sheetName val="Rkp1"/>
      <sheetName val="Daftar Peserta"/>
      <sheetName val="Simulasi SPPD"/>
      <sheetName val="Data asli"/>
      <sheetName val="Database SPPD ke JKT"/>
      <sheetName val="Gangguan"/>
      <sheetName val="Pemeliharaan"/>
      <sheetName val="DKH"/>
      <sheetName val="AGREGAT"/>
      <sheetName val="A.Div10"/>
      <sheetName val="A.Div3"/>
      <sheetName val="A.Div 2"/>
      <sheetName val="A.Div 4"/>
      <sheetName val="A.Div5"/>
      <sheetName val="A.Div7"/>
      <sheetName val="Prog Desc"/>
      <sheetName val="L-R"/>
      <sheetName val="BL"/>
      <sheetName val="DAPRO"/>
      <sheetName val="H.Satuan"/>
      <sheetName val="MAT&amp;LABOR"/>
      <sheetName val="AC"/>
      <sheetName val="piping"/>
      <sheetName val="Mobilisasi"/>
      <sheetName val="Cover1"/>
      <sheetName val="mu"/>
      <sheetName val="DAF-1"/>
      <sheetName val="Pt"/>
      <sheetName val="Detil Timeline (Week)"/>
      <sheetName val="Program VS Position"/>
      <sheetName val="RAB Total"/>
      <sheetName val="REK"/>
      <sheetName val="SMD "/>
      <sheetName val="ICT "/>
      <sheetName val="OJT "/>
      <sheetName val="INTRS "/>
      <sheetName val="PRESENT PA"/>
      <sheetName val="SER DJK"/>
      <sheetName val="SER DAMKAR D"/>
      <sheetName val="REFRESH "/>
      <sheetName val="TA"/>
      <sheetName val="Kebutuhan Sertifikasi"/>
      <sheetName val="Matriks SKTTK Har"/>
      <sheetName val="Matriks SKTTK Op"/>
      <sheetName val="KODE OP KORP &amp; UNIT"/>
      <sheetName val="DC REAL PER TW"/>
      <sheetName val="FORM A1_A2 APD"/>
      <sheetName val="Daftar Tabel"/>
      <sheetName val="AKTIVA TETAP"/>
      <sheetName val="BQ25"/>
      <sheetName val="Analisa BOW"/>
      <sheetName val="Rinci H Borong"/>
      <sheetName val="Alat"/>
      <sheetName val="RAB AR&amp;STR"/>
      <sheetName val="Div2"/>
      <sheetName val="KONS BID P&amp;N"/>
      <sheetName val="UP II DUMAI"/>
      <sheetName val="KP.DIT.HULU"/>
      <sheetName val="UP VI BALONGAN"/>
      <sheetName val="KPC"/>
      <sheetName val="PRABUMULIH"/>
      <sheetName val="UP 1 BRANDAN"/>
      <sheetName val="UP V BALIKPAPAN"/>
      <sheetName val="OPSEN"/>
      <sheetName val="SIBAYAK"/>
      <sheetName val="DIT HILIR"/>
      <sheetName val="KAMOJANG"/>
      <sheetName val="UP IV CILACAP"/>
      <sheetName val="UP III PLAJU"/>
      <sheetName val="SORONG"/>
      <sheetName val="KONS DIT HULU"/>
      <sheetName val="RANTAU"/>
      <sheetName val="JAMBI"/>
      <sheetName val="KR.AMPEL"/>
      <sheetName val="CEPU"/>
      <sheetName val="SANGATA-BUNYU"/>
      <sheetName val="UP VII KASIM"/>
      <sheetName val="KONS BID P"/>
      <sheetName val="KKN"/>
      <sheetName val="KLP"/>
      <sheetName val="KSN"/>
      <sheetName val="NBL"/>
      <sheetName val="PLB"/>
      <sheetName val="RYN"/>
      <sheetName val="TLK"/>
      <sheetName val="Ea. ANA POND"/>
      <sheetName val="AnaSat"/>
      <sheetName val="C2 HARGA MAT CFIA"/>
      <sheetName val="TOT RKP CFIA"/>
      <sheetName val="A1 RAB SVEY1"/>
      <sheetName val="A RKP SVEY"/>
      <sheetName val="Overall S Curve-Total "/>
      <sheetName val="Perm. Test"/>
      <sheetName val="Prof"/>
      <sheetName val="Daftar Isi"/>
      <sheetName val="CYLB31.8"/>
      <sheetName val="LAMPUNG"/>
      <sheetName val="Daftar Kegiatan"/>
      <sheetName val="_______x005f_x0000____________x005f_x0002_2"/>
      <sheetName val="__________________x005f_x0002___xff_2"/>
      <sheetName val="__________________x005f_x0002___xff_3"/>
      <sheetName val="_______x005f_x005f_x005f_x0000____________2"/>
      <sheetName val="__________________x005f_x005f_x005f_x0002_2"/>
      <sheetName val="__________________x005f_x005f_x005f_x0002_3"/>
      <sheetName val="_______x005f_x005f_x005f_x005f_x005f_x005f_x000_2"/>
      <sheetName val="__________________x005f_x005f_x005f_x005f_2"/>
      <sheetName val="__________________x005f_x005f_x005f_x005f_3"/>
      <sheetName val="_______x005f_x005f_x005f_x005f_x005f_x005f_x005_2"/>
      <sheetName val="__________________x005f_x005f_x005f_x005f_4"/>
      <sheetName val="__________________x005f_x005f_x005f_x005f_5"/>
      <sheetName val="_______x005f_x005f_x005f_x005f_x005f_x005f_x005_3"/>
      <sheetName val="FORM REN RUTIN KIT"/>
      <sheetName val="______"/>
      <sheetName val="__________________x0002___xff_2"/>
      <sheetName val="__________________x0002___xff_3"/>
      <sheetName val="_______x005f_x0000____________2"/>
      <sheetName val="__________________x005f_x0002_2"/>
      <sheetName val="__________________x005f_x0002_3"/>
      <sheetName val="_______x005f_x005f_x000_2"/>
      <sheetName val="__________________x005f_x005f_2"/>
      <sheetName val="__________________x005f_x005f_3"/>
      <sheetName val="_______x005f_x005f_x005_2"/>
      <sheetName val="__________________x005f_x005f_4"/>
      <sheetName val="__________________x005f_x005f_5"/>
      <sheetName val="_______x005f_x005f_x005_3"/>
      <sheetName val="PR"/>
      <sheetName val="Memb Schd"/>
      <sheetName val="Inds &amp; For"/>
      <sheetName val="Hg.Sat"/>
      <sheetName val="Listing"/>
      <sheetName val="AHS - Personel"/>
      <sheetName val="AHS - Non Personel"/>
      <sheetName val="Analisa Struktur Data"/>
      <sheetName val="ttd"/>
      <sheetName val="AU 01"/>
      <sheetName val="Akun"/>
      <sheetName val="ANALISA SNI"/>
      <sheetName val="ANALISA SNI'13 "/>
      <sheetName val="Steel-Twr"/>
      <sheetName val="FORM BQ TL PRATU 4cct"/>
      <sheetName val="Cek Extend Material"/>
      <sheetName val="harsat"/>
      <sheetName val="anal"/>
      <sheetName val="aruskas"/>
      <sheetName val="Hal-1"/>
      <sheetName val="BRONZE BANDAR NELAYAN"/>
      <sheetName val="Inv_SULSELRA"/>
      <sheetName val="Inv_NTB"/>
      <sheetName val="Calc Inst"/>
      <sheetName val="Basic"/>
      <sheetName val="Mobilisasi-pnw"/>
      <sheetName val="Land Clearing-pnw"/>
      <sheetName val="4-Basic Price"/>
      <sheetName val="Macro "/>
      <sheetName val="Pola Beban (2)"/>
      <sheetName val="_______x0000____________x0002_2"/>
      <sheetName val="FORM-B"/>
      <sheetName val="BiLuOp(14)"/>
      <sheetName val="BiPinjamin(15)"/>
      <sheetName val="BPeg-F(12D1)"/>
      <sheetName val="IkhtisarBiop(12.0)"/>
      <sheetName val="LabaRugi Fungsi2004(21B)"/>
      <sheetName val="LabaRugi Lainnya 2005(20)"/>
      <sheetName val="LabaRugi Unsur2004(21A)"/>
      <sheetName val="PendaLuOp(13)"/>
      <sheetName val="PendOpLain(11B)"/>
      <sheetName val="ProduksiTL(12B2)"/>
      <sheetName val="SewaPemb(12A2)"/>
      <sheetName val="Bill_Qua"/>
      <sheetName val="SUSUt 9%"/>
      <sheetName val="DAF- PE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sheetData sheetId="481"/>
      <sheetData sheetId="482"/>
      <sheetData sheetId="483"/>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Jantho"/>
      <sheetName val="Jantho"/>
      <sheetName val="GInc.Lmb"/>
      <sheetName val="Setting"/>
      <sheetName val="DInc.Lmb"/>
      <sheetName val="GExp.Lmb"/>
      <sheetName val="Chart2"/>
      <sheetName val="Sheet2"/>
      <sheetName val="DExp.Lmb"/>
      <sheetName val="THN-6"/>
      <sheetName val="Sheet3"/>
      <sheetName val="Sheet1"/>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b-TRANS"/>
      <sheetName val="resum-ai"/>
      <sheetName val="DIVLUR"/>
      <sheetName val="STET"/>
      <sheetName val="SJKT"/>
      <sheetName val="SPGD"/>
      <sheetName val="SBGR"/>
      <sheetName val="SPRN"/>
      <sheetName val="SCRB"/>
      <sheetName val="SKTG"/>
      <sheetName val="STTG"/>
      <sheetName val="SMDN"/>
      <sheetName val="SBYA"/>
      <sheetName val="SMLG"/>
      <sheetName val="SDPS"/>
      <sheetName val="FORM-A"/>
      <sheetName val="form-b"/>
      <sheetName val="HARGA SATUAN"/>
      <sheetName val="JUSTIFIKASI"/>
      <sheetName val="TRNS-C1"/>
      <sheetName val="PkRp"/>
      <sheetName val="C"/>
      <sheetName val="M"/>
      <sheetName val="ca"/>
      <sheetName val="TRANS"/>
      <sheetName val="FAS"/>
      <sheetName val="mu"/>
      <sheetName val="sch 1.2"/>
      <sheetName val="sept"/>
      <sheetName val="HARGA_SATUAN"/>
      <sheetName val="UshDeb00"/>
      <sheetName val="Sheet3"/>
      <sheetName val="RKS"/>
      <sheetName val="Parameter"/>
      <sheetName val="prod03"/>
      <sheetName val="Twr (15)"/>
      <sheetName val="W1"/>
      <sheetName val="GAB"/>
      <sheetName val="INLAND FACTOR DISTANCE"/>
      <sheetName val="DivVII"/>
      <sheetName val="DAT-BUL"/>
      <sheetName val="Submission Form"/>
      <sheetName val="kwhpakai_all"/>
      <sheetName val="kirim"/>
      <sheetName val="PS GI"/>
      <sheetName val="stand&amp;faktor kali"/>
      <sheetName val="NerSubsis"/>
      <sheetName val="NRCPTK01"/>
      <sheetName val="Sheet1"/>
      <sheetName val="W-NAD"/>
      <sheetName val="LAIN2"/>
      <sheetName val="HARGA_SATUAN1"/>
      <sheetName val="sch_1_2"/>
      <sheetName val="Twr_(15)"/>
      <sheetName val="HARGA_SATUAN2"/>
      <sheetName val="sch_1_21"/>
      <sheetName val="Twr_(15)1"/>
      <sheetName val="Inv_NAD"/>
      <sheetName val="Inv_RIAU"/>
      <sheetName val="JKM 03 "/>
      <sheetName val="JENIS PDP"/>
      <sheetName val="ANALISA"/>
      <sheetName val="Assumptions (2)"/>
      <sheetName val="UJ.UPJ KECIL"/>
      <sheetName val=""/>
      <sheetName val="000000"/>
      <sheetName val="100000"/>
      <sheetName val="BBMJenis(12B1)"/>
      <sheetName val="BiLuOp(14)"/>
      <sheetName val="Bipeg-U(12D2)"/>
      <sheetName val="BiPinjaman(15)"/>
      <sheetName val="BPeg-F(12D1)"/>
      <sheetName val="HarJabor(12C2)"/>
      <sheetName val="IkhtisarBiop(12.0)"/>
      <sheetName val="JualGTarif(11A)"/>
      <sheetName val="LabaRugi Fungsi th (t-1)(21B)"/>
      <sheetName val="LabaRugi Lainnya(20)"/>
      <sheetName val="LabaRugi Unsur th(t-1)(21A)"/>
      <sheetName val="Asumsi"/>
      <sheetName val="PembelianTL(12A1)"/>
      <sheetName val="PendaLuOp(13)"/>
      <sheetName val="PendOpLain(11B)"/>
      <sheetName val="ProduksiTL(12B2)"/>
      <sheetName val="SewaPemb(12A2)"/>
      <sheetName val="AN-MAJOR"/>
      <sheetName val="INLAND_FACTOR_DISTANCE"/>
      <sheetName val="Submission_Form"/>
      <sheetName val="PS_GI"/>
      <sheetName val="stand&amp;faktor_kali"/>
      <sheetName val="har-AO"/>
      <sheetName val="WAN"/>
      <sheetName val="SK"/>
      <sheetName val="Tunduk Panitia"/>
      <sheetName val="H_S_BAHAN"/>
      <sheetName val="L_23"/>
      <sheetName val="Uraian"/>
      <sheetName val="Sheet6"/>
      <sheetName val="Cover1"/>
      <sheetName val="DAF-1"/>
      <sheetName val="Pt"/>
      <sheetName val="LKVL-CK-HT-GD1"/>
      <sheetName val="TONG HOP VL-NC"/>
      <sheetName val="chitiet"/>
      <sheetName val="TONGKE3p "/>
      <sheetName val="TH VL, NC, DDHT Thanhphuoc"/>
      <sheetName val="#REF"/>
      <sheetName val="DONGIA"/>
      <sheetName val="DON GIA"/>
      <sheetName val="DG"/>
      <sheetName val="TNHCHINH"/>
      <sheetName val="CHITIET VL-NC"/>
      <sheetName val="Tiepdia"/>
      <sheetName val="TDTKP"/>
      <sheetName val="VCV-BE-TONG"/>
      <sheetName val="RAB"/>
      <sheetName val="Option"/>
      <sheetName val="LIST"/>
      <sheetName val="Form-B-R1"/>
      <sheetName val="chitimc"/>
      <sheetName val="dongia (2)"/>
      <sheetName val="giathanh1"/>
      <sheetName val="lam-moi"/>
      <sheetName val="THPDMoi  (2)"/>
      <sheetName val="gtrinh"/>
      <sheetName val="phuluc1"/>
      <sheetName val="thao-go"/>
      <sheetName val="TONGKE-HT"/>
      <sheetName val="dtxl"/>
      <sheetName val="t-h HA THE"/>
      <sheetName val="CHITIET VL-NC-TT -1p"/>
      <sheetName val="TONG HOP VL-NC TT"/>
      <sheetName val="TH XL"/>
      <sheetName val="VC"/>
      <sheetName val="CHITIET VL-NC-TT-3p"/>
      <sheetName val="TDTKP1"/>
      <sheetName val="KPVC-BD "/>
      <sheetName val="DExp.Lmb"/>
      <sheetName val="DATA-BASE SUTT"/>
      <sheetName val="Perintah"/>
      <sheetName val="Tabel Istilah"/>
      <sheetName val="Harga BBM Indonesia"/>
      <sheetName val="Des"/>
      <sheetName val="CiMaPlbStd"/>
      <sheetName val="Kuantitas &amp; Harga"/>
      <sheetName val="ESCON"/>
      <sheetName val="SAP"/>
      <sheetName val="THN-7"/>
      <sheetName val="A.Alat"/>
      <sheetName val="Faktor"/>
      <sheetName val="Taksonomi Risiko"/>
      <sheetName val="Catatan"/>
      <sheetName val="TAP"/>
      <sheetName val="Menu"/>
      <sheetName val="INLAND_FACTOR_DISTANCE1"/>
      <sheetName val="Submission_Form1"/>
      <sheetName val="PS_GI1"/>
      <sheetName val="stand&amp;faktor_kali1"/>
      <sheetName val="HARGA_SATUAN3"/>
      <sheetName val="sch_1_22"/>
      <sheetName val="Twr_(15)2"/>
      <sheetName val="INLAND_FACTOR_DISTANCE2"/>
      <sheetName val="Submission_Form2"/>
      <sheetName val="PS_GI2"/>
      <sheetName val="stand&amp;faktor_kali2"/>
      <sheetName val="HARGA_SATUAN7"/>
      <sheetName val="sch_1_26"/>
      <sheetName val="Twr_(15)6"/>
      <sheetName val="INLAND_FACTOR_DISTANCE6"/>
      <sheetName val="Submission_Form6"/>
      <sheetName val="PS_GI6"/>
      <sheetName val="stand&amp;faktor_kali6"/>
      <sheetName val="HARGA_SATUAN4"/>
      <sheetName val="sch_1_23"/>
      <sheetName val="Twr_(15)3"/>
      <sheetName val="INLAND_FACTOR_DISTANCE3"/>
      <sheetName val="Submission_Form3"/>
      <sheetName val="PS_GI3"/>
      <sheetName val="stand&amp;faktor_kali3"/>
      <sheetName val="HARGA_SATUAN5"/>
      <sheetName val="sch_1_24"/>
      <sheetName val="Twr_(15)4"/>
      <sheetName val="INLAND_FACTOR_DISTANCE4"/>
      <sheetName val="Submission_Form4"/>
      <sheetName val="PS_GI4"/>
      <sheetName val="stand&amp;faktor_kali4"/>
      <sheetName val="HARGA_SATUAN6"/>
      <sheetName val="sch_1_25"/>
      <sheetName val="Twr_(15)5"/>
      <sheetName val="INLAND_FACTOR_DISTANCE5"/>
      <sheetName val="Submission_Form5"/>
      <sheetName val="PS_GI5"/>
      <sheetName val="stand&amp;faktor_kali5"/>
      <sheetName val="HARGA_SATUAN8"/>
      <sheetName val="sch_1_27"/>
      <sheetName val="Twr_(15)7"/>
      <sheetName val="INLAND_FACTOR_DISTANCE7"/>
      <sheetName val="Submission_Form7"/>
      <sheetName val="PS_GI7"/>
      <sheetName val="stand&amp;faktor_kali7"/>
      <sheetName val="HARGA_SATUAN9"/>
      <sheetName val="sch_1_28"/>
      <sheetName val="Twr_(15)8"/>
      <sheetName val="INLAND_FACTOR_DISTANCE8"/>
      <sheetName val="Submission_Form8"/>
      <sheetName val="PS_GI8"/>
      <sheetName val="stand&amp;faktor_kali8"/>
      <sheetName val="HARGA_SATUAN10"/>
      <sheetName val="sch_1_29"/>
      <sheetName val="Twr_(15)9"/>
      <sheetName val="INLAND_FACTOR_DISTANCE9"/>
      <sheetName val="Submission_Form9"/>
      <sheetName val="PS_GI9"/>
      <sheetName val="stand&amp;faktor_kali9"/>
      <sheetName val="HARGA_SATUAN11"/>
      <sheetName val="sch_1_210"/>
      <sheetName val="Twr_(15)10"/>
      <sheetName val="INLAND_FACTOR_DISTANCE10"/>
      <sheetName val="Submission_Form10"/>
      <sheetName val="PS_GI10"/>
      <sheetName val="stand&amp;faktor_kali10"/>
      <sheetName val="HARGA_SATUAN12"/>
      <sheetName val="sch_1_211"/>
      <sheetName val="Twr_(15)11"/>
      <sheetName val="INLAND_FACTOR_DISTANCE11"/>
      <sheetName val="Submission_Form11"/>
      <sheetName val="PS_GI11"/>
      <sheetName val="stand&amp;faktor_kali11"/>
      <sheetName val="HARGA_SATUAN13"/>
      <sheetName val="sch_1_212"/>
      <sheetName val="Twr_(15)12"/>
      <sheetName val="INLAND_FACTOR_DISTANCE12"/>
      <sheetName val="Submission_Form12"/>
      <sheetName val="PS_GI12"/>
      <sheetName val="stand&amp;faktor_kali12"/>
      <sheetName val="CALC"/>
      <sheetName val="data"/>
      <sheetName val="BrkDwn Disc Insulator"/>
      <sheetName val="Mat. List'10"/>
      <sheetName val="EK-JAN-2010"/>
      <sheetName val="Ref"/>
      <sheetName val="KEBTH"/>
      <sheetName val="Inv_MALUKU"/>
      <sheetName val="Inv_SUMUT"/>
      <sheetName val="Inv_SUMBAR"/>
      <sheetName val="Inv_S2JB"/>
      <sheetName val="Inv_LAMPUNG"/>
      <sheetName val="Inv_KITLUR SUMBAGUT"/>
      <sheetName val="Inv_KITLUR SUMBAGSEL"/>
      <sheetName val="Inv_KALBAR"/>
      <sheetName val="Inv_SULUTENGGO"/>
      <sheetName val="Inv_SULSELRA"/>
      <sheetName val="Inv_NTB"/>
      <sheetName val="Inv_KALTIM"/>
      <sheetName val="Inv_KALSELTENG"/>
      <sheetName val="GenlistHI"/>
      <sheetName val="Mobilisasi div-1"/>
      <sheetName val="BOQ Rekap"/>
      <sheetName val="D-Bahan &amp; Upah"/>
      <sheetName val="div-6"/>
      <sheetName val="div-7"/>
      <sheetName val="PNT-QUOT-#3"/>
      <sheetName val="COAT&amp;WRAP-QIOT-#3"/>
      <sheetName val="lk-TRANS-2001-(8R)-rev-1"/>
      <sheetName val="REKAP"/>
      <sheetName val="Beltra  (7)"/>
      <sheetName val="HU 2017"/>
      <sheetName val="AO"/>
      <sheetName val="Tabel (AO)"/>
      <sheetName val="Luncuran 2017"/>
      <sheetName val="AI"/>
      <sheetName val="REVISI SKKI"/>
      <sheetName val="SUMMARY"/>
      <sheetName val="Tabel (AI)"/>
      <sheetName val="Surat Pengembalian AI"/>
      <sheetName val="divI"/>
      <sheetName val="divII"/>
      <sheetName val="NEnergi"/>
      <sheetName val="LK 2006"/>
      <sheetName val="Assumptions"/>
      <sheetName val="Construction Period Costs"/>
      <sheetName val="Plant Characteristics"/>
      <sheetName val="Kontrak vs Realisasi Gas"/>
      <sheetName val="PRK-SUTT"/>
      <sheetName val="D-2 (E)"/>
      <sheetName val="D-5"/>
      <sheetName val="Harga Alat"/>
      <sheetName val="anls by sewa"/>
      <sheetName val="bahan"/>
      <sheetName val="Kamus"/>
      <sheetName val="Beli"/>
      <sheetName val="Sewa"/>
      <sheetName val="BBkr"/>
      <sheetName val="Jual"/>
      <sheetName val="Prod2"/>
      <sheetName val="RKAP"/>
      <sheetName val="kCal"/>
      <sheetName val="DKH"/>
      <sheetName val="AGREGAT"/>
      <sheetName val="A.Div10"/>
      <sheetName val="A.Div3"/>
      <sheetName val="A.Div 2"/>
      <sheetName val="A.Div 4"/>
      <sheetName val="A.Div5"/>
      <sheetName val="A.Div7"/>
      <sheetName val="Search"/>
      <sheetName val="BAG-2"/>
      <sheetName val="RAP"/>
      <sheetName val="HARGA_SATUAN14"/>
      <sheetName val="sch_1_213"/>
      <sheetName val="Twr_(15)13"/>
      <sheetName val="INLAND_FACTOR_DISTANCE13"/>
      <sheetName val="Submission_Form13"/>
      <sheetName val="PS_GI13"/>
      <sheetName val="stand&amp;faktor_kali13"/>
      <sheetName val="HARGA_SATUAN17"/>
      <sheetName val="sch_1_216"/>
      <sheetName val="Twr_(15)16"/>
      <sheetName val="INLAND_FACTOR_DISTANCE16"/>
      <sheetName val="Submission_Form16"/>
      <sheetName val="PS_GI16"/>
      <sheetName val="stand&amp;faktor_kali16"/>
      <sheetName val="JKM_03_"/>
      <sheetName val="HARGA_SATUAN15"/>
      <sheetName val="sch_1_214"/>
      <sheetName val="Twr_(15)14"/>
      <sheetName val="INLAND_FACTOR_DISTANCE14"/>
      <sheetName val="Submission_Form14"/>
      <sheetName val="PS_GI14"/>
      <sheetName val="stand&amp;faktor_kali14"/>
      <sheetName val="HARGA_SATUAN16"/>
      <sheetName val="sch_1_215"/>
      <sheetName val="Twr_(15)15"/>
      <sheetName val="INLAND_FACTOR_DISTANCE15"/>
      <sheetName val="Submission_Form15"/>
      <sheetName val="PS_GI15"/>
      <sheetName val="stand&amp;faktor_kali15"/>
      <sheetName val="HARGA_SATUAN19"/>
      <sheetName val="sch_1_218"/>
      <sheetName val="Twr_(15)18"/>
      <sheetName val="INLAND_FACTOR_DISTANCE18"/>
      <sheetName val="Submission_Form18"/>
      <sheetName val="PS_GI18"/>
      <sheetName val="stand&amp;faktor_kali18"/>
      <sheetName val="JKM_03_1"/>
      <sheetName val="HARGA_SATUAN18"/>
      <sheetName val="sch_1_217"/>
      <sheetName val="Twr_(15)17"/>
      <sheetName val="INLAND_FACTOR_DISTANCE17"/>
      <sheetName val="Submission_Form17"/>
      <sheetName val="PS_GI17"/>
      <sheetName val="stand&amp;faktor_kali17"/>
      <sheetName val="upah"/>
      <sheetName val="Harga Satuan Upah &amp; Bahan"/>
      <sheetName val="Exchange"/>
      <sheetName val="Sag1"/>
      <sheetName val="Source"/>
      <sheetName val="aruskas"/>
      <sheetName val="Hal-1"/>
      <sheetName val="rekmodiPtk (MAP)"/>
      <sheetName val="Sheet2"/>
      <sheetName val="Resume"/>
      <sheetName val="SUSUt 9%"/>
      <sheetName val="F1771-2"/>
      <sheetName val="Sudah Berjalan"/>
      <sheetName val="DUMMY"/>
      <sheetName val="Sch-5"/>
      <sheetName val="BQ PRICE"/>
      <sheetName val="SEX"/>
      <sheetName val="AC"/>
      <sheetName val="GBR 3"/>
      <sheetName val="PS&amp;Susut TL"/>
      <sheetName val="Transfer"/>
      <sheetName val="SewaBeli"/>
      <sheetName val="Penjualan"/>
      <sheetName val="A"/>
      <sheetName val="FJ per BLN"/>
      <sheetName val="Mobilisasi-pnw"/>
      <sheetName val="trenprod2001"/>
      <sheetName val="Kin1TH"/>
      <sheetName val="Res142001"/>
      <sheetName val="GrafikProd"/>
      <sheetName val="Kin3BLN"/>
      <sheetName val="Kin1BLN"/>
      <sheetName val="Kin2TH"/>
      <sheetName val="Kin2BLN"/>
      <sheetName val="ANAL-"/>
      <sheetName val="S CURVE"/>
      <sheetName val="Data LM 2019"/>
      <sheetName val="Electrical "/>
      <sheetName val="SCADA ENG"/>
      <sheetName val="SFC TJ.BATU"/>
      <sheetName val="PRK"/>
      <sheetName val="Satuan"/>
      <sheetName val="UPAH DAN BAHAN"/>
      <sheetName val="REFERENSI"/>
      <sheetName val="ProdSendiri"/>
      <sheetName val="THN-6"/>
      <sheetName val="Material"/>
      <sheetName val="CAL"/>
      <sheetName val="Kontrol"/>
      <sheetName val="LabaRugi"/>
      <sheetName val="L-R"/>
      <sheetName val="DGGKIT+ Derating"/>
      <sheetName val="tabel-JHT"/>
      <sheetName val="01 A"/>
      <sheetName val="Div2"/>
      <sheetName val="JENIS_PDP"/>
      <sheetName val="Assumptions_(2)"/>
      <sheetName val="UJ_UPJ_KECIL"/>
      <sheetName val="IkhtisarBiop(12_0)"/>
      <sheetName val="LabaRugi_Fungsi_th_(t-1)(21B)"/>
      <sheetName val="LabaRugi_Lainnya(20)"/>
      <sheetName val="LabaRugi_Unsur_th(t-1)(21A)"/>
      <sheetName val="dongia_(2)"/>
      <sheetName val="THPDMoi_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Harga_Satuan_Upah_&amp;_Bahan"/>
      <sheetName val="Mobilisasi_div-1"/>
      <sheetName val="BOQ_Rekap"/>
      <sheetName val="D-Bahan_&amp;_Upah"/>
      <sheetName val="Harga_Alat"/>
      <sheetName val="Dasar Pemadaman"/>
      <sheetName val="graf2"/>
      <sheetName val="HARDIBLD"/>
      <sheetName val="Bill of Qty MEP"/>
      <sheetName val="analis"/>
      <sheetName val="SATPAM"/>
      <sheetName val="TID1_Old"/>
      <sheetName val="FORM A1_A2  Tangerang"/>
      <sheetName val="FORM A1_A2  Gambir"/>
      <sheetName val="FORM A1_A2  Kebayoran"/>
      <sheetName val="FORM A1_A2  Kramatjati"/>
      <sheetName val="FORM A1_A2 KD"/>
      <sheetName val="Basket 6"/>
      <sheetName val="Trunking"/>
      <sheetName val="FORM A1_A2 APD"/>
      <sheetName val="analhps"/>
      <sheetName val="KMS-DIS5"/>
      <sheetName val="E7"/>
      <sheetName val="terbilang"/>
      <sheetName val="plumbing"/>
      <sheetName val="KH"/>
      <sheetName val="FORM REN RUTIN KIT"/>
      <sheetName val="Instalasi"/>
      <sheetName val="NERACA SESUAI PROGRAM GL MAGIC"/>
      <sheetName val="AKTIVA"/>
      <sheetName val="Currency Rate"/>
      <sheetName val="Supervisory Control System"/>
      <sheetName val="gvl"/>
      <sheetName val="DFTR GARDIST"/>
      <sheetName val="Ex-Rate"/>
      <sheetName val="Listing"/>
      <sheetName val="Detail_313"/>
      <sheetName val="Links"/>
      <sheetName val="Lead"/>
      <sheetName val="TB Juni2011Gabungan"/>
      <sheetName val="A u g"/>
      <sheetName val="J u l"/>
      <sheetName val="O c t"/>
      <sheetName val="A p r"/>
      <sheetName val="M a y"/>
      <sheetName val="S e p"/>
      <sheetName val="00 received in 01"/>
      <sheetName val="F e b"/>
      <sheetName val="Per GL J a n"/>
      <sheetName val="J u n"/>
      <sheetName val="M a r"/>
      <sheetName val="1"/>
      <sheetName val="GABLUARJAWA1 (2)"/>
      <sheetName val="civil-work"/>
      <sheetName val="Wil-2"/>
      <sheetName val="Balance Sheet"/>
      <sheetName val="Income Statement"/>
      <sheetName val="DATA-BASE_SUTT"/>
      <sheetName val="Tunduk_Panitia"/>
      <sheetName val="Harga_BBM_Indonesia"/>
      <sheetName val="Tabel_Istilah"/>
      <sheetName val="A_Alat"/>
      <sheetName val="LK2004"/>
      <sheetName val="Akun"/>
      <sheetName val="06b"/>
      <sheetName val="SCH2"/>
      <sheetName val="Concrete"/>
      <sheetName val="non feeder-kc"/>
      <sheetName val="x"/>
      <sheetName val="PUNCAK-89"/>
      <sheetName val="H MAT"/>
      <sheetName val="I-KAMAR"/>
      <sheetName val="LOADDAT"/>
      <sheetName val="HR"/>
      <sheetName val="RESUM-MON"/>
      <sheetName val="FCM"/>
      <sheetName val="OTA"/>
      <sheetName val="se006t"/>
      <sheetName val="Kurs"/>
      <sheetName val="Dana"/>
      <sheetName val="DrDown"/>
      <sheetName val="RkpDrDown"/>
      <sheetName val="USAHA"/>
      <sheetName val="131 (Piutang PJB)"/>
      <sheetName val="132 (Piutang PLN)"/>
      <sheetName val="133 pihak ke3"/>
      <sheetName val="136.01(piutang belum faktur)"/>
      <sheetName val="J a n"/>
      <sheetName val="Alat"/>
      <sheetName val="Basic"/>
      <sheetName val="pasca"/>
      <sheetName val="H.BAHAN"/>
      <sheetName val="HARGA"/>
      <sheetName val="BQ MC-0"/>
      <sheetName val="8LT 12"/>
      <sheetName val="Katalog"/>
      <sheetName val="TERBIL2"/>
      <sheetName val="Pola Beban (2)"/>
      <sheetName val="Data_Mutation"/>
      <sheetName val="Harga BBM"/>
      <sheetName val="Data_Opname"/>
      <sheetName val="DATABASE"/>
      <sheetName val="Curah Hujan Bulanan"/>
      <sheetName val="Data Realisasi"/>
      <sheetName val="Calendar"/>
      <sheetName val="Agregat Halus &amp; Kasar"/>
      <sheetName val="ISOLATOR"/>
      <sheetName val="MASTER"/>
      <sheetName val="Bln3_4"/>
      <sheetName val="Rekap 2002 mod"/>
      <sheetName val="Cover"/>
      <sheetName val="JENIS_PDP1"/>
      <sheetName val="IkhtisarBiop(12_0)1"/>
      <sheetName val="LabaRugi_Fungsi_th_(t-1)(21B)1"/>
      <sheetName val="LabaRugi_Lainnya(20)1"/>
      <sheetName val="LabaRugi_Unsur_th(t-1)(21A)1"/>
      <sheetName val="UJ_UPJ_KECIL1"/>
      <sheetName val="Assumptions_(2)1"/>
      <sheetName val="dongia_(2)1"/>
      <sheetName val="THPDMoi__(2)1"/>
      <sheetName val="TONG_HOP_VL-NC1"/>
      <sheetName val="TONGKE3p_1"/>
      <sheetName val="TH_VL,_NC,_DDHT_Thanhphuoc1"/>
      <sheetName val="DON_GIA1"/>
      <sheetName val="t-h_HA_THE1"/>
      <sheetName val="CHITIET_VL-NC-TT_-1p1"/>
      <sheetName val="TONG_HOP_VL-NC_TT1"/>
      <sheetName val="TH_XL1"/>
      <sheetName val="CHITIET_VL-NC1"/>
      <sheetName val="CHITIET_VL-NC-TT-3p1"/>
      <sheetName val="KPVC-BD_1"/>
      <sheetName val="DATA-BASE_SUTT1"/>
      <sheetName val="Tunduk_Panitia1"/>
      <sheetName val="Harga_BBM_Indonesia1"/>
      <sheetName val="Tabel_Istilah1"/>
      <sheetName val="A_Alat1"/>
      <sheetName val="TABEL"/>
      <sheetName val="Table 1"/>
      <sheetName val="DI-ESTI"/>
      <sheetName val="rab kj rev0"/>
      <sheetName val="summary-1"/>
      <sheetName val="AHS"/>
      <sheetName val="AKTIVA TETAP"/>
      <sheetName val="FORM BQ TL PRATU 4cct"/>
      <sheetName val="PLANT"/>
      <sheetName val="L4c"/>
      <sheetName val="Peralatan"/>
      <sheetName val="D2. ANALISA BIAYA INSP"/>
      <sheetName val="E3. ANALISA BIAYA HAR TEK SUTM"/>
      <sheetName val="E6. ANALISA HARGA HAR NON RUTIN"/>
      <sheetName val="Worksheet"/>
      <sheetName val="5-ALAT(1)"/>
      <sheetName val="4-Basic Price"/>
      <sheetName val="ANALISA PONDASI"/>
      <sheetName val="HS PONDASI"/>
      <sheetName val="DC REAL PER TW"/>
      <sheetName val="matr aux"/>
      <sheetName val="matr engine"/>
      <sheetName val="jasa rehab"/>
      <sheetName val="jasa pondasi"/>
      <sheetName val="jasa rekon material"/>
      <sheetName val="Manning Cluster"/>
      <sheetName val="Mahakam_Ry"/>
      <sheetName val="Preisbildungsblatt"/>
      <sheetName val="AkumAT"/>
      <sheetName val="Detail-PARENT"/>
      <sheetName val="kriteria"/>
      <sheetName val="KONS BID P&amp;N"/>
      <sheetName val="UP II DUMAI"/>
      <sheetName val="KP.DIT.HULU"/>
      <sheetName val="UP VI BALONGAN"/>
      <sheetName val="KPC"/>
      <sheetName val="PRABUMULIH"/>
      <sheetName val="UP 1 BRANDAN"/>
      <sheetName val="UP V BALIKPAPAN"/>
      <sheetName val="OPSEN"/>
      <sheetName val="SIBAYAK"/>
      <sheetName val="DIT HILIR"/>
      <sheetName val="KAMOJANG"/>
      <sheetName val="UP IV CILACAP"/>
      <sheetName val="UP III PLAJU"/>
      <sheetName val="SORONG"/>
      <sheetName val="KONS DIT HULU"/>
      <sheetName val="RANTAU"/>
      <sheetName val="JAMBI"/>
      <sheetName val="KR.AMPEL"/>
      <sheetName val="CEPU"/>
      <sheetName val="SANGATA-BUNYU"/>
      <sheetName val="UP VII KASIM"/>
      <sheetName val="KONS BID P"/>
      <sheetName val="CMK"/>
      <sheetName val="DATA PENGUSAHAAN"/>
      <sheetName val="Tran0104"/>
      <sheetName val="CRITERIA2"/>
      <sheetName val="RumusTB 1 bln"/>
      <sheetName val="6"/>
      <sheetName val="REKAPITULASI ANALISA"/>
      <sheetName val="DAFTAR HARGA"/>
      <sheetName val="DAFTAR UPAH"/>
      <sheetName val="BA-1"/>
      <sheetName val="Page_2"/>
      <sheetName val="bakup1"/>
      <sheetName val="O &amp; M"/>
      <sheetName val="Du_lieu"/>
    </sheetNames>
    <sheetDataSet>
      <sheetData sheetId="0">
        <row r="2">
          <cell r="B2">
            <v>423000</v>
          </cell>
        </row>
      </sheetData>
      <sheetData sheetId="1">
        <row r="2">
          <cell r="B2">
            <v>423000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2">
          <cell r="B2">
            <v>423000</v>
          </cell>
        </row>
      </sheetData>
      <sheetData sheetId="17" refreshError="1">
        <row r="2">
          <cell r="B2">
            <v>423000</v>
          </cell>
        </row>
        <row r="6">
          <cell r="B6">
            <v>2287000</v>
          </cell>
        </row>
        <row r="7">
          <cell r="B7">
            <v>2400000</v>
          </cell>
        </row>
        <row r="8">
          <cell r="B8">
            <v>315000</v>
          </cell>
        </row>
        <row r="9">
          <cell r="B9">
            <v>254000</v>
          </cell>
        </row>
        <row r="13">
          <cell r="B13">
            <v>43000</v>
          </cell>
        </row>
        <row r="14">
          <cell r="B14">
            <v>66000.000000000015</v>
          </cell>
        </row>
        <row r="15">
          <cell r="B15">
            <v>113000</v>
          </cell>
        </row>
        <row r="16">
          <cell r="B16">
            <v>66000.000000000015</v>
          </cell>
        </row>
        <row r="17">
          <cell r="B17">
            <v>212000</v>
          </cell>
        </row>
        <row r="18">
          <cell r="B18">
            <v>36000</v>
          </cell>
        </row>
        <row r="19">
          <cell r="B19">
            <v>90000</v>
          </cell>
        </row>
        <row r="20">
          <cell r="B20">
            <v>100000</v>
          </cell>
        </row>
        <row r="21">
          <cell r="B21">
            <v>45000</v>
          </cell>
        </row>
        <row r="23">
          <cell r="B23">
            <v>55000</v>
          </cell>
        </row>
        <row r="25">
          <cell r="B25">
            <v>61000</v>
          </cell>
        </row>
        <row r="27">
          <cell r="B27">
            <v>79000</v>
          </cell>
        </row>
        <row r="28">
          <cell r="B28">
            <v>77000</v>
          </cell>
        </row>
        <row r="33">
          <cell r="B33">
            <v>36000</v>
          </cell>
        </row>
        <row r="39">
          <cell r="B39">
            <v>14000</v>
          </cell>
        </row>
        <row r="40">
          <cell r="B40">
            <v>35000</v>
          </cell>
        </row>
        <row r="41">
          <cell r="B41">
            <v>350000</v>
          </cell>
        </row>
        <row r="42">
          <cell r="B42">
            <v>300000</v>
          </cell>
        </row>
        <row r="43">
          <cell r="B43">
            <v>25000</v>
          </cell>
        </row>
        <row r="44">
          <cell r="B44">
            <v>9000</v>
          </cell>
        </row>
      </sheetData>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ow r="2">
          <cell r="B2">
            <v>423000</v>
          </cell>
        </row>
      </sheetData>
      <sheetData sheetId="50">
        <row r="2">
          <cell r="B2">
            <v>423000</v>
          </cell>
        </row>
      </sheetData>
      <sheetData sheetId="51">
        <row r="2">
          <cell r="B2">
            <v>423000</v>
          </cell>
        </row>
      </sheetData>
      <sheetData sheetId="52">
        <row r="2">
          <cell r="B2">
            <v>423000</v>
          </cell>
        </row>
      </sheetData>
      <sheetData sheetId="53">
        <row r="2">
          <cell r="B2">
            <v>423000</v>
          </cell>
        </row>
      </sheetData>
      <sheetData sheetId="54" refreshError="1"/>
      <sheetData sheetId="55" refreshError="1"/>
      <sheetData sheetId="56" refreshError="1"/>
      <sheetData sheetId="57" refreshError="1"/>
      <sheetData sheetId="58" refreshError="1"/>
      <sheetData sheetId="59">
        <row r="2">
          <cell r="B2">
            <v>423000</v>
          </cell>
        </row>
      </sheetData>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ow r="2">
          <cell r="B2">
            <v>423000</v>
          </cell>
        </row>
      </sheetData>
      <sheetData sheetId="154">
        <row r="2">
          <cell r="B2">
            <v>423000</v>
          </cell>
        </row>
      </sheetData>
      <sheetData sheetId="155">
        <row r="2">
          <cell r="B2">
            <v>423000</v>
          </cell>
        </row>
      </sheetData>
      <sheetData sheetId="156">
        <row r="2">
          <cell r="B2">
            <v>423000</v>
          </cell>
        </row>
      </sheetData>
      <sheetData sheetId="157" refreshError="1"/>
      <sheetData sheetId="158" refreshError="1"/>
      <sheetData sheetId="159" refreshError="1"/>
      <sheetData sheetId="160">
        <row r="2">
          <cell r="B2">
            <v>423000</v>
          </cell>
        </row>
      </sheetData>
      <sheetData sheetId="161">
        <row r="2">
          <cell r="B2">
            <v>423000</v>
          </cell>
        </row>
      </sheetData>
      <sheetData sheetId="162">
        <row r="2">
          <cell r="B2">
            <v>423000</v>
          </cell>
        </row>
      </sheetData>
      <sheetData sheetId="163">
        <row r="2">
          <cell r="B2">
            <v>423000</v>
          </cell>
        </row>
      </sheetData>
      <sheetData sheetId="164">
        <row r="2">
          <cell r="B2">
            <v>423000</v>
          </cell>
        </row>
      </sheetData>
      <sheetData sheetId="165">
        <row r="2">
          <cell r="B2">
            <v>423000</v>
          </cell>
        </row>
      </sheetData>
      <sheetData sheetId="166">
        <row r="2">
          <cell r="B2">
            <v>423000</v>
          </cell>
        </row>
      </sheetData>
      <sheetData sheetId="167">
        <row r="2">
          <cell r="B2">
            <v>423000</v>
          </cell>
        </row>
      </sheetData>
      <sheetData sheetId="168">
        <row r="2">
          <cell r="B2">
            <v>423000</v>
          </cell>
        </row>
      </sheetData>
      <sheetData sheetId="169">
        <row r="2">
          <cell r="B2">
            <v>423000</v>
          </cell>
        </row>
      </sheetData>
      <sheetData sheetId="170">
        <row r="2">
          <cell r="B2">
            <v>423000</v>
          </cell>
        </row>
      </sheetData>
      <sheetData sheetId="171">
        <row r="2">
          <cell r="B2">
            <v>423000</v>
          </cell>
        </row>
      </sheetData>
      <sheetData sheetId="172">
        <row r="2">
          <cell r="B2">
            <v>423000</v>
          </cell>
        </row>
      </sheetData>
      <sheetData sheetId="173">
        <row r="2">
          <cell r="B2">
            <v>423000</v>
          </cell>
        </row>
      </sheetData>
      <sheetData sheetId="174">
        <row r="2">
          <cell r="B2">
            <v>423000</v>
          </cell>
        </row>
      </sheetData>
      <sheetData sheetId="175">
        <row r="2">
          <cell r="B2">
            <v>423000</v>
          </cell>
        </row>
      </sheetData>
      <sheetData sheetId="176">
        <row r="2">
          <cell r="B2">
            <v>423000</v>
          </cell>
        </row>
      </sheetData>
      <sheetData sheetId="177">
        <row r="2">
          <cell r="B2">
            <v>423000</v>
          </cell>
        </row>
      </sheetData>
      <sheetData sheetId="178">
        <row r="2">
          <cell r="B2">
            <v>423000</v>
          </cell>
        </row>
      </sheetData>
      <sheetData sheetId="179">
        <row r="2">
          <cell r="B2">
            <v>423000</v>
          </cell>
        </row>
      </sheetData>
      <sheetData sheetId="180">
        <row r="2">
          <cell r="B2">
            <v>423000</v>
          </cell>
        </row>
      </sheetData>
      <sheetData sheetId="181">
        <row r="2">
          <cell r="B2">
            <v>423000</v>
          </cell>
        </row>
      </sheetData>
      <sheetData sheetId="182">
        <row r="2">
          <cell r="B2">
            <v>423000</v>
          </cell>
        </row>
      </sheetData>
      <sheetData sheetId="183">
        <row r="2">
          <cell r="B2">
            <v>423000</v>
          </cell>
        </row>
      </sheetData>
      <sheetData sheetId="184">
        <row r="2">
          <cell r="B2">
            <v>423000</v>
          </cell>
        </row>
      </sheetData>
      <sheetData sheetId="185">
        <row r="2">
          <cell r="B2">
            <v>423000</v>
          </cell>
        </row>
      </sheetData>
      <sheetData sheetId="186">
        <row r="2">
          <cell r="B2">
            <v>423000</v>
          </cell>
        </row>
      </sheetData>
      <sheetData sheetId="187">
        <row r="2">
          <cell r="B2">
            <v>423000</v>
          </cell>
        </row>
      </sheetData>
      <sheetData sheetId="188">
        <row r="2">
          <cell r="B2">
            <v>423000</v>
          </cell>
        </row>
      </sheetData>
      <sheetData sheetId="189">
        <row r="2">
          <cell r="B2">
            <v>423000</v>
          </cell>
        </row>
      </sheetData>
      <sheetData sheetId="190">
        <row r="2">
          <cell r="B2">
            <v>423000</v>
          </cell>
        </row>
      </sheetData>
      <sheetData sheetId="191">
        <row r="2">
          <cell r="B2">
            <v>423000</v>
          </cell>
        </row>
      </sheetData>
      <sheetData sheetId="192">
        <row r="2">
          <cell r="B2">
            <v>423000</v>
          </cell>
        </row>
      </sheetData>
      <sheetData sheetId="193">
        <row r="2">
          <cell r="B2">
            <v>423000</v>
          </cell>
        </row>
      </sheetData>
      <sheetData sheetId="194">
        <row r="2">
          <cell r="B2">
            <v>423000</v>
          </cell>
        </row>
      </sheetData>
      <sheetData sheetId="195">
        <row r="2">
          <cell r="B2">
            <v>423000</v>
          </cell>
        </row>
      </sheetData>
      <sheetData sheetId="196">
        <row r="2">
          <cell r="B2">
            <v>423000</v>
          </cell>
        </row>
      </sheetData>
      <sheetData sheetId="197">
        <row r="2">
          <cell r="B2">
            <v>423000</v>
          </cell>
        </row>
      </sheetData>
      <sheetData sheetId="198">
        <row r="2">
          <cell r="B2">
            <v>423000</v>
          </cell>
        </row>
      </sheetData>
      <sheetData sheetId="199">
        <row r="2">
          <cell r="B2">
            <v>423000</v>
          </cell>
        </row>
      </sheetData>
      <sheetData sheetId="200">
        <row r="2">
          <cell r="B2">
            <v>423000</v>
          </cell>
        </row>
      </sheetData>
      <sheetData sheetId="201">
        <row r="2">
          <cell r="B2">
            <v>423000</v>
          </cell>
        </row>
      </sheetData>
      <sheetData sheetId="202">
        <row r="2">
          <cell r="B2">
            <v>423000</v>
          </cell>
        </row>
      </sheetData>
      <sheetData sheetId="203">
        <row r="2">
          <cell r="B2">
            <v>423000</v>
          </cell>
        </row>
      </sheetData>
      <sheetData sheetId="204">
        <row r="2">
          <cell r="B2">
            <v>423000</v>
          </cell>
        </row>
      </sheetData>
      <sheetData sheetId="205">
        <row r="2">
          <cell r="B2">
            <v>423000</v>
          </cell>
        </row>
      </sheetData>
      <sheetData sheetId="206">
        <row r="2">
          <cell r="B2">
            <v>423000</v>
          </cell>
        </row>
      </sheetData>
      <sheetData sheetId="207">
        <row r="2">
          <cell r="B2">
            <v>423000</v>
          </cell>
        </row>
      </sheetData>
      <sheetData sheetId="208">
        <row r="2">
          <cell r="B2">
            <v>423000</v>
          </cell>
        </row>
      </sheetData>
      <sheetData sheetId="209">
        <row r="2">
          <cell r="B2">
            <v>423000</v>
          </cell>
        </row>
      </sheetData>
      <sheetData sheetId="210">
        <row r="2">
          <cell r="B2">
            <v>423000</v>
          </cell>
        </row>
      </sheetData>
      <sheetData sheetId="211">
        <row r="2">
          <cell r="B2">
            <v>423000</v>
          </cell>
        </row>
      </sheetData>
      <sheetData sheetId="212">
        <row r="2">
          <cell r="B2">
            <v>423000</v>
          </cell>
        </row>
      </sheetData>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ow r="2">
          <cell r="B2">
            <v>423000</v>
          </cell>
        </row>
      </sheetData>
      <sheetData sheetId="232">
        <row r="2">
          <cell r="B2">
            <v>423000</v>
          </cell>
        </row>
      </sheetData>
      <sheetData sheetId="233">
        <row r="2">
          <cell r="B2">
            <v>423000</v>
          </cell>
        </row>
      </sheetData>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ow r="2">
          <cell r="B2">
            <v>423000</v>
          </cell>
        </row>
      </sheetData>
      <sheetData sheetId="277" refreshError="1"/>
      <sheetData sheetId="278" refreshError="1"/>
      <sheetData sheetId="279" refreshError="1"/>
      <sheetData sheetId="280" refreshError="1"/>
      <sheetData sheetId="281" refreshError="1"/>
      <sheetData sheetId="282">
        <row r="2">
          <cell r="B2">
            <v>423000</v>
          </cell>
        </row>
      </sheetData>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ow r="2">
          <cell r="B2">
            <v>423000</v>
          </cell>
        </row>
      </sheetData>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sheetData sheetId="317">
        <row r="2">
          <cell r="B2">
            <v>423000</v>
          </cell>
        </row>
      </sheetData>
      <sheetData sheetId="318">
        <row r="2">
          <cell r="B2">
            <v>423000</v>
          </cell>
        </row>
      </sheetData>
      <sheetData sheetId="319">
        <row r="2">
          <cell r="B2">
            <v>423000</v>
          </cell>
        </row>
      </sheetData>
      <sheetData sheetId="320" refreshError="1"/>
      <sheetData sheetId="321">
        <row r="2">
          <cell r="B2">
            <v>423000</v>
          </cell>
        </row>
      </sheetData>
      <sheetData sheetId="322">
        <row r="2">
          <cell r="B2">
            <v>423000</v>
          </cell>
        </row>
      </sheetData>
      <sheetData sheetId="323"/>
      <sheetData sheetId="324"/>
      <sheetData sheetId="325">
        <row r="2">
          <cell r="B2">
            <v>423000</v>
          </cell>
        </row>
      </sheetData>
      <sheetData sheetId="326"/>
      <sheetData sheetId="327">
        <row r="2">
          <cell r="B2">
            <v>423000</v>
          </cell>
        </row>
      </sheetData>
      <sheetData sheetId="328">
        <row r="2">
          <cell r="B2">
            <v>423000</v>
          </cell>
        </row>
      </sheetData>
      <sheetData sheetId="329">
        <row r="2">
          <cell r="B2">
            <v>423000</v>
          </cell>
        </row>
      </sheetData>
      <sheetData sheetId="330">
        <row r="2">
          <cell r="B2">
            <v>423000</v>
          </cell>
        </row>
      </sheetData>
      <sheetData sheetId="331">
        <row r="2">
          <cell r="B2">
            <v>423000</v>
          </cell>
        </row>
      </sheetData>
      <sheetData sheetId="332">
        <row r="2">
          <cell r="B2">
            <v>423000</v>
          </cell>
        </row>
      </sheetData>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ow r="2">
          <cell r="B2">
            <v>423000</v>
          </cell>
        </row>
      </sheetData>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sheetData sheetId="484"/>
      <sheetData sheetId="485"/>
      <sheetData sheetId="486"/>
      <sheetData sheetId="487"/>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bay"/>
      <sheetName val="sept 01-07"/>
      <sheetName val="sept"/>
      <sheetName val="NERACA DAYA"/>
      <sheetName val="Sheet3"/>
      <sheetName val="TRANS"/>
      <sheetName val="Instalasi"/>
      <sheetName val="prod03"/>
      <sheetName val="JML MDU"/>
      <sheetName val="1.b Pola Operasi"/>
      <sheetName val="Asumsi"/>
      <sheetName val="HarJabor(12C2)"/>
      <sheetName val="REN-DMA-09"/>
      <sheetName val="W-NAD"/>
      <sheetName val="Sheet6"/>
      <sheetName val="DES2003"/>
      <sheetName val="INLAND FACTOR DISTANCE"/>
      <sheetName val="Inv_MALUKU"/>
      <sheetName val="Inv_NAD"/>
      <sheetName val="Inv_SUMUT"/>
      <sheetName val="Inv_RIAU"/>
      <sheetName val="Inv_SUMBAR"/>
      <sheetName val="Inv_S2JB"/>
      <sheetName val="Inv_LAMPUNG"/>
      <sheetName val="Inv_KITLUR SUMBAGUT"/>
      <sheetName val="Inv_KITLUR SUMBAGSEL"/>
      <sheetName val="Inv_KALBAR"/>
      <sheetName val="Inv_SULUTENGGO"/>
      <sheetName val="Inv_SULSELRA"/>
      <sheetName val="Inv_NTB"/>
      <sheetName val="Inv_KALTIM"/>
      <sheetName val="Inv_KALSELTENG"/>
      <sheetName val="DATA-BASE SUTT"/>
      <sheetName val="Grafik Wil"/>
      <sheetName val="Cover"/>
      <sheetName val="Kpg"/>
      <sheetName val="scada 2001"/>
      <sheetName val="Pry"/>
      <sheetName val="Gab.Cab"/>
      <sheetName val="DENPASAR"/>
      <sheetName val="blk"/>
      <sheetName val="Krn"/>
      <sheetName val="Ksg"/>
      <sheetName val="skm"/>
      <sheetName val="UPpry"/>
      <sheetName val="Spt"/>
      <sheetName val="KKN"/>
      <sheetName val="KLP"/>
      <sheetName val="KSN"/>
      <sheetName val="NBL"/>
      <sheetName val="PLB"/>
      <sheetName val="RYN"/>
      <sheetName val="TLK"/>
      <sheetName val="Pbn"/>
      <sheetName val="target"/>
      <sheetName val="NRCPTK01"/>
      <sheetName val="RESUME"/>
      <sheetName val="SUTT"/>
      <sheetName val="aruskas"/>
      <sheetName val="Hal-1"/>
    </sheetNames>
    <sheetDataSet>
      <sheetData sheetId="0" refreshError="1"/>
      <sheetData sheetId="1"/>
      <sheetData sheetId="2" refreshError="1">
        <row r="68">
          <cell r="I68">
            <v>58.13</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RVEY BAHAN"/>
      <sheetName val="UPAH DAN BAHAN"/>
      <sheetName val="PEKERJAAN"/>
      <sheetName val="ANALISA"/>
      <sheetName val="MenuUtama"/>
      <sheetName val="Penjelasan"/>
      <sheetName val="Harga Satuan"/>
      <sheetName val="HSBGN"/>
      <sheetName val="Konversi"/>
      <sheetName val="Perhitungan"/>
      <sheetName val="Perhitungan Pagar"/>
      <sheetName val="Tabel Sederhana"/>
      <sheetName val="Tabel TdkSederhana"/>
      <sheetName val="Tabel Khusus"/>
      <sheetName val="ca"/>
      <sheetName val="prod03"/>
      <sheetName val="NRCPTK01"/>
      <sheetName val="HS Konst 2017"/>
      <sheetName val="PkRp"/>
      <sheetName val="REKAP"/>
      <sheetName val="351BQMCN"/>
    </sheetNames>
    <sheetDataSet>
      <sheetData sheetId="0" refreshError="1"/>
      <sheetData sheetId="1" refreshError="1">
        <row r="26">
          <cell r="E26">
            <v>78000</v>
          </cell>
        </row>
        <row r="201">
          <cell r="E201">
            <v>41000</v>
          </cell>
        </row>
        <row r="284">
          <cell r="E284">
            <v>330000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Neraca Changes"/>
      <sheetName val="Laba Rugi Changes"/>
      <sheetName val="Investasi Changes"/>
      <sheetName val="Cover"/>
      <sheetName val="Daftar Isi"/>
      <sheetName val="Asumsi"/>
      <sheetName val="PTKU"/>
      <sheetName val="LabaRugi Unsur"/>
      <sheetName val="LabaRugi Fungsi"/>
      <sheetName val="Penjelas"/>
      <sheetName val="JualGTarif(11A)"/>
      <sheetName val="PendOpLain(11B)"/>
      <sheetName val="IkhtisarBiop(12.0)"/>
      <sheetName val="PembelianiTL(12A1"/>
      <sheetName val="SewaPemb(12A2)"/>
      <sheetName val="BBMJenis(12B1)"/>
      <sheetName val="ProduksiTL(12B2)"/>
      <sheetName val="HarMat(12C1)"/>
      <sheetName val="HarJabor(12C2)"/>
      <sheetName val="BBaku(12C3)"/>
      <sheetName val="BPeg-F(12D1)"/>
      <sheetName val="Bipeg-U(12D2)"/>
      <sheetName val="BOLain(12E1)"/>
      <sheetName val="BOLain(12E2)"/>
      <sheetName val="PendaLuOp(13)"/>
      <sheetName val="BiLuOp(14)"/>
      <sheetName val="BiPinjamin(15)"/>
      <sheetName val="PenjTL(18)"/>
      <sheetName val="LabaRugi Lainnya 2005(20)"/>
      <sheetName val="LabaRugi Unsur2004(21A)"/>
      <sheetName val="LabaRugi Fungsi2004(21B)"/>
      <sheetName val="000000"/>
      <sheetName val="Menu"/>
      <sheetName val="Periode"/>
      <sheetName val="DaftarIsi"/>
      <sheetName val="Neraca"/>
      <sheetName val="LabaRugi"/>
      <sheetName val="BukuBesar"/>
      <sheetName val="NRC-Unit"/>
      <sheetName val="LRU-Unit"/>
      <sheetName val="Perubahan Baru"/>
      <sheetName val="L-R"/>
      <sheetName val="NRC"/>
      <sheetName val="PerhitunganKinKeu_kit"/>
      <sheetName val="target_penunjang"/>
      <sheetName val="target_kit"/>
      <sheetName val="DAFISI"/>
      <sheetName val="Jelas"/>
      <sheetName val="LR"/>
      <sheetName val="LR_F"/>
      <sheetName val="Arus_Kas"/>
      <sheetName val="RE"/>
      <sheetName val="Cat"/>
      <sheetName val="L1_1"/>
      <sheetName val="L1_2"/>
      <sheetName val="L1_3"/>
      <sheetName val="L1_4"/>
      <sheetName val="L1_5"/>
      <sheetName val="L1_6"/>
      <sheetName val="L1_7"/>
      <sheetName val="L1_8"/>
      <sheetName val="L1_9"/>
      <sheetName val="L2_1"/>
      <sheetName val="L2_2"/>
      <sheetName val="L2_3"/>
      <sheetName val="L2_4"/>
      <sheetName val="L_2_4b"/>
      <sheetName val="L2_5"/>
      <sheetName val="L2_6"/>
      <sheetName val="L3_1"/>
      <sheetName val="L3_2"/>
      <sheetName val="L3_3"/>
      <sheetName val="L3_4"/>
      <sheetName val="L3_5"/>
      <sheetName val="L_4"/>
      <sheetName val="L_4_1"/>
      <sheetName val="L_5"/>
      <sheetName val="L_6"/>
      <sheetName val="L_7"/>
      <sheetName val="L_8a"/>
      <sheetName val="L_8b"/>
      <sheetName val="L_9"/>
      <sheetName val="L_10"/>
      <sheetName val="L_11"/>
      <sheetName val="L_12"/>
      <sheetName val="L_13"/>
      <sheetName val="L_14"/>
      <sheetName val="L_14b"/>
      <sheetName val="L_15"/>
      <sheetName val="L_16"/>
      <sheetName val="L_17"/>
      <sheetName val="L_18"/>
      <sheetName val="L_19"/>
      <sheetName val="L_20_1"/>
      <sheetName val="L_20_2"/>
      <sheetName val="L_21"/>
      <sheetName val="L_22"/>
      <sheetName val="L_23"/>
      <sheetName val="L_24"/>
      <sheetName val="L_25"/>
      <sheetName val="L_26"/>
      <sheetName val="L_27"/>
      <sheetName val="L_27_1"/>
      <sheetName val="L_27_2"/>
      <sheetName val="L_28a"/>
      <sheetName val="L_28b"/>
      <sheetName val="L_28c"/>
      <sheetName val="L_29"/>
      <sheetName val="GABUNGAN"/>
      <sheetName val="Sheet1"/>
      <sheetName val="Sheet2"/>
      <sheetName val="Sheet3"/>
      <sheetName val="000"/>
      <sheetName val="100"/>
      <sheetName val="001"/>
      <sheetName val="BB2000"/>
      <sheetName val="LK2001"/>
      <sheetName val="KK2000"/>
      <sheetName val="CF2000"/>
      <sheetName val="BB2001"/>
      <sheetName val="KK2001"/>
      <sheetName val="CF2001"/>
      <sheetName val="CFAnggaran"/>
      <sheetName val="SPDana"/>
      <sheetName val="CFLK2001"/>
      <sheetName val="UshDebtw101"/>
      <sheetName val="UshDeb00"/>
      <sheetName val="UshDeb03001"/>
      <sheetName val="L"/>
      <sheetName val="TUL III-09"/>
      <sheetName val="FAKTORMWHJUAL (2)"/>
      <sheetName val="FAKTORMWHJUAL"/>
      <sheetName val="Submission Form"/>
      <sheetName val="Feuil2"/>
      <sheetName val="XL4Test5"/>
      <sheetName val="ANALISABBM"/>
      <sheetName val="NR"/>
      <sheetName val="CF"/>
      <sheetName val="PSO2005"/>
      <sheetName val="PENJ2005"/>
      <sheetName val="HPP"/>
      <sheetName val="KOKIN"/>
      <sheetName val="K2004"/>
      <sheetName val="SALDO KAS"/>
      <sheetName val="SBDN"/>
      <sheetName val="PEREK"/>
      <sheetName val="PSO2004"/>
      <sheetName val="INV-T"/>
      <sheetName val="datNR"/>
      <sheetName val="BBM"/>
      <sheetName val="datLR"/>
      <sheetName val="PENJ2004"/>
      <sheetName val="L6"/>
      <sheetName val="L6l"/>
      <sheetName val="IPP VOLUME"/>
      <sheetName val="HPP04"/>
      <sheetName val="STAT"/>
      <sheetName val="PPSUB"/>
      <sheetName val="SUBhpp"/>
      <sheetName val="LRA"/>
      <sheetName val="NRA"/>
      <sheetName val="LRA1"/>
      <sheetName val="LRU05"/>
      <sheetName val="LRU04"/>
      <sheetName val="LRBACEH"/>
      <sheetName val="Lamp"/>
      <sheetName val="LISWAS"/>
      <sheetName val="PenBP"/>
      <sheetName val="PSUSUT"/>
      <sheetName val="BDOP5"/>
      <sheetName val="ad51"/>
      <sheetName val="ad52"/>
      <sheetName val="SewD"/>
      <sheetName val="LMNR"/>
      <sheetName val="JKP"/>
      <sheetName val="AKT"/>
      <sheetName val="LM1NR"/>
      <sheetName val="NRU"/>
      <sheetName val="DRNRU"/>
      <sheetName val="datBAB"/>
      <sheetName val="FUNGSI"/>
      <sheetName val="Rp.kWh"/>
      <sheetName val="L1"/>
      <sheetName val="L2"/>
      <sheetName val="L3"/>
      <sheetName val="Pembelian"/>
      <sheetName val="L5"/>
      <sheetName val="L7"/>
      <sheetName val="L8"/>
      <sheetName val="L9"/>
      <sheetName val="Resume"/>
      <sheetName val="ONK"/>
      <sheetName val="PembelianL"/>
      <sheetName val="SewaDL"/>
      <sheetName val="PENDAPATAN"/>
      <sheetName val="HAR"/>
      <sheetName val="HRT1"/>
      <sheetName val="L11PEG"/>
      <sheetName val="PEG"/>
      <sheetName val="datPEG"/>
      <sheetName val="L12ADM"/>
      <sheetName val="ADM"/>
      <sheetName val="ADM05"/>
      <sheetName val="BDOP"/>
      <sheetName val="BDOP1"/>
      <sheetName val="datBDOP"/>
      <sheetName val="DLOP"/>
      <sheetName val="DLOP1"/>
      <sheetName val="L21"/>
      <sheetName val="INF-UN"/>
      <sheetName val="Piutang"/>
      <sheetName val="datpen"/>
      <sheetName val="L4"/>
      <sheetName val="DATAVARIABEL"/>
      <sheetName val="KINERJA"/>
      <sheetName val="SPDN"/>
      <sheetName val="CASHFLOW"/>
      <sheetName val="PEREQ"/>
      <sheetName val="PPem"/>
      <sheetName val="LRANG"/>
      <sheetName val="NRANG"/>
      <sheetName val="ROE"/>
      <sheetName val="PenTL"/>
      <sheetName val="PenGol"/>
      <sheetName val="SalesUnit"/>
      <sheetName val="KVAGOL"/>
      <sheetName val="PendBP"/>
      <sheetName val="Ongkos Angkut"/>
      <sheetName val="Pendukung"/>
      <sheetName val="OIL"/>
      <sheetName val="AOHAR"/>
      <sheetName val="POLain"/>
      <sheetName val="Dana"/>
      <sheetName val="CFBulanan"/>
      <sheetName val="Inv-SD"/>
      <sheetName val="INVES-F"/>
      <sheetName val="NRCunit2004"/>
      <sheetName val="LRUnit2004"/>
      <sheetName val="BiAdm"/>
      <sheetName val="adm_dat"/>
      <sheetName val="SewaD"/>
      <sheetName val="DEPRES"/>
      <sheetName val="Revaldll"/>
      <sheetName val="BAB Lainnya"/>
      <sheetName val="LISWAS4"/>
      <sheetName val="CashBudget"/>
      <sheetName val="DataLR"/>
      <sheetName val="DataNRC"/>
      <sheetName val="F-KIT"/>
      <sheetName val="F-DIST"/>
      <sheetName val="RISD"/>
      <sheetName val="pelanggan"/>
      <sheetName val="investasi"/>
      <sheetName val="sfc&amp;hrgbbm"/>
      <sheetName val="biayabbm"/>
      <sheetName val="PRODUKSI"/>
      <sheetName val="penjualantl"/>
      <sheetName val="ekuitas"/>
      <sheetName val="neracatlub"/>
      <sheetName val="neracatl"/>
      <sheetName val="lkbiayabbm"/>
      <sheetName val="pinjaman"/>
      <sheetName val="W-NAD"/>
      <sheetName val="W-SU"/>
      <sheetName val="W-SB"/>
      <sheetName val="W-R"/>
      <sheetName val="W-SJB"/>
      <sheetName val="W-L"/>
      <sheetName val="W-BB"/>
      <sheetName val="W-KB"/>
      <sheetName val="W-KST"/>
      <sheetName val="W-KT"/>
      <sheetName val="W-SUT"/>
      <sheetName val="W-SSR"/>
      <sheetName val="W-M"/>
      <sheetName val="W-P"/>
      <sheetName val="W-NTB"/>
      <sheetName val="W-NTT"/>
      <sheetName val="D-B"/>
      <sheetName val="D-JTM"/>
      <sheetName val="D-JTG"/>
      <sheetName val="D-JBB"/>
      <sheetName val="D-JRT"/>
      <sheetName val="K-SBU"/>
      <sheetName val="K-SBS"/>
      <sheetName val="P3B-J"/>
      <sheetName val="P3B-S"/>
      <sheetName val="JPP"/>
      <sheetName val="JE"/>
      <sheetName val="JP"/>
      <sheetName val="JMK"/>
      <sheetName val="JS"/>
      <sheetName val="PP"/>
      <sheetName val="KP"/>
      <sheetName val="P-SA"/>
      <sheetName val="P-SSR"/>
      <sheetName val="P-JBN"/>
      <sheetName val="P-S"/>
      <sheetName val="P-K"/>
      <sheetName val="K-TJ"/>
      <sheetName val="K-MTR"/>
      <sheetName val="K-CLG"/>
      <sheetName val="PJB"/>
      <sheetName val="IP"/>
      <sheetName val="BTM"/>
      <sheetName val="ICP"/>
      <sheetName val="PLN E"/>
      <sheetName val="PLN TRK"/>
      <sheetName val="REK WIL"/>
      <sheetName val="REK DIS"/>
      <sheetName val="REK KP"/>
      <sheetName val="REK JP"/>
      <sheetName val="REK PIK"/>
      <sheetName val="REK AP"/>
      <sheetName val="REKAP"/>
      <sheetName val="REKAP UNIT 1"/>
      <sheetName val="RIP 1"/>
      <sheetName val="RKAI 1"/>
      <sheetName val="RISD 1"/>
      <sheetName val="RIP"/>
      <sheetName val="RKAI"/>
      <sheetName val="DAF PROY"/>
      <sheetName val="Laba Rugi"/>
      <sheetName val="00000000"/>
      <sheetName val="By Non HPP"/>
      <sheetName val="Beban-Usaha"/>
      <sheetName val="LK2004"/>
      <sheetName val="DPN"/>
      <sheetName val="AT 2004"/>
      <sheetName val="Biaya&amp;NrcKWh"/>
      <sheetName val="NE"/>
      <sheetName val="Perhit.HPP"/>
      <sheetName val="GambarB"/>
      <sheetName val="Subsidi"/>
      <sheetName val="Cair Subs"/>
      <sheetName val="000001"/>
      <sheetName val="W1"/>
      <sheetName val="W2"/>
      <sheetName val="W3"/>
      <sheetName val="W4"/>
      <sheetName val="W5"/>
      <sheetName val="W6"/>
      <sheetName val="W7"/>
      <sheetName val="W8"/>
      <sheetName val="W9"/>
      <sheetName val="W10"/>
      <sheetName val="w11"/>
      <sheetName val="batam"/>
      <sheetName val="kitut"/>
      <sheetName val="kitsel"/>
      <sheetName val="GABWIL"/>
      <sheetName val="JATIM"/>
      <sheetName val="JATENG"/>
      <sheetName val="JABAR"/>
      <sheetName val="dki"/>
      <sheetName val="P3B"/>
      <sheetName val="BENGKEL"/>
      <sheetName val="GABDIS"/>
      <sheetName val="DKP"/>
      <sheetName val="LMK"/>
      <sheetName val="JASDIK"/>
      <sheetName val="PPE"/>
      <sheetName val="pusat"/>
      <sheetName val="PENGUS"/>
      <sheetName val="DAK"/>
      <sheetName val="HOLDING"/>
      <sheetName val="PJB1"/>
      <sheetName val="PJB2"/>
      <sheetName val="ANAK"/>
      <sheetName val="KONSOLIDASI"/>
      <sheetName val="a"/>
      <sheetName val="kali-2000"/>
      <sheetName val="kali-2001"/>
      <sheetName val="Sheet4"/>
      <sheetName val="Sheet5"/>
      <sheetName val="Sheet6"/>
      <sheetName val="Sheet7"/>
      <sheetName val="ubay"/>
      <sheetName val="sept 01-07"/>
      <sheetName val="sept"/>
      <sheetName val="NRCPTK01"/>
      <sheetName val="NRCKTP01"/>
      <sheetName val="NRCPTS01"/>
      <sheetName val="NRCSKW01"/>
      <sheetName val="NRCSGU01"/>
      <sheetName val="NRC-STG"/>
      <sheetName val="NRCSBS01"/>
      <sheetName val="Dialog"/>
      <sheetName val="Factor"/>
      <sheetName val="Container"/>
      <sheetName val="GenlistHI"/>
      <sheetName val="Genlist RPTL DES'03"/>
      <sheetName val="GenlistLO"/>
      <sheetName val="Genlist RPTL SEP'03"/>
      <sheetName val="Inv_NAD"/>
      <sheetName val="Inv_SUMUT"/>
      <sheetName val="Inv_RIAU"/>
      <sheetName val="Inv_SUMBAR"/>
      <sheetName val="Inv_S2JB"/>
      <sheetName val="Inv_LAMPUNG"/>
      <sheetName val="Inv_BABEL"/>
      <sheetName val="Inv_KITLUR SUMBAGUT"/>
      <sheetName val="Inv_KITLUR SUMBAGSEL"/>
      <sheetName val="Summary SUMATRA"/>
      <sheetName val="Inv_KALBAR"/>
      <sheetName val="Inv_KALTIM"/>
      <sheetName val="Inv_KALSELTENG"/>
      <sheetName val="Summary KALIMANTAN"/>
      <sheetName val="Inv_SULUTENGGO"/>
      <sheetName val="Inv_SULSELRA"/>
      <sheetName val="Summary SULAWESI"/>
      <sheetName val="Inv_NTB"/>
      <sheetName val="Inv_NTT"/>
      <sheetName val="Inv_MALUKU"/>
      <sheetName val="Module1"/>
      <sheetName val="Module2"/>
      <sheetName val="Module5"/>
      <sheetName val="Inv_PAPUA"/>
      <sheetName val="Inv_OUTSIDE JAVA"/>
      <sheetName val="Summary LUAR JAWA"/>
      <sheetName val="KMS-DIS5"/>
      <sheetName val="Amandemen-2004"/>
      <sheetName val="List"/>
      <sheetName val="Selisih Prod"/>
      <sheetName val="NerSubsis"/>
      <sheetName val="Sw&amp;Bl"/>
      <sheetName val="Tap2006"/>
      <sheetName val="SelCpy"/>
      <sheetName val="rkap2007"/>
      <sheetName val="TaraKalor"/>
      <sheetName val="Catatan"/>
      <sheetName val="Uraian"/>
      <sheetName val="Sampul"/>
      <sheetName val="Chek"/>
      <sheetName val="kCal"/>
      <sheetName val="HitBln"/>
      <sheetName val="BBkr"/>
      <sheetName val="TRANS"/>
      <sheetName val="TABEL"/>
      <sheetName val="GAJI"/>
      <sheetName val="THR "/>
      <sheetName val="CUTI"/>
      <sheetName val="Kontrol"/>
      <sheetName val="Eliminasi"/>
      <sheetName val="JurnalDKP"/>
      <sheetName val="ReklasH"/>
      <sheetName val="ReklasKons"/>
      <sheetName val="ReklasAnak"/>
      <sheetName val="Utpiut"/>
      <sheetName val="LRUNIT"/>
      <sheetName val="Jurnal"/>
      <sheetName val="laba-rugi-pst"/>
      <sheetName val="nrc~ttd"/>
      <sheetName val="lr~trw"/>
      <sheetName val="laba-rugi-pst-PER-TRW"/>
      <sheetName val="LR-1"/>
      <sheetName val="nrctrw"/>
      <sheetName val="LR-5"/>
      <sheetName val="NRC-5"/>
      <sheetName val="KIT"/>
      <sheetName val="prod"/>
      <sheetName val="penjTL"/>
      <sheetName val="pendTL"/>
      <sheetName val="juaL"/>
      <sheetName val="Pend. BP"/>
      <sheetName val="Pend LL"/>
      <sheetName val="ikh"/>
      <sheetName val="sewa"/>
      <sheetName val="bbm1"/>
      <sheetName val="har-Ins"/>
      <sheetName val="har-Sar"/>
      <sheetName val="har-sar1"/>
      <sheetName val="PEG1"/>
      <sheetName val="adm1"/>
      <sheetName val="PENYU"/>
      <sheetName val="pdptn"/>
      <sheetName val="pendby"/>
      <sheetName val="pen-l-usaha"/>
      <sheetName val="kasimp"/>
      <sheetName val="CF-2007"/>
      <sheetName val="V-ADID"/>
      <sheetName val="RASIO"/>
      <sheetName val="EKUITY"/>
      <sheetName val="10 Indikator"/>
      <sheetName val="pelumas"/>
      <sheetName val="mat~har"/>
      <sheetName val="mat~pdp"/>
      <sheetName val="lingkungan"/>
      <sheetName val="lhe"/>
      <sheetName val="ikhfungsi"/>
      <sheetName val="LR-3"/>
      <sheetName val="LK-RINCI"/>
      <sheetName val="NRC-1"/>
      <sheetName val="nrc~rinc"/>
      <sheetName val="NRC-3"/>
      <sheetName val="banding"/>
      <sheetName val="Pend."/>
      <sheetName val="beli"/>
      <sheetName val="ARUSKAS"/>
      <sheetName val="SUMBER-DANA"/>
      <sheetName val="Hit"/>
      <sheetName val="Peny"/>
      <sheetName val="CFAT"/>
      <sheetName val="CASF FLOW"/>
      <sheetName val="KINERJA1"/>
      <sheetName val="kinerja2"/>
      <sheetName val="kinerja3"/>
      <sheetName val="Ket"/>
      <sheetName val="Saldo"/>
      <sheetName val="Receipt"/>
      <sheetName val="Neraca Daya Sis TNT"/>
      <sheetName val="SE.11-BASKET"/>
      <sheetName val="TRANS (GAB)"/>
      <sheetName val="Resume RKAP"/>
      <sheetName val="RESUM-BASKET"/>
      <sheetName val="RESUM  DISBURSE"/>
      <sheetName val="Resum Prioritas"/>
      <sheetName val="RESUM "/>
      <sheetName val="DISBURSE"/>
      <sheetName val="TID"/>
      <sheetName val="TI"/>
      <sheetName val="FAS"/>
      <sheetName val="urgensi-basket 1"/>
      <sheetName val="urgensi-basket 2"/>
      <sheetName val="urgensi-basket 3"/>
      <sheetName val="urgensi-basket 4"/>
      <sheetName val="urgensi-basket 5"/>
      <sheetName val="urgensi-basket 6"/>
      <sheetName val="RESUME-UAI"/>
      <sheetName val="20607"/>
      <sheetName val="RESUME (2)"/>
      <sheetName val="REK. DISB"/>
      <sheetName val="FORM.A3 KIT"/>
      <sheetName val="FORM.A3 TL"/>
      <sheetName val="MURNI"/>
      <sheetName val="TANAH"/>
      <sheetName val="RESUME FORM.A3"/>
      <sheetName val="SKAT"/>
      <sheetName val="DESEMBER"/>
      <sheetName val="mix luncuran 2008Rev (3)"/>
      <sheetName val="Prioritas"/>
      <sheetName val="Acuan SK"/>
      <sheetName val="Data"/>
      <sheetName val="Data-1"/>
      <sheetName val="Hitung Tarif Grade Baru"/>
      <sheetName val="Hitung P1 dan P2 Final"/>
      <sheetName val="Acuan Peg Baru S2-S1-D3-D1"/>
      <sheetName val="Prediksi"/>
      <sheetName val="Cuti Tahunan"/>
      <sheetName val="Cuti Besar"/>
      <sheetName val="2 Windu"/>
      <sheetName val="3 Windu"/>
      <sheetName val="4 Windu"/>
      <sheetName val="Data Pensiun"/>
      <sheetName val="Pens. Normal "/>
      <sheetName val="ACUAN"/>
      <sheetName val="Tarif Grade"/>
      <sheetName val="Tarif Grade Transisi"/>
      <sheetName val="Tj. Posisi"/>
      <sheetName val="Cuti Thn"/>
      <sheetName val="Cuti Bsr"/>
      <sheetName val="Dua Windu"/>
      <sheetName val="Tiga Windu"/>
      <sheetName val="Empat Windu"/>
      <sheetName val="THR 1"/>
      <sheetName val="Iur Pem Kerja"/>
      <sheetName val="Beban Pajak"/>
      <sheetName val="Biaya Psrta &amp; Diklat"/>
      <sheetName val="Pkaian Dinas"/>
      <sheetName val="Perawatan Kesehatan"/>
      <sheetName val="Premi Piket"/>
      <sheetName val="Uang Lmbur"/>
      <sheetName val="Uang Mkn Lmbur"/>
      <sheetName val="BPFP (Utk Peg.yg Mutasi)"/>
      <sheetName val="Biaya Kepeg. Lainnya"/>
      <sheetName val="Data THR"/>
      <sheetName val="Rangkuman Data"/>
      <sheetName val="Angg 2010 Tahunan FINAL"/>
      <sheetName val="Angg 2010 Trw. FINAL"/>
      <sheetName val="Angg 2010 Bulanan FINAL"/>
      <sheetName val="THR Baru"/>
      <sheetName val="Data THR-1"/>
      <sheetName val="REKAP "/>
      <sheetName val="TUL309"/>
      <sheetName val="TSEGARA"/>
      <sheetName val="RANI"/>
      <sheetName val="TAIS"/>
      <sheetName val="MANNA"/>
      <sheetName val="KPH"/>
      <sheetName val="CURUP"/>
      <sheetName val="MAMAN"/>
      <sheetName val="ARMA"/>
      <sheetName val="MUKO"/>
      <sheetName val="BINTUHAN"/>
      <sheetName val="eval "/>
      <sheetName val="kwh"/>
      <sheetName val="REKAP_REKG"/>
      <sheetName val="GAB"/>
      <sheetName val="muko2"/>
      <sheetName val="OMZET "/>
      <sheetName val="MAP PERBULAN"/>
      <sheetName val="TEKNIK"/>
      <sheetName val="NON TEKNIK"/>
      <sheetName val="Evaluasi Teknik"/>
      <sheetName val="Evaluasi Non Teknik"/>
      <sheetName val="Perhitungan Saving"/>
      <sheetName val="POS 62"/>
      <sheetName val="POS 544"/>
      <sheetName val="CabangJambi"/>
      <sheetName val="EstCabangJambi 2005"/>
      <sheetName val="calcJMB2006"/>
      <sheetName val="calcJMB2005"/>
      <sheetName val="bbi2000"/>
      <sheetName val="100000"/>
      <sheetName val="Perubahan"/>
      <sheetName val="BiDitghkan"/>
      <sheetName val="PIUT-JP"/>
      <sheetName val="BDD&amp;UMLain"/>
      <sheetName val="DpsK3bln"/>
      <sheetName val="Dep3-12bln"/>
      <sheetName val="PiutLL"/>
      <sheetName val="Piut-Unsur"/>
      <sheetName val="HapusPiut"/>
      <sheetName val="PiutMacam"/>
      <sheetName val="MatHar"/>
      <sheetName val="BantuanLN"/>
      <sheetName val="AkunPenutup"/>
      <sheetName val="UtPiut-Anak"/>
      <sheetName val="DaftarBP"/>
      <sheetName val="HutBank-3"/>
      <sheetName val="UtBiProy"/>
      <sheetName val="UtangUsh"/>
      <sheetName val="UmurUtang"/>
      <sheetName val="UtangValas"/>
      <sheetName val="IuranPsPK"/>
      <sheetName val="UT-Pajak"/>
      <sheetName val="HutLain"/>
      <sheetName val="UtangBiaya"/>
      <sheetName val="JualGTarif"/>
      <sheetName val="PendOpLain"/>
      <sheetName val="IkhtisarBiop"/>
      <sheetName val="PembelianiTL"/>
      <sheetName val="SewaDis"/>
      <sheetName val="BBMJenis"/>
      <sheetName val="ProduksiTL"/>
      <sheetName val="HarMat"/>
      <sheetName val="HarJabor"/>
      <sheetName val="BPeg-F"/>
      <sheetName val="Bipeg-U"/>
      <sheetName val="BOLain"/>
      <sheetName val="PendaLuOp"/>
      <sheetName val="BiLuOp"/>
      <sheetName val="BiPinjaman"/>
      <sheetName val="SelisihKurs"/>
      <sheetName val="KursNota "/>
      <sheetName val="KursSend"/>
      <sheetName val="NrcKWh"/>
      <sheetName val="KOR-PAJAK"/>
      <sheetName val="KKIN"/>
      <sheetName val="LKIN"/>
      <sheetName val="AktivaTetap"/>
      <sheetName val="AkumAT"/>
      <sheetName val="TambahAT"/>
      <sheetName val="RinciSTP-Ush"/>
      <sheetName val="LawanKorAT"/>
      <sheetName val="PDP"/>
      <sheetName val="PDPKonstruksi"/>
      <sheetName val="PDPMaterial"/>
      <sheetName val="MutasiMaterial"/>
      <sheetName val="PDPPembMuka"/>
      <sheetName val="BiInves-Ikhtisar"/>
      <sheetName val="BiInves-Peg"/>
      <sheetName val="BIinves-OVH"/>
      <sheetName val="STP-PI"/>
      <sheetName val="LawanPDP"/>
      <sheetName val="ATTB"/>
      <sheetName val="AkumATTB"/>
      <sheetName val="RELOK-AT"/>
      <sheetName val="ATBM"/>
      <sheetName val="ReInKit"/>
      <sheetName val="ReInTran"/>
      <sheetName val="ReinDis"/>
      <sheetName val="PokokPJP"/>
      <sheetName val="PPJP-Valas"/>
      <sheetName val="Bikapsir"/>
      <sheetName val="PokokJPJT"/>
      <sheetName val="PokokJPJTValas"/>
      <sheetName val="BikapsirJT"/>
      <sheetName val="HutBunga"/>
      <sheetName val="HutBungaValas"/>
      <sheetName val="Gangguan S.D Juli 10 (2)"/>
      <sheetName val="Gangguan S.D Juli 10 (3)"/>
      <sheetName val="PENJELASAN"/>
      <sheetName val="DISBURSE SIDANG"/>
      <sheetName val="DISBURSE PER BULAN"/>
      <sheetName val="SKI-kontrak (3)"/>
      <sheetName val="SKI-kontrak (2)"/>
      <sheetName val="SKI-kontrak"/>
      <sheetName val="TRS"/>
      <sheetName val="TRS (2)"/>
      <sheetName val="R-BULANAN"/>
      <sheetName val="FORM A2-APLN"/>
      <sheetName val="FORM A1-APLN"/>
      <sheetName val="ANGGARAN (PAGU)"/>
      <sheetName val="ANGGARAN"/>
      <sheetName val="DISBURSE (PAGU)"/>
      <sheetName val="NR BULANAN"/>
      <sheetName val="triwulan"/>
      <sheetName val="FORM A3-APLN"/>
      <sheetName val="LUNCURAN 2009"/>
      <sheetName val="MINTASKI-288"/>
      <sheetName val="FORM-A3 FINAL (sesuai pagu)"/>
      <sheetName val="FORM-A3 FINAL(kebutuhan)"/>
      <sheetName val="SKI-(FINAL M)"/>
      <sheetName val="FORM-A3 FINAL(khusus trans) (2)"/>
      <sheetName val="FORM-A3 FINAL(khusus trans) "/>
      <sheetName val="FORM A3-APLN (PERCEPATAN)"/>
      <sheetName val="FORM A3-APLN "/>
      <sheetName val="FORM A3-APBN"/>
      <sheetName val="FORM-A4-APBN"/>
      <sheetName val="FORM A3-SLA"/>
      <sheetName val="FORM-A4-SLA"/>
      <sheetName val="REKAP RKAP "/>
      <sheetName val="REKAP RKAP  (2)"/>
      <sheetName val="AI (IS1)"/>
      <sheetName val="AI (IS2)(1)"/>
      <sheetName val="UNIT"/>
      <sheetName val="Perhitungan.Kin.Operasi"/>
      <sheetName val="H O P"/>
      <sheetName val="Perhitungan.Kin.Keuangan"/>
      <sheetName val="Perhitungan.Kin.Ads. PUKK"/>
      <sheetName val="Pengusahaan POINT"/>
      <sheetName val="LR-TRGT &amp; REAL _pnusysutanTUL3"/>
      <sheetName val="NRC _Target &amp;real non klp"/>
      <sheetName val="2003cab"/>
      <sheetName val="2003GAB"/>
      <sheetName val="2003ktgjh"/>
      <sheetName val="Rincian By Adminis"/>
      <sheetName val="Rincian Lain lain by Adm"/>
      <sheetName val="LabaRugi Lainnya 2007(20)"/>
      <sheetName val="LabaRugi Unsur2006(21A)"/>
      <sheetName val="LabaRugi Fungsi2006(21B)"/>
      <sheetName val="XXXXXXXX"/>
      <sheetName val="XXXXXXX0"/>
      <sheetName val="XXXXXXX1"/>
      <sheetName val="PRK"/>
      <sheetName val="CUTI TH"/>
      <sheetName val="WINDUAN 2"/>
      <sheetName val="WINDUAN 3"/>
      <sheetName val="WINDUAN 4"/>
      <sheetName val="PENSIUN"/>
      <sheetName val="Pensiun Normal"/>
      <sheetName val="THR"/>
      <sheetName val="Data Peg-Estimasi Angg 2005"/>
      <sheetName val="Gaji Dasar &amp; Index Daerah"/>
      <sheetName val="Tj. Rmh+Tj. Transp."/>
      <sheetName val="Tunj. Jabatan"/>
      <sheetName val="Cuti Tahunan "/>
      <sheetName val="Ct. Besar"/>
      <sheetName val="THR (baru)"/>
      <sheetName val="Iuran Pemb.Kerja"/>
      <sheetName val="Pajak"/>
      <sheetName val="Pakaian Dinas"/>
      <sheetName val="Rupa-rupa"/>
      <sheetName val="Uang Makan Lembur"/>
      <sheetName val="Biaya Diklat"/>
      <sheetName val="Rekap Total"/>
      <sheetName val="Usulan FINAL-1 Tahun"/>
      <sheetName val="TRIW+FUNGSI"/>
      <sheetName val="CASHFLOW-BULANAN"/>
      <sheetName val="MAT VALUE"/>
      <sheetName val="JASA-OS"/>
      <sheetName val="Instalasi"/>
      <sheetName val="TOTAL HAR-UNIT"/>
      <sheetName val="REKAP-MAT"/>
      <sheetName val="REKAP-JASA"/>
      <sheetName val="TOTAL-AO"/>
      <sheetName val="JASA"/>
      <sheetName val="MAT"/>
      <sheetName val="KANWIL"/>
      <sheetName val="BMASIN"/>
      <sheetName val="KBARU"/>
      <sheetName val="BARABAI"/>
      <sheetName val="PRAYA"/>
      <sheetName val="KPUAS"/>
      <sheetName val="SBTO"/>
      <sheetName val="APB"/>
      <sheetName val="S-ASAM2"/>
      <sheetName val="Cara"/>
      <sheetName val="Data Peg. per 1 Jan-2006"/>
      <sheetName val="Gaji Dasar"/>
      <sheetName val="Tj. Daerah"/>
      <sheetName val="Tj. Dasar"/>
      <sheetName val="Ct Th "/>
      <sheetName val="Ct.Bsr "/>
      <sheetName val="Iur Pemb Kerja"/>
      <sheetName val="Pajak "/>
      <sheetName val="Final - 1 Tahun"/>
      <sheetName val="Final - Triwulanan"/>
      <sheetName val="Final - Bulanan"/>
      <sheetName val="AI (IS2) (2)"/>
      <sheetName val="REK TRW (IS3)"/>
      <sheetName val="REK TRW (IS4)"/>
      <sheetName val="GABLUARJAWA1 (2)"/>
      <sheetName val="GABLUARJAWA2 (2)"/>
      <sheetName val="GABJAWA (2)"/>
      <sheetName val="GABUPUSAT (2)"/>
      <sheetName val="GABKONS (2)"/>
      <sheetName val="HOLDINGA (2)"/>
      <sheetName val="KONSOLIDASI (2)"/>
      <sheetName val="PRKAIDIST"/>
      <sheetName val="Tabel Istilah"/>
      <sheetName val="reconductr_SUTM_total"/>
      <sheetName val="BCR"/>
      <sheetName val="Cap Balance"/>
      <sheetName val="Pembebanan"/>
      <sheetName val="justifikasi"/>
      <sheetName val="tabel1"/>
      <sheetName val="tabel2"/>
      <sheetName val="IRR Manna"/>
      <sheetName val="Kamus"/>
      <sheetName val="Rekapitulasi"/>
      <sheetName val="Basket"/>
      <sheetName val="JTM"/>
      <sheetName val="JTR"/>
      <sheetName val="Gardu"/>
      <sheetName val="SR"/>
      <sheetName val="KWhmeter"/>
      <sheetName val="UAI"/>
      <sheetName val="Rekap000"/>
      <sheetName val="Basket000"/>
      <sheetName val="JTM000"/>
      <sheetName val="JTR000"/>
      <sheetName val="Gardu000"/>
      <sheetName val="SR000"/>
      <sheetName val="kWhmeter0"/>
      <sheetName val="UAI000"/>
      <sheetName val="Rincian Lain lain by Adm (2)"/>
      <sheetName val="LabaRugi Lainnya 2006(20)"/>
      <sheetName val="LAPORAN OAF-EAF"/>
      <sheetName val="IKP"/>
      <sheetName val="DATA 1"/>
      <sheetName val=" DATA 2"/>
      <sheetName val="DERATING 1"/>
      <sheetName val="DERATING 2"/>
      <sheetName val="OUTAGE 1"/>
      <sheetName val="OUTAGE2"/>
      <sheetName val="Table APJ"/>
      <sheetName val="Kinerja Unit Cetak"/>
      <sheetName val="PENGUSAHAAN HISTORY"/>
      <sheetName val="DATA PENGUSAHAAN"/>
      <sheetName val="PROYEKSI AO 2009"/>
      <sheetName val="PREDIKSI REALISASI AO 2008"/>
      <sheetName val="PROYEKSI AO 2009 REV"/>
      <sheetName val="PROYEKSI AO 2009 REV (2)"/>
      <sheetName val="PROYEKSI LABA-RUGI 2009"/>
      <sheetName val="PROYEKSI L-R 2009 Versi I"/>
      <sheetName val="PENGUSAHAAN 2009"/>
      <sheetName val="PROY L-R 2009 Ver I - II"/>
      <sheetName val="PROY AO 2009 Ver I-II"/>
      <sheetName val="PROYEKSI L-R 2009 Versi II"/>
      <sheetName val="PROYEKSI AO 2009 Versi I"/>
      <sheetName val="PROYEKSI AO 2009 Versi II"/>
      <sheetName val="MUK APJ"/>
      <sheetName val="MUK GM"/>
      <sheetName val="PENGUSAHAAN 2009 (4)"/>
      <sheetName val="PENGUSAHAAN 2009 (3)"/>
      <sheetName val="PENGUSAHAAN 2009 (2)"/>
      <sheetName val="PENGUSAHAAN 2008"/>
      <sheetName val="PROYEKSI LABA-RUGI 2009 REV"/>
      <sheetName val="AGENDA RAPIMPLUS"/>
      <sheetName val="JADWAL KOORDINASI"/>
      <sheetName val="MUK"/>
      <sheetName val="TATA TERTIB"/>
      <sheetName val="ROAD MAP DISTRIBUSI"/>
      <sheetName val="ROAD MAP NIAGA"/>
      <sheetName val="5.4 NIAGA"/>
      <sheetName val="Pendanaan 04"/>
      <sheetName val="Disclouse_04"/>
      <sheetName val="Draft Pendanaan Baru"/>
      <sheetName val="Piutang Denda Normal PK"/>
      <sheetName val="SKA Bunga Keterlambatan Iuran"/>
      <sheetName val="AlokBagHas"/>
      <sheetName val="lamp.2"/>
      <sheetName val="Piutang NormalPk"/>
      <sheetName val="KA-Normal Pemb.Kerja"/>
      <sheetName val="SKA Selisih Peny Aktuaria"/>
      <sheetName val="Iuran Normal PK Diterima Dim "/>
      <sheetName val="Piutang Normal Psrt"/>
      <sheetName val="KA-Normal Peserta"/>
      <sheetName val="Iuran Normal Pst Diterima Dim "/>
      <sheetName val="Piutang I. Tambahan"/>
      <sheetName val="AJE"/>
      <sheetName val="SKA Pemberi Kerja"/>
      <sheetName val="Iuran Tambahan Diterima Dimuka"/>
      <sheetName val="KA PEMBERI KERJA"/>
      <sheetName val="Bayar Kembali-PK"/>
      <sheetName val="Bayar Kembali-Psrt"/>
      <sheetName val="SKA Percepatan Def Solv"/>
      <sheetName val="Nam_Acc "/>
      <sheetName val="Disc Audit"/>
      <sheetName val="Pemby.Manf. Pens. Dimuka"/>
      <sheetName val="BayarPensiunBulanan"/>
      <sheetName val="BayarPensiun20%"/>
      <sheetName val="BayarPensiunSekaligus"/>
      <sheetName val="Utip Manf Pensiun"/>
      <sheetName val="Profile"/>
      <sheetName val="Chart Account"/>
      <sheetName val="GL_Account"/>
      <sheetName val="JK"/>
      <sheetName val="JB"/>
      <sheetName val="JM"/>
      <sheetName val="GL"/>
      <sheetName val="Notes BS"/>
      <sheetName val="BS"/>
      <sheetName val="PL"/>
      <sheetName val="WS"/>
      <sheetName val="Palopo Bermasalah"/>
      <sheetName val="Pere -Pare  Bermasalah"/>
      <sheetName val="Rekap Ptg"/>
      <sheetName val="Rincian Piutang"/>
      <sheetName val="Rekap Piutang Rincian"/>
      <sheetName val="Kode Nasabah"/>
      <sheetName val="Kumpul"/>
      <sheetName val="Data Sumber"/>
      <sheetName val="Rekap Piutang"/>
      <sheetName val="Rekap %"/>
      <sheetName val="Rekap Perwil"/>
      <sheetName val="Rkap"/>
      <sheetName val="Rekap Piutang Wil"/>
      <sheetName val="D Isi"/>
      <sheetName val="Targer &amp; Realisasi Penjualan"/>
      <sheetName val="Rencan &amp; Realisasi"/>
      <sheetName val="Perbandingan Penjualan"/>
      <sheetName val="Perbandinga Perbulan"/>
      <sheetName val="Realisasi Jual"/>
      <sheetName val="Ren Jual"/>
      <sheetName val="Analisa Cash &amp; Kredit"/>
      <sheetName val="Rekap posisi Piutang"/>
      <sheetName val="Transfer"/>
      <sheetName val="Rencana &amp; Realisasi Cash In"/>
      <sheetName val="Rekap % 1"/>
      <sheetName val="% PaK Hsn"/>
      <sheetName val="Rkap (2)"/>
      <sheetName val="Rekap Piut"/>
      <sheetName val="Rekap2"/>
      <sheetName val="REKAP PEND. NON OP &amp; BIA N AJUS"/>
      <sheetName val="REKAP BIAYA OPERASIONAL AJUST"/>
      <sheetName val="REKAP HPP AJUST"/>
      <sheetName val="REKAP LABA RUGI AJUST"/>
      <sheetName val="LABA RUGI WILAYAH AJUST"/>
      <sheetName val="LABA RUGI CETAK"/>
      <sheetName val="PERBANDINAGN 2001 2002"/>
      <sheetName val="GRAFIK PERCABANG AJUST"/>
      <sheetName val="GRAFIK PERCABANG"/>
      <sheetName val="GRAFIK PERBULAN AJUST"/>
      <sheetName val="GRAFIK PERBULAN"/>
      <sheetName val="REKAP PERBULAN AJUST"/>
      <sheetName val="REKAP PERCABANG AJUST"/>
      <sheetName val="REKAP BULAN BERJALAN AJUST"/>
      <sheetName val="REKAP BAHAN RAPAT KWARTAL I"/>
      <sheetName val="BAHAN RAPAT KWARTAL I"/>
      <sheetName val="SUL SEL KAMAL"/>
      <sheetName val="SUL SEL ARDI"/>
      <sheetName val="KOLAKA"/>
      <sheetName val="KENDARI"/>
      <sheetName val="MANADO"/>
      <sheetName val="GORONTALO"/>
      <sheetName val="SAMARINDA"/>
      <sheetName val="BALIKPAPAN"/>
      <sheetName val="BANYUWANGI"/>
      <sheetName val="SURABAYA setelah di ajust"/>
      <sheetName val="SURABAYA"/>
      <sheetName val="JAKARTA setelah di ajust"/>
      <sheetName val="JAKARTA"/>
      <sheetName val="DENPASAR"/>
      <sheetName val="Target RE 2013"/>
      <sheetName val="Target PELANGGAN PER UNIT 2013"/>
      <sheetName val="PELANGGAN Gab. per Unit 2013"/>
      <sheetName val="PLG KONSOLIDASI PER TARIF "/>
      <sheetName val="PLG Holding Pergolongan Tarif"/>
      <sheetName val="PLG gabungan Ind Barat PER TRF"/>
      <sheetName val="PLG gabungan Ind. Timur Per Trf"/>
      <sheetName val="PLG Gabungan Jawa Bali per TRF"/>
      <sheetName val="pELANGGAN gabungan Anak Pers"/>
      <sheetName val="PELANGAN PER TARIP PER UNIT"/>
      <sheetName val="Basic Price"/>
      <sheetName val="U_PRICE"/>
      <sheetName val="RAB- Embalut-Tgrg"/>
      <sheetName val="RAB"/>
      <sheetName val="REKAP-BQ"/>
      <sheetName val="BQ"/>
      <sheetName val="H. Satuan"/>
      <sheetName val="Persiapan(1)"/>
      <sheetName val="Tanah (2)"/>
      <sheetName val="Pondasi (3)"/>
      <sheetName val="Dinding (4)"/>
      <sheetName val="Plesteran (5)"/>
      <sheetName val="Kayu (6)"/>
      <sheetName val="Beton (7)"/>
      <sheetName val="Atap (8)"/>
      <sheetName val="Langit2 (9)"/>
      <sheetName val="Sanitasi (10)"/>
      <sheetName val="Besi-All (11)"/>
      <sheetName val="Kunci-kaca (12)"/>
      <sheetName val="Lantai-dinding (13)"/>
      <sheetName val="Cat (14)"/>
      <sheetName val="RAB "/>
      <sheetName val="Material"/>
      <sheetName val="Upah"/>
      <sheetName val="Sat. Pek."/>
      <sheetName val="Erection"/>
      <sheetName val="Pengadaan"/>
      <sheetName val="Pondasi"/>
      <sheetName val="B D AA6"/>
      <sheetName val="B D BB6"/>
      <sheetName val="B D CC6"/>
      <sheetName val="B D DD6"/>
      <sheetName val="QView"/>
      <sheetName val="Skenario"/>
      <sheetName val="Mgmt Rpt"/>
      <sheetName val="LR Region"/>
      <sheetName val="KK-LR"/>
      <sheetName val="KK-NRC"/>
      <sheetName val="Gap CF"/>
      <sheetName val="KK"/>
      <sheetName val="BPP Kons"/>
      <sheetName val="BPP Holding"/>
      <sheetName val="BPP Jamali"/>
      <sheetName val="BPP IBB Op"/>
      <sheetName val="BPP IBB"/>
      <sheetName val="BPP IBT Op"/>
      <sheetName val="BPP IBT"/>
      <sheetName val="BPP Btm"/>
      <sheetName val="BPP Trk"/>
      <sheetName val="Formula CICR-WACC"/>
      <sheetName val="Ren. Inv"/>
      <sheetName val="DCSR"/>
      <sheetName val="CICR"/>
      <sheetName val="WACC"/>
      <sheetName val="Kep 100-09"/>
      <sheetName val="Kep 100"/>
      <sheetName val="Butuh PSO"/>
      <sheetName val="Jual Rekap"/>
      <sheetName val="Jual-Unit"/>
      <sheetName val="KK EP"/>
      <sheetName val="Data EP"/>
      <sheetName val="L5IPP"/>
      <sheetName val="L6Sewa"/>
      <sheetName val="L8NE"/>
      <sheetName val="L 9"/>
      <sheetName val="L10Har"/>
      <sheetName val="L12Admin"/>
      <sheetName val="L13Depr"/>
      <sheetName val="L15 Investasi"/>
      <sheetName val="L20Keu"/>
      <sheetName val="KVA &amp; BP"/>
      <sheetName val="T7Penyertaan"/>
      <sheetName val="T14SDPD"/>
      <sheetName val="T15LPE"/>
      <sheetName val="T16PSO"/>
      <sheetName val="T17RISD"/>
      <sheetName val="T18LR AP"/>
      <sheetName val="T19Nrc AP"/>
      <sheetName val="Prognosa AP"/>
      <sheetName val="Rekap FSK TRW07"/>
      <sheetName val="Rekap Fisik MCT"/>
      <sheetName val="UAI_4"/>
      <sheetName val="UAI_2"/>
      <sheetName val="SR_07"/>
      <sheetName val="Target Fisik"/>
      <sheetName val="Raker 9 april"/>
      <sheetName val="REKAP UNIT 2"/>
      <sheetName val="REKAP UNIT 3"/>
      <sheetName val="RIP 3"/>
      <sheetName val="PENYERTAAN"/>
      <sheetName val="DISBURS"/>
      <sheetName val="A RUTIN"/>
      <sheetName val="B RUTIN"/>
      <sheetName val="A NON RUTIN"/>
      <sheetName val="B NON RUTIN"/>
      <sheetName val="1a. POLA OPERASI (Kontrol)"/>
      <sheetName val="1.b Pola Operasi"/>
      <sheetName val="2. ASUMSI &amp; OPERATOR"/>
      <sheetName val="3. Rekap Rinci Bulanan"/>
      <sheetName val="Ikhtisar I"/>
      <sheetName val="Loan B"/>
      <sheetName val="Loan C"/>
      <sheetName val="PEMELIHARAAN"/>
      <sheetName val="ADMINISTRASI"/>
      <sheetName val="PEGAWAI"/>
      <sheetName val=" 4. Sheet L R"/>
      <sheetName val="Neraca 2012"/>
      <sheetName val="Cash Flow 2012"/>
      <sheetName val="Hitungan Rincian"/>
      <sheetName val="ARS"/>
      <sheetName val="XXXXXX"/>
      <sheetName val="data1"/>
      <sheetName val="BTS"/>
      <sheetName val="Fixed"/>
      <sheetName val="Plgn PLN2003"/>
      <sheetName val="DATA PLGN PLN"/>
      <sheetName val="Internet"/>
      <sheetName val="Listrik"/>
      <sheetName val="Invest teleponi"/>
      <sheetName val="Roadmap RJP"/>
      <sheetName val="report"/>
      <sheetName val="NILAI ASET TELKOM PLN"/>
      <sheetName val="DETAIL INVESTASI"/>
      <sheetName val="Capex"/>
      <sheetName val="depr&amp;cicilan"/>
      <sheetName val="Opex"/>
      <sheetName val="Pasar RKAP"/>
      <sheetName val="TarifRKAP"/>
      <sheetName val="RevRKAP"/>
      <sheetName val="Income"/>
      <sheetName val="Chart1"/>
      <sheetName val="Valuasi Perusahaan"/>
      <sheetName val="Sensitivitas"/>
      <sheetName val="value row"/>
      <sheetName val="USAHA"/>
      <sheetName val="BBM-PLMS"/>
      <sheetName val="KOTA"/>
      <sheetName val="LUAR_KOTA"/>
      <sheetName val="SEWA-KWH"/>
      <sheetName val="BELI-KWH"/>
      <sheetName val="BP&amp;UJL"/>
      <sheetName val="Laba-Rugi"/>
      <sheetName val="Value-Added"/>
      <sheetName val="LK-1"/>
      <sheetName val="LK-1.1"/>
      <sheetName val="LK-1.2"/>
      <sheetName val="LK-1.3"/>
      <sheetName val="LK-1.4"/>
      <sheetName val="LK-1.5"/>
      <sheetName val="LK-1.6"/>
      <sheetName val="LK-1.7"/>
      <sheetName val="LK-2"/>
      <sheetName val="Analis. E-gak dipakai"/>
      <sheetName val="scd"/>
      <sheetName val="REK"/>
      <sheetName val="BREKDOWN"/>
      <sheetName val="HARGA Satuan"/>
      <sheetName val="Persiapan"/>
      <sheetName val="Tanah(B)"/>
      <sheetName val="pondasi(C)"/>
      <sheetName val="Beton(G)"/>
      <sheetName val="Tower "/>
      <sheetName val="KOND &amp; ACC (UNBALANCE)"/>
      <sheetName val="RAB INST"/>
      <sheetName val="bang sederhana"/>
      <sheetName val="bang tdk"/>
      <sheetName val="bang sd"/>
      <sheetName val="bang kantor"/>
      <sheetName val="bangun wc"/>
      <sheetName val="analisa hrg sat-gak dipakai"/>
      <sheetName val="analisa hrg sat (2)"/>
      <sheetName val="upah&amp;material-gak dipakai"/>
      <sheetName val="analisa E-blm diprint"/>
      <sheetName val="analisa bahan-gak dipakai"/>
      <sheetName val="rekap E"/>
      <sheetName val="alat"/>
      <sheetName val="rekap alat"/>
      <sheetName val="alat -1-udah"/>
      <sheetName val="alat - 2-UDAH"/>
      <sheetName val="alat - 4-diprint"/>
      <sheetName val="REKAP K"/>
      <sheetName val="K.Pvb"/>
      <sheetName val="K.PvbB"/>
      <sheetName val="k.spl"/>
      <sheetName val="K.035"/>
      <sheetName val="K.040"/>
      <sheetName val="K 110"/>
      <sheetName val="K 111"/>
      <sheetName val="K.210"/>
      <sheetName val="K 211"/>
      <sheetName val="K.224"/>
      <sheetName val="K.310"/>
      <sheetName val="K.310.SPL"/>
      <sheetName val="K.311"/>
      <sheetName val="K.321"/>
      <sheetName val="K.321.SPL.A"/>
      <sheetName val="K.321.SPL.B"/>
      <sheetName val="k 422"/>
      <sheetName val="K510"/>
      <sheetName val="k 510 spl"/>
      <sheetName val="K.516"/>
      <sheetName val="K520"/>
      <sheetName val="K.618"/>
      <sheetName val="K  636"/>
      <sheetName val="K  641"/>
      <sheetName val="K  705"/>
      <sheetName val="K  710"/>
      <sheetName val="K  715"/>
      <sheetName val="K  719"/>
      <sheetName val="K  720"/>
      <sheetName val="K  721"/>
      <sheetName val="K  722"/>
      <sheetName val="K 726"/>
      <sheetName val="K  730"/>
      <sheetName val="K 815 SPL"/>
      <sheetName val="TDL2001"/>
      <sheetName val="TDL2002"/>
      <sheetName val="Sch-1"/>
      <sheetName val="Sch-2"/>
      <sheetName val="Sch-3"/>
      <sheetName val="Sch-4"/>
      <sheetName val="Sch-5"/>
      <sheetName val="NEKons"/>
      <sheetName val="020108"/>
      <sheetName val="030108a"/>
      <sheetName val="030108b"/>
      <sheetName val="170108"/>
      <sheetName val="310108"/>
      <sheetName val="080208"/>
      <sheetName val="270208"/>
      <sheetName val="080208 BBMrendah"/>
      <sheetName val="rkap2008"/>
      <sheetName val="KSU"/>
      <sheetName val="KSS"/>
      <sheetName val="Changes"/>
      <sheetName val="SewaDis(12A2)"/>
      <sheetName val="FORM-B"/>
      <sheetName val="FORM_B"/>
      <sheetName val="Hal-1"/>
      <sheetName val="VALUE"/>
      <sheetName val="Indikator210"/>
      <sheetName val="Indikator215"/>
      <sheetName val="Hal-2"/>
      <sheetName val="Hal-3"/>
      <sheetName val="Hal-4"/>
      <sheetName val="Hal-5"/>
      <sheetName val="Hal-6"/>
      <sheetName val="Hal-7"/>
      <sheetName val="Hal8-13"/>
      <sheetName val="Hal-14"/>
      <sheetName val="Hal-15"/>
      <sheetName val="Hal-16"/>
      <sheetName val="PEND-ARUS"/>
      <sheetName val="PEND-BBM"/>
      <sheetName val="PEND-HAR"/>
      <sheetName val="PEND-PEG"/>
      <sheetName val="PEND-ADM"/>
      <sheetName val="FORMA"/>
      <sheetName val="FORMB"/>
      <sheetName val="SCHEDULE"/>
      <sheetName val="Web"/>
      <sheetName val="KWH FUEL MIX"/>
      <sheetName val="Kwh Tranper"/>
      <sheetName val="KWH masuk BBM bbb gas"/>
      <sheetName val=" OIL  2012 WLH REKAP "/>
      <sheetName val="KWH SENDIRI &amp; SEWA 20112"/>
      <sheetName val=" BB BARA REKAP 2012"/>
      <sheetName val=" BBM 2012 WLH REKAP"/>
      <sheetName val="KWH GABUNGAN 2012"/>
      <sheetName val="TambahAKUM"/>
      <sheetName val="RinciSTP-Prodes"/>
      <sheetName val="Rekap PDP"/>
      <sheetName val="BIinves-Pemeliharaan"/>
      <sheetName val="LPS"/>
      <sheetName val="ATTBTotal"/>
      <sheetName val="ATTBHapus"/>
      <sheetName val="ATTBRelokasi"/>
      <sheetName val="ATTBDiperbaiki"/>
      <sheetName val="AkumATTBTotal"/>
      <sheetName val="AkumATTBHapus"/>
      <sheetName val="AkumATTBRelokasi"/>
      <sheetName val="AkumATTBDiperbaiki"/>
      <sheetName val="Rincian ATTB"/>
      <sheetName val="InvestasiA"/>
      <sheetName val="PendukungInves"/>
      <sheetName val="00000"/>
      <sheetName val="0000"/>
      <sheetName val="00"/>
      <sheetName val="0"/>
      <sheetName val=""/>
      <sheetName val="PANTAUAN"/>
      <sheetName val="D-Usaha"/>
      <sheetName val="LKAO"/>
      <sheetName val="FGTM 01"/>
      <sheetName val="Lampiran I"/>
      <sheetName val="Penyert-anak"/>
      <sheetName val="Penyert-Saham"/>
      <sheetName val="MilikSaham"/>
      <sheetName val="NCI"/>
      <sheetName val="BI.DTGH"/>
      <sheetName val="BDDLainnya"/>
      <sheetName val="Dmk-Pjk"/>
      <sheetName val="RDBDP"/>
      <sheetName val="PUMKPR"/>
      <sheetName val="Kas&amp;Strkas"/>
      <sheetName val="Piut-Umur"/>
      <sheetName val="Piut-Umur BARU"/>
      <sheetName val="Piut-Umur LAMA"/>
      <sheetName val="Piut-umur-bln"/>
      <sheetName val="PiutRR"/>
      <sheetName val="PenyisihanPiutang"/>
      <sheetName val="Persd-Mat"/>
      <sheetName val="KlasPersd"/>
      <sheetName val="PenyisihanMat"/>
      <sheetName val="Rinc-Bl-BBM"/>
      <sheetName val="HutangUsaha"/>
      <sheetName val="HutBiProy"/>
      <sheetName val="FORM REKON DP"/>
      <sheetName val="UtangUsaha"/>
      <sheetName val="IPS-IPK"/>
      <sheetName val="ManfPs"/>
      <sheetName val="SKP"/>
      <sheetName val="UtLainPJ"/>
      <sheetName val="UtLainPD"/>
      <sheetName val="Utg SGU"/>
      <sheetName val="UJL"/>
      <sheetName val="DMKLPB-TARIF"/>
      <sheetName val="DMKLPB-LANGG"/>
      <sheetName val="JualGLangg"/>
      <sheetName val="JUAL LPB-TARIF"/>
      <sheetName val="JUAL LPB-LANGG"/>
      <sheetName val="JUAL&amp;BL-TL"/>
      <sheetName val="PENDOPLN&amp;BEOPLAIN"/>
      <sheetName val="ProduksiTLSendiri"/>
      <sheetName val="BPeg-U"/>
      <sheetName val="Reals-MP"/>
      <sheetName val="BOLain1"/>
      <sheetName val="BOLain2"/>
      <sheetName val="Non Allw Cost"/>
      <sheetName val="BeLuOp"/>
      <sheetName val="BePinjaman"/>
      <sheetName val="PJK-TGH"/>
      <sheetName val="HASIL PERHITUNGAN"/>
      <sheetName val="DATA PENDUKUNG OP."/>
      <sheetName val="PENGISIAN DATA PENDUKUNG OAF"/>
      <sheetName val="PENGISIAN DATA PENDUKUNG CSF"/>
      <sheetName val="PENGISIAN DATA TARA KALOR"/>
      <sheetName val="PENGISIAN DATA PENDUKUNG KEU."/>
      <sheetName val="REAL-LR"/>
      <sheetName val="REAL-NER"/>
      <sheetName val="KOMPLAIN PLG"/>
      <sheetName val="GB-PRY"/>
      <sheetName val="dttr"/>
      <sheetName val="PBUN"/>
      <sheetName val="rekap-pp"/>
      <sheetName val="A2 pri123 (REKAP)"/>
      <sheetName val="A1 pri123 (2)"/>
      <sheetName val="A1 pri123"/>
      <sheetName val="A2 pri123"/>
      <sheetName val="A2 pri1"/>
      <sheetName val="A2 pri2"/>
      <sheetName val="A2 pri3"/>
      <sheetName val="KUMULATIP"/>
      <sheetName val="GRAFIK"/>
      <sheetName val="JAN"/>
      <sheetName val="FEB"/>
      <sheetName val="MAR"/>
      <sheetName val="APR"/>
      <sheetName val="MAY"/>
      <sheetName val="JUNE"/>
      <sheetName val="JULI"/>
      <sheetName val="AGUS"/>
      <sheetName val="SEPT03"/>
      <sheetName val="OKT"/>
      <sheetName val="NOF"/>
      <sheetName val="DES"/>
      <sheetName val="O"/>
      <sheetName val="SGV"/>
      <sheetName val="OPERASI KIT"/>
      <sheetName val="BTN"/>
      <sheetName val="Analisa Tie Line"/>
      <sheetName val="Analisa  Bundaran Mandonga"/>
      <sheetName val="GAMBAR"/>
      <sheetName val="CMKS"/>
      <sheetName val="CWP"/>
      <sheetName val="CPG"/>
      <sheetName val="CPL"/>
      <sheetName val="CPR"/>
      <sheetName val="CBK"/>
      <sheetName val="CKD"/>
      <sheetName val="CBB"/>
      <sheetName val="CMM"/>
      <sheetName val="WILAYAH"/>
      <sheetName val="Rekap_ 01"/>
      <sheetName val="Usulan 10 Juli 2012"/>
      <sheetName val="LKAI NR 2012 _Rev 01"/>
      <sheetName val="Disburse Bulanan (REAL)"/>
      <sheetName val="Perkiraan SD AkhThn"/>
      <sheetName val="Rutin 2012_01 "/>
      <sheetName val="AKB APLN"/>
      <sheetName val="Arus Kas Bulanan_01"/>
      <sheetName val="NOVEMBER"/>
      <sheetName val="OKTOBER"/>
      <sheetName val="SEPTEMBER"/>
      <sheetName val="AGUSTUS"/>
      <sheetName val="TARGET BARU"/>
      <sheetName val="JUNI"/>
      <sheetName val="MEI"/>
      <sheetName val="APRL"/>
      <sheetName val="MART"/>
      <sheetName val="% "/>
      <sheetName val="Rekap Bln"/>
      <sheetName val="Rekap APJ"/>
      <sheetName val="TARGET BLN"/>
      <sheetName val="Des07"/>
      <sheetName val="Des06"/>
      <sheetName val="Des05"/>
      <sheetName val="TW"/>
      <sheetName val="Petunjuk"/>
      <sheetName val="TM1. HarMat(12C1)"/>
      <sheetName val="TM1. HarJabor(12C2)"/>
      <sheetName val="laroux"/>
      <sheetName val="JANUARI "/>
      <sheetName val="NEWFORMATOAJAN09"/>
      <sheetName val="REFERENSI"/>
      <sheetName val="FORM 12A JAN 09"/>
      <sheetName val="JAN09 Ggn Manual"/>
      <sheetName val="JAN09 Hps Manual "/>
      <sheetName val="FEBRUARI"/>
      <sheetName val="NEWFORMATOAFEB09"/>
      <sheetName val="FORM 12A FEB 09"/>
      <sheetName val="FEB09 Ggn Manual"/>
      <sheetName val="FEB09 Hps Manual "/>
      <sheetName val="MARET"/>
      <sheetName val="NEWFORMATOAMAR09"/>
      <sheetName val="FORM 12A MAR 09"/>
      <sheetName val="MAR09 Ggn Manual"/>
      <sheetName val="MAR09 Hps Manual "/>
      <sheetName val="JUN"/>
      <sheetName val="JUL"/>
      <sheetName val="AGT"/>
      <sheetName val="SEP"/>
      <sheetName val="SEP.REV"/>
      <sheetName val="SEP edit"/>
      <sheetName val="NOV"/>
      <sheetName val="ExSummary"/>
      <sheetName val="ExSummary-PI"/>
      <sheetName val="PPJ"/>
      <sheetName val="PPN"/>
      <sheetName val="MATERAI"/>
      <sheetName val="TAGSUS"/>
      <sheetName val="BP"/>
      <sheetName val="TRAFO"/>
      <sheetName val="KTRLAMBATAN"/>
      <sheetName val="INVOICE"/>
      <sheetName val="KLP"/>
      <sheetName val="Bank-Pendp&amp;Pemby"/>
      <sheetName val="Hut-Pajak"/>
      <sheetName val="HutLainPJ"/>
      <sheetName val="HutLainPD"/>
      <sheetName val="Htg SGU"/>
      <sheetName val="HutangBiaya"/>
      <sheetName val="ID"/>
      <sheetName val="Auxilary Tabel 1"/>
      <sheetName val="Laba Rugi All 1"/>
      <sheetName val="Neraca All 1"/>
      <sheetName val="K-amb 1"/>
      <sheetName val="Laba Rugi All 2"/>
      <sheetName val="Neraca All 2"/>
      <sheetName val="Laba Rugi All 3"/>
      <sheetName val="Neraca All 3"/>
      <sheetName val="Laba Rugi All 4"/>
      <sheetName val="Neraca All 4"/>
      <sheetName val="Kit &amp; Dist"/>
      <sheetName val="DSM"/>
      <sheetName val="SAIDI &amp; SAIFI"/>
      <sheetName val="Auxilary Tabel 2"/>
      <sheetName val="Auxilary Tabel 3"/>
      <sheetName val="SDM"/>
      <sheetName val="Target"/>
      <sheetName val="K-Corp-1"/>
      <sheetName val="LM 1"/>
      <sheetName val="K-Corp-2"/>
      <sheetName val="LM 2"/>
      <sheetName val="K-Corp-3"/>
      <sheetName val="LM 3"/>
      <sheetName val="K-Amb-4"/>
      <sheetName val="K-Tnt-4"/>
      <sheetName val="K-Tua-4"/>
      <sheetName val="K-Corp-4"/>
      <sheetName val="LM 4"/>
      <sheetName val="QPR 1"/>
      <sheetName val="QPR 2"/>
      <sheetName val="QPR 3"/>
      <sheetName val="QPR 4"/>
      <sheetName val="Keu 1"/>
      <sheetName val="Auxilary Tabel 4"/>
      <sheetName val="Keu 2"/>
      <sheetName val="Keu 3"/>
      <sheetName val="Keu 4"/>
      <sheetName val="Data BI"/>
      <sheetName val="Lampiran Surat Kalibrasi"/>
      <sheetName val="GANGGUAN"/>
      <sheetName val="SELISIH KURS"/>
      <sheetName val="by. adm"/>
      <sheetName val="biaya pegawai"/>
      <sheetName val="KALIBRASI Peg &amp; SDM"/>
      <sheetName val="ANEV"/>
      <sheetName val="HSD"/>
      <sheetName val="MFO"/>
      <sheetName val="ANEV (2)"/>
      <sheetName val="Minyak Pelumas"/>
      <sheetName val="Teori"/>
      <sheetName val="Lap KIT"/>
      <sheetName val="NEW FORMAT"/>
      <sheetName val="FORM 12A"/>
      <sheetName val="FORM 12B Ggn"/>
      <sheetName val="FORM 12B Hapus"/>
      <sheetName val="MONITORING 2007"/>
      <sheetName val="MONITORING 2008"/>
      <sheetName val="MONITORING 2009"/>
      <sheetName val="rkap2010_latihan"/>
      <sheetName val="TM1Beli"/>
      <sheetName val="Penjualan08"/>
      <sheetName val="Penjualan09"/>
      <sheetName val="Penjualan10"/>
      <sheetName val="Sale10vAGA"/>
      <sheetName val="Gab 2010-2011 Ver1"/>
      <sheetName val="Visi Dis 2012"/>
      <sheetName val="rkap2010"/>
      <sheetName val="Prod01"/>
      <sheetName val="Prod2"/>
      <sheetName val="Compatibility Report"/>
      <sheetName val="20100119 RKAP 2010 - All Region"/>
      <sheetName val="JualPerTarip11"/>
      <sheetName val="20100929"/>
      <sheetName val="NE Prog"/>
      <sheetName val="Roadmap"/>
      <sheetName val="Skenario 1"/>
      <sheetName val="Skenario 2"/>
      <sheetName val="REALISASI PER-WIL"/>
      <sheetName val="REALISASI PER-KIT"/>
      <sheetName val="IPP 2011"/>
      <sheetName val="Rekap PLN+IPP"/>
      <sheetName val="Sumatera"/>
      <sheetName val="P3BJB"/>
      <sheetName val="P3BS"/>
      <sheetName val="Coal"/>
      <sheetName val="Batubara"/>
      <sheetName val="Gas"/>
      <sheetName val="PS LJB"/>
      <sheetName val="PS JB"/>
      <sheetName val="APBN"/>
      <sheetName val="Hydro"/>
      <sheetName val="Geothermal"/>
      <sheetName val="NE 1811"/>
      <sheetName val="sewa LJB"/>
      <sheetName val="IPP"/>
      <sheetName val="10.000 MW"/>
      <sheetName val="IB"/>
      <sheetName val="EP"/>
      <sheetName val="NE 1704"/>
      <sheetName val="Sheet1(QInfo)"/>
      <sheetName val="Sheet1(QData)"/>
      <sheetName val="PRODUKSI 2013"/>
      <sheetName val="NE 2013"/>
      <sheetName val="Fuel Mix"/>
      <sheetName val="FuelMix IPP Sewa"/>
      <sheetName val="(I)"/>
      <sheetName val="(III)"/>
      <sheetName val="(V)"/>
      <sheetName val="(VI)"/>
      <sheetName val="(VII)"/>
      <sheetName val="(IV)"/>
      <sheetName val="4"/>
      <sheetName val="PF"/>
      <sheetName val="Pembangkit"/>
      <sheetName val="GMU Borang Medco"/>
      <sheetName val="CF BORANG JAKABARING"/>
      <sheetName val="FuelUsed (Netto)"/>
      <sheetName val="PS"/>
      <sheetName val="FUEL USED"/>
      <sheetName val="FuelUsed (Brutto)"/>
      <sheetName val="Produksi per Sektor 2010"/>
      <sheetName val="Cek Progres F12,13,14"/>
      <sheetName val="Per pemasok Gas"/>
      <sheetName val="IPP 2009"/>
      <sheetName val="HRG BBM NON PTM"/>
      <sheetName val="HRG BBM PTM Tangki-Tanker"/>
      <sheetName val="HRG PTM PIPA"/>
      <sheetName val="HRG GAS"/>
      <sheetName val="Kontrak vs Realisasi Gas"/>
      <sheetName val="Grafik Gas"/>
      <sheetName val="Grafik batubara2"/>
      <sheetName val="GWh Per-Jns Kit"/>
      <sheetName val="Stok Fuel"/>
      <sheetName val="Stok HSD LJB"/>
      <sheetName val="Stok HSD Jawa"/>
      <sheetName val="Stok MFO LJB"/>
      <sheetName val="Stok MFO Jawa"/>
      <sheetName val="Stok Coal LJB"/>
      <sheetName val="Stok Coal Jawa"/>
      <sheetName val="Batubara Ind"/>
      <sheetName val="Rp-kWh"/>
      <sheetName val="AP"/>
      <sheetName val="Percepatan"/>
      <sheetName val="SUMMARY SFC"/>
      <sheetName val="Trans JB"/>
      <sheetName val="NE 3009"/>
      <sheetName val="KIT SBS"/>
      <sheetName val="Tabel ND"/>
      <sheetName val="Grafik ND"/>
      <sheetName val="Panduan"/>
      <sheetName val="GGN"/>
      <sheetName val="MAMPU NETTO"/>
      <sheetName val="V. MUSIM"/>
      <sheetName val="DERATING"/>
      <sheetName val="Produksi PLTA"/>
      <sheetName val="BESAI"/>
      <sheetName val="BTTGI"/>
      <sheetName val="TESS"/>
      <sheetName val="MUSI"/>
      <sheetName val="B.AGAM"/>
      <sheetName val="MNJAU"/>
      <sheetName val="SNKRK"/>
      <sheetName val="KTPJG"/>
      <sheetName val="MAMPU PASOK"/>
      <sheetName val="NERDA"/>
      <sheetName val="BP TTGI"/>
      <sheetName val="KOMPOS BP"/>
      <sheetName val="BP HK HM"/>
      <sheetName val="Beban Sumatra 2009"/>
      <sheetName val="GRF BP"/>
      <sheetName val="Waduk"/>
      <sheetName val="Grafik ND (2)"/>
      <sheetName val="DMN"/>
      <sheetName val="Grafik ND SBST (Numpang)"/>
      <sheetName val="Comp Subsidi"/>
      <sheetName val="Biaya BBM"/>
      <sheetName val="Neraca TL"/>
      <sheetName val="CF Tw"/>
      <sheetName val="T14-SDPD"/>
      <sheetName val="BPP"/>
      <sheetName val="kWh Jual"/>
      <sheetName val="SDPD-F"/>
      <sheetName val="T15-LPE"/>
      <sheetName val="Bahan Bakar"/>
      <sheetName val="KVA"/>
      <sheetName val="Keb. Subsidi"/>
      <sheetName val="L 8"/>
      <sheetName val="L10-Har"/>
      <sheetName val="KEPMEN 100"/>
      <sheetName val="Sewa Kit"/>
      <sheetName val="L5-IPP"/>
      <sheetName val="L11-Peg"/>
      <sheetName val="L12-Admin"/>
      <sheetName val="L13-Penyusutan"/>
      <sheetName val="L20-Pinjaman"/>
      <sheetName val="T16-PSO"/>
      <sheetName val="T17-RISD"/>
      <sheetName val="T18-LR AP"/>
      <sheetName val="T19-NRC AP"/>
      <sheetName val="T7-Penyertaan"/>
      <sheetName val="PROD JUAL BBR"/>
      <sheetName val="BABEL"/>
      <sheetName val="KALBAR"/>
      <sheetName val="ACEH"/>
      <sheetName val="S2JB"/>
      <sheetName val="SUMUT"/>
      <sheetName val="SUMBAR"/>
      <sheetName val="RIAU"/>
      <sheetName val="KIT SBU"/>
      <sheetName val="Kaltim"/>
      <sheetName val="Kalselteng"/>
      <sheetName val="Suluttenggo"/>
      <sheetName val="Sulselrabar"/>
      <sheetName val="MMU"/>
      <sheetName val="NTB"/>
      <sheetName val="NTT"/>
      <sheetName val="Papua"/>
      <sheetName val="Tarakan"/>
      <sheetName val="Bruto"/>
      <sheetName val="Rekap2013"/>
      <sheetName val="RKAP13"/>
      <sheetName val="NE 2609"/>
      <sheetName val="Kit BBM"/>
      <sheetName val="Energy Mix"/>
      <sheetName val="PLTU L. Jawa (2)"/>
      <sheetName val="PLTU Jawa  "/>
      <sheetName val="PkRp"/>
      <sheetName val="Harga BBM Indonesia"/>
      <sheetName val="CashFlow012001Anggaran"/>
      <sheetName val="Ref"/>
      <sheetName val="Penjualan"/>
      <sheetName val="PdptBP"/>
      <sheetName val="PdptLain"/>
      <sheetName val="ProdVolBiaya"/>
      <sheetName val="BPeg"/>
      <sheetName val="Depr"/>
      <sheetName val="BAdmin"/>
      <sheetName val="LuarOperasi"/>
      <sheetName val="ca"/>
      <sheetName val="01 A"/>
      <sheetName val="DSCR"/>
      <sheetName val="CF Akt"/>
      <sheetName val="An Cash Invest"/>
      <sheetName val="Analisa CF"/>
      <sheetName val="L2IPP"/>
      <sheetName val="L2IPP-konsep"/>
      <sheetName val="L4Sewa"/>
      <sheetName val="L6AngEP"/>
      <sheetName val="L7NE"/>
      <sheetName val="L8Prod"/>
      <sheetName val="L9Har"/>
      <sheetName val="L10Peg"/>
      <sheetName val="L11Depr"/>
      <sheetName val="L31BPPHolding"/>
      <sheetName val="L27Keu"/>
      <sheetName val="L29ISAK8"/>
      <sheetName val="2013"/>
      <sheetName val="L30LRRegion"/>
      <sheetName val="L31ButuhPSO"/>
      <sheetName val="T8LPE"/>
      <sheetName val="T9KompPSO"/>
      <sheetName val="T10SDPD"/>
      <sheetName val="Pendanaan Investasi"/>
      <sheetName val="T12LRAP"/>
      <sheetName val="T13NRCAP"/>
      <sheetName val="BPP JB"/>
      <sheetName val="BPP IB"/>
      <sheetName val="BPP IT"/>
      <sheetName val="LR Presentasi"/>
      <sheetName val="Pendapatan&amp;Penjualan"/>
      <sheetName val="L4-BP"/>
      <sheetName val="T-Prod Vol dan Biaya"/>
      <sheetName val="rkap2009"/>
      <sheetName val="Uang Lembur"/>
      <sheetName val="Final - 1 Tahun (Format Lama)"/>
      <sheetName val="Final-Triwulanan (Format Lama)"/>
      <sheetName val="Final Bulanan (Format Lama)"/>
      <sheetName val="Parameter"/>
      <sheetName val="Anggaran 3P (Format Baru)"/>
      <sheetName val="Angg RKAP 2009 Tahunan FINAL"/>
      <sheetName val="Angg  2009 Trw. FINAL"/>
      <sheetName val="Angg  2009 Bulanan FINAL"/>
      <sheetName val="Data Tbhn"/>
      <sheetName val="CMK"/>
      <sheetName val="Rekap Cetak"/>
      <sheetName val="JAN 11"/>
      <sheetName val="FEB 11"/>
      <sheetName val="MAR 11"/>
      <sheetName val="APR 11"/>
      <sheetName val="MEI 11"/>
      <sheetName val="JUN 11"/>
      <sheetName val="JUL 11"/>
      <sheetName val="AGS 11"/>
      <sheetName val="SEP 11"/>
      <sheetName val="OKT 11"/>
      <sheetName val="NOV 11"/>
      <sheetName val="DES 11"/>
      <sheetName val="Lamp 1-6"/>
      <sheetName val="Lamp. 3 (Diagram Alir)"/>
      <sheetName val="Grafik Susut"/>
      <sheetName val="ALT II (CABANG)"/>
      <sheetName val="ALT I (CABANG)"/>
      <sheetName val="Simulasi"/>
      <sheetName val="beban"/>
      <sheetName val="ALT I"/>
      <sheetName val="ALT II"/>
      <sheetName val="ALT III"/>
      <sheetName val="DataBaru"/>
      <sheetName val="Cek Per Pegawai"/>
      <sheetName val="CUTI (Rp)"/>
      <sheetName val="CUTI BESAR (Rp)"/>
      <sheetName val="BULAN WINDUAN"/>
      <sheetName val="WINDUAN 2 (Rp)"/>
      <sheetName val="WINDUAN 3 (Rp)"/>
      <sheetName val="WINDUAN 4 (Rp)"/>
      <sheetName val="MASA KERJA"/>
      <sheetName val="THR (Rp)"/>
      <sheetName val="THRBaru"/>
      <sheetName val="THRBaru (Rp) "/>
      <sheetName val="ACUANBARU"/>
      <sheetName val="Tunj. Jabatan (TKJ)"/>
      <sheetName val="Cuti Tahunan &amp; Cuti Besar"/>
      <sheetName val="2 WINDU, 3 WINDU, 4 WINDU"/>
      <sheetName val="THR (2)"/>
      <sheetName val="AO + AI"/>
      <sheetName val="FINAL"/>
      <sheetName val="PRA"/>
      <sheetName val="KIN2001"/>
      <sheetName val="UB"/>
      <sheetName val="BBRT"/>
      <sheetName val="BBJM"/>
      <sheetName val="BBRB"/>
      <sheetName val="BKTB"/>
      <sheetName val="BKPS"/>
      <sheetName val="BPRY"/>
      <sheetName val="BMHK"/>
      <sheetName val="BSMD"/>
      <sheetName val="BBPP"/>
      <sheetName val="BTRK"/>
      <sheetName val="RANK"/>
      <sheetName val="PRA (2)"/>
      <sheetName val="UPB (2)"/>
      <sheetName val="SEK"/>
      <sheetName val="BJM(2)"/>
      <sheetName val="UPB (3)"/>
      <sheetName val="BRT (3)"/>
      <sheetName val="BJM (3)"/>
      <sheetName val="PRA (3)"/>
      <sheetName val="UPB"/>
      <sheetName val="SAA"/>
      <sheetName val="BRT"/>
      <sheetName val="BJM"/>
      <sheetName val="BRB"/>
      <sheetName val="KTB"/>
      <sheetName val="PRY"/>
      <sheetName val="WTRK"/>
      <sheetName val="WKT"/>
      <sheetName val="UBKSTT"/>
      <sheetName val="REkap awal"/>
      <sheetName val="REKAP GAB "/>
      <sheetName val="REKAP BJM"/>
      <sheetName val="FORM A1 BJM"/>
      <sheetName val="REKAP PRY"/>
      <sheetName val="REKAP BRB"/>
      <sheetName val="FORM A1 BRB"/>
      <sheetName val="REKAP KLP"/>
      <sheetName val="FORM A1 KLP"/>
      <sheetName val="REKAP KTB"/>
      <sheetName val="AI 1 CAB KTB 2007 "/>
      <sheetName val="sum PRY"/>
      <sheetName val="A1 PRY"/>
      <sheetName val="Form Target"/>
      <sheetName val="form_realisasi TW II"/>
      <sheetName val="1 SUSUT"/>
      <sheetName val="2-3 saidi saifi"/>
      <sheetName val="4 Trafo rusak"/>
      <sheetName val="5 FGTM"/>
      <sheetName val="6. PPTL "/>
      <sheetName val="7. ASET"/>
      <sheetName val="8. B. HAR"/>
      <sheetName val="9. B. ADMIN "/>
      <sheetName val="FGTM 03"/>
      <sheetName val="PTKU (2)"/>
      <sheetName val="BPP-BANDUNG"/>
      <sheetName val="LabaRugi Fungsi "/>
      <sheetName val="PembelianTL(12A1)"/>
      <sheetName val="BiAdmin-U unit non Jasa(12E1.a)"/>
      <sheetName val="BiAdmin-U unit Jasa(12E1.b)"/>
      <sheetName val="BiAdmin-F unit non Jasa(12E2.a)"/>
      <sheetName val="BiAdmin-F unit Jasa(12E2.b)"/>
      <sheetName val="BiPinjaman(15)"/>
      <sheetName val="LabaRugi Lainnya(20)"/>
      <sheetName val="LabaRugi Unsur th(t-1)(21A)"/>
      <sheetName val="LabaRugi Fungsi th (t-1)(21B)"/>
      <sheetName val="Pos-pos Biaya Kritis (22)"/>
      <sheetName val="BPP PLN (22)"/>
      <sheetName val="LKAI-DIST"/>
      <sheetName val="Usulan RKAP 2014"/>
      <sheetName val="LKAI-DIST (VOL)"/>
      <sheetName val="Usulan RKAP 2014-Area"/>
      <sheetName val="RAB-Gardu"/>
      <sheetName val="RAB-Gardu (2)"/>
      <sheetName val="RAB-JTM"/>
      <sheetName val="RAB-JTR"/>
      <sheetName val="RAB-ALAT"/>
      <sheetName val="RAB-APP"/>
      <sheetName val="RAB-RECONECTING"/>
      <sheetName val="Bogor 27-Sep-2012"/>
      <sheetName val="est2013"/>
      <sheetName val="tUnit"/>
      <sheetName val="Cascading"/>
      <sheetName val="rayon"/>
      <sheetName val="ul"/>
      <sheetName val="area"/>
      <sheetName val="PLB (2)"/>
      <sheetName val="LHT (2)"/>
      <sheetName val="G. W_Cab"/>
      <sheetName val="Target (2)"/>
      <sheetName val="MONITOR-SUSUT"/>
      <sheetName val="PLB"/>
      <sheetName val="LHT"/>
      <sheetName val="JBI"/>
      <sheetName val="BKL"/>
      <sheetName val="WS2JB_KIRIM"/>
      <sheetName val="Rek_WS2JB"/>
      <sheetName val="Rek_PLB"/>
      <sheetName val="Rek_LHT "/>
      <sheetName val="Rek_JBI "/>
      <sheetName val="Rek_BKL "/>
      <sheetName val="Mon_kWh Lur"/>
      <sheetName val="Data_KPUB"/>
      <sheetName val="Index"/>
      <sheetName val="PLN-2"/>
      <sheetName val="PLN-1"/>
      <sheetName val="Invoice U2"/>
      <sheetName val="Invoice U1"/>
      <sheetName val="BA Ind"/>
      <sheetName val="BA Eng"/>
      <sheetName val="BA-1"/>
      <sheetName val="C-1"/>
      <sheetName val="C-2"/>
      <sheetName val="D-1"/>
      <sheetName val="D-2"/>
      <sheetName val="CDO"/>
      <sheetName val="B"/>
      <sheetName val="C"/>
      <sheetName val="I"/>
      <sheetName val="RL-BPP"/>
      <sheetName val="Asumsi "/>
      <sheetName val="Harga BBM"/>
      <sheetName val="SubLis-07"/>
      <sheetName val="Rekap Sublis"/>
      <sheetName val="Rekap BPP"/>
      <sheetName val="D"/>
      <sheetName val="E"/>
      <sheetName val="F"/>
      <sheetName val="G"/>
      <sheetName val="H"/>
      <sheetName val="J"/>
      <sheetName val="K"/>
      <sheetName val="M"/>
      <sheetName val="By Non BPP-06"/>
      <sheetName val="LRAnak"/>
      <sheetName val="KWHJUAL"/>
      <sheetName val="Indk"/>
      <sheetName val="Debcap"/>
      <sheetName val="asumsi-org"/>
      <sheetName val="RAB pnw"/>
      <sheetName val="Mobilisasi-pnw"/>
      <sheetName val="Land Clearing-pnw"/>
      <sheetName val="Cut &amp; Fill-pnw"/>
      <sheetName val="Peralatan-pnw"/>
      <sheetName val="BA Hasil Evaluasi"/>
      <sheetName val="UMUM"/>
      <sheetName val="PENGALAM PERUS"/>
      <sheetName val="PENGALAMAN TA(A3)"/>
      <sheetName val="PENGALAMAN TA(A4)"/>
      <sheetName val="Beltra  (7)"/>
      <sheetName val="ARchimedia"/>
      <sheetName val="Multi struktur"/>
      <sheetName val="Ariman"/>
      <sheetName val="Latimojong"/>
      <sheetName val="Cipta Bina Tirta"/>
      <sheetName val="Kharisma Cipta Utama"/>
      <sheetName val="penyulang"/>
      <sheetName val="TOTAL"/>
      <sheetName val="har 70"/>
      <sheetName val="har 150"/>
      <sheetName val="GGN TRANS 150"/>
      <sheetName val="GGN TRANS 70"/>
      <sheetName val="GGN-PENYULANG"/>
      <sheetName val="GGN-TRANSMISI-07"/>
      <sheetName val="GGN-KIT-07"/>
      <sheetName val="KINERJA KIT"/>
      <sheetName val="GGN TRANS"/>
      <sheetName val="DATA-BASE SUTT"/>
      <sheetName val="TRF-07"/>
      <sheetName val="BLKRAB"/>
      <sheetName val="hps mo"/>
      <sheetName val="MTDANA"/>
      <sheetName val="RAB MO"/>
      <sheetName val="ANALISA BARANG"/>
      <sheetName val="ANALISA JASA"/>
      <sheetName val="BARANG"/>
      <sheetName val="MATERIAL3"/>
      <sheetName val="Lembur"/>
      <sheetName val="Final - 1 Tahun (Format Baru)"/>
      <sheetName val="Final-Triwulanan (Format Baru)"/>
      <sheetName val="3"/>
      <sheetName val="Rekap lap Th 2008"/>
      <sheetName val="Lap"/>
      <sheetName val="Eva"/>
      <sheetName val="Ana"/>
      <sheetName val="Devi"/>
      <sheetName val="Rkp"/>
      <sheetName val="Dt Asmandis"/>
      <sheetName val="Monitor Laporan"/>
      <sheetName val="1"/>
      <sheetName val="2"/>
      <sheetName val="5"/>
      <sheetName val="6"/>
      <sheetName val="7"/>
      <sheetName val="8"/>
      <sheetName val="9"/>
      <sheetName val="10"/>
      <sheetName val="11"/>
      <sheetName val="12"/>
      <sheetName val="MCB"/>
      <sheetName val="Kur CT-DC"/>
      <sheetName val="RAB CT-DC"/>
      <sheetName val="Kur DC-CT"/>
      <sheetName val="RAB DC-CT"/>
      <sheetName val="Op CT TR"/>
      <sheetName val="RAB OPS CT TR"/>
      <sheetName val="Ops CT TM"/>
      <sheetName val="RAB OPS CT TM"/>
      <sheetName val="SISTEM SUMBAGSEL"/>
      <sheetName val="Coal 2014"/>
      <sheetName val="Hitung HBA"/>
      <sheetName val="Hitung HBA (2)"/>
      <sheetName val="Kurs Dollar"/>
      <sheetName val="Data HBA"/>
      <sheetName val="Data PKB"/>
      <sheetName val="R-SM-KIN"/>
      <sheetName val="R_SM_KIN"/>
      <sheetName val="R-SM-KIN-PRO-JAWAB (2)"/>
      <sheetName val="R-SM-KIN-PRO-JAWAB"/>
      <sheetName val="forcat-KIN-th"/>
      <sheetName val="forcast-jam-tt "/>
      <sheetName val="forcest th"/>
      <sheetName val="sm-2"/>
      <sheetName val="SM-1"/>
      <sheetName val="MEI "/>
      <sheetName val="jan-april "/>
      <sheetName val="APR "/>
      <sheetName val=" (TW-1) "/>
      <sheetName val="PEB "/>
      <sheetName val="JAN "/>
      <sheetName val="R-SM-BB "/>
      <sheetName val="R-SM-JAM"/>
      <sheetName val="R-SM-KIN-PRO"/>
      <sheetName val="R-SM-JAM-PRO"/>
      <sheetName val="PR-TH"/>
      <sheetName val="KIN-TH"/>
      <sheetName val="pro"/>
      <sheetName val="BiPeg-Fungsi"/>
      <sheetName val="BPP PLN"/>
      <sheetName val="KMS-DISHIGH "/>
      <sheetName val="LOGSHEET_RESUME"/>
      <sheetName val="LOGRESUME"/>
      <sheetName val="LOGSHEET_AM"/>
      <sheetName val="LOGSHEET_PM"/>
      <sheetName val="mesin"/>
      <sheetName val="mesin_dispatch"/>
      <sheetName val="EREV_PLAN"/>
      <sheetName val="Price"/>
      <sheetName val="TRADING_EVA"/>
      <sheetName val="Alokasi-06"/>
      <sheetName val="MASTER 2"/>
      <sheetName val="Growth 6 % - P3B (PLTGU + BBM)"/>
      <sheetName val="Break Down Produksi"/>
      <sheetName val="Break Down Biaya Kimia,Air"/>
      <sheetName val="Break Down Biaya M.Plmas "/>
      <sheetName val="Break Down Vol. M.Plmas"/>
      <sheetName val="Break Down Biaya BBM "/>
      <sheetName val="Break Down Volume BBM"/>
      <sheetName val="Break Down Ppenjualan"/>
      <sheetName val="Eff.Thermal"/>
      <sheetName val="RKA 2010"/>
      <sheetName val="TW Periodik"/>
      <sheetName val="TW Khusus"/>
      <sheetName val="TW Rutin"/>
      <sheetName val="PLTGU_rut"/>
      <sheetName val="PLTGU_per"/>
      <sheetName val="PLTGU_khu"/>
      <sheetName val="PLTU_rut"/>
      <sheetName val="PLTU_per"/>
      <sheetName val="PLTU_khu"/>
      <sheetName val="PLTG_rut"/>
      <sheetName val="PLTG_per"/>
      <sheetName val="PLTG_khu"/>
      <sheetName val="PLTD_rut"/>
      <sheetName val="PLTD_per"/>
      <sheetName val="PLTD_khu"/>
      <sheetName val="Fungsi Clearing_Rut"/>
      <sheetName val="Fungsi Clearing_khu"/>
      <sheetName val="Har-TGP_BA"/>
      <sheetName val="APK&amp;K3"/>
      <sheetName val="mo_pel"/>
      <sheetName val="mo_filt"/>
      <sheetName val="Pek"/>
      <sheetName val="mo_umum"/>
      <sheetName val="Kimia Lab"/>
      <sheetName val="Eva BA"/>
      <sheetName val="Index web"/>
      <sheetName val="PLN"/>
      <sheetName val="BA2 Ind"/>
      <sheetName val="BA2 Eng"/>
      <sheetName val="BA1"/>
      <sheetName val="C1"/>
      <sheetName val="D1"/>
      <sheetName val="BA Transaction"/>
      <sheetName val="Download_Cover"/>
      <sheetName val="Download_Data"/>
      <sheetName val="Dispitute Oct-04_Jan-05"/>
      <sheetName val="Dispute Record Units 1-3"/>
      <sheetName val="Input GENERATION-DATA"/>
      <sheetName val="Monthly BA-2 Units 1-3"/>
      <sheetName val="Monthly BA-2 Units 1-3 Oct-04"/>
      <sheetName val="Monthly BA-2 Units 1-3 Nov-04"/>
      <sheetName val="Monthly BA-2 Units 1-3 Dec-04"/>
      <sheetName val="Monthly BA-2 Units 1-3 Jan-05"/>
      <sheetName val="Monthly BA-2 Units 4-6"/>
      <sheetName val="CoMU1-3 "/>
      <sheetName val="CoMU4-6"/>
      <sheetName val="PLNMU 1-3"/>
      <sheetName val="PLNMU 4-6"/>
      <sheetName val="Summary BA-2 Units 1-3"/>
      <sheetName val="SAYS"/>
      <sheetName val="REVENUE_SUMMARY"/>
      <sheetName val="Summary BA-2 Units 4-6"/>
      <sheetName val="KasInv"/>
      <sheetName val="InvOLD"/>
      <sheetName val="Sudah Berjalan"/>
      <sheetName val="Rencana Penambahan"/>
      <sheetName val="Cat-agust 08"/>
      <sheetName val="KPI MANSEK"/>
      <sheetName val="kin.seklom"/>
      <sheetName val="Target 2010"/>
      <sheetName val="BIAYA"/>
      <sheetName val="Target 2010 (Breakdown)"/>
      <sheetName val="Target_2009 (Breakdown Bulanan)"/>
      <sheetName val="Breakdown KIN.2010 "/>
      <sheetName val="Breakdown KIN.2007"/>
      <sheetName val="SAVING MFO 2010 (SEKLOM)"/>
      <sheetName val="EFOR real"/>
      <sheetName val="EFOR-target"/>
      <sheetName val="Jam Derating-ren"/>
      <sheetName val="Cat-okt 08"/>
      <sheetName val="Summary OPS KIT 2010"/>
      <sheetName val="EAF"/>
      <sheetName val="OAF"/>
      <sheetName val="Grafik OAF"/>
      <sheetName val="Tara Kalor-format WIL"/>
      <sheetName val="BPP HITUNG"/>
      <sheetName val="HARGA BB"/>
      <sheetName val="Konstribusi Sub Unit 2010"/>
      <sheetName val="Grafik EAF"/>
      <sheetName val="Grafik % BBM "/>
      <sheetName val="Grafik % BBM AMP"/>
      <sheetName val="Grafik Tara Kalor"/>
      <sheetName val="Grafik TK AMP"/>
      <sheetName val="Grafik SFC Kit Sendiri"/>
      <sheetName val="Grafik SFC Sewa"/>
      <sheetName val="Grafik kWh prod kit sendiri"/>
      <sheetName val="Grafik Kwh prod total"/>
      <sheetName val="Gafik kWh MFO HSD Sendiri"/>
      <sheetName val="Grafik kWh Sewa"/>
      <sheetName val="Grafik SLC"/>
      <sheetName val="Grafik PS"/>
      <sheetName val="Grafik PS PLTD"/>
      <sheetName val="Grafik SFC PLTD"/>
      <sheetName val="Grafik TK PLTD"/>
      <sheetName val="EFOR"/>
      <sheetName val="FOF"/>
      <sheetName val="Gangg. Rata2"/>
      <sheetName val="Grafik BPP"/>
      <sheetName val="Grafik Harga BBM"/>
      <sheetName val="Biaya Peg"/>
      <sheetName val="Biaya ADM"/>
      <sheetName val="OAT"/>
      <sheetName val="ITO"/>
      <sheetName val="HOP"/>
      <sheetName val="Grafik Saving MFO 2010"/>
      <sheetName val="SAVING MFO 07 (SEKLOM)"/>
      <sheetName val="SAVING MFO 08 (SEKLOM)"/>
      <sheetName val="TARGET MFO SEKLOM 2009"/>
      <sheetName val="Saving&amp;Target MFO"/>
      <sheetName val="Komposisi By Har 08"/>
      <sheetName val="Grafik Uji coba MFO PMT"/>
      <sheetName val="Rencana MFO PMT"/>
      <sheetName val="April"/>
      <sheetName val="NOP"/>
      <sheetName val="DES (2)"/>
      <sheetName val="JAN10"/>
      <sheetName val="FEB10"/>
      <sheetName val="MAR10"/>
      <sheetName val="APR10"/>
      <sheetName val="MEI10"/>
      <sheetName val="JUNI10 "/>
      <sheetName val="JULI10"/>
      <sheetName val="AGS10"/>
      <sheetName val="SEP10"/>
      <sheetName val="OKT10"/>
      <sheetName val="NOV10"/>
      <sheetName val="DES10"/>
      <sheetName val="Juni 10"/>
      <sheetName val="Juli 10"/>
      <sheetName val="Ags 10"/>
      <sheetName val="Sep 10"/>
      <sheetName val="Okt 10"/>
      <sheetName val="Nov 10"/>
      <sheetName val="3.KINERJA"/>
      <sheetName val="KINERJA-2009"/>
      <sheetName val="KINERJA-2010"/>
      <sheetName val="kin.mat"/>
      <sheetName val="kin.sbw"/>
      <sheetName val="kin.bima"/>
      <sheetName val="KPI"/>
      <sheetName val="1.LABA-RUGI"/>
      <sheetName val="Neraca_Unit"/>
      <sheetName val="1A.NERACA"/>
      <sheetName val="1.1PROD-JUAL"/>
      <sheetName val="1.2PENDAPATAN"/>
      <sheetName val="1.8ADM"/>
      <sheetName val="1.6har"/>
      <sheetName val="AKTIVA"/>
      <sheetName val="1.7PEG"/>
      <sheetName val="1.9PENYUSUTAN"/>
      <sheetName val="1.10B.Beban-Diluar Usaha"/>
      <sheetName val="1.10A.Pedp-dliluar Usaha"/>
      <sheetName val="Bunga Pinjaman"/>
      <sheetName val="1.3SEWA"/>
      <sheetName val="1.5A.BBM"/>
      <sheetName val="1.5B.ongkut"/>
      <sheetName val="1.5C.OLI"/>
      <sheetName val="DAYAMAMPU"/>
      <sheetName val="NERACA ENERGI (perUnit)"/>
      <sheetName val="RASIO BBM"/>
      <sheetName val="acc"/>
      <sheetName val="least"/>
      <sheetName val="urgen"/>
      <sheetName val="CM BAG TIMUR"/>
      <sheetName val="prod03"/>
      <sheetName val="Kinerja bulanan (2)"/>
      <sheetName val="Kinerja bulanan"/>
      <sheetName val="data bbm &amp;produksi"/>
      <sheetName val="gang-kit"/>
      <sheetName val="#REF"/>
      <sheetName val="24JAM OPERASI PLTG"/>
      <sheetName val="4 JAM OPERASI PLTG"/>
      <sheetName val="4 JAM OPERASI 15 hari"/>
      <sheetName val="24JAM OPR 2 UNIT PLTG"/>
      <sheetName val="REA LABA"/>
      <sheetName val="pltg 24 jam op"/>
      <sheetName val="FULL NOP"/>
      <sheetName val="PLTG 4 jam op"/>
      <sheetName val="XXXXXXX2"/>
      <sheetName val="XXXXXXX3"/>
      <sheetName val="XXXXXXX4"/>
      <sheetName val="XXXXXXX5"/>
      <sheetName val="XXXXXXX6"/>
      <sheetName val="XXXXXXX7"/>
      <sheetName val="XXXXXXX8"/>
      <sheetName val="XXXXXXX9"/>
      <sheetName val="XXXXXXXA"/>
      <sheetName val="KWH (2)"/>
      <sheetName val="SWITCH PEK (2)"/>
      <sheetName val="Kurva Beban"/>
      <sheetName val="BEBAN 2"/>
      <sheetName val="BEBAN 1"/>
      <sheetName val="SWITCH KIT"/>
      <sheetName val="SWITCH PEK"/>
      <sheetName val="Isi disini kit"/>
      <sheetName val="DAYA MAMPU"/>
      <sheetName val="DAYA SEDIA"/>
      <sheetName val="KIT1"/>
      <sheetName val="KIT2"/>
      <sheetName val="Entry LF Siang"/>
      <sheetName val="Entry LF Malam"/>
      <sheetName val="GI Tertinggi"/>
      <sheetName val="Cetak LF1"/>
      <sheetName val="Cetak LF2"/>
      <sheetName val="Cetak LF3"/>
      <sheetName val="Cetak LF4"/>
      <sheetName val="AktivaTetap(1A1)"/>
      <sheetName val="AktivaTetap(1A2)"/>
      <sheetName val="AkumAT(1B1)"/>
      <sheetName val="AkumAT(1B2)"/>
      <sheetName val="Aktiva Tetap (1C)"/>
      <sheetName val="PDPKonstruksi(2A1)"/>
      <sheetName val="PDPKonstruksi(2A2)"/>
      <sheetName val="PDPMaterial(2B1)"/>
      <sheetName val="PDPMaterial(2B2)"/>
      <sheetName val="PDP (2C)"/>
      <sheetName val="PDPDimuka(2D)"/>
      <sheetName val="Penyertaan(3)"/>
      <sheetName val="ATTB(4A1)"/>
      <sheetName val="ATTB(4A2)"/>
      <sheetName val="AkumATTB(4B1)"/>
      <sheetName val="AkumATTB(4B2)"/>
      <sheetName val="MatHapus(4C)"/>
      <sheetName val="ATBM (4D1)"/>
      <sheetName val="ATBM (4D2)"/>
      <sheetName val="PiutangLL(4E)"/>
      <sheetName val="BiDitghkan(4F)"/>
      <sheetName val="BDD&amp;UM(4G)"/>
      <sheetName val="BDD&amp;UMLain(4G1)"/>
      <sheetName val="AktivaLLJP(4H)"/>
      <sheetName val="Cash&amp;Bank(5A)"/>
      <sheetName val="DpsK3bln(5A1)"/>
      <sheetName val="InvestasiSementara(5A2)"/>
      <sheetName val="PiutangUsahaNetto(5B)"/>
      <sheetName val="PiutLangg-U(5B1)"/>
      <sheetName val="MatHar(5D)"/>
      <sheetName val="PembayDPajak(5E)"/>
      <sheetName val="PiutangLLLancar(5F)"/>
      <sheetName val="AktivaLLLancar(5G)"/>
      <sheetName val="Ekuitas(6A)"/>
      <sheetName val="BantuanLN(6B)"/>
      <sheetName val="AkunPenutup(7A)"/>
      <sheetName val="PendBP(8A)"/>
      <sheetName val="DaftarBP(8B)"/>
      <sheetName val="KewajibanJP(9A)"/>
      <sheetName val="PkRp(9A1)"/>
      <sheetName val="PkVal(9A2)"/>
      <sheetName val="ByDkpRp(9B)"/>
      <sheetName val="HutBank-3(9C)"/>
      <sheetName val="UtBiProy(9D)"/>
      <sheetName val="UtangUsh(10A1)"/>
      <sheetName val="Pensiun(10B1)"/>
      <sheetName val="UT-Pajak(10C)"/>
      <sheetName val="UT-LLJP(10D)"/>
      <sheetName val="UtangBiaya(10E)"/>
      <sheetName val="UtangBiaya(10E1)"/>
      <sheetName val="PinjamanJKPJTempo(10F)"/>
      <sheetName val="PkJtRp(10F1)"/>
      <sheetName val="PkJtVal(10F2)"/>
      <sheetName val="ByDkpJtRp(10G)"/>
      <sheetName val="RKAP2004"/>
      <sheetName val="Pen.Non Pjk"/>
      <sheetName val="Penerimaan"/>
      <sheetName val="Bayar"/>
      <sheetName val="RAB (2)"/>
      <sheetName val="COMMISONING"/>
      <sheetName val="RUMUS"/>
      <sheetName val="KINsd2004"/>
      <sheetName val="bara"/>
      <sheetName val="FAC "/>
      <sheetName val="DI "/>
      <sheetName val="MANUAL"/>
      <sheetName val="Ind_kit_BLN"/>
      <sheetName val="Ind_Eff_kit_bln"/>
      <sheetName val="FORM 13 2"/>
      <sheetName val="FJK-pltg 8"/>
      <sheetName val="Form 14 3"/>
      <sheetName val="FAKTOR_KIT 6"/>
      <sheetName val="data pgsh pltu-g 5"/>
      <sheetName val="GG"/>
      <sheetName val="GangU1"/>
      <sheetName val="GangU2"/>
      <sheetName val="gangG1"/>
      <sheetName val="gangG2"/>
      <sheetName val="gangG3"/>
      <sheetName val="surat"/>
      <sheetName val="Kinerja thn"/>
      <sheetName val="Kinerja trw"/>
      <sheetName val="BA"/>
      <sheetName val="DATA-KWH UPT"/>
      <sheetName val="DATA-KWH KIT"/>
      <sheetName val="Digital"/>
      <sheetName val="BAjan"/>
      <sheetName val="BAfeb"/>
      <sheetName val="BAmar"/>
      <sheetName val="BAapril"/>
      <sheetName val="BA mei"/>
      <sheetName val="BAjuni"/>
      <sheetName val="BA JULI"/>
      <sheetName val="BA AGT"/>
      <sheetName val="FJK-pltu 7"/>
      <sheetName val="JAM"/>
      <sheetName val="12 RB"/>
      <sheetName val="DATA-KWH UPT ANALOG"/>
      <sheetName val="GRAFIK1"/>
      <sheetName val="CEK PS"/>
      <sheetName val="SOMB"/>
      <sheetName val="pengu gajah (2)"/>
      <sheetName val="TE '05"/>
      <sheetName val="KIN -2005 BLN"/>
      <sheetName val="L-R TW III PERBULAN"/>
      <sheetName val="TARGET L-R 3 TW"/>
      <sheetName val="REAL PERBULAN"/>
      <sheetName val="TE '04"/>
      <sheetName val="KIN -2005 BLN "/>
      <sheetName val="KIN -2004 3 BLN"/>
      <sheetName val="NRC PERBULAN"/>
      <sheetName val="SAIFI"/>
      <sheetName val="SAIDI  (2)"/>
      <sheetName val="Losses _form_baru (2)"/>
      <sheetName val="Saidi-saifi-2003"/>
      <sheetName val="Cab.T.krg"/>
      <sheetName val="Cab.Mtr"/>
      <sheetName val="Cab.Ktb"/>
      <sheetName val="Grafik Cab.T.krg"/>
      <sheetName val="Grafik Mtr"/>
      <sheetName val="Grafik ktb"/>
      <sheetName val="Grafik Wil"/>
      <sheetName val="WIL Trgt 293,4"/>
      <sheetName val="Saidi-saifi WIL2004"/>
      <sheetName val="coverPS"/>
      <sheetName val="RENDIK 08"/>
      <sheetName val="Rendik07"/>
      <sheetName val="RekapPS"/>
      <sheetName val="TinPS#1"/>
      <sheetName val="TinPS#2"/>
      <sheetName val="TinPS#4"/>
      <sheetName val="TinPS#5"/>
      <sheetName val="TinPS#6"/>
      <sheetName val="TinPS#7"/>
      <sheetName val="Tin#ksg7-Niigata"/>
      <sheetName val="DikMO#1"/>
      <sheetName val="DikTO#2"/>
      <sheetName val="DikMO#7"/>
      <sheetName val="SUSps"/>
      <sheetName val="AI-PS"/>
      <sheetName val="coverSJ"/>
      <sheetName val="RekapSJ"/>
      <sheetName val="Rendik-SJ"/>
      <sheetName val="matrutinsj#1"/>
      <sheetName val="matrutinsj#2"/>
      <sheetName val="SO1"/>
      <sheetName val="TO2"/>
      <sheetName val="ATK"/>
      <sheetName val="SUSsj "/>
      <sheetName val="AI-SJ"/>
      <sheetName val="RKAPHAR 05"/>
      <sheetName val="JADWAL"/>
      <sheetName val="HARDIKMUSKM"/>
      <sheetName val="HARDIKMOSKM"/>
      <sheetName val="RUTINSKM"/>
      <sheetName val="KHUSUSSKM"/>
      <sheetName val="MUTOSULI"/>
      <sheetName val="SPPTOSUL1"/>
      <sheetName val="SPPTOSWD"/>
      <sheetName val="MUTOSWD"/>
      <sheetName val="SPPMOSUL2"/>
      <sheetName val="MUMOSUL2"/>
      <sheetName val="RUTINPB"/>
      <sheetName val="KHUSUSPB"/>
      <sheetName val="MUAISFAC"/>
      <sheetName val="MUAIHYA"/>
      <sheetName val="SPPAITES"/>
      <sheetName val="RUTIN TES"/>
      <sheetName val="KHUSUS TES"/>
      <sheetName val="ANGINVKIT2005"/>
      <sheetName val="Fungsi Sarana"/>
      <sheetName val="Harsus PLTA "/>
      <sheetName val="Harsus PLTD"/>
      <sheetName val="RUTIN- PLTD"/>
      <sheetName val="RUTIN-PLTA"/>
      <sheetName val="UKL-UPL SKMD"/>
      <sheetName val="UKL-UPL BAAI"/>
      <sheetName val="Rekap_PLTD SKM"/>
      <sheetName val="Rekap_PLTD BAAI "/>
      <sheetName val="Rekap_PLTA"/>
      <sheetName val="Hydro Art"/>
      <sheetName val="SFAC_Tes"/>
      <sheetName val="SWD_PBAAI "/>
      <sheetName val="Mirrless_PBAAI"/>
      <sheetName val="Sulzer_PBAAI"/>
      <sheetName val="Cockerill_SKM"/>
      <sheetName val="Mirrless_SKM"/>
      <sheetName val="CASHFLOW-TRIWULAN"/>
      <sheetName val="Tragi"/>
      <sheetName val="Har_Sus"/>
      <sheetName val="REN.HAR"/>
      <sheetName val="REN.OP"/>
      <sheetName val="RUTIN.TU"/>
      <sheetName val="KHUSUS"/>
      <sheetName val="RUTIN PLTA (2007)"/>
      <sheetName val="rutin-pltd (2007)"/>
      <sheetName val="REKAP-PLTA+PLTD"/>
      <sheetName val="PERIODIK_PLTA"/>
      <sheetName val="PERIODIK_PLTD"/>
      <sheetName val="INVESTASI DISETUJUI"/>
      <sheetName val="AO"/>
      <sheetName val="M utama GI Hydro Art 1,3,4"/>
      <sheetName val="Hydro GI M kecil 1,3,4 "/>
      <sheetName val="M utama MO Hydro Art 2"/>
      <sheetName val="M kecil Hydro MO 2"/>
      <sheetName val="Rutin PLTA TES (2007)"/>
      <sheetName val="Non Rutin PLTA Tes 2007"/>
      <sheetName val="RUTIN PLTA MUSI 2007"/>
      <sheetName val="NON RUTIN MUSI 2007"/>
      <sheetName val="Rutin SKM (2007)"/>
      <sheetName val="Non Rutin SKM2007"/>
      <sheetName val="Priodik Mirrless2B p baai"/>
      <sheetName val="Priodik Mirrless p baai"/>
      <sheetName val="Rutin Baai  (2007)"/>
      <sheetName val="Non Rutin Baai 2007"/>
      <sheetName val="REN PRIODIK"/>
      <sheetName val="JADHARDIKKIT2006"/>
      <sheetName val="JADHARTINKIT"/>
      <sheetName val="PB06 baru "/>
      <sheetName val="SKM06 baru "/>
      <sheetName val="TA06 baru"/>
      <sheetName val="RRD"/>
      <sheetName val="REKAP RUTIN"/>
      <sheetName val="RUTIN MUSI"/>
      <sheetName val="NON RUTIN MUSI"/>
      <sheetName val="Non Rutin TES"/>
      <sheetName val="Rutin SKM"/>
      <sheetName val="Non Rutin SKM"/>
      <sheetName val="Rutin Baai"/>
      <sheetName val="Non Rutin Baai"/>
      <sheetName val="Priodik Sulzer 2 Baai"/>
      <sheetName val="INVESTASI TU"/>
      <sheetName val="INVESTASI-KIT"/>
      <sheetName val="Priodik Hydro Art 1,2&amp;3"/>
      <sheetName val="Priodik PLTA TES"/>
      <sheetName val="Rutin PLTA TES"/>
      <sheetName val="Non Rutin PLTA Tes"/>
      <sheetName val="Priodik Mirrless2 SKM"/>
      <sheetName val="Priodik Mirrless2B SKM (2)"/>
      <sheetName val="Pri Mir 3 TO"/>
      <sheetName val="Priodik SWD BAAI"/>
      <sheetName val="PRIODIK SWD_B BAAI"/>
      <sheetName val="Priodik Sulzer 2B Baai"/>
      <sheetName val="Rutin Baai "/>
      <sheetName val="JADHARDIKKIT"/>
      <sheetName val="JADHARDIK-RKAP (2)"/>
      <sheetName val="JADHARDIK-RKAP"/>
      <sheetName val="POINT12"/>
      <sheetName val="PB06"/>
      <sheetName val="SKM06 (2)"/>
      <sheetName val="TA06 "/>
      <sheetName val="Rekap Har"/>
      <sheetName val="rutin-pltd"/>
      <sheetName val="REKAP-PLTA (2)"/>
      <sheetName val="renhardik"/>
      <sheetName val="REKAP-PLTD"/>
      <sheetName val="REKAP-PLTA"/>
      <sheetName val="omb09"/>
      <sheetName val="Target Kinerja010bln"/>
      <sheetName val="MASTER BLN SD"/>
      <sheetName val="MASTER BLN"/>
      <sheetName val="JAM KIT"/>
      <sheetName val="MASTER"/>
      <sheetName val="MASTERTRIWULAN"/>
      <sheetName val="Target Kinerja"/>
      <sheetName val="LABA-RUGI (2)"/>
      <sheetName val="BUKU HIJAU SOMB-AO09"/>
      <sheetName val="Target Kinerja10"/>
      <sheetName val="Target TW"/>
      <sheetName val="Target Kinerja09 (2)"/>
      <sheetName val="KinTW"/>
      <sheetName val="surat REVISI"/>
      <sheetName val="bkl (SK099)"/>
      <sheetName val="KinTW (2)"/>
      <sheetName val="LR 21"/>
      <sheetName val="LR (2)"/>
      <sheetName val="DATA_akuntansi"/>
      <sheetName val="DATA_kwh (sk099)"/>
      <sheetName val="DATA_kwh"/>
      <sheetName val="DATA_BB"/>
      <sheetName val="DATA_pelumas"/>
      <sheetName val="Susut Trafo KIT"/>
      <sheetName val="Juni_2010 KITSBS utk LM"/>
      <sheetName val="Juni_2010 KITSBS"/>
      <sheetName val="Juni_2010 SKRM"/>
      <sheetName val="Juni_2010 SJMB"/>
      <sheetName val="Juni_2010 SBAM"/>
      <sheetName val="Juni_2010 SBKL"/>
      <sheetName val="Juni_2010 SOMB"/>
      <sheetName val="Juni_2010 SBKT"/>
      <sheetName val="Juni_2010 SBDL"/>
      <sheetName val="Juni_2010 STAR"/>
      <sheetName val="PENILAIAN KINERJA"/>
      <sheetName val="TARGET KINERJA 2010"/>
      <sheetName val="PENCAPAIAN KINERJA"/>
      <sheetName val="12 RB (2)"/>
      <sheetName val="DATA-KWH UPT baru"/>
      <sheetName val="BA baru"/>
      <sheetName val="DATA-KWH UPT ZUARMAN"/>
      <sheetName val="JANUARI"/>
      <sheetName val="NOPEMBER"/>
      <sheetName val="JUDUL"/>
      <sheetName val="KIN-2010 PER bln"/>
      <sheetName val="KONTRAK"/>
      <sheetName val="KIN -2010 PRINT"/>
      <sheetName val="KIN -2010 BLN"/>
      <sheetName val="GAB ()"/>
      <sheetName val="PS per Fungsi"/>
      <sheetName val="BB"/>
      <sheetName val="Rasio Energi"/>
      <sheetName val="Terpasang"/>
      <sheetName val="Mampu"/>
      <sheetName val="j-period"/>
      <sheetName val="j-kerja"/>
      <sheetName val="j-har"/>
      <sheetName val="j-gangg"/>
      <sheetName val="SdOF"/>
      <sheetName val="j-Drtg EFDH"/>
      <sheetName val="HarxDM"/>
      <sheetName val="PrdxDM"/>
      <sheetName val="SOF"/>
      <sheetName val="HR-KIT"/>
      <sheetName val="HEAT RATE"/>
      <sheetName val="Tara Kalor Sektor"/>
      <sheetName val="tarakalor-sumary"/>
      <sheetName val="SFC"/>
      <sheetName val="SLC"/>
      <sheetName val="j-stdby"/>
      <sheetName val="POF"/>
      <sheetName val="INPUT QPR"/>
      <sheetName val="LPTK"/>
      <sheetName val="FOR"/>
      <sheetName val="Kin Keu TW"/>
      <sheetName val="NrcTW"/>
      <sheetName val="LRTW"/>
      <sheetName val="Oli"/>
      <sheetName val="KIN KEU"/>
      <sheetName val="Oli "/>
      <sheetName val="SLOC"/>
      <sheetName val="FDH"/>
      <sheetName val="DFDH"/>
      <sheetName val="PDH"/>
      <sheetName val="DPDH"/>
      <sheetName val="EPDH"/>
      <sheetName val="EFDHRS"/>
      <sheetName val="jst,jkXdmn"/>
      <sheetName val="jpXdmn"/>
      <sheetName val="jggn,efdhxdmn"/>
      <sheetName val="jk,jggnxdmn"/>
      <sheetName val="Energi-12 utk RKAP"/>
      <sheetName val="Energi-12 banding dengan 11"/>
      <sheetName val="dd ep"/>
      <sheetName val="12rbkum"/>
      <sheetName val="12rbtw1"/>
      <sheetName val="12rbtw2"/>
      <sheetName val="12rbtw3"/>
      <sheetName val="VolumBBM-12"/>
      <sheetName val="VolumBBM-12 tw1"/>
      <sheetName val="VolumBBM-12 tw2"/>
      <sheetName val="VolumBBM-12 tw3"/>
      <sheetName val="BiayaBBM-12"/>
      <sheetName val="BiayaBBM-12 tw1"/>
      <sheetName val="BiayaBBM-12 tw2"/>
      <sheetName val="BiayaBBM-12 tw3"/>
      <sheetName val="air"/>
      <sheetName val="kimia"/>
      <sheetName val="Energi-12"/>
      <sheetName val="Resum-12"/>
      <sheetName val="Resum-12 tw1"/>
      <sheetName val="Resum-12 tw2"/>
      <sheetName val="Resum-12 tw3"/>
      <sheetName val="asumsi kwh"/>
      <sheetName val="Draft_rkap2012_RugiLaba"/>
      <sheetName val="Draft_rkap2012_RugiLaba (2)"/>
      <sheetName val="2012"/>
      <sheetName val="2012 REV"/>
      <sheetName val="LAMP_1"/>
      <sheetName val="LAMP_2"/>
      <sheetName val="LAMP_3"/>
      <sheetName val="LAMP_4"/>
      <sheetName val="LAMP_5"/>
      <sheetName val="LAMP_7"/>
      <sheetName val="BALANCING"/>
      <sheetName val="TO 5000"/>
      <sheetName val="SO10000"/>
      <sheetName val="SO10000 (2)"/>
      <sheetName val="MO"/>
      <sheetName val="MO (2)"/>
      <sheetName val="WKSKT"/>
      <sheetName val="Instalasi-Pembangkit"/>
      <sheetName val="Instalasi-Transmisi"/>
      <sheetName val="Instalasi-Telekomunikasi"/>
      <sheetName val="Instalasi-TID"/>
      <sheetName val="Sarana"/>
      <sheetName val="Daftar Kegiatan"/>
      <sheetName val="Skor"/>
      <sheetName val="PRINT"/>
      <sheetName val="WBS"/>
      <sheetName val="WPL"/>
      <sheetName val="Aje&amp;Rje"/>
      <sheetName val="E1"/>
      <sheetName val="G1"/>
      <sheetName val="H1-A"/>
      <sheetName val="H1-B"/>
      <sheetName val="H1-C"/>
      <sheetName val="I1-A"/>
      <sheetName val="I1-B"/>
      <sheetName val="J1"/>
      <sheetName val="K1"/>
      <sheetName val="L1-A1"/>
      <sheetName val="L1-A2"/>
      <sheetName val="L1-B"/>
      <sheetName val="L1-C"/>
      <sheetName val="M1"/>
      <sheetName val="N1"/>
      <sheetName val="P1"/>
      <sheetName val="R1"/>
      <sheetName val="CIT"/>
      <sheetName val="COGS Segment"/>
      <sheetName val="COGS"/>
      <sheetName val="TBDEC03"/>
      <sheetName val="TBOCT03"/>
      <sheetName val="TBDEC02"/>
      <sheetName val="COA"/>
      <sheetName val="AP-PLANNING"/>
      <sheetName val="Materiality"/>
      <sheetName val="GT_Custom"/>
      <sheetName val="Related Party Transaction"/>
      <sheetName val="Penj ~ bpp "/>
      <sheetName val="TB SAMP"/>
      <sheetName val="TB Consol"/>
      <sheetName val="Lap Keu"/>
      <sheetName val="Details per area"/>
      <sheetName val="Saldo Persd "/>
      <sheetName val="Detail tambahan"/>
      <sheetName val="Koreksi fiskal"/>
      <sheetName val="Aktiva Tetap"/>
      <sheetName val="Depresiasi"/>
      <sheetName val="Transaksi Hubungan Istimewa"/>
      <sheetName val="rokok promosi"/>
      <sheetName val="rokok rusak"/>
      <sheetName val="coa(input saldo awal)"/>
      <sheetName val="input jurnal"/>
      <sheetName val="tRIAL bALANCE"/>
      <sheetName val="cek akun"/>
      <sheetName val="Rekonsel"/>
      <sheetName val="TB SPRP"/>
      <sheetName val="BS-Rupiah"/>
      <sheetName val="BS-USD"/>
      <sheetName val="PL-IDR"/>
      <sheetName val="PL-USD"/>
      <sheetName val="Ex-Rate"/>
      <sheetName val="Cash &amp; cash equivalent"/>
      <sheetName val="Trade Receivable"/>
      <sheetName val="Other Receivable"/>
      <sheetName val="Inventories"/>
      <sheetName val="Tax Recoverable"/>
      <sheetName val="Deffered Expenditure"/>
      <sheetName val="Plasma Investment"/>
      <sheetName val="koreksi plasma"/>
      <sheetName val="Developmen Cost of Plt."/>
      <sheetName val="Fixed Asset"/>
      <sheetName val="Construction In Progress"/>
      <sheetName val="Creditors"/>
      <sheetName val="Acrual "/>
      <sheetName val="Advances from customers"/>
      <sheetName val="Borrowing"/>
      <sheetName val="Tax Payable"/>
      <sheetName val="Bank Loan &amp; Other Loan"/>
      <sheetName val="Capital"/>
      <sheetName val="Forex"/>
      <sheetName val="Other Forex"/>
      <sheetName val="Interest"/>
      <sheetName val="Finance exp."/>
      <sheetName val="loan wilmar 1"/>
      <sheetName val="loan wilmar 2"/>
      <sheetName val="loan u sap 1"/>
      <sheetName val="loan u sap 2"/>
      <sheetName val="loan wilmar"/>
      <sheetName val="loan u sap"/>
      <sheetName val="Tes Bs"/>
      <sheetName val="Tes Pl"/>
      <sheetName val="Idr This Month"/>
      <sheetName val="Idr Todate"/>
      <sheetName val="Usd This Month"/>
      <sheetName val="Usd Todate"/>
      <sheetName val="Forex 1"/>
      <sheetName val="ITEM-BALANCE"/>
      <sheetName val="NMI-Tax Recoverable &amp; Payable"/>
      <sheetName val="NMI-Acrual"/>
      <sheetName val="2-asi-00"/>
      <sheetName val="Sheet1 (2)"/>
      <sheetName val="Daftar Hutang"/>
      <sheetName val="Daftar Piutang"/>
      <sheetName val="SALES BUDGET NOV"/>
      <sheetName val="SCHEDULE NOV"/>
      <sheetName val="A.T. Bali"/>
      <sheetName val="Kas"/>
      <sheetName val="BAG"/>
      <sheetName val="Eksekutif"/>
      <sheetName val="Niaga"/>
      <sheetName val="BII SG"/>
      <sheetName val="Mandiri"/>
      <sheetName val="BCA Giro"/>
      <sheetName val="giro kerluar"/>
      <sheetName val="j. umum"/>
      <sheetName val="DETAIL"/>
      <sheetName val="RKP KDR"/>
      <sheetName val="LAP KDR"/>
      <sheetName val="RKP MOST"/>
      <sheetName val="PNGM"/>
      <sheetName val="LAP CODE"/>
      <sheetName val="ALL"/>
      <sheetName val="DBF"/>
      <sheetName val="LUNAS"/>
      <sheetName val="TUNAI"/>
      <sheetName val="BON"/>
      <sheetName val="PIUT"/>
      <sheetName val="PER.LIVER"/>
      <sheetName val="PER.LIVER (2)"/>
      <sheetName val="NOTA LIVER MJK"/>
      <sheetName val="NOTA LIVER JMB"/>
      <sheetName val="DO"/>
      <sheetName val="NOTA KVS"/>
      <sheetName val="KANVAS"/>
      <sheetName val="REKAP.LIVER"/>
      <sheetName val="OMZT"/>
      <sheetName val="MUTASI"/>
      <sheetName val="ASURANSI"/>
      <sheetName val="Sumber Sinar"/>
      <sheetName val="PER.PIUT"/>
      <sheetName val="PEMASARAN"/>
      <sheetName val="PENJ SA"/>
      <sheetName val="LABA KVS"/>
      <sheetName val="SETOR"/>
      <sheetName val="SELLING OUT"/>
      <sheetName val="MASTER SA (2)"/>
      <sheetName val="MASTER SA"/>
      <sheetName val="MASTER HARGA"/>
      <sheetName val="LAMPUNG"/>
      <sheetName val="P PINANG"/>
      <sheetName val="TJ PANDAN"/>
      <sheetName val="BENGKULU"/>
      <sheetName val="PALEMBANG"/>
      <sheetName val="JAMBI"/>
      <sheetName val="REGIONAL SUMBAGSEL"/>
      <sheetName val="MEDAN"/>
      <sheetName val="REGIONAL SUMBAGUT"/>
      <sheetName val="PEKANBARU"/>
      <sheetName val="SELAT PANJANG"/>
      <sheetName val="DUMAI"/>
      <sheetName val="RENGAT"/>
      <sheetName val="TEMBILAHAN"/>
      <sheetName val="TJ PINANG"/>
      <sheetName val="TJ BALAI KARIMUN"/>
      <sheetName val="TJ BATU"/>
      <sheetName val="PADANG"/>
      <sheetName val="REGIONAL SUMBAGTENG"/>
      <sheetName val="MAKASAR"/>
      <sheetName val="LUWUK"/>
      <sheetName val="BAU2"/>
      <sheetName val="PALU"/>
      <sheetName val="AMBON"/>
      <sheetName val="TOLI2"/>
      <sheetName val="JAYAPURA"/>
      <sheetName val="SORONG"/>
      <sheetName val="BIAK"/>
      <sheetName val="MERAUKE"/>
      <sheetName val="MANOKWARI"/>
      <sheetName val="FAK2"/>
      <sheetName val="SERUI"/>
      <sheetName val="NABIRE"/>
      <sheetName val="REGIONAL INDONESIA TIMUR"/>
      <sheetName val="KUPANG"/>
      <sheetName val="BANJARMASIN"/>
      <sheetName val="MATARAM"/>
      <sheetName val="ENDE"/>
      <sheetName val="BIMA"/>
      <sheetName val="WAINGAPU"/>
      <sheetName val="MAUMERE"/>
      <sheetName val="REGIONAL BALIKA"/>
      <sheetName val="PONTIANAK"/>
      <sheetName val="SMA"/>
      <sheetName val="dn"/>
      <sheetName val="LPPU Sales Senin"/>
      <sheetName val="JKT1"/>
      <sheetName val="JKT2"/>
      <sheetName val="JKT3"/>
      <sheetName val="TGR"/>
      <sheetName val="SRG"/>
      <sheetName val="BGR"/>
      <sheetName val="KRW"/>
      <sheetName val="BKS"/>
      <sheetName val="REGIONAL JAKARTA"/>
      <sheetName val="SKB"/>
      <sheetName val="CJR"/>
      <sheetName val="SKB+CJR"/>
      <sheetName val="SMD"/>
      <sheetName val="SBG"/>
      <sheetName val="SMD+SBG"/>
      <sheetName val="GRT"/>
      <sheetName val="TSK"/>
      <sheetName val="GRT+TSK"/>
      <sheetName val="BDG"/>
      <sheetName val="REGIONAL JABAR"/>
      <sheetName val="TEGAL"/>
      <sheetName val="CIREBON"/>
      <sheetName val="PURWOKERTO"/>
      <sheetName val="REGIONAL TEGAL"/>
      <sheetName val="YOGYA"/>
      <sheetName val="MAGELANG"/>
      <sheetName val="SURAKARTA"/>
      <sheetName val="SEMARANG"/>
      <sheetName val="PATI"/>
      <sheetName val="REGIONAL JATENG"/>
      <sheetName val="SBY"/>
      <sheetName val="MJKT"/>
      <sheetName val="BJN"/>
      <sheetName val="MDR"/>
      <sheetName val="KEDIRI"/>
      <sheetName val="MADIUN"/>
      <sheetName val="MALANG"/>
      <sheetName val="PROBOLINGGO"/>
      <sheetName val="ADC MALANG"/>
      <sheetName val="JEMBER"/>
      <sheetName val="SITUBONDO"/>
      <sheetName val="LUMAJANG"/>
      <sheetName val="ADC JEMBER"/>
      <sheetName val="REGIONAL JATIM"/>
      <sheetName val="BALI"/>
      <sheetName val="SM"/>
      <sheetName val="KONSOL SM"/>
      <sheetName val=" SPR Standar"/>
      <sheetName val="Omset"/>
      <sheetName val="R.KIRIM"/>
      <sheetName val="R.JUAL"/>
      <sheetName val="TITIPAN"/>
      <sheetName val="STOCK AWAL -3"/>
      <sheetName val="STOCK AWAL-2"/>
      <sheetName val="STOCK AWAL FISIK"/>
      <sheetName val="Rokok rusak SPRP"/>
      <sheetName val="Contoh isi rokok rusak"/>
      <sheetName val="tb"/>
      <sheetName val="KOTABUMI"/>
      <sheetName val="PANGKAL_PINANG"/>
      <sheetName val="TJ_PANDAN"/>
      <sheetName val="MUARA_BUNGO"/>
      <sheetName val="SIANTAR"/>
      <sheetName val="KISARAN"/>
      <sheetName val="B_ACEH"/>
      <sheetName val="LHOKSEUMAWE"/>
      <sheetName val="SELAT_PANJANG"/>
      <sheetName val="ADC PEKANBARU"/>
      <sheetName val="TJ_PINANG"/>
      <sheetName val="TJ_BALAI_KARIMUN"/>
      <sheetName val="ADC TJ_PINANG"/>
      <sheetName val="BUKIT_TINGGI"/>
      <sheetName val="PADANG+BUKIT_TINGGI"/>
      <sheetName val="ADC MAKASAR"/>
      <sheetName val="TERNATE"/>
      <sheetName val="ADC SORONG"/>
      <sheetName val="ADC MERAUKE"/>
      <sheetName val="ADC BIAK"/>
      <sheetName val="Indikator"/>
      <sheetName val="PADANG+BUKIT_TINGGI "/>
      <sheetName val="TJ_BATU"/>
      <sheetName val="muara bungo"/>
      <sheetName val="SDS"/>
      <sheetName val="SAEC"/>
      <sheetName val="SEVAL"/>
      <sheetName val="SSTRAT"/>
      <sheetName val="16B-SBIN345"/>
      <sheetName val="STKBB"/>
      <sheetName val="SRO"/>
      <sheetName val="SSEWA"/>
      <sheetName val="16A-SBIN345"/>
      <sheetName val="SPORSI"/>
      <sheetName val="SNEW"/>
      <sheetName val="SAUDIT"/>
      <sheetName val="SKEY"/>
      <sheetName val="Sdeal"/>
      <sheetName val="14A-SOBIN"/>
      <sheetName val="14B-SOBIN"/>
      <sheetName val="SPARET"/>
      <sheetName val="14C-SOBIN"/>
      <sheetName val="SPARETSPM"/>
      <sheetName val="SOICI-IN"/>
      <sheetName val="SOICI-OUT"/>
      <sheetName val="SROSPM"/>
      <sheetName val="DA-V"/>
      <sheetName val="Grup-V"/>
      <sheetName val="StatusLoadDepo"/>
      <sheetName val="14B-SOBI_x0000_"/>
      <sheetName val="SO "/>
      <sheetName val="SS"/>
      <sheetName val="Nilai Rupiah"/>
      <sheetName val="SPR (GG)"/>
      <sheetName val="SPR (SS)"/>
      <sheetName val="D2"/>
      <sheetName val="CR"/>
      <sheetName val="BD"/>
      <sheetName val="SL"/>
      <sheetName val="SB"/>
      <sheetName val="ML"/>
      <sheetName val="DP"/>
      <sheetName val="NT"/>
      <sheetName val="MD"/>
      <sheetName val="PB"/>
      <sheetName val="LG"/>
      <sheetName val="MK"/>
      <sheetName val="MN"/>
      <sheetName val="BM"/>
      <sheetName val="PT"/>
      <sheetName val="TOTAL DP"/>
      <sheetName val="TOTAL LP"/>
      <sheetName val="NAS"/>
      <sheetName val="Item"/>
      <sheetName val="Hrg 28 Sept &amp; 30 Nov"/>
      <sheetName val="Harga rokok 25Jan10"/>
      <sheetName val="Harga 15Mar10 "/>
      <sheetName val="Hrg 12Apr10"/>
      <sheetName val="Hrg 10Mei10"/>
      <sheetName val="Harga 24Mei10"/>
      <sheetName val="Harga 28Jun10"/>
      <sheetName val="Harga 12Jul10"/>
      <sheetName val="Harga 6Sept10"/>
      <sheetName val="Harga 25Okt10"/>
      <sheetName val="NAV000"/>
      <sheetName val="10000"/>
      <sheetName val="Materiality and TE"/>
      <sheetName val="PAJE '04"/>
      <sheetName val="PRJE '04"/>
      <sheetName val="CAJE-04"/>
      <sheetName val="PYJE '04"/>
      <sheetName val="WP-PBM-04"/>
      <sheetName val="WBS2005"/>
      <sheetName val="Rincian BS"/>
      <sheetName val="IS"/>
      <sheetName val="CC "/>
      <sheetName val="G-1"/>
      <sheetName val="K Movement"/>
      <sheetName val="K-1"/>
      <sheetName val="M-4"/>
      <sheetName val="N-1"/>
      <sheetName val="N-2"/>
      <sheetName val="NN "/>
      <sheetName val="FISKAL"/>
      <sheetName val="O-1_PPh 21"/>
      <sheetName val="O-1.1 Rekap gaji"/>
      <sheetName val="O-2_PPh 23"/>
      <sheetName val="O-3_PPh 25"/>
      <sheetName val="O-5_PPN"/>
      <sheetName val="P"/>
      <sheetName val="P-1"/>
      <sheetName val="Q"/>
      <sheetName val="Q-3"/>
      <sheetName val="Q-3.1"/>
      <sheetName val="QQ"/>
      <sheetName val="R"/>
      <sheetName val="R-1 Perhitungan def. tax"/>
      <sheetName val="T"/>
      <sheetName val="T-1"/>
      <sheetName val="TT"/>
      <sheetName val="U-3"/>
      <sheetName val="U-4"/>
      <sheetName val="U-5"/>
      <sheetName val="Kep-150"/>
      <sheetName val="Def tax FA"/>
      <sheetName val="Mutation FA"/>
      <sheetName val="Aktiva 0909"/>
      <sheetName val="Total Balance 2008 012"/>
      <sheetName val="Q Lead"/>
      <sheetName val="Q Memo"/>
      <sheetName val="Q-1 Loan Mutation"/>
      <sheetName val="Q-2 Detail ST Loan"/>
      <sheetName val="Q-2-1 Detail Repayment ST Loan"/>
      <sheetName val="Q-2-1-1 Payment to T.Petchem"/>
      <sheetName val="Q-3 Detail Subordinated Loan"/>
      <sheetName val="Q-4 Detail Loan Interest Exp"/>
      <sheetName val="Q-4-1 Payment Loan Interest Exp"/>
      <sheetName val="Q-4-1 Loan Interest Calc"/>
      <sheetName val="Flow Int Exp CF"/>
      <sheetName val="QQ - Loan Confirmation"/>
      <sheetName val="K-Lead"/>
      <sheetName val="K-2"/>
      <sheetName val="Reclassification vehicle"/>
      <sheetName val="Vehicle"/>
      <sheetName val="Building"/>
      <sheetName val="Machinery and equipment"/>
      <sheetName val="Plant"/>
      <sheetName val="Furniture"/>
      <sheetName val="CIP-2008 to 2009"/>
      <sheetName val="Point discuss"/>
      <sheetName val="C.1"/>
      <sheetName val="C.2"/>
      <sheetName val="C.2.1"/>
      <sheetName val="C.3"/>
      <sheetName val="C.4"/>
      <sheetName val="CC"/>
      <sheetName val="D.1"/>
      <sheetName val="E-1"/>
      <sheetName val="E-1.2"/>
      <sheetName val="EE"/>
      <sheetName val="E-2"/>
      <sheetName val="F.1"/>
      <sheetName val="F.2"/>
      <sheetName val="F.5"/>
      <sheetName val="F.6"/>
      <sheetName val="G-1.3"/>
      <sheetName val="K.1"/>
      <sheetName val="K.2"/>
      <sheetName val="K.2.1"/>
      <sheetName val="K.2.2"/>
      <sheetName val="K.3"/>
      <sheetName val="K.4"/>
      <sheetName val="J.1"/>
      <sheetName val="J.2"/>
      <sheetName val="N"/>
      <sheetName val="N.1"/>
      <sheetName val="N.2"/>
      <sheetName val="N.3"/>
      <sheetName val="NN"/>
      <sheetName val="Pe"/>
      <sheetName val="Pen"/>
      <sheetName val="O.4"/>
      <sheetName val="U-1"/>
      <sheetName val="U.1.1"/>
      <sheetName val="U.1.2"/>
      <sheetName val="U.1.3"/>
      <sheetName val="U-2"/>
      <sheetName val="U.2.1"/>
      <sheetName val="U-3.1"/>
      <sheetName val="U.3.2"/>
      <sheetName val="Rekap SKP"/>
      <sheetName val="U-5.1"/>
      <sheetName val="Cross Check"/>
      <sheetName val="Cash on hand and in banks"/>
      <sheetName val="Short-term investment"/>
      <sheetName val="Accounts receivable"/>
      <sheetName val="Other receivable (payable)"/>
      <sheetName val="Prepaid exp, tax and advance"/>
      <sheetName val="Fixed Assets"/>
      <sheetName val="Other Assets"/>
      <sheetName val="Notes Payable"/>
      <sheetName val="AP trade"/>
      <sheetName val="Accrued expense"/>
      <sheetName val="Taxes payable"/>
      <sheetName val="Advance from customer"/>
      <sheetName val="Pension Fund"/>
      <sheetName val="Deferred tax liabilities"/>
      <sheetName val="Unrealized Gain on MF"/>
      <sheetName val="Sales"/>
      <sheetName val="Other charges (income)"/>
      <sheetName val="Induk+Nothit"/>
      <sheetName val=" Penjualan "/>
      <sheetName val="Rekap Ekspor"/>
      <sheetName val="Pelunasan Piutang"/>
      <sheetName val="Bahan Baku Lokal"/>
      <sheetName val="Bahan Baku Impor "/>
      <sheetName val="PPB"/>
      <sheetName val="Laba (Rugi) Kurs"/>
      <sheetName val="Hasil Lain"/>
      <sheetName val="Kredit Pajak"/>
      <sheetName val="----00000----"/>
      <sheetName val="KKP SUSUT "/>
      <sheetName val="Pendapatan Lain"/>
      <sheetName val="LHP"/>
      <sheetName val="PHP-1"/>
      <sheetName val="PHP-2"/>
      <sheetName val="PPh Ps. 22"/>
      <sheetName val="Alket"/>
      <sheetName val=" Sales "/>
      <sheetName val="Rekap Ekspor (KMK)"/>
      <sheetName val="EKSPOR (BI)"/>
      <sheetName val="Bahan Baku Impor (BI)"/>
      <sheetName val="Bahan Baku Impor (KMK) "/>
      <sheetName val="Bhn Baku-Lokal.1"/>
      <sheetName val="Bhn Baku-Lokal.2"/>
      <sheetName val="KKP SUSUT -AKHIR"/>
      <sheetName val="PM&amp;TE"/>
      <sheetName val="A-3.1"/>
      <sheetName val="detail_A-3.1"/>
      <sheetName val="A-3.2"/>
      <sheetName val="detail_A-3.2"/>
      <sheetName val="A-3.3"/>
      <sheetName val="detail_A-3.3"/>
      <sheetName val="A-4"/>
      <sheetName val="T account"/>
      <sheetName val="Cf Indirect"/>
      <sheetName val="Cf06"/>
      <sheetName val="DIT"/>
      <sheetName val="Machinery"/>
      <sheetName val="SPT 21"/>
      <sheetName val="CutOff Bank"/>
      <sheetName val="C-17 Test of Forex"/>
      <sheetName val="AR analysis"/>
      <sheetName val="F-1"/>
      <sheetName val="F-2"/>
      <sheetName val="F-3"/>
      <sheetName val="F-4"/>
      <sheetName val="G-2"/>
      <sheetName val="HH"/>
      <sheetName val="I Lead"/>
      <sheetName val="I-1"/>
      <sheetName val="I-2"/>
      <sheetName val="II"/>
      <sheetName val="K-2.1"/>
      <sheetName val="K-2.1.1"/>
      <sheetName val="K-2.1.2"/>
      <sheetName val="K-2.1.3"/>
      <sheetName val="K-2.1.4"/>
      <sheetName val="K-2.1.5"/>
      <sheetName val="K-2.1.6"/>
      <sheetName val="M Lead"/>
      <sheetName val="M-1"/>
      <sheetName val="M-2"/>
      <sheetName val="MM"/>
      <sheetName val="Loan Analysis"/>
      <sheetName val="N-3"/>
      <sheetName val="O.1 VAT"/>
      <sheetName val="O-2"/>
      <sheetName val="O-2.1"/>
      <sheetName val="O-3"/>
      <sheetName val="O-3.1 Art 4(2)"/>
      <sheetName val="P Lead"/>
      <sheetName val="P-2"/>
      <sheetName val="T Lead"/>
      <sheetName val="T.1"/>
      <sheetName val="T.2"/>
      <sheetName val="U-1.1.1"/>
      <sheetName val="U-1.2.1"/>
      <sheetName val="U-1.3 Test price sales"/>
      <sheetName val="U-1.4 Predictive exp sales"/>
      <sheetName val="GP analist"/>
      <sheetName val="U-2.1.1"/>
      <sheetName val="Test Pricing"/>
      <sheetName val="U-3 Lead"/>
      <sheetName val="U-3.2"/>
      <sheetName val="U-4.1"/>
      <sheetName val="U-4.2"/>
      <sheetName val="U-4.3"/>
      <sheetName val="U-4.4"/>
      <sheetName val="TOC Sales-Local"/>
      <sheetName val="TOC Sales- Export"/>
      <sheetName val="TOC Purchase"/>
      <sheetName val="U.1.3.1 Sales Cutoff (Ex)"/>
      <sheetName val="U.1.3.1 Sales Cutoff"/>
      <sheetName val="Purchase cut off"/>
      <sheetName val="Inv Analysis"/>
      <sheetName val="F-4 Inv Val"/>
      <sheetName val="SDE"/>
      <sheetName val="BLE"/>
      <sheetName val="KYE"/>
      <sheetName val="KCE"/>
      <sheetName val="SDF"/>
      <sheetName val="BLF"/>
      <sheetName val="KYF"/>
      <sheetName val="induk (2)"/>
      <sheetName val="Deferred tax assets"/>
      <sheetName val="Macro5"/>
      <sheetName val="M T S"/>
      <sheetName val="FP-FIKTIF"/>
      <sheetName val="KOREKSI-PM"/>
      <sheetName val="CONF-EKST"/>
      <sheetName val="CONF-INT"/>
      <sheetName val="JASA-LN"/>
      <sheetName val="Macro2"/>
      <sheetName val="Macro1"/>
      <sheetName val="Macro3"/>
      <sheetName val="Macro4"/>
      <sheetName val="CENTRAL"/>
      <sheetName val="CENTRAL-1"/>
      <sheetName val="NOT-HIT"/>
      <sheetName val="PHP"/>
      <sheetName val="SP-PET"/>
      <sheetName val="Predictive FA Fiscal"/>
      <sheetName val="lre"/>
      <sheetName val="bre"/>
      <sheetName val="lrf"/>
      <sheetName val="Pending Confirmation"/>
      <sheetName val="CC-Confirmation Bank"/>
      <sheetName val="EE_COnfirmation AR"/>
      <sheetName val="II_Confirmation Inter Co."/>
      <sheetName val="Letter to Lawyer"/>
      <sheetName val="NN_Confirmation AP"/>
      <sheetName val="QQ_Confirmation Loan"/>
      <sheetName val="TT_Confirmation SHE"/>
      <sheetName val="PM"/>
      <sheetName val="TMP1"/>
      <sheetName val="WORKS"/>
      <sheetName val="PAJE"/>
      <sheetName val="PRJE"/>
      <sheetName val="CAJE"/>
      <sheetName val="Elim"/>
      <sheetName val="F Lead"/>
      <sheetName val="Purchase Cutoff"/>
      <sheetName val="DNR_Sep"/>
      <sheetName val="Other_Sep"/>
      <sheetName val="Analytical Review"/>
      <sheetName val="NOT"/>
      <sheetName val="Cash Flow"/>
      <sheetName val="mutasiCF"/>
      <sheetName val="CF suppl."/>
      <sheetName val="Memo cash"/>
      <sheetName val="C Lead"/>
      <sheetName val="C2"/>
      <sheetName val="Memo AR"/>
      <sheetName val="E Lead"/>
      <sheetName val="E 1"/>
      <sheetName val="E 2"/>
      <sheetName val="Memo F"/>
      <sheetName val="Memo G"/>
      <sheetName val="G Lead"/>
      <sheetName val="G 1"/>
      <sheetName val="G 2"/>
      <sheetName val="Memo H"/>
      <sheetName val="H1"/>
      <sheetName val="Memo I"/>
      <sheetName val="I 1"/>
      <sheetName val="I 2"/>
      <sheetName val="I 3"/>
      <sheetName val="I 4"/>
      <sheetName val="Memo J"/>
      <sheetName val="J Lead"/>
      <sheetName val="J 1"/>
      <sheetName val="Memo K"/>
      <sheetName val="K Lead"/>
      <sheetName val="K 1"/>
      <sheetName val="K 2"/>
      <sheetName val="K 2.1"/>
      <sheetName val="K 2.2"/>
      <sheetName val="K 2.3"/>
      <sheetName val="K 3"/>
      <sheetName val="K 4 FA combined"/>
      <sheetName val="N Memo"/>
      <sheetName val="N Lead"/>
      <sheetName val="N 1"/>
      <sheetName val="N 2"/>
      <sheetName val="N 3"/>
      <sheetName val="O Memo"/>
      <sheetName val="O Lead"/>
      <sheetName val="O1"/>
      <sheetName val="O 2"/>
      <sheetName val="P Memo"/>
      <sheetName val="P 1"/>
      <sheetName val="P 2"/>
      <sheetName val="P 2.1"/>
      <sheetName val="P 3"/>
      <sheetName val="P 3.1"/>
      <sheetName val="U 1"/>
      <sheetName val="U 1.1"/>
      <sheetName val="U 1.2"/>
      <sheetName val="U 1.3"/>
      <sheetName val="U 1.4"/>
      <sheetName val="U 1.5"/>
      <sheetName val="U 2"/>
      <sheetName val="U 3"/>
      <sheetName val="U 3.1"/>
      <sheetName val="U 4"/>
      <sheetName val="U 4.1"/>
      <sheetName val="U 5"/>
      <sheetName val="K 2_1"/>
      <sheetName val="K 2.4"/>
      <sheetName val="PP-05"/>
      <sheetName val="FA"/>
      <sheetName val="SD"/>
      <sheetName val="aktiva lain"/>
      <sheetName val="C Cash and Bank "/>
      <sheetName val="Cash and Bank Register"/>
      <sheetName val="Pakanbaru"/>
      <sheetName val="fiscal CSA 04"/>
      <sheetName val="fiscal WITM 04 "/>
      <sheetName val="NDE Deposito"/>
      <sheetName val="Ellim&amp;Deff.tax unaudited"/>
      <sheetName val="PER SHM WITM  (3)"/>
      <sheetName val="fiscal WITM"/>
      <sheetName val="fiscal WICM 04"/>
      <sheetName val="fiscal WICM"/>
      <sheetName val="fiscal CSA"/>
      <sheetName val="by sewa summ"/>
      <sheetName val="WITM def tax"/>
      <sheetName val="WICM DEFTAX"/>
      <sheetName val="CSA DEFTAX"/>
      <sheetName val="tax csa"/>
      <sheetName val="anlyt konsol"/>
      <sheetName val="REkon IMSI-WITM (2)"/>
      <sheetName val="REkon IMSI-WITM"/>
      <sheetName val="analisa"/>
      <sheetName val="summary"/>
      <sheetName val="claim for tax"/>
      <sheetName val="anlyt witm"/>
      <sheetName val="anlyt wicm"/>
      <sheetName val="anlyt csa"/>
      <sheetName val="00 received in 01"/>
      <sheetName val="J a n"/>
      <sheetName val="F e b"/>
      <sheetName val="M a r"/>
      <sheetName val="A p r"/>
      <sheetName val="M a y"/>
      <sheetName val="J u n"/>
      <sheetName val="J u l"/>
      <sheetName val="A u g"/>
      <sheetName val="S e p"/>
      <sheetName val="O c t"/>
      <sheetName val="N o v"/>
      <sheetName val="Per GL J a n"/>
      <sheetName val="Marshal"/>
      <sheetName val="Monthly Data"/>
      <sheetName val="Permanent info"/>
      <sheetName val="GeneralInfo"/>
      <sheetName val="Family"/>
      <sheetName val="Biaya PIR"/>
      <sheetName val="Hsl-Pen"/>
      <sheetName val="sat-baru"/>
      <sheetName val="infras"/>
      <sheetName val="BMP"/>
      <sheetName val="Angsuran"/>
      <sheetName val="sensitivity"/>
      <sheetName val="Cash-print"/>
      <sheetName val="BOT"/>
      <sheetName val="tt-biaya"/>
      <sheetName val="SUD"/>
      <sheetName val="STB"/>
      <sheetName val="23"/>
      <sheetName val="JKK"/>
      <sheetName val="TBM-OP97 660 HA"/>
      <sheetName val="TBM-OP'96 211 HA"/>
      <sheetName val="TBM-OP96 236 HA"/>
      <sheetName val="TBM-OP96 287 HA"/>
      <sheetName val="TBM-OP96 246 HA"/>
      <sheetName val="TBM-OP97 281 HA"/>
      <sheetName val="TBM-OP95 304 HA"/>
      <sheetName val="TBM-OP98 200 HA"/>
      <sheetName val="127 Ha Out of HGU"/>
      <sheetName val="TBM"/>
      <sheetName val="NERKON "/>
      <sheetName val="DAF.ISI"/>
      <sheetName val="P&amp;L"/>
      <sheetName val="KB"/>
      <sheetName val="P-Kebun-XX "/>
      <sheetName val="P-DGN"/>
      <sheetName val="PPEG"/>
      <sheetName val="BYRM-XX"/>
      <sheetName val="PLL "/>
      <sheetName val="REKAP-AT"/>
      <sheetName val="Depre-TM"/>
      <sheetName val="BT-XX"/>
      <sheetName val="Ak_pro-XX"/>
      <sheetName val="HUT"/>
      <sheetName val="BTH"/>
      <sheetName val="HK-XX"/>
      <sheetName val="HR"/>
      <sheetName val="HS"/>
      <sheetName val="HLL"/>
      <sheetName val="pph"/>
      <sheetName val="HB"/>
      <sheetName val="AL-BTL KK"/>
      <sheetName val="BTL-PT'S"/>
      <sheetName val="BTL-RO"/>
      <sheetName val="K-B"/>
      <sheetName val="REKON P-KEBUN"/>
      <sheetName val="P-DGG"/>
      <sheetName val="PERS-DP"/>
      <sheetName val="BYRM"/>
      <sheetName val="PJR-PEM"/>
      <sheetName val="PINJ-PEG"/>
      <sheetName val="PJR-LL"/>
      <sheetName val="P-LL "/>
      <sheetName val="PPN-MASUKAN"/>
      <sheetName val="BIBIT"/>
      <sheetName val="AK-PRS"/>
      <sheetName val="BTGH"/>
      <sheetName val="H-DGG"/>
      <sheetName val="H-GJ"/>
      <sheetName val="H-KONT"/>
      <sheetName val="H-PJK"/>
      <sheetName val="PPN KELUARAN"/>
      <sheetName val="H-LL"/>
      <sheetName val="H-B"/>
      <sheetName val="H-PMG-SHM"/>
      <sheetName val="MODAL"/>
      <sheetName val="LABA-DTHN"/>
      <sheetName val="AL-Peny-BTL-Fin"/>
      <sheetName val="HAL"/>
      <sheetName val="MEMO"/>
      <sheetName val="P-KebunXX"/>
      <sheetName val="PsDiPj"/>
      <sheetName val="PPEGxx"/>
      <sheetName val="BYRMXX"/>
      <sheetName val="AL-BTL KK (2)"/>
      <sheetName val="XXXX"/>
      <sheetName val="BTL  "/>
      <sheetName val="XXX"/>
      <sheetName val="BTXX"/>
      <sheetName val="Ak_pro"/>
      <sheetName val="HUT "/>
      <sheetName val="HK"/>
      <sheetName val="pph "/>
      <sheetName val="HB "/>
      <sheetName val="HBJP"/>
      <sheetName val="COVER "/>
      <sheetName val="Capex Sum"/>
      <sheetName val="AAL"/>
      <sheetName val="IIS"/>
      <sheetName val="AARJ"/>
      <sheetName val="AKTIVA1TB"/>
      <sheetName val="AKTIVA2TB"/>
      <sheetName val="AKTIVAMDN"/>
      <sheetName val="OoR-AKTIVA1TB"/>
      <sheetName val="OoR-AKTIVA3TB"/>
      <sheetName val="OoR-AKTIVA4TB"/>
      <sheetName val="F-05"/>
      <sheetName val="F-07 "/>
      <sheetName val="F-07 A"/>
      <sheetName val="F-07.01"/>
      <sheetName val="F-07.02"/>
      <sheetName val="F-07.03"/>
      <sheetName val="F-07.04"/>
      <sheetName val="F-07.06"/>
      <sheetName val="F-07.06 A"/>
      <sheetName val="F-07.07"/>
      <sheetName val="F-07.07 A"/>
      <sheetName val="Ytd"/>
      <sheetName val="LMA 7 Peb"/>
      <sheetName val=" LMA 14 Peb"/>
      <sheetName val="LMA 21 Peb"/>
      <sheetName val="LMA 28 Peb"/>
      <sheetName val="Tax"/>
      <sheetName val="Marshall-JSS"/>
      <sheetName val="F1771"/>
      <sheetName val="Marshall-CMA"/>
      <sheetName val="F1771-I"/>
      <sheetName val="F1771-II"/>
      <sheetName val="F1771-III"/>
      <sheetName val="F1771-IV"/>
      <sheetName val="F1771-V"/>
      <sheetName val="F1771-VI"/>
      <sheetName val="Depreciation  schedule"/>
      <sheetName val="Peny-JSS"/>
      <sheetName val="Peny-CMA"/>
      <sheetName val="Attachment"/>
      <sheetName val="Lampiran"/>
      <sheetName val="TaxCMA"/>
      <sheetName val="TaxJSS"/>
      <sheetName val="PLconsold"/>
      <sheetName val="pph-25"/>
      <sheetName val="25installment"/>
      <sheetName val="Reasonableness test"/>
      <sheetName val="TB YTD"/>
      <sheetName val="TB Current"/>
      <sheetName val="VATO"/>
      <sheetName val="BSD"/>
      <sheetName val="Table"/>
      <sheetName val="COA Definition"/>
      <sheetName val="To Do"/>
      <sheetName val="Note"/>
      <sheetName val="Calender"/>
      <sheetName val="Info"/>
      <sheetName val="Knowledge Index"/>
      <sheetName val="3800 mapping"/>
      <sheetName val="PMU"/>
      <sheetName val="TB 31.12.02"/>
      <sheetName val="3800 2001"/>
      <sheetName val="TNG-GDG1"/>
      <sheetName val="MESIN1"/>
      <sheetName val="PABRIK1"/>
      <sheetName val="TNG-GDG1 disp Nov"/>
      <sheetName val="MESIN1 disp Nov"/>
      <sheetName val="PABRIK1 disp Nov"/>
      <sheetName val="IS disp Nov"/>
      <sheetName val="TNG-GDG1 disp Mei"/>
      <sheetName val="MESIN1 disp Mei"/>
      <sheetName val="WORKSHOP disp Mei"/>
      <sheetName val="PABRIK1 disp Mei"/>
      <sheetName val="LAB disp Mei"/>
      <sheetName val="I-KANTOR disp Mei"/>
      <sheetName val="instalasi disp Mei"/>
      <sheetName val="2001GeneralInfo"/>
      <sheetName val="identitas (2)"/>
      <sheetName val="2001Marshal"/>
      <sheetName val="2001profit - loss"/>
      <sheetName val="2000biaya lain-lain"/>
      <sheetName val="2001neraca"/>
      <sheetName val="2001REC-FISCAL"/>
      <sheetName val="2001FA-DEPR"/>
      <sheetName val="2001depr-fisc"/>
      <sheetName val="2001PPh ps 22"/>
      <sheetName val="2001Exit fiscal"/>
      <sheetName val="2001PPh 25"/>
      <sheetName val="2001Art 23(prepaid)"/>
      <sheetName val="2001Pengurus"/>
      <sheetName val="2000dftlamp"/>
      <sheetName val="2002Art25 calc"/>
      <sheetName val="FI-1771$.P1"/>
      <sheetName val="FE-1771$.P1"/>
      <sheetName val="FI-1771$.P2"/>
      <sheetName val="FE-1771$.P2"/>
      <sheetName val="FI-1771-I$"/>
      <sheetName val="FE-1771-I$"/>
      <sheetName val="FI-1771-II$"/>
      <sheetName val="FE-1771-II$"/>
      <sheetName val="FI-1771-III$"/>
      <sheetName val="FE-1771-III$"/>
      <sheetName val="FI-1771-IV"/>
      <sheetName val="FE-1771-IV"/>
      <sheetName val="FI-1771-V"/>
      <sheetName val="FE-1771-V"/>
      <sheetName val="FI-1771-VI $"/>
      <sheetName val="FE-1771-VI$"/>
      <sheetName val="Inventory Lead "/>
      <sheetName val="COGS Lead"/>
      <sheetName val="Detail COGS"/>
      <sheetName val="Gross Margin"/>
      <sheetName val="Penyusutan"/>
      <sheetName val="Unearned premiums"/>
      <sheetName val="Cadangan premi"/>
      <sheetName val="List of Doc Received"/>
      <sheetName val="Attachement"/>
      <sheetName val="FisLoss95"/>
      <sheetName val="IntrVSLoan"/>
      <sheetName val="OperLease95"/>
      <sheetName val="SP-Semarang"/>
      <sheetName val="Reklas"/>
      <sheetName val="akumulasi kerugian"/>
      <sheetName val="Marshal 2nd draft"/>
      <sheetName val="Marshal 1st draft"/>
      <sheetName val="Art. 23"/>
      <sheetName val="PPh 23"/>
      <sheetName val="PUBLISINDO"/>
      <sheetName val="Art. 25 calc"/>
      <sheetName val="Angsuran PPh 25"/>
      <sheetName val="FI-1771.P1"/>
      <sheetName val="FE-1771.P1"/>
      <sheetName val="FI-1771.P2"/>
      <sheetName val="FE-1771.P2"/>
      <sheetName val="FI-1771-I"/>
      <sheetName val="FE-1771-I"/>
      <sheetName val="FI-1771-II"/>
      <sheetName val="FE-1771-II"/>
      <sheetName val="FI-1771-III"/>
      <sheetName val="FE-1771-III"/>
      <sheetName val="FI-1771-VI"/>
      <sheetName val="FE-1771-VI"/>
      <sheetName val="Balance Sheet"/>
      <sheetName val="Rugi Laba"/>
      <sheetName val="Income Statm"/>
      <sheetName val="Rek Fiskal"/>
      <sheetName val="Fiscal Rec"/>
      <sheetName val="Rek Fiskal-detail"/>
      <sheetName val="PPh 25"/>
      <sheetName val="Art.25"/>
      <sheetName val="PPh 22"/>
      <sheetName val="Art 22"/>
      <sheetName val="PPh 25 calc."/>
      <sheetName val="Art 25 calc"/>
      <sheetName val="Daftar Pengurus"/>
      <sheetName val="Comm. List"/>
      <sheetName val="Daftar Pemegang Saham"/>
      <sheetName val="Shareholder List"/>
      <sheetName val="Entertainment"/>
      <sheetName val="FE-1770.P1"/>
      <sheetName val="FE-1770.P2"/>
      <sheetName val="FE-1770-I"/>
      <sheetName val="FE-1770-II"/>
      <sheetName val="FE-1770-III"/>
      <sheetName val="FI-177O.P1"/>
      <sheetName val="FI-1770.P2"/>
      <sheetName val="FI-1770-I"/>
      <sheetName val="FI-1770-II"/>
      <sheetName val="FI-1770-III"/>
      <sheetName val="PPh25-Installment"/>
      <sheetName val="TaxPaidAbroad"/>
      <sheetName val="Irregular Income"/>
      <sheetName val="tax calculation"/>
      <sheetName val="data wp"/>
      <sheetName val="Marshal-KSO"/>
      <sheetName val="Marshal-MGTI"/>
      <sheetName val="Fiscal adj"/>
      <sheetName val="Penyusutan5.1"/>
      <sheetName val="Penyusutan5.2"/>
      <sheetName val="Depr Schedule"/>
      <sheetName val="CIP2000"/>
      <sheetName val="Pemegang saham"/>
      <sheetName val="shareholder"/>
      <sheetName val="Bank Rec"/>
      <sheetName val="Op HU"/>
      <sheetName val="1001 Op"/>
      <sheetName val="1002 Cap"/>
      <sheetName val="BNI HU"/>
      <sheetName val="1003 BNI"/>
      <sheetName val="1005 Amro"/>
      <sheetName val="1007 Kas"/>
      <sheetName val="1009 VICO"/>
      <sheetName val="1102 PU"/>
      <sheetName val="IC"/>
      <sheetName val="IC kurs"/>
      <sheetName val="Depr Eng"/>
      <sheetName val="Depr Ind"/>
      <sheetName val="Fa disposal-fiscal"/>
      <sheetName val="Fa disposal-fiscal Ind"/>
      <sheetName val="Fa disposal-commerce"/>
      <sheetName val="Exit Tax"/>
      <sheetName val="Entertainment Eng"/>
      <sheetName val="Installments"/>
      <sheetName val="Installments (2)"/>
      <sheetName val="Attachments"/>
      <sheetName val="Depresiasi total"/>
      <sheetName val="Daftar depresiasi"/>
      <sheetName val="Rekonsiliasi aktiva tetap"/>
      <sheetName val="daftar"/>
      <sheetName val="gol1"/>
      <sheetName val="gol2"/>
      <sheetName val="Attachment-Version 2"/>
      <sheetName val="Marshal (2)"/>
      <sheetName val="Marshal (1)"/>
      <sheetName val="List of attachments"/>
      <sheetName val="Attachment-Version 1 "/>
      <sheetName val="FA Addition (Revised)"/>
      <sheetName val="FA Addition (1)"/>
      <sheetName val="Reconciliation"/>
      <sheetName val="Fiscal Exit Tax"/>
      <sheetName val="Taxcomput"/>
      <sheetName val="Biaya lain2"/>
      <sheetName val="taxcorrection"/>
      <sheetName val="Art 25 Paid"/>
      <sheetName val="Art 21 recon"/>
      <sheetName val="penyusutan-eng"/>
      <sheetName val="Penyusutan (2)"/>
      <sheetName val="pph25"/>
      <sheetName val="pph21"/>
      <sheetName val="1771-Y I"/>
      <sheetName val="1771-Y E"/>
      <sheetName val="Lampiran (E)"/>
      <sheetName val="Depresiasi (E)"/>
      <sheetName val="B8"/>
      <sheetName val="H1.A"/>
      <sheetName val="H1.B"/>
      <sheetName val="H1.C"/>
      <sheetName val="I1.A"/>
      <sheetName val="I1.B"/>
      <sheetName val="L1.A"/>
      <sheetName val="L1.B"/>
      <sheetName val="L1.C"/>
      <sheetName val="Q1"/>
      <sheetName val="R1.B"/>
      <sheetName val="R1.A"/>
      <sheetName val="ARPPL"/>
      <sheetName val="ARPBS"/>
      <sheetName val="DT2005"/>
      <sheetName val="W-CF"/>
      <sheetName val="ARP"/>
      <sheetName val="C10"/>
      <sheetName val="T3.1"/>
      <sheetName val="WBS (T3)"/>
      <sheetName val="T3"/>
      <sheetName val="Ratio(Int)"/>
      <sheetName val="Ratio(YE)"/>
      <sheetName val="Inc. Stat"/>
      <sheetName val="BS 2006"/>
      <sheetName val="AJE-2006-interim (2)"/>
      <sheetName val="List of Pending"/>
      <sheetName val="ratio analysis"/>
      <sheetName val="tb (excell) dec 2005"/>
      <sheetName val="tb 2004 (2)"/>
      <sheetName val="Ratio analysis SA"/>
      <sheetName val="BS&amp;IS"/>
      <sheetName val="SAD-Dec"/>
      <sheetName val="SUAD"/>
      <sheetName val="Client AJE"/>
      <sheetName val="SAD-SEpt(2)"/>
      <sheetName val="SAD-June "/>
      <sheetName val="Omission and error"/>
      <sheetName val="Cash Flows Workpapers Indirect"/>
      <sheetName val="Notes"/>
      <sheetName val="Input"/>
      <sheetName val="AI-1"/>
      <sheetName val="AI-2"/>
      <sheetName val="AII-1"/>
      <sheetName val="AII-2"/>
      <sheetName val="AII-3"/>
      <sheetName val="AII-4"/>
      <sheetName val="AII-5"/>
      <sheetName val="AII-6"/>
      <sheetName val="AII-7"/>
      <sheetName val="AIV-1"/>
      <sheetName val="S-A"/>
      <sheetName val="SA-1"/>
      <sheetName val="S-B"/>
      <sheetName val="S-B2"/>
      <sheetName val="S-C"/>
      <sheetName val="S-C1"/>
      <sheetName val="S-F"/>
      <sheetName val="S-E"/>
      <sheetName val="S-F1"/>
      <sheetName val="S-G"/>
      <sheetName val="S-H"/>
      <sheetName val="S-I"/>
      <sheetName val="S-I1"/>
      <sheetName val="S-I2"/>
      <sheetName val="S-I3"/>
      <sheetName val="S-J"/>
      <sheetName val="S-K"/>
      <sheetName val="S-P"/>
      <sheetName val="S-P1"/>
      <sheetName val="S-P2"/>
      <sheetName val="S-P3"/>
      <sheetName val="S-P4"/>
      <sheetName val="M-2a Local"/>
      <sheetName val="M-2a Export"/>
      <sheetName val="M-3"/>
      <sheetName val="M-3a"/>
      <sheetName val="M-3b"/>
      <sheetName val="M-5 (Type)"/>
      <sheetName val="M-5 (Brand)"/>
      <sheetName val="M-5a"/>
      <sheetName val="M-5b"/>
      <sheetName val="M-6"/>
      <sheetName val="M-7"/>
      <sheetName val="M-8"/>
      <sheetName val="M-9"/>
      <sheetName val="M-10"/>
      <sheetName val="M-10a"/>
      <sheetName val="M-10b"/>
      <sheetName val="M-11"/>
      <sheetName val="M-12"/>
      <sheetName val="M-13"/>
      <sheetName val="M-14"/>
      <sheetName val="M-15"/>
      <sheetName val="1771"/>
      <sheetName val="1771.2"/>
      <sheetName val="1771-I"/>
      <sheetName val="1771-II"/>
      <sheetName val="1771-III"/>
      <sheetName val="1771-IV"/>
      <sheetName val="1771-V"/>
      <sheetName val="1771-VI"/>
      <sheetName val="1771(E)"/>
      <sheetName val="1771.2(E)"/>
      <sheetName val="1771-I(E)"/>
      <sheetName val="1771-II(E)"/>
      <sheetName val="1771-III(E)"/>
      <sheetName val="1771-IV(E)"/>
      <sheetName val="1771-V(E)"/>
      <sheetName val="1771-VI(E)"/>
      <sheetName val="Marshal (3)"/>
      <sheetName val="Marshal (4)"/>
      <sheetName val="4th of 2001"/>
      <sheetName val="provision"/>
      <sheetName val="pengurus"/>
      <sheetName val="director"/>
      <sheetName val="FA-gainloss"/>
      <sheetName val="Laba-rugi aktiva"/>
      <sheetName val="peny-2001"/>
      <sheetName val="Depr-2001"/>
      <sheetName val="1770-Y"/>
      <sheetName val="1771 (E)"/>
      <sheetName val="1771.2 (E)"/>
      <sheetName val="1771-I (E)"/>
      <sheetName val="1771-II (E)"/>
      <sheetName val="1771-III (E)"/>
      <sheetName val="1771-IV (E)"/>
      <sheetName val="1771-V (E)"/>
      <sheetName val="1771-VI (E)"/>
      <sheetName val="4200"/>
      <sheetName val="4300"/>
      <sheetName val="6700"/>
      <sheetName val="6400"/>
      <sheetName val="6300"/>
      <sheetName val="6120"/>
      <sheetName val="6110"/>
      <sheetName val="Depr fiskal2006"/>
      <sheetName val="CIT 2006"/>
      <sheetName val="CIT 2005"/>
      <sheetName val="FA Fiscal 2005"/>
      <sheetName val="Tax BTJ 2006"/>
      <sheetName val="CITR Cal"/>
      <sheetName val="ERWIN"/>
      <sheetName val="Depreciation "/>
      <sheetName val="Dep-detailed"/>
      <sheetName val="Gain "/>
      <sheetName val="PPh 21"/>
      <sheetName val="Prepaid"/>
      <sheetName val="Att. 9"/>
      <sheetName val="F1771-1"/>
      <sheetName val="F1771-2"/>
      <sheetName val="F1771-3"/>
      <sheetName val="F1771-4"/>
      <sheetName val="F1771-5"/>
      <sheetName val="F1771-6"/>
      <sheetName val="Attachment (2)"/>
      <sheetName val="disposal"/>
      <sheetName val="Detail-A"/>
      <sheetName val="summary-1"/>
      <sheetName val="summary-2"/>
      <sheetName val="summary-3"/>
      <sheetName val="summary-4"/>
      <sheetName val="summary-5"/>
      <sheetName val="summary-6"/>
      <sheetName val="nov01"/>
      <sheetName val="jan 2001"/>
      <sheetName val="Detail-B"/>
      <sheetName val="ANALYZE"/>
      <sheetName val="car"/>
      <sheetName val="GL 01 report 00"/>
      <sheetName val="2001 per GL (2)"/>
      <sheetName val="2001 per month (2)"/>
      <sheetName val="2001 per GL (1)"/>
      <sheetName val=" 2001 per month (1)"/>
      <sheetName val="Dec"/>
      <sheetName val="2001 per month (1)"/>
      <sheetName val="D e c"/>
      <sheetName val="Life- QBR"/>
      <sheetName val="Life-data"/>
      <sheetName val="Life - Guidelines"/>
      <sheetName val="P&amp;C- QBR"/>
      <sheetName val="P&amp;C -data"/>
      <sheetName val="P&amp;C - Guidelines"/>
      <sheetName val="Reinsurance - QBR"/>
      <sheetName val="Reinsurance - data"/>
      <sheetName val="Reinsurance -Guidelines"/>
      <sheetName val="Asset management -QBR"/>
      <sheetName val="asset management -data"/>
      <sheetName val="Asset managment - Guidelines"/>
      <sheetName val="Bank - QBR"/>
      <sheetName val="Bank - data"/>
      <sheetName val="Bank - Guidelines"/>
      <sheetName val="Global risks - QBR"/>
      <sheetName val="Global risks- data"/>
      <sheetName val="Lifedata"/>
      <sheetName val="Health-QBR"/>
      <sheetName val="HEALTH DATA"/>
      <sheetName val="Q-PC1"/>
      <sheetName val="Q-PC2"/>
      <sheetName val="NCQ-EXP"/>
      <sheetName val="QBR - P&amp;C"/>
      <sheetName val="P&amp;C data"/>
      <sheetName val="P&amp;C guidelines"/>
      <sheetName val="UPR"/>
      <sheetName val="IBNR"/>
      <sheetName val="List att."/>
      <sheetName val="Depreciation - Mulyo"/>
      <sheetName val="Neraca - Auidt"/>
      <sheetName val="Perhitungan PPh 25"/>
      <sheetName val="Fiscal Corr."/>
      <sheetName val="Depreciation &amp; Peny."/>
      <sheetName val="Art. 23 reconciliation"/>
      <sheetName val="Corporate Reporter"/>
      <sheetName val="FX Exposure"/>
      <sheetName val="Trial Bal"/>
      <sheetName val="Sept02"/>
      <sheetName val="Aug 02"/>
      <sheetName val="June 02"/>
      <sheetName val="May 02"/>
      <sheetName val="April 02"/>
      <sheetName val="Mar 02"/>
      <sheetName val="Feb02"/>
      <sheetName val="Jan02"/>
      <sheetName val="Dec01"/>
      <sheetName val="1771-1"/>
      <sheetName val="1771-2"/>
      <sheetName val="1771-3"/>
      <sheetName val="1771-4"/>
      <sheetName val="1771-5"/>
      <sheetName val="1771-6"/>
      <sheetName val="Dftlamp"/>
      <sheetName val="Depr-fiskal"/>
      <sheetName val="fiscal depr"/>
      <sheetName val="Rekon-FA"/>
      <sheetName val="Additional-FA"/>
      <sheetName val="Int-exp"/>
      <sheetName val="positivecorr"/>
      <sheetName val="korfis"/>
      <sheetName val="Breakdown Fiscal Correction"/>
      <sheetName val="Revised wht slips"/>
      <sheetName val="Attachmentx"/>
      <sheetName val="Lampiranx"/>
      <sheetName val="Entertainmentx"/>
      <sheetName val="Revised Depr"/>
      <sheetName val="Depreciationx"/>
      <sheetName val="Art25 installx"/>
      <sheetName val="Depr 2001"/>
      <sheetName val="1771-Y"/>
      <sheetName val="ARt 2223 prepaid"/>
      <sheetName val="Journal Req'd"/>
      <sheetName val="Template "/>
      <sheetName val="TRanscations-Prov"/>
      <sheetName val="1. Provision m'ment"/>
      <sheetName val="2. Depr 00"/>
      <sheetName val="4. FA Addition"/>
      <sheetName val="3. Amort 00"/>
      <sheetName val="5. Expln-Dev"/>
      <sheetName val="TRans-Expln"/>
      <sheetName val="6. P&amp;L Listing ex sun"/>
      <sheetName val="7. Losses"/>
      <sheetName val="CCOA-BAl"/>
      <sheetName val="Trans 1. - 97040"/>
      <sheetName val="43060"/>
      <sheetName val="Trans 2. 97165"/>
      <sheetName val="Trans 3. 97345"/>
      <sheetName val="Trans 4.97850, 97860 "/>
      <sheetName val="Trans 5 - 97515, 97835 , 97840"/>
      <sheetName val="Trans 6 43060, 98017,11831 "/>
      <sheetName val="Trans 7 98075"/>
      <sheetName val="Schedule 4"/>
      <sheetName val="Tangerang Site"/>
      <sheetName val="I-10"/>
      <sheetName val="EBIT-97"/>
      <sheetName val="301198 Prov"/>
      <sheetName val="DIB"/>
      <sheetName val="126 &amp; 127"/>
      <sheetName val="bpcs-rep"/>
      <sheetName val="depr-1998"/>
      <sheetName val="611alloc"/>
      <sheetName val="AI-95"/>
      <sheetName val="Prov Obsolete"/>
      <sheetName val="Structuring"/>
      <sheetName val="AR-conf"/>
      <sheetName val="AP-english"/>
      <sheetName val="AP-conf "/>
      <sheetName val="125 &amp; 128"/>
      <sheetName val="Remarks B14-2 "/>
      <sheetName val="FX-96.97.1098"/>
      <sheetName val="Royalties"/>
      <sheetName val="30614"/>
      <sheetName val="30912"/>
      <sheetName val="AR &amp; Inv WOff "/>
      <sheetName val="MB Country"/>
      <sheetName val="cc-129-98"/>
      <sheetName val="AGING"/>
      <sheetName val="Balance end 2002"/>
      <sheetName val="Balance 30-06-03"/>
      <sheetName val="Ecr"/>
      <sheetName val="2003"/>
      <sheetName val="2004"/>
      <sheetName val="2005"/>
      <sheetName val="2006"/>
      <sheetName val="Awalna"/>
      <sheetName val="Format Ngitung  "/>
      <sheetName val="Rul,m"/>
      <sheetName val="Rul,s"/>
      <sheetName val="NOTA"/>
      <sheetName val="INPUT "/>
      <sheetName val="ANAK HAYAM"/>
      <sheetName val="Parab Hayam 2003"/>
      <sheetName val="H.KONTRAK"/>
      <sheetName val="DOC"/>
      <sheetName val="FARM "/>
      <sheetName val="SUPPLIER"/>
      <sheetName val="Exchange Rate"/>
      <sheetName val="Compta X - 2"/>
      <sheetName val="aug"/>
      <sheetName val="HP Bangunan"/>
      <sheetName val="HP Inventaris"/>
      <sheetName val="HP Kendaraan"/>
      <sheetName val="Ak. Peny. Bangunan"/>
      <sheetName val="Ak. Peny. Inventaris"/>
      <sheetName val="Ak. Peny. Kendaraan"/>
      <sheetName val="Analytical"/>
      <sheetName val="RENTABILITAS"/>
      <sheetName val="CashFL"/>
      <sheetName val="PPAP"/>
      <sheetName val="KAP 4 Report"/>
      <sheetName val="Maturity ++"/>
      <sheetName val="BMPK"/>
      <sheetName val="Konsen-1"/>
      <sheetName val="Konsentrasi"/>
      <sheetName val="PDN ++"/>
      <sheetName val="PDN"/>
      <sheetName val="CAR Versi BI"/>
      <sheetName val="EQ"/>
      <sheetName val="DEFFERED TAX"/>
      <sheetName val="AYD"/>
      <sheetName val="KYD Terkait"/>
      <sheetName val="RJE"/>
      <sheetName val="CCJE"/>
      <sheetName val="Passed"/>
      <sheetName val="Ratio PPAP Audited"/>
      <sheetName val="Trading Bonds (Rp) 2003"/>
      <sheetName val="Trading Bonds (USD) 2003"/>
      <sheetName val="Held to Maturity Bonds(Rp) 2003"/>
      <sheetName val="REPORT and DISCLOSURES"/>
      <sheetName val="Pack"/>
      <sheetName val="Lainnya"/>
      <sheetName val="Roaster"/>
      <sheetName val="F.Drying"/>
      <sheetName val="Molen"/>
      <sheetName val="hitung"/>
      <sheetName val="Selisih"/>
      <sheetName val="Grafik mesin"/>
      <sheetName val="Dapur"/>
      <sheetName val="Tiris"/>
      <sheetName val="Packing"/>
      <sheetName val="mixer kanji"/>
      <sheetName val="Oven"/>
      <sheetName val="Juice bawang"/>
      <sheetName val="Bucket"/>
      <sheetName val="Roasting"/>
      <sheetName val="Mesin Ayak"/>
      <sheetName val="Colloid mill"/>
      <sheetName val="Gotrok"/>
      <sheetName val="H_KONTRAK"/>
      <sheetName val="DAT_1"/>
      <sheetName val="Present"/>
      <sheetName val="Assumption"/>
      <sheetName val="Insurance"/>
      <sheetName val="Throughput"/>
      <sheetName val="Revenue Trend"/>
      <sheetName val="Revenue"/>
      <sheetName val="FA-PELINDO"/>
      <sheetName val="FA-HTP"/>
      <sheetName val="Ass-Fiscal"/>
      <sheetName val="FA-HTP (Fiskal) (2)"/>
      <sheetName val="FA-HTP (Fiskal)"/>
      <sheetName val="Depr - HTP (inl. cap interest)"/>
      <sheetName val="Depr Forex"/>
      <sheetName val="Salary"/>
      <sheetName val="Material @"/>
      <sheetName val="Maintenance"/>
      <sheetName val="Rent"/>
      <sheetName val="Royalty"/>
      <sheetName val="Fin Stat"/>
      <sheetName val="Fin Pro 1"/>
      <sheetName val="Loan"/>
      <sheetName val="Fin Pro - HTP"/>
      <sheetName val="harga"/>
      <sheetName val="_43_9_1"/>
      <sheetName val="P-Kebun "/>
      <sheetName val="PPEMxx"/>
      <sheetName val="Ak_pro (2)"/>
      <sheetName val="HLLXX"/>
      <sheetName val="PJR.PENJ "/>
      <sheetName val="JASAGIRO"/>
      <sheetName val="DAT-1"/>
      <sheetName val="DAT-2"/>
      <sheetName val="DAT-3"/>
      <sheetName val="DAT-4"/>
      <sheetName val="DAT-5"/>
      <sheetName val="40 Memo"/>
      <sheetName val="40 Lead"/>
      <sheetName val="40.1Freight Expense"/>
      <sheetName val="Biaya Air (2)"/>
      <sheetName val="40.2Biaya Listrik"/>
      <sheetName val="40.3 ARP"/>
      <sheetName val="Revenue Trend (XXX)"/>
      <sheetName val="FA-PELINDO (Koja)"/>
      <sheetName val="FA-HTP (Fiskal) "/>
      <sheetName val="Total Fiskal"/>
      <sheetName val="FA-HTP (Koja)"/>
      <sheetName val="FA-HTP (Komersial)"/>
      <sheetName val="FA-HTP (Komersial) (2)"/>
      <sheetName val="Total Komersial"/>
      <sheetName val="Perbandingan FA (XXX)"/>
      <sheetName val="Depr-Int (XXX)"/>
      <sheetName val="Material @ (XXX)"/>
      <sheetName val="Fin Pro 1 (XXX)"/>
      <sheetName val="Loan Schedule"/>
      <sheetName val="Income Tax "/>
      <sheetName val="Graph (XXX)"/>
      <sheetName val="Rescheduling"/>
      <sheetName val="Ak_pro "/>
      <sheetName val="PJR.PENJ"/>
      <sheetName val="CRA-Detail"/>
      <sheetName val="Control Risk Aspects"/>
      <sheetName val="tm-02"/>
      <sheetName val="jln-02"/>
      <sheetName val="tm-03"/>
      <sheetName val="jln-03"/>
      <sheetName val="tm-04"/>
      <sheetName val="jln-04"/>
      <sheetName val="tm-all"/>
      <sheetName val="tmb-05"/>
      <sheetName val="tbm-06"/>
      <sheetName val="tbm-07"/>
      <sheetName val="tbm-all"/>
      <sheetName val="vp-tmball-2007"/>
      <sheetName val="Vp-tmall-2007"/>
      <sheetName val="vp-bbt-2007"/>
      <sheetName val="vp-pn 2007"/>
      <sheetName val="Panen-all"/>
      <sheetName val="bbt-08"/>
      <sheetName val="8500"/>
      <sheetName val="8500.1"/>
      <sheetName val="8500.1.2"/>
      <sheetName val="BIO DIESEL"/>
      <sheetName val="8500.2"/>
      <sheetName val="8500.3"/>
      <sheetName val="8500.2.1 TOD"/>
      <sheetName val=" ARA"/>
      <sheetName val="Perincian HPP"/>
      <sheetName val="8500.1.3 JURNAL"/>
      <sheetName val="C2.1"/>
      <sheetName val="C2.2"/>
      <sheetName val="C2.3"/>
      <sheetName val="C3"/>
      <sheetName val="C4"/>
      <sheetName val="C5"/>
      <sheetName val="C5.1"/>
      <sheetName val="C6"/>
      <sheetName val="C7"/>
      <sheetName val="C8"/>
      <sheetName val="C.tod"/>
      <sheetName val="C.ARA"/>
      <sheetName val="HARGA_BKS"/>
      <sheetName val="AKHIR BKS"/>
      <sheetName val="HPP_JULI"/>
      <sheetName val="STOCK_AWAL"/>
      <sheetName val="BELI AGST"/>
      <sheetName val="HPP_NON_OPEN"/>
      <sheetName val="HPP_CPN"/>
      <sheetName val="HPP_SRG"/>
      <sheetName val="HPP_TGR_NEW"/>
      <sheetName val="HPP_BKS_NEW"/>
      <sheetName val="REFRES"/>
      <sheetName val="HPP_0803"/>
      <sheetName val="non"/>
      <sheetName val="cpn"/>
      <sheetName val="HPP_JUNI"/>
      <sheetName val="BELI JULI"/>
      <sheetName val="HAP"/>
      <sheetName val="Qunion_Penjualan_PerBULAN_JULI"/>
      <sheetName val="HPP PER UNIT"/>
      <sheetName val="Stock Akhir"/>
      <sheetName val="Jual per unit"/>
      <sheetName val="Beli &amp; Retur"/>
      <sheetName val="HPP PER UNIT CPN"/>
      <sheetName val="Stock Akhir CIPINANG"/>
      <sheetName val="Beli &amp; Retur CPN"/>
      <sheetName val="HPP_0503"/>
      <sheetName val="HPP_0503 CPN"/>
      <sheetName val="M_BARANG"/>
      <sheetName val="SALGO GS"/>
      <sheetName val="SALDO_GS_CPN"/>
      <sheetName val="BELI0503"/>
      <sheetName val="SLD AWAL"/>
      <sheetName val="KD_BELI WITH NPN"/>
      <sheetName val="HG_BEL"/>
      <sheetName val="DATAIL"/>
      <sheetName val="HPP_AGUSTUS"/>
      <sheetName val="BELI _SEPTEMBER"/>
      <sheetName val="COPY"/>
      <sheetName val="Qunion_penjualan"/>
      <sheetName val="PIVOT"/>
      <sheetName val="JL_BEL"/>
      <sheetName val="DATA_JUALAN"/>
      <sheetName val="HPPNON"/>
      <sheetName val="HPPCPN"/>
      <sheetName val="HPPSRG"/>
      <sheetName val="HPPTGR"/>
      <sheetName val="HPPBKS"/>
      <sheetName val="REKAP_JUALAN"/>
      <sheetName val="PIVOT'TE"/>
      <sheetName val="HPP_0703"/>
      <sheetName val="DATA2"/>
      <sheetName val="JUALLAN"/>
      <sheetName val="MAS"/>
      <sheetName val="JBR"/>
      <sheetName val="KDR"/>
      <sheetName val="MDN"/>
      <sheetName val="MLG"/>
      <sheetName val="PRB"/>
      <sheetName val="NGELOM"/>
      <sheetName val="LK"/>
      <sheetName val="GLOBAL"/>
      <sheetName val="S_AWAL-hpp"/>
      <sheetName val="S_AKHIR"/>
      <sheetName val="JUAL@RETUR"/>
      <sheetName val="DATA AWAL"/>
      <sheetName val="PABRIK"/>
      <sheetName val="SAMPEL"/>
      <sheetName val="BONUS"/>
      <sheetName val="BAD STOCK"/>
      <sheetName val="OPNAME GOOD STOCK"/>
      <sheetName val="OPNAME SALES"/>
      <sheetName val="OPNAME BAD STOCK"/>
      <sheetName val="SALDO GOOD STOCK"/>
      <sheetName val="SALDO BAD STOCK"/>
      <sheetName val="SheetGMP"/>
      <sheetName val="SheetGMT"/>
      <sheetName val="KKP13 50 Deb tentiv"/>
      <sheetName val="AA.6 Star Eastern"/>
      <sheetName val="AA.5.1"/>
      <sheetName val="AA.5 Artha Graha"/>
      <sheetName val="bunga Inv"/>
      <sheetName val="Bunga BKP (2)"/>
      <sheetName val="Bunga BKP"/>
      <sheetName val="AA.4.1 Bukopin"/>
      <sheetName val="AA.4 Bukopin"/>
      <sheetName val="bunga kmk"/>
      <sheetName val="AA.3.1.1"/>
      <sheetName val="AA.3.1"/>
      <sheetName val="AA.3 Bumiputera"/>
      <sheetName val="AA.2.1 Bukopin"/>
      <sheetName val="AA.2 Bukopin"/>
      <sheetName val="AA.1.1.1 BNI"/>
      <sheetName val="AA.1.1 BNI"/>
      <sheetName val="AA.1 BNI"/>
      <sheetName val="AA"/>
      <sheetName val="AA_1_1 BNI"/>
      <sheetName val="TCM"/>
      <sheetName val="Ranges"/>
      <sheetName val="Lamp 11"/>
      <sheetName val="Lamp-II.2.2.3"/>
      <sheetName val="KKP-II.2.2.1.2"/>
      <sheetName val="KKP-II.2.2.2.1"/>
      <sheetName val="KKP-II.2.2.2.2"/>
      <sheetName val="KKP-II.2.2.2.3"/>
      <sheetName val="KKP-II.2.2.2.4"/>
      <sheetName val="KKP-II.2.2.2.5"/>
      <sheetName val="KKP-II.2.2.4.1"/>
      <sheetName val="KKP-II.2.2.3.1"/>
      <sheetName val="KKP-II.2.2.5.1"/>
      <sheetName val="KKP-II.2.2.6.1"/>
      <sheetName val="KKP-II.2.2.7.1"/>
      <sheetName val="KKP-II.2.2.8.1"/>
      <sheetName val="KKP-II.2.2.9.1"/>
      <sheetName val="KKP-II.2.2.10.1"/>
      <sheetName val="KKP-II.2.2.11.1"/>
      <sheetName val="Lamp 13"/>
      <sheetName val="Tabel-LHP"/>
      <sheetName val="Combined Report_EUR"/>
      <sheetName val="Report ID523 ADA_EUR"/>
      <sheetName val="Report ID524 C Ost_EUR"/>
      <sheetName val="Report ID525 C Deu_EUR"/>
      <sheetName val="Data ID523 ADA"/>
      <sheetName val="Data ID524 C OSt"/>
      <sheetName val="Data ID525 C Deu"/>
      <sheetName val="Cash Transfer"/>
      <sheetName val="Combined Report_USD"/>
      <sheetName val="Report ID523 ADA_USD"/>
      <sheetName val="Report ID524 C Ost_USD"/>
      <sheetName val="Report ID525 C Deu_USD"/>
      <sheetName val="EAR"/>
      <sheetName val="Adj In ID523"/>
      <sheetName val="Adj Out ID523"/>
      <sheetName val="Adj In ID524"/>
      <sheetName val="Adj Out ID524"/>
      <sheetName val="Adj Out ID525"/>
      <sheetName val="Adj In ID525"/>
      <sheetName val="Main Menu"/>
      <sheetName val="Proj Summ"/>
      <sheetName val="Team"/>
      <sheetName val="Effort.P"/>
      <sheetName val="Effort.A"/>
      <sheetName val="Subcontracted"/>
      <sheetName val="Expense.P"/>
      <sheetName val="Expense.A"/>
      <sheetName val="Asset"/>
      <sheetName val="Tracker"/>
      <sheetName val="Time Report"/>
      <sheetName val="Rates"/>
      <sheetName val="Analysis"/>
      <sheetName val="Help"/>
      <sheetName val="Codestable"/>
      <sheetName val="worksheet Actual"/>
      <sheetName val="worksheet Budget"/>
      <sheetName val="8_1 Bill_Collect Monthly"/>
      <sheetName val="1. Budget PL ASCO 2010"/>
      <sheetName val="2. Budget PL OPCO"/>
      <sheetName val="3. PL ASCO"/>
      <sheetName val="4. PL OPCO"/>
      <sheetName val="5.PL ASCO+OPCO"/>
      <sheetName val="6. PL LMIRT YTD"/>
      <sheetName val="6a.PL LMIRT-Current"/>
      <sheetName val="7a. BS"/>
      <sheetName val="7. BS LMIRT "/>
      <sheetName val="8a. Notes to BS"/>
      <sheetName val="Actual P&amp;L (Rp penuh)"/>
      <sheetName val="Actual Note to BS (Rp penuh)"/>
      <sheetName val="Actual BS  (Rp penuh)"/>
      <sheetName val="8. Notes to BS LMIRT "/>
      <sheetName val="9.Budget CF Asco+Opco"/>
      <sheetName val="9a.Budget CF Asco"/>
      <sheetName val="9b.Budget Opco"/>
      <sheetName val="10. CF Monhy"/>
      <sheetName val="11.CF YTD"/>
      <sheetName val="12. SecDep"/>
      <sheetName val="13. Interest SH"/>
      <sheetName val="14.Unrealised Exchg Diff"/>
      <sheetName val="15.Other Inc."/>
      <sheetName val="16. Int.Inc"/>
      <sheetName val="17.Misc exp."/>
      <sheetName val="18.Legal Exp"/>
      <sheetName val="19. Cash held"/>
      <sheetName val="20. Interest Remit"/>
      <sheetName val="1001"/>
      <sheetName val="1002"/>
      <sheetName val="1003"/>
      <sheetName val="1004"/>
      <sheetName val="1005"/>
      <sheetName val="1006"/>
      <sheetName val="1007"/>
      <sheetName val="1008"/>
      <sheetName val="1009"/>
      <sheetName val="1010"/>
      <sheetName val="NLPAWAL"/>
      <sheetName val="INDIKATOR (3)"/>
      <sheetName val="KOMP.INDKTR.KEU (3)"/>
      <sheetName val="BUNGA"/>
      <sheetName val="JUAL AT"/>
      <sheetName val="BELI AT "/>
      <sheetName val="HP AT"/>
      <sheetName val="NLP "/>
      <sheetName val="RLP "/>
      <sheetName val="WS CF"/>
      <sheetName val="equity"/>
      <sheetName val="BUA"/>
      <sheetName val="PLL"/>
      <sheetName val="BLL"/>
      <sheetName val="DI"/>
      <sheetName val="PRW.05(10)"/>
      <sheetName val="PRW.06(21)"/>
      <sheetName val="PRW.07(15)"/>
      <sheetName val="EW.01A"/>
      <sheetName val="EW.01A(Rkp)"/>
      <sheetName val="EW.01B"/>
      <sheetName val="EW.01B(Rkp)"/>
      <sheetName val="EW.02"/>
      <sheetName val="Estm-HU"/>
      <sheetName val="Estm-Progres"/>
      <sheetName val="EW.02 (Rkp)"/>
      <sheetName val="EW.03"/>
      <sheetName val="DATA_2009"/>
      <sheetName val="RWD-02"/>
      <sheetName val="RWD-04"/>
      <sheetName val="tw 1"/>
      <sheetName val="tw 2"/>
      <sheetName val="tw 3"/>
      <sheetName val="tw 4"/>
      <sheetName val="barat"/>
      <sheetName val="tengah"/>
      <sheetName val="timur"/>
      <sheetName val="LN"/>
      <sheetName val="gedung"/>
      <sheetName val="sipil"/>
      <sheetName val="(Pusat TW1)"/>
      <sheetName val="(Pusat TW2)"/>
      <sheetName val="(Pusat TW3)"/>
      <sheetName val="(Pusat TW4)"/>
      <sheetName val="(Realisasi TW1)"/>
      <sheetName val="(proyekTW2)"/>
      <sheetName val="(proyekTW3)"/>
      <sheetName val="(proyekTW4"/>
      <sheetName val="tw1"/>
      <sheetName val="tw2"/>
      <sheetName val="tw3"/>
      <sheetName val="tw4"/>
      <sheetName val="tw4 (revisi)"/>
      <sheetName val="8500.05"/>
      <sheetName val="8510.05"/>
      <sheetName val="Tickmark"/>
      <sheetName val="AP Aging"/>
      <sheetName val="Trade creditors"/>
      <sheetName val="Details third party"/>
      <sheetName val="Details Related Party"/>
      <sheetName val="GRIR inventory"/>
      <sheetName val="GRIR non inventory"/>
      <sheetName val="NN Confirmation"/>
      <sheetName val="BS_IDR"/>
      <sheetName val="BS_USD"/>
      <sheetName val="PLBLN_IDR"/>
      <sheetName val="PLBLN_USD"/>
      <sheetName val="DETAIL EXP"/>
      <sheetName val="Def.Tax"/>
      <sheetName val="DIFF IN CONV"/>
      <sheetName val="DEF.CHARGES"/>
      <sheetName val="INVENTORY"/>
      <sheetName val="CIP"/>
      <sheetName val="Detail CIP"/>
      <sheetName val="INTERCO"/>
      <sheetName val="Ex_Rate"/>
      <sheetName val="ALLOWANCE"/>
      <sheetName val="ALLOWANCE-FINAL"/>
      <sheetName val="CRJ-01"/>
      <sheetName val="OM"/>
      <sheetName val="T5"/>
      <sheetName val="T4"/>
      <sheetName val="VROON"/>
      <sheetName val="L107"/>
      <sheetName val="ISMY"/>
      <sheetName val="TO"/>
      <sheetName val="OD"/>
      <sheetName val="AKUM-TB (2)"/>
      <sheetName val="AKUM-TB"/>
      <sheetName val="BTL"/>
      <sheetName val="Schedule Loan"/>
      <sheetName val="5200.15 Loan"/>
      <sheetName val="NSP-ANP"/>
      <sheetName val="Report Tax"/>
      <sheetName val="TPSF"/>
      <sheetName val="RJE TPSF"/>
      <sheetName val="PAJE TPSF "/>
      <sheetName val="WS2005"/>
      <sheetName val="TB 1205&amp;1206"/>
      <sheetName val="WS Konsolidasi"/>
      <sheetName val="TPS"/>
      <sheetName val="Tax-TPS Solo"/>
      <sheetName val="CAJE TPS"/>
      <sheetName val="PAJE TPS"/>
      <sheetName val="RJE TPS"/>
      <sheetName val="5300.85 Foreign. AP"/>
      <sheetName val="WS2006 PBC"/>
      <sheetName val="LC"/>
      <sheetName val="MTN "/>
      <sheetName val="Reclass "/>
      <sheetName val="Cash Flow."/>
      <sheetName val="SKP-STP"/>
      <sheetName val="Mata Uang Asing."/>
      <sheetName val="Segment."/>
      <sheetName val="Struktur Perusahaan Anak"/>
      <sheetName val="LPE"/>
      <sheetName val="Kas&amp;Bank"/>
      <sheetName val="Inv JP"/>
      <sheetName val="Piutang Usaha"/>
      <sheetName val="Persediaan"/>
      <sheetName val="Perikatan"/>
      <sheetName val="HutangBank"/>
      <sheetName val="Hut Obligasi"/>
      <sheetName val="Hut Usaha"/>
      <sheetName val="BMHD"/>
      <sheetName val="HSGU"/>
      <sheetName val="Pinj Jk Panjang"/>
      <sheetName val="Modal Saham"/>
      <sheetName val="Beban Usaha"/>
      <sheetName val="Penjualan Bersih"/>
      <sheetName val="Pokok Penjualan"/>
      <sheetName val="Imbalan KErja"/>
      <sheetName val="BebabBunga"/>
      <sheetName val="Entitas Sepengendali"/>
      <sheetName val="EPS"/>
      <sheetName val="Rel PArties"/>
      <sheetName val="5100.00 Lead"/>
      <sheetName val="Konfirm leasing"/>
      <sheetName val="Cek Pembayaran Poko"/>
      <sheetName val="Lead 2"/>
      <sheetName val="SEP02"/>
      <sheetName val="AUG02"/>
      <sheetName val="Current"/>
      <sheetName val="NOV03"/>
      <sheetName val="OCT03"/>
      <sheetName val="SEP03"/>
      <sheetName val="AUG03"/>
      <sheetName val="MAR03"/>
      <sheetName val="DEC02"/>
      <sheetName val="NOV02"/>
      <sheetName val="OCT02"/>
      <sheetName val="ark"/>
      <sheetName val="Lamp tax calc"/>
      <sheetName val="Lamp tax calc 08"/>
      <sheetName val="Mata uang Asing"/>
      <sheetName val="Kas dan Setara"/>
      <sheetName val="Piutang Lain-lain"/>
      <sheetName val="Hutang Lain-lain"/>
      <sheetName val="CRJE"/>
      <sheetName val="Uang M dan Biaya Dibayar dimuka"/>
      <sheetName val="Aset Tetap"/>
      <sheetName val="Beban Ditangguhkan"/>
      <sheetName val="Beban yg Masih H. Dibayar"/>
      <sheetName val="Hutang Usaha"/>
      <sheetName val="Pen. Ditangguhkan"/>
      <sheetName val="Uang Jaminan Penyewa"/>
      <sheetName val="Hutang Bank"/>
      <sheetName val="Hutang kpd P. Saham"/>
      <sheetName val="Pendapatan Sewa"/>
      <sheetName val="Pen. Jasa Pelayanan"/>
      <sheetName val="Pen. Usaha Lain-lain"/>
      <sheetName val="Pend. Beban Lain-lain"/>
      <sheetName val="Imbal Kerja"/>
      <sheetName val="Reklasifikasi"/>
      <sheetName val="Ged"/>
      <sheetName val="Partisi"/>
      <sheetName val="Tehnik"/>
      <sheetName val="Keamanan"/>
      <sheetName val="Kantor"/>
      <sheetName val="Kend"/>
      <sheetName val="Rekonsiliasi"/>
      <sheetName val="HGB"/>
      <sheetName val="Properti Inv"/>
      <sheetName val="Per PT SD JULI "/>
      <sheetName val="PPh ps.4(2)"/>
      <sheetName val="2800.ARP"/>
      <sheetName val="2800"/>
      <sheetName val="2800.20"/>
      <sheetName val="2800.30"/>
      <sheetName val="2800.30.1"/>
      <sheetName val="2800.30.2"/>
      <sheetName val="2800.40"/>
      <sheetName val="2800.50"/>
      <sheetName val="2800.50.1"/>
      <sheetName val="Symbol"/>
      <sheetName val="BANGUNAN"/>
      <sheetName val="NONBANGUNAN"/>
      <sheetName val="Manpower"/>
      <sheetName val="1771-II_1"/>
      <sheetName val="1771-II_2"/>
      <sheetName val="1771-II_3"/>
      <sheetName val="1771-V Bag A"/>
      <sheetName val="1771-V Bag B"/>
      <sheetName val="Daftar Kompensasi"/>
      <sheetName val="Attc 20"/>
      <sheetName val="Lap_cashflow"/>
      <sheetName val="Detial LapCashflow"/>
      <sheetName val="CF 2010"/>
      <sheetName val="PROYEKSI 2010"/>
      <sheetName val="CF 2010 Budget"/>
      <sheetName val="COVERR"/>
      <sheetName val="DAF-ISI"/>
      <sheetName val="ULAS"/>
      <sheetName val="01"/>
      <sheetName val="01a"/>
      <sheetName val="31"/>
      <sheetName val="32"/>
      <sheetName val="44"/>
      <sheetName val="45"/>
      <sheetName val="46"/>
      <sheetName val="47"/>
      <sheetName val="48"/>
      <sheetName val="49"/>
      <sheetName val="50"/>
      <sheetName val="51"/>
      <sheetName val="52"/>
      <sheetName val="C13"/>
      <sheetName val="CDYW"/>
      <sheetName val="opini"/>
      <sheetName val="Ws Jul-2004"/>
      <sheetName val="AJE (2)"/>
      <sheetName val="Neraca "/>
      <sheetName val="Neraca  (2)"/>
      <sheetName val="Laba Rugi "/>
      <sheetName val="CF (2)"/>
      <sheetName val="NOTE7"/>
      <sheetName val="NOTE8"/>
      <sheetName val="Ws_Jul-2004"/>
      <sheetName val="AJE_(2)"/>
      <sheetName val="Neraca_"/>
      <sheetName val="Neraca__(2)"/>
      <sheetName val="Laba_Rugi_"/>
      <sheetName val="CF_(2)"/>
      <sheetName val="FA_ACQUISITION_(TOTAL)"/>
      <sheetName val="Ws_Jul-20041"/>
      <sheetName val="AJE_(2)1"/>
      <sheetName val="Neraca_1"/>
      <sheetName val="Neraca__(2)1"/>
      <sheetName val="Laba_Rugi_1"/>
      <sheetName val="CF_(2)1"/>
      <sheetName val="Addition"/>
      <sheetName val="Instructions"/>
      <sheetName val="NAP"/>
      <sheetName val="ROSS LIST"/>
      <sheetName val="15"/>
      <sheetName val="21s"/>
      <sheetName val="22"/>
      <sheetName val="24b"/>
      <sheetName val="25"/>
      <sheetName val="26"/>
      <sheetName val="27"/>
      <sheetName val="28"/>
      <sheetName val="29"/>
      <sheetName val="30"/>
      <sheetName val="33"/>
      <sheetName val="Transport"/>
      <sheetName val="08012_2"/>
      <sheetName val="BUM_Lap"/>
      <sheetName val="08012.3"/>
      <sheetName val="08012.0"/>
      <sheetName val="402"/>
      <sheetName val="Ketentuan"/>
      <sheetName val="Areal"/>
      <sheetName val="DaftarPeg"/>
      <sheetName val="Alokasi"/>
      <sheetName val="BUM_Pengolahan"/>
      <sheetName val="BUM_Rekap"/>
      <sheetName val="Hargabrg"/>
      <sheetName val="0222"/>
      <sheetName val="08012.1"/>
      <sheetName val="08012.2"/>
      <sheetName val="08012.4"/>
      <sheetName val="08012.5"/>
      <sheetName val="400"/>
      <sheetName val="Dibebankan"/>
      <sheetName val="Psr_Penghub"/>
      <sheetName val="HTI"/>
      <sheetName val="A-1"/>
      <sheetName val="A-2"/>
      <sheetName val="A-3"/>
      <sheetName val="Offset Afiliasi &amp; Write-Off"/>
      <sheetName val="Affiliation Reconcile"/>
      <sheetName val="TYT"/>
      <sheetName val="BSU"/>
      <sheetName val="Limpra"/>
      <sheetName val="Ures"/>
      <sheetName val="Muruf"/>
      <sheetName val="HTI Murni"/>
      <sheetName val="Unit IV"/>
      <sheetName val="TYSP"/>
      <sheetName val="reklas(offset)for reporting"/>
      <sheetName val="PSAK 24 TYSP"/>
      <sheetName val="Segmen"/>
      <sheetName val="Sales Geografis"/>
      <sheetName val="Anal Review"/>
      <sheetName val="List of PAJE (to client)"/>
      <sheetName val="mutasi investasi"/>
      <sheetName val="Pending"/>
      <sheetName val="Fin-highlights"/>
      <sheetName val="fiscal rekon"/>
      <sheetName val="WBS1"/>
      <sheetName val="WBS2"/>
      <sheetName val="A4.1"/>
      <sheetName val="A4.2"/>
      <sheetName val="A4.3"/>
      <sheetName val="A4.4"/>
      <sheetName val="CAJE&amp;CRJE"/>
      <sheetName val="total marketing"/>
      <sheetName val="marketing opal"/>
      <sheetName val="marketing amethys"/>
      <sheetName val="Profit &amp; loss"/>
      <sheetName val="product development"/>
      <sheetName val="Oct-06 own prod"/>
      <sheetName val="Sept-06 own prod"/>
      <sheetName val="manitol Oct 06"/>
      <sheetName val="manitol Sept 06 "/>
      <sheetName val="neurotam Sept'06"/>
      <sheetName val="neurotam Oct'06 "/>
      <sheetName val="cravit Oct-06"/>
      <sheetName val="cravit Sept-06"/>
      <sheetName val="hemosol Oct-06"/>
      <sheetName val="hemosol Sept-06"/>
      <sheetName val="Customize Work Program"/>
      <sheetName val="XXXXX"/>
      <sheetName val="Recovered_Sheet1"/>
      <sheetName val="XXXX0"/>
      <sheetName val="1000"/>
      <sheetName val="Recovered_Sheet2"/>
      <sheetName val="Recovered_Sheet3"/>
      <sheetName val="Recovered_Sheet4"/>
      <sheetName val="Recovered_Sheet5"/>
      <sheetName val="Recovered_Sheet6"/>
      <sheetName val="20000"/>
      <sheetName val="30000"/>
      <sheetName val="2000"/>
      <sheetName val="3000"/>
      <sheetName val="Assets"/>
      <sheetName val="NetSales"/>
      <sheetName val="AR"/>
      <sheetName val="topWBS2"/>
      <sheetName val="topWBS1"/>
      <sheetName val="Consolidated jurnal"/>
      <sheetName val="dtlE1"/>
      <sheetName val="TopPL"/>
      <sheetName val="E2"/>
      <sheetName val="N2"/>
      <sheetName val="dtlN1"/>
      <sheetName val="U4"/>
      <sheetName val="U.3"/>
      <sheetName val="U.5"/>
      <sheetName val="U.1"/>
      <sheetName val="notused2"/>
      <sheetName val="notused"/>
      <sheetName val="notused1"/>
      <sheetName val="F1,2,3"/>
      <sheetName val="WS for Report-BS"/>
      <sheetName val="WS for Report-PL"/>
      <sheetName val="PRJE For Report Purposes"/>
      <sheetName val="Passed_adj"/>
      <sheetName val="DataCon"/>
      <sheetName val="Input_tables"/>
      <sheetName val="Data Karyawan"/>
      <sheetName val="Benefit_Tab"/>
      <sheetName val="JHT"/>
      <sheetName val="cALC"/>
      <sheetName val="PSC_Calc"/>
      <sheetName val="output"/>
      <sheetName val="Payments"/>
      <sheetName val="summary_frm_output"/>
      <sheetName val="Checker"/>
      <sheetName val="Presentation1"/>
      <sheetName val="Lap Akturia 2004"/>
      <sheetName val="discl_present_gab"/>
      <sheetName val="AG_presntn"/>
      <sheetName val="decr_table"/>
      <sheetName val="GraphBen"/>
      <sheetName val="BANK"/>
      <sheetName val="Sensitivity-Analysis"/>
      <sheetName val="DES'03"/>
      <sheetName val="PL-FARM-MON"/>
      <sheetName val="PL-FARM-VAN"/>
      <sheetName val="PL-FARM-MON (NIAGA)"/>
      <sheetName val="PL-FARM-VAN (NIAGA)"/>
      <sheetName val="PL-CSD"/>
      <sheetName val="Profit-Loss-xx1"/>
      <sheetName val="PL-CSD-JAN-DEC"/>
      <sheetName val="CAPEX-1"/>
      <sheetName val="Intrst+Man Fee-xx1"/>
      <sheetName val="Cash Flow-xx1"/>
      <sheetName val="TR_Coll-xx1"/>
      <sheetName val="TP-xx1"/>
      <sheetName val="Sales-xx1"/>
      <sheetName val="Cost-Rm-Csd-CONV"/>
      <sheetName val="Cost-xx1"/>
      <sheetName val="JURNAL-xx1"/>
      <sheetName val="BS-xx1"/>
      <sheetName val="&lt;&lt;&gt;&gt;"/>
      <sheetName val="  Analisa_Ratio"/>
      <sheetName val="DEPOSITO-ALOC"/>
      <sheetName val="Gain-(Loss)-Forex"/>
      <sheetName val="Forex-Journal-xx1"/>
      <sheetName val="Sch.CB-Niaga"/>
      <sheetName val="TR A (36Jt)"/>
      <sheetName val="Sch.CB-Prima"/>
      <sheetName val="Loan Payment-2003"/>
      <sheetName val="Loan Payment-2004"/>
      <sheetName val="Non Cash Exp"/>
      <sheetName val="Total-Pond-Mon-Van"/>
      <sheetName val="Farmer-Pond-Monodon"/>
      <sheetName val="Farmer-Pond-Vannamei"/>
      <sheetName val="Company-Pond-Monodon"/>
      <sheetName val="Company-Pond-Vannamei"/>
      <sheetName val="Sum Jan - Aug (New)"/>
      <sheetName val="Projected Gross Profit Vanemei "/>
      <sheetName val="Sum Jan - Aug (Old)"/>
      <sheetName val="Individual Gross Profit J - Aug"/>
      <sheetName val="PROFIT-LOSS"/>
      <sheetName val="COMP.ASSUMPTION"/>
      <sheetName val="Summ-Jan - Jun 2005"/>
      <sheetName val="Summ-GP"/>
      <sheetName val="Historical Vanamei Cost"/>
      <sheetName val="FIXED asset updated"/>
      <sheetName val="fa FEb 06"/>
      <sheetName val="REkap PAjak"/>
      <sheetName val="HEADER-NEW"/>
      <sheetName val="HEADER"/>
      <sheetName val="IndJan-Mar"/>
      <sheetName val="IndApr-Juni (2)"/>
      <sheetName val="IndJuly-Des"/>
      <sheetName val="Pemb Induk"/>
      <sheetName val="Cop"/>
      <sheetName val="CONT-ALL"/>
      <sheetName val="CONT-OPR"/>
      <sheetName val="COMB. BO-NP"/>
      <sheetName val="PAR-BO"/>
      <sheetName val="COMP. PAR-BO"/>
      <sheetName val="PAR-BO in PCS"/>
      <sheetName val="BGTPL98 (BO)"/>
      <sheetName val="PAR-NP"/>
      <sheetName val="BGTPL98 (NP)"/>
      <sheetName val="COMP. PAR-NP"/>
      <sheetName val="COMP. NS&amp;GP"/>
      <sheetName val="DETAIL SALES FARMER - BO"/>
      <sheetName val="DETAIL SALES FARMER - NP"/>
      <sheetName val="DETAIL SALES FM-MONODON"/>
      <sheetName val="DETAIL SALES FM-VANNAMEI"/>
      <sheetName val="COM-DETAIL-COGS-MONODON"/>
      <sheetName val="DetailCOGSNP"/>
      <sheetName val="RM-MNPD-MONODON"/>
      <sheetName val="RM-FPD-MONODON"/>
      <sheetName val="DETAIL-COGS-VANNAMEI"/>
      <sheetName val="RM-MNPD-VANNAMEI"/>
      <sheetName val="RM-FPD-VANNAMEI"/>
      <sheetName val="OVERHEAD-MONODON"/>
      <sheetName val="OVERHEAD-VANNAMEI"/>
      <sheetName val="SUM-SECHE-WIPNAUP-MONODON"/>
      <sheetName val="SUM-SECH-WIPFRY-MONODON"/>
      <sheetName val="SUM-SECHE-WIP-VANNAMEI"/>
      <sheetName val="EXPENDITURE-MONODON"/>
      <sheetName val="EXPENDITURE-VANNAMEI"/>
      <sheetName val="SELLEXP"/>
      <sheetName val="8 ADM"/>
      <sheetName val="2 NS&amp;GP(NP)"/>
      <sheetName val="GEN. &amp; ADM. EXP."/>
      <sheetName val="PROD.NAUPLII-MONODON"/>
      <sheetName val="NAUPLII PER UNIT-MONODON"/>
      <sheetName val="NAUPLII-COST-AMOUNT-MONODON"/>
      <sheetName val="PROD.FRY-MONODON"/>
      <sheetName val="COGS PER FRY-MONODON"/>
      <sheetName val="PROD.NAUPLII-VANNAMEI"/>
      <sheetName val="NAUPLII PER UNIT-VANNAMEI"/>
      <sheetName val="NAUPLII-COST-AMOUNT-VANNAMEI"/>
      <sheetName val="PROD.FRY-VANNAMEI"/>
      <sheetName val="COGS PER FRY-VANNAMEI"/>
      <sheetName val="Flushing Jan02"/>
      <sheetName val="Flushing Sep-Des "/>
      <sheetName val="Flushing Feb02"/>
      <sheetName val="Flushing Mar02"/>
      <sheetName val="INV"/>
      <sheetName val="10 FA"/>
      <sheetName val="11 CIP"/>
      <sheetName val="12 JAPG"/>
      <sheetName val="13 BRDSTK"/>
      <sheetName val="Boxes-Monodon"/>
      <sheetName val="Boxes-Vannamei"/>
      <sheetName val="HARVEST02_Vennamei"/>
      <sheetName val="HARVEST02"/>
      <sheetName val="H3"/>
      <sheetName val="h-2"/>
      <sheetName val="CYCLUS"/>
      <sheetName val="P_WEEK"/>
      <sheetName val="AREA_LIST"/>
      <sheetName val="HIII"/>
      <sheetName val="H4"/>
      <sheetName val="Data Per 19 Mei 2005"/>
      <sheetName val="prop_price_van (2)"/>
      <sheetName val="Locas"/>
      <sheetName val="0000000"/>
      <sheetName val="1000000"/>
      <sheetName val="WBS1dec 04@"/>
      <sheetName val="WBS 2dec 04@"/>
      <sheetName val="WPLdec 04@"/>
      <sheetName val="detailwpl dec 04"/>
      <sheetName val="T-ACC-04"/>
      <sheetName val="PM &amp; TE dec 04@"/>
      <sheetName val="Cashflow old"/>
      <sheetName val="cash flows- indirect"/>
      <sheetName val="detail cash flows (2)"/>
      <sheetName val="FA_FISCAL2004"/>
      <sheetName val="Fiscal computation"/>
      <sheetName val="nde "/>
      <sheetName val="C-2.1"/>
      <sheetName val="E-2.1"/>
      <sheetName val="Raw"/>
      <sheetName val="FG &amp; WIP"/>
      <sheetName val="PPH22"/>
      <sheetName val="rekap PPH 25"/>
      <sheetName val="I-1.2"/>
      <sheetName val="Mutasi Fixed assets 2004"/>
      <sheetName val="RekapFA"/>
      <sheetName val="RincianFA"/>
      <sheetName val="rekap pph 21"/>
      <sheetName val="perhit PPH21"/>
      <sheetName val="PPh 23,26"/>
      <sheetName val="rekap PPN"/>
      <sheetName val="accrued UU No.13"/>
      <sheetName val="Home Statement awal"/>
      <sheetName val="Home Statement - Dec '04"/>
      <sheetName val="TB Client Dec 31 '04"/>
      <sheetName val="An. Rev WBS1"/>
      <sheetName val="AN REV WBS 2"/>
      <sheetName val="AN REV WPL"/>
      <sheetName val="Analisa GP"/>
      <sheetName val="Cost Analysis 2003"/>
      <sheetName val="SRM AUDIT 04VS 03"/>
      <sheetName val="FS per month use"/>
      <sheetName val="BI Middle Rate Translation'04"/>
      <sheetName val="Confirmation control"/>
      <sheetName val="E-1 Nov"/>
      <sheetName val="U1-2"/>
      <sheetName val="U1-2-1"/>
      <sheetName val="1721"/>
      <sheetName val="1721-A"/>
      <sheetName val="1721-A1"/>
      <sheetName val="1721-A1 (2)"/>
      <sheetName val="1721-A2"/>
      <sheetName val="1721-B"/>
      <sheetName val="1721-C"/>
      <sheetName val="PA Result"/>
      <sheetName val="LIST EE"/>
      <sheetName val="Lumpsum Payment"/>
      <sheetName val="Lumpsum Payment (Rev)"/>
      <sheetName val="Lumpsum Finance"/>
      <sheetName val="Lumpsum Hatch"/>
      <sheetName val="Lumps farm"/>
      <sheetName val="Lumps Mkt"/>
      <sheetName val="Control 2"/>
      <sheetName val="Control"/>
      <sheetName val="HUTANG SGU"/>
      <sheetName val="Sun_Xenia_4"/>
      <sheetName val="Sun_Mits_6"/>
      <sheetName val="Sri_Mits_3"/>
      <sheetName val="Sri_Mits_4"/>
      <sheetName val="Sun_Mits_7"/>
      <sheetName val="Sun_Mits_2"/>
      <sheetName val="Sun_Mits_3"/>
      <sheetName val="Sun_Mits_4"/>
      <sheetName val="Bra_Mits_23ho"/>
      <sheetName val="Bra_Mits_23rkho"/>
      <sheetName val="Bra_Mits_23ho cls"/>
      <sheetName val="BRA_2rkho"/>
      <sheetName val="BRA_1rkho"/>
      <sheetName val="Sun_Mits_2rkcls"/>
      <sheetName val="BUANA_Carry_13"/>
      <sheetName val="Honda city_3"/>
      <sheetName val="mits FE"/>
      <sheetName val="CARRY_2U"/>
      <sheetName val="XENIA_1U"/>
      <sheetName val="B9461_Bks"/>
      <sheetName val="PE_TO"/>
      <sheetName val="Projected_P&amp;L"/>
      <sheetName val="Historical_P&amp;L"/>
      <sheetName val="Historical Opex"/>
      <sheetName val="E055"/>
      <sheetName val="PREPAID RENT"/>
      <sheetName val="MJ"/>
      <sheetName val="MJ (2)"/>
      <sheetName val="combine"/>
      <sheetName val="CFLS"/>
      <sheetName val="CMLS"/>
      <sheetName val="parent farm"/>
      <sheetName val="Memo on Walkthrough"/>
      <sheetName val="Pending Document (3)"/>
      <sheetName val="Sampling Vouched FA Addition"/>
      <sheetName val="Pending Document-JKT"/>
      <sheetName val="Pending Document"/>
      <sheetName val="Pending Document (2)"/>
      <sheetName val="Summary FA Addition-2005"/>
      <sheetName val="Candra"/>
      <sheetName val="utk auditor"/>
      <sheetName val="BSFeb"/>
      <sheetName val="PLFeb"/>
      <sheetName val="BSMarch"/>
      <sheetName val="TB March 07"/>
      <sheetName val="BS for SRM"/>
      <sheetName val="PL for SRM"/>
      <sheetName val="Ratio"/>
      <sheetName val="CF Combine"/>
      <sheetName val="CF-indirect"/>
      <sheetName val="CF Direct"/>
      <sheetName val="PM_TE"/>
      <sheetName val="Test Reval Feb"/>
      <sheetName val="WBS 1"/>
      <sheetName val="WBS 2"/>
      <sheetName val="PAJE PRJE March"/>
      <sheetName val="PAJE PRJE Feb'07"/>
      <sheetName val="Test Reval March "/>
      <sheetName val="FiscComp"/>
      <sheetName val="Fiscal"/>
      <sheetName val="Def Tax"/>
      <sheetName val="E.1"/>
      <sheetName val="E.2"/>
      <sheetName val="F.2.1"/>
      <sheetName val="F2-2"/>
      <sheetName val="F.3"/>
      <sheetName val="G.1"/>
      <sheetName val="L.1"/>
      <sheetName val="L.2"/>
      <sheetName val="O.1 "/>
      <sheetName val="O.2"/>
      <sheetName val="U1-1"/>
      <sheetName val="U1-3"/>
      <sheetName val="U2-1"/>
      <sheetName val="U2-2"/>
      <sheetName val="U-3-1"/>
      <sheetName val="U-3-1-1"/>
      <sheetName val="U-3-2"/>
      <sheetName val="U-3-2-1"/>
      <sheetName val="PSAK 24"/>
      <sheetName val="Cut Off Parts"/>
      <sheetName val="Cut Off Sales"/>
      <sheetName val="Cut Off Purch"/>
      <sheetName val="Question to Ibu Mory"/>
      <sheetName val="F.Inventory"/>
      <sheetName val="F.1feb 08"/>
      <sheetName val="F5.1"/>
      <sheetName val="K.Lead.March"/>
      <sheetName val="K1.Leasehold Improvement.March"/>
      <sheetName val="K2.Furniture and Fixtures.March"/>
      <sheetName val="K3.Office Equipment.March"/>
      <sheetName val="U1.Sales"/>
      <sheetName val="U1.1.sales comm"/>
      <sheetName val="U1.2.instal comm"/>
      <sheetName val="U1.3.Feb"/>
      <sheetName val="U2.Cost of Sales"/>
      <sheetName val="U2.1"/>
      <sheetName val="U.3.1"/>
      <sheetName val="U3.1.1"/>
      <sheetName val="Sheet permintaan vouching"/>
      <sheetName val="140801"/>
      <sheetName val="SAT_STAFF_ACC4_DC4"/>
      <sheetName val="E-1-1 subs AR-conf. only"/>
      <sheetName val="subs. AP"/>
      <sheetName val="conf. control"/>
      <sheetName val="vat&amp;pph21"/>
      <sheetName val="Rekap Per Jenis"/>
      <sheetName val="Rekap Per  Fungsi"/>
      <sheetName val="RKA 2011"/>
      <sheetName val="RUT_MAT"/>
      <sheetName val="Material Operasi PLTU"/>
      <sheetName val="RUT_JASA"/>
      <sheetName val="PER_MAT"/>
      <sheetName val="PER_JASA"/>
      <sheetName val="KHU_MAT"/>
      <sheetName val="KHU_JASA"/>
      <sheetName val="Har-Priok_Per Entitas"/>
      <sheetName val="Kapitalisir"/>
      <sheetName val="Material Operasi PLTGU"/>
      <sheetName val="Material Operasi PLTG"/>
      <sheetName val="REKAP PER UNIT"/>
      <sheetName val="Tab 1 - Rekap"/>
      <sheetName val="Tab 2.1 - HRD Max Rate (325)"/>
      <sheetName val="Tab 2.2 - HRD Max Rate (279)"/>
      <sheetName val="Tab 3.1 - HRD AVR. Rate (325) "/>
      <sheetName val="Tab 3.2 - HRD AVR. Rate  (279)"/>
      <sheetName val="Tab 4 - Projection avg (279) IP"/>
      <sheetName val="Cost Structure"/>
      <sheetName val="Tab 4 - Projection avg (279Mix)"/>
      <sheetName val="Tab 4 - Projection "/>
      <sheetName val="Tab 4 - Projection avg (IP 325)"/>
      <sheetName val="PEMBACAAN"/>
      <sheetName val="Pekerjaan"/>
      <sheetName val="DISPOSISI"/>
      <sheetName val="PAKET"/>
      <sheetName val="RP-143"/>
      <sheetName val="SAMPUL (2)"/>
      <sheetName val="SAMPUL (3)"/>
      <sheetName val="Rekap Prio"/>
      <sheetName val="fisik-biaya"/>
      <sheetName val="FORM A12BJI"/>
      <sheetName val="RKP-PROGRAM"/>
      <sheetName val="Basket prio 1"/>
      <sheetName val="REKAP 1"/>
      <sheetName val="FORM A12 BJI"/>
      <sheetName val="RENC-PLGG"/>
      <sheetName val="REKAP 2"/>
      <sheetName val="PRIO 2"/>
      <sheetName val="REKAP 3"/>
      <sheetName val="PRIO 3"/>
      <sheetName val="NON RUTIN"/>
      <sheetName val="Data Basket I"/>
      <sheetName val="UGB-PDKB"/>
      <sheetName val="Luncuran"/>
      <sheetName val="Perbandingan"/>
      <sheetName val="R-Wil"/>
      <sheetName val="FORM A12 WLSU"/>
      <sheetName val="FORM A12MED"/>
      <sheetName val="FORM A12SBG"/>
      <sheetName val="FORM A12PSP"/>
      <sheetName val="FORM A12PMS"/>
      <sheetName val="FORM A12PKM"/>
      <sheetName val="FORM A12RAP"/>
      <sheetName val="FORM A12NIA"/>
      <sheetName val="mdu"/>
      <sheetName val="mdu (2)"/>
      <sheetName val="Kawat &amp; Kabel"/>
      <sheetName val="KWH&amp;MCB"/>
      <sheetName val="CrossARM"/>
      <sheetName val="RP-SG8"/>
      <sheetName val="FISIK"/>
      <sheetName val="HS WIL"/>
      <sheetName val="REKAPITULASI1"/>
      <sheetName val="FISIK R"/>
      <sheetName val="FISIK NR"/>
      <sheetName val="BASKET1"/>
      <sheetName val="REKAP1"/>
      <sheetName val="JTM1"/>
      <sheetName val="JTR1"/>
      <sheetName val="GARDU1"/>
      <sheetName val="SR1"/>
      <sheetName val="FORM A12WSU"/>
      <sheetName val="FORM A12PMS 2011"/>
      <sheetName val="FORM A12 SBG"/>
      <sheetName val="FORM A12 RAP"/>
      <sheetName val="FORM A12 NIAS"/>
      <sheetName val="RKP PRIORITAS"/>
      <sheetName val="RENC PLG"/>
      <sheetName val="COV"/>
      <sheetName val="COV DT PEDKG"/>
      <sheetName val="ACTIVA"/>
      <sheetName val="RINC TIANG"/>
      <sheetName val="RINC JTM"/>
      <sheetName val="RINC JTR"/>
      <sheetName val="DM-SAR"/>
      <sheetName val="ES"/>
      <sheetName val="UAI-5"/>
      <sheetName val="BAS1"/>
      <sheetName val="BAS2"/>
      <sheetName val="BAS3"/>
      <sheetName val="BAS4"/>
      <sheetName val="BAS5"/>
      <sheetName val="BAS6"/>
      <sheetName val="LOSSES 2009"/>
      <sheetName val="LOSSES 2009 (ESTIMASI)"/>
      <sheetName val="LOSSES 2009 (EST PERHIT SENDIR)"/>
      <sheetName val="ACTION PLAN 09"/>
      <sheetName val="Versi Wil"/>
      <sheetName val="LOSESS PER TRW 06-08"/>
      <sheetName val="dupon chart"/>
      <sheetName val="Pelanggan Meter Elektronik"/>
      <sheetName val="ISI"/>
      <sheetName val="FORM.1.A.CB"/>
      <sheetName val="FORM.1.B-CB"/>
      <sheetName val="FORM.1C- CB"/>
      <sheetName val="FORM.2.A- CB"/>
      <sheetName val="FORM.2.B-WIL"/>
      <sheetName val="Form.2.C-WIL"/>
      <sheetName val="FORM.3A- WIL"/>
      <sheetName val="FORM.3.B PST"/>
      <sheetName val="FORM.3.C PST"/>
      <sheetName val="FORM.3.D PST"/>
      <sheetName val="FORM.3.E PST"/>
      <sheetName val="FORM.3F BENGKEL TRAFO"/>
      <sheetName val="FORM.4"/>
      <sheetName val="FORM.5"/>
      <sheetName val="FORM.6"/>
      <sheetName val="FORM.3.D PST (Ranting-Rayon)"/>
      <sheetName val="Scoring"/>
      <sheetName val="REKAP LKAI BASKET 2014"/>
      <sheetName val="LKAI BULANAN 2014 (2)"/>
      <sheetName val="FORM A12 AREA APD"/>
      <sheetName val="HS JPROC"/>
      <sheetName val="FORM A12MDN"/>
      <sheetName val="LKAI 2014"/>
      <sheetName val="FORM A12 PAKAM "/>
      <sheetName val="FORM 12 R.PRAPAT"/>
      <sheetName val="PIN POST"/>
      <sheetName val="FORM A12 PMS"/>
      <sheetName val="REKAP AI 2014"/>
      <sheetName val="REKAP PER.AREA"/>
      <sheetName val="AKB 2014"/>
      <sheetName val="LKAI 2014 (2)"/>
      <sheetName val="LKAI BULANAN 2014"/>
      <sheetName val="REKAP JTM JTR GARDU SR"/>
      <sheetName val="MATERIAL DISTRIBUSI"/>
      <sheetName val="JTM JTR GARDU SR"/>
      <sheetName val="SKKI"/>
      <sheetName val="FORM A12MDN B"/>
      <sheetName val="FORM A12 BJI B"/>
      <sheetName val="FORM A12 PAKAM B"/>
      <sheetName val="FORM A12 PMS B"/>
      <sheetName val="FORM A12 SBG B"/>
      <sheetName val="FORM A12 PSP B"/>
      <sheetName val="FORM A12  RAP B"/>
      <sheetName val="FORM A12 NIAS B"/>
      <sheetName val="FISIK MDU LKAI (2)"/>
      <sheetName val="MDU DIS"/>
      <sheetName val="FORM A12 P.SP"/>
      <sheetName val="ATK PP"/>
      <sheetName val="BRG CETAK"/>
      <sheetName val="NON OPERASI"/>
      <sheetName val="B.Har.TUL"/>
      <sheetName val="B.Overhoul"/>
      <sheetName val="TELKOM"/>
      <sheetName val="SRN KRJ"/>
      <sheetName val="KENDRN"/>
      <sheetName val="Har-IT"/>
      <sheetName val="B.Har.TU"/>
      <sheetName val="PEND-PLTD"/>
      <sheetName val="GDG-PLTD"/>
      <sheetName val="SEWA KEND"/>
      <sheetName val="bakup1"/>
      <sheetName val="minggu (2)"/>
      <sheetName val="minggu"/>
      <sheetName val="bulan (2)"/>
      <sheetName val="bulan"/>
      <sheetName val="TMSCH1 "/>
      <sheetName val="Rek.TK"/>
      <sheetName val="MONTH AP-JUL'07"/>
      <sheetName val="MONTH SEPT'07-2"/>
      <sheetName val="BOQ"/>
      <sheetName val="mgg"/>
      <sheetName val="1-37"/>
      <sheetName val="38"/>
      <sheetName val="39"/>
      <sheetName val="40"/>
      <sheetName val="41"/>
      <sheetName val="42"/>
      <sheetName val="43"/>
      <sheetName val="mei-des"/>
      <sheetName val="Progress SKI_2011"/>
      <sheetName val="Rekap AO R NR"/>
      <sheetName val="NONRUTIN 53"/>
      <sheetName val="RUTIN 54"/>
      <sheetName val="disburse NR"/>
      <sheetName val="Progrs NR"/>
      <sheetName val="RUTIN 53"/>
      <sheetName val="plafond"/>
      <sheetName val="perhitungan 2013"/>
      <sheetName val="REKAP BI-PEG"/>
      <sheetName val="POS-52"/>
      <sheetName val="REKAP-5.3(PEMELIHARAAN)"/>
      <sheetName val="53"/>
      <sheetName val="REKAP BI-ADM(5.4)"/>
      <sheetName val="POS-54"/>
      <sheetName val="BI-LUAR OP"/>
      <sheetName val="2010"/>
      <sheetName val="2011"/>
      <sheetName val="Rekap Fisik-Anggaran (2)"/>
      <sheetName val="Rekap Fisik-Anggaran"/>
      <sheetName val="LOAN JBN-SBS Trafo"/>
      <sheetName val="APBN 10 T"/>
      <sheetName val="APLN SULMAPA"/>
      <sheetName val="APLN Kalimantan"/>
      <sheetName val="APLN SBS kit"/>
      <sheetName val="APLN SBS trans"/>
      <sheetName val="APLN SBS GI"/>
      <sheetName val="APLN &amp; LOAN SUAR"/>
      <sheetName val="APBN Kalimantan"/>
      <sheetName val="APBN Sumbagsel"/>
      <sheetName val="APBN Suar"/>
      <sheetName val="APBN SULMAPA"/>
      <sheetName val="APBN JBN"/>
      <sheetName val="SUMMARY OF SELLING BENCHMARK"/>
      <sheetName val="SUMMARY BENCH"/>
      <sheetName val="RESSEC.1.Bench"/>
      <sheetName val="SEC.1.Bench"/>
      <sheetName val="RESSEC.2.Bench"/>
      <sheetName val="SEC.2.Bench"/>
      <sheetName val="RESSEC.3.Bench"/>
      <sheetName val="SEC.3.Bench"/>
      <sheetName val="INLAND FACTOR DISTANCE"/>
      <sheetName val="CONDITION"/>
      <sheetName val="Tower Input 2 of TWINK"/>
      <sheetName val="MAP"/>
      <sheetName val="Mob-Site-3"/>
      <sheetName val="BREKDOWN5"/>
      <sheetName val="Analisa-1"/>
      <sheetName val="H.Dasar"/>
      <sheetName val="Antek"/>
      <sheetName val="K&amp;ACC (UNCE) 1-5 ME"/>
      <sheetName val="RAB INST 1-5 ME"/>
      <sheetName val="RAB 1-5"/>
      <sheetName val="RKP 1-5"/>
      <sheetName val="MAP-1"/>
      <sheetName val="MAP-2"/>
      <sheetName val="MAP-3"/>
      <sheetName val="MAP-4"/>
      <sheetName val="MAP-5"/>
      <sheetName val="ANALISA-DC"/>
      <sheetName val="61004"/>
      <sheetName val="61005"/>
      <sheetName val="61006-1"/>
      <sheetName val="61006"/>
      <sheetName val="61007"/>
      <sheetName val="61008"/>
      <sheetName val="HPS Paket 3 RJKB"/>
      <sheetName val="HPS-Shd 1"/>
      <sheetName val="HPS-Shd 2"/>
      <sheetName val="HPS-Shd 3"/>
      <sheetName val="HPS-Shd 4"/>
      <sheetName val="CB-Min"/>
      <sheetName val="CB-Gtl"/>
      <sheetName val="CB-Palu"/>
      <sheetName val="CB-Luwuk"/>
      <sheetName val="Sul-GI1"/>
      <sheetName val="Sul-TL1"/>
      <sheetName val="PkVal"/>
      <sheetName val="PkJtRp"/>
      <sheetName val="PkJtVal"/>
      <sheetName val="ByDkpRp"/>
      <sheetName val="ByDkpVal"/>
      <sheetName val="ByDkpJtRp"/>
      <sheetName val="ByDkpJtVal"/>
      <sheetName val="ByPinjRp"/>
      <sheetName val="ByPinjVal"/>
      <sheetName val="GI"/>
      <sheetName val="GI utara"/>
      <sheetName val="Neraca GI"/>
      <sheetName val="Kal-TL"/>
      <sheetName val="Kal-GI"/>
      <sheetName val="Berat Tower"/>
      <sheetName val="SCH 1 - TRW"/>
      <sheetName val="PARAM"/>
      <sheetName val="Dari P3B H_S_Versi 1"/>
      <sheetName val="HPS Paket 3 RJKB (2)"/>
      <sheetName val="Bruto (3)"/>
      <sheetName val="Bruto (2)"/>
      <sheetName val="Hitung_Energi"/>
      <sheetName val="Hasil-Energi"/>
      <sheetName val="Hasil -Cost"/>
      <sheetName val="Komposisi"/>
      <sheetName val="Resume-Bruto"/>
      <sheetName val="Energy"/>
      <sheetName val="Biaya-netto"/>
      <sheetName val="Biaya-bruto"/>
      <sheetName val="RpkWH03"/>
      <sheetName val="ResumeBB"/>
      <sheetName val="ResumeBB (2)"/>
      <sheetName val="Geot"/>
      <sheetName val="BB-CF"/>
      <sheetName val="MFO-CF"/>
      <sheetName val="Marginal"/>
      <sheetName val="Resume-CF"/>
      <sheetName val="Biaya-netto (abcd-1)"/>
      <sheetName val="Biaya-netto(ABCD)"/>
      <sheetName val="03"/>
      <sheetName val="04"/>
      <sheetName val="05"/>
      <sheetName val="06"/>
      <sheetName val="07"/>
      <sheetName val="08"/>
      <sheetName val="Biaya-netto (3)"/>
      <sheetName val="Install"/>
      <sheetName val="Geot-cf"/>
      <sheetName val="Air-cf"/>
      <sheetName val="Gas-cf"/>
      <sheetName val="HSD-CF"/>
      <sheetName val="TDS LSITU"/>
      <sheetName val="REKAP TOWER LSITU"/>
      <sheetName val="A. DATA  2CCTLSITU"/>
      <sheetName val="BQ TL 2cctLSITU"/>
      <sheetName val=" RAB 2cctZEBRA LSITU  "/>
      <sheetName val=" SHORTRAB 2cctZEBRA LSITU "/>
      <sheetName val="LONGFORM boq 2cctZEBRA LSITU "/>
      <sheetName val="SHORTformBOQ2cctZEBRA "/>
      <sheetName val="longformBQ TL 2cctCBD"/>
      <sheetName val=" RAB 2cct TACSR 520 final"/>
      <sheetName val="SHORT RAB 2cct TACSR 520 final "/>
      <sheetName val="SHORT FORM BOQ 2cct TACSR 520 "/>
      <sheetName val="FORM BQ TL PRATU 4cct"/>
      <sheetName val=" RAB 4cct DETAIL"/>
      <sheetName val="SHORTRAB 4cct "/>
      <sheetName val="SHORTformBOQ 4cct  "/>
      <sheetName val="REKAP TOWER"/>
      <sheetName val="RKAP PONDASI"/>
      <sheetName val="A. DATA  2cct "/>
      <sheetName val="TDS"/>
      <sheetName val="A. DATA  4cct"/>
      <sheetName val="RESUME TOTAL"/>
      <sheetName val="TARGET kit_p3b2003"/>
      <sheetName val="ULU"/>
      <sheetName val="ILIR"/>
      <sheetName val="SBR"/>
      <sheetName val="MLK"/>
      <sheetName val="REKAP-2"/>
      <sheetName val="ULU-T"/>
      <sheetName val="ULU-T2"/>
      <sheetName val="KOTA-T"/>
      <sheetName val="ILIR-T"/>
      <sheetName val="ILIR-T2"/>
      <sheetName val="SBR-T"/>
      <sheetName val="TGR-T"/>
      <sheetName val="KTB-T"/>
      <sheetName val="MLK-T"/>
      <sheetName val="MLK-T2"/>
      <sheetName val="ULU-ACC"/>
      <sheetName val="ULU-ACC2"/>
      <sheetName val="KOTA-ACC"/>
      <sheetName val="KOTA-ACC2"/>
      <sheetName val="ILIR-ACC"/>
      <sheetName val="ILIR-ACC (2)"/>
      <sheetName val="SBR-ACC"/>
      <sheetName val="SBR-ACC (2)"/>
      <sheetName val="TGR-ACC"/>
      <sheetName val="TGR-ACC (2)"/>
      <sheetName val="KTB-ACC"/>
      <sheetName val="MLK-ACC"/>
      <sheetName val="MLK-ACC (2)"/>
      <sheetName val="neraca unit"/>
      <sheetName val="LR-2003"/>
      <sheetName val="daft_2"/>
      <sheetName val="daft_1.1-1.3.b"/>
      <sheetName val="daft_1.4"/>
      <sheetName val="daft_1.5-1.5.e"/>
      <sheetName val="daft_1.6-1.8"/>
      <sheetName val="Arus Kas"/>
      <sheetName val="Summary by program"/>
      <sheetName val="Summary by project (2)"/>
      <sheetName val="Summary by project"/>
      <sheetName val="Attachment 1"/>
      <sheetName val="EDP1 ( attachment 2)"/>
      <sheetName val="Attachment 3"/>
      <sheetName val="Act.plan 1"/>
      <sheetName val="Act.plan 1 (2)"/>
      <sheetName val="Act.plan 2"/>
      <sheetName val="Act.plan 2 (2)"/>
      <sheetName val="Act.plan 4"/>
      <sheetName val="Act.plan 2 (3)"/>
      <sheetName val="Act.plan 3"/>
      <sheetName val="Data Dukung Loss"/>
      <sheetName val="Act.plan 4 (2)"/>
      <sheetName val="Retail"/>
      <sheetName val="Support KIT1"/>
      <sheetName val="Support KIT (2)"/>
      <sheetName val="Support KIT (3)"/>
      <sheetName val="Support KIT(4)"/>
      <sheetName val="Support DIST"/>
      <sheetName val="Support DIST (koreksi April)"/>
      <sheetName val="Support DIST (2)"/>
      <sheetName val="R&amp;R PROYEK"/>
      <sheetName val="R&amp;R HRD"/>
      <sheetName val="R&amp;R INVESTASI"/>
      <sheetName val="R&amp;R INCENT.PROG"/>
      <sheetName val="SCRAP"/>
      <sheetName val="REK-MOD"/>
      <sheetName val="ATTB-AKTV"/>
      <sheetName val="RITEL-PJU"/>
      <sheetName val="SwaGabRev"/>
      <sheetName val="jan04"/>
      <sheetName val="feb04"/>
      <sheetName val="mar04"/>
      <sheetName val="apr04"/>
      <sheetName val="mei04"/>
      <sheetName val="jun04"/>
      <sheetName val="s.d.jun04"/>
      <sheetName val="jul04"/>
      <sheetName val="s.d.jul04"/>
      <sheetName val="rekmodiPtk (MAP)"/>
      <sheetName val="KOREKTIP"/>
      <sheetName val="FILTER"/>
      <sheetName val="PERIODIK"/>
      <sheetName val="USULAN"/>
      <sheetName val="REAL&lt;500"/>
      <sheetName val=" Jasa Ophar Triw.II 2003"/>
      <sheetName val=" Jasa Ophar Juni 2003 "/>
      <sheetName val=" Jasa Ophar Mei 2003 "/>
      <sheetName val=" Jasa Ophar April 2003"/>
      <sheetName val="REKAP TRIW.II"/>
      <sheetName val=" PEMEL MOBIL TRIW.II"/>
      <sheetName val=" PEMEL MOBIL JUNI"/>
      <sheetName val=" PEMEL MOBIL MEI"/>
      <sheetName val=" PEMEL MOBIL APRIL"/>
      <sheetName val=" BBM TRIW.II"/>
      <sheetName val=" BBM JUNI"/>
      <sheetName val=" BBM MEI"/>
      <sheetName val=" BBM APRIL "/>
      <sheetName val="  P.KERJA TRIW.II"/>
      <sheetName val=" P.KERJA JUNI"/>
      <sheetName val=" P.KERJA MEI"/>
      <sheetName val=" P.KERJA APRIL"/>
      <sheetName val="LK MAT.DIST TM "/>
      <sheetName val="LK MAT.DIST GT "/>
      <sheetName val="LK MAT.DIST TR "/>
      <sheetName val="LK MAT.DIST SR "/>
      <sheetName val="SEWA MOBIL APRIL"/>
      <sheetName val="SEWA MOBIL MEI"/>
      <sheetName val="SEWA MOBIL  JUNI"/>
      <sheetName val="SEWA MOBIL TRIW.II"/>
      <sheetName val="Gilimanuk"/>
      <sheetName val="BA Gilimanuk"/>
      <sheetName val="LPTGOL"/>
      <sheetName val="LPTTRP"/>
      <sheetName val="30-60 KWH"/>
      <sheetName val="PERGOL"/>
      <sheetName val="PERUNIT"/>
      <sheetName val="III09-DESEMBER-07 "/>
      <sheetName val="KLS"/>
      <sheetName val="WTS"/>
      <sheetName val="SDY"/>
      <sheetName val="WNS"/>
      <sheetName val="SLM"/>
      <sheetName val="RYU"/>
      <sheetName val="RYS"/>
      <sheetName val="MONITORING"/>
      <sheetName val="POT"/>
      <sheetName val="산근"/>
      <sheetName val="Kit TW1"/>
      <sheetName val="ProdSendiri"/>
      <sheetName val="NEB Ringkas"/>
      <sheetName val="NE Bulanan"/>
      <sheetName val="SewaBeli"/>
      <sheetName val="PS&amp;Susut TL"/>
      <sheetName val="ProdB"/>
      <sheetName val="LapMasuk"/>
      <sheetName val="Listing"/>
      <sheetName val="Neraca Triwulanan"/>
      <sheetName val="Kit Triwulanan"/>
      <sheetName val="Ner TW2"/>
      <sheetName val="Kit TW2"/>
      <sheetName val="BBakar"/>
      <sheetName val="Jawa"/>
      <sheetName val="LM Lamp X"/>
      <sheetName val="Iner"/>
      <sheetName val="0. rekap fasilitas"/>
      <sheetName val="0.1 Rekap Harga Satuan"/>
      <sheetName val="1. ANALISA UPAH"/>
      <sheetName val="2.KEBUTUHAN PETUGAS"/>
      <sheetName val="3. ANALISA Biaya Petugas"/>
      <sheetName val="4. Analisa SewaAlat"/>
      <sheetName val="5. Analisa BPK"/>
      <sheetName val="6. Analisa SewaK3"/>
      <sheetName val="7. Analisa Harga Sarana"/>
      <sheetName val="8. ANALISA VOLUME aset"/>
      <sheetName val="9. ANALISA HPS INSPEKSI"/>
      <sheetName val="10. ANALISA HPS Pemeliharaan"/>
      <sheetName val="11. VARCOST"/>
      <sheetName val="12. HPS RAYON"/>
      <sheetName val="13. REKAP "/>
      <sheetName val="14. FRONT RAYON"/>
      <sheetName val="15. ANALISA TRAFO6"/>
      <sheetName val="16. RAB EMT3"/>
      <sheetName val="17. ANALISA EMT3-1"/>
      <sheetName val="PRK A0 GAB WIL"/>
      <sheetName val="Material RAYON"/>
      <sheetName val="AHS HPS Material"/>
      <sheetName val="Analisa Material Impor"/>
      <sheetName val="KONVERSI MANHOUR"/>
      <sheetName val="PROYEKSI UMK"/>
      <sheetName val="HARGA MOBIL"/>
      <sheetName val="Referensi HPS"/>
      <sheetName val="11. HPS RAYON"/>
      <sheetName val="12. REKAP "/>
      <sheetName val="13. FRONT RAYON"/>
      <sheetName val="14. ANALISA TRAFO6"/>
      <sheetName val="15. RAB EMT3"/>
      <sheetName val="16. ANALISA EMT3-1"/>
      <sheetName val="tuntunan"/>
      <sheetName val="RAB PKL KOTA"/>
      <sheetName val="FRONT-1-"/>
      <sheetName val="VOL INSPEKSI "/>
      <sheetName val="VOL PEMELIHARAAN"/>
      <sheetName val="B.SARANA-3-"/>
      <sheetName val="C.BIAYA INSPEKSI-4-"/>
      <sheetName val="A1.TENAGA-7-"/>
      <sheetName val="A2.TENAGA-8-"/>
      <sheetName val="D.BIAYA PEMELIHARAAN-5-"/>
      <sheetName val="VOL - KEND DAN TK"/>
      <sheetName val="RAB SKA KOTA"/>
      <sheetName val="REKAP NIAS"/>
      <sheetName val="FRONT NIAS"/>
      <sheetName val="HPS NIAS"/>
      <sheetName val="Material NIAS"/>
      <sheetName val="FRONT G. SITOLI"/>
      <sheetName val="HPS G. SITOLI"/>
      <sheetName val="Material G. SITOLI"/>
      <sheetName val="DATA JARINGAN G. SITOLI"/>
      <sheetName val="FRONT T. DALAM"/>
      <sheetName val="HPS T. DALAM"/>
      <sheetName val="Material T. DALAM"/>
      <sheetName val="DATA JARINGAN T. DALAM"/>
      <sheetName val="Jasa TK Yangu"/>
      <sheetName val="Analisa SewaAlat"/>
      <sheetName val=" Analisa SewaK3"/>
      <sheetName val="Analisa Sarana"/>
      <sheetName val="ANALISA HPS INSPEKSI"/>
      <sheetName val="ANALISA HPS Pemeliharaan"/>
      <sheetName val="ANALISA Biaya Yangu"/>
      <sheetName val="TENAGA KERJA"/>
      <sheetName val="Zona 2 R.prapat"/>
      <sheetName val="RAB LOT"/>
      <sheetName val="Tenaga"/>
      <sheetName val="Transportasi"/>
      <sheetName val="Alat Kerja"/>
      <sheetName val="HSewaAlat"/>
      <sheetName val="HSewaK3"/>
      <sheetName val="Analisa HS inspeksi gardu"/>
      <sheetName val="Aset Zona 2"/>
      <sheetName val="COVER BUKU"/>
      <sheetName val="FORM 1.2"/>
      <sheetName val="REKAP (150 M)"/>
      <sheetName val="FORM 1.2 GAB BABEL (150 M)"/>
      <sheetName val="Rin MDU 2012 Pagu AI 150 Milyar"/>
      <sheetName val="Rekap TJP 2011"/>
      <sheetName val="P0 P1 2011"/>
      <sheetName val="Rin MDU 2012 TJP"/>
      <sheetName val="LITBANG PENUGASAN"/>
      <sheetName val="LITBANG JASTEK"/>
      <sheetName val="BASKET-1"/>
      <sheetName val="BASKET-2"/>
      <sheetName val="BASKET-3"/>
      <sheetName val="BASKET-4"/>
      <sheetName val="BASKET-5"/>
      <sheetName val="BASKET-6"/>
      <sheetName val="KONDISI DIST"/>
      <sheetName val="BSAA"/>
      <sheetName val="JT"/>
      <sheetName val="FORM A13MED (2)"/>
      <sheetName val="FORM A13MED"/>
      <sheetName val="FORM A13MED (Non Rutin)"/>
      <sheetName val="RENC PLG 2012"/>
      <sheetName val="COV DT PEDKG (2)"/>
      <sheetName val="17100"/>
      <sheetName val="LSBALI"/>
      <sheetName val="LSWIL03"/>
      <sheetName val="BALI03"/>
      <sheetName val="JUAL03"/>
      <sheetName val="kitluR-upj"/>
      <sheetName val="kitlur"/>
      <sheetName val="Spt"/>
      <sheetName val="Pbn"/>
      <sheetName val="Kpg"/>
      <sheetName val="UPpry"/>
      <sheetName val="Ksg"/>
      <sheetName val="Krn"/>
      <sheetName val="skm"/>
      <sheetName val="blk"/>
      <sheetName val="Gab.Cab"/>
      <sheetName val="SPI"/>
      <sheetName val="DIST"/>
      <sheetName val="SAIDI"/>
      <sheetName val="SAIDI (2)"/>
      <sheetName val="SAIDI (3)"/>
      <sheetName val="SAFI"/>
      <sheetName val="SAFI (2)"/>
      <sheetName val="SAFI (3)"/>
      <sheetName val="CAR  PAX"/>
      <sheetName val="CAR  plc"/>
      <sheetName val="scada 2001"/>
      <sheetName val="workshop"/>
      <sheetName val="telkom 2002"/>
      <sheetName val="rkap2002"/>
      <sheetName val="telkom 2002 (2)"/>
      <sheetName val="AI_Radio"/>
      <sheetName val="CLSP"/>
      <sheetName val="CAR  RAD"/>
      <sheetName val="SINGARAJA"/>
      <sheetName val="REKAP DENPASAR"/>
      <sheetName val="KODE DENPASAR"/>
      <sheetName val="REKAP SINGARAJA"/>
      <sheetName val="KODE SINGARAJA"/>
      <sheetName val="Criteria"/>
      <sheetName val="Kode Gangguan"/>
      <sheetName val="Kode GI"/>
      <sheetName val="BPP Kalselteng"/>
      <sheetName val="BPP Kaltim"/>
      <sheetName val="BPP Suluttenggo"/>
      <sheetName val="BPP Sulselra"/>
      <sheetName val="KK Fuel"/>
      <sheetName val="L8-KK NE"/>
      <sheetName val="L5-KK IPP"/>
      <sheetName val="L6-Sewa Kit"/>
      <sheetName val="Data Fuel"/>
      <sheetName val="SMSTR I"/>
      <sheetName val="TRWLN I"/>
      <sheetName val="SUTT"/>
      <sheetName val="Rekap UK"/>
      <sheetName val="AGSTS"/>
      <sheetName val="Ggn sistem"/>
      <sheetName val="REKAP.KEND"/>
      <sheetName val="JTH"/>
      <sheetName val="TLK"/>
      <sheetName val="KLPG"/>
      <sheetName val="BRW"/>
      <sheetName val="UP"/>
      <sheetName val="NGBL"/>
      <sheetName val="SKMR"/>
      <sheetName val="KSN"/>
      <sheetName val="Kwitansi"/>
      <sheetName val="JASA 2008"/>
      <sheetName val="RYN"/>
      <sheetName val="NBL"/>
      <sheetName val="KKN"/>
      <sheetName val="SL3"/>
      <sheetName val=" PP1 Buntoi (2)"/>
      <sheetName val="pp2"/>
      <sheetName val="PP1"/>
      <sheetName val="FEEDER I BTK"/>
      <sheetName val="FEEDER II BTK "/>
      <sheetName val="FEEDER III BTK  "/>
      <sheetName val="KJ AMPAH"/>
      <sheetName val="puruk cahu"/>
      <sheetName val="MUARA TEWEH"/>
      <sheetName val="MISIP TAMIYANG"/>
      <sheetName val="tamiyang"/>
      <sheetName val="SL4"/>
      <sheetName val="sl 1"/>
      <sheetName val="sl 2"/>
      <sheetName val="sl 5"/>
      <sheetName val="rekap ev"/>
      <sheetName val="FGTM 03 Pusat"/>
      <sheetName val="Form Realisasi"/>
      <sheetName val="6 Jardis"/>
      <sheetName val="7 PPTL"/>
      <sheetName val="8 Teg Ujung"/>
      <sheetName val="9 OPEX-CAPEX"/>
      <sheetName val="Realisasi Fisik Jardis"/>
      <sheetName val="Realisasi Fisik Jardis (3)"/>
      <sheetName val="12A1"/>
      <sheetName val="12A2"/>
      <sheetName val="12B1"/>
      <sheetName val="12B2"/>
      <sheetName val="12B3"/>
      <sheetName val="12B4"/>
      <sheetName val="12C1"/>
      <sheetName val="12C2"/>
      <sheetName val="12C3"/>
      <sheetName val="12C4"/>
      <sheetName val="12C5"/>
      <sheetName val="12C6-1"/>
      <sheetName val="12C6-2"/>
      <sheetName val="REKAP 12C DISTRIBUSI"/>
      <sheetName val="Piut-Umur1"/>
      <sheetName val="Piut-Umur2"/>
      <sheetName val="IPS-IPK DPLK"/>
      <sheetName val="PembelianTL"/>
      <sheetName val="Pembelian TL2"/>
      <sheetName val="Sewa Diesel"/>
      <sheetName val="bi-outsourching"/>
      <sheetName val="UTANG USAHA"/>
      <sheetName val="Tunggakan 10 bulan"/>
      <sheetName val="Revas"/>
      <sheetName val="KL"/>
      <sheetName val="TP"/>
      <sheetName val="GB"/>
      <sheetName val="BT"/>
      <sheetName val="KJ"/>
      <sheetName val="SDK"/>
      <sheetName val="CABANG"/>
      <sheetName val="edit"/>
      <sheetName val="RJBR Material"/>
      <sheetName val="RESUM  Murni"/>
      <sheetName val="RJBR"/>
      <sheetName val="RJBR (2)"/>
      <sheetName val="Judul SKI-2006"/>
      <sheetName val="Monitor 2006"/>
      <sheetName val="SKI KHUSUS"/>
      <sheetName val="Tower Purchase"/>
      <sheetName val="Tower Erection"/>
      <sheetName val="Tower Fond."/>
      <sheetName val="Provisional Sums"/>
      <sheetName val="harGa Satuan Tower"/>
      <sheetName val="Langsir Material"/>
      <sheetName val="hARGA sAtuan Erection"/>
      <sheetName val="HARGA SATUAN PONDASI"/>
      <sheetName val="AHS TO PRINT"/>
      <sheetName val="AHS PERSIAPAN"/>
      <sheetName val="AHS PONDASI"/>
      <sheetName val="ANALISA PROTEKSI"/>
      <sheetName val="AHS PROTEKSI"/>
      <sheetName val="AHS ALOKASI"/>
      <sheetName val="BEBAN TOWER"/>
      <sheetName val="DESAIN PONDASI"/>
      <sheetName val="AHS Twr"/>
      <sheetName val="Anl Vol Proteksi"/>
      <sheetName val="ERECTION+LANGSIR"/>
      <sheetName val="Volume Desain Pondasi"/>
      <sheetName val="BOQ PONDASI"/>
      <sheetName val="Perhit harga"/>
      <sheetName val="daftar sewa alat"/>
      <sheetName val="daftar upah tenaga kerja"/>
      <sheetName val="daftar harga bahan"/>
      <sheetName val="Pengeboran"/>
      <sheetName val="sat.pekerjaan"/>
      <sheetName val="HPS EM eskalasi "/>
      <sheetName val="HPS EM"/>
      <sheetName val="AHS BinaMarga"/>
      <sheetName val="ABK Pek.Tanah"/>
      <sheetName val="ABK Pek.Pondasi"/>
      <sheetName val="ABK Pek.Dinding"/>
      <sheetName val="ABK Pek.Plesteran"/>
      <sheetName val="ABK Pek.Kayu"/>
      <sheetName val="ABK Pek.Beton"/>
      <sheetName val="ABK Pek.Penutup Atap"/>
      <sheetName val="ABK Pek.Langit2"/>
      <sheetName val="ABK Pek.Sanitasi"/>
      <sheetName val="ABK Pek.Besi&amp;Alumunium"/>
      <sheetName val="ABK Pek.Kunci&amp;Kaca"/>
      <sheetName val="ABK Pek.Penutup Lantai&amp;dinding"/>
      <sheetName val="ABK Pek.Pengecatan"/>
      <sheetName val="ABK Pek.Persiapan"/>
      <sheetName val="Sens-29Jul30%"/>
      <sheetName val="Sens-29Jul20%"/>
      <sheetName val="Sens-29Jul10%"/>
      <sheetName val="Sens-29Jul"/>
      <sheetName val="Sens"/>
      <sheetName val="DMO"/>
      <sheetName val="MINYAK"/>
      <sheetName val="NBBM"/>
      <sheetName val="STOK"/>
      <sheetName val="arus"/>
      <sheetName val="BOP"/>
      <sheetName val="inv-38"/>
      <sheetName val="inv-39"/>
      <sheetName val="inv-40"/>
      <sheetName val="inv-41"/>
      <sheetName val="harga ekonomi"/>
      <sheetName val="volume bbm "/>
      <sheetName val="Alpha "/>
      <sheetName val="energi dan non energi"/>
      <sheetName val="Grafik BBM &amp; Listrik"/>
      <sheetName val="bbm 2009"/>
      <sheetName val="Listrik (APBN-2010)"/>
      <sheetName val="BBM (APBN-2010)"/>
      <sheetName val="listrik (APBN-P 2010)"/>
      <sheetName val="BBM (APBN-P 2010)"/>
      <sheetName val="BBM (RAPBN 2011)"/>
      <sheetName val="listrik (RAPBN 2011)"/>
      <sheetName val="DPNBP-BBM"/>
      <sheetName val="Model BBM"/>
      <sheetName val="Model LPG"/>
      <sheetName val="Konv-mitan"/>
      <sheetName val="2008-outlook"/>
      <sheetName val="Minyak (Bloomberg)"/>
      <sheetName val="Future (Bloomberg)"/>
      <sheetName val="Kurs (BI)"/>
      <sheetName val="MOPS (Blomberg)"/>
      <sheetName val="Future Oil"/>
      <sheetName val="Kurs Beli"/>
      <sheetName val="volume bbm"/>
      <sheetName val="Source"/>
      <sheetName val="Formula Harga ekonomi "/>
      <sheetName val="Formula"/>
      <sheetName val="Bulanan"/>
      <sheetName val="Tahunan"/>
      <sheetName val="hasil Jual BBM"/>
      <sheetName val="Dampak Neto"/>
      <sheetName val="sales dan losses listrik"/>
      <sheetName val="salaes 2008"/>
      <sheetName val="Sales (2002-2008)"/>
      <sheetName val="harga jual eceran"/>
      <sheetName val="Perh.BBM"/>
      <sheetName val="Kons.BBM"/>
      <sheetName val="Pemantauan dini (2)"/>
      <sheetName val="Konsumsi listrik"/>
      <sheetName val="konsumsi bbm"/>
      <sheetName val="Sub-Juli"/>
      <sheetName val="BBM 2010 (Dit.PNBP)"/>
      <sheetName val="Outlook 2010 (Dit.PNBP)"/>
      <sheetName val="ICP-MOPS"/>
      <sheetName val="Alpha"/>
      <sheetName val="Model BBM-LPG"/>
      <sheetName val="Model BBM-Naik BBM"/>
      <sheetName val="Logbook"/>
      <sheetName val="BK"/>
      <sheetName val="BM (2)"/>
      <sheetName val="cukai 09"/>
      <sheetName val="cukai (2)"/>
      <sheetName val="tax_base"/>
      <sheetName val="pen_measures"/>
      <sheetName val="DTP&amp;Admin "/>
      <sheetName val="rasio PPh"/>
      <sheetName val="PPB Migas baru (2)"/>
      <sheetName val="Catatan Penting"/>
      <sheetName val="pph per pasal print"/>
      <sheetName val="Harga Minyak (2)"/>
      <sheetName val="Elastisitas"/>
      <sheetName val="BM print"/>
      <sheetName val="BK print"/>
      <sheetName val="cukai print"/>
      <sheetName val="DTP&amp;Admin 2008 print"/>
      <sheetName val="DTP&amp;Admin 2009 print"/>
      <sheetName val="DIP"/>
      <sheetName val="DJBC"/>
      <sheetName val="Rincian alpha 2010 dan 2011"/>
      <sheetName val="rumusan alpha 2011 (aep)"/>
      <sheetName val="Simulasi "/>
      <sheetName val="Model BBM-LPG 2010"/>
      <sheetName val="Mgmt Report"/>
      <sheetName val="Butuh Subsidi"/>
      <sheetName val="L13-Depr"/>
      <sheetName val="Copy of 20090119 RKAP 2009 Rev1"/>
      <sheetName val="Model BBM-Naik BBM-2011"/>
      <sheetName val="Ringkas"/>
      <sheetName val="Analisa PPN Pertamax"/>
      <sheetName val="Perk Konsumsi BBM (propor-ICP)"/>
      <sheetName val="Perk Konsumsi BBM (kendraan)"/>
      <sheetName val="jumlah kendaran"/>
      <sheetName val="Grafik bbm"/>
      <sheetName val="Mentah"/>
      <sheetName val="Setengah Mateng"/>
      <sheetName val="dalam US$"/>
      <sheetName val="dalam IDR"/>
      <sheetName val="harga internasional (juni"/>
      <sheetName val=" harga internasional (Juli)"/>
      <sheetName val="Inflasi"/>
      <sheetName val="HET simulasi-2011"/>
      <sheetName val="Subsidi Benih"/>
      <sheetName val="pupuk 2005-2011"/>
      <sheetName val="IC-MOPS"/>
      <sheetName val="Kurs"/>
      <sheetName val="Konsumsi"/>
      <sheetName val="Alpha (2006-2011)"/>
      <sheetName val="Alpha 2012"/>
      <sheetName val="alpha summary"/>
      <sheetName val="volume bbm  (3)"/>
      <sheetName val="volume bbm  (2)"/>
      <sheetName val="Sheet66"/>
      <sheetName val="Sheet66 (2)"/>
      <sheetName val="komoditiBBM"/>
      <sheetName val="% subsidi"/>
      <sheetName val="Pie Chart"/>
      <sheetName val="CPA"/>
      <sheetName val="Alpha BBM"/>
      <sheetName val="Simulasi APBN "/>
      <sheetName val="Simulasi APBN-P (BBM-Naik)"/>
      <sheetName val="subsidi BBM"/>
      <sheetName val="2013 18072012 (2)"/>
      <sheetName val="RAPBN 2013"/>
      <sheetName val="Input_kum"/>
      <sheetName val="Real_bulanan"/>
      <sheetName val="2010 Estimate"/>
      <sheetName val="% Real per bulan"/>
      <sheetName val="Source - charts"/>
      <sheetName val="LKPP"/>
      <sheetName val="Real_chart"/>
      <sheetName val="Proy Bulanan"/>
      <sheetName val="% Proy&amp;Real"/>
      <sheetName val="Grafik bulanan"/>
      <sheetName val="input_mingguan"/>
      <sheetName val="grafik_mingguan"/>
      <sheetName val="rekap harga internasional"/>
      <sheetName val="Petunjuk Pengisian"/>
      <sheetName val="Exec Summary"/>
      <sheetName val="Konteks"/>
      <sheetName val="Risk Register"/>
      <sheetName val="Kriteria Penilaian"/>
      <sheetName val="Taksonomi Risiko"/>
      <sheetName val="OUTPUT 1 (Identifikasi)"/>
      <sheetName val="OUTPUT 2 (Analisis)"/>
      <sheetName val="OUTPUT 3 (Mitigasi)"/>
      <sheetName val="OUTPUT 4 (PETA Risiko)"/>
      <sheetName val="OUTPUT 5 (Pemantauan)"/>
      <sheetName val="Summary-Wil IB"/>
      <sheetName val="Wil Aceh"/>
      <sheetName val="Wil Riau"/>
      <sheetName val="Wil S2JB"/>
      <sheetName val="Wil Babel"/>
      <sheetName val="Wil Sumut"/>
      <sheetName val="Wil Lampung"/>
      <sheetName val="Wil Sumbar"/>
      <sheetName val="Wil Kalbar"/>
      <sheetName val="Summary-Pembangkitan"/>
      <sheetName val="Summary-P3B"/>
      <sheetName val="P3B Sumatera"/>
      <sheetName val="Proyek"/>
      <sheetName val="UIP Kit Sum I"/>
      <sheetName val="UIP Kit Sum II"/>
      <sheetName val="UIP Ring Sum I"/>
      <sheetName val="UIP Ring Sum II"/>
      <sheetName val="硸硸湡敧"/>
      <sheetName val="graf2"/>
      <sheetName val="01-01-2015"/>
      <sheetName val="Billing_HistoryA"/>
      <sheetName val="USK 07 Ayangan"/>
      <sheetName val="Menu Utama"/>
      <sheetName val="12 RB Lampiran 1-7"/>
      <sheetName val="12 RB Lampiran 1-5"/>
      <sheetName val="12 RB Lampiran 1-4"/>
      <sheetName val="12 RB Lampiran 1-3"/>
      <sheetName val="12 RB Lampiran 1-2"/>
      <sheetName val="12 RB Lampiran 1-1"/>
      <sheetName val="Losses GI"/>
      <sheetName val="Bagi Selisih kWH GI"/>
      <sheetName val="Data 12RB"/>
      <sheetName val="MONITOR SUSUT RANTING"/>
      <sheetName val="Data Akumulasi"/>
      <sheetName val="Komparasi Pola Susut Rayon"/>
      <sheetName val="Komparasi Pola Susut Area"/>
      <sheetName val="AKUMULASI"/>
      <sheetName val="LOSSES RTG POLA BARU"/>
      <sheetName val="LR Unit"/>
      <sheetName val="Data LR TM1"/>
      <sheetName val="Trsfer Price TM1"/>
      <sheetName val="EP Bu Anik"/>
      <sheetName val="LR Template"/>
      <sheetName val="L15 Inv"/>
      <sheetName val="BPP IBB no AP"/>
      <sheetName val="BPP IBT no AP"/>
      <sheetName val="Bahan"/>
      <sheetName val="analisa listrik"/>
      <sheetName val="DAF 4"/>
      <sheetName val="DAF 5"/>
      <sheetName val="DAF 6"/>
      <sheetName val="DAF 7"/>
      <sheetName val="DAF 8"/>
      <sheetName val="DAF 9"/>
      <sheetName val="DAF 13"/>
      <sheetName val="Amortization Table"/>
      <sheetName val="NERACA DAYA"/>
      <sheetName val="TRNS-C1"/>
      <sheetName val="DJBB PNYL"/>
      <sheetName val="Chart gang BOGOR"/>
      <sheetName val="MESIN_KIT"/>
      <sheetName val="B.P-C.P 2006"/>
      <sheetName val="sr, jtr &amp; trafo"/>
      <sheetName val="se031"/>
      <sheetName val="JTM BB"/>
      <sheetName val="mntr-dist"/>
      <sheetName val="mntr-kit"/>
      <sheetName val="se031 (2)"/>
      <sheetName val="pdm-trcna"/>
      <sheetName val="rkp-feed"/>
      <sheetName val="urutan"/>
      <sheetName val="layan"/>
      <sheetName val="matrial"/>
      <sheetName val="REKAP SS"/>
      <sheetName val="REKAP SS DATA DASAR APKU1"/>
      <sheetName val="KOTIM"/>
      <sheetName val="KOBAR"/>
      <sheetName val="PANAM"/>
      <sheetName val="MARPOYAN"/>
      <sheetName val="RUMBAI"/>
      <sheetName val="BANGKINANG"/>
      <sheetName val="SIAK"/>
      <sheetName val="KERINCI"/>
      <sheetName val="PERAWANG"/>
      <sheetName val="PASIR"/>
      <sheetName val="CONTOH"/>
      <sheetName val="DATA DASAR "/>
      <sheetName val="Dasar Saidi Saifi"/>
      <sheetName val="kerangka laporan"/>
      <sheetName val="kinerja dist"/>
      <sheetName val="tmp"/>
      <sheetName val="segel ulang"/>
      <sheetName val="p2tl LAMP 1"/>
      <sheetName val="p2tl LAMP 1-A"/>
      <sheetName val="p2tl plg"/>
      <sheetName val="P2TL LUNAS"/>
      <sheetName val="ganti meter"/>
      <sheetName val="KWH exprt Duri - Dumai 01 "/>
      <sheetName val="KWH export belutu 01"/>
      <sheetName val="DAFTAR trf rusak"/>
      <sheetName val="MRK TRF rusak"/>
      <sheetName val="PENYEBAB trf rusak"/>
      <sheetName val="daya trf RSK"/>
      <sheetName val="penyeimbng bbn trf"/>
      <sheetName val="pentanahn"/>
      <sheetName val="mutu V-TR 01"/>
      <sheetName val="meter prabayar"/>
      <sheetName val="data RE"/>
      <sheetName val="se003"/>
      <sheetName val="pekerjaan "/>
      <sheetName val="SAIDI SAIFI"/>
      <sheetName val="gangguan feeder"/>
      <sheetName val="recoveri time LAP"/>
      <sheetName val="KUM JAN"/>
      <sheetName val="KUM FEB"/>
      <sheetName val="KUM MAR"/>
      <sheetName val="KUM APR"/>
      <sheetName val="KUM MEI"/>
      <sheetName val="KUM JUNI"/>
      <sheetName val="KUM JULI"/>
      <sheetName val="AGS"/>
      <sheetName val="AGS-S"/>
      <sheetName val="KUM AGS"/>
      <sheetName val="PENYEBAB AGS "/>
      <sheetName val="KUM SEPT"/>
      <sheetName val="BULAN OKTOBER"/>
      <sheetName val="KUM OKT"/>
      <sheetName val="KUM NOV"/>
      <sheetName val="KUM DES"/>
      <sheetName val="PENYEBAB SEPT"/>
      <sheetName val="CFLK2 01"/>
      <sheetName val="Hg.Sat"/>
      <sheetName val="An.TW"/>
      <sheetName val="A.H.S.PEK"/>
      <sheetName val="DD"/>
      <sheetName val="DDRS"/>
      <sheetName val="DDR6"/>
      <sheetName val="Mt+Uph+Alt"/>
      <sheetName val="An. Hg Sat"/>
      <sheetName val="Hg.Sat "/>
      <sheetName val="A.H.S.PEK "/>
      <sheetName val="An.TW "/>
      <sheetName val="AA6"/>
      <sheetName val="BB6"/>
      <sheetName val="CC6"/>
      <sheetName val="DD6"/>
      <sheetName val="EE6"/>
      <sheetName val="gab-TRANS"/>
      <sheetName val="resum-ai"/>
      <sheetName val="DIVLUR"/>
      <sheetName val="STET"/>
      <sheetName val="SJKT"/>
      <sheetName val="SPGD"/>
      <sheetName val="SBGR"/>
      <sheetName val="SPRN"/>
      <sheetName val="SCRB"/>
      <sheetName val="SKTG"/>
      <sheetName val="STTG"/>
      <sheetName val="SMDN"/>
      <sheetName val="SBYA"/>
      <sheetName val="SMLG"/>
      <sheetName val="SDPS"/>
      <sheetName val="FORM-A"/>
      <sheetName val="Penjelas (REAL)"/>
      <sheetName val="Neraca (REAL)"/>
      <sheetName val="LabaRugi (REAL)"/>
      <sheetName val="BukuBesar (REAL)"/>
      <sheetName val="KALIBRASI"/>
      <sheetName val="1. KINERJA (PERS.KEU)"/>
      <sheetName val="2. NERACA (KIN)"/>
      <sheetName val="3. LABA-RUGI (KIN)"/>
      <sheetName val="4. LR-UNIT (KIN)"/>
      <sheetName val="5. NER-UNIT (KIN)"/>
      <sheetName val="6. HAR (52)"/>
      <sheetName val="7. PEG(v.2.0)"/>
      <sheetName val="8. ADM (54)"/>
      <sheetName val="9. NER-UNIT 2007"/>
      <sheetName val="10. LR-UNIT 2007"/>
      <sheetName val="12RB"/>
      <sheetName val="PLG"/>
      <sheetName val="2.KPI"/>
      <sheetName val="3.RASIO KEU"/>
      <sheetName val="2.LABA-RUGI"/>
      <sheetName val="3.NERACA"/>
      <sheetName val="4.LR-UNIT"/>
      <sheetName val="5.NER-UNIT"/>
      <sheetName val="6. NER-UNIT(est.2008)"/>
      <sheetName val="7.HAR"/>
      <sheetName val="8.PEG"/>
      <sheetName val="9.ADM"/>
      <sheetName val="10.AKTIVA"/>
      <sheetName val="JML PEG"/>
      <sheetName val="III-09(des)"/>
      <sheetName val="TUL III -09(jan)  "/>
      <sheetName val="evaluasi"/>
      <sheetName val="Ref. Harga"/>
      <sheetName val="rab_50_TRF"/>
      <sheetName val="rab_100_TRF"/>
      <sheetName val="rab_50"/>
      <sheetName val="rab_100"/>
      <sheetName val="REKAP WIL BABEL"/>
      <sheetName val="REKAPTJP"/>
      <sheetName val="FORM 1.2-tjp"/>
      <sheetName val="REKAP A-1"/>
      <sheetName val="RAB A-1"/>
      <sheetName val="Rekap harsat"/>
      <sheetName val="Break down"/>
      <sheetName val="Break down (2)"/>
      <sheetName val="TKDN"/>
      <sheetName val="Rekap B &amp; J"/>
      <sheetName val="Billing_HistoryATD1"/>
      <sheetName val="Res"/>
      <sheetName val="Pak"/>
      <sheetName val="Con"/>
      <sheetName val="TJK"/>
      <sheetName val="Res (2)"/>
      <sheetName val="Material List "/>
      <sheetName val="Steel structure price"/>
      <sheetName val="Sum"/>
      <sheetName val="Bolt"/>
      <sheetName val="13.1"/>
      <sheetName val="13.3"/>
      <sheetName val="14"/>
      <sheetName val="Metal Roofing"/>
      <sheetName val="BO"/>
      <sheetName val="LS"/>
      <sheetName val="UFR"/>
      <sheetName val="Rekap ENS"/>
      <sheetName val="dPdV"/>
      <sheetName val="FEEDER PDM KRN GANGG.SISTEM"/>
      <sheetName val="Trafo Padam"/>
      <sheetName val="Quota"/>
      <sheetName val="Total (Cetak)"/>
      <sheetName val="12 RB Lampiran 1-6"/>
      <sheetName val="PLTD-SWASTA 06"/>
      <sheetName val="12 RB TANPA I-4 JAN 07"/>
      <sheetName val="12 RB TANPA I-4 PEB 07"/>
      <sheetName val="12 RB TANPA I-4 MRT 07"/>
      <sheetName val="12 RB TANPA I-4 APR 07"/>
      <sheetName val="12 RB TANPA I-4 MEI 07"/>
      <sheetName val="12 RB TANPA I-4 JUN 07"/>
      <sheetName val="12 RB TANPA I-4 JUL 07"/>
      <sheetName val="12 RB TANPA I-4 AGS 07"/>
      <sheetName val="12 RB TANPA I-4 SEP 07"/>
      <sheetName val="12 RB TANPA I-4 OKT 07"/>
      <sheetName val="12 RB TANPA I-4 NOP 07"/>
      <sheetName val="12 RB TANPA I-4 DES 07"/>
      <sheetName val="DATA INPUT"/>
      <sheetName val="Cover PST"/>
      <sheetName val="LAMP_1 PST"/>
      <sheetName val="LAMP_2 PST"/>
      <sheetName val="LAMP_3 PST"/>
      <sheetName val="LAMP_4 PST"/>
      <sheetName val="LAMP_5 PST"/>
      <sheetName val="LAMP_6 PST"/>
      <sheetName val="LAMP_7 PST"/>
      <sheetName val="EXIM ANTAR APJ "/>
      <sheetName val="CRB BLN"/>
      <sheetName val="CRB-I.4 BLN"/>
      <sheetName val="TSK BLN"/>
      <sheetName val="GRT BLN"/>
      <sheetName val="CJR BLN"/>
      <sheetName val="SKI BLN"/>
      <sheetName val="BGR BLN"/>
      <sheetName val="BGR-I.4 BLN"/>
      <sheetName val="BTN BLN"/>
      <sheetName val="BTN-I.4 BLN"/>
      <sheetName val="PWK BLN"/>
      <sheetName val="PWK-I.4 BLN"/>
      <sheetName val="CMH BLN"/>
      <sheetName val="BDG BLN"/>
      <sheetName val="BDG-I.4 BLN"/>
      <sheetName val="MJA BLN"/>
      <sheetName val="BKS BLN"/>
      <sheetName val="BKS-I.4 BLN"/>
      <sheetName val="DPK BLN"/>
      <sheetName val="KRW BLN"/>
      <sheetName val="KRW-I.4 BLN"/>
      <sheetName val="SMD BLN"/>
      <sheetName val="Jan BLN"/>
      <sheetName val="Feb BLN"/>
      <sheetName val="Mar BLN"/>
      <sheetName val="Apr BLN"/>
      <sheetName val="Mei BLN"/>
      <sheetName val="Jun BLN"/>
      <sheetName val="Jul BLN"/>
      <sheetName val="Agt BLN"/>
      <sheetName val="Sep BLN"/>
      <sheetName val="Okt BLN"/>
      <sheetName val="Nov BLN"/>
      <sheetName val="Des BLN"/>
      <sheetName val="12 Bulanan"/>
      <sheetName val="CRB KUMUL"/>
      <sheetName val="CRB-I.4 KUMUL"/>
      <sheetName val="TSK KUMUL"/>
      <sheetName val="GRT KUMUL"/>
      <sheetName val="CJR KUMUL"/>
      <sheetName val="SKI KUMUL"/>
      <sheetName val="BGR KUMUL"/>
      <sheetName val="BGR-I.4 KUMUL"/>
      <sheetName val="BTN KUMUL"/>
      <sheetName val="BTN-I.4 KUMUL"/>
      <sheetName val="PWK KUMUL"/>
      <sheetName val="PWK-I.4 KUMUL"/>
      <sheetName val="CMH KUMUL"/>
      <sheetName val="BDG KUMUL"/>
      <sheetName val="BDG-I.4 KUMUL"/>
      <sheetName val="MJA KUMUL"/>
      <sheetName val="BKS KUMUL"/>
      <sheetName val="BKS-I.4 KUMUL"/>
      <sheetName val="DPK KUMUL"/>
      <sheetName val="KRW KUMUL"/>
      <sheetName val="KRW-I.4 KUMUL"/>
      <sheetName val="SMDKUKUL"/>
      <sheetName val="Jan KUMUL"/>
      <sheetName val="Feb KUMUL"/>
      <sheetName val="Mar KUMUL"/>
      <sheetName val="Apr KUMUL"/>
      <sheetName val="Mei KUMUL"/>
      <sheetName val="Jun KUMUL"/>
      <sheetName val="Jul KUMUL"/>
      <sheetName val="Agt KUMUL"/>
      <sheetName val="Sep KUMUL"/>
      <sheetName val="Okt KUMUL"/>
      <sheetName val="Nov KUMUL"/>
      <sheetName val="Des KUMUL"/>
      <sheetName val="JUMLAH PENYULANG DLL"/>
      <sheetName val="Analisa RAB"/>
      <sheetName val="Harga Material"/>
      <sheetName val="Jasa2015"/>
      <sheetName val="Preventif"/>
      <sheetName val="Prediktif"/>
      <sheetName val="Korektif"/>
      <sheetName val="JasaOM"/>
      <sheetName val="AlihDaya"/>
      <sheetName val="Rutin"/>
      <sheetName val="NonRutin"/>
      <sheetName val="RESUM"/>
      <sheetName val="FAS "/>
      <sheetName val="TLK "/>
      <sheetName val="SCH1"/>
      <sheetName val="SCH2"/>
      <sheetName val="SCH3"/>
      <sheetName val="SCH4"/>
      <sheetName val="MU"/>
      <sheetName val="Analisa Str+Ars"/>
      <sheetName val="Bhn cost"/>
      <sheetName val="Sub cost"/>
      <sheetName val="Sub"/>
      <sheetName val="Alat cost"/>
      <sheetName val="anl"/>
      <sheetName val="rap"/>
      <sheetName val="bhn"/>
      <sheetName val="spek"/>
      <sheetName val="altok"/>
      <sheetName val="bumok"/>
      <sheetName val="altprec"/>
      <sheetName val="bumprec"/>
      <sheetName val="AC"/>
      <sheetName val="K.TambahAC"/>
      <sheetName val="FH"/>
      <sheetName val="K.TambahFH"/>
      <sheetName val="Pipe"/>
      <sheetName val="valve"/>
      <sheetName val="valve 16k"/>
      <sheetName val="ASS-PL"/>
      <sheetName val="Fitting"/>
      <sheetName val="Ana duct"/>
      <sheetName val="Hsd Duct"/>
      <sheetName val="Grille"/>
      <sheetName val="DM"/>
      <sheetName val="rek-fbhk"/>
      <sheetName val="rek-fitAB"/>
      <sheetName val="rek-hbk"/>
      <sheetName val="rek-val"/>
      <sheetName val="bq-kt"/>
      <sheetName val="bq-ktsa"/>
      <sheetName val="bq-ktf"/>
      <sheetName val="bq-kthk"/>
      <sheetName val="bq-ktc"/>
      <sheetName val="bq-kth"/>
      <sheetName val="bq-ktv"/>
      <sheetName val="rek-san1"/>
      <sheetName val="rek-hot"/>
      <sheetName val="rek-fitPP "/>
      <sheetName val="Dafmat"/>
      <sheetName val="bq-pl"/>
      <sheetName val="PERTANYAAN"/>
      <sheetName val="ELEKTRIKAL"/>
      <sheetName val="Plumbing"/>
      <sheetName val="Pompa"/>
      <sheetName val="Ven Fan"/>
      <sheetName val="valve-20k"/>
      <sheetName val="valve-10k"/>
      <sheetName val="Acessoris"/>
      <sheetName val="Apartement"/>
      <sheetName val="Jembatan"/>
      <sheetName val="MallAC"/>
      <sheetName val="Peghitungan"/>
      <sheetName val="MALL_K"/>
      <sheetName val="Item Tambahan"/>
      <sheetName val="APARTment_K"/>
      <sheetName val="Jembatan_K"/>
      <sheetName val="B - Norelec"/>
      <sheetName val="MP-PLAN"/>
      <sheetName val="APBP (3)"/>
      <sheetName val="RABOP"/>
      <sheetName val="APBP (2)"/>
      <sheetName val="APBP"/>
      <sheetName val="Currency"/>
      <sheetName val="AHS Kusen Alum"/>
      <sheetName val="AHS Lain2"/>
      <sheetName val="AHS Atap"/>
      <sheetName val="PRELIMINARIES"/>
      <sheetName val="GONDOLA"/>
      <sheetName val="PEK.TAMBAH KURANG"/>
      <sheetName val="BIAYA CADANGAN"/>
      <sheetName val="REKAPITULASI AKHIR"/>
      <sheetName val="I-KAMAR"/>
      <sheetName val="Coll-KAMAR"/>
      <sheetName val="II.MAIN-LOB"/>
      <sheetName val="III.FASADE"/>
      <sheetName val="IV. POOL DECK"/>
      <sheetName val="V.BALLROOM"/>
      <sheetName val="VI.CANOPY"/>
      <sheetName val="VII.CAR &amp; LIFT"/>
      <sheetName val="IX.ATRIUM"/>
      <sheetName val="X.LANDSCAPE"/>
      <sheetName val="Summary "/>
      <sheetName val="Cover-OP"/>
      <sheetName val="Summary-op"/>
      <sheetName val="Rb"/>
      <sheetName val="I_KAMAR"/>
      <sheetName val="Data Hitungan"/>
      <sheetName val="Aks Pipa"/>
      <sheetName val="MAIN"/>
      <sheetName val="BOLT-DATA"/>
      <sheetName val="KOP"/>
      <sheetName val="FF"/>
      <sheetName val="Penjumlahan"/>
      <sheetName val="DAF-1"/>
      <sheetName val="DAF-2"/>
      <sheetName val="DAF-3"/>
      <sheetName val="DAF-4"/>
      <sheetName val="Cover depan"/>
      <sheetName val="cover(PJML)"/>
      <sheetName val="Cover (1)"/>
      <sheetName val="Cover (2)"/>
      <sheetName val="Cover (3)"/>
      <sheetName val="COVER (4)"/>
      <sheetName val="CAT_HRG"/>
      <sheetName val="Prelim"/>
      <sheetName val="Bag_1"/>
      <sheetName val="DAF_1"/>
      <sheetName val="DAF_2 "/>
      <sheetName val="DAF_3"/>
      <sheetName val="DAF_4"/>
      <sheetName val="DAF_5"/>
      <sheetName val="DAF_ 6"/>
      <sheetName val="DAFTAR 7"/>
      <sheetName val="DAFTAR_8"/>
      <sheetName val="DAFTAR_9"/>
      <sheetName val="DAFTAR_10"/>
      <sheetName val="DAFTAR_11"/>
      <sheetName val="Daf___"/>
      <sheetName val="Add ME"/>
      <sheetName val="LIST MATERIAL REV"/>
      <sheetName val="Bag_III"/>
      <sheetName val="Bag_IV"/>
      <sheetName val="u"/>
      <sheetName val="s"/>
      <sheetName val="DAF-5"/>
      <sheetName val="DAF-6"/>
      <sheetName val="DAF-7"/>
      <sheetName val="DAF-8"/>
      <sheetName val="DAF-9"/>
      <sheetName val="DAF-10"/>
      <sheetName val="DAF-11"/>
      <sheetName val="Cover1"/>
      <sheetName val="DataTeknis1"/>
      <sheetName val="Luas Gedung1"/>
      <sheetName val="Rkp total full"/>
      <sheetName val="Rkp Lt-1 full"/>
      <sheetName val=" Lt-1 Full"/>
      <sheetName val="Rekap Lt-2"/>
      <sheetName val="Finishing Lt-2"/>
      <sheetName val="Rekap - Lt-3"/>
      <sheetName val="Finishing Lt-3 &amp; Atap"/>
      <sheetName val="Rekap -sarana luar"/>
      <sheetName val="Sarana Luar"/>
      <sheetName val="AGENDA"/>
      <sheetName val="LUAS LANTAI"/>
      <sheetName val="REKAP ELEKTRIKAL"/>
      <sheetName val="TELEPON"/>
      <sheetName val="SOUND"/>
      <sheetName val="F ALARM"/>
      <sheetName val="BAS"/>
      <sheetName val="CCTV"/>
      <sheetName val="GENSET"/>
      <sheetName val="REKAP MEKANIKAL"/>
      <sheetName val="ELEVATOR"/>
      <sheetName val="HYDRANT"/>
      <sheetName val="SPRINKLER"/>
      <sheetName val="JUMLAH(3)"/>
      <sheetName val="JUMLAH(2)"/>
      <sheetName val="D2.1-Cover"/>
      <sheetName val="D2.1"/>
      <sheetName val="D2.2-Cover"/>
      <sheetName val="D2.2"/>
      <sheetName val="D3.1-Cover(MALL&amp;PARK)"/>
      <sheetName val="D3.1"/>
      <sheetName val="D3.2-Cover(LANDS)"/>
      <sheetName val="D3.2"/>
      <sheetName val="D3.3-Cover(T-A)"/>
      <sheetName val="D3.3"/>
      <sheetName val="D3.4-Cover(T-B)"/>
      <sheetName val="D3.4"/>
      <sheetName val="D3.5-Cover(T-C)"/>
      <sheetName val="D3.5"/>
      <sheetName val="D.3.6-Cover.BAJA"/>
      <sheetName val="D3.6"/>
      <sheetName val="2.1"/>
      <sheetName val="2.2"/>
      <sheetName val="2.3"/>
      <sheetName val="2.4"/>
      <sheetName val="2.5A"/>
      <sheetName val="2.5B"/>
      <sheetName val="2.5"/>
      <sheetName val="2.6"/>
      <sheetName val="2.7"/>
      <sheetName val="2.8"/>
      <sheetName val="2.9"/>
      <sheetName val="2.10"/>
      <sheetName val="2.11"/>
      <sheetName val="2.12"/>
      <sheetName val="2.13"/>
      <sheetName val="Elekt"/>
      <sheetName val="MATV"/>
      <sheetName val="Elv"/>
      <sheetName val="Traf&amp;Genst"/>
      <sheetName val="DATA CENTER"/>
      <sheetName val="OFFICE 4 LT"/>
      <sheetName val="OFFICE 2 LT"/>
      <sheetName val="COV2.4 "/>
      <sheetName val="D2.4"/>
      <sheetName val="COV3.3"/>
      <sheetName val="D3-3"/>
      <sheetName val="COV4.3 "/>
      <sheetName val="D4.3 (TE)"/>
      <sheetName val="COV5.3"/>
      <sheetName val="D5.3 (TF) "/>
      <sheetName val="COV6.3"/>
      <sheetName val="D6.3 (TG)"/>
      <sheetName val="COV7.3"/>
      <sheetName val="D7.3 (TH)"/>
      <sheetName val="COV8.3"/>
      <sheetName val="D8.3 (TJ)"/>
      <sheetName val="COV9.3"/>
      <sheetName val="D9.3 (TK) "/>
      <sheetName val="COVER PLAFOND"/>
      <sheetName val="COVER BASEMEN"/>
      <sheetName val="D3.4.1"/>
      <sheetName val="COVER PODIUM"/>
      <sheetName val="D3.4.2"/>
      <sheetName val="COVER APARTEMEN"/>
      <sheetName val="D3.4.3"/>
      <sheetName val="COVER HOTEL"/>
      <sheetName val="D3.4.4"/>
      <sheetName val="COVER BOUTIQUE"/>
      <sheetName val="D3.4.5"/>
      <sheetName val="HRG BHN"/>
      <sheetName val="ANALS ARS"/>
      <sheetName val="ANALS KY"/>
      <sheetName val="ANALS ME"/>
      <sheetName val="01A- RAB"/>
      <sheetName val="1A RKAB TTL"/>
      <sheetName val="01A- RAB (ars)"/>
      <sheetName val="Mandor"/>
      <sheetName val="HT"/>
      <sheetName val="SELASAR"/>
      <sheetName val="SELASAR-2"/>
      <sheetName val="GT-2 "/>
      <sheetName val="me"/>
      <sheetName val="REKAP UTAMA"/>
      <sheetName val="STRUKTUR"/>
      <sheetName val="FINISHING"/>
      <sheetName val="HALAMAN"/>
      <sheetName val="MEKANIKAL"/>
      <sheetName val="ANALISA ME"/>
      <sheetName val="ANALISA PERSIAPAN"/>
      <sheetName val="HG Bahan"/>
      <sheetName val="An Beton"/>
      <sheetName val="AN HG DKI"/>
      <sheetName val="anpartisi (REV)"/>
      <sheetName val="ankosen"/>
      <sheetName val="HNS2"/>
      <sheetName val="ars_fin"/>
      <sheetName val="HNS"/>
      <sheetName val="harga dasar"/>
      <sheetName val="ahs struktur"/>
      <sheetName val="Cashflow2x"/>
      <sheetName val="UM 10%"/>
      <sheetName val="Cashflow3x"/>
      <sheetName val="Cashflow perbl"/>
      <sheetName val="Lingkup"/>
      <sheetName val="STR-ARS"/>
      <sheetName val="Cover Daf-2"/>
      <sheetName val="Cover Daf-2 (2)"/>
      <sheetName val="BQ Daf-2"/>
      <sheetName val="MISC"/>
      <sheetName val="BLN"/>
      <sheetName val="GSK"/>
      <sheetName val="Isolasi Luar"/>
      <sheetName val="Isolasi Luar Dalam"/>
      <sheetName val="DAFTAR NO_1_PRELIM"/>
      <sheetName val="DAFTAR NO_2 PEK_ ELEKTRIKAL"/>
      <sheetName val="Trafo &amp; Panel"/>
      <sheetName val="Kabel"/>
      <sheetName val="Lampu &amp; Saklar"/>
      <sheetName val="Inst. Elektrikal"/>
      <sheetName val="Kabel Ladder &amp; Tray"/>
      <sheetName val="DAFTAR NO_3 PENANGKAL PETIR"/>
      <sheetName val="DAFTAR NO_4 PEK_ FIRE ALARM"/>
      <sheetName val="Equip-Fire"/>
      <sheetName val="DAFTAR NO_5 PEK_ TELEPON"/>
      <sheetName val="Equip-Telp."/>
      <sheetName val="Inst. Elektronik"/>
      <sheetName val="DAFTAR NO_6 PEK_ TATA SUARA"/>
      <sheetName val="Equip-TS"/>
      <sheetName val="DAFTAR NO_7 PEK_ MATV"/>
      <sheetName val="Equip-MATV"/>
      <sheetName val="DAFTAR NO_8 PEK_ CCTV"/>
      <sheetName val="Equip-CCTV"/>
      <sheetName val="DAFTAR NO_9 PEK_ VIDEOPHONE"/>
      <sheetName val="Equip-Videophone"/>
      <sheetName val="DAFTAR NO_10 PEK_ ACCESS CONTRO"/>
      <sheetName val="Equip-Access"/>
      <sheetName val="DAFTAR NO_11 TAM-KUR"/>
      <sheetName val="Preambul"/>
      <sheetName val="326CHEL"/>
      <sheetName val="Tambah Kurang"/>
      <sheetName val="Harga Satuan Bahan"/>
      <sheetName val="hrst upah"/>
      <sheetName val="analisa hrst elektrik"/>
      <sheetName val="Markup"/>
      <sheetName val="ME RR1"/>
      <sheetName val="RR1 (EL)"/>
      <sheetName val="RR1 (AC)"/>
      <sheetName val="RR1 (PLB)"/>
      <sheetName val="ME RR2"/>
      <sheetName val="RR2 (EL)"/>
      <sheetName val="RR2 (AC)"/>
      <sheetName val="RR2 (PLB)"/>
      <sheetName val="ME RR3"/>
      <sheetName val="RR3 (EL)"/>
      <sheetName val="RR3 (AC)"/>
      <sheetName val="RR3 (PLB)"/>
      <sheetName val="ME RRK1"/>
      <sheetName val="RRK1 (EL)"/>
      <sheetName val="RRK1 (AC)"/>
      <sheetName val="RRK1 (PLB)"/>
      <sheetName val="ME RRK2"/>
      <sheetName val="RRK2 (EL)"/>
      <sheetName val="RRK2 (AC)"/>
      <sheetName val="RRK2 (PLB)"/>
      <sheetName val="ME RRK3"/>
      <sheetName val="RRK3 (EL)"/>
      <sheetName val="RRK3 (AC)"/>
      <sheetName val="RRK3 (PLB)"/>
      <sheetName val="ME RB1"/>
      <sheetName val="RB1 (EL)"/>
      <sheetName val="RB1 (AC)"/>
      <sheetName val="RB1 (PLB)"/>
      <sheetName val="ME RB2"/>
      <sheetName val="RB2 (EL)"/>
      <sheetName val="RB2 (AC)"/>
      <sheetName val="RB2 (PLB)"/>
      <sheetName val="ME RB3"/>
      <sheetName val="RB3 (EL)"/>
      <sheetName val="RB3 (AC)"/>
      <sheetName val="RB3 (PLB)"/>
      <sheetName val="SPH"/>
      <sheetName val="mu rev"/>
      <sheetName val="overhead"/>
      <sheetName val="simak"/>
      <sheetName val="MPU"/>
      <sheetName val="uraian teknis"/>
      <sheetName val="Met-Tek"/>
      <sheetName val="Sc Bahan"/>
      <sheetName val="Man Power"/>
      <sheetName val="O&amp;O-Alat"/>
      <sheetName val="Sc Alat"/>
      <sheetName val="metode"/>
      <sheetName val="RENC MUTU"/>
      <sheetName val="TS (2)"/>
      <sheetName val="Jadwal (2)"/>
      <sheetName val="Personil"/>
      <sheetName val="Sch Person"/>
      <sheetName val="Daftar Alat"/>
      <sheetName val="Konf"/>
      <sheetName val="Anal Mob"/>
      <sheetName val="Mob"/>
      <sheetName val="lalu lintas"/>
      <sheetName val="Pemel Rutin"/>
      <sheetName val="Subkontrak"/>
      <sheetName val="girder 1"/>
      <sheetName val="girder 2"/>
      <sheetName val="BGS"/>
      <sheetName val="Met-Tek (2)"/>
      <sheetName val="CAT-HRG "/>
      <sheetName val="DAF- 4"/>
      <sheetName val="DAFT-12"/>
      <sheetName val="SC-FIN"/>
      <sheetName val="Spek Kusen"/>
      <sheetName val="Kusen"/>
      <sheetName val="AN-Prelim"/>
      <sheetName val="AN-M&amp;E"/>
      <sheetName val="Gross Area"/>
      <sheetName val="Vol-M&amp;E"/>
      <sheetName val="T-Sch"/>
      <sheetName val="Remark"/>
      <sheetName val="RUKAN"/>
      <sheetName val="SPPB"/>
      <sheetName val="Hit Sub"/>
      <sheetName val="Negosiasi"/>
      <sheetName val="Bobot"/>
      <sheetName val="Laporan Keterlambatan"/>
      <sheetName val="Pengendalian Sub Des"/>
      <sheetName val="Peralatan"/>
      <sheetName val="Peralatan (2)"/>
      <sheetName val="Mobilisasi"/>
      <sheetName val="Analis"/>
      <sheetName val="DIV.II"/>
      <sheetName val="DIV.III"/>
      <sheetName val="DIV.IV"/>
      <sheetName val="DIV.V"/>
      <sheetName val="DIV.VI"/>
      <sheetName val="Sumuran"/>
      <sheetName val="Divisi VII"/>
      <sheetName val="DIV.VIII"/>
      <sheetName val="DAFTAR HARGA"/>
      <sheetName val="KONFIRMASI"/>
      <sheetName val="DAFT PEKE"/>
      <sheetName val="An.Ars"/>
      <sheetName val="Upah borong"/>
      <sheetName val="Dashboard Baja ttp"/>
      <sheetName val="dasboard"/>
      <sheetName val="Local"/>
      <sheetName val="Rekap Paket C"/>
      <sheetName val="RAB Paket C"/>
      <sheetName val="Analisa Harga Satuan"/>
      <sheetName val="A-PRE"/>
      <sheetName val="SAT-BHN"/>
      <sheetName val="A-ARS"/>
      <sheetName val="ANL-SANI"/>
      <sheetName val="U-BOR"/>
      <sheetName val="AL"/>
      <sheetName val="BAU"/>
      <sheetName val="ATU2"/>
      <sheetName val="KURVAS"/>
      <sheetName val="A2"/>
      <sheetName val="Sheet8"/>
      <sheetName val="Sheet9"/>
      <sheetName val="Sheet10"/>
      <sheetName val="Sheet11"/>
      <sheetName val="Sheet12"/>
      <sheetName val="Sheet13"/>
      <sheetName val="Sheet14"/>
      <sheetName val="Sheet15"/>
      <sheetName val="Sheet16"/>
      <sheetName val="Analisa HS"/>
      <sheetName val="asb baru(1a,3a)"/>
      <sheetName val="asb baru (2a)"/>
      <sheetName val="DIV.VII"/>
      <sheetName val="DIV.VIIa"/>
      <sheetName val="Mek-FW"/>
      <sheetName val="Mek-Sewege_EXH_HD_"/>
      <sheetName val="Mek-AC"/>
      <sheetName val="Mek-AC (2)"/>
      <sheetName val="optimasi bt"/>
      <sheetName val="rekap (2)"/>
      <sheetName val="Elektronik"/>
      <sheetName val="rekap BT"/>
      <sheetName val="rekap Tenis"/>
      <sheetName val="Tenis"/>
      <sheetName val="bangpelME"/>
      <sheetName val="rkp bangpelME"/>
      <sheetName val="anls struktur"/>
      <sheetName val="hrg.bhn"/>
      <sheetName val="GRAND REKAP (2)"/>
      <sheetName val="GRAND REKAP"/>
      <sheetName val="REKAP I. PEK. PERSIAPAN"/>
      <sheetName val="I. PEK. PERSIAPAN"/>
      <sheetName val="REKAP II. PEK. PEMATANGAN "/>
      <sheetName val="II. PEK. PEMATANGAN "/>
      <sheetName val="REKAP III. STRUKTUR"/>
      <sheetName val="III. RAB STRUKTUR"/>
      <sheetName val="REKAP IV. ARSITEKTUR"/>
      <sheetName val="IV. RAB ARSITEKTUR"/>
      <sheetName val="V. PLUMBING "/>
      <sheetName val="Reservoar"/>
      <sheetName val="Deep Well"/>
      <sheetName val="STP"/>
      <sheetName val="Fire Alarm"/>
      <sheetName val="Soundsystem"/>
      <sheetName val="BQ Arsitek"/>
      <sheetName val="VOL. BQ arsitek"/>
      <sheetName val="Indirect cost"/>
      <sheetName val="harga bahan"/>
      <sheetName val="SLSR PHUB"/>
      <sheetName val="PEK. TNH (CONTOH)"/>
      <sheetName val="PAS&amp;PLES "/>
      <sheetName val="WATER FEATURE"/>
      <sheetName val="EXT WALL"/>
      <sheetName val="PEK. TNH "/>
      <sheetName val="LANTAI&amp;SALUT DINDING"/>
      <sheetName val="KOSEN"/>
      <sheetName val="KONST-BAJA"/>
      <sheetName val="LANGIT2"/>
      <sheetName val="FINISHING TANGGA"/>
      <sheetName val="SANITAIR"/>
      <sheetName val="HP center"/>
      <sheetName val="PAGAR "/>
      <sheetName val="TIANG+KRAN"/>
      <sheetName val="B.JALAN"/>
      <sheetName val="TAMAN"/>
      <sheetName val="BONGKARAN"/>
      <sheetName val="LAIN2"/>
      <sheetName val="Utility"/>
      <sheetName val="Add STR"/>
      <sheetName val="Add"/>
      <sheetName val="Management"/>
      <sheetName val="stp+rbsn "/>
      <sheetName val="drainase "/>
      <sheetName val="Rekap Alt"/>
      <sheetName val="Rekap Add"/>
      <sheetName val="Rekap Alt."/>
      <sheetName val="Kurva-s"/>
      <sheetName val="Dash Alt"/>
      <sheetName val="Dashboard"/>
      <sheetName val="Ana Sanitair"/>
      <sheetName val="analisa Str"/>
      <sheetName val="LIst Material"/>
      <sheetName val="VOL "/>
      <sheetName val="spec"/>
      <sheetName val=" REKAP BQ"/>
      <sheetName val="PENDAHULUAN"/>
      <sheetName val="RAB MESJID "/>
      <sheetName val="RAB BANG.DEWAN"/>
      <sheetName val="RAB BANG PARIPURNA"/>
      <sheetName val="RAB -SITE"/>
      <sheetName val="hs-str"/>
      <sheetName val="ana-str"/>
      <sheetName val="ana-ars"/>
      <sheetName val="ana-sani"/>
      <sheetName val="Ana Beton"/>
      <sheetName val="Pintu"/>
      <sheetName val="ANALISA (2)"/>
      <sheetName val="RESUME ANALISA"/>
      <sheetName val="HARGA1"/>
      <sheetName val="SATUAN ALAT BERAT"/>
      <sheetName val="harsat"/>
      <sheetName val="AnalisaSaniter"/>
      <sheetName val="upah_harian"/>
      <sheetName val="upah_borong"/>
      <sheetName val="satuan_alat"/>
      <sheetName val="sewa_alat"/>
      <sheetName val="RAB.01"/>
      <sheetName val="methode"/>
      <sheetName val="met beton"/>
      <sheetName val="b.umum"/>
      <sheetName val="mark'up"/>
      <sheetName val="sah"/>
      <sheetName val="rekapsah"/>
      <sheetName val="kapasitas"/>
      <sheetName val="General Rekap"/>
      <sheetName val="REKAP AHKIR"/>
      <sheetName val="MASUK RAB"/>
      <sheetName val="RAB TARAKAN"/>
      <sheetName val="dash2"/>
      <sheetName val="dash"/>
      <sheetName val="AHS"/>
      <sheetName val="JMLH RAP"/>
      <sheetName val="sebaran"/>
      <sheetName val="ALT"/>
      <sheetName val="UPH"/>
      <sheetName val="ttpn fnl"/>
      <sheetName val="ALT BNT"/>
      <sheetName val="METHD ALT"/>
      <sheetName val="analisa harga lain2"/>
      <sheetName val="BY UMM 07"/>
      <sheetName val="kpsts prod"/>
      <sheetName val="rekap A"/>
      <sheetName val="Harga Perubahan"/>
      <sheetName val="MOB-DEMOB"/>
      <sheetName val="METODE2"/>
      <sheetName val="STAFF"/>
      <sheetName val="DAFT KONTRAK"/>
      <sheetName val="ANALISA ALAT"/>
      <sheetName val="JDW"/>
      <sheetName val="Sisa RAP 25 Juli 2011"/>
      <sheetName val="ITEM RAP"/>
      <sheetName val="METODE KERJA"/>
      <sheetName val="REKAP RAP"/>
      <sheetName val="MARKUP1(FIGHT)"/>
      <sheetName val="MARKUP2(DIATUR)"/>
      <sheetName val="BIAYA UMUM"/>
      <sheetName val="SEBAR"/>
      <sheetName val="AKURASI"/>
      <sheetName val="alat1"/>
      <sheetName val="anl_alat"/>
      <sheetName val="anl_alat2"/>
      <sheetName val="RENC. KERJA"/>
      <sheetName val="NEGO"/>
      <sheetName val="Alat per jam"/>
      <sheetName val="Hrg Bhn &amp; Upah"/>
      <sheetName val="SCHEDUL"/>
      <sheetName val="METODE ALAT "/>
      <sheetName val="ATB"/>
      <sheetName val="AC-WC"/>
      <sheetName val="Satuan"/>
      <sheetName val="ANAL ALAT"/>
      <sheetName val="ANAL KOEF"/>
      <sheetName val="persiapbadan"/>
      <sheetName val="galian"/>
      <sheetName val="timbunan"/>
      <sheetName val="Timb.Pilihan"/>
      <sheetName val="lpbklasc"/>
      <sheetName val="galiansal"/>
      <sheetName val="pas.batu"/>
      <sheetName val="tulangan"/>
      <sheetName val="beton275"/>
      <sheetName val="dinding kepala"/>
      <sheetName val="GPBSB (1,5)"/>
      <sheetName val="GPBSB1"/>
      <sheetName val="REK-Lokasi 1"/>
      <sheetName val="Gt-Lti"/>
      <sheetName val="BEQI"/>
      <sheetName val="MARK UP NEGO"/>
      <sheetName val="PARETO"/>
      <sheetName val="alat2"/>
      <sheetName val="Sch. INt (bULANAN)"/>
      <sheetName val="Murk Up"/>
      <sheetName val="rap rinci"/>
      <sheetName val="bhn alt"/>
      <sheetName val="bul"/>
      <sheetName val="schbhn"/>
      <sheetName val="schalt"/>
      <sheetName val="schtng"/>
      <sheetName val="bantu"/>
      <sheetName val="break"/>
      <sheetName val="DATA PROYEK"/>
      <sheetName val="Analisa Harsat"/>
      <sheetName val="Analisa Harsat CCO Intern"/>
      <sheetName val="AnHarSat Real Sd Saat Lalu"/>
      <sheetName val="AnHarSat Real Saat Ini"/>
      <sheetName val="Harsat Upah"/>
      <sheetName val="Harsat Bahan"/>
      <sheetName val="Harsat Alat"/>
      <sheetName val="Harsat SubKon"/>
      <sheetName val="Proposal"/>
      <sheetName val="BAP"/>
      <sheetName val="CCO Intern"/>
      <sheetName val="Cost Control Utk Perub RAP"/>
      <sheetName val="RAP Change"/>
      <sheetName val="RAP Sisa"/>
      <sheetName val="Sel Dev"/>
      <sheetName val="Permhnan UM"/>
      <sheetName val="Penggunaan UM"/>
      <sheetName val="Alat Inven"/>
      <sheetName val="Alat Non Inven"/>
      <sheetName val="Analisa Upah"/>
      <sheetName val="Pengadaan Bahan"/>
      <sheetName val="Pemakaian Bahan"/>
      <sheetName val="Rekap Sisa Bahan"/>
      <sheetName val="Vendor Approved"/>
      <sheetName val="Biaya LONSTAD"/>
      <sheetName val="Progres Rasio LR"/>
      <sheetName val="LAP-BLN DES2003"/>
      <sheetName val="REKAP APBD"/>
      <sheetName val="REKAP KOTOR"/>
      <sheetName val="Lokasi"/>
      <sheetName val="SKPD"/>
      <sheetName val="KPA"/>
      <sheetName val="A1"/>
      <sheetName val="A3"/>
      <sheetName val="A4.P"/>
      <sheetName val="A7.P"/>
      <sheetName val="A4.S"/>
      <sheetName val="A7.S"/>
      <sheetName val="A5"/>
      <sheetName val="Rekap A5"/>
      <sheetName val="A6"/>
      <sheetName val="Rekap A6"/>
      <sheetName val="B1"/>
      <sheetName val="B1+"/>
      <sheetName val="B6"/>
      <sheetName val="B6+"/>
      <sheetName val="P1+"/>
      <sheetName val="P2"/>
      <sheetName val="P2+"/>
      <sheetName val="P3+"/>
      <sheetName val="P3"/>
      <sheetName val="B2 Gab"/>
      <sheetName val="B3"/>
      <sheetName val="34"/>
      <sheetName val="35"/>
      <sheetName val="36"/>
      <sheetName val="37"/>
      <sheetName val="REKAP ALL"/>
      <sheetName val="Klt"/>
      <sheetName val="Lok"/>
      <sheetName val="REK BILL"/>
      <sheetName val="BIIL.04.02"/>
      <sheetName val="L.3"/>
      <sheetName val="L.3,"/>
      <sheetName val="Jbj"/>
      <sheetName val="L.3a"/>
      <sheetName val="L.4-6"/>
      <sheetName val="J~PELK"/>
      <sheetName val="J~BAGAN"/>
      <sheetName val="J~BHN"/>
      <sheetName val="J~ALAT"/>
      <sheetName val="J~PRSONL"/>
      <sheetName val="L.15"/>
      <sheetName val="L.16-17"/>
      <sheetName val="L.24"/>
      <sheetName val="mtd"/>
      <sheetName val="Diagrm"/>
      <sheetName val="Mt Pemb.Ut"/>
      <sheetName val="Rekap Biaya"/>
      <sheetName val="Kuantitas &amp; Harga"/>
      <sheetName val="Pekerjaan Utama"/>
      <sheetName val="%"/>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 val="dgct"/>
      <sheetName val="dtct"/>
      <sheetName val="BCCTQT-XLD4"/>
      <sheetName val="BCQT-TTD1"/>
      <sheetName val="CT-chuacoDT"/>
      <sheetName val="Sheet17"/>
      <sheetName val="Sheet18"/>
      <sheetName val="Sheet19"/>
      <sheetName val="Sheet20"/>
      <sheetName val="XL4Poppy"/>
      <sheetName val="HS-P&amp;J11"/>
      <sheetName val="HSItem"/>
      <sheetName val="Sewa Alat"/>
      <sheetName val="Analisa SNI"/>
      <sheetName val="Analisa EI-AL"/>
      <sheetName val="A. PERSIAPAN"/>
      <sheetName val="5.PERKERASAN"/>
      <sheetName val="1.TPR"/>
      <sheetName val="2. Musholla"/>
      <sheetName val="3. Area Kdtgn Angkot "/>
      <sheetName val="4. Area Kbrktan Angkot"/>
      <sheetName val="6. Drainase-Riil"/>
      <sheetName val="Schdl"/>
      <sheetName val="Bagan"/>
      <sheetName val="S-Nkr"/>
      <sheetName val="S-Alat"/>
      <sheetName val="PAGAR(tidak masuk)"/>
      <sheetName val="Teknis"/>
      <sheetName val="Landscape Thp 1(tdk masuk)"/>
      <sheetName val="Landscape Thp 2(tdk masuk)"/>
      <sheetName val="PERKERASAN Thp 2(tdk masuk)"/>
      <sheetName val="UPAH2"/>
      <sheetName val="analisa alat "/>
      <sheetName val="kuantitas "/>
      <sheetName val="harga alat "/>
      <sheetName val="Analisa Teknis "/>
      <sheetName val="Scedule 1"/>
      <sheetName val="hrg. satuan"/>
      <sheetName val="Surat Penawaran "/>
      <sheetName val="SubKon"/>
      <sheetName val="BNA-i"/>
      <sheetName val="BNA 1"/>
      <sheetName val="Jadwal Pek"/>
      <sheetName val="BNAII"/>
      <sheetName val="BNA2"/>
      <sheetName val="BNAIII"/>
      <sheetName val="BNA3"/>
      <sheetName val="kon2"/>
      <sheetName val="TS"/>
      <sheetName val="altek"/>
      <sheetName val="prd. alat"/>
      <sheetName val="KoefMixer"/>
      <sheetName val="KoefExc_Excavator"/>
      <sheetName val="KoefExc_Dump_Vibro"/>
      <sheetName val="Alat Berat"/>
      <sheetName val="Prod. Pompa Air"/>
      <sheetName val="Daf. Alat"/>
      <sheetName val="Sheet1 (8)"/>
      <sheetName val="Metode Pelaksanaan"/>
      <sheetName val="AT"/>
      <sheetName val="Kuantitas"/>
      <sheetName val="ALB 1"/>
      <sheetName val="Sub."/>
      <sheetName val="Hargabahan"/>
      <sheetName val="DAF. UPAH"/>
      <sheetName val="DKH"/>
      <sheetName val="Koef Alat utk Rip Rap"/>
      <sheetName val="Surat Penawaran"/>
      <sheetName val="Daftar Kuantitas"/>
      <sheetName val="Daftar Analisa"/>
      <sheetName val="Methode Pelaksanaan"/>
      <sheetName val="Analisa Teknik"/>
      <sheetName val="Time Schedule"/>
      <sheetName val="Sub Kontrak"/>
      <sheetName val="Daftar Personil (2)"/>
      <sheetName val="d.peralatan"/>
      <sheetName val="Srt Sewa Peralatan"/>
      <sheetName val="Lampiran I (a-c)"/>
      <sheetName val="Dukungan Bank"/>
      <sheetName val="d.person"/>
      <sheetName val="Data Peralatan"/>
      <sheetName val="d.pekerjaan"/>
      <sheetName val="d.pengalaman"/>
      <sheetName val="neraca ter"/>
      <sheetName val="Bahan Upah"/>
      <sheetName val="Produksi Alat"/>
      <sheetName val="Rab Langsa"/>
      <sheetName val="Anal Clearing"/>
      <sheetName val="Rekap SKS"/>
      <sheetName val="DU&amp;B"/>
      <sheetName val="a_alat"/>
      <sheetName val="Metoda"/>
      <sheetName val="HSP Babah"/>
      <sheetName val="Biaya alat"/>
      <sheetName val="Prod.alat"/>
      <sheetName val="Daftar Personil"/>
      <sheetName val="Daftar Peralatan"/>
      <sheetName val="Rab Sianjo"/>
      <sheetName val="H ANALISA"/>
      <sheetName val="DURP-F"/>
      <sheetName val="ANL BIAYA"/>
      <sheetName val="DRUP"/>
      <sheetName val="R-MP2-98"/>
      <sheetName val="Mars"/>
      <sheetName val="H.bh"/>
      <sheetName val="Elestomeric"/>
      <sheetName val="Expantion-Sand"/>
      <sheetName val="Tiang pancang"/>
      <sheetName val="NP"/>
      <sheetName val="NP (2)"/>
      <sheetName val="Pembongkaran Beton"/>
      <sheetName val="Peng, Jemb. Rangka-Gantung"/>
      <sheetName val="Additional"/>
      <sheetName val="Tiang Pancang Baja"/>
      <sheetName val="Pembongkaran"/>
      <sheetName val="Geotxtil"/>
      <sheetName val="Expantion Joint"/>
      <sheetName val="diafrag"/>
      <sheetName val="Void Slab"/>
      <sheetName val="deck slab"/>
      <sheetName val="Lean Concr"/>
      <sheetName val="Perletakan Strip"/>
      <sheetName val="Pembongkaran Jbt Lama"/>
      <sheetName val="Pemb Jbt Rangka Baja"/>
      <sheetName val="Pengadaan Jembatan Sementara"/>
      <sheetName val="Pengadaan Jembatan Aramco"/>
      <sheetName val="Revisi-Zarkasyi (2)"/>
      <sheetName val="Revisi-Zarkasyi"/>
      <sheetName val="Penawaran"/>
      <sheetName val="HSP"/>
      <sheetName val="Orgnasi"/>
      <sheetName val="Rabdewan"/>
      <sheetName val="Rab I"/>
      <sheetName val="QUARRY"/>
      <sheetName val="HRG UP.BHN"/>
      <sheetName val="DIV.1"/>
      <sheetName val="DIV.2"/>
      <sheetName val="DIV. 3"/>
      <sheetName val="DIV.4"/>
      <sheetName val="DIV.5"/>
      <sheetName val="DIV.6"/>
      <sheetName val="DIV.7"/>
      <sheetName val="DIV.8"/>
      <sheetName val="DIV.10"/>
      <sheetName val="Daftar stn qty "/>
      <sheetName val="REKAP BAHAN REALISASI"/>
      <sheetName val="REKAP BAHAN BOW"/>
      <sheetName val="Rekap  harga"/>
      <sheetName val="drainase"/>
      <sheetName val="aspal"/>
      <sheetName val=" tower"/>
      <sheetName val="papan nama"/>
      <sheetName val="tambah pagar luar"/>
      <sheetName val="pagar kel.dlm"/>
      <sheetName val="pagar depan"/>
      <sheetName val="pagar antar blok"/>
      <sheetName val="ruang besuk"/>
      <sheetName val="rumah genset"/>
      <sheetName val="Bengkel kerja"/>
      <sheetName val="gedung serbaguna"/>
      <sheetName val="Mushola"/>
      <sheetName val="poliklinik"/>
      <sheetName val="hrg stn"/>
      <sheetName val="rumah type 36"/>
      <sheetName val="blok hunian"/>
      <sheetName val="BLANK"/>
      <sheetName val="D-Analisa1"/>
      <sheetName val="D-Upah&amp;Bahan"/>
      <sheetName val="Time SC"/>
      <sheetName val="Tb1-Tb2"/>
      <sheetName val="Tb3-Tb4"/>
      <sheetName val="Tb5-Biaya Perawatan"/>
      <sheetName val="Daftar Upah&amp;Bahan"/>
      <sheetName val="rab swa"/>
      <sheetName val="Upah&amp;Bahan"/>
      <sheetName val="Jadwal Pelaksanaan"/>
      <sheetName val="Anl Peralatan"/>
      <sheetName val="Tabel Pht Bea Alat"/>
      <sheetName val="Lamp 5"/>
      <sheetName val="Peralat"/>
      <sheetName val="Curva"/>
      <sheetName val="Person"/>
      <sheetName val="Bahan-Upah"/>
      <sheetName val="Backup Data"/>
      <sheetName val="Hitungan Besi"/>
      <sheetName val="Per meter"/>
      <sheetName val="X,Y"/>
      <sheetName val="TIM. BARU"/>
      <sheetName val="BACK UP (lama)"/>
      <sheetName val="BACK UP (cco2)"/>
      <sheetName val="Time Schedull"/>
      <sheetName val="10 Juli"/>
      <sheetName val="5  Juli"/>
      <sheetName val="1  Peusangan"/>
      <sheetName val="2  Peusangan"/>
      <sheetName val="3 Percontohan"/>
      <sheetName val="7 P Siblah Krueng"/>
      <sheetName val="7 P Selatan"/>
      <sheetName val="10 Jangka"/>
      <sheetName val="14 Sp. Mamplam"/>
      <sheetName val="Anlsa Bangunan"/>
      <sheetName val="Peralatan1"/>
      <sheetName val="HURUF"/>
      <sheetName val="Teknik2"/>
      <sheetName val="Anl ALAt"/>
      <sheetName val="Anl Teknik"/>
      <sheetName val="Curva S"/>
      <sheetName val="5.Onsite"/>
      <sheetName val="6a"/>
      <sheetName val="6b"/>
      <sheetName val="13"/>
      <sheetName val="Site"/>
      <sheetName val="Kuantitas &amp; Harga (2)"/>
      <sheetName val="Rekap Biaya (2)"/>
      <sheetName val="Daftar upah"/>
      <sheetName val="RekapEE"/>
      <sheetName val="RAB2EE"/>
      <sheetName val="RekapOE"/>
      <sheetName val="RAB2OE"/>
      <sheetName val="RekapKosong"/>
      <sheetName val="RAB2Kosong"/>
      <sheetName val="RAB1"/>
      <sheetName val="AnalisaKosong"/>
      <sheetName val="HitunganUtama"/>
      <sheetName val="B.T"/>
      <sheetName val="Hit Besi Puskesmas "/>
      <sheetName val="Hit Besi Gudang"/>
      <sheetName val="Data KK"/>
      <sheetName val="DAU suatu daerah"/>
      <sheetName val="40 db"/>
      <sheetName val="B.6"/>
      <sheetName val="B5 "/>
      <sheetName val="B2 "/>
      <sheetName val="B All "/>
      <sheetName val="B2 budpar - mbl"/>
      <sheetName val="Halo2"/>
      <sheetName val="JENIS"/>
      <sheetName val="TT Sekda 13"/>
      <sheetName val="Nama SKPA"/>
      <sheetName val="Kenaikan Gaji"/>
      <sheetName val="analisa Persentase"/>
      <sheetName val="Aneh"/>
      <sheetName val="Format"/>
      <sheetName val="formasi 2004"/>
      <sheetName val="banding BP"/>
      <sheetName val="SAT-PEK"/>
      <sheetName val="KUBIKASI"/>
      <sheetName val="HIT. TULANGAN"/>
      <sheetName val="SCH"/>
      <sheetName val="SAT PEK OK"/>
      <sheetName val="Resource Plan"/>
      <sheetName val="Change control"/>
      <sheetName val="Resource Plan (2)"/>
      <sheetName val="2.5 Supply &amp; Installation Sub"/>
      <sheetName val="2.6 Recurrent Cost Sub-Table"/>
      <sheetName val="Warranty Period"/>
      <sheetName val="Resource Load"/>
      <sheetName val="Jakarta Load Cost"/>
      <sheetName val="Kontrak Kinerja 2008"/>
      <sheetName val="Kinerja 2008"/>
      <sheetName val="input data"/>
      <sheetName val="bpujl 2008 (2)"/>
      <sheetName val="PIUTANG 2008"/>
      <sheetName val="Pendapatan IPTL 2008 23"/>
      <sheetName val="bpujl 2008"/>
      <sheetName val="Beli TL 2008_23"/>
      <sheetName val="nilai kinerja 2007"/>
      <sheetName val="KPI - KM"/>
      <sheetName val="NAC"/>
      <sheetName val="Breakdown Unit 2008 (2)"/>
      <sheetName val="Load Shedding  "/>
      <sheetName val="GGNKMS"/>
      <sheetName val="SAIDI-SAIFI"/>
      <sheetName val="SIMPATETIK TRIP"/>
      <sheetName val="Data Gangguan Trafo GI trip aki"/>
      <sheetName val="permohonan"/>
      <sheetName val="bukan PNS"/>
      <sheetName val="kebenaran dok."/>
      <sheetName val="surat kuasa"/>
      <sheetName val="spta"/>
      <sheetName val="riwayat hidup"/>
      <sheetName val="personalia"/>
      <sheetName val="tunduk"/>
      <sheetName val="P.MODAL"/>
      <sheetName val="Skk"/>
      <sheetName val="pldt"/>
      <sheetName val="Rekapi"/>
      <sheetName val="Subkont"/>
      <sheetName val="Upah1"/>
      <sheetName val="Bang A"/>
      <sheetName val="Bang B"/>
      <sheetName val="Asrama"/>
      <sheetName val="Kamar"/>
      <sheetName val="REKAP-REV"/>
      <sheetName val="RAB-REV"/>
      <sheetName val="JLN"/>
      <sheetName val="Twr (15)"/>
      <sheetName val="BQMem"/>
      <sheetName val="HSatuan"/>
      <sheetName val="Psiapan(1)"/>
      <sheetName val="Tanah(2)"/>
      <sheetName val="RESUME1"/>
      <sheetName val="Pond(3)"/>
      <sheetName val="Dinding(4)"/>
      <sheetName val="Plester(5)"/>
      <sheetName val="Kayu(6)"/>
      <sheetName val="Beton(7)"/>
      <sheetName val="Atap(8)"/>
      <sheetName val="Langit2(9)"/>
      <sheetName val="Stasi(10)"/>
      <sheetName val="Besi-All(11)"/>
      <sheetName val="Kunci-kaca(12)"/>
      <sheetName val="Keramik(13)"/>
      <sheetName val="Definition"/>
      <sheetName val="Dummy"/>
      <sheetName val="FLI - Sec.1"/>
      <sheetName val="FLIb on COD"/>
      <sheetName val="FLIb for Phase One except COD"/>
      <sheetName val="FLIb for Phase Two"/>
      <sheetName val="FLI after COD"/>
      <sheetName val="FLI before COD"/>
      <sheetName val="FLI _ Sec_1"/>
      <sheetName val="Detail Tapak"/>
      <sheetName val="Detail Kolom"/>
      <sheetName val="Detail Pas. Batu"/>
      <sheetName val="Potongan"/>
      <sheetName val="Denah"/>
      <sheetName val="Material-Bahan"/>
      <sheetName val="Analisa Fisik"/>
      <sheetName val="DI-2.1 DHS"/>
      <sheetName val="DI-2.2.1 AHSPS"/>
      <sheetName val="AI 2012 Area Basket 1-2"/>
      <sheetName val="1300"/>
      <sheetName val="800"/>
      <sheetName val="800-SAR"/>
      <sheetName val="FORM A1-A2  Gambir"/>
      <sheetName val="FORM A1-A2  Priok"/>
      <sheetName val="FORM A1-A2  Kramatjati"/>
      <sheetName val="FORM A1-A2  Tangerang"/>
      <sheetName val="FORM A1-A2  Jtnegara"/>
      <sheetName val="FORM A1-A2  Kebayoran"/>
      <sheetName val="FORM A1_A2 APD"/>
      <sheetName val="FORM A1-A2 KD"/>
      <sheetName val="SUTM Kby"/>
      <sheetName val="HARSAT #2"/>
      <sheetName val="rekap bsk2"/>
      <sheetName val="Pro Strategi"/>
      <sheetName val="% (2)"/>
      <sheetName val="Usulan RKAP 2009"/>
      <sheetName val="rab vs lkai"/>
      <sheetName val="rekap tgr"/>
      <sheetName val="rekap kMJ"/>
      <sheetName val="rekap kby"/>
      <sheetName val="rekap GBR"/>
      <sheetName val="14B-SOBI"/>
      <sheetName val="TP02Y"/>
      <sheetName val="JawaBali"/>
      <sheetName val="TP02aNG"/>
      <sheetName val="TP02Real"/>
      <sheetName val="Kode"/>
      <sheetName val="DJBB_PNYL"/>
      <sheetName val="Chart_gang_BOGOR"/>
      <sheetName val="NERACA_DAYA"/>
      <sheetName val="B_P-C_P_2006"/>
      <sheetName val="Resource_Plan_(2)"/>
      <sheetName val="GABLUARJAWA1_(2)"/>
      <sheetName val="dmpt"/>
      <sheetName val="blw"/>
      <sheetName val="gdl"/>
      <sheetName val="kpj"/>
      <sheetName val="DNY (2)"/>
      <sheetName val="blb"/>
      <sheetName val="ngt"/>
      <sheetName val="kta"/>
      <sheetName val="btu"/>
      <sheetName val="lwg"/>
      <sheetName val="pcg"/>
      <sheetName val="sgsri"/>
      <sheetName val="kba"/>
      <sheetName val="Rumus Susut Trafo Dist"/>
      <sheetName val="Rekap susut trafo"/>
      <sheetName val="RINCIAN HAL-14"/>
      <sheetName val="RINCIAN HAL-15"/>
      <sheetName val="ANALISA HARGA PASANG 150&amp;70kV"/>
      <sheetName val="LVL1"/>
      <sheetName val="LVL2 "/>
      <sheetName val="LVL3 LA PI 500 kV"/>
      <sheetName val="LVL3 PI LA 150 kV"/>
      <sheetName val="LVL3 DS 500 kV"/>
      <sheetName val="LVL3 DS 150 kV"/>
      <sheetName val="LVL3 CT CVT 500 kV"/>
      <sheetName val="LVL3 CT CVT 150 kV"/>
      <sheetName val="LVL3 CB 500 kV"/>
      <sheetName val="LVL3 CB 150 kV"/>
      <sheetName val="LVL3 LINE TRAP &lt;2000 A "/>
      <sheetName val="LVL3 LINE TRAP &gt;2000 A"/>
      <sheetName val="LVL3 20 KV GELAR POWER CABLE"/>
      <sheetName val="LVL3 20 KV POWER CABLE TERMINAT"/>
      <sheetName val="LV3 PENARIKAN KABEL KONTROL 150"/>
      <sheetName val="LV3 PEMASANGAN PANEL KONTROL KO"/>
      <sheetName val="LV3 PMSNGN PANELPROT KONV 15"/>
      <sheetName val="LV3 PMSNGAN PANELKONTROL SAS150"/>
      <sheetName val="LV3 PEMASANGAN PANELPROT SAS"/>
      <sheetName val="LEVEL 4"/>
      <sheetName val="LV3 PMSGN PANEL KONT 500 KONV"/>
      <sheetName val="LV3 PMSGN PANEL PROT 500 KONV"/>
      <sheetName val="LV3 PMSGN RELE INDIVIDUAL "/>
      <sheetName val="NRC ENERGI"/>
      <sheetName val="BiInves-Ikhtisar CJI3"/>
      <sheetName val="Persd-Mat APDP"/>
      <sheetName val="Persd-Mat KTP"/>
      <sheetName val="Persd-Mat skp"/>
      <sheetName val="Persd-Mat ptk"/>
      <sheetName val="Persd-Mat skw"/>
      <sheetName val="Persd-Mat kwl"/>
      <sheetName val="Persd-Mat SGU"/>
      <sheetName val="ENERGI MIX 2005-2010-OK-rev2"/>
      <sheetName val="Bln2.1"/>
      <sheetName val="Data_Gang_U1"/>
      <sheetName val="Rtn-09"/>
      <sheetName val="Rek-1"/>
      <sheetName val="PRK-09"/>
      <sheetName val="______"/>
      <sheetName val="terbilang"/>
      <sheetName val="RecoveredExternalLink1"/>
      <sheetName val="SINGLE LINE BUNTOK"/>
      <sheetName val="SENGLE LINE AMPAH"/>
      <sheetName val="No gardu Buntok"/>
      <sheetName val="Peralatan terpasang"/>
      <sheetName val="standart kebutuhan alat"/>
      <sheetName val="kelebihan alat"/>
      <sheetName val="OK"/>
      <sheetName val="OK (2)"/>
      <sheetName val="OK (3)"/>
      <sheetName val="RAB Mobil"/>
      <sheetName val="Workplan Susut 24 nov awal"/>
      <sheetName val="Workplan Keandalan"/>
      <sheetName val="4. Workplan Susut-KPS"/>
      <sheetName val="PPS"/>
      <sheetName val="TLY"/>
      <sheetName val="MTW"/>
      <sheetName val="Kode Scoring"/>
      <sheetName val="PCH"/>
      <sheetName val="RealKPS"/>
      <sheetName val="RealPPS"/>
      <sheetName val="RealBTK"/>
      <sheetName val="RealTLY"/>
      <sheetName val="RealMTW"/>
      <sheetName val="RealPCH"/>
      <sheetName val="RealGAB"/>
      <sheetName val="WILAYAH SUMBAR"/>
      <sheetName val="PER AREA"/>
      <sheetName val="BUKITTINGGI"/>
      <sheetName val="payakumbuh"/>
      <sheetName val="solok"/>
      <sheetName val="APDG Kinerja Revas PDP 2015 (2)"/>
      <sheetName val="APYK Kinerja Revas PDP 2015 (5)"/>
      <sheetName val="ABKT Kinerja Revas PDP 2015 (3)"/>
      <sheetName val="ASLK Kinerja Revas PDP 2015 (4)"/>
      <sheetName val="WSB Kinerja Revas PDP 2015"/>
      <sheetName val="WSB"/>
      <sheetName val="BKT"/>
      <sheetName val="PDG"/>
      <sheetName val="PYK"/>
      <sheetName val="SLK"/>
      <sheetName val="GD"/>
      <sheetName val="VAC "/>
      <sheetName val="LIS"/>
      <sheetName val="EF "/>
      <sheetName val="TLP&amp;DATA "/>
      <sheetName val="SS&amp;MATV"/>
      <sheetName val="AHS- AC"/>
      <sheetName val="AHS-EE"/>
      <sheetName val="AHS-EL"/>
      <sheetName val="ahs-pipa"/>
      <sheetName val="ahs-Gate Valve "/>
      <sheetName val="RekapITULASI "/>
      <sheetName val="Rekap_Persiapan"/>
      <sheetName val="Rekap_Total Struktur"/>
      <sheetName val="Rekap_Struktur Atas"/>
      <sheetName val="STRUKTUR ATAS"/>
      <sheetName val="Rekap_Struktur GWT, STP"/>
      <sheetName val="GWT, STP"/>
      <sheetName val="Grand Sumarry"/>
      <sheetName val="Rough CP Aceh Trade Mall"/>
      <sheetName val="Galian LW RV.01"/>
      <sheetName val="Rekap Pile Cap"/>
      <sheetName val="Rekap Pit Life"/>
      <sheetName val="Rekap Plat"/>
      <sheetName val="Rekap Balok"/>
      <sheetName val="Rekap Colom Rasio (190)"/>
      <sheetName val="Rekap Tangga"/>
      <sheetName val="Luas Bangnn poltek"/>
      <sheetName val="VOL BESI"/>
      <sheetName val="VOL CUT &amp; FILL"/>
      <sheetName val="VOL IRONMNGRY"/>
      <sheetName val="VOL BAK SAMPAH"/>
      <sheetName val="VOL-GUEST HOUSE,GENSET&amp;POSJAGA"/>
      <sheetName val="VOL STRUKTUR &amp; ARSITEKTUR "/>
      <sheetName val="Analisa jalan"/>
      <sheetName val="Analisa non standar"/>
      <sheetName val="Analisa Pintu"/>
      <sheetName val="Analisa Preliminary "/>
      <sheetName val="ASRAMA (C)"/>
      <sheetName val="REKTORAT (A)"/>
      <sheetName val="WORKSHOP (H)"/>
      <sheetName val="GENSET,POMPA &amp; GROUNDTANK (K)"/>
      <sheetName val="R.KOMPRESOR"/>
      <sheetName val="POS JAGA"/>
      <sheetName val="harga sat.bhn"/>
      <sheetName val="analisa bhn&amp;upah"/>
      <sheetName val="tt-suara"/>
      <sheetName val="telp"/>
      <sheetName val="tt-udr"/>
      <sheetName val="hdrant"/>
      <sheetName val="REKAP CIVIL &amp; ME"/>
      <sheetName val="Currency Rate"/>
      <sheetName val="Consolidated BS"/>
      <sheetName val="Consolidated PL"/>
      <sheetName val="Adjusted Combined"/>
      <sheetName val="Combined 2001"/>
      <sheetName val="Kantor Pusat"/>
      <sheetName val="Jagorawi"/>
      <sheetName val="Cawang Tomang Cengkareng"/>
      <sheetName val="Jakarta Cikampek"/>
      <sheetName val="Jakarta Merak"/>
      <sheetName val="Padalarang Cileunyi"/>
      <sheetName val="Citarum"/>
      <sheetName val="Surabaya Gempol Mojokerto"/>
      <sheetName val="Belmera"/>
      <sheetName val="Palikanci"/>
      <sheetName val="Audit Adjustment"/>
      <sheetName val="Client's Late Adjustment"/>
      <sheetName val="BBM-03"/>
      <sheetName val="BBM-03 (2)"/>
      <sheetName val="dbgFIRNA"/>
      <sheetName val="adj"/>
      <sheetName val="DBG"/>
      <sheetName val="AWL2002 KIE"/>
      <sheetName val="MPP0102"/>
      <sheetName val="MPP0202"/>
      <sheetName val="MPP0302"/>
      <sheetName val="MPP0402"/>
      <sheetName val="MPP0502"/>
      <sheetName val="MPP0602"/>
      <sheetName val="MPP0702"/>
      <sheetName val="MPP0802"/>
      <sheetName val="MPP0902"/>
      <sheetName val="mpp1002"/>
      <sheetName val="MPP1102"/>
      <sheetName val="MPP1202"/>
      <sheetName val="lunch"/>
      <sheetName val="sulsel"/>
      <sheetName val="rekap_sulsel"/>
      <sheetName val="rkp_sulsel_baru"/>
      <sheetName val="ar_all"/>
      <sheetName val="dec03 (2)"/>
      <sheetName val="sulsel (2)"/>
      <sheetName val="lama_sulsel"/>
      <sheetName val="sulsel (3)"/>
      <sheetName val="nonbti"/>
      <sheetName val="Lead Sch"/>
      <sheetName val="Lead Schedule"/>
      <sheetName val="Ringkasan"/>
      <sheetName val="Account (2)"/>
      <sheetName val="Buku Besar 1"/>
      <sheetName val="Buku Besar 2"/>
      <sheetName val="Rekap SPT Masa PPh 21"/>
      <sheetName val="RIgkasan Koreksi"/>
      <sheetName val="Koreksi Objek PPh 21"/>
      <sheetName val="Koreksi Objek PPh 23"/>
      <sheetName val="Koreksi Objek PPh 4 Ayat 2"/>
      <sheetName val="RIngkasan Koreksi Biaya"/>
      <sheetName val="Koreksi Biaya"/>
      <sheetName val="Sisa 1"/>
      <sheetName val="Sisa 2"/>
      <sheetName val="WBS &amp; WPL"/>
      <sheetName val="PAJE FIXED ASSET"/>
      <sheetName val="MATERIALITY - PL"/>
      <sheetName val="MATERIALITY - BS"/>
      <sheetName val="PREPAID ADJUSTMENT"/>
      <sheetName val="Adjustment"/>
      <sheetName val="CASH"/>
      <sheetName val="AR -OTHER"/>
      <sheetName val="OTHER ASSET"/>
      <sheetName val="DEFFERED TAXES"/>
      <sheetName val="TAXATION"/>
      <sheetName val="NONOPEX"/>
      <sheetName val="PROGRESS"/>
      <sheetName val="AWP "/>
      <sheetName val="MATERIALITY "/>
      <sheetName val="Financial Ratios"/>
      <sheetName val="TEST FOR UNRECORDED AR"/>
      <sheetName val="STOT FIXED ASSET"/>
      <sheetName val="FA LISTING (PBC)"/>
      <sheetName val="REASONABLESS TEST"/>
      <sheetName val="SUBSTANTIF FIXED ASSET"/>
      <sheetName val="Asuransi kendaraan"/>
      <sheetName val="TEST FOR UNRECORDED AP"/>
      <sheetName val="PAYROLL DATA"/>
      <sheetName val="PAYROLL FLUCS"/>
      <sheetName val="SSP"/>
      <sheetName val="sample 1"/>
      <sheetName val="SUBSTANTIV SALES"/>
      <sheetName val="PENGHASILAN DEPOSIT"/>
      <sheetName val="LEASING"/>
      <sheetName val="ANLS"/>
      <sheetName val="vouching"/>
      <sheetName val="REKALKULASI U. PEND. JASA GIRO"/>
      <sheetName val="manfaat"/>
      <sheetName val="perhitungan"/>
      <sheetName val="Budget_PTI_&amp;_PTIL"/>
      <sheetName val="jul03"/>
      <sheetName val="budget_des2003"/>
      <sheetName val="comp_mon_purc_val_by_mat_gr ALL"/>
      <sheetName val="comp_mon_purc_val_by_mat_grp"/>
      <sheetName val="comp_mon_purc_val_by_mat_grp(2)"/>
      <sheetName val="gcm"/>
      <sheetName val="rmpm"/>
      <sheetName val="details"/>
      <sheetName val="budget"/>
      <sheetName val="Grouping"/>
      <sheetName val="Purchase_YTD_RM200405"/>
      <sheetName val="Purchase_YTD_RM2003"/>
      <sheetName val="Purchase_YTD_GCM200405"/>
      <sheetName val="Purchase_YTD_GCM2003"/>
      <sheetName val="Purchase_GCM200405"/>
      <sheetName val="Purchase_GCM200305"/>
      <sheetName val="Purchase_RM200305"/>
      <sheetName val="Purchase_RM200405"/>
      <sheetName val="CASHFLOW "/>
      <sheetName val="DETAILBS"/>
      <sheetName val="DETAILGA"/>
      <sheetName val="PIUTANG-AGING"/>
      <sheetName val="INV-LAB"/>
      <sheetName val="BARANG JADI"/>
      <sheetName val="INV-PEMB-RESIN"/>
      <sheetName val="AcruedTax"/>
      <sheetName val="ACCOUNT-PAYABLE"/>
      <sheetName val="accrued"/>
      <sheetName val="SPLIT9907"/>
      <sheetName val="SPLIT9906"/>
      <sheetName val="Resin in Tank"/>
      <sheetName val="FA 06"/>
      <sheetName val="ASSETS05"/>
      <sheetName val="FA 06 OKE"/>
      <sheetName val="asset 2005"/>
      <sheetName val="ngitung akum. toniji"/>
      <sheetName val="FA 06 (2)"/>
      <sheetName val="OPsample"/>
      <sheetName val="TPsample"/>
      <sheetName val="AA.1"/>
      <sheetName val="AA.2"/>
      <sheetName val="AA.3"/>
      <sheetName val="AA.3.2"/>
      <sheetName val="AP ACCRUED"/>
      <sheetName val="OTHER ACCOUNT CLAIM"/>
      <sheetName val="BB.1"/>
      <sheetName val="BB.1.1"/>
      <sheetName val="BB.1.2"/>
      <sheetName val="BB.2"/>
      <sheetName val="BB-2.1"/>
      <sheetName val="BB.2.1.1"/>
      <sheetName val="BB.2.2"/>
      <sheetName val="BB.2.3"/>
      <sheetName val="BB.3"/>
      <sheetName val="CC-1"/>
      <sheetName val="CC-2"/>
      <sheetName val="EE-1"/>
      <sheetName val="invt_jun03 _2_"/>
      <sheetName val="COMPARATTIVE"/>
      <sheetName val="vendorjun04"/>
      <sheetName val="INVTJUN04"/>
      <sheetName val="invt_jun03 (2)"/>
      <sheetName val="Comperative_by_Vendor jan_may"/>
      <sheetName val="CODE"/>
      <sheetName val="Oct"/>
      <sheetName val="Dec04"/>
      <sheetName val="Dec07"/>
      <sheetName val="reconsile"/>
      <sheetName val="potensi loss"/>
      <sheetName val="Table of Content"/>
      <sheetName val="General Assumption"/>
      <sheetName val="MARKET SHARE"/>
      <sheetName val="PRICING SITUATION"/>
      <sheetName val="SUPPLY CONDITION"/>
      <sheetName val="INDUSTRY TREND"/>
      <sheetName val="SWOT ANALYSIS"/>
      <sheetName val="MARKETING&amp;SALES COND"/>
      <sheetName val="PRODUCT MIX &amp; QUALITY"/>
      <sheetName val="MANUFACTURING CAPABILITIES"/>
      <sheetName val="SUPPLY CHAIN CONDITION"/>
      <sheetName val="FINANCIAL CONDITION"/>
      <sheetName val="OVERALL P&amp;L"/>
      <sheetName val="By Group"/>
      <sheetName val="SCM"/>
      <sheetName val="UHT"/>
      <sheetName val="RM_COST"/>
      <sheetName val="SALES VOLUME"/>
      <sheetName val="GROSS SELLING PRICE"/>
      <sheetName val="GROSS SALES VALUE"/>
      <sheetName val="RETUR VOLUME"/>
      <sheetName val="DISCOUNT VALUE"/>
      <sheetName val="A&amp;P_ATL "/>
      <sheetName val="A&amp;P_BTL"/>
      <sheetName val="A&amp;P"/>
      <sheetName val="FOH"/>
      <sheetName val="OPEX "/>
      <sheetName val="LOAN&amp;INTEREST"/>
      <sheetName val="PRODUCTION SCHEDULE"/>
      <sheetName val="deprec"/>
      <sheetName val="Details in Rp"/>
      <sheetName val="By Dept"/>
      <sheetName val="By Dept in Rp"/>
      <sheetName val="by_type in USD"/>
      <sheetName val="by_type in Rp"/>
      <sheetName val="Depr&amp;Amort"/>
      <sheetName val="62404"/>
      <sheetName val="budget idr"/>
      <sheetName val="DSU1"/>
      <sheetName val="dsu2&amp;3"/>
      <sheetName val="DPKlah"/>
      <sheetName val="Direk II"/>
      <sheetName val="PTKP"/>
      <sheetName val="Rentilan"/>
      <sheetName val="rekap hasil usaha"/>
      <sheetName val="PMCS"/>
      <sheetName val="CCM"/>
      <sheetName val="PMBOK"/>
      <sheetName val="5R + ohsas"/>
      <sheetName val="ABC"/>
      <sheetName val="MonitorProy2 Dit II"/>
      <sheetName val="resume for 05"/>
      <sheetName val="mon.ews"/>
      <sheetName val="Res.dme"/>
      <sheetName val="Res.epc"/>
      <sheetName val="Scorecard"/>
      <sheetName val="simhu05"/>
      <sheetName val="BQ ARS"/>
      <sheetName val="LK-BPh"/>
      <sheetName val="NO-LK"/>
      <sheetName val="Slab"/>
      <sheetName val="Time"/>
      <sheetName val="Kolom"/>
      <sheetName val="Ramps"/>
      <sheetName val="Stairs"/>
      <sheetName val="HS (2)"/>
      <sheetName val="Slab (2)"/>
      <sheetName val="Lap Bul"/>
      <sheetName val="CAT-HRG"/>
      <sheetName val="BAG-2"/>
      <sheetName val="CAT_HRG "/>
      <sheetName val="GRAND TOTAL"/>
      <sheetName val="DAF_2"/>
      <sheetName val="DAF_7"/>
      <sheetName val="EL"/>
      <sheetName val="P.Petir"/>
      <sheetName val="TLP"/>
      <sheetName val="IT"/>
      <sheetName val="Std-Analisa"/>
      <sheetName val="FAK"/>
      <sheetName val="ren.bupati a"/>
      <sheetName val="rek-bup"/>
      <sheetName val="ren.hubbup"/>
      <sheetName val="rek-hub"/>
      <sheetName val="temu"/>
      <sheetName val="rek-temu"/>
      <sheetName val="pond"/>
      <sheetName val="rek-pond"/>
      <sheetName val="1-4"/>
      <sheetName val="rek1-4"/>
      <sheetName val="ANAL"/>
      <sheetName val="SAT"/>
      <sheetName val="landscp"/>
      <sheetName val="rek-landscp"/>
      <sheetName val="REK PRINT"/>
      <sheetName val="RAB PRINT"/>
      <sheetName val="RAB CIMAHI"/>
      <sheetName val="8LT 12"/>
      <sheetName val="8LT PAK"/>
      <sheetName val="8LT SAR"/>
      <sheetName val="8LT TATA"/>
      <sheetName val="HRG (2)"/>
      <sheetName val="A4 (2)"/>
      <sheetName val="A4add"/>
      <sheetName val="COVTM3"/>
      <sheetName val="baop"/>
      <sheetName val="lap (2)"/>
      <sheetName val="HRG"/>
      <sheetName val="lap 10"/>
      <sheetName val="lap 11"/>
      <sheetName val="lap 12"/>
      <sheetName val="lap 13"/>
      <sheetName val="lap 14"/>
      <sheetName val="lap 15"/>
      <sheetName val="Gal-ABC"/>
      <sheetName val="vol"/>
      <sheetName val="BEKP"/>
      <sheetName val="gbr"/>
      <sheetName val="2 (2)"/>
      <sheetName val="3 (2)"/>
      <sheetName val="4B"/>
      <sheetName val="4A"/>
      <sheetName val="18"/>
      <sheetName val="Win Loss Analysis"/>
      <sheetName val="RESUME OK CADANGAN"/>
      <sheetName val="OK CADANGAN"/>
      <sheetName val="Alat Prod"/>
      <sheetName val="RABT"/>
      <sheetName val="pek tambah (selisih vol)"/>
      <sheetName val="BQ STRK"/>
      <sheetName val="BQ-ELEK"/>
      <sheetName val="BQ-MEK"/>
      <sheetName val="STR"/>
      <sheetName val="HSB"/>
      <sheetName val="tgp-02"/>
      <sheetName val="tgp_02"/>
      <sheetName val="TOTAL HC 1"/>
      <sheetName val="TOTAL HC"/>
      <sheetName val="Tunjab"/>
      <sheetName val="TOTAL all"/>
      <sheetName val="OS"/>
      <sheetName val="DATA U LK"/>
      <sheetName val="NT "/>
      <sheetName val="LR DEP "/>
      <sheetName val="SALDO BANK"/>
      <sheetName val="PENJ-INTERN"/>
      <sheetName val="PENJ-LOAN"/>
      <sheetName val="PIUT BAPEPAM-JUN"/>
      <sheetName val="RET-BAPEPAM-JUN"/>
      <sheetName val="MUTASI AKT"/>
      <sheetName val="TAGBRUT BAPEPAM"/>
      <sheetName val="IKHT-PYD&amp;PDP"/>
      <sheetName val="IKHT PYD"/>
      <sheetName val="IKHT PDDK"/>
      <sheetName val="IHTISAR KSO"/>
      <sheetName val="IKHT UTG PER NSBH "/>
      <sheetName val="SEGMEN GEOGRAFIS"/>
      <sheetName val="VALAS"/>
      <sheetName val="LK-KONSOLIDASI "/>
      <sheetName val="CF KONSOL"/>
      <sheetName val="NOTES PUBLIS"/>
      <sheetName val="Judul 07"/>
      <sheetName val="Rekap Aktiva Tetap+ Penys"/>
      <sheetName val="Konfirmasi Bank"/>
      <sheetName val="PPN Masukan"/>
      <sheetName val="PPh 25 (2)"/>
      <sheetName val="Bayar 21"/>
      <sheetName val="Lampiran 2"/>
      <sheetName val="BRI Jakarta"/>
      <sheetName val="BRI Suraby"/>
      <sheetName val="Bukopin JKT"/>
      <sheetName val="Bukopin SBY"/>
      <sheetName val="Mandiri JKT"/>
      <sheetName val="Mandiri SBY"/>
      <sheetName val="Prepaid Insurance"/>
      <sheetName val="Imbln. Kerja"/>
      <sheetName val="Praoprasi"/>
      <sheetName val="AJ 07"/>
      <sheetName val="WBS 07"/>
      <sheetName val="Khosim"/>
      <sheetName val="BNI JKT"/>
      <sheetName val="Voucher"/>
      <sheetName val="BNI SBY"/>
      <sheetName val="PPh 21 "/>
      <sheetName val="Hutang PPh 23"/>
      <sheetName val="Rekap PPh 23 Agung"/>
      <sheetName val="Pernyataan"/>
      <sheetName val="D.Isi"/>
      <sheetName val="Disclose"/>
      <sheetName val="Peralatan kantor"/>
      <sheetName val="Kendaraan"/>
      <sheetName val="PROJECT-BLN"/>
      <sheetName val="Penjualan 2010"/>
      <sheetName val="Biaya 2010"/>
      <sheetName val="LEDGER"/>
      <sheetName val="LEDGER SEPT"/>
      <sheetName val="NERACA&quot;T&quot;"/>
      <sheetName val="rugilaba"/>
      <sheetName val="RL 08-10"/>
      <sheetName val="Project"/>
      <sheetName val="simhu"/>
      <sheetName val="piutang usaha "/>
      <sheetName val="piutang lain"/>
      <sheetName val="Impairment"/>
      <sheetName val="BDD"/>
      <sheetName val="piutang retensi"/>
      <sheetName val="piutang kary"/>
      <sheetName val="pajak DD"/>
      <sheetName val="BAD"/>
      <sheetName val="hutang pajak"/>
      <sheetName val="PDD"/>
      <sheetName val="ap wika "/>
      <sheetName val="hutang lain"/>
      <sheetName val="PSAK"/>
      <sheetName val="jasa giro"/>
      <sheetName val="beban lain "/>
      <sheetName val="LEDGER DES"/>
      <sheetName val="TIMOR LESTE (USD)"/>
      <sheetName val="KETAPANG"/>
      <sheetName val="KUPANG (USD)"/>
      <sheetName val="KCM"/>
      <sheetName val="SEMEN PDG"/>
      <sheetName val="MEDCO"/>
      <sheetName val="ASAM2"/>
      <sheetName val="AMURANG"/>
      <sheetName val="INDOCEMENT"/>
      <sheetName val="KUALANAMU"/>
      <sheetName val="OPTIMA"/>
      <sheetName val="FAJAR"/>
      <sheetName val="SANKYU"/>
      <sheetName val="SANKYU - UBC"/>
      <sheetName val="SANKYU - EFM"/>
      <sheetName val="SANKYU - IKK"/>
      <sheetName val="berita acara"/>
      <sheetName val="DAFTAR ISI (3)"/>
      <sheetName val="DAFTAR ISI (2)"/>
      <sheetName val="J-1"/>
      <sheetName val="I (2)"/>
      <sheetName val="AK-TL"/>
      <sheetName val="1a"/>
      <sheetName val="New CF"/>
      <sheetName val="14a"/>
      <sheetName val="16"/>
      <sheetName val="17"/>
      <sheetName val="19"/>
      <sheetName val="20"/>
      <sheetName val="20a"/>
      <sheetName val="21"/>
      <sheetName val="24"/>
      <sheetName val="NT-IFRS"/>
      <sheetName val="LRDEPT IFRS"/>
      <sheetName val="PIUT BAPEPAM-DES"/>
      <sheetName val="RET-BAPEPAM-DES"/>
      <sheetName val="PYD"/>
      <sheetName val="UM DITERIMA"/>
      <sheetName val="IKHT PDPK"/>
      <sheetName val="IKHT UTG PER NSBH"/>
      <sheetName val="FORMAT JO"/>
      <sheetName val=" HUTANG TOTAL"/>
      <sheetName val="HUTANG PEMASOK (HANIK)"/>
      <sheetName val="HUTANG SUBKON"/>
      <sheetName val="lk konsolidasi des"/>
      <sheetName val="LR_SPK 2012 "/>
      <sheetName val="CABANGPPN"/>
      <sheetName val="CABANG21"/>
      <sheetName val="CABANG4(2)"/>
      <sheetName val="hargapokok"/>
      <sheetName val="pend_lain2"/>
      <sheetName val="bi_lain2"/>
      <sheetName val="CADANGAN"/>
      <sheetName val="indukPPH"/>
      <sheetName val="IndukPPN"/>
      <sheetName val="induk42"/>
      <sheetName val="induk21"/>
      <sheetName val="induk22-23-26-pbb"/>
      <sheetName val="rekap23"/>
      <sheetName val="EQUALISASI"/>
      <sheetName val="KEND_FIS"/>
      <sheetName val="kend_WP"/>
      <sheetName val="note_4_wiston"/>
      <sheetName val="LPP"/>
      <sheetName val="LPP (2)"/>
      <sheetName val="LPP (3)"/>
      <sheetName val="LPP (4)"/>
      <sheetName val="SPHP"/>
      <sheetName val="MASa2326"/>
      <sheetName val="PBB"/>
      <sheetName val="koreksi"/>
      <sheetName val="masalah"/>
      <sheetName val="KKP SL-baru"/>
      <sheetName val="htung lama"/>
      <sheetName val="finalhpp"/>
      <sheetName val="Des '07"/>
      <sheetName val="CO '08"/>
      <sheetName val="DSU-2"/>
      <sheetName val="LPP Des 07"/>
      <sheetName val="rkap'08"/>
      <sheetName val="DSU-2 (OP)"/>
      <sheetName val="DSU-2 (LK)"/>
      <sheetName val="OP-bln"/>
      <sheetName val="LK-bln"/>
      <sheetName val="OK-bln"/>
      <sheetName val="DSU-2 (2)"/>
      <sheetName val="SWOT"/>
      <sheetName val="NER"/>
      <sheetName val="TKSEHAT"/>
      <sheetName val="KEYPEFOR"/>
      <sheetName val="ANSWOT"/>
      <sheetName val="PROGKER"/>
      <sheetName val="rinc-bius"/>
      <sheetName val="rl-lain"/>
      <sheetName val="PENGELUAR"/>
      <sheetName val="proyinv"/>
      <sheetName val="Tanggapan"/>
      <sheetName val="ELKP"/>
      <sheetName val="NAV0"/>
      <sheetName val="Perubahan Modal"/>
      <sheetName val="Rasio 2"/>
      <sheetName val="Schedule A"/>
      <sheetName val="Schedule B"/>
      <sheetName val="Schedule C"/>
      <sheetName val="Schedule D"/>
      <sheetName val="Rasio Diklat "/>
      <sheetName val="Analisis"/>
      <sheetName val="Sub A"/>
      <sheetName val="Sub B (1)"/>
      <sheetName val="Sub B (2)"/>
      <sheetName val="Sub C"/>
      <sheetName val="Sub D"/>
      <sheetName val="Rincian A-1"/>
      <sheetName val="Rincian B-1"/>
      <sheetName val="Rincian C-1"/>
      <sheetName val="Rincian D-1"/>
      <sheetName val="Rincian F-1"/>
      <sheetName val="Rincian E-1"/>
      <sheetName val="Rincian G-1"/>
      <sheetName val="Rincian H-1"/>
      <sheetName val="Rincian L-1"/>
      <sheetName val="Rincian M-1"/>
      <sheetName val="Rincian N-1"/>
      <sheetName val="Rincian O-1"/>
      <sheetName val="Rincian P-1"/>
      <sheetName val="Rincian Q-1"/>
      <sheetName val="Rincian R-1"/>
      <sheetName val="Rincian S-1"/>
      <sheetName val="Rincian T-1"/>
      <sheetName val="Rincian U-1"/>
      <sheetName val="Rincian V-1"/>
      <sheetName val="Rincian W-1"/>
      <sheetName val="Rincian X-1"/>
      <sheetName val="Rincian Y-1"/>
      <sheetName val="BUAT LAMPIRAN NERACA 09"/>
      <sheetName val="NERACA 2009 NERACA"/>
      <sheetName val="NERACA 2009 ASLI"/>
      <sheetName val="02_2009"/>
      <sheetName val="01_2009"/>
      <sheetName val="12_2008  (epc)"/>
      <sheetName val="12_2008  (NRC) (2)"/>
      <sheetName val="12_2008  (NRC)"/>
      <sheetName val="12_2008 "/>
      <sheetName val="WBS-1"/>
      <sheetName val="WBS-2"/>
      <sheetName val="PAJE&amp;CAJE"/>
      <sheetName val="Taxes"/>
      <sheetName val="Taxes-111"/>
      <sheetName val="Taxes (2)"/>
      <sheetName val="AR-Trade"/>
      <sheetName val="AR-Employees"/>
      <sheetName val="AR-Other"/>
      <sheetName val="Claim for tax refund"/>
      <sheetName val="Prepaid-Exp"/>
      <sheetName val="Prepaid-Tax"/>
      <sheetName val="Defered Tax Assets"/>
      <sheetName val="Investment"/>
      <sheetName val="Refundable-Dep"/>
      <sheetName val="MI for Disp"/>
      <sheetName val="AP Yimm"/>
      <sheetName val="Other payable"/>
      <sheetName val="LeasePayable"/>
      <sheetName val="TaxesPayable"/>
      <sheetName val="Est.Liab.Empl.Ben"/>
      <sheetName val="Accrued Exp"/>
      <sheetName val="CS"/>
      <sheetName val="Misc Dep Rec"/>
      <sheetName val="OtherIncome"/>
      <sheetName val="Other Expense"/>
      <sheetName val="OtherIncome (Expense)-report"/>
      <sheetName val="Perhit, PPh 21 bulnan 07"/>
      <sheetName val="TB-WP"/>
      <sheetName val="FS"/>
      <sheetName val="000000000"/>
      <sheetName val="Cross Check data Aktuari-PNP"/>
      <sheetName val="P-1.1"/>
      <sheetName val="LK 2002"/>
      <sheetName val="Movement of Hutang Leasing"/>
      <sheetName val="PAJE-CAJE-PRJE"/>
      <sheetName val="BS-PL Komersil and Fiskal"/>
      <sheetName val="Deferred Tax Calculation"/>
      <sheetName val="List of Disposal"/>
      <sheetName val="Predictive Depreciation Exp."/>
      <sheetName val="K-Mutation PNP"/>
      <sheetName val="FA Fiscal 2003"/>
      <sheetName val="AR Subsequent Collection"/>
      <sheetName val="AP Subsequent Payment"/>
      <sheetName val="E-3"/>
      <sheetName val="G-3"/>
      <sheetName val="Pred. by APBMI N -1-1"/>
      <sheetName val="Perhit. def tax R-1"/>
      <sheetName val="CF Calculation"/>
      <sheetName val="Reclassification"/>
      <sheetName val="Hut-Piut Afiliasi"/>
      <sheetName val="P-1.1 Update"/>
      <sheetName val="Uang Muka Operasi"/>
      <sheetName val="Vouching Add. FA"/>
      <sheetName val="Koreksi Uang Muka "/>
      <sheetName val="Analytical Review-MTCont"/>
      <sheetName val="Uang Muka Sewa Lahan"/>
      <sheetName val="Review Notes to DD"/>
      <sheetName val="Point to be discussed w Client"/>
      <sheetName val="FA Fiscal MTCont 2003"/>
      <sheetName val="Deferred Tax Calculation MTCont"/>
      <sheetName val="Materiality &amp; TE"/>
      <sheetName val="PRJE'03"/>
      <sheetName val="PAJE'03"/>
      <sheetName val="CAJE'03"/>
      <sheetName val="To do List for Team"/>
      <sheetName val="Pending Items"/>
      <sheetName val="Basis Reclass Uang Muka"/>
      <sheetName val="Worksheet-03"/>
      <sheetName val="Analy Rvw"/>
      <sheetName val="PAJE-02"/>
      <sheetName val="PRJE-02"/>
      <sheetName val="CAJE-02"/>
      <sheetName val="Sorted by USD E-1.1"/>
      <sheetName val="Sorted by IDR E-1.2"/>
      <sheetName val="AR-Aging IDR E-2 p.1"/>
      <sheetName val="AR-Aging USD E-2 p.2 "/>
      <sheetName val="Subsequent IDR E-3 p.1"/>
      <sheetName val="Subsequent USD E-3 p.2"/>
      <sheetName val="E-4"/>
      <sheetName val="E-4.1"/>
      <sheetName val="Stock take result F-1.1"/>
      <sheetName val="Predictive Test Sewa Lahan"/>
      <sheetName val="Predictive sewa lahan J 5-1"/>
      <sheetName val="JJ"/>
      <sheetName val="pred. insurance"/>
      <sheetName val="Predictive of insurance"/>
      <sheetName val="Data polis"/>
      <sheetName val="Insurred Aktiva"/>
      <sheetName val="Harga perolehan"/>
      <sheetName val="Predict depre"/>
      <sheetName val="K coba"/>
      <sheetName val="trial K-3"/>
      <sheetName val="NN-3"/>
      <sheetName val="N-4"/>
      <sheetName val="P-3"/>
      <sheetName val=" Q"/>
      <sheetName val="Movement of Bank Loan Q-1"/>
      <sheetName val="Movement of Leasing Q-2"/>
      <sheetName val="Interest exp Q-3"/>
      <sheetName val="QQ-3"/>
      <sheetName val="Current Leasing Q-4"/>
      <sheetName val="TT-1"/>
      <sheetName val="Penjelasan Net"/>
      <sheetName val="FISCAL 2002"/>
      <sheetName val="Table of Contents"/>
      <sheetName val="Wrap Up"/>
      <sheetName val="Labarugi fiskal"/>
      <sheetName val="Neraca fiskal"/>
      <sheetName val="fa-fiscal"/>
      <sheetName val="Penambahan FA"/>
      <sheetName val="Penj. AT_Fiskal"/>
      <sheetName val="NBV-Fiskal Sewa Lahan"/>
      <sheetName val="Daftar Karyawan yang keluar"/>
      <sheetName val="Amortisasi sewa lahan"/>
      <sheetName val="rekap report"/>
      <sheetName val="K2"/>
      <sheetName val="K3"/>
      <sheetName val="K4"/>
      <sheetName val="K5"/>
      <sheetName val="K6"/>
      <sheetName val="K7"/>
      <sheetName val="K8"/>
      <sheetName val="K8.1"/>
      <sheetName val="K9"/>
      <sheetName val="K10"/>
      <sheetName val="K11"/>
      <sheetName val="K11.1"/>
      <sheetName val="budget per type"/>
      <sheetName val="A1_ Income Statement Projection"/>
      <sheetName val="PjkTgghn"/>
      <sheetName val="Lamp_AT"/>
      <sheetName val="AT &amp; Depr (GL)"/>
      <sheetName val="Sst02BBng&lt;95 (Dep123)"/>
      <sheetName val="Sst02Bng&lt;95"/>
      <sheetName val="Sst02&gt;=95 (Dep123)"/>
      <sheetName val="Sst02&gt;=95 (Dep456)"/>
      <sheetName val="Sst02Bng&gt;=95"/>
      <sheetName val="Car_Jkt&gt;=2003"/>
      <sheetName val="Car_Ckp&gt;=2003"/>
      <sheetName val="Planning Materiality "/>
      <sheetName val="Subsequent event"/>
      <sheetName val="WPL Detail"/>
      <sheetName val="CashFlow (2)"/>
      <sheetName val="Deferred"/>
      <sheetName val="SPT 1721"/>
      <sheetName val="PAJE-PRJE-07"/>
      <sheetName val="CAJE-CRJE-07"/>
      <sheetName val="transaksi Istimewa"/>
      <sheetName val="Test of detail - Purchase"/>
      <sheetName val="Jaminan"/>
      <sheetName val="ass kend."/>
      <sheetName val="ass_ stock_gdg"/>
      <sheetName val="temuan"/>
      <sheetName val="14 (2)"/>
      <sheetName val="TB_WP"/>
      <sheetName val="Engagement Memorandum"/>
      <sheetName val="FISCOM"/>
      <sheetName val="ADJ'09"/>
      <sheetName val="tb_01122009"/>
      <sheetName val="Vouch Fixed Asset"/>
      <sheetName val="Sales_2009"/>
      <sheetName val="Harga Pokok"/>
      <sheetName val="HPP!"/>
      <sheetName val="PPh 4 (2) Penjualan"/>
      <sheetName val="PPh 4 (2)"/>
      <sheetName val="Summary-Customer"/>
      <sheetName val="LTLGroup-Trans"/>
      <sheetName val="LTLGroup-Rent"/>
      <sheetName val="LTLGroup-SD"/>
      <sheetName val="LTLGroup-Oth"/>
      <sheetName val="NONLTL-Trans"/>
      <sheetName val="NONLTL-Rent"/>
      <sheetName val="NONLTL-SD"/>
      <sheetName val="NONLTL-OTH"/>
      <sheetName val="PL monthly analysis"/>
      <sheetName val="EM"/>
      <sheetName val="ARUS-KAS"/>
      <sheetName val="TAX 1"/>
      <sheetName val="Kas &amp; Setara Kas"/>
      <sheetName val="Piutang Dagang"/>
      <sheetName val="Deposito"/>
      <sheetName val="Piutang Pemborong"/>
      <sheetName val="Persekot"/>
      <sheetName val="FA Komersial"/>
      <sheetName val="HGU-09 e SPT X"/>
      <sheetName val="REKAP-FIS09 HGU TERPISAH S.D'09"/>
      <sheetName val="Hutang Dagang"/>
      <sheetName val="Hutang Gaji"/>
      <sheetName val="Uang Muka Pelanggan."/>
      <sheetName val="Preapid 23"/>
      <sheetName val="PPh 21 Medan"/>
      <sheetName val="deviden"/>
      <sheetName val="Mutasi FA"/>
      <sheetName val="Pndp Bunga"/>
      <sheetName val="Barang impor"/>
      <sheetName val="PPN (2)"/>
      <sheetName val="IF add"/>
      <sheetName val="BARANG-GUDANG"/>
      <sheetName val="ARPs 1"/>
      <sheetName val="ARPs 2"/>
      <sheetName val="AR lain"/>
      <sheetName val="Blog"/>
      <sheetName val="Land"/>
      <sheetName val="DBase"/>
      <sheetName val="PPh Final"/>
      <sheetName val="HPS"/>
      <sheetName val="Uang Muka&amp;BYDM"/>
      <sheetName val="Garansi"/>
      <sheetName val="Proyek Kemitraan Kokar"/>
      <sheetName val="Beban Pokok Penjualan"/>
      <sheetName val="Operating Exp"/>
      <sheetName val="Beban Lain-Lain"/>
      <sheetName val="TAX Computation"/>
      <sheetName val="Cut Off test"/>
      <sheetName val="TOC - Sales"/>
      <sheetName val="TOC - Purchases"/>
      <sheetName val="TOT - operating expenses"/>
      <sheetName val="TOT - Fixed Asset Addition"/>
      <sheetName val="Rekap Deposito"/>
      <sheetName val="REKAP PENJUALAN CANGKANG DAN MI"/>
      <sheetName val="REKAP PENJUALAN INTI DAN MINYAK"/>
      <sheetName val="PPH 21 Jakarta"/>
      <sheetName val="PPH 25 Jakarta"/>
      <sheetName val="PPh 23 Jakarta"/>
      <sheetName val="PPh 23 Medan"/>
      <sheetName val="PPh 4(2) Medan"/>
      <sheetName val="REKAP'09 Siddik"/>
      <sheetName val="Telda"/>
      <sheetName val="Kalsa"/>
      <sheetName val="Kalda"/>
      <sheetName val="Kokar"/>
      <sheetName val="FD-GAP09"/>
      <sheetName val="GAP09-BD"/>
      <sheetName val="Cities Area and Population"/>
      <sheetName val="Link Budget"/>
      <sheetName val="Java Roads"/>
      <sheetName val="3G Jakarta"/>
      <sheetName val="InBuilding List"/>
      <sheetName val="TP_DATABASE"/>
      <sheetName val="ML_PRICELIST 2004"/>
      <sheetName val="MISSING"/>
      <sheetName val="COMPLETE (2)"/>
      <sheetName val="Introduction"/>
      <sheetName val="Type of deal --&gt;"/>
      <sheetName val="1.1 Deal characteristics"/>
      <sheetName val="High level costing --&gt;"/>
      <sheetName val="2.1 Day 1 top down"/>
      <sheetName val="2.2 Staff scen &amp; central costs"/>
      <sheetName val="2.3 To Be 2 top down"/>
      <sheetName val="Scenarios and cost ratios --&gt;"/>
      <sheetName val="3.1 Costs and key ratios"/>
      <sheetName val="3.2 Contr, lic and assets scen"/>
      <sheetName val="Bottom-up calculations --&gt;"/>
      <sheetName val="4.1 Applications"/>
      <sheetName val="4.2 MSDP"/>
      <sheetName val="4.3 Workplace and infra"/>
      <sheetName val="4.4 WAN"/>
      <sheetName val="4.5 Voice"/>
      <sheetName val="4.6 Cost summary"/>
      <sheetName val="Status"/>
      <sheetName val="Support sheet"/>
      <sheetName val="Calculations"/>
      <sheetName val="Calculations 1"/>
      <sheetName val="CODESS"/>
      <sheetName val="Term"/>
      <sheetName val="TPR-Management Summary"/>
      <sheetName val="TPR-Consolidated"/>
      <sheetName val="Contractual Terms"/>
      <sheetName val="TOTAL SUMMARY"/>
      <sheetName val="Ref. Mail"/>
      <sheetName val="SumRAN"/>
      <sheetName val="VerdiRAN"/>
      <sheetName val="Sum Minilink"/>
      <sheetName val="SoW Core"/>
      <sheetName val="Summary RNC-RXI-OSS"/>
      <sheetName val="Node B-RAN"/>
      <sheetName val="RXI"/>
      <sheetName val="LCM RAN"/>
      <sheetName val="TRANSMISSIONS"/>
      <sheetName val="LCM TRM"/>
      <sheetName val="CORE (2)"/>
      <sheetName val="DCN"/>
      <sheetName val="RNC"/>
      <sheetName val="Project Management"/>
      <sheetName val="Delivery &amp; WH RAN"/>
      <sheetName val="Input Data RAN"/>
      <sheetName val="Total Cost TRM"/>
      <sheetName val="Input Data TRM"/>
      <sheetName val="Total Cost Core"/>
      <sheetName val="Input Data Core"/>
      <sheetName val="Summary RAN &amp;TC"/>
      <sheetName val="Scope_"/>
      <sheetName val="3G Expansion 2007"/>
      <sheetName val="NPI_Improve"/>
      <sheetName val=" NPO_CNPO_TNPO MO 2007"/>
      <sheetName val="Summary TND"/>
      <sheetName val="Cost+Price ATND&amp;TND RO 2007"/>
      <sheetName val="Summary CND"/>
      <sheetName val="CND Exp2007"/>
      <sheetName val="CNPI Exp2007"/>
      <sheetName val="Summary SITAC &amp; CME rev.D 18s"/>
      <sheetName val="Manhour SITAC &amp; CME"/>
      <sheetName val="Summary SS &amp; SPMS"/>
      <sheetName val="3GSystem support"/>
      <sheetName val="SPMS"/>
      <sheetName val="Emer-site"/>
      <sheetName val="MSC"/>
      <sheetName val="MgW"/>
      <sheetName val="RNC (2)"/>
      <sheetName val="RXI (2)"/>
      <sheetName val="Node-B"/>
      <sheetName val="ML-Mgr"/>
      <sheetName val="SGSNGGSN"/>
      <sheetName val="DCN (2)"/>
      <sheetName val="OSS"/>
      <sheetName val="Summary Training"/>
      <sheetName val="RAN"/>
      <sheetName val="Minilink Training"/>
      <sheetName val="CORE"/>
      <sheetName val="Summary1"/>
      <sheetName val="Scope_1"/>
      <sheetName val="3G Expansion 20071"/>
      <sheetName val="NPI_Improve1"/>
      <sheetName val=" NPO_CNPO_TNPO MO 20071"/>
      <sheetName val="Information"/>
      <sheetName val="Assumptions"/>
      <sheetName val="I_Gen&amp;Fin"/>
      <sheetName val="Assumptions List"/>
      <sheetName val="Base"/>
      <sheetName val="Outsource_Costs"/>
      <sheetName val="Remaining_org"/>
      <sheetName val="T&amp;T"/>
      <sheetName val="I_RC_Capex"/>
      <sheetName val="I_RC_Rev"/>
      <sheetName val="I_OC_FTE"/>
      <sheetName val="I_OC_OpexSummary"/>
      <sheetName val="I_OC_remaining_FTEs"/>
      <sheetName val="Pricing"/>
      <sheetName val="I_OC_Ericsson_FTEs"/>
      <sheetName val="I_OC_Ericsson_FLPC"/>
      <sheetName val="Operator_Business_Case"/>
      <sheetName val="I_OC_Capex"/>
      <sheetName val="I_OC_Rev"/>
      <sheetName val="I_OC_transition_costs"/>
      <sheetName val="I_Price_Drivers"/>
      <sheetName val="I_Pricing"/>
      <sheetName val="I&amp;O_Profitability_&amp;_Cashflow"/>
      <sheetName val="Price_simulation"/>
      <sheetName val="C_Sales_Prices"/>
      <sheetName val="O_Opex_RC_vs_OC"/>
      <sheetName val="O_RC_Financial_Statements"/>
      <sheetName val="O_OC_Financial_Statements"/>
      <sheetName val="I&amp;O_Valuation"/>
      <sheetName val="C_RC_Financials"/>
      <sheetName val="C_OC_Financials"/>
      <sheetName val="C_Valuation"/>
      <sheetName val="Area and population data"/>
      <sheetName val="Phases"/>
      <sheetName val="HSDPA"/>
      <sheetName val="Traffic"/>
      <sheetName val="DLCodes"/>
      <sheetName val="CE"/>
      <sheetName val="Coverage"/>
      <sheetName val="Propagation"/>
      <sheetName val="M Tool"/>
      <sheetName val="Mpole"/>
      <sheetName val="RN Globals"/>
      <sheetName val="CommonDataTemplate"/>
      <sheetName val="Advanced"/>
      <sheetName val="Link Budgets"/>
      <sheetName val="Tables"/>
      <sheetName val="MonteCarlo"/>
      <sheetName val="Balance"/>
      <sheetName val="RN Results"/>
      <sheetName val="Results"/>
      <sheetName val="Warnings"/>
      <sheetName val="Balancing Analysis"/>
      <sheetName val="Phase Template"/>
      <sheetName val="Defaults"/>
      <sheetName val="DL Noise Integral"/>
      <sheetName val="LNF"/>
      <sheetName val="LNF_DL"/>
      <sheetName val="LNF_DL_HHO"/>
      <sheetName val="Tools"/>
      <sheetName val="CE Tool"/>
      <sheetName val="DL CCH Power Tool"/>
      <sheetName val="Customize"/>
      <sheetName val="Rev. History"/>
      <sheetName val="Cost Contribution"/>
      <sheetName val="Celcom AS IS Capex"/>
      <sheetName val="Celcom AS IS OPEX"/>
      <sheetName val="Celcom TO BE OPEX"/>
      <sheetName val="HR OPEX Malaysia"/>
      <sheetName val="Off-Shoring OPEX India"/>
      <sheetName val="Sub-contracting"/>
      <sheetName val="MSDP Capex"/>
      <sheetName val="MSDP Opex"/>
      <sheetName val="Drive testing"/>
      <sheetName val="MO Growth 100"/>
      <sheetName val="NRO growth 100"/>
      <sheetName val="NOC India Offshoring"/>
      <sheetName val="Transition Cost Estimation "/>
      <sheetName val="Transformation Cost "/>
      <sheetName val="ISIT  Cost summary"/>
      <sheetName val="Site Maintenance"/>
      <sheetName val="Annual Business Case"/>
      <sheetName val="Advance "/>
      <sheetName val="UMS LT-1"/>
      <sheetName val="UMS LT-2"/>
      <sheetName val="UMS LT-3"/>
      <sheetName val="2701 Lead "/>
      <sheetName val="2701.1 Lead"/>
      <sheetName val="2701.2 Lead"/>
      <sheetName val="2701.3 Lead"/>
      <sheetName val="2701.4 Lead"/>
      <sheetName val="2701.5 Lead"/>
      <sheetName val="2701.6 Lead"/>
      <sheetName val="2701.7 Lead"/>
      <sheetName val="2701.8 Lead"/>
      <sheetName val="Work Step 2700 "/>
      <sheetName val="2701-Lead "/>
      <sheetName val="Summary Asuransi (Index)"/>
      <sheetName val="2701.1 Bintaro"/>
      <sheetName val="2701.1.1 PBC"/>
      <sheetName val="2701.1.2"/>
      <sheetName val="2701.2 Graha Raya"/>
      <sheetName val="2701.3 BTC"/>
      <sheetName val="2701.3.1 PBC"/>
      <sheetName val="2701.3.2"/>
      <sheetName val="2701.3.3"/>
      <sheetName val="2701.4 Pasar Senen V"/>
      <sheetName val="2701.4.1 PBC"/>
      <sheetName val="2701.4.2 PBC"/>
      <sheetName val="2701.4.3"/>
      <sheetName val="2701.4.4"/>
      <sheetName val="2701.5 Pasar Senen Jaya"/>
      <sheetName val="2700.5.1 PBC"/>
      <sheetName val="2701.5.2 "/>
      <sheetName val="2701.5.3"/>
      <sheetName val="2701.6 Slipi Jaya"/>
      <sheetName val="2701.6.1 PBC"/>
      <sheetName val="2701.6.2 PBC"/>
      <sheetName val="2701.6.3 "/>
      <sheetName val="2701.1.6.4"/>
      <sheetName val="2701.7 PBJ"/>
      <sheetName val="2701.7.1 PBC"/>
      <sheetName val="2701.7.2 "/>
      <sheetName val="2702.7.3 TOD "/>
      <sheetName val="2701.8 PKB"/>
      <sheetName val="2701.8.1"/>
      <sheetName val="Voucher - ISO"/>
      <sheetName val="Input Jurnal (2)"/>
      <sheetName val="C1 NOV"/>
      <sheetName val="Scenario"/>
      <sheetName val="K2-FA"/>
      <sheetName val="Konfirmasi Hutang"/>
      <sheetName val="WS AKE"/>
      <sheetName val="MJE"/>
      <sheetName val="tax(client)"/>
      <sheetName val="WBS Induk"/>
      <sheetName val="Correction List"/>
      <sheetName val="Catatan Neraca"/>
      <sheetName val="Catatan Laba Rugi"/>
      <sheetName val="2009"/>
      <sheetName val="hut. Bank"/>
      <sheetName val="hut. lain-lain"/>
      <sheetName val="hut. Pajak"/>
      <sheetName val="hut. usaha"/>
      <sheetName val="2008"/>
      <sheetName val="Ratio-C"/>
      <sheetName val="Ratio-P"/>
      <sheetName val="BS-C"/>
      <sheetName val="BS-P"/>
      <sheetName val="IS-C"/>
      <sheetName val="IS-P"/>
      <sheetName val="SE-C"/>
      <sheetName val="SE-P"/>
      <sheetName val="ICF-C"/>
      <sheetName val="DCF-C"/>
      <sheetName val="DCF-C_2003"/>
      <sheetName val="ICF-P"/>
      <sheetName val="Mutation CF"/>
      <sheetName val="Catatan-C"/>
      <sheetName val="Catatan-P"/>
      <sheetName val="Detail-C+P"/>
      <sheetName val="Combine Entries"/>
      <sheetName val="Consolidation Entries"/>
      <sheetName val="Investment-P"/>
      <sheetName val="Intercompany-C"/>
      <sheetName val="Intercompany-P"/>
      <sheetName val="FA-C"/>
      <sheetName val="FA-P"/>
      <sheetName val="Allowance-P"/>
      <sheetName val="Retained Earnings"/>
      <sheetName val="Rekon-Fiskal-BSU"/>
      <sheetName val="Tax Calculation up to 2004"/>
      <sheetName val="DIT - Up to 2004"/>
      <sheetName val="Fiscal Loss up to 2004"/>
      <sheetName val="Bank Loans-BSU"/>
      <sheetName val="Hutang Usaha-BSU"/>
      <sheetName val="Freeze+Resticted fund"/>
      <sheetName val="Foreign Currency-C"/>
      <sheetName val="Foreign Currency-P"/>
      <sheetName val="SE_C"/>
      <sheetName val="EQ "/>
      <sheetName val="WS 2007"/>
      <sheetName val="AJE 2007"/>
      <sheetName val="TAX 07 "/>
      <sheetName val="DEPR07"/>
      <sheetName val="WSCF07"/>
      <sheetName val="WSBS 05-ok"/>
      <sheetName val="BS-Pro WBS"/>
      <sheetName val="PL-Pro WSIS06"/>
      <sheetName val="WSIS 04"/>
      <sheetName val="WSBS 04"/>
      <sheetName val="WS 2005"/>
      <sheetName val="WS 2006"/>
      <sheetName val="AJE 2006"/>
      <sheetName val="TAX 06"/>
      <sheetName val="TAX05"/>
      <sheetName val="DEPR05"/>
      <sheetName val="DEPR06"/>
      <sheetName val="WSCF06"/>
      <sheetName val="WSCF05"/>
      <sheetName val="WSBS 05_ok"/>
      <sheetName val="BS_Pro WBS"/>
      <sheetName val="PL_Pro WSIS06"/>
      <sheetName val="AREA 1"/>
      <sheetName val="AREA 2"/>
      <sheetName val="AREA 3"/>
      <sheetName val="DATA KPI"/>
      <sheetName val="REGION"/>
      <sheetName val="PERUMUSAN MSL "/>
      <sheetName val="DATA UNIT"/>
      <sheetName val="DATA VALUE"/>
      <sheetName val="B Memo"/>
      <sheetName val="B Lead"/>
      <sheetName val="B1.Aging Summary"/>
      <sheetName val="B1.1 Subsequent Aging IDR"/>
      <sheetName val="B1.2 Subsequent Aging USD"/>
      <sheetName val="B.2 Confirm"/>
      <sheetName val="IDR until 31_12_5 original"/>
      <sheetName val="USD until 31_12_5_original"/>
      <sheetName val="(      )9.5"/>
      <sheetName val="(     )9.4"/>
      <sheetName val="MgmtTech fee"/>
      <sheetName val="Laverton"/>
      <sheetName val="Interest bearing receivable"/>
      <sheetName val="Other receivable "/>
      <sheetName val="bank loan"/>
      <sheetName val="Capital stock"/>
      <sheetName val="Due to related party"/>
      <sheetName val="Penj-PSA"/>
      <sheetName val="Deferred provision for inc tax"/>
      <sheetName val="purchase cut-off"/>
      <sheetName val="RETUR"/>
      <sheetName val="NET SALES"/>
      <sheetName val="payment AR 1-23Jan09"/>
      <sheetName val="11498001"/>
      <sheetName val="Test of Controls"/>
      <sheetName val="VIRUS-EDY"/>
      <sheetName val="Neraca 01"/>
      <sheetName val="Laba Rugi (2)"/>
      <sheetName val="Opex Jan~Jun"/>
      <sheetName val="Laba Rugi Jan~Dec"/>
      <sheetName val="Breakdown OPEX"/>
      <sheetName val="OPEX (Jan~Dec)"/>
      <sheetName val="Cash &amp; Bank"/>
      <sheetName val="Prepaid TAX"/>
      <sheetName val="AP Others"/>
      <sheetName val="Deposit Received"/>
      <sheetName val="Accrued Exp."/>
      <sheetName val="Bank Loan &amp; Capital"/>
      <sheetName val="TAKSIRAN PAJAK"/>
      <sheetName val="LABA RUGI FISKAL"/>
      <sheetName val="LR FISKAL 2005"/>
      <sheetName val="PPh psl 29"/>
      <sheetName val="PPh psl 29 (Tahunan)"/>
      <sheetName val="IK - Query Voucher Rows - GL 05"/>
      <sheetName val="IK - Query Voucher Rows - G (2)"/>
      <sheetName val="IK - Query Voucher Rows - G (6)"/>
      <sheetName val="Tendering Cost"/>
      <sheetName val="General Expense"/>
      <sheetName val="IK - Query Voucher Rows - G (4)"/>
      <sheetName val="IK - Query Voucher Rows - G (5)"/>
      <sheetName val="9 R-1 Lead"/>
      <sheetName val="9 R-1.1"/>
      <sheetName val="9 R-2 Lead"/>
      <sheetName val="Control Risk Apects"/>
      <sheetName val="Dept. Obj"/>
      <sheetName val="Dept. Obj (2)"/>
      <sheetName val="Identitas"/>
      <sheetName val="TB2012"/>
      <sheetName val="TB Oct"/>
      <sheetName val="A4"/>
      <sheetName val="A3 BS"/>
      <sheetName val="A3 IS "/>
      <sheetName val="SRM"/>
      <sheetName val="def.albert"/>
      <sheetName val="corp tax"/>
      <sheetName val="FS-oni"/>
      <sheetName val="A3-aft PPh21"/>
      <sheetName val="AJE-aft PPh21"/>
      <sheetName val="ML tax auria"/>
      <sheetName val="FCG, B but MF"/>
      <sheetName val="TIS Report Printscreen"/>
      <sheetName val="Gen Info"/>
      <sheetName val="Procedures"/>
      <sheetName val="Master Entries"/>
      <sheetName val="Master for Print"/>
      <sheetName val="Entries by Acct"/>
      <sheetName val="Entries for Tax"/>
      <sheetName val="Setup Sheet"/>
      <sheetName val="Compare"/>
      <sheetName val="BS Effect"/>
      <sheetName val="IS Effect"/>
      <sheetName val="Formulas&amp;Settings"/>
      <sheetName val="Tax Formulas"/>
      <sheetName val="Done Mssg Box"/>
      <sheetName val="K.1 FA Sum"/>
      <sheetName val="K.1.1 Predictive June'06"/>
      <sheetName val="K Lead May"/>
      <sheetName val="K.1 FA Sum May"/>
      <sheetName val="K.1.1 Predictive May'06"/>
      <sheetName val="bs_pl_mar_06_vs_jun_06"/>
      <sheetName val="WBSA report  "/>
      <sheetName val="WBSB report"/>
      <sheetName val="Adjustment "/>
      <sheetName val="CF-March'05"/>
      <sheetName val="Recon"/>
      <sheetName val="CFnot used"/>
      <sheetName val="F 001"/>
      <sheetName val="F.100 "/>
      <sheetName val="F.200"/>
      <sheetName val="F.300 TACM "/>
      <sheetName val="F 400 INV TO"/>
      <sheetName val="F 500"/>
      <sheetName val="F.501"/>
      <sheetName val="F 502"/>
      <sheetName val="mutation "/>
      <sheetName val="VB.001"/>
      <sheetName val="VB 100 June 2"/>
      <sheetName val="VB 200 June2"/>
      <sheetName val="VB 300 June 2"/>
      <sheetName val="VB 300 May"/>
      <sheetName val="VB 100 June"/>
      <sheetName val="VB 200 June"/>
      <sheetName val="VB 300 June"/>
      <sheetName val="VB 400 June"/>
      <sheetName val="VB 500 June"/>
      <sheetName val="VB 100 May"/>
      <sheetName val="VB 200 May"/>
      <sheetName val="VB 400 May"/>
      <sheetName val="VB 100 March"/>
      <sheetName val="VB 200 March"/>
      <sheetName val="VB 300 March"/>
      <sheetName val="VB 400 March"/>
      <sheetName val="K 001"/>
      <sheetName val="K 100 Mar"/>
      <sheetName val="K 100 Feb"/>
      <sheetName val="K 100 Dec"/>
      <sheetName val="BS_PL as of Dec '08 &amp; as of Dec"/>
      <sheetName val="Prepaid 22"/>
      <sheetName val="Prepaid 23"/>
      <sheetName val="Prepaid 25"/>
      <sheetName val="SKFLN"/>
      <sheetName val=" 2nd Q"/>
      <sheetName val="GL apr-mei"/>
      <sheetName val="GL Jun"/>
      <sheetName val="fisc depr 2nd"/>
      <sheetName val="Deferred tax-30%"/>
      <sheetName val="Allowance AP"/>
      <sheetName val="Sold Asset in 2009"/>
      <sheetName val="BS_PL Apr-Mei"/>
      <sheetName val="C Memo"/>
      <sheetName val="C Section"/>
      <sheetName val="bank CO"/>
      <sheetName val="F Memo"/>
      <sheetName val="F-Lead"/>
      <sheetName val="Ftest"/>
      <sheetName val="Frollforward"/>
      <sheetName val="Sales CO"/>
      <sheetName val="Purchase CO"/>
      <sheetName val="Frollforward (2)"/>
      <sheetName val="E.2 Lead"/>
      <sheetName val="E.2.1"/>
      <sheetName val="E.2.2"/>
      <sheetName val="E.2.2.1"/>
      <sheetName val="E.2.2.2"/>
      <sheetName val="E.2.3"/>
      <sheetName val="E.2.4"/>
      <sheetName val="E.2.4.1"/>
      <sheetName val="VB"/>
      <sheetName val="VB.1"/>
      <sheetName val="VB.2"/>
      <sheetName val="VC.1"/>
      <sheetName val="VC.2"/>
      <sheetName val="VC.3"/>
      <sheetName val="VC.4"/>
      <sheetName val="SALESDES_04"/>
      <sheetName val="DISCOUNT"/>
      <sheetName val="SALESAGT_04"/>
      <sheetName val="SALESJAN_04"/>
      <sheetName val="SALESFEB_04"/>
      <sheetName val="SALESMRT_04"/>
      <sheetName val="SALESAPR_04"/>
      <sheetName val="SALESMEI_04"/>
      <sheetName val="SALESJUNI_04"/>
      <sheetName val="SALESJULI_04"/>
      <sheetName val="SALESSEPT_04"/>
      <sheetName val="SALESOKT_04"/>
      <sheetName val="SALES OKT06"/>
      <sheetName val="SALESNOP_04"/>
      <sheetName val="SALESJAN_03"/>
      <sheetName val="SALESFEB_03"/>
      <sheetName val="SALESMRT_03"/>
      <sheetName val="SALESAPR_03"/>
      <sheetName val="SALESMEI_03"/>
      <sheetName val="SALESJUNI_03"/>
      <sheetName val="SALESJULI_03"/>
      <sheetName val="SALESAGT_03"/>
      <sheetName val="SALESSEP_03"/>
      <sheetName val="SALESOKT_03"/>
      <sheetName val="SALESNOP_03"/>
      <sheetName val="SALESDES_03"/>
      <sheetName val="pcs_avg"/>
      <sheetName val="sum_prd"/>
      <sheetName val="sum_pack"/>
      <sheetName val="personal"/>
      <sheetName val="note_defect"/>
      <sheetName val="lat"/>
      <sheetName val="Lead"/>
      <sheetName val="E_7_1"/>
      <sheetName val="Db"/>
      <sheetName val="SAPDb"/>
      <sheetName val="ORIGINAL"/>
      <sheetName val="Contracts_ Parts _ Tech"/>
      <sheetName val="DWP"/>
      <sheetName val="LOOKUP"/>
      <sheetName val="1771_2"/>
      <sheetName val="A_4_2"/>
      <sheetName val="A_4_3"/>
      <sheetName val="TB per Dec 08 Final 6feb09 7"/>
      <sheetName val="CAJE Lease 08"/>
      <sheetName val="U_1_2"/>
      <sheetName val="U_1_3"/>
      <sheetName val="U_1_5"/>
      <sheetName val="G_2"/>
      <sheetName val="G_1"/>
      <sheetName val="PAJE&amp;PRJE"/>
      <sheetName val="set PM&amp;TE"/>
      <sheetName val="WBS 1 &amp; 2, WPL"/>
      <sheetName val="Cash(C)"/>
      <sheetName val="FA(K)"/>
      <sheetName val="AR(E)"/>
      <sheetName val="AR OTHERS-TRADE ART 23 (E.3)"/>
      <sheetName val="Intercompany (I)"/>
      <sheetName val="Inv. (F)"/>
      <sheetName val="prepaid exp(J)"/>
      <sheetName val="AP(N)"/>
      <sheetName val="Accrued Payable(P-1)"/>
      <sheetName val="Tax payable(O)"/>
      <sheetName val="Leasing(Q)"/>
      <sheetName val="Unearned revenue(P-2)"/>
      <sheetName val="cap.stock(T)"/>
      <sheetName val="sales(U-1)"/>
      <sheetName val="Cost of revenues(U-2)"/>
      <sheetName val="Opex(U-3)"/>
      <sheetName val="Other inc.(U-4)"/>
      <sheetName val="gross profit"/>
      <sheetName val="Assets&amp;liab in foreign curr."/>
      <sheetName val="BS 2005"/>
      <sheetName val="LIAB 2005"/>
      <sheetName val="WPL 2005"/>
      <sheetName val="BS_DTA"/>
      <sheetName val="DIT 05 AUDIT"/>
      <sheetName val="Fiscal Comp 05"/>
      <sheetName val="Restatement 2004"/>
      <sheetName val="To Report (FS)"/>
      <sheetName val="cash flow 2005"/>
      <sheetName val="PPh23$22"/>
      <sheetName val="AccList"/>
      <sheetName val="PnL"/>
      <sheetName val="TB_PL_02_03"/>
      <sheetName val="P_LFiskal"/>
      <sheetName val="BLS03"/>
      <sheetName val="OHDFIN"/>
      <sheetName val="OHDMGM"/>
      <sheetName val="OHDTRN"/>
      <sheetName val="OHDHRD"/>
      <sheetName val="OHDMKT"/>
      <sheetName val="OHDPS"/>
      <sheetName val="OHDSLS"/>
      <sheetName val="FI"/>
      <sheetName val="DbCC"/>
      <sheetName val="OHD-Proj"/>
      <sheetName val="OHD-CC"/>
      <sheetName val="LLItems"/>
      <sheetName val="FleetPurch"/>
      <sheetName val="CAPEX REKAP"/>
      <sheetName val="LL Calc"/>
      <sheetName val="EwyAdj"/>
      <sheetName val="DbProj"/>
      <sheetName val="SAPAcc"/>
      <sheetName val="NEWCOPA"/>
      <sheetName val="COPA"/>
      <sheetName val="Copa2"/>
      <sheetName val="Margin Calc"/>
      <sheetName val="NewCopa2"/>
      <sheetName val="Reconstr"/>
      <sheetName val="OHD"/>
      <sheetName val="LL"/>
      <sheetName val="CAP"/>
      <sheetName val="SMb"/>
      <sheetName val="BSb"/>
      <sheetName val="CFb"/>
      <sheetName val="OHDb"/>
      <sheetName val="LLb"/>
      <sheetName val="CAPb"/>
      <sheetName val="PL1"/>
      <sheetName val="SM1"/>
      <sheetName val="BS1"/>
      <sheetName val="CF1"/>
      <sheetName val="OH1"/>
      <sheetName val="LL1"/>
      <sheetName val="CAP1"/>
      <sheetName val="PL2"/>
      <sheetName val="SM2"/>
      <sheetName val="BS2"/>
      <sheetName val="CF2"/>
      <sheetName val="OH2"/>
      <sheetName val="LL2"/>
      <sheetName val="CAP2"/>
      <sheetName val="Pa(r)je"/>
      <sheetName val="SAD"/>
      <sheetName val="A.4.1"/>
      <sheetName val="G.2"/>
      <sheetName val="I.1"/>
      <sheetName val="A.4.2"/>
      <sheetName val="M.2"/>
      <sheetName val="I.2"/>
      <sheetName val="A.4.3"/>
      <sheetName val="U.2"/>
      <sheetName val="U.4"/>
      <sheetName val="U.6"/>
      <sheetName val="U.7"/>
      <sheetName val="Fisc. Rec."/>
      <sheetName val="DIT BS"/>
      <sheetName val="DIT Flow"/>
      <sheetName val="Report Purposes"/>
      <sheetName val="1ST CLOSING"/>
      <sheetName val="T-Account"/>
      <sheetName val="PAJE PRJE"/>
      <sheetName val="Intercoy Reconciliation"/>
      <sheetName val="C-1-1"/>
      <sheetName val="E-3-1 AFDA Analysis"/>
      <sheetName val="SOLAR ONLY"/>
      <sheetName val="sampling"/>
      <sheetName val="Leasing_"/>
      <sheetName val="N-2-1"/>
      <sheetName val="O-1"/>
      <sheetName val="O-4"/>
      <sheetName val="P-1.2"/>
      <sheetName val="P-1.3"/>
      <sheetName val="P-1.9"/>
      <sheetName val="P-2-1"/>
      <sheetName val="CFI Balance"/>
      <sheetName val="Q-1"/>
      <sheetName val="CSUL"/>
      <sheetName val="Q-2"/>
      <sheetName val="R-2"/>
      <sheetName val="U-1-1"/>
      <sheetName val="Cut Of Sales"/>
      <sheetName val="U-2-1"/>
      <sheetName val="U-2-1.1"/>
      <sheetName val="U-2-2"/>
      <sheetName val="U-2-2-1"/>
      <sheetName val="U-2-3"/>
      <sheetName val="U-2-3-1"/>
      <sheetName val="U-4-1"/>
      <sheetName val="AP reval"/>
      <sheetName val="Flow of Loan"/>
      <sheetName val="List AR"/>
      <sheetName val="not up date"/>
      <sheetName val="Analytical WBSWPL (not update)"/>
      <sheetName val="Leasing (not up date)"/>
      <sheetName val="Analytical (not up date)"/>
      <sheetName val="COS REV (not up date)"/>
      <sheetName val="OPEX (not up date)"/>
      <sheetName val="Other Inc Charges (not up date)"/>
      <sheetName val="COS RATE"/>
      <sheetName val="AdjAmount_311206"/>
      <sheetName val="Quantity Base"/>
      <sheetName val="Blc_QTY_aftrQADJ"/>
      <sheetName val="Inv_311206"/>
      <sheetName val="AdjQty_311206"/>
      <sheetName val="COS"/>
      <sheetName val="WIP"/>
      <sheetName val="MoveCurrAll"/>
      <sheetName val="moveaftervar"/>
      <sheetName val="Calculation"/>
      <sheetName val="VARMTN"/>
      <sheetName val="VAROVH"/>
      <sheetName val="VARFUEL"/>
      <sheetName val="VAREQP"/>
      <sheetName val="VARTYRE"/>
      <sheetName val="VARSI"/>
      <sheetName val="VARMPR"/>
      <sheetName val="VARSUB"/>
      <sheetName val="VAROTH"/>
      <sheetName val="2007"/>
      <sheetName val="Pst_akt"/>
      <sheetName val="MP"/>
      <sheetName val="TND"/>
      <sheetName val="03-07"/>
      <sheetName val="Move"/>
      <sheetName val="Contr"/>
      <sheetName val="Aktuaria07"/>
      <sheetName val="Not Aktif 2008 (2)"/>
      <sheetName val="Not Aktif 2008"/>
      <sheetName val="Jubilee PT CK 2008"/>
      <sheetName val="DPTU ok"/>
      <sheetName val="DPLK"/>
      <sheetName val="NON DPTU &amp; DPLK"/>
      <sheetName val="DPTU ok (2)"/>
      <sheetName val="DPLK (2)"/>
      <sheetName val="NON DPTU &amp; DPLK (2)"/>
      <sheetName val="PM &amp; TE"/>
      <sheetName val="PAJE,PRJE"/>
      <sheetName val="Passed Adj"/>
      <sheetName val="ML Point"/>
      <sheetName val="C-4"/>
      <sheetName val="E Memo"/>
      <sheetName val="E-1 (Aging)"/>
      <sheetName val="EE "/>
      <sheetName val="Sample Selection"/>
      <sheetName val="F-2.1"/>
      <sheetName val="G-5"/>
      <sheetName val="G-6"/>
      <sheetName val="G-6.1"/>
      <sheetName val="H Lead"/>
      <sheetName val="H-4"/>
      <sheetName val="H-5.1"/>
      <sheetName val="Status Tax"/>
      <sheetName val="J Memo"/>
      <sheetName val="I-1 Lead"/>
      <sheetName val="II-1"/>
      <sheetName val="LS-Pajak dibyr Dimuka"/>
      <sheetName val="Inv2005-01"/>
      <sheetName val="Jan05"/>
      <sheetName val="WIP Rate"/>
      <sheetName val="COS Analysis"/>
      <sheetName val="Quantity Prod"/>
      <sheetName val="Adjustment on RE Parent"/>
      <sheetName val="CONSOL '09"/>
      <sheetName val="Restatement Entries"/>
      <sheetName val="Investment KE"/>
      <sheetName val="Investment IM"/>
      <sheetName val="Elimination 09"/>
      <sheetName val="CF 2007 Before restate"/>
      <sheetName val="Detail BS_PL"/>
      <sheetName val="Fixed Assets'09"/>
      <sheetName val="InterCo AR_AP"/>
      <sheetName val="(DTA)DIT"/>
      <sheetName val="T-Account "/>
      <sheetName val="PSAK 24 to Report"/>
      <sheetName val="InterCo Revenue_COGS"/>
      <sheetName val="COGS Details"/>
      <sheetName val="Selling"/>
      <sheetName val="G&amp;A"/>
      <sheetName val="AR (2)"/>
      <sheetName val="Claim"/>
      <sheetName val="UM"/>
      <sheetName val="G-1 AdvP"/>
      <sheetName val="BDM"/>
      <sheetName val="G-2.1 Prep"/>
      <sheetName val="AT-Software"/>
      <sheetName val="AT-tdk terpakai"/>
      <sheetName val="AT-tdk terpakai (2)"/>
      <sheetName val="BYMHD"/>
      <sheetName val="UMD"/>
      <sheetName val="617900000"/>
      <sheetName val="825100000"/>
      <sheetName val="Interest ok"/>
      <sheetName val="July 31, 2005 - WBS1"/>
      <sheetName val="July 31, 2005 - WBS2"/>
      <sheetName val="July 31, 2005 - WPL"/>
      <sheetName val="Rate"/>
      <sheetName val="VAT"/>
      <sheetName val="PM TE"/>
      <sheetName val="WBS I"/>
      <sheetName val="WBS II"/>
      <sheetName val="C-Memo"/>
      <sheetName val="E-1.1"/>
      <sheetName val="E-1.atch"/>
      <sheetName val="E-1.Subqnt"/>
      <sheetName val="G-atc"/>
      <sheetName val="N-atch"/>
      <sheetName val="U-3.3"/>
      <sheetName val="U-3.4"/>
      <sheetName val="U-3.5"/>
      <sheetName val="U-3.5.1"/>
      <sheetName val="TOC Purc"/>
      <sheetName val="TOC Sales"/>
      <sheetName val="TotEx"/>
      <sheetName val="C(Cash&amp;bank)"/>
      <sheetName val="1105-B&amp;I-OK"/>
      <sheetName val="1106-M&amp;E"/>
      <sheetName val="1101-LR-OK"/>
      <sheetName val="1102-B&amp;I-OK"/>
      <sheetName val="1103-M&amp;E"/>
      <sheetName val="1104-M&amp;E"/>
      <sheetName val="1107-V&amp;T"/>
      <sheetName val="1108-V&amp;T"/>
      <sheetName val="1109-T&amp;O"/>
      <sheetName val=" Leasing"/>
      <sheetName val="KOMPARASI"/>
      <sheetName val="Sale-Leaseback"/>
      <sheetName val="Contracts, Parts &amp; Tech"/>
      <sheetName val="CSARL File Location"/>
      <sheetName val="ADJ CODA TUS(S)PL"/>
      <sheetName val="ADJ CODA PTTU"/>
      <sheetName val="ADJ CODA TUS(S)PL (2)"/>
      <sheetName val="U4.2.1"/>
      <sheetName val="U4.2"/>
      <sheetName val="PPh23 th.04"/>
      <sheetName val="MRC1"/>
      <sheetName val="MRC2"/>
      <sheetName val="MRC3"/>
      <sheetName val="MRC4"/>
      <sheetName val="RMRC"/>
      <sheetName val="MSTR"/>
      <sheetName val="2000000"/>
      <sheetName val="3000000"/>
      <sheetName val="4000000"/>
      <sheetName val="E-2.2"/>
      <sheetName val="pll feb 06"/>
      <sheetName val="E2.2"/>
      <sheetName val="N  3"/>
      <sheetName val="N 4"/>
      <sheetName val="CC AP"/>
      <sheetName val="Sub Payment"/>
      <sheetName val="P-2.1 Def Income"/>
      <sheetName val="P3 LaborLaw"/>
      <sheetName val="O Taxes Payable"/>
      <sheetName val="O-1Art21"/>
      <sheetName val="O-3VATOut"/>
      <sheetName val="O-3.1 VAT Out Recon"/>
      <sheetName val="M1 ADJ KURS CB LOAN"/>
      <sheetName val="MM-Loan"/>
      <sheetName val="TT-Equity"/>
      <sheetName val="T Equity"/>
      <sheetName val="N.4"/>
      <sheetName val="N.5.1"/>
      <sheetName val="N.6.1"/>
      <sheetName val="N.6.3"/>
      <sheetName val="O4"/>
      <sheetName val="O4(2)"/>
      <sheetName val="O.5"/>
      <sheetName val="P2 (2)"/>
      <sheetName val="P.3"/>
      <sheetName val="P.4"/>
      <sheetName val="P5"/>
      <sheetName val="U1"/>
      <sheetName val="U2"/>
      <sheetName val="U3"/>
      <sheetName val="PM (Dec 31, 2005)"/>
      <sheetName val="LTR"/>
      <sheetName val="PRJE - December 31, 2005"/>
      <sheetName val="CAJE - December 31, 2005 "/>
      <sheetName val="Lead TB"/>
      <sheetName val="Trial Balance Dec 31, 05"/>
      <sheetName val="Passiva"/>
      <sheetName val="Summary over-under accrued"/>
      <sheetName val="C Memo (1)"/>
      <sheetName val="C-11"/>
      <sheetName val="C-12"/>
      <sheetName val="C-13"/>
      <sheetName val="C Memo (2)"/>
      <sheetName val="E-2.3"/>
      <sheetName val="E-2.4"/>
      <sheetName val="GHB-BHH"/>
      <sheetName val="Aging Receivable"/>
      <sheetName val="Aging Receivable (2)"/>
      <sheetName val="F-2.4"/>
      <sheetName val="F-2.5"/>
      <sheetName val="F-2.6"/>
      <sheetName val="F-2.7"/>
      <sheetName val="Iss Jrn"/>
      <sheetName val="G-1.1"/>
      <sheetName val="G-1.1 Memo"/>
      <sheetName val="G-1.1.1 "/>
      <sheetName val="CashFlow Combined"/>
      <sheetName val="Expense clasiffication"/>
      <sheetName val="TB-December 31, 2005"/>
      <sheetName val="T - Account"/>
      <sheetName val="Cost Analysis"/>
      <sheetName val="Recap Inv"/>
      <sheetName val="Purchase"/>
      <sheetName val="Consumed"/>
      <sheetName val="Tobacco"/>
      <sheetName val="Tbc Jrn"/>
      <sheetName val="Eng"/>
      <sheetName val="Engineering"/>
      <sheetName val="Retcostboard"/>
      <sheetName val="Macro"/>
      <sheetName val="FA REGISTER"/>
      <sheetName val="FA DETAILS"/>
      <sheetName val="ADD_PERIOD"/>
      <sheetName val="DISP_PERIOD"/>
      <sheetName val="DISP_YEAR"/>
      <sheetName val="Ls_XLB_WorkbookFile"/>
      <sheetName val="O.1 (Art 21)"/>
      <sheetName val="O.2 (Art 23)"/>
      <sheetName val="Person Incharge"/>
      <sheetName val="ELIM UCC"/>
      <sheetName val="CONSOL '08"/>
      <sheetName val="Reclass Entry07"/>
      <sheetName val="COGS (1)"/>
      <sheetName val="Reclass08"/>
      <sheetName val="Effect Tax Rate"/>
      <sheetName val="Elimination"/>
      <sheetName val="Fixed Assets'08"/>
      <sheetName val="Elimination InterCo"/>
      <sheetName val="InterCo_"/>
      <sheetName val="Movement for CF"/>
      <sheetName val="Reclassification FY07"/>
      <sheetName val="ELIM Sale of Asset"/>
      <sheetName val="RE Reconciliation"/>
      <sheetName val="Contribution Paid"/>
      <sheetName val="Natra Raya"/>
      <sheetName val="Equity Method"/>
      <sheetName val="Minority Interest"/>
      <sheetName val="Add inf CF"/>
      <sheetName val="COGS (2)"/>
      <sheetName val="Sales Parameter"/>
      <sheetName val="22 Day"/>
      <sheetName val="22 Night"/>
      <sheetName val="23 Day"/>
      <sheetName val="23 Night"/>
      <sheetName val="24 Day"/>
      <sheetName val="24 Night"/>
      <sheetName val="25 Day"/>
      <sheetName val="25 Night"/>
      <sheetName val="26 Day"/>
      <sheetName val="26 Night"/>
      <sheetName val="27 Day"/>
      <sheetName val="27 Night"/>
      <sheetName val="28 Day"/>
      <sheetName val="28 Night"/>
      <sheetName val="SMU Unit"/>
      <sheetName val="CHART"/>
      <sheetName val="CONSOL '07 &amp; 08"/>
      <sheetName val="Elimination 07"/>
      <sheetName val="Investment 07"/>
      <sheetName val="Elimination 08"/>
      <sheetName val="Investment 08"/>
      <sheetName val="Data Base"/>
      <sheetName val="Colsolidasi"/>
      <sheetName val="TMT"/>
      <sheetName val="CK"/>
      <sheetName val="TU"/>
      <sheetName val="SSB"/>
      <sheetName val="CP"/>
      <sheetName val="MST"/>
      <sheetName val="CJ"/>
      <sheetName val="CKB"/>
      <sheetName val="CONSOL '05"/>
      <sheetName val="EJE '05"/>
      <sheetName val="AJE PSAK 4"/>
      <sheetName val="EJE to be added"/>
      <sheetName val="EJE to be deleted"/>
      <sheetName val="t acc 2005"/>
      <sheetName val="Fixed Assets'05"/>
      <sheetName val="CONSOL '06"/>
      <sheetName val="Fixed Assets'06"/>
      <sheetName val="RECON CJ SALES"/>
      <sheetName val="SALES USD (2)"/>
      <sheetName val="SALES IDR (2)"/>
      <sheetName val="SAP"/>
      <sheetName val="WHT Jan -Des 2010"/>
      <sheetName val="SALES USD"/>
      <sheetName val="SALES IDR"/>
      <sheetName val="SALES USD_CJ"/>
      <sheetName val="SALES IDR_CJ"/>
      <sheetName val="#REF!"/>
      <sheetName val="Summary Pengiriman Dist Sept 08"/>
      <sheetName val="CREDIT LIMIT"/>
      <sheetName val="Proyeksi Cash In"/>
      <sheetName val="AR OVD"/>
      <sheetName val="AR N_ OD"/>
      <sheetName val="PIC MKT"/>
      <sheetName val="Distributor"/>
      <sheetName val="Rekonsiliasi Aug_08"/>
      <sheetName val="Rekonsiliasi Juli_08"/>
      <sheetName val="Rekonsiliasi Juni_08"/>
      <sheetName val="Rekonsiliasi April _08"/>
      <sheetName val="Rekonsiliasi May_08"/>
      <sheetName val="Pengiriman Distri_ Aug 08"/>
      <sheetName val="Molasses _Juli 08"/>
      <sheetName val="Gudang _ Gula Murah08"/>
      <sheetName val="Fiscal per pak agus"/>
      <sheetName val="Fiscal  per audit"/>
      <sheetName val="Tax-IDR"/>
      <sheetName val="TAX-USD"/>
      <sheetName val="NDE"/>
      <sheetName val="Analytical WBS1"/>
      <sheetName val="Analytical WBS2"/>
      <sheetName val="Analytical WPL"/>
      <sheetName val="CASH &amp; BANK (C)"/>
      <sheetName val="Analytical Cash"/>
      <sheetName val="TRADE AR (E-1)"/>
      <sheetName val="AR-USD"/>
      <sheetName val="AR-VAT"/>
      <sheetName val="OTHER AR (E-2)"/>
      <sheetName val="Detail Miscellaneous"/>
      <sheetName val="INVENTORY (F)"/>
      <sheetName val="Production of methanol"/>
      <sheetName val="ADVANCE&amp;PREPAID EXPENSES (G-2)"/>
      <sheetName val="COP-LOAN"/>
      <sheetName val="ADV"/>
      <sheetName val="details confirmation Loan &amp; Adv"/>
      <sheetName val="Prepaid insurance (G2.1)"/>
      <sheetName val="cOVER INSURANCE (G.2.2)"/>
      <sheetName val="Plan &amp; insurance exp(U.4-9)"/>
      <sheetName val="Others asset (J)"/>
      <sheetName val="AP TRADE (N)"/>
      <sheetName val="Detail AP Supplier"/>
      <sheetName val="Detail AP Others"/>
      <sheetName val="subsequent payment"/>
      <sheetName val="ACCRUED (P)"/>
      <sheetName val="Accrued insurance(P.1)"/>
      <sheetName val="GR-IR"/>
      <sheetName val="TAXES PAYABLE (O)"/>
      <sheetName val="CAPITAL (T)"/>
      <sheetName val="REVENUE (U-1)"/>
      <sheetName val="Analytical Revenue"/>
      <sheetName val="COGS (U-2)"/>
      <sheetName val="Analitical COGS "/>
      <sheetName val="OPEX (U-3)"/>
      <sheetName val="analitical opex"/>
      <sheetName val="Detail COGS and OPEX USD"/>
      <sheetName val="Detail COGS and OPEX IDR"/>
      <sheetName val="OTHER INC (EXP) (U-4)"/>
      <sheetName val="Accrue interst income"/>
      <sheetName val="Gain(loss) forex"/>
      <sheetName val="PAJE "/>
      <sheetName val="PRJE "/>
      <sheetName val="CAJE "/>
      <sheetName val="Materiality IDR &amp; USD"/>
      <sheetName val="Ay080671"/>
      <sheetName val="Kapitalisasi"/>
      <sheetName val="Neraca (2)"/>
      <sheetName val="Prl-99 (2)"/>
      <sheetName val="Note to FS"/>
      <sheetName val="Prl-99"/>
      <sheetName val="Rugi-Laba"/>
      <sheetName val="WBS-trial"/>
      <sheetName val="WPL-trial"/>
      <sheetName val="WBS-March31,2005"/>
      <sheetName val="WPL-March31,2005"/>
      <sheetName val="Depre Test"/>
      <sheetName val="Depre Test adi"/>
      <sheetName val="Machinary yg depr tdk 9 bln"/>
      <sheetName val="Machinary 2006 (2)"/>
      <sheetName val="MAchenery 2005"/>
      <sheetName val="Off &amp; Komp USD full depr"/>
      <sheetName val="2002 komp IDR full depr"/>
      <sheetName val="2002 IDR full Depr equip"/>
      <sheetName val="add machinery"/>
      <sheetName val="add vehicle"/>
      <sheetName val="add office equip"/>
      <sheetName val="add office equip IDR"/>
      <sheetName val="add leasehold"/>
      <sheetName val="vouch addition"/>
      <sheetName val="Compare Saldo"/>
      <sheetName val="F.1 FG CKP"/>
      <sheetName val="F.1.1 CKP"/>
      <sheetName val="F.2 WIP CKP"/>
      <sheetName val="F.2.1 CKP"/>
      <sheetName val="F.3 RM CKP"/>
      <sheetName val="F.3.1 CKP"/>
      <sheetName val="F.1 FG BIC"/>
      <sheetName val="F.1.1 BIC "/>
      <sheetName val="F.2 WIP BIC"/>
      <sheetName val="F.2.1 BIC"/>
      <sheetName val="F.3 RM BIC"/>
      <sheetName val="F.3.1 BIC"/>
      <sheetName val="PM,TE &amp; SAD"/>
      <sheetName val="Deff Tax"/>
      <sheetName val="Rekon Fiskal"/>
      <sheetName val="Int Inc U.6-1"/>
      <sheetName val="vehicles"/>
      <sheetName val="LEAS"/>
      <sheetName val="AMOR"/>
      <sheetName val="Review"/>
      <sheetName val="Loan Covenant"/>
      <sheetName val="Tran0104 (2)"/>
      <sheetName val="Tran0104"/>
      <sheetName val="9O 1.2 Tran0104 (2)"/>
      <sheetName val="9O 1.1"/>
      <sheetName val="L-Otr.Ast "/>
      <sheetName val="G.2.1 (PPh Ps 22)"/>
      <sheetName val="is-sum"/>
      <sheetName val="isdetail"/>
      <sheetName val="bs-sum"/>
      <sheetName val="bsdetail"/>
      <sheetName val="G.3"/>
      <sheetName val="G.4"/>
      <sheetName val="I.AR"/>
      <sheetName val="I.AP"/>
      <sheetName val="Memo Journal"/>
      <sheetName val="K (Dec)"/>
      <sheetName val="Predictive depre"/>
      <sheetName val="O Prepaid"/>
      <sheetName val="O Payable"/>
      <sheetName val="UA"/>
      <sheetName val="Sales Cut Off"/>
      <sheetName val="VA"/>
      <sheetName val="VD"/>
      <sheetName val="Point to Do"/>
      <sheetName val="U.1 Lead"/>
      <sheetName val="U.1.1.1 Sales Cut Off AP"/>
      <sheetName val="U.1.1.2 Sales Cut Off WCP"/>
      <sheetName val="U.1.2.1 Test Recorded Sales AP"/>
      <sheetName val="U.1.2.2 Test Recorded Sales WCP"/>
      <sheetName val="U.2 Lead"/>
      <sheetName val="U.2.1 COGS Test - coba"/>
      <sheetName val="U.3 Lead"/>
      <sheetName val="U3.1 Breakdown"/>
      <sheetName val="U.4 Lead"/>
      <sheetName val="VB.1.1"/>
      <sheetName val="C.1 Forex Test"/>
      <sheetName val="C.2 Cut Off"/>
      <sheetName val="CC Confirmation Cash"/>
      <sheetName val="E.1 Aging AR"/>
      <sheetName val="E.2 Test Aging AR"/>
      <sheetName val="E.3 AR Turn Over"/>
      <sheetName val="E.4 Subsequent AR"/>
      <sheetName val="EE Conf. AR"/>
      <sheetName val="F.1 RM and WIP"/>
      <sheetName val="F.2 Finished Goods"/>
      <sheetName val="F.3 Material In Transit"/>
      <sheetName val="F.4 Provision Inventory"/>
      <sheetName val="F.4.1 Test Provision"/>
      <sheetName val="F.5 Inventory Turn Over"/>
      <sheetName val="F.6 Roll Forward"/>
      <sheetName val="F.7 Test Pricing Inventory"/>
      <sheetName val="F.8 Inventory Reconciliation"/>
      <sheetName val="Predictive0506"/>
      <sheetName val="Predictive0406"/>
      <sheetName val="F.A yg dijual"/>
      <sheetName val="RINCIAN"/>
      <sheetName val="RINCIAN (2)"/>
      <sheetName val="DEC05 (2)"/>
      <sheetName val="Items 2005"/>
      <sheetName val="Items 0606"/>
      <sheetName val="Items 0706"/>
      <sheetName val="Items 0806"/>
      <sheetName val="Items 0906"/>
      <sheetName val="Items 1006 "/>
      <sheetName val="Items 1106 "/>
      <sheetName val="Items 1206"/>
      <sheetName val="Provision-2006"/>
      <sheetName val="PR0104"/>
      <sheetName val="PR0204"/>
      <sheetName val="PR0304"/>
      <sheetName val="PR0404"/>
      <sheetName val="PR0504"/>
      <sheetName val="PR0604"/>
      <sheetName val="PR0704"/>
      <sheetName val="PR0804"/>
      <sheetName val="PR0904"/>
      <sheetName val="PR1004"/>
      <sheetName val="PR1104"/>
      <sheetName val="PR1204"/>
      <sheetName val="PR0105"/>
      <sheetName val="PR0205"/>
      <sheetName val="PR0305"/>
      <sheetName val="PR0405"/>
      <sheetName val="PR0505"/>
      <sheetName val="PR0605"/>
      <sheetName val="PR0705"/>
      <sheetName val="PR0805"/>
      <sheetName val="PR0905"/>
      <sheetName val="PR1005"/>
      <sheetName val="PR1105"/>
      <sheetName val="PR1205"/>
      <sheetName val="PR0106"/>
      <sheetName val="PR0206"/>
      <sheetName val="PR0306"/>
      <sheetName val="PR0406"/>
      <sheetName val="PR0506"/>
      <sheetName val="PR0606"/>
      <sheetName val="PR0706"/>
      <sheetName val="PR0806"/>
      <sheetName val="PR0906"/>
      <sheetName val="PR1006"/>
      <sheetName val="PR1106"/>
      <sheetName val="PR1206"/>
      <sheetName val="Audit Issues"/>
      <sheetName val="A 3-1"/>
      <sheetName val="A 3-2"/>
      <sheetName val="A 3-3"/>
      <sheetName val="RL"/>
      <sheetName val="M.2 Lead - Due To"/>
      <sheetName val="M.2.1 Movement Due To"/>
      <sheetName val="MM Due to Confirm."/>
      <sheetName val="M.3 Advance Payable"/>
      <sheetName val="M.3.1 Advance Pay. AP"/>
      <sheetName val="M.3.2 Advance Pay. WCP"/>
      <sheetName val="O Lead - Tax Pay."/>
      <sheetName val="O.1 PPh art 21"/>
      <sheetName val="O.2 PPh art 23"/>
      <sheetName val="O.3 PPh art 26"/>
      <sheetName val="O.4 Vat out"/>
      <sheetName val="O.4.1 Recon Sales"/>
      <sheetName val="O.4.2 VAT - Installation"/>
      <sheetName val="O.4.3 Dasa"/>
      <sheetName val="O.4.4 DP Received"/>
      <sheetName val="O.4.5 Retur"/>
      <sheetName val="P.1 Lead - Other Pay."/>
      <sheetName val="P.1.1 OUCL"/>
      <sheetName val="P.2 Lead - Accrued Exp"/>
      <sheetName val="P.3 Lead - Employees' Benefit"/>
      <sheetName val="P.3.1 Movement PSAK 24"/>
      <sheetName val="P.3.2 Recon Actuary"/>
      <sheetName val="P.3.3 Individual PVO"/>
      <sheetName val="T Lead - SHE"/>
      <sheetName val="T.1 Recon RE"/>
      <sheetName val="TT Capital Conf."/>
      <sheetName val="FIXED FLOAT"/>
      <sheetName val="11493-FIX"/>
      <sheetName val="11499"/>
      <sheetName val="TRAV ADV"/>
      <sheetName val="OTHER ADV"/>
      <sheetName val="PREPAID EXP"/>
      <sheetName val="INSC EXP"/>
      <sheetName val="CURRENT LIAB"/>
      <sheetName val="TOP F-123 (2)"/>
      <sheetName val="F-123"/>
      <sheetName val="TOP F-123"/>
      <sheetName val="Tab DPA"/>
      <sheetName val="Calc (Awal)"/>
      <sheetName val="AFTER 55"/>
      <sheetName val="VESTED"/>
      <sheetName val="DBvsLL(V)"/>
      <sheetName val="C-trans"/>
      <sheetName val="DBvsLL(T)"/>
      <sheetName val="DCvsLL(V)"/>
      <sheetName val="DCvsLL(T)"/>
      <sheetName val="DBvsLL(T) (2)"/>
      <sheetName val="List_DPvsLL (2)"/>
      <sheetName val="T Mortalita"/>
      <sheetName val="Fyos&lt;1"/>
      <sheetName val="Recap55"/>
      <sheetName val="List_13"/>
      <sheetName val="T LL"/>
      <sheetName val="List_DPvsLL"/>
      <sheetName val="List_indDP"/>
      <sheetName val="ProjBen"/>
      <sheetName val="T1_ValPF"/>
      <sheetName val="T_Pelu"/>
      <sheetName val="Tab_k150"/>
      <sheetName val="C-vested"/>
      <sheetName val="T1_Val150"/>
      <sheetName val="T2_Val150"/>
      <sheetName val="Tab_Ann"/>
      <sheetName val="T2_ValPF"/>
      <sheetName val="SummRecX55"/>
      <sheetName val="SummRec55"/>
      <sheetName val="Tab_Iuran"/>
      <sheetName val="OPSEN"/>
      <sheetName val="KONS DIT HULU"/>
      <sheetName val="KONS BID P"/>
      <sheetName val="KONS BID P_N"/>
      <sheetName val="DIT HILIR"/>
      <sheetName val="RANTAU"/>
      <sheetName val="PRABUMULIH"/>
      <sheetName val="KR_AMPEL"/>
      <sheetName val="CEPU"/>
      <sheetName val="SANGATA_BUNYU"/>
      <sheetName val="KAMOJANG"/>
      <sheetName val="SIBAYAK"/>
      <sheetName val="KP_DIT_HULU"/>
      <sheetName val="UP 1 BRANDAN"/>
      <sheetName val="UP II DUMAI"/>
      <sheetName val="UP III PLAJU"/>
      <sheetName val="UP IV CILACAP"/>
      <sheetName val="UP V BALIKPAPAN"/>
      <sheetName val="UP VI BALONGAN"/>
      <sheetName val="UP VII KASIM"/>
      <sheetName val="KPC"/>
      <sheetName val="Giro"/>
      <sheetName val="SSP SPT 21 26"/>
      <sheetName val="SSP SPT 42"/>
      <sheetName val="SSP SPT 23 26"/>
      <sheetName val="POT 23 26"/>
      <sheetName val="DBP"/>
      <sheetName val="DBP2"/>
      <sheetName val="DBP3"/>
      <sheetName val="BP23"/>
      <sheetName val="BP23 (2)"/>
      <sheetName val="SSP SPT 22"/>
      <sheetName val="POT 42"/>
      <sheetName val="SSP SPT 25"/>
      <sheetName val="III"/>
      <sheetName val="IV"/>
      <sheetName val="V"/>
      <sheetName val="VI"/>
      <sheetName val="2A"/>
      <sheetName val="3A"/>
      <sheetName val="5A"/>
      <sheetName val="7A"/>
      <sheetName val="III.1"/>
      <sheetName val="III.2"/>
      <sheetName val="C10a"/>
      <sheetName val="C10c"/>
      <sheetName val="CGS"/>
      <sheetName val="MKT"/>
      <sheetName val="GA"/>
      <sheetName val="OTH"/>
      <sheetName val="Pos"/>
      <sheetName val="WPL "/>
      <sheetName val="U1 Sales"/>
      <sheetName val="U-1.1"/>
      <sheetName val="U-1.2"/>
      <sheetName val="Sales Cut-Off"/>
      <sheetName val="U2 COGS"/>
      <sheetName val="U-2.1"/>
      <sheetName val="U-2.2"/>
      <sheetName val="U-2.3"/>
      <sheetName val="U-2.4"/>
      <sheetName val="U-2.5"/>
      <sheetName val="U-2.6"/>
      <sheetName val="U-2.7"/>
      <sheetName val="U3.1 Selling expenses"/>
      <sheetName val="U-3.1.1"/>
      <sheetName val="U3.2 G&amp;A expenses"/>
      <sheetName val="U4 Memo"/>
      <sheetName val="U-4.2 forex Pending"/>
      <sheetName val="JV"/>
      <sheetName val="Summary recon sd Nov 09"/>
      <sheetName val="Detail recon sd Nov 09"/>
      <sheetName val="Summary Jan-Nov 09"/>
      <sheetName val="Summary Jan-Des 09 "/>
      <sheetName val="MRT"/>
      <sheetName val="SAP USD - New"/>
      <sheetName val="WHT (PPh23) Monthly"/>
      <sheetName val="SAP IDR-New"/>
      <sheetName val="PPn Monthly"/>
      <sheetName val="whtax31des09"/>
      <sheetName val="SAP (USD)"/>
      <sheetName val="SAP (IDR)"/>
      <sheetName val="Intercoy"/>
      <sheetName val="CAJE CRJE"/>
      <sheetName val="CF 09"/>
      <sheetName val="Direct CF'09 "/>
      <sheetName val="Direct CF'08"/>
      <sheetName val="A4 Dec 2010"/>
      <sheetName val="C_1"/>
      <sheetName val="C_2"/>
      <sheetName val="C_3"/>
      <sheetName val="Corp_new"/>
      <sheetName val="DIT_FA"/>
      <sheetName val="VA_1"/>
      <sheetName val="VA_2"/>
      <sheetName val="VA_3"/>
      <sheetName val="VC_1"/>
      <sheetName val="VC_2"/>
      <sheetName val="VC_3"/>
      <sheetName val="TB201012"/>
      <sheetName val="TB201009"/>
      <sheetName val="Audited Balance 2008 - 2009"/>
      <sheetName val="TB YTD 3rd Closing"/>
      <sheetName val="TB After 2nd Draft"/>
      <sheetName val="Notes Reclassification "/>
      <sheetName val="Reclassification of Accounts"/>
      <sheetName val="For Reporting Purposes"/>
      <sheetName val="Rekonsiliasi Fiskal new TB"/>
      <sheetName val="P-1-1"/>
      <sheetName val="P-1-2"/>
      <sheetName val="P-1-3"/>
      <sheetName val="P-1-4"/>
      <sheetName val="P-1.4.2"/>
      <sheetName val="P-1.4.3"/>
      <sheetName val="P-1-5"/>
      <sheetName val="P-1.5.2 Attch A."/>
      <sheetName val="P-1.5.2 Attch B"/>
      <sheetName val="P-1.5.3 &amp; 1.6.3"/>
      <sheetName val="P-1-6"/>
      <sheetName val="Diff"/>
      <sheetName val="Pred Test"/>
      <sheetName val="P-1.6.2"/>
      <sheetName val="Calc Prov"/>
      <sheetName val="P-1-7"/>
      <sheetName val="Mekanisme Jurnal Accrued"/>
      <sheetName val="movement awal"/>
      <sheetName val="P-1-8"/>
      <sheetName val="E-4 AFDA"/>
      <sheetName val="E-5"/>
      <sheetName val="E-6 Aging"/>
      <sheetName val="E-7 Subs."/>
      <sheetName val="E-7.1"/>
      <sheetName val="E-8"/>
      <sheetName val="E (2)"/>
      <sheetName val="G-1 Lead"/>
      <sheetName val="G-Nature"/>
      <sheetName val="G-1.2"/>
      <sheetName val="G-1.4"/>
      <sheetName val="G-1.5"/>
      <sheetName val="G-1.5.1"/>
      <sheetName val="Comparison with TMT Group"/>
      <sheetName val="G-1.6"/>
      <sheetName val="CF Non Cash Activity"/>
      <sheetName val="DIT_BS"/>
      <sheetName val="DIT_PL 30_"/>
      <sheetName val="DIT_BS 30_"/>
      <sheetName val="CF 08"/>
      <sheetName val="PY PAJE PRJE"/>
      <sheetName val="J_1"/>
      <sheetName val="N_2"/>
      <sheetName val="Q_1"/>
      <sheetName val="Q_2"/>
      <sheetName val="U_2_2 "/>
      <sheetName val="S_1 CK"/>
      <sheetName val="U_1"/>
      <sheetName val="U_2_1"/>
      <sheetName val="U_2_3"/>
      <sheetName val="U_3_1"/>
      <sheetName val="U_3_2"/>
      <sheetName val="U_4"/>
      <sheetName val="Due to Tax Rate"/>
      <sheetName val="DIT-FA"/>
      <sheetName val="DTA _WP"/>
      <sheetName val="For Rep Let "/>
      <sheetName val="Due to Tax Rate (2)"/>
      <sheetName val="DIT - EY BS 25%"/>
      <sheetName val="Rekonsiliasi Fiskal old"/>
      <sheetName val="TB 2009_Old"/>
      <sheetName val="TE"/>
      <sheetName val="A4-2002"/>
      <sheetName val="CF-2002"/>
      <sheetName val="CF supp-2002"/>
      <sheetName val="CF supp"/>
      <sheetName val="T-Acc"/>
      <sheetName val="LCM "/>
      <sheetName val="G2"/>
      <sheetName val="G3"/>
      <sheetName val="DTA"/>
      <sheetName val="Kdetail"/>
      <sheetName val="Sale-Leaseback (2)"/>
      <sheetName val="O-1-1"/>
      <sheetName val="O-1-2"/>
      <sheetName val="O-1-3"/>
      <sheetName val="O-1-4"/>
      <sheetName val="V1"/>
      <sheetName val="U-1 (2)"/>
      <sheetName val="quantity-sales"/>
      <sheetName val="GPA "/>
      <sheetName val="U-1 Analysis"/>
      <sheetName val="xport-cut"/>
      <sheetName val="local-cut (2)"/>
      <sheetName val="U-2 "/>
      <sheetName val="Costing-Test"/>
      <sheetName val="quantity-COGS"/>
      <sheetName val="purchase-cutoff"/>
      <sheetName val="U-3 (2)"/>
      <sheetName val="U-4 (2)"/>
      <sheetName val="U-5 (2)"/>
      <sheetName val="U-5-1"/>
      <sheetName val="i test"/>
      <sheetName val="Tax Rec"/>
      <sheetName val="NDE-i"/>
      <sheetName val="PPE-fis"/>
      <sheetName val="lease-forex"/>
      <sheetName val="FSC- Lease Rec"/>
      <sheetName val="monetary"/>
      <sheetName val="FPR"/>
      <sheetName val="PTTU P &amp; L 2002"/>
      <sheetName val="APX. 1 &amp; 5"/>
      <sheetName val="APX. 2 &amp; 3"/>
      <sheetName val="APX. 4"/>
      <sheetName val="APX. 6"/>
      <sheetName val="APX. 6 Addition (Audit)"/>
      <sheetName val="APX. 7"/>
      <sheetName val="APX. 8"/>
      <sheetName val="APX. 9"/>
      <sheetName val="APX.9 (Audit)"/>
      <sheetName val="APX. 10"/>
      <sheetName val="APX. 11"/>
      <sheetName val="APX. 12"/>
      <sheetName val="APX. 13"/>
      <sheetName val="APX. 14"/>
      <sheetName val="APX. 15"/>
      <sheetName val="APX. 16"/>
      <sheetName val="APX. 17"/>
      <sheetName val="PPH21_Cal"/>
      <sheetName val="Equal"/>
      <sheetName val="Equal For Tax"/>
      <sheetName val="Rekap SPT_Per Des Ok"/>
      <sheetName val="1721 KIP"/>
      <sheetName val="1721 TED"/>
      <sheetName val="1721 BHI"/>
      <sheetName val="1721 SGT"/>
      <sheetName val="1721 SMD"/>
      <sheetName val="BenefitHouse"/>
      <sheetName val="BenefitHouse_new"/>
      <sheetName val=" K-1 PPE reporting "/>
      <sheetName val="asset dec'09 rEV2"/>
      <sheetName val="Asset Transaction09"/>
      <sheetName val="List by classs"/>
      <sheetName val="asset transaction08"/>
      <sheetName val="asset depreciation08"/>
      <sheetName val="tb08.02.02.09"/>
      <sheetName val="Asset sales"/>
      <sheetName val="Useful life"/>
      <sheetName val="111121105"/>
      <sheetName val="K&amp;B"/>
      <sheetName val="PHI"/>
      <sheetName val="PMHD"/>
      <sheetName val="INTRA"/>
      <sheetName val="CAD PIUT"/>
      <sheetName val="BANK-INTRANSIT"/>
      <sheetName val="AR-INTRANSIT"/>
      <sheetName val="AUP"/>
      <sheetName val="TOP20"/>
      <sheetName val="JOURNAL-BDM"/>
      <sheetName val="Cisco"/>
      <sheetName val="Tax (2)"/>
      <sheetName val="Reklase"/>
      <sheetName val="WLS"/>
      <sheetName val="trf gl"/>
      <sheetName val="Sheet1 (4)"/>
      <sheetName val="Deposit POS"/>
      <sheetName val="212400100"/>
      <sheetName val="Sheet1 (3)"/>
      <sheetName val="CRITERIA2"/>
      <sheetName val="Land Not Used-print"/>
      <sheetName val="Land Not Used"/>
      <sheetName val="HQ"/>
      <sheetName val="SUM-NAT"/>
      <sheetName val="Asset disposal"/>
      <sheetName val="Detail-SAP"/>
      <sheetName val="Summary (2)"/>
      <sheetName val="PPH GB"/>
      <sheetName val="Trf-SAP-GL"/>
      <sheetName val="Trf-SAP-PCA"/>
      <sheetName val="By Month"/>
      <sheetName val="List-Mei"/>
      <sheetName val="List-Juni"/>
      <sheetName val="115100100-SBI Juni"/>
      <sheetName val="trend"/>
      <sheetName val="J-Blk"/>
      <sheetName val="DIA"/>
      <sheetName val="PST"/>
      <sheetName val="PKU"/>
      <sheetName val="LPG"/>
      <sheetName val="INV (2)"/>
      <sheetName val="KEND (2)"/>
      <sheetName val="jnrl reverse"/>
      <sheetName val="Depr-Inv"/>
      <sheetName val="Depr-Kend"/>
      <sheetName val="Depr-Bgn"/>
      <sheetName val="Jnrl Reklase"/>
      <sheetName val="Rev-ADP"/>
      <sheetName val="ACL"/>
      <sheetName val="BTR"/>
      <sheetName val="PTK"/>
      <sheetName val="Var-Des'04"/>
      <sheetName val="Audit Adj'04"/>
      <sheetName val="FA Fiscal"/>
      <sheetName val="Tax Comp"/>
      <sheetName val="Detail DTA"/>
      <sheetName val="to FS"/>
      <sheetName val="PAJE-RJE"/>
      <sheetName val="CAJE-RJE"/>
      <sheetName val="CF Package Jun10"/>
      <sheetName val="CF report"/>
      <sheetName val="Tax Comp Juni 2010"/>
      <sheetName val="Flow Loan"/>
      <sheetName val="VA-1(DL)"/>
      <sheetName val="VA-2(FOH)"/>
      <sheetName val="VC_Opex"/>
      <sheetName val="COGS_PBC"/>
      <sheetName val="TB as of 30.06.2010"/>
      <sheetName val="Tax21 (O-1)"/>
      <sheetName val="Tax23 (O-2)"/>
      <sheetName val="Tax25 (O-3)"/>
      <sheetName val="O-4 VAT"/>
      <sheetName val="O-4.1VAT Recon"/>
      <sheetName val="O-5 Tax 23 Prepaid"/>
      <sheetName val="BS+PL"/>
      <sheetName val="Trf-SAP"/>
      <sheetName val="PCA-SBG"/>
      <sheetName val="Reklase Intra"/>
      <sheetName val="TB Dec printed  29-02-08"/>
      <sheetName val="AssetDisp.Fiscal"/>
      <sheetName val="Sum_AssetDisp"/>
      <sheetName val="AssetDispComm"/>
      <sheetName val="Tetap&amp;Waktu"/>
      <sheetName val="TB2010"/>
      <sheetName val="Provisi"/>
      <sheetName val="Forex Leasing"/>
      <sheetName val="Leasing 2010 USD"/>
      <sheetName val="EmpHouseRent"/>
      <sheetName val="PPh25Prepaid_2010"/>
      <sheetName val="Asset Fiscal"/>
      <sheetName val="RekonPPh21"/>
      <sheetName val="Flow of COGS"/>
      <sheetName val="Company"/>
      <sheetName val="Detail Nov 09"/>
      <sheetName val="Asset data"/>
      <sheetName val="Dep1012"/>
      <sheetName val="Bal2010"/>
      <sheetName val="Sheet1 (5)"/>
      <sheetName val="Lease2009"/>
      <sheetName val="Dtl2009"/>
      <sheetName val="Dtl2010"/>
      <sheetName val="Dep2010"/>
      <sheetName val="Bal Dec 2010"/>
      <sheetName val="Dep10-12"/>
      <sheetName val="Sep2010"/>
      <sheetName val="Asset Acq Nov 2010"/>
      <sheetName val="asset trransfer"/>
      <sheetName val="PM-PL"/>
      <sheetName val="Reports"/>
      <sheetName val="SK HTM"/>
      <sheetName val="TLKM-J"/>
      <sheetName val="N-TLKM"/>
      <sheetName val="Table Array"/>
      <sheetName val="Links"/>
      <sheetName val="TU By Div (2)"/>
      <sheetName val="detail pph from tu"/>
      <sheetName val="INC"/>
      <sheetName val="MED"/>
      <sheetName val="ENT"/>
      <sheetName val="CUST"/>
      <sheetName val="Sum_1211120_30 &amp; 60"/>
      <sheetName val="1211120-Query"/>
      <sheetName val="1211130-Query"/>
      <sheetName val="1211160-Query"/>
      <sheetName val="Details GR_1211120,30 &amp; 60 "/>
      <sheetName val="7411230"/>
      <sheetName val="7411231"/>
      <sheetName val="7411240"/>
      <sheetName val="7411242"/>
      <sheetName val="7411242-GL"/>
      <sheetName val="7411250"/>
      <sheetName val="7411260"/>
      <sheetName val="7411260-GL"/>
      <sheetName val="7411268"/>
      <sheetName val="7411268-GL"/>
      <sheetName val="Detail Direct PO_ZSSBPOHIST (2)"/>
      <sheetName val="Sum_Direct Purchase"/>
      <sheetName val="Detail Direct PO_ZSSBPOHISTORY "/>
      <sheetName val="Tax Comp 2010"/>
      <sheetName val="TB_Periode14"/>
      <sheetName val="cashflow Package_2010"/>
      <sheetName val="Direct CF_reporting"/>
      <sheetName val="LR Fiskal"/>
      <sheetName val="Rekon Fiscal"/>
      <sheetName val="CAJE-CRJE"/>
      <sheetName val="FA Fiskal"/>
      <sheetName val="List FA-Fis"/>
      <sheetName val="FA-Kom'04 (2)"/>
      <sheetName val="Addition FA"/>
      <sheetName val="FA Mutation"/>
      <sheetName val="CAJE and CRJE"/>
      <sheetName val="C "/>
      <sheetName val="I.1 AR"/>
      <sheetName val="I.2 AP"/>
      <sheetName val="K "/>
      <sheetName val="O.1 Prepaid"/>
      <sheetName val="O.2 Payable"/>
      <sheetName val="Point To Do SBY"/>
      <sheetName val="R.1 RECON FISCAL"/>
      <sheetName val="R.1 Def. Tax"/>
      <sheetName val="R.1.1 N.D.E"/>
      <sheetName val="Rental"/>
      <sheetName val="R.1.2 Interest Inc."/>
      <sheetName val="R.1.3 Vehicle depre."/>
      <sheetName val="R.1.4 Depreciation"/>
      <sheetName val="R.1.7 Leasing"/>
      <sheetName val="R.1.8 Disposal FA"/>
      <sheetName val="R.1.6 Amort."/>
      <sheetName val="R.1.5 Real Bad Stock"/>
      <sheetName val="LESIND"/>
      <sheetName val="RKIN"/>
      <sheetName val="SSM"/>
      <sheetName val="UA Jul - Oct"/>
      <sheetName val="Summary diff ARE"/>
      <sheetName val="Sum All"/>
      <sheetName val="IND"/>
      <sheetName val="BPW-Europe"/>
      <sheetName val="SING"/>
      <sheetName val="SRI L"/>
      <sheetName val="CBD"/>
      <sheetName val="MALE"/>
      <sheetName val="VIET"/>
      <sheetName val="Thai"/>
      <sheetName val="BPWI"/>
      <sheetName val="Main table"/>
      <sheetName val="Expats' Rental"/>
      <sheetName val="Booked Rentals"/>
      <sheetName val="Accrued Rentals"/>
      <sheetName val="SALESJAN'03"/>
      <sheetName val="SALESFEB'03"/>
      <sheetName val="SALESMRT'03"/>
      <sheetName val="SALESAPR'03"/>
      <sheetName val="SALESMEI'03"/>
      <sheetName val="SALESJUNI'03"/>
      <sheetName val="SALESJULI'03"/>
      <sheetName val="SALESAGT'03"/>
      <sheetName val="SALESSEP'03"/>
      <sheetName val="SALESOKT'03"/>
      <sheetName val="SALESNOP'03"/>
      <sheetName val="SALESDES'03"/>
      <sheetName val="printCDV"/>
      <sheetName val="LIST "/>
      <sheetName val="Pending Item"/>
      <sheetName val="BSPL Komersial"/>
      <sheetName val="AR PL"/>
      <sheetName val="Analytical Expl"/>
      <sheetName val="Fixed Assets Fiscal 2004"/>
      <sheetName val="PAJE-04"/>
      <sheetName val="PRJE-04"/>
      <sheetName val="CAJE(CRJE)-04"/>
      <sheetName val="E-3.Aging"/>
      <sheetName val="E-4.Analisa Aging"/>
      <sheetName val="E-5.Aging Afiliasi"/>
      <sheetName val="E-6.AR TO"/>
      <sheetName val="E-7"/>
      <sheetName val="Pallet dll"/>
      <sheetName val="Asuransi G-2.1.1"/>
      <sheetName val="G-2.1.2"/>
      <sheetName val="G-2.2"/>
      <sheetName val="K-1.FA Movement"/>
      <sheetName val="K-2.FA Addition"/>
      <sheetName val="K-3.Predict.Test"/>
      <sheetName val="K-4.FA Register"/>
      <sheetName val="N-Subs Paym"/>
      <sheetName val="Q-1.Loan Mov."/>
      <sheetName val="Q-2.Loan Schedule"/>
      <sheetName val="U-1a"/>
      <sheetName val="U-1.2.Margin Analysis"/>
      <sheetName val="Vouching Biaya"/>
      <sheetName val="PL-fis"/>
      <sheetName val="BS-fis"/>
      <sheetName val="WBS-WPL"/>
      <sheetName val="PM and TE"/>
      <sheetName val="I.S. Fiscal"/>
      <sheetName val="Rest. 02"/>
      <sheetName val="PAJE(PRJE)03"/>
      <sheetName val="Cash Flow 2004"/>
      <sheetName val="G-2.1"/>
      <sheetName val="FA Register (K.1)"/>
      <sheetName val="Vouch Phase II (K.2)"/>
      <sheetName val="FA Fiscal (K.3)"/>
      <sheetName val="Ageing AP(N-1.1)"/>
      <sheetName val="Subs Payment AP(N-1.2)"/>
      <sheetName val="Att. O-2"/>
      <sheetName val="O-5"/>
      <sheetName val="Q-1.1"/>
      <sheetName val="Q-1.2"/>
      <sheetName val="Q-1.3"/>
      <sheetName val="(Bank Loan Mutation)Q-1.4"/>
      <sheetName val="R-1"/>
      <sheetName val="R-2a"/>
      <sheetName val="JAMSOSTEK(R-2b)"/>
      <sheetName val="Pensiun fund(R-2c)"/>
      <sheetName val="U-1.3"/>
      <sheetName val="U-2.1(payroll)"/>
      <sheetName val="U-4a"/>
      <sheetName val="CAJE Fathun"/>
      <sheetName val="CAJEAR-Deny"/>
      <sheetName val="PPN OUT"/>
      <sheetName val="PPN OUT1"/>
      <sheetName val="PPN OUT2"/>
      <sheetName val="CN1"/>
      <sheetName val="CN2"/>
      <sheetName val="NO FAKTUR"/>
      <sheetName val="NPWP"/>
      <sheetName val="Product"/>
      <sheetName val="SRYDNCN"/>
      <sheetName val="List Inv"/>
      <sheetName val="1.Ageing AR"/>
      <sheetName val="2.1410"/>
      <sheetName val="3.1490"/>
      <sheetName val="4.1550-WIP"/>
      <sheetName val="5.(Art-23)"/>
      <sheetName val="6.(VAT-in)"/>
      <sheetName val="7.1.1830"/>
      <sheetName val="7.2.1831"/>
      <sheetName val="7.3.1832"/>
      <sheetName val="7.4.1860"/>
      <sheetName val="7.5.1861"/>
      <sheetName val="7.6.1870"/>
      <sheetName val="7.7.1880"/>
      <sheetName val="7.8.1881"/>
      <sheetName val="8.1420"/>
      <sheetName val="9.AP-ageing"/>
      <sheetName val="10.Loan GAC"/>
      <sheetName val="11a.2369"/>
      <sheetName val="11b.2302"/>
      <sheetName val="12.Revenue"/>
      <sheetName val="13.JobCost"/>
      <sheetName val="Ageing AR"/>
      <sheetName val="J (1420-Deposit)"/>
      <sheetName val="J (1490-Other AR)"/>
      <sheetName val="1881"/>
      <sheetName val="G-1.1(Art-23)"/>
      <sheetName val="G-1.2(VAT-in)"/>
      <sheetName val="1550-WIP"/>
      <sheetName val="2302.Accrued Tax"/>
      <sheetName val="2369.Accrued exp"/>
      <sheetName val="TICK MARK"/>
      <sheetName val="WB1"/>
      <sheetName val="Prep exp. 2003"/>
      <sheetName val="NN1"/>
      <sheetName val="AP Cut off"/>
      <sheetName val="O 1 "/>
      <sheetName val="O3"/>
      <sheetName val="R Lead"/>
      <sheetName val="R2"/>
      <sheetName val="T 1"/>
      <sheetName val="T 2"/>
      <sheetName val="JAMSOSTEK"/>
      <sheetName val="Pensiun fund"/>
      <sheetName val="Interest Income details"/>
      <sheetName val="Associates"/>
      <sheetName val="BOM"/>
      <sheetName val="BOM USD"/>
      <sheetName val="Assc bu"/>
      <sheetName val="C. Lead"/>
      <sheetName val="C.1 Cash &amp; Bank"/>
      <sheetName val="C.2 Cash Clearing"/>
      <sheetName val="CC.Confirmation Control"/>
      <sheetName val="Payroll"/>
      <sheetName val="Address"/>
      <sheetName val="PPh23"/>
      <sheetName val="BP 04"/>
      <sheetName val="23 Summary"/>
      <sheetName val="PPh26"/>
      <sheetName val="26 Summary"/>
      <sheetName val="SEWA TB"/>
      <sheetName val="Pvt"/>
      <sheetName val="Vat GL"/>
      <sheetName val="Prepaid GL"/>
      <sheetName val="Sales GL"/>
      <sheetName val="Pvt Rev"/>
      <sheetName val="GL Rev Nov"/>
      <sheetName val="Credit"/>
      <sheetName val="Subsequent 2005"/>
      <sheetName val="SAP Running Repair - Swakelola"/>
      <sheetName val="Anggaran 2006"/>
      <sheetName val="Movement 2006"/>
      <sheetName val="Rekap Running 2006"/>
      <sheetName val="Kartu Anggaran 2005"/>
      <sheetName val="Rekap Budget 2006 to be vouched"/>
      <sheetName val="data request SAP Running 2006"/>
      <sheetName val="SAP Running Repair"/>
      <sheetName val="COST N SUM"/>
      <sheetName val="Hasil Vouching"/>
      <sheetName val="WP-Panu'02"/>
      <sheetName val="inven"/>
      <sheetName val="Neraca 1"/>
      <sheetName val="Neraca 2"/>
      <sheetName val="Neraca per book"/>
      <sheetName val="P&amp;L per book"/>
      <sheetName val="P&amp;L detail per book"/>
      <sheetName val="Neraca detail per book"/>
      <sheetName val="Lain-lain detail per book"/>
      <sheetName val="XXXXXXXXXXX"/>
      <sheetName val="IS-USD"/>
      <sheetName val="IS-RP"/>
      <sheetName val="IS-USD Budget"/>
      <sheetName val="IS-USD Budget (Chart)"/>
      <sheetName val="IS-USD Budget (Chart) (2)"/>
      <sheetName val="IS-RP Budget"/>
      <sheetName val="IS-RP Budget (Chart)"/>
      <sheetName val="IS-RP Budget (Chart) (2)"/>
      <sheetName val="0702 - Backup IS Rp"/>
      <sheetName val="BS-RP"/>
      <sheetName val="CadUU13"/>
      <sheetName val="Distribusi"/>
      <sheetName val="PPIP"/>
      <sheetName val="Fak UU13"/>
      <sheetName val="Tabel Rek Ind"/>
      <sheetName val="Tabel Rek Ing"/>
      <sheetName val="Mort"/>
      <sheetName val="Dapes"/>
      <sheetName val="Rkn Bdn GSL 08"/>
      <sheetName val="E-1-1"/>
      <sheetName val="Detail WBS - WPL"/>
      <sheetName val=" Work Program"/>
      <sheetName val="C Cash in Bank"/>
      <sheetName val="C.6 Cut Off Cash"/>
      <sheetName val="Cut Off Cash"/>
      <sheetName val="Rekap FA kom (K-1)"/>
      <sheetName val="Tnh Bgn (K-1.1)"/>
      <sheetName val="Kend (K-1.2)"/>
      <sheetName val="Inv (K-1.3)"/>
      <sheetName val="ABJ (K-1.4)"/>
      <sheetName val="Penjualan (K-1.5)"/>
      <sheetName val="Rekap FA fis (K-2)"/>
      <sheetName val="Bgn (K-2.5)"/>
      <sheetName val="Kend (K-2.1)"/>
      <sheetName val="89-94 (K-2.1.1)"/>
      <sheetName val="95-00 (K-2.1.2)"/>
      <sheetName val="01-03 (K-2.1.3)"/>
      <sheetName val="BOKDR-04 (K-2.1.4)"/>
      <sheetName val="Inv (K-2.2)"/>
      <sheetName val="Inv HO (K-2.2.1)"/>
      <sheetName val="Inv BO (K-2.2.2)"/>
      <sheetName val="Inv 89-94 (K-2.2.3)"/>
      <sheetName val="ABJ fis (K-2.3)"/>
      <sheetName val="Penjualan (K-2.4)"/>
      <sheetName val="GL Ytd 05"/>
      <sheetName val="ADMIN"/>
      <sheetName val="2h"/>
      <sheetName val="USD"/>
      <sheetName val="Top10-USD"/>
      <sheetName val="Top10-LC"/>
      <sheetName val="P-L Qtr"/>
      <sheetName val="KEY"/>
      <sheetName val="BSH (2)"/>
      <sheetName val="BSH"/>
      <sheetName val="BS final"/>
      <sheetName val="fiscal pl"/>
      <sheetName val="WPComSummary"/>
      <sheetName val="RecPAybreport"/>
      <sheetName val="Others"/>
      <sheetName val="op.exp"/>
      <sheetName val="Rec&amp;Payb-net"/>
      <sheetName val="Accruals"/>
      <sheetName val="SPT Masa_4(2) "/>
      <sheetName val="DBP_4(2)T&amp;B"/>
      <sheetName val="BP_4(2)T&amp;B "/>
      <sheetName val="SPT Masa"/>
      <sheetName val="DBP1"/>
      <sheetName val="DBP4"/>
      <sheetName val="DBP5"/>
      <sheetName val="DBP6"/>
      <sheetName val="DBP7"/>
      <sheetName val="DBP8"/>
      <sheetName val="DBP9"/>
      <sheetName val="Bukti Potong"/>
      <sheetName val="DPP"/>
      <sheetName val="GL 05"/>
      <sheetName val="BP 05"/>
      <sheetName val="Worksheet_03"/>
      <sheetName val="WP-SP-04"/>
      <sheetName val="CRJE-04"/>
      <sheetName val="G-3.1"/>
      <sheetName val="FA Reg"/>
      <sheetName val="Att N-1"/>
      <sheetName val="Deferred Tax"/>
      <sheetName val="Revenue cut-off"/>
      <sheetName val="XX"/>
      <sheetName val="Perhitungan def. tax"/>
      <sheetName val="WP_SP_04"/>
      <sheetName val="Memo BS Sby&amp; G&amp;U"/>
      <sheetName val="Memo Uang Muka"/>
      <sheetName val="REKAP Ptgngjwbn BS"/>
      <sheetName val="Vouch BS"/>
      <sheetName val="25 ND aja"/>
      <sheetName val="Memo Affiliasi"/>
      <sheetName val="ia"/>
      <sheetName val="I "/>
      <sheetName val="memo Jaminan UM"/>
      <sheetName val="memo gENERAL&amp; Poijt TO dO"/>
      <sheetName val="100000000"/>
      <sheetName val="Predictive Depreciation Expense"/>
      <sheetName val="K-Mutation"/>
      <sheetName val="Fixed Assets Fiscal FY 2003"/>
      <sheetName val="Fixed Assets Fiscal-master"/>
      <sheetName val="Predict.Insurance Exp &amp; Assets"/>
      <sheetName val="Predict.Rental Exp &amp; Assets"/>
      <sheetName val="Predict.Office Exp &amp; Assets"/>
      <sheetName val="Handling"/>
      <sheetName val="List AP"/>
      <sheetName val="Pre. exp_TO G 1-3"/>
      <sheetName val="I baru"/>
      <sheetName val="fa_fiskal"/>
      <sheetName val="PAJE-PRJE-CAJE"/>
      <sheetName val="P&amp;LFromSUN"/>
      <sheetName val="P&amp;LCalculation"/>
      <sheetName val="J001"/>
      <sheetName val="EXPLJ102"/>
      <sheetName val="CSDTYTD"/>
      <sheetName val="Ls_AgXLB_WorkbookFile"/>
      <sheetName val="TB98_oct99_sap99_WPL"/>
      <sheetName val="TB98,oct99&amp;sap99-WPL"/>
      <sheetName val="PL98"/>
      <sheetName val="Neraca 31 Des 2007"/>
      <sheetName val="JU"/>
      <sheetName val="K-Memo"/>
      <sheetName val="K-Flow"/>
      <sheetName val="FA Addition"/>
      <sheetName val="K-1 Land"/>
      <sheetName val="K-2 CIP"/>
      <sheetName val="K-3 140,150,151 Motor veh own"/>
      <sheetName val="K-4 160 Computer"/>
      <sheetName val="K-5 170 &amp; 180 Office &amp; Equip"/>
      <sheetName val="K-6 Plant &amp; equip"/>
      <sheetName val="K-7 vehicle leased"/>
      <sheetName val="K-8 110 Plant &amp; equip"/>
      <sheetName val=" FA Sample"/>
      <sheetName val="Ref- Curr. code"/>
      <sheetName val="worksheet DBP updated march16"/>
      <sheetName val="CODE,NAME"/>
      <sheetName val="description"/>
      <sheetName val="Marshal -1"/>
      <sheetName val="ING Basis"/>
      <sheetName val="TB 2006"/>
      <sheetName val="Shunde"/>
      <sheetName val="KNIT"/>
      <sheetName val="SCORE_RC_Code"/>
      <sheetName val="K.3.3"/>
      <sheetName val="OFFICE"/>
      <sheetName val="BUT-1"/>
      <sheetName val="HEX-A"/>
      <sheetName val="HEX-E"/>
      <sheetName val="I-BUT"/>
      <sheetName val="RD I-BUT"/>
      <sheetName val="Exc. Rate"/>
      <sheetName val="Order_Nov_w45"/>
      <sheetName val="RWP 33"/>
      <sheetName val="TAX LIST"/>
      <sheetName val="Journal Template"/>
      <sheetName val="A.4. Trial Balance"/>
      <sheetName val="A.4.1 AKTIVA"/>
      <sheetName val="A.4.2 PASIVA"/>
      <sheetName val="A.4.3 P&amp;L"/>
      <sheetName val=" CAJE"/>
      <sheetName val="C.1 - C-4 Bank Recons"/>
      <sheetName val="C.5 Deposit on call"/>
      <sheetName val="C.6 Bank CO"/>
      <sheetName val="CC. BAnk Confirmation Control"/>
      <sheetName val="E. Lead"/>
      <sheetName val="E-1. Reval Forex"/>
      <sheetName val="E.1.1 SUMMARY  Aging AR"/>
      <sheetName val="E-1.1.1 AGING AR"/>
      <sheetName val="E-2 Mutation Of AR_2"/>
      <sheetName val="E-3 subsequent"/>
      <sheetName val="E-4.SUMARY ROLL FRWRD AR"/>
      <sheetName val="E4.1.PERTAMINA"/>
      <sheetName val="E- 4.2 SCU"/>
      <sheetName val="E-4.3ELMIK"/>
      <sheetName val="E-4.4 EWS"/>
      <sheetName val="E-4.5MDM"/>
      <sheetName val="E-4.6ANADARCO"/>
      <sheetName val="EE. Confirmation control"/>
      <sheetName val="G-1.1 Adv Project - Intrcm"/>
      <sheetName val=" G-1.2 Detail Adv Employee"/>
      <sheetName val="G-1.3AGING ADVANCE"/>
      <sheetName val="G-1.4 Subsequent ADV_EMPY"/>
      <sheetName val=" G-1.5Subsequent ADV_INTCM"/>
      <sheetName val="G-2.1Art 22"/>
      <sheetName val="G2.2Prepaid 23"/>
      <sheetName val="G-2.3Prepaid 25"/>
      <sheetName val="G-2.4PPN"/>
      <sheetName val="K-1 Mutasi "/>
      <sheetName val="K-1.1 Detail Acquisition"/>
      <sheetName val="K-1.1.1 detail FA"/>
      <sheetName val="L. Deferred Tax"/>
      <sheetName val="L.1 PPH_BADAN"/>
      <sheetName val="L-1.1 Rincian_Koreksi_Fiscal"/>
      <sheetName val="N. Lead"/>
      <sheetName val="N.1PRHTNGAN AP-KURS DEC 29,2006"/>
      <sheetName val="N.1.1 SUMMARY Aging AP "/>
      <sheetName val="N.1.1.1Aging AP"/>
      <sheetName val="N.2 MUTATION OF AP"/>
      <sheetName val="N.3 Subsequent AP"/>
      <sheetName val="NN. Confr Control AP"/>
      <sheetName val="N-4 SUMMARY ROLL FRWRD AP"/>
      <sheetName val="N-4.1 PATRA LOGISTIK"/>
      <sheetName val="N-4.2 SCU"/>
      <sheetName val="N-4.3 GEOSAINS"/>
      <sheetName val="N-4.4ELNUSA -HOLDING"/>
      <sheetName val="N-4.5 TRIAS"/>
      <sheetName val="N-4.6 KOP Expro"/>
      <sheetName val="N-4.7 Allen"/>
      <sheetName val="O. Tax Payable"/>
      <sheetName val="O-1 PPh4(3)"/>
      <sheetName val="O-1,1"/>
      <sheetName val="O-2 pph pasal 23"/>
      <sheetName val="O-2.1."/>
      <sheetName val="O-3 PPh21 (2)"/>
      <sheetName val="P-1. CUSTOMER DEPOSIT"/>
      <sheetName val="P-1.1 KURS - DEC 29, 2006"/>
      <sheetName val="P-1.2 DETAIL CUST DEPOSIT"/>
      <sheetName val="P-2. Accrued Expense"/>
      <sheetName val="p2.1DETAIL_Acc Aff"/>
      <sheetName val="P2.2DETAIL ACCR INTRCMP"/>
      <sheetName val="P2.3DETAIL ACCR TP"/>
      <sheetName val="P2.4 Subsequent Accrued"/>
      <sheetName val="P-3. GR_IR ACCOUNT"/>
      <sheetName val="P-3.1 detail GR_IR"/>
      <sheetName val="Q. Lead"/>
      <sheetName val="Q.1 Aging Long Term Payable"/>
      <sheetName val="R. Other liabilities"/>
      <sheetName val="T. equity"/>
      <sheetName val="TT Confirmation Control"/>
      <sheetName val="U-1. Revenue"/>
      <sheetName val="U-1.1  DETAIL AFFILIATED"/>
      <sheetName val="U-1.2 DETAIL INTERCOMPANY"/>
      <sheetName val="U-1.3 DETAIL THIRD PARTY"/>
      <sheetName val="U-1.4 Cut Off Revenue"/>
      <sheetName val="U-2. Cost of sales"/>
      <sheetName val="U-2.1detail cost of sales"/>
      <sheetName val="U-3. Operating Exp"/>
      <sheetName val="U-3.1detail operating exp"/>
      <sheetName val="U-4. Other Incm (Exp)"/>
      <sheetName val="other"/>
      <sheetName val="COGS STD"/>
      <sheetName val="COGS cek"/>
      <sheetName val="COGS upload"/>
      <sheetName val="ALL ok"/>
      <sheetName val="COGS utk di upload"/>
      <sheetName val="ReportSales"/>
      <sheetName val="COGS Utk Upload"/>
      <sheetName val="TOP Report"/>
      <sheetName val="F1-09"/>
      <sheetName val="F2-09"/>
      <sheetName val="F3-09"/>
      <sheetName val="Jurnal Dividen-Kalbe"/>
      <sheetName val="Elim Summary"/>
      <sheetName val="Consolidation (MI)"/>
      <sheetName val="KAgeo"/>
      <sheetName val="Adj consol"/>
      <sheetName val="TBMAP-HO"/>
      <sheetName val="TB-HO"/>
      <sheetName val="Adjusting Entries"/>
      <sheetName val="TB-HO-07-&amp; 06"/>
      <sheetName val="Ratios"/>
      <sheetName val="Internal AJE"/>
      <sheetName val="NewTB"/>
      <sheetName val="Investment SAAC"/>
      <sheetName val="GLInvestment"/>
      <sheetName val="TB_CW"/>
      <sheetName val="TB_CW (2)"/>
      <sheetName val="TBMAP-HO (2)"/>
      <sheetName val="BUKTI JURNAL"/>
      <sheetName val="KERTAS KERJA TB"/>
      <sheetName val="F1"/>
      <sheetName val="F3 NRV test"/>
      <sheetName val="Rollforward"/>
      <sheetName val="Q1 Lead WB"/>
      <sheetName val="Q1.1"/>
      <sheetName val="Q1.2 Agreement"/>
      <sheetName val="Q1.2.1 Covenant"/>
      <sheetName val="QQ1"/>
      <sheetName val="Q1 Lead SJ"/>
      <sheetName val="Q2.1 Agreement"/>
      <sheetName val="Q2.1.1 Covenant"/>
      <sheetName val="Q2.2 Summary Interest"/>
      <sheetName val="QQ2"/>
      <sheetName val="E Lead - WB"/>
      <sheetName val="E-1.3 Cut off Sales"/>
      <sheetName val="E Lead - SH"/>
      <sheetName val="E Lead - KB"/>
      <sheetName val="E-3.1"/>
      <sheetName val="E-3.2"/>
      <sheetName val="E-3.3 Cut off Sales "/>
      <sheetName val="E Lead - U2"/>
      <sheetName val="E-4.2"/>
      <sheetName val="E-4.3 Cut off Sales  "/>
      <sheetName val="Montlhy Analysis"/>
      <sheetName val="Net"/>
      <sheetName val="Debit"/>
      <sheetName val="TB-LPG"/>
      <sheetName val="Peb"/>
      <sheetName val="C Significant Issue"/>
      <sheetName val="FormGL"/>
      <sheetName val="EXPENSE"/>
      <sheetName val="VA lead"/>
      <sheetName val="VA1 "/>
      <sheetName val="VA2"/>
      <sheetName val="Profitaly"/>
      <sheetName val="Sales-03 Revisi"/>
      <sheetName val="BS 09"/>
      <sheetName val="Lanjutan Jurnal"/>
      <sheetName val="kk-HPP"/>
      <sheetName val="kk-Sales Ytd 2007"/>
      <sheetName val="BS.2007"/>
      <sheetName val="IS (2)"/>
      <sheetName val="Jurnal cc"/>
      <sheetName val="Per 29 D"/>
      <sheetName val="RptTaxInvRekap.rpt"/>
      <sheetName val="AR Detail SPM bdg+mdn"/>
      <sheetName val="AR SPM RPTbdg+mdn"/>
      <sheetName val="Pocari"/>
      <sheetName val="AR Detail SPM"/>
      <sheetName val="AR SPM RPT"/>
      <sheetName val="TREND HO"/>
      <sheetName val="TREND AR SPM Gabungan"/>
      <sheetName val="SUMMARY AR"/>
      <sheetName val="AR Detail DIST"/>
      <sheetName val="AR DIST RPT"/>
      <sheetName val="Bank Guarantee"/>
      <sheetName val="BG Triwulan"/>
      <sheetName val="List RK Dist"/>
      <sheetName val="Journal Memorial"/>
      <sheetName val="PL Summary"/>
      <sheetName val="PL Detail"/>
      <sheetName val="Ref 1"/>
      <sheetName val="Ref 1.2"/>
      <sheetName val="Ref 2"/>
      <sheetName val="Ref 3"/>
      <sheetName val="Ref 4"/>
      <sheetName val="Ref 5"/>
      <sheetName val="Ref 6"/>
      <sheetName val="Ref 7"/>
      <sheetName val="Tickmarks"/>
      <sheetName val="B2"/>
      <sheetName val="B32"/>
      <sheetName val="B4"/>
      <sheetName val="DA1"/>
      <sheetName val="DA2"/>
      <sheetName val="DA3"/>
      <sheetName val="DB1"/>
      <sheetName val="DB2"/>
      <sheetName val="DB3"/>
      <sheetName val="DB4"/>
      <sheetName val="Customer"/>
      <sheetName val="KUM"/>
      <sheetName val="Sederhana"/>
      <sheetName val="Counts"/>
      <sheetName val="Sales-1"/>
      <sheetName val="Sales-2"/>
      <sheetName val="Sales-3"/>
      <sheetName val="COGS "/>
      <sheetName val="Prod Cost (M)"/>
      <sheetName val="Prod Cost (Y)"/>
      <sheetName val="Other Inc-Exp"/>
      <sheetName val="Nop'07"/>
      <sheetName val="Dec'07"/>
      <sheetName val="Nov (koreksi)"/>
      <sheetName val="Dec'08"/>
      <sheetName val="BS 09 May"/>
      <sheetName val="Denominated in Forex"/>
      <sheetName val="Analytical BS"/>
      <sheetName val="Analytical PL"/>
      <sheetName val="PM, TE &amp; SAD"/>
      <sheetName val="By Notes Layout"/>
      <sheetName val="Revised 7 Jan 2011"/>
      <sheetName val="MapData"/>
      <sheetName val="By Group Map"/>
      <sheetName val="LS AY and PY"/>
      <sheetName val="Uncon"/>
      <sheetName val="By.fkl"/>
      <sheetName val="Pyst.fkl"/>
      <sheetName val="Int.fkl"/>
      <sheetName val="Nrc.fkl"/>
      <sheetName val="nrc&amp;rl"/>
      <sheetName val="1771.I"/>
      <sheetName val="1771.I1c"/>
      <sheetName val="1771.I1e"/>
      <sheetName val="1771.I3"/>
      <sheetName val="1771.I4"/>
      <sheetName val="Aging Pulp"/>
      <sheetName val="BS.2010"/>
      <sheetName val="BS.01"/>
      <sheetName val="BS.02"/>
      <sheetName val="BS.03"/>
      <sheetName val="BS.04"/>
      <sheetName val="BS05"/>
      <sheetName val="BS.06"/>
      <sheetName val="BS.06 (2)"/>
      <sheetName val="BS.07"/>
      <sheetName val="BS.08"/>
      <sheetName val="BS 09A"/>
      <sheetName val="BS.8A"/>
      <sheetName val="TB 1010"/>
      <sheetName val="TB1209"/>
      <sheetName val="TB 1210"/>
      <sheetName val="TB Syteline"/>
      <sheetName val="BS.09A"/>
      <sheetName val="BS.10"/>
      <sheetName val="BS.11"/>
      <sheetName val="BS.12"/>
      <sheetName val="BS.12 (2)"/>
      <sheetName val="BS.13"/>
      <sheetName val="BS.14"/>
      <sheetName val="PPH 25Babp"/>
      <sheetName val="DivTax (2)"/>
      <sheetName val="Perhit.ERB"/>
      <sheetName val="DivTax"/>
      <sheetName val="Fiskal_09"/>
      <sheetName val="Flow"/>
      <sheetName val="Draft CF"/>
      <sheetName val="TB Dec 10"/>
      <sheetName val="Ledger Dec 10"/>
      <sheetName val="CF - NEW"/>
      <sheetName val="by notes"/>
      <sheetName val="LS AY and PY(1)"/>
      <sheetName val="PL-lamp1771"/>
      <sheetName val="expenses"/>
      <sheetName val="Notes_TA"/>
      <sheetName val="Notes-provision"/>
      <sheetName val="Notes-salary"/>
      <sheetName val="nde-jkt"/>
      <sheetName val="nde-bdg"/>
      <sheetName val="nde-sby"/>
      <sheetName val="Kom awal Depr'09"/>
      <sheetName val="Kom_09"/>
      <sheetName val="Capex'09"/>
      <sheetName val="Kom_2009"/>
      <sheetName val="B.1"/>
      <sheetName val="POS DIPERIKSA"/>
      <sheetName val="B.2"/>
      <sheetName val="B.3"/>
      <sheetName val="B.4"/>
      <sheetName val="PPN1"/>
      <sheetName val="PPN2"/>
      <sheetName val="PR"/>
      <sheetName val="Pos Koreksi"/>
      <sheetName val="B.3.1Penyusutan "/>
      <sheetName val="B.3.2"/>
      <sheetName val="DataWP"/>
      <sheetName val="Abstraksi "/>
      <sheetName val="PosDiperiksa"/>
      <sheetName val="B.2.1"/>
      <sheetName val="B.2.2"/>
      <sheetName val="B.2.3"/>
      <sheetName val="B.2.3.1"/>
      <sheetName val="B.3.1."/>
      <sheetName val="B.3.3"/>
      <sheetName val="B.3.4 "/>
      <sheetName val="E.3"/>
      <sheetName val="E.4"/>
      <sheetName val="E.5"/>
      <sheetName val="E.7 hit PPN"/>
      <sheetName val="E.7.1 Rekap SPM"/>
      <sheetName val="E.7.2"/>
      <sheetName val="Nothit25"/>
      <sheetName val="Nothit21"/>
      <sheetName val="Nothit23"/>
      <sheetName val="NothitFinal "/>
      <sheetName val="NothitPPN"/>
      <sheetName val="Konpm"/>
      <sheetName val="Rekpk"/>
      <sheetName val="Rekpk2"/>
      <sheetName val="Rekpenj."/>
      <sheetName val="Stock Euy (3)"/>
      <sheetName val="DAFTAR PPh 23"/>
      <sheetName val="tELITI FK"/>
      <sheetName val="tELITI FK (2)"/>
      <sheetName val="Neraca WP"/>
      <sheetName val="Neraca FISKUS"/>
      <sheetName val="LR (3)"/>
      <sheetName val="HPP SPAREPART"/>
      <sheetName val="BankBCA"/>
      <sheetName val="Analisa Penerimaan"/>
      <sheetName val="Analisa Pengeluaran"/>
      <sheetName val="Analisa Pengeluaran1"/>
      <sheetName val="Stock Euy"/>
      <sheetName val="Stock Euy (2)"/>
      <sheetName val="pENJ. NISSAN"/>
      <sheetName val="kkp21"/>
      <sheetName val="PPNKeluar "/>
      <sheetName val="PPNMasukan"/>
      <sheetName val="Lamp.LPP "/>
      <sheetName val="dataKPP"/>
      <sheetName val="Bypassindo 01"/>
      <sheetName val="Klarifikasi PM"/>
      <sheetName val="Klarifikasi PPN"/>
      <sheetName val="Lamp."/>
      <sheetName val="Neraca FISKUS (2)"/>
      <sheetName val="Arus Kas (2)"/>
      <sheetName val="Stock"/>
      <sheetName val="Stock (2)"/>
      <sheetName val="Stock (3)"/>
      <sheetName val="StockSuzuki"/>
      <sheetName val="StockNissan"/>
      <sheetName val="StockHino"/>
      <sheetName val="Stock Mazda"/>
      <sheetName val="TOT PENJ"/>
      <sheetName val="Suzuki"/>
      <sheetName val=" Nissan"/>
      <sheetName val="Hino"/>
      <sheetName val="SUJA-SALES"/>
      <sheetName val="LOAN-CJI"/>
      <sheetName val="SUMMARY-SUJA"/>
      <sheetName val="SUMMARY ALL REL PARTIES"/>
      <sheetName val="REL PARTY FOR CONSOLIDATION"/>
      <sheetName val="REMAINDER AP-USD"/>
      <sheetName val="REM AP 31122005"/>
      <sheetName val="INVENTORY REL PART"/>
      <sheetName val="pend"/>
      <sheetName val="PPN masa"/>
      <sheetName val="1999"/>
      <sheetName val="hit ulang99"/>
      <sheetName val="INDUK 99"/>
      <sheetName val="INDUK II 99"/>
      <sheetName val="INDUK III 99 "/>
      <sheetName val="TOTAL TAX 99"/>
      <sheetName val="BREDOWN 1999 "/>
      <sheetName val="RENT AND TAX 99"/>
      <sheetName val="Psl 21 99"/>
      <sheetName val="1996"/>
      <sheetName val="INDUK 96"/>
      <sheetName val="INDUK II 96"/>
      <sheetName val="INDUK III 96"/>
      <sheetName val="TOTAL TAX 96"/>
      <sheetName val="BREDOWN 1996 "/>
      <sheetName val="RENT AND TAX 96"/>
      <sheetName val="RENT AND TAX 96 (2)"/>
      <sheetName val="23masa"/>
      <sheetName val="Psl 21 96"/>
      <sheetName val="1995"/>
      <sheetName val="objek 2326 95"/>
      <sheetName val="kredit pph"/>
      <sheetName val="INDUK 95"/>
      <sheetName val="INDUK II 95"/>
      <sheetName val="INDUK III 95 "/>
      <sheetName val="TOTAL TAX 95"/>
      <sheetName val="BREDOWN CP 1995 "/>
      <sheetName val="DEPRESS 9596"/>
      <sheetName val="RENT AND TAX 95"/>
      <sheetName val="Psl 21 95"/>
      <sheetName val="TOTAL TAX 99 96 95"/>
      <sheetName val="INDUK min 99"/>
      <sheetName val="TOTAL TAX min 99 96 95 "/>
      <sheetName val="INDUK min 99 (2)"/>
      <sheetName val="interest 99"/>
      <sheetName val="PH LUAR"/>
      <sheetName val="March"/>
      <sheetName val="Worksheet Jan-Jun 2004"/>
      <sheetName val="Worksheet Jul-Dec 2004"/>
      <sheetName val="opinides"/>
      <sheetName val="BSvsNOTES"/>
      <sheetName val="rekaplapkeu"/>
      <sheetName val="AJE_JUL-DES"/>
      <sheetName val="TAXreconc"/>
      <sheetName val="Txrec_indo"/>
      <sheetName val="ACc dep FA"/>
      <sheetName val="C_E"/>
      <sheetName val="cttan&amp;DAFT.PRTNYAAN(PNDINGWORK)"/>
      <sheetName val="EE Sales"/>
      <sheetName val="NN Purchase"/>
      <sheetName val="TT equity"/>
      <sheetName val="QQ Loan"/>
      <sheetName val="NN AP"/>
      <sheetName val="EE AR"/>
      <sheetName val="CC Banks"/>
      <sheetName val="CF supp-2002 (2)"/>
      <sheetName val="Proforma"/>
      <sheetName val="Mflow (2)"/>
      <sheetName val="Reval"/>
      <sheetName val="summarry"/>
      <sheetName val="EE Lead"/>
      <sheetName val="E1.9"/>
      <sheetName val="AK"/>
      <sheetName val="rek.pem"/>
      <sheetName val="sel-penj"/>
      <sheetName val="AJE01"/>
      <sheetName val="M1.1"/>
      <sheetName val="M1.2"/>
      <sheetName val="M1.3"/>
      <sheetName val="M1.4"/>
      <sheetName val="M1.4.1"/>
      <sheetName val="M1.5"/>
      <sheetName val="GL interest expense"/>
      <sheetName val="M2"/>
      <sheetName val="M2.1"/>
      <sheetName val="M3"/>
      <sheetName val="MM Lead"/>
      <sheetName val="G&amp;A Expense"/>
      <sheetName val="Selling Expense"/>
      <sheetName val="Prepaid Expense"/>
      <sheetName val="Advance Payment"/>
      <sheetName val="Cash on Hand"/>
      <sheetName val="Cash in Bank"/>
      <sheetName val="Perpajakan"/>
      <sheetName val="Other Income (Expense)"/>
      <sheetName val="consol"/>
      <sheetName val="check"/>
      <sheetName val="Divestasi SHJ"/>
      <sheetName val="MI"/>
      <sheetName val="Book1"/>
      <sheetName val="BS,PL,SHE"/>
      <sheetName val="PL Reporting"/>
      <sheetName val="Tax Reporting"/>
      <sheetName val="leasing-consol "/>
      <sheetName val="Goodwill-Provisi-etc"/>
      <sheetName val="∑ aktiva AP"/>
      <sheetName val="employee benefit"/>
      <sheetName val="status loan"/>
      <sheetName val="Jurnal reporting"/>
      <sheetName val="DEC 09-VERSI IND"/>
      <sheetName val="BS SRM"/>
      <sheetName val="PL SRM"/>
      <sheetName val="gae"/>
      <sheetName val="inchart"/>
      <sheetName val="ieii"/>
      <sheetName val="reclass"/>
      <sheetName val="Goodwill + Provisi"/>
      <sheetName val="UBS-Realisasi 1999"/>
      <sheetName val="UBS-bayar"/>
      <sheetName val="UBS-bayar (2)"/>
      <sheetName val="PM-TE"/>
      <sheetName val="Fiskal Recon"/>
      <sheetName val="O300 PPh art 23&amp;4(2)"/>
      <sheetName val="sur"/>
      <sheetName val="cpp"/>
      <sheetName val="Equity in IN"/>
      <sheetName val="saldo awal"/>
      <sheetName val="jualan"/>
      <sheetName val="nbv 2002"/>
      <sheetName val="WBS-proformaOWK"/>
      <sheetName val="Liabilities"/>
      <sheetName val="Profit&amp;Loss"/>
      <sheetName val="Aje-gt"/>
      <sheetName val="Caje-HO"/>
      <sheetName val="Caje-Spj"/>
      <sheetName val="Caje-Smr&amp;Dpk"/>
      <sheetName val="T-Acc-gt"/>
      <sheetName val="CF (ok)"/>
      <sheetName val="wpl-FIS"/>
      <sheetName val="wbs-FIS"/>
      <sheetName val="MutFa"/>
      <sheetName val="add fafis 04"/>
      <sheetName val="depfis"/>
      <sheetName val="fafis"/>
      <sheetName val="kep150"/>
      <sheetName val="exp-FIS"/>
      <sheetName val="XXXXX0"/>
      <sheetName val="RE-awal"/>
      <sheetName val="Aje1"/>
      <sheetName val="Aje2"/>
      <sheetName val="cons-1"/>
      <sheetName val="cons-2"/>
      <sheetName val="cons-pl"/>
      <sheetName val="CashFlows"/>
      <sheetName val="mut FA-cons"/>
      <sheetName val="report-FA"/>
      <sheetName val="Equity NI"/>
      <sheetName val="Unrealized"/>
      <sheetName val="Segmen-BS"/>
      <sheetName val="Segmen-WPIS"/>
      <sheetName val="mutFA'97"/>
      <sheetName val="mutFA'98"/>
      <sheetName val="Elimination Journals"/>
      <sheetName val="Sales purchase eliminasi"/>
      <sheetName val="Equity in NI"/>
      <sheetName val="Cash flow (direct)"/>
      <sheetName val="Cash flow for report"/>
      <sheetName val="List of PAJEs"/>
      <sheetName val="T-Acc PAJEs"/>
      <sheetName val="K. Combine (audited)"/>
      <sheetName val="add fafis 05"/>
      <sheetName val="detail-1"/>
      <sheetName val="detail-2"/>
      <sheetName val="detail-3"/>
      <sheetName val="cf-parent"/>
      <sheetName val="cf-consol"/>
      <sheetName val="T-Acc caje"/>
      <sheetName val="T-Acc paje"/>
      <sheetName val="sales-prod"/>
      <sheetName val=" cogs"/>
      <sheetName val="cogs for report"/>
      <sheetName val="wbs-segmen- revised"/>
      <sheetName val="wpl-segmen-revised"/>
      <sheetName val="FA for report"/>
      <sheetName val="LL 13"/>
      <sheetName val="fiscal-comp"/>
      <sheetName val="FAkomersial"/>
      <sheetName val="FAdijamin"/>
      <sheetName val="FAcompletion"/>
      <sheetName val="CFkonsol"/>
      <sheetName val="CFinduk"/>
      <sheetName val="share-1"/>
      <sheetName val="share-2"/>
      <sheetName val="goodwil"/>
      <sheetName val="FISkor"/>
      <sheetName val="FC-1 Rekap Donation"/>
      <sheetName val="FC-2 Gain on sale of FA"/>
      <sheetName val="FC-3 FAfiskal"/>
      <sheetName val="P-1-3 Labor Law - UU No 13"/>
      <sheetName val="loan-konsol"/>
      <sheetName val="loan-cam"/>
      <sheetName val="insurance2002"/>
      <sheetName val="rentincome"/>
      <sheetName val="U-2-1.GManalytical"/>
      <sheetName val="AR-TurnOver"/>
      <sheetName val="*******00"/>
      <sheetName val="*******01"/>
      <sheetName val="*******02"/>
      <sheetName val="*******03"/>
      <sheetName val="*******04"/>
      <sheetName val="*******05"/>
      <sheetName val="*******06"/>
      <sheetName val="*******07"/>
      <sheetName val="Hatchery"/>
      <sheetName val="site (2)"/>
      <sheetName val="Bdl (2)"/>
      <sheetName val="Summary Audit"/>
      <sheetName val="TOING12"/>
      <sheetName val="CPC"/>
      <sheetName val="cost to june"/>
      <sheetName val="CRA_Detail"/>
      <sheetName val="Planning"/>
      <sheetName val="PAJE-Sby"/>
      <sheetName val="PM Set per branch"/>
      <sheetName val="InterBranch"/>
      <sheetName val="Pivot CAJE"/>
      <sheetName val="Pivot PAJE"/>
      <sheetName val="LIAB"/>
      <sheetName val="Leases Mutation"/>
      <sheetName val="FA Sold - fiscal"/>
      <sheetName val="AMOR RENT"/>
      <sheetName val="Def-Tax"/>
      <sheetName val="Sales-Elim"/>
      <sheetName val="Break Sales"/>
      <sheetName val="Emp. Ben"/>
      <sheetName val="Employee"/>
      <sheetName val="Aging TR"/>
      <sheetName val="MUA"/>
      <sheetName val="Appraisal"/>
      <sheetName val="Sales related 2007"/>
      <sheetName val="Daftar aff"/>
      <sheetName val="detail(2)"/>
      <sheetName val="Detail FA"/>
      <sheetName val="SUMFA"/>
      <sheetName val="AS-02-aff"/>
      <sheetName val="AS-02-unaff"/>
      <sheetName val="Sales-aff"/>
      <sheetName val="Other elim"/>
      <sheetName val="348"/>
      <sheetName val="354"/>
      <sheetName val="355"/>
      <sheetName val="363"/>
      <sheetName val="366"/>
      <sheetName val="372"/>
      <sheetName val="381"/>
      <sheetName val="388"/>
      <sheetName val="405"/>
      <sheetName val="410"/>
      <sheetName val="424"/>
      <sheetName val="425"/>
      <sheetName val="428"/>
      <sheetName val="429"/>
      <sheetName val="433"/>
      <sheetName val="444"/>
      <sheetName val="467"/>
      <sheetName val="469"/>
      <sheetName val="2008-BS-PREPAID-RENT-FISKAL"/>
      <sheetName val="2008-BS-PREPAID-RENT-FISKAL (2)"/>
      <sheetName val="2008-BS-PREPAID-RENT-KOMERSIL"/>
      <sheetName val="2008-BS-PREPAID-RENT-KOMERS (2)"/>
      <sheetName val="G. Lead"/>
      <sheetName val="G.1 Prepaid Insurance"/>
      <sheetName val="G.2 Prepaid Rent detail"/>
      <sheetName val="G.2-1"/>
      <sheetName val="G.2 PREPAID RENT"/>
      <sheetName val="G.2.1 beginning and addition'08"/>
      <sheetName val="G.2.2 ADDITION 2009"/>
      <sheetName val="G.3 PPH22"/>
      <sheetName val="G.3.1 PPH 22"/>
      <sheetName val="G.4 Prepaid - Art 25"/>
      <sheetName val="G.5 Advance"/>
      <sheetName val="G.5.1"/>
      <sheetName val="G.5.2"/>
      <sheetName val="G.5.3"/>
      <sheetName val="G.6 PPH23"/>
      <sheetName val="PM Set"/>
      <sheetName val="PAJE &amp; PRJE (Parent)"/>
      <sheetName val="CAJE &amp; CRJE (Parent)"/>
      <sheetName val="WBS 1 (Parent)"/>
      <sheetName val="WBS 2 (Parent)"/>
      <sheetName val="WBS 1 (Detail)"/>
      <sheetName val="WPL (Parent)"/>
      <sheetName val="WBS 2 (Detail)"/>
      <sheetName val="WPL (Detail)"/>
      <sheetName val="Rent Fiscal"/>
      <sheetName val="2007-BS-PREPAID-RENT-FISKAL"/>
      <sheetName val="WBS-1 (Consol)"/>
      <sheetName val="WBS-2 (Consol)"/>
      <sheetName val="WPL (Consol)"/>
      <sheetName val="Detail WBS-1 (Consol)"/>
      <sheetName val="Detail WBS-2 (Consol)"/>
      <sheetName val="Pivot Elim"/>
      <sheetName val="Detail WPL (Consol)"/>
      <sheetName val="T-Elim"/>
      <sheetName val="investment 2006"/>
      <sheetName val="SRM - WBS WPL"/>
      <sheetName val="ASM - WBS"/>
      <sheetName val="ASM - WPL"/>
      <sheetName val="Segmen-BS (2005)"/>
      <sheetName val="Segmen-IS (2005)"/>
      <sheetName val="Segmen-BS (2004 restated)"/>
      <sheetName val="Segmen-WPIS (2004 restated)"/>
      <sheetName val="Segmen-BS (2003 restated)"/>
      <sheetName val="Segmen-IS (2003 restated)"/>
      <sheetName val="investment 2005"/>
      <sheetName val="investment 2004 =&lt;"/>
      <sheetName val="Unrealized 2005"/>
      <sheetName val="Unrealized 2004"/>
      <sheetName val="Movement CF Direct"/>
      <sheetName val="CF-Direct"/>
      <sheetName val="AMOR RENT2008"/>
      <sheetName val="List FA Fiscal"/>
      <sheetName val="Provision2008"/>
      <sheetName val="08-TSP-YG-FA FISKAL"/>
      <sheetName val="LIAB."/>
      <sheetName val="Pemusnahan"/>
      <sheetName val="Super Deductible"/>
      <sheetName val="List Fiscal"/>
      <sheetName val="detail-cf"/>
      <sheetName val="FA FISCAL-A"/>
      <sheetName val="FA FISCAL B"/>
      <sheetName val="Provision2009"/>
      <sheetName val="DTL effect 10"/>
      <sheetName val="AMOR RENT2009"/>
      <sheetName val="Loss recap"/>
      <sheetName val="Rugi"/>
      <sheetName val="MML"/>
      <sheetName val="Asset Transfer"/>
      <sheetName val="Existing Asset"/>
      <sheetName val="Usfl Life"/>
      <sheetName val="SEMB Capex 2004-July04"/>
      <sheetName val="SEMB Capex 2005"/>
      <sheetName val="Acq-Dep-NBV"/>
      <sheetName val="Departmental Capex"/>
      <sheetName val="Control Sub"/>
      <sheetName val="Account Sub"/>
      <sheetName val="O_R_"/>
      <sheetName val="1_2"/>
      <sheetName val="17_22"/>
      <sheetName val="45_46"/>
      <sheetName val="54"/>
      <sheetName val="55"/>
      <sheetName val="56"/>
      <sheetName val="57"/>
      <sheetName val="Kid rid"/>
      <sheetName val="Perijinan"/>
      <sheetName val="AT 10"/>
      <sheetName val="AL 10 "/>
      <sheetName val="AT 11"/>
      <sheetName val="AL 11"/>
      <sheetName val="AT 12"/>
      <sheetName val="AL 12"/>
      <sheetName val="SURPLUS"/>
      <sheetName val="Y 2006"/>
      <sheetName val="rinci2006"/>
      <sheetName val="TBL HUT_ INV"/>
      <sheetName val="RAB IO"/>
      <sheetName val="NBH"/>
      <sheetName val="SAT_STAFF_ACC1_DC2 _2_"/>
      <sheetName val="DC_FZ01_"/>
      <sheetName val="CBY_B002_"/>
      <sheetName val="AYN_B004_"/>
      <sheetName val="PMY_B043_"/>
      <sheetName val="APR_B082_"/>
      <sheetName val="KHR_F001_"/>
      <sheetName val="ERTN_F004_"/>
      <sheetName val="PGRG_F006_"/>
      <sheetName val="PBR _F010_"/>
      <sheetName val="LMA _F011_"/>
      <sheetName val="KSA_F012_"/>
      <sheetName val="KRSB_F013_"/>
      <sheetName val="MTPD_F014_"/>
      <sheetName val="AYBS_F015_"/>
      <sheetName val="KTGN_F016_"/>
      <sheetName val="BLMB_F017_"/>
      <sheetName val="CWI_F018_"/>
      <sheetName val="GBI_F019_"/>
      <sheetName val="TPV _F020_"/>
      <sheetName val="WRU _F021_"/>
      <sheetName val="CRM _F022_"/>
      <sheetName val="PLSR_F023_"/>
      <sheetName val="CLA_F024_"/>
      <sheetName val="KGRN_F025_"/>
      <sheetName val="PLMN_F026_"/>
      <sheetName val="SBR_F027_"/>
      <sheetName val="JTW_F029_"/>
      <sheetName val="_PLA _F030_"/>
      <sheetName val="KDP _F032_"/>
      <sheetName val="TJG_F033_"/>
      <sheetName val="K MLY_F034_"/>
      <sheetName val="CLM_F035_"/>
      <sheetName val="RJGH_F036_"/>
      <sheetName val="JTTH_F037_"/>
      <sheetName val="JTB _F038_"/>
      <sheetName val="JTB2_F039_"/>
      <sheetName val="JGA_F040_"/>
      <sheetName val="KRA_F041_"/>
      <sheetName val="GGSK_F042_"/>
      <sheetName val="AJW _F043_"/>
      <sheetName val="BNKR_F044_"/>
      <sheetName val="LLA_F045_"/>
      <sheetName val="PJT_F046_"/>
      <sheetName val="SAT_F047__"/>
      <sheetName val="PLR_F048_"/>
      <sheetName val="LDR_F049_"/>
      <sheetName val="BTL_F050_"/>
      <sheetName val="LSI_F052_"/>
      <sheetName val="KSDM_F053_"/>
      <sheetName val="CPJH_F054_"/>
      <sheetName val="WRKD_F055_"/>
      <sheetName val="MSTY_F056_"/>
      <sheetName val="BLMA_F057_"/>
      <sheetName val="PLRY2_F058_"/>
      <sheetName val="LSI TIMUR_F059_"/>
      <sheetName val="KLTG_F060_"/>
      <sheetName val="MSA_F062"/>
      <sheetName val="ADWN_F063_"/>
      <sheetName val="BLPL_F065_"/>
      <sheetName val="CLG_F068_"/>
      <sheetName val="SKRJ_F069_ "/>
      <sheetName val="MJSN_F070_"/>
      <sheetName val="JSN_F071_"/>
      <sheetName val="PJN_F072_ "/>
      <sheetName val="AJT_F074_ "/>
      <sheetName val="LMG_F075_"/>
      <sheetName val="BGG_F076_"/>
      <sheetName val="AAI_F078_"/>
      <sheetName val="KRA2_F079_"/>
      <sheetName val="SAT_STAFF_ACC1_DC2 _3_"/>
      <sheetName val="SAT_STAFF_ACC1_DC2 _4_"/>
      <sheetName val="RJ btj 165104"/>
      <sheetName val="TABEL_DJ"/>
      <sheetName val="DJ_TAF"/>
      <sheetName val="FA_BARU"/>
      <sheetName val="SAT_STAFF_ACC1_DC2"/>
      <sheetName val="FA_BLM_DGK"/>
      <sheetName val="TRIAL BALANCE NOV08"/>
      <sheetName val="Depresiasi 2008"/>
      <sheetName val="Building &amp; Installation 2008"/>
      <sheetName val="Office Furniture 2008"/>
      <sheetName val="Tools&amp;Spareparts  2008"/>
      <sheetName val="Benches&amp;Machineries 2008"/>
      <sheetName val=" Computer Hardware 2008"/>
      <sheetName val="Office Equipment2008"/>
      <sheetName val="Mould &amp; Dies 2008"/>
      <sheetName val="Motor Vehicle 2008"/>
      <sheetName val="Software 2008"/>
      <sheetName val="HAMIDI"/>
      <sheetName val="UTOMO"/>
      <sheetName val="YOHANES"/>
      <sheetName val="PAHYUMI"/>
      <sheetName val="DT"/>
      <sheetName val="TOP"/>
      <sheetName val="ICF"/>
      <sheetName val="DCF"/>
      <sheetName val="Det WBS I"/>
      <sheetName val="Det WBS II"/>
      <sheetName val="Det WPL"/>
      <sheetName val="KF"/>
      <sheetName val="KF PBC"/>
      <sheetName val="PRJE 2008"/>
      <sheetName val="sad 1"/>
      <sheetName val="Quasi"/>
      <sheetName val="sad03"/>
      <sheetName val="caje03"/>
      <sheetName val="crje03"/>
      <sheetName val="paje03"/>
      <sheetName val="prje03"/>
      <sheetName val="Prje07"/>
      <sheetName val="dta06"/>
      <sheetName val="Det WPL 12"/>
      <sheetName val="caje9"/>
      <sheetName val="crje9"/>
      <sheetName val="paje9"/>
      <sheetName val="prje9"/>
      <sheetName val="Det WPL June"/>
      <sheetName val="WS PBC T7&amp;Subs"/>
      <sheetName val="caje '10"/>
      <sheetName val="crje '10"/>
      <sheetName val="caje '09"/>
      <sheetName val="crje '09"/>
      <sheetName val="Det WBS I - Dec 2008"/>
      <sheetName val="TB Jun 09"/>
      <sheetName val="UM Asset"/>
      <sheetName val="Biaya All 2009-Coding Desc"/>
      <sheetName val="J1-1"/>
      <sheetName val="J1-2"/>
      <sheetName val="TOP-P"/>
      <sheetName val="Detail-P"/>
      <sheetName val="Report EY HK-P"/>
      <sheetName val="VA-Lead"/>
      <sheetName val="VA-1 COPB Acquisition Asing"/>
      <sheetName val="VA-1.1 COPB Acquisition Lokal"/>
      <sheetName val="VA-2 COPB-Others"/>
      <sheetName val="jan 08"/>
      <sheetName val="feb 08"/>
      <sheetName val="mar 08"/>
      <sheetName val="Report MMR"/>
      <sheetName val="Hitung-All"/>
      <sheetName val="SO"/>
      <sheetName val="Rekap Beli"/>
      <sheetName val="Report BYMHD"/>
      <sheetName val="Other-Info"/>
      <sheetName val="0912"/>
      <sheetName val="CF-Des"/>
      <sheetName val="Persd"/>
      <sheetName val="RincPersd"/>
      <sheetName val="PK"/>
      <sheetName val="PKK"/>
      <sheetName val="UMKary"/>
      <sheetName val="UMPL"/>
      <sheetName val="UMPA"/>
      <sheetName val="Pjk"/>
      <sheetName val="ATT"/>
      <sheetName val="AP-ALL"/>
      <sheetName val="AP-Rp MK"/>
      <sheetName val="APP"/>
      <sheetName val="AP-VLS MK"/>
      <sheetName val="APV"/>
      <sheetName val="API"/>
      <sheetName val="APL"/>
      <sheetName val="oprs"/>
      <sheetName val="H1-1"/>
      <sheetName val="H1-2"/>
      <sheetName val="P2-1"/>
      <sheetName val="U4 - Lead"/>
      <sheetName val="U4.1"/>
      <sheetName val="U4.1.1"/>
      <sheetName val="U4.3"/>
      <sheetName val="U4.3.1"/>
      <sheetName val="U4.3.2"/>
      <sheetName val="WPs N"/>
      <sheetName val="N1 Lead"/>
      <sheetName val="N1-1"/>
      <sheetName val="N1-1a"/>
      <sheetName val="N1-2"/>
      <sheetName val="N1-3"/>
      <sheetName val="N1-4"/>
      <sheetName val="NN.1"/>
      <sheetName val="N2 Lead"/>
      <sheetName val="N2-1"/>
      <sheetName val="N2-2"/>
      <sheetName val="N2-3"/>
      <sheetName val="N2-3-1"/>
      <sheetName val="N2-3-2"/>
      <sheetName val="N2-3-3"/>
      <sheetName val="NN.2"/>
      <sheetName val="N3"/>
      <sheetName val="N3-1"/>
      <sheetName val="PSP"/>
      <sheetName val="E1.1 Aging 2009"/>
      <sheetName val="E1.2 Allowance 2009"/>
      <sheetName val="E1.2.1"/>
      <sheetName val="E1.3 Subsequent"/>
      <sheetName val="E1.3.1 Jan"/>
      <sheetName val="E1.3.2 Feb"/>
      <sheetName val="E1.4"/>
      <sheetName val="E1.4.1"/>
      <sheetName val="E1.4.1.1"/>
      <sheetName val="E1.4.2"/>
      <sheetName val="E1.4.2.1"/>
      <sheetName val="E1.4.3"/>
      <sheetName val="E1.4.3.1"/>
      <sheetName val="E1.5"/>
      <sheetName val="EE Address"/>
      <sheetName val="PBC AFDA"/>
      <sheetName val="Sheet1 "/>
      <sheetName val="TOP-WP"/>
      <sheetName val="DETAIL WBS I"/>
      <sheetName val="DETAIL WBS II"/>
      <sheetName val="DETAIL WPL"/>
      <sheetName val="Dir CF"/>
      <sheetName val="PAJE Mar"/>
      <sheetName val="CAJE.CRJE"/>
      <sheetName val="PRJE Mar"/>
      <sheetName val="PRJE 2007"/>
      <sheetName val="prje 07"/>
      <sheetName val="VD-Lead"/>
      <sheetName val="VD-1"/>
      <sheetName val="VD-2"/>
      <sheetName val="G3.1"/>
      <sheetName val="G3.1.1"/>
      <sheetName val="G3.2"/>
      <sheetName val="G3.2.1"/>
      <sheetName val="G3.3"/>
      <sheetName val="G-1-1PPHdulu"/>
      <sheetName val="AZ01"/>
      <sheetName val="BZ01"/>
      <sheetName val="CZ01"/>
      <sheetName val="DZ01"/>
      <sheetName val="EZ01"/>
      <sheetName val="FZ01"/>
      <sheetName val="HZ01"/>
      <sheetName val="IZ01"/>
      <sheetName val="JZ01"/>
      <sheetName val="KZ01"/>
      <sheetName val="LZ01"/>
      <sheetName val="Z001"/>
      <sheetName val="C019"/>
      <sheetName val="C020"/>
      <sheetName val="C028_CKB_"/>
      <sheetName val="C030_BBB_"/>
      <sheetName val="C031_JBK_"/>
      <sheetName val="C048_TPC_"/>
      <sheetName val="C056_JDC_"/>
      <sheetName val="C072_RSK_"/>
      <sheetName val="C075"/>
      <sheetName val="C079_TRS_"/>
      <sheetName val="C081_STL_"/>
      <sheetName val="C082_RMS_"/>
      <sheetName val="C084_PLS_"/>
      <sheetName val="C086_CCP_"/>
      <sheetName val="C088_IDC_"/>
      <sheetName val="C090_RGD_"/>
      <sheetName val="C097_VBI_"/>
      <sheetName val="C098_SHD_"/>
      <sheetName val="C099_KSK_"/>
      <sheetName val="C100_AYP_"/>
      <sheetName val="C102_HAS_"/>
      <sheetName val="C107_CBC_"/>
      <sheetName val="C121_PCW_"/>
      <sheetName val="C124_BWT_"/>
      <sheetName val="C131_KBM_"/>
      <sheetName val="C134_DWC_"/>
      <sheetName val="C135_YMC_"/>
      <sheetName val="C137_PRK_"/>
      <sheetName val="C139_PRA_"/>
      <sheetName val="C144_PHJ_"/>
      <sheetName val="C146 STA"/>
      <sheetName val="C147"/>
      <sheetName val="C151_BWS2_"/>
      <sheetName val="C160_PCB_"/>
      <sheetName val="C163_GAP_"/>
      <sheetName val="C164_STS_"/>
      <sheetName val="C179_VAG_"/>
      <sheetName val="C184_BSP_"/>
      <sheetName val="C188_SKU_"/>
      <sheetName val="C218_DJP_"/>
      <sheetName val="C234_WAS2_"/>
      <sheetName val="C236_GTS_"/>
      <sheetName val="C240_VCT_"/>
      <sheetName val="C253_SPS_"/>
      <sheetName val="C254_IBC_"/>
      <sheetName val="C262_BGB_"/>
      <sheetName val="C268_SMT_"/>
      <sheetName val="C283_TMG_"/>
      <sheetName val="C284_SKI_"/>
      <sheetName val="C285_TMR2_"/>
      <sheetName val="C286_PMU_"/>
      <sheetName val="C289_MBA_"/>
      <sheetName val="C295_TWA2_"/>
      <sheetName val="C299_HRB2_"/>
      <sheetName val="C307_SNS_"/>
      <sheetName val="C309_ALK_"/>
      <sheetName val="C310_MGJ_"/>
      <sheetName val="C311_RGB_"/>
      <sheetName val="C312_BBA_"/>
      <sheetName val="C313_JTS"/>
      <sheetName val="C315_GRM_"/>
      <sheetName val="C321_PPM_"/>
      <sheetName val="C328_KGW_"/>
      <sheetName val="C329_CMA_"/>
      <sheetName val="C332_KGU_"/>
      <sheetName val="C334_PMC_"/>
      <sheetName val="C336_HOC_"/>
      <sheetName val="C337_RSI_"/>
      <sheetName val="C339_CKM_"/>
      <sheetName val="C344_MARGAHAYU_"/>
      <sheetName val="C345_WISMA JAYA_"/>
      <sheetName val="C347_TRIDAYA_"/>
      <sheetName val="C348_BSH 3_"/>
      <sheetName val="C353_VBI 2_"/>
      <sheetName val="C354_WRK 2_"/>
      <sheetName val="C357_ANGGADITA_"/>
      <sheetName val="C361_MEKARSARI_"/>
      <sheetName val="C362_TMR2_"/>
      <sheetName val="C363_TGL DANAS_"/>
      <sheetName val="C364_LOJI_"/>
      <sheetName val="C368_SMBR JY 2_"/>
      <sheetName val="C369_SMBR JY_"/>
      <sheetName val="C371_BJI_"/>
      <sheetName val="C375_PERUMNAS 1_"/>
      <sheetName val="C379_IPIK 2_"/>
      <sheetName val="C380_IPIK 3_"/>
      <sheetName val="C382_PINAYUNGAN_"/>
      <sheetName val="C383_KRG SATRIA_"/>
      <sheetName val="C389_WANAYASA_"/>
      <sheetName val="C390_FUDHOLI_"/>
      <sheetName val="C392_ALINDA_"/>
      <sheetName val="C393_SYECH QURO_"/>
      <sheetName val="C394_R_KALONG_"/>
      <sheetName val="C395_GRM_IO"/>
      <sheetName val="C396_KYR_"/>
      <sheetName val="C398_PCW2_"/>
      <sheetName val="C414_ARD BR_"/>
      <sheetName val="C432_MJA2_"/>
      <sheetName val="C433 BBL2"/>
      <sheetName val="C435 VMT2"/>
      <sheetName val="C437 KHD"/>
      <sheetName val="C439 PRK2"/>
      <sheetName val="C440 KSB2"/>
      <sheetName val="C444_DWI"/>
      <sheetName val="C445_SGB"/>
      <sheetName val="C446"/>
      <sheetName val="C447 BSI"/>
      <sheetName val="C448 TRG"/>
      <sheetName val="C449"/>
      <sheetName val="C450"/>
      <sheetName val="C453"/>
      <sheetName val="C455 KRB"/>
      <sheetName val="C459 HBU3"/>
      <sheetName val="C460 KDJ"/>
      <sheetName val="C461 JDC2"/>
      <sheetName val="C462 GYA2"/>
      <sheetName val="C466 RWL"/>
      <sheetName val="C467 GLM"/>
      <sheetName val="C468 TRA"/>
      <sheetName val="C471 BYA"/>
      <sheetName val="C473 RPJ"/>
      <sheetName val="C474 KDS"/>
      <sheetName val="C477 ABG"/>
      <sheetName val="C478 JMY2"/>
      <sheetName val="C480 MGT"/>
      <sheetName val="C481 PMD"/>
      <sheetName val="C482 ZRD"/>
      <sheetName val="C483"/>
      <sheetName val="C484 TUM"/>
      <sheetName val="C485 CLM"/>
      <sheetName val="C486"/>
      <sheetName val="C488 GKA"/>
      <sheetName val="C489 AMI"/>
      <sheetName val="C492 "/>
      <sheetName val="C493"/>
      <sheetName val="C496 TJB3"/>
      <sheetName val="C498"/>
      <sheetName val="C499 TJB2"/>
      <sheetName val="C500"/>
      <sheetName val="C501"/>
      <sheetName val="C502"/>
      <sheetName val="C503"/>
      <sheetName val="C504 VAG2"/>
      <sheetName val="C505"/>
      <sheetName val="C507"/>
      <sheetName val="C508"/>
      <sheetName val="C509"/>
      <sheetName val="C510"/>
      <sheetName val="C512"/>
      <sheetName val="C513"/>
      <sheetName val="C515"/>
      <sheetName val="C516"/>
      <sheetName val="C517"/>
      <sheetName val="C518"/>
      <sheetName val="C519"/>
      <sheetName val="C522"/>
      <sheetName val="C524"/>
      <sheetName val="C526"/>
      <sheetName val="C527"/>
      <sheetName val="C528"/>
      <sheetName val="C533"/>
      <sheetName val="C535"/>
      <sheetName val="C536"/>
      <sheetName val="C537"/>
      <sheetName val="C539"/>
      <sheetName val="C542"/>
      <sheetName val="C543"/>
      <sheetName val="C544"/>
      <sheetName val="C545"/>
      <sheetName val="C546"/>
      <sheetName val="C551"/>
      <sheetName val="C552"/>
      <sheetName val="C553"/>
      <sheetName val="C554"/>
      <sheetName val="C555"/>
      <sheetName val="C556"/>
      <sheetName val="C558"/>
      <sheetName val="C560"/>
      <sheetName val="C561"/>
      <sheetName val="C562"/>
      <sheetName val="C566"/>
      <sheetName val="C567"/>
      <sheetName val="C568"/>
      <sheetName val="C572"/>
      <sheetName val="Lap_ Kinerja Toko _2_"/>
      <sheetName val="Lap_ Kinerja Toko"/>
      <sheetName val="Bbn perlengkapan tk"/>
      <sheetName val="401100"/>
      <sheetName val="405000"/>
      <sheetName val="410030"/>
      <sheetName val="410090"/>
      <sheetName val="412040"/>
      <sheetName val="412070"/>
      <sheetName val="412080"/>
      <sheetName val="CFJun"/>
      <sheetName val="AgingAR"/>
      <sheetName val="Persed"/>
      <sheetName val="DetailPersed"/>
      <sheetName val="PersMK"/>
      <sheetName val="KasetKosong"/>
      <sheetName val="UM_Kary"/>
      <sheetName val="UM_ProgLokal"/>
      <sheetName val="UM_ProgAsing"/>
      <sheetName val="AT-Bulanan"/>
      <sheetName val="AT-Tahunan"/>
      <sheetName val="HutangAll"/>
      <sheetName val="HutProgRp_MK"/>
      <sheetName val="HutProgRp_NonMK"/>
      <sheetName val="HutProgValas_MK"/>
      <sheetName val="HutProgValas_NonMK"/>
      <sheetName val="Hut_ProgInh"/>
      <sheetName val="Hut_ProgLain"/>
      <sheetName val="Hut_Inv"/>
      <sheetName val="Hut_Oprs"/>
      <sheetName val="Rinc_Persed"/>
      <sheetName val="Kaset_Kosong"/>
      <sheetName val="Hutang_Bank"/>
      <sheetName val="Hutang_All"/>
      <sheetName val="Hutang Rp_Program"/>
      <sheetName val="Hutang Rp_NonMK"/>
      <sheetName val="Hutang Valas_Program"/>
      <sheetName val="Hutang Valas_Non MK"/>
      <sheetName val="Hutang Inhouse"/>
      <sheetName val="Hutang Lain_Program"/>
      <sheetName val="Hutang Lain_Investasi"/>
      <sheetName val="Hutang Lain_Operasional"/>
      <sheetName val="Adj Pdn"/>
      <sheetName val="Adj Jkt"/>
      <sheetName val="SPA BS"/>
      <sheetName val="SPA P&amp;L"/>
      <sheetName val="Mov. Inv."/>
      <sheetName val="Movement2"/>
      <sheetName val="Timing Diff FA"/>
      <sheetName val="Control Fiscal Comp"/>
      <sheetName val="Fiscal Journal-J04"/>
      <sheetName val="FA Mov.Com. Combine"/>
      <sheetName val="FA Mov.Com. Jkt-J04"/>
      <sheetName val="FA Mov. Com. Pdn-J04"/>
      <sheetName val="Transaction Affiliates "/>
      <sheetName val="Detail Consol"/>
      <sheetName val="TOP fiscal-update"/>
      <sheetName val="fiscal journal-update"/>
      <sheetName val="Increase-Decrease"/>
      <sheetName val="CF - Report"/>
      <sheetName val="Det WBS 1"/>
      <sheetName val="Det WBS 2"/>
      <sheetName val="FINANCIAL RATIO"/>
      <sheetName val="tb 2008 audited"/>
      <sheetName val="NBV"/>
      <sheetName val="neraca &amp; labarugi sep"/>
      <sheetName val="TB 2008"/>
      <sheetName val="TB 2009"/>
      <sheetName val="Rekap biaya gaji"/>
      <sheetName val="WBS 1 (2)"/>
      <sheetName val="WBS 2 (2)"/>
      <sheetName val="Det WPL (2)"/>
      <sheetName val="ownused"/>
      <sheetName val="ownused-bbm"/>
      <sheetName val="ownused-nbbm"/>
      <sheetName val="FA-EST per sept"/>
      <sheetName val="FA-POM per sept"/>
      <sheetName val="FA-EST Dec"/>
      <sheetName val="FA-POM dec"/>
      <sheetName val="CIP-addition POM"/>
      <sheetName val="General Instructions"/>
      <sheetName val="ARPS BS"/>
      <sheetName val="ARPS PL"/>
      <sheetName val="PL(Discl)"/>
      <sheetName val="BS int1"/>
      <sheetName val="BS int2"/>
      <sheetName val="BS analysis"/>
      <sheetName val="11A"/>
      <sheetName val="17A"/>
      <sheetName val="17B"/>
      <sheetName val="26a"/>
      <sheetName val="26b"/>
      <sheetName val="28A"/>
      <sheetName val="32A"/>
      <sheetName val="32B"/>
      <sheetName val="39A"/>
      <sheetName val="Tong"/>
      <sheetName val="T-Tramcat"/>
      <sheetName val="TramCat"/>
      <sheetName val="T.Tinh"/>
      <sheetName val="CT_TBA"/>
      <sheetName val="T-35KV"/>
      <sheetName val="35KV"/>
      <sheetName val="KhoBai"/>
      <sheetName val="ChuyenQuan"/>
      <sheetName val="T-TBA"/>
      <sheetName val="TBA"/>
      <sheetName val="CTVanChuyen"/>
      <sheetName val="VLC_Tramcat"/>
      <sheetName val="VLC_35KV"/>
      <sheetName val="VLC_TBA"/>
      <sheetName val="TT_10KV"/>
      <sheetName val="TT_0,4KV"/>
      <sheetName val="T_TBA"/>
      <sheetName val="10KV"/>
      <sheetName val="T_10KV"/>
      <sheetName val="0,4KV"/>
      <sheetName val="T_0,4KV"/>
      <sheetName val="CP_Xaylap"/>
      <sheetName val="CP_Thietbi"/>
      <sheetName val="CP_Khac"/>
      <sheetName val="Tong_DT"/>
      <sheetName val="TTVanChuyen"/>
      <sheetName val="Gia_GC_Satthep"/>
      <sheetName val="Phuluc"/>
      <sheetName val="封面"/>
      <sheetName val="目录"/>
      <sheetName val="快报"/>
      <sheetName val="资产负债表"/>
      <sheetName val="货币资金分类表"/>
      <sheetName val="资产减值准备明细表 "/>
      <sheetName val="固定资产增减变动及折旧计提表"/>
      <sheetName val="应交税金明细表"/>
      <sheetName val="长期股权投资增减变动明细表"/>
      <sheetName val="所有者权益增减明细表"/>
      <sheetName val="关联单位往来明细表"/>
      <sheetName val="企业存款明细表"/>
      <sheetName val="利润表"/>
      <sheetName val="利润分配表"/>
      <sheetName val="投资收益明细表"/>
      <sheetName val="营业费用明细表"/>
      <sheetName val="管理费用明细表"/>
      <sheetName val="财务费用明细表"/>
      <sheetName val="关联交易明细表"/>
      <sheetName val="主营业务利润明细表"/>
      <sheetName val="现金流量表 "/>
      <sheetName val="分部报告"/>
      <sheetName val="非经常性损益"/>
      <sheetName val="补充资料"/>
      <sheetName val="企业会计差异调节表"/>
      <sheetName val="个别会计报表表内勾稽关系一览表 "/>
      <sheetName val="表间主要勾稽关系一览表"/>
      <sheetName val="关联单位"/>
      <sheetName val="产业群一览表"/>
      <sheetName val="集团范围投资结构（1）"/>
      <sheetName val="集团单位代码名称对照表"/>
      <sheetName val="集团范围投资结构（2）"/>
      <sheetName val="Tonghop"/>
      <sheetName val="K Fixed Assets"/>
      <sheetName val="K1.1 &amp; K1.2"/>
      <sheetName val="K1.3"/>
      <sheetName val="K1.4"/>
      <sheetName val="K1.5"/>
      <sheetName val="K1.6"/>
      <sheetName val="K1.7"/>
      <sheetName val="Vouching Add."/>
      <sheetName val="Sale &amp; Disposal of FA"/>
      <sheetName val="FA Report"/>
      <sheetName val="E (AR)"/>
      <sheetName val="E.1 (Trade)"/>
      <sheetName val="E.1 (Trade) 2"/>
      <sheetName val="E.1 (Trade) after forex"/>
      <sheetName val="E.1 (Trade) after forex 2802"/>
      <sheetName val="Test Forex'042802"/>
      <sheetName val="Test Forex'04"/>
      <sheetName val="testaging"/>
      <sheetName val="E.2 (Related)"/>
      <sheetName val="E.3 (AR Others)"/>
      <sheetName val="E.3.1"/>
      <sheetName val="E.3.2"/>
      <sheetName val="E.3.3"/>
      <sheetName val="E.3.4"/>
      <sheetName val="E.3.5 "/>
      <sheetName val="AR Turnover"/>
      <sheetName val="CASHFLOW2003"/>
      <sheetName val="BERLI 2002"/>
      <sheetName val="Cashflow'03"/>
      <sheetName val="Cashflow Indirect"/>
      <sheetName val="Consolidation"/>
      <sheetName val="Consolidation (Sort)"/>
      <sheetName val="Perhitungan fiskal"/>
      <sheetName val="Detailed WBS 1"/>
      <sheetName val="Detail WBS 2"/>
      <sheetName val="PAJE-PRJE'04"/>
      <sheetName val="T-ACC (PAJE)"/>
      <sheetName val="CAJE-CRJE'04"/>
      <sheetName val="T-ACC (CAJE)"/>
      <sheetName val="CAJE-CRJERekap"/>
      <sheetName val="PAJE-PRJErekap"/>
      <sheetName val="COST"/>
      <sheetName val="AKM DEPR"/>
      <sheetName val="EPS-StlhPLB"/>
      <sheetName val="EPS-SblmPLB"/>
      <sheetName val="ESOP 2003"/>
      <sheetName val="PAJE-PRJE (SORT)'02"/>
      <sheetName val="CAJE-CRJE (SORT)"/>
      <sheetName val="PAJE-PRJE'02"/>
      <sheetName val="CAJE-CRJE'02"/>
      <sheetName val="REKAPAN PARJE'04"/>
      <sheetName val="Accrued Expenses - P - ok"/>
      <sheetName val="Accrued Interest-P.1-ok"/>
      <sheetName val="Accrued Rent-P.2-ok"/>
      <sheetName val="Accr.Electricity-P.3-ok"/>
      <sheetName val="Accr. Spareparts-P.4-2005-ok"/>
      <sheetName val="Accrued Int.Leasing-P.4-ok"/>
      <sheetName val="J.1.1"/>
      <sheetName val="J.1.2"/>
      <sheetName val="J.1.3"/>
      <sheetName val="J.1.4"/>
      <sheetName val="J.1.5"/>
      <sheetName val="J.1.6"/>
      <sheetName val="J.1.7"/>
      <sheetName val="J.1.8"/>
      <sheetName val="J.3"/>
      <sheetName val="J.4"/>
      <sheetName val="PBC"/>
      <sheetName val="TB Dec 2010 SAP"/>
      <sheetName val="N.2 Lead"/>
      <sheetName val="N.2.1"/>
      <sheetName val="N.2.1.1"/>
      <sheetName val="N.2.1.2"/>
      <sheetName val="N.2.1.3"/>
      <sheetName val="NN2"/>
      <sheetName val="Salary Allocation"/>
      <sheetName val="Review Notes"/>
      <sheetName val="H Lead - Investment Lead"/>
      <sheetName val="H100"/>
      <sheetName val="H.200"/>
      <sheetName val="H210"/>
      <sheetName val="H300"/>
      <sheetName val="H.400"/>
      <sheetName val="H500"/>
      <sheetName val="UB Lead"/>
      <sheetName val="UB100"/>
      <sheetName val="UB200"/>
      <sheetName val="UB300"/>
      <sheetName val="UB400"/>
      <sheetName val="UB500"/>
      <sheetName val="PL fiskal"/>
      <sheetName val="PM, TE, SAD"/>
      <sheetName val="CIT_09"/>
      <sheetName val="Deftax 09"/>
      <sheetName val="Sum FA Fiscal"/>
      <sheetName val="FA_09"/>
      <sheetName val="FA_08"/>
      <sheetName val="Supporting SRM"/>
      <sheetName val="BS_SRM"/>
      <sheetName val="PL_SRM_jiwo"/>
      <sheetName val="PL_SRM"/>
      <sheetName val="Loan Calculation"/>
      <sheetName val="TB9"/>
      <sheetName val="TB09"/>
      <sheetName val="BSINDEX"/>
      <sheetName val="BS3"/>
      <sheetName val="BS2.1"/>
      <sheetName val="BS3.5"/>
      <sheetName val="BS2.4"/>
      <sheetName val="BS 4"/>
      <sheetName val="TBAFTRAUDIT"/>
      <sheetName val="daftar kf"/>
      <sheetName val="FA_FISKAL09"/>
      <sheetName val="FA_FISKAL08"/>
      <sheetName val="TB10"/>
      <sheetName val="TBDEC09"/>
      <sheetName val="COYLIST"/>
      <sheetName val="C 1"/>
      <sheetName val="C 2"/>
      <sheetName val="C 3"/>
      <sheetName val="AP-1098"/>
      <sheetName val="K.1- FA Movement"/>
      <sheetName val="K.2-Building"/>
      <sheetName val="K.3-Machinery &amp; Tools"/>
      <sheetName val="K.4-FFE"/>
      <sheetName val="K.5-Vehicles"/>
      <sheetName val="K.6-Lease-Vehicles"/>
      <sheetName val="FFE"/>
      <sheetName val="2004 htm"/>
      <sheetName val="Detail CF 2010 Budget "/>
      <sheetName val="WIM1"/>
      <sheetName val="WIM2"/>
      <sheetName val="BIC"/>
      <sheetName val="JL INTAN"/>
      <sheetName val="KKP_II_2_2_1_2"/>
      <sheetName val="GLRCTB10"/>
      <sheetName val="ark 09"/>
      <sheetName val="ark 09New"/>
      <sheetName val="Lamp tax Calc09 280210"/>
      <sheetName val="summary DTA"/>
      <sheetName val="Prop Inv"/>
      <sheetName val="Aktiva Tetap old"/>
      <sheetName val="Pendptn Sewa + Rev Client"/>
      <sheetName val="Pdpt Sewa fr client"/>
      <sheetName val="Lamp tax calc 250209 Revs"/>
      <sheetName val="Lamp tax calc 250209"/>
      <sheetName val="lamp tax calc Old 150210"/>
      <sheetName val="COVER DRAFT "/>
      <sheetName val="BULAN PERIODE"/>
      <sheetName val="A.RATIO(1)"/>
      <sheetName val="NERACA(2)"/>
      <sheetName val="RL(3)"/>
      <sheetName val="ARUSKAS bulanan(4)"/>
      <sheetName val="ARUSKAS12BLN(5)"/>
      <sheetName val="PENJ.NRC(6-7)"/>
      <sheetName val="Pers Bahan Penunjang(8)"/>
      <sheetName val="AKT-TETAP(9)"/>
      <sheetName val="Lamp.UM Kernel(10)"/>
      <sheetName val="DP SUPPLIER(11)"/>
      <sheetName val="Lamp. Hut. Dagang kernel(12-13)"/>
      <sheetName val="Lamp. Hut Suplier(14-15)"/>
      <sheetName val="LAP PENJ REVISI(17)"/>
      <sheetName val="Rincian HPP(18)"/>
      <sheetName val="Laporan Laba Rugi(16)"/>
      <sheetName val="HPP(19)"/>
      <sheetName val="HPPENJ(20)"/>
      <sheetName val="STOCK(21)"/>
      <sheetName val="MP HPP"/>
      <sheetName val="KARTU PIUTANG "/>
      <sheetName val="Hutang Supplier Dll"/>
      <sheetName val="TBPEB05"/>
      <sheetName val="TB BIAYA2 LINK KE LAP LABA RUGI"/>
      <sheetName val="TB BPL &amp; BPTL LINK KE RINCI HPP"/>
      <sheetName val="Afiliasi"/>
      <sheetName val="ACCRUE ONGKOS ANGKUT PKO &amp; PKE"/>
      <sheetName val="FA Mar 05"/>
      <sheetName val="PEMBATAS"/>
      <sheetName val="DATA AP"/>
      <sheetName val="NERACA(TAHUNAN 2)"/>
      <sheetName val="RL(Tahunan 3)"/>
      <sheetName val="HPP KOMPARATIF"/>
      <sheetName val="REKON PPN KELUARAN"/>
      <sheetName val="PERTAMINA"/>
      <sheetName val="MP REV PENJ INV 069"/>
      <sheetName val="PERSEDIAAN BAHAN PENUNJANG"/>
      <sheetName val="HPP_19_"/>
      <sheetName val="AA.5-Atc"/>
      <sheetName val="AA.5.1-PBC"/>
      <sheetName val="Atch AA.4 "/>
      <sheetName val="Data Bunga BKP"/>
      <sheetName val="Atch AA.3 "/>
      <sheetName val="Atch. AA.2"/>
      <sheetName val="AA.2.1"/>
      <sheetName val="Atch. AA.1"/>
      <sheetName val="AA.1.1(2) BNI"/>
      <sheetName val="SHM-DES-2005"/>
      <sheetName val="DPS-KSEI-DES 05"/>
      <sheetName val="SHM1205"/>
      <sheetName val="Incst"/>
      <sheetName val="BS (2)"/>
      <sheetName val="Dtlbs"/>
      <sheetName val="share"/>
      <sheetName val="fxrlzd"/>
      <sheetName val="Kassetara"/>
      <sheetName val="sales affiliasi"/>
      <sheetName val="sumfxass"/>
      <sheetName val="fxasuicv"/>
      <sheetName val="fxass"/>
      <sheetName val="inf.segmen"/>
      <sheetName val="kwjbn moneter"/>
      <sheetName val="SPT 2006"/>
      <sheetName val="Rekap &amp; Allowance"/>
      <sheetName val="Rekap JHT &amp; PPh"/>
      <sheetName val="Detail Gaji"/>
      <sheetName val="Detail Gaji (2)"/>
      <sheetName val="Top FA-2004"/>
      <sheetName val="Perlengkapan-Bangunan"/>
      <sheetName val="Perlengkapan-Bengkel"/>
      <sheetName val="Inventaris Kantor"/>
      <sheetName val="Mesin &amp; Peralatan"/>
      <sheetName val="Kendaraan Bermotor"/>
      <sheetName val="Aktiva Dlm - Penyelesaian"/>
      <sheetName val="CONVERED-PROD-PLAN"/>
      <sheetName val="DAILY-PLANNING-2"/>
      <sheetName val="production requirement (NOV)"/>
      <sheetName val="WEEKLY-PRODUCTION-PROGRAMME"/>
      <sheetName val="CM-MODULE-1-3"/>
      <sheetName val="CM-MODULE-4A-4B-7"/>
      <sheetName val="CUTRAG REQUIREMENT"/>
      <sheetName val="DAILY-PLANNING-1"/>
      <sheetName val="MACH-UTL.-SUMMARY"/>
      <sheetName val="MACH-UTL.-SUMMARY-MONTHLY"/>
      <sheetName val="SOP-11-2001"/>
      <sheetName val="DAILY-PROD-PLAN(JUNE)"/>
      <sheetName val="CUT-TOBACCO-RECEIVED &amp; REQ."/>
      <sheetName val="PRIMARY-PLANNING-(1)"/>
      <sheetName val="SOP-9"/>
      <sheetName val="PACKER-CAPACITY"/>
      <sheetName val="FACTORY"/>
      <sheetName val="Q2"/>
      <sheetName val="Q3"/>
      <sheetName val="Q4"/>
      <sheetName val="Q1-02"/>
      <sheetName val="Q2-02"/>
      <sheetName val="LEAF COST DETAIL"/>
      <sheetName val="WRAPPING_COST"/>
      <sheetName val="WM-BYBRAND-QUARTER"/>
      <sheetName val="Det_Stock"/>
      <sheetName val="Volume"/>
      <sheetName val="Blend F"/>
      <sheetName val="Usage (2)"/>
      <sheetName val="cc b"/>
      <sheetName val="DOM"/>
      <sheetName val="IMP"/>
      <sheetName val="Trends CC"/>
      <sheetName val="cost per mille"/>
      <sheetName val="CC 01M"/>
      <sheetName val="CC 02"/>
      <sheetName val="CC 05"/>
      <sheetName val="CC 06"/>
      <sheetName val="CC 15"/>
      <sheetName val="CC 15A"/>
      <sheetName val="CC 21M"/>
      <sheetName val="CC 30"/>
      <sheetName val="CC 29"/>
      <sheetName val="Casing"/>
      <sheetName val="Usage by Blend"/>
      <sheetName val="Usage"/>
      <sheetName val="BAT"/>
      <sheetName val="projection "/>
      <sheetName val="nppc"/>
      <sheetName val="apc"/>
      <sheetName val="mbrship "/>
      <sheetName val="amoortisation"/>
      <sheetName val="FAS-88-DP"/>
      <sheetName val="FAS-88-TPMK"/>
      <sheetName val="FAS-88-sample"/>
      <sheetName val="CF 2007"/>
      <sheetName val="TB-FINAL 2007"/>
      <sheetName val="TB-FINAL 2006"/>
      <sheetName val="Bank_2006"/>
      <sheetName val="Diff_BS"/>
      <sheetName val="Mapped 2006 P&amp;L"/>
      <sheetName val="TB_Final_2006"/>
      <sheetName val="CLR"/>
      <sheetName val="Corporate tax 2007"/>
      <sheetName val="Deferred tax 2007"/>
      <sheetName val="4100"/>
      <sheetName val="3700"/>
      <sheetName val="3300"/>
      <sheetName val="3400"/>
      <sheetName val="3800a"/>
      <sheetName val="3800b"/>
      <sheetName val="3800c"/>
      <sheetName val="4300a"/>
      <sheetName val="4300b"/>
      <sheetName val="4600"/>
      <sheetName val="5200a"/>
      <sheetName val="5200b"/>
      <sheetName val="5200c"/>
      <sheetName val="5200d"/>
      <sheetName val="4500"/>
      <sheetName val="3200"/>
      <sheetName val="5500"/>
      <sheetName val="5600"/>
      <sheetName val="5800a"/>
      <sheetName val="5800b"/>
      <sheetName val="5900"/>
      <sheetName val="tb-mar"/>
      <sheetName val="Master Data"/>
      <sheetName val="Receiv-liabil"/>
      <sheetName val="Appendix 1 receiv."/>
      <sheetName val="Appendix 2 advan.-paym."/>
      <sheetName val="Appendix 3 liabilities"/>
      <sheetName val="Appendix 4 paym.-receiv."/>
      <sheetName val="TB1"/>
      <sheetName val="TB2"/>
      <sheetName val="TB3"/>
      <sheetName val="TB4"/>
      <sheetName val="Mapping"/>
      <sheetName val="TB-Clean"/>
      <sheetName val="Settings"/>
      <sheetName val="LS_Standard"/>
      <sheetName val="DEPT  LOB FOR EY 2-10-06"/>
      <sheetName val="1771PL"/>
      <sheetName val="BDO"/>
      <sheetName val="Indexing"/>
      <sheetName val="Kurs BI"/>
      <sheetName val="Analitical"/>
      <sheetName val="WBSA (R)"/>
      <sheetName val="WBS-L (R) "/>
      <sheetName val="WPL (R)"/>
      <sheetName val="D (2)"/>
      <sheetName val="E3"/>
      <sheetName val="E4"/>
      <sheetName val="T2"/>
      <sheetName val="F.1.1"/>
      <sheetName val="D.1.1"/>
      <sheetName val="D.1.1.1"/>
      <sheetName val="D.1.2"/>
      <sheetName val="D.1.2.1"/>
      <sheetName val="Advance"/>
      <sheetName val="Add &amp; disp FA"/>
      <sheetName val="FA Jakarta Fiscal"/>
      <sheetName val="FA Medan Fiscal"/>
      <sheetName val="E5"/>
      <sheetName val="Prepayment"/>
      <sheetName val="Deposit frm Cust"/>
      <sheetName val="List 23"/>
      <sheetName val="PSL 21 sept 08"/>
      <sheetName val="PSL 23"/>
      <sheetName val="Sales-purchase Test"/>
      <sheetName val="Spareparts"/>
      <sheetName val="Master Item"/>
      <sheetName val="A6100 View"/>
      <sheetName val="FAS 60 Assumptions SM"/>
      <sheetName val="FAS 60 Assumptions TM"/>
      <sheetName val="Lapse LR GOE"/>
      <sheetName val="Lapse LR GOE new"/>
      <sheetName val="Lapse TM"/>
      <sheetName val="Lapse SM"/>
      <sheetName val="2002"/>
      <sheetName val="PENJ "/>
      <sheetName val="Capitalize"/>
      <sheetName val="Overhaul"/>
      <sheetName val="CRITERIA1"/>
      <sheetName val="Loan movement"/>
      <sheetName val="LEASE &amp; LOAN"/>
      <sheetName val="FA BREAKDOWN"/>
      <sheetName val="FA  (2)"/>
      <sheetName val="HEADCOUNT "/>
      <sheetName val="PL(2)"/>
      <sheetName val="hisb-rubber"/>
      <sheetName val="HISB"/>
      <sheetName val="Calendar (2)"/>
      <sheetName val="calendar"/>
      <sheetName val="Actual vs perf"/>
      <sheetName val="RESERVES"/>
      <sheetName val=" LEASE &amp; LOAN"/>
      <sheetName val="INTERCO INV"/>
      <sheetName val="CAPITAL CHARGE"/>
      <sheetName val="OPLEASE"/>
      <sheetName val="EXPOSURE"/>
      <sheetName val="HEADCOUNT"/>
      <sheetName val="OPS ODJ"/>
      <sheetName val="STOCKS"/>
      <sheetName val="Calendar _2_"/>
      <sheetName val="detail FS"/>
      <sheetName val="bal FC"/>
      <sheetName val="list no"/>
      <sheetName val="Cad BD"/>
      <sheetName val="AP-trade"/>
      <sheetName val="Accrual"/>
      <sheetName val="K.1 "/>
      <sheetName val="K-1.2 - FA Disposal"/>
      <sheetName val="K.1.3 addition"/>
      <sheetName val="K.1.4Disposal"/>
      <sheetName val="MTD-REPORT"/>
      <sheetName val="WBSA"/>
      <sheetName val="WBSL"/>
      <sheetName val="F.1_Cash"/>
      <sheetName val="D.1_Trade Receivables"/>
      <sheetName val="D.2_Other Rec"/>
      <sheetName val="C.1_Inventories"/>
      <sheetName val="Advance &amp; Prepaid Exp"/>
      <sheetName val="Prepaid Taxes"/>
      <sheetName val="A2.1.a_PropertyAndEquipment"/>
      <sheetName val="A2.1.b_Mutation"/>
      <sheetName val="Def Tax Asset"/>
      <sheetName val="G.1_Trade Payables"/>
      <sheetName val="K.1_Taxes Payable"/>
      <sheetName val="H.1_Accrued Expenses"/>
      <sheetName val="J.1_Advance From Customers"/>
      <sheetName val="M.1_Employee Benefits"/>
      <sheetName val="P.1.a_Share Capital"/>
      <sheetName val="P.1.b_Tambahan Mo. Disetor"/>
      <sheetName val="Q.1_Sales"/>
      <sheetName val="R.1_COS"/>
      <sheetName val="S.1_Selling Exp"/>
      <sheetName val="T.1_G&amp;A Exp"/>
      <sheetName val="T2.1_Other Income (Charges)"/>
      <sheetName val="T3.1_Income Tax"/>
      <sheetName val="KK CF"/>
      <sheetName val="FAS 60 Assumptions NON TM"/>
      <sheetName val="Lapse Non TM"/>
      <sheetName val="Kennz"/>
      <sheetName val="Inhalt"/>
      <sheetName val="Allgem. Angaben"/>
      <sheetName val="Auftrag"/>
      <sheetName val="Sp-Erg"/>
      <sheetName val="PersStat"/>
      <sheetName val="Verm-lage"/>
      <sheetName val="Ertr-lage"/>
      <sheetName val="Umsatz HB II"/>
      <sheetName val="Umsatz regional"/>
      <sheetName val="Best.-veränd."/>
      <sheetName val="akt. Eigenleist."/>
      <sheetName val="SoErtr (1)"/>
      <sheetName val="SoErtr (2)"/>
      <sheetName val="MatAufw"/>
      <sheetName val="PersAufw"/>
      <sheetName val="Abschr. imm. WG +SA"/>
      <sheetName val="SoAufw (1)"/>
      <sheetName val="SoAufw (2)"/>
      <sheetName val="SoAufw (3)"/>
      <sheetName val="QualKost"/>
      <sheetName val="Beteil.-ertr."/>
      <sheetName val="Ertr. and. WP + Ausl."/>
      <sheetName val="Zinserträge"/>
      <sheetName val="Abschr. Fin.-anl."/>
      <sheetName val="Zinsaufw."/>
      <sheetName val="a.o. Ergebn."/>
      <sheetName val="Steuern"/>
      <sheetName val="Immater"/>
      <sheetName val="Sachanl"/>
      <sheetName val="FinAnl"/>
      <sheetName val="Vorraete"/>
      <sheetName val="FordLief"/>
      <sheetName val="FordVerb"/>
      <sheetName val="FordBet"/>
      <sheetName val="SonstFor"/>
      <sheetName val="Wertpap"/>
      <sheetName val="LiquMitt"/>
      <sheetName val="RAP aktiv"/>
      <sheetName val="Kap-Div (HB I)"/>
      <sheetName val="Kap-Div (HB II)"/>
      <sheetName val="SoPoRück"/>
      <sheetName val="Pens.-rückst."/>
      <sheetName val="Steuerrückst."/>
      <sheetName val="sonst. Rückst "/>
      <sheetName val="VerbKI(1)"/>
      <sheetName val="VerbKI(2)"/>
      <sheetName val="erhAnz"/>
      <sheetName val="VerbLief"/>
      <sheetName val="VerbWech"/>
      <sheetName val="VerbVerb"/>
      <sheetName val="VerbBet"/>
      <sheetName val="SonstVer"/>
      <sheetName val="RAP passiv"/>
      <sheetName val="Haft.-verh.+sofinVerpfl."/>
      <sheetName val="BILKURZ"/>
      <sheetName val="GUVKURZ"/>
      <sheetName val="AV Brutto"/>
      <sheetName val="AV Abschr."/>
      <sheetName val="Rücklagen"/>
      <sheetName val="GuV"/>
      <sheetName val="HB I ---&gt; HB II"/>
      <sheetName val="Tabelle1"/>
      <sheetName val="Case"/>
      <sheetName val="Merak Export"/>
      <sheetName val="Merak Import"/>
      <sheetName val="VBA Code"/>
      <sheetName val="Overall"/>
      <sheetName val="TOTAL OF LIEN ACCOUNTS"/>
      <sheetName val="6-19 PAY CALCULATION "/>
      <sheetName val="ARUN III"/>
      <sheetName val="BES MCGC"/>
      <sheetName val="BONTANG V"/>
      <sheetName val="BONTANG VI"/>
      <sheetName val="BONTANG II"/>
      <sheetName val="WEST NATUNA"/>
      <sheetName val="ARUN II"/>
      <sheetName val="BES-AQP"/>
      <sheetName val="BLPGV"/>
      <sheetName val="BLPGVII"/>
      <sheetName val="CORRIDOR"/>
      <sheetName val="BES KOREA II"/>
      <sheetName val="BES KCO"/>
      <sheetName val="BONT III"/>
      <sheetName val="BONT IV"/>
      <sheetName val="ONWJ"/>
      <sheetName val="KANGEAN"/>
      <sheetName val="KMI"/>
      <sheetName val="CILACAP"/>
      <sheetName val="Interest Calc."/>
      <sheetName val="Int. Calculation - after 6-18"/>
      <sheetName val="2004.VS.2003"/>
      <sheetName val="JUST.F7"/>
      <sheetName val="CTT.RPT"/>
      <sheetName val="KODE BAG"/>
      <sheetName val="PVT.TOTAL"/>
      <sheetName val="SKOP"/>
      <sheetName val="NonDept"/>
      <sheetName val="PVT-FUNGSI"/>
      <sheetName val="REKAP-F7.0"/>
      <sheetName val="F7.1"/>
      <sheetName val="F7-OPS"/>
      <sheetName val="PIVOT 3 DGT"/>
      <sheetName val="F-7.2.3 DGT "/>
      <sheetName val="F7.3th"/>
      <sheetName val="PIVOTF8.0"/>
      <sheetName val="F8.0"/>
      <sheetName val="PIVOT-F.7.4.DGT"/>
      <sheetName val="F-7.2.4DGT"/>
      <sheetName val="2004R.VS.2003"/>
      <sheetName val="KEL.9"/>
      <sheetName val="EXECUTIVE SUMMARY"/>
      <sheetName val="HARGA MINYAK &amp; KURS"/>
      <sheetName val="LAPORAN MINYAK"/>
      <sheetName val="LAPORAN GAS"/>
      <sheetName val="EBITDA"/>
      <sheetName val="C5 GABUNG"/>
      <sheetName val="FINDING COST"/>
      <sheetName val="ABI"/>
      <sheetName val="ABO"/>
      <sheetName val="KONS"/>
      <sheetName val="KONS BID P&amp;N"/>
      <sheetName val=" KONS BID PKP"/>
      <sheetName val="KR.AMPEL"/>
      <sheetName val="SANGATA-BUNYU"/>
      <sheetName val="LAHENDONG"/>
      <sheetName val="KP.DIT.HULU"/>
      <sheetName val="KP.PENGOLAHAN"/>
      <sheetName val="UPMS I MEDAN"/>
      <sheetName val="UPMS II PALEMBANG"/>
      <sheetName val="UPMS III JAKARTA"/>
      <sheetName val="UPMS IV SEMARANG"/>
      <sheetName val="UPMS V SBY"/>
      <sheetName val="UPMS VI B.PAPAN"/>
      <sheetName val="UPMS 7 MAKASAR"/>
      <sheetName val="UPMS 8 JAYAPURA"/>
      <sheetName val="KP P&amp;N"/>
      <sheetName val="DOK SORONG"/>
      <sheetName val="DOK SUSU"/>
      <sheetName val="KP PERKAPALAN"/>
      <sheetName val="DIT. MPS"/>
      <sheetName val="AMERIKA"/>
      <sheetName val="TOKYO"/>
      <sheetName val="ANAK PERUSAHAAN"/>
      <sheetName val="PT. PAS"/>
      <sheetName val="ELNUSA HRP"/>
      <sheetName val="ELNUSA TBK"/>
      <sheetName val="PATRA JASA"/>
      <sheetName val="TONGKANG"/>
      <sheetName val="DOK DUMAI"/>
      <sheetName val="RSPP"/>
      <sheetName val="PERTA OIL"/>
      <sheetName val="LNG"/>
      <sheetName val="General Info"/>
      <sheetName val="PAJE-2008"/>
      <sheetName val="PAJE-2009"/>
      <sheetName val="BS-CF"/>
      <sheetName val="PinjPolis (3)"/>
      <sheetName val="dec-98"/>
      <sheetName val="nov-98"/>
      <sheetName val="GLdownload"/>
      <sheetName val="gloct2nd"/>
      <sheetName val="Summary 1998"/>
      <sheetName val="Rec to control sheet"/>
      <sheetName val="vat status"/>
      <sheetName val="Summary 1997"/>
      <sheetName val="VAT 1-98 to 12-98"/>
      <sheetName val="IN RETURN NOT BOOKED"/>
      <sheetName val="AutoOpen Stub Data"/>
      <sheetName val="Customize Your Invoice"/>
      <sheetName val="Macros"/>
      <sheetName val="ATW"/>
      <sheetName val="Lock"/>
      <sheetName val="Intl Data Table"/>
      <sheetName val="TemplateInformation"/>
      <sheetName val="FISIK RAB 2000"/>
      <sheetName val="NOV_DEC98"/>
      <sheetName val="BUDGET_1999"/>
      <sheetName val="9NOP98"/>
      <sheetName val="NDS96_2000"/>
      <sheetName val="ocean voyage"/>
      <sheetName val="5y pm"/>
      <sheetName val="1y pm "/>
      <sheetName val="act plan 1y"/>
      <sheetName val="Name"/>
      <sheetName val="2T-4T"/>
      <sheetName val="Data Prod_Graf"/>
      <sheetName val="GRAFTANKOS"/>
      <sheetName val="Data SRL"/>
      <sheetName val="Data Cost1"/>
      <sheetName val="Dt Breakdown"/>
      <sheetName val="PK Olah"/>
      <sheetName val="PK RM"/>
      <sheetName val="Graf SRL"/>
      <sheetName val="PCr"/>
      <sheetName val="Janload"/>
      <sheetName val="GRAF COST"/>
      <sheetName val="DATA COST"/>
      <sheetName val="CPO"/>
      <sheetName val="LA02"/>
      <sheetName val="LA03"/>
      <sheetName val="LAJan"/>
      <sheetName val="LAFeb"/>
      <sheetName val="LAMar"/>
      <sheetName val="Peta"/>
      <sheetName val="Slow"/>
      <sheetName val="Fast"/>
      <sheetName val="Dead"/>
      <sheetName val="Olah"/>
      <sheetName val="MONITOR"/>
      <sheetName val="SOlar"/>
      <sheetName val="po-ho"/>
      <sheetName val="SPB-HO"/>
      <sheetName val="LAY"/>
      <sheetName val="per team"/>
      <sheetName val="SAROLANGUN"/>
      <sheetName val="hasil nilai"/>
      <sheetName val="AKHIR"/>
      <sheetName val="Form-1"/>
      <sheetName val="Form-2"/>
      <sheetName val="Form-3.1"/>
      <sheetName val="Form-3.2"/>
      <sheetName val="Form 3.3"/>
      <sheetName val="Form-3.4"/>
      <sheetName val="Form-3.4.1"/>
      <sheetName val="Form-3.5"/>
      <sheetName val="Form-3.6"/>
      <sheetName val="Form-3.7"/>
      <sheetName val="Form-3.8"/>
      <sheetName val="Form-3.9"/>
      <sheetName val="Form-4.1"/>
      <sheetName val="Form-6.1"/>
      <sheetName val="Form-7.1"/>
      <sheetName val="Form-7.2"/>
      <sheetName val="Form-7.3"/>
      <sheetName val="Form-7.3b"/>
      <sheetName val="Form-7.3c"/>
      <sheetName val="Form-7.4"/>
      <sheetName val="Form-7.4a"/>
      <sheetName val="Form-7.5"/>
      <sheetName val="Form-7.6"/>
      <sheetName val="Form-7.7"/>
      <sheetName val="Form-7.8"/>
      <sheetName val="Form-7.9"/>
      <sheetName val="Form-7.10"/>
      <sheetName val="Form-8.1"/>
      <sheetName val="Form-8.2"/>
      <sheetName val="Form-8.3"/>
      <sheetName val="Form-8.4"/>
      <sheetName val="HITAM ULU"/>
      <sheetName val="BELUM A tg"/>
      <sheetName val="REKAP SRL"/>
      <sheetName val="BELUM A  SAROLANGUN"/>
      <sheetName val="BELUM A  MERANGIN"/>
      <sheetName val="BELUM &quot;A&quot;"/>
      <sheetName val="REKAP MRG"/>
      <sheetName val="New assumption"/>
      <sheetName val="200000"/>
      <sheetName val="AF (1)"/>
      <sheetName val="Peralatan juli 2009"/>
      <sheetName val="Data Pembanding"/>
      <sheetName val="List Mesin"/>
      <sheetName val="Hit Bangunan"/>
      <sheetName val="AF"/>
      <sheetName val="Nilai Tanah"/>
      <sheetName val="SRN PLKP"/>
      <sheetName val="Areal Tanam"/>
      <sheetName val="5R-B"/>
      <sheetName val="1 - Laporan CILAKI  -  OK"/>
      <sheetName val="2 - cileles  -  ok"/>
      <sheetName val="3 - BAYAH  -  OK"/>
      <sheetName val="4 - TUGU  -  OK"/>
      <sheetName val="5 - CIKEMBAR  OK"/>
      <sheetName val="CIPARI - CILACAP"/>
      <sheetName val="REKAP NILAI"/>
      <sheetName val="DCF KARET"/>
      <sheetName val="SPL"/>
      <sheetName val="bang"/>
      <sheetName val="indks"/>
      <sheetName val="Data Tan"/>
      <sheetName val="Data Banding TNH"/>
      <sheetName val="D-f"/>
      <sheetName val="Revmari"/>
      <sheetName val="Commsize"/>
      <sheetName val="Fixset"/>
      <sheetName val="Amort"/>
      <sheetName val="Financing"/>
      <sheetName val="Timedepo"/>
      <sheetName val="Valuation"/>
      <sheetName val="_x0000__x0000__x0000__x0000__x0000__x0000_"/>
      <sheetName val="Comp"/>
      <sheetName val="95-96-97"/>
      <sheetName val="Graph 98"/>
      <sheetName val="Tabel 97"/>
      <sheetName val="Tabel 98"/>
      <sheetName val="MA"/>
      <sheetName val="MA 1-7"/>
      <sheetName val="MA 1-8"/>
      <sheetName val="MA 1-9"/>
      <sheetName val="electromotor"/>
      <sheetName val="pump&amp;fan"/>
      <sheetName val="electrical"/>
      <sheetName val="INVESTASI (1)"/>
      <sheetName val="MAT-R.MILL"/>
      <sheetName val="MAT-PRESS"/>
      <sheetName val="MAT-SEPARATOR"/>
      <sheetName val="MAT-PURIFIER"/>
      <sheetName val="MAT-HYDROCYCLONE"/>
      <sheetName val="dosis pupuk"/>
      <sheetName val="taksasi prod"/>
      <sheetName val="rab94"/>
      <sheetName val="rab95"/>
      <sheetName val="rab98"/>
      <sheetName val="FISIK BARU"/>
      <sheetName val="BIAYA RAB 2000"/>
      <sheetName val="NON TANAMAN"/>
      <sheetName val="KPI (2)"/>
      <sheetName val="JANUARI 1"/>
      <sheetName val="JANUARI 2"/>
      <sheetName val="Mandays"/>
      <sheetName val="Rekap TBM"/>
      <sheetName val="PN"/>
      <sheetName val="CPT_TM_NORMA"/>
      <sheetName val="RAWAT"/>
      <sheetName val="Produksi Inti"/>
      <sheetName val="Field Cost_TM"/>
      <sheetName val="01_CWM  Circle Weeding Manual "/>
      <sheetName val="02_CPT Chemist"/>
      <sheetName val="03_Rawat Path Chemis"/>
      <sheetName val="04_Buat Path Manual"/>
      <sheetName val="05_Buat Rawat TPH Manual"/>
      <sheetName val="06_Weeding Gwg. Manual (DAK)"/>
      <sheetName val="07_Weeding Gwg Chemist"/>
      <sheetName val="08_Spot Lalang"/>
      <sheetName val="09_Wiping Lalang"/>
      <sheetName val="10_Prunning"/>
      <sheetName val="11_Kastrasi Ablasi"/>
      <sheetName val="12_Deteksi EWS"/>
      <sheetName val="13_Sensus Pokok"/>
      <sheetName val="14_Sensus Produksi"/>
      <sheetName val="15_Konsolidasi Pokok Doyong"/>
      <sheetName val="16_Pemupukan Ure_TSPdll"/>
      <sheetName val="17_Pemupukan Tan.Kos"/>
      <sheetName val="TBM 0"/>
      <sheetName val="hectarage"/>
      <sheetName val="CFBNGE"/>
      <sheetName val="CFDIV9"/>
      <sheetName val="CFDIV10"/>
      <sheetName val="CFDIV11"/>
      <sheetName val="CFDIV12"/>
      <sheetName val="crop"/>
      <sheetName val="PPPTPH"/>
      <sheetName val="AKAYU"/>
      <sheetName val="RENDAHAN"/>
      <sheetName val="Spot Spraying"/>
      <sheetName val="LALANG"/>
      <sheetName val="GAWANGAN"/>
      <sheetName val="SURVEY"/>
      <sheetName val="ALATTRANSPORT"/>
      <sheetName val="JALANUTAMA"/>
      <sheetName val="JALANKOLEKSI"/>
      <sheetName val="GORONG"/>
      <sheetName val="TITIPANEN"/>
      <sheetName val="PARITUTAMA"/>
      <sheetName val="PARITKOLEKSI"/>
      <sheetName val="TERAS"/>
      <sheetName val="TAPAKKUDA"/>
      <sheetName val="SENSUSPOKOK"/>
      <sheetName val="SISIPAN"/>
      <sheetName val="TUNASRUTIN"/>
      <sheetName val="TUNASPINGGIRJALAN"/>
      <sheetName val="SENSUSHAMADAUN"/>
      <sheetName val="BERANTASHAMADAUN"/>
      <sheetName val="TIKUS"/>
      <sheetName val="HAMALAIN"/>
      <sheetName val="PENYAKIT"/>
      <sheetName val="ANALISADAUN"/>
      <sheetName val="SENSUSBBC"/>
      <sheetName val="PUPUK"/>
      <sheetName val="Pupuk Asli"/>
      <sheetName val="TIMBANG BRONDOLAN"/>
      <sheetName val="PANEN"/>
      <sheetName val="HK Rawat"/>
      <sheetName val="Price List 2008Est"/>
      <sheetName val="NORMA PN"/>
      <sheetName val="Norma MN"/>
      <sheetName val="Norma TBM0"/>
      <sheetName val="LC Mekanis"/>
      <sheetName val="Infrastruktur"/>
      <sheetName val="TBM-0"/>
      <sheetName val="TBM-1"/>
      <sheetName val="TBM-2"/>
      <sheetName val="TBM-3"/>
      <sheetName val="RAB2008 Bukit"/>
      <sheetName val="LC(tidak dipakai)"/>
      <sheetName val="Norma LC (tidak dipakai)"/>
      <sheetName val="HK_08"/>
      <sheetName val="wlalang"/>
      <sheetName val="NormaTBM"/>
      <sheetName val="TBM0"/>
      <sheetName val="Norma CPT TBM"/>
      <sheetName val="Norma CPT TM"/>
      <sheetName val="OPENING"/>
      <sheetName val="NORMA_PN"/>
      <sheetName val="NORMA1_TBM"/>
      <sheetName val="CPT TM"/>
      <sheetName val="8B.Biaya Umum (2)"/>
      <sheetName val="10B.Asset Non Tanaman (2)"/>
      <sheetName val="1.SETUP"/>
      <sheetName val="2.1.Asumsi Dasar"/>
      <sheetName val="2.2.Asumsi Dasar BLA"/>
      <sheetName val="2B.Nursery (baru)"/>
      <sheetName val="2B.Nursery (baru) (2)"/>
      <sheetName val="2B.1.Nursery (Existing)"/>
      <sheetName val="2B.1.Nursery (Existing)1"/>
      <sheetName val="3.Areal Stetmen"/>
      <sheetName val="1B.Land Clearing"/>
      <sheetName val="3B.Immature"/>
      <sheetName val="4.Master Block LC"/>
      <sheetName val="4B.Mature"/>
      <sheetName val="5.Master Block Tanaman"/>
      <sheetName val="5B.Gaji MANDOR"/>
      <sheetName val="6.Organisasi"/>
      <sheetName val="6B.Gaji KEBUN"/>
      <sheetName val="7.Cost Center"/>
      <sheetName val="7B.Gaji NON KEBUN"/>
      <sheetName val="8.Kendaraan"/>
      <sheetName val="8B.Biaya Umum"/>
      <sheetName val="9.WORKSHOP"/>
      <sheetName val="9B.INFRASTRUKTUR"/>
      <sheetName val="10.Machine"/>
      <sheetName val="10B.Asset Non Tanaman"/>
      <sheetName val="11.Stasiun PKS"/>
      <sheetName val="11B.Material PKS"/>
      <sheetName val="12.Profil Produksi"/>
      <sheetName val="12.B.Pembebasan Lahan"/>
      <sheetName val="13.Sejarah Produksi"/>
      <sheetName val="13.B.Perizinan"/>
      <sheetName val="14.Yield Distribution "/>
      <sheetName val="14B.HK RAWAT"/>
      <sheetName val="16.Rekomendasi Pupuk Bibit"/>
      <sheetName val="17.Pupuk TBM"/>
      <sheetName val="18.Rekomendasi Pupuk TM"/>
      <sheetName val="19.PERUN &amp; JALAN"/>
      <sheetName val="20.PARIT"/>
      <sheetName val="21.JEMBATAN"/>
      <sheetName val="22.BANGUNAN"/>
      <sheetName val="23.FSLTS KEBUN"/>
      <sheetName val="24.STS PERUMAHAN"/>
      <sheetName val="25.STS SARANA HRD"/>
      <sheetName val="26.STS VH&amp;HE"/>
      <sheetName val="27.STATUS INFRA"/>
      <sheetName val="28.Bibitan KS"/>
      <sheetName val="29.Bibitan Karet"/>
      <sheetName val="30.Prod Oil Palm"/>
      <sheetName val="31.Prod Rubber"/>
      <sheetName val="32.1.Harga pupuk"/>
      <sheetName val="32.2.Harga agrochemical"/>
      <sheetName val="32.3.Harga tools"/>
      <sheetName val="33.Harga kontraktor"/>
      <sheetName val="BA-TAPAK RUMAH"/>
      <sheetName val="BA-KOLAM BBT.II"/>
      <sheetName val="BA-LUBANG TANAM"/>
      <sheetName val="REK ACTUAL BA JUN"/>
      <sheetName val="BA Umum"/>
      <sheetName val="BA 0540"/>
      <sheetName val="REK KEB 4"/>
      <sheetName val="REK KEB 3"/>
      <sheetName val="REK KEB 2"/>
      <sheetName val="REK KEB 1"/>
      <sheetName val="BA-RM.TEKNIK"/>
      <sheetName val="BA-RINTIS"/>
      <sheetName val="BA-JALAN"/>
      <sheetName val="BA-JEMBATAN"/>
      <sheetName val="BA-PARIT"/>
      <sheetName val="BA-PINTU AIR"/>
      <sheetName val="G10-03-04"/>
      <sheetName val="G10-05-06"/>
      <sheetName val="G10-07-08"/>
      <sheetName val="BAYAR-ARDES"/>
      <sheetName val="G10-11-12"/>
      <sheetName val="G10-13-14"/>
      <sheetName val="G10-15-16"/>
      <sheetName val="BAYAR-MUS"/>
      <sheetName val="Ba Bbt_01"/>
      <sheetName val="Ba Bbt_02"/>
      <sheetName val="REK KEB GBSM"/>
      <sheetName val="pl-cy ai"/>
      <sheetName val="coe detil 2003"/>
      <sheetName val="coe detil 2003 (2)"/>
      <sheetName val="coe detil 2003 (r 0)"/>
      <sheetName val="COE (r 1)"/>
      <sheetName val="Grand_Sum"/>
      <sheetName val="Pre"/>
      <sheetName val="Twin Flip"/>
      <sheetName val="Roller Coaster"/>
      <sheetName val="Daf. Isi "/>
      <sheetName val="An-Str "/>
      <sheetName val="An-Finsh"/>
      <sheetName val="Hrg Besi"/>
      <sheetName val="(I-2)1.2"/>
      <sheetName val="(I-4)1.4"/>
      <sheetName val="(I-2)1.2 (2)"/>
      <sheetName val="(1-1)1.1@ Pemutihan"/>
      <sheetName val="(I-4)1.4 (2)"/>
      <sheetName val="(I-3)1.3"/>
      <sheetName val="(II-2)2.2.1 (2)"/>
      <sheetName val="(II-2)2.2.1"/>
      <sheetName val="(II-6)2.2.6"/>
      <sheetName val="(II-6)2.2.7"/>
      <sheetName val="(II-1) 2.1"/>
      <sheetName val="(II-4)2.2.3"/>
      <sheetName val="(II-5)2.2.4 (2)"/>
      <sheetName val="(II-3)2.2.2"/>
      <sheetName val="(II-8)2.2.8"/>
      <sheetName val="(III-1)3.1"/>
      <sheetName val="(III-2)3.2"/>
      <sheetName val="(II-7)2.2.7"/>
      <sheetName val="(II-9)2.2.9"/>
      <sheetName val="(II-10)2.2.10"/>
      <sheetName val="(III-3)3.3"/>
      <sheetName val="(III-3)3.4"/>
      <sheetName val="(IV-1)4.1."/>
      <sheetName val="CALC_SHEET"/>
      <sheetName val="rekap versi cco"/>
      <sheetName val="A.Pendahuluan"/>
      <sheetName val="A.Pekerjaan&amp;Umum"/>
      <sheetName val="B.Dam"/>
      <sheetName val="C.Intake"/>
      <sheetName val="D.Headrace"/>
      <sheetName val="E.Sandtrap"/>
      <sheetName val="F.Headpond"/>
      <sheetName val="G.Penstock"/>
      <sheetName val="H.Power House"/>
      <sheetName val="I.Tailrace"/>
      <sheetName val="J.Rumah Operator "/>
      <sheetName val="K.Jalan Akses"/>
      <sheetName val="rekap progres"/>
      <sheetName val="projection sd sept 10"/>
      <sheetName val="RAB BARU"/>
      <sheetName val="uat orek2an (2)"/>
      <sheetName val="uat orek2an"/>
      <sheetName val="rekap buat hit"/>
      <sheetName val="orek2an"/>
      <sheetName val="rekap  (3)"/>
      <sheetName val="rekap  (2)"/>
      <sheetName val="s-curve"/>
      <sheetName val="s-c JAN"/>
      <sheetName val="s-curve (3)"/>
      <sheetName val="s-curve (2)"/>
      <sheetName val="daftar harsat"/>
      <sheetName val="projection sd sept 10 (2)"/>
      <sheetName val="RAB bend sd pembuang"/>
      <sheetName val="PO -PT HK"/>
      <sheetName val="PELUANG PENARIKAN"/>
      <sheetName val="PERBD. FSK,INV,PENG"/>
      <sheetName val="PENG. BIAYA"/>
      <sheetName val="REKAP INVES &amp; PENG. BIAYA - GAB"/>
      <sheetName val="REKAP PROG. FISIK-GABUNGAN"/>
      <sheetName val="REKAP PROG.FISIK-RAB BARU"/>
      <sheetName val="RINC. PROG. FISIK-RAB KONVERSI"/>
      <sheetName val="RINC. PROG. FISIK-RAB BARU (HK)"/>
      <sheetName val="RINC. PROG. FSK-RAB LAMA (ASLI)"/>
      <sheetName val="STD-Plasma"/>
      <sheetName val="STD-Inti "/>
      <sheetName val="Invest-inti"/>
      <sheetName val="Plasma"/>
      <sheetName val="Cempaga-Finance"/>
      <sheetName val="OPEX REPORT"/>
      <sheetName val="DOWNLOAD"/>
      <sheetName val="Safety Incidents"/>
      <sheetName val="Operating Incidents"/>
      <sheetName val="Liquids Production"/>
      <sheetName val="Gas Sales"/>
      <sheetName val="Earnings"/>
      <sheetName val="Affiliate Earnings"/>
      <sheetName val="FACTORS"/>
      <sheetName val="CASHOPX"/>
      <sheetName val="NONCSHOPEX"/>
      <sheetName val="WARNING"/>
      <sheetName val="LRR VOLUMES PAGE"/>
      <sheetName val="UPFACT DOWNLOAD"/>
      <sheetName val="OPEXDL2"/>
      <sheetName val="Gas Realisations @ STWD FX"/>
      <sheetName val="UNIT OPEX CALCULATION"/>
      <sheetName val="Inputs"/>
      <sheetName val="Cad_Tbs Mob"/>
      <sheetName val="Cad_HPP"/>
      <sheetName val="P&amp;B_Selain_Bunga_2005 (2)"/>
      <sheetName val="Skema jual"/>
      <sheetName val="JUAL_UNIT"/>
      <sheetName val="Angs. Jual_05"/>
      <sheetName val="Plan Piutg 2005"/>
      <sheetName val="Pendap&amp;Beban Lain"/>
      <sheetName val="Rkp Anggaran"/>
      <sheetName val="Penebusan"/>
      <sheetName val="P&amp;B_Selain_Bunga_2005"/>
      <sheetName val="P&amp;B_Selain_Bunga_2004"/>
      <sheetName val="Omzet_Spareparts_2005"/>
      <sheetName val="Omzet_Spareparts_2004"/>
      <sheetName val="Omzet Service"/>
      <sheetName val="Biaya Umum &amp; Adm"/>
      <sheetName val="Biaya Umum &amp; Adm (2)"/>
      <sheetName val="Angs.Bank"/>
      <sheetName val="Hutang Lainnya"/>
      <sheetName val="Bayar Tebus"/>
      <sheetName val="Angs.B.Group"/>
      <sheetName val="Slide by month"/>
      <sheetName val="Breakdown-KPI"/>
      <sheetName val="fin bud OPU Transport"/>
      <sheetName val="KPI Difinisi"/>
      <sheetName val="KPI PER BULAN"/>
      <sheetName val="Financialhighlight"/>
      <sheetName val="omzet"/>
      <sheetName val="Unit Opr"/>
      <sheetName val="Komp. Budget"/>
      <sheetName val="Rev.COGS.OPEX Bizplan 09"/>
      <sheetName val="CM-COST"/>
      <sheetName val="Analisa Revenue"/>
      <sheetName val="Review Tgl 15"/>
      <sheetName val="MPP Bizplan 09"/>
      <sheetName val="Sumber Data"/>
      <sheetName val="MARKETING"/>
      <sheetName val="HR 09"/>
      <sheetName val="HR 08"/>
      <sheetName val="CAPEX KENDRAAN"/>
      <sheetName val="CAPEX NON KENDARAAN"/>
      <sheetName val="NEWDEBT"/>
      <sheetName val="PENJUALAN ASSET"/>
      <sheetName val="TRAINING"/>
      <sheetName val="CUSTUME"/>
      <sheetName val="DATA KRY"/>
      <sheetName val="PORMAT"/>
      <sheetName val="G A J I"/>
      <sheetName val="INSENTIF"/>
      <sheetName val="PK.KERJA"/>
      <sheetName val="T. KONSUMSI"/>
      <sheetName val="ASTEK"/>
      <sheetName val="PENGOBATAN"/>
      <sheetName val="REKREASI"/>
      <sheetName val="PENDIDIKAN"/>
      <sheetName val="PERJ. DNS"/>
      <sheetName val="ADM KTR"/>
      <sheetName val="EKS.UMUM"/>
      <sheetName val="TELPON"/>
      <sheetName val="SEWA KTR-RMH"/>
      <sheetName val="AS. AKTIVA"/>
      <sheetName val="KONS-RISET"/>
      <sheetName val="RAPAT"/>
      <sheetName val="PEM.KTR"/>
      <sheetName val="PEM. KEND"/>
      <sheetName val="PEM.INVENT"/>
      <sheetName val="PEM. RM.DNS"/>
      <sheetName val="IZIN-PBB"/>
      <sheetName val="ENTERTAINT"/>
      <sheetName val="SUMBANGAN"/>
      <sheetName val="IKLAN"/>
      <sheetName val="PROMOSI"/>
      <sheetName val="PROSPEK"/>
      <sheetName val="FEE PENJ."/>
      <sheetName val="PENAGIHAN"/>
      <sheetName val="BY.USED CAR"/>
      <sheetName val="PENY.BGN"/>
      <sheetName val="PENY.RM DNS"/>
      <sheetName val="PENY. KEND"/>
      <sheetName val="PENY.BENGKEL-GDG"/>
      <sheetName val="PENY. INV"/>
      <sheetName val="BEBAN BUNGA"/>
      <sheetName val="ADM.BANK"/>
      <sheetName val="ZAKAT"/>
      <sheetName val="ONH"/>
      <sheetName val="PD.ADM JUAL"/>
      <sheetName val="PD.BABIT"/>
      <sheetName val="PD. BUNGA"/>
      <sheetName val="PD.DPST"/>
      <sheetName val="PD. PNJ SMT"/>
      <sheetName val="PD.JASA GIRO"/>
      <sheetName val="PD.CL AS"/>
      <sheetName val="PD. CAB"/>
      <sheetName val="PD.SEWA"/>
      <sheetName val="PD.HD FEE"/>
      <sheetName val="PD. PRV.FID"/>
      <sheetName val="FD. DEPOSIT"/>
      <sheetName val="PD. INSENTIF"/>
      <sheetName val="USI3"/>
      <sheetName val="LIST dn (4)"/>
      <sheetName val="LIST dn (3)"/>
      <sheetName val="LIST dn (2)"/>
      <sheetName val="dwim3 (2)"/>
      <sheetName val="dwim3"/>
      <sheetName val="dwim2"/>
      <sheetName val="DWIM"/>
      <sheetName val="MIRA"/>
      <sheetName val="MITSU (2)"/>
      <sheetName val="MITSU"/>
      <sheetName val="NUSA"/>
      <sheetName val="CABDI"/>
      <sheetName val="SSL"/>
      <sheetName val="SNP (3)"/>
      <sheetName val="SNP (2)"/>
      <sheetName val="SNP"/>
      <sheetName val="CHYSLO (5)"/>
      <sheetName val="CHYSLO (6)"/>
      <sheetName val="CHYSLO (7)"/>
      <sheetName val="CHYSLO (3)"/>
      <sheetName val="CHYSLO (4)"/>
      <sheetName val="CHYSLO (2)"/>
      <sheetName val="CHYSLO"/>
      <sheetName val="BALINDO"/>
      <sheetName val="Lima Saudara (2)"/>
      <sheetName val="Lima Saudara"/>
      <sheetName val="ABP REv"/>
      <sheetName val="dmp"/>
      <sheetName val="CBSP"/>
      <sheetName val="USI"/>
      <sheetName val="DGI"/>
      <sheetName val="MELATY"/>
      <sheetName val="kbm"/>
      <sheetName val="mbp"/>
      <sheetName val="ABP"/>
      <sheetName val="MIGS"/>
      <sheetName val="LIST dn"/>
      <sheetName val="MASTER (2)"/>
      <sheetName val="MINGGUAN"/>
      <sheetName val="Tahun"/>
      <sheetName val="Bulldozer"/>
      <sheetName val="Drill"/>
      <sheetName val="Shovel"/>
      <sheetName val="Rigid"/>
      <sheetName val="Excavator"/>
      <sheetName val="Tronton"/>
      <sheetName val="Crusher"/>
      <sheetName val="Blasting"/>
      <sheetName val="Handak"/>
      <sheetName val="rata-rata"/>
      <sheetName val="Rencana"/>
      <sheetName val="CHIPPING"/>
      <sheetName val="MARMER"/>
      <sheetName val="TRASS"/>
      <sheetName val="OLI PAKAI"/>
      <sheetName val="SPARE PART"/>
      <sheetName val="OLI HEQ"/>
      <sheetName val="DOR"/>
      <sheetName val="XXXX1"/>
      <sheetName val="XXXX2"/>
      <sheetName val="XXXX3"/>
      <sheetName val="Kashplo"/>
      <sheetName val="Opinion Director"/>
      <sheetName val="skat kons."/>
      <sheetName val="Isi kons"/>
      <sheetName val="w.s konsol 2007"/>
      <sheetName val="hub. istimewa"/>
      <sheetName val="AJE ELIMINASI"/>
      <sheetName val="selisih nilai buku"/>
      <sheetName val="aruskas- konsol"/>
      <sheetName val="piutang pihak ketiga"/>
      <sheetName val="aset tetap 06"/>
      <sheetName val="aset tetap 07"/>
      <sheetName val="pajak-tangguhan"/>
      <sheetName val="lampiran 1"/>
      <sheetName val="lampiran 3"/>
      <sheetName val="rincian beban langsung"/>
      <sheetName val="beban lansung"/>
      <sheetName val="rincian pendapatan usaha"/>
      <sheetName val="aset lain-lain"/>
      <sheetName val="kas&amp; setara kas"/>
      <sheetName val="laba ditahan final05-06"/>
      <sheetName val="transaksi valuta thn 06"/>
      <sheetName val="prpajakan"/>
      <sheetName val="chemcal"/>
      <sheetName val="gasses"/>
      <sheetName val="fuel"/>
      <sheetName val="lubricant"/>
      <sheetName val="welding"/>
      <sheetName val="fire brick"/>
      <sheetName val="building maint"/>
      <sheetName val="infrastructure"/>
      <sheetName val="machinery maint"/>
      <sheetName val="heavy eq. maint"/>
      <sheetName val="hem"/>
      <sheetName val="tools maint"/>
      <sheetName val="vehicle maint"/>
      <sheetName val="elect.maint"/>
      <sheetName val="laboratory eq. main"/>
      <sheetName val="factory off.sup.maint"/>
      <sheetName val="external serv.maint"/>
      <sheetName val="factory suplies"/>
      <sheetName val="book, magazine "/>
      <sheetName val="fotocopy"/>
      <sheetName val="document mailing exp."/>
      <sheetName val="power consp."/>
      <sheetName val="factory comp. sup"/>
      <sheetName val="office suplies exp."/>
      <sheetName val="meeting exp."/>
      <sheetName val="catering "/>
      <sheetName val="transportation"/>
      <sheetName val="goods delivery exp."/>
      <sheetName val="foreign domestic"/>
      <sheetName val="quality control exp"/>
      <sheetName val="depletion"/>
      <sheetName val="amortisasi"/>
      <sheetName val="minig contri"/>
      <sheetName val="HE cost "/>
      <sheetName val="miscellaneous"/>
      <sheetName val="development exp"/>
      <sheetName val="printing"/>
      <sheetName val="register tambang"/>
      <sheetName val="refreshing &amp; sport"/>
      <sheetName val="f01"/>
      <sheetName val="slip (2)"/>
      <sheetName val="rapel"/>
      <sheetName val="TANDA TERIMA"/>
      <sheetName val="absen"/>
      <sheetName val="pot. absen"/>
      <sheetName val="lembutr (2)"/>
      <sheetName val="REKAP LEMBUR"/>
      <sheetName val="SINDIKASI"/>
      <sheetName val="Bilateral"/>
      <sheetName val="PKS add2"/>
      <sheetName val="BY 1"/>
      <sheetName val="BY 2"/>
      <sheetName val="Rkap Hut&amp;INT"/>
      <sheetName val="SCED LC"/>
      <sheetName val="ANG INT 03"/>
      <sheetName val="INT 03"/>
      <sheetName val="INT DEFF SINDK"/>
      <sheetName val="MINING EQUIP"/>
      <sheetName val="DES 2001"/>
      <sheetName val="MARET2001"/>
      <sheetName val="PEG &amp; ABB &amp; MINING"/>
      <sheetName val="PERSON SINDIKASI"/>
      <sheetName val="EQUIPMENT"/>
      <sheetName val="CONTOH (1)"/>
      <sheetName val="SCHEDULE KKSK"/>
      <sheetName val="AGENCY FEE"/>
      <sheetName val="rekap bahas"/>
      <sheetName val="report1"/>
      <sheetName val="report1 (2)"/>
      <sheetName val="kartu"/>
      <sheetName val="reg"/>
      <sheetName val="report2"/>
      <sheetName val="MTS AR"/>
      <sheetName val="MTS PIUT KARYW"/>
      <sheetName val="MTS ANGS. KEND"/>
      <sheetName val="MTS HUT AFLS"/>
      <sheetName val="MTS DP"/>
      <sheetName val="MTS AUC"/>
      <sheetName val="MTS PIU AFLS"/>
      <sheetName val="MTS HUTANG"/>
      <sheetName val="MTS 2006"/>
      <sheetName val="TOTAL STOCK"/>
      <sheetName val="AT DES"/>
      <sheetName val="Jur_Kor"/>
      <sheetName val="NS"/>
      <sheetName val="G.HPP"/>
      <sheetName val="HPP1"/>
      <sheetName val="H.USAHA"/>
      <sheetName val="H.Angs Kend"/>
      <sheetName val="KARYAWAN"/>
      <sheetName val="AR AFLS"/>
      <sheetName val="Deftax"/>
      <sheetName val="Tax recon"/>
      <sheetName val="Adj kash"/>
      <sheetName val="99-00"/>
      <sheetName val="Cflow00"/>
      <sheetName val="2000-2001"/>
      <sheetName val="Cflow01"/>
      <sheetName val="CFW-01"/>
      <sheetName val="CFS-01"/>
      <sheetName val="2001-2002"/>
      <sheetName val="Cflow02"/>
      <sheetName val="CFW-02"/>
      <sheetName val="CFS-02"/>
      <sheetName val="2002-2003"/>
      <sheetName val="Daf_Isi"/>
      <sheetName val="Jrnl_Umum"/>
      <sheetName val="Nerc_Perc"/>
      <sheetName val="Sum_CoA"/>
      <sheetName val="Buku Besar "/>
      <sheetName val="Laba_Rugi"/>
      <sheetName val="Budget_Real"/>
      <sheetName val="Voucer"/>
      <sheetName val="Buku_Besar"/>
      <sheetName val="Penj_Nerc"/>
      <sheetName val="Sts_Sales"/>
      <sheetName val="Hutang"/>
      <sheetName val="Cover WS"/>
      <sheetName val="Isi WS"/>
      <sheetName val="Ekuit"/>
      <sheetName val="Catatan WS"/>
      <sheetName val="Lampiran Khusus WS"/>
      <sheetName val="NRC Potret"/>
      <sheetName val="AJE-2007"/>
      <sheetName val="WS 2K3"/>
      <sheetName val="AJE 2"/>
      <sheetName val="P_Tannguh"/>
      <sheetName val="Catatan (2)"/>
      <sheetName val="4 ROA"/>
      <sheetName val="6 BOPO"/>
      <sheetName val="3CAR"/>
      <sheetName val="T.O.C."/>
      <sheetName val="SEKAT"/>
      <sheetName val="Cover AJE"/>
      <sheetName val="Cover Utama"/>
      <sheetName val="DISCUS"/>
      <sheetName val="BS RIG+KATERING"/>
      <sheetName val="IS per biaya RIG+KATERING"/>
      <sheetName val="WS RIG+KATERING"/>
      <sheetName val="AJE AUDIT"/>
      <sheetName val="IS per RIG+KATERING"/>
      <sheetName val="saldo akhir"/>
      <sheetName val="note05-06"/>
      <sheetName val="penyertaan 07"/>
      <sheetName val="cf "/>
      <sheetName val="minta bukti"/>
      <sheetName val="SALES 04"/>
      <sheetName val="pembelian sparepart &amp; bag 12.20"/>
      <sheetName val="pembelian MATERIAL 122007"/>
      <sheetName val="penjualan material (2)"/>
      <sheetName val="Tagihan BTI des"/>
      <sheetName val="Rhia"/>
      <sheetName val="tari"/>
      <sheetName val="buku besar"/>
      <sheetName val="mutasi hutang des07"/>
      <sheetName val="jurnal umum(HO)"/>
      <sheetName val="kartu hutang"/>
      <sheetName val="Piutang Kary Okt 07 (3)"/>
      <sheetName val="master COA"/>
      <sheetName val="uang muka penjualan"/>
      <sheetName val="NS_Oktober"/>
      <sheetName val="master VENDOR CUSTOMER"/>
      <sheetName val=" Cost Center"/>
      <sheetName val="worksheet (2)"/>
      <sheetName val="New Notes"/>
      <sheetName val="Bandung"/>
      <sheetName val="BS BPKP"/>
      <sheetName val="PL BPKP"/>
      <sheetName val="bayar_04_fak"/>
      <sheetName val="bayar_04_cus"/>
      <sheetName val="STOCK DO (3)"/>
      <sheetName val="STOCK DO (2)"/>
      <sheetName val="STOCK DO"/>
      <sheetName val="bandarlampung"/>
      <sheetName val="opini PTPN I_2008"/>
      <sheetName val="Lead - LK PTPN PRINT"/>
      <sheetName val="CLK"/>
      <sheetName val="Lead - LK PTPN"/>
      <sheetName val="PSAK 46"/>
      <sheetName val="Jurnal koreksi &amp; reklas print"/>
      <sheetName val="penjelasan aje &amp; reklas_2008"/>
      <sheetName val="Taksiran PPh Badan"/>
      <sheetName val="WS NET OFF"/>
      <sheetName val="JURNAL NET OFF"/>
      <sheetName val="Z Score PTPN I"/>
      <sheetName val="Aje Eks KSO Karet"/>
      <sheetName val="Jurnal koreksi &amp; reklas"/>
      <sheetName val="opini_07"/>
      <sheetName val="Client RE"/>
      <sheetName val="Cover_07"/>
      <sheetName val="isi_07"/>
      <sheetName val="skat_07"/>
      <sheetName val="BS-09"/>
      <sheetName val="PL-09"/>
      <sheetName val="EQ-09"/>
      <sheetName val="CF-09"/>
      <sheetName val="CLK-09"/>
      <sheetName val="ws_new"/>
      <sheetName val="WS-2009"/>
      <sheetName val="bs_07"/>
      <sheetName val="pl_07"/>
      <sheetName val="cf_07"/>
      <sheetName val="ws_07"/>
      <sheetName val="ws_06"/>
      <sheetName val="fa_audited_06_07"/>
      <sheetName val="ws_07 (2)"/>
      <sheetName val="aje_07"/>
      <sheetName val="aje_cleint"/>
      <sheetName val="clk_06"/>
      <sheetName val="aje_06"/>
      <sheetName val="Lampiran piutang 2007"/>
      <sheetName val="Lampiran Utang 2007"/>
      <sheetName val="aje_2007"/>
      <sheetName val="Cover_06"/>
      <sheetName val="isi_06"/>
      <sheetName val="skat_06"/>
      <sheetName val="opini_06"/>
      <sheetName val="bs_06"/>
      <sheetName val="pl_06"/>
      <sheetName val="eq_06"/>
      <sheetName val="cf_06"/>
      <sheetName val="Lamp 1 Piutang"/>
      <sheetName val="rincian_PPN"/>
      <sheetName val="ARUS KAS TIDAK LANGSUNG"/>
      <sheetName val="REKAP_KAS 2006"/>
      <sheetName val="ATFISKAL06"/>
      <sheetName val="ATSGU06"/>
      <sheetName val="ATSGUFKL06"/>
      <sheetName val="Lamp 2a PiutangAfiliasi"/>
      <sheetName val="Lamp 2b PiutangLain"/>
      <sheetName val="Lamp 3a HutangBank"/>
      <sheetName val="Lamp 3b HutangUsaha"/>
      <sheetName val="Lam 3c HutangRelasi"/>
      <sheetName val="Lam 3d HutangAfiliasi"/>
      <sheetName val="Rincian Pjk21"/>
      <sheetName val="Rincian Pjk25"/>
      <sheetName val="Rincian Pjk PPN"/>
      <sheetName val="KIMA"/>
      <sheetName val="PBM"/>
      <sheetName val="TarikMundurKasPBM"/>
      <sheetName val="TarikMundurKasMKSR"/>
      <sheetName val="TarikMundurPersed"/>
      <sheetName val="PSAK46"/>
      <sheetName val="bunga KI 1001"/>
      <sheetName val="RE1001"/>
      <sheetName val="HutangBank1001"/>
      <sheetName val="OLAH22"/>
      <sheetName val="OLAH2"/>
      <sheetName val="Asuransi Kndraan"/>
      <sheetName val="Isi induk"/>
      <sheetName val="Note2009"/>
      <sheetName val="AJE.RJE"/>
      <sheetName val="AJE.RJE CLIENT"/>
      <sheetName val="Lampiran Adj 2009"/>
      <sheetName val="lampiran aset (2)"/>
      <sheetName val="lampiran aset"/>
      <sheetName val="Cover consol"/>
      <sheetName val="Isi consol"/>
      <sheetName val="opini consol"/>
      <sheetName val="Sekat consol"/>
      <sheetName val="Bs Consol"/>
      <sheetName val="pl consol"/>
      <sheetName val="eq consol"/>
      <sheetName val="CF Consol"/>
      <sheetName val="Notes consol"/>
      <sheetName val="J. ELIMINASI"/>
      <sheetName val="Rekap - Penyisihan piutang"/>
      <sheetName val="PROY Cab Real"/>
      <sheetName val="Jasa KOnstruksi"/>
      <sheetName val="Fab, Design dan Inst"/>
      <sheetName val="Industri PK"/>
      <sheetName val="Rekap - Piutang 2010"/>
      <sheetName val="Arus Kas Langsung"/>
      <sheetName val="Aje Reclass"/>
      <sheetName val="UMBU"/>
      <sheetName val="analisisumbu"/>
      <sheetName val="Gabungan AMKA 2"/>
      <sheetName val="Gabungan AMKA 1"/>
      <sheetName val="GT_Mutasi"/>
      <sheetName val="Gabungan Pa' Yaqin"/>
      <sheetName val="DJK"/>
      <sheetName val="PLANT YK"/>
      <sheetName val="DFP BKS"/>
      <sheetName val="DFP SMG"/>
      <sheetName val="SUMBAGSEL"/>
      <sheetName val="CABSUS"/>
      <sheetName val="UPL"/>
      <sheetName val="Alamat Piutang "/>
      <sheetName val="Final + Non Final"/>
      <sheetName val="Pajak Kini "/>
      <sheetName val="worksheet"/>
      <sheetName val="AJEKLIEN"/>
      <sheetName val="Subtotal"/>
      <sheetName val="Subtotal (2)"/>
      <sheetName val="UMBK"/>
      <sheetName val="PIUT1"/>
      <sheetName val="PIUT2"/>
      <sheetName val="PIUT3"/>
      <sheetName val="RK"/>
      <sheetName val="Ut.UMP"/>
      <sheetName val="25-TR"/>
      <sheetName val="KODEPLAN"/>
      <sheetName val="25-SUBTOTAL"/>
      <sheetName val="neraca saldo awal"/>
      <sheetName val="25-SUBTOTAL (2)"/>
      <sheetName val="mutasi gabungan"/>
      <sheetName val="BIAYA REK AIR DAN LISTRIK"/>
      <sheetName val="25-SUBTOTAL (3)"/>
      <sheetName val="IURAN JAMSOSTEK"/>
      <sheetName val="DROPING DANA"/>
      <sheetName val="Daftar_Print"/>
      <sheetName val="inventaris kator"/>
      <sheetName val="alat angkut konstruksi"/>
      <sheetName val="inventaris pabrik "/>
      <sheetName val="inv rmh dinas"/>
      <sheetName val="kend opr"/>
      <sheetName val="peral pabrik bengkel"/>
      <sheetName val="perl proyek"/>
      <sheetName val="Koreksi Audited (2)"/>
      <sheetName val="Koreksi Audited"/>
      <sheetName val="SPD"/>
      <sheetName val="Opini'08"/>
      <sheetName val="Daft. Proyek"/>
      <sheetName val="PL (2)"/>
      <sheetName val="Notes (2)"/>
      <sheetName val="B-1"/>
      <sheetName val="10-1"/>
      <sheetName val="20-1"/>
      <sheetName val="60"/>
      <sheetName val="ACC_CODE"/>
      <sheetName val="Jurnal 2005"/>
      <sheetName val="Subtotal Akun"/>
      <sheetName val="Worksheet 2005"/>
      <sheetName val="Detail Piutang"/>
      <sheetName val="Tdk Bermasalah"/>
      <sheetName val="Yang Bermasalah"/>
      <sheetName val="Report3"/>
      <sheetName val="seluruh"/>
      <sheetName val="CER Collector"/>
      <sheetName val="Rank Per Location"/>
      <sheetName val="BBM PER JAM"/>
      <sheetName val="ROUTE"/>
      <sheetName val="ROUTE NEW"/>
      <sheetName val="Pengiriman 1 Bulan"/>
      <sheetName val="Coa LD Per Month"/>
      <sheetName val="NERACA SALDO"/>
      <sheetName val="REKAP OMZET KAPAL"/>
      <sheetName val="OMZET HARIAN"/>
      <sheetName val="HPP-perkapal"/>
      <sheetName val="HPP PER BULAN"/>
      <sheetName val="Rekap simulasi"/>
      <sheetName val="Revisi BBM"/>
      <sheetName val="Cash Flow (2)"/>
      <sheetName val="CASH FLOW (3)"/>
      <sheetName val="KKL"/>
      <sheetName val="Rincian Capex"/>
      <sheetName val="HPP HARI 09"/>
      <sheetName val="kLP BIAYA"/>
      <sheetName val="Agent"/>
      <sheetName val="HPP-Bulan (2)"/>
      <sheetName val="HPP HARI 09 (2)"/>
      <sheetName val="HPP-Bulan Lama"/>
      <sheetName val="RMS-PENSIUN"/>
      <sheetName val="TM3"/>
      <sheetName val="RMS - STR (2)"/>
      <sheetName val="TK- FUNG"/>
      <sheetName val="RMS - STR"/>
      <sheetName val="SEN_FUNG"/>
      <sheetName val="RMS FUNGSIONAL"/>
      <sheetName val="TK1"/>
      <sheetName val="rekstru"/>
      <sheetName val="rekfung"/>
      <sheetName val="fungsional "/>
      <sheetName val="Instansi"/>
      <sheetName val="Non Rek"/>
      <sheetName val="Ros"/>
      <sheetName val="struktur (2)"/>
      <sheetName val="Atur"/>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Akun"/>
      <sheetName val="JPb"/>
      <sheetName val="JPn"/>
      <sheetName val="NL"/>
      <sheetName val="Laba Ditahan"/>
      <sheetName val="Arus Kas-1"/>
      <sheetName val="Arus Kas-2"/>
      <sheetName val="Rekonsi"/>
      <sheetName val="CRD"/>
      <sheetName val="DOZER"/>
      <sheetName val="SERVICE"/>
      <sheetName val="TRASS&amp;CHIP"/>
      <sheetName val="BLANGKO"/>
      <sheetName val="LAP-PROD"/>
      <sheetName val="TRASS '09"/>
      <sheetName val="trass'10"/>
      <sheetName val="REC'10"/>
      <sheetName val="form trass"/>
      <sheetName val="Rekap-User"/>
      <sheetName val="Dokter-User"/>
      <sheetName val="Lelang"/>
      <sheetName val="Rekap-Mngmt"/>
      <sheetName val="Manajemen Fee"/>
      <sheetName val="sales_07 (3)"/>
      <sheetName val="eksport"/>
      <sheetName val="sales_07 (2)"/>
      <sheetName val="sales_07"/>
      <sheetName val="Etalase-Bsl"/>
      <sheetName val="Lab-RO"/>
      <sheetName val="Stok+Lab+RO+Gigi"/>
      <sheetName val="Dr.Ahli"/>
      <sheetName val="Hpp."/>
      <sheetName val="PRICE PACKING (2)"/>
      <sheetName val=" Cash Flow"/>
      <sheetName val="PRICE PACKING"/>
      <sheetName val="PRICE SALES JASA"/>
      <sheetName val=" TARIF FLAT STORAGE"/>
      <sheetName val="Rekap Per Cab"/>
      <sheetName val="Rekap Perbulan"/>
      <sheetName val="Rekap Budget"/>
      <sheetName val=" Rekap"/>
      <sheetName val="Ho"/>
      <sheetName val="Shipp"/>
      <sheetName val="TO SMD"/>
      <sheetName val="TO Cwd"/>
      <sheetName val="TO Bwi"/>
      <sheetName val="Rekap HO"/>
      <sheetName val="Cash Flow HO"/>
      <sheetName val="Cash Flow Samarinda"/>
      <sheetName val="Resume SMD"/>
      <sheetName val="Smd1"/>
      <sheetName val="Smd2"/>
      <sheetName val="Rekap  SMD"/>
      <sheetName val="Cash Flow Banyuwangi"/>
      <sheetName val="Rekap BWI"/>
      <sheetName val="Resume Banyuwangi"/>
      <sheetName val="Bwi1"/>
      <sheetName val="Bwi2"/>
      <sheetName val="Produksi Smd "/>
      <sheetName val="Produksi Bwi"/>
      <sheetName val="Produksi Cwd Baru"/>
      <sheetName val="Cwd1"/>
      <sheetName val="Cwd2"/>
      <sheetName val="Cash Flow Ciwandan"/>
      <sheetName val="Resume Ciwandan"/>
      <sheetName val="Rekap Cwd Baru"/>
      <sheetName val="Rekap Cwd lama"/>
      <sheetName val="Cwd2 lama"/>
      <sheetName val="Produksi Cwd Lama"/>
      <sheetName val="Kendaraan Operasional"/>
      <sheetName val="Kendaraan Dinas"/>
      <sheetName val="DeptKeu"/>
      <sheetName val="Dept HRD"/>
      <sheetName val="Keu (Pajak)"/>
      <sheetName val="Keu(Purch)"/>
      <sheetName val="Dept Logstk"/>
      <sheetName val="DeptKeu (Acc)"/>
      <sheetName val="DeptKeu (WH)"/>
      <sheetName val="Sales&amp;DIST"/>
      <sheetName val="Dept SD"/>
      <sheetName val="Cwd2 Baru"/>
      <sheetName val="Sampul 08"/>
      <sheetName val="Sampul 1"/>
      <sheetName val="Sampul 2"/>
      <sheetName val="Pengesahan"/>
      <sheetName val="Rencana transfer OKT 05"/>
      <sheetName val="CASH IN OKT"/>
      <sheetName val="PRESENTASE TRANSFER 10 2005"/>
      <sheetName val="MUTASI KAS 2005"/>
      <sheetName val="PIUTANG FIKRI"/>
      <sheetName val="MUTASI PIUTANG 2005"/>
      <sheetName val="SEWA DIBYR DIMUKA"/>
      <sheetName val="RINCI. DEP.2005"/>
      <sheetName val="COSTUMER CODE"/>
      <sheetName val="CONTROL PENJUALAN TUNAI"/>
      <sheetName val="CRH"/>
      <sheetName val="REKP PENJUALAN BULANAN"/>
      <sheetName val="fill SAP BUKOPIN"/>
      <sheetName val="fill SAP BNI"/>
      <sheetName val="fill SAP MANDIRI"/>
      <sheetName val="fill SAP KAS"/>
      <sheetName val="BUKOPIN"/>
      <sheetName val="BNI"/>
      <sheetName val="MASTER1"/>
      <sheetName val="PEMAKAIAN BY PRODUKSI"/>
      <sheetName val="HUTANG TITIPAN"/>
      <sheetName val="PERSEDIAAN SPAREPART"/>
      <sheetName val="STOCK AWAL"/>
      <sheetName val="PEMAKAIAN WAREHOUSE"/>
      <sheetName val="MASTER CODE"/>
      <sheetName val="PEMBELIAN TONY 09"/>
      <sheetName val="HUTANG PER PO 09"/>
      <sheetName val="HUTANG PER VENDOR 09"/>
      <sheetName val="VENDORE CODE"/>
      <sheetName val="INFORMASI UMUM"/>
      <sheetName val="IMPUT PENERIMAAN BULK WB"/>
      <sheetName val="IMPUT PENERIMAAN BAG PRODUKSI"/>
      <sheetName val="LAP. HARIAN"/>
      <sheetName val="RAW MATREIAL FLAT STORAGE"/>
      <sheetName val="Lap. Laba Rugi September"/>
      <sheetName val="Lap. Laba Rugi 2005"/>
      <sheetName val="MARGIN ANALISIS"/>
      <sheetName val="PEMAKAIAN BY PRODUKSI 2005"/>
      <sheetName val="rep letter"/>
      <sheetName val="pph 29"/>
      <sheetName val="PA"/>
      <sheetName val="panding matter"/>
      <sheetName val="SAP vs C&amp;R"/>
      <sheetName val="BSW"/>
      <sheetName val="Takeover"/>
      <sheetName val="Rekap (L)"/>
      <sheetName val="M-GOWA"/>
      <sheetName val="TKO"/>
      <sheetName val="BWI"/>
      <sheetName val="CWD"/>
      <sheetName val="GOW"/>
      <sheetName val="JKT"/>
      <sheetName val="JNP"/>
      <sheetName val="KDI"/>
      <sheetName val="KLK"/>
      <sheetName val="MKS"/>
      <sheetName val="MMJ"/>
      <sheetName val="MDO"/>
      <sheetName val="MSB"/>
      <sheetName val="PLP"/>
      <sheetName val="PLU"/>
      <sheetName val="PKP"/>
      <sheetName val="PNR"/>
      <sheetName val="POL"/>
      <sheetName val="WJO"/>
      <sheetName val="SDP"/>
      <sheetName val="SJI"/>
      <sheetName val="SOP"/>
      <sheetName val="TTR"/>
      <sheetName val="XNS"/>
      <sheetName val="XRKP"/>
      <sheetName val="ABMetal"/>
      <sheetName val="Asaba"/>
      <sheetName val="AlkaJaya"/>
      <sheetName val="Adhireksa"/>
      <sheetName val="Belibis"/>
      <sheetName val="Chuson"/>
      <sheetName val="DayaPrima"/>
      <sheetName val="DieselJY"/>
      <sheetName val="Genta"/>
      <sheetName val="GdGajah"/>
      <sheetName val="Hamasa"/>
      <sheetName val="IndoPorlen"/>
      <sheetName val="InterCasting"/>
      <sheetName val="Interworld"/>
      <sheetName val="Indowan"/>
      <sheetName val="KPMB"/>
      <sheetName val="Karunia"/>
      <sheetName val="KryTeguh"/>
      <sheetName val="KryOlindo"/>
      <sheetName val="Leman's"/>
      <sheetName val="LancarS"/>
      <sheetName val="MakmurMG"/>
      <sheetName val="MitraCh"/>
      <sheetName val="Octo"/>
      <sheetName val="Praxair"/>
      <sheetName val="Persada"/>
      <sheetName val="Rancang"/>
      <sheetName val="SaranaCntrl"/>
      <sheetName val="Samator"/>
      <sheetName val="SariMas"/>
      <sheetName val="Sucofindo"/>
      <sheetName val="Silica"/>
      <sheetName val="SuryaTM"/>
      <sheetName val="Siswandi"/>
      <sheetName val="Tepak"/>
      <sheetName val="Sheet Q Pro"/>
      <sheetName val="Qpro"/>
      <sheetName val="NotesBS"/>
      <sheetName val="NotesPL"/>
      <sheetName val="PL_div"/>
      <sheetName val="adj smart"/>
      <sheetName val="MCU"/>
      <sheetName val="MCU (2)"/>
      <sheetName val="Budget 2008"/>
      <sheetName val="asumsi1"/>
      <sheetName val="asumsi2"/>
      <sheetName val="analysis (2)"/>
      <sheetName val="jangmed"/>
      <sheetName val="Kend Leasing"/>
      <sheetName val="Pdpt dtrm dmk"/>
      <sheetName val="B Dby Dmk"/>
      <sheetName val="bank_loan"/>
      <sheetName val="Depr Kend"/>
      <sheetName val="EXP"/>
      <sheetName val="INVEST"/>
      <sheetName val="SDM (2)"/>
      <sheetName val="PPH1298S"/>
      <sheetName val="sal april"/>
      <sheetName val="WS Report-Audited"/>
      <sheetName val="Cut-off"/>
      <sheetName val="segmen sales"/>
      <sheetName val="segmen piutang"/>
      <sheetName val="Pengalihan Tanah"/>
      <sheetName val="TB1206"/>
      <sheetName val="Aktuaris FINAL"/>
      <sheetName val="COA (2)"/>
      <sheetName val="%Opini"/>
      <sheetName val="RE Recon"/>
      <sheetName val="Jurnal Elim"/>
      <sheetName val="Goodwill"/>
      <sheetName val="EL14-Minority"/>
      <sheetName val="Rent.Service.Royalty Income"/>
      <sheetName val="Jurnal Consol"/>
      <sheetName val="Identification"/>
      <sheetName val="Cash&amp;Equiv"/>
      <sheetName val="ShtTermInv"/>
      <sheetName val="OR"/>
      <sheetName val="Affco_transactionsNA"/>
      <sheetName val="due from-to"/>
      <sheetName val="Intangible assetsNA"/>
      <sheetName val="Deferred_tax"/>
      <sheetName val="LoansNA"/>
      <sheetName val="LOAN MUTATION"/>
      <sheetName val="Schedule-LT-LoanNA"/>
      <sheetName val="Aging AP"/>
      <sheetName val="OL"/>
      <sheetName val="tax and taxes payable"/>
      <sheetName val="LONG TERM DEBTSNA"/>
      <sheetName val="Foreign CurrencyNA"/>
      <sheetName val="collateralNA"/>
      <sheetName val="Sales &amp; Purchase"/>
      <sheetName val="COGS mutation"/>
      <sheetName val="Opex-Selling"/>
      <sheetName val="opex-G&amp;A"/>
      <sheetName val="Opex-R&amp;DNA"/>
      <sheetName val="Int inc (exp)"/>
      <sheetName val="Oth Inc (Charges)"/>
      <sheetName val="Segmen usaha-Kalbe"/>
      <sheetName val="segmen EPMT"/>
      <sheetName val="List of affiliates"/>
      <sheetName val="GPM"/>
      <sheetName val="ST-Invest."/>
      <sheetName val="SWAP"/>
      <sheetName val="Amt.rvd.HITACHI"/>
      <sheetName val="1214 Kartu"/>
      <sheetName val="附件21-1"/>
      <sheetName val="附件11"/>
      <sheetName val="CAJE RNI Summary"/>
      <sheetName val="CAJE RNI Detail"/>
      <sheetName val="FCD"/>
      <sheetName val="Direksi"/>
      <sheetName val="2004 nihil"/>
      <sheetName val="MATCH IKLAN"/>
      <sheetName val="budget05"/>
      <sheetName val="IRATE"/>
      <sheetName val="IRATE DD"/>
      <sheetName val="F-peng-dana_wanto"/>
      <sheetName val="tarippasif_wanto"/>
      <sheetName val="F-cacat"/>
      <sheetName val="F-s-anak"/>
      <sheetName val="F-janda"/>
      <sheetName val="F-peng-dana_04"/>
      <sheetName val="F-SDIPERCEPAT"/>
      <sheetName val="F-NSMP_04"/>
      <sheetName val="trf ns_04"/>
      <sheetName val="tarippasif_04"/>
      <sheetName val="F-tunda56=1"/>
      <sheetName val="Tunda56=1_dodo"/>
      <sheetName val="Structure Depo"/>
      <sheetName val="Nilai Wajar"/>
      <sheetName val="SSBVls-Subdebt"/>
      <sheetName val="Konsol"/>
      <sheetName val="Nrc Per Cabang"/>
      <sheetName val="Map 1006"/>
      <sheetName val="SL1006 (IDR)"/>
      <sheetName val="SL1006 (VLS)"/>
      <sheetName val="Report BS"/>
      <sheetName val="Report PL"/>
      <sheetName val="bs-HO"/>
      <sheetName val="p&amp;l-HO"/>
      <sheetName val="Mdt"/>
      <sheetName val="differed death"/>
      <sheetName val="differed disability"/>
      <sheetName val="differed withdrawal"/>
      <sheetName val="Employee Benefit UUK-13"/>
      <sheetName val="Cad UUK-13(csc-meninggal)"/>
      <sheetName val="Cad UUK-13(csc-disability)"/>
      <sheetName val="Cad UUK-13(csc-withdrawal)"/>
      <sheetName val="Cad UUK-13(PVDBO-meninggal) "/>
      <sheetName val="Cad UUK-13(PVDBO-disability) "/>
      <sheetName val="Cad UUK-13(PVDBO-withdrawal)"/>
      <sheetName val="Cad UUK-13(total)"/>
      <sheetName val="Case No. 1"/>
      <sheetName val="Case No. 2"/>
      <sheetName val="Case No. 3"/>
      <sheetName val="Employee Data"/>
      <sheetName val="trf multiple"/>
      <sheetName val="fns (2)"/>
      <sheetName val="fns"/>
      <sheetName val="HIT-PASIF"/>
      <sheetName val="dt-tunda05"/>
      <sheetName val="fak skl anak"/>
      <sheetName val="fak skl jnd"/>
      <sheetName val="fak skl pst"/>
      <sheetName val="trfakt sgl"/>
      <sheetName val="trfpsf sgl"/>
      <sheetName val="Kekayaan"/>
      <sheetName val="HIT-AKTIF"/>
      <sheetName val="HIT-PASIF (2)"/>
      <sheetName val="lamp1a (2)"/>
      <sheetName val="Lamp2-pasif"/>
      <sheetName val="dt-pasif05"/>
      <sheetName val="dt-aktif2005"/>
      <sheetName val="TblPajak"/>
      <sheetName val="dt-tunda"/>
      <sheetName val="lamp1a"/>
      <sheetName val="dt-aktif"/>
      <sheetName val="dt-pasif"/>
      <sheetName val="trf tunda"/>
      <sheetName val="tarif"/>
      <sheetName val="hint tunda"/>
      <sheetName val="rekap0 phdp"/>
      <sheetName val="dt31 des03"/>
      <sheetName val="lampir2"/>
      <sheetName val="p-000"/>
      <sheetName val="lists"/>
      <sheetName val="ChainData"/>
      <sheetName val="newrot3"/>
      <sheetName val="TP-MARKET"/>
      <sheetName val="TPSGD"/>
      <sheetName val="TMD"/>
      <sheetName val="HUB"/>
      <sheetName val="SWPPTS"/>
      <sheetName val="ratetype"/>
      <sheetName val="TibcoWosaTables"/>
      <sheetName val="updated"/>
      <sheetName val="savein"/>
      <sheetName val="printout"/>
      <sheetName val="CETAK_1"/>
      <sheetName val="rumus-tnp-esk (3)"/>
      <sheetName val="rumus-tnp-esk (2)"/>
      <sheetName val="rumus-tnp-esk"/>
      <sheetName val="Tabel-I"/>
      <sheetName val="Tabel-H"/>
      <sheetName val="Tabel-G"/>
      <sheetName val="Tabel-F"/>
      <sheetName val="Tabel-E"/>
      <sheetName val="Tabel-D"/>
      <sheetName val="Tabel-C"/>
      <sheetName val="Tabel-B"/>
      <sheetName val="Tabel-A"/>
      <sheetName val="dt-lamp2-dapen"/>
      <sheetName val="dt-lamp2-pkt-ypk"/>
      <sheetName val="trf"/>
      <sheetName val="TARIPPASIF"/>
      <sheetName val="rkd"/>
      <sheetName val="rata-rata-usia"/>
      <sheetName val="hit-PKT"/>
      <sheetName val="hitYPK"/>
      <sheetName val="hit-YRS"/>
      <sheetName val="Hit-Pensiunan"/>
      <sheetName val="hit-Tunda"/>
      <sheetName val="Lamp-1-Dapen"/>
      <sheetName val="Lamp-2-Dapen"/>
      <sheetName val="Lamp-3-Dapen"/>
      <sheetName val="DP-estate"/>
      <sheetName val="Lamp-1-ypk"/>
      <sheetName val="lamp-2-ypk"/>
      <sheetName val="Lamp-3-YPK"/>
      <sheetName val="YPK-estate"/>
      <sheetName val="Lamp-1-pkt"/>
      <sheetName val="lamp-2-PKT"/>
      <sheetName val="Lamp-3-PKT"/>
      <sheetName val="PKT-estate"/>
      <sheetName val="Lamp-1-yrs"/>
      <sheetName val="lamp-2-yrs"/>
      <sheetName val="Lamp-3-YRS"/>
      <sheetName val="YRS-estate"/>
      <sheetName val="Lamp4-Dapen"/>
      <sheetName val="Lamp4-PKT"/>
      <sheetName val="Lamp4-YPK"/>
      <sheetName val="Lamp4-YRS"/>
      <sheetName val="mortalita"/>
      <sheetName val="tarip"/>
      <sheetName val="rekap-Dapen-PKT"/>
      <sheetName val="rekap-PKT"/>
      <sheetName val="rekap-YPK"/>
      <sheetName val="rekap-YRS"/>
      <sheetName val="Hit-PKT-aktif"/>
      <sheetName val="Hit-YPK-aktif"/>
      <sheetName val="Hit-YRS-aktif"/>
      <sheetName val="Income Statement"/>
      <sheetName val="Operating Cycle"/>
      <sheetName val="DuPont Analysis"/>
      <sheetName val="Sources &amp; Uses"/>
      <sheetName val="Altman Z"/>
      <sheetName val="ISK 01-03"/>
      <sheetName val="ISK 01-03 (2)"/>
      <sheetName val="RATIO NEW (2)"/>
      <sheetName val="dpt 2002 Kntrk Mjn"/>
      <sheetName val="dpt Lap.UnAudited Des'02"/>
      <sheetName val="dpt 2003 Kntrk Mjn"/>
      <sheetName val="dpt 2003 RKAP"/>
      <sheetName val="Altman Z Score"/>
      <sheetName val="Finance Ratio"/>
      <sheetName val="dpt 02 kntrk man."/>
      <sheetName val="dpt 02 un-audited"/>
      <sheetName val="dpt RKAP 2003"/>
      <sheetName val="REVISI 2003 (Novetel)"/>
      <sheetName val="RASIO (2)"/>
      <sheetName val="IS Komparatif"/>
      <sheetName val="SB0103 (3)"/>
      <sheetName val="GAB JUL0102"/>
      <sheetName val="PLTELKOM"/>
      <sheetName val="ALL-FA"/>
      <sheetName val="Page 1"/>
      <sheetName val="Page 2"/>
      <sheetName val="Page 3"/>
      <sheetName val="Page 4"/>
      <sheetName val="Page 5"/>
      <sheetName val="Page 6"/>
      <sheetName val="Page 7"/>
      <sheetName val="Page 8"/>
      <sheetName val="item schedule"/>
      <sheetName val="pekerjaan chart"/>
      <sheetName val="pekerjaan summary"/>
      <sheetName val="pekerjaan detail"/>
      <sheetName val="Rincian Investasi"/>
      <sheetName val="Proyeksi Sales"/>
      <sheetName val="Proyeksi COGS"/>
      <sheetName val="Perincian"/>
      <sheetName val="Sheet"/>
      <sheetName val="Map KTU"/>
      <sheetName val="INVES"/>
      <sheetName val="PREMI"/>
      <sheetName val="PICA"/>
      <sheetName val="ACTIVITY - SAWIT"/>
      <sheetName val="PN OKE"/>
      <sheetName val="MN OKE"/>
      <sheetName val="LC MEKANIS OKE"/>
      <sheetName val="INV PK BANGUNAN OKE"/>
      <sheetName val="INV PO OKE"/>
      <sheetName val="INV INFRAS OKE"/>
      <sheetName val="TBM-0 OKE"/>
      <sheetName val="TBM-0 REHAP"/>
      <sheetName val="TBM-1 REHAP"/>
      <sheetName val="RAB 2008"/>
      <sheetName val="Lembar Isian"/>
      <sheetName val="Harga Aprit"/>
      <sheetName val="HONDA"/>
      <sheetName val="BKL &amp; SR"/>
      <sheetName val="PSD"/>
      <sheetName val="TAP"/>
      <sheetName val="RAB2008 Mineral"/>
      <sheetName val="HONDA_DIV"/>
      <sheetName val="SR_AA"/>
      <sheetName val="SR_CBR"/>
      <sheetName val="BEKASI"/>
      <sheetName val="CIBITUNG"/>
      <sheetName val="TAMBUN"/>
      <sheetName val="CISALAK"/>
      <sheetName val="DEPOK"/>
      <sheetName val="API-BDG"/>
      <sheetName val="API-BKS"/>
      <sheetName val="1 Rekap Pemupukan"/>
      <sheetName val="3.NORMA_HK"/>
      <sheetName val="2 Rekom comp 2008   "/>
      <sheetName val="UMP.AFD.AA"/>
      <sheetName val="UMP.AFD.BB"/>
      <sheetName val="UMP.AFD.CC"/>
      <sheetName val="UMP.Bibitan"/>
      <sheetName val="kns"/>
      <sheetName val="RAB PLASMA2 THN2008"/>
      <sheetName val="RAB 06-10 (2567,84 Ha)"/>
      <sheetName val="RAB 06-10 (2400 Ha)"/>
      <sheetName val="Pengukuran (KNS)"/>
      <sheetName val="Pengukuran (KT)"/>
      <sheetName val="Pengukuran (PO)"/>
      <sheetName val="01_Drainase"/>
      <sheetName val="02_Jembatan.P"/>
      <sheetName val="03_Jembatan.Box"/>
      <sheetName val="04_Sumur"/>
      <sheetName val="05_Gorong2"/>
      <sheetName val="06_Rumah.G6"/>
      <sheetName val="07_Mobil Kontrak"/>
      <sheetName val="01_Penyiraman"/>
      <sheetName val="02_Penyiangan"/>
      <sheetName val="03_HPT"/>
      <sheetName val="04_Konsolidasi"/>
      <sheetName val="05_Seleksi bbt"/>
      <sheetName val="06_Keamanan"/>
      <sheetName val="07_Infrastruktur"/>
      <sheetName val="08_Pengawas"/>
      <sheetName val="01_Transpor Bibit"/>
      <sheetName val="02_Ecer Bibit"/>
      <sheetName val="03_Buat Jalan Pikul"/>
      <sheetName val="04_Konsolidasi Tanaman"/>
      <sheetName val="05_Menyisip Tanam"/>
      <sheetName val="06_Spot.Lalang"/>
      <sheetName val="07_Wiping Lalang"/>
      <sheetName val="08_Rawat Pring Manual"/>
      <sheetName val="09_Rawat Piringan Cemist"/>
      <sheetName val="10_Perawatan Jalan Pikul"/>
      <sheetName val="11_Semprot Rendahan"/>
      <sheetName val="12_Weding (DAK)"/>
      <sheetName val="13_Rawat Kacangan"/>
      <sheetName val="14_Deteksi HPT(EWS)"/>
      <sheetName val="15_Hama Penyakit"/>
      <sheetName val="16_Pemupukan N"/>
      <sheetName val="17_Pemupukan Borate"/>
      <sheetName val="18_Pemupukan Compound"/>
      <sheetName val="19_Sensus Pokok"/>
      <sheetName val="20_Tunasan,Pruning"/>
      <sheetName val="21_Kastrasi"/>
      <sheetName val="22_Rawat Tapak Timbun"/>
      <sheetName val="23_Rawat Teras(Tp.Kuda)"/>
      <sheetName val="24_Rawat Pagar"/>
      <sheetName val="24_Rawat Jalan"/>
      <sheetName val="24_Rawat Parit"/>
      <sheetName val="24_Mandor"/>
      <sheetName val="24_Mandor (KR)"/>
      <sheetName val="24_Kerani"/>
      <sheetName val="Indr"/>
      <sheetName val="Cms"/>
      <sheetName val="Skbmi"/>
      <sheetName val="Subang"/>
      <sheetName val="Mjlk"/>
      <sheetName val="Tasik"/>
      <sheetName val="Kun"/>
      <sheetName val="Pwt"/>
      <sheetName val="KebutuhanPKU"/>
      <sheetName val="Norma Harga"/>
      <sheetName val="Asumsi.(Kbn)"/>
      <sheetName val="Perbandiangan Norma"/>
      <sheetName val="RAWAT (Jkt)"/>
      <sheetName val="RAWAT(JBI)"/>
      <sheetName val="NormaTBM0"/>
      <sheetName val="CPT_TBM_NORMA (Jkt)"/>
      <sheetName val="CPT_TBM_NORMA (JBI)"/>
      <sheetName val="TBM1"/>
      <sheetName val="TBM2"/>
      <sheetName val="RAB 2008 PLASMA"/>
      <sheetName val="a.PK Umum"/>
      <sheetName val="b.Supervisi"/>
      <sheetName val="c.ATK"/>
      <sheetName val="d.Infra"/>
      <sheetName val="01_Konsolidasi Tanaman"/>
      <sheetName val="02_Transpor Bibit"/>
      <sheetName val="03_Ecer Bibit"/>
      <sheetName val="04_Menyisip Tanam"/>
      <sheetName val="05_Rawat Pagar"/>
      <sheetName val="06_Wiping Lalang"/>
      <sheetName val="07_Spot.Lalang"/>
      <sheetName val="10_Buat Jalan Pikul"/>
      <sheetName val="11_Weding Manual"/>
      <sheetName val="12_Semprot Rendahan"/>
      <sheetName val="16_Sensus Pokok"/>
      <sheetName val="17_Tunasan,Pruning"/>
      <sheetName val="18_Kastrasi"/>
      <sheetName val="19_Perawatan Jalan Pikul"/>
      <sheetName val="20_Rawat Jalan"/>
      <sheetName val="21_Rawat Parit"/>
      <sheetName val="22_Rawat Teras(Tp.Kuda)"/>
      <sheetName val="23_Rawat Tapak Timbun"/>
      <sheetName val="24_Pemupukan N"/>
      <sheetName val="25_Pemupukan Borate"/>
      <sheetName val="26_Pemupukan Compound"/>
      <sheetName val="27-Atk"/>
      <sheetName val="6.Asumsi"/>
      <sheetName val="1.HALAMAN DEPAN"/>
      <sheetName val="2.Rekapitulasi"/>
      <sheetName val="3.KALENDER 2008"/>
      <sheetName val="4.NORMA RAWAT"/>
      <sheetName val="5.HK RAWAT "/>
      <sheetName val="7.CPT TM"/>
      <sheetName val="8.CPT_TM_NORMA"/>
      <sheetName val="9. Circle Weeding Manual "/>
      <sheetName val="10._CPT Chemist"/>
      <sheetName val="11_Buat Rawat TPH Manual"/>
      <sheetName val="12_Weeding Gwg. Manual (DAK)"/>
      <sheetName val="13_Weeding Gwg Chemist"/>
      <sheetName val="14_Deteksi HPT"/>
      <sheetName val="15_Sensus Pokok"/>
      <sheetName val="16_Sensus Produksi"/>
      <sheetName val="17_Analisa Daun"/>
      <sheetName val="18_TANKOS"/>
      <sheetName val="19_Pruning"/>
      <sheetName val="20_Land Aplikasi"/>
      <sheetName val="21 Rawat Jalan"/>
      <sheetName val="1. Rapor Kebun"/>
      <sheetName val="2. Area Statement"/>
      <sheetName val="3.Peta Kebun Inti"/>
      <sheetName val="3a. Peta kebun Plasma1"/>
      <sheetName val="3b. Peta Kebun Plasma 2"/>
      <sheetName val="4. Produksi &amp; Potensi"/>
      <sheetName val="5. Tanam &amp; Sisip"/>
      <sheetName val="6. Peta SPH"/>
      <sheetName val="7. Peta Rawat Inti"/>
      <sheetName val="8. Nursery Sawit"/>
      <sheetName val="9. Progres Rawat TM"/>
      <sheetName val="10. Estate Cost"/>
      <sheetName val="11. Mill Cost"/>
      <sheetName val="12. Progres Tanaman TBM"/>
      <sheetName val="13. DevCost &amp; CTM"/>
      <sheetName val="14. Maintenance Cost Nursery"/>
      <sheetName val="15. Mill Performance"/>
      <sheetName val="16. Standar Kematangan TBS"/>
      <sheetName val="17. ZAO"/>
      <sheetName val="18. Peta Jalan"/>
      <sheetName val="19. Roda PDCA"/>
      <sheetName val="20. Compliance Report"/>
      <sheetName val="21. QCC-SS-QCP"/>
      <sheetName val="PNDKG"/>
      <sheetName val="LR-HD98"/>
      <sheetName val="PBLL"/>
      <sheetName val="RINBI-HD98"/>
      <sheetName val="NER-HD98-99"/>
      <sheetName val="JLSNER-HD98"/>
      <sheetName val="JLSNER-HD99_"/>
      <sheetName val="EXF PK OLAH"/>
      <sheetName val="EXF PK RM"/>
      <sheetName val="Summary Revisi"/>
      <sheetName val="Review Note GAP"/>
      <sheetName val="IDC"/>
      <sheetName val="Pay Back"/>
      <sheetName val="Rkp-Jdwl"/>
      <sheetName val="NONTAN_baru"/>
      <sheetName val="Angsuran per Fasilitas"/>
      <sheetName val="IDC per fasilitas"/>
      <sheetName val="inv per fasilitas"/>
      <sheetName val="Detail-Susut"/>
      <sheetName val="SATUAN BARU"/>
      <sheetName val="HARGA TBS"/>
      <sheetName val="RENCANA LAHAN"/>
      <sheetName val="Tan"/>
      <sheetName val="POTENSI PRODUKSI"/>
      <sheetName val="T-KERJA"/>
      <sheetName val="Nontan_lama"/>
      <sheetName val="Data-Machine_PKO"/>
      <sheetName val="SM-Yanaprima"/>
      <sheetName val="Rsm 1-Bank (5)"/>
      <sheetName val="Rsm 1-Bank (4)"/>
      <sheetName val="Rsm 1-Bank (3)"/>
      <sheetName val="Rsm 1-Bank (2)"/>
      <sheetName val="Rsm 1-Bank"/>
      <sheetName val="Spl PT. IJS"/>
      <sheetName val="Bgnan PT. IJS"/>
      <sheetName val="PT. IJS Cost 1"/>
      <sheetName val="PT. IJS Cost 2"/>
      <sheetName val="Bgn-BCT"/>
      <sheetName val="Bct-2007"/>
      <sheetName val="Draft-PT. IJS"/>
      <sheetName val="Tnh-PT. IJS"/>
      <sheetName val="Tnh Ksg-PT. IJS"/>
      <sheetName val="SM-PT. IJS"/>
      <sheetName val="Gudang I"/>
      <sheetName val="Gudang II"/>
      <sheetName val="Tempat Parkir I"/>
      <sheetName val="Tempat Parkir II"/>
      <sheetName val="Gudang dan bengkel"/>
      <sheetName val="Narasi-Mesin 2009"/>
      <sheetName val="anal Mesin PT Indomulti Jay (2)"/>
      <sheetName val="Stock Barang"/>
      <sheetName val="TANAH   (review)"/>
      <sheetName val="BANG   (Review)"/>
      <sheetName val="RAB (Review)"/>
      <sheetName val="L.BANG"/>
      <sheetName val="TANAH  "/>
      <sheetName val="BANG  "/>
      <sheetName val="HIT BANG"/>
      <sheetName val="WORKING PAPER"/>
      <sheetName val="Narasi Tanah"/>
      <sheetName val="Narasi Bgn"/>
      <sheetName val="Narasi - SPL"/>
      <sheetName val="1.Form X bgn 1"/>
      <sheetName val="KUNJUGAN SURVEY"/>
      <sheetName val="Gl prepared by coy"/>
      <sheetName val="Data-CF2003"/>
      <sheetName val="CF-2003"/>
      <sheetName val="Detail WBS"/>
      <sheetName val="List CAJE"/>
      <sheetName val="List PAJE"/>
      <sheetName val="Taccount CAJE &amp; Paje"/>
      <sheetName val="Note analitical review"/>
      <sheetName val="Inv-Con"/>
      <sheetName val="Aff transaction"/>
      <sheetName val="T-acc Elimination"/>
      <sheetName val="Detail WBS 1 C+P"/>
      <sheetName val="Supp ICF-C"/>
      <sheetName val="Detail DCF-C"/>
      <sheetName val="DCF-C(tidak update)"/>
      <sheetName val="ICF-C(tidak update)"/>
      <sheetName val="DCF-Update"/>
      <sheetName val="Detail DCF-P"/>
      <sheetName val="DCF-P"/>
      <sheetName val="supp ICF-P"/>
      <sheetName val="Detail WBS 2 C+P"/>
      <sheetName val="DIT-HIM"/>
      <sheetName val="Detail WPL C+P"/>
      <sheetName val="DIT meimei"/>
      <sheetName val="T-ACC PAJE&amp;PRJE"/>
      <sheetName val="PAJE-P"/>
      <sheetName val="PRJE-P"/>
      <sheetName val="T-ACC CAJE&amp;CRJE"/>
      <sheetName val="CAJE-P"/>
      <sheetName val="CRJE-P"/>
      <sheetName val="T-ACC ELIMINASI"/>
      <sheetName val="Balance sheets"/>
      <sheetName val="Modal shm"/>
      <sheetName val="Detail piutang BSP"/>
      <sheetName val=" longterm loan (blm update)"/>
      <sheetName val="kurs BI selama Jan - Mar 07"/>
      <sheetName val="U-1-SALESBYCUST"/>
      <sheetName val="PBJ TB"/>
      <sheetName val="Bio Assets"/>
      <sheetName val="Landrights"/>
      <sheetName val="Employee loans 2007"/>
      <sheetName val="Employee loans 2006"/>
      <sheetName val="List of contents"/>
      <sheetName val="R-Sales "/>
      <sheetName val=" Cogs "/>
      <sheetName val="Selling &amp; GE"/>
      <sheetName val="Income Taxes"/>
      <sheetName val="Debtors-BS"/>
      <sheetName val="Creditors-BS"/>
      <sheetName val="Interco-BSP"/>
      <sheetName val="Interco-BPP"/>
      <sheetName val="Interco-HIM"/>
      <sheetName val="Interco-Nibung"/>
      <sheetName val="PT.MB"/>
      <sheetName val="CFA &amp; Depr"/>
      <sheetName val="Prod &amp; Karyawan"/>
      <sheetName val="shipping_program"/>
      <sheetName val="govt.Pinang"/>
      <sheetName val="govt.mlwn"/>
      <sheetName val="govt.mlwn (3)"/>
      <sheetName val="govt.mlwn (2)"/>
      <sheetName val="Adm Fee"/>
      <sheetName val="sales Mlw"/>
      <sheetName val="comm"/>
      <sheetName val="Mkt fee"/>
      <sheetName val="govt mlw"/>
      <sheetName val="govt mlw (2)"/>
      <sheetName val="govt prima"/>
      <sheetName val="govt pinang"/>
      <sheetName val="correc jour"/>
      <sheetName val="mkt fee mlw"/>
      <sheetName val="mktfee pri"/>
      <sheetName val="mkt fee pin"/>
      <sheetName val="comm mlw"/>
      <sheetName val="comm pri"/>
      <sheetName val="comm pin"/>
      <sheetName val="sales Pri"/>
      <sheetName val="sales Pin"/>
      <sheetName val="sortby_MO_CF"/>
      <sheetName val="T-Account Adj"/>
      <sheetName val="T-Account Elim"/>
      <sheetName val="DETAIL (EY SG - finalised)"/>
      <sheetName val="Elim (CJE - finalised by EYSG)"/>
      <sheetName val="BAVJun-Des07|June 07 update EY "/>
      <sheetName val="DETAIL (Revised - AC column)"/>
      <sheetName val="IFRS Adj"/>
      <sheetName val="T-Account IFRS"/>
      <sheetName val="Biological Asset Valuation"/>
      <sheetName val="Simulasi Elim"/>
      <sheetName val="Juli Audit 2007"/>
      <sheetName val="u-1-5-2-Sales to UPMS"/>
      <sheetName val="u-1-5-1-Sales to UP"/>
      <sheetName val="u-1-5- Sales to UPMS and UP"/>
      <sheetName val="U-1-NON BBM - export"/>
      <sheetName val="U-1-NON BBM - local"/>
      <sheetName val="U-1-BBM export"/>
      <sheetName val="U-1-5-MBAKAR"/>
      <sheetName val="U-1-4-MDIESEL"/>
      <sheetName val="U-1-3-MSOLAR "/>
      <sheetName val="U-1-2-MTANAH"/>
      <sheetName val="U-1-1-PREMIUM"/>
      <sheetName val="U-1-BBM local"/>
      <sheetName val="triwulan-4"/>
      <sheetName val="triwulan-3"/>
      <sheetName val="triwulan-2"/>
      <sheetName val="triwulan-1"/>
      <sheetName val="U-1RET002"/>
      <sheetName val="Location and Statistic Code"/>
      <sheetName val="salesprice 2005"/>
      <sheetName val="salesprice 2004"/>
      <sheetName val="FD-premium"/>
      <sheetName val="FD-solar"/>
      <sheetName val="FD-mfo"/>
      <sheetName val="FD-kero"/>
      <sheetName val="FD-diesel"/>
      <sheetName val="Outstanding PNBP Tunai"/>
      <sheetName val="Delivery"/>
      <sheetName val="Delivery -1"/>
      <sheetName val="unusual SKPP"/>
      <sheetName val="point ML"/>
      <sheetName val="u-1-5-2"/>
      <sheetName val="u-1-5-1"/>
      <sheetName val="u-1-5"/>
      <sheetName val="ARBV Consolidated"/>
      <sheetName val="ARBV IS Consolidated"/>
      <sheetName val="ARBV Cash flows"/>
      <sheetName val="AR BV"/>
      <sheetName val="GFI BVI"/>
      <sheetName val="Solegna BV"/>
      <sheetName val="IS-ARBV"/>
      <sheetName val="IS-GFI BVI"/>
      <sheetName val="IS-Solegna BV"/>
      <sheetName val="AR BV-Balance sheet"/>
      <sheetName val="Solegna-Balance sheet"/>
      <sheetName val="GFI-Balance sheet"/>
      <sheetName val="Solegna-Ytd"/>
      <sheetName val="GFI- Ytd"/>
      <sheetName val="Solegna - This Month"/>
      <sheetName val="GFI-This Month"/>
      <sheetName val="CFI"/>
      <sheetName val="BS (print)"/>
      <sheetName val="pl-"/>
      <sheetName val="pl- (2)"/>
      <sheetName val="TB (2)"/>
      <sheetName val="GJ"/>
      <sheetName val="LDG"/>
      <sheetName val="CF2.0"/>
      <sheetName val="By.Praoperasi(JULI)"/>
      <sheetName val="By Praoperasi agst"/>
      <sheetName val="By Praoperasi des"/>
      <sheetName val="B.Peny TRW II "/>
      <sheetName val="Penyst Juli"/>
      <sheetName val="Penyst Agustus"/>
      <sheetName val="Penyst Agustus (2)"/>
      <sheetName val="Penyst -2006"/>
      <sheetName val="bs-2006"/>
      <sheetName val="aktiva (2)"/>
      <sheetName val="pl agt"/>
      <sheetName val="CF1.0"/>
      <sheetName val="By.Praoperasi des"/>
      <sheetName val="B.Peny. mar"/>
      <sheetName val="B.Peny. jun"/>
      <sheetName val="B.Peny. jul"/>
      <sheetName val="B.Peny. AGT"/>
      <sheetName val="B.Peny. 2006"/>
      <sheetName val="BS-"/>
      <sheetName val="tes"/>
      <sheetName val="bs-audit"/>
      <sheetName val="p&amp;l-audit"/>
      <sheetName val="detail-bs-audit"/>
      <sheetName val="BBT-12'00"/>
      <sheetName val="BBT-01"/>
      <sheetName val="BBT-02"/>
      <sheetName val="BBT-03"/>
      <sheetName val="BBT-04"/>
      <sheetName val="BBT-05"/>
      <sheetName val="BBT-06"/>
      <sheetName val="BBT-07"/>
      <sheetName val="BBT-09"/>
      <sheetName val="BBT-10"/>
      <sheetName val="BBT-11"/>
      <sheetName val="BBT-12"/>
      <sheetName val="PENY_tw1"/>
      <sheetName val="LIST_tw1"/>
      <sheetName val="Fin Highlights Revised $158m"/>
      <sheetName val="Working Capital - $83.6m"/>
      <sheetName val="Cost to complete - $19.808m"/>
      <sheetName val="AP Smy"/>
      <sheetName val="1.0 Oversea supplier 19-03-08"/>
      <sheetName val="Local Supplier 150608 Detail"/>
      <sheetName val="2.0 Local Supplier 15-06-08 Smy"/>
      <sheetName val="Post Dated Chequ Detail 180608"/>
      <sheetName val="3.0Post Dated Cheque smy 180608"/>
      <sheetName val="4.0 AP Overhead 15-06-08"/>
      <sheetName val="5.0 AP Contractor 160608"/>
      <sheetName val="AP CONT. PER PT"/>
      <sheetName val="Summary of Replacement Cost"/>
      <sheetName val="Acid1, Alco1 (R)"/>
      <sheetName val="DAP-CIP (DET)"/>
      <sheetName val="Alco2 (R)"/>
      <sheetName val="SMAP-CIP (DET)"/>
      <sheetName val="DAIP (R)"/>
      <sheetName val="DAIP-CIP (DET)"/>
      <sheetName val="DSIP (R)"/>
      <sheetName val="DSIP-CIP (DET)"/>
      <sheetName val="FSC (R)"/>
      <sheetName val="FSC-CIP (DET)"/>
      <sheetName val="SIP (R)"/>
      <sheetName val="Mar-02"/>
      <sheetName val="Feb-02"/>
      <sheetName val="Jan-02"/>
      <sheetName val="Dec-01"/>
      <sheetName val="Nov-01"/>
      <sheetName val="Oct-01"/>
      <sheetName val="Sep-01"/>
      <sheetName val="Aug-01"/>
      <sheetName val="Jul-01"/>
      <sheetName val="Jun-01"/>
      <sheetName val="May-01"/>
      <sheetName val="Apr-01"/>
      <sheetName val="Revenue Audit Program"/>
      <sheetName val="Cost &amp; Expenses Audit Program"/>
      <sheetName val="U1.1"/>
      <sheetName val="U1.2"/>
      <sheetName val="U1.3"/>
      <sheetName val="U1.4"/>
      <sheetName val="U1.5"/>
      <sheetName val="U1.6"/>
      <sheetName val="U1.7"/>
      <sheetName val="U2.2"/>
      <sheetName val="U2.3"/>
      <sheetName val="U3.1"/>
      <sheetName val="U3.2"/>
      <sheetName val="U3.3"/>
      <sheetName val="U3.4"/>
      <sheetName val="XXXXXXX"/>
      <sheetName val="WP "/>
      <sheetName val="Journal Unit "/>
      <sheetName val="LOAN CS &amp; MANDIRI"/>
      <sheetName val="AP-Advance sales-Due to"/>
      <sheetName val="AR-Advance-Due from"/>
      <sheetName val="SIP"/>
      <sheetName val="Aging AR"/>
      <sheetName val="Depreciation"/>
      <sheetName val="Inv.Equity"/>
      <sheetName val="acc_bal_mutation_consol"/>
      <sheetName val="CF-CONSO"/>
      <sheetName val="Rencana Tanam"/>
      <sheetName val="MB"/>
      <sheetName val="WorkSheet-produksi"/>
      <sheetName val="Rekap Produksi"/>
      <sheetName val="Standar"/>
      <sheetName val="SIMP"/>
      <sheetName val="Alokasi TBS"/>
      <sheetName val="CTP"/>
      <sheetName val="SP"/>
      <sheetName val="GMR"/>
      <sheetName val="SRE1"/>
      <sheetName val="SRE2"/>
      <sheetName val="SBE1"/>
      <sheetName val="SBE2"/>
      <sheetName val="KGP - KBE"/>
      <sheetName val="KGP - THE (Plasma)"/>
      <sheetName val="CNIS - KDE"/>
      <sheetName val="CNIS - SME (Plasma)"/>
      <sheetName val="CNIS - TME (Plasma)"/>
      <sheetName val="RAP - MME (Plasma)"/>
      <sheetName val="CKS - TPE (Plasma)"/>
      <sheetName val="ASP"/>
      <sheetName val="MSA - MRE"/>
      <sheetName val="MSA - MSE"/>
      <sheetName val="SBN - PGE"/>
      <sheetName val="KMS - PNE"/>
      <sheetName val="KMS - Karet"/>
      <sheetName val="Rencana PKS"/>
      <sheetName val="RAP - NSE"/>
      <sheetName val="CKS - SPE"/>
      <sheetName val="RAP - NSE Ext Yield"/>
      <sheetName val="CKS - SPE Ext Yield"/>
      <sheetName val="JS Ext Yield"/>
      <sheetName val="FFB Price"/>
      <sheetName val="CKS Production"/>
      <sheetName val="Actual &amp; Valuation by PY"/>
      <sheetName val="Summary of Value per Dec 06"/>
      <sheetName val="Summary by Year of Planting"/>
      <sheetName val="Solegna"/>
      <sheetName val="MMM"/>
      <sheetName val="PBJ"/>
      <sheetName val="TSP"/>
      <sheetName val="ARBV"/>
      <sheetName val="AI FINANCE"/>
      <sheetName val="Revisi"/>
      <sheetName val="MMM (A)"/>
      <sheetName val="Leasing-JAW-IDR"/>
      <sheetName val="Leasing-Emal-IDR"/>
      <sheetName val="Leasing-MMM-Dipo Star Fin-USD"/>
      <sheetName val="Leasing-MMM-Astragrapia-IDR"/>
      <sheetName val="Leasing-PBJ Dipo Star Finan"/>
      <sheetName val="Leasing-PP-Dipo Star Fin-USD"/>
      <sheetName val="sumary leasing"/>
      <sheetName val="InputSheet"/>
      <sheetName val="1.GasAcct"/>
      <sheetName val="PGN TOP"/>
      <sheetName val="3.Gas(MMSCF)"/>
      <sheetName val="2.Gas(MMBTU)"/>
      <sheetName val="4.Gas(USD) "/>
      <sheetName val="5.Cond"/>
      <sheetName val="LoadingDoc.Letter"/>
      <sheetName val="Letter for Inv"/>
      <sheetName val="GSAInvoice"/>
      <sheetName val="sig-bonus"/>
      <sheetName val="3.CMR-GAS&gt;ACQ(MSCF) "/>
      <sheetName val="7.CMR-GAS&gt;ACQ(MMBTU)"/>
      <sheetName val="10. ($) Gas &gt; acq "/>
      <sheetName val="C&amp;D (Year end)"/>
      <sheetName val="14.MT-1(qrt)"/>
      <sheetName val="GSAInvoice.2"/>
      <sheetName val="KuitansiPJB"/>
      <sheetName val="KuitansiPJB.2"/>
      <sheetName val="Aprroval Letter"/>
      <sheetName val="Rev.Approv.Letter"/>
      <sheetName val="Approval"/>
      <sheetName val="DI-PartA"/>
      <sheetName val="DI-Part-B"/>
      <sheetName val="Rev.DI-PartA"/>
      <sheetName val="Rev.DI-PartB"/>
      <sheetName val="CoverC&amp;D-HO"/>
      <sheetName val="10.C&amp;DReq"/>
      <sheetName val="CoverC&amp;DRep"/>
      <sheetName val="11.C&amp;DTaxK60"/>
      <sheetName val="12.PSC7.1-K60"/>
      <sheetName val="13.PSC7.2-K60"/>
      <sheetName val="14.C&amp;DTaxK40"/>
      <sheetName val="15. PSC7.1-K40"/>
      <sheetName val="16.PSC7.2-K40"/>
      <sheetName val="Letter for Inv_CorrPLN"/>
      <sheetName val="22.C&amp;D(R)"/>
      <sheetName val="DMO-LTR"/>
      <sheetName val="18.DMO"/>
      <sheetName val="Supp'l"/>
      <sheetName val="RRS"/>
      <sheetName val="MA-5"/>
      <sheetName val="MA-6"/>
      <sheetName val="Reinstate PGN-96"/>
      <sheetName val="lettter PGN-96"/>
      <sheetName val="UKGAAP-adj"/>
      <sheetName val="DataEntry"/>
      <sheetName val="Variance"/>
      <sheetName val="Graph"/>
      <sheetName val="Data Graph"/>
      <sheetName val="preBud"/>
      <sheetName val="HFM"/>
      <sheetName val="ST144"/>
      <sheetName val="CF L"/>
      <sheetName val="VEN"/>
      <sheetName val="hutang + piutang"/>
      <sheetName val="Hutang2007"/>
      <sheetName val="Piutang2007"/>
      <sheetName val="List Kary"/>
      <sheetName val="C&amp;B"/>
      <sheetName val="BS04"/>
      <sheetName val="PL04"/>
      <sheetName val="Cash&amp;Bank"/>
      <sheetName val="Inc Tax"/>
      <sheetName val="COA BR ASLI"/>
      <sheetName val="RKP LABA"/>
      <sheetName val="Master Vendor"/>
      <sheetName val="Master Kapal"/>
      <sheetName val="rc new"/>
      <sheetName val="SLD BPK RAHIM"/>
      <sheetName val="BIAYA DITANGGUHKAN"/>
      <sheetName val="BIAYA DITANGGUHKAN (AMORTISASI)"/>
      <sheetName val="Hutang Vendor"/>
      <sheetName val="Jurnal Ajusment"/>
      <sheetName val="Realisasi PO &amp; Pembayaran"/>
      <sheetName val="HPP amran"/>
      <sheetName val="Voucer Umum"/>
      <sheetName val="PER BULAN"/>
      <sheetName val="HPP PER KAPAL PERBLN"/>
      <sheetName val="LB"/>
      <sheetName val="PER KAPAL"/>
      <sheetName val="COA REVISI"/>
      <sheetName val="MDR IDR"/>
      <sheetName val="MDR VLS"/>
      <sheetName val="FORMULA1"/>
      <sheetName val="Salary PAID - Checked by Elly"/>
      <sheetName val="ESI- Permanent (end month)"/>
      <sheetName val="Summary Art. 21 - Permanent"/>
      <sheetName val="Jul - Permanent"/>
      <sheetName val="Aug - Permanent"/>
      <sheetName val="SD MEI05"/>
      <sheetName val="MH CIVIL"/>
      <sheetName val="36_1"/>
      <sheetName val="36_2"/>
      <sheetName val="36_3"/>
      <sheetName val="36_4"/>
      <sheetName val="53 "/>
      <sheetName val="61"/>
      <sheetName val="62"/>
      <sheetName val="63"/>
      <sheetName val="64_1"/>
      <sheetName val="64_2"/>
      <sheetName val="64_3"/>
      <sheetName val="64_4"/>
      <sheetName val="64_5"/>
      <sheetName val="64_6"/>
      <sheetName val="64_14"/>
      <sheetName val="CRA-Det"/>
      <sheetName val="SILICATE"/>
      <sheetName val="LR SUB JB"/>
      <sheetName val="LR SUB JB MR RISMAN"/>
      <sheetName val="Keu (2)"/>
      <sheetName val="Data KEUangan"/>
      <sheetName val="mati"/>
      <sheetName val="Pembobotan"/>
      <sheetName val="Pembobotan utk expose"/>
      <sheetName val="Ikhtisar Realisasi"/>
      <sheetName val="Realisasi"/>
      <sheetName val="Keu"/>
      <sheetName val="LOSS"/>
      <sheetName val="AVAILABILITY"/>
      <sheetName val="UTILISASI"/>
      <sheetName val="data Investasi"/>
      <sheetName val="ajp"/>
      <sheetName val="ajpk"/>
      <sheetName val="1983 Top"/>
      <sheetName val="TOP TAHUNAN"/>
      <sheetName val="01 A (2)"/>
      <sheetName val="01 B"/>
      <sheetName val="02 B "/>
      <sheetName val="TEST"/>
      <sheetName val="0001"/>
      <sheetName val="Appendix A.2-2005"/>
      <sheetName val="Appendix A.2-2006"/>
      <sheetName val="Appendix A.2-2007"/>
      <sheetName val="0002"/>
      <sheetName val="0003"/>
      <sheetName val="0004"/>
      <sheetName val="0005"/>
      <sheetName val="1983 Top (In USD) - 2005"/>
      <sheetName val="1983 Top (In USD) - 2006"/>
      <sheetName val="1983 Top (In USD) - 2007"/>
      <sheetName val="1983 Top (In USD) - 3 yrs-2007"/>
      <sheetName val="1983 Top (In Cncy) - 2005"/>
      <sheetName val="1983 Top (In Cncy) - 2006"/>
      <sheetName val="1983 Top (In Cncy) - 2007"/>
      <sheetName val="1983 Top (In Original Currency)"/>
      <sheetName val="1983 Top (Orig)"/>
      <sheetName val="Worksheet in 6300 TOP REPORT  A"/>
      <sheetName val="Tabel dan Grafik"/>
      <sheetName val="Survey per Area"/>
      <sheetName val="Analisa Struktur Data"/>
      <sheetName val="Migrasi"/>
      <sheetName val="Helpdesk"/>
      <sheetName val="AHS - Personel"/>
      <sheetName val="AHS - Non Personel"/>
      <sheetName val="GASIP"/>
      <sheetName val="USUL"/>
      <sheetName val="ROTASI PER RANTING"/>
      <sheetName val="BEBAN SIANG"/>
      <sheetName val="BEBAN MALAM "/>
      <sheetName val="SETTING RELAY"/>
      <sheetName val="REKAP BEBAN"/>
      <sheetName val="GRAFIK SIANG"/>
      <sheetName val="GRAFIK MALAM"/>
      <sheetName val="PROSENTASE BEBAN TRAFO"/>
      <sheetName val="BEBAN PUNCAK SIANG"/>
      <sheetName val="REKAP BEBAN GABUNGAN"/>
      <sheetName val="BEBAN PUNCAK MALAM"/>
      <sheetName val="GRAFIK BEBAN PUNCAK"/>
      <sheetName val="RekapTrw"/>
      <sheetName val="RekapPRK"/>
      <sheetName val="Rekap Idiktor "/>
      <sheetName val="GRD"/>
      <sheetName val="SR "/>
      <sheetName val="GEDUNG "/>
      <sheetName val="TI "/>
      <sheetName val="LAMP 1. JTM (12C)"/>
      <sheetName val="LAMP 2. JTM (MSA)"/>
      <sheetName val="LAMP 3 JTM (OS)"/>
      <sheetName val="LAMP 5. JTM DAFTAR MITRA KERJA"/>
      <sheetName val="LAMP 4. JTM (Out Source)"/>
      <sheetName val="LAMP 1, JTR"/>
      <sheetName val="LAMP 1. SR"/>
      <sheetName val="LAMP 1. GARDU"/>
      <sheetName val="LAMP 2. GARDU"/>
      <sheetName val="LAMP 3.  RINC.TRAFO KONTAK"/>
      <sheetName val="LAMP1. TELKOM"/>
      <sheetName val="LAMP 1. GEDUNG"/>
      <sheetName val="LAMP 2. GEDUNG"/>
      <sheetName val="LAMP 1. KENDARAAN &amp; BBM"/>
      <sheetName val="LAMP 2. KENDARAAN &amp; BBM"/>
      <sheetName val="LAMP 1. TI"/>
      <sheetName val="KENDARAAN Aset"/>
      <sheetName val="RAB-1"/>
      <sheetName val="XXX0"/>
      <sheetName val="XXX1"/>
      <sheetName val=" Rekap AO"/>
      <sheetName val="Rekap Indikator "/>
      <sheetName val="Stn JTM"/>
      <sheetName val="JS OS"/>
      <sheetName val="PIKET"/>
      <sheetName val="PIKET (2)"/>
      <sheetName val="MSA"/>
      <sheetName val="MSA (2)"/>
      <sheetName val="MSA-OS(dist)"/>
      <sheetName val="MSA-OS(adm)"/>
      <sheetName val="Stn JTR"/>
      <sheetName val="Stn Grd"/>
      <sheetName val="Stn SR"/>
      <sheetName val="Stn TLK"/>
      <sheetName val="Stn Kendaraan"/>
      <sheetName val="Vol-kendaraan (2)"/>
      <sheetName val="Stn Gedung"/>
      <sheetName val="STN TI"/>
      <sheetName val="PLTD"/>
      <sheetName val="stn PLTD"/>
      <sheetName val="ARGR"/>
      <sheetName val="stn ARGR"/>
      <sheetName val="Mat Peng Wil"/>
      <sheetName val="Indikator Kinerja"/>
      <sheetName val="20120209 NE Roadmap 2011 - 2015"/>
      <sheetName val="Grid PLTMG"/>
      <sheetName val="RKAP Laba_ Rugi1"/>
      <sheetName val="RKAP Laba_ Rugi1.xls"/>
      <sheetName val="TARGET TAHUN 2014"/>
      <sheetName val="GI-PG"/>
      <sheetName val="GI-BJI"/>
      <sheetName val="GI-BRD"/>
      <sheetName val="GI.BRS"/>
      <sheetName val="P3BS GI.BRS"/>
      <sheetName val="GI-SDK"/>
      <sheetName val="P3BS GI.SDK"/>
      <sheetName val="GI-TELE"/>
      <sheetName val="KOORP.BJI.KOT"/>
      <sheetName val="KOORP.BJI.BRT"/>
      <sheetName val="KOORP.STB"/>
      <sheetName val="KOORP.BRD"/>
      <sheetName val="KOORP.BRS-KBJ-TBG"/>
      <sheetName val="KOORP.SDK"/>
      <sheetName val="ENERGI KIRIM"/>
      <sheetName val="PLTD-PLTM-DIZAMATRA"/>
      <sheetName val="LAP.KIRIM I"/>
      <sheetName val="LAP.KIRIM II"/>
      <sheetName val="LAP.KIRIM III"/>
      <sheetName val="LAP.KIRIM IV"/>
      <sheetName val="TUL.III -09 ( BLN.N + 1 )"/>
      <sheetName val="P2TL,LPB,TS"/>
      <sheetName val="MONITOR SUSUT"/>
      <sheetName val="GAB LAMP.1-6 KIRIM WIL"/>
      <sheetName val="RINCIAN GAB LAMP.1-6"/>
      <sheetName val="GAB LAMP.1-1"/>
      <sheetName val="1-1 KOT"/>
      <sheetName val="1-1 TMR"/>
      <sheetName val="1-1 BRT"/>
      <sheetName val="1-1 KUL"/>
      <sheetName val="1-1 STB"/>
      <sheetName val="1-1 TPR"/>
      <sheetName val="1-1 GBG"/>
      <sheetName val="1-1 BRD"/>
      <sheetName val="1-1 PKS"/>
      <sheetName val="1-1 BRS"/>
      <sheetName val="1-1 KBJ"/>
      <sheetName val="1-1 TBG"/>
      <sheetName val="1-1 SDK"/>
      <sheetName val="1-1 PPB"/>
      <sheetName val="1-6 KOT"/>
      <sheetName val="1-6 TMR"/>
      <sheetName val="1-6 BRT"/>
      <sheetName val="1-6 KUL"/>
      <sheetName val="1-6 STB"/>
      <sheetName val="1-6 TPR"/>
      <sheetName val="1-6 GBG"/>
      <sheetName val="1-6 BRD"/>
      <sheetName val="1-6 PKS"/>
      <sheetName val="1-6 BRS"/>
      <sheetName val="1-6 KBJ"/>
      <sheetName val="1-6 TBG"/>
      <sheetName val="1-6 SDK"/>
      <sheetName val="1-6 PPB"/>
      <sheetName val="GANTI BA.BARU"/>
      <sheetName val="GANTI BA LAMA"/>
      <sheetName val="GAB LAMP.1-4"/>
      <sheetName val="GAB LAMP.1-7"/>
      <sheetName val="Binjai"/>
      <sheetName val="DAFTAR 12 RB"/>
      <sheetName val="BULAN N + 1"/>
      <sheetName val="ALIR"/>
      <sheetName val="DUPONT CHART SM I"/>
      <sheetName val="DUPONT CHART SM II"/>
      <sheetName val="RUMUS BTTS"/>
      <sheetName val="PERHITUNGAN SUSUT"/>
      <sheetName val="GI.SDK.SD.1"/>
      <sheetName val="GRAFIK PLTM-PLTP-KIRIM"/>
      <sheetName val="TARGET LOSES MANAJER"/>
      <sheetName val="TEKNIK-NON"/>
      <sheetName val="TARGETTAHUN 2009"/>
      <sheetName val="GI-PG REVISI"/>
      <sheetName val="GAB LAMP.1-2 + LAMP.1-3"/>
      <sheetName val="GAB LAMP.1-5 KIRIM WIL"/>
      <sheetName val="GI.HANAN"/>
      <sheetName val="CEK AND RICEK RYN-RTG"/>
      <sheetName val="AND RICEK LOS GARDU"/>
      <sheetName val="KOORP.BJI.TIM"/>
      <sheetName val="GRAFIK PER TARIF"/>
      <sheetName val="TUL.III-09 PERTARIF"/>
      <sheetName val="TARGET WILSU"/>
      <sheetName val="CEK AND RICEK GI P.GL"/>
      <sheetName val="PERHITUNGAN CAB - RTG"/>
      <sheetName val="Pilih (2)"/>
      <sheetName val="Resume 2"/>
      <sheetName val="Resume 4"/>
      <sheetName val="Des09"/>
      <sheetName val="DivMei"/>
      <sheetName val="Resume 3"/>
      <sheetName val="Pred"/>
      <sheetName val="Penurunan"/>
      <sheetName val="R2010-T2011"/>
      <sheetName val="2011-12"/>
      <sheetName val="2011-11"/>
      <sheetName val="2011-10"/>
      <sheetName val="2011-09"/>
      <sheetName val="2011-08"/>
      <sheetName val="2011-07"/>
      <sheetName val="2011-06"/>
      <sheetName val="2011-05"/>
      <sheetName val="2011-04"/>
      <sheetName val="2011-03"/>
      <sheetName val="2011-02"/>
      <sheetName val="2011-01"/>
      <sheetName val="Rekap 2011"/>
      <sheetName val="Pilih"/>
      <sheetName val="2011-Target"/>
      <sheetName val="Simulasi susut"/>
      <sheetName val="Divisi"/>
      <sheetName val="BA_Rapen"/>
      <sheetName val="KK-Neraca"/>
      <sheetName val="PSO"/>
      <sheetName val="NeracaEnergi"/>
      <sheetName val="PlgDayaBP"/>
      <sheetName val="LKAO 2015"/>
      <sheetName val="5.3 KIT"/>
      <sheetName val="5.3 TRS"/>
      <sheetName val="5.3 DIS"/>
      <sheetName val="5.3 SAR"/>
      <sheetName val="5.4 ADM UMUM"/>
      <sheetName val="5.4 ADM NIAGA"/>
      <sheetName val="TransferPrice"/>
      <sheetName val="COD"/>
      <sheetName val="Rekapitulasi SKS"/>
      <sheetName val="RAB 80 M "/>
      <sheetName val="RAB Revisi(69m)"/>
      <sheetName val="RAB-1 Revisi(69 m)"/>
      <sheetName val="RAB-1 (100 m)"/>
      <sheetName val="Harga &amp; Bahan "/>
      <sheetName val="analisa lama"/>
      <sheetName val="harga lama"/>
      <sheetName val="rab pos tiket"/>
      <sheetName val="rab pagar tembok"/>
      <sheetName val="rab reklamasi"/>
      <sheetName val="EAEXCEL.XLS"/>
      <sheetName val="Materi"/>
      <sheetName val="Goal"/>
      <sheetName val="Aprai"/>
      <sheetName val="Blg"/>
      <sheetName val="BOQ. Bpt"/>
      <sheetName val="R. Bpt"/>
      <sheetName val="BOQ. Setda"/>
      <sheetName val="R. Setda"/>
      <sheetName val="BOQ.Brk"/>
      <sheetName val="R. Brk"/>
      <sheetName val="AHSP"/>
      <sheetName val="BACK UP"/>
      <sheetName val="BARAK"/>
      <sheetName val="TAHAP 1"/>
      <sheetName val="TAHAP 2"/>
      <sheetName val="TAHAP 3"/>
      <sheetName val="EE TOTAL"/>
      <sheetName val="penulangan"/>
      <sheetName val="HARGADASAR"/>
      <sheetName val="RAB-PISAH BESI"/>
      <sheetName val="Kuda-kuda"/>
      <sheetName val="RUJAP BUP"/>
      <sheetName val="REKAP RUJAB BUP"/>
      <sheetName val="BQ RUJAB BUP"/>
      <sheetName val="REK BARAK"/>
      <sheetName val="SETDA"/>
      <sheetName val="REK SETDA"/>
      <sheetName val="PASAR"/>
      <sheetName val="REK PASAR"/>
      <sheetName val="Genlist RUPTL 2011-2020"/>
      <sheetName val="pivot fisik"/>
      <sheetName val="Inv_KEPRI"/>
      <sheetName val="Inv_SUMSEL"/>
      <sheetName val="Inv_BENGKULU"/>
      <sheetName val="Inv_JAMBI"/>
      <sheetName val="Inv_KALSEL"/>
      <sheetName val="Inv_KALTENG"/>
      <sheetName val="Inv_SULUT"/>
      <sheetName val="Inv_GORONTALO"/>
      <sheetName val="Inv_SULTENG"/>
      <sheetName val="Inv_SULSEL"/>
      <sheetName val="Inv_SULBAR"/>
      <sheetName val="Inv_SULTRA"/>
      <sheetName val="Inv_MALUT"/>
      <sheetName val="Inv_PAPUA BARAT"/>
      <sheetName val="Inv_IBT"/>
      <sheetName val="Pivot Rekap"/>
      <sheetName val="Rekap Fisik Kit"/>
      <sheetName val="Rekap Inv Kit"/>
      <sheetName val="Data Disburse"/>
      <sheetName val="Pivot Rekap (2)"/>
      <sheetName val="Lampiran per propinsi"/>
      <sheetName val="Pivot Rekap (3)"/>
      <sheetName val="BASIC TANGGAL"/>
      <sheetName val="REKAP PER PENYULANG"/>
      <sheetName val="SUSUt 9%"/>
      <sheetName val="Per PLTU"/>
      <sheetName val="Per Pemasok BBM 2011"/>
      <sheetName val="Rekap BBM 2011 Add Mobil 5"/>
      <sheetName val="Rekap BBM 2011 Add Mobil 9.5"/>
      <sheetName val="Rekap BBM 2011 Kapal 5"/>
      <sheetName val="Rekap BBM 2011 Kapal 9.5"/>
      <sheetName val="Grafik batubara"/>
      <sheetName val="Stok Fuel 2011"/>
      <sheetName val="SUMMARY SFC (2)"/>
      <sheetName val="PN.21"/>
      <sheetName val="Gbr PN.21"/>
      <sheetName val="Sawidago"/>
      <sheetName val="Gbr Sawidago"/>
      <sheetName val="RAB PN31"/>
      <sheetName val="Gbr pn31"/>
      <sheetName val="RAB Peb. Jaringan"/>
      <sheetName val="Gbr Peb. Jaringan"/>
      <sheetName val="Gbr. Pasir Putih"/>
      <sheetName val="Grd Sisip Pasir Putih"/>
      <sheetName val="PN.44"/>
      <sheetName val="Gbr PN.44"/>
      <sheetName val="SUTR Korowasu"/>
      <sheetName val="Gbr Korowasu"/>
      <sheetName val="RAB PN.01"/>
      <sheetName val="PN.01"/>
      <sheetName val="Ganti TR Sawidago"/>
      <sheetName val="Sisip Trafo SMA Tomata"/>
      <sheetName val="RAB SMA Tomata"/>
      <sheetName val="Gbr Tiang Longsor Saemba"/>
      <sheetName val="Tiang Longsor Saemba"/>
      <sheetName val="Pemeliharaan SUTM"/>
      <sheetName val="RAB Pemeliharaan SUTM"/>
      <sheetName val="KABEL TANAH PLTD"/>
      <sheetName val="RAB KABEL TANAH PLTD"/>
      <sheetName val="Penyesuaian SR Saojo"/>
      <sheetName val="Renc Kerj 14 "/>
      <sheetName val="REKAP BULANAN"/>
      <sheetName val="HEA"/>
      <sheetName val="1.PERSIAPAN"/>
      <sheetName val="Anl 1 Dkeet"/>
      <sheetName val="2.AN POD 150KV"/>
      <sheetName val="3. PAGAR"/>
      <sheetName val="4.HAMPARAN KERIKIL"/>
      <sheetName val="RAB elmek"/>
      <sheetName val="Analisa Elmek"/>
      <sheetName val="ana-spL"/>
      <sheetName val="h=satu"/>
      <sheetName val="h.satuan"/>
      <sheetName val="REKAP SKKI"/>
      <sheetName val="Lapor"/>
      <sheetName val="Realisasi AI_2013"/>
      <sheetName val="Bidang Niaga"/>
      <sheetName val="Bidang Niaga Eproc"/>
      <sheetName val="ttings\Administrator\Desktop\DA"/>
      <sheetName val="UAI 2009- RJBR-Rev Jun 2008"/>
      <sheetName val="Defor"/>
      <sheetName val="-"/>
      <sheetName val="El-For.Adi"/>
      <sheetName val="DElFor-pro"/>
      <sheetName val="DElFor-pro.xls"/>
      <sheetName val="\Documents and Settings\DELL\My"/>
      <sheetName val="HON-KT"/>
      <sheetName val="\Documents and Settings\ketu"/>
      <sheetName val="Input non sar rev"/>
      <sheetName val="Input non sar (2)"/>
      <sheetName val="Input non sar"/>
      <sheetName val="F-A12 non sar (1)"/>
      <sheetName val="F-A12 non sar (2)"/>
      <sheetName val="Input sar"/>
      <sheetName val="F-A12 sar (1)"/>
      <sheetName val="F-A12 sar (2)"/>
      <sheetName val="rab non sar"/>
      <sheetName val="rab sar"/>
      <sheetName val="FORM A12"/>
      <sheetName val="LKAI BAKU 2012"/>
      <sheetName val="Baku RKAP 2012"/>
      <sheetName val="LKAI 2012 KWH MTR"/>
      <sheetName val="Penyulang Baru"/>
      <sheetName val="Rekonf JTM final"/>
      <sheetName val="LBS  20 KV"/>
      <sheetName val="LBS Motorized"/>
      <sheetName val="PMCB 20 KV"/>
      <sheetName val="SR SERI  BANYAK"/>
      <sheetName val="REKAP TRAFO SISIPAN"/>
      <sheetName val="UPRATING JTM rekap APJ MLG"/>
      <sheetName val="Uprating JTR APJ MALANG"/>
      <sheetName val="Meter merek Ganz"/>
      <sheetName val="meter umur &gt; 15 thn"/>
      <sheetName val="Basket2009"/>
      <sheetName val="NeracaEnergi CEK"/>
      <sheetName val="Neraca Energy (versi lama)"/>
      <sheetName val="Neraca Energy"/>
      <sheetName val="Breakdown Per Sistem"/>
      <sheetName val="Alokasi Produksi"/>
      <sheetName val="PRK Sewa, Beli &amp; IPP"/>
      <sheetName val="POS 5.2(LK12D)"/>
      <sheetName val="Pos 5.4(LK12E)"/>
      <sheetName val="LK-AI Kit"/>
      <sheetName val="Instalasi-Pembangkit 53"/>
      <sheetName val="Sarana-pembangkit 53"/>
      <sheetName val="Instalasi-Dist 53"/>
      <sheetName val="Instalasi-Transmisi 53"/>
      <sheetName val="Instalasi-Telekomunikasi 53"/>
      <sheetName val="Instalasi-TID 53"/>
      <sheetName val="Rekap Pos 53"/>
      <sheetName val="PASANG BARU"/>
      <sheetName val="******"/>
      <sheetName val="RAT"/>
      <sheetName val="REGION4"/>
      <sheetName val="Rcn Realisasi"/>
      <sheetName val="RAT TW1"/>
      <sheetName val=" RAT TWII"/>
      <sheetName val=" RAT TWIII"/>
      <sheetName val=" RAT TWIV"/>
      <sheetName val="dropping"/>
      <sheetName val="Rekap Arus Kas"/>
      <sheetName val="Rcian Arus Kas"/>
      <sheetName val="A3-final"/>
      <sheetName val="AJE-final"/>
      <sheetName val="GA.100 200"/>
      <sheetName val="GA.301"/>
      <sheetName val="174.302"/>
      <sheetName val="basic-price"/>
      <sheetName val="civil-work"/>
      <sheetName val="upa LOT 6"/>
      <sheetName val="ISIAN DATA"/>
      <sheetName val="KEPEGAWAIAN"/>
      <sheetName val="AO DIST"/>
      <sheetName val="AO KIT"/>
      <sheetName val="SINGLE LINE DIAGRAM PLTD"/>
      <sheetName val="KELUA"/>
      <sheetName val="PL 6-KL 1"/>
      <sheetName val="KL 2"/>
      <sheetName val="SG 1"/>
      <sheetName val="PR 2"/>
      <sheetName val="NR 1 FULL"/>
      <sheetName val="AM.02_BK.07"/>
      <sheetName val="JAN09"/>
      <sheetName val="SMG"/>
      <sheetName val="PEB09"/>
      <sheetName val="MART09"/>
      <sheetName val="APRL09"/>
      <sheetName val="MEI09"/>
      <sheetName val="JUN09"/>
      <sheetName val="JUL09"/>
      <sheetName val="AGS09"/>
      <sheetName val="SEP09"/>
      <sheetName val="OKT09"/>
      <sheetName val="NOP09"/>
      <sheetName val="REKAP09"/>
      <sheetName val="per bln"/>
      <sheetName val="Persd-Mat Jan sd Sept"/>
      <sheetName val="Persd-Mat 09"/>
      <sheetName val="Persd-Mat Jan sd Agst"/>
      <sheetName val="Persd-Mat 08"/>
      <sheetName val="Persd-Mat Jan sd Juli"/>
      <sheetName val="Persd-Mat 07"/>
      <sheetName val="Persd-Mat Jan sd Juni"/>
      <sheetName val="Persd-Mat 06"/>
      <sheetName val="Persd-Mat 05"/>
      <sheetName val="Persd-Mat 04"/>
      <sheetName val="Persd-Mat Jan sd April"/>
      <sheetName val="Persd-Mat Jan sd Mar"/>
      <sheetName val="Persd-Mat 03"/>
      <sheetName val="Persd-Mat 02"/>
      <sheetName val="Persd-Mat 01"/>
      <sheetName val="ExSummary-UIP"/>
      <sheetName val="IKH BIOP"/>
      <sheetName val="Persedian 5D"/>
      <sheetName val="REKON UJL"/>
      <sheetName val="REKON BP"/>
      <sheetName val="REKON BP (2)"/>
      <sheetName val="LSA"/>
      <sheetName val="LSW"/>
      <sheetName val="BNA"/>
      <sheetName val="APD "/>
      <sheetName val="SARANA PENDUKUNG"/>
      <sheetName val="RAB AWAL"/>
      <sheetName val="Premi Jamsostek"/>
      <sheetName val="SEWA MOBIL"/>
      <sheetName val="JLH PEKERJA"/>
      <sheetName val="sch 1.2"/>
      <sheetName val="HARGA RATA2"/>
      <sheetName val="RKP-PRASARANA"/>
      <sheetName val="1. Persiapan"/>
      <sheetName val="2. Tanah"/>
      <sheetName val="3. Dp."/>
      <sheetName val="Analisa 3. Dp"/>
      <sheetName val="4. Air"/>
      <sheetName val="5. Saluran"/>
      <sheetName val="6. Jalan Pavin Blok"/>
      <sheetName val="7. Pagar"/>
      <sheetName val="8. Pos Jaga"/>
      <sheetName val="9. RO 1(2x64) El"/>
      <sheetName val="10. G. Kontrol El"/>
      <sheetName val="11. Penerangan"/>
      <sheetName val="RKP POND. 150 KV"/>
      <sheetName val="AN POD 150KV"/>
      <sheetName val="AN PINTU GK"/>
      <sheetName val="ANL-PINTU"/>
      <sheetName val="Anl R Pompa II"/>
      <sheetName val="KWT"/>
      <sheetName val="SKTM-SD JAN (24)"/>
      <sheetName val="COV-PEG"/>
      <sheetName val="REK-PEG"/>
      <sheetName val="PEG2"/>
      <sheetName val="PEG3"/>
      <sheetName val="Peg4"/>
      <sheetName val="Peg6"/>
      <sheetName val="Peg7"/>
      <sheetName val="Peg8"/>
      <sheetName val="pesangon pensiun"/>
      <sheetName val="REK_PEG"/>
      <sheetName val="WKB"/>
      <sheetName val="sumary"/>
      <sheetName val="kinEDPv04"/>
      <sheetName val="lamp1"/>
      <sheetName val="kinEDPv05"/>
      <sheetName val="kinEDP1"/>
      <sheetName val="kinEDP2"/>
      <sheetName val="kinEDP3"/>
      <sheetName val="kinEDP4"/>
      <sheetName val="lamp1 (2)"/>
      <sheetName val="Cab"/>
      <sheetName val="HPS CAB"/>
      <sheetName val="SATPAM"/>
      <sheetName val="HPS SATPAM"/>
      <sheetName val="CLEANING SERVICE"/>
      <sheetName val="RAB CS "/>
      <sheetName val="petung"/>
      <sheetName val="GADIST PETUNG"/>
      <sheetName val="HPS PETUNG"/>
      <sheetName val="grogot"/>
      <sheetName val="GADIST GROGOT"/>
      <sheetName val="cater grogot"/>
      <sheetName val="HPS grogot"/>
      <sheetName val="HPS CATER"/>
      <sheetName val="JUMLAH TOTAL"/>
      <sheetName val="Attach-V"/>
      <sheetName val="matr engine"/>
      <sheetName val="matr aux"/>
      <sheetName val="jasa rekon material"/>
      <sheetName val="jasa rehab"/>
      <sheetName val="jasa pondasi"/>
      <sheetName val="PTK 1"/>
      <sheetName val="angka"/>
      <sheetName val="Dispo"/>
      <sheetName val="Rinci"/>
      <sheetName val="JTR Beton"/>
      <sheetName val="RAB nEW"/>
      <sheetName val="Rinci (2)"/>
      <sheetName val="JTR Besi (2)"/>
      <sheetName val="JTR_Beton"/>
      <sheetName val="RAB_nEW"/>
      <sheetName val="Rinci_(2)"/>
      <sheetName val="JTR_Besi_(2)"/>
      <sheetName val="REKAPITULASI-1"/>
      <sheetName val="REKAPITULASI-2"/>
      <sheetName val="REKAP SKI-ARUS KAS"/>
      <sheetName val="LAP.SISA SKI"/>
      <sheetName val="RUT.PROYEK"/>
      <sheetName val="PROSENTASE"/>
      <sheetName val="PERBLN"/>
      <sheetName val="PAGU PER BULAN"/>
      <sheetName val="Covering"/>
      <sheetName val="TOC"/>
      <sheetName val="Summaryfin"/>
      <sheetName val="PLN Exp"/>
      <sheetName val="Reimbursable"/>
      <sheetName val="PLN Service Contract Exp (2)"/>
      <sheetName val="Fuel cost"/>
      <sheetName val="ER"/>
      <sheetName val="EVENT"/>
      <sheetName val="Detail OM"/>
      <sheetName val="CICILAN"/>
      <sheetName val="RKP-TRK"/>
      <sheetName val="RKP_RYN"/>
      <sheetName val="PSA"/>
      <sheetName val="TRAFO_GI"/>
      <sheetName val="ST_JTR"/>
      <sheetName val="GI JTR"/>
      <sheetName val="ST_MTR_CIB"/>
      <sheetName val="ST_MTR_SMN"/>
      <sheetName val="ST_MTR_STL"/>
      <sheetName val="ST_MTR_ASP"/>
      <sheetName val="KWH_CIB"/>
      <sheetName val="KWH_ASP"/>
      <sheetName val="KWH_STUL"/>
      <sheetName val="KWH_SMN"/>
      <sheetName val="EXIM_RYN"/>
      <sheetName val="T_DPK"/>
      <sheetName val="T_BGR_1"/>
      <sheetName val="T_BGR"/>
      <sheetName val="T_BKS"/>
      <sheetName val="T_KRW"/>
      <sheetName val="BA-CTR-CLS"/>
      <sheetName val="BA-CTR-JGL"/>
      <sheetName val="BA-CLS-CTR"/>
      <sheetName val="BA-CLS-JGL"/>
      <sheetName val="BA_JGL-CLS"/>
      <sheetName val="TE_CTR"/>
      <sheetName val="TE_CLS"/>
      <sheetName val="TE_JGL"/>
      <sheetName val="apj"/>
      <sheetName val="REKAP SUSUT"/>
      <sheetName val="JMB"/>
      <sheetName val="WS2JB"/>
      <sheetName val="PESUT TW1"/>
      <sheetName val="PESUT TW2"/>
      <sheetName val="Rincian  "/>
      <sheetName val="acn"/>
      <sheetName val="UpBahal"/>
      <sheetName val="lisa"/>
      <sheetName val="Analisa 2006"/>
      <sheetName val="2013 Tumbuh 9%"/>
      <sheetName val="PDG OK (2)"/>
      <sheetName val="BKT OK (2)"/>
      <sheetName val="SLK OK  (2)"/>
      <sheetName val="PYK OK (2)"/>
      <sheetName val="Juli 2015"/>
      <sheetName val="Agustus 2015"/>
      <sheetName val="September 2015"/>
      <sheetName val="Oktober 2015"/>
      <sheetName val="PDG OK (3)"/>
      <sheetName val="BKT OK (3)"/>
      <sheetName val="SLK OK  (3)"/>
      <sheetName val="PYK OK (3)"/>
      <sheetName val="November 2015"/>
      <sheetName val="PDG OK (4)"/>
      <sheetName val="BKT OK (4)"/>
      <sheetName val="SLK OK  (4)"/>
      <sheetName val="PYK OK (4)"/>
      <sheetName val="Desember 2015"/>
      <sheetName val="Rekap Total (2)"/>
      <sheetName val="1.Trafo Dist"/>
      <sheetName val="2.kWh Meter"/>
      <sheetName val="3.Cable Power"/>
      <sheetName val="4.Cubicle 20 kV"/>
      <sheetName val="5.Conductor"/>
      <sheetName val="6.MCB"/>
      <sheetName val="7.FCO"/>
      <sheetName val="8.LA"/>
      <sheetName val="9.Isolator"/>
      <sheetName val="10.CT"/>
      <sheetName val="11.PT"/>
      <sheetName val="12.TBJ"/>
      <sheetName val="13.TBT"/>
      <sheetName val="14.PHBTR"/>
      <sheetName val="15.LBS"/>
      <sheetName val="16.kWh 3 F"/>
      <sheetName val="Trafo Korporat-DAOP"/>
      <sheetName val="kWh meter korporat-DAOP"/>
      <sheetName val="Cable korp-DAOP"/>
      <sheetName val="Cubicle korp-DAOP"/>
      <sheetName val="Conductor korp-DAOP"/>
      <sheetName val="MCB korp-DAOP"/>
      <sheetName val="FCO korp-DAOP"/>
      <sheetName val="LA korp-DAOP"/>
      <sheetName val="Isolator korp-DAOP"/>
      <sheetName val="FCO korp-DAOP (rev 24 kV)"/>
      <sheetName val="LA korp-DAOP (rev 2.12)"/>
      <sheetName val="Isolator korp-DAOP (rev tumpu)"/>
      <sheetName val="kWh meter tahap I"/>
      <sheetName val="kWh meter tahap II"/>
      <sheetName val="Rekap kWh 1F"/>
      <sheetName val="Rekap Trafo dist"/>
      <sheetName val="Rekap MCB"/>
      <sheetName val="Rekap Isolator"/>
      <sheetName val="Rekap FCO"/>
      <sheetName val="Rekap LA"/>
      <sheetName val="Rekap Cable Power"/>
      <sheetName val="Rekap Conductor"/>
      <sheetName val="Rekap Cubicle"/>
      <sheetName val="Rekap CT"/>
      <sheetName val="Rekap PT"/>
      <sheetName val="Rekap Tiang Baja"/>
      <sheetName val="Rekap Tiang Beton"/>
      <sheetName val="Rekap Tiang Beton (2)"/>
      <sheetName val="Rekap PHBTR"/>
      <sheetName val="Rekap LBS"/>
      <sheetName val="Rekap kWh 3 F"/>
      <sheetName val="Rekap Cable Power (2)"/>
      <sheetName val="Rekap Conductor (2)"/>
      <sheetName val="Rekap Isolator (2)"/>
      <sheetName val="Rekap Isolator Polimer"/>
      <sheetName val="Rekap MCB (2)"/>
      <sheetName val="Isolator Porcelain"/>
      <sheetName val="UPP 1"/>
      <sheetName val="LEMBAR PENGESAHAN NON RUTIN "/>
      <sheetName val="Nov TANPA EX APBN"/>
      <sheetName val="ROW"/>
      <sheetName val="UPK 3"/>
      <sheetName val="Piut-Umur (Rev)"/>
      <sheetName val="HapusPiut (Rev)"/>
      <sheetName val="HutBank"/>
      <sheetName val="Utus T"/>
      <sheetName val="Utus P"/>
      <sheetName val="Utang Biaya"/>
      <sheetName val="losses (2)"/>
      <sheetName val="jml plg"/>
      <sheetName val="jml daya tersambung"/>
      <sheetName val="delta daya &amp; plg"/>
      <sheetName val="losses"/>
      <sheetName val="info pokok"/>
      <sheetName val="4#-1.2-Civil"/>
      <sheetName val="NPK"/>
      <sheetName val="L_R"/>
      <sheetName val="Rincian Operasi"/>
      <sheetName val="Rincian Rutin Jan 2016"/>
      <sheetName val="RKP  NON RUTIN"/>
      <sheetName val="SKAI-REV"/>
      <sheetName val="RINCIAN RUTIN"/>
      <sheetName val="REKAP Rincian"/>
      <sheetName val="Mon-Plafon-Real"/>
      <sheetName val="AGTS"/>
      <sheetName val="AAK-Agtus"/>
      <sheetName val="Real-A2K-Juli"/>
      <sheetName val="Pengalihan Dana"/>
      <sheetName val="Byr-PLN-Pst"/>
      <sheetName val="Bln3.4"/>
      <sheetName val="Shareholders' Equity"/>
      <sheetName val="Neraca Energi 2004 (Ver8) Edit"/>
      <sheetName val="P&amp;L98"/>
      <sheetName val="Susut Distr "/>
      <sheetName val="Susut Cabang"/>
      <sheetName val="Blanko1"/>
      <sheetName val="Blanko"/>
      <sheetName val="DIST-I4 "/>
      <sheetName val="CRB"/>
      <sheetName val="CRB-I4"/>
      <sheetName val="SKI"/>
      <sheetName val="BGR-I4"/>
      <sheetName val="BTN-I4"/>
      <sheetName val="PWK"/>
      <sheetName val="PWK-I4"/>
      <sheetName val="CMI"/>
      <sheetName val="BDG-I4"/>
      <sheetName val="MJA"/>
      <sheetName val="BKS-I4"/>
      <sheetName val="DPK"/>
      <sheetName val="KRW-I4"/>
      <sheetName val="Simulator"/>
      <sheetName val="Simulator (2)"/>
      <sheetName val="rut"/>
      <sheetName val="Lab Bajo"/>
      <sheetName val="Lembata"/>
      <sheetName val="RINC TAG UP"/>
      <sheetName val="UPAH PURNALIS"/>
      <sheetName val=" DAFTAR POTONGAN"/>
      <sheetName val="AGU"/>
      <sheetName val="Setor BRI"/>
      <sheetName val="Iuran pensiun"/>
      <sheetName val="Daf Rinc Iur Pns"/>
      <sheetName val="Status Januari"/>
      <sheetName val="Status Februari"/>
      <sheetName val="Status Maret"/>
      <sheetName val="Status April"/>
      <sheetName val="Status Mei"/>
      <sheetName val="Status Juni"/>
      <sheetName val="Status Juli"/>
      <sheetName val="Status Agustus"/>
      <sheetName val="09"/>
      <sheetName val="27 (2)"/>
      <sheetName val="RINCI 070616"/>
      <sheetName val="Assumptions (2)"/>
      <sheetName val="DATA AKHIR"/>
      <sheetName val="SBO"/>
      <sheetName val="SPPD MUTASI"/>
      <sheetName val="SPPD DIKLAT"/>
      <sheetName val="Angg 2016 Bulanan FINAL"/>
      <sheetName val="Angg 2016 Trw. FINAL"/>
      <sheetName val="Angg 2016 Tahunan FINAL"/>
      <sheetName val="Tunai-UIPVI"/>
      <sheetName val="Tunai-UPK PJB4"/>
      <sheetName val="GabungBulanan"/>
      <sheetName val="Realisasi Juni 2015"/>
      <sheetName val="AKB Kepeg"/>
      <sheetName val="NAMA NOMOR HP"/>
      <sheetName val="W-NA"/>
      <sheetName val="per unit"/>
      <sheetName val="AKI R"/>
      <sheetName val="AKI NR"/>
      <sheetName val="TOTAL SCORING"/>
      <sheetName val="REKAP BULANAN "/>
      <sheetName val="REKAP RKAP"/>
      <sheetName val="REKAP NO PRK"/>
      <sheetName val="DATA PROYEK UIPJJB"/>
      <sheetName val="REKAP APLN"/>
      <sheetName val="RKP PROYEK"/>
      <sheetName val="REKAP PROYEK UIP V"/>
      <sheetName val="REKAP AI &amp; AKI"/>
      <sheetName val="BULANAN UIP V"/>
      <sheetName val="REKAP RKA 2013 TOTAL UIPJJB"/>
      <sheetName val="REKAP UIPJJB"/>
      <sheetName val="REKAP PROYEK UIPJJB"/>
      <sheetName val="REKAP LKAI 2013 UIPJJB I"/>
      <sheetName val="BULANAN UIP JJB I"/>
      <sheetName val="REKAP LUNCURAN &amp; MURNI 2013"/>
      <sheetName val="REKAP BULANAN UIP V"/>
      <sheetName val="MEI 2014 NON RUTIN"/>
      <sheetName val="UPK 2"/>
      <sheetName val="UPK 4"/>
      <sheetName val="UPK 5"/>
      <sheetName val="UPK 6"/>
      <sheetName val="Tanah &amp; Row"/>
      <sheetName val="MASTER Dki TRS"/>
      <sheetName val="master Jabar TRS"/>
      <sheetName val=" SESUAI BA"/>
      <sheetName val="REKAP BIAYA TANAH"/>
      <sheetName val="BARU"/>
      <sheetName val="Tanah &amp; Row (2)"/>
      <sheetName val="APLN VALAS"/>
      <sheetName val="KAS MEI"/>
      <sheetName val="BANK MEI"/>
      <sheetName val="NR UPK 2"/>
      <sheetName val="NR UPK 3"/>
      <sheetName val="NR UPK 4"/>
      <sheetName val="NR UPK 5"/>
      <sheetName val="NR UPK 6"/>
      <sheetName val="SUM Paket 2 Teluknaga"/>
      <sheetName val="RAB GI Teluknaga"/>
      <sheetName val="RAB GI New Tangerang"/>
      <sheetName val="RAB GI Cengkareng"/>
      <sheetName val="RAB GI Cengkareng lama"/>
      <sheetName val="RAB GI Pati"/>
      <sheetName val="Master RAB1"/>
      <sheetName val="RAB GI Menes"/>
      <sheetName val="RAB GI Menes (2)"/>
      <sheetName val="IBRD-Cibinong"/>
      <sheetName val="IBRD Wayan Windu"/>
      <sheetName val="IBRD-NewBalaraja"/>
      <sheetName val="CB"/>
      <sheetName val="DS"/>
      <sheetName val="E4-B"/>
      <sheetName val="H4-A"/>
      <sheetName val="H4-B "/>
      <sheetName val="I4-B"/>
      <sheetName val="I4-A"/>
      <sheetName val="L3-A"/>
      <sheetName val="L3-C"/>
      <sheetName val="L3-B"/>
      <sheetName val="J3-C"/>
      <sheetName val="K.4CASHINBANK"/>
      <sheetName val="K.5CASHONHAND"/>
      <sheetName val="K.6DEPOSIT"/>
      <sheetName val="PIUTANG LAIN2"/>
      <sheetName val="P'DPTAN &amp; BEBAN LAIN2"/>
      <sheetName val="BIAYA ADMINISTRASI"/>
      <sheetName val="P'DPTAN JASA KONSTRUKSI"/>
      <sheetName val="P'DPTAN JASA KONSTRUKSI (2)"/>
      <sheetName val="HP JASA KONSTRUKSI"/>
      <sheetName val="HP JASA KONSTRUKSI (2)"/>
      <sheetName val="WIP - AKTUAL"/>
      <sheetName val="WIP - AKTUAL (2)"/>
      <sheetName val="PENDAPATAN RUGI-LABA"/>
      <sheetName val="PERINC'PASSIVA"/>
      <sheetName val="NERACA - PASSIVA"/>
      <sheetName val="NERACA - AKTIVA"/>
      <sheetName val="PERINC' AKTIVA"/>
      <sheetName val="AJE-RJE"/>
      <sheetName val="CATATAN 1-2"/>
      <sheetName val="CAtatan-2"/>
      <sheetName val="Catatan 3-8"/>
      <sheetName val="FA-9"/>
      <sheetName val="Catatan-10-15"/>
      <sheetName val="Catatan-05d"/>
      <sheetName val="Sch 1"/>
      <sheetName val="CONTRACT REC"/>
      <sheetName val="COVER-05"/>
      <sheetName val="DAFIS-05"/>
      <sheetName val="NERACA-05"/>
      <sheetName val="PL-05"/>
      <sheetName val="EQUITY-05"/>
      <sheetName val="CASHFLOW-05"/>
      <sheetName val="CATATAN (1)-05-(6-8)"/>
      <sheetName val="CATATAN (2)-05-(9-17)"/>
      <sheetName val="CATATAN (3)-05-(18)"/>
      <sheetName val="Deferred Rev"/>
      <sheetName val="WBS1(B)"/>
      <sheetName val="WBS1(B1)"/>
      <sheetName val="WBS1(C)"/>
      <sheetName val="WBS2(B)"/>
      <sheetName val="WBS2(B1)"/>
      <sheetName val="WBS2(C)"/>
      <sheetName val="FS1"/>
      <sheetName val="ANREV - ASSETS"/>
      <sheetName val="ANREV - LIAB"/>
      <sheetName val="Estimated KDA"/>
      <sheetName val="test prepaid insurance"/>
      <sheetName val="Insurance exp 2006"/>
      <sheetName val="Mutasi PPE n Plantation"/>
      <sheetName val="Mutasi PPE n Plantation (2)"/>
      <sheetName val="Anrev Inventory"/>
      <sheetName val="Anlsys inventory"/>
      <sheetName val="Anlsys"/>
      <sheetName val="wpl06"/>
      <sheetName val="wpl05"/>
      <sheetName val="suppSales"/>
      <sheetName val="suppCOGS"/>
      <sheetName val="Sellex"/>
      <sheetName val="suppSellex"/>
      <sheetName val="Gadex"/>
      <sheetName val="suppGadex"/>
      <sheetName val="OtherCharges"/>
      <sheetName val="suppOtherCharges"/>
      <sheetName val="Liabilities2"/>
      <sheetName val="Movements"/>
      <sheetName val="related party"/>
      <sheetName val="P.Afl0608"/>
      <sheetName val="P.Afl0508"/>
      <sheetName val="H.Ans.Kend"/>
      <sheetName val="P_DPTAN _ BEBAN LAIN2"/>
      <sheetName val="PERINC_PASSIVA"/>
      <sheetName val="WBS_WPL"/>
      <sheetName val="CAJE1"/>
      <sheetName val="wbs 1 ok loh"/>
      <sheetName val="WBS 1 LC 05"/>
      <sheetName val="cajeok - KSLD 05"/>
      <sheetName val="offset due to - due from unit"/>
      <sheetName val="net off due"/>
      <sheetName val="jurnal net off due"/>
      <sheetName val="man.adj.sherly"/>
      <sheetName val="caje-ok! 2006"/>
      <sheetName val="WBS1 LC 06 ok!"/>
      <sheetName val="WBS2 LC 06 ok!"/>
      <sheetName val="WPL LC 06 ok!"/>
      <sheetName val="DUE FROM"/>
      <sheetName val="equity in associate &amp; subs"/>
      <sheetName val="Discl COGS"/>
      <sheetName val="Tax mutation"/>
      <sheetName val="tax7"/>
      <sheetName val="wbs1 o4"/>
      <sheetName val="wbs2 04"/>
      <sheetName val="rugi fiskal"/>
      <sheetName val="Selisih FA Awal"/>
      <sheetName val="PembayaranPerbulan"/>
      <sheetName val="RL2001"/>
      <sheetName val="NeracaAkhir(Aktual)"/>
      <sheetName val="SkedulAR"/>
      <sheetName val="SkedulAR (2)"/>
      <sheetName val="CapExp"/>
      <sheetName val="CashFlowAktual"/>
      <sheetName val="CashFlowAktual (2)"/>
      <sheetName val="CashFlowAktual (3)"/>
      <sheetName val="BudgetSales"/>
      <sheetName val="SalesProjection"/>
      <sheetName val="Spot"/>
      <sheetName val="NeracaAwal"/>
      <sheetName val="WorkSheet Aktual"/>
      <sheetName val="Journal"/>
      <sheetName val="Journal (2)"/>
      <sheetName val="Journal (3)"/>
      <sheetName val="Journal (4)"/>
      <sheetName val="NeracaAkhir(budget)"/>
      <sheetName val="WorkSheet ."/>
      <sheetName val="WorkSheet(1)"/>
      <sheetName val="CashFlow  (2)"/>
      <sheetName val="CashFlow  (3)"/>
      <sheetName val="RugiLaba (2)"/>
      <sheetName val="RLProjection "/>
      <sheetName val="Rumus (2)"/>
      <sheetName val="WP Investment 2009"/>
      <sheetName val="2007-CPO"/>
      <sheetName val="2007-CPO -EXPORT"/>
      <sheetName val="2007- IS"/>
      <sheetName val="2007- TO"/>
      <sheetName val="2007-FFB"/>
      <sheetName val="Jasa Timbun"/>
      <sheetName val="2007-SUMMARY"/>
      <sheetName val="Chart-S vs Q"/>
      <sheetName val="Chart-S vs Q (2)"/>
      <sheetName val="Chart-Sales Rp"/>
      <sheetName val="Chart-Sales Kg"/>
      <sheetName val="Chart-Price"/>
      <sheetName val="cut_off CPO"/>
      <sheetName val="cut_off PK"/>
      <sheetName val="C (MH)"/>
      <sheetName val="C-1 (MH)"/>
      <sheetName val="C-2 (MH)"/>
      <sheetName val="D (MH)"/>
      <sheetName val="E-1 (MH)"/>
      <sheetName val="F (MH)"/>
      <sheetName val="G.1.3 (MH)"/>
      <sheetName val="K-1 (MH)"/>
      <sheetName val="O-1(MH)"/>
      <sheetName val="O.1.1 (MH)"/>
      <sheetName val="U-2.1 (MH)"/>
      <sheetName val="U-3.1 (MH)"/>
      <sheetName val="U-3.2 (MH)"/>
      <sheetName val="U-3.3 (MH)"/>
      <sheetName val="U-3.3.1 (MH)"/>
      <sheetName val="U-3.4 (MH)"/>
      <sheetName val="U-3.6 (MH)"/>
      <sheetName val="U-3.7 (MH)"/>
      <sheetName val="U-3.9 (MH)"/>
      <sheetName val="U-3.10 (MH)"/>
      <sheetName val="U-4.1 (MH)"/>
      <sheetName val="U-4.1.1 (MH)"/>
      <sheetName val="Rate bunga deposito (MH)"/>
      <sheetName val="U-4.2 (MH)"/>
      <sheetName val="U-4.3 (MH)"/>
      <sheetName val="Provision(E)"/>
      <sheetName val="fiscal depreciation (E)"/>
      <sheetName val="P-L betul (2)"/>
      <sheetName val="P-L betul (3)"/>
      <sheetName val="P-L betul (4)"/>
      <sheetName val="PrepaidTax"/>
      <sheetName val="REcon 21 for Tax off"/>
      <sheetName val="recon revenue"/>
      <sheetName val="PPh 25 calc (ENG)"/>
      <sheetName val="PPh29 (ENG) "/>
      <sheetName val="PPh 24"/>
      <sheetName val="P-L transfer"/>
      <sheetName val="FisCor"/>
      <sheetName val="FADep"/>
      <sheetName val="Ins25"/>
      <sheetName val="ARnotcol"/>
      <sheetName val="TaxCal"/>
      <sheetName val="基本情報＿Basic Information"/>
      <sheetName val="FORM01"/>
      <sheetName val="FORM02"/>
      <sheetName val="FORM08"/>
      <sheetName val="FORM03"/>
      <sheetName val="FORM05"/>
      <sheetName val="FORM06"/>
      <sheetName val="FORM07"/>
      <sheetName val="new-bpe"/>
      <sheetName val="BPE Report"/>
      <sheetName val="ccv=0"/>
      <sheetName val="Daftar lampiran"/>
      <sheetName val="Penyusutan  (E)"/>
      <sheetName val="Penyusutan "/>
      <sheetName val="Korfis (E)"/>
      <sheetName val="Korfis (I)"/>
      <sheetName val="Provision (E)"/>
      <sheetName val="Provision (I)"/>
      <sheetName val="reconc"/>
      <sheetName val="LS_Bank"/>
      <sheetName val="LS_TAR"/>
      <sheetName val="Notes to BS"/>
      <sheetName val="SHE"/>
      <sheetName val="BPS"/>
      <sheetName val="Summary agreement"/>
      <sheetName val="A~ok"/>
      <sheetName val="A-1.B"/>
      <sheetName val="B~ok"/>
      <sheetName val="B-3"/>
      <sheetName val="C~ok"/>
      <sheetName val="C-3"/>
      <sheetName val="D~ok"/>
      <sheetName val="E~ok"/>
      <sheetName val="F~ok"/>
      <sheetName val="F-6"/>
      <sheetName val="Mov.NAVIKA"/>
      <sheetName val="G~ok"/>
      <sheetName val="M~ok"/>
      <sheetName val="M-5"/>
      <sheetName val="N~ok"/>
      <sheetName val="R~ok"/>
      <sheetName val="U~ok"/>
      <sheetName val="Z~ok"/>
      <sheetName val="Z-2~ok"/>
      <sheetName val="Z-3~ok"/>
      <sheetName val="Z-3.a"/>
      <sheetName val="Z-4~ok"/>
      <sheetName val="Z-5~ok"/>
      <sheetName val="Z-6~ok"/>
      <sheetName val="Z-7~ok"/>
      <sheetName val="AA~ok"/>
      <sheetName val="AA-1"/>
      <sheetName val="BB~ok"/>
      <sheetName val="BB-3"/>
      <sheetName val="BB-1"/>
      <sheetName val="CC~ok"/>
      <sheetName val="DD~ok"/>
      <sheetName val="EE~ok"/>
      <sheetName val="FRP - Other Payable"/>
      <sheetName val="EE-1~ok"/>
      <sheetName val="EE-2~ok"/>
      <sheetName val="FRP~Due To"/>
      <sheetName val="EE-3"/>
      <sheetName val="MM~ok"/>
      <sheetName val="MM-1"/>
      <sheetName val="OO~ok"/>
      <sheetName val="PP~ok"/>
      <sheetName val="FRP~CS"/>
      <sheetName val="SS-2"/>
      <sheetName val="SS-1"/>
      <sheetName val="cash dividend"/>
      <sheetName val="10~ok"/>
      <sheetName val="10.3"/>
      <sheetName val="20~ok"/>
      <sheetName val="20-3"/>
      <sheetName val="30-1~ok"/>
      <sheetName val="30-2~ok"/>
      <sheetName val="70-1~ok"/>
      <sheetName val="70-2~ok"/>
      <sheetName val="70-3~ok"/>
      <sheetName val="70-4~ok"/>
      <sheetName val="---~ok"/>
      <sheetName val="Kop-97"/>
      <sheetName val="Dafis"/>
      <sheetName val="Bab"/>
      <sheetName val="Ongko"/>
      <sheetName val="cash&amp;bank(A)"/>
      <sheetName val="A-1.1"/>
      <sheetName val="A-1.2"/>
      <sheetName val="A-2.1"/>
      <sheetName val="A-2.3.1"/>
      <sheetName val="A-2.3.2"/>
      <sheetName val="AR-Trade(B)"/>
      <sheetName val="AR-Affiliated(C)"/>
      <sheetName val=" AR_Non Trade(D)"/>
      <sheetName val="Inv(E)"/>
      <sheetName val="Prep(D)"/>
      <sheetName val="Prepaid Klien"/>
      <sheetName val="FA(F)"/>
      <sheetName val="FA-1"/>
      <sheetName val="FA-2"/>
      <sheetName val="FA-3"/>
      <sheetName val="AP(AA)"/>
      <sheetName val="AA-2"/>
      <sheetName val="AA-3"/>
      <sheetName val="AA-4"/>
      <sheetName val="AP-Tax(BB)"/>
      <sheetName val="BB-2"/>
      <sheetName val="BB-4"/>
      <sheetName val="Accrued (CC)"/>
      <sheetName val="Capital (DD)"/>
      <sheetName val="DD-1"/>
      <sheetName val="Equity (EE)"/>
      <sheetName val="Rev(10)"/>
      <sheetName val="COGS(20)"/>
      <sheetName val="20-2"/>
      <sheetName val="30."/>
      <sheetName val="30-1,7"/>
      <sheetName val="OI(40)"/>
      <sheetName val="40-1"/>
      <sheetName val="40-2"/>
      <sheetName val="40-3"/>
      <sheetName val="aei"/>
      <sheetName val="lir"/>
      <sheetName val="ibc"/>
      <sheetName val="cci"/>
      <sheetName val="ABN AMRO"/>
      <sheetName val="FREEPORT"/>
      <sheetName val="812 (2)"/>
      <sheetName val="PERMATA"/>
      <sheetName val="812"/>
      <sheetName val="wbs wpl 09"/>
      <sheetName val="aje rje"/>
      <sheetName val="footing"/>
      <sheetName val="AJE.AR"/>
      <sheetName val="AJE.AP"/>
      <sheetName val="FA.Gab-fiskal"/>
      <sheetName val="FA-gab"/>
      <sheetName val="FA-jkt"/>
      <sheetName val="FA-sby"/>
      <sheetName val="FA-smg"/>
      <sheetName val="AR-9,400"/>
      <sheetName val="AP-9,400"/>
      <sheetName val="FA.Fiskal.Jkt"/>
      <sheetName val="FA.Fiskal.Sby-Audit"/>
      <sheetName val="FA.Fiskal.Smrg-Audit"/>
      <sheetName val="Cash&amp;Bank (A)"/>
      <sheetName val="IDR"/>
      <sheetName val="A-2.2"/>
      <sheetName val=" AR - (B)"/>
      <sheetName val="C-provision"/>
      <sheetName val="Prepaid Exp(D)"/>
      <sheetName val="Prepaid Tax(E)"/>
      <sheetName val="PPh 23 js prantara(E-1)"/>
      <sheetName val="PPh 25(E-2)"/>
      <sheetName val="PPN-(E-3)"/>
      <sheetName val="FA Gab"/>
      <sheetName val="Jkt - Audit"/>
      <sheetName val="Sby - Audit"/>
      <sheetName val="Smrg - Audit"/>
      <sheetName val="Other aset"/>
      <sheetName val="AP USD+IDR"/>
      <sheetName val="net off"/>
      <sheetName val="Desember (2)"/>
      <sheetName val="Bgn"/>
      <sheetName val="Ko"/>
      <sheetName val="CARSYS"/>
      <sheetName val="RT--&gt;INV "/>
      <sheetName val="INV--&gt;RT "/>
      <sheetName val="RT--&gt;UC DES"/>
      <sheetName val="AKV-&gt;INV"/>
      <sheetName val="INV-&gt;AKV"/>
      <sheetName val="NC-&gt;INV"/>
      <sheetName val="AKV-&gt;RT"/>
      <sheetName val="NC--&gt;RT"/>
      <sheetName val="RT--&gt;NC "/>
      <sheetName val="TLO "/>
      <sheetName val="Hut.Unit"/>
      <sheetName val="UM BELI RT"/>
      <sheetName val="INV --&gt; RUSAK"/>
      <sheetName val="RT--&gt;UC sep"/>
      <sheetName val="Coverwp"/>
      <sheetName val="Presedur awal materialitas"/>
      <sheetName val="Penentuan Resiko Audit"/>
      <sheetName val="Analytical Rev"/>
      <sheetName val="WP WBS-WPL (2)"/>
      <sheetName val="FA (I)"/>
      <sheetName val="rekap FA.new (2)"/>
      <sheetName val="kebijakan baru"/>
      <sheetName val="list.FA.audit.new2006"/>
      <sheetName val="list.FA.klien'06"/>
      <sheetName val="A-2-1"/>
      <sheetName val="A-2-1 (3)"/>
      <sheetName val="bank Confirm Contrl"/>
      <sheetName val="AR Confirm Contrl"/>
      <sheetName val="AA-1 (2)"/>
      <sheetName val="AA-1 (3)"/>
      <sheetName val="AP Confirm control"/>
      <sheetName val="EE-2"/>
      <sheetName val="Draft WBS-WPL"/>
      <sheetName val="DaftarIsi (2)"/>
      <sheetName val="Penyert lainnya"/>
      <sheetName val="AkunPenutup AP"/>
      <sheetName val="Pot-Jual"/>
      <sheetName val="Extra1"/>
      <sheetName val="Extra2"/>
      <sheetName val="[LKSEM2001PJB.xlsUL_28b"/>
      <sheetName val="ROB AGUST'06"/>
      <sheetName val="_LKSEM2001PJB.xlsUL_28b"/>
      <sheetName val="SegBS"/>
      <sheetName val="BS Dec09"/>
      <sheetName val="SegPL"/>
      <sheetName val="PL Dec09"/>
      <sheetName val="LJEs"/>
      <sheetName val="CJEs"/>
      <sheetName val="CJE 1 support"/>
      <sheetName val="CJE 1a support"/>
      <sheetName val="CJE3 &amp; 4-support"/>
      <sheetName val="CF-summ"/>
      <sheetName val="CFwksht"/>
      <sheetName val="CFBal_movt"/>
      <sheetName val="BS_CH 09"/>
      <sheetName val="PL_CH 09"/>
      <sheetName val="TB_SHCL 09"/>
      <sheetName val="BS_SHCL 09"/>
      <sheetName val="PL_SHCL 09"/>
      <sheetName val="TB_SHT 09"/>
      <sheetName val="BS_SHT 09"/>
      <sheetName val="PL_SHT 09"/>
      <sheetName val="TB_CAL_SC"/>
      <sheetName val="BS_CAL 09"/>
      <sheetName val="PL_CAL 09"/>
      <sheetName val="BS_CIG 09"/>
      <sheetName val="TB_CIG 09"/>
      <sheetName val="PL_CIG 09"/>
      <sheetName val="NTA"/>
      <sheetName val="SGX-pg1"/>
      <sheetName val="SGX-others"/>
      <sheetName val="hp"/>
      <sheetName val="bkLoan"/>
      <sheetName val="PLseg"/>
      <sheetName val="(to ignore) TB_CAL 09"/>
      <sheetName val="ignore-RJE"/>
      <sheetName val="PL Abridge"/>
      <sheetName val="PL-grp"/>
      <sheetName val="PL-mth-adj"/>
      <sheetName val="PL-qtr-usd-adj"/>
      <sheetName val="PL-mth"/>
      <sheetName val="PL-qtr-usd"/>
      <sheetName val="BS Abridge"/>
      <sheetName val="PL-ytd-usd-adj"/>
      <sheetName val="PL-ytd-sgd-adj"/>
      <sheetName val="PL-ytd-Elim-sgd"/>
      <sheetName val="Deem WHT PT Coy "/>
      <sheetName val="Adj YHT"/>
      <sheetName val="Adj SSR"/>
      <sheetName val="Adj PLCS"/>
      <sheetName val="Adj PLR"/>
      <sheetName val="GrpStructure"/>
      <sheetName val="CF loan"/>
      <sheetName val="Adj ASL"/>
      <sheetName val="Adj SPL"/>
      <sheetName val="PL-ytd-usd"/>
      <sheetName val="PL-ytd-SGD"/>
      <sheetName val="IFRS Adj HRB EY "/>
      <sheetName val="Consol Adj HRB"/>
      <sheetName val="Adj MBBM"/>
      <sheetName val="UFS Late adjustment 12"/>
      <sheetName val="Consol Adj MAL "/>
      <sheetName val="Adj HRB EY"/>
      <sheetName val="IFRS adj MAL EY "/>
      <sheetName val="Adj MAL EY"/>
      <sheetName val="Adj PLC"/>
      <sheetName val="Adj DSPL"/>
      <sheetName val="PL-func"/>
      <sheetName val="BS-func"/>
      <sheetName val="BSSGD"/>
      <sheetName val="BSUSD"/>
      <sheetName val="BS Group"/>
      <sheetName val="SCE-workings"/>
      <sheetName val="SCE-Group"/>
      <sheetName val="SCE-UFS"/>
      <sheetName val="CF USD"/>
      <sheetName val="Translatn proof"/>
      <sheetName val="NTA-Announcement"/>
      <sheetName val="NTAshare"/>
      <sheetName val="A2-B1_Jun07 Val"/>
      <sheetName val="A2-B_Mar07 Val"/>
      <sheetName val="OtherRef"/>
      <sheetName val="Front"/>
      <sheetName val="Check Sheet"/>
      <sheetName val="BSHO Report"/>
      <sheetName val="PLHO Report"/>
      <sheetName val="PLHOENG"/>
      <sheetName val="短期借款"/>
      <sheetName val="应付票据"/>
      <sheetName val="应付帐款"/>
      <sheetName val="应付工资"/>
      <sheetName val="应付福利费"/>
      <sheetName val="应缴税金"/>
      <sheetName val="其他应付款"/>
      <sheetName val="预提费用"/>
      <sheetName val="长期借款"/>
      <sheetName val="专项应付款"/>
      <sheetName val="Detailed PL"/>
      <sheetName val="Adj "/>
      <sheetName val="share capital"/>
      <sheetName val="J2"/>
      <sheetName val="Qs"/>
      <sheetName val="S1"/>
      <sheetName val="Us (2)"/>
      <sheetName val="Us"/>
      <sheetName val="X1"/>
      <sheetName val="X2"/>
      <sheetName val="X3"/>
      <sheetName val="X4"/>
      <sheetName val="X5"/>
      <sheetName val="X6"/>
      <sheetName val="X7"/>
      <sheetName val="Ys"/>
      <sheetName val="Audit Ticks"/>
      <sheetName val="Journals"/>
      <sheetName val="Schedules"/>
      <sheetName val="Grp Jrl"/>
      <sheetName val="Shldr hist &amp; Chgs"/>
      <sheetName val="U-receipt"/>
      <sheetName val="U-exp test"/>
      <sheetName val="W"/>
      <sheetName val="X"/>
      <sheetName val="STD"/>
      <sheetName val="LTI(99)"/>
      <sheetName val="Subsid&amp;MI(99)"/>
      <sheetName val="LTI(00)"/>
      <sheetName val="Subsid&amp;MI(00)"/>
      <sheetName val="LTI(01)"/>
      <sheetName val="Subsid&amp;MI(01)"/>
      <sheetName val="LTI(02-03-31)"/>
      <sheetName val="Subsid&amp;MI(02-03-31)"/>
      <sheetName val="Comparison"/>
      <sheetName val="2002-03NL"/>
      <sheetName val="2001-12NL"/>
      <sheetName val="2000-12NL"/>
      <sheetName val="1999-12NL"/>
      <sheetName val="Adjustment summary"/>
      <sheetName val="Unadjusted errors"/>
      <sheetName val="汇总"/>
      <sheetName val="2001"/>
      <sheetName val="交换网络部"/>
      <sheetName val="信息网络部"/>
      <sheetName val="实业部"/>
      <sheetName val="寻呼机部"/>
      <sheetName val="总务部"/>
      <sheetName val="数据部"/>
      <sheetName val="物业管理部"/>
      <sheetName val="集团科室"/>
      <sheetName val="经营部"/>
      <sheetName val="153541"/>
      <sheetName val="154501"/>
      <sheetName val="154505"/>
      <sheetName val="155000"/>
      <sheetName val="155500"/>
      <sheetName val="312020"/>
      <sheetName val="312022"/>
      <sheetName val="312040"/>
      <sheetName val="313010"/>
      <sheetName val="313011"/>
      <sheetName val="313012"/>
      <sheetName val="313020"/>
      <sheetName val="361000"/>
      <sheetName val="365000"/>
      <sheetName val="????"/>
      <sheetName val="Master-Ai"/>
      <sheetName val="Aop1"/>
      <sheetName val="Bi"/>
      <sheetName val="B3.1"/>
      <sheetName val="B3.2"/>
      <sheetName val="B7"/>
      <sheetName val="B9"/>
      <sheetName val="Final analy 2"/>
      <sheetName val="P.sum"/>
      <sheetName val="Accept"/>
      <sheetName val="P.Checklist"/>
      <sheetName val="P.Meeting &amp; Memo"/>
      <sheetName val="SYSTEM"/>
      <sheetName val="S.review"/>
      <sheetName val="A.RISK"/>
      <sheetName val="Checklist"/>
      <sheetName val="Resp sum"/>
      <sheetName val="Action"/>
      <sheetName val="D. risk ass"/>
      <sheetName val="Pre Analy Review"/>
      <sheetName val="Pre Analy 2"/>
      <sheetName val="Know client checklist"/>
      <sheetName val="C9.1"/>
      <sheetName val="C9.2"/>
      <sheetName val="C9.3"/>
      <sheetName val="C9.4"/>
      <sheetName val="C9.5"/>
      <sheetName val="C5.1op"/>
      <sheetName val="Cop01"/>
      <sheetName val="Cop02"/>
      <sheetName val="Cop03"/>
      <sheetName val="Cop04"/>
      <sheetName val="Cop05"/>
      <sheetName val="Cop06"/>
      <sheetName val="Cop07"/>
      <sheetName val="Cop08"/>
      <sheetName val="F2"/>
      <sheetName val="Fssb"/>
      <sheetName val="Hi"/>
      <sheetName val="H2"/>
      <sheetName val="I2"/>
      <sheetName val="I4"/>
      <sheetName val="Issb"/>
      <sheetName val="Iop01"/>
      <sheetName val="Iop02"/>
      <sheetName val="Ji"/>
      <sheetName val="Jssb"/>
      <sheetName val="Ki"/>
      <sheetName val="Ks"/>
      <sheetName val="Li"/>
      <sheetName val="Lssb"/>
      <sheetName val="Ms"/>
      <sheetName val="Ni"/>
      <sheetName val="Oi"/>
      <sheetName val="O2"/>
      <sheetName val="Pi"/>
      <sheetName val="Qi"/>
      <sheetName val="Ri"/>
      <sheetName val="Rs"/>
      <sheetName val="Rop01-sales"/>
      <sheetName val="Rop01-Exp"/>
      <sheetName val="Rop01-Cost"/>
      <sheetName val="Rop02"/>
      <sheetName val="Si"/>
      <sheetName val="S2"/>
      <sheetName val="Int Cont Eva"/>
      <sheetName val="Int Cont Ques"/>
      <sheetName val="Ui"/>
      <sheetName val="Vs"/>
      <sheetName val="V2"/>
      <sheetName val="V3"/>
      <sheetName val="WXi"/>
      <sheetName val="YZi"/>
      <sheetName val="PAF01"/>
      <sheetName val="PAF02"/>
      <sheetName val="PAF03"/>
      <sheetName val="PAF05"/>
      <sheetName val="PAF06"/>
      <sheetName val="PAF07"/>
      <sheetName val="PAF08"/>
      <sheetName val="PAF09"/>
      <sheetName val="Time Sheets"/>
      <sheetName val="Highlight"/>
      <sheetName val="Outstd"/>
      <sheetName val="queries"/>
      <sheetName val="ETB-ss"/>
      <sheetName val="SIE"/>
      <sheetName val="CFS"/>
      <sheetName val="C.Assets"/>
      <sheetName val="Details IS"/>
      <sheetName val="Summary FA"/>
      <sheetName val="T.Deb(Lead)"/>
      <sheetName val="T.Deb"/>
      <sheetName val="T.Deb2"/>
      <sheetName val="T.Deb3"/>
      <sheetName val="O.Rec."/>
      <sheetName val="GST summary"/>
      <sheetName val="Bk Recon-DBSSGD"/>
      <sheetName val="Bk Recon DBSUSD"/>
      <sheetName val="C.Liab"/>
      <sheetName val="T.Pay(Lead)"/>
      <sheetName val="T.Pay"/>
      <sheetName val="T.Cre 2"/>
      <sheetName val="T.Cre 3"/>
      <sheetName val="O.Pay"/>
      <sheetName val="Cont.Lia"/>
      <sheetName val="Post-BS"/>
      <sheetName val="Trading analyse"/>
      <sheetName val="Sales-Summary"/>
      <sheetName val="sales-Details"/>
      <sheetName val="Sales-test"/>
      <sheetName val="Pur-Summary"/>
      <sheetName val="Pur-Details"/>
      <sheetName val="Cut -off test"/>
      <sheetName val="CPF test"/>
      <sheetName val="Other inc"/>
      <sheetName val="P&amp;L Accoutns"/>
      <sheetName val="Operating lease comitt"/>
      <sheetName val="Services"/>
      <sheetName val="Travel"/>
      <sheetName val="Ins"/>
      <sheetName val="Rental-lead"/>
      <sheetName val="Rental (2)"/>
      <sheetName val="Rental (3)"/>
      <sheetName val="Rental (4)"/>
      <sheetName val="Rental (5)"/>
      <sheetName val="Rental (6)"/>
      <sheetName val="Dir rem"/>
      <sheetName val="Dir Fee"/>
      <sheetName val="Forex loss"/>
      <sheetName val="Sal &amp; Bonus"/>
      <sheetName val="CPF &amp; SDL"/>
      <sheetName val="Transp"/>
      <sheetName val="Repair"/>
      <sheetName val="Upkeep of MV"/>
      <sheetName val="Superseded-BS"/>
      <sheetName val="CES"/>
      <sheetName val="SEA"/>
      <sheetName val="UU"/>
      <sheetName val="SEA-Grouping TB"/>
      <sheetName val="U-2_Sales Analysis"/>
      <sheetName val="U-1l2_Overall AR"/>
      <sheetName val="FF-3"/>
      <sheetName val="F-5"/>
      <sheetName val="F-11"/>
      <sheetName val="F-11a"/>
      <sheetName val="F-22"/>
      <sheetName val="B-40"/>
      <sheetName val="B-50"/>
      <sheetName val="U "/>
      <sheetName val="U-10"/>
      <sheetName val="U-30"/>
      <sheetName val="BB-30"/>
      <sheetName val="CC-30"/>
      <sheetName val="FF-1"/>
      <sheetName val="FF-2"/>
      <sheetName val="FF-4"/>
      <sheetName val="FF-4a"/>
      <sheetName val="FF-5"/>
      <sheetName val="FF-6"/>
      <sheetName val="FF-7"/>
      <sheetName val="FF-8"/>
      <sheetName val="DD-10"/>
      <sheetName val="FF-21(a)"/>
      <sheetName val="BPR"/>
      <sheetName val="F-7"/>
      <sheetName val="F7wkg"/>
      <sheetName val="F-9"/>
      <sheetName val="BPR balance sheet"/>
      <sheetName val="BPR profit &amp; loss"/>
      <sheetName val="BPR BS analysis"/>
      <sheetName val="BPR PL analysis"/>
      <sheetName val="A-22"/>
      <sheetName val="U-100"/>
      <sheetName val="FF-10"/>
      <sheetName val="FF-20"/>
      <sheetName val="FF-22(hp)"/>
      <sheetName val="FF-23(d)"/>
      <sheetName val="FF-30"/>
      <sheetName val="FF-31"/>
      <sheetName val="FF-40"/>
      <sheetName val="PP(spare)"/>
      <sheetName val="PP-20"/>
      <sheetName val="NN-12"/>
      <sheetName val="PP-30"/>
      <sheetName val="PP-31"/>
      <sheetName val="PP-40"/>
      <sheetName val="BPR-1"/>
      <sheetName val="B-10"/>
      <sheetName val="B-30"/>
      <sheetName val="U-1 "/>
      <sheetName val="M&amp;MM"/>
      <sheetName val="Hypothesis"/>
      <sheetName val="Profitability"/>
      <sheetName val="Profitability Analysis"/>
      <sheetName val="FSA"/>
      <sheetName val="F-1&amp;2"/>
      <sheetName val="Purch cut off"/>
      <sheetName val="M&amp;MM-10"/>
      <sheetName val="pp-1"/>
      <sheetName val="40 (2)"/>
      <sheetName val="50 (2)"/>
      <sheetName val="70"/>
      <sheetName val="BIF-collect"/>
      <sheetName val="BIF-OR"/>
      <sheetName val="Module3"/>
      <sheetName val="Future"/>
      <sheetName val="30 "/>
      <sheetName val="Company Info"/>
      <sheetName val="Summary of Fixed Assets"/>
      <sheetName val="Additions"/>
      <sheetName val="Disposals"/>
      <sheetName val="Hire Purchase"/>
      <sheetName val="Lease"/>
      <sheetName val="Controlled Transfer"/>
      <sheetName val="CA Comp"/>
      <sheetName val="IBA Comp "/>
      <sheetName val="Interim --&gt; Top"/>
      <sheetName val="Cost centre expenditure"/>
      <sheetName val="accumdeprn"/>
      <sheetName val="addl cost"/>
      <sheetName val="dev_exp (2)"/>
      <sheetName val="dev_exp"/>
      <sheetName val="Addl Dev Exp"/>
      <sheetName val="5 Analysis"/>
      <sheetName val="   Contents"/>
      <sheetName val="1 LeadSchedule"/>
      <sheetName val="2 Sec108"/>
      <sheetName val="3 P&amp;L - 4 Op.Exp"/>
      <sheetName val="3A Turnover 3B COS"/>
      <sheetName val="   Directors"/>
      <sheetName val="Shareholders"/>
      <sheetName val="Dividend"/>
      <sheetName val="ITA-RA"/>
      <sheetName val="Int-rest"/>
      <sheetName val="OTHER (2)"/>
      <sheetName val="14 Column"/>
      <sheetName val="7 Column"/>
      <sheetName val="Index "/>
      <sheetName val="Direct Report"/>
      <sheetName val="Dtr Rpt - 1 - 3"/>
      <sheetName val="Dtrs stmt - 4"/>
      <sheetName val="Aud Rpt - 5"/>
      <sheetName val="P&amp;L - 6"/>
      <sheetName val="BS - 7"/>
      <sheetName val="Equity - 8"/>
      <sheetName val="CF - 9"/>
      <sheetName val="Notes - 10 - 12"/>
      <sheetName val="P&amp;L "/>
      <sheetName val="Sch A"/>
      <sheetName val="Notes 2"/>
      <sheetName val="TAX SCHEDULE"/>
      <sheetName val="TAX COM"/>
      <sheetName val="TAXCOMP"/>
      <sheetName val="SCH 1-4"/>
      <sheetName val="SCH 5-6"/>
      <sheetName val="MISC SCH"/>
      <sheetName val="OSM"/>
      <sheetName val="CoverPage"/>
      <sheetName val="AAP_TOC"/>
      <sheetName val="MPP_SMT"/>
      <sheetName val="E7"/>
      <sheetName val="Prior Year Audit"/>
      <sheetName val="B10.1 Audit Adjustments"/>
      <sheetName val="B10.2 Audit Reclass"/>
      <sheetName val="B10.3 Late adjustments"/>
      <sheetName val="B12 Cashflow"/>
      <sheetName val="B12.1 2004CF"/>
      <sheetName val="GB1 PPE"/>
      <sheetName val="GB2.1"/>
      <sheetName val="GB2.1.1 Dep rea test"/>
      <sheetName val="GB2.2 Addn &amp; Disp"/>
      <sheetName val="GB2.3 Perusal"/>
      <sheetName val="GB2.4 Sighting"/>
      <sheetName val="GB2.5 Impair"/>
      <sheetName val="GC1 Investments"/>
      <sheetName val="GD1 Inventory"/>
      <sheetName val="GD2 AR"/>
      <sheetName val="GD3.1"/>
      <sheetName val="GD3.2 NRV test"/>
      <sheetName val="GD3.3"/>
      <sheetName val="GE1"/>
      <sheetName val="GE1-1"/>
      <sheetName val="GE2 AR"/>
      <sheetName val="sales chart"/>
      <sheetName val="GE3.1 sales Cut off"/>
      <sheetName val="GE3.2 Ageing"/>
      <sheetName val="GE3.3"/>
      <sheetName val="Debtors Circularisation"/>
      <sheetName val="Debtors Cir os list"/>
      <sheetName val="GH1"/>
      <sheetName val="GH1.1"/>
      <sheetName val="GH2 AR"/>
      <sheetName val="GH3 Interco Recon os"/>
      <sheetName val="GJ1 Cash &amp; Cash Equivalents"/>
      <sheetName val="GJ2 Bank Recon"/>
      <sheetName val="GJ2.1 Bank Confo"/>
      <sheetName val="Bank Circularisation"/>
      <sheetName val="GL1"/>
      <sheetName val="GN1A"/>
      <sheetName val="N4"/>
      <sheetName val="N4-1"/>
      <sheetName val="N5"/>
      <sheetName val="N6"/>
      <sheetName val="N7"/>
      <sheetName val="GQ1 Trade &amp; Other Payables"/>
      <sheetName val="GQ1.1 Accruals &amp; Provisions"/>
      <sheetName val="GQ2 AR"/>
      <sheetName val="GQ3.1 Purchases Cutoff"/>
      <sheetName val="GQ2.2 Suppliers Recon os"/>
      <sheetName val="GQ3.1 Payables Circularisation"/>
      <sheetName val="GQC Circularisation"/>
      <sheetName val="GV1"/>
      <sheetName val="GV Lease Agreement"/>
      <sheetName val="GV1.1 PBSR os"/>
      <sheetName val="GW1 P&amp;L"/>
      <sheetName val="GW1.1 Sales &amp; Other Income"/>
      <sheetName val="GW1.2 COGS"/>
      <sheetName val="Income AR"/>
      <sheetName val="GW3 Revenue Recognition"/>
      <sheetName val="GX1 Distrib Exp"/>
      <sheetName val="Reasonable royalty, Exps AR"/>
      <sheetName val="GX3.1 Salary RT"/>
      <sheetName val="GX3.2 CPF RT"/>
      <sheetName val="GX3.3 Rental RT"/>
      <sheetName val="GX3.4 Interest RT"/>
      <sheetName val=" COVER PAGE"/>
      <sheetName val="1 INDEX"/>
      <sheetName val="2 BALANCE SHEET "/>
      <sheetName val="3 INCOME STATEMENT"/>
      <sheetName val="4 AR BY CUSTOMER"/>
      <sheetName val="5 AR AGING BY CUSTOMER"/>
      <sheetName val="6 INVENTORY BY CUSTOMER"/>
      <sheetName val="7 INVENTORY CLASSIFICATION"/>
      <sheetName val="8 RESERVE ANALYSIS"/>
      <sheetName val="9 CURRENT RECEIVABLE  INTERCO"/>
      <sheetName val="10 OTHER CURRENT ASSETS  "/>
      <sheetName val="11 CAPITAL ASSETS"/>
      <sheetName val="12 EQUIPMENT CAPITAL LEASES"/>
      <sheetName val="13 INC0ME TAXES"/>
      <sheetName val="14 L-T RECEIVABLE INTERCO"/>
      <sheetName val="15 OTHER LT ASSETS"/>
      <sheetName val="16 GOODWILL &amp; IP"/>
      <sheetName val="17 AMORTIZATION"/>
      <sheetName val="18 AP, ACCRUALS AND OTHER"/>
      <sheetName val="19 CURRENT PAYABLE INTERCO"/>
      <sheetName val="20 L-T PAYABLE INTERCO "/>
      <sheetName val="21 OTHER LONG TERM  LIABILITIES"/>
      <sheetName val="22 DEBT"/>
      <sheetName val="23 OTHER LT DEBT"/>
      <sheetName val="24  CAPITAL LEASES"/>
      <sheetName val="25 INTEREST INC AND EXP INTERCO"/>
      <sheetName val="26 PCA P&amp;L"/>
      <sheetName val="27 SYSTEM BUILD P&amp;L"/>
      <sheetName val="28 MEMORY P&amp;L"/>
      <sheetName val="29 EMS DESIGN P&amp;L"/>
      <sheetName val="30 REPAIR P&amp;L"/>
      <sheetName val="31 POWER P&amp;L"/>
      <sheetName val="32 CORPORATE (OTHER)"/>
      <sheetName val="33 INVESTMENT IN SUBSIDIARIES"/>
      <sheetName val="34 DIVISIONAL BALANCE SHEET 1"/>
      <sheetName val="35 DIVISIONAL BALANCE SHEET 2"/>
      <sheetName val="36 CAPITAL ASSETS - BY CUSTOMER"/>
      <sheetName val="37 REVENUE BY COUNTRY"/>
      <sheetName val="38 END MARKET"/>
      <sheetName val="99 Customer Table"/>
      <sheetName val="99 P&amp;L Customer Table"/>
      <sheetName val="99 Intercompany Table"/>
      <sheetName val="Opening Balances"/>
      <sheetName val="Draft bill"/>
      <sheetName val="CAF list"/>
      <sheetName val="VII.1"/>
      <sheetName val="VII.5"/>
      <sheetName val="IX"/>
      <sheetName val="As"/>
      <sheetName val="E11"/>
      <sheetName val="Gs1"/>
      <sheetName val="P "/>
      <sheetName val="P4"/>
      <sheetName val="Q "/>
      <sheetName val="W2 "/>
      <sheetName val="X1.1"/>
      <sheetName val="X1.2"/>
      <sheetName val="Y "/>
      <sheetName val="Y1"/>
      <sheetName val="G101"/>
      <sheetName val="A251-SS"/>
      <sheetName val="U101-combined 4 months"/>
      <sheetName val="U101.1 - Combined adj."/>
      <sheetName val="U102-Xinfeng 4 months"/>
      <sheetName val="U103-Yinfeng 4 months"/>
      <sheetName val="U111"/>
      <sheetName val="U112"/>
      <sheetName val="U113"/>
      <sheetName val="U201"/>
      <sheetName val="U202"/>
      <sheetName val="U203"/>
      <sheetName val="U204"/>
      <sheetName val="U205"/>
      <sheetName val="U211"/>
      <sheetName val="U212"/>
      <sheetName val="U213"/>
      <sheetName val="U214"/>
      <sheetName val="U215 "/>
      <sheetName val="U301"/>
      <sheetName val="U302"/>
      <sheetName val="U303"/>
      <sheetName val="U304"/>
      <sheetName val="U311"/>
      <sheetName val="U312"/>
      <sheetName val="U313"/>
      <sheetName val="U314"/>
      <sheetName val="U401"/>
      <sheetName val="U411"/>
      <sheetName val="U501"/>
      <sheetName val="U511"/>
      <sheetName val="U601"/>
      <sheetName val="U611"/>
      <sheetName val="U701"/>
      <sheetName val="U711"/>
      <sheetName val="U801"/>
      <sheetName val="U811"/>
      <sheetName val="U901"/>
      <sheetName val="U902 "/>
      <sheetName val="U1001"/>
      <sheetName val="U1002"/>
      <sheetName val="Group's P&amp;L"/>
      <sheetName val="A251"/>
      <sheetName val="A401"/>
      <sheetName val="A402"/>
      <sheetName val="A711"/>
      <sheetName val="A711-1"/>
      <sheetName val="A751-Extract loan-C"/>
      <sheetName val="A771"/>
      <sheetName val="A 775-extract machine -C"/>
      <sheetName val="A776"/>
      <sheetName val="A801"/>
      <sheetName val="B101"/>
      <sheetName val="C101"/>
      <sheetName val="E101"/>
      <sheetName val="E201"/>
      <sheetName val="F101"/>
      <sheetName val="F201"/>
      <sheetName val="F301"/>
      <sheetName val="F401"/>
      <sheetName val="F501 "/>
      <sheetName val="F601"/>
      <sheetName val="F701"/>
      <sheetName val="I101"/>
      <sheetName val="N101"/>
      <sheetName val="N201"/>
      <sheetName val="S202"/>
      <sheetName val="T101"/>
      <sheetName val="U-V test on I income"/>
      <sheetName val="U401-selling"/>
      <sheetName val="U501-admin"/>
      <sheetName val="U512"/>
      <sheetName val="Deji"/>
      <sheetName val="Sales analysis by product"/>
      <sheetName val="COS by product"/>
      <sheetName val="II-BS"/>
      <sheetName val="Effect sch"/>
      <sheetName val="E2-main comp"/>
      <sheetName val="E2-1-expenses"/>
      <sheetName val="S19A(1)"/>
      <sheetName val="E3-1"/>
      <sheetName val="I1"/>
      <sheetName val="Y"/>
      <sheetName val="PAF &amp; CAF Index"/>
      <sheetName val="Audit Plan"/>
      <sheetName val="Risk Asses"/>
      <sheetName val="Sampling-AR"/>
      <sheetName val="CAF Index"/>
      <sheetName val="D1-MBB"/>
      <sheetName val="D2-ICB"/>
      <sheetName val="F3"/>
      <sheetName val="J3"/>
      <sheetName val="J4"/>
      <sheetName val="O2 - Cir1"/>
      <sheetName val="O2 - Cir2"/>
      <sheetName val="O2-3"/>
      <sheetName val="O5"/>
      <sheetName val="O6"/>
      <sheetName val="W4,5,6,8,9"/>
      <sheetName val="Y1-1"/>
      <sheetName val="Y1-2"/>
      <sheetName val="X8"/>
      <sheetName val="X9"/>
      <sheetName val="X10"/>
      <sheetName val="Gs"/>
      <sheetName val="TAX SCH"/>
      <sheetName val="SIN DIVIDEND"/>
      <sheetName val="HK DIVIDEND "/>
      <sheetName val="WT"/>
      <sheetName val="Dialog1"/>
      <sheetName val="W &amp; T"/>
      <sheetName val="FA SUMMARY"/>
      <sheetName val="WT EXTENDED S19A"/>
      <sheetName val="WT EXTENDED (S19)"/>
      <sheetName val="Effect"/>
      <sheetName val="G4"/>
      <sheetName val="Sampling-TC"/>
      <sheetName val="Sampling-TD"/>
      <sheetName val="F (2)"/>
      <sheetName val="D1 (3)"/>
      <sheetName val="D1 (2)"/>
      <sheetName val="1.1"/>
      <sheetName val="G5"/>
      <sheetName val="G - Cir2"/>
      <sheetName val="N0"/>
      <sheetName val="G - Cir1"/>
      <sheetName val="O - Cir1"/>
      <sheetName val="O - Cir2"/>
      <sheetName val="Cap allw"/>
      <sheetName val="Os (3)"/>
      <sheetName val="Es (2)"/>
      <sheetName val="Gs (2)"/>
      <sheetName val="Js (2)"/>
      <sheetName val="Os (2)"/>
      <sheetName val="X (2)"/>
      <sheetName val="W (2)"/>
      <sheetName val="os matter"/>
      <sheetName val="Commission (2)"/>
      <sheetName val="JOb monitoring"/>
      <sheetName val="APM cover"/>
      <sheetName val="APM"/>
      <sheetName val="Final notes to be del"/>
      <sheetName val="Group structure"/>
      <sheetName val="prelim analysis"/>
      <sheetName val="G2-4"/>
      <sheetName val="MPA"/>
      <sheetName val="DPL"/>
      <sheetName val="AWP"/>
      <sheetName val="G2-1"/>
      <sheetName val="G2-2"/>
      <sheetName val="G2-3"/>
      <sheetName val="H6"/>
      <sheetName val="H5"/>
      <sheetName val="LA"/>
      <sheetName val="N3 (2)"/>
      <sheetName val="N2."/>
      <sheetName val="Acg system"/>
      <sheetName val="O2-1"/>
      <sheetName val="O2-2"/>
      <sheetName val="brief of walk thru"/>
      <sheetName val="WALK THRU- P"/>
      <sheetName val="cash receipt system"/>
      <sheetName val="WALK THRU -S"/>
      <sheetName val="Contingent &amp; Commitment"/>
      <sheetName val="Draft bill &amp; Audit Ticks"/>
      <sheetName val="Shldg history"/>
      <sheetName val=" Charges"/>
      <sheetName val="Perm Index"/>
      <sheetName val="Master Sch"/>
      <sheetName val="Zs"/>
      <sheetName val="Z-workings"/>
      <sheetName val="cje"/>
      <sheetName val="J.5"/>
      <sheetName val="J.6"/>
      <sheetName val="J.7"/>
      <sheetName val="Terms of Engagement"/>
      <sheetName val="Gar"/>
      <sheetName val="G2ap"/>
      <sheetName val="G3-1"/>
      <sheetName val="Deferred tax-2002 (2)"/>
      <sheetName val="Tax -FS disclosure"/>
      <sheetName val="Deferred tax-2002"/>
      <sheetName val="DEF TAX-2001"/>
      <sheetName val="FF1"/>
      <sheetName val="JJ1"/>
      <sheetName val="NN1-1"/>
      <sheetName val="OO"/>
      <sheetName val="OO2"/>
      <sheetName val="OO3"/>
      <sheetName val="OO3-1"/>
      <sheetName val="WW"/>
      <sheetName val="YY"/>
      <sheetName val="YY1"/>
      <sheetName val="G1.1"/>
      <sheetName val="G1.2"/>
      <sheetName val="M0900FA"/>
      <sheetName val="&lt;Q3&gt;"/>
      <sheetName val="TAX COM MAL_SIA"/>
      <sheetName val="Testing"/>
      <sheetName val="L1-1"/>
      <sheetName val="CAF"/>
      <sheetName val="JAR"/>
      <sheetName val="JJ4"/>
      <sheetName val="LAR"/>
      <sheetName val="NN2-1"/>
      <sheetName val="NN2-2"/>
      <sheetName val="O4-1"/>
      <sheetName val="O5-1"/>
      <sheetName val="OO1"/>
      <sheetName val="OO2-1"/>
      <sheetName val="PAR"/>
      <sheetName val="QQs"/>
      <sheetName val="QQ7"/>
      <sheetName val="GG1"/>
      <sheetName val="GG2"/>
      <sheetName val="EE1"/>
      <sheetName val="YY2"/>
      <sheetName val="QQ8"/>
      <sheetName val="BS details"/>
      <sheetName val="job wip"/>
      <sheetName val="factoryworkload"/>
      <sheetName val="Design Workload"/>
      <sheetName val="Order acquisition"/>
      <sheetName val="Personnel-policy"/>
      <sheetName val="Person-heads"/>
      <sheetName val="over-under-Summary"/>
      <sheetName val="P&amp;l DEPT"/>
      <sheetName val="Technical"/>
      <sheetName val="Project General"/>
      <sheetName val="Contract&amp; MKTG"/>
      <sheetName val="Summary of overheads"/>
      <sheetName val="Other Costs( Income)"/>
      <sheetName val="Mktg. &amp; Svc. Dept."/>
      <sheetName val="Grp. Acct. &amp; Admin."/>
      <sheetName val="Fin exp"/>
      <sheetName val="Extra exp"/>
      <sheetName val="Investments"/>
      <sheetName val="PAC"/>
      <sheetName val="B10.2"/>
      <sheetName val="Depn Summary"/>
      <sheetName val="P&amp;M"/>
      <sheetName val="P&amp;M (2)"/>
      <sheetName val="P&amp;M (workings)"/>
      <sheetName val="Site Equipment"/>
      <sheetName val="F&amp;F"/>
      <sheetName val="OffEquip"/>
      <sheetName val="ComputerEquip"/>
      <sheetName val="Office Renovation"/>
      <sheetName val="MV"/>
      <sheetName val="Timetable"/>
      <sheetName val="B10-2 Audit Reclass"/>
      <sheetName val="Audit Guage HC"/>
      <sheetName val="GC1 Invt Securities"/>
      <sheetName val="GC1-1 SGS"/>
      <sheetName val="GC1-2 Quoted Invt"/>
      <sheetName val="GC1-3 Unquoted Invt"/>
      <sheetName val="GD1 Bills Receivable"/>
      <sheetName val="E1 Loans &amp; Advances"/>
      <sheetName val="E1 Movements"/>
      <sheetName val="GF1 Other Assets"/>
      <sheetName val="GF1-1 Accrued Int Rec"/>
      <sheetName val="GF1-2"/>
      <sheetName val="G1 Forex"/>
      <sheetName val="G2 Forex Reclass Entry"/>
      <sheetName val="Forex Notes"/>
      <sheetName val="H1 Related Parties Balances"/>
      <sheetName val="H1.1 Balances with HO"/>
      <sheetName val="H1-2 Balances with Subsi"/>
      <sheetName val="H1-3 Bal with Other Branches"/>
      <sheetName val="GJ1 Cash &amp; Balances"/>
      <sheetName val="GN Taxation"/>
      <sheetName val="Q1 Cust Balances"/>
      <sheetName val="GR1 Other Liab"/>
      <sheetName val="GR1-1 Sundry &amp; Others"/>
      <sheetName val="GV1 Lease Commitments"/>
      <sheetName val="GV1-1 Contingent Liab"/>
      <sheetName val="Y-OBS Items"/>
      <sheetName val="B10-1 Audit Adj"/>
      <sheetName val="GW1-1 Interest Income"/>
      <sheetName val="GW1-2 Non-interest Income"/>
      <sheetName val="GW1-3 Interest Breakdown"/>
      <sheetName val="GX1 Staff Costs"/>
      <sheetName val="GX1-1 Other Op Exp"/>
      <sheetName val="Leadsheet"/>
      <sheetName val="Sales and COGS"/>
      <sheetName val="Other Income"/>
      <sheetName val="Salary RT"/>
      <sheetName val="Rent RT"/>
      <sheetName val="Documentation"/>
      <sheetName val="BUSFUN"/>
      <sheetName val="IN-SNAP1"/>
      <sheetName val="IN-SNAP2"/>
      <sheetName val="IN-C"/>
      <sheetName val="IN-T(Curr)"/>
      <sheetName val="IN-T(Target)"/>
      <sheetName val="IN-T(Prev)"/>
      <sheetName val="BS(Target)"/>
      <sheetName val="RATIOS(Target)"/>
      <sheetName val="FACILITIES"/>
      <sheetName val="CF(Target)"/>
      <sheetName val="Mfg4(Prev)"/>
      <sheetName val="Mfg3(Prev)"/>
      <sheetName val="Mfg2(Prev)"/>
      <sheetName val="Mfg1(Prev)"/>
      <sheetName val="SPD-MFG(Prev)"/>
      <sheetName val="Mfg4(Curr)"/>
      <sheetName val="Mfg3(Curr)"/>
      <sheetName val="Mfg2(Curr)"/>
      <sheetName val="Mfg1(Curr)"/>
      <sheetName val="SPD-MFG(Curr)"/>
      <sheetName val="S-MFG-G"/>
      <sheetName val="Adm4(Prev)"/>
      <sheetName val="Adm3(Prev)"/>
      <sheetName val="Adm2(Prev)"/>
      <sheetName val="Adm1(Prev)"/>
      <sheetName val="Adm4(Curr)"/>
      <sheetName val="Adm3(Curr)"/>
      <sheetName val="Adm2(Curr)"/>
      <sheetName val="Adm1(Curr)"/>
      <sheetName val="SPD-ADM(Prev)"/>
      <sheetName val="SPD-ADM(Curr)"/>
      <sheetName val="S-ADM-G"/>
      <sheetName val="R-PTY"/>
      <sheetName val="REC"/>
      <sheetName val="ratio-KBH"/>
      <sheetName val="1a. AR List By Entity"/>
      <sheetName val="Prov % - AR"/>
      <sheetName val="Inv valuation"/>
      <sheetName val="2c. Inventory list by Entity"/>
      <sheetName val="Prov % - Inventory"/>
      <sheetName val="Customer Ratings"/>
      <sheetName val="16a"/>
      <sheetName val="2d"/>
      <sheetName val="2000 Grp"/>
      <sheetName val="AR By line of Business"/>
      <sheetName val="30a. Prepayment penalty"/>
      <sheetName val="7&amp;8"/>
      <sheetName val="GHW80.1"/>
      <sheetName val="GHW81.1"/>
      <sheetName val="GHW82.1"/>
      <sheetName val="Materiality &amp; Sampling"/>
      <sheetName val="ES Taxation"/>
      <sheetName val="As.."/>
      <sheetName val="Js.."/>
      <sheetName val="Os.."/>
      <sheetName val="Qs.."/>
      <sheetName val="dormant"/>
      <sheetName val="N100"/>
      <sheetName val="E "/>
      <sheetName val="BS;PL;DPL"/>
      <sheetName val="FA-note"/>
      <sheetName val="Tax-W&amp;T"/>
      <sheetName val="Time control"/>
      <sheetName val="T100 - Task 1 - 4"/>
      <sheetName val="T101 - Task 5 - 11"/>
      <sheetName val="A60 - RPT"/>
      <sheetName val="A61"/>
      <sheetName val="A62"/>
      <sheetName val="A63"/>
      <sheetName val="T105 - CL"/>
      <sheetName val="T106-SCB"/>
      <sheetName val="Q-bank"/>
      <sheetName val="Q(a)-bank"/>
      <sheetName val="TAXSCHEDULE"/>
      <sheetName val="Sales Program"/>
      <sheetName val="Test 1 to 10"/>
      <sheetName val="Jbs"/>
      <sheetName val="NTFS"/>
      <sheetName val="Final notes"/>
      <sheetName val="Pl-N"/>
      <sheetName val="F1 (2)"/>
      <sheetName val="F-FS"/>
      <sheetName val="O3 IL"/>
      <sheetName val="W5-1"/>
      <sheetName val="X5-1"/>
      <sheetName val="X5-2"/>
      <sheetName val="X5-3"/>
      <sheetName val="O2-1.1"/>
      <sheetName val="O7"/>
      <sheetName val="R (1)"/>
      <sheetName val="VIII1"/>
      <sheetName val="VIII5"/>
      <sheetName val="D3"/>
      <sheetName val="D4"/>
      <sheetName val="D6"/>
      <sheetName val="L1.1"/>
      <sheetName val="L2.1"/>
      <sheetName val="N3(01)"/>
      <sheetName val="N5.1"/>
      <sheetName val="N5(02)"/>
      <sheetName val="N5(03)"/>
      <sheetName val="O3.1"/>
      <sheetName val="Q6"/>
      <sheetName val="GP"/>
      <sheetName val="CF WKG"/>
      <sheetName val="VII_1"/>
      <sheetName val="VII_5"/>
      <sheetName val="E1a"/>
      <sheetName val="F6"/>
      <sheetName val="J6"/>
      <sheetName val="X6A"/>
      <sheetName val="cost test"/>
      <sheetName val="AP帐款BJ"/>
      <sheetName val="AP帐款山西"/>
      <sheetName val="预收帐款北京"/>
      <sheetName val="预收帐款山西"/>
      <sheetName val="北京OP"/>
      <sheetName val="山西OP"/>
      <sheetName val="北京应付押金"/>
      <sheetName val="应交税金"/>
      <sheetName val="实收资本"/>
      <sheetName val="JobDetails"/>
      <sheetName val="CFStmt"/>
      <sheetName val="A3-1&amp;2"/>
      <sheetName val="A3-3"/>
      <sheetName val="E2 General review"/>
      <sheetName val="E3 Specific collectibility revi"/>
      <sheetName val="EE Debtors circularisation"/>
      <sheetName val="MM Creditors circularisation"/>
      <sheetName val="AA20"/>
      <sheetName val="U7"/>
      <sheetName val="A3-4"/>
      <sheetName val="A3-5"/>
      <sheetName val="260"/>
      <sheetName val="270"/>
      <sheetName val="960"/>
      <sheetName val="950"/>
      <sheetName val="3G手机代理-260手机"/>
      <sheetName val="3G手机代理-270手机"/>
      <sheetName val="3G手机代理-960手机"/>
      <sheetName val="3G手机代理-950手机"/>
      <sheetName val="深圳"/>
      <sheetName val="Payroll Record"/>
      <sheetName val="Draft"/>
      <sheetName val="Cal"/>
      <sheetName val="Open"/>
      <sheetName val="JA"/>
      <sheetName val="Fs (2)"/>
      <sheetName val="Qs (2)"/>
      <sheetName val="Risk Asses "/>
      <sheetName val="VIII8"/>
      <sheetName val="Std sch"/>
      <sheetName val="Audit highlight"/>
      <sheetName val="Audit adj"/>
      <sheetName val="Detail PL"/>
      <sheetName val="GP PL"/>
      <sheetName val="GP BS"/>
      <sheetName val="CONSOL ADJ"/>
      <sheetName val="GP FA"/>
      <sheetName val="GPnotes"/>
      <sheetName val="GP operating profit"/>
      <sheetName val="GP SEGMENT"/>
      <sheetName val="NOTE-GP SEGMENT"/>
      <sheetName val="CF WORKING-1"/>
      <sheetName val="GP SEGMENT (2)"/>
      <sheetName val="NOTE-GP SEGMENT (2)"/>
      <sheetName val="GST"/>
      <sheetName val="UNREC LIAB"/>
      <sheetName val="UNREC LIAB 1"/>
      <sheetName val="Qs1.4"/>
      <sheetName val="orgn chart"/>
      <sheetName val="saleWT-Revised"/>
      <sheetName val="saleswt 1"/>
      <sheetName val="sequential test"/>
      <sheetName val="commission %"/>
      <sheetName val="purchase wt"/>
      <sheetName val="purchase "/>
      <sheetName val="Adj &amp; reclass"/>
      <sheetName val="Income stt"/>
      <sheetName val="Detailed P&amp;L"/>
      <sheetName val="WD-Income"/>
      <sheetName val="TD"/>
      <sheetName val="Notes-FA"/>
      <sheetName val="F4"/>
      <sheetName val="N11"/>
      <sheetName val="N12"/>
      <sheetName val="N14"/>
      <sheetName val="X1-1"/>
      <sheetName val="J-Note3"/>
      <sheetName val="J-Notes to ac"/>
      <sheetName val=" P4"/>
      <sheetName val=" W3"/>
      <sheetName val=" W3-1"/>
      <sheetName val=" X2"/>
      <sheetName val=" X3"/>
      <sheetName val=" X4"/>
      <sheetName val="Grp  Structure"/>
      <sheetName val="CBS"/>
      <sheetName val="CCF"/>
      <sheetName val="CCFwrk"/>
      <sheetName val="B-PL disclosure"/>
      <sheetName val="C1-FA(Group)"/>
      <sheetName val="C1-FA(HQ&amp;Brn)"/>
      <sheetName val="C1-FA(GAProp)"/>
      <sheetName val="C1-FA(GAEnt)"/>
      <sheetName val="C2-CaplRes"/>
      <sheetName val="C3-Investment"/>
      <sheetName val="C4-Otherdebtor"/>
      <sheetName val="C5-Other cdr&amp; rev"/>
      <sheetName val="C6-MktSecurity"/>
      <sheetName val="C7-TaxRecon"/>
      <sheetName val="C8-ExRate"/>
      <sheetName val="Audit tick"/>
      <sheetName val="DPL1"/>
      <sheetName val="IE"/>
      <sheetName val="Resume RKAP (2)"/>
      <sheetName val="Faktor"/>
      <sheetName val="harsatagung"/>
      <sheetName val="KBA DATA"/>
      <sheetName val="analisaagung"/>
      <sheetName val="rincianagung"/>
      <sheetName val="LAGADAR"/>
      <sheetName val="CIANJUR"/>
      <sheetName val="HAURGEULIS"/>
      <sheetName val="BREBES"/>
      <sheetName val="PEMALANG "/>
      <sheetName val="SRAGEN"/>
      <sheetName val="PAMEKASAN"/>
      <sheetName val="SENGKALING"/>
      <sheetName val="KEBON AGUNG"/>
      <sheetName val="LAWANG"/>
      <sheetName val="prev-i"/>
      <sheetName val="kwh pakai"/>
      <sheetName val="Kondisi STL"/>
      <sheetName val="Ovrall Projection"/>
      <sheetName val="FLI Simulation"/>
      <sheetName val="ADTX calculation"/>
      <sheetName val="Acquisition cost"/>
      <sheetName val="Fin cost"/>
      <sheetName val="MLP Installment"/>
      <sheetName val="Loan Repayment"/>
      <sheetName val="VAT settlement"/>
      <sheetName val="int analysis"/>
      <sheetName val="Implementation Schedule"/>
      <sheetName val="Manning Schedule"/>
      <sheetName val="6H_WJ"/>
      <sheetName val="6G WJ"/>
      <sheetName val="6H_SKM"/>
      <sheetName val="6G SKM"/>
      <sheetName val="6B-C"/>
      <sheetName val="6D WJ"/>
      <sheetName val="6D SKM"/>
      <sheetName val="Allot"/>
      <sheetName val="CostSum"/>
      <sheetName val="SUM-overall WJYEN"/>
      <sheetName val="SUM-LA WJYEN"/>
      <sheetName val="SUM-LB WJYEN"/>
      <sheetName val="SUM-LC WJYEN"/>
      <sheetName val="SUM-LD WJYEN"/>
      <sheetName val="WjYenTotal"/>
      <sheetName val="WjRemu"/>
      <sheetName val="6D WjRemu"/>
      <sheetName val="WjYen"/>
      <sheetName val="WjYen Break"/>
      <sheetName val="WjPLN"/>
      <sheetName val="PlnO&amp;M"/>
      <sheetName val="SUM-overall WJ Rp"/>
      <sheetName val="SUM-LA WJ Rp"/>
      <sheetName val="SUM-LB WJ Rp"/>
      <sheetName val="SUM-LC WJ Rp"/>
      <sheetName val="WJRpTotal"/>
      <sheetName val="WjRp"/>
      <sheetName val="WjRp Break"/>
      <sheetName val="SKMTotal"/>
      <sheetName val="SUM-overall SKM USD"/>
      <sheetName val="SUM-LA SKM USD"/>
      <sheetName val="SUM-LB SKM USD"/>
      <sheetName val="SUM-LC SKM USD"/>
      <sheetName val="SKMRemu"/>
      <sheetName val="6D SKMRemu"/>
      <sheetName val="SKMUS"/>
      <sheetName val="SKMUS Break"/>
      <sheetName val="SKMRpTotal"/>
      <sheetName val="SUM-overall SKM Rp"/>
      <sheetName val="SUM-LA SKM Rp"/>
      <sheetName val="SUM-LB SKM Rp"/>
      <sheetName val="SUM-LC SKM Rp"/>
      <sheetName val="SKMRp"/>
      <sheetName val="SKMRp Break"/>
      <sheetName val="estimate"/>
      <sheetName val="Local SUM-overall"/>
      <sheetName val="SUM-LA"/>
      <sheetName val="SUM-LB"/>
      <sheetName val="SUM-LC)"/>
      <sheetName val="REM"/>
      <sheetName val="DC-A"/>
      <sheetName val="DC-B"/>
      <sheetName val="DC-C"/>
      <sheetName val="BD-MOB-DEMOB"/>
      <sheetName val="DT-A"/>
      <sheetName val="BD Office"/>
      <sheetName val="BD-HOUSING&amp;PD"/>
      <sheetName val="Supporting"/>
      <sheetName val="Form Order MCB"/>
      <sheetName val="Form Order Trafo"/>
      <sheetName val="Form Order Isolator"/>
      <sheetName val="Form Order FCO"/>
      <sheetName val="Form Order LA"/>
      <sheetName val="FORM UNIT"/>
      <sheetName val="KPI Per Bidang"/>
      <sheetName val="Real KPI OKT 2016"/>
      <sheetName val="Real KPI OKT 2016 unit"/>
      <sheetName val="HITUNG BULANAN"/>
      <sheetName val="REAL LR"/>
      <sheetName val="REAL NERACA"/>
      <sheetName val="REAL PERPUTARAN MATERIAL"/>
      <sheetName val="REAL BPP"/>
      <sheetName val="RE PERBULAN "/>
      <sheetName val="REAL PENAMBAHAN PLG"/>
      <sheetName val="REAL KECEPATAN PB"/>
      <sheetName val="REAL PENJUALAN TL"/>
      <sheetName val="REAL HARGA JUAL RATA2"/>
      <sheetName val="REAL UMUR PIUTANG"/>
      <sheetName val="REAL RECOVERY TIME"/>
      <sheetName val="REAL SAIDI"/>
      <sheetName val="REAL SAIFI"/>
      <sheetName val="REAL SUSUT DISTRIBUSI"/>
      <sheetName val="REAL GANGG PNYLANG TAHUN"/>
      <sheetName val="REAL RASIO RUSAK TRA-DIS"/>
      <sheetName val="REAL FUEL MIX"/>
      <sheetName val="REAL PEMAKAIAN BB"/>
      <sheetName val="REAL PENGUSAHAAN"/>
      <sheetName val="REAL TARA KALOR NETTO"/>
      <sheetName val="BIAYA-SEWA"/>
      <sheetName val="REAL EAF"/>
      <sheetName val="REAL PROD SDM"/>
      <sheetName val="EFFEKTIFITASHAR"/>
      <sheetName val="REAL PENCAPAIAN INVESTSI"/>
      <sheetName val="PENGHAPUSAN"/>
      <sheetName val="OPTIMALISASI PDKB "/>
      <sheetName val="RkpKPI"/>
      <sheetName val="SEWA MESIN"/>
      <sheetName val="AI"/>
      <sheetName val="RESUM-MON"/>
      <sheetName val="バルブ材質選定データ"/>
      <sheetName val="RPP 12 SEPT"/>
      <sheetName val="뜃맟뭁돽띿맟?-BLDG"/>
      <sheetName val="뜃맟뭁돽띿맟__BLDG"/>
      <sheetName val="MONITORING 307"/>
      <sheetName val="뜃맟뭁돽띿맟_-BLDG"/>
      <sheetName val="THN-7"/>
      <sheetName val="CM_BAG_TIMUR"/>
      <sheetName val="HARGA_SATUAN"/>
      <sheetName val="RKS"/>
      <sheetName val="WAN"/>
      <sheetName val="Neraca Energy 2014"/>
      <sheetName val="PRK AO Pos 5.3"/>
      <sheetName val="Rekap Unit"/>
      <sheetName val="Rekap Fungsi"/>
      <sheetName val="KPS"/>
      <sheetName val="BTO"/>
      <sheetName val="ASM"/>
      <sheetName val="AP2B"/>
      <sheetName val="Olah Data"/>
      <sheetName val="FEB09"/>
      <sheetName val="MAR09"/>
      <sheetName val="APR09"/>
      <sheetName val="May09"/>
      <sheetName val="JUN09 "/>
      <sheetName val="JUL09 "/>
      <sheetName val="Aug09"/>
      <sheetName val="Sept09"/>
      <sheetName val="Oct09"/>
      <sheetName val="NOV09"/>
      <sheetName val="DEC09"/>
      <sheetName val="FEB10 "/>
      <sheetName val="April10"/>
      <sheetName val="Jun10"/>
      <sheetName val="Jul10"/>
      <sheetName val="Aug10"/>
      <sheetName val="Oct10"/>
      <sheetName val="simulasi thn 2010"/>
      <sheetName val=" simulasi ici4200"/>
      <sheetName val="ici"/>
      <sheetName val="Dec10"/>
      <sheetName val="TABEL 2009"/>
      <sheetName val="XRate"/>
      <sheetName val="Porkas"/>
      <sheetName val="Ratio-dnl"/>
      <sheetName val="Proses"/>
      <sheetName val="pro-rasio"/>
      <sheetName val="pro-pend.-bia.-ops"/>
      <sheetName val="Proyeksi-Neraca"/>
      <sheetName val="Forecast"/>
      <sheetName val="CAP=B2005-2009"/>
      <sheetName val="N_Daya"/>
      <sheetName val="Overview"/>
      <sheetName val="1 Client Data"/>
      <sheetName val="2.Initial meeting-process owner"/>
      <sheetName val="3. FTE -  General Information"/>
      <sheetName val="4.Figures needed"/>
      <sheetName val="5. Questionnaire"/>
      <sheetName val="6.Key findings"/>
      <sheetName val="HIDDEN"/>
      <sheetName val="1. Client Data"/>
      <sheetName val="BQ2"/>
      <sheetName val="rekap BQ"/>
      <sheetName val="SEBERANG KOTA"/>
      <sheetName val="Blora"/>
      <sheetName val="Rembang"/>
      <sheetName val="Bangsri"/>
      <sheetName val="Jepara"/>
      <sheetName val="Kudus Kota"/>
      <sheetName val="Mot"/>
      <sheetName val="Jad"/>
      <sheetName val="U&amp;B"/>
      <sheetName val="Mob. Alat"/>
      <sheetName val="Mob Alat"/>
      <sheetName val="satuanjadi"/>
      <sheetName val="satuanjadiSNI2007"/>
      <sheetName val="analSNI2007"/>
      <sheetName val="skedul"/>
      <sheetName val="skema"/>
      <sheetName val="DAFT-SONIL"/>
      <sheetName val="DAFT-ALAT"/>
      <sheetName val="informasi"/>
      <sheetName val="Sur-pen"/>
      <sheetName val="quarry1"/>
      <sheetName val="mobilisas"/>
      <sheetName val="Moblisasi"/>
      <sheetName val="sat-dsr bhn"/>
      <sheetName val="SAT ALAT"/>
      <sheetName val="an alat"/>
      <sheetName val="an produk bhn"/>
      <sheetName val="anls hrg sat"/>
      <sheetName val="divisi 7"/>
      <sheetName val="urai div2-6"/>
      <sheetName val="urai div7"/>
      <sheetName val="SCEDDULE"/>
      <sheetName val="SONIL"/>
      <sheetName val="urai div8"/>
      <sheetName val="urai div9"/>
      <sheetName val="urai div10"/>
      <sheetName val="divisi 10 pemel"/>
      <sheetName val="anlisa a"/>
      <sheetName val="DFTR BY "/>
      <sheetName val="anls by sewa"/>
      <sheetName val="uraian analisa alt"/>
      <sheetName val="hit kap alt utm"/>
      <sheetName val="rab pemel"/>
      <sheetName val="Mata"/>
      <sheetName val="MobAlat"/>
      <sheetName val="U &amp; B"/>
      <sheetName val="st"/>
      <sheetName val="uba"/>
      <sheetName val="Div1"/>
      <sheetName val="Div2"/>
      <sheetName val="Div 2"/>
      <sheetName val="Div3"/>
      <sheetName val="Div5"/>
      <sheetName val="Div4"/>
      <sheetName val="Div8b"/>
      <sheetName val="Div 6"/>
      <sheetName val="Div 7"/>
      <sheetName val="Div 8"/>
      <sheetName val="Utama"/>
      <sheetName val="Lamp8"/>
      <sheetName val="SKon"/>
      <sheetName val="Kapasitas AMP.S.C"/>
      <sheetName val="Staf"/>
      <sheetName val="lti-gelagar kayu"/>
      <sheetName val="b-strktur-k-350"/>
      <sheetName val="cat-besi"/>
      <sheetName val="tmbrisan"/>
      <sheetName val="urg-pasir"/>
      <sheetName val="BRONJONG"/>
      <sheetName val="SIARAN"/>
      <sheetName val="PLESTERAN"/>
      <sheetName val="PAS-B-Parit"/>
      <sheetName val="TIANG PENGAMAN"/>
      <sheetName val="SAND SHEET"/>
      <sheetName val="PERANCAH"/>
      <sheetName val="PENGECETAN"/>
      <sheetName val="Rawat-JBT"/>
      <sheetName val="BETON-K225"/>
      <sheetName val="BETON K-175"/>
      <sheetName val="BETON K-125"/>
      <sheetName val="BEGISTING"/>
      <sheetName val="lapen-3"/>
      <sheetName val="lapen-krl"/>
      <sheetName val="PACTHING"/>
      <sheetName val="LPA-KLAS B"/>
      <sheetName val="BURAS"/>
      <sheetName val="LPA KLAS A"/>
      <sheetName val="PARIT-A"/>
      <sheetName val="PARIT-samping"/>
      <sheetName val="MEMOTONG BAHU"/>
      <sheetName val="SUB-GRADE"/>
      <sheetName val="PADAT-GRG"/>
      <sheetName val="GAL.KONST"/>
      <sheetName val="PAS.BATU PARIT"/>
      <sheetName val="PARIT GAL.TNH (M)"/>
      <sheetName val="K-018"/>
      <sheetName val="K-017"/>
      <sheetName val="K-016"/>
      <sheetName val="K-013"/>
      <sheetName val="K-012"/>
      <sheetName val="h-tenaga"/>
      <sheetName val="h-alat"/>
      <sheetName val="h-bhn"/>
      <sheetName val="anl.harga"/>
      <sheetName val="BAHU"/>
      <sheetName val="DAMIJA"/>
      <sheetName val="PARIT GAL.TNH"/>
      <sheetName val="LPB KLAS C"/>
      <sheetName val="lapen-5"/>
      <sheetName val="skema-tenaga"/>
      <sheetName val="skema-bahan"/>
      <sheetName val="LS-PERSIAPAN"/>
      <sheetName val="UKUR"/>
      <sheetName val="RAB GRG2"/>
      <sheetName val="s-jadi (2)"/>
      <sheetName val="RAB (4)"/>
      <sheetName val="RAB (JEMBATAN 11 mtr)"/>
      <sheetName val="RAB (JEMBATAN 6 mtr)"/>
      <sheetName val="anl.alat"/>
      <sheetName val="s-jadi"/>
      <sheetName val="SKEMA KERJA"/>
      <sheetName val="M-BOW"/>
      <sheetName val="GEN-T36"/>
      <sheetName val="terbilang "/>
      <sheetName val="MOS"/>
      <sheetName val="PE UT"/>
      <sheetName val="Upah+Bahan"/>
      <sheetName val="H.Alat"/>
      <sheetName val="A.Alat"/>
      <sheetName val="Analisa Quarry"/>
      <sheetName val="AGREGAT"/>
      <sheetName val="A.Div 2"/>
      <sheetName val="R.Div 2 "/>
      <sheetName val="A.Div3"/>
      <sheetName val="R.Div3 "/>
      <sheetName val="A.Div 4"/>
      <sheetName val="R.Div4"/>
      <sheetName val="A.Div5"/>
      <sheetName val="R.Div5"/>
      <sheetName val="A.Div 6"/>
      <sheetName val="R.Div 6"/>
      <sheetName val="A.Div7"/>
      <sheetName val="R.Div7"/>
      <sheetName val="A.Div8"/>
      <sheetName val="R.Div8 "/>
      <sheetName val="A.Div9"/>
      <sheetName val="R.Div9 "/>
      <sheetName val="A.Div10"/>
      <sheetName val="R.Div10 "/>
      <sheetName val="rek DKH"/>
      <sheetName val="DKH (2)"/>
      <sheetName val="DIV 1"/>
      <sheetName val="DIV 1 (2)"/>
      <sheetName val="gal sel"/>
      <sheetName val="kupasan"/>
      <sheetName val="gal tnh"/>
      <sheetName val="timb tnh"/>
      <sheetName val="timb pil"/>
      <sheetName val="lap res peng"/>
      <sheetName val="lap per"/>
      <sheetName val="lapen"/>
      <sheetName val="beton K175"/>
      <sheetName val="bj tlg"/>
      <sheetName val="pas bt"/>
      <sheetName val="telford"/>
      <sheetName val="DIV 5 6"/>
      <sheetName val="DHSD"/>
      <sheetName val="PENGUKURAN"/>
      <sheetName val="H-SAT-"/>
      <sheetName val="SAT-JADI"/>
      <sheetName val="ANAL-"/>
      <sheetName val="CCO"/>
      <sheetName val="BA-AJ"/>
      <sheetName val="Bend II"/>
      <sheetName val="SKO"/>
      <sheetName val="BA BAYAR"/>
      <sheetName val="DKH "/>
      <sheetName val="Sch Pek"/>
      <sheetName val="Sch Prnl"/>
      <sheetName val="Sch Bahan"/>
      <sheetName val="gorong2"/>
      <sheetName val="peny bd jln"/>
      <sheetName val="Beton K250"/>
      <sheetName val="Bj U24"/>
      <sheetName val="Plaster"/>
      <sheetName val="Siar"/>
      <sheetName val="RkAp Alat"/>
      <sheetName val="AMP"/>
      <sheetName val="As Fin"/>
      <sheetName val="As Spray"/>
      <sheetName val="Conc Mix"/>
      <sheetName val="Exca"/>
      <sheetName val="Gen Set"/>
      <sheetName val="M Grader"/>
      <sheetName val="W Loader"/>
      <sheetName val="Tandem R"/>
      <sheetName val="TR"/>
      <sheetName val="VBro"/>
      <sheetName val="Con Vb"/>
      <sheetName val="W Tank"/>
      <sheetName val="Tamper"/>
      <sheetName val="RKAP 2016"/>
      <sheetName val="Terbayar Smstr 1"/>
      <sheetName val="Sum-Pipe"/>
      <sheetName val="EQP-COST"/>
      <sheetName val="T-str)"/>
      <sheetName val="T-CS"/>
      <sheetName val="C-CS"/>
      <sheetName val="Proc_REK_1"/>
      <sheetName val="갑지"/>
      <sheetName val="TABGAJI"/>
      <sheetName val="DTU"/>
      <sheetName val="maret krng 5 mnt &amp; lapor"/>
      <sheetName val="maret krng 5 mnt"/>
      <sheetName val="maret 5 menit"/>
      <sheetName val="april krng 5 mnt &amp; lapor"/>
      <sheetName val="april krng 5 mnt"/>
      <sheetName val="april 5 menit"/>
      <sheetName val="mei krng 5 mnt &amp; Lapor"/>
      <sheetName val="mei krng 5 mnt"/>
      <sheetName val="mei 5 menit"/>
      <sheetName val="juni krng 5 menit &amp; lapor"/>
      <sheetName val="juni krng 5 menit"/>
      <sheetName val="juni 5 menit"/>
      <sheetName val="juli krng 5 menit &amp; lapor"/>
      <sheetName val="juli krng 5 menit"/>
      <sheetName val="juli 5 menit"/>
      <sheetName val="agst krng 5 menit &amp;lapor"/>
      <sheetName val="agst krng 5 menit"/>
      <sheetName val="agst 5 menit"/>
      <sheetName val="september krng 5 mnt &amp; lapor "/>
      <sheetName val="september krng 5 mnt"/>
      <sheetName val="sept 5 menit"/>
      <sheetName val="oktober krng 5 mnt &amp; lapor"/>
      <sheetName val="oktober krng 5 mnt"/>
      <sheetName val="okt 5 menit"/>
      <sheetName val="Nopember krg 5 mnt &amp; lapor"/>
      <sheetName val="Nopember krg 5 mnt"/>
      <sheetName val="Nov 5 menit"/>
      <sheetName val="Desember krg 5 mnt &amp; Lapor"/>
      <sheetName val="Desember krg 5 mnt"/>
      <sheetName val="REKAP 2010"/>
      <sheetName val="REKAP DALAM 5 MENIT"/>
      <sheetName val="REKAP KURANG 5 MNT"/>
      <sheetName val="TOTAL REKAPAN"/>
      <sheetName val="25-26 September"/>
      <sheetName val="_______00"/>
      <sheetName val="_______01"/>
      <sheetName val="_______02"/>
      <sheetName val="_______03"/>
      <sheetName val="_______04"/>
      <sheetName val="_______05"/>
      <sheetName val="_______06"/>
      <sheetName val="_______07"/>
      <sheetName val="_x0000__x0000__x0000__x0000__x0"/>
      <sheetName val="ttings_Administrator_Desktop_DA"/>
      <sheetName val="_Documents and Settings_DELL_My"/>
      <sheetName val="_Documents and Settings_ketu"/>
      <sheetName val="Real Rayon VI-01"/>
      <sheetName val="Real Rayon VI-03"/>
      <sheetName val="Real Rayon PRR"/>
      <sheetName val="Rekhar VI-01"/>
      <sheetName val="Rekhar VI-03"/>
      <sheetName val="Target PRR"/>
      <sheetName val="REKAP WILAYAH VI-01"/>
      <sheetName val="REKAP WILAYAH VI-03"/>
      <sheetName val="REKAP WILAYAH PRR"/>
      <sheetName val="AREA KE WILAYAH VI-01"/>
      <sheetName val="AREA KE WILAYAH VI-03"/>
      <sheetName val="AREA KE WILAYAH PRR"/>
      <sheetName val="Rayon Ke Area VI-01"/>
      <sheetName val="Rayon Ke Area VI-03"/>
      <sheetName val="Rayon ke Area PRR"/>
      <sheetName val="LKAI (rinci)"/>
      <sheetName val="APDG"/>
      <sheetName val="ABKT"/>
      <sheetName val="ASLK"/>
      <sheetName val="APYK"/>
      <sheetName val="APDS"/>
      <sheetName val="TRANS-A"/>
      <sheetName val="TRANS-C2"/>
      <sheetName val="TRANS-C3"/>
      <sheetName val="TRANS-C4"/>
      <sheetName val="TEL"/>
      <sheetName val="FORM-B ( Uai Per BL ) (1)"/>
      <sheetName val="FORM-B ( Uai Per BL ) (2)"/>
      <sheetName val="REKAP-MEI"/>
      <sheetName val="⼅킴`଀　ମ_x0000_ᰳ蠀ᰫ관킱쁠壢耄䢿਀_x0002_＀_xffff_ヿ଱ꠀᰳ耀ଘ਀_x0002_"/>
      <sheetName val="TRNS_C1"/>
      <sheetName val="⼅킴`଀　ମ?ᰳ蠀ᰫ관킱쁠壢耄䢿਀_x0002_＀_xffff_ヿ଱ꠀᰳ耀ଘ਀_x0002_"/>
      <sheetName val="FORM-B_(_Uai_Per_BL_)_(1)"/>
      <sheetName val="FORM-B_(_Uai_Per_BL_)_(2)"/>
      <sheetName val="⼅킴`଀　ମ"/>
      <sheetName val="⼅킴`଀　ମ_ᰳ蠀ᰫ관킱쁠壢耄䢿਀_x0002_＀_xffff_ヿ଱ꠀᰳ耀ଘ਀_x0002_"/>
      <sheetName val="石炭性状"/>
      <sheetName val="12CGOU"/>
      <sheetName val="ME-KDS"/>
      <sheetName val="ME-BANTL"/>
      <sheetName val="ME-BTNG"/>
      <sheetName val="M-PEG"/>
      <sheetName val="⼅킴`଀　ମ_x005f_x0000_ᰳ蠀ᰫ관킱쁠壢耄䢿਀_x005f_x0002_＀"/>
      <sheetName val="⼅킴`଀　ମ?ᰳ蠀ᰫ관킱쁠壢耄䢿਀_x005f_x0002_＀_xffff"/>
      <sheetName val="⼅킴`଀　ମ_ᰳ蠀ᰫ관킱쁠壢耄䢿਀_x005f_x0002_＀_xffff"/>
      <sheetName val="Wil-2"/>
      <sheetName val="tabel-JHT"/>
      <sheetName val="Rekap Kinerja"/>
      <sheetName val="Target Produksi"/>
      <sheetName val="REKAP PROD"/>
      <sheetName val="⼅킴`଀　ମ_x0000_ᰳ蠀ᰫ관킱쁠壢耄䢿਀_x0002_＀"/>
      <sheetName val="⼅킴`଀　ମ_ᰳ蠀ᰫ관킱쁠壢耄䢿਀_x0002_＀_xffff"/>
      <sheetName val="Reference"/>
      <sheetName val="Location"/>
      <sheetName val="UAI-2000"/>
      <sheetName val="FORM A1_A2  Gambir"/>
      <sheetName val="FORM A1_A2  Kebayoran"/>
      <sheetName val="FORM A1_A2  Kramatjati"/>
      <sheetName val="FORM A1_A2  Tangerang"/>
      <sheetName val="Trunking"/>
      <sheetName val="FORM A1_A2 KD"/>
      <sheetName val="TID1_Old"/>
      <sheetName val="GI_old"/>
      <sheetName val="MASTER GBR"/>
      <sheetName val="MASTER KBY"/>
      <sheetName val="MASTER TGR"/>
      <sheetName val="MASTER KRJ"/>
      <sheetName val="Basket 6"/>
      <sheetName val="Fungsi TU"/>
      <sheetName val="PENYEKAT"/>
      <sheetName val="Rekap LKAI"/>
      <sheetName val="LKAI (PRK)"/>
      <sheetName val="JTM-JTR-Trafo +Rp"/>
      <sheetName val="Fisik Distribusi"/>
      <sheetName val="RINCIAN LKAI "/>
      <sheetName val="Lamp SKAI 2017"/>
      <sheetName val="REKAP SCORE"/>
      <sheetName val="LKAI NON"/>
      <sheetName val="LKAI BASKET"/>
      <sheetName val="REKAP SCORE (Mentawai)"/>
      <sheetName val="LKAI AWAL"/>
      <sheetName val="LKAI Bulanan"/>
      <sheetName val="Rekap LKAI (Mentawai)"/>
      <sheetName val="AKB"/>
      <sheetName val="AKB (2)"/>
      <sheetName val="LKAI (Mentawai)"/>
      <sheetName val="LKAI"/>
      <sheetName val="J-Proc 2013"/>
      <sheetName val="FORM 1.2 Niaga"/>
      <sheetName val="JTM-JTR-Trafo"/>
      <sheetName val="Renc. 2013"/>
      <sheetName val="Rincian Renc. 2013"/>
      <sheetName val="REKAP KW SUMBAR"/>
      <sheetName val="FORM 1.2 KW SUMBAR"/>
      <sheetName val="BASKET-1 KW SUMBAR"/>
      <sheetName val="BASKET-2 KW SUMBAR"/>
      <sheetName val="BASKET-3 KW SUMBAR"/>
      <sheetName val="BASKET-4 KW SUMBAR"/>
      <sheetName val="BASKET-5 KW SUMBAR"/>
      <sheetName val="REKAP CBKT"/>
      <sheetName val="FORM 1.2 CBKT"/>
      <sheetName val="BASKET-1 CBKT"/>
      <sheetName val="BASKET-2 CBKT"/>
      <sheetName val="BASKET-3 CBKT"/>
      <sheetName val="BASKET-4 CBKT"/>
      <sheetName val="BASKET-5 CBKT"/>
      <sheetName val="REKAP CSLK"/>
      <sheetName val="FORM 1.2 CSLK"/>
      <sheetName val="BASKET-1 CSLK"/>
      <sheetName val="BASKET-2 CSLK"/>
      <sheetName val="BASKET-3 CSLK"/>
      <sheetName val="BASKET-4 CSLK"/>
      <sheetName val="BASKET-5 CSLK"/>
      <sheetName val="REKAP CPYK"/>
      <sheetName val="FORM 1.2 CPYK"/>
      <sheetName val="BASKET-1 CPYK"/>
      <sheetName val="BASKET-2 CPYK"/>
      <sheetName val="BASKET-3 CPYK"/>
      <sheetName val="BASKET-4 CPYK"/>
      <sheetName val="BASKET-5 CPYK"/>
      <sheetName val="FORM A3 NnRtn "/>
      <sheetName val="divI"/>
      <sheetName val="divII"/>
      <sheetName val="WS PPN 08"/>
      <sheetName val="Tnm"/>
      <sheetName val="PKS"/>
      <sheetName val="LK (%)"/>
      <sheetName val="Kap"/>
      <sheetName val="BTK"/>
      <sheetName val="Standar-a"/>
      <sheetName val="Standar-b"/>
      <sheetName val="Standar-c"/>
      <sheetName val="Past"/>
      <sheetName val="Prod- Inti"/>
      <sheetName val="Prod- Plasma"/>
      <sheetName val="PKS-1"/>
      <sheetName val="JSiar"/>
      <sheetName val="R-Jalan"/>
      <sheetName val="R-Inap"/>
      <sheetName val="DLL"/>
      <sheetName val="AP (2)"/>
      <sheetName val="Stand-Prod"/>
      <sheetName val="Inv-Fac"/>
      <sheetName val="Fac-House"/>
      <sheetName val="BII"/>
      <sheetName val="Inv-Fac (2)"/>
      <sheetName val="Work Sheet"/>
      <sheetName val="Konsol TPSFood"/>
      <sheetName val="TPSFood"/>
      <sheetName val="PMI"/>
      <sheetName val="Konsol BRI"/>
      <sheetName val="BRI"/>
      <sheetName val="ASJ"/>
      <sheetName val="MJAP"/>
      <sheetName val="TPsum"/>
      <sheetName val="Konsol DP"/>
      <sheetName val="DuP"/>
      <sheetName val="IBU"/>
      <sheetName val="SIMULASI - TAX"/>
      <sheetName val="TBTPS"/>
      <sheetName val="TBPMI"/>
      <sheetName val="Hutang Bank versi Bapepam"/>
      <sheetName val="BIAYA BUNGA BANK BAPEPAM VS INT"/>
      <sheetName val="Biaya Bunga versi sumini"/>
      <sheetName val="Compare Bank Loan"/>
      <sheetName val="Aturan Bapepam"/>
      <sheetName val="PK Mandiri-TPS"/>
      <sheetName val="PK Mandiri - BRI"/>
      <sheetName val="Subsidiaries"/>
      <sheetName val="Subsidiaries-Indo"/>
      <sheetName val="Dec 2009"/>
      <sheetName val="AJE Merge Dec 2009"/>
      <sheetName val="Eliminasi Dec 2009"/>
      <sheetName val="%Related"/>
      <sheetName val="Investasi NMP"/>
      <sheetName val="OH"/>
      <sheetName val="ADJ AHM"/>
      <sheetName val="Elim Journal"/>
      <sheetName val="Elim Entry"/>
      <sheetName val="Jurnal Saham"/>
      <sheetName val="Tax AIM"/>
      <sheetName val="Tax TAR"/>
      <sheetName val="TAX HO"/>
      <sheetName val="TAX KCP"/>
      <sheetName val="TAX STG"/>
      <sheetName val="BGT"/>
      <sheetName val="Hotel &amp; Shima"/>
      <sheetName val="AIM &amp; TAR"/>
      <sheetName val="OH &amp; LEISURE"/>
      <sheetName val="Market"/>
      <sheetName val="Template"/>
      <sheetName val="WorkSheet.Consolidated"/>
      <sheetName val="EJE"/>
      <sheetName val="Segment"/>
      <sheetName val="Consolidated"/>
      <sheetName val="Elim combine"/>
      <sheetName val="Elim konsol"/>
      <sheetName val="ARAP Elim"/>
      <sheetName val="WP"/>
      <sheetName val="elim_PKP"/>
      <sheetName val="PKP alone"/>
      <sheetName val="ADJ_PKP"/>
      <sheetName val="PKM"/>
      <sheetName val="ADJ_PKM"/>
      <sheetName val="KEP"/>
      <sheetName val="MEM"/>
      <sheetName val="BAM"/>
      <sheetName val="POM"/>
      <sheetName val="LAM"/>
      <sheetName val="RIM"/>
      <sheetName val="SEM"/>
      <sheetName val="THM"/>
      <sheetName val="PAM"/>
      <sheetName val="CIM"/>
      <sheetName val="PEM"/>
      <sheetName val="BLM"/>
      <sheetName val="PLM"/>
      <sheetName val="PUR"/>
      <sheetName val="KEM"/>
      <sheetName val="elim_KEM"/>
      <sheetName val="KEM Alone"/>
      <sheetName val="ADJ_KEM"/>
      <sheetName val="GSM"/>
      <sheetName val="elim_GSM"/>
      <sheetName val="GSM Alone"/>
      <sheetName val="ADJ_GSM"/>
      <sheetName val="WWP"/>
      <sheetName val="elim_WWP"/>
      <sheetName val="WWP alone"/>
      <sheetName val="SAR"/>
      <sheetName val="ADJ_SAR"/>
      <sheetName val="MSG"/>
      <sheetName val="elim_MSG"/>
      <sheetName val="MSG Alone"/>
      <sheetName val="ADJ_MSG"/>
      <sheetName val="SMM"/>
      <sheetName val="elim_SMM"/>
      <sheetName val="SMM Alone"/>
      <sheetName val="ADJ_SMM"/>
      <sheetName val="AJE AS"/>
      <sheetName val="ws-mcg"/>
      <sheetName val="aje-mcg"/>
      <sheetName val="ADJ_JMB"/>
      <sheetName val="CMG"/>
      <sheetName val="ADJ_CMG"/>
      <sheetName val="Wilayah Tengah"/>
      <sheetName val="Wilayah Timur"/>
      <sheetName val="Wilayah Barat"/>
      <sheetName val="Luar Negeri"/>
      <sheetName val="WP CF"/>
      <sheetName val="RJE &amp; AJE"/>
      <sheetName val="CF-PBC"/>
      <sheetName val="ARK II"/>
      <sheetName val="CF-PBC rev"/>
      <sheetName val="4.Restatement"/>
      <sheetName val="Investasi J. Pendek"/>
      <sheetName val="PiutangRetensi"/>
      <sheetName val="piutang pemegang saham"/>
      <sheetName val="Tagihan Bruto"/>
      <sheetName val="Uang Muka"/>
      <sheetName val="Investasi KSO"/>
      <sheetName val="Aset Lain2"/>
      <sheetName val="Hutang Bank J. Pendek"/>
      <sheetName val="HUtang Bruto"/>
      <sheetName val="Uang Muka Kontrak jk pndk"/>
      <sheetName val="Kewajiban J Pendek Lainnya"/>
      <sheetName val="Uang muka jk pnjng"/>
      <sheetName val="Hutang Obligasi"/>
      <sheetName val="Saldo Laba"/>
      <sheetName val="Pendapatan Usaha"/>
      <sheetName val="Beban Kontrak"/>
      <sheetName val="Bag Laba KSO"/>
      <sheetName val="Biaya pinjaman"/>
      <sheetName val="Laba Per Saham"/>
      <sheetName val="aktiva segmen09"/>
      <sheetName val="aktiva segmen08"/>
      <sheetName val="Segmen-full"/>
      <sheetName val="Segm Usaha 09"/>
      <sheetName val="Foreign Exc"/>
      <sheetName val="Wilayah Kerja"/>
      <sheetName val="JO Agreement"/>
      <sheetName val="Contrac Summary"/>
      <sheetName val="Reklasifikasi akun"/>
      <sheetName val="Dec 2008"/>
      <sheetName val="AJE Merge Dec 2008"/>
      <sheetName val="Eliminasi Dec 2008"/>
      <sheetName val="eks LK"/>
      <sheetName val="FA LLD"/>
      <sheetName val="FA SHC"/>
      <sheetName val="FA Dec 08"/>
      <sheetName val="SHC"/>
      <sheetName val="AD"/>
      <sheetName val="WP detail"/>
      <sheetName val="Penggolongan biaya"/>
      <sheetName val="KSK"/>
      <sheetName val="Employee Benefits"/>
      <sheetName val="CD"/>
      <sheetName val="Beban Langsung"/>
      <sheetName val="Beban Penjualan"/>
      <sheetName val="Beban Administrasi"/>
      <sheetName val="GLassetliab"/>
      <sheetName val="GLP&amp;L"/>
      <sheetName val="Lead AR ( C )"/>
      <sheetName val="C-2.2"/>
      <sheetName val="C-3.1"/>
      <sheetName val="C-3.2"/>
      <sheetName val="Lead AR 2005"/>
      <sheetName val="Question to Joyce"/>
      <sheetName val="Question to Joyce 2"/>
      <sheetName val="PLmulti"/>
      <sheetName val="TB2005"/>
      <sheetName val="TB2004"/>
      <sheetName val="TB2006"/>
      <sheetName val="GLasset"/>
      <sheetName val="GLliabilities"/>
      <sheetName val="GLPL"/>
      <sheetName val="AR USD"/>
      <sheetName val="AR IDR"/>
      <sheetName val="AP USD"/>
      <sheetName val="AP IDR"/>
      <sheetName val="data request"/>
      <sheetName val="30-1"/>
      <sheetName val="30-1.2"/>
      <sheetName val="30-2"/>
      <sheetName val="40-1.1"/>
      <sheetName val="40-2.1"/>
      <sheetName val="02"/>
      <sheetName val="rl hapus 04"/>
      <sheetName val="kep 316 02"/>
      <sheetName val="10 Memo"/>
      <sheetName val="10 Lead"/>
      <sheetName val="10.1 Sales per customer"/>
      <sheetName val="Local per product"/>
      <sheetName val="10.2 Sales per product "/>
      <sheetName val="10.3 Cut-off test"/>
      <sheetName val="10.4 Sales Reasonable Test"/>
      <sheetName val="export per product"/>
      <sheetName val="export original"/>
      <sheetName val="local original"/>
      <sheetName val="10.5 Sales with Daily Kurs"/>
      <sheetName val="10.6 Sales Local"/>
      <sheetName val="10.7 Sales Export"/>
      <sheetName val="Kurs $ 2005"/>
      <sheetName val="V Memo"/>
      <sheetName val="V Lead"/>
      <sheetName val="V.1 Move"/>
      <sheetName val="V.2 Addition"/>
      <sheetName val="Addition-PBC"/>
      <sheetName val="Disposal-PBC"/>
      <sheetName val="V.1.2 Hardware"/>
      <sheetName val="V.1.3 Software"/>
      <sheetName val="V.1.1 CDS"/>
      <sheetName val="V.1.4 Furnt"/>
      <sheetName val="V.1.5 OffEq"/>
      <sheetName val="V.1.6 Leasehold"/>
      <sheetName val="V.1.7 Vehicle"/>
      <sheetName val="V.1.8 DRS"/>
      <sheetName val="V1.9 CIP"/>
      <sheetName val="PBC1"/>
      <sheetName val="1505-99"/>
      <sheetName val="1505-02"/>
      <sheetName val="CIP-Capco-1505-03"/>
      <sheetName val="1505-03 "/>
      <sheetName val="kki"/>
      <sheetName val="fin pro wartel"/>
      <sheetName val="fin pro warnet"/>
      <sheetName val="fin pro wartel+"/>
      <sheetName val="fin pro warnet+"/>
      <sheetName val="fin pro centers"/>
      <sheetName val="WARNET +"/>
      <sheetName val="WARNET"/>
      <sheetName val="WARTEL +"/>
      <sheetName val="WARTEL"/>
      <sheetName val="Pwr Point"/>
      <sheetName val="USD 31_12_5-ori"/>
      <sheetName val="Table 1"/>
      <sheetName val="Table 2"/>
      <sheetName val="Table 3"/>
      <sheetName val="Table 4"/>
      <sheetName val="Table 5"/>
      <sheetName val="oret2an"/>
      <sheetName val="railing"/>
      <sheetName val="anal-1-4"/>
      <sheetName val="anal-5"/>
      <sheetName val="anal-6"/>
      <sheetName val="mapp"/>
      <sheetName val="opow"/>
      <sheetName val="anal-1"/>
      <sheetName val="oret"/>
      <sheetName val="RKP-DKH"/>
      <sheetName val="DKH-BP07"/>
      <sheetName val="RKP-DKH-UPRT"/>
      <sheetName val="DKH-BP07-UPRT"/>
      <sheetName val="DKH-BP07C"/>
      <sheetName val="ANAL-2"/>
      <sheetName val="DAKON"/>
      <sheetName val="ap-12a"/>
      <sheetName val="ap-12b"/>
      <sheetName val="ap-12c"/>
      <sheetName val="RKPANAL"/>
      <sheetName val="TANYA"/>
      <sheetName val="BREAKSTRUKTUR"/>
      <sheetName val="ANALBETON"/>
      <sheetName val="s-curve BP05 (7)"/>
      <sheetName val="s-curve BP05 (6)"/>
      <sheetName val="s-curve BP05 (5)"/>
      <sheetName val="s-curve BP05A"/>
      <sheetName val="s-curve BP05A (yg dipakai)"/>
      <sheetName val="Alat BP05A"/>
      <sheetName val="Ranking %"/>
      <sheetName val="rkp-map"/>
      <sheetName val="map-jo-koreksi"/>
      <sheetName val="map-jo"/>
      <sheetName val="sepakat"/>
      <sheetName val="rkp2"/>
      <sheetName val="LAIN"/>
      <sheetName val="ANTEK-1"/>
      <sheetName val="ANTEK-2"/>
      <sheetName val="ANTEK3"/>
      <sheetName val="RKP-DB"/>
      <sheetName val="ANAL-MPU"/>
      <sheetName val="RAB-EIB40"/>
      <sheetName val="RAB-EIB39"/>
      <sheetName val="RAB-EIB38"/>
      <sheetName val="RAB-EIB37"/>
      <sheetName val="ANLS-40"/>
      <sheetName val="ANLS-39"/>
      <sheetName val="ANLS-38"/>
      <sheetName val="ANLS-37"/>
      <sheetName val="HS-DASAR"/>
      <sheetName val="RKP-BOQ"/>
      <sheetName val="DAFT-MPU"/>
      <sheetName val="LAMP-6a"/>
      <sheetName val="LAMP-8"/>
      <sheetName val="LAMP-13"/>
      <sheetName val="ANAL-TEKNIK"/>
      <sheetName val="PROD-ALAT"/>
      <sheetName val="PROD-ALAT2"/>
      <sheetName val="REKAPALAT"/>
      <sheetName val="SKDL-ALAT"/>
      <sheetName val="DFTR-ALAT"/>
      <sheetName val="RKP-ANAL"/>
      <sheetName val="SKDL"/>
      <sheetName val="basic"/>
      <sheetName val="data-2"/>
      <sheetName val="RECORD"/>
      <sheetName val="anal-mob"/>
      <sheetName val="produk"/>
      <sheetName val="div7-1"/>
      <sheetName val="div7-2"/>
      <sheetName val="dt-1"/>
      <sheetName val="dt-2"/>
      <sheetName val="dt-3"/>
      <sheetName val="dt-5"/>
      <sheetName val="RAB-HUSEIN"/>
      <sheetName val="APP-12"/>
      <sheetName val="APP-12b"/>
      <sheetName val="APP-12c"/>
      <sheetName val="GANTI"/>
      <sheetName val="coba"/>
      <sheetName val="JO"/>
      <sheetName val="Kuant&amp;Harga"/>
      <sheetName val="Har Sat"/>
      <sheetName val="lamp2"/>
      <sheetName val="lamp3a"/>
      <sheetName val="lamp4ae"/>
      <sheetName val="Lamp5"/>
      <sheetName val="LAMP7"/>
      <sheetName val="CV Teknik"/>
      <sheetName val="Struk Org Proy"/>
      <sheetName val="DafPerson"/>
      <sheetName val="604"/>
      <sheetName val="605"/>
      <sheetName val="606"/>
      <sheetName val="H-SAT"/>
      <sheetName val="610.04"/>
      <sheetName val="610.05"/>
      <sheetName val="610.06"/>
      <sheetName val="610.07A"/>
      <sheetName val="610.08"/>
      <sheetName val="Angkut material"/>
      <sheetName val="Rupa2"/>
      <sheetName val="SPJ"/>
      <sheetName val="Galian Biasa"/>
      <sheetName val="Galian batu"/>
      <sheetName val="Urugan biasa"/>
      <sheetName val="stripping"/>
      <sheetName val="Urugan pilihan"/>
      <sheetName val="Trans Agg"/>
      <sheetName val="Hotmix 4 cm"/>
      <sheetName val="Hotmix 5 cm"/>
      <sheetName val="Hotmix 6 cm"/>
      <sheetName val="ANA-ALAT"/>
      <sheetName val="DBoard"/>
      <sheetName val="BD_Alat"/>
      <sheetName val="An_Alat"/>
      <sheetName val="EFGH"/>
      <sheetName val="610.07B"/>
      <sheetName val="LAB"/>
      <sheetName val="An Teknis"/>
      <sheetName val="Detour"/>
      <sheetName val="Rambu"/>
      <sheetName val="Major"/>
      <sheetName val="Rupa22"/>
      <sheetName val="Bank2"/>
      <sheetName val="Rekap Volume"/>
      <sheetName val="2ktr"/>
      <sheetName val="4ktr"/>
      <sheetName val="5ktr"/>
      <sheetName val="6ktr"/>
      <sheetName val="7ktr"/>
      <sheetName val="2B"/>
      <sheetName val="5B"/>
      <sheetName val="7B"/>
      <sheetName val="2C"/>
      <sheetName val="4C"/>
      <sheetName val="5C"/>
      <sheetName val="6C"/>
      <sheetName val="7C"/>
      <sheetName val="PriceList"/>
      <sheetName val="AnaBahan"/>
      <sheetName val="DEDI"/>
      <sheetName val="TDR"/>
      <sheetName val="REKAP-MAP"/>
      <sheetName val="PKT-III-1"/>
      <sheetName val="RKP-JEMB"/>
      <sheetName val="RAB-JEMB"/>
      <sheetName val="ANAL_bab_1"/>
      <sheetName val="UM31_jln"/>
      <sheetName val="ANAL_jln"/>
      <sheetName val="UM31_jembt"/>
      <sheetName val="ARJE"/>
      <sheetName val="C-lead"/>
      <sheetName val="E-lead"/>
      <sheetName val="F.1-lead"/>
      <sheetName val="F.2-lead"/>
      <sheetName val="G.1-lead"/>
      <sheetName val="N.1-lead"/>
      <sheetName val="N.2-lead"/>
      <sheetName val="O-lead"/>
      <sheetName val="O.1"/>
      <sheetName val="O.3"/>
      <sheetName val="P-lead"/>
      <sheetName val="U.1-lead"/>
      <sheetName val="U.2-lead"/>
      <sheetName val="U.3.1-lead"/>
      <sheetName val="U.3.2-lead"/>
      <sheetName val="U.4-lead"/>
      <sheetName val="ANAL_jembt"/>
      <sheetName val="HS-1"/>
      <sheetName val="HS-2"/>
      <sheetName val="JMLAT31"/>
      <sheetName val="JMLAT32"/>
      <sheetName val="ANSTRUK"/>
      <sheetName val="UM32"/>
      <sheetName val="HPJI"/>
      <sheetName val="610 06"/>
      <sheetName val="PKT-III-2"/>
      <sheetName val="HS.1"/>
      <sheetName val="AN-BAB1"/>
      <sheetName val="AN-BAB2-8"/>
      <sheetName val="Addenda"/>
      <sheetName val="DIV-7"/>
      <sheetName val="Div- Addenda"/>
      <sheetName val="DT-4"/>
      <sheetName val="DT-6"/>
      <sheetName val="Analisa pek"/>
      <sheetName val="bilangan"/>
      <sheetName val="srt"/>
      <sheetName val="H Sat"/>
      <sheetName val="lamp11"/>
      <sheetName val="JO2"/>
      <sheetName val="srtpnwran"/>
      <sheetName val="lamp 1-schd"/>
      <sheetName val="lamp 2-analisa"/>
      <sheetName val="antek div-7"/>
      <sheetName val="antek div-3"/>
      <sheetName val="antek div-5"/>
      <sheetName val="antek div-6"/>
      <sheetName val="antek div-7a"/>
      <sheetName val="lamp3ab"/>
      <sheetName val="lamp6a"/>
      <sheetName val="lamp6b"/>
      <sheetName val="lamp9"/>
      <sheetName val="lamp10"/>
      <sheetName val="Lamp13"/>
      <sheetName val="Anal-LumpSum"/>
      <sheetName val="DASHB"/>
      <sheetName val="anal-mos"/>
      <sheetName val="anal-beton"/>
      <sheetName val="anal-bahu"/>
      <sheetName val="anal-drainase,tanah&amp;ps batu"/>
      <sheetName val="anal-aspal"/>
      <sheetName val="REKAP-HS"/>
      <sheetName val="Konf-Crush"/>
      <sheetName val="Lamp-Pen"/>
      <sheetName val="Harga bt. pecah"/>
      <sheetName val="harga-alat"/>
      <sheetName val="bt. quary"/>
      <sheetName val="Lamp 8"/>
      <sheetName val="prod-alat1"/>
      <sheetName val="koef-beton"/>
      <sheetName val="koef-base"/>
      <sheetName val="koef Pas.batu"/>
      <sheetName val="Kof-tanah"/>
      <sheetName val="koef-aspalt"/>
      <sheetName val="K-div7"/>
      <sheetName val="K-div6"/>
      <sheetName val="DFT-SUB"/>
      <sheetName val="K-div3"/>
      <sheetName val="T-Panc"/>
      <sheetName val="K-Div5"/>
      <sheetName val="DASH BOARD"/>
      <sheetName val="Data-Masukan"/>
      <sheetName val="H.Quary"/>
      <sheetName val="on site"/>
      <sheetName val="DAF-ALAT"/>
      <sheetName val="610.4"/>
      <sheetName val="610.5"/>
      <sheetName val="610.6"/>
      <sheetName val="610.7&amp;8"/>
      <sheetName val="Sch-Ind"/>
      <sheetName val="Rkp OE"/>
      <sheetName val="BQ OE"/>
      <sheetName val="Tbl"/>
      <sheetName val="DB-4%"/>
      <sheetName val="DB-2%"/>
      <sheetName val="PRY 01-10 (2)"/>
      <sheetName val="RKP-4 (2)"/>
      <sheetName val="AAP"/>
      <sheetName val="RKP-1"/>
      <sheetName val="RKP-2"/>
      <sheetName val="RKP-3"/>
      <sheetName val="RKP-4"/>
      <sheetName val="PRY 01-3"/>
      <sheetName val="PRY 01-5"/>
      <sheetName val="PRY 01-6 + Beb Div &amp; Pry"/>
      <sheetName val="PRY 01-7"/>
      <sheetName val="PRY 01-8"/>
      <sheetName val="PRY 01-9"/>
      <sheetName val="PRY 01-10"/>
      <sheetName val="PRY 01-11"/>
      <sheetName val="pembanding idc"/>
      <sheetName val="Analisa BAU"/>
      <sheetName val="H-Dsr-Srly"/>
      <sheetName val="BKPU"/>
      <sheetName val="Rkp Panjang"/>
      <sheetName val="Rkp Tj Prk"/>
      <sheetName val="BQ Tj Prk"/>
      <sheetName val="BQ Panjang"/>
      <sheetName val="Eval. Pancang"/>
      <sheetName val="Vol. Besi"/>
      <sheetName val="Besi.Sheet Pile"/>
      <sheetName val="List Mat&amp;Sub"/>
      <sheetName val="Eval. Pancang-RTndr"/>
      <sheetName val="Tp. Baja&amp;Fender Panjang"/>
      <sheetName val="Tp. Baja&amp;Fender"/>
      <sheetName val="Pmbsian"/>
      <sheetName val="K-300"/>
      <sheetName val="K-350-K-400"/>
      <sheetName val="organisasi"/>
      <sheetName val="Scurve"/>
      <sheetName val="Proggres"/>
      <sheetName val="Cash-Flow"/>
      <sheetName val="Struktur org."/>
      <sheetName val="An-Real-Panjang"/>
      <sheetName val="ANAL-TEK"/>
      <sheetName val="KAP.ALAT"/>
      <sheetName val="Sub-kont"/>
      <sheetName val="AnaTek"/>
      <sheetName val="ProdukAlat"/>
      <sheetName val="AnaStandard"/>
      <sheetName val="HargaSubKon"/>
      <sheetName val="DaftarVolume"/>
      <sheetName val="RencanaProfit"/>
      <sheetName val="Sch9"/>
      <sheetName val="AnaSch1"/>
      <sheetName val="AnaSch2"/>
      <sheetName val="AnaSch3"/>
      <sheetName val="AnaSch4"/>
      <sheetName val="Sch5"/>
      <sheetName val="AnaSch5"/>
      <sheetName val="Sch6"/>
      <sheetName val="AnaSch6"/>
      <sheetName val="Sch7"/>
      <sheetName val="AnaSch7"/>
      <sheetName val="Sch8"/>
      <sheetName val="AnaSch8"/>
      <sheetName val="Coefficient"/>
      <sheetName val="WBSA-Round"/>
      <sheetName val="WBSL-Round"/>
      <sheetName val="WPL-Round"/>
      <sheetName val="CIT-Audit"/>
      <sheetName val="Corp Tax 2009"/>
      <sheetName val="FA Fiskal 2009"/>
      <sheetName val="FA Fiskal 2008"/>
      <sheetName val="Piutang Hubungan Istimewa"/>
      <sheetName val="HTI &amp; FA"/>
      <sheetName val="Hutang jangka Pjg&amp;Pdk"/>
      <sheetName val="Penghasilan-Beban Bunga"/>
      <sheetName val="Matrl"/>
      <sheetName val="Pa(r)je 2005"/>
      <sheetName val="elim area I"/>
      <sheetName val="elim areas"/>
      <sheetName val="Dec 2005 "/>
      <sheetName val="Fiscal-computation"/>
      <sheetName val="Tax Effect"/>
      <sheetName val="Lap. Keuangan"/>
      <sheetName val="BPT"/>
      <sheetName val="TAIWI"/>
      <sheetName val="Wiranusa"/>
      <sheetName val="Gire"/>
      <sheetName val="Glue di persediaan"/>
      <sheetName val="Elim jual log dan glue"/>
      <sheetName val="Rincian labarugi Subsd"/>
      <sheetName val="Pajak Parent"/>
      <sheetName val="Sum tax Compt"/>
      <sheetName val="AMORTIZATION"/>
      <sheetName val="Amor Goodwill"/>
      <sheetName val="Dec 2003"/>
      <sheetName val="Fnc-Highlight"/>
      <sheetName val="Dec 2004"/>
      <sheetName val="WBS-A"/>
      <sheetName val="WBS-L"/>
      <sheetName val="PTD"/>
      <sheetName val="H-1"/>
      <sheetName val="H-2-2"/>
      <sheetName val="H-3"/>
      <sheetName val="H-3-1"/>
      <sheetName val="K-3"/>
      <sheetName val="K-4"/>
      <sheetName val="K-5"/>
      <sheetName val="GG-1"/>
      <sheetName val="GG-2"/>
      <sheetName val="GG-3"/>
      <sheetName val="II-2"/>
      <sheetName val="Fiscal Diff"/>
      <sheetName val="Analitical Procedure"/>
      <sheetName val="E-1-2"/>
      <sheetName val="D-3"/>
      <sheetName val="D-4"/>
      <sheetName val="C-1-2"/>
      <sheetName val="C-2-1"/>
      <sheetName val="C-2-1-1"/>
      <sheetName val="C-2-1-2"/>
      <sheetName val="C-2-2"/>
      <sheetName val="C-2-3"/>
      <sheetName val="A2-1"/>
      <sheetName val="A2-2"/>
      <sheetName val="A2-3"/>
      <sheetName val="A2-4"/>
      <sheetName val="A2-5"/>
      <sheetName val="A2-6"/>
      <sheetName val="A2-7"/>
      <sheetName val="A2-8"/>
      <sheetName val="L-1"/>
      <sheetName val="L-2"/>
      <sheetName val="L-3"/>
      <sheetName val="4(2)"/>
      <sheetName val="A-3-1"/>
      <sheetName val="A-5"/>
      <sheetName val="C-1-3"/>
      <sheetName val="D-1-1"/>
      <sheetName val="D-1-1-1"/>
      <sheetName val="G-1-1"/>
      <sheetName val="G-1-1-1"/>
      <sheetName val="G-1-1-2"/>
      <sheetName val="G-1-1-3"/>
      <sheetName val="G-1-1-4"/>
      <sheetName val="G-1-1-5"/>
      <sheetName val="PPh 22-Import"/>
      <sheetName val="PPh 22-Import-Detail"/>
      <sheetName val="Rekon"/>
      <sheetName val="Fr GL"/>
      <sheetName val="Fr SPT Masa"/>
      <sheetName val="G-2-1"/>
      <sheetName val="J-1-1"/>
      <sheetName val="J-2"/>
      <sheetName val="J-2-1"/>
      <sheetName val="J-3"/>
      <sheetName val="J-3-1"/>
      <sheetName val="J-4"/>
      <sheetName val="J-4-1"/>
      <sheetName val="J-5"/>
      <sheetName val="J-5-1"/>
      <sheetName val="J-6"/>
      <sheetName val="J-6-1"/>
      <sheetName val="J-7"/>
      <sheetName val="J-7-1"/>
      <sheetName val="J-8"/>
      <sheetName val="J-8-1"/>
      <sheetName val="FA Mvmt Summary"/>
      <sheetName val="List FA"/>
      <sheetName val="WBS-B"/>
      <sheetName val="HH-1"/>
      <sheetName val="HH2"/>
      <sheetName val="HH-3"/>
      <sheetName val="spt-21"/>
      <sheetName val="H-1-1"/>
      <sheetName val="DD-2"/>
      <sheetName val="DD-3"/>
      <sheetName val="DD-4"/>
      <sheetName val="MIS"/>
      <sheetName val="E-5-1"/>
      <sheetName val="E-5-3"/>
      <sheetName val="E-5-4"/>
      <sheetName val="E-2-1"/>
      <sheetName val="E-2-1-1"/>
      <sheetName val="E-2-1-2"/>
      <sheetName val="E-2-2"/>
      <sheetName val="E-2-3"/>
      <sheetName val="E-2-3-1"/>
      <sheetName val="A-2-2"/>
      <sheetName val="A-2-3"/>
      <sheetName val="A-2-4"/>
      <sheetName val="A-2-5"/>
      <sheetName val="B-2"/>
      <sheetName val="L-2 "/>
      <sheetName val="AnalyticaL Oct'04"/>
      <sheetName val="F5"/>
      <sheetName val="PPN-combined"/>
      <sheetName val="PPN Maluku"/>
      <sheetName val="PPN Ambon"/>
      <sheetName val="UV"/>
      <sheetName val="Z"/>
      <sheetName val="Rekap PPH21"/>
      <sheetName val="Rekap PPH23"/>
      <sheetName val="Rekap Prep.Tax-22"/>
      <sheetName val="Rekap PPh25"/>
      <sheetName val="Pricing test"/>
      <sheetName val="Predictive Test-Insurance"/>
      <sheetName val="Profit anal"/>
      <sheetName val="C-10"/>
      <sheetName val="NRV-1"/>
      <sheetName val="NRV-2"/>
      <sheetName val="N-10"/>
      <sheetName val="N-11"/>
      <sheetName val="N-12"/>
      <sheetName val="N-20"/>
      <sheetName val="CC-24"/>
      <sheetName val="CC-50"/>
      <sheetName val="汽配车间扩建"/>
      <sheetName val="锅炉"/>
      <sheetName val="喷漆房"/>
      <sheetName val="C-6-ss"/>
      <sheetName val="C_6_ss"/>
      <sheetName val="P for DD- interim"/>
      <sheetName val="Interco - interim"/>
      <sheetName val="Finals"/>
      <sheetName val="P for DD (2)"/>
      <sheetName val="P for DD_ interim"/>
      <sheetName val="F-4(04-entry)"/>
      <sheetName val="TB-gl"/>
      <sheetName val="审定表"/>
      <sheetName val="其它应收款调整事项"/>
      <sheetName val="12月单位往来"/>
      <sheetName val="个人往来12月帐龄"/>
      <sheetName val="其他应收帐款底稿"/>
      <sheetName val="6月帐龄"/>
      <sheetName val="12月函证"/>
      <sheetName val="6月单位往来_"/>
      <sheetName val="应收帐款调整事项"/>
      <sheetName val="调整后帐龄及明细表"/>
      <sheetName val="坏帐准备"/>
      <sheetName val="帐龄分析调整"/>
      <sheetName val="串户调整分录"/>
      <sheetName val="预收帐款调整事项"/>
      <sheetName val="99年补做收入明细"/>
      <sheetName val="应收帐款贷方"/>
      <sheetName val="预收帐款"/>
      <sheetName val="帐龄及明细表"/>
      <sheetName val="3年以上帐龄明细表"/>
      <sheetName val="应收帐款贷方明细"/>
      <sheetName val="2000年补做收入"/>
      <sheetName val="银行存款余额验证表"/>
      <sheetName val="FF_1"/>
      <sheetName val="RM02-1~7"/>
      <sheetName val="RM02-1"/>
      <sheetName val="RM02-2"/>
      <sheetName val="RM02-3"/>
      <sheetName val="RM02-4"/>
      <sheetName val="RM02-5"/>
      <sheetName val="RM02-6"/>
      <sheetName val="RM02-7"/>
      <sheetName val="02-1~7材料库"/>
      <sheetName val="02-1~7铸件库"/>
      <sheetName val="02-1~7割草机材料"/>
      <sheetName val="02-1~7自制半成品割草机"/>
      <sheetName val="02-1~7自制半成品富豪"/>
      <sheetName val="RM02-8~12"/>
      <sheetName val="RM02-8"/>
      <sheetName val="RM02-9"/>
      <sheetName val="RM02-10"/>
      <sheetName val="RM02-11"/>
      <sheetName val="RM02-12"/>
      <sheetName val="02-8~12铸造主材明细"/>
      <sheetName val="02-8~12加工主材明细"/>
      <sheetName val="02-8~12铸造辅材"/>
      <sheetName val="02-8~12加工辅材"/>
      <sheetName val="02-8~12铸造修理材料"/>
      <sheetName val="02-8~12加工修理材料"/>
      <sheetName val="02-8~12包装材料"/>
      <sheetName val="02-8~12割草机材料"/>
      <sheetName val="02-8~12包装物"/>
      <sheetName val="02-8~12铸造低值易耗品"/>
      <sheetName val="02-8~12加工低值易耗品"/>
      <sheetName val="02-8~12自制半成品割草"/>
      <sheetName val="房屋"/>
      <sheetName val="C-7(RM)"/>
      <sheetName val="C-8(FG)"/>
      <sheetName val="Interco _ interim"/>
      <sheetName val="现金盘点"/>
      <sheetName val="现金清点表"/>
      <sheetName val="科目余额表"/>
      <sheetName val="应收帐款"/>
      <sheetName val="其他应收帐款"/>
      <sheetName val="预付帐款"/>
      <sheetName val="索引表"/>
      <sheetName val="报表附注"/>
      <sheetName val="收入验证"/>
      <sheetName val="函证清单"/>
      <sheetName val="银行存款余额明细表"/>
      <sheetName val="银行未达帐验证表"/>
      <sheetName val="存货明细"/>
      <sheetName val="存货盘点表"/>
      <sheetName val="固定资产盘点表"/>
      <sheetName val="存货计价抽查表"/>
      <sheetName val="固定资产及累计折旧"/>
      <sheetName val="固定资产变动情况明细表"/>
      <sheetName val="固定资产变动损益明细"/>
      <sheetName val="短期借款明细表"/>
      <sheetName val="长期借款明细表"/>
      <sheetName val="工资明细表"/>
      <sheetName val="工资附加计算明细表"/>
      <sheetName val="增值税销项税金及附加计算表"/>
      <sheetName val="销值收入成本明细汇总"/>
      <sheetName val="销售收入明细及分析"/>
      <sheetName val="生产成本明细核对表"/>
      <sheetName val="生产成本及销售成本倒轧表"/>
      <sheetName val="制造费用明细汇总表"/>
      <sheetName val="制造费用变动分析表"/>
      <sheetName val="管理费用明细汇总表"/>
      <sheetName val="管理费用变动分析表"/>
      <sheetName val="营业费用明细汇总表"/>
      <sheetName val="营业费用变动分析表"/>
      <sheetName val="财务费用明细汇总表"/>
      <sheetName val="财务费用变动分析表"/>
      <sheetName val="Content"/>
      <sheetName val="CONT"/>
      <sheetName val="MFA"/>
      <sheetName val="AFA"/>
      <sheetName val="CA95 "/>
      <sheetName val="DFA95"/>
      <sheetName val="FORMC"/>
      <sheetName val="BSI"/>
      <sheetName val="108"/>
      <sheetName val="RA COST"/>
      <sheetName val="EXCHANGE "/>
      <sheetName val="com00"/>
      <sheetName val="P&amp;L Lead"/>
      <sheetName val="Attach"/>
      <sheetName val="AP110"/>
      <sheetName val="AP110 "/>
      <sheetName val="B-20"/>
      <sheetName val="C-40"/>
      <sheetName val="BB-20"/>
      <sheetName val="FF "/>
      <sheetName val="FF-2 (1)"/>
      <sheetName val="FF-2 (2)"/>
      <sheetName val="Hypo"/>
      <sheetName val="AP110 sup"/>
      <sheetName val="AP110sup"/>
      <sheetName val="BB-10"/>
      <sheetName val="FF-2 (3)"/>
      <sheetName val="KK-1"/>
      <sheetName val="MM-10"/>
      <sheetName val="NN-1"/>
      <sheetName val="Ramblings"/>
      <sheetName val="Amemo"/>
      <sheetName val="LS "/>
      <sheetName val="A22G"/>
      <sheetName val="A23"/>
      <sheetName val="A23-client"/>
      <sheetName val="A30"/>
      <sheetName val="A52"/>
      <sheetName val="A52-client"/>
      <sheetName val="A53"/>
      <sheetName val="A53-Client"/>
      <sheetName val="A59"/>
      <sheetName val="A81G"/>
      <sheetName val="Cmemo"/>
      <sheetName val="Fmemo"/>
      <sheetName val="F8"/>
      <sheetName val="F9"/>
      <sheetName val="F10"/>
      <sheetName val="F11"/>
      <sheetName val="FF1.1"/>
      <sheetName val="FF1.2"/>
      <sheetName val="FF1.3"/>
      <sheetName val="FF1.4"/>
      <sheetName val="FF1.5"/>
      <sheetName val="I2.1"/>
      <sheetName val="I3.1"/>
      <sheetName val="I3.2"/>
      <sheetName val="K102"/>
      <sheetName val="Kmemo"/>
      <sheetName val="Smemo"/>
      <sheetName val="U2memo1"/>
      <sheetName val="U2memo2"/>
      <sheetName val="U5.1"/>
      <sheetName val="U6"/>
      <sheetName val="U7,1"/>
      <sheetName val="U7.2"/>
      <sheetName val="U7.3"/>
      <sheetName val="U8"/>
      <sheetName val="U10"/>
      <sheetName val="U11"/>
      <sheetName val="E3x"/>
      <sheetName val="E4x"/>
      <sheetName val="E5x"/>
      <sheetName val="F4x"/>
      <sheetName val="G2x"/>
      <sheetName val="G3x"/>
      <sheetName val="N3x"/>
      <sheetName val="N4x"/>
      <sheetName val="U2x"/>
      <sheetName val="U3.2x"/>
      <sheetName val="U5.1x"/>
      <sheetName val="U6x"/>
      <sheetName val="Kxx"/>
      <sheetName val="余额表"/>
      <sheetName val="Sales listing"/>
      <sheetName val="制造费用"/>
      <sheetName val="生产成本"/>
      <sheetName val="应收票据"/>
      <sheetName val="RM"/>
      <sheetName val="产成品"/>
      <sheetName val="Kx"/>
      <sheetName val="存货"/>
      <sheetName val="Nx"/>
      <sheetName val="Nxx"/>
      <sheetName val="集团医院资产表"/>
      <sheetName val="集团医院利润表"/>
      <sheetName val="集团医院分录"/>
      <sheetName val="筹建处资产表"/>
      <sheetName val="筹建处利润表"/>
      <sheetName val="筹建处分录"/>
      <sheetName val="大香港资产表"/>
      <sheetName val="大香港利润表"/>
      <sheetName val="大香港分录"/>
      <sheetName val="老孙家食品资产表"/>
      <sheetName val="老孙家食品利润表"/>
      <sheetName val="老孙家食品分录"/>
      <sheetName val="GeneralSummary"/>
      <sheetName val="lm4"/>
      <sheetName val="Difference Cons"/>
      <sheetName val="sort by vessel &amp; port"/>
      <sheetName val="bunker"/>
      <sheetName val="perhitungan charter rate"/>
      <sheetName val="daftar kapal"/>
      <sheetName val="agust"/>
      <sheetName val="Compressed"/>
      <sheetName val="Depre"/>
      <sheetName val="Alocation"/>
      <sheetName val="CC BAM"/>
      <sheetName val="GL Account"/>
      <sheetName val="USER MANUAL"/>
      <sheetName val="smk_rspj"/>
      <sheetName val="smk_rspb"/>
      <sheetName val="smk_rspc"/>
      <sheetName val="smk_AKPER"/>
      <sheetName val="SMK_RSPbm"/>
      <sheetName val="Journal Set - AJE"/>
      <sheetName val="Table1"/>
      <sheetName val="LR Satelit"/>
      <sheetName val="PAU Korporat"/>
      <sheetName val="PAU Dropping-Sweeping"/>
      <sheetName val="Sumber Pendanaan"/>
      <sheetName val="Investasi 2008-2013"/>
      <sheetName val="Penyusutan 2009-2013"/>
      <sheetName val="Investasi 2009-2013 (Update)"/>
      <sheetName val="Rinci Pendapatan 2009-2013"/>
      <sheetName val="Ikhtisar LR 2009-2013"/>
      <sheetName val="Neraca 2009-2013"/>
      <sheetName val="Arus Kas 2009-2013"/>
      <sheetName val="Biaya April 05"/>
      <sheetName val="Rinci Pend (01 A)"/>
      <sheetName val="Rinci Pendapatan 2007 PT (01 C)"/>
      <sheetName val="KPI 05-07"/>
      <sheetName val="master-R L Des 09"/>
      <sheetName val="master-R L Peb 2010"/>
      <sheetName val="RINCIAN RL-2 (Master)"/>
      <sheetName val="master-R L RKAP 10 oke"/>
      <sheetName val="Rinci Pendapatan"/>
      <sheetName val="Labarugi Jenis Biaya"/>
      <sheetName val="master-gaji 2010 Oke"/>
      <sheetName val="Analisa Own Use"/>
      <sheetName val="Analisa Pend. Obat &amp; Alkes"/>
      <sheetName val="Neraca 2010"/>
      <sheetName val="Arus Kas (03 A)"/>
      <sheetName val="Target Laba"/>
      <sheetName val="Grafik Trend Laba"/>
      <sheetName val="Trend Laba Rugi"/>
      <sheetName val="Labarugi Pertamina Oke (01 B)"/>
      <sheetName val="L-R Pertamedika (01 B - 1)"/>
      <sheetName val="Kontrak (01 C - 1)"/>
      <sheetName val="Material (01 C - 2)"/>
      <sheetName val="Sundries (01 C - 3)"/>
      <sheetName val="Lainnya (01 C - 4)"/>
      <sheetName val="PAU RSPP Th 2008"/>
      <sheetName val="Investasi 09 "/>
      <sheetName val="Form Investasi 09 (Komisaris)"/>
      <sheetName val="Penilaian KPI Operasional"/>
      <sheetName val="KPI (Rumus)"/>
      <sheetName val="KPI (08)"/>
      <sheetName val="KPI Th 2009"/>
      <sheetName val="KPI 08 (Nop)"/>
      <sheetName val="KPI 2010"/>
      <sheetName val="KPI 10 (Jan)"/>
      <sheetName val="KPI 10 (Peb)"/>
      <sheetName val="KPI RSPC Peb 2010"/>
      <sheetName val="Breakdown KPI RSPC Th 2010"/>
      <sheetName val="KPI RSPC"/>
      <sheetName val="KPI RSPC Th 2010 (2)"/>
      <sheetName val="Grafik BOR Total"/>
      <sheetName val="Grafik BOR Total 1"/>
      <sheetName val="Grafik BOR Super VIP1"/>
      <sheetName val="Grafik BOR VIP"/>
      <sheetName val="Grafik BOR Kelas 1"/>
      <sheetName val="Grafik BOR Kelas 2"/>
      <sheetName val="Grafik BOR Kelas 3"/>
      <sheetName val="Grafik BOR Kamar Bayi"/>
      <sheetName val="Grafik BOR ICU"/>
      <sheetName val="Grafik Kunj HD"/>
      <sheetName val="Grafik HD Eselon Kunj Th 2007"/>
      <sheetName val="Grafik HD Eselon Kunj Th 2008"/>
      <sheetName val="Grafik HD Eselon Kunj Th 2009"/>
      <sheetName val="Grafik HD Eselon Kunj Rata2"/>
      <sheetName val="Grafik HD Eselon Pop Th 2007"/>
      <sheetName val="Grafik HD Eselon Pop Th 2008"/>
      <sheetName val="Grafik HD Eselon Pop Th 2009"/>
      <sheetName val="Grafik HD Eselon Pop Rata2"/>
      <sheetName val="Grafik AvLOS"/>
      <sheetName val="Grafik BTO"/>
      <sheetName val="Grafik TOI"/>
      <sheetName val="Grafik Jml TT 05-07"/>
      <sheetName val="Grafik Komposisi TT 05-07"/>
      <sheetName val="Grafik BOR 05-07"/>
      <sheetName val="Grafik AvLOS 05-07"/>
      <sheetName val="Grafik BTO 05-07"/>
      <sheetName val="Grafik TOI 05-07"/>
      <sheetName val="Grafik Kunj. HD 05-07"/>
      <sheetName val="Grafik Kunj. RJ P3 05-07"/>
      <sheetName val="Grafik Kunj. RI P3 05-07"/>
      <sheetName val="Grafik Komposisi Laba Rugi"/>
      <sheetName val="BOR 2007"/>
      <sheetName val="BOR 07"/>
      <sheetName val="BOR 2008"/>
      <sheetName val="BOR 2009"/>
      <sheetName val="Master Kunj &amp; Biaya"/>
      <sheetName val="Master HD"/>
      <sheetName val="daf isi"/>
      <sheetName val="lr_KAP"/>
      <sheetName val="Catatan umum"/>
      <sheetName val="WS Konsol"/>
      <sheetName val="BS_KORP"/>
      <sheetName val="lap keu ratio sistematis"/>
      <sheetName val="Piutang Hutang Istimewa"/>
      <sheetName val="Hutang Usaha Detail"/>
      <sheetName val="Kapitasi"/>
      <sheetName val="TOP_SALES"/>
      <sheetName val="Ratio Ringkas"/>
      <sheetName val="KPI BTP"/>
      <sheetName val="BExRepositorySheet"/>
      <sheetName val="BS - Monetary"/>
      <sheetName val="BS - Non Monetary - LC"/>
      <sheetName val="BS - Equity - TC"/>
      <sheetName val="BS - Non Monetary - TC"/>
      <sheetName val="P&amp;L - TC"/>
      <sheetName val="P&amp;L - lc"/>
      <sheetName val="Bank Liability"/>
      <sheetName val="Deposit on Call"/>
      <sheetName val="Interest Expense"/>
      <sheetName val="AR_Billed - 3rd Party"/>
      <sheetName val="Billed - Related Party"/>
      <sheetName val="UnBilled - 3rd Party"/>
      <sheetName val="Unbilled - Related Party"/>
      <sheetName val="AP_Billed - 3rd Party "/>
      <sheetName val="AR_Other - 3rd Party"/>
      <sheetName val="3rd Party - Other"/>
      <sheetName val="Piutang Usaha Pihak III"/>
      <sheetName val="Unbilled"/>
      <sheetName val="Sheet Korporat"/>
      <sheetName val="P.L"/>
      <sheetName val="How to Guide"/>
      <sheetName val="Summary (3)"/>
      <sheetName val="BS "/>
      <sheetName val="BS  (2)"/>
      <sheetName val="BS Equity Item"/>
      <sheetName val="P&amp;L (2)"/>
      <sheetName val="PL-Original"/>
      <sheetName val="BS-Original"/>
      <sheetName val="PEND RSPC"/>
      <sheetName val="WSPIUTANG"/>
      <sheetName val="WSHUTANG"/>
      <sheetName val="Periode Laporan"/>
      <sheetName val="MASTER ARUSKAS"/>
      <sheetName val="ARUSKASS"/>
      <sheetName val="3al-Balance"/>
      <sheetName val="master-gaji"/>
      <sheetName val="master-neraca"/>
      <sheetName val="master-R L   2"/>
      <sheetName val="master-R L'09"/>
      <sheetName val="BOD"/>
      <sheetName val="KPI-RSPC"/>
      <sheetName val="penjelasan _old new"/>
      <sheetName val="SO-PIUTANG'09"/>
      <sheetName val="GAJI'09"/>
      <sheetName val="Labarugi 2010"/>
      <sheetName val="Neraca TH2009"/>
      <sheetName val="Labarugi TH2009"/>
      <sheetName val="KEY IN"/>
      <sheetName val="Lamp 5 (1of3)"/>
      <sheetName val="Lamp-3"/>
      <sheetName val="FAI1"/>
      <sheetName val="FAI2"/>
      <sheetName val="FAI2L"/>
      <sheetName val="FAI4"/>
      <sheetName val="FAI5"/>
      <sheetName val="Sensiv"/>
      <sheetName val="Risk"/>
      <sheetName val="arun"/>
      <sheetName val="dis_opexp_detail"/>
      <sheetName val="F.01"/>
      <sheetName val="PL MKT"/>
      <sheetName val="PL OPR"/>
      <sheetName val=" PL TOTAL"/>
      <sheetName val="MainMenu"/>
      <sheetName val="CompData"/>
      <sheetName val="EmpData"/>
      <sheetName val="SalJanJun"/>
      <sheetName val="SalJul"/>
      <sheetName val="SalAug"/>
      <sheetName val="SalSep"/>
      <sheetName val="SalOct"/>
      <sheetName val="SalNov"/>
      <sheetName val="SalDec"/>
      <sheetName val="Buy"/>
      <sheetName val="DATA DARI SAP 4.6"/>
      <sheetName val="pivot all"/>
      <sheetName val="KOREKSI JURNAL BEGINING BALANCE"/>
      <sheetName val="pivot up 5"/>
      <sheetName val="A2100005"/>
      <sheetName val="BA DES 08"/>
      <sheetName val="HR Desember 2009"/>
      <sheetName val="Pen Ner"/>
      <sheetName val="Ak Inv"/>
      <sheetName val="Kas &amp; Bank"/>
      <sheetName val="Mutasi Aktiva"/>
      <sheetName val="By. Tanaman"/>
      <sheetName val="IS(RINGKAS)"/>
      <sheetName val="DETAIL BS"/>
      <sheetName val="DETAIL IS"/>
      <sheetName val="DETAIL ACTIVITY"/>
      <sheetName val="JOURNAL UMUM"/>
      <sheetName val="GL Okt"/>
      <sheetName val="Kas Kebun"/>
      <sheetName val="Kas Perwakilan"/>
      <sheetName val="Uang Muka HO"/>
      <sheetName val="Voucher Pengeluaran Bank"/>
      <sheetName val="Voucher Penerimaan Bank"/>
      <sheetName val="Voucher Penerimaan Kas"/>
      <sheetName val="Voucher Pengeluaran Kas"/>
      <sheetName val="Jurnal Memorial"/>
      <sheetName val="Laru"/>
      <sheetName val="TB_GAB"/>
      <sheetName val="TB_SAP"/>
      <sheetName val="CADSED"/>
      <sheetName val="AGING1"/>
      <sheetName val="PJKINI"/>
      <sheetName val="BUSAHA"/>
      <sheetName val="AnHPP"/>
      <sheetName val="4D"/>
      <sheetName val="4E"/>
      <sheetName val="6J"/>
      <sheetName val="10D"/>
      <sheetName val="10I"/>
      <sheetName val="AJE_SelKurs"/>
      <sheetName val="AJECOSTSAP"/>
      <sheetName val="AJEACTCOST"/>
      <sheetName val="Rek_PAU"/>
      <sheetName val="SelKurs"/>
      <sheetName val="BPlain"/>
      <sheetName val="BBOld"/>
      <sheetName val="BJold"/>
      <sheetName val="U2_2"/>
      <sheetName val="SALE FFI 2003"/>
      <sheetName val="SALE FFI 2003 (2)"/>
      <sheetName val="SALE FFI 2003 (3)"/>
      <sheetName val="WBS 1_MBI Consol"/>
      <sheetName val="For reporting"/>
      <sheetName val="Notes for reporting"/>
      <sheetName val="WPL Fiskal_MBI Consol"/>
      <sheetName val="WBS 2_MBI Consol"/>
      <sheetName val="WPL_MBI Consol"/>
      <sheetName val="Jurnal consol_Dec 2007"/>
      <sheetName val="OPEX_MBI Consol"/>
      <sheetName val="Detail for report"/>
      <sheetName val="Cash Flow Direct_MBI"/>
      <sheetName val="Cash Flow Direct_report_MBI"/>
      <sheetName val="retirement benefit"/>
      <sheetName val="des_06"/>
      <sheetName val="9E1_3"/>
      <sheetName val="Aging AR FRP"/>
      <sheetName val="Expense clasiffication-FRP"/>
      <sheetName val="Insurance-FRP"/>
      <sheetName val="Accrued-FRP"/>
      <sheetName val="Mngmnt Fee-FRP"/>
      <sheetName val="PM (Dec 31, 2006)"/>
      <sheetName val="A3.1"/>
      <sheetName val="A3.2"/>
      <sheetName val="A3.3"/>
      <sheetName val="C-5"/>
      <sheetName val="C-5.1"/>
      <sheetName val="C-5.2"/>
      <sheetName val="E-2.1 Aging-Summary"/>
      <sheetName val="REPORT 2"/>
      <sheetName val="REPORT 3"/>
      <sheetName val="OFF"/>
      <sheetName val="2009 Allocation"/>
      <sheetName val="Commitment"/>
      <sheetName val="1973"/>
      <sheetName val="1981"/>
      <sheetName val="Badak IV"/>
      <sheetName val="MCGC"/>
      <sheetName val="Badak III"/>
      <sheetName val="Badak VI"/>
      <sheetName val="Badak V"/>
      <sheetName val="Korea II"/>
      <sheetName val="Vessel Utilization"/>
      <sheetName val="balance 2011"/>
      <sheetName val="Production"/>
      <sheetName val="73 CCF"/>
      <sheetName val="73 DQT-MG-EQ"/>
      <sheetName val="81 CCF"/>
      <sheetName val="B IV"/>
      <sheetName val="B IV CCF"/>
      <sheetName val="MCGC CCF"/>
      <sheetName val="B VI"/>
      <sheetName val="B VI CCF"/>
      <sheetName val="B V"/>
      <sheetName val="B V CCF"/>
      <sheetName val="K II"/>
      <sheetName val="K II CCF"/>
      <sheetName val="CCF EP DP"/>
      <sheetName val="AAAAA"/>
      <sheetName val="EXIST"/>
      <sheetName val="REP"/>
      <sheetName val="REOP"/>
      <sheetName val="STIM"/>
      <sheetName val="KUPL"/>
      <sheetName val="BOR"/>
      <sheetName val="AOB"/>
      <sheetName val="AOT"/>
      <sheetName val="Chart-1"/>
      <sheetName val="Chart-2"/>
      <sheetName val="eakTG"/>
      <sheetName val="EFFI"/>
      <sheetName val="Well Plan 1"/>
      <sheetName val="actual"/>
      <sheetName val="diagram"/>
      <sheetName val="36&quot;"/>
      <sheetName val="26&quot;"/>
      <sheetName val="17 12&quot;"/>
      <sheetName val="12 14&quot;"/>
      <sheetName val="8 12&quot;"/>
      <sheetName val="compl"/>
      <sheetName val="59"/>
      <sheetName val="58"/>
      <sheetName val="37 rev"/>
      <sheetName val="24 rev"/>
      <sheetName val="23 rev (2)"/>
      <sheetName val="23 rev"/>
      <sheetName val="Contents (full)"/>
      <sheetName val="Contents (model only)"/>
      <sheetName val="Sensitivities"/>
      <sheetName val="Postpaid"/>
      <sheetName val="Other revenues"/>
      <sheetName val="FinStats"/>
      <sheetName val="FinStats (Quarterly)"/>
      <sheetName val="FinStats (Semiannual)"/>
      <sheetName val="Mkt Comps"/>
      <sheetName val="Trans Comps"/>
      <sheetName val="Val"/>
      <sheetName val="rekap rkap R2 (Rev-14Des05)"/>
      <sheetName val="rekap rkap R2 (Rev-14Des05) (2)"/>
      <sheetName val="REKAP_ABO_F7(14Des2005)"/>
      <sheetName val="REKAP_ABI_TOTAL(Revisi-14Des05)"/>
      <sheetName val="REKAP_ABI_ASET(Rev-14Des05)"/>
      <sheetName val="ABI_KMJ_NR(14Des2005)"/>
      <sheetName val="ABI_LHD_NR(14Des2005)"/>
      <sheetName val="ABI_PST(Revisi-14Des05)"/>
      <sheetName val="rekapABI2006(ktr pusat)"/>
      <sheetName val="ABI-asset2006 (ktr pst)"/>
      <sheetName val="ABI2006(LHD)"/>
      <sheetName val="ABI-JB-2006 (LHD)"/>
      <sheetName val="PROD-LHD"/>
      <sheetName val="ABI_KMJ(Revisi-14Des2005)"/>
      <sheetName val="ABI-JB-2006 (kmj)"/>
      <sheetName val="PROD-KMJ"/>
      <sheetName val="ABI_SBY(Revisi-14Des2005)"/>
      <sheetName val="ABI-JB-2006 (SBY)"/>
      <sheetName val="PROD-SBY"/>
      <sheetName val="well std 06cw lokasi ubl"/>
      <sheetName val="well std 06cw lokasi lmb"/>
      <sheetName val="well std 06"/>
      <sheetName val="ANGG &gt; 25 M"/>
      <sheetName val="lhd-nr-batal"/>
      <sheetName val="lhd r-batal"/>
      <sheetName val="ubl-lmb(pst r)-batal"/>
      <sheetName val="geoth R-batal"/>
      <sheetName val="ABI-Aset (2)-batal"/>
      <sheetName val="ABI-Aset-batal"/>
      <sheetName val="XXXXXXXXXXXXXXX"/>
      <sheetName val="SURIV_PJD_APKIR"/>
      <sheetName val="Profit Center"/>
      <sheetName val="ABI.2004.SAP-bener"/>
      <sheetName val="MA.PER.CC"/>
      <sheetName val="AUC Class"/>
      <sheetName val="Service Master"/>
      <sheetName val="Primary CE"/>
      <sheetName val="COST CENTER SBS"/>
      <sheetName val="ABI2004"/>
      <sheetName val="level2"/>
      <sheetName val="Form ABI.SAP "/>
      <sheetName val="BTG"/>
      <sheetName val="GNK"/>
      <sheetName val="TLJ"/>
      <sheetName val="SPA"/>
      <sheetName val="EPT"/>
      <sheetName val="EKS"/>
      <sheetName val="Pengembangan"/>
      <sheetName val="TG"/>
      <sheetName val="Jasran"/>
      <sheetName val="Rekap (proyek)"/>
      <sheetName val="Rekap(Usul)"/>
      <sheetName val="Rekap(Real)"/>
      <sheetName val="03 VS 04"/>
      <sheetName val="R-On Going"/>
      <sheetName val="On Going"/>
      <sheetName val="Migas"/>
      <sheetName val="RKAP-5"/>
      <sheetName val="RKAP-7"/>
      <sheetName val="RKAP-8"/>
      <sheetName val="RKAP-9"/>
      <sheetName val="RKAP-10"/>
      <sheetName val="Lifting"/>
      <sheetName val="STRK"/>
      <sheetName val="BAR-BOR"/>
      <sheetName val="BAR-ABO"/>
      <sheetName val="DATA INDUK"/>
      <sheetName val="KURVA"/>
      <sheetName val="FEB06"/>
      <sheetName val="TABULASI - 31.01.2006"/>
      <sheetName val="JANUARI06"/>
      <sheetName val="DESEMBER05"/>
      <sheetName val="JANUARI05"/>
      <sheetName val="GI JANUARI 05"/>
      <sheetName val="Summ"/>
      <sheetName val="Rev"/>
      <sheetName val="Costs"/>
      <sheetName val="Vol P1"/>
      <sheetName val="Vol P1+2"/>
      <sheetName val="MatBal(Ph2)"/>
      <sheetName val="WorkCap"/>
      <sheetName val="Feedstock"/>
      <sheetName val="Capex&amp;Financing"/>
      <sheetName val="Dep"/>
      <sheetName val="Base Vol"/>
      <sheetName val="INT"/>
      <sheetName val="Audited'99"/>
      <sheetName val="Laporan"/>
      <sheetName val="REKAPITULASI REGION SUMATERA"/>
      <sheetName val="PROYEKSI"/>
      <sheetName val="tanpa PHK"/>
      <sheetName val="ALL TANPA PHK"/>
      <sheetName val="cost center (per area)"/>
      <sheetName val="TABULASI all - 31.03.2006"/>
      <sheetName val="proyeksi mppk"/>
      <sheetName val="GAPOK"/>
      <sheetName val="TUNDA"/>
      <sheetName val="BANK TANSFER"/>
      <sheetName val="EXT.BANK TRANSFER"/>
      <sheetName val="usia"/>
      <sheetName val="Panel"/>
      <sheetName val="BasePrice"/>
      <sheetName val="Price&amp;Vol"/>
      <sheetName val="Eco-BC"/>
      <sheetName val="Eco-SA"/>
      <sheetName val="Sim"/>
      <sheetName val="Economic-Balikpapan6"/>
      <sheetName val="CO22"/>
      <sheetName val="CO23"/>
      <sheetName val="CO24"/>
      <sheetName val="CO25"/>
      <sheetName val="QTY_2005-10"/>
      <sheetName val="QTY"/>
      <sheetName val="Premises(Original)"/>
      <sheetName val="Premises"/>
      <sheetName val="Material Balance"/>
      <sheetName val="P&amp;L(ROI)"/>
      <sheetName val="P&amp;L(ROE)"/>
      <sheetName val="Fund Flow(ROI)"/>
      <sheetName val="Fund Flow(ROE)"/>
      <sheetName val="Cash Flow(ROI)"/>
      <sheetName val="Cash Flow(ROE)"/>
      <sheetName val="Balance Sheet(ROI)"/>
      <sheetName val="Balance Sheet(ROE)"/>
      <sheetName val="Capex Breakdown"/>
      <sheetName val="Loading Rate"/>
      <sheetName val=" Capex&amp;Opex Inputs"/>
      <sheetName val="Detailed OPEX by Devon"/>
      <sheetName val="TABULASI"/>
      <sheetName val="FO4-DTL "/>
      <sheetName val="PVT.FO8.DTL"/>
      <sheetName val="FO.8-DTL "/>
      <sheetName val="PVT.FO.11.DTL"/>
      <sheetName val="FO.11-DTL  "/>
      <sheetName val="PVFO4"/>
      <sheetName val="pvfo8cc"/>
      <sheetName val="pvfo8l"/>
      <sheetName val="PVFO11"/>
      <sheetName val="PVFO11CC"/>
      <sheetName val="PVFO8"/>
      <sheetName val="PV LINE FO- 11"/>
      <sheetName val="PV CC FO-11"/>
      <sheetName val="Minyak-mitra"/>
      <sheetName val="1.85 fuel gas"/>
      <sheetName val="3.00 fuel gas"/>
      <sheetName val="FPU with 3.00 fuel"/>
      <sheetName val="Extra"/>
      <sheetName val="Work"/>
      <sheetName val="fohdepr"/>
      <sheetName val="ShareGaji"/>
      <sheetName val="Extra (2)"/>
      <sheetName val="Asli"/>
      <sheetName val="Tanker"/>
      <sheetName val="Tanker (2)"/>
      <sheetName val="dafknas"/>
      <sheetName val="dafknas-2001"/>
      <sheetName val="dafknas-2002"/>
      <sheetName val="dafknas-2002-OKE"/>
      <sheetName val="dafknas-2002-OKE-CETAK"/>
      <sheetName val="dafkasm"/>
      <sheetName val="dafkTING (2)"/>
      <sheetName val="Sew-Tahan"/>
      <sheetName val="REFFERENCE BPS"/>
      <sheetName val="List Cost center"/>
      <sheetName val="Wil2"/>
      <sheetName val="PGK"/>
      <sheetName val="MATERIAL MM 2006"/>
      <sheetName val="Sheet3 (2)"/>
      <sheetName val="call"/>
      <sheetName val="DAFTARCOSTCENTER (2)"/>
      <sheetName val="DAFTARCOSTCENTER"/>
      <sheetName val="Rekapl"/>
      <sheetName val="Laporan C-8"/>
      <sheetName val="Jenis Cargo"/>
      <sheetName val="Port"/>
      <sheetName val="11b"/>
      <sheetName val="11c"/>
      <sheetName val="11d"/>
      <sheetName val="11e"/>
      <sheetName val="11f"/>
      <sheetName val="11g"/>
      <sheetName val="11h"/>
      <sheetName val="fin"/>
      <sheetName val="PL NBBM APRIL 2006"/>
      <sheetName val="000000000000000"/>
      <sheetName val="ABK2004.AWAL.26.08.03"/>
      <sheetName val="ABK04.AWALR + CO.13.01.04"/>
      <sheetName val="ABK.04.AWALR+CO+TAB.RUPS"/>
      <sheetName val="SGT"/>
      <sheetName val="BNY"/>
      <sheetName val="TM"/>
      <sheetName val="ABK.OIL"/>
      <sheetName val="ABK.GAS"/>
      <sheetName val="OIL.BPP"/>
      <sheetName val="OIL.SGT"/>
      <sheetName val="OIL.BNY"/>
      <sheetName val="OIL.TM"/>
      <sheetName val="GAS.BNY"/>
      <sheetName val="CO"/>
      <sheetName val="EPO"/>
      <sheetName val="TA"/>
      <sheetName val="GT"/>
      <sheetName val="ONGOING"/>
      <sheetName val="REKAP.ONGO"/>
      <sheetName val="RKPL21.1"/>
      <sheetName val="Exum"/>
      <sheetName val="BARCHT2002"/>
      <sheetName val="Prod."/>
      <sheetName val="GRP"/>
      <sheetName val="Just.Prod"/>
      <sheetName val="REAL.PROY01"/>
      <sheetName val="ABO.F7&amp;F8"/>
      <sheetName val="Usul 2003"/>
      <sheetName val="BATAS"/>
      <sheetName val="Just.ABI"/>
      <sheetName val="Rev.ABI201"/>
      <sheetName val="Kendala"/>
      <sheetName val="Kur.Dana"/>
      <sheetName val="Kin.Oil"/>
      <sheetName val="Kin.Gas"/>
      <sheetName val="Kin.Migas"/>
      <sheetName val="Comdev"/>
      <sheetName val="Fee"/>
      <sheetName val="ikh-1 (2)"/>
      <sheetName val="ikh-2 (2)"/>
      <sheetName val="ikh-3 (2)"/>
      <sheetName val="ikh-4 (2)"/>
      <sheetName val="2006 (01 Apr)"/>
      <sheetName val="Minyak (3th)"/>
      <sheetName val="Real Myk"/>
      <sheetName val="GRF-Oil"/>
      <sheetName val="Struktur Gas"/>
      <sheetName val="Gas (3th)"/>
      <sheetName val="ABI 06"/>
      <sheetName val="ABI 06 (1)"/>
      <sheetName val="Abi (3th)"/>
      <sheetName val="Singkat ABI"/>
      <sheetName val="Jus ABI"/>
      <sheetName val="Exsum"/>
      <sheetName val="F7-area"/>
      <sheetName val="F7 (3th)"/>
      <sheetName val="Just Abo"/>
      <sheetName val="F8.5-OWN"/>
      <sheetName val="Rugila"/>
      <sheetName val="ikh-1"/>
      <sheetName val="ikh-2"/>
      <sheetName val="ikh-3"/>
      <sheetName val="ikh-4"/>
      <sheetName val="Jas"/>
      <sheetName val="ABI-06"/>
      <sheetName val="REKAP(A)"/>
      <sheetName val="REKAP(A) (2)"/>
      <sheetName val="Rekap (B)"/>
      <sheetName val="Rekap(G)"/>
      <sheetName val="Rekap (F)"/>
      <sheetName val="Rekap(H)"/>
      <sheetName val="Rekap(H) (2)"/>
      <sheetName val="RK SMR"/>
      <sheetName val="REKAP ABO"/>
      <sheetName val="DETAIL ABO "/>
      <sheetName val="REKAP ABI"/>
      <sheetName val="LAP.ABI PEB.07"/>
      <sheetName val="OPT-LIFT"/>
      <sheetName val="Chart5"/>
      <sheetName val="GAOT"/>
      <sheetName val="GAOB"/>
      <sheetName val="GDOH"/>
      <sheetName val="Graf DOH"/>
      <sheetName val="Feecalc"/>
      <sheetName val="Tax&amp;Dep"/>
      <sheetName val="WTI v LPG Price"/>
      <sheetName val="Eco-Conso"/>
      <sheetName val="GLAC"/>
      <sheetName val="JGPC"/>
      <sheetName val="JMGPC"/>
      <sheetName val="JamGPC"/>
      <sheetName val="YGPC"/>
      <sheetName val="EconomicsVer2.1"/>
      <sheetName val="OWN PTM"/>
      <sheetName val="MITRA"/>
      <sheetName val="DOH"/>
      <sheetName val="DOH+MITRA"/>
      <sheetName val="DOH+MOTRA+JUAL"/>
      <sheetName val="Chart4"/>
      <sheetName val="Chart4 (2)"/>
      <sheetName val="30A"/>
      <sheetName val="27A"/>
      <sheetName val="29A"/>
      <sheetName val="BLANK2"/>
      <sheetName val="BLANK3"/>
      <sheetName val="BLANK4"/>
      <sheetName val="IKHTISAR"/>
      <sheetName val="ABO(03-03-2004)"/>
      <sheetName val="FORM_02"/>
      <sheetName val="FORM_04"/>
      <sheetName val="LAMP_FORM_04"/>
      <sheetName val="FORM 6"/>
      <sheetName val="FORM_08"/>
      <sheetName val="GRAF_PEK (2)"/>
      <sheetName val="GRAF_PEK"/>
      <sheetName val="GRAF_A2B"/>
      <sheetName val="GRAF_ANGG SISA"/>
      <sheetName val="GRAF_ANG"/>
      <sheetName val="GRAF_AFKIR"/>
      <sheetName val="ABI_ABO-rev"/>
      <sheetName val="sas-tar 4-8"/>
      <sheetName val="seismik NV-DOH"/>
      <sheetName val="bor eks-upside"/>
      <sheetName val="cad"/>
      <sheetName val="bor DOH"/>
      <sheetName val="minyak hulu"/>
      <sheetName val="gas hulu"/>
      <sheetName val="prog bang us"/>
      <sheetName val="7D395J"/>
      <sheetName val="BARCHAT"/>
      <sheetName val="R-1.1"/>
      <sheetName val="R-1.2"/>
      <sheetName val="R-1 Own"/>
      <sheetName val="R-1.1 Own"/>
      <sheetName val="R-1.2 Own"/>
      <sheetName val="R-1 Mitra"/>
      <sheetName val="R-1.1 Mitra"/>
      <sheetName val="R-1.2 Mitra"/>
      <sheetName val="EXECUTIVE SMRY"/>
      <sheetName val="R-3"/>
      <sheetName val="R-3 OWN"/>
      <sheetName val="R-3 MITRA"/>
      <sheetName val="R-4"/>
      <sheetName val="R-4.1"/>
      <sheetName val="R-4.2"/>
      <sheetName val="R-4ATT"/>
      <sheetName val="PvtFR4811"/>
      <sheetName val="R-8"/>
      <sheetName val="R-8ATT"/>
      <sheetName val="R-11"/>
      <sheetName val="R-11ATT"/>
      <sheetName val="R-14.0"/>
      <sheetName val="HRM 3"/>
      <sheetName val="R-14.0 OWN"/>
      <sheetName val="R-14.0 MITRA"/>
      <sheetName val="R-14.1"/>
      <sheetName val="R-14.2"/>
      <sheetName val="R-15"/>
      <sheetName val="R-16.1"/>
      <sheetName val="R-16.2"/>
      <sheetName val="R-16.1 Own"/>
      <sheetName val="R-16.1 Mitra"/>
      <sheetName val="R-16.2 Own"/>
      <sheetName val="R-16.2 Mitra"/>
      <sheetName val="R-16.1ATT-1"/>
      <sheetName val="R-16.1ATT-2"/>
      <sheetName val="R-16.1ATT-3"/>
      <sheetName val="R-16.2ATT-1"/>
      <sheetName val="R-17"/>
      <sheetName val="Check List OPEX"/>
      <sheetName val="MAPP CCDA"/>
      <sheetName val="MAP GL"/>
      <sheetName val="MAPCCALL"/>
      <sheetName val="QUERY FQR"/>
      <sheetName val="NON CAPITAL"/>
      <sheetName val="MAP LOK INTANG"/>
      <sheetName val="SMR BOR"/>
      <sheetName val="DIRECT AREA"/>
      <sheetName val="REGKP8COMMARPR"/>
      <sheetName val="SUKOWATI"/>
      <sheetName val="MITRA TACJOB"/>
      <sheetName val="out"/>
      <sheetName val="KPEP11"/>
      <sheetName val="MAPP ABI"/>
      <sheetName val="REVENUE "/>
      <sheetName val="KK AREA"/>
      <sheetName val="LIFITNG"/>
      <sheetName val="EKSPOR"/>
      <sheetName val="SOLVENT"/>
      <sheetName val="GAS KONSUMEN"/>
      <sheetName val="GAS KILANG"/>
      <sheetName val="LKS VS FQR"/>
      <sheetName val="COST STRCTR"/>
      <sheetName val="Cargo"/>
      <sheetName val="Own-Ships"/>
      <sheetName val="Salaries"/>
      <sheetName val="WSC8SAP"/>
      <sheetName val="CC List"/>
      <sheetName val="Cost Element"/>
      <sheetName val="Ref-Fuel"/>
      <sheetName val="PL 2003"/>
      <sheetName val="MM "/>
      <sheetName val="MatBal"/>
      <sheetName val="dt-pdn"/>
      <sheetName val="dt-pkk"/>
      <sheetName val="dt-kp"/>
      <sheetName val="RKPL"/>
      <sheetName val="PL-Kons"/>
      <sheetName val="Pd1"/>
      <sheetName val="BBM-dn"/>
      <sheetName val="Jual-NBBM"/>
      <sheetName val="F8-Pkp"/>
      <sheetName val="Biaya-P"/>
      <sheetName val="Biaya-PN"/>
      <sheetName val="Biaya-Pkp"/>
      <sheetName val="Susut"/>
      <sheetName val="Hapus"/>
      <sheetName val="P-Minyak"/>
      <sheetName val="am43"/>
      <sheetName val="Imporcrude"/>
      <sheetName val="ImportProd"/>
      <sheetName val="lm-gas1"/>
      <sheetName val="bk1-p7"/>
      <sheetName val="Pers"/>
      <sheetName val="Gas1"/>
      <sheetName val="lm-18.3"/>
      <sheetName val="Ex1"/>
      <sheetName val="am42"/>
      <sheetName val="am44"/>
      <sheetName val="am45"/>
      <sheetName val="am46"/>
      <sheetName val="am47"/>
      <sheetName val="am48"/>
      <sheetName val="bk3-6"/>
      <sheetName val="bk3-7"/>
      <sheetName val="bk3-8"/>
      <sheetName val="bk3-9"/>
      <sheetName val="Distribusi1"/>
      <sheetName val="Ang-laut1"/>
      <sheetName val="alt-2"/>
      <sheetName val="alt-3"/>
      <sheetName val="kode cargo"/>
      <sheetName val="STD_LT"/>
      <sheetName val="process"/>
      <sheetName val="PRESENTASI"/>
      <sheetName val="trend_chart"/>
      <sheetName val="FORMB2"/>
      <sheetName val="OnshoreFab(B3)"/>
      <sheetName val="Fabr det"/>
      <sheetName val="post-mod(B4)(1)"/>
      <sheetName val="Post mdl"/>
      <sheetName val="post-mod(2)"/>
      <sheetName val="Mod inst(B5)"/>
      <sheetName val="ModInst.det"/>
      <sheetName val="Insur. det"/>
      <sheetName val="Proc-det"/>
      <sheetName val="PMT"/>
      <sheetName val="Pl&amp;Eqp"/>
      <sheetName val="Qualif."/>
      <sheetName val="ER-Batam20N0v~1Dec"/>
      <sheetName val="ER-Batam4Dec~15Dec"/>
      <sheetName val="ER-Batam17Jan~26Jan"/>
      <sheetName val="ER-Batam31Jan~9Feb"/>
      <sheetName val="ER-Batam19Feb~23Feb"/>
      <sheetName val="Control Test Documentation"/>
      <sheetName val="Detailed Control Testing (1)"/>
      <sheetName val="Drop down"/>
      <sheetName val="Detailed Control Testing (2)"/>
      <sheetName val="Revenue Testing"/>
      <sheetName val="Menu Master"/>
      <sheetName val="Targeted Testing Master"/>
      <sheetName val="Targeted Testing-Trade"/>
      <sheetName val="Non-Statistical Sampling Master"/>
      <sheetName val="Non-Statistical Sampling-Trade"/>
      <sheetName val="Suppl Non-Stat Sample Master"/>
      <sheetName val="Two Step Revenue Testing Master"/>
      <sheetName val="Accept Reject Master"/>
      <sheetName val="AR Confirmation Log Master"/>
      <sheetName val="Fixed Asset Additions Master"/>
      <sheetName val="Fixed Asset Disposals Master"/>
      <sheetName val="Unrecord Liab - Pd Inv Master"/>
      <sheetName val="Unrecord Liab - Unpd Inv Master"/>
      <sheetName val="Testing Detail Master"/>
      <sheetName val="First Sample Results Master"/>
      <sheetName val="Global Data"/>
      <sheetName val="Targeted Testing-Servis"/>
      <sheetName val="Non-Statistical Sampling-Servis"/>
      <sheetName val="Testing Detail"/>
      <sheetName val="cleaned-sep (PGT)"/>
      <sheetName val="KH-TITLE"/>
      <sheetName val="sk17-76-78"/>
      <sheetName val="PGT"/>
      <sheetName val="HALTE"/>
      <sheetName val="JANJIAN"/>
      <sheetName val="AKTIF"/>
      <sheetName val="verifikasi"/>
      <sheetName val="LOGO"/>
      <sheetName val="BEL_MEI"/>
      <sheetName val="BEL_APRIL"/>
      <sheetName val="Khs-09 "/>
      <sheetName val="2009 04FEB09JDWL "/>
      <sheetName val="2009 04FEB09 _rekap_"/>
      <sheetName val="KOMPONEN 04FEB2009 "/>
      <sheetName val="2008_rev1"/>
      <sheetName val="MvNonPilot"/>
      <sheetName val="Bln1.3"/>
      <sheetName val="Bln1.1"/>
      <sheetName val="Bln1.2"/>
      <sheetName val="Nilai Tambah"/>
      <sheetName val="PRHT215"/>
      <sheetName val="KM215"/>
      <sheetName val="10-indikator"/>
      <sheetName val="RL-fgs- II"/>
      <sheetName val="S&amp;P-Dana"/>
      <sheetName val="bp&amp;ujl03"/>
      <sheetName val="BP-UJL"/>
      <sheetName val="RL-RKAP"/>
      <sheetName val="LK-Prod"/>
      <sheetName val="D 97-02"/>
      <sheetName val="D-03"/>
      <sheetName val="har-pltd"/>
      <sheetName val="Har-Gab"/>
      <sheetName val="Har-inst"/>
      <sheetName val="BBM I"/>
      <sheetName val="Inv-sar"/>
      <sheetName val="R-AI"/>
      <sheetName val="Model Title"/>
      <sheetName val="Structure of Model"/>
      <sheetName val="Summary Results"/>
      <sheetName val="PLNB Corporate Interface"/>
      <sheetName val="Plant Characteristics"/>
      <sheetName val="Construction Period Costs"/>
      <sheetName val="Operating Costs"/>
      <sheetName val="Working Capital"/>
      <sheetName val="Funding"/>
      <sheetName val="P&amp;L Statement"/>
      <sheetName val="Cash Flow Statement"/>
      <sheetName val="Returns"/>
      <sheetName val="Tariff &amp; LEGC"/>
      <sheetName val="C.NO.1"/>
      <sheetName val="C.NO.2"/>
      <sheetName val="C.NO.8"/>
      <sheetName val="00-PHU"/>
      <sheetName val="LPKB"/>
      <sheetName val="00-DSAK"/>
      <sheetName val="DN1"/>
      <sheetName val="Standart"/>
      <sheetName val="Oktober2000"/>
      <sheetName val="Table Standart Broiler"/>
      <sheetName val="StandartBroiler"/>
      <sheetName val="Desember 2000"/>
      <sheetName val="November2000"/>
      <sheetName val="Total Compensate"/>
      <sheetName val="KopontrenJenesSept2001"/>
      <sheetName val="KopontrenJenesOct2001"/>
      <sheetName val="KopontrenJenesNov2001"/>
      <sheetName val="KopontrenJenesDes2001"/>
      <sheetName val="Sheet21"/>
      <sheetName val="Sheet22"/>
      <sheetName val="Sheet23"/>
      <sheetName val="Sheet24"/>
      <sheetName val="Sheet25"/>
      <sheetName val="Sheet26"/>
      <sheetName val="Sheet27"/>
      <sheetName val="Sheet28"/>
      <sheetName val="Sheet29"/>
      <sheetName val="Sheet30"/>
      <sheetName val="DEPK2003"/>
      <sheetName val="Sale FA"/>
      <sheetName val="Depr 2003 (rev)"/>
      <sheetName val="1151000088"/>
      <sheetName val="1151000089"/>
      <sheetName val="1152000088"/>
      <sheetName val="1152000089"/>
      <sheetName val="LTLGroup"/>
      <sheetName val="ANLKL"/>
      <sheetName val="Input Stochastic"/>
      <sheetName val="Variable"/>
      <sheetName val="LPG Aramco"/>
      <sheetName val="RNG"/>
      <sheetName val="Correlation ICP - CP Aramco"/>
      <sheetName val="13 thn (Stochastic)"/>
      <sheetName val="MC GABUNGAN"/>
      <sheetName val="MC IRR"/>
      <sheetName val="MC NPV"/>
      <sheetName val="sTATISTIK"/>
      <sheetName val="Rekap ABI 1"/>
      <sheetName val="Rekap ABI 1 kedirut"/>
      <sheetName val="Rekap ABI 2"/>
      <sheetName val="Dit Hulu &amp; AP terkait"/>
      <sheetName val="konsABI Non Bangus &amp; Bangus"/>
      <sheetName val="Rekap ABI CO"/>
      <sheetName val="Kons Rekap CO UB"/>
      <sheetName val="Kons Rekap CO UB Diats Otrs Dit"/>
      <sheetName val="Kons Rekap CO UB sd Otrs Dit"/>
      <sheetName val="Kons Rekap DIt Hulu CO UB  "/>
      <sheetName val="Kons Rekap DIt Hulu CO UB Rev"/>
      <sheetName val="DIt Hulu CO UB  Bangus"/>
      <sheetName val="DIt Hulu CO UB  Non Bangus"/>
      <sheetName val="ABInonAP"/>
      <sheetName val="ABIAP lainnya"/>
      <sheetName val="REKAP SKOP"/>
      <sheetName val="Thn Anggaran"/>
      <sheetName val="tabel rekap korporat"/>
      <sheetName val="tabel rekap ABI konsolidasi"/>
      <sheetName val="Tabel Bahan Buku"/>
      <sheetName val="REKAP Korporat"/>
      <sheetName val="Kantor Pusat Korporat"/>
      <sheetName val=" ABI Konsolidasi Dit. Hulu"/>
      <sheetName val="REKAP DIT HULU"/>
      <sheetName val="Kantor Pusat Hulu"/>
      <sheetName val="PT Pertamina EP"/>
      <sheetName val=" ABI Konsol PT Pertamina EP"/>
      <sheetName val="REKAP PT Pertamina EP"/>
      <sheetName val="PT PEP EKSPLORASI"/>
      <sheetName val="PT PEP Region Sumatera"/>
      <sheetName val="PT PEP Region Jawa"/>
      <sheetName val="PT PEP Region KTI"/>
      <sheetName val="PT PEP UBEP LIMAU"/>
      <sheetName val="PT PEP UBEP JAMBI"/>
      <sheetName val="PT PEP UBEP LIRIK"/>
      <sheetName val="PT PEP UBEP BENAKAT"/>
      <sheetName val="PT PEP UBEP TANJUNG"/>
      <sheetName val="PT PEP PONDOK TENGAH"/>
      <sheetName val="PT PEP PPGJ"/>
      <sheetName val="PT PEP PPGM"/>
      <sheetName val="PT PEP EOR SUMATERA"/>
      <sheetName val="PT PEP EOR JAWA"/>
      <sheetName val="PT PEP EOR KTI "/>
      <sheetName val="PT PEP Cepu"/>
      <sheetName val="PT PEP Randu Gunting"/>
      <sheetName val="PT PERTAGAS"/>
      <sheetName val="PT PHE"/>
      <sheetName val="PT PGE"/>
      <sheetName val="PT PDSI"/>
      <sheetName val="ABI Konsolidasi Dit. Hilir"/>
      <sheetName val="REKAP DIT PENGOLAHAN"/>
      <sheetName val="KP Pengolahan"/>
      <sheetName val="PenLab"/>
      <sheetName val="UP VII Sorong"/>
      <sheetName val="REKAP BID. PEMASARAN"/>
      <sheetName val="KP PEMASARAN"/>
      <sheetName val="UPMS I"/>
      <sheetName val="UPMS II"/>
      <sheetName val="UPMS III"/>
      <sheetName val="UPMS IV"/>
      <sheetName val="UPMS V"/>
      <sheetName val="UPMS VI"/>
      <sheetName val="UPMS VII"/>
      <sheetName val="UPMS VIII"/>
      <sheetName val="BID. PERKAPALAN"/>
      <sheetName val="DIT.UMUM"/>
      <sheetName val="PRA PROYEK (PP)"/>
      <sheetName val="If Loss cancelled"/>
      <sheetName val="1771-Y-$ (E)"/>
      <sheetName val="Temp-Attachment"/>
      <sheetName val="Lampiran-Sementara"/>
      <sheetName val="Special Attach-Depr (Eng)"/>
      <sheetName val="Special Attach-Depr (Ind)"/>
      <sheetName val="Summary of Tax Calculation"/>
      <sheetName val="PPh29(Eng)"/>
      <sheetName val="PPh29"/>
      <sheetName val="Art.25 Inst"/>
      <sheetName val="Int Inc"/>
      <sheetName val="Exit Fiscal"/>
      <sheetName val="Marshall"/>
      <sheetName val="1771-$"/>
      <sheetName val="1771.2-$"/>
      <sheetName val="1771-I$"/>
      <sheetName val="1771-II$"/>
      <sheetName val="1771-III$"/>
      <sheetName val="1771-IV$"/>
      <sheetName val="1771-V$"/>
      <sheetName val="1771-VI$"/>
      <sheetName val="1771-VI$ (2)"/>
      <sheetName val="1771-$(E)"/>
      <sheetName val="1771.2-$(E)"/>
      <sheetName val="1771-I$(E)"/>
      <sheetName val="1771-II$(E)"/>
      <sheetName val="1771-III$(E)"/>
      <sheetName val="1771-IV$(E)"/>
      <sheetName val="1771-V$(E)"/>
      <sheetName val="1771-VI$(E)"/>
      <sheetName val="fasilitas"/>
      <sheetName val="kompensasi"/>
      <sheetName val="transaksi"/>
      <sheetName val="compensation"/>
      <sheetName val="transaction"/>
      <sheetName val="facility"/>
      <sheetName val="branch"/>
      <sheetName val="Lampiran Penyusutan (2)"/>
      <sheetName val="Depreciation attachment"/>
      <sheetName val="Art. 22&amp;23"/>
      <sheetName val="COMBINE02"/>
      <sheetName val="Sulawesi"/>
      <sheetName val="Sumbagut"/>
      <sheetName val="Pjk Tangguhan"/>
      <sheetName val="Renc_x0016__x0000__x0014__x0000__x000e__x0000__x0008__x0000__x0015__x0000__x0014__x0000__x0008__x0000_"/>
      <sheetName val="_x0000__x001d__x0000__x000f__x0000__x0015__x0000__x0017__x0000__x000f__x0000__x0016__x0000__x0016__x0000__x0010__x0000__x0015__x0000__x000f__x0000__x0014__x0000__x0015__x0000__x001a__x0000_"/>
      <sheetName val="؀܀؀ऀऀ਀਀ᤀࠀ᠀ࠀࠀЀԀԀԀԀԀԀЀ܀ऀऀԀࠀ਀᐀"/>
      <sheetName val="R-L Modifkasi"/>
      <sheetName val="RL007"/>
      <sheetName val="Rekap_AT"/>
      <sheetName val="Lamsus"/>
      <sheetName val="Aktiva_tetap"/>
      <sheetName val="KKP 01 Audit"/>
      <sheetName val="KKP Pendapatan Audit"/>
      <sheetName val="Lap-Indonesia Audit"/>
      <sheetName val="Ak Tetap &amp; Amor 98-00 Final"/>
      <sheetName val=" Aktiva Tetap 00 (2)"/>
      <sheetName val=" Aktiva Tetap 00"/>
      <sheetName val="Rincian A.T 98 &amp; 99"/>
      <sheetName val="Trial Balance Audit"/>
      <sheetName val="Opinion"/>
      <sheetName val="Index KKP"/>
      <sheetName val="Saldo Awal Intern &amp; Audit"/>
      <sheetName val="Daftar Isi KKP"/>
      <sheetName val="mpensiun"/>
      <sheetName val="Jurnal Koreksi"/>
      <sheetName val="lapkeu"/>
      <sheetName val="Data Realisasi ABI BD 2012"/>
      <sheetName val="Data Realisasi ABI BD 2012 (2)"/>
      <sheetName val="workdone plus"/>
      <sheetName val="Alokasi Biaya Bunga"/>
      <sheetName val="Draft Jurnal Juni 2012"/>
      <sheetName val="Draft Jurnal Maret"/>
      <sheetName val="Draft Jurnal Maret 2012"/>
      <sheetName val="Vipot"/>
      <sheetName val="f01 Juni 2012"/>
      <sheetName val="Compile"/>
      <sheetName val="KPI_DATABANK"/>
      <sheetName val="Upstream"/>
      <sheetName val="M&amp;T"/>
      <sheetName val="Refining"/>
      <sheetName val="Finance"/>
      <sheetName val="ISC"/>
      <sheetName val="IPRM"/>
      <sheetName val="Legal"/>
      <sheetName val="Audit"/>
      <sheetName val="CS (2)"/>
      <sheetName val="Crs &amp; Confr LN Transpor"/>
      <sheetName val="Rek 2008"/>
      <sheetName val="KM 2014"/>
      <sheetName val="KPI SVP FMD"/>
      <sheetName val="KPI VP RFM"/>
      <sheetName val="CRFM MANAGER"/>
      <sheetName val="Asst.Man BrandComm"/>
      <sheetName val="Asst.Brand Development"/>
      <sheetName val="Asst. Public Relation"/>
      <sheetName val="Asst.Man CRM"/>
      <sheetName val="ASST.DATA ANALYSIS"/>
      <sheetName val="Asst. Loyalti Program"/>
      <sheetName val="Asst. Partnership Program"/>
      <sheetName val="Asst.Man MarkDev&amp;Pricing"/>
      <sheetName val="Asst.Pricing"/>
      <sheetName val="Asst. Market Development"/>
      <sheetName val="VP SPBD"/>
      <sheetName val="BORM"/>
      <sheetName val="BORM (2)"/>
      <sheetName val="SA Ops Shipping"/>
      <sheetName val="SA Business Dev RIsk"/>
      <sheetName val="SA Ops Marketing"/>
      <sheetName val="SA Ops S&amp;D"/>
      <sheetName val="Analyst Risk Mgmt"/>
      <sheetName val="Template 2012"/>
      <sheetName val="Plan Angg 2012"/>
      <sheetName val="Program Kerja 2012"/>
      <sheetName val="Area Manager JBT"/>
      <sheetName val="ADS"/>
      <sheetName val="AMO"/>
      <sheetName val="A YANI"/>
      <sheetName val="Ast. OpServ"/>
      <sheetName val="Ast. Supply Chain"/>
      <sheetName val="Asistan SCO Region"/>
      <sheetName val="Asistan LO Region"/>
      <sheetName val="AME ABS"/>
      <sheetName val="AME AYR"/>
      <sheetName val="AME OYP"/>
      <sheetName val="Coding"/>
      <sheetName val="Data pengisian Coding "/>
      <sheetName val="Mark Up DK 1"/>
      <sheetName val="Mark Up C 8"/>
      <sheetName val="arab"/>
      <sheetName val="ORG-CHART"/>
      <sheetName val="Ana-prel"/>
      <sheetName val="326BQSMB"/>
      <sheetName val="326BQSCC"/>
      <sheetName val="326BQSCF"/>
      <sheetName val="Hargamat"/>
      <sheetName val="APPENDIX-G"/>
      <sheetName val="APPENDIX-G table 2"/>
      <sheetName val="ARAP"/>
      <sheetName val="DAF.ALAT"/>
      <sheetName val="SRT PENAWARAN"/>
      <sheetName val="MPU-2"/>
      <sheetName val="Pealatan"/>
      <sheetName val="CV TAWAR (3)"/>
      <sheetName val="penawaran 11 jan 05"/>
      <sheetName val="jadwal (3)"/>
      <sheetName val="RAB (3)"/>
      <sheetName val="ARAB (3)"/>
      <sheetName val="BAHAN (3)"/>
      <sheetName val="DAF.ALAT (3)"/>
      <sheetName val="CV TAWAR (2)"/>
      <sheetName val="METODHE"/>
      <sheetName val="ARAB (2)"/>
      <sheetName val="BAHAN (2)"/>
      <sheetName val="har-sat"/>
      <sheetName val="Anl-Teknik"/>
      <sheetName val="komponen"/>
      <sheetName val="Rekap-RAP"/>
      <sheetName val="bq-rap"/>
      <sheetName val="anl-rap"/>
      <sheetName val="MarcUp"/>
      <sheetName val="hotmix"/>
      <sheetName val="CV-TAWAR"/>
      <sheetName val="RAB STR REV LANDSCAPE"/>
      <sheetName val="Jml-Tot"/>
      <sheetName val="STR-TP"/>
      <sheetName val="Pondasi-TP"/>
      <sheetName val="REKAP REV"/>
      <sheetName val="RAB ME REV"/>
      <sheetName val="RAB STR REV "/>
      <sheetName val="NWP"/>
      <sheetName val="RAB STR"/>
      <sheetName val="RAB ME"/>
      <sheetName val="vol pek"/>
      <sheetName val="PILE CAP"/>
      <sheetName val="KLM BASEMENT"/>
      <sheetName val="KOLOM LT. DASAR"/>
      <sheetName val="KLM LT. SATU"/>
      <sheetName val="KLM LT. DUA"/>
      <sheetName val="KLM LT. ATAP"/>
      <sheetName val="KLM LT. PENUTUP ATAP"/>
      <sheetName val="Metode NK (2)"/>
      <sheetName val="upah_rap"/>
      <sheetName val="SCHEDULE ALAT"/>
      <sheetName val="SCHEDULE PERSONIL"/>
      <sheetName val="SCHEDULE BAHAN"/>
      <sheetName val="vol pek (2)"/>
      <sheetName val="daftar hsp"/>
      <sheetName val="iktisar kusus"/>
      <sheetName val="H Satuan Dasar"/>
      <sheetName val="R.A.B."/>
      <sheetName val="SCEDULE"/>
      <sheetName val="Rangking"/>
      <sheetName val="LAMP PENWR"/>
      <sheetName val="SP ASTEK"/>
      <sheetName val="SubKon "/>
      <sheetName val="HASAT PEK"/>
      <sheetName val="RAB-Add"/>
      <sheetName val="HASAT DASAR"/>
      <sheetName val="Tawar"/>
      <sheetName val="REF.ONLY"/>
      <sheetName val="****00"/>
      <sheetName val="LCATAL"/>
      <sheetName val="FG"/>
      <sheetName val="SPH-AMANDIT"/>
      <sheetName val="SPH-SAPON"/>
      <sheetName val="APPENDIX"/>
      <sheetName val="SAPON"/>
      <sheetName val="AMANDIT"/>
      <sheetName val="SURAT-KUASA"/>
      <sheetName val="MINAT-AMANDIT"/>
      <sheetName val="MINAT-SAPON"/>
      <sheetName val="TOT-General"/>
      <sheetName val="TOT-Elk"/>
      <sheetName val="E6"/>
      <sheetName val="E8"/>
      <sheetName val="E9"/>
      <sheetName val="E10"/>
      <sheetName val="E12"/>
      <sheetName val="TOT-Mek"/>
      <sheetName val="M4"/>
      <sheetName val="M5"/>
      <sheetName val="M6"/>
      <sheetName val="M7"/>
      <sheetName val="M8"/>
      <sheetName val="M9"/>
      <sheetName val="M10"/>
      <sheetName val="M11"/>
      <sheetName val="An. Pek Persiapan"/>
      <sheetName val="An. Pek Tanah"/>
      <sheetName val="An. Pek Pondasi"/>
      <sheetName val="An. Pek Beton"/>
      <sheetName val="An. Pek Baja"/>
      <sheetName val="An. Pek Pasangan"/>
      <sheetName val="An. Pek Penutup Lt &amp; Dinding"/>
      <sheetName val="An. Pek Sanitair"/>
      <sheetName val="An. Pek Mekanikal"/>
      <sheetName val="an.bhn"/>
      <sheetName val="upahbahan"/>
      <sheetName val="fin-kab"/>
      <sheetName val="DAFTAR BESI"/>
      <sheetName val="REK RAB SGN"/>
      <sheetName val="RAB SGN"/>
      <sheetName val="RAB.ME"/>
      <sheetName val="rab-int"/>
      <sheetName val=" REK RAB PUST"/>
      <sheetName val="RAB PUST"/>
      <sheetName val="RAB ME PUST"/>
      <sheetName val="INT.PUST"/>
      <sheetName val="REK MNR"/>
      <sheetName val="RAB MNR"/>
      <sheetName val="RAB ME MNR"/>
      <sheetName val="REQDELTA"/>
      <sheetName val="Shorts"/>
      <sheetName val="NYATDOK"/>
      <sheetName val="DATAADM"/>
      <sheetName val="IJINUSAHA"/>
      <sheetName val="SBU"/>
      <sheetName val="AKTE"/>
      <sheetName val="KEUANGAN"/>
      <sheetName val="PLMJBT"/>
      <sheetName val="BQFA"/>
      <sheetName val="FACP"/>
      <sheetName val="CostFA"/>
      <sheetName val="instalFA"/>
      <sheetName val="Ind-Cost"/>
      <sheetName val="I-Cost"/>
      <sheetName val="Kalah"/>
      <sheetName val="SRT PNWR (2)"/>
      <sheetName val="SRT PNWR"/>
      <sheetName val="PROG MUTU"/>
      <sheetName val="HsatBahan"/>
      <sheetName val="AnBayarUtama"/>
      <sheetName val="AnMobilisasi"/>
      <sheetName val="ANAL TEK"/>
      <sheetName val="IKTISAR"/>
      <sheetName val="STRUK ORG"/>
      <sheetName val="Penawaran Grawan"/>
      <sheetName val="Dafbayarutama"/>
      <sheetName val="HSATPek"/>
      <sheetName val="HRG ALAT"/>
      <sheetName val="ANL LS"/>
      <sheetName val="REKAP RAB BARU 11 Jan 05 "/>
      <sheetName val="RAB BARU 11 Jan 05"/>
      <sheetName val="REKAP STR"/>
      <sheetName val="BQ-Struktur MB"/>
      <sheetName val="REKAP ARS"/>
      <sheetName val="Rekap A. Emergency"/>
      <sheetName val="A. Emergency"/>
      <sheetName val="Rekap B. Laboratory"/>
      <sheetName val="B. Laboratory"/>
      <sheetName val="Rekap C. Radiology"/>
      <sheetName val="C. Radiology"/>
      <sheetName val="Rekap D. Main Entrance"/>
      <sheetName val="D. Main Entrance"/>
      <sheetName val="Rekap E. Fisiotherapy"/>
      <sheetName val="E. Fisiotherapy"/>
      <sheetName val="Rekap F. Polyclinic"/>
      <sheetName val="F. Polyclinic"/>
      <sheetName val="Rekap G. Operating Room &amp; ICU"/>
      <sheetName val="G. Operating Room &amp; ICU"/>
      <sheetName val="Rekap H. Hemodialisa"/>
      <sheetName val="H. Hemodialisa"/>
      <sheetName val="Rekap I. Medical Record"/>
      <sheetName val="I. Medical Record"/>
      <sheetName val="Rekap J. Obgyn"/>
      <sheetName val="J. Obgyn"/>
      <sheetName val="Rekap K. Commercial Area"/>
      <sheetName val="K. Commercial Area"/>
      <sheetName val="Rekap L. Gen  Administration"/>
      <sheetName val="L. General Administration"/>
      <sheetName val="Rekap M. Auditorium"/>
      <sheetName val="M. Auditorium"/>
      <sheetName val="Rekap N. Pekerjaan Lain2"/>
      <sheetName val="N. Pekerjaan Lain2"/>
      <sheetName val="Str SUP"/>
      <sheetName val="rekap ME"/>
      <sheetName val="RAB MK all MB rofiq"/>
      <sheetName val="RAB ELEKTRIKAL rofiq"/>
      <sheetName val="ELECTRIC-MB"/>
      <sheetName val="Alat-P"/>
      <sheetName val="RAB Arsitektural"/>
      <sheetName val="C5.2"/>
      <sheetName val="C6.1"/>
      <sheetName val="C6.2"/>
      <sheetName val="TOC Retro Jiwa"/>
      <sheetName val="TOC Retro Fac"/>
      <sheetName val="TOC Retro XOL"/>
      <sheetName val="J - Pajak Dibayar Dimuka"/>
      <sheetName val="RL-3"/>
      <sheetName val="PENJ NERACA"/>
      <sheetName val="TM &amp; TBM"/>
      <sheetName val="HTG ESTATE"/>
      <sheetName val="HTG PKS"/>
      <sheetName val="RINC-RL,18,19"/>
      <sheetName val="PENJUALAN 2006"/>
      <sheetName val="RINC-HPP21,22,23"/>
      <sheetName val="HPPENJ-24"/>
      <sheetName val="HITUNG-HPP,25"/>
      <sheetName val="Ford Options"/>
      <sheetName val="HPP audit"/>
      <sheetName val="EK"/>
      <sheetName val="Kas dan Bank"/>
      <sheetName val="Investasi Saham"/>
      <sheetName val="Tanaman Perkebunan "/>
      <sheetName val="Tanaman Perkebunan 2"/>
      <sheetName val="List Inventory"/>
      <sheetName val="HU"/>
      <sheetName val="Hutang Lain2 HI"/>
      <sheetName val="Hutang Jangka Pjg"/>
      <sheetName val="Biaya yg msh hrs dibayar"/>
      <sheetName val="OLT"/>
      <sheetName val="PEB &amp; OLT"/>
      <sheetName val="LAP-PENJ"/>
      <sheetName val="Beban Pokok Pend."/>
      <sheetName val="Penghasilan B.Lain-lain"/>
      <sheetName val="Tran. Hub. Istimewa"/>
      <sheetName val="Analytical Review Okt 31, 2008"/>
      <sheetName val="8600.05"/>
      <sheetName val="8600.10"/>
      <sheetName val="8600.10-1 "/>
      <sheetName val="8600.10-1.1"/>
      <sheetName val="8600.10-2"/>
      <sheetName val="8600.10-3"/>
      <sheetName val="8600.10-4"/>
      <sheetName val="8600.10-5"/>
      <sheetName val="8600.10-6"/>
      <sheetName val="8600.10-7"/>
      <sheetName val="TOT Admin Expense"/>
      <sheetName val="Vouching Opex"/>
      <sheetName val="mazda"/>
      <sheetName val="chery"/>
      <sheetName val="hino gubeng"/>
      <sheetName val="hino kletek"/>
      <sheetName val="HINO MALANG"/>
      <sheetName val="HINO GRESIK"/>
      <sheetName val="PRT_MLG"/>
      <sheetName val="prt"/>
      <sheetName val="GRESIK Mar_08"/>
      <sheetName val="GRESIK Mar_08 _2_"/>
      <sheetName val="GRESIK Apr_08 _2_"/>
      <sheetName val="GRESIK Mei_08 _3_"/>
      <sheetName val="GRESIK Juni_08 _4_"/>
      <sheetName val="akumulasi mar_jun_08"/>
      <sheetName val="GRESIK Juli_08 "/>
      <sheetName val="GRESIK Agusts_08 "/>
      <sheetName val="GRESIK September_08 _"/>
      <sheetName val="GRESIK Oktober_08 "/>
      <sheetName val="GRESIK AK JanOktober_08 "/>
      <sheetName val="GRESIK November_08  "/>
      <sheetName val="GRESIK Desember_08  "/>
      <sheetName val="GRESIK AK Jan-Des_08 "/>
      <sheetName val="rekonsel per bln"/>
      <sheetName val="rekonsel akumulasi"/>
      <sheetName val="HOSept"/>
      <sheetName val="YTDS&amp;D"/>
      <sheetName val="PL-Equator"/>
      <sheetName val="BS-Equator (2)"/>
      <sheetName val="AJE "/>
      <sheetName val="PB JAN"/>
      <sheetName val="PTM-MART"/>
      <sheetName val="PTM-FEB"/>
      <sheetName val="sept-non ind"/>
      <sheetName val="okt (2)"/>
      <sheetName val="sept-ind"/>
      <sheetName val="agst"/>
      <sheetName val="apr (2)"/>
      <sheetName val="MARET (2)"/>
      <sheetName val="feb (3)"/>
      <sheetName val="feb (2)"/>
      <sheetName val="JAN (2)"/>
      <sheetName val="SUM-1"/>
      <sheetName val="SUM-2"/>
      <sheetName val="WERK_x0005_"/>
      <sheetName val="WERKS"/>
      <sheetName val="ORD"/>
      <sheetName val="AFASL"/>
      <sheetName val="Converted"/>
      <sheetName val="Building Equipment"/>
      <sheetName val="Machineries"/>
      <sheetName val="Tabel Machineries"/>
      <sheetName val="Transportations"/>
      <sheetName val="ASSET TRANSFER OUT"/>
      <sheetName val="FA Konsol"/>
      <sheetName val="K 1 FA Mutation"/>
      <sheetName val="K 1.1"/>
      <sheetName val="K 1.2"/>
      <sheetName val="K 1.3"/>
      <sheetName val="K 1.4"/>
      <sheetName val="K 2 FA Mutation"/>
      <sheetName val="K 3 FA Mutation Denpasar"/>
      <sheetName val="K 3.1"/>
      <sheetName val="K 3.2"/>
      <sheetName val="K 3.3"/>
      <sheetName val="K 3.4"/>
      <sheetName val="K Mutation Fiskal Konsol"/>
      <sheetName val="K 1 FA Mutation KDD"/>
      <sheetName val="K 2 FA Mutation WYG"/>
      <sheetName val="COVER SHEET"/>
      <sheetName val="CF-SUMMARY"/>
      <sheetName val="CF-CLASSIFICATION"/>
      <sheetName val="CF-DETAILS"/>
      <sheetName val="PARAMETERS"/>
      <sheetName val="SG Rev&amp;Blog"/>
      <sheetName val="SG COS-Firium"/>
      <sheetName val="a-kar001"/>
      <sheetName val="resume AP"/>
      <sheetName val="Details AP per "/>
      <sheetName val="Vendoras30nov2003"/>
      <sheetName val="AP intercompany"/>
      <sheetName val="GRIR"/>
      <sheetName val="SUROL"/>
      <sheetName val="advancevendoras30nov2003"/>
      <sheetName val="APNov2003"/>
      <sheetName val="Trash"/>
      <sheetName val="Trash2"/>
      <sheetName val="Trash3"/>
      <sheetName val="BD1 (bln)"/>
      <sheetName val="BD2 (bln)"/>
      <sheetName val="TAM SUMBAGUT"/>
      <sheetName val="TAM SUMBAGSEL"/>
      <sheetName val="REGION I"/>
      <sheetName val="TAM JBB"/>
      <sheetName val="TAM JBT"/>
      <sheetName val="REGION II"/>
      <sheetName val="REGION III"/>
      <sheetName val="TAM KALIMANTAN"/>
      <sheetName val="TAM SULAWESI"/>
      <sheetName val="TAM MAL PAP"/>
      <sheetName val="REGION IV"/>
      <sheetName val="MilestonesOnTimeOnBudget"/>
      <sheetName val="START HERE"/>
      <sheetName val="Definitions"/>
      <sheetName val="Co. Profile &amp; Comp Practices"/>
      <sheetName val="CoProfile_table"/>
      <sheetName val="Corporate Benchmark"/>
      <sheetName val="StartPay_table"/>
      <sheetName val="Graduate Starting Salaries"/>
      <sheetName val="Pension Plan Details"/>
      <sheetName val="Indonesia"/>
      <sheetName val="JOB_CODE"/>
      <sheetName val="FAI-1"/>
      <sheetName val="EP 21-0"/>
      <sheetName val="Jr-01-Nop"/>
      <sheetName val="Jr-02-Nop"/>
      <sheetName val="Jr-01-Nop-Revisi"/>
      <sheetName val="Jr-02-Nop-Revisi"/>
      <sheetName val="Jr-01-Des"/>
      <sheetName val="Jr-02-Des"/>
      <sheetName val="EP 21-1"/>
      <sheetName val="EP21-2"/>
      <sheetName val="EP 21-3"/>
      <sheetName val="KDC 21-0"/>
      <sheetName val="KDC21-1"/>
      <sheetName val="KDC 21-3"/>
      <sheetName val="PERSTRUKTUR"/>
      <sheetName val="REV.PERSTRUKTUR"/>
      <sheetName val="ICP2007"/>
      <sheetName val="return-04"/>
      <sheetName val="Rekap_Usul_"/>
      <sheetName val="Renkop"/>
      <sheetName val="SAMBAL"/>
      <sheetName val="skalauph-gapok"/>
      <sheetName val="Proses-gapok"/>
      <sheetName val="SKALA-GAPOK"/>
      <sheetName val="TBL-GI04509-MI3009 - UT10-8"/>
      <sheetName val="TABEL-SK 046"/>
      <sheetName val="COBA "/>
      <sheetName val="LAMPIRAN SK"/>
      <sheetName val="SURAT-UKG"/>
      <sheetName val="SURAT-MERIT"/>
      <sheetName val="Lead-BS"/>
      <sheetName val="Bank Recon"/>
      <sheetName val="Search for Unrecorded Liabilty"/>
      <sheetName val="FA Movement"/>
      <sheetName val="Asset Verification"/>
      <sheetName val="Acct"/>
      <sheetName val="Activity"/>
      <sheetName val="Batam1apr00"/>
      <sheetName val="AcrApr"/>
      <sheetName val="9912"/>
      <sheetName val="9911"/>
      <sheetName val="9910"/>
      <sheetName val="9909"/>
      <sheetName val="9908"/>
      <sheetName val="BatamFcst"/>
      <sheetName val="AcrMay"/>
      <sheetName val="C - Cash on hand and in banks"/>
      <sheetName val="C.1 - CIB"/>
      <sheetName val="C.2 - Unusual Bank"/>
      <sheetName val="D - Short-term investment"/>
      <sheetName val="D.1 - STI"/>
      <sheetName val="E.1 - Trade receivable"/>
      <sheetName val="E.1.1 - Accounts receivable"/>
      <sheetName val="E.2 -Other receivable (payable)"/>
      <sheetName val="E.2.2 - Rekap NR"/>
      <sheetName val="E.2.2.1 - NR-ISM"/>
      <sheetName val="E.2.1 - Recap SKP Objection"/>
      <sheetName val="F - Inventories"/>
      <sheetName val="F.3 - Deadstock"/>
      <sheetName val="F.4 - GLVsMaster"/>
      <sheetName val="F6.2PKS Prod"/>
      <sheetName val="F.8.1 - Inventory"/>
      <sheetName val="F.8.2. - COMWIL"/>
      <sheetName val="G -Prepaid exp, tax and advance"/>
      <sheetName val="G.1-Prepai PPh23"/>
      <sheetName val="K - Fixed Assets"/>
      <sheetName val="K.1.2 - Costha"/>
      <sheetName val="K.1.2.1 - Cost pemutihan"/>
      <sheetName val="K.1.2.2 - Accum Pemutihan"/>
      <sheetName val="K.1.2.3 - Ha Putih"/>
      <sheetName val="K.1.2.4 - Rekap SPK LC"/>
      <sheetName val="J - Other Assets"/>
      <sheetName val="J.2 - Def Landright"/>
      <sheetName val="J.1 - Nusrsery"/>
      <sheetName val="J.5.1 - Pension"/>
      <sheetName val="M - Notes Payable"/>
      <sheetName val="M.1 - Rekap NP&amp;bunga"/>
      <sheetName val="M1.2 - NP SP"/>
      <sheetName val="M.1.1 - NP ISM"/>
      <sheetName val="M.1 3 - NP IP"/>
      <sheetName val="N - AP trade"/>
      <sheetName val="O - Taxes payable"/>
      <sheetName val="O.1 - Vat"/>
      <sheetName val="P.1 - Accrued expense"/>
      <sheetName val="P.2 - Advance from customer"/>
      <sheetName val="Q - Pension Fund"/>
      <sheetName val="R - Deferred tax liabilities"/>
      <sheetName val="T.1 - Unrealized Gain on MF"/>
      <sheetName val="U.1 - Sales"/>
      <sheetName val="U.1.3 - Sales Analytical"/>
      <sheetName val="FFB-PKE Prod"/>
      <sheetName val="FFB Production"/>
      <sheetName val="U.2.1 - cogs"/>
      <sheetName val="U.2.1.1.1 - DC-Analytical"/>
      <sheetName val="U.2.1.1.1.1 - Harvesting"/>
      <sheetName val="U.2.1.1.1.2 - Upkeeping"/>
      <sheetName val="SPK"/>
      <sheetName val="U.2.1.1.1.3 - Manuring"/>
      <sheetName val="Fert Price"/>
      <sheetName val="Alokasi FOH"/>
      <sheetName val="Source MJ"/>
      <sheetName val="U.2.2.4 - Pre-Selling"/>
      <sheetName val="U.2.3.2 - Rent&amp;Elect"/>
      <sheetName val="U.2.4 - Other charges (income)"/>
      <sheetName val="U.2.5 - Dividen"/>
      <sheetName val="RWP 0"/>
      <sheetName val="RWP 1"/>
      <sheetName val="RWP2-1"/>
      <sheetName val="RWP3"/>
      <sheetName val="RWP 20"/>
      <sheetName val="RWP 22"/>
      <sheetName val="42CAF"/>
      <sheetName val="42CAI"/>
      <sheetName val="RWP43"/>
      <sheetName val="RWP55"/>
      <sheetName val="RWP75"/>
      <sheetName val="Ch_OS_Pro"/>
      <sheetName val="Rep_OS_Pro"/>
      <sheetName val="Ch_OS_Com"/>
      <sheetName val="Rep_OS_Com"/>
      <sheetName val="Ch_OS_Con"/>
      <sheetName val="Rep_OS_Con"/>
      <sheetName val="Rep_OS_Con_MD"/>
      <sheetName val="Ch_OS_Sit"/>
      <sheetName val="Rep_OS_Sit"/>
      <sheetName val="Rep_OS_Details"/>
      <sheetName val="Ch_IS_Pro"/>
      <sheetName val="Rep_IS_Pro"/>
      <sheetName val="Ch_IS_Com"/>
      <sheetName val="Rep_IS_Com"/>
      <sheetName val="Ch_IS_Con"/>
      <sheetName val="Rep_IS_Con"/>
      <sheetName val="PaRS_Data"/>
      <sheetName val="Contracts_Data"/>
      <sheetName val="SKU_PPP_Data"/>
      <sheetName val="IS_Data"/>
      <sheetName val="IS_Customer"/>
      <sheetName val="Piv_OS_Pro"/>
      <sheetName val="Piv_OS_Com"/>
      <sheetName val="Piv_OS_Con"/>
      <sheetName val="Piv_OS_Sit"/>
      <sheetName val="Piv_IS_Pro"/>
      <sheetName val="Piv_IS_Com"/>
      <sheetName val="Piv_IS_Con"/>
      <sheetName val="IS_Site"/>
      <sheetName val="PaRS_Import"/>
      <sheetName val="PaRs_Import_Corr"/>
      <sheetName val="ABBR"/>
      <sheetName val="Country"/>
      <sheetName val="Instruction"/>
      <sheetName val="All Sites"/>
      <sheetName val="Core Sites"/>
      <sheetName val="KPI All Sites"/>
      <sheetName val="KPI Dev All Sites"/>
      <sheetName val="KPI Dev Core Sites"/>
      <sheetName val="Site Details"/>
      <sheetName val="SiteBench"/>
      <sheetName val="BI Global"/>
      <sheetName val="MasterData"/>
      <sheetName val="Auxiliary"/>
      <sheetName val="CAPEXV"/>
      <sheetName val="SUMMARY-VREVIEW"/>
      <sheetName val="SUMMARY-CAT B2"/>
      <sheetName val="CAPEX IT 2002 - 2006"/>
      <sheetName val="CAPEX BOGOR FACTORY"/>
      <sheetName val="Fwrd Ctr MM"/>
      <sheetName val="132006 Mkt Rights"/>
      <sheetName val="Loan Dec"/>
      <sheetName val="133004"/>
      <sheetName val="Refund Deposit"/>
      <sheetName val="TMF Aventis"/>
      <sheetName val="Sales N"/>
      <sheetName val="133005"/>
      <sheetName val="133001"/>
      <sheetName val="131002 Oth AR"/>
      <sheetName val="132001 Prepaid Rent"/>
      <sheetName val="132003 Prepaid Oth"/>
      <sheetName val="133002 Adv Empl"/>
      <sheetName val="132004 Prepaid Import"/>
      <sheetName val="235003 Accr Mkt Exp"/>
      <sheetName val="Prepaid Hrd &amp; Loan"/>
      <sheetName val="Acc Liab Inv"/>
      <sheetName val="126001-AR DVL"/>
      <sheetName val="Payroll Recon"/>
      <sheetName val="CIP FA 1"/>
      <sheetName val="Emma recon"/>
      <sheetName val="Disc Nov02"/>
      <sheetName val="Audit Aje#5"/>
      <sheetName val="Audit Aje"/>
      <sheetName val="Client Aje1"/>
      <sheetName val="W-RATE"/>
      <sheetName val="Other Receivable non related"/>
      <sheetName val="Inventories1"/>
      <sheetName val="add fa"/>
      <sheetName val="Interest yg akan dikoreksi"/>
      <sheetName val="loan wilmar 3"/>
      <sheetName val="loan sap 3"/>
      <sheetName val="loan sap 4"/>
      <sheetName val="loan BPK"/>
      <sheetName val="loan JJP"/>
      <sheetName val="loan PMJ"/>
      <sheetName val="def_tax cig"/>
      <sheetName val="def_tax kareb"/>
      <sheetName val="def_tax cons"/>
      <sheetName val="NEWMAP"/>
      <sheetName val="HYPERION"/>
      <sheetName val="OLDMAP"/>
      <sheetName val="Txp"/>
      <sheetName val="biaya lain"/>
      <sheetName val="Congress"/>
      <sheetName val="Rent&amp;Taxes"/>
      <sheetName val="assets disposal"/>
      <sheetName val="BIKs"/>
      <sheetName val="GL to Audited"/>
      <sheetName val="Other corrections"/>
      <sheetName val=" art.21 recons"/>
      <sheetName val="Withholdings Recons"/>
      <sheetName val="Tax Credits"/>
      <sheetName val="Depr(E)"/>
      <sheetName val="Add(E)"/>
      <sheetName val="Provisi -tax"/>
      <sheetName val="Prov(E)"/>
      <sheetName val="Write-off"/>
      <sheetName val="WO(E)"/>
      <sheetName val="List of NPL"/>
      <sheetName val="NPL(E)"/>
      <sheetName val="Grey"/>
      <sheetName val="BSPL,etc"/>
      <sheetName val="bspl(E)"/>
      <sheetName val="Fiscal Adjustments"/>
      <sheetName val="List Att"/>
      <sheetName val="Rules"/>
      <sheetName val="Calcs"/>
      <sheetName val="SummWk"/>
      <sheetName val="SummMo"/>
      <sheetName val="Newmont #4"/>
      <sheetName val="Freeport McMoran"/>
      <sheetName val="SSP (5)"/>
      <sheetName val="SPM (1195.2)"/>
      <sheetName val="SPM (1195.1)"/>
      <sheetName val="INDUK (BELI)"/>
      <sheetName val="INDUK"/>
      <sheetName val="BIODATA"/>
      <sheetName val="DEPAN"/>
      <sheetName val="LAMP. A3"/>
      <sheetName val="REKAP B2, B4"/>
      <sheetName val="BSPL"/>
      <sheetName val="3100"/>
      <sheetName val="3500"/>
      <sheetName val="3550"/>
      <sheetName val="3800"/>
      <sheetName val="4700"/>
      <sheetName val="4800"/>
      <sheetName val="5000"/>
      <sheetName val="6000"/>
      <sheetName val="6100"/>
      <sheetName val="6200"/>
      <sheetName val="2nd of 2000"/>
      <sheetName val="Attach-2"/>
      <sheetName val="Attch-3"/>
      <sheetName val="1999-FA"/>
      <sheetName val="@GeneralInfo"/>
      <sheetName val="@Marshal"/>
      <sheetName val="@biaya lain-lain"/>
      <sheetName val="@profit - loss"/>
      <sheetName val="@profit - loss (2)"/>
      <sheetName val="@neraca"/>
      <sheetName val="@REC-FISCAL"/>
      <sheetName val="@depr-fisc(1)"/>
      <sheetName val="FA-DEPR"/>
      <sheetName val="VAT-RECON"/>
      <sheetName val="@PPh ps 22"/>
      <sheetName val="@Exit fiscal"/>
      <sheetName val="@PPh 25"/>
      <sheetName val="@Art 23(prepaid)"/>
      <sheetName val="@Pengurus"/>
      <sheetName val="@dftlamp"/>
      <sheetName val="Art21-recon"/>
      <sheetName val="Honorer"/>
      <sheetName val="@final,23,26recon"/>
      <sheetName val="@Art25 calc"/>
      <sheetName val="A-English"/>
      <sheetName val="B-English"/>
      <sheetName val="FI-1771-I (2)"/>
      <sheetName val="FE-1771-I (2)"/>
      <sheetName val="FI-1771-II (2)"/>
      <sheetName val="FE-1771-II (2)"/>
      <sheetName val="FI-1771-III (2)"/>
      <sheetName val="FE-1771-III (2)"/>
      <sheetName val="FI-1771-IV (2)"/>
      <sheetName val="FE-1771-IV (2)"/>
      <sheetName val="FI-1771-V (2)"/>
      <sheetName val="FE-1771-V (2)"/>
      <sheetName val="FI-1771-VI (2)"/>
      <sheetName val="FE-1771-VI (2)"/>
      <sheetName val="DAFTARL"/>
      <sheetName val="Iktisar koreksi"/>
      <sheetName val="Iktisar koreksi -E"/>
      <sheetName val="DEPRECIATION (E)"/>
      <sheetName val="EXPENSELIST"/>
      <sheetName val="Art.25 Inst."/>
      <sheetName val="Art.25 Inst. (E)"/>
      <sheetName val="Reconcile23"/>
      <sheetName val="Balancesheets-I"/>
      <sheetName val="Balancesheet-E"/>
      <sheetName val="TB1197"/>
      <sheetName val="penyusutan (E)"/>
      <sheetName val="penyusutan(I)"/>
      <sheetName val="Summary fiscal depr(E)"/>
      <sheetName val="FI-1771-P1"/>
      <sheetName val="FI-1771-P2"/>
      <sheetName val="Summary fiscal depr(I)"/>
      <sheetName val="data (2)"/>
      <sheetName val="21-A"/>
      <sheetName val="data-21-A"/>
      <sheetName val="21-A12"/>
      <sheetName val="Komisaris"/>
      <sheetName val="FB"/>
      <sheetName val="disp calc"/>
      <sheetName val="FA List"/>
      <sheetName val="Depreciation RBW"/>
      <sheetName val="Interface"/>
      <sheetName val="s_annual_fsjun03"/>
      <sheetName val="s_annual_1"/>
      <sheetName val="s_annual_2"/>
      <sheetName val="s_annual_3"/>
      <sheetName val="commissioners"/>
      <sheetName val="d_com"/>
      <sheetName val="expo"/>
      <sheetName val="Avg spread"/>
      <sheetName val="NII"/>
      <sheetName val="exp_deducted"/>
      <sheetName val="pfm"/>
      <sheetName val="App 2"/>
      <sheetName val="ADJ 2007"/>
      <sheetName val="ADJ2006"/>
      <sheetName val="ADJ2008"/>
      <sheetName val="PV"/>
      <sheetName val="classification"/>
      <sheetName val="pvadata adj"/>
      <sheetName val="PV CONSOL 2008"/>
      <sheetName val="PV CONSOL 2007"/>
      <sheetName val="2007-2008 STARCOM"/>
      <sheetName val="SC CAT"/>
      <sheetName val="CATEGORY"/>
      <sheetName val="145.60.003"/>
      <sheetName val="235.10.002"/>
      <sheetName val="235.10.003"/>
      <sheetName val="235.10.004"/>
      <sheetName val="235.10.005"/>
      <sheetName val="O2-Inc23"/>
      <sheetName val="O3-Inc25&amp;29"/>
      <sheetName val="O4-WHT21"/>
      <sheetName val="O5-WHT23,26,4(2)"/>
      <sheetName val="O5.1"/>
      <sheetName val="O7 TaxExpsr"/>
      <sheetName val="O6-STP"/>
      <sheetName val="Month"/>
      <sheetName val="coa-amps"/>
      <sheetName val="coahyp-pl"/>
      <sheetName val="coa sub"/>
      <sheetName val="coahyp-all"/>
      <sheetName val="OP111"/>
      <sheetName val="psi"/>
      <sheetName val="%psi"/>
      <sheetName val="PL-R"/>
      <sheetName val="hyp PL"/>
      <sheetName val="ID REPORT"/>
      <sheetName val="Detail Calc 05"/>
      <sheetName val="F.Adj"/>
      <sheetName val="Art.17"/>
      <sheetName val="F.Adj Allocation"/>
      <sheetName val="BIK update"/>
      <sheetName val="Fiscal Assets Summary"/>
      <sheetName val="2001s Calculation"/>
      <sheetName val="Disposal@fiscal"/>
      <sheetName val="add-2002"/>
      <sheetName val="XREF"/>
      <sheetName val="HF"/>
      <sheetName val="Prod Orig."/>
      <sheetName val="HF Orig."/>
      <sheetName val="Location_Details"/>
      <sheetName val="Account_Sets"/>
      <sheetName val="Accounts"/>
      <sheetName val="B9 Margin"/>
      <sheetName val="COGS1"/>
      <sheetName val="COGS2"/>
      <sheetName val="COGS3"/>
      <sheetName val="BS-Consol"/>
      <sheetName val="PL-Consol"/>
      <sheetName val="A3 LB Details 08"/>
      <sheetName val="AJE-SRI 08"/>
      <sheetName val="PV Data"/>
      <sheetName val="BS-SC "/>
      <sheetName val="PL-SC"/>
      <sheetName val="AJE-SC"/>
      <sheetName val="AR-AP"/>
      <sheetName val="Posting"/>
      <sheetName val="COB"/>
      <sheetName val="Interco AR ID9080"/>
      <sheetName val="Interco AP ID9080"/>
      <sheetName val="Interco AR SG8152"/>
      <sheetName val="Interco AP SG8152"/>
      <sheetName val="IC AP"/>
      <sheetName val="Interco List"/>
      <sheetName val="F1771-IA"/>
      <sheetName val="Depreciation  schedule "/>
      <sheetName val="fiscal depr(E)"/>
      <sheetName val="fiscal depr. (I)"/>
      <sheetName val="supervision"/>
      <sheetName val="Rounding off"/>
      <sheetName val="addition-assets"/>
      <sheetName val="Pre-Op"/>
      <sheetName val="2%donat"/>
      <sheetName val="details fiscal adjustments"/>
      <sheetName val="rekonFA"/>
      <sheetName val="Sum empcost"/>
      <sheetName val="Marshal 2"/>
      <sheetName val="Lampiran "/>
      <sheetName val="F!771-V"/>
      <sheetName val="SChDepr"/>
      <sheetName val="rINGKASANdEPRESIASI"/>
      <sheetName val="F1771- III"/>
      <sheetName val="F1771- V"/>
      <sheetName val="Gain FA"/>
      <sheetName val="WP- Lain"/>
      <sheetName val="sAL-REC"/>
      <sheetName val="F 1771-IV"/>
      <sheetName val="F 1771-V"/>
      <sheetName val="F 1771-VI"/>
      <sheetName val="Art. 23 recons"/>
      <sheetName val="ppH25 &amp; PROVISION"/>
      <sheetName val="BIK-NDE"/>
      <sheetName val="F1771-II."/>
      <sheetName val="F1771-V."/>
      <sheetName val="Gain"/>
      <sheetName val="PPh 21 Recon"/>
      <sheetName val="fiscal corr"/>
      <sheetName val="Depr-2002"/>
      <sheetName val="FA-gainloss (2)"/>
      <sheetName val="4th of 2001 (2)"/>
      <sheetName val="sum-korfisk"/>
      <sheetName val="list-1"/>
      <sheetName val="list-1 (2)"/>
      <sheetName val="withholding tax"/>
      <sheetName val="depr 2002"/>
      <sheetName val="additional (2)"/>
      <sheetName val="additional (3)"/>
      <sheetName val="additional (4)"/>
      <sheetName val="m-galant"/>
      <sheetName val="BS-Lampiran 1"/>
      <sheetName val="Summary of Fiscal Depreciations"/>
      <sheetName val="Penyusutan - E"/>
      <sheetName val="MArshall-E"/>
      <sheetName val="Lampiran2000"/>
      <sheetName val="Attachment2000"/>
      <sheetName val="PPH 17"/>
      <sheetName val="Art.25 Inst. (I)"/>
      <sheetName val="Recon 2007"/>
      <sheetName val="E.1 Aging Receivable"/>
      <sheetName val="E.1a Recon AR 08"/>
      <sheetName val="E.1.14Detail AR Others"/>
      <sheetName val="E.1.1 Detail SMART telecom"/>
      <sheetName val="E.1.2 Detail TVS"/>
      <sheetName val="E.1.3 Detail P&amp;G"/>
      <sheetName val="E.1.4 Detail STB"/>
      <sheetName val="E.1.5 Detail Samsung"/>
      <sheetName val="E.1.6 Detail Bayer"/>
      <sheetName val="E.1.7 Detail PT Mead Johnson"/>
      <sheetName val="E.1.8 Detail Emirates"/>
      <sheetName val="E.1.9 Detail Richemont Lux"/>
      <sheetName val="E.1.10 Detail Western Union"/>
      <sheetName val="E.1.11 Detail Perfetti "/>
      <sheetName val="E.1.12 Detail UOB"/>
      <sheetName val="E.1.13 Detail Iniatiative,etc"/>
      <sheetName val="E.2 AR Billable"/>
      <sheetName val="wipdetail"/>
      <sheetName val="E.2.1 P&amp;G"/>
      <sheetName val="E.2.2 Smart Telecom"/>
      <sheetName val="E.2.3 Samsung"/>
      <sheetName val="E.2.4 Perfetti"/>
      <sheetName val="E.2.5 STB"/>
      <sheetName val="E.2.6 Mead Johnson"/>
      <sheetName val="E.2.7 Emirates"/>
      <sheetName val="E.2.8 PT Bayer"/>
      <sheetName val="E.2.9 TVS Motor"/>
      <sheetName val="E.2.10 SC Malaysia"/>
      <sheetName val="E.2.11 Richemont"/>
      <sheetName val="E.3 Client Prepayment"/>
      <sheetName val="E.4 WIP"/>
      <sheetName val="E.5 Cut off"/>
      <sheetName val="EE.Confirmation Control"/>
      <sheetName val="EE.2.1 Recon VanMelle"/>
      <sheetName val="EE.3.1 Recon PT Bayer"/>
      <sheetName val="E.3 - Client Prepayment"/>
      <sheetName val="CAJE 2005"/>
      <sheetName val="Client Adj Gress"/>
      <sheetName val="BS-DTA"/>
      <sheetName val="BS-Others"/>
      <sheetName val="BS-Royalty"/>
      <sheetName val="AY-Bank"/>
      <sheetName val="AY-Machine"/>
      <sheetName val="AY-Reclass-add"/>
      <sheetName val="AY-Others"/>
      <sheetName val="MF-Reclass"/>
      <sheetName val="MF-Reval"/>
      <sheetName val="MF-Correction"/>
      <sheetName val="Sales-Incentive"/>
      <sheetName val="Client-Adj"/>
      <sheetName val="PO-COMMITMENT"/>
      <sheetName val="CAJE 2005_not update"/>
      <sheetName val="Royalty10"/>
      <sheetName val="JV Promo Comm10"/>
      <sheetName val="recon bca jkt"/>
      <sheetName val="By Adm BCA"/>
      <sheetName val="Temporary Receipt"/>
      <sheetName val="recl cc-FA"/>
      <sheetName val="sold rack steel"/>
      <sheetName val="settl PC-1459"/>
      <sheetName val="recl CC"/>
      <sheetName val="recl JV437"/>
      <sheetName val="SL1202"/>
      <sheetName val="PBC-Consol"/>
      <sheetName val="By currency"/>
      <sheetName val="PDN 1"/>
      <sheetName val="A4-Holding"/>
      <sheetName val="ATMR&amp;CAR"/>
      <sheetName val="Cash flow-BO"/>
      <sheetName val="Cash flow-Consol"/>
      <sheetName val="BIIF jkt"/>
      <sheetName val="BII Fin HK-BS"/>
      <sheetName val="BII Fin HK-RL"/>
      <sheetName val="CLA"/>
      <sheetName val="Gov_Bonds"/>
      <sheetName val="MODAL &amp; CF"/>
      <sheetName val="SegAktiva"/>
      <sheetName val="SegPasiva"/>
      <sheetName val="SegR-L"/>
      <sheetName val="RN"/>
      <sheetName val="AJE (old)"/>
      <sheetName val="Jurnal AAl &gt; cost ke equity"/>
      <sheetName val="jornal"/>
      <sheetName val="RL-PRINT"/>
      <sheetName val="RL-Product"/>
      <sheetName val="komp"/>
      <sheetName val="Inv-PT"/>
      <sheetName val="Segmen Usaha"/>
      <sheetName val="Makro"/>
      <sheetName val="B4.1.4.3.3"/>
      <sheetName val="01-adm"/>
      <sheetName val="4.1 Placement w.o.b"/>
      <sheetName val="4.2 Plc w.o.b Provision Movemnt"/>
      <sheetName val="5.2 Securities (commercial)"/>
      <sheetName val="5.2.1 List of Sale"/>
      <sheetName val="5.3 Bonds"/>
      <sheetName val="5.3.1 List of Sale"/>
      <sheetName val="16.1 Details of Sec Issued-GL"/>
      <sheetName val="16.2 FRN Issued"/>
      <sheetName val="16.3 Comm Papers Issued"/>
      <sheetName val="16.4 Bonds Issued"/>
      <sheetName val="17.1 Details of Fund Borrowing"/>
      <sheetName val="17.2 Call Money"/>
      <sheetName val="17.3 Time Deposit"/>
      <sheetName val="17.5 Exchange Offer"/>
      <sheetName val="17.7 Direct Offshore Loan"/>
      <sheetName val="17.9 Others"/>
      <sheetName val="22.1 Commitment Liabilities"/>
      <sheetName val="22.2 Contingencies Liabilities"/>
      <sheetName val="Int Acc"/>
      <sheetName val="G.2.1"/>
      <sheetName val="K.2.2.1"/>
      <sheetName val="P.1"/>
      <sheetName val="R.1"/>
      <sheetName val="U.2.1.1"/>
      <sheetName val="U.2.1.2 - old"/>
      <sheetName val="U.2.1.2"/>
      <sheetName val="U.2.1.3"/>
      <sheetName val="U.2.2"/>
      <sheetName val="U.2.2.1"/>
      <sheetName val="Beginning Balance"/>
      <sheetName val="TB MYOB"/>
      <sheetName val="TB0"/>
      <sheetName val="BalanceSheet"/>
      <sheetName val="IncomeStatement"/>
      <sheetName val="Prepaid 25.2"/>
      <sheetName val="Due From_Int. Co.2"/>
      <sheetName val="Prepaid VAT local.2"/>
      <sheetName val="Prepaid VAT import.2"/>
      <sheetName val="Prepaid 22.2"/>
      <sheetName val="Fiscal Tax.2"/>
      <sheetName val="Prepaid Expenses.2"/>
      <sheetName val="Deposits.2"/>
      <sheetName val="Fixed Assets.,2"/>
      <sheetName val="Inventory Dec"/>
      <sheetName val="AP.2"/>
      <sheetName val="OP-interco.1"/>
      <sheetName val="Accruals.2"/>
      <sheetName val="WHT PPh23.2"/>
      <sheetName val="Tax-others.2"/>
      <sheetName val="Accr-Tax 26"/>
      <sheetName val="VAT Payable.2"/>
      <sheetName val="Sales.2"/>
      <sheetName val="AR Dec.2"/>
      <sheetName val="Shareholder's Equity"/>
      <sheetName val="SW1"/>
      <sheetName val="COF-VOF"/>
      <sheetName val="TOR"/>
      <sheetName val="BIXY"/>
      <sheetName val="cadillac"/>
      <sheetName val="panther"/>
      <sheetName val="avanza"/>
      <sheetName val="Piutang Sewa '05"/>
      <sheetName val="PDMK"/>
      <sheetName val="Rollfwd"/>
      <sheetName val="RPO"/>
      <sheetName val="opname sample"/>
      <sheetName val="TOD"/>
      <sheetName val="CONTENTS"/>
      <sheetName val="C.1 Bank Guarantee"/>
      <sheetName val="C.2 Revaluate test"/>
      <sheetName val="C.3 Cut Off Cash"/>
      <sheetName val="Pos326"/>
      <sheetName val="C RF - 1"/>
      <sheetName val="C RF - 2"/>
      <sheetName val="C Lead "/>
      <sheetName val="C.4.1"/>
      <sheetName val="C4.2"/>
      <sheetName val="C.5"/>
      <sheetName val="C.6"/>
      <sheetName val="Countries FIs"/>
      <sheetName val="By CFA Region"/>
      <sheetName val="4_1 Placement w_o_b"/>
      <sheetName val="ShareCapital "/>
      <sheetName val="FA_Dep"/>
      <sheetName val="FA SOLD"/>
      <sheetName val="FA_Buy(Sell)'06"/>
      <sheetName val="Software"/>
      <sheetName val="HHFN1030-300906"/>
      <sheetName val="CRI1"/>
      <sheetName val="BSHJE"/>
      <sheetName val="SCORE"/>
      <sheetName val="ICBS"/>
      <sheetName val="WC_Boxes"/>
      <sheetName val="Working Capital P&amp;L"/>
      <sheetName val="WC Indirects"/>
      <sheetName val="WoCa Output"/>
      <sheetName val="BLO Working Capital"/>
      <sheetName val="WC_KPIa"/>
      <sheetName val="CIT LB 08"/>
      <sheetName val="Mutation 2008"/>
      <sheetName val="BS-PL"/>
      <sheetName val="CLA 2008"/>
      <sheetName val="CLA WIP 2008"/>
      <sheetName val="A3 2007 LB + Starcom "/>
      <sheetName val="A3 2007 Audited"/>
      <sheetName val="Audit Adj 2008"/>
      <sheetName val="Cover Reporting Package"/>
      <sheetName val="Exch.rate"/>
      <sheetName val="1-Cash"/>
      <sheetName val="2-Nostro"/>
      <sheetName val="2.1 Nostro Reconcilation"/>
      <sheetName val="3-Placement"/>
      <sheetName val="4-Marketable securities"/>
      <sheetName val="4.1 List of Sales - MS"/>
      <sheetName val="4.2-MS-maturity date"/>
      <sheetName val="5-Trade Document"/>
      <sheetName val="6-Reverse repo"/>
      <sheetName val="7-derivatives"/>
      <sheetName val="8-Loan"/>
      <sheetName val="8.1-loan detail"/>
      <sheetName val="9-acceptance receivable"/>
      <sheetName val="10-Shares investment"/>
      <sheetName val="11-Fixed assets"/>
      <sheetName val="12-Other assets"/>
      <sheetName val="12.1-Deferred tax"/>
      <sheetName val="12.2-Corp.inc.tax rec.-payable"/>
      <sheetName val="13-Deposit"/>
      <sheetName val="14-Placement &amp; fund borrowing"/>
      <sheetName val="15-Securities issued"/>
      <sheetName val="16-Repo"/>
      <sheetName val="17-acceptance liability"/>
      <sheetName val="18-Accrued exp"/>
      <sheetName val="19-Other liabilities"/>
      <sheetName val="20-Commitments"/>
      <sheetName val="21-Subord.loan"/>
      <sheetName val="22-Loan capital"/>
      <sheetName val="IS_Support"/>
      <sheetName val="Comm&amp; Cont.loss est."/>
      <sheetName val="SoC in Equity"/>
      <sheetName val="Cash Flows"/>
      <sheetName val="Addiional Info - Avg i rate"/>
      <sheetName val="Additional_info"/>
      <sheetName val="load"/>
      <sheetName val="Anuitet"/>
      <sheetName val="WoCa KPI sheet"/>
      <sheetName val="RF"/>
      <sheetName val="N.1 Aging AP"/>
      <sheetName val="N.1.1 Detail AP"/>
      <sheetName val="N.2 Accrued WIP"/>
      <sheetName val="N.3 PSI"/>
      <sheetName val="N.4 Cut Off"/>
      <sheetName val="N.4 SURL"/>
      <sheetName val="Supplier info"/>
      <sheetName val="Over 121 days"/>
      <sheetName val="D.1.8 Unrealized Gain-Equity"/>
      <sheetName val="D.1.8.1 Test of Unrealized Gain"/>
      <sheetName val="D.1.9 Real-Unreal Gain-P&amp;L"/>
      <sheetName val="D.1.9.1 test unreal MS-tra"/>
      <sheetName val="D.1.9.2 test unreal GB-tra"/>
      <sheetName val="D.1.9.3 PBC Unrealized"/>
      <sheetName val="D.1.9.4 Realized Gain MS"/>
      <sheetName val="D.1.9.3List SaleAFS &amp; MatureHTM"/>
      <sheetName val="D.19.4 List of Sale-SBI"/>
      <sheetName val="D.1.9.5 List of Sale-Trading"/>
      <sheetName val="D.1.9.6 List of Sale-Overseas"/>
      <sheetName val="D.1.9.5List SaleAFS &amp; MatureHTM"/>
      <sheetName val="D.1.9.6 List of Sale-SBI"/>
      <sheetName val="D.1.9.7 List of Sale-Trading"/>
      <sheetName val="D.1.9.8 List of Sale-Overseas"/>
      <sheetName val="D.1.9.4 List Sale-Pak Cecep"/>
      <sheetName val="D.1.9.5 List of Sale SBI"/>
      <sheetName val="D.1.9.6 List of Sale CIB"/>
      <sheetName val="2.1 Nostro Reconciliation"/>
      <sheetName val="4.1 List of Sale - MS"/>
      <sheetName val="4.1-MS-maturity date"/>
      <sheetName val="7.1 Additional Info"/>
      <sheetName val="NCL"/>
      <sheetName val="SECURITIES"/>
      <sheetName val="PPAP CALC"/>
      <sheetName val="D1 memo"/>
      <sheetName val="D1 a Lead Consol"/>
      <sheetName val="D1 b Portfolio Consol"/>
      <sheetName val="D1 b.1 Summary Portfolio"/>
      <sheetName val="D1 c Elimination"/>
      <sheetName val="D1 c.1 BMEL MS"/>
      <sheetName val="D1 c.2 Mandsek MS"/>
      <sheetName val="D1 c.3 BSM MS"/>
      <sheetName val="D1 c.4 PIM MS"/>
      <sheetName val="D1 c.5 UGBDN MS"/>
      <sheetName val="D1 d Lead Bank only"/>
      <sheetName val="D1 d.1-GL corr"/>
      <sheetName val="D1.0 ARPs Unaudited"/>
      <sheetName val="D1.0 ARPs Audited"/>
      <sheetName val="D1.1 Portfolio Bank Only"/>
      <sheetName val="D1.2 SBI portfolio"/>
      <sheetName val="D1.2.1 SBI S4"/>
      <sheetName val="D1.3 MS HO"/>
      <sheetName val="D1.4.1 MS HK"/>
      <sheetName val="D1.4.2 MS S'pore"/>
      <sheetName val="D1.4.3 MS CIB"/>
      <sheetName val="D1.5.1 HTM Movt-HO"/>
      <sheetName val="D1.5.2 HTM Movt-CIB"/>
      <sheetName val="D1.5.3 HTM Movt-Spore"/>
      <sheetName val="D.1.5.4 HTM Movt-HK"/>
      <sheetName val="D.1.5.5 HTM Movt-BMEL"/>
      <sheetName val="D1.6 Memo on PPAP"/>
      <sheetName val="D1.6a Lead PPAP"/>
      <sheetName val="D1.6b GL Cor PPAP"/>
      <sheetName val="D1.6.1 PPAP analysis scen1"/>
      <sheetName val="D1.6.1 PPAP analysis scen2"/>
      <sheetName val="PPAP Subs"/>
      <sheetName val="D1.6.7 Memo on Reksadana"/>
      <sheetName val="D1.6.8 PPAP Movt CONSOL"/>
      <sheetName val="D1.6.1 PPAP analysis"/>
      <sheetName val="D1 Report form 2005"/>
      <sheetName val="D1 Report form 2004"/>
      <sheetName val="D1 c.1-GL corr"/>
      <sheetName val="D1.6.1.1 PPAP Subs"/>
      <sheetName val="D1.6.8 Movement PPAP"/>
      <sheetName val="D1 c.4 PIM MS ok"/>
      <sheetName val="R11"/>
      <sheetName val="jv19"/>
      <sheetName val="jv18"/>
      <sheetName val="jv17"/>
      <sheetName val="jv1 -1"/>
      <sheetName val="R2-1"/>
      <sheetName val="R6-1"/>
      <sheetName val="R11-1"/>
      <sheetName val="jv18-1"/>
      <sheetName val="jv17-1"/>
      <sheetName val="jv16-1"/>
      <sheetName val="jv20-1"/>
      <sheetName val="JV23-1208"/>
      <sheetName val="jv16-1208"/>
      <sheetName val="JV27-1208"/>
      <sheetName val="JV11-0208"/>
      <sheetName val="JV17-1208"/>
      <sheetName val="JV16 Mar"/>
      <sheetName val="JV16 Feb"/>
      <sheetName val="jv02"/>
      <sheetName val="jv20"/>
      <sheetName val="PREPAID EXP 2"/>
      <sheetName val="GL Prepaid Exp feb09-2"/>
      <sheetName val="GL Prepaid Exp feb09-final"/>
      <sheetName val="EMP LIST"/>
      <sheetName val="PSI MEDICAL 2008"/>
      <sheetName val="GL 117010 Jan09"/>
      <sheetName val="GL Office Jan09"/>
      <sheetName val="GL Housing Feb09"/>
      <sheetName val="GL Office Feb09"/>
      <sheetName val="GL Housing 0309"/>
      <sheetName val="GL Office 0309"/>
      <sheetName val="HOUSING 2010"/>
      <sheetName val="JV1 HOUSING"/>
      <sheetName val="square m"/>
      <sheetName val="JV1OFFICE"/>
      <sheetName val="OFFICE 2010"/>
      <sheetName val="JV1 PREPAID EXP 2"/>
      <sheetName val="JV1 PREPAID EXP 3"/>
      <sheetName val="DPKK"/>
      <sheetName val="JV-Goodwill"/>
      <sheetName val="COA NEW"/>
      <sheetName val="JV1PREPAID EXP 2010"/>
      <sheetName val="revisionLB"/>
      <sheetName val="January 2010"/>
      <sheetName val="January 2010a"/>
      <sheetName val="PV PREPAID UTK BCC"/>
      <sheetName val="DATA UTK DIV"/>
      <sheetName val="HOUSING"/>
      <sheetName val="CIT2009"/>
      <sheetName val="TBMetroSep06"/>
      <sheetName val="TBPMOct07"/>
      <sheetName val="SAD PM"/>
      <sheetName val="SAD IME"/>
      <sheetName val="BS-PM"/>
      <sheetName val="PL-PM"/>
      <sheetName val="Corp Tax Publicis"/>
      <sheetName val="AJE-PM"/>
      <sheetName val="TBIMEOct07"/>
      <sheetName val="TBPM09"/>
      <sheetName val="BS-OP"/>
      <sheetName val="PL-OP"/>
      <sheetName val="Corp Tax OPTI"/>
      <sheetName val="AJE-OPT"/>
      <sheetName val="TB Opti Sep"/>
      <sheetName val="TBSeptDialog06"/>
      <sheetName val="TBIME09"/>
      <sheetName val="BS-PD"/>
      <sheetName val="PL-PD"/>
      <sheetName val="Corp Tax Dialog"/>
      <sheetName val="AJE-PD"/>
      <sheetName val="Rounding"/>
      <sheetName val="MAT USD"/>
      <sheetName val="Report New"/>
      <sheetName val="Combined FS053 &amp; FS156"/>
      <sheetName val="FS053"/>
      <sheetName val="FS156"/>
      <sheetName val="For LLD"/>
      <sheetName val="Orig. Yulius"/>
      <sheetName val="RM1"/>
      <sheetName val="RM2"/>
      <sheetName val="SM3"/>
      <sheetName val="Subcon"/>
      <sheetName val="Others Out"/>
      <sheetName val="Accpac1"/>
      <sheetName val="SC"/>
      <sheetName val="Location_Details (2)"/>
      <sheetName val="Profit &amp; Loss (3)"/>
      <sheetName val="BS-PL Indo 2006"/>
      <sheetName val="L.MAR08"/>
      <sheetName val="L.JAN09"/>
      <sheetName val="L.FEB09"/>
      <sheetName val="L.Mar09"/>
      <sheetName val="PL 2008"/>
      <sheetName val="PL Movement"/>
      <sheetName val="PL RF"/>
      <sheetName val="PL accounts"/>
      <sheetName val="Memo POL"/>
      <sheetName val="Interest-FR"/>
      <sheetName val="POL-FR"/>
      <sheetName val="UC-POL"/>
      <sheetName val="UC1"/>
      <sheetName val="UC2"/>
      <sheetName val="UC3"/>
      <sheetName val="UC4"/>
      <sheetName val="UC5"/>
      <sheetName val="UC6"/>
      <sheetName val="UC7"/>
      <sheetName val="UC8"/>
      <sheetName val="UC8.1.1"/>
      <sheetName val="BOL-FR"/>
      <sheetName val="VE-BOL"/>
      <sheetName val="VE1"/>
      <sheetName val="VE2"/>
      <sheetName val="VE3"/>
      <sheetName val="VE4"/>
      <sheetName val="VE5"/>
      <sheetName val="VE6"/>
      <sheetName val="VE6.1"/>
      <sheetName val="VE7"/>
      <sheetName val="VE8"/>
      <sheetName val="VE9"/>
      <sheetName val="VE10"/>
      <sheetName val="VE11"/>
      <sheetName val="VE12"/>
      <sheetName val="VE13"/>
      <sheetName val="VE14"/>
      <sheetName val="VE15"/>
      <sheetName val="VE16"/>
      <sheetName val="VE17"/>
      <sheetName val="VE18"/>
      <sheetName val="VE19"/>
      <sheetName val="VE20"/>
      <sheetName val="VE21"/>
      <sheetName val="VE22"/>
      <sheetName val="914134"/>
      <sheetName val="912215"/>
      <sheetName val="914603"/>
      <sheetName val="FR-NOIE"/>
      <sheetName val="UE-NOIE"/>
      <sheetName val="UE1"/>
      <sheetName val="UE2"/>
      <sheetName val="UE4"/>
      <sheetName val="UE3"/>
      <sheetName val="UE5"/>
      <sheetName val="UE6"/>
      <sheetName val="UE7"/>
      <sheetName val="UE8"/>
      <sheetName val="CIT2007"/>
      <sheetName val="Cash flow Consol"/>
      <sheetName val="CorpPM"/>
      <sheetName val="TBPM07"/>
      <sheetName val="CorpOpti"/>
      <sheetName val="TBOP07"/>
      <sheetName val="AJE-OP"/>
      <sheetName val="Corp-PD"/>
      <sheetName val="TBPD07"/>
      <sheetName val="E.7.7.1 Memo"/>
      <sheetName val="E.7.7.1 Summary"/>
      <sheetName val="E.7.7.1"/>
      <sheetName val="1. Batik Danar Hadi"/>
      <sheetName val="2. Kusumahadi Santosa"/>
      <sheetName val="3. Kusumaputra Santosa"/>
      <sheetName val="4. Filamindo"/>
      <sheetName val="5.DuRen 6.MelTim 20.AbaGen "/>
      <sheetName val="7.a PII"/>
      <sheetName val="7.b PII"/>
      <sheetName val="7.c PII"/>
      <sheetName val="7.d PII"/>
      <sheetName val="8.b CAK (KI-1)"/>
      <sheetName val="8.c CAK (KI-3)"/>
      <sheetName val="8.d CAK (KI-1)"/>
      <sheetName val="8.e CAK (KI-IDC)"/>
      <sheetName val="8.f CAK (KMK)"/>
      <sheetName val="9. Manguni Garden Hotel"/>
      <sheetName val="10. Zeus"/>
      <sheetName val="11. RAPP and 12.RAK"/>
      <sheetName val="13. PIM"/>
      <sheetName val="13.PIM not update"/>
      <sheetName val="13.a PIM KMK not update"/>
      <sheetName val="14.d KDI-KI"/>
      <sheetName val="14.f KDI (KI-IDC)"/>
      <sheetName val="14.g KDI (KI-1)"/>
      <sheetName val="15. Indogas Raya Utama"/>
      <sheetName val="16.b Krakatau Wajatama (KI)"/>
      <sheetName val="16.c Krakatau Wajatama (KI IDC)"/>
      <sheetName val="17.a Bhineka Cipta Manunggal"/>
      <sheetName val="17.b Bhineka Cipta Manunggal"/>
      <sheetName val="17.c Bhineka Cipta Manunggal"/>
      <sheetName val="17.d Bhineka Cipta Manunggal"/>
      <sheetName val="17.e Bhineka Cipta Manunggal"/>
      <sheetName val="17.f Bhineka Cipta Manunggal"/>
      <sheetName val="18. a Gunatex-IDR"/>
      <sheetName val="18. b Gunatex - USD"/>
      <sheetName val="19.a World Yamatex"/>
      <sheetName val="19.b World Yamatex"/>
      <sheetName val="19.c World Yamatex"/>
      <sheetName val="19.d World Yamatex"/>
      <sheetName val="19.e World Yamatex"/>
      <sheetName val="21. Sambu Sakti Sawmill"/>
      <sheetName val="22. Surya Bumi Agrolangeng"/>
      <sheetName val="23BuktPalg,24WirBh,30BMF,31BBM"/>
      <sheetName val="25. Jakaranatama"/>
      <sheetName val="26. Hasnur Coal Terminal"/>
      <sheetName val="28.a Griya Pesona Mandiri"/>
      <sheetName val="28.b Griya Pesona Mandiri"/>
      <sheetName val="29. Pandega Citra Niaga"/>
      <sheetName val="32.Star Cosmos"/>
      <sheetName val="33. Shamrock Manufacturing Corp"/>
      <sheetName val="34. Fajar Sun Master"/>
      <sheetName val="35. Semen Bosowa Maros"/>
      <sheetName val="36.Riau Sakti United Pl - IDR"/>
      <sheetName val="36. Riau Sakti United Pl - USD"/>
      <sheetName val="37. Haloni Jane"/>
      <sheetName val="HJ"/>
      <sheetName val="bjd"/>
      <sheetName val="List of Debtor not incld in MAR"/>
      <sheetName val="Middle UMN"/>
      <sheetName val="Summary based on outstanding"/>
      <sheetName val="E.7.7.1 Summary OLD"/>
      <sheetName val="Resume AR"/>
      <sheetName val="Pivot Tabel"/>
      <sheetName val="bs-idr"/>
      <sheetName val="BS-U$"/>
      <sheetName val="PL-U$"/>
      <sheetName val="DIFF ON CONV"/>
      <sheetName val="CF 2006_for_report"/>
      <sheetName val="A3 Jambi + Mandoge"/>
      <sheetName val="SRM-BS"/>
      <sheetName val="SRM - WPL"/>
      <sheetName val="PL-JBI"/>
      <sheetName val="PLN-MDG"/>
      <sheetName val="TB Jambi"/>
      <sheetName val="TB Mandoge"/>
      <sheetName val="A3 Jun06"/>
      <sheetName val="OB'05-PM"/>
      <sheetName val="CKG-TRF04"/>
      <sheetName val="BDG-TRF04"/>
      <sheetName val="Purchase Detail"/>
      <sheetName val="Vol SFR'04(CKG)"/>
      <sheetName val="Vol SRF '04 (BDG)"/>
      <sheetName val="Price OB'04-CKG"/>
      <sheetName val="OB 04RM"/>
      <sheetName val="SRF04"/>
      <sheetName val="TRF04"/>
      <sheetName val="Packmat"/>
      <sheetName val="MRP SRF04 vol"/>
      <sheetName val="E ARPs"/>
      <sheetName val="E.1.1 Subsequent Received AR"/>
      <sheetName val="E.1.2 Unbilled Media"/>
      <sheetName val="E.1.3 Accrued Revenue"/>
      <sheetName val="E.2 Others"/>
      <sheetName val="E.3 AR Related Parties"/>
      <sheetName val="E.4 AR Cut Off"/>
      <sheetName val="E.5 Inv 2010 were inv in 2011"/>
      <sheetName val="EE.3"/>
      <sheetName val="Project Dec tp invoice 2011"/>
      <sheetName val="RECKITT"/>
      <sheetName val="GOODYEAR"/>
      <sheetName val="BNI'46"/>
      <sheetName val="BRI SYARIAH"/>
      <sheetName val="PASEO"/>
      <sheetName val="WYETH"/>
      <sheetName val="HYUNDAI"/>
      <sheetName val="PANASONIC"/>
      <sheetName val="URC"/>
      <sheetName val="DOPOD"/>
      <sheetName val="APPLE RESELLER"/>
      <sheetName val="PERTAMINA-PASTI PAS"/>
      <sheetName val="PERTAMINA-CORPORATE"/>
      <sheetName val="PERTAMINA-PELUMAS"/>
      <sheetName val="ESIA"/>
      <sheetName val="TNT"/>
      <sheetName val="Standard Chartered"/>
      <sheetName val="HP-IPG"/>
      <sheetName val="HP-PSG"/>
      <sheetName val="HP-TSG"/>
      <sheetName val="HBO ASIA"/>
      <sheetName val="PUMA"/>
      <sheetName val="GAGA MIE"/>
      <sheetName val="MACRO KIOS"/>
      <sheetName val="HOLCIM"/>
      <sheetName val="ACTAVIS"/>
      <sheetName val="SONY"/>
      <sheetName val="VITACIMIN"/>
      <sheetName val="TOYOTA (AVANZA)"/>
      <sheetName val="TOYOTA (LEXUS)"/>
      <sheetName val="PSB"/>
      <sheetName val="MSIG"/>
      <sheetName val="BioCalci-72"/>
      <sheetName val="AXIS"/>
      <sheetName val="CBD BSD"/>
      <sheetName val="X MILD"/>
      <sheetName val="STARMILD"/>
      <sheetName val="SEJATI"/>
      <sheetName val="BIRU"/>
      <sheetName val="RAWIT"/>
      <sheetName val="CORPORATE"/>
      <sheetName val="NEO MILD"/>
      <sheetName val="TIKI"/>
      <sheetName val="TV MART"/>
      <sheetName val="VELVET"/>
      <sheetName val="Nature"/>
      <sheetName val="Lead Consol FA"/>
      <sheetName val="ARPs"/>
      <sheetName val="cost-biijkt"/>
      <sheetName val="accum-biijkt"/>
      <sheetName val="COST-BIIFCJKT"/>
      <sheetName val="ACC-BIIFCJKT"/>
      <sheetName val="Cost-WOM"/>
      <sheetName val="Accum-WOM"/>
      <sheetName val="Consol Movement FA"/>
      <sheetName val="Map WP"/>
      <sheetName val="ACC.DEPR"/>
      <sheetName val="COST-BIIFCHK"/>
      <sheetName val="ACC-BIIFCHK"/>
      <sheetName val="Ass Dec2007"/>
      <sheetName val="FCJ"/>
      <sheetName val="WOM"/>
      <sheetName val="AK.TTP"/>
      <sheetName val="AK.TTP2"/>
      <sheetName val="Premi 2009-2010"/>
      <sheetName val="Exch_rate"/>
      <sheetName val="I_BS"/>
      <sheetName val="1_Cash"/>
      <sheetName val="2_Current accounts with BI"/>
      <sheetName val="3_Current accounts w other bank"/>
      <sheetName val="4_Placement"/>
      <sheetName val="4_cont_d"/>
      <sheetName val="5_Marketable securities"/>
      <sheetName val="5_MS_maturity date _cont_d_"/>
      <sheetName val="6_Government bonds"/>
      <sheetName val="6_Gov bonds _cont_d_"/>
      <sheetName val="7_Reverse repo"/>
      <sheetName val="8_derivatives"/>
      <sheetName val="9_Loan"/>
      <sheetName val="9_1_loan detail"/>
      <sheetName val="10_Consumer Finance"/>
      <sheetName val="10_1_ _ Cons Fin Details"/>
      <sheetName val="11_acceptance receivable"/>
      <sheetName val="12_Investments in Share"/>
      <sheetName val="13_Deferred tax"/>
      <sheetName val="14_Fixed assets"/>
      <sheetName val="15_Accrued Income"/>
      <sheetName val="16_Prepayments"/>
      <sheetName val="17_Other assets"/>
      <sheetName val="18_Corp_inc_tax rec__payable"/>
      <sheetName val="19_ Obligations due immediately"/>
      <sheetName val="20_Deposits from customers"/>
      <sheetName val="21_Deposits from Other Banks"/>
      <sheetName val="22_Repo"/>
      <sheetName val="23_acceptance liabilities"/>
      <sheetName val="24_Securities Issued"/>
      <sheetName val="25_Fund borrowing"/>
      <sheetName val="26_Est_Comm__Cont"/>
      <sheetName val="27_Accrued exp"/>
      <sheetName val="28_Lease Payable"/>
      <sheetName val="29_Other liabilities"/>
      <sheetName val="30_Subordinated loans"/>
      <sheetName val="II_IS"/>
      <sheetName val="II_1_IS_Support"/>
      <sheetName val="III_SoC in Equity"/>
      <sheetName val="IV_Cash Flows"/>
      <sheetName val="V_a_Com__ Con"/>
      <sheetName val="V_c_NOP"/>
      <sheetName val="V_b_Employee Benefits"/>
      <sheetName val="V_d_Foreign Ccy Transaction"/>
      <sheetName val="V_e_Related Parties"/>
      <sheetName val="V_f_Maturity Profile"/>
      <sheetName val="V_g_ Add Info_Avg i rate"/>
      <sheetName val="VI_a_Loan _By type_"/>
      <sheetName val="VI_b_Loans by Int _ Profit rate"/>
      <sheetName val="VI_c_NPL Movement"/>
      <sheetName val="VI_d_Derivatives"/>
      <sheetName val="VI_e_FA Movement"/>
      <sheetName val="VI_g_Prepaid lease movt"/>
      <sheetName val="VI_h_Inv Property movt"/>
      <sheetName val="VI_i_1_Deferred tax 1"/>
      <sheetName val="VI_i_2_Deferred tax 2"/>
      <sheetName val="VI_j_ All on loan and fin"/>
      <sheetName val="VI_k_ Key mgmt personnel comp"/>
      <sheetName val="VI_l_1_ Directors remuneration1"/>
      <sheetName val="VI_l_2_ Directors remuneration2"/>
      <sheetName val="VI_m_ Taxation"/>
      <sheetName val="VI.n. Interest rate risks"/>
      <sheetName val="VI_o_1_ FX Risk 1"/>
      <sheetName val="VI_o_2_ FX Risk 2"/>
      <sheetName val="VI.p. PRR"/>
      <sheetName val="VI.q. Fair value BS"/>
      <sheetName val="2-Current accounts with BI"/>
      <sheetName val="3-Current accounts w other bank"/>
      <sheetName val="4-Placement"/>
      <sheetName val="4-cont'd"/>
      <sheetName val="5-Marketable securities"/>
      <sheetName val="5-MS-maturity date (cont'd)"/>
      <sheetName val="6-Government bonds"/>
      <sheetName val="6-Gov bonds (cont'd)"/>
      <sheetName val="7-Reverse repo"/>
      <sheetName val="8-derivatives"/>
      <sheetName val="9-Loan"/>
      <sheetName val="9.1-loan detail"/>
      <sheetName val="10-Consumer Finance"/>
      <sheetName val="10.1. - Cons Fin Details"/>
      <sheetName val="11-acceptance receivable"/>
      <sheetName val="12-Investments in Share"/>
      <sheetName val="13-Deferred tax"/>
      <sheetName val="14-Fixed assets"/>
      <sheetName val="15-Accrued Income"/>
      <sheetName val="16-Prepayments"/>
      <sheetName val="17-Other assets"/>
      <sheetName val="18-Corp.inc.tax rec.-payable"/>
      <sheetName val="19- Obligations due immediately"/>
      <sheetName val="20-Deposits from customers"/>
      <sheetName val="21-Deposits from Other Banks"/>
      <sheetName val="22-Repo"/>
      <sheetName val="23-acceptance liabilities"/>
      <sheetName val="24-Securities Issued"/>
      <sheetName val="25-Fund borrowing"/>
      <sheetName val="26-Est.Comm.&amp;Cont"/>
      <sheetName val="27-Accrued exp"/>
      <sheetName val="28-Lease Payable"/>
      <sheetName val="29-Other liabilities"/>
      <sheetName val="30-Subordinated loans"/>
      <sheetName val="II.IS"/>
      <sheetName val="II.1.IS_Support"/>
      <sheetName val="III.SoC in Equity"/>
      <sheetName val="IV.Cash Flows"/>
      <sheetName val="V.a.Com.&amp; Con"/>
      <sheetName val="V.b.Employee Benefits"/>
      <sheetName val="V.c.NOP"/>
      <sheetName val="V.d.Foreign Ccy Transaction"/>
      <sheetName val="V.e.Related Parties"/>
      <sheetName val="V.g. Add Info-Avg i rate"/>
      <sheetName val="VI.a.Loan (By type)"/>
      <sheetName val="VI.b.Loans by Int &amp; Profit rate"/>
      <sheetName val="I.BS"/>
      <sheetName val="BII &amp; Bapepam"/>
      <sheetName val="V.f.Maturity Profile"/>
      <sheetName val="VI.c.NPL Movement"/>
      <sheetName val="VI.d.Derivatives"/>
      <sheetName val="VI.e.FA Movement"/>
      <sheetName val="VI.f.Computer software movt"/>
      <sheetName val="VI.g.Prepaid lease movt"/>
      <sheetName val="VI.h.Inv Property movt"/>
      <sheetName val="VI.i.1.Deferred tax 1"/>
      <sheetName val="VI.i.2.Deferred tax 2"/>
      <sheetName val="Sale of Fixed Assets"/>
      <sheetName val="VI.j. All on loan and fin"/>
      <sheetName val="VI.k. Key mgmt personnel comp"/>
      <sheetName val="VI.l.1. Directors remuneration1"/>
      <sheetName val="VI.l.2. Directors remuneration2"/>
      <sheetName val="VI.m. Taxation"/>
      <sheetName val="VI.o.1. FX Risk 1"/>
      <sheetName val="VI.o.2. FX Risk 2"/>
      <sheetName val="Flow rate1(start Okt07)"/>
      <sheetName val="Flow rate 2 (incl data error)"/>
      <sheetName val=" WO jan 09 Backdated"/>
      <sheetName val="recovery"/>
      <sheetName val=" WO Sept 09"/>
      <sheetName val="Penambahan AYDA"/>
      <sheetName val="Pengurangan AYDA"/>
      <sheetName val="ROLLRATE SD SEP09 ORI"/>
      <sheetName val="7.1 Derivatives Details"/>
      <sheetName val="ATMR"/>
      <sheetName val="WP- Reporting"/>
      <sheetName val="WP5"/>
      <sheetName val="Repo - Reverse repo"/>
      <sheetName val="PwC"/>
      <sheetName val="SBI"/>
      <sheetName val="Syariah"/>
      <sheetName val="Other Approved Sec"/>
      <sheetName val="Securities-Nonbank"/>
      <sheetName val="REPO"/>
      <sheetName val="REPO 2"/>
      <sheetName val="status all docs (Sept)"/>
      <sheetName val="Sampel Konfirmasi"/>
      <sheetName val="Sheet5 (2)"/>
      <sheetName val="SAMPLE FINAL"/>
      <sheetName val="LOAN REVIEW DATA"/>
      <sheetName val="LOAN CONFIRMATION"/>
      <sheetName val="Pending "/>
      <sheetName val="GL --&gt; Interim"/>
      <sheetName val="Top Summary"/>
      <sheetName val="GL Input Validations"/>
      <sheetName val="Scratchpad"/>
      <sheetName val="P&amp;L1 "/>
      <sheetName val="P&amp;L GHD"/>
      <sheetName val="OPEX1"/>
      <sheetName val="Cashflow1"/>
      <sheetName val="BSheet"/>
      <sheetName val="BSheet1"/>
      <sheetName val="p&amp;l 0304"/>
      <sheetName val="p&amp;l 0405"/>
      <sheetName val="p&amp;l 0506"/>
      <sheetName val="3 P&amp;L - 3A Op.Exp"/>
      <sheetName val="4 Analysis"/>
      <sheetName val="F-1l F-2"/>
      <sheetName val="AppA1-1"/>
      <sheetName val="AppA1-2"/>
      <sheetName val="AppA2-1"/>
      <sheetName val="AppA2-2"/>
      <sheetName val="AppA3"/>
      <sheetName val="AppA4"/>
      <sheetName val="July"/>
      <sheetName val="ES1"/>
      <sheetName val="ES2"/>
      <sheetName val="ES3"/>
      <sheetName val="ES4"/>
      <sheetName val="Contents (2)"/>
      <sheetName val="ES1 (2)"/>
      <sheetName val="ES3 (2)"/>
      <sheetName val="ES5"/>
      <sheetName val="ES6"/>
      <sheetName val="ES7"/>
      <sheetName val="k-Discl"/>
      <sheetName val="LABOUR,SUB-CON,LEASE"/>
      <sheetName val="ADM&amp; OHH INCOME"/>
      <sheetName val="S.OH"/>
      <sheetName val="BPR-Bloom"/>
      <sheetName val="F-4l5"/>
      <sheetName val="stmt of equity"/>
      <sheetName val="auditors' report"/>
      <sheetName val="Sales Cutoff"/>
      <sheetName val="Credit Note Cutoff"/>
      <sheetName val="FS - US$"/>
      <sheetName val="Exch sheet"/>
      <sheetName val="BS Ayu 2005"/>
      <sheetName val="Assets Ayu 2005"/>
      <sheetName val="Liabilities+SHE Ayu 2005"/>
      <sheetName val="Profit Loss Ayu 2005"/>
      <sheetName val="RentalIncome&amp;TaxPayable-2005"/>
      <sheetName val="Road"/>
      <sheetName val="Power Supply"/>
      <sheetName val="Receivable"/>
      <sheetName val="GroupCo"/>
      <sheetName val="App 3"/>
      <sheetName val="avg_rate"/>
      <sheetName val="Form A-Input-Current"/>
      <sheetName val="WTB"/>
      <sheetName val="Interdata"/>
      <sheetName val="COGSan"/>
      <sheetName val="COGS &amp; SELLING"/>
      <sheetName val="PPE (2)"/>
      <sheetName val="AR 2"/>
      <sheetName val="DATABASE"/>
      <sheetName val="E15"/>
      <sheetName val="E14"/>
      <sheetName val="E13"/>
      <sheetName val="E09"/>
      <sheetName val="E08"/>
      <sheetName val="E07"/>
      <sheetName val="E06"/>
      <sheetName val="E05"/>
      <sheetName val="E04"/>
      <sheetName val="E03"/>
      <sheetName val="E02"/>
      <sheetName val="E01"/>
      <sheetName val="Sales Recon"/>
      <sheetName val="salaryrecon"/>
      <sheetName val="Lead (2)"/>
      <sheetName val="PL indo"/>
      <sheetName val="PPh 25 indo"/>
      <sheetName val="COGS-02"/>
      <sheetName val="net allocation out"/>
      <sheetName val="10000000"/>
      <sheetName val="20000000"/>
      <sheetName val="TP business FC-5%"/>
      <sheetName val="TP by Business"/>
      <sheetName val="TRADING PROFIT"/>
      <sheetName val="RM Analysis (per value)2005"/>
      <sheetName val="RM Analysis (per value)2004"/>
      <sheetName val="Sch 2"/>
      <sheetName val="gm before VSDE"/>
      <sheetName val="Sch 3"/>
      <sheetName val="Sch 4 (TL 0)"/>
      <sheetName val="Sch 4 (TL 1)"/>
      <sheetName val="Sch 4 (TL 2)"/>
      <sheetName val="fc -5% lv"/>
      <sheetName val="fc -5% bud"/>
      <sheetName val="Sch 5"/>
      <sheetName val="Supp 5.1"/>
      <sheetName val="Sch 6"/>
      <sheetName val="Supp 6.1"/>
      <sheetName val="RM Price Analysis"/>
      <sheetName val="Sch 4 (TL 0)-OLD"/>
      <sheetName val="Sch 4 (TL 1)-OLD"/>
      <sheetName val="Sch 4 (TL 2)-OLD"/>
      <sheetName val="Sch 4 (TL 3)-OLD"/>
      <sheetName val="RM Price Increase"/>
      <sheetName val="ASP Analysis"/>
      <sheetName val="RM Analysis"/>
      <sheetName val="GM Analysis"/>
      <sheetName val="Price vs Cost Incr Analysis"/>
      <sheetName val="rm-pack"/>
      <sheetName val="sales qtr"/>
      <sheetName val="sls summary qtr"/>
      <sheetName val=" deco "/>
      <sheetName val=" technical"/>
      <sheetName val="expenses 2004"/>
      <sheetName val="deco exp analysis"/>
      <sheetName val="Attachment "/>
      <sheetName val="Attachment  (2)"/>
      <sheetName val="FA Reconcil"/>
      <sheetName val="PENYUSUT"/>
      <sheetName val="Art.23 recon"/>
      <sheetName val="Important Notes"/>
      <sheetName val="BPCS"/>
      <sheetName val="DC"/>
      <sheetName val="DC-ASE"/>
      <sheetName val="Hal Wajib"/>
      <sheetName val="Journal Code"/>
      <sheetName val="Advance A-Z"/>
      <sheetName val="DC Account"/>
      <sheetName val="Cash Advance"/>
      <sheetName val="FE-1771$.P1(E)"/>
      <sheetName val="FE-1771$.P2(E)"/>
      <sheetName val="FE-1771-I$(E)"/>
      <sheetName val="FE-1771-II$(E)"/>
      <sheetName val="FE-1771-III$(E)"/>
      <sheetName val="FI-1771-IV$"/>
      <sheetName val="FE-1771-IV(E)"/>
      <sheetName val="FI-1771-V$"/>
      <sheetName val="FE-1771-V(E)"/>
      <sheetName val="FI-1771-VI$"/>
      <sheetName val="FE-1771-VI$(E)"/>
      <sheetName val="UK MGMT FEES"/>
      <sheetName val="uk allocation"/>
      <sheetName val="INVOICES"/>
      <sheetName val="misc inv"/>
      <sheetName val="CAI"/>
      <sheetName val="UK"/>
      <sheetName val="uk cr memo"/>
      <sheetName val="AUS"/>
      <sheetName val="JAPAN"/>
      <sheetName val="CAN SOL"/>
      <sheetName val="CANADA"/>
      <sheetName val="Can Mgmt Alloc"/>
      <sheetName val="data_benefit(1)"/>
      <sheetName val="data_val"/>
      <sheetName val="data_ee_&lt;nra(1)"/>
      <sheetName val="data_ee_&gt;nra(1)"/>
      <sheetName val="output_&gt;nra(1)"/>
      <sheetName val="output_&lt;nra(1)"/>
      <sheetName val="calcu"/>
      <sheetName val="gain_loss_aft_curr"/>
      <sheetName val="gain_loss"/>
      <sheetName val="output2"/>
      <sheetName val="PSC"/>
      <sheetName val="schedule_restate"/>
      <sheetName val="disc_e"/>
      <sheetName val="disc_i"/>
      <sheetName val="input_report"/>
      <sheetName val="report_A"/>
      <sheetName val="Provision summary"/>
      <sheetName val="CREDIT GRANTED BI 3"/>
      <sheetName val="CREDIT GRANTED BI 4"/>
      <sheetName val="CREDIT GRANTED BI 5"/>
      <sheetName val="Depreciation (2)"/>
      <sheetName val="Asset 98"/>
      <sheetName val="Entetr-Eng"/>
      <sheetName val="Entetr-Ind"/>
      <sheetName val="Entetr-01 (2)"/>
      <sheetName val="Prov from client"/>
      <sheetName val="Prov from client (2)"/>
      <sheetName val="sblm edit rb"/>
      <sheetName val="for e01"/>
      <sheetName val="members"/>
      <sheetName val="TANPA RB"/>
      <sheetName val="E23"/>
      <sheetName val="E22"/>
      <sheetName val="E21"/>
      <sheetName val="E20"/>
      <sheetName val="E19"/>
      <sheetName val="E18"/>
      <sheetName val="E17"/>
      <sheetName val="E16"/>
      <sheetName val="E27"/>
      <sheetName val="E26"/>
      <sheetName val="E25"/>
      <sheetName val="E24"/>
      <sheetName val="E30"/>
      <sheetName val="E29"/>
      <sheetName val="E28"/>
      <sheetName val="E32"/>
      <sheetName val="E31"/>
      <sheetName val="E34"/>
      <sheetName val="E33"/>
      <sheetName val="E39"/>
      <sheetName val="E38"/>
      <sheetName val="E37"/>
      <sheetName val="E36"/>
      <sheetName val="E35"/>
      <sheetName val="E41"/>
      <sheetName val="E40"/>
      <sheetName val="E48"/>
      <sheetName val="E47"/>
      <sheetName val="E46"/>
      <sheetName val="E45"/>
      <sheetName val="E44"/>
      <sheetName val="E43"/>
      <sheetName val="E42"/>
      <sheetName val="Other Exp "/>
      <sheetName val="Classification Rev Prov Bonus"/>
      <sheetName val="Classification of prov bonus"/>
      <sheetName val="P&amp;L FCT 8.1"/>
      <sheetName val="BS FCT 8.1"/>
      <sheetName val="Bal.Sheet"/>
      <sheetName val="P &amp; L Report"/>
      <sheetName val="Exp.detail"/>
      <sheetName val="A&amp;G"/>
      <sheetName val="AR AI"/>
      <sheetName val="Bank Chg"/>
      <sheetName val="Interest Exp"/>
      <sheetName val="Interest Income"/>
      <sheetName val="Forex Asset"/>
      <sheetName val="Oth Income"/>
      <sheetName val="Adj.Fixed Asset"/>
      <sheetName val="Exp.Log"/>
      <sheetName val="Summary Finding"/>
      <sheetName val="Summary SKP"/>
      <sheetName val="Tax Audit Status"/>
      <sheetName val="Tax Loss"/>
      <sheetName val="Summary TB"/>
      <sheetName val="KF 2003"/>
      <sheetName val="KF 2004"/>
      <sheetName val="KF 2005"/>
      <sheetName val="REC 2003"/>
      <sheetName val="REC 2004"/>
      <sheetName val="REC 2005"/>
      <sheetName val="COGS 2003"/>
      <sheetName val="COGS 2004"/>
      <sheetName val="COGS 2005"/>
      <sheetName val="REC 2006"/>
      <sheetName val="Movement ProvisionAccrued"/>
      <sheetName val="SE-46"/>
      <sheetName val="XLS Avg Rev"/>
      <sheetName val="_REF"/>
      <sheetName val="Note for Next engagement"/>
      <sheetName val="Rekonsiliasi RE BEg"/>
      <sheetName val="Analytical IBS Jkt "/>
      <sheetName val="Monetary assets"/>
      <sheetName val="Subsequent"/>
      <sheetName val="LiabilitiesEquity"/>
      <sheetName val="Profitloss"/>
      <sheetName val="CARJE"/>
      <sheetName val="Elimination2002"/>
      <sheetName val="Repleter"/>
      <sheetName val="C-Cash"/>
      <sheetName val="D-Short Term Investment"/>
      <sheetName val="F-InventoriesFeb03"/>
      <sheetName val="F-Inventories"/>
      <sheetName val="G-Prepaid Expense"/>
      <sheetName val="I-Dueto ISM"/>
      <sheetName val="J - 3 Project Adv"/>
      <sheetName val="J-4 Def Loss"/>
      <sheetName val="K(incl elim)"/>
      <sheetName val="K-PPE1"/>
      <sheetName val="M-STL"/>
      <sheetName val="O-Fiscal"/>
      <sheetName val="P-Def Charges"/>
      <sheetName val="Q1-OUCL"/>
      <sheetName val="R-DIT"/>
      <sheetName val="T-Shareholders"/>
      <sheetName val="Combine Jkt Sby"/>
      <sheetName val="U1-Sales"/>
      <sheetName val="U3-Opex"/>
      <sheetName val="U4-2 Interest expense"/>
      <sheetName val="V-Related Party Transactions"/>
      <sheetName val="X-Tax Return"/>
      <sheetName val="List HGB Jkt Sby"/>
      <sheetName val="Note for 2004 Engagement"/>
      <sheetName val="Standard Tickmark"/>
      <sheetName val="Analytical-Comb"/>
      <sheetName val="Analytical IBSJkt"/>
      <sheetName val="Cashflow-Jkt"/>
      <sheetName val="U-3 OPEX"/>
      <sheetName val="V-Related Party Trans"/>
      <sheetName val="Reclassification account2002"/>
      <sheetName val="Combine Jkt-Sby"/>
      <sheetName val="Naturenotes"/>
      <sheetName val="E-Receivables"/>
      <sheetName val="Subsequent AR"/>
      <sheetName val="AR Non-Trade"/>
      <sheetName val="F-Test Pricing"/>
      <sheetName val="G-PrepaidExp"/>
      <sheetName val="G-Prepaid Taxes"/>
      <sheetName val="J-ProjectAdv"/>
      <sheetName val="K-Pred"/>
      <sheetName val="N-Payables"/>
      <sheetName val="O-Tax payable PPh 21"/>
      <sheetName val="O-Tax payable PPh23,26"/>
      <sheetName val="Fiscal - DIT"/>
      <sheetName val="Q-OUCL"/>
      <sheetName val="T-Capstock"/>
      <sheetName val="Salescut"/>
      <sheetName val="U-1 SalesAnalytical"/>
      <sheetName val="Monthly-Sales"/>
      <sheetName val="Productivity"/>
      <sheetName val="U.2-Purchase"/>
      <sheetName val="Purcutoff"/>
      <sheetName val="OpexAnalytic"/>
      <sheetName val="X-Claim for Income Tax"/>
      <sheetName val="List HGB Jkt - Sby"/>
      <sheetName val="PM, TE  &amp; SAD"/>
      <sheetName val="Request Data"/>
      <sheetName val="Herlina"/>
      <sheetName val="Miscell-details"/>
      <sheetName val="Rent Inc"/>
      <sheetName val="Provision bank"/>
      <sheetName val="F-PricingTest"/>
      <sheetName val="G-Prepaid Tax"/>
      <sheetName val="I-Due from related"/>
      <sheetName val="K-PPE Vouch"/>
      <sheetName val="O-1 Tax Pay. art 21"/>
      <sheetName val="O-2 Tax Pay, 23&amp;26"/>
      <sheetName val="List Vouch"/>
      <sheetName val="U-5-Int Inc"/>
      <sheetName val="AR Subledger"/>
      <sheetName val="Sales+Tooling"/>
      <sheetName val="U-2 Puchase"/>
      <sheetName val="Rekon fiskal dgn klien"/>
      <sheetName val="Rekap remittence"/>
      <sheetName val="Sales Analysis "/>
      <sheetName val="GP Margin"/>
      <sheetName val="CARJE - Refinery"/>
      <sheetName val="Elimination - Refinery"/>
      <sheetName val="Elimination - Plant &amp; Ref"/>
      <sheetName val="V-Related party transaction Ref"/>
      <sheetName val="Rekap remittance"/>
      <sheetName val="GP Margin Dec"/>
      <sheetName val="Anlytical"/>
      <sheetName val="Audit Issue"/>
      <sheetName val="Actual VS Budget"/>
      <sheetName val="PARJE"/>
      <sheetName val="N.1-AP Trade"/>
      <sheetName val="N.1.1.1 Predictive AP"/>
      <sheetName val="N.1.2SubsequentChemprox"/>
      <sheetName val="N.2 Other Payable"/>
      <sheetName val="N2.1Cons-Finance"/>
      <sheetName val="NN.2-APMonagrro"/>
      <sheetName val="P.Accrued Exp"/>
      <sheetName val="P.2-AccruedOthers"/>
      <sheetName val="Q.1longterm advance "/>
      <sheetName val="Q.2Stockholders loan"/>
      <sheetName val="Q.3Longtermloan"/>
      <sheetName val="Q.3.2SubsequentSHLoan"/>
      <sheetName val="T.capital stock"/>
      <sheetName val="Formita"/>
      <sheetName val="Semangka"/>
      <sheetName val="CabeAGP-23"/>
      <sheetName val="CabeMas47 "/>
      <sheetName val="Analy IBS-Jkt Dec05Oct05"/>
      <sheetName val="Analy-Combine (Des05-04)"/>
      <sheetName val="Cash-flow - Jakarta"/>
      <sheetName val="Analytical IBSJkt-Dec05-04"/>
      <sheetName val="Combine Jkt, Sby &amp; Mdn"/>
      <sheetName val="Recon RE Journal"/>
      <sheetName val="BS IBS"/>
      <sheetName val="PL IBS"/>
      <sheetName val="I-Due From RP"/>
      <sheetName val="Consolpack"/>
      <sheetName val="T-Cap-stock"/>
      <sheetName val="Analy-RM purchase"/>
      <sheetName val="E-Receivables combined"/>
      <sheetName val="F-Inventories combined"/>
      <sheetName val="Q1 - OUCL"/>
      <sheetName val="U-3&amp;4 Procedures"/>
      <sheetName val="Inventory Analysis"/>
      <sheetName val="Penjualan Bimoli"/>
      <sheetName val="Sales Cutoff - Export"/>
      <sheetName val="Sales Cutoff (Product) - Local "/>
      <sheetName val="Sales Cutoff (Customer)-Local "/>
      <sheetName val="Recap - Franco Sales IBS 2006"/>
      <sheetName val="IBSRC200606"/>
      <sheetName val="RC Jun 06 - Per Product"/>
      <sheetName val="RC Jun 06 - Per Customer"/>
      <sheetName val="Reversal Journal RC 2005"/>
      <sheetName val="Journal RC 2006"/>
      <sheetName val="Flow RC - PBC Client"/>
      <sheetName val="RC IBS 2005 JK01-Customer"/>
      <sheetName val="RC IBS - SB04 Product"/>
      <sheetName val="IBSCN2006"/>
      <sheetName val="Barang Titipan to RP"/>
      <sheetName val="Tukar Barang"/>
      <sheetName val="Sales Packaging"/>
      <sheetName val="Sales analysis"/>
      <sheetName val="Gross profit analysis"/>
      <sheetName val="Point to Do - Dec'06"/>
      <sheetName val="Analytical IBSSby"/>
      <sheetName val="PAJE-Dec 31, 2006"/>
      <sheetName val="PAJE-Oct 31, 2006"/>
      <sheetName val="PRJE-Oct 31, 2006"/>
      <sheetName val="PRJE-Dec 31, 2006"/>
      <sheetName val="CARJE-Dec 31, 2006"/>
      <sheetName val="Reconciliastion RE beg"/>
      <sheetName val="A - Building"/>
      <sheetName val="B - Non Building"/>
      <sheetName val="B (FA fiscal - sold)"/>
      <sheetName val="Laba rugi fiscal"/>
      <sheetName val="Laba rugi komersial"/>
      <sheetName val="RUCC - FA from SOG"/>
      <sheetName val="Reasonable Test audit"/>
      <sheetName val="FA Mutation audited"/>
      <sheetName val="O7.1 - Penyusutan Fiskal 2006"/>
      <sheetName val="FA fiskal truck"/>
      <sheetName val="Listing FA from SOG-PBC"/>
      <sheetName val="Assets Not used in operation"/>
      <sheetName val="Listing FA Truk"/>
      <sheetName val="Impairment Value"/>
      <sheetName val="Penyusutan Fiskal 2005"/>
      <sheetName val="Penyusutan Fiskal"/>
      <sheetName val="Gain(Loss)"/>
      <sheetName val="Listing FA BLW(ex SOG)"/>
      <sheetName val="Listing PRIOK(ex SOG)"/>
      <sheetName val="FA Commercial vs Fiscal"/>
      <sheetName val="Inventory Turnover - Jkt"/>
      <sheetName val="Inventory Turnover - Medan"/>
      <sheetName val="NRV"/>
      <sheetName val="Idle - Cooking - Jkt"/>
      <sheetName val="Idle - Cooking - Sby"/>
      <sheetName val="Ref, Frac &amp; Marg - Idle-Jakarta"/>
      <sheetName val="Ref, Frac &amp; Marg - Idle-Mdn"/>
      <sheetName val="Ref, Frac &amp; Marg. Idle Cap - Sb"/>
      <sheetName val="Ref, Frac &amp; Marg - Idle-Medan"/>
      <sheetName val="Sls"/>
      <sheetName val="Des'08"/>
      <sheetName val="Dismantling"/>
      <sheetName val="Discount Rate"/>
      <sheetName val="K_2_1"/>
      <sheetName val="U.2.7"/>
      <sheetName val="Other charges _income_"/>
      <sheetName val="PM Calculation"/>
      <sheetName val="recon RE Beg"/>
      <sheetName val="Analytical Sby"/>
      <sheetName val="Analytical Jkt"/>
      <sheetName val="Analytical Combine"/>
      <sheetName val="Elimination(update)"/>
      <sheetName val="Provision for income tax"/>
      <sheetName val="Purchase RM"/>
      <sheetName val="recon plantation"/>
      <sheetName val="AP Turnover"/>
      <sheetName val="BS SIMP"/>
      <sheetName val="PL SIMP"/>
      <sheetName val="Notes-B"/>
      <sheetName val="K.1 - Mutasi FA"/>
      <sheetName val="K.2 - Pred-Depre"/>
      <sheetName val="K.3 - Construction In Progress"/>
      <sheetName val="K.3.2 - Project advances"/>
      <sheetName val="List of HGB"/>
      <sheetName val="PSAK 47 - Definisi"/>
      <sheetName val="J-project adv"/>
      <sheetName val="K.4-impairment issue - PSAK 48"/>
      <sheetName val="List HGB - JKT &amp; SBY (cek)"/>
      <sheetName val="Def Charges - HGB On HPL(cek)"/>
      <sheetName val="Sales Return to RP"/>
      <sheetName val="Elimination MBP"/>
      <sheetName val="Ist"/>
      <sheetName val="C2H4"/>
      <sheetName val="REKAPSP"/>
      <sheetName val="summary komersial"/>
      <sheetName val="Elim June 30, 2006"/>
      <sheetName val="YTD June 30, 2006"/>
      <sheetName val="SFRS June06"/>
      <sheetName val="Restatement"/>
      <sheetName val="Other Income(Charges)"/>
      <sheetName val="2003 Cash Flow"/>
      <sheetName val="Before Elim"/>
      <sheetName val="New SIMP Cash Flow"/>
      <sheetName val="New SIMP"/>
      <sheetName val="PSAK 24 SIMP"/>
      <sheetName val="PSAK 24 SIMP rev"/>
      <sheetName val="PSAK 24 Bimoli"/>
      <sheetName val="summary ytd"/>
      <sheetName val="summary-cm"/>
      <sheetName val="diluar bangunan"/>
      <sheetName val="laba(rugi)"/>
      <sheetName val="6&amp;7"/>
      <sheetName val="11&amp;12"/>
      <sheetName val="14&amp;15"/>
      <sheetName val="Rekon RE"/>
      <sheetName val="18&amp;19"/>
      <sheetName val="20&amp;21"/>
      <sheetName val="InvoiceList"/>
      <sheetName val="A201"/>
      <sheetName val="A601"/>
      <sheetName val="A602"/>
      <sheetName val="H101"/>
      <sheetName val="I102"/>
      <sheetName val="T201"/>
      <sheetName val="A6.100"/>
      <sheetName val="C201"/>
      <sheetName val="C202"/>
      <sheetName val="C301"/>
      <sheetName val="G201"/>
      <sheetName val="I201"/>
      <sheetName val="O101"/>
      <sheetName val="O201"/>
      <sheetName val="U101"/>
      <sheetName val="A6.4"/>
      <sheetName val="F4 "/>
      <sheetName val="F51"/>
      <sheetName val="F7"/>
      <sheetName val="H "/>
      <sheetName val="N "/>
      <sheetName val="P3.1"/>
      <sheetName val="P3.2"/>
      <sheetName val="U200"/>
      <sheetName val="U2.2a"/>
      <sheetName val="U2.3 "/>
      <sheetName val="U3 "/>
      <sheetName val="U400cutofp"/>
      <sheetName val="U401cutofs"/>
      <sheetName val="C101-Cash"/>
      <sheetName val="C201-cashbook review"/>
      <sheetName val="C301-bank recon review"/>
      <sheetName val="sum-JantoJun'03"/>
      <sheetName val="I1-1"/>
      <sheetName val="I1-2"/>
      <sheetName val="I2-1"/>
      <sheetName val="I3"/>
      <sheetName val="A2.4 RJE"/>
      <sheetName val="A3 Accounts Distri "/>
      <sheetName val="A6-1"/>
      <sheetName val="A6.2"/>
      <sheetName val="A6-3"/>
      <sheetName val="A6-4"/>
      <sheetName val="A7 memo"/>
      <sheetName val="C2-Cashbk"/>
      <sheetName val="C3-Bank rec"/>
      <sheetName val="E1-1"/>
      <sheetName val="E2 AR Aging"/>
      <sheetName val="E4-1"/>
      <sheetName val="EE memo"/>
      <sheetName val="M1-1"/>
      <sheetName val="M3-1"/>
      <sheetName val="MM memo"/>
      <sheetName val="NN Memo"/>
      <sheetName val="A2.1 AJE"/>
      <sheetName val="T1"/>
      <sheetName val="T1-FYI"/>
      <sheetName val="U memo"/>
      <sheetName val="Imemo"/>
      <sheetName val="I1-2 ARPS"/>
      <sheetName val="I2 Interco review"/>
      <sheetName val="I1 (2)"/>
      <sheetName val="ORC-AR"/>
      <sheetName val="ORC-TB"/>
      <sheetName val="Disclosure P&amp;L"/>
      <sheetName val="Arthur1- JE"/>
      <sheetName val="Arthur2- opening bal"/>
      <sheetName val="ON"/>
      <sheetName val="G-Cir"/>
      <sheetName val="G-Cir1"/>
      <sheetName val="G-Cir2"/>
      <sheetName val="O-Cir"/>
      <sheetName val="O-Cir1"/>
      <sheetName val="O-Cir2"/>
      <sheetName val="A6.401"/>
      <sheetName val="C100"/>
      <sheetName val="E300"/>
      <sheetName val="E301"/>
      <sheetName val="F501"/>
      <sheetName val="G100"/>
      <sheetName val="I100"/>
      <sheetName val="I200"/>
      <sheetName val="K300"/>
      <sheetName val="M100"/>
      <sheetName val="M400"/>
      <sheetName val="Scope"/>
      <sheetName val="A2.201 AJE"/>
      <sheetName val="A2.202. RJE"/>
      <sheetName val="A2.203 CLA"/>
      <sheetName val="A2.204 SAD"/>
      <sheetName val="A6.301"/>
      <sheetName val="B201"/>
      <sheetName val="EE101"/>
      <sheetName val="K101"/>
      <sheetName val="K201"/>
      <sheetName val="K301"/>
      <sheetName val="K401"/>
      <sheetName val="M101"/>
      <sheetName val="M201"/>
      <sheetName val="M301"/>
      <sheetName val="M302"/>
      <sheetName val="MM100"/>
      <sheetName val="N301"/>
      <sheetName val="S101"/>
      <sheetName val="S201"/>
      <sheetName val="TTmemo"/>
      <sheetName val="O101 (revised)"/>
      <sheetName val="Sch 8 - IAS Adj"/>
      <sheetName val="Sch 1.0 PL"/>
      <sheetName val="Sch 8"/>
      <sheetName val="June2002-Value (Filter)"/>
      <sheetName val="E401"/>
      <sheetName val="E402"/>
      <sheetName val="E403"/>
      <sheetName val="Prepayment1"/>
      <sheetName val="G201 Prepayment"/>
      <sheetName val="G301 GST"/>
      <sheetName val="G401 Rental Deposit"/>
      <sheetName val="G501 Deposit"/>
      <sheetName val="F-1(KL)"/>
      <sheetName val="F-2(KL)"/>
      <sheetName val="F-3(KL)"/>
      <sheetName val="F-4(KL)"/>
      <sheetName val="F-5(KL)"/>
      <sheetName val="F-22(KL)"/>
      <sheetName val="A(KL)"/>
      <sheetName val="L(KL)"/>
      <sheetName val="M-MM(KL)"/>
      <sheetName val="N(KL)"/>
      <sheetName val="U(KL)"/>
      <sheetName val="U-1(KL)"/>
      <sheetName val="U-disclosure(KL)"/>
      <sheetName val="CC(KL)"/>
      <sheetName val="30(KL)"/>
      <sheetName val="P.CTN"/>
      <sheetName val="Total PL"/>
      <sheetName val="cashflowcomp"/>
      <sheetName val="cashflowcomp (2)"/>
      <sheetName val="Consol adjustments"/>
      <sheetName val="Financial stats"/>
      <sheetName val="Segment - 2002 (new)"/>
      <sheetName val="Segment - 2002"/>
      <sheetName val="Changes in equity"/>
      <sheetName val="Inter-co"/>
      <sheetName val="Inter-co(subsidiary)"/>
      <sheetName val="FA-detailed"/>
      <sheetName val="P&amp;L-disclosure(2002)"/>
      <sheetName val="P&amp;L disclosure(2001)"/>
      <sheetName val="Cash flow -2001"/>
      <sheetName val="Consol cashflow"/>
      <sheetName val="URP"/>
      <sheetName val="Dev Expenditure"/>
      <sheetName val="CF-1 2-unused"/>
      <sheetName val="Associate"/>
      <sheetName val="FA movement "/>
      <sheetName val="FA-summary"/>
      <sheetName val="CF-13"/>
      <sheetName val="CF-10-unused"/>
      <sheetName val="CF-11- unused"/>
      <sheetName val="FACON- unused"/>
      <sheetName val="CF-3 1999 - unused"/>
      <sheetName val="CF-22- unused"/>
      <sheetName val="Sheet1- unused"/>
      <sheetName val="bhb0603"/>
      <sheetName val="BPR-PL "/>
      <sheetName val="BPR-BS"/>
      <sheetName val="F-1,2"/>
      <sheetName val="F-99"/>
      <sheetName val="A-10"/>
      <sheetName val="M MM "/>
      <sheetName val="U dis"/>
      <sheetName val="BB-17"/>
      <sheetName val="FIN297"/>
      <sheetName val="FF-4(a)"/>
      <sheetName val="10,20"/>
      <sheetName val="Bank Rec review"/>
      <sheetName val="dr"/>
      <sheetName val="Statement"/>
      <sheetName val="auditor"/>
      <sheetName val="acs"/>
      <sheetName val="F-2 (2)"/>
      <sheetName val="CF-IS"/>
      <sheetName val="CF-SCE"/>
      <sheetName val="DIVIDENDS"/>
      <sheetName val="Statement of Equity"/>
      <sheetName val="FSL"/>
      <sheetName val="F-7B"/>
      <sheetName val="B-1."/>
      <sheetName val="30(old)"/>
      <sheetName val="F-8-20-1"/>
      <sheetName val="AWPs Template"/>
      <sheetName val="A2-1 CLA"/>
      <sheetName val="A2-2 RJE"/>
      <sheetName val="A2-3 SAD"/>
      <sheetName val="A8"/>
      <sheetName val="Review Recon"/>
      <sheetName val="Review Cash book"/>
      <sheetName val="E3 Recoverability"/>
      <sheetName val="E-1_Recoverability"/>
      <sheetName val="J-1 OSM"/>
      <sheetName val="J1 Devt costs breakdown"/>
      <sheetName val="J2 Budget &amp; Att profit"/>
      <sheetName val="J3 Actual 04"/>
      <sheetName val="J4  Lots sold report CHD"/>
      <sheetName val="J-1-1_Commission"/>
      <sheetName val="Recog Prof"/>
      <sheetName val="J-consol sv11"/>
      <sheetName val="J 1-1(2)"/>
      <sheetName val="Unrecorded"/>
      <sheetName val="O-1_Prov.Tax-2004"/>
      <sheetName val="Capital allowance"/>
      <sheetName val="P2A"/>
      <sheetName val="P2B"/>
      <sheetName val="P3A"/>
      <sheetName val="P3C"/>
      <sheetName val="U-6"/>
      <sheetName val="U1 Salary resonableness"/>
      <sheetName val="U1_Rental"/>
      <sheetName val="U2_Total Salary"/>
      <sheetName val="CHSB Salary Allocation Summary"/>
      <sheetName val="MegaPalm salary Allocation"/>
      <sheetName val="U4_RCSLS Interest"/>
      <sheetName val="E-2_Recognition of sales 03 "/>
      <sheetName val="J-5_Pre-acq dev cost alloc 03"/>
      <sheetName val="J-3_Bgt 03"/>
      <sheetName val="J-2_% of compl_Final 03"/>
      <sheetName val="J-3_Puan Sri Comm 03"/>
      <sheetName val="J-4_Rebate reasona03"/>
      <sheetName val="Listing of CNs 03"/>
      <sheetName val="Fees 03"/>
      <sheetName val="F-1 F-2"/>
      <sheetName val="B "/>
      <sheetName val="B-4"/>
      <sheetName val="U-disc"/>
      <sheetName val="BB-5"/>
      <sheetName val="CC-3"/>
      <sheetName val="20 30"/>
      <sheetName val="70 "/>
      <sheetName val="MCMD95"/>
      <sheetName val="A2l2"/>
      <sheetName val="OS list"/>
      <sheetName val="A3l1"/>
      <sheetName val="A3l1-1"/>
      <sheetName val="A2l1-RJE"/>
      <sheetName val="A2l2-CLA"/>
      <sheetName val="A2l3-SAD"/>
      <sheetName val="EA"/>
      <sheetName val="EC"/>
      <sheetName val="E1l1"/>
      <sheetName val="K3l1"/>
      <sheetName val="N8"/>
      <sheetName val="N9"/>
      <sheetName val="OA"/>
      <sheetName val="O2-CA"/>
      <sheetName val="O3-Disposal"/>
      <sheetName val="P1l2"/>
      <sheetName val="R1-Sch I"/>
      <sheetName val="R2-Sch IIa"/>
      <sheetName val="R3-Sch IIb"/>
      <sheetName val="R4-Sch III"/>
      <sheetName val="R5-NQA04"/>
      <sheetName val="R6-NQA03"/>
      <sheetName val="R1l1"/>
      <sheetName val="R1l2"/>
      <sheetName val="Issues"/>
      <sheetName val="SRM(final)"/>
      <sheetName val="SAD(not used)"/>
      <sheetName val="RJE(not used)"/>
      <sheetName val="A3-1l2"/>
      <sheetName val="A3|3"/>
      <sheetName val="E-2(not used)"/>
      <sheetName val="K(disclosure)"/>
      <sheetName val="K (2)"/>
      <sheetName val="K1-DepnReasonablenessTest"/>
      <sheetName val="N2 Prov for bonus(final)"/>
      <sheetName val="N3 Prov for audit fee(final)"/>
      <sheetName val="N5(final)"/>
      <sheetName val="O(final)"/>
      <sheetName val="O1(final)"/>
      <sheetName val="O2(final)"/>
      <sheetName val="R(final)"/>
      <sheetName val="R1(final)"/>
      <sheetName val="R2(final)"/>
      <sheetName val="UA-Disclosure items(final)"/>
      <sheetName val="U10|20"/>
      <sheetName val="U10|1"/>
      <sheetName val="U20|1"/>
      <sheetName val="Purchases cut off"/>
      <sheetName val="Payroll analysis(final)"/>
      <sheetName val="EPF(final)"/>
      <sheetName val="U-70"/>
      <sheetName val="PreM'sia(info)"/>
      <sheetName val="PreBrunei(info) (2)"/>
      <sheetName val="PreBrunei(info)"/>
      <sheetName val="F.G6-1 "/>
      <sheetName val="F.G6-2"/>
      <sheetName val="F.G7-1"/>
      <sheetName val="F.G7-2"/>
      <sheetName val="F.G8-1 "/>
      <sheetName val="F.G8-2"/>
      <sheetName val="Com(Brunei)"/>
      <sheetName val="Com(M'sia)"/>
      <sheetName val="H-lead"/>
      <sheetName val="H1_MGS"/>
      <sheetName val="H2_Cagamas"/>
      <sheetName val="H3_Debentures"/>
      <sheetName val="H4_Quoted Shares"/>
      <sheetName val="revised high demand"/>
      <sheetName val="BB-1 (2)"/>
      <sheetName val="Provision DD"/>
      <sheetName val="A8-2"/>
      <sheetName val="A8-5"/>
      <sheetName val="Form EYP 1"/>
      <sheetName val="FS - 1"/>
      <sheetName val="FS - 2"/>
      <sheetName val="FS - 3"/>
      <sheetName val="C2 FD"/>
      <sheetName val="G2-1 "/>
      <sheetName val="K1-2 Policy"/>
      <sheetName val="N7Accrual"/>
      <sheetName val="Q1-1"/>
      <sheetName val="U1income statm"/>
      <sheetName val="u1ar"/>
      <sheetName val="U2direct cost"/>
      <sheetName val="U3 fees reasonable"/>
      <sheetName val="U4 EPF &amp;staff"/>
      <sheetName val="U1 (2)"/>
      <sheetName val="U3 fees reasonable (2)"/>
      <sheetName val="U4 EPF &amp;staff (2)"/>
      <sheetName val="Capital Allowances"/>
      <sheetName val="PL Mapping"/>
      <sheetName val="download 06022002"/>
      <sheetName val="Tabelle3"/>
      <sheetName val="MV INS &amp; R.TAX EXP LIST"/>
      <sheetName val="EQMT INS EXP LIST"/>
      <sheetName val="PREPAID-INS,RTAX"/>
      <sheetName val="M, MM"/>
      <sheetName val=" BB-2"/>
      <sheetName val="CC-3-1"/>
      <sheetName val="PP-2"/>
      <sheetName val="RCD 5- (APPENDIX 1)"/>
      <sheetName val="VA101 COS"/>
      <sheetName val="VA102 Review of COS exp"/>
      <sheetName val="VC101"/>
      <sheetName val="VC102 Bonus reasonableness"/>
      <sheetName val="VD101"/>
      <sheetName val="VD102 Review of admin exp"/>
      <sheetName val="VE101"/>
      <sheetName val="Title"/>
      <sheetName val="Datastream"/>
      <sheetName val="AA Hanson"/>
      <sheetName val="Base data Bidder"/>
      <sheetName val="AA Heidelberg"/>
      <sheetName val="Base data Target"/>
      <sheetName val="Base data Target CALENDAR"/>
      <sheetName val="TH slide1"/>
      <sheetName val="TH slide2"/>
      <sheetName val="TH slide3"/>
      <sheetName val="TH slide4"/>
      <sheetName val="Synergies"/>
      <sheetName val="Market data"/>
      <sheetName val="P&amp;L1"/>
      <sheetName val="P&amp;L2"/>
      <sheetName val="P&amp;L3"/>
      <sheetName val="P&amp;L overview"/>
      <sheetName val="Proforma BS"/>
      <sheetName val="Forecasts"/>
      <sheetName val="Impacts"/>
      <sheetName val="Graphs"/>
      <sheetName val="PresOffer"/>
      <sheetName val="PresImpacts"/>
      <sheetName val="Dialog5"/>
      <sheetName val="PresMerger1"/>
      <sheetName val="PresMerger2"/>
      <sheetName val="Graph contribution analysis"/>
      <sheetName val="Standard page"/>
      <sheetName val="Guidelines"/>
      <sheetName val="Rights issue"/>
      <sheetName val="OLD"/>
      <sheetName val="JUNI10"/>
      <sheetName val="PAJE 08"/>
      <sheetName val="PAJE 09"/>
      <sheetName val="PARE"/>
      <sheetName val="Corporate Income tax"/>
      <sheetName val="Proof"/>
      <sheetName val="PN (2)"/>
      <sheetName val="MN (2)"/>
      <sheetName val="Rekap Harian"/>
      <sheetName val="IN"/>
      <sheetName val="Ko.Mat (2)"/>
      <sheetName val="Master Barang"/>
      <sheetName val="Piut-karyawan"/>
      <sheetName val="DES 02"/>
      <sheetName val="Report Form"/>
      <sheetName val="Tickmark Legend"/>
      <sheetName val="GL Memo"/>
      <sheetName val="Bank Only Movement"/>
      <sheetName val="Consolidation Movement"/>
      <sheetName val="Analytical Review Procedure"/>
      <sheetName val="Detail Issue 1"/>
      <sheetName val="Detail Issue 2"/>
      <sheetName val="lead update"/>
      <sheetName val="Penerimaan Jan 2012"/>
      <sheetName val="Penerimaan Feb 2012"/>
      <sheetName val="Penerimaan Mar 12"/>
      <sheetName val="Penerimaan Apr 12"/>
      <sheetName val="Penerimaan Mei 12"/>
      <sheetName val="Penerimaan Juni 12"/>
      <sheetName val="C - Reporting"/>
      <sheetName val="Discusion"/>
      <sheetName val="Multialocation"/>
      <sheetName val="PM,TE,SAD"/>
      <sheetName val="A310"/>
      <sheetName val="A320"/>
      <sheetName val="A330"/>
      <sheetName val="C001"/>
      <sheetName val="C007"/>
      <sheetName val="C008"/>
      <sheetName val="C810"/>
      <sheetName val="C820"/>
      <sheetName val="C009"/>
      <sheetName val="C010"/>
      <sheetName val="E002"/>
      <sheetName val="E110"/>
      <sheetName val="E210-Aging-Summary"/>
      <sheetName val="E220"/>
      <sheetName val="E210.11"/>
      <sheetName val="E230"/>
      <sheetName val="E003"/>
      <sheetName val="Account Recon"/>
      <sheetName val="F "/>
      <sheetName val="F001"/>
      <sheetName val="F002"/>
      <sheetName val="F003"/>
      <sheetName val="F004"/>
      <sheetName val="F005"/>
      <sheetName val="G "/>
      <sheetName val="G001"/>
      <sheetName val="G110"/>
      <sheetName val="G120"/>
      <sheetName val="PM TE SAD_Sept"/>
      <sheetName val="TE Allocation"/>
      <sheetName val="BS-Client"/>
      <sheetName val="IS-Client"/>
      <sheetName val="FS-C"/>
      <sheetName val="A3 WBS-1"/>
      <sheetName val="A3 WBS-2"/>
      <sheetName val="A3 WPL"/>
      <sheetName val="US GAAP Adj and AJE"/>
      <sheetName val="Taccount PAJE CAJE"/>
      <sheetName val="PM TE SAD_Dec"/>
      <sheetName val="Konsumen Umum Apr'08"/>
      <sheetName val="KS Grup DES'07"/>
      <sheetName val="NON KS_UMUM"/>
      <sheetName val="KS GROUP Apr'08"/>
      <sheetName val="KSG Apr'08 final"/>
      <sheetName val="Umum Apr'08 final"/>
      <sheetName val="KSG Mei'08 "/>
      <sheetName val="Umum Mei'08"/>
      <sheetName val="KSG Jun'08"/>
      <sheetName val="Umum Jun'08 "/>
      <sheetName val="KSG Jul'08"/>
      <sheetName val="Umum Jul'08"/>
      <sheetName val="Suku Cadang"/>
      <sheetName val="Konsumable"/>
      <sheetName val="PAK EKO"/>
      <sheetName val="PAK ADING"/>
      <sheetName val="Worksheet(99)"/>
      <sheetName val="Cash Flows(99)"/>
      <sheetName val="NCAprojects"/>
      <sheetName val="Adj'99"/>
      <sheetName val="Adj'98A"/>
      <sheetName val="Adj'98B"/>
      <sheetName val="Adj'98C"/>
      <sheetName val="C&amp;LAdj'97"/>
      <sheetName val="Worksheet(98)"/>
      <sheetName val="Cash Flows(98)"/>
      <sheetName val="C&amp;L Adj 97(98)"/>
      <sheetName val="UGI Adj 97(98)"/>
      <sheetName val="Phasing by Month"/>
      <sheetName val="CIIL Overheads VOWP"/>
      <sheetName val="List_Opex_Prj (2004 0&amp;12)"/>
      <sheetName val="List_Opex_Prj (2004 LRP)"/>
      <sheetName val="South Sumatera"/>
      <sheetName val="List_Opex_Prj (not used)"/>
      <sheetName val="Prodn_jan"/>
      <sheetName val="Local Mgmt Productn"/>
      <sheetName val="Local Mgmt- Explor"/>
      <sheetName val="Local Mgmt- Growth"/>
      <sheetName val="comprod"/>
      <sheetName val="comexpl"/>
      <sheetName val="comgrow"/>
      <sheetName val="2000 Act"/>
      <sheetName val="PIP comm"/>
      <sheetName val="Crude Variance"/>
      <sheetName val="New Crude Variance (2)"/>
      <sheetName val="Crude 1999 Act"/>
      <sheetName val="Crude 2000 Act"/>
      <sheetName val="Crude 2000 Bud"/>
      <sheetName val="PIP Act"/>
      <sheetName val="PIP Bud"/>
      <sheetName val="Gas Variance"/>
      <sheetName val="Gas Variance (2)"/>
      <sheetName val="Gas 1999 Act"/>
      <sheetName val="Gas 2000 Act"/>
      <sheetName val="Gas 2000 Bud"/>
      <sheetName val="2000 Bud"/>
      <sheetName val="1999 Act"/>
      <sheetName val="Gas 1998 Act"/>
      <sheetName val="Crude 1998 Act"/>
      <sheetName val="Flash Results"/>
      <sheetName val="old NGL"/>
      <sheetName val="Other Revenue"/>
      <sheetName val="NGL Variance "/>
      <sheetName val="NGL 2000 Bud"/>
      <sheetName val="NGL 2000 Act"/>
      <sheetName val="NGL 1999 Act"/>
      <sheetName val="Prodn"/>
      <sheetName val="Prod Variance"/>
      <sheetName val="Prod 2000 Bud"/>
      <sheetName val="Prod 2000 Act"/>
      <sheetName val="Prod 1999 Act"/>
      <sheetName val="Prod Variance (2)"/>
      <sheetName val="New Crude Variance (3)"/>
      <sheetName val="Crude_inv_analysis"/>
      <sheetName val="0011figs"/>
      <sheetName val="f&amp;o"/>
      <sheetName val="statistics"/>
      <sheetName val="tariff"/>
      <sheetName val="gas contract"/>
      <sheetName val="contract year"/>
      <sheetName val="g&amp;g"/>
      <sheetName val="narrative"/>
      <sheetName val="CE Sum_BDGT"/>
      <sheetName val="Cost Input Sheet"/>
      <sheetName val="ReadMe"/>
      <sheetName val="Criterias"/>
      <sheetName val="LK-Bilingual (2)"/>
      <sheetName val="O-Lead-report"/>
      <sheetName val="pph23_05"/>
      <sheetName val="PPh21_jkt05"/>
      <sheetName val="PPh21_clg05"/>
      <sheetName val="TB 06"/>
      <sheetName val="PIVOT TB BY CC 06"/>
      <sheetName val="TB BY COST CENTRE 06"/>
      <sheetName val="Transaksi Affiliasi"/>
      <sheetName val="Kanaka 2005"/>
      <sheetName val="CLK-Ind"/>
      <sheetName val="LK Ind"/>
      <sheetName val="Equitas05"/>
      <sheetName val="LK-Bilingual"/>
      <sheetName val="Ekuitasbiling"/>
      <sheetName val="aruskas biling"/>
      <sheetName val="CLK-Bilingual"/>
      <sheetName val="AnalRev BS"/>
      <sheetName val="AnalRev PL"/>
      <sheetName val="P-2.Employee Data"/>
      <sheetName val="P-2.1 (count check)"/>
      <sheetName val="Fak_aktif"/>
      <sheetName val="Fak_Pasif"/>
      <sheetName val="pensiunan"/>
      <sheetName val="asset and liab in foreign curr"/>
      <sheetName val="Controls"/>
      <sheetName val="TAXATION FOR REPORTING"/>
      <sheetName val="WBSPL Report"/>
      <sheetName val="T Acc"/>
      <sheetName val="E-1.3 Aging"/>
      <sheetName val="E-1.3.1"/>
      <sheetName val="E-1.4"/>
      <sheetName val="E-2.3.3"/>
      <sheetName val="N -2&amp;3 for consol"/>
      <sheetName val="N-Memo"/>
      <sheetName val="N-sub"/>
      <sheetName val="Q-2.1 Subs Pay"/>
      <sheetName val="Q-4.1.3&amp;4 Subs Pay LC"/>
      <sheetName val="Q-covenant"/>
      <sheetName val="U-1.6"/>
      <sheetName val="U-1.8 Cut off"/>
      <sheetName val="U.1.10"/>
      <sheetName val="U-2 Memo"/>
      <sheetName val="U-2.1.2"/>
      <sheetName val="U-2.2.1"/>
      <sheetName val="U-2.3.1"/>
      <sheetName val="U-2.3.2"/>
      <sheetName val="U-2.3.3"/>
      <sheetName val="O-1.attch"/>
      <sheetName val="U-3.1.2"/>
      <sheetName val="U-3.1.3"/>
      <sheetName val="U-3.2.1"/>
      <sheetName val="U-3.2.2"/>
      <sheetName val="U-3.2.3"/>
      <sheetName val="U-3.3.1"/>
      <sheetName val="U-3.3.2"/>
      <sheetName val="U-3.4.1"/>
      <sheetName val="U-4.1.1"/>
      <sheetName val="U-4.1.2"/>
      <sheetName val="U-4.2.1"/>
      <sheetName val="U-4.2.2"/>
      <sheetName val="Pending 070207"/>
      <sheetName val="C-6.1"/>
      <sheetName val="C-6.2"/>
      <sheetName val="Exp Sheet"/>
      <sheetName val="JV-4"/>
      <sheetName val="JV-5"/>
      <sheetName val="JV-6"/>
      <sheetName val="JV-61"/>
      <sheetName val="JV-9 (2)"/>
      <sheetName val="Journal 2 (3)"/>
      <sheetName val="Journal 2 (2)"/>
      <sheetName val="Secondee Fees"/>
      <sheetName val="Intl Tax-Common Costs"/>
      <sheetName val="Intl Tax"/>
      <sheetName val="Intl Tax-Common Costs(S)"/>
      <sheetName val="G.1.2.1"/>
      <sheetName val="G.1.2.2 "/>
      <sheetName val="G.1.2.3"/>
      <sheetName val="G 2.4"/>
      <sheetName val="G.2.1.1"/>
      <sheetName val="TOC revenue"/>
      <sheetName val="summ AP 2005"/>
      <sheetName val="Aging AP Jatis"/>
      <sheetName val="U-3.1.1 telephone"/>
      <sheetName val="U-3.1.2 mot veh"/>
      <sheetName val="U-3.1.3 travel"/>
      <sheetName val="U-3.1.4 pension"/>
      <sheetName val="U-3.1.5 freight"/>
      <sheetName val="Predictive for Freight"/>
      <sheetName val="C-1.1.1"/>
      <sheetName val="C-1.1.2"/>
      <sheetName val="TB (asli)"/>
      <sheetName val="Poss"/>
      <sheetName val="S-BP"/>
      <sheetName val="S-SC"/>
      <sheetName val="AgeBP"/>
      <sheetName val="AgeSC"/>
      <sheetName val="Graf-BP"/>
      <sheetName val="GrafSC="/>
      <sheetName val="Est"/>
      <sheetName val="1998"/>
      <sheetName val="F-5.1.1"/>
      <sheetName val="F-5.2.1"/>
      <sheetName val="F-5.3.1"/>
      <sheetName val="F-5.4.1"/>
      <sheetName val="TPS(asli)"/>
      <sheetName val="TPS Phk 3 (asli)"/>
      <sheetName val="TPC(asli)"/>
      <sheetName val="TPC Phk 3 (asli)"/>
      <sheetName val="C-a"/>
      <sheetName val="C-15"/>
      <sheetName val="C - 16 (RF)"/>
      <sheetName val="C - 17 (RF)"/>
      <sheetName val="C-30 cash cut-off Hosbu"/>
      <sheetName val="C-31 Bank cut-off Hosbu"/>
      <sheetName val="C-32 Cash cut 0ff - Medan"/>
      <sheetName val="C- 33 Bank Cut off - Medan"/>
      <sheetName val="C- 34 cash cut off-pku"/>
      <sheetName val="C-35 Bank cut off - pku"/>
      <sheetName val="C-36 Cash cut off - Batam"/>
      <sheetName val="C-37 Bank Cut off - Batam"/>
      <sheetName val="Vouching Procedures"/>
      <sheetName val="E-1.1.1"/>
      <sheetName val="E-1.1.2"/>
      <sheetName val="E-1.1.3"/>
      <sheetName val="E-1.3."/>
      <sheetName val="E-1.5"/>
      <sheetName val="E-1.6 (RF)"/>
      <sheetName val="E-1.7 (RF)"/>
      <sheetName val="E-1.8 (RF)"/>
      <sheetName val="E-1.9 List Piutang - Medan"/>
      <sheetName val="E-1.10 Daftar Piutang Batam"/>
      <sheetName val="E-1.11 Daftar Piutang PKU"/>
      <sheetName val="E-1.12 (Susbsequent)"/>
      <sheetName val="E-2.5"/>
      <sheetName val="E-2.6 (RF)"/>
      <sheetName val="E-2.6.1"/>
      <sheetName val="E-2.6.2"/>
      <sheetName val="E-2.6.3"/>
      <sheetName val="E-2.6.4"/>
      <sheetName val="E-2.7 (Subsequent)"/>
      <sheetName val="E-2.7.1"/>
      <sheetName val="E-2.7.2"/>
      <sheetName val="E-2.7.3"/>
      <sheetName val="E-2.7.4"/>
      <sheetName val="K-1.1 Addition FA"/>
      <sheetName val="K-1.3"/>
      <sheetName val="K-1.4"/>
      <sheetName val="K-1.5"/>
      <sheetName val="K-1.6"/>
      <sheetName val="K-1.7"/>
      <sheetName val="K-2.2."/>
      <sheetName val="K-2.3"/>
      <sheetName val="Rekap FA - SBU 3"/>
      <sheetName val="201"/>
      <sheetName val="202"/>
      <sheetName val="203"/>
      <sheetName val="204"/>
      <sheetName val="205"/>
      <sheetName val="206"/>
      <sheetName val="207"/>
      <sheetName val="K-3 (RF)"/>
      <sheetName val="K-3.1 (RF)"/>
      <sheetName val="K-3.1.1 For Reporting"/>
      <sheetName val="K-3.3 Addition FA (Des)"/>
      <sheetName val="K-4 (RF)"/>
      <sheetName val="K-4.1 (RF)"/>
      <sheetName val="K-4.2 (RF)"/>
      <sheetName val="K-4.3 (RF)"/>
      <sheetName val="J-2.1 (Predictive Test)"/>
      <sheetName val="J-2.1.1 MRI - Medan"/>
      <sheetName val="J-2.1.2 MRO to MRI - Medan"/>
      <sheetName val="J-2.2"/>
      <sheetName val="J-2.2.1 MRI - Pekanbaru"/>
      <sheetName val="J-2.3"/>
      <sheetName val="J-2.3.1 MRI - Batam"/>
      <sheetName val="J-2.3.2 MRO to MRI - Batam"/>
      <sheetName val="J-2.4 (RF)"/>
      <sheetName val="J-2.4.1 (RF)"/>
      <sheetName val="J-2.5 Predictive - Medan"/>
      <sheetName val="J-2.5.1 MRI - Medan"/>
      <sheetName val="J-2.5.2 MRO to MRI - Medan"/>
      <sheetName val="J-2.6"/>
      <sheetName val="J-2.6.1 MRO - Pku"/>
      <sheetName val="J-2.7 Predictive - Batam"/>
      <sheetName val="J-2.7.1 MRI - Batam"/>
      <sheetName val="J-2.7.2 MRO to MRI - Batam"/>
      <sheetName val="Mapping Nov"/>
      <sheetName val="Mapping Roll Fwd"/>
      <sheetName val="SAIT"/>
      <sheetName val="Vouching Roll Forward"/>
      <sheetName val="December 2010 SummaryIndividual"/>
      <sheetName val="Calsindo"/>
      <sheetName val="Winner"/>
      <sheetName val="Raja Keramik"/>
      <sheetName val="Putera Dharma"/>
      <sheetName val="Petros Rawa"/>
      <sheetName val="Petros"/>
      <sheetName val="Panca Mega"/>
      <sheetName val="Opal"/>
      <sheetName val="Kertas Leces"/>
      <sheetName val="Merdeka"/>
      <sheetName val="Padil"/>
      <sheetName val="Abbergumi"/>
      <sheetName val="Dalle"/>
      <sheetName val="Darisa"/>
      <sheetName val="PLN Batam"/>
      <sheetName val="Iglass 73"/>
      <sheetName val="Iglass 95"/>
      <sheetName val="Ikage"/>
      <sheetName val="Indah Jaya Tekstil"/>
      <sheetName val="Indo Kabil 2"/>
      <sheetName val="Indo"/>
      <sheetName val="Internusa"/>
      <sheetName val="Jembo"/>
      <sheetName val="Jetware"/>
      <sheetName val="Kedaung"/>
      <sheetName val="Group_Samples_STEP1"/>
      <sheetName val="GroupDebtors_STEP2"/>
      <sheetName val="S4-Lead All"/>
      <sheetName val="S4.1-Lead Accept Export"/>
      <sheetName val="S4.2-Lead Accept Import "/>
      <sheetName val="S4.1.1-Accept rec Ex per branch"/>
      <sheetName val="S4.2.1-Accept rec Imp per branc"/>
      <sheetName val="S4.1.1.1 Accept EXP Detail"/>
      <sheetName val="S4.2.1.1 Accept IMP Detail"/>
      <sheetName val="S4.2.1.2"/>
      <sheetName val="S4.2.1.3 GLvsDetail"/>
      <sheetName val="S4.3 Accept Pay per Branch"/>
      <sheetName val="GL KOREKSI"/>
      <sheetName val="glKA"/>
      <sheetName val="glTA"/>
      <sheetName val="MatProv"/>
      <sheetName val="S4.2.1.2 Accept UPAS Detail "/>
      <sheetName val="GLvsDetail"/>
      <sheetName val="S4-Memo"/>
      <sheetName val="S4.2.1.2 UPAS Detail"/>
      <sheetName val="HK Branch"/>
      <sheetName val="S4.4-PPAP"/>
      <sheetName val="S4.5-MatProv"/>
      <sheetName val="S4.6-Report Form Accept"/>
      <sheetName val="Individual SBU 2"/>
      <sheetName val="Trade Doc"/>
      <sheetName val="ATMR-SBLC"/>
      <sheetName val="ATMR BG-Credit"/>
      <sheetName val="Irrevoc. LC"/>
      <sheetName val="ATMR BG-Non CR"/>
      <sheetName val="K.2.7. Depr Disposal"/>
      <sheetName val="K.2.6. Fiskal deduction"/>
      <sheetName val="K.2.5. Depr fiskal"/>
      <sheetName val="K.2.4. Sheet1"/>
      <sheetName val="K.2.3. Addition harness"/>
      <sheetName val="K.2.2. Addition pusat"/>
      <sheetName val="K.2 Bangunan"/>
      <sheetName val="K.2.1 jual"/>
      <sheetName val="K1-total 2004"/>
      <sheetName val="TB_USD"/>
      <sheetName val="TB_IDR"/>
      <sheetName val="AJE-2011"/>
      <sheetName val="LF"/>
      <sheetName val="ah.cp"/>
      <sheetName val="hs.cp"/>
      <sheetName val="hs me"/>
      <sheetName val="ah sanitary"/>
      <sheetName val="hs pipa"/>
      <sheetName val="acc pl"/>
      <sheetName val="p refr"/>
      <sheetName val="duct"/>
      <sheetName val="AN-ARS"/>
      <sheetName val="AN-STR"/>
      <sheetName val="HS-BAHAN"/>
      <sheetName val="HS-UPAH"/>
      <sheetName val="HS- ALAT"/>
      <sheetName val="SIAP"/>
      <sheetName val="ducting"/>
      <sheetName val="refrigerant"/>
      <sheetName val="accesories pl"/>
      <sheetName val="saklar"/>
      <sheetName val="lampu"/>
      <sheetName val="hs inst. elektrikal"/>
      <sheetName val="itwil"/>
      <sheetName val="bupati"/>
      <sheetName val="bappeda"/>
      <sheetName val="pipa"/>
      <sheetName val="exhaust"/>
      <sheetName val="spesifikasi mat dan type"/>
      <sheetName val="Non Std Mek"/>
      <sheetName val="Non Std Elekt"/>
      <sheetName val="hs elektrikal"/>
      <sheetName val="dft peralatan"/>
      <sheetName val="schedyle"/>
      <sheetName val="dft material"/>
      <sheetName val="kop brosur"/>
      <sheetName val="take up mtrl ducting"/>
      <sheetName val="alamat"/>
      <sheetName val="SAWIT"/>
      <sheetName val="KARET"/>
      <sheetName val="TEH"/>
      <sheetName val="KANDIR"/>
      <sheetName val="NERACA LAJUR"/>
      <sheetName val="LARU-KOM"/>
      <sheetName val="LARU-BI"/>
      <sheetName val="PER-HP"/>
      <sheetName val="L-R RKAP"/>
      <sheetName val="L-R per Kom"/>
      <sheetName val="L-R RKAP 1Thn"/>
      <sheetName val="L-R per Kom (2)"/>
      <sheetName val="L-R per Kom BI"/>
      <sheetName val="LR-PROG"/>
      <sheetName val="PJK_FIS"/>
      <sheetName val="ahp duct bdn"/>
      <sheetName val="pipa hydr bdn"/>
      <sheetName val="access duct bdn"/>
      <sheetName val="ahp duct dan hydrat bdn"/>
      <sheetName val="hs elektrikal bdn"/>
      <sheetName val="panel bdn &amp; acce ducting"/>
      <sheetName val="prod-swt"/>
      <sheetName val="prod-krt"/>
      <sheetName val="prod-teh"/>
      <sheetName val="hp-fob"/>
      <sheetName val="HP-EVAL"/>
      <sheetName val="lm5"/>
      <sheetName val="lm6"/>
      <sheetName val="lm7-11"/>
      <sheetName val="lm12"/>
      <sheetName val="lm13"/>
      <sheetName val="lm14-15"/>
      <sheetName val="lm16"/>
      <sheetName val="lm17"/>
      <sheetName val="lm18"/>
      <sheetName val="lm19"/>
      <sheetName val="LM20"/>
      <sheetName val="LM21"/>
      <sheetName val="laru-kbn"/>
      <sheetName val="Beban-beban"/>
      <sheetName val="Beban-beban Jan-Jun Olah"/>
      <sheetName val="Pajak Tangguhan"/>
      <sheetName val="Pajak Tangguhan (2)"/>
      <sheetName val="TBS"/>
      <sheetName val="Cash_Flow_Mar 03"/>
      <sheetName val="NewCash_Flow_Mar '03"/>
      <sheetName val="Perubahan EkuitasMar '03"/>
      <sheetName val="Neraca_Mar 03"/>
      <sheetName val="Form_Breakdown"/>
      <sheetName val="RL_JMver_Mar 03"/>
      <sheetName val="Maret2003"/>
      <sheetName val="Cash_Flow_Des '02"/>
      <sheetName val="Neraca_Des 02"/>
      <sheetName val="RL_JMver_Des'02"/>
      <sheetName val="Jun2002"/>
      <sheetName val="Flow PSDH_306"/>
      <sheetName val="LEAD_UNIT_301"/>
      <sheetName val="SUPPORT PER KPH_302"/>
      <sheetName val="II M_307"/>
      <sheetName val="Setoran PSDH_303"/>
      <sheetName val="Supp_304"/>
      <sheetName val="Supp_305"/>
      <sheetName val="N. AP trade"/>
      <sheetName val="P.1 Accrued expense"/>
      <sheetName val="P.2 Advance from customer"/>
      <sheetName val="O. Taxes payable"/>
      <sheetName val="O.1 Ps 21"/>
      <sheetName val="O.2 Ps 22"/>
      <sheetName val="O.3 Ps 23"/>
      <sheetName val="O.4 Ps 26"/>
      <sheetName val="O.5 Ps 25"/>
      <sheetName val="Q.1 Bank Loan"/>
      <sheetName val="Q.2 Leasing"/>
      <sheetName val="Q.3 Pension Fund"/>
      <sheetName val="R.Deferred tax liabilities"/>
      <sheetName val="U.1.1 Sales"/>
      <sheetName val="U.2.1 COGS"/>
      <sheetName val="U.2.2 Opex"/>
      <sheetName val="U.1.2 Other charges (income)"/>
      <sheetName val="PROVISION INCOME TAX"/>
      <sheetName val="C.1 Cash on hand and in banks"/>
      <sheetName val="Confirmation"/>
      <sheetName val="C.2 Time deposit"/>
      <sheetName val="D. Notes Receivable"/>
      <sheetName val="D.1 NR"/>
      <sheetName val="D.2 Laverton"/>
      <sheetName val="E.ACCOUNT RECEVABLE"/>
      <sheetName val="I. Other receivable (payable)"/>
      <sheetName val="F. Inventories"/>
      <sheetName val="F.1 Test Pricing"/>
      <sheetName val="G.1 Advance to supplier"/>
      <sheetName val="G.2 Prepaid Exp"/>
      <sheetName val="G.3 Prepaid Taxes"/>
      <sheetName val="K Memo"/>
      <sheetName val="K.1 MOVEMENT"/>
      <sheetName val="K.1.1 SME"/>
      <sheetName val="K.1.1.1 TM"/>
      <sheetName val="K.1.1.2 BUILDINGS"/>
      <sheetName val="K.1.1.3 LAND.IMPVMT"/>
      <sheetName val="K.1.1.4 MACHINERY &amp; EQUIPMENT"/>
      <sheetName val="K.1.1.5 HEAVY EQP.&amp;VEHICLE"/>
      <sheetName val="K.1.1.6 OFF.EQUIP.&amp;FIXTURES"/>
      <sheetName val="K.1.1.7 CIP"/>
      <sheetName val="K.1.2 KKE"/>
      <sheetName val="K.1.2.1 TM"/>
      <sheetName val="K.1.2.2 TBM"/>
      <sheetName val="K.1.2.3 BUILDINGS"/>
      <sheetName val="K.1.2.4 LAND.IMPRVT."/>
      <sheetName val="K.1.2.5 MACHINERY &amp;EQUIP"/>
      <sheetName val="K.1.2.6 HEAVY EQUIP.&amp;VEHICLE"/>
      <sheetName val="K.1.2.7 OFF.EQUIP&amp;FIXTURE"/>
      <sheetName val="K.1.2.8 CIP"/>
      <sheetName val="K.1.3 SIE"/>
      <sheetName val="K.1.3.1 TM "/>
      <sheetName val="K.1.3.2 TBM"/>
      <sheetName val="K.1.3.3 BUILDINGS"/>
      <sheetName val="K.1.3.4 MACHINERY&amp;EQUIPT"/>
      <sheetName val="K.1.3.5 HEAVY EQUIP.&amp;VEHICLE"/>
      <sheetName val="K.1.3.6 OFF.EQUIP&amp;FIX"/>
      <sheetName val="K.1.3.7 CIP"/>
      <sheetName val="K.1.4 SMF"/>
      <sheetName val="K.1.4.1 BUILDINGS"/>
      <sheetName val="K.1.4.2 LAND.IMPRVT"/>
      <sheetName val="K.1.4.3 MACHINERY&amp;EQUIP"/>
      <sheetName val="K.1.4.4 HEAVY EQUIP.&amp;VEHICLE"/>
      <sheetName val="K.1.4.5 OFF.EQUIP"/>
      <sheetName val="K.1.4.6 CIP"/>
      <sheetName val="K2 Vouching"/>
      <sheetName val="J. Other Assets"/>
      <sheetName val="J.1 Deffered Landright"/>
      <sheetName val="TBM  (3)"/>
      <sheetName val="CIP USD"/>
      <sheetName val="rekapSept"/>
      <sheetName val="kend "/>
      <sheetName val="bengk."/>
      <sheetName val="air&amp;lis"/>
      <sheetName val="invent."/>
      <sheetName val="PASIVA"/>
      <sheetName val="PERUBAHAN EQUITAS"/>
      <sheetName val="Kertas Kerja Neraca_2007_PT"/>
      <sheetName val="AJP 2006"/>
      <sheetName val="Jurkor 2007"/>
      <sheetName val="Kertas Kerja Laba-Rugi_2007_PT"/>
      <sheetName val="AJP 2005"/>
      <sheetName val="Piutang Usaha_edited_PT"/>
      <sheetName val="Piutang Usaha_Sort_PT"/>
      <sheetName val="Asuransi_edited_PT"/>
      <sheetName val="Hutang_Edited_PT"/>
      <sheetName val="RJP 2006"/>
      <sheetName val="Pjk kini"/>
      <sheetName val="Pjk kini_2007_PT"/>
      <sheetName val="Rekon pjk"/>
      <sheetName val="rsk"/>
      <sheetName val="aic"/>
      <sheetName val="CRITERIA3"/>
      <sheetName val="CCAI BOOK TEMPLATE"/>
      <sheetName val="HPPKS"/>
      <sheetName val="PENJ"/>
      <sheetName val="PENDPT"/>
      <sheetName val="SEL-KURS"/>
      <sheetName val="fix-ass"/>
      <sheetName val="NEG02"/>
      <sheetName val="Cab Utama"/>
      <sheetName val="KANPUS"/>
      <sheetName val="realjuli"/>
      <sheetName val="prakjuli"/>
      <sheetName val="KonPusat"/>
      <sheetName val="LEAD KONSOL"/>
      <sheetName val="AGING KONSOL"/>
      <sheetName val="PENDING KONFIRMASI ALL"/>
      <sheetName val="L1 Neraca"/>
      <sheetName val="L1 Neraca Ver Bapepam"/>
      <sheetName val="L1 Neraca Ver Bapepam N6"/>
      <sheetName val="L2A Saldo Kas"/>
      <sheetName val="L2B Saldo Bank"/>
      <sheetName val="L2C Deposito"/>
      <sheetName val="L3 Saham &amp; Deposito &gt;3 BLN"/>
      <sheetName val="L4 Piut_Niaga"/>
      <sheetName val="L5A Hasi Jadil"/>
      <sheetName val="L5B bahan Baku"/>
      <sheetName val="L6A Piut Plasma"/>
      <sheetName val="L6B Piut Sanksi"/>
      <sheetName val="L6C Pinj.Pegawai"/>
      <sheetName val="L6D Piut lain"/>
      <sheetName val="L6E Pinj. Lain2"/>
      <sheetName val="L6F Cad_Piut Sanksi"/>
      <sheetName val="L7 Uang Muka"/>
      <sheetName val="L8 Piut Pajak"/>
      <sheetName val="L9 By Muka"/>
      <sheetName val="L10 Piut Konv"/>
      <sheetName val="L11 Piut.Antar Badan"/>
      <sheetName val="L12 Akt Tetap"/>
      <sheetName val="L13 Pir Trans"/>
      <sheetName val="L14A Ak Immat"/>
      <sheetName val="L14B Amort"/>
      <sheetName val="L15 HJ Pendek"/>
      <sheetName val="L16 Hut. Niaga"/>
      <sheetName val="L17 Hutang Petani"/>
      <sheetName val="L18 Penj Dit_Dimuka"/>
      <sheetName val="L19 Hut Pemborong"/>
      <sheetName val="L20A Gaji"/>
      <sheetName val="L20B Hut. Bunga"/>
      <sheetName val="L20C Cad. Bonus"/>
      <sheetName val="L20D By Akan Diby"/>
      <sheetName val="L21A Hutang Lain"/>
      <sheetName val="L21B Pensiun"/>
      <sheetName val="L22 Pajak"/>
      <sheetName val="L23 HJ Tempo"/>
      <sheetName val="L24 Hut Antar Badan"/>
      <sheetName val="L25 HJ Panjang"/>
      <sheetName val="L26 LR KONSOL"/>
      <sheetName val="L26 LR PN6"/>
      <sheetName val="L26A Sawit"/>
      <sheetName val="L26A Sawit N6"/>
      <sheetName val="L26B TBS"/>
      <sheetName val="L26C Karet"/>
      <sheetName val="L26D Teh"/>
      <sheetName val="L26E Celup"/>
      <sheetName val="L26F Seduh"/>
      <sheetName val="L26G PT. BK"/>
      <sheetName val="L27A HP Sawit"/>
      <sheetName val="L27B HP Karet"/>
      <sheetName val="L27C HP Teh"/>
      <sheetName val="L27D HP Teh Celup"/>
      <sheetName val="L27E HP Teh Seduh"/>
      <sheetName val="L27F HP TBS"/>
      <sheetName val="L27G HP KSO"/>
      <sheetName val="L27H HP JO"/>
      <sheetName val="L27I HP BK (TBS)"/>
      <sheetName val="L27J HP BK (MS)"/>
      <sheetName val="L28 By. Adm"/>
      <sheetName val="L29 By Penj"/>
      <sheetName val="L30 By Lain2"/>
      <sheetName val="L31 P. Lain2"/>
      <sheetName val="L32A Areal Inti"/>
      <sheetName val="L32B Areal Plasma"/>
      <sheetName val="L33A PJK_FIS N6"/>
      <sheetName val="L33B PJK_FIS BK"/>
      <sheetName val="L34A Perhit_Pjk Tangguhan PN6"/>
      <sheetName val="L34B Perhit_Pjk Tangguhan BK"/>
      <sheetName val="L37 PJK_FIS"/>
      <sheetName val="L38 Tenaker"/>
      <sheetName val="L40 Kinerja 198"/>
      <sheetName val="L33 PJK_FIS"/>
      <sheetName val="Inti_2000 (2)"/>
      <sheetName val="Combined WBS PL"/>
      <sheetName val="WBS PL HO"/>
      <sheetName val="WBS PL Branch 1"/>
      <sheetName val="AJE HO"/>
      <sheetName val="AJE Branch 1"/>
      <sheetName val="RJE Combine"/>
      <sheetName val="ssdh NI"/>
      <sheetName val="sblm NI"/>
      <sheetName val="3. Neraca dan RL"/>
      <sheetName val="Mei 2007"/>
      <sheetName val="N-1.1"/>
      <sheetName val="N-1.2"/>
      <sheetName val="UA-1"/>
      <sheetName val="Penambahan - Gedung"/>
      <sheetName val="Penambahan - Komputer"/>
      <sheetName val="Penambahan - Office Equipment"/>
      <sheetName val="Penjualan - Computer"/>
      <sheetName val="Penjualan - Office Equipment"/>
      <sheetName val="NR'07"/>
      <sheetName val="RL'07"/>
      <sheetName val="POMALAA"/>
      <sheetName val="other adj"/>
      <sheetName val="COGS adjustment"/>
      <sheetName val="ANTA"/>
      <sheetName val="BMRI"/>
      <sheetName val="BBCA"/>
      <sheetName val="DVLAN"/>
      <sheetName val="DYNA-N"/>
      <sheetName val="KAEF"/>
      <sheetName val="LPBNN"/>
      <sheetName val="LPBN"/>
      <sheetName val="KOMIN"/>
      <sheetName val="LAPD"/>
      <sheetName val="MPPAN"/>
      <sheetName val="MTDL"/>
      <sheetName val="BBRI-N"/>
      <sheetName val="PGASN"/>
      <sheetName val="DNKS-N"/>
      <sheetName val="PGAS"/>
      <sheetName val="BNII"/>
      <sheetName val="BBRI-J"/>
      <sheetName val="ANTMN"/>
      <sheetName val="PORTO 19 JUL"/>
      <sheetName val="N-ISAT"/>
      <sheetName val="ISAT"/>
      <sheetName val="ASGR-N"/>
      <sheetName val="G.1.1"/>
      <sheetName val="G.4.1"/>
      <sheetName val="G.5"/>
      <sheetName val="G.6"/>
      <sheetName val="G.6.1"/>
      <sheetName val="G.7.1"/>
      <sheetName val="G.7.2"/>
      <sheetName val="G.8"/>
      <sheetName val="G.8.1"/>
      <sheetName val="G.9"/>
      <sheetName val="G.10 "/>
      <sheetName val="G.FISCAL"/>
      <sheetName val="G.Fiscal.1"/>
      <sheetName val="SAMPAH (Unused)"/>
      <sheetName val="G.7"/>
      <sheetName val="LANDBEK"/>
      <sheetName val="LANDBKS2"/>
      <sheetName val="gdgbks"/>
      <sheetName val="LSIBEK"/>
      <sheetName val="ISTBKS"/>
      <sheetName val="ISTVIT"/>
      <sheetName val="ISTIKO"/>
      <sheetName val="MIBPC"/>
      <sheetName val="MC"/>
      <sheetName val="PMBKS2"/>
      <sheetName val="PMBEK86"/>
      <sheetName val="PMB2"/>
      <sheetName val="PMEXBCL"/>
      <sheetName val="PMB1"/>
      <sheetName val="TDMBEK96"/>
      <sheetName val="TDMVIT"/>
      <sheetName val="TDMIKO"/>
      <sheetName val="TDMBEKAS"/>
      <sheetName val="TDMBEK"/>
      <sheetName val="MVKPS"/>
      <sheetName val="MVDTSBK"/>
      <sheetName val="MVCNG2"/>
      <sheetName val="MVBKS"/>
      <sheetName val="MVBEK"/>
      <sheetName val="MVPLSSD"/>
      <sheetName val="MVPLS"/>
      <sheetName val="FFAMJKT"/>
      <sheetName val="FFBKS"/>
      <sheetName val="FFATT"/>
      <sheetName val="FFDM"/>
      <sheetName val="FFBEKAS"/>
      <sheetName val="FFBKSGA"/>
      <sheetName val="FFBKS3"/>
      <sheetName val="FFBKS2"/>
      <sheetName val="FIKO"/>
      <sheetName val="FFEXBCL"/>
      <sheetName val="FFEDPGA"/>
      <sheetName val="FFT2ND"/>
      <sheetName val="FFT2FL"/>
      <sheetName val="FFSD"/>
      <sheetName val="FFPURCH"/>
      <sheetName val="FFLABBCR"/>
      <sheetName val="FFLAB"/>
      <sheetName val="FFT3FL"/>
      <sheetName val="FFWHBKS"/>
      <sheetName val="FFVIT"/>
      <sheetName val="FFTJLT"/>
      <sheetName val="FVITA"/>
      <sheetName val="FFTBANG"/>
      <sheetName val="ppbks"/>
      <sheetName val="PMBEK"/>
      <sheetName val="ppbks2"/>
      <sheetName val="EDPACCBK ok"/>
      <sheetName val="edpbks2 ok"/>
      <sheetName val="EDPPURC"/>
      <sheetName val="EDPLT3"/>
      <sheetName val="EDPGA"/>
      <sheetName val="EDPBKSWH"/>
      <sheetName val="edp2001"/>
      <sheetName val="4000"/>
      <sheetName val="total moh "/>
      <sheetName val="TB asli"/>
      <sheetName val="TB-2 JAN"/>
      <sheetName val="TB-2"/>
      <sheetName val="Purchases"/>
      <sheetName val="Intagible Asset"/>
      <sheetName val="PBC WBS1"/>
      <sheetName val="PBC WBS2"/>
      <sheetName val="PBC wpl"/>
      <sheetName val="PAJE-PRJE"/>
      <sheetName val="Restated-ga update"/>
      <sheetName val="E-2 Lead"/>
      <sheetName val="N-2 Lead"/>
      <sheetName val="N-1 Lead"/>
      <sheetName val="O.1.1"/>
      <sheetName val="O.1.2"/>
      <sheetName val="O.1 BKS"/>
      <sheetName val="O.1 SLTN"/>
      <sheetName val="O.1 BGR"/>
      <sheetName val="O.1 CKMPK"/>
      <sheetName val="O.1 SRG"/>
      <sheetName val="O-1.1"/>
      <sheetName val="O-1.1 (2)"/>
      <sheetName val="O.2.2"/>
      <sheetName val="O.2.1 (2)"/>
      <sheetName val="K.1.1"/>
      <sheetName val="K.1.2"/>
      <sheetName val="K.1.4"/>
      <sheetName val="K.5"/>
      <sheetName val="PAJE 06"/>
      <sheetName val="PARE (06)"/>
      <sheetName val="PAJE (05)"/>
      <sheetName val="Corporate Income Tax 2006"/>
      <sheetName val="PAJE-PARE-CAJE 2009"/>
      <sheetName val="PAJE-PARE-CAJE 2008"/>
      <sheetName val="PAJE-PARE-CAJE 2007"/>
      <sheetName val="WPL (2)"/>
      <sheetName val="Planting"/>
      <sheetName val="Yield"/>
      <sheetName val="FFBSum"/>
      <sheetName val="MillCap"/>
      <sheetName val="FFBChart"/>
      <sheetName val="AgeProfile"/>
      <sheetName val="Replant"/>
      <sheetName val="FFBCalc"/>
      <sheetName val="AgeCalc"/>
      <sheetName val="C.1.1"/>
      <sheetName val="C.1.2"/>
      <sheetName val="C.1.3"/>
      <sheetName val="C.1.4"/>
      <sheetName val="C.1.5"/>
      <sheetName val="CRAM C"/>
      <sheetName val="S4.3-PPAP Accept"/>
      <sheetName val="S4.3.1-Accept rec detail"/>
      <sheetName val="Accept expired-Jkt"/>
      <sheetName val="Reclass to ALL"/>
      <sheetName val="Mat profile"/>
      <sheetName val="Accept exp"/>
      <sheetName val="PPAP Mov Rationale"/>
      <sheetName val="VD1"/>
      <sheetName val="VD2"/>
      <sheetName val="VD3"/>
      <sheetName val="ANALISA_AR_SALES"/>
      <sheetName val="COMM_CV"/>
      <sheetName val="TEST TRANSAKSI BEBAN"/>
      <sheetName val="Psl 4(2)"/>
      <sheetName val="PPN'05"/>
      <sheetName val="BebanUsaha"/>
      <sheetName val="Data Sales tahunan"/>
      <sheetName val="Kalkulasi Loan"/>
      <sheetName val="W B S"/>
      <sheetName val="W P L"/>
      <sheetName val="Komersial VS Fiskal"/>
      <sheetName val="Common Size"/>
      <sheetName val="Financial Analysis"/>
      <sheetName val="Certification.Ltr"/>
      <sheetName val="0120A"/>
      <sheetName val="0282A"/>
      <sheetName val="0610A"/>
      <sheetName val="0800A"/>
      <sheetName val="0805A"/>
      <sheetName val="0860A"/>
      <sheetName val="0940A"/>
      <sheetName val="0960A"/>
      <sheetName val="0960Instruct"/>
      <sheetName val="1260A"/>
      <sheetName val="1320A"/>
      <sheetName val="1370A"/>
      <sheetName val="1600A"/>
      <sheetName val="1620A"/>
      <sheetName val="1730A"/>
      <sheetName val="1750D"/>
      <sheetName val="1900D.1"/>
      <sheetName val="1900D.2"/>
      <sheetName val="1900D.3"/>
      <sheetName val="1910D"/>
      <sheetName val="1920D"/>
      <sheetName val="1925D"/>
      <sheetName val="1930D.1 "/>
      <sheetName val="1930D.2"/>
      <sheetName val="1940D.1"/>
      <sheetName val="1940D.2"/>
      <sheetName val="1950D"/>
      <sheetName val="Scheds01SCHFILEExternalFDC"/>
      <sheetName val="PBC-WBS1"/>
      <sheetName val="PBC-WBS2"/>
      <sheetName val="PBC-wpl"/>
      <sheetName val="Cashflow Direct"/>
      <sheetName val="Ori Cry"/>
      <sheetName val="9U1.3"/>
      <sheetName val="PTD 06"/>
      <sheetName val="C1.1"/>
      <sheetName val="C1.2 Cash Opname"/>
      <sheetName val="C1.2.1- Voucher"/>
      <sheetName val="C1.2.2-Bon Sementara"/>
      <sheetName val="E1.1"/>
      <sheetName val="E2.1"/>
      <sheetName val="EE2"/>
      <sheetName val="E3.1"/>
      <sheetName val="EE3"/>
      <sheetName val="EE4"/>
      <sheetName val="E4.1a"/>
      <sheetName val="E4.1b"/>
      <sheetName val="E4.1c"/>
      <sheetName val="E4.1d"/>
      <sheetName val="PM_SM"/>
      <sheetName val="RM_SM"/>
      <sheetName val="RM Move"/>
      <sheetName val="PM Move "/>
      <sheetName val="Calculation FG"/>
      <sheetName val="RoFo"/>
      <sheetName val="K - Lead"/>
      <sheetName val="K1.1"/>
      <sheetName val="List SGU, Predictive test"/>
      <sheetName val="K3.1"/>
      <sheetName val="FS _ US_"/>
      <sheetName val="F.1.1 UM-import"/>
      <sheetName val="F.1.2 UM-importvalas"/>
      <sheetName val="Prepaid Expenses &amp; Taxes"/>
      <sheetName val="F.2.1 - PPh 22"/>
      <sheetName val="F.2.1.1 - VAT IN PPh 22"/>
      <sheetName val="F.2.2 - PPh 25"/>
      <sheetName val="G.1.4"/>
      <sheetName val="P.1.1"/>
      <sheetName val="U5"/>
      <sheetName val="PAYROLL-PBC"/>
      <sheetName val="FOREX-PBC"/>
      <sheetName val="INTEREST-PBC"/>
      <sheetName val="Purchases-PBC"/>
      <sheetName val="SALES-PBC"/>
      <sheetName val="wpl-PBC"/>
      <sheetName val="WBS1-PBC"/>
      <sheetName val="WBS2-PBC"/>
      <sheetName val="cashflow-PBC"/>
      <sheetName val="Fiskal 2008"/>
      <sheetName val="FA-Fiskal 2007"/>
      <sheetName val="PNL SRM"/>
      <sheetName val="Perhitungan Timing Depre"/>
      <sheetName val="PK02 add"/>
      <sheetName val="PK02 (2)"/>
      <sheetName val="LIST-ASET"/>
      <sheetName val="TB-asli"/>
      <sheetName val="TB -2"/>
      <sheetName val="MOH 2006"/>
      <sheetName val="GL0107"/>
      <sheetName val="Pembantu"/>
      <sheetName val="PLR"/>
      <sheetName val="PLC"/>
      <sheetName val="PLSE"/>
      <sheetName val="PLGA"/>
      <sheetName val="PLOEI"/>
      <sheetName val="A (Cash Top Schedule)"/>
      <sheetName val="A.1 (Cash On Hand)"/>
      <sheetName val="A.1.3 TF"/>
      <sheetName val="A.1.4 TF"/>
      <sheetName val="A.1.5 TF"/>
      <sheetName val="A.2 (Cash in Bank)"/>
      <sheetName val="A.TT"/>
      <sheetName val="A.2.CO"/>
      <sheetName val="A.3 (Time Deposit)"/>
      <sheetName val="A.3 TEST"/>
      <sheetName val="A.CRAM"/>
      <sheetName val="G- Lead"/>
      <sheetName val="G.1.2"/>
      <sheetName val="kom&amp;Fis2003 "/>
      <sheetName val="Journal Fiskal"/>
      <sheetName val="O.2.2.1"/>
      <sheetName val="O.2.2.2"/>
      <sheetName val="O.2.2.3"/>
      <sheetName val="PM, TE , SAD"/>
      <sheetName val="FRP"/>
      <sheetName val="K-Combined"/>
      <sheetName val="PAJE-PRJE-CAJE-CRJE"/>
      <sheetName val="BS &amp; PL Analytical SRM"/>
      <sheetName val="Statements of SHE"/>
      <sheetName val="Segment Information"/>
      <sheetName val="BS &amp; PL Analytical"/>
      <sheetName val="Summary of Insurance.1"/>
      <sheetName val="K-Combined-1"/>
      <sheetName val="Segment Information with JO"/>
      <sheetName val="Summary of Insurance"/>
      <sheetName val="K-Combined-final"/>
      <sheetName val="1997"/>
      <sheetName val="9899"/>
      <sheetName val="operasional"/>
      <sheetName val="konsultan"/>
      <sheetName val="Predictive test -HPJ "/>
      <sheetName val="Car list "/>
      <sheetName val="Liability"/>
      <sheetName val="Alamat 21"/>
      <sheetName val="Alamat 23"/>
      <sheetName val="LAP PJK 21"/>
      <sheetName val="lap spm 23"/>
      <sheetName val="grafi kesiapan versi p3b dan pe"/>
      <sheetName val="SK62"/>
      <sheetName val="APO"/>
      <sheetName val="MPP"/>
      <sheetName val="eval-jual"/>
      <sheetName val="self_ases_tw3 2012"/>
      <sheetName val="Rekap-Proses"/>
      <sheetName val="Entry KPI"/>
      <sheetName val="2008-rev1"/>
      <sheetName val="Rekap rutin psb"/>
      <sheetName val="Layout-UNIT1"/>
      <sheetName val="rekap revisi 1"/>
      <sheetName val="ScaInit"/>
      <sheetName val="2009 versi p3b"/>
      <sheetName val="2009 usulan bali intermediate"/>
      <sheetName val="REKAP OH"/>
      <sheetName val="2009 tdk dipakai"/>
      <sheetName val="XXXXX1"/>
      <sheetName val="XXXXX2"/>
      <sheetName val="XXXXX3"/>
      <sheetName val="DAFTAR HARGA SATUAN DISTRIBUSI"/>
      <sheetName val="MAT1-14 (new)"/>
      <sheetName val="ANMAT33-49"/>
      <sheetName val="BONGKAR15-17"/>
      <sheetName val="A UPAH"/>
      <sheetName val="BHn. Bangunan "/>
      <sheetName val="DAFTAR  HARGA SATUAN SCADA"/>
      <sheetName val="A UPAH JASA RTU GH GD"/>
      <sheetName val="A UPAH JASA REMOTE GH GD"/>
      <sheetName val="A UPAH JASA RTU  GD"/>
      <sheetName val="A UPAH JASA RTU GH "/>
      <sheetName val="PASANG GFD"/>
      <sheetName val="PASANG FI"/>
      <sheetName val="Pasang FIOHL"/>
      <sheetName val="Pasang Rect"/>
      <sheetName val="Pasang UPS"/>
      <sheetName val="Pasang Batt SLA GH GD"/>
      <sheetName val="Pasang Batt NiCd GH GD"/>
      <sheetName val="Pasang Grounding 1 set"/>
      <sheetName val="Pasang Grounding Tambahan"/>
      <sheetName val="Analisa R. Master"/>
      <sheetName val="Analisa kilomux"/>
      <sheetName val="Analisa FCD"/>
      <sheetName val="Analisa Modem"/>
      <sheetName val="Analisa.R. Data"/>
      <sheetName val="Analisa Radio Voice"/>
      <sheetName val="Analisa Radio Rep Voice "/>
      <sheetName val="DAFTAR HARGA SATUAN GI"/>
      <sheetName val="PASANG KUBIKEL 20KV di GI"/>
      <sheetName val="PASANG KUBIKEL 20KV di GI (2)"/>
      <sheetName val="pasang kwh meter 3 phasa di GI"/>
      <sheetName val="pasang Rele GI"/>
      <sheetName val="pasang CT GI"/>
      <sheetName val="Pasang Capasitor"/>
      <sheetName val="pasang Trafo PS"/>
      <sheetName val="Pasang Rectifier"/>
      <sheetName val="Komisioning LBS Mot di Tiang"/>
      <sheetName val="Pasang Mechanisem Motorized"/>
      <sheetName val="Pasang Spout moulding"/>
      <sheetName val="pasang Arester Key Point"/>
      <sheetName val="Pasang Batery (C D)"/>
      <sheetName val="Data Analisa Harga"/>
      <sheetName val="SEWA alat dan K3"/>
      <sheetName val="DAFTAR JASA BONGKAR KHS 2012 "/>
      <sheetName val="BONGKAR KUBIKEL GI"/>
      <sheetName val="BONGKAR RELE GI"/>
      <sheetName val="BONGKAR CT GI"/>
      <sheetName val="BONGKAR Capasitor (2)"/>
      <sheetName val="BONGKAR RECTIFIER"/>
      <sheetName val="BONGKAR TRF PS"/>
      <sheetName val="BONGKAR TERMINATING KABEL 800 M"/>
      <sheetName val="BONGKAR PASANG TERMINATING "/>
      <sheetName val="BONGKAR KWH GI"/>
      <sheetName val="1.2"/>
      <sheetName val="1.3"/>
      <sheetName val="1.4"/>
      <sheetName val="BIM"/>
      <sheetName val="END"/>
      <sheetName val="KUP"/>
      <sheetName val="UPD"/>
      <sheetName val="UPJ-BS"/>
      <sheetName val="UPJ-BT"/>
      <sheetName val="UPJ-BB"/>
      <sheetName val="UPP-DEN"/>
      <sheetName val="UPP-KUTA"/>
      <sheetName val="UPP-TAB"/>
      <sheetName val="UPP-GIA"/>
      <sheetName val="UPP-KLU"/>
      <sheetName val="UPP-SING"/>
      <sheetName val="UPP-NEG"/>
      <sheetName val="GCAB"/>
      <sheetName val="WIL"/>
      <sheetName val="nd"/>
      <sheetName val="KAP-PEG"/>
      <sheetName val="KAP-ADM"/>
      <sheetName val="KAP-HAR"/>
      <sheetName val="GRAF-PENJ"/>
      <sheetName val="GRAF-AO"/>
      <sheetName val="GRAF-AI"/>
      <sheetName val="KUTA-PEND"/>
      <sheetName val="KUTA-AO"/>
      <sheetName val="KUTA-AI"/>
      <sheetName val="21a"/>
      <sheetName val="17 (2)"/>
      <sheetName val="23 (2)"/>
      <sheetName val="24 (2)"/>
      <sheetName val="16 (2)"/>
      <sheetName val="17 (3)"/>
      <sheetName val="18 (2)"/>
      <sheetName val="20 (2)"/>
      <sheetName val="BPREK10072016"/>
      <sheetName val="BPTUNAI10072016"/>
      <sheetName val="BA SERAH TERIMA"/>
      <sheetName val="BEBAN SISTEM"/>
      <sheetName val="JLH GG"/>
      <sheetName val="LAPORAN PENYULANG"/>
      <sheetName val="RATIO RTU"/>
      <sheetName val="LAPORAN KODE"/>
      <sheetName val="GRAFIK BEBAN MAKSIMUM"/>
      <sheetName val="GRAFIK NERACA DAYA"/>
      <sheetName val="DAYA SIANG"/>
      <sheetName val="DAYA MALAM"/>
      <sheetName val="Jml g trafo"/>
      <sheetName val="jum gangguan CT"/>
      <sheetName val="Jml g pmt"/>
      <sheetName val="Jml g sutt sebab alat"/>
      <sheetName val="Jml g sutt"/>
      <sheetName val="F12b1"/>
      <sheetName val="F12b2"/>
      <sheetName val="se006t"/>
      <sheetName val="Daftr alat (2)"/>
      <sheetName val="Daftr alat "/>
      <sheetName val="1-8"/>
      <sheetName val="rek1-8"/>
      <sheetName val="DeVIASI"/>
      <sheetName val="LwBpWbp"/>
      <sheetName val="GJantho"/>
      <sheetName val="Jantho"/>
      <sheetName val="GInc.Lmb"/>
      <sheetName val="Setting"/>
      <sheetName val="DInc.Lmb"/>
      <sheetName val="GExp.Lmb"/>
      <sheetName val="Chart2"/>
      <sheetName val="DExp.Lmb"/>
      <sheetName val="HOME"/>
      <sheetName val="SISWA"/>
      <sheetName val="IJAZAH"/>
      <sheetName val="SKHU"/>
      <sheetName val="Agama"/>
      <sheetName val="PKn"/>
      <sheetName val="B Ind"/>
      <sheetName val="Matematik"/>
      <sheetName val="IPA"/>
      <sheetName val="IPS"/>
      <sheetName val="SBK"/>
      <sheetName val="Penjaskes"/>
      <sheetName val="Bhs Drh"/>
      <sheetName val="MULOK"/>
      <sheetName val="MULOK PILSEK"/>
      <sheetName val="DAKOLNUN"/>
      <sheetName val="NILAI"/>
      <sheetName val="ijazah depan"/>
      <sheetName val="ijazah belakang"/>
      <sheetName val="skhus"/>
      <sheetName val="skhus tidak lulus"/>
      <sheetName val="Objective"/>
      <sheetName val="K.1 - Lead Schedule"/>
      <sheetName val="K.2 AuditProgram"/>
      <sheetName val="K.4 CashInBanks"/>
      <sheetName val="K.4-1 BankRecon1"/>
      <sheetName val="K.5 CashOnHand"/>
      <sheetName val="K.5-1 Opname1"/>
      <sheetName val="K.5-2 Opname2"/>
      <sheetName val="K.6-1 TimeDep1"/>
      <sheetName val="K.6-2 TimeDep2"/>
      <sheetName val="K.7-1 Cert1"/>
      <sheetName val="K.7-2 Cert2"/>
      <sheetName val="K.8 Circularization"/>
      <sheetName val="K.9-1 ConReply1"/>
      <sheetName val="K.9-2 ConfReply2"/>
      <sheetName val="K.9-3 ConfReply3"/>
      <sheetName val="INSTRUMENT INDEX"/>
      <sheetName val="COST BD"/>
      <sheetName val="INSTR. INDEX OLD ORIG"/>
      <sheetName val="DCS IO "/>
      <sheetName val="DCS IO LIST220"/>
      <sheetName val="INSTRUMENT INDEX (2)"/>
      <sheetName val="B _ Norelec"/>
      <sheetName val="bq bsm_1"/>
      <sheetName val="bq bsm_2"/>
      <sheetName val="bq bsm_3"/>
      <sheetName val="lt_1"/>
      <sheetName val="lt_2"/>
      <sheetName val="lt_3"/>
      <sheetName val="lt_4"/>
      <sheetName val="lt_5"/>
      <sheetName val="lt_6"/>
      <sheetName val="lt_7"/>
      <sheetName val="lt_8"/>
      <sheetName val="lt_9"/>
      <sheetName val="lt_10"/>
      <sheetName val="lt_11"/>
      <sheetName val="lt_12"/>
      <sheetName val="lt_13"/>
      <sheetName val="lt_14"/>
      <sheetName val="lt_15"/>
      <sheetName val="lt_16"/>
      <sheetName val="lt_atap"/>
      <sheetName val="Rkp Prelim"/>
      <sheetName val="Rkp Strk"/>
      <sheetName val="Bsm 3"/>
      <sheetName val="Bsm_2"/>
      <sheetName val="Bsm_1"/>
      <sheetName val="lt r.mesin"/>
      <sheetName val="Mark Up"/>
      <sheetName val="Sat Upah"/>
      <sheetName val="Sat Bahan"/>
      <sheetName val="Properties"/>
      <sheetName val="Functions"/>
      <sheetName val="Persentase"/>
      <sheetName val="53.2 SEKTOR"/>
      <sheetName val="53.2 FUNGSI"/>
      <sheetName val="REKAP HAR Periodik"/>
      <sheetName val="REKAP R-NR"/>
      <sheetName val="SBLW"/>
      <sheetName val="SPKB"/>
      <sheetName val="SLBT"/>
      <sheetName val="SPLA"/>
      <sheetName val="Rekap APO 2011"/>
      <sheetName val="All Year"/>
      <sheetName val="PTallYear"/>
      <sheetName val="Listrik Mati 03"/>
      <sheetName val="Listrik Mati 04"/>
      <sheetName val="Listrik Mati 05"/>
      <sheetName val="Listrik Mati 06"/>
      <sheetName val="Listrik Mati 07"/>
      <sheetName val="Listrik Mati 08"/>
      <sheetName val="Listrik Mati 09"/>
      <sheetName val="PT Mati 09"/>
      <sheetName val="Chart8"/>
      <sheetName val="PerPenyulang 08"/>
      <sheetName val="PerPenyulang09"/>
      <sheetName val="PerPenyulang (2)"/>
      <sheetName val="Chart_PerPenyulang"/>
      <sheetName val="MostOften"/>
      <sheetName val="Mei08"/>
      <sheetName val="Chart_Often"/>
      <sheetName val="MostOften 2"/>
      <sheetName val="Chart_Often 2"/>
      <sheetName val="LongestDuration08"/>
      <sheetName val="Chart_Duration"/>
      <sheetName val="Tabel Kode"/>
      <sheetName val="Konfig"/>
      <sheetName val="Chart10Sebab &gt;5"/>
      <sheetName val="Chart10Sebab &gt;5 (2)"/>
      <sheetName val="Chart10Sebab"/>
      <sheetName val="Data Cat10Sebab"/>
      <sheetName val="Graf New"/>
      <sheetName val="new"/>
      <sheetName val="GANGGUAN ST.GOLF"/>
      <sheetName val="hrg uph+bhn"/>
      <sheetName val="Analisa Bor"/>
      <sheetName val="LR (ISAK8)"/>
      <sheetName val="Lamp Srt"/>
      <sheetName val="REKAPHASIL"/>
      <sheetName val="Kertas Kerja "/>
      <sheetName val="HITUNGPSO"/>
      <sheetName val="HITUNGBPP"/>
      <sheetName val="kWh Sold 2015"/>
      <sheetName val="NAC 2012"/>
      <sheetName val="Rekap EP"/>
      <sheetName val="NE 0317(8,45%)"/>
      <sheetName val="sewa "/>
      <sheetName val="BPP Bahan Bakar"/>
      <sheetName val="BBM &amp; BBN "/>
      <sheetName val="Gas "/>
      <sheetName val="Coal "/>
      <sheetName val="10  besar subsidi"/>
      <sheetName val="HITUNGTARIF"/>
      <sheetName val="HITUNGBy.B.Bakar"/>
      <sheetName val="TTL 2013"/>
      <sheetName val="FAKTORUTILISASI"/>
      <sheetName val="KOMPOSISIBIAYA"/>
      <sheetName val="simulasi tarif"/>
      <sheetName val="KOmposisi Biaya 2013"/>
      <sheetName val="SEwa(RKAP)"/>
      <sheetName val="IPP (RKAP)"/>
      <sheetName val="Biy Non Fuel"/>
      <sheetName val="SIP2A KANWIL"/>
      <sheetName val="SIP2A BJM"/>
      <sheetName val="SIP2A BRB"/>
      <sheetName val="SIP2A KTB"/>
      <sheetName val="SIP2A KPS"/>
      <sheetName val="SIP2A PRY"/>
      <sheetName val="SIP2A SASM"/>
      <sheetName val="SIP2A SBTO"/>
      <sheetName val="SIP2A AP2B"/>
      <sheetName val="Form-Rekap"/>
      <sheetName val="Form-Rekap (1)"/>
      <sheetName val="Unaudit - 06"/>
      <sheetName val="TKK"/>
      <sheetName val="TKL"/>
      <sheetName val="TKJ"/>
      <sheetName val="data JHT"/>
      <sheetName val="IP-2007"/>
      <sheetName val="RUPA-07"/>
      <sheetName val="IP-2008"/>
      <sheetName val="BiPg-IP (Konsolidasi)"/>
      <sheetName val="BiPg-IP (Konsolidasi)-BM"/>
      <sheetName val="Bipeg-U-12D2"/>
      <sheetName val="RUPA-08"/>
      <sheetName val="SBO-08"/>
      <sheetName val="pddk"/>
      <sheetName val="data-lookup"/>
      <sheetName val="tabel tarif"/>
      <sheetName val="SK-GD07"/>
      <sheetName val="Winduan"/>
      <sheetName val="pensiun - TK"/>
      <sheetName val="tabel JHT"/>
      <sheetName val="Menutama"/>
      <sheetName val="DL"/>
      <sheetName val="Cinta Manis1"/>
      <sheetName val="Cinta Manis2"/>
      <sheetName val="Bengkunat1"/>
      <sheetName val="Bengkunat2"/>
      <sheetName val="Pwsari1"/>
      <sheetName val="Pwsari2"/>
      <sheetName val="MSiau1"/>
      <sheetName val="MSiau2"/>
      <sheetName val="PDagang1"/>
      <sheetName val="PDagang2"/>
      <sheetName val="SLokan1"/>
      <sheetName val="SLokan2"/>
      <sheetName val="TKelumpang1"/>
      <sheetName val="TKelumpang2"/>
      <sheetName val="Cover_Kontrak"/>
      <sheetName val="RekapKon"/>
      <sheetName val="CiMaPlbStd"/>
      <sheetName val="CiMaPlbTmb"/>
      <sheetName val="BeKu1Tgk"/>
      <sheetName val="BeKu2Tgk"/>
      <sheetName val="PuWoJmbStd"/>
      <sheetName val="PuWoJmbTmb"/>
      <sheetName val="MuSiJmbStd"/>
      <sheetName val="MuSiJmbTmb"/>
      <sheetName val="PeDaJmbStd"/>
      <sheetName val="PeDaJmbTmb"/>
      <sheetName val="SeLoJmbStd"/>
      <sheetName val="SeLoJmbTmb"/>
      <sheetName val="TaKeTjpStd"/>
      <sheetName val="TaKeTjpTmb"/>
      <sheetName val="Rekap_Fungsi"/>
      <sheetName val="Rutin K2LH"/>
      <sheetName val="NON RUtin K2LH"/>
      <sheetName val="Rutin Sarana"/>
      <sheetName val="Non Rutin Sarana"/>
      <sheetName val="SKRM ok VERS REVISI"/>
      <sheetName val="Penugasan"/>
      <sheetName val="Polis"/>
      <sheetName val="Tindak Lanjut"/>
      <sheetName val="Klaim"/>
      <sheetName val="PDP (2)"/>
      <sheetName val="Utang"/>
      <sheetName val="User Role BBO"/>
      <sheetName val="BBO-FOB"/>
      <sheetName val="BBO-CIF"/>
      <sheetName val="PBM-JM"/>
      <sheetName val="BBO-TRANS"/>
      <sheetName val="Gas CLG"/>
      <sheetName val="Gas Emb"/>
      <sheetName val="Kompresi"/>
      <sheetName val="BBM Pertamina"/>
      <sheetName val="BBM Trans AP"/>
      <sheetName val="BBM Trans DIVOR"/>
      <sheetName val="Ijin Lingkungan"/>
      <sheetName val="Limbah B3-Abu BB"/>
      <sheetName val="Limbah B3-Non FABA Bernilai"/>
      <sheetName val="Limbah B3-Non FABA Tak Bernilai"/>
      <sheetName val="AMC"/>
      <sheetName val="AMC (2)"/>
      <sheetName val="Stockist"/>
      <sheetName val="LTSA"/>
      <sheetName val="LTSA (2)"/>
      <sheetName val="TTL"/>
      <sheetName val="Penjualan (2)"/>
      <sheetName val="Investasi AP (2)"/>
      <sheetName val="Investasi Internal DIVPR (2)"/>
      <sheetName val="Investasi Unit PLN lain (2)"/>
      <sheetName val="PDP (3)"/>
      <sheetName val="Versi A-B"/>
      <sheetName val="F1771_2"/>
      <sheetName val="COGS98"/>
      <sheetName val="RL98"/>
      <sheetName val="Neraca98"/>
      <sheetName val="DEPR98"/>
      <sheetName val="assets98"/>
      <sheetName val="Art2598"/>
      <sheetName val="P_L98"/>
      <sheetName val="FE_1770_P1"/>
      <sheetName val="FE_1770_I"/>
      <sheetName val="FE_1770_II"/>
      <sheetName val="bdrl-usg"/>
      <sheetName val="Art 23"/>
      <sheetName val="BiayaAdum-account"/>
      <sheetName val="11Gaji"/>
      <sheetName val="12Pnyusutan"/>
      <sheetName val="13Tunjangan"/>
      <sheetName val="14Pnagihan"/>
      <sheetName val="15Listrik"/>
      <sheetName val="16Asuransi"/>
      <sheetName val="17COPB"/>
      <sheetName val="18Komunikasi"/>
      <sheetName val="19Pmeliharaan"/>
      <sheetName val="20Trans&amp;Pjlnan"/>
      <sheetName val="21Plngkpan Ktr"/>
      <sheetName val="22Promosi"/>
      <sheetName val="23Pajak"/>
      <sheetName val="24ProFee"/>
      <sheetName val="25Iutan"/>
      <sheetName val="26Lain2"/>
      <sheetName val="data-Current"/>
      <sheetName val="No.Akun"/>
      <sheetName val="Deptcode"/>
      <sheetName val="data-YTD"/>
      <sheetName val="adv-agncy"/>
      <sheetName val="Adv-catgry"/>
      <sheetName val="pdd des 2009"/>
      <sheetName val="Building improvement-GHB"/>
      <sheetName val="Artwork"/>
      <sheetName val="Artwork-GHB "/>
      <sheetName val="FF&amp;E"/>
      <sheetName val="FF&amp;E-GHB "/>
      <sheetName val="K&amp;L"/>
      <sheetName val="K&amp;L-GHB "/>
      <sheetName val="Machinery-GHB "/>
      <sheetName val="SPHTL"/>
      <sheetName val="SPHTL-GHB"/>
      <sheetName val="Vehicle-GHB "/>
      <sheetName val="Oprt.Equipt"/>
      <sheetName val="Summ."/>
      <sheetName val="4101"/>
      <sheetName val="F_I"/>
      <sheetName val="Detail WBS-1"/>
      <sheetName val="Detail WBS-2"/>
      <sheetName val="Detail-WPL"/>
      <sheetName val="Eq PPh 21"/>
      <sheetName val="DIT 2010"/>
      <sheetName val="TB Dec 11"/>
      <sheetName val="VD-2.1"/>
      <sheetName val="VD-2.2 Gain (loss) PPE "/>
      <sheetName val="VE-2.8 Gain (loss) Dis PP"/>
      <sheetName val="VD-2.3 Miscellaneous - NET"/>
      <sheetName val="VD-2.5 Interets Loan Aff"/>
      <sheetName val="VD-2.6 Interest Expense - Loan"/>
      <sheetName val="VD-2.7 Interest Income"/>
      <sheetName val="VD-2.9Interest Exp intrnl lease"/>
      <sheetName val="UB.2 Forex"/>
      <sheetName val="monetary assets and lia"/>
      <sheetName val="VD-2.9.A"/>
      <sheetName val="Monthly BS"/>
      <sheetName val="Monthly P&amp;L"/>
      <sheetName val="Monthly PJ P&amp;L"/>
      <sheetName val="Interco Balances"/>
      <sheetName val="Interco Transaction"/>
      <sheetName val="Related Party "/>
      <sheetName val="AR Aging"/>
      <sheetName val="Off Equipment"/>
      <sheetName val="Computer Hardware"/>
      <sheetName val="Furniture &amp; Fixtures"/>
      <sheetName val="Transport Eq."/>
      <sheetName val="Computer Software "/>
      <sheetName val="SUMMARY -per book"/>
      <sheetName val="Office Equipment"/>
      <sheetName val="Comp Hardw"/>
      <sheetName val="Furn&amp;Fixt"/>
      <sheetName val="Transportation Equipment"/>
      <sheetName val="Comp Software"/>
      <sheetName val="K Report"/>
      <sheetName val="K Flow"/>
      <sheetName val="K1 Building"/>
      <sheetName val="K1.1 Details"/>
      <sheetName val="K2 Off Equipment"/>
      <sheetName val="K2.1 Details"/>
      <sheetName val="K3 Comp Hardware"/>
      <sheetName val="K3.1 Details"/>
      <sheetName val="K4 Furniture&amp;Fixture"/>
      <sheetName val="K4.1 Details"/>
      <sheetName val="K5 Transp Equip"/>
      <sheetName val="K5.1 Details"/>
      <sheetName val="Addition FA in 2007"/>
      <sheetName val="J1 Comp Software"/>
      <sheetName val="J1.1"/>
      <sheetName val="N-1 (AP Trade)"/>
      <sheetName val="N-2 (AP Others)"/>
      <sheetName val="N-3 (AP O Affiliates)"/>
      <sheetName val="induk1"/>
      <sheetName val="CIT induk"/>
      <sheetName val="Class II"/>
      <sheetName val="SE46"/>
      <sheetName val="SUM-IN"/>
      <sheetName val="A-1 WBS-1"/>
      <sheetName val="A-2 WBS-2"/>
      <sheetName val="A-3 WPL"/>
      <sheetName val="E. AR"/>
      <sheetName val="F. Inventory"/>
      <sheetName val="G-2. Prepaid Expenses"/>
      <sheetName val="M. Short-term Loan"/>
      <sheetName val="N. AP"/>
      <sheetName val="P-2. Accrued Expenses"/>
      <sheetName val="U-3-1 Analytical-Selling"/>
      <sheetName val="PPh 4(2)"/>
      <sheetName val="P-1.1 (Old)"/>
      <sheetName val="P-1 (not use)"/>
      <sheetName val="P-1 Memo"/>
      <sheetName val="P-1.1.1 (Old)"/>
      <sheetName val="P-1.1.2 (Old)"/>
      <sheetName val="P-1 Memo (interview)"/>
      <sheetName val="P-2 Memo"/>
      <sheetName val="P-2.1"/>
      <sheetName val="3003"/>
      <sheetName val="3007"/>
      <sheetName val="3008"/>
      <sheetName val="3009"/>
      <sheetName val="3010"/>
      <sheetName val="3011"/>
      <sheetName val="3012"/>
      <sheetName val="3013"/>
      <sheetName val="3015"/>
      <sheetName val="3016"/>
      <sheetName val="3021"/>
      <sheetName val="3022"/>
      <sheetName val="3023"/>
      <sheetName val="3025"/>
      <sheetName val="3026"/>
      <sheetName val="3027"/>
      <sheetName val="C-1.1"/>
      <sheetName val="C-3.3"/>
      <sheetName val="C-4.1"/>
      <sheetName val="C-4.2"/>
      <sheetName val="CC Bank"/>
      <sheetName val="PM TE SAD"/>
      <sheetName val="TB July'10"/>
      <sheetName val="TB July'09"/>
      <sheetName val="Direct CF-Ope Act"/>
      <sheetName val="CF FRP"/>
      <sheetName val="I - RPT"/>
      <sheetName val="BS PL for ConPack Purposes"/>
      <sheetName val="ConPack Purposes"/>
      <sheetName val="K-Flow-edit"/>
      <sheetName val="K.1-2111130"/>
      <sheetName val="K.1 - 110"/>
      <sheetName val="K.1 - 110 (2)"/>
      <sheetName val="K.3-2111140"/>
      <sheetName val="K.3 - 130."/>
      <sheetName val="K.3 - 130"/>
      <sheetName val="K.3 - 130 (2)"/>
      <sheetName val="K.4-2111180"/>
      <sheetName val="K.4 - 131"/>
      <sheetName val="K.5-2111150"/>
      <sheetName val="K.5 - 140,141,150"/>
      <sheetName val="K.6-2111160"/>
      <sheetName val="K.6 - 160"/>
      <sheetName val="K.11 - Shelter Installations"/>
      <sheetName val="K.11 - Shelter Installation-ori"/>
      <sheetName val="K.7-2111170"/>
      <sheetName val="K.7 - 170,180"/>
      <sheetName val="K.8-2121130"/>
      <sheetName val="K.8 - 210"/>
      <sheetName val="K.9-2121140"/>
      <sheetName val="K.9 - 230"/>
      <sheetName val="K.10 - 240,250"/>
      <sheetName val="K.10-2121150"/>
      <sheetName val="K.12-2121180"/>
      <sheetName val="K.12 - 231"/>
      <sheetName val="K.13-2111201"/>
      <sheetName val="K.2 - 120"/>
      <sheetName val="K.13 - Cap GOH Pumpset"/>
      <sheetName val="Type 1"/>
      <sheetName val="Type 2"/>
      <sheetName val="HISTORY REV"/>
      <sheetName val="2011.9BS"/>
      <sheetName val="2011.9PL"/>
      <sheetName val="2011.9BEP"/>
      <sheetName val="M-1 "/>
      <sheetName val="M-2 "/>
      <sheetName val="CR "/>
      <sheetName val="PL "/>
      <sheetName val="M- 5 "/>
      <sheetName val="S-1"/>
      <sheetName val="S-2"/>
      <sheetName val="S-3"/>
      <sheetName val="S-4 "/>
      <sheetName val="S-5"/>
      <sheetName val="VAT in -out"/>
      <sheetName val="PREPARE, ACCRUED"/>
      <sheetName val="CONTROL IMPORT NON MATERIAL"/>
      <sheetName val="2011.8BS(Std)"/>
      <sheetName val="Cash Flow Indirect 2010"/>
      <sheetName val="2010.12BS"/>
      <sheetName val="2010.12PL"/>
      <sheetName val="2010.12BEP"/>
      <sheetName val="M-5 "/>
      <sheetName val="CFI 1 (original)"/>
      <sheetName val="CFI 1 (AGUNG)"/>
      <sheetName val="Additional (K-3)"/>
      <sheetName val="Summary Asset"/>
      <sheetName val="FA vs Leasing Payable"/>
      <sheetName val="K-210"/>
      <sheetName val="K-230"/>
      <sheetName val="K-240"/>
      <sheetName val="K-250"/>
      <sheetName val="Q-1 OUCL Reporting"/>
      <sheetName val="cfi '08"/>
      <sheetName val="Q-1 OUCL Reporting (rev)"/>
      <sheetName val="csul '08"/>
      <sheetName val="Rate CSUL CFI"/>
      <sheetName val="Additional'08"/>
      <sheetName val="Payment'08"/>
      <sheetName val="Lilik Panca (1)"/>
      <sheetName val="Lilik Panca (2)"/>
      <sheetName val="Ending'07"/>
      <sheetName val="CFI '07"/>
      <sheetName val="CSUL '07"/>
      <sheetName val="Summary Asset (old)"/>
      <sheetName val="Additional (K-3) (old)"/>
      <sheetName val="CFI Des'08"/>
      <sheetName val="CSUL_Des'08"/>
      <sheetName val="CFI 3 (ori)"/>
      <sheetName val="9211120_2008 CFI"/>
      <sheetName val="Q-2 LS-002"/>
      <sheetName val="LS-003"/>
      <sheetName val="LS-004"/>
      <sheetName val="LS-005"/>
      <sheetName val="LS-006"/>
      <sheetName val="LS-007"/>
      <sheetName val="LS-008"/>
      <sheetName val="LS-009"/>
      <sheetName val="LS-010"/>
      <sheetName val="LS-011"/>
      <sheetName val="LS-012"/>
      <sheetName val="LS-013"/>
      <sheetName val="LS-014"/>
      <sheetName val="LS-015"/>
      <sheetName val="LS-016"/>
      <sheetName val="LS-018"/>
      <sheetName val="LS-019"/>
      <sheetName val="LS-020"/>
      <sheetName val="LS-021"/>
      <sheetName val="LS-022#"/>
      <sheetName val="LS-023"/>
      <sheetName val="LS-024"/>
      <sheetName val="LS-025#"/>
      <sheetName val="LS-026"/>
      <sheetName val="LS-027"/>
      <sheetName val="LS-028"/>
      <sheetName val="ls-029"/>
      <sheetName val="LS-030"/>
      <sheetName val="LS-031"/>
      <sheetName val="LS-032"/>
      <sheetName val="LS-033"/>
      <sheetName val="LS-034"/>
      <sheetName val="LS-035"/>
      <sheetName val="LS-036"/>
      <sheetName val="LS-037"/>
      <sheetName val="Sheet1 (6)"/>
      <sheetName val="Q-4 CSUL AJE (prev)"/>
      <sheetName val="Q-4 Lease CSUL"/>
      <sheetName val="Q-5 CSUL"/>
      <sheetName val="Q-3 CFI 1"/>
      <sheetName val="CFI 2"/>
      <sheetName val="CFI 3"/>
      <sheetName val="CFI 4"/>
      <sheetName val="CFI 5"/>
      <sheetName val="CFI 6"/>
      <sheetName val="CFI 7"/>
      <sheetName val="CFI 8"/>
      <sheetName val="CFI 9"/>
      <sheetName val="CFI 10"/>
      <sheetName val="CFI 11"/>
      <sheetName val="CFI 12"/>
      <sheetName val="CFI 13"/>
      <sheetName val="CFI 14"/>
      <sheetName val="CFI 15"/>
      <sheetName val="CFI 16"/>
      <sheetName val="CFI 17"/>
      <sheetName val="CFI 18"/>
      <sheetName val="CFI 19"/>
      <sheetName val="CFI 20"/>
      <sheetName val="CFI 21"/>
      <sheetName val="CFI 22"/>
      <sheetName val="Q-4 Lease CFI"/>
      <sheetName val="Q-5 CFI"/>
      <sheetName val="Q-4 CFI AJE (prev)"/>
      <sheetName val="TF (CSUL)"/>
      <sheetName val="9211120_2008 CSUL"/>
      <sheetName val="UB. Memo"/>
      <sheetName val="Reporting "/>
      <sheetName val="UB.2"/>
      <sheetName val="UB.2.1"/>
      <sheetName val="EBISORACLE"/>
      <sheetName val="UB.1 Test Forex"/>
      <sheetName val="UB.2.1 (2)"/>
      <sheetName val="0000000000"/>
      <sheetName val="Review_Non MIS"/>
      <sheetName val="Review With MIS"/>
      <sheetName val="Segmen'04"/>
      <sheetName val="CASHFLOW2004"/>
      <sheetName val="EPS-StlhPLB (2)"/>
      <sheetName val="WPs C"/>
      <sheetName val="WP E"/>
      <sheetName val="Pending E"/>
      <sheetName val="E.1.1"/>
      <sheetName val="E.1.1.1"/>
      <sheetName val="E.1.1.5 (2)"/>
      <sheetName val="E.1.1.15"/>
      <sheetName val="E.1.1.2"/>
      <sheetName val="E.1.1.3"/>
      <sheetName val="E.1.1.4"/>
      <sheetName val="E.1.1.5old"/>
      <sheetName val="E.1.1.6"/>
      <sheetName val="E.1.1.7"/>
      <sheetName val="E.1.1.8"/>
      <sheetName val="E.1.1.9"/>
      <sheetName val="E.1.1.10"/>
      <sheetName val="E.1.1.11"/>
      <sheetName val="E.1.1.13"/>
      <sheetName val="WPs"/>
      <sheetName val="E.1.1old"/>
      <sheetName val="E.1.1.1 old"/>
      <sheetName val="E.1.1.3 Trijaya"/>
      <sheetName val="E.1.1.4 Karyagraha"/>
      <sheetName val="E.1.1.11Restugas"/>
      <sheetName val="E.1.1.9 Lumbung"/>
      <sheetName val="E.1.1.10 Dharma"/>
      <sheetName val="N-2 AP-Non trade - lead"/>
      <sheetName val="pl-audit"/>
      <sheetName val="PL_segment"/>
      <sheetName val="รายละเอียดประกอบ"/>
      <sheetName val="PL-เปรียบเทียบ"/>
      <sheetName val="asset-AUDIT"/>
      <sheetName val=" INCOME"/>
      <sheetName val="KKP I"/>
      <sheetName val="B.1.1"/>
      <sheetName val="B.1.2"/>
      <sheetName val="B.1.3"/>
      <sheetName val="B.1.4"/>
      <sheetName val="B.1.5"/>
      <sheetName val="B.1.6"/>
      <sheetName val="B.1.6 (2)"/>
      <sheetName val="B.1.6 (3)"/>
      <sheetName val="B.2.1.1"/>
      <sheetName val="B.2.1.2"/>
      <sheetName val="B.2.1.3 "/>
      <sheetName val="B.2.1.4"/>
      <sheetName val="B.2.1.5"/>
      <sheetName val="B.2.1.6"/>
      <sheetName val="B.2.1.7"/>
      <sheetName val="B.2.1.8"/>
      <sheetName val="B.2.1.9"/>
      <sheetName val="B.2.1.10"/>
      <sheetName val="B.2.1.11"/>
      <sheetName val="B.2.1.12"/>
      <sheetName val="B.2.1.13"/>
      <sheetName val="B.2.1.14"/>
      <sheetName val="B.2.1.15"/>
      <sheetName val="B.2.1.16"/>
      <sheetName val="B.2.1.17"/>
      <sheetName val="B.2.2 1"/>
      <sheetName val="B.3.1"/>
      <sheetName val="B.4.1"/>
      <sheetName val="B.4.2"/>
      <sheetName val="B.4.2.1 "/>
      <sheetName val="B.4.2.2"/>
      <sheetName val="B.4.2.3"/>
      <sheetName val="B.4.2.4 "/>
      <sheetName val="B.4.2.5"/>
      <sheetName val="B.4.2.6"/>
      <sheetName val="B.4.2.7"/>
      <sheetName val="B.4.2.8"/>
      <sheetName val="B.4.3"/>
      <sheetName val="B.4.3.1"/>
      <sheetName val="B.4.3.2"/>
      <sheetName val="B.4.3.3"/>
      <sheetName val="B.4.3.4"/>
      <sheetName val="B.4.3.5"/>
      <sheetName val="B.4.3.6"/>
      <sheetName val="B.4.3.7 "/>
      <sheetName val="B.4.3.8 "/>
      <sheetName val="B.4.3.9"/>
      <sheetName val="B.4.3.10"/>
      <sheetName val="B.4.3.11"/>
      <sheetName val="B.4.3.12"/>
      <sheetName val="B.4.3.13"/>
      <sheetName val="B.4.3.14"/>
      <sheetName val="B.4.3.15"/>
      <sheetName val="B.4.3.16"/>
      <sheetName val="B.4.3.18"/>
      <sheetName val="E.1.3 (2)"/>
      <sheetName val="E.5.1"/>
      <sheetName val="E.5.2"/>
      <sheetName val="E.6"/>
      <sheetName val="E.8.4 (2)"/>
      <sheetName val="E.8"/>
      <sheetName val="E.8.1"/>
      <sheetName val="E.8.4"/>
      <sheetName val="B.1.6 (4)"/>
      <sheetName val="B.1.6 (5)"/>
      <sheetName val="OBYEK"/>
      <sheetName val="TB per May"/>
      <sheetName val="TB0008"/>
      <sheetName val="TB JUNE 2007"/>
      <sheetName val="Cost STR20 "/>
      <sheetName val="SK"/>
      <sheetName val="Break_Sep"/>
      <sheetName val="Break_Oct"/>
      <sheetName val="Break_Sep (2)"/>
      <sheetName val="Break_Oct (2)"/>
      <sheetName val="Break_Sep_60"/>
      <sheetName val="Break_Oct_60"/>
      <sheetName val="Break_Oct_60 (2)"/>
      <sheetName val="SP1"/>
      <sheetName val="วิเคราะห์"/>
      <sheetName val="FKT_PJK"/>
      <sheetName val="21pph"/>
      <sheetName val="PPH 21 (2)"/>
      <sheetName val="duatiga"/>
      <sheetName val="E.4.1"/>
      <sheetName val="duaenam"/>
      <sheetName val="E.8.1.1"/>
      <sheetName val="E.8.1.1.1-12"/>
      <sheetName val="E.8.1.2"/>
      <sheetName val="E.8.1.3"/>
      <sheetName val="E.8.2"/>
      <sheetName val="E.8.3"/>
      <sheetName val="E.8.5"/>
      <sheetName val="teliti"/>
      <sheetName val="SPTSewa"/>
      <sheetName val="BPot_Sewa"/>
      <sheetName val="BP-21"/>
      <sheetName val="DT_PPH23"/>
      <sheetName val="SPT23"/>
      <sheetName val="SPT23(2)"/>
      <sheetName val="LapFinal"/>
      <sheetName val="SPTFinal"/>
      <sheetName val="BktPPhf"/>
      <sheetName val="SSP (final)"/>
      <sheetName val="SPm21"/>
      <sheetName val="SPm21 (2)"/>
      <sheetName val="Art23"/>
      <sheetName val="DATA_FP"/>
      <sheetName val="FP MODI_A"/>
      <sheetName val="Recap"/>
      <sheetName val="YTD Report (3)"/>
      <sheetName val="Reconcile"/>
      <sheetName val="RECAP SPM"/>
      <sheetName val="YTD Report"/>
      <sheetName val="SalaryandWage"/>
      <sheetName val="VA1"/>
      <sheetName val="VA All"/>
      <sheetName val="VA Sub Lead"/>
      <sheetName val="berkesinambungan"/>
      <sheetName val="peserta kegiatan"/>
      <sheetName val="mantan pegawai"/>
      <sheetName val="PPh 26"/>
      <sheetName val="Pesangon"/>
      <sheetName val="O1. PPh 4(2)"/>
      <sheetName val="O1.1 Rekon 4(2)"/>
      <sheetName val="O1.1-1 Detail Rekon 4(2)"/>
      <sheetName val="O2. PPh 23,26"/>
      <sheetName val="O2.1 Rekon 23"/>
      <sheetName val="O2.1-1 Detail Rekon 23"/>
      <sheetName val="O3. VAT Out &amp; In"/>
      <sheetName val="O3.1 Sales vs SPT"/>
      <sheetName val="O3.1-1 Detail sales vs SPT"/>
      <sheetName val="O3.2 VAT Out vs SPT"/>
      <sheetName val="O3.2-1 Detail VAT Out vs SPT"/>
      <sheetName val="O3.3 VAT In vs SPT"/>
      <sheetName val="O3.3-1 Selisih Mapping"/>
      <sheetName val="O3.3-2 VAT In Jan'12"/>
      <sheetName val="O3.3-3 VAT In Feb'12"/>
      <sheetName val="O3.3-4 VAT In blum credit"/>
      <sheetName val="O3.3-5 FP Expired"/>
      <sheetName val="O3.3-6 Detail VAT In SPT"/>
      <sheetName val="O4.1 Detail Rekap PPh 21,26"/>
      <sheetName val="O4.2 Rekap Lapor"/>
      <sheetName val="Work Program"/>
      <sheetName val="N1 List of AP Trade"/>
      <sheetName val="N1.1 AP list"/>
      <sheetName val="N4 SUREL"/>
      <sheetName val="006681"/>
      <sheetName val="IMK9812101"/>
      <sheetName val="CF-C"/>
      <sheetName val="CF-P"/>
      <sheetName val="Restructuring"/>
      <sheetName val="CAJE-CRJE BLOK I"/>
      <sheetName val="FA-C (2)"/>
      <sheetName val="Freeze Account"/>
      <sheetName val="BS-RTI"/>
      <sheetName val="IS-RTI"/>
      <sheetName val="SE-RTI"/>
      <sheetName val="Catatan-RTI"/>
      <sheetName val="FA-RTI"/>
      <sheetName val="Rekon-Fiskal"/>
      <sheetName val="Detail-RTI"/>
      <sheetName val="Account Payable"/>
      <sheetName val="Original Currency"/>
      <sheetName val="CAJE+CRJE-RTI"/>
      <sheetName val="PAJE-RTI"/>
      <sheetName val="PRJE-RTI"/>
      <sheetName val="T-ACC-RTI"/>
      <sheetName val="Data Fiskal"/>
      <sheetName val="Mutation CF-BE"/>
      <sheetName val="ID-CF-RTI"/>
      <sheetName val="Loans-Principal"/>
      <sheetName val="Gain on Restructuring"/>
      <sheetName val="SUMMARY RATIO"/>
      <sheetName val="MI1"/>
      <sheetName val="MI1(detail-1)"/>
      <sheetName val="MI1(detail-2)"/>
      <sheetName val="MI3"/>
      <sheetName val="MI4"/>
      <sheetName val="MI5"/>
      <sheetName val="MI6"/>
      <sheetName val="Aug 2002"/>
      <sheetName val="C-Lead-NOV"/>
      <sheetName val="C2 NOV"/>
      <sheetName val="C3 NOV"/>
      <sheetName val="timedeppostnov"/>
      <sheetName val="Detail C1"/>
      <sheetName val="detailC2"/>
      <sheetName val="timedeppost"/>
      <sheetName val="confcontrol"/>
      <sheetName val="I.3-dec (2)"/>
      <sheetName val="I Lead-REV (2)"/>
      <sheetName val="I-AP-for RePoRt (2)"/>
      <sheetName val="I-AR-for RePoRt (2)"/>
      <sheetName val="I .1-dec REV (2)"/>
      <sheetName val="I .1.1-dec (2)"/>
      <sheetName val="I.2-dec REV (2)"/>
      <sheetName val="I.2.1-dec (2)"/>
      <sheetName val="I.4-dec (2)"/>
      <sheetName val="I.4.1-dec (2)"/>
      <sheetName val="I.4.2-dec (2)"/>
      <sheetName val="I.4.3-dec (2)"/>
      <sheetName val="I.4.4-dec (2)"/>
      <sheetName val="MATRIX-JJP-DEC (2)"/>
      <sheetName val="I.4.1 (2)"/>
      <sheetName val="I.4.2 (2)"/>
      <sheetName val="I.3 (2)"/>
      <sheetName val="I Lead-decS (2)"/>
      <sheetName val="I.2-dec (2)"/>
      <sheetName val="I .1-dec (2)"/>
      <sheetName val="I-AP-for RePoRt"/>
      <sheetName val="I-AR-for RePoRt"/>
      <sheetName val="I Lead-REV"/>
      <sheetName val="I .1-dec REV"/>
      <sheetName val="I .1.1-dec"/>
      <sheetName val="I.2-dec REV"/>
      <sheetName val="I.2.1-dec"/>
      <sheetName val="I.3-dec"/>
      <sheetName val="I.4-dec"/>
      <sheetName val="I.4.1-dec"/>
      <sheetName val="I.4.2-dec"/>
      <sheetName val="I.4.3-dec"/>
      <sheetName val="I.4.4-dec"/>
      <sheetName val="MATRIX-JJP-DEC"/>
      <sheetName val="I.4.1"/>
      <sheetName val="I.4.2"/>
      <sheetName val="I.3"/>
      <sheetName val="I Lead-decS"/>
      <sheetName val="I.2-dec"/>
      <sheetName val="I .1-dec"/>
      <sheetName val="K.Lead"/>
      <sheetName val="K.1 - Movement"/>
      <sheetName val="K.2 - Addition"/>
      <sheetName val="K.3 - Disposal"/>
      <sheetName val="K.4 - Depreciation Test"/>
      <sheetName val="Bank-cutOff-Dec'03"/>
      <sheetName val="Stock Movement"/>
      <sheetName val="NMI-Tax Recoverable&amp;Payable"/>
      <sheetName val="NMI-Acrual "/>
      <sheetName val="NMI-Developmen Cost of Plt."/>
      <sheetName val="NMI-Plasma Investment"/>
      <sheetName val="NMI-Def exp, Bank&amp;Other Loan"/>
      <sheetName val="Monetery Item- Related"/>
      <sheetName val="Monetery Item-Non Related"/>
      <sheetName val="Monetery Item"/>
      <sheetName val="MASTER FILE"/>
      <sheetName val="balance "/>
      <sheetName val="porfit&amp;loss"/>
      <sheetName val="receip"/>
      <sheetName val="receip-consump"/>
      <sheetName val="receip-vendor"/>
      <sheetName val="consump"/>
      <sheetName val="K.2 Detail"/>
      <sheetName val="K.3 Addition"/>
      <sheetName val="K.4 Disposal"/>
      <sheetName val="K.4.1 Gain on disposal"/>
      <sheetName val="K.5 Depreciation"/>
      <sheetName val="PBC_TB ASI SEPT 07"/>
      <sheetName val="TB ASI Sept07"/>
      <sheetName val="SRM consol"/>
      <sheetName val="A5 - ASI"/>
      <sheetName val="TAXMAR07"/>
      <sheetName val="nde'2006"/>
      <sheetName val="bonus exp_ASI"/>
      <sheetName val="U3.Memo (HO)"/>
      <sheetName val="U3.Lead"/>
      <sheetName val="U.3.1. promotion exp_ASI"/>
      <sheetName val="SELLING AND GA EXP ASI"/>
      <sheetName val="U.3.2. inland freight_ASI"/>
      <sheetName val="Vo-promotion"/>
      <sheetName val="Vo-Delivery"/>
      <sheetName val="BONUS EXP"/>
      <sheetName val="2011500010-HO"/>
      <sheetName val="2011500010-CJKT"/>
      <sheetName val="2011500010-SBY"/>
      <sheetName val="2011500010-SMG"/>
      <sheetName val="2011500010-MEDAN"/>
      <sheetName val="N.Memo"/>
      <sheetName val="N.Lead"/>
      <sheetName val=" N.2 "/>
      <sheetName val="N.4 Forex TEst"/>
      <sheetName val=" N.5 Subsequent"/>
      <sheetName val="N.6 CUT-off Seasoning"/>
      <sheetName val="N.7 CUT-off Beverages"/>
      <sheetName val="N.8 SURL "/>
      <sheetName val="NN - Confirmation Control"/>
      <sheetName val="Domestic Sales"/>
      <sheetName val="SEP 07"/>
      <sheetName val=" D.1 Memo"/>
      <sheetName val="D.1 Lead "/>
      <sheetName val="D.1.1 List OS"/>
      <sheetName val="D.1.1.1  EY Vouch Result"/>
      <sheetName val="D.1.2 Inc. test Resblns"/>
      <sheetName val="D.1.2.1 Avg. Placement"/>
      <sheetName val="D.1.2.2 Avg. CAWOB"/>
      <sheetName val="D.1.2.3 SL - int. income"/>
      <sheetName val="K.0"/>
      <sheetName val="Notes 8 (Report Support)"/>
      <sheetName val="K.1.1.1"/>
      <sheetName val="K.1.2.1"/>
      <sheetName val="K.1.3"/>
      <sheetName val="K.1.3.1"/>
      <sheetName val="K.1.4.1"/>
      <sheetName val="K.1.5"/>
      <sheetName val="K.1.6"/>
      <sheetName val="K.1.6.1"/>
      <sheetName val="K.1.7"/>
      <sheetName val="K.2.3"/>
      <sheetName val="K.3.1"/>
      <sheetName val="K.3.2"/>
      <sheetName val="K.3.3.1"/>
      <sheetName val="K.6"/>
      <sheetName val="Store Detail as of 070630"/>
      <sheetName val="Store Addition as of 070630"/>
      <sheetName val="F 2 1"/>
      <sheetName val="F 2 2"/>
      <sheetName val="F 3 1"/>
      <sheetName val="F 3 1 1"/>
      <sheetName val="F 5 1"/>
      <sheetName val="F 5 1 1"/>
      <sheetName val="F 5 1 2"/>
      <sheetName val="F 4 2"/>
      <sheetName val="proforma consol"/>
      <sheetName val="TB-ASI (2)"/>
      <sheetName val="CIT Dec 2006"/>
      <sheetName val="Elimination entry"/>
      <sheetName val="AJE Consol"/>
      <sheetName val="Trial Balance AI"/>
      <sheetName val="A5. AI Parent Only"/>
      <sheetName val="CIT - AI"/>
      <sheetName val="CF AI"/>
      <sheetName val="TB-ASI"/>
      <sheetName val="Unrealised Profit"/>
      <sheetName val="B_Sheet"/>
      <sheetName val="FUM_Chart"/>
      <sheetName val="Audit Program"/>
      <sheetName val="T.Memo"/>
      <sheetName val="T.Lead"/>
      <sheetName val="T.3"/>
      <sheetName val="AB13-1"/>
      <sheetName val="AB13-2"/>
      <sheetName val="AB14"/>
      <sheetName val="BOOKマスタ"/>
      <sheetName val="In_EOCR_S_AJC"/>
      <sheetName val="In_CFNS_S_DIVA"/>
      <sheetName val="In_VCTC_DIVA"/>
      <sheetName val="In_VSPG_DIVA"/>
      <sheetName val="In_DSSN_DIVA"/>
      <sheetName val="In_VSPCM_S_DIVA"/>
      <sheetName val="In_CAIC_S_DIVA_220"/>
      <sheetName val="In_CAIC_S_DIVA_221"/>
      <sheetName val="In_CAIC_S_DIVA_225"/>
      <sheetName val="Out_EOCR_S_AJC"/>
      <sheetName val="Out_CAIC_S_DIVA_220"/>
      <sheetName val="Out_CAIC_S_DIVA_221"/>
      <sheetName val="Out_CAIC_S_DIVA_225"/>
      <sheetName val="Out_EGCR_S"/>
      <sheetName val="Check.def"/>
      <sheetName val="mapping.def"/>
      <sheetName val="I.1 - Intercompany Matrix"/>
      <sheetName val="I.1.2 Rekonsiliasi (ACBIvsASI)"/>
      <sheetName val="I.2 Recap"/>
      <sheetName val="II -Conf control"/>
      <sheetName val="PM-TE Calculation"/>
      <sheetName val="WTB Sep08 AI"/>
      <sheetName val="A5 Sep08 AI"/>
      <sheetName val="COGS Detail"/>
      <sheetName val="TB PBC 081017"/>
      <sheetName val="U1 Lead"/>
      <sheetName val="U1.1 Sales analysis"/>
      <sheetName val="Export sales"/>
      <sheetName val="P1 Accrued Royalty"/>
      <sheetName val="P.1.1 royalty-PBC "/>
      <sheetName val="P.2 Accrued Modjokerto"/>
      <sheetName val="P3 Accrued Bonus+THR"/>
      <sheetName val="P.4 payroll actuary test"/>
      <sheetName val="P.4.1"/>
      <sheetName val="P2 Provision Gratuity"/>
      <sheetName val="P.6 SURL"/>
      <sheetName val="DEPR."/>
      <sheetName val="LABOUR"/>
      <sheetName val="MASTER THR"/>
      <sheetName val="ACCR10-03"/>
      <sheetName val="SALMAN"/>
      <sheetName val="SALARIES GA"/>
      <sheetName val="GL VALUE"/>
      <sheetName val="GA07"/>
      <sheetName val="KONSEP"/>
      <sheetName val="FIXCOST"/>
      <sheetName val="SUPPLIES"/>
      <sheetName val="OTHFC"/>
      <sheetName val="TE Calculation"/>
      <sheetName val="SRM BS"/>
      <sheetName val="SRM PL"/>
      <sheetName val="TB Ajinex Mar 2009"/>
      <sheetName val="AJINEX08 Dec A3"/>
      <sheetName val="A5 NEX-jakarta"/>
      <sheetName val="A5 MJKT"/>
      <sheetName val="O6 - CIT"/>
      <sheetName val="O.6.1 NDE JKT"/>
      <sheetName val="O.6.2 NDE MJKT"/>
      <sheetName val="O.7 Reconciliation Def. tax"/>
      <sheetName val="O.7.1Def tax March09"/>
      <sheetName val="O.7.2 FA Fiscal March09"/>
      <sheetName val="Notes 3-6"/>
      <sheetName val="Notes 7-14"/>
      <sheetName val="Notes 16"/>
      <sheetName val="Notes 21 - 22"/>
      <sheetName val="P2.1 GAS"/>
      <sheetName val="P3. Bonuses"/>
      <sheetName val="P4. Suspense CIP"/>
      <sheetName val="P5. Suspense Other"/>
      <sheetName val="P6. Water"/>
      <sheetName val="P7. Search for unrecorded"/>
      <sheetName val="Seasoning"/>
      <sheetName val="Beverages"/>
      <sheetName val="F1.1"/>
      <sheetName val="F1.2"/>
      <sheetName val="F1.3"/>
      <sheetName val="F1.4"/>
      <sheetName val="F1.5"/>
      <sheetName val="F1.6"/>
      <sheetName val="K1 - ABS_summary"/>
      <sheetName val="K1.1 disp2005"/>
      <sheetName val="K1.1.1"/>
      <sheetName val="K1.2 land "/>
      <sheetName val="K.1.2.1 LandDetail"/>
      <sheetName val="K1.3 bldg"/>
      <sheetName val="K1.3.1 rev_bldg"/>
      <sheetName val="K1.4 mach"/>
      <sheetName val="K1.4.1 rev_mach"/>
      <sheetName val="K1.5 eqpt"/>
      <sheetName val="K1.5.1 rev_eqpt"/>
      <sheetName val="K1.6 vehicle"/>
      <sheetName val="K1.6.1 rev_vhcl"/>
      <sheetName val="K1.6.1.2 list of vhcl"/>
      <sheetName val="K1.7 store"/>
      <sheetName val="K.1.7.1 rev_str"/>
      <sheetName val="K2 distr depr"/>
      <sheetName val="K2.1 Dept alloc"/>
      <sheetName val="K3 adv_payment"/>
      <sheetName val="K4 PO committed"/>
      <sheetName val="P.6 Sec.Deposit"/>
      <sheetName val="P.6.1 Detail of 1036 RETAIL"/>
      <sheetName val="P.6.1.1 1036 INT RETAIL"/>
      <sheetName val="P.6.2 1036 DEPOT"/>
      <sheetName val="P.6.2.1 1036 INT DEPOT"/>
      <sheetName val="P.6.3 Ex retail dealer"/>
      <sheetName val="P.8 Sec.Deposit"/>
      <sheetName val="P.8.1 1036 Retail "/>
      <sheetName val="P.8.2 1036 Depot"/>
      <sheetName val="Recap 1036 Retail "/>
      <sheetName val="Recap 1036 Depot"/>
      <sheetName val="N.3 Unreceived invoice"/>
      <sheetName val="N.3.1 Unrcvd-FG"/>
      <sheetName val="N.3.2 Unrcvd-RM"/>
      <sheetName val="112-PBC"/>
      <sheetName val="121-PBC"/>
      <sheetName val="131-PBC"/>
      <sheetName val="133-PBC"/>
      <sheetName val="161-PBC"/>
      <sheetName val="162-PBC"/>
      <sheetName val="165-PBC"/>
      <sheetName val="169-PBC"/>
      <sheetName val="MATERIAL MASTER"/>
      <sheetName val="INVENTORY SBY 31.03.09"/>
      <sheetName val="PURCH (GL)"/>
      <sheetName val="Ending Balance per SLOC"/>
      <sheetName val="20090330 - JKT"/>
      <sheetName val="Ending Inv MES"/>
      <sheetName val="20090330 - MES"/>
      <sheetName val="Ending Inv SRG"/>
      <sheetName val="20090330 - SMG"/>
      <sheetName val="Ending Inv SUB"/>
      <sheetName val="Summary 2"/>
      <sheetName val="Recapitulation Floating S6"/>
      <sheetName val="BJMN"/>
      <sheetName val="MKSR"/>
      <sheetName val="KTG"/>
      <sheetName val="MES Depo"/>
      <sheetName val="MES SG"/>
      <sheetName val="Floating Jakarta"/>
      <sheetName val="MES"/>
      <sheetName val="S6 DEPO"/>
      <sheetName val="SG"/>
      <sheetName val="RDA"/>
      <sheetName val="SUMB"/>
      <sheetName val="RPU"/>
      <sheetName val="TO Dunex From C.JKT"/>
      <sheetName val="TO Dunex From SPM"/>
      <sheetName val="From Dunex to C.Jkt"/>
      <sheetName val="From Dunex to SPM"/>
      <sheetName val="Result"/>
      <sheetName val="SUMU-BM"/>
      <sheetName val="SUMU-DM"/>
      <sheetName val="RDA-BM"/>
      <sheetName val="RDA-DM"/>
      <sheetName val="RPU-BM"/>
      <sheetName val="RPU-DM"/>
      <sheetName val="SUMB-BM"/>
      <sheetName val="SUMB-DM"/>
      <sheetName val="Multiplyer"/>
      <sheetName val="MATERIAL_CC"/>
      <sheetName val="FF2.1-FF2.6"/>
      <sheetName val="FLead"/>
      <sheetName val="F1HO"/>
      <sheetName val="F 2 1.1"/>
      <sheetName val="F.6.1_Jakarta"/>
      <sheetName val="F.6.2_Semarang"/>
      <sheetName val="F.6.3_Medan"/>
      <sheetName val="F.7 NRV test"/>
      <sheetName val="FF.1 SO result"/>
      <sheetName val="IPO BoQ"/>
      <sheetName val="IPO BoQ (2)"/>
      <sheetName val="input parameters"/>
      <sheetName val="Traffic &amp; coverage bts"/>
      <sheetName val="Traffic &amp; coverage bts(2FA)"/>
      <sheetName val="Traffic &amp; coverage bts(3FA)"/>
      <sheetName val="990430_당초"/>
      <sheetName val="UA Lead"/>
      <sheetName val="UB.Lead"/>
      <sheetName val="VC.Lead"/>
      <sheetName val="VF.Lead"/>
      <sheetName val="VG.Lead"/>
      <sheetName val="Conf.Ctrl"/>
      <sheetName val="TOC3"/>
      <sheetName val="Close job cut off"/>
      <sheetName val="VE"/>
      <sheetName val="VF"/>
      <sheetName val="TOOL 05_gol 1"/>
      <sheetName val="U.1.2 (Sales Cut-Off)"/>
      <sheetName val="U.2.1 (Purchase Cut-Off"/>
      <sheetName val="U.2-1 Attachment"/>
      <sheetName val="BENTUK REPORT AKHIR"/>
      <sheetName val="LAP. PENJUALAN PREPAID 3G"/>
      <sheetName val="DAFTAR CHANNEL"/>
      <sheetName val="F.3.1"/>
      <sheetName val="G.1-2 Attachment"/>
      <sheetName val="FAA AUGUST"/>
      <sheetName val="R1-CAPEX-01"/>
      <sheetName val="R1-CAPEX-02"/>
      <sheetName val="R1-CAPEX-03"/>
      <sheetName val="APRIL WEIGHTED AVR"/>
      <sheetName val="Detail Sundry All"/>
      <sheetName val="R1-CAPEX-04"/>
      <sheetName val="FAA03"/>
      <sheetName val="R1-CAPEX-04-A"/>
      <sheetName val="R1-CAPEX-04-C"/>
      <sheetName val="R1-CAPEX-04-D"/>
      <sheetName val="N.1.1"/>
      <sheetName val="N.1.2"/>
      <sheetName val="O.3.1"/>
      <sheetName val="0.3.2"/>
      <sheetName val="P.2"/>
      <sheetName val="P.2.1"/>
      <sheetName val="M.1"/>
      <sheetName val="T T"/>
      <sheetName val="Travel Advance"/>
      <sheetName val="Other Advance"/>
      <sheetName val="Accrued Others"/>
      <sheetName val="KIND NO"/>
      <sheetName val="CAPEX 06-08"/>
      <sheetName val="CAPEX 05-07"/>
      <sheetName val="LIST CC"/>
      <sheetName val="YTD (2)"/>
      <sheetName val="AUGUST"/>
      <sheetName val="Cash Flow Dec 2008"/>
      <sheetName val="SAD Schedule"/>
      <sheetName val="Cashflow Sept 2007"/>
      <sheetName val="Cashflow Explanation"/>
      <sheetName val="Cash Explanation"/>
      <sheetName val="AR Trade"/>
      <sheetName val="AR Non Trade"/>
      <sheetName val="AR TO"/>
      <sheetName val="Advance Paid"/>
      <sheetName val="Others CA"/>
      <sheetName val="Others Non CA"/>
      <sheetName val="Audit Procedures WBS 1"/>
      <sheetName val="Audit Procedures WBS 2 "/>
      <sheetName val="TB-PERMONTH"/>
      <sheetName val="1011-001"/>
      <sheetName val="1012-002"/>
      <sheetName val="1022-002"/>
      <sheetName val="1031-001"/>
      <sheetName val="1031-002"/>
      <sheetName val="1031-004"/>
      <sheetName val="1041'1044"/>
      <sheetName val="1044-005"/>
      <sheetName val="1050-001"/>
      <sheetName val="1050-002"/>
      <sheetName val="1061"/>
      <sheetName val="1062-003"/>
      <sheetName val="1062-004'009"/>
      <sheetName val="1080"/>
      <sheetName val="1100-006"/>
      <sheetName val="2011-002"/>
      <sheetName val="2012-002"/>
      <sheetName val="2022-002"/>
      <sheetName val="2041-003"/>
      <sheetName val="2041-004"/>
      <sheetName val="2041-005"/>
      <sheetName val="2041-006"/>
      <sheetName val="2041-099"/>
      <sheetName val="2050-003"/>
      <sheetName val="2050-004"/>
      <sheetName val="2070-003"/>
      <sheetName val="LOAN-BOTM"/>
      <sheetName val="LOAN-NISP"/>
      <sheetName val="LOAN DBS"/>
      <sheetName val="LOAN BSMI"/>
      <sheetName val="PURCHASE 2009"/>
      <sheetName val="SALES 2009"/>
      <sheetName val="U2-4.7_Royalty"/>
      <sheetName val="U2-4.7.1_RoyaltyCalculation"/>
      <sheetName val="U1-4_Export Sales"/>
      <sheetName val="J-2.3_Restitusi 2004"/>
      <sheetName val="Tax expense"/>
      <sheetName val="J-2_Claim tax Refund-Final"/>
      <sheetName val="J-2.1 - PPh 2003"/>
      <sheetName val="VAT-in"/>
      <sheetName val="U.4.2 - Rekap SKP dan STP"/>
      <sheetName val="9A4.1"/>
      <sheetName val="9A4.2"/>
      <sheetName val="9A4.3"/>
      <sheetName val="9C-Lead"/>
      <sheetName val="9CC"/>
      <sheetName val="9E-Lead"/>
      <sheetName val="9E.1"/>
      <sheetName val="9EE"/>
      <sheetName val="9F-Lead"/>
      <sheetName val="9F.1"/>
      <sheetName val="9F.2"/>
      <sheetName val="9F.2.1"/>
      <sheetName val="9G-Lead"/>
      <sheetName val="9G.1"/>
      <sheetName val="9H-Lead"/>
      <sheetName val="9K-Lead"/>
      <sheetName val="9K.1"/>
      <sheetName val="9L-Lead"/>
      <sheetName val="9N-Lead"/>
      <sheetName val="9NN"/>
      <sheetName val="9N.1"/>
      <sheetName val="9O-Lead"/>
      <sheetName val="9O.1"/>
      <sheetName val="9O.2 "/>
      <sheetName val="9O.3"/>
      <sheetName val="9P-Lead"/>
      <sheetName val="9P.1"/>
      <sheetName val="9P.1.1"/>
      <sheetName val="9P.1.2"/>
      <sheetName val="9U1-Lead"/>
      <sheetName val="9U1.1"/>
      <sheetName val="9U1.2"/>
      <sheetName val="9U2-Lead"/>
      <sheetName val="9U2.1"/>
      <sheetName val="9U3"/>
      <sheetName val="9U4"/>
      <sheetName val="9U5"/>
      <sheetName val="9U6"/>
      <sheetName val="9U7"/>
      <sheetName val="List PBC"/>
      <sheetName val="IS 08"/>
      <sheetName val="TB Sept 08"/>
      <sheetName val="TB Ags"/>
      <sheetName val="IS MAR 2010"/>
      <sheetName val="COGS MAR 2010"/>
      <sheetName val="TB MAR 2010"/>
      <sheetName val="List Adj "/>
      <sheetName val="TB Sep"/>
      <sheetName val="IS Combine Dec 2008"/>
      <sheetName val="TB DEC 2008"/>
      <sheetName val="COGS Dec 2009&amp;2008"/>
      <sheetName val="IS DEC 2009"/>
      <sheetName val="TB DEC 2009"/>
      <sheetName val="UB.1"/>
      <sheetName val="R1_CAPEX_03"/>
      <sheetName val="PI "/>
      <sheetName val="P.1 Lead"/>
      <sheetName val="P.1.2"/>
      <sheetName val="P.1.3"/>
      <sheetName val="P.1.4"/>
      <sheetName val="P.1.5"/>
      <sheetName val="P.1.6"/>
      <sheetName val="P.1.7"/>
      <sheetName val="BS_PL Komersil and Fiskal"/>
      <sheetName val=" "/>
      <sheetName val="ROOM_04"/>
      <sheetName val="FBD_05"/>
      <sheetName val="TLP_06"/>
      <sheetName val="LAUNDRY_07"/>
      <sheetName val="PARKING_10"/>
      <sheetName val="KIOSK_11"/>
      <sheetName val="BSCENTER_08"/>
      <sheetName val="OTH INCOME_09"/>
      <sheetName val="ADMGEN_12"/>
      <sheetName val="H.RESOURCES_15"/>
      <sheetName val="MARKETING_13"/>
      <sheetName val="POMEC_14"/>
      <sheetName val="OWNERS"/>
      <sheetName val="COMP INC_01"/>
      <sheetName val="PER1000"/>
      <sheetName val="STATOF INC1_02"/>
      <sheetName val="STATOF INC 2_03"/>
      <sheetName val="HOUSE LNDRY"/>
      <sheetName val="FBANALIS"/>
      <sheetName val="ROOM STSC"/>
      <sheetName val="OPS. RATIO"/>
      <sheetName val="RESERVE"/>
      <sheetName val="DEFFERED CHG"/>
      <sheetName val="BLC SHEET"/>
      <sheetName val="BAL BECKUP"/>
      <sheetName val="SERVICE TAX"/>
      <sheetName val="CURR ASSET"/>
      <sheetName val="GUEST CREDIT"/>
      <sheetName val="BANKREV"/>
      <sheetName val="BANK EXPENSE"/>
      <sheetName val="BANK EMERGENCY"/>
      <sheetName val="AP PROFORMA"/>
      <sheetName val="MAINT REPORT"/>
      <sheetName val="AR OTHER"/>
      <sheetName val="STRUCTURAL"/>
      <sheetName val="SYNTHESIS01"/>
      <sheetName val="STATE01-02"/>
      <sheetName val="STATE01 (2)-03"/>
      <sheetName val="ROOM04"/>
      <sheetName val="ROOMSTATISTIC4a"/>
      <sheetName val="F&amp;B5"/>
      <sheetName val="FBANALYSIS"/>
      <sheetName val="COVER5a"/>
      <sheetName val="SPORT"/>
      <sheetName val="GUESTLAUNDRY6"/>
      <sheetName val="HOUSELAUNDRY"/>
      <sheetName val="TELEPHONE7"/>
      <sheetName val="SHOP&amp;OTHER INCOME8"/>
      <sheetName val="BUSINESSCENTER9"/>
      <sheetName val="SALES &amp;MARKETING11"/>
      <sheetName val="POMEC12"/>
      <sheetName val="ADM&amp;GENERAL10"/>
      <sheetName val="HUMANRESOURCES13"/>
      <sheetName val="MAINT REPORT12a"/>
      <sheetName val="OP.RATIO"/>
      <sheetName val="CURR.ASSET"/>
      <sheetName val="GCC"/>
      <sheetName val="RECONBANK(SIN$)"/>
      <sheetName val="RECONBANK (US$)"/>
      <sheetName val="RECONBANK (OPERATING)"/>
      <sheetName val="RECONBANK(GENERAL)"/>
      <sheetName val="OPSTATE"/>
      <sheetName val="OVEROOM"/>
      <sheetName val="OVERF&amp;B"/>
      <sheetName val="D.STORE"/>
      <sheetName val="OVERAG"/>
      <sheetName val="OVERSLS"/>
      <sheetName val="OverPomec"/>
      <sheetName val="OVERHRD"/>
      <sheetName val="MKredit"/>
      <sheetName val="sampling kredit"/>
      <sheetName val="Tab"/>
      <sheetName val="An.Rev"/>
      <sheetName val="A1-B"/>
      <sheetName val="A1-C"/>
      <sheetName val="A1-D"/>
      <sheetName val="PPH BADAN SCK"/>
      <sheetName val="Summary BV_SCK"/>
      <sheetName val="Summary BV_KSO"/>
      <sheetName val="Movement RE"/>
      <sheetName val="Movement Investasi"/>
      <sheetName val="MI movement"/>
      <sheetName val="Pengakuan rugi JBA"/>
      <sheetName val="Pengakuan laba PT BV"/>
      <sheetName val="Pengakuan Rugi LMD"/>
      <sheetName val="CAJE (AJE) KSO SS"/>
      <sheetName val="CAJE(AJE) SCK"/>
      <sheetName val="CAJE(AJE)JBA"/>
      <sheetName val="CAJE(AJE) BKV"/>
      <sheetName val="PPH badan JBA"/>
      <sheetName val="PPH BADAN BKV"/>
      <sheetName val="Neraca SCK konsol"/>
      <sheetName val="PNL SCK Konsol"/>
      <sheetName val="CF_SCK konsol"/>
      <sheetName val="Movement RE &amp; Dividen_Konsol"/>
      <sheetName val="KSO SS_NERACA"/>
      <sheetName val="PL KSO"/>
      <sheetName val="CF KSO SS"/>
      <sheetName val="Neraca SCK induk"/>
      <sheetName val="PL SCK INDUK"/>
      <sheetName val="CF SCK induk"/>
      <sheetName val="REVIEW for REPORT"/>
      <sheetName val="Sup-CF 08"/>
      <sheetName val="Sup.CF 07"/>
      <sheetName val="Elim Consol"/>
      <sheetName val="Elim Combined"/>
      <sheetName val="Real Estate"/>
      <sheetName val="PAJE RE"/>
      <sheetName val="Plaza SA"/>
      <sheetName val="Summarecon Bekasi"/>
      <sheetName val="WBS I Mall"/>
      <sheetName val="WBS II Mall"/>
      <sheetName val="WPL Mall"/>
      <sheetName val="Gading Food City"/>
      <sheetName val="La Piazza"/>
      <sheetName val="MALL"/>
      <sheetName val="KKG"/>
      <sheetName val="Summerville"/>
      <sheetName val="Gading Batavia"/>
      <sheetName val="Summit Opr"/>
      <sheetName val="WBS I R.E"/>
      <sheetName val="WBS II R.E"/>
      <sheetName val="WPL R.E"/>
      <sheetName val="The Kernel"/>
      <sheetName val="Kas dan setara kas"/>
      <sheetName val="Biaya dibayar dimuka"/>
      <sheetName val="Uang Muka Penjualan (Deposit)"/>
      <sheetName val="Uang Jaminan"/>
      <sheetName val="Biaya Masih Hrs Dibayar"/>
      <sheetName val="Deferred income"/>
      <sheetName val="Net Revenue"/>
      <sheetName val="COGS &amp; Direct Cost"/>
      <sheetName val="Aktiva &amp; Liabilities Valas"/>
      <sheetName val="Other Income (Charge)"/>
      <sheetName val="Combined"/>
      <sheetName val="Pajak (2008)"/>
      <sheetName val="Pajak Anak (2008)"/>
      <sheetName val="Perhitungan Pajak (2008)"/>
      <sheetName val="Pajak Parkir (2008)"/>
      <sheetName val="LMD Jual Beli"/>
      <sheetName val="NERACA SALDO CO per 31 12 2009"/>
      <sheetName val="NERACA_SALDO_SUMMARECON_BEKASI_"/>
      <sheetName val="budget00"/>
      <sheetName val="OLDPL kareb"/>
      <sheetName val="newpl kareb"/>
      <sheetName val="OLDPL"/>
      <sheetName val="Budget2001"/>
      <sheetName val="newpl"/>
      <sheetName val="plrep"/>
      <sheetName val="salesan"/>
      <sheetName val="VARCOST"/>
      <sheetName val="stkm"/>
      <sheetName val="contrmile"/>
      <sheetName val="Top-TOC"/>
      <sheetName val="Sample List"/>
      <sheetName val="Execution-B1.1"/>
      <sheetName val="GBKI-B1.2"/>
      <sheetName val="Documentation-B1.3"/>
      <sheetName val="Gain (Loss)-B1.4"/>
      <sheetName val="Reasonableness-B1.5"/>
      <sheetName val="Recording Method-B1.6"/>
      <sheetName val="Quantitative1-B1.7"/>
      <sheetName val="Quantitative2-B1.8"/>
      <sheetName val="Quantitative3-B1.9"/>
      <sheetName val="Quantitative4-B1.10"/>
      <sheetName val="Approval-B1.11"/>
      <sheetName val="Recording-B1.12"/>
      <sheetName val="Top-Analytical"/>
      <sheetName val="Year End"/>
      <sheetName val="Retquest-Dayat"/>
      <sheetName val="Request-Wolter"/>
      <sheetName val="REKAP-PORTO"/>
      <sheetName val="BANK INV"/>
      <sheetName val="RKP-DEPOS"/>
      <sheetName val="Depo"/>
      <sheetName val="SAHAM"/>
      <sheetName val="REKSA"/>
      <sheetName val="OBL-TRAFS"/>
      <sheetName val="OBLI"/>
      <sheetName val="MTN"/>
      <sheetName val="Direct Investment"/>
      <sheetName val="Promissory NOte"/>
      <sheetName val="Land &amp; Building"/>
      <sheetName val="Property"/>
      <sheetName val="oblig Trad&amp;AFS"/>
      <sheetName val="ANTM"/>
      <sheetName val="N-INDF"/>
      <sheetName val="N-HMSP"/>
      <sheetName val="N-GGRM"/>
      <sheetName val="N-ASII"/>
      <sheetName val="N-AALI"/>
      <sheetName val="N-UNTR"/>
      <sheetName val="TRIM"/>
      <sheetName val="N-SMGR"/>
      <sheetName val="MPPA"/>
      <sheetName val="DSUC"/>
      <sheetName val="SONA"/>
      <sheetName val="Entry  HTM"/>
      <sheetName val="Cost 1 Jan"/>
      <sheetName val="N-INKP"/>
      <sheetName val="IDSR"/>
      <sheetName val="INTP"/>
      <sheetName val="N-CTRS"/>
      <sheetName val="N-BBNI"/>
      <sheetName val="AUTO"/>
      <sheetName val="N-LTLS"/>
      <sheetName val="N-LPLI"/>
      <sheetName val="N-KLBF"/>
      <sheetName val="J-JIHD"/>
      <sheetName val="N-JIHD"/>
      <sheetName val="SMAR"/>
      <sheetName val="N-UNVR"/>
      <sheetName val="RMBA"/>
      <sheetName val="N-TSPC"/>
      <sheetName val="N-TKIM"/>
      <sheetName val="PTBA"/>
      <sheetName val="SMCB"/>
      <sheetName val="N-RALS"/>
      <sheetName val="N-PNBN"/>
      <sheetName val="BELI-NJHT-AFS"/>
      <sheetName val="JUAL-NJHT-FS"/>
      <sheetName val="JUAL-NJHT-FT"/>
      <sheetName val="Penurunan Efek"/>
      <sheetName val="ANTM-N"/>
      <sheetName val="INAF-N"/>
      <sheetName val="INDF"/>
      <sheetName val="J-ASII "/>
      <sheetName val="AALI-J"/>
      <sheetName val="Hut-Pit"/>
      <sheetName val="HERO-N"/>
      <sheetName val="HERO"/>
      <sheetName val="BHIT"/>
      <sheetName val="Marshalling"/>
      <sheetName val="gol I"/>
      <sheetName val="gol II"/>
      <sheetName val="Art. 25"/>
      <sheetName val="Regroup FA"/>
      <sheetName val="Penyusutan AT"/>
      <sheetName val="PPh 23 "/>
      <sheetName val="Tax Art 23"/>
      <sheetName val="Tax Art 25(E &amp; I)"/>
      <sheetName val="Exit-Tax(E &amp; I)"/>
      <sheetName val="Entertainment (E &amp; I)"/>
      <sheetName val="Entertainment (E &amp; I) (A)"/>
      <sheetName val="@INA"/>
      <sheetName val="@PPh 23 (prepaid)"/>
      <sheetName val="@lampiran"/>
      <sheetName val="@lam 5"/>
      <sheetName val="@lam-5.1"/>
      <sheetName val="@lam-5.2-Ind"/>
      <sheetName val="@Disp. FA"/>
      <sheetName val="@Ang-25"/>
      <sheetName val="@Nominatif"/>
      <sheetName val="@Fisca LN"/>
      <sheetName val="Art25 calc"/>
      <sheetName val="disposal assets"/>
      <sheetName val="provision (3)"/>
      <sheetName val="Recon-Art.21"/>
      <sheetName val="Peny-2002"/>
      <sheetName val="Marshal-2"/>
      <sheetName val="Marshal-3"/>
      <sheetName val="recon-21"/>
      <sheetName val="Depr-Comp"/>
      <sheetName val="Depr-Comp (2)"/>
      <sheetName val="provision (2)"/>
      <sheetName val="fiscal corr (3)"/>
      <sheetName val="fiscal corr (2)"/>
      <sheetName val="FA Fiscal vs Comm"/>
      <sheetName val="Depreciation RBW (2)"/>
      <sheetName val="COM-TAX(DISAL)"/>
      <sheetName val="depr-tax"/>
      <sheetName val="SORT-ADD"/>
      <sheetName val="add2001"/>
      <sheetName val="disp2001"/>
      <sheetName val="Attachments-2"/>
      <sheetName val="Lampiran-2"/>
      <sheetName val="Fiscal Depreciation"/>
      <sheetName val="Additional FA (Eng)"/>
      <sheetName val="Tambahan aktiva"/>
      <sheetName val="GainLoss"/>
      <sheetName val="Prepaid tax Art 23 (E)"/>
      <sheetName val="Prepaid tax Art 23"/>
      <sheetName val="entertainment (E)"/>
      <sheetName val="BIK"/>
      <sheetName val="1771-y (eng)"/>
      <sheetName val="Financial Statement"/>
      <sheetName val="Other positive-negative adj."/>
      <sheetName val="SEP05"/>
      <sheetName val="OKT05"/>
      <sheetName val="NOV05"/>
      <sheetName val="JAN'07"/>
      <sheetName val="list of attachment (2)"/>
      <sheetName val="Tax Calc"/>
      <sheetName val="Marshal-SPT"/>
      <sheetName val="Summ Corr"/>
      <sheetName val="tax penalty"/>
      <sheetName val="fiscorrection"/>
      <sheetName val="Koreksifiskal"/>
      <sheetName val="fiscaldepr"/>
      <sheetName val="AT jual"/>
      <sheetName val="Employee cost"/>
      <sheetName val="WH tax"/>
      <sheetName val="Art. 22"/>
      <sheetName val="F1771-6 (2)"/>
      <sheetName val="Daftar Lamp."/>
      <sheetName val="Sample Base"/>
      <sheetName val="GRESIK"/>
      <sheetName val="JUN03-13299"/>
      <sheetName val="JUN03-13819"/>
      <sheetName val="JULY03-13299"/>
      <sheetName val="JULY03-13819"/>
      <sheetName val="AUG03-13299"/>
      <sheetName val="AUG03-13819"/>
      <sheetName val="SEP03-13299"/>
      <sheetName val="SEP03-13819"/>
      <sheetName val="OCT03-13299"/>
      <sheetName val="OCT03-13819"/>
      <sheetName val="NOV03-13299"/>
      <sheetName val="NOV03-13819"/>
      <sheetName val="DEC03-13299"/>
      <sheetName val="DEC03-13819"/>
      <sheetName val="JAN04-13299"/>
      <sheetName val="JAN04-13819"/>
      <sheetName val="FEB04-13299"/>
      <sheetName val="FEB04-13819"/>
      <sheetName val="MAR04-13299"/>
      <sheetName val="MAR04-13819"/>
      <sheetName val="APR04-13299"/>
      <sheetName val="APR04-13819"/>
      <sheetName val="MAY04-13299"/>
      <sheetName val="MAY04-13819"/>
      <sheetName val="AMFG"/>
      <sheetName val="MEDC"/>
      <sheetName val="MEGA"/>
      <sheetName val="CPIN"/>
      <sheetName val="BNGAN"/>
      <sheetName val="BNGA"/>
      <sheetName val="BMTR-N"/>
      <sheetName val="BMTR"/>
      <sheetName val="BDMN"/>
      <sheetName val="N-INTP"/>
      <sheetName val="N-INCO"/>
      <sheetName val="N-BLTA"/>
      <sheetName val="Syntegra"/>
      <sheetName val="SSI"/>
      <sheetName val="PDCC"/>
      <sheetName val="SPI GMBH"/>
      <sheetName val="CF_2002"/>
      <sheetName val="Oct_TB"/>
      <sheetName val="paje (adjusted)"/>
      <sheetName val="I - 10"/>
      <sheetName val="U-20"/>
      <sheetName val="2002_CF_reclass"/>
      <sheetName val="U-80"/>
      <sheetName val="K-roll"/>
      <sheetName val="k-10"/>
      <sheetName val="Answer"/>
      <sheetName val="Entry Broker"/>
      <sheetName val="tc"/>
      <sheetName val="Op AP"/>
      <sheetName val="dpt In-House feb'02"/>
      <sheetName val="dpt In-House feb'03"/>
      <sheetName val="dpt In-House Feb '03"/>
      <sheetName val="In-direct"/>
      <sheetName val="A. PM, TE &amp; SAD-June"/>
      <sheetName val="B. TE Allocation-June"/>
      <sheetName val="A. PM, TE &amp; SAD"/>
      <sheetName val="Fis-ANK"/>
      <sheetName val="Def. tax ANK"/>
      <sheetName val="O-6"/>
      <sheetName val="M-Flow"/>
      <sheetName val="Q-Flow"/>
      <sheetName val="K-Mov"/>
      <sheetName val="Neraca lajur rumus baru"/>
      <sheetName val="WS ANK"/>
      <sheetName val="C.000"/>
      <sheetName val="E.000"/>
      <sheetName val="F.000"/>
      <sheetName val="G.000"/>
      <sheetName val="I.000"/>
      <sheetName val="O.000"/>
      <sheetName val="K.000"/>
      <sheetName val="J.000"/>
      <sheetName val="Q.000"/>
      <sheetName val="N.000"/>
      <sheetName val="P.000"/>
      <sheetName val="T.000"/>
      <sheetName val="UA.000"/>
      <sheetName val="VA.000"/>
      <sheetName val="VB.000"/>
      <sheetName val="VC.000"/>
      <sheetName val="VD.000"/>
      <sheetName val="VE.000"/>
      <sheetName val="UB.000"/>
      <sheetName val="UC.000"/>
      <sheetName val="WS ACM"/>
      <sheetName val="H.000"/>
      <sheetName val="Rekon Fskl"/>
      <sheetName val="Preliminary"/>
      <sheetName val="Y-Z"/>
      <sheetName val="M. Asing"/>
      <sheetName val="DFR WBS"/>
      <sheetName val="DFR WPL"/>
      <sheetName val="DFR CF"/>
      <sheetName val="DFR RE Statmnt"/>
      <sheetName val="A4-Consol"/>
      <sheetName val="DFR Cash"/>
      <sheetName val="DFR AR"/>
      <sheetName val="I-100 "/>
      <sheetName val="DFR Invt."/>
      <sheetName val="DFR FA"/>
      <sheetName val="K-Sum"/>
      <sheetName val="DFR Other Asset"/>
      <sheetName val="DFR Tax"/>
      <sheetName val="DFR Emp Ben"/>
      <sheetName val="Data "/>
      <sheetName val="R (2)"/>
      <sheetName val="DFR AP"/>
      <sheetName val="I-000"/>
      <sheetName val="DFR Accrue"/>
      <sheetName val="DFR Revenue"/>
      <sheetName val="DFR COS"/>
      <sheetName val="DFR OPEX"/>
      <sheetName val="DFR Other Inc(Exp)"/>
      <sheetName val="BLI_OutstandingCashAdvance"/>
      <sheetName val="BLI_CostCenter"/>
      <sheetName val="BLI_Facility"/>
      <sheetName val="BLI_Currency"/>
      <sheetName val="BLI_PaymentType"/>
      <sheetName val="BLI_ListEmployee"/>
      <sheetName val="Plafond Hutang"/>
      <sheetName val="Flow hutang"/>
      <sheetName val="ELIM-BULAN"/>
      <sheetName val="ELIM-KUM"/>
      <sheetName val="Detail ACM"/>
      <sheetName val="Detail ANK"/>
      <sheetName val="Detail SKDA"/>
      <sheetName val="Detail PGK"/>
      <sheetName val="Rekap Adj"/>
      <sheetName val="Ak&amp;ke dlm mata uang asing"/>
      <sheetName val="Cash&amp;AP in Foreign Curr."/>
      <sheetName val="BS Cons"/>
      <sheetName val="Rincian BS Cons"/>
      <sheetName val="IS Cons"/>
      <sheetName val="Jurnal eliminasi"/>
      <sheetName val="Fis-Con"/>
      <sheetName val="Fis-ACM"/>
      <sheetName val="Fis-PGK"/>
      <sheetName val="Recon Fis-SKDA"/>
      <sheetName val="DTA SKDA"/>
      <sheetName val="ELIM-KUM 2008"/>
      <sheetName val="ELIM-BULAN 2008"/>
      <sheetName val="Def. tax konsol"/>
      <sheetName val="Sales PGK"/>
      <sheetName val="Forex Materiality"/>
      <sheetName val="Rekap Insurance"/>
      <sheetName val="Insurance ACM"/>
      <sheetName val="Insurance ANK"/>
      <sheetName val="Insurance PGK"/>
      <sheetName val="Insurance SKDA"/>
      <sheetName val="jaminan htg bank"/>
      <sheetName val="Rincian htg Bank ACM"/>
      <sheetName val="Rincian htg Bank ANK"/>
      <sheetName val="Rincian htg Bank SKDA"/>
      <sheetName val="Rincian htg bank PGK"/>
      <sheetName val="Depresiasi&amp;Amortisasi"/>
      <sheetName val="Inv ANK"/>
      <sheetName val="Inv SKDA"/>
      <sheetName val="Inv PGK"/>
      <sheetName val="Suku Bunga"/>
      <sheetName val="Jmlh s.d 07"/>
      <sheetName val="Jmlh 07"/>
      <sheetName val="Jmlh 08"/>
      <sheetName val="Jmlh s.d 08"/>
      <sheetName val="Jmlh 09"/>
      <sheetName val="Jmlh s.d 09"/>
      <sheetName val="Jmlh 10"/>
      <sheetName val="Jmlh s.d 10"/>
      <sheetName val="VW"/>
      <sheetName val="Altis"/>
      <sheetName val="Vios"/>
      <sheetName val="Loader"/>
      <sheetName val="Forklift"/>
      <sheetName val="Caterpillar"/>
      <sheetName val="O.100"/>
      <sheetName val="O.200"/>
      <sheetName val="O.300"/>
      <sheetName val="O.400"/>
      <sheetName val="O.500"/>
      <sheetName val="O.600"/>
      <sheetName val="O.700"/>
      <sheetName val="O.710"/>
      <sheetName val="O.800"/>
      <sheetName val="O.900"/>
      <sheetName val="0.910"/>
      <sheetName val="0.911 Diposed FA Fis 2009"/>
      <sheetName val="O.912 Proyeksi 2010 Com"/>
      <sheetName val="O.913 Proyeksi 2010 Fis"/>
      <sheetName val="O.920 Empl. Benefit"/>
      <sheetName val="Laba"/>
      <sheetName val="Asu"/>
      <sheetName val="Perjamuan"/>
      <sheetName val="Cvr"/>
      <sheetName val="Akt Fisc'09"/>
      <sheetName val="S19A(1)(HP)"/>
      <sheetName val="SCH (2)"/>
      <sheetName val="Int working"/>
      <sheetName val="(1)B2"/>
      <sheetName val="(1)B2-1"/>
      <sheetName val="(1)B5.1"/>
      <sheetName val="(2)C1"/>
      <sheetName val="(2)C1-1"/>
      <sheetName val="(2)C3"/>
      <sheetName val="(2)C5"/>
      <sheetName val="(2)D1"/>
      <sheetName val="(2)D2"/>
      <sheetName val="(2)DA1"/>
      <sheetName val="(2)DA3"/>
      <sheetName val="(2)E1"/>
      <sheetName val="(2)E3"/>
      <sheetName val="(2)E3-1"/>
      <sheetName val="(2)EA3"/>
      <sheetName val="(2)EA4"/>
      <sheetName val="(2)EA4-1"/>
      <sheetName val="(2)EA4-2"/>
      <sheetName val="(2)F1"/>
      <sheetName val="(2)F3"/>
      <sheetName val="(2)F3-1"/>
      <sheetName val="(2)F3-2"/>
      <sheetName val="(2)F5"/>
      <sheetName val="(2)F6"/>
      <sheetName val="(2)G1"/>
      <sheetName val="(2)H1"/>
      <sheetName val="(2)H4"/>
      <sheetName val="(2)H5"/>
      <sheetName val="(2)I2"/>
      <sheetName val="(2)J1"/>
      <sheetName val="(2)J3"/>
      <sheetName val="(2)J3-1"/>
      <sheetName val="(2)J3-2"/>
      <sheetName val="(2)J6"/>
      <sheetName val="(2)J6-2"/>
      <sheetName val="(2)J8"/>
      <sheetName val="(2)J9"/>
      <sheetName val="(2)K1"/>
      <sheetName val="(2)K2"/>
      <sheetName val="(2)K101"/>
      <sheetName val="(2)L1"/>
      <sheetName val="(2)M1"/>
      <sheetName val="(2)M2"/>
      <sheetName val="(2)N1"/>
      <sheetName val="(2)N2"/>
      <sheetName val="(2)N3"/>
      <sheetName val="(2)N4"/>
      <sheetName val="(2)P1"/>
      <sheetName val="(2)P2"/>
      <sheetName val="(2)P3"/>
      <sheetName val="(2)P3-1"/>
      <sheetName val="(2)P3-2"/>
      <sheetName val="(2)P4"/>
      <sheetName val="(2)P4-1"/>
      <sheetName val="(2)P4-2"/>
      <sheetName val="(2)R1"/>
      <sheetName val="(2)R1-1"/>
      <sheetName val="(2)R2"/>
      <sheetName val="(2)R2-1"/>
      <sheetName val="(2)R3"/>
      <sheetName val="(2)R3-1"/>
      <sheetName val="(2)R3-2"/>
      <sheetName val="(2)R4"/>
      <sheetName val="(2)R4-1"/>
      <sheetName val="(2)R4-2"/>
      <sheetName val="(2)R5"/>
      <sheetName val="(2)R5-1"/>
      <sheetName val="(2)R5-2"/>
      <sheetName val="(2)R6"/>
      <sheetName val="(2)R6-1"/>
      <sheetName val="(2)R7"/>
      <sheetName val="(2)R8"/>
      <sheetName val="(2)R9"/>
      <sheetName val="(2)R10"/>
      <sheetName val="(2)R11"/>
      <sheetName val="(2)R12"/>
      <sheetName val="(2)R13"/>
      <sheetName val="(2)R14"/>
      <sheetName val="(2)R15"/>
      <sheetName val="(2)R16"/>
      <sheetName val="(2)R17"/>
      <sheetName val="(2)R18"/>
      <sheetName val="(2)R19"/>
      <sheetName val="(2)R20"/>
      <sheetName val="(2)R21"/>
      <sheetName val="(2)R22"/>
      <sheetName val="(2)R23"/>
      <sheetName val="(2)R24"/>
      <sheetName val="(2)R25"/>
      <sheetName val="(2)R26"/>
      <sheetName val="(2)R27"/>
      <sheetName val="(2)R28"/>
      <sheetName val="(2)R29"/>
      <sheetName val="(2)R30"/>
      <sheetName val="(2)R31"/>
      <sheetName val="(2)V1"/>
      <sheetName val="Chat"/>
      <sheetName val="Cycle"/>
      <sheetName val="Halaman-1"/>
      <sheetName val="sederhana ke 1 (2)"/>
      <sheetName val="sederhana ke 1"/>
      <sheetName val="dafaktur"/>
      <sheetName val="1195"/>
      <sheetName val="1195A1"/>
      <sheetName val="1195A2"/>
      <sheetName val="1195A3"/>
      <sheetName val="Daftar-B1"/>
      <sheetName val="DAFINV"/>
      <sheetName val="1195B1"/>
      <sheetName val="1195B1 Hal.2"/>
      <sheetName val="1195B1 Hal.3"/>
      <sheetName val="1195B1 Hal.4"/>
      <sheetName val="1195B1 Hal.5"/>
      <sheetName val="1195B1 Hal.6"/>
      <sheetName val="1195B1 Hal.7"/>
      <sheetName val="1195B1 Hal.8"/>
      <sheetName val="1195B1 Hal 9"/>
      <sheetName val="1195B1 hal.10"/>
      <sheetName val="1195B2"/>
      <sheetName val="1195B3"/>
      <sheetName val="1195B4"/>
      <sheetName val="LS Consolidated"/>
      <sheetName val="WS Consolidated"/>
      <sheetName val="LS Combined"/>
      <sheetName val="WS Combined"/>
      <sheetName val="Offset"/>
      <sheetName val="Detail -AJE"/>
      <sheetName val="Detail AJE Consol"/>
      <sheetName val="Restated AJE HTM 2001"/>
      <sheetName val="BDD 27 Des"/>
      <sheetName val="CONF"/>
      <sheetName val="D-1 (2)"/>
      <sheetName val="FISKAL KANTOR &amp; MESS"/>
      <sheetName val="FISKAL PROYEK"/>
      <sheetName val="FISKAL RMH CTH"/>
      <sheetName val="CC-4"/>
      <sheetName val="SE"/>
      <sheetName val="Corr Exp 2007 (2)"/>
      <sheetName val="Corr Exp 2007"/>
      <sheetName val="R-1 Deferred Tax &amp; Cor Rec"/>
      <sheetName val="R-1.1 Depr"/>
      <sheetName val="R-1.1 Depr (2)"/>
      <sheetName val="R-1.1.1 FISKAL 2011"/>
      <sheetName val="R-1.1.1 FISKAL2010"/>
      <sheetName val="R-1.2 Prov ESEnt"/>
      <sheetName val="instruksi"/>
      <sheetName val="HUTdanPIUT2012"/>
      <sheetName val="E.1.2"/>
      <sheetName val="E.1.3"/>
      <sheetName val="E.1.4"/>
      <sheetName val="E.1.5"/>
      <sheetName val="E.1.6"/>
      <sheetName val="E.1.7"/>
      <sheetName val="E.1.8"/>
      <sheetName val="E.1.9"/>
      <sheetName val="E.1.10"/>
      <sheetName val="E.1.11"/>
      <sheetName val="E.1.12"/>
      <sheetName val="E.1.13"/>
      <sheetName val="E.1.14"/>
      <sheetName val="E.1.15"/>
      <sheetName val="E.1.16"/>
      <sheetName val="E.1.17"/>
      <sheetName val="E.1.18"/>
      <sheetName val="E.1.19"/>
      <sheetName val="E.1.20"/>
      <sheetName val="E.1.21"/>
      <sheetName val="E.1.22"/>
      <sheetName val="2008 RECAP"/>
      <sheetName val="AUG 2008 RECAP"/>
      <sheetName val="JULY 2008 RECAP"/>
      <sheetName val="JUNE 2008 RECAP"/>
      <sheetName val="TB-PTD-JUL-2008"/>
      <sheetName val="TB-PTD-JUN-2008"/>
      <sheetName val="TB-PTD-AUG_2008"/>
      <sheetName val="TB-PTD-SEP-2008"/>
      <sheetName val="TB-PTD-OCT-2008"/>
      <sheetName val="TB-YTD-JUL-2008"/>
      <sheetName val="TB-YTD-JUN-2008"/>
      <sheetName val="11月利润表"/>
      <sheetName val="12月利润表"/>
      <sheetName val="11月资产负债表"/>
      <sheetName val="在建工程"/>
      <sheetName val="目录TABLE OF CONTENT"/>
      <sheetName val="执行总结Executive Summary"/>
      <sheetName val="资产负债表BALANCE SHEET"/>
      <sheetName val="利润表P&amp;L"/>
      <sheetName val="余额表TRIAL BALANCE"/>
      <sheetName val="现金流量CASH FLOW"/>
      <sheetName val="现金CASH"/>
      <sheetName val="银行存款BANKS"/>
      <sheetName val="应收帐款AR"/>
      <sheetName val="Other Receivable 其他应收款"/>
      <sheetName val="应收职工款EMPLOYEE RECV"/>
      <sheetName val="应收其他OTHER RECV"/>
      <sheetName val="预付帐款或保证金ADV PAYM"/>
      <sheetName val="预付费用PREPAID EXP"/>
      <sheetName val="母牛及折旧COWS &amp; DEPR"/>
      <sheetName val="饲料FEED"/>
      <sheetName val="健康与专业HEALTH"/>
      <sheetName val="Feed Stock and Drugs"/>
      <sheetName val="其他原料OTHER STOCK"/>
      <sheetName val="固定资产FIXED ASSET"/>
      <sheetName val="累计折旧ACC.DEPR"/>
      <sheetName val="预计资产CONTING ASSET"/>
      <sheetName val="前期费用及摊还PRE-OP EXP &amp; AMOR"/>
      <sheetName val="短期借款及股东借款BANK &amp; S.HOLDER LOAN"/>
      <sheetName val="应付帐款ACC PAY"/>
      <sheetName val="工程应付款CONST PAY"/>
      <sheetName val="应交税TAX PAYABLE"/>
      <sheetName val="预计负债CONTG LIABILITY"/>
      <sheetName val="其他应付款OTHER PAY"/>
      <sheetName val="集团公司应付款AFFILIATE PAY"/>
      <sheetName val="应付费用及利息ACCRUE EXP &amp; INTEREST"/>
      <sheetName val="饲料损耗估价PROV FOR CALVE &amp;FEED "/>
      <sheetName val="资本金CAPITAL"/>
      <sheetName val="留存收益及本年利润RETAINED EARNING"/>
      <sheetName val="主营业务收入及成本INCOME &amp; COGS"/>
      <sheetName val="其他运营收入及运营费用OTHER INCOME &amp; EXP"/>
      <sheetName val="成本及费用OPR EXP"/>
      <sheetName val="Headcount  员工数量"/>
      <sheetName val="奶牛净值COWS BV"/>
      <sheetName val="鲜奶成本COGS MILK"/>
      <sheetName val="小牛成本COGS CALVES"/>
      <sheetName val="牛群数量CATTLE POPULATION"/>
      <sheetName val="饲料消耗-FEED CONSUMP"/>
      <sheetName val="饲料购买清单"/>
      <sheetName val="饲料购买单"/>
      <sheetName val="饲料库存FEED STOCK"/>
      <sheetName val="药物结存表-DRUG STOCK"/>
      <sheetName val="精液库存SEMEN STOCK"/>
      <sheetName val="牛奶等级MILK BY GRADE"/>
      <sheetName val="奶量统计表MILK VOLUME"/>
      <sheetName val="燃料FUEL STOCK"/>
      <sheetName val="燃料库存FUEL STOCK"/>
      <sheetName val="配件库存SPARTS STOCK"/>
      <sheetName val="工具TOOLS STOCK"/>
      <sheetName val="挤奶厅用品PARLOR CONSUMABLE"/>
      <sheetName val="其他应收Other Recv"/>
      <sheetName val="预付帐款或保证金Adv Paymnt"/>
      <sheetName val="饲料分析Feed Analysis"/>
      <sheetName val="预计资产Contingent Asset"/>
      <sheetName val="固定资产及累计折旧Fixed Asset&amp;Acc Depr"/>
      <sheetName val="在建工程Construction In Progress"/>
      <sheetName val="前期费用及摊还Pre-Opr &amp; Amor"/>
      <sheetName val="应付帐款AP"/>
      <sheetName val="集团应付Affiliates Paybl"/>
      <sheetName val="工程应付Constrc Paybl"/>
      <sheetName val="应交税Tax Paybl"/>
      <sheetName val="预计负债Contng Liability"/>
      <sheetName val="应付费用Accrued Exp"/>
      <sheetName val="其他应付Other Paybl"/>
      <sheetName val="资本金及资本公积Capital"/>
      <sheetName val="留存收益及本年利润RE&amp;Curr Year PL"/>
      <sheetName val="费用Opr Expense"/>
      <sheetName val="其他运营收入及费用Other Income &amp; Exp"/>
      <sheetName val="内部投资抵销表"/>
      <sheetName val="银行存款"/>
      <sheetName val="销售报告"/>
      <sheetName val="成本费用报告"/>
      <sheetName val="银行存款报告"/>
      <sheetName val="融资情况报告"/>
      <sheetName val="固定资产及折旧报告"/>
      <sheetName val="联系电话"/>
      <sheetName val="卸货计量表"/>
      <sheetName val="现金流量表CashFlow"/>
      <sheetName val="银行存款 "/>
      <sheetName val="12月应付帐款"/>
      <sheetName val="银行存款BANK"/>
      <sheetName val="银行存款 Bank"/>
      <sheetName val="应付帐款AP "/>
      <sheetName val="银行存款Bank (2)"/>
      <sheetName val="应付帐款 (2)"/>
      <sheetName val="奶量销售MILK SOLD"/>
      <sheetName val="银行BANKS"/>
      <sheetName val="应付款AP"/>
      <sheetName val="应付账款ACC PAYABLE"/>
      <sheetName val="奶量销售报告MILK SOLD"/>
      <sheetName val="8.9－8.14银行存款Banks"/>
      <sheetName val="应付账款AP"/>
      <sheetName val="借款提取BOC-Loan Disbursement "/>
      <sheetName val="承兑汇票统计表P.Notes"/>
      <sheetName val="LC Issued &amp; Due date"/>
      <sheetName val="财务报表七月份牛奶销售"/>
      <sheetName val="First"/>
      <sheetName val="10.17－10.23银行存款Banks"/>
      <sheetName val="承兑汇票统计表P.Notes  "/>
      <sheetName val="已开信用证LC Issued &amp; Due date"/>
      <sheetName val="10月1日－10月15日牛奶销售Milk Sold"/>
      <sheetName val="Livestock Chart"/>
      <sheetName val="Revenue Drivers"/>
      <sheetName val="Livestock"/>
      <sheetName val="Cattle Plan"/>
      <sheetName val="Feed Cost Sensitivity"/>
      <sheetName val="Feed Usage"/>
      <sheetName val="Feed Price"/>
      <sheetName val="Milk"/>
      <sheetName val="FAssets"/>
      <sheetName val="Equipment List"/>
      <sheetName val="Add Capex Nov 22"/>
      <sheetName val="PL&amp;BS"/>
      <sheetName val="Summary &amp; IRR"/>
      <sheetName val="Funding Sch - USD"/>
      <sheetName val="KPIvsMNAA"/>
      <sheetName val="KPI - Old"/>
      <sheetName val="Population vs Headcounts"/>
      <sheetName val="Overhead Efficiency"/>
      <sheetName val="Population vs EAITBDA"/>
      <sheetName val="Feed Chart"/>
      <sheetName val="Variation"/>
      <sheetName val="Overhead %"/>
      <sheetName val="PL&amp;BS-F1"/>
      <sheetName val="Direct CF Mtd"/>
      <sheetName val="Sale Cows to DXAA"/>
      <sheetName val="PL&amp;BS-F1&amp;F2"/>
      <sheetName val="Funding Sch - USD 5 Farms"/>
      <sheetName val="Milestones"/>
      <sheetName val="Funding Sch - USD 3 Farms"/>
      <sheetName val="DeLaval Payment Schedule"/>
      <sheetName val="CAPEX Bgt - 2012 F1"/>
      <sheetName val="Inter Chk"/>
      <sheetName val="P&amp;L BSheet CFlow "/>
      <sheetName val="SA-Lamp"/>
      <sheetName val="UFPrn20021113090847"/>
      <sheetName val="AR`"/>
      <sheetName val="Prepaid-Deposit"/>
      <sheetName val="Revaluation"/>
      <sheetName val="Accum Depr"/>
      <sheetName val="Cons in Process"/>
      <sheetName val="Construction in Processing"/>
      <sheetName val="Intangible Assets"/>
      <sheetName val="Land sum amortization"/>
      <sheetName val="Preparation"/>
      <sheetName val="Per-Operational"/>
      <sheetName val="long"/>
      <sheetName val="Land lease "/>
      <sheetName val="Construction"/>
      <sheetName val="Affliates Payable"/>
      <sheetName val="Paid in Capital1"/>
      <sheetName val="Capital Reserves"/>
      <sheetName val="Current Year PL"/>
      <sheetName val="Retained Earning (Loss)"/>
      <sheetName val="Profit Distribution-Undistribut"/>
      <sheetName val="Production Overhead"/>
      <sheetName val="G-AExpense"/>
      <sheetName val="Corporate G-A"/>
      <sheetName val="Operating Income-Cost"/>
      <sheetName val="Other Income-Cost"/>
      <sheetName val="Main Cost of Good"/>
      <sheetName val="Other COGS"/>
      <sheetName val="Rounded Difference"/>
      <sheetName val="Other Operating Expense"/>
      <sheetName val="Expenses out of Operating"/>
      <sheetName val="Income out of Operating"/>
      <sheetName val="T310"/>
      <sheetName val="U201 (2)"/>
      <sheetName val="U100 (2)"/>
      <sheetName val="U102"/>
      <sheetName val="U110"/>
      <sheetName val="U120"/>
      <sheetName val="U121"/>
      <sheetName val="U122"/>
      <sheetName val="U130"/>
      <sheetName val="U210 (2)"/>
      <sheetName val="U220"/>
      <sheetName val="U230"/>
      <sheetName val="U300"/>
      <sheetName val="U400"/>
      <sheetName val="u500"/>
      <sheetName val="U600"/>
      <sheetName val="AFS Notes"/>
      <sheetName val="U 1000 AFS Note Rec"/>
      <sheetName val="U1100 Yield Analysis"/>
      <sheetName val="U1101 Notes"/>
      <sheetName val="U1200 PL Int Income"/>
      <sheetName val="U1300 PL Int Expenses"/>
      <sheetName val="U1400 Benchmark"/>
      <sheetName val="U1500 Loan Trend"/>
      <sheetName val="U1600 Deposit Trend"/>
      <sheetName val="U1700 BS-PL"/>
      <sheetName val="U1800 Int Rate"/>
      <sheetName val="U 1900 Bal per Monthly report"/>
      <sheetName val="基础数据表清单"/>
      <sheetName val="资料清单"/>
      <sheetName val="SCH-BS 资产负债表"/>
      <sheetName val="SCH-PL 损益表"/>
      <sheetName val="SCH-DPL 损益明细表"/>
      <sheetName val="SCH-EX 营业费用明细表"/>
      <sheetName val="SCH-OIE 营业外收支明细表"/>
      <sheetName val="SCH-1 现金及银行存款"/>
      <sheetName val="SCH-2 存放中央银行"/>
      <sheetName val="SCH-3 存放同业"/>
      <sheetName val="SCH-4 拆放同业"/>
      <sheetName val="SCH-5 应收利息"/>
      <sheetName val="SCH-6 其他应收款"/>
      <sheetName val="SCH-7 坏帐准备"/>
      <sheetName val="SCH-8 同业拆入"/>
      <sheetName val="SCH-9 固定资产及累计折旧"/>
      <sheetName val="SCH-9-1房屋情况"/>
      <sheetName val="短期贷款"/>
      <sheetName val="应收进出口押汇"/>
      <sheetName val="核销贷款明细"/>
      <sheetName val="收回以前年度已核销贷款明细"/>
      <sheetName val="贴现"/>
      <sheetName val="短期投资（人民币） "/>
      <sheetName val="短期投资（外币）"/>
      <sheetName val="长期股权投资"/>
      <sheetName val="长期债权投资（人民币）"/>
      <sheetName val="长期债权投资（外币）"/>
      <sheetName val="提前兑付债券"/>
      <sheetName val="委托业务"/>
      <sheetName val="买入返售证券"/>
      <sheetName val="中长期贷款"/>
      <sheetName val="一逾两呆贷款汇总"/>
      <sheetName val="逾期贷款"/>
      <sheetName val="呆滞贷款"/>
      <sheetName val="呆帐贷款"/>
      <sheetName val="贷款呆账准备"/>
      <sheetName val="固定资产清理"/>
      <sheetName val="资产产权登记表"/>
      <sheetName val="无形资产"/>
      <sheetName val="递延资产"/>
      <sheetName val="抵债资产明细表"/>
      <sheetName val="抵债资产减值准备"/>
      <sheetName val="向中央银行借款"/>
      <sheetName val="短期存款和短期储蓄存款"/>
      <sheetName val="长期存款和长期储蓄存款"/>
      <sheetName val="财政性存款"/>
      <sheetName val="住房周转金"/>
      <sheetName val="同业存放款项"/>
      <sheetName val="同业拆入"/>
      <sheetName val="保证金"/>
      <sheetName val="应付利息"/>
      <sheetName val="1632其他应付款明细"/>
      <sheetName val="卖出回购证券"/>
      <sheetName val="盈余公积及特殊呆帐准备金"/>
      <sheetName val="投资收益"/>
      <sheetName val=" 营业费用"/>
      <sheetName val="营业税金及附加"/>
      <sheetName val="营业外收入"/>
      <sheetName val="营业外支出"/>
      <sheetName val="系统内利息收入与利息支出"/>
      <sheetName val="以前年度损益调整"/>
      <sheetName val="应纳所得税明细表"/>
      <sheetName val="表外项目汇总"/>
      <sheetName val="表外项目-银行承兑汇票"/>
      <sheetName val="表外项目-保函"/>
      <sheetName val="表外项目-信用证"/>
      <sheetName val="经营性租赁承诺"/>
      <sheetName val="资本性支出承诺"/>
      <sheetName val="贷款清单"/>
      <sheetName val="汇率风险分析表"/>
      <sheetName val="流动性风险分析表"/>
      <sheetName val="衍生金融工具明细表"/>
      <sheetName val="现金流量表所需资料"/>
      <sheetName val="关联交易"/>
      <sheetName val="Sch-BS 资产负债表(本外币)"/>
      <sheetName val="现金"/>
      <sheetName val="存放中央银行款项"/>
      <sheetName val="存放同业款项"/>
      <sheetName val="联行往来"/>
      <sheetName val="拆放同业"/>
      <sheetName val="应收利息"/>
      <sheetName val="应收利息变动表"/>
      <sheetName val="其他应收款"/>
      <sheetName val="1631其他应收款明细"/>
      <sheetName val="分行上划准备金"/>
      <sheetName val="固定资产累计折旧"/>
      <sheetName val="SCH-EX 营业费用明细表 (2)"/>
      <sheetName val="A300BS"/>
      <sheetName val="A301PL"/>
      <sheetName val="A400"/>
      <sheetName val="A401PL"/>
      <sheetName val="A500"/>
      <sheetName val="A501"/>
      <sheetName val="A502"/>
      <sheetName val="A1000"/>
      <sheetName val="B100"/>
      <sheetName val="C200"/>
      <sheetName val="C300"/>
      <sheetName val="C400"/>
      <sheetName val="E310"/>
      <sheetName val="E400"/>
      <sheetName val="E410"/>
      <sheetName val="E500"/>
      <sheetName val="E510"/>
      <sheetName val="E520"/>
      <sheetName val="E530"/>
      <sheetName val="E800"/>
      <sheetName val="E810"/>
      <sheetName val="E900"/>
      <sheetName val="E910"/>
      <sheetName val="E911"/>
      <sheetName val="H200"/>
      <sheetName val="H211"/>
      <sheetName val="H222"/>
      <sheetName val="J200"/>
      <sheetName val="J210"/>
      <sheetName val="J300"/>
      <sheetName val="J310"/>
      <sheetName val="K100"/>
      <sheetName val="K200"/>
      <sheetName val="L200"/>
      <sheetName val="L210"/>
      <sheetName val="N200"/>
      <sheetName val="N300"/>
      <sheetName val="N500"/>
      <sheetName val="N510"/>
      <sheetName val="N900"/>
      <sheetName val="N910"/>
      <sheetName val="N1000"/>
      <sheetName val="N1010"/>
      <sheetName val="O100"/>
      <sheetName val="0110"/>
      <sheetName val="P100"/>
      <sheetName val="P110"/>
      <sheetName val="P200"/>
      <sheetName val="P300"/>
      <sheetName val="P900"/>
      <sheetName val="Q200"/>
      <sheetName val="Q400"/>
      <sheetName val="Q600"/>
      <sheetName val="S100"/>
      <sheetName val="S110"/>
      <sheetName val="S110 (2)"/>
      <sheetName val="T300"/>
      <sheetName val="U100"/>
      <sheetName val="U310"/>
      <sheetName val="V10"/>
      <sheetName val="V300"/>
      <sheetName val="V310"/>
      <sheetName val="OS Matters"/>
      <sheetName val="Standard audit marks"/>
      <sheetName val="H100 Workdone list"/>
      <sheetName val="H200 issues"/>
      <sheetName val="H 210Bonds consol"/>
      <sheetName val="H220 Rec"/>
      <sheetName val="H300 Enquity inv"/>
      <sheetName val="H400 for disclosure(PRC)"/>
      <sheetName val="H410 for disclosure(IAS)"/>
      <sheetName val="mgt consol"/>
      <sheetName val=" 4月上划"/>
      <sheetName val="表外事项"/>
      <sheetName val="表外项目－银行承兑汇票（外币）"/>
      <sheetName val="表外项目-银行承兑汇票（人民币）"/>
      <sheetName val="表外项目-开出保证凭信"/>
      <sheetName val="表外项目-开来保证凭信"/>
      <sheetName val="表外--信用证项下出口款项"/>
      <sheetName val="表外应收利息"/>
      <sheetName val="贷款前十名"/>
      <sheetName val="再贴现"/>
      <sheetName val="转贴现"/>
      <sheetName val="纳税调整表"/>
      <sheetName val="未决诉讼事项"/>
      <sheetName val="房屋租赁承诺"/>
      <sheetName val="应付利息（安永）"/>
      <sheetName val="财务承诺（安永）"/>
      <sheetName val="呆帐准备(安永）"/>
      <sheetName val="关联交易-存款"/>
      <sheetName val="关联交易-贷款"/>
      <sheetName val="关联交易--资产负债类项目"/>
      <sheetName val="关联交易-表外及其他业务"/>
      <sheetName val=" V100Letter of guarantee"/>
      <sheetName val="acceptance"/>
      <sheetName val="工作表1"/>
      <sheetName val="A300"/>
      <sheetName val="分行营业部01-BS"/>
      <sheetName val="分行营业部01-PL"/>
      <sheetName val="分行营业部00-BS"/>
      <sheetName val="分行营业部00-PL"/>
      <sheetName val="C400P"/>
      <sheetName val="E100"/>
      <sheetName val="E200"/>
      <sheetName val="E400P"/>
      <sheetName val="E600"/>
      <sheetName val="E700"/>
      <sheetName val="E701"/>
      <sheetName val="E1000"/>
      <sheetName val="核销01"/>
      <sheetName val="核销应收利息"/>
      <sheetName val="委托01"/>
      <sheetName val="委托2000"/>
      <sheetName val="G200"/>
      <sheetName val="G300"/>
      <sheetName val="H10"/>
      <sheetName val="J100"/>
      <sheetName val="K100P"/>
      <sheetName val="L100"/>
      <sheetName val="L200P"/>
      <sheetName val="N10"/>
      <sheetName val="N400"/>
      <sheetName val="N600"/>
      <sheetName val="N700"/>
      <sheetName val="N800"/>
      <sheetName val="N900P"/>
      <sheetName val="N1100"/>
      <sheetName val="n1200"/>
      <sheetName val="op"/>
      <sheetName val="P400"/>
      <sheetName val="P500"/>
      <sheetName val="P600"/>
      <sheetName val="P700"/>
      <sheetName val="P800"/>
      <sheetName val="Q100P"/>
      <sheetName val="Q200P"/>
      <sheetName val="Q300"/>
      <sheetName val="Q500"/>
      <sheetName val="Q700"/>
      <sheetName val="S200"/>
      <sheetName val="T100"/>
      <sheetName val="T200"/>
      <sheetName val="U.detail"/>
      <sheetName val="U210"/>
      <sheetName val="U700"/>
      <sheetName val="U800"/>
      <sheetName val="U900"/>
      <sheetName val="U1000"/>
      <sheetName val="U1100"/>
      <sheetName val="u1200"/>
      <sheetName val="U1300"/>
      <sheetName val="U1400"/>
      <sheetName val="V100"/>
      <sheetName val="V200"/>
      <sheetName val="Standard audit marks (2)"/>
      <sheetName val="A410"/>
      <sheetName val="A420"/>
      <sheetName val="A430"/>
      <sheetName val="A440"/>
      <sheetName val="E10 "/>
      <sheetName val="E21 "/>
      <sheetName val="E400 "/>
      <sheetName val="&lt;E730&gt;"/>
      <sheetName val="H300(reference)"/>
      <sheetName val="H310"/>
      <sheetName val="J "/>
      <sheetName val="J110"/>
      <sheetName val="J320"/>
      <sheetName val="N100 "/>
      <sheetName val="N200  "/>
      <sheetName val="N300   "/>
      <sheetName val="N500  "/>
      <sheetName val="N700  "/>
      <sheetName val="N900 "/>
      <sheetName val="O210"/>
      <sheetName val="o300"/>
      <sheetName val="o310"/>
      <sheetName val="p110 "/>
      <sheetName val="p120"/>
      <sheetName val="Q100 "/>
      <sheetName val="Q200 "/>
      <sheetName val="Q300 "/>
      <sheetName val="Q410"/>
      <sheetName val="Q710"/>
      <sheetName val="S "/>
      <sheetName val="U100(Overall int yield analysis"/>
      <sheetName val="U110(Yield-MM placements）"/>
      <sheetName val="U120(Yield-Loan &amp; adv)"/>
      <sheetName val="U1210"/>
      <sheetName val="discounted bills"/>
      <sheetName val="privo table"/>
      <sheetName val="loan database (2)"/>
      <sheetName val="loan database"/>
      <sheetName val="consol B&amp;S"/>
      <sheetName val="consol P&amp;L"/>
      <sheetName val="A510"/>
      <sheetName val="C401"/>
      <sheetName val="e302"/>
      <sheetName val="E501"/>
      <sheetName val="E702"/>
      <sheetName val="e801"/>
      <sheetName val="E811"/>
      <sheetName val="E815"/>
      <sheetName val="E820"/>
      <sheetName val="E830"/>
      <sheetName val="e901"/>
      <sheetName val="e902"/>
      <sheetName val="E1010"/>
      <sheetName val="E1020"/>
      <sheetName val="G102"/>
      <sheetName val="j201"/>
      <sheetName val="k210"/>
      <sheetName val="k310"/>
      <sheetName val="k400"/>
      <sheetName val="N210"/>
      <sheetName val="N211"/>
      <sheetName val="o200"/>
      <sheetName val="v301"/>
      <sheetName val="徐"/>
      <sheetName val="管理文件清单"/>
      <sheetName val="2000年本外币"/>
      <sheetName val="P&amp;L01"/>
      <sheetName val="Assets and Liabilities"/>
      <sheetName val="U10 (2)"/>
      <sheetName val="outstanding list-k"/>
      <sheetName val="贴现2003"/>
      <sheetName val="贴现2002"/>
      <sheetName val="贴现(总表)"/>
      <sheetName val="贷款清单2002"/>
      <sheetName val="贷款清单2003"/>
      <sheetName val="Q100"/>
      <sheetName val="损益表项目-营业费用 "/>
      <sheetName val="复件"/>
      <sheetName val="利率风险"/>
      <sheetName val="金融工具账面值与公允值之比较"/>
      <sheetName val="逾期附表3"/>
      <sheetName val="逾期附表2"/>
      <sheetName val="逾期附表1"/>
      <sheetName val="1 四川"/>
      <sheetName val="2 北京"/>
      <sheetName val="3 大连"/>
      <sheetName val="4 福建"/>
      <sheetName val="5 广东"/>
      <sheetName val="6甘肃"/>
      <sheetName val="7 贵州"/>
      <sheetName val="8 江苏"/>
      <sheetName val="9 宁波"/>
      <sheetName val="10 山东"/>
      <sheetName val="11 上海"/>
      <sheetName val="12 深圳 "/>
      <sheetName val="13 新疆"/>
      <sheetName val="14 厦门"/>
      <sheetName val="15 云南"/>
      <sheetName val="16 浙江"/>
      <sheetName val="表3-6买汇及贴现"/>
      <sheetName val="表3-7-1短期贷款（对公）"/>
      <sheetName val="表3-8贸易融资"/>
      <sheetName val="表4-1-1中长期贷款（对公）"/>
      <sheetName val="综合"/>
      <sheetName val="调整表"/>
      <sheetName val="表1汇总表"/>
      <sheetName val="表2分类汇总"/>
      <sheetName val="表3流动汇总"/>
      <sheetName val="3-1-1现金"/>
      <sheetName val="(附表)现金盘点表"/>
      <sheetName val="3-1-2银行存款"/>
      <sheetName val="(附表)银行调节表"/>
      <sheetName val="3-1-3其他货币资金"/>
      <sheetName val="3-2短期投资汇总"/>
      <sheetName val="3-2-1短投-股票"/>
      <sheetName val="3-2-2短投-债券"/>
      <sheetName val="3-2-3短投-其他"/>
      <sheetName val="(附表）有价证券盘点表"/>
      <sheetName val="3-3应收票据"/>
      <sheetName val="3-4应收账款"/>
      <sheetName val="(附表)可疑债权调查表"/>
      <sheetName val="(附表)以前坏账查阅表"/>
      <sheetName val="3-5应收股利（利润）"/>
      <sheetName val="3-6应收利息"/>
      <sheetName val="3-7预付账款"/>
      <sheetName val="3-8应收补贴款"/>
      <sheetName val="3-9其他应收款"/>
      <sheetName val="内部往来"/>
      <sheetName val="3-10存货汇总"/>
      <sheetName val="(附表)存货盘点表"/>
      <sheetName val="3-10-1原材料"/>
      <sheetName val="3-10-2材料采购"/>
      <sheetName val="3-10-3在库低耗 "/>
      <sheetName val="3-10-4包装物"/>
      <sheetName val="3-10-5委托加工材料"/>
      <sheetName val="3-10-6产成品"/>
      <sheetName val="3-10-7在产品"/>
      <sheetName val="3-10-8分期收款发出产品"/>
      <sheetName val="3-10-9在用低耗"/>
      <sheetName val="3-10-10委托代销商品"/>
      <sheetName val="3-10-11受托代销商品"/>
      <sheetName val="3-11待摊费用"/>
      <sheetName val="3-12待处理流动净损失"/>
      <sheetName val="3-13一年到期债券"/>
      <sheetName val="3-14其他流动"/>
      <sheetName val="表4长期投资汇总"/>
      <sheetName val="4-1长投-股票"/>
      <sheetName val="4-2长投-债券"/>
      <sheetName val="4-3长投-其他"/>
      <sheetName val="表5固定资产汇总"/>
      <sheetName val="5-1-1房屋建筑物"/>
      <sheetName val="5-1-2构筑物"/>
      <sheetName val="5-1-3管道沟槽"/>
      <sheetName val="5-2-1机器设备"/>
      <sheetName val="(附表)机器设备调查表"/>
      <sheetName val="(附表)进口设备调查表"/>
      <sheetName val="5-2-2车辆"/>
      <sheetName val="(附表)车辆调查表"/>
      <sheetName val="5-2-3电子设备"/>
      <sheetName val="(附表)电子设备调查表"/>
      <sheetName val="5-2-4船舶"/>
      <sheetName val="5-3工程物资"/>
      <sheetName val="5-4-1在建（土建）"/>
      <sheetName val="5-4-2在建（设备）"/>
      <sheetName val="5-5固定资产清理"/>
      <sheetName val="5-6待处理固定净损失"/>
      <sheetName val="6-1无形（土地）"/>
      <sheetName val="6-2无形（其他）"/>
      <sheetName val="7-1开办费"/>
      <sheetName val="7-2长期待摊费用"/>
      <sheetName val="8-1其他长期资产"/>
      <sheetName val="8-2递延税款借项"/>
      <sheetName val="表9流动负债汇总"/>
      <sheetName val="9-1短期借款"/>
      <sheetName val="9-2应付票据"/>
      <sheetName val="9-3应付账款"/>
      <sheetName val="9-4预收账款"/>
      <sheetName val="9-5代销商品款"/>
      <sheetName val="9-6其他应付款"/>
      <sheetName val="9-7应付工资"/>
      <sheetName val="9-8应付福利费"/>
      <sheetName val="9-9应交税金"/>
      <sheetName val="9-10应付利润（股利）"/>
      <sheetName val="9-11其他未交款"/>
      <sheetName val="9-12预提费用"/>
      <sheetName val="9-13一年到期长期负债"/>
      <sheetName val="9-14其他流动负债"/>
      <sheetName val="表10长期负债汇总 "/>
      <sheetName val="10-1长期借款"/>
      <sheetName val="10-2应付债券"/>
      <sheetName val="10-3长期应付款"/>
      <sheetName val="10-4住房周转金"/>
      <sheetName val="10-5其他长期负债"/>
      <sheetName val="10-6递延税款贷项"/>
      <sheetName val="E100(old)"/>
      <sheetName val="WAJE_A231"/>
      <sheetName val="A501_AJE"/>
      <sheetName val="A511_RJE"/>
      <sheetName val="A521_PTB"/>
      <sheetName val="S1-1"/>
      <sheetName val="S2-1"/>
      <sheetName val="S2-2"/>
      <sheetName val="车辆"/>
      <sheetName val="重大设备"/>
      <sheetName val="生产线"/>
      <sheetName val="锅炉状况调查表"/>
      <sheetName val="电子设备状况调查表"/>
      <sheetName val="电梯状况调查表"/>
      <sheetName val="Orders"/>
      <sheetName val="Order-noPrepayment"/>
      <sheetName val="JV&amp;TC"/>
      <sheetName val="Class"/>
      <sheetName val="Offices"/>
      <sheetName val="ChT-F"/>
      <sheetName val="ChT-Q"/>
      <sheetName val="ChT-Area"/>
      <sheetName val="ALL_Chart"/>
      <sheetName val="BJ_Chart"/>
      <sheetName val="SC_Chart"/>
      <sheetName val="QD_Chart"/>
      <sheetName val="SH_Chart"/>
      <sheetName val="SY_Chart"/>
      <sheetName val="BJ"/>
      <sheetName val="QD"/>
      <sheetName val="SH"/>
      <sheetName val="SY"/>
      <sheetName val="configuration"/>
      <sheetName val="FrontPage"/>
      <sheetName val="CheckSheet"/>
      <sheetName val="Data_Entry"/>
      <sheetName val="M1S"/>
      <sheetName val="M5A_M5B"/>
      <sheetName val="M5_M6 Summary"/>
      <sheetName val="M7B"/>
      <sheetName val="M8A"/>
      <sheetName val="AF1"/>
      <sheetName val="MD1"/>
      <sheetName val="MD2"/>
      <sheetName val="FC1"/>
      <sheetName val="FC2"/>
      <sheetName val="Dialogs"/>
      <sheetName val="AutoData"/>
      <sheetName val="上报资产负债表"/>
      <sheetName val="上报损益表"/>
      <sheetName val="现金流量表（月报）"/>
      <sheetName val="补充表"/>
      <sheetName val="填写指南"/>
      <sheetName val="控制汇总表"/>
      <sheetName val="Group list"/>
      <sheetName val="合营及联营公司清单"/>
      <sheetName val="准则差异指南"/>
      <sheetName val="财务公司科目对照表"/>
      <sheetName val="A100-检查清单"/>
      <sheetName val="A300-试算平衡表"/>
      <sheetName val="C100-货币资金"/>
      <sheetName val="D100-短期投资"/>
      <sheetName val="E100-应收票据"/>
      <sheetName val="E200-应收股利"/>
      <sheetName val="E300-应收帐款"/>
      <sheetName val="E310-应收帐款 "/>
      <sheetName val="F100-存货"/>
      <sheetName val="G100-其他应收款"/>
      <sheetName val="G200-预付账款"/>
      <sheetName val="G300-待摊费用"/>
      <sheetName val="A.R 01"/>
      <sheetName val="Livestock3"/>
      <sheetName val="Chart3"/>
      <sheetName val="KPI-F3"/>
      <sheetName val="PL&amp;BS-F3"/>
      <sheetName val="Funding Sch - Farm 3"/>
      <sheetName val="Farm Development Milestone - 3 "/>
      <sheetName val="Farm Development Milestone B"/>
      <sheetName val="Farm Development Milestone - 5"/>
      <sheetName val="KPI - BRAM"/>
      <sheetName val="P&amp;L Masbate"/>
      <sheetName val="Expenses-Masbate"/>
      <sheetName val="MASBATE Cattle Movement &amp; count"/>
      <sheetName val="AR trade "/>
      <sheetName val="other AR "/>
      <sheetName val="AP Local Trade"/>
      <sheetName val="Aug03 CAPEX act vs bud "/>
      <sheetName val="Realized&amp; Unrealized Forex"/>
      <sheetName val="Inventory "/>
      <sheetName val="Interco accounts"/>
      <sheetName val="Prepaid expenses"/>
      <sheetName val="Accrued Other exp"/>
      <sheetName val="CAPEX Form"/>
      <sheetName val="SEAFP FEEDLOT"/>
      <sheetName val="Chart's Data"/>
      <sheetName val="Financial Statements"/>
      <sheetName val="P_L BSheet CFlow "/>
      <sheetName val="AA Consol YTApr03"/>
      <sheetName val="AA Consol Apr03"/>
      <sheetName val="Non-Operating Exp Consol Sheet"/>
      <sheetName val="Corp Exp. Consol Sheet"/>
      <sheetName val="Corp Exp. SA"/>
      <sheetName val="SA-Abattoir"/>
      <sheetName val="SA-HO"/>
      <sheetName val="SA-Prob"/>
      <sheetName val="SEAFP"/>
      <sheetName val="AES Consol"/>
      <sheetName val="Malaysia"/>
      <sheetName val="Depot"/>
      <sheetName val="Export Services"/>
      <sheetName val="APL - Corp"/>
      <sheetName val="SACPRApr30'03"/>
      <sheetName val="AESCPRAPR'03"/>
      <sheetName val="Cross Rateapr03"/>
      <sheetName val="Cross Rate Historical"/>
      <sheetName val="Collateral"/>
      <sheetName val="Disposition"/>
      <sheetName val="Pick Lists"/>
      <sheetName val="AA Consol YTOct03"/>
      <sheetName val="AA Consol Oct03"/>
      <sheetName val="SA Interco summary"/>
      <sheetName val="SEAFP-IntercoSummary"/>
      <sheetName val="AES Consol Excl Malay"/>
      <sheetName val="APL Notes-to-Accounts"/>
      <sheetName val="Malaysia (in APL)"/>
      <sheetName val="Malaysia Expense as Paid by APL"/>
      <sheetName val="SEAFS P&amp;L"/>
      <sheetName val="SEAFS Bal Sheet"/>
      <sheetName val="AASB Bal Sheet"/>
      <sheetName val="AASB P&amp;L"/>
      <sheetName val="AAGroupInterc0-Oct03"/>
      <sheetName val="Cross Rate Oct03"/>
      <sheetName val="AUD-IDR-Peso"/>
      <sheetName val="ROY '03"/>
      <sheetName val="c 0708"/>
      <sheetName val="c 0809"/>
      <sheetName val="c 0910"/>
      <sheetName val="c 1011"/>
      <sheetName val="other slides"/>
      <sheetName val="P&amp;L f2"/>
      <sheetName val="BS f2"/>
      <sheetName val="CF f2"/>
      <sheetName val="P&amp;L f1"/>
      <sheetName val="BS f1"/>
      <sheetName val="CF f1"/>
      <sheetName val="graph敏感性分析"/>
      <sheetName val="T&amp;E"/>
      <sheetName val="Office Exp."/>
      <sheetName val="Jan to May Estimation"/>
      <sheetName val="P&amp;L Estimation"/>
      <sheetName val="assumptions&amp;sens假设"/>
      <sheetName val="Unit Establishment基建"/>
      <sheetName val="Importation of Livestock进口奶牛"/>
      <sheetName val="Livestock Flow"/>
      <sheetName val="Stock Reconcilliation奶牛的预算"/>
      <sheetName val="Milk Production牛奶的生产"/>
      <sheetName val="Livestock Sales牛群销售"/>
      <sheetName val="Production Costs生产成本"/>
      <sheetName val="Sensitivity Analysis"/>
      <sheetName val="Fees calculation"/>
      <sheetName val="Fees calculation (2)"/>
      <sheetName val="PC Inv"/>
      <sheetName val="Flash Report简报(MTD) "/>
      <sheetName val="Flash Report简报(YTD)"/>
      <sheetName val="P&amp;L-YTD全年累计损益"/>
      <sheetName val="P&amp;L-MTD每月损益"/>
      <sheetName val="P&amp;L-MTD 每月损益"/>
      <sheetName val="Graphs图表"/>
      <sheetName val="Assets Mgt 资产管理"/>
      <sheetName val="Assets Mgt"/>
      <sheetName val="Brief"/>
      <sheetName val="CF(GL)Jun"/>
      <sheetName val="Oth Exp Fcst (Apr)"/>
      <sheetName val="Other Exp Fcst"/>
      <sheetName val="Other Exp Fcst (May)"/>
      <sheetName val="Other Exp Fcst (Jul)"/>
      <sheetName val="Sales BD"/>
      <sheetName val="Asset Classes Useful Life"/>
      <sheetName val="WIP Depreciation Template"/>
      <sheetName val="Asset Classes C24 Life"/>
      <sheetName val="Draft Budget Stretch"/>
      <sheetName val=" Stretch by Dept"/>
      <sheetName val="ERE Split"/>
      <sheetName val="F07 Budget Comparison"/>
      <sheetName val="F07 Actual-Forecast"/>
      <sheetName val="Forecast Fixed Costs 07"/>
      <sheetName val="Actuals Fixed Costs 07"/>
      <sheetName val="Original Budget 07"/>
      <sheetName val="Cost Centers"/>
      <sheetName val="Ing &amp; Supp Temp"/>
      <sheetName val="Ing &amp; Supp Nodes"/>
      <sheetName val="Feed"/>
      <sheetName val="Labor"/>
      <sheetName val="Operating Costs Analysis"/>
      <sheetName val="FYF-Bud"/>
      <sheetName val="MTD-Bud"/>
      <sheetName val="V2.09"/>
      <sheetName val="IOFC"/>
      <sheetName val="Cow no."/>
      <sheetName val="Instruction Notes"/>
      <sheetName val="F09 Data Sheet"/>
      <sheetName val="Employee List"/>
      <sheetName val="SBU 09 List"/>
      <sheetName val="F10 Data Sheet"/>
      <sheetName val="F11 Data Sheet"/>
      <sheetName val="Structure Data"/>
      <sheetName val="F09 Cap Budget"/>
      <sheetName val="Business case split"/>
      <sheetName val="Forex table"/>
      <sheetName val="Forex for funding (Asia)"/>
      <sheetName val="Inflation rates "/>
      <sheetName val="2009 Inflation Rates Data"/>
      <sheetName val="Forex 2009 Data"/>
      <sheetName val="Spot rates 2008"/>
      <sheetName val="Forex Rates 2008"/>
      <sheetName val="Budget Exchange Rates (HFM)"/>
      <sheetName val="Directory"/>
      <sheetName val="PPI Inflation"/>
      <sheetName val="Population Growth"/>
      <sheetName val="GDP Growth"/>
      <sheetName val="Tax Rates"/>
      <sheetName val="Accounting"/>
      <sheetName val="Milk Growth"/>
      <sheetName val="Stream Yields"/>
      <sheetName val="FX Rates - General"/>
      <sheetName val="FX Rates - F09 Capital Plan"/>
      <sheetName val="BCP Prices"/>
      <sheetName val="Milk Price"/>
      <sheetName val="WACC Rate"/>
      <sheetName val="Risk Mitigation Checklist"/>
      <sheetName val="WorkingCapit۬_x0000_"/>
      <sheetName val="CapitalStructure"/>
      <sheetName val="FinancialStatements"/>
      <sheetName val="MilkSupply"/>
      <sheetName val="ProductionVolume"/>
      <sheetName val="Farms"/>
      <sheetName val="COGS - Fonterra"/>
      <sheetName val="MOPS"/>
      <sheetName val="NonCurrentAssets"/>
      <sheetName val="Bus Improv"/>
      <sheetName val="Wedge"/>
      <sheetName val="FY07 Milk price"/>
      <sheetName val="Appendix Output"/>
      <sheetName val="Gross Margin Bridge"/>
      <sheetName val="Output Tables"/>
      <sheetName val="From Financial File --&gt;"/>
      <sheetName val="Min Int"/>
      <sheetName val="KPIs"/>
      <sheetName val="DCF Mgt Rep"/>
      <sheetName val="Appendix Mgt Rep"/>
      <sheetName val="For D&amp;P Brands team--&gt;"/>
      <sheetName val="Support --&gt;"/>
      <sheetName val="Change"/>
      <sheetName val="Sensitivity BCP"/>
      <sheetName val="Recon Data"/>
      <sheetName val="Chg Analysis"/>
      <sheetName val="WorkingCapital"/>
      <sheetName val="Comparative Pricing"/>
      <sheetName val="Indicator"/>
      <sheetName val="Multiple Ingred"/>
      <sheetName val="Base ckg"/>
      <sheetName val="Comments"/>
      <sheetName val="FinancialStatementsUSD"/>
      <sheetName val="FinancialStatementsLocal"/>
      <sheetName val="EnteredData"/>
      <sheetName val="COGS-BCP"/>
      <sheetName val="SalesVolume"/>
      <sheetName val="COGS-ExBCP"/>
      <sheetName val="INPUTS===&gt;"/>
      <sheetName val="Budget Inputs"/>
      <sheetName val="Actual Inputs"/>
      <sheetName val="Forecast Inputs"/>
      <sheetName val="BFL Forecast"/>
      <sheetName val="CALCS===&gt;"/>
      <sheetName val="OUTPUTS===&gt;"/>
      <sheetName val="Summary by Month"/>
      <sheetName val="Net FX Exposures"/>
      <sheetName val="Revenue Summary"/>
      <sheetName val="EBIT Analysis"/>
      <sheetName val="Waterfall"/>
      <sheetName val="Latest FYF summary"/>
      <sheetName val="Waterfall against BUs PLan"/>
      <sheetName val="NZ milk P&amp;L format"/>
      <sheetName val="NZ Milk Snapshot - milk section"/>
      <sheetName val="Revenue_Statement"/>
      <sheetName val="Key_BS_Indicators"/>
      <sheetName val="Perf. Summary LC"/>
      <sheetName val="Perf. Summary CCY"/>
      <sheetName val="Perf. Summary NZD"/>
      <sheetName val="FLT NZD M's"/>
      <sheetName val="BS Measures"/>
      <sheetName val="BS Debtor Days"/>
      <sheetName val="WCE "/>
      <sheetName val="KPI - LC"/>
      <sheetName val="RONA Bud"/>
      <sheetName val="RONA Act"/>
      <sheetName val="Data Input Sheet"/>
      <sheetName val="Appendix 2"/>
      <sheetName val="P L Analysis"/>
      <sheetName val="ETC Journals"/>
      <sheetName val="Calculation Sheet"/>
      <sheetName val="ETC TB Data"/>
      <sheetName val="USD Cashflow Report"/>
      <sheetName val="Debtors Raw Data"/>
      <sheetName val="CF Raw Data"/>
      <sheetName val="Option Raw Data"/>
      <sheetName val="FY10 Budget"/>
      <sheetName val="Per cow"/>
      <sheetName val="Per kg milk"/>
      <sheetName val="Roger Area"/>
      <sheetName val="Budget-feed"/>
      <sheetName val="Total Op"/>
      <sheetName val="Op-Cows"/>
      <sheetName val="Op-Heifers"/>
      <sheetName val="Op-Calves"/>
      <sheetName val="Alloc"/>
      <sheetName val="Act Re"/>
      <sheetName val="Financial Assessment金融分析"/>
      <sheetName val="TanshanMilkPrice"/>
      <sheetName val="Dep'n, R&amp;M"/>
      <sheetName val="Nutritional Requirements"/>
      <sheetName val="Feed Values"/>
      <sheetName val="GM &amp; Controller Letter"/>
      <sheetName val="Full Year Financial Summary"/>
      <sheetName val="Full Year EBIT Bridge"/>
      <sheetName val="Quarterly Financial Summary "/>
      <sheetName val=" Opportunities &amp; Risks"/>
      <sheetName val="Trade Working Capital"/>
      <sheetName val="Q1 Financial Summary "/>
      <sheetName val="Q1 EBIT Bridge"/>
      <sheetName val="Q2 Financial Summary "/>
      <sheetName val="Q2 EBIT Bridge "/>
      <sheetName val="Q3 Financial Summary "/>
      <sheetName val="Q3 EBIT Bridge "/>
      <sheetName val="Q4 Financial Summary"/>
      <sheetName val="Q4 EBIT Bridge "/>
      <sheetName val="Rev &amp; GM"/>
      <sheetName val="Secured Margin"/>
      <sheetName val="Backlog Unearned"/>
      <sheetName val="DIOH"/>
      <sheetName val="Accounts Payable"/>
      <sheetName val="Backlog Unearned(P)"/>
      <sheetName val="Backlog Unearned(M)"/>
      <sheetName val="Backlog Unearned(D)"/>
      <sheetName val="Backlog Unearned(Lastyr)"/>
      <sheetName val="Trade Wokring Capital &amp; ANOA"/>
      <sheetName val="NZ Manuf Temp"/>
      <sheetName val="Sub Category"/>
      <sheetName val="NZ Manuf Nodes"/>
      <sheetName val="May06"/>
      <sheetName val="Jan06Uploaded"/>
      <sheetName val="Jun06 Meeting"/>
      <sheetName val="Title "/>
      <sheetName val="Acc Dep"/>
      <sheetName val="Asset Clearing"/>
      <sheetName val="WIP GL"/>
      <sheetName val="Volumes"/>
      <sheetName val="Gross Margins"/>
      <sheetName val="FinancialStatementsNZD"/>
      <sheetName val="ValuationUSD"/>
      <sheetName val="ValuationNZD"/>
      <sheetName val="USD ,000"/>
      <sheetName val="P&amp;L revised fcst"/>
      <sheetName val="NZ milk P&amp;L excl Mex"/>
      <sheetName val="Snapshot"/>
      <sheetName val="Yangwang"/>
      <sheetName val="Jan08Act"/>
      <sheetName val="Contract-Kingpeng"/>
      <sheetName val="Feb08Inv"/>
      <sheetName val="OSFapiao"/>
      <sheetName val="CALCULATOR"/>
      <sheetName val="Advis Debet"/>
      <sheetName val="Adv.Dbt.BG.Terbit"/>
      <sheetName val="Advis Kredit"/>
      <sheetName val="Adv.Dbt.BG.Terbit (2)"/>
      <sheetName val="Advis Kredit "/>
      <sheetName val="Advis Kredit  (3)"/>
      <sheetName val="Advis Kredit  (2)"/>
      <sheetName val="Nota Intern"/>
      <sheetName val="Nota Intern (2)"/>
      <sheetName val="Nota Intern (3)"/>
      <sheetName val="Nota Intern (4)"/>
      <sheetName val="Advis Kredit B"/>
      <sheetName val="Advis Kredit (2)"/>
      <sheetName val="KonfDebt"/>
      <sheetName val="Konf.Kredit"/>
      <sheetName val="GB-Terbit-Set-Jam"/>
      <sheetName val="Buku-Tambahan"/>
      <sheetName val="Anuitet Mr. Arfani"/>
      <sheetName val="Konfdb"/>
      <sheetName val="Advis Debet (2)"/>
      <sheetName val="Data BG&amp;BGVA Utk. LBU"/>
      <sheetName val="Anuitet Angsuran"/>
      <sheetName val="Anuitet Maks. Kredit"/>
      <sheetName val="TB PT.MOELADI"/>
      <sheetName val="PT. Sparindo Utama"/>
      <sheetName val="Bng. PT. ABB"/>
      <sheetName val="Bng. PT. SOT"/>
      <sheetName val="Bng. PT. Panca Meta"/>
      <sheetName val="Bng. PT. Smart Corp."/>
      <sheetName val="Bng. PT. Smart Corp. (2)"/>
      <sheetName val="Bng. PT. Unitra Adhijaya"/>
      <sheetName val="Bng. PT. Ramacraft"/>
      <sheetName val="Bng. PT. Baramulti SS"/>
      <sheetName val="Bng. Primkopti"/>
      <sheetName val="Bng. PT. Kertas K A "/>
      <sheetName val="KUK-KPR"/>
      <sheetName val="Bng. Staco 3 Berlian"/>
      <sheetName val="HUB BDN THAMRIN"/>
      <sheetName val="Forward Currency Contract"/>
      <sheetName val="Capital Commitments"/>
      <sheetName val="sewa rekap"/>
      <sheetName val="Operating lease Commitments"/>
      <sheetName val="Credit Risk"/>
      <sheetName val="Bank loans"/>
      <sheetName val="Others-net (Lain-lain Bersih)"/>
      <sheetName val="Other AR (Piutang lain-lain)"/>
      <sheetName val="Prep exp (Biaya dibayar dimuka)"/>
      <sheetName val="Int Asset (Aset tidak berwujud)"/>
      <sheetName val="Int Asset JCINDIA"/>
      <sheetName val="Other assets (Aset lain-lain)"/>
      <sheetName val="WP OTHER ASSETS (2)"/>
      <sheetName val="Income Tax"/>
      <sheetName val="Income Tax frm auditor"/>
      <sheetName val="diff in tax acc"/>
      <sheetName val="MI (Hak Minoritas)"/>
      <sheetName val="Diff In Value"/>
      <sheetName val="Credit Risk (2)"/>
      <sheetName val="Currency risk "/>
      <sheetName val="Rental Expense"/>
      <sheetName val="Derivative FI"/>
      <sheetName val="WP OTHER ASSETS"/>
      <sheetName val="Long term land rental India"/>
      <sheetName val="PPE MBAI"/>
      <sheetName val="PPE SA"/>
      <sheetName val="Assumption "/>
      <sheetName val="Assumption-Local"/>
      <sheetName val="Assumption-Impor"/>
      <sheetName val="Beg Inv. Cattle "/>
      <sheetName val="Revenue-Local"/>
      <sheetName val="Revenue-Impor"/>
      <sheetName val="COGS-Local"/>
      <sheetName val="COGS-impor"/>
      <sheetName val="P&amp;L BSheet CFlow"/>
      <sheetName val="Average Feed Cost"/>
      <sheetName val="Import"/>
      <sheetName val="Lokal"/>
      <sheetName val="Chart data"/>
      <sheetName val="descr"/>
      <sheetName val="Bal Sheet"/>
      <sheetName val="Notes to Accounts"/>
      <sheetName val="P&amp;L Schedule"/>
      <sheetName val="天津"/>
      <sheetName val="广州"/>
      <sheetName val="杭州"/>
      <sheetName val="杭州调"/>
      <sheetName val="重庆"/>
      <sheetName val="武汉"/>
      <sheetName val="沈阳"/>
      <sheetName val="上海"/>
      <sheetName val="西安"/>
      <sheetName val="6月"/>
      <sheetName val="6月 (2)"/>
      <sheetName val="___"/>
      <sheetName val="__"/>
      <sheetName val="Bank movement 01"/>
      <sheetName val="D5"/>
      <sheetName val="E85"/>
      <sheetName val="E85-1"/>
      <sheetName val="E85-2"/>
      <sheetName val="E90"/>
      <sheetName val="E120"/>
      <sheetName val="E140-1"/>
      <sheetName val="E140-2"/>
      <sheetName val="Late client adj"/>
      <sheetName val="D2-1"/>
      <sheetName val="D5-PL"/>
      <sheetName val="D5-BS"/>
      <sheetName val="E15-3"/>
      <sheetName val="E35-1"/>
      <sheetName val="E35-2 "/>
      <sheetName val="E35-2-1"/>
      <sheetName val="E35-4"/>
      <sheetName val="E35-4a"/>
      <sheetName val="E35-5"/>
      <sheetName val="E45-1"/>
      <sheetName val="E45-1-1"/>
      <sheetName val="E45-2"/>
      <sheetName val="E45-3"/>
      <sheetName val="E55 "/>
      <sheetName val="E70"/>
      <sheetName val="E70-1"/>
      <sheetName val="E85-1-1a"/>
      <sheetName val="E85-1-1"/>
      <sheetName val="E85-3"/>
      <sheetName val="E85-3-1"/>
      <sheetName val="E85-7"/>
      <sheetName val="E90-1"/>
      <sheetName val="E90-2"/>
      <sheetName val="E100-1"/>
      <sheetName val="E100-2"/>
      <sheetName val="E100-3"/>
      <sheetName val="E105 "/>
      <sheetName val="E115"/>
      <sheetName val="E130"/>
      <sheetName val="E130-1"/>
      <sheetName val="E130-1-1"/>
      <sheetName val="E130-1-2"/>
      <sheetName val="E130-1-3"/>
      <sheetName val="E130-4"/>
      <sheetName val="E130-4-1"/>
      <sheetName val="E140"/>
      <sheetName val="E140-3"/>
      <sheetName val="E140-200"/>
      <sheetName val="E140-201"/>
      <sheetName val="E150"/>
      <sheetName val="E150-1"/>
      <sheetName val="E150-1a"/>
      <sheetName val="E150-2"/>
      <sheetName val="E150-2a"/>
      <sheetName val="E150-3"/>
      <sheetName val="E150-4"/>
      <sheetName val="E150-5"/>
      <sheetName val="E150-6"/>
      <sheetName val="E150-7"/>
      <sheetName val="E150-100"/>
      <sheetName val="E150-101"/>
      <sheetName val="A1 400"/>
      <sheetName val="A3 300"/>
      <sheetName val="A3 400"/>
      <sheetName val="A5 110-01"/>
      <sheetName val="A9"/>
      <sheetName val="xxETB"/>
      <sheetName val="xxA5 110"/>
      <sheetName val="xxA5 310"/>
      <sheetName val="xxA5"/>
      <sheetName val="xxA8"/>
      <sheetName val="D5-P&amp;L"/>
      <sheetName val="Z1"/>
      <sheetName val="E55"/>
      <sheetName val="E70_1"/>
      <sheetName val="E90_1"/>
      <sheetName val="E90_2"/>
      <sheetName val="E105"/>
      <sheetName val="E105_1"/>
      <sheetName val="应收帐款2"/>
      <sheetName val="帐龄分析30"/>
      <sheetName val="帐龄分析60"/>
      <sheetName val="帐龄分析90"/>
      <sheetName val="帐龄分析&gt;90"/>
      <sheetName val="Z-1"/>
      <sheetName val="8.3-1"/>
      <sheetName val="Z-2 "/>
      <sheetName val="8.3-2"/>
      <sheetName val="应付账款"/>
      <sheetName val="其他"/>
      <sheetName val="备注"/>
      <sheetName val="Note 16"/>
      <sheetName val="LJE"/>
      <sheetName val="reconciled TB"/>
      <sheetName val="BS SUMMARY"/>
      <sheetName val="summary sheet-finance lease,HP"/>
      <sheetName val="audit programe-finance lease,HP"/>
      <sheetName val="finance lease,HP"/>
      <sheetName val="finance lease,HP pg2"/>
      <sheetName val="Schedule 9"/>
      <sheetName val="Lead schedules recap"/>
      <sheetName val="Notes to analytical review"/>
      <sheetName val="FS and Ratio Analysis"/>
      <sheetName val="CF worksheet 07"/>
      <sheetName val="CF 07"/>
      <sheetName val="Rev&amp;COGS"/>
      <sheetName val="Administrative exp"/>
      <sheetName val="Other op exp"/>
      <sheetName val="Selling exp"/>
      <sheetName val="Finance cost"/>
      <sheetName val="Stat Income"/>
      <sheetName val="HP CA"/>
      <sheetName val="Disposal FA"/>
      <sheetName val="Muka 1"/>
      <sheetName val="Muka 2"/>
      <sheetName val="Muka 3"/>
      <sheetName val="Muka 4"/>
      <sheetName val="Muka 5"/>
      <sheetName val="Muka 6"/>
      <sheetName val="Muka 7"/>
      <sheetName val="Muka 8"/>
      <sheetName val="Muka 9"/>
      <sheetName val="Muka 10"/>
      <sheetName val="Slip "/>
      <sheetName val="ListBox"/>
      <sheetName val="Kod Negara "/>
      <sheetName val="Perniagaan"/>
      <sheetName val="Tuntutan"/>
      <sheetName val="Payment"/>
      <sheetName val="S108"/>
      <sheetName val="R 1"/>
      <sheetName val="R 2"/>
      <sheetName val="R 3"/>
      <sheetName val="PC1"/>
      <sheetName val="Rent1"/>
      <sheetName val="Rent2"/>
      <sheetName val="Dir1"/>
      <sheetName val="Dir2"/>
      <sheetName val="SHR1"/>
      <sheetName val="SHR2"/>
      <sheetName val="HK-F1"/>
      <sheetName val="HK-O"/>
      <sheetName val="HK-P"/>
      <sheetName val="HK-PC1"/>
      <sheetName val="LA1"/>
      <sheetName val="Pekerja"/>
      <sheetName val="2D BarCode"/>
      <sheetName val="Kod Negara"/>
      <sheetName val="Ci"/>
      <sheetName val="C6.3"/>
      <sheetName val="C6.4"/>
      <sheetName val="Ei"/>
      <sheetName val="Jop01"/>
      <sheetName val="Jop02"/>
      <sheetName val="Lop01"/>
      <sheetName val="Lop02"/>
      <sheetName val="Rop01"/>
      <sheetName val="S3"/>
      <sheetName val="S4"/>
      <sheetName val="PAF04"/>
      <sheetName val="summary sheet-trade payables"/>
      <sheetName val="audit programe-trade payables"/>
      <sheetName val="summary of trade payables' circ"/>
      <sheetName val="trade receivable circularisatio"/>
      <sheetName val="trade payables"/>
      <sheetName val="sample selection planning-balan"/>
      <sheetName val="Payable-omission test"/>
      <sheetName val="trade creditor circularisation"/>
      <sheetName val="Final note"/>
      <sheetName val="Final note 1"/>
      <sheetName val="Final note 2"/>
      <sheetName val="III-1"/>
      <sheetName val="III-2"/>
      <sheetName val="III-3"/>
      <sheetName val="III-4"/>
      <sheetName val="VII1"/>
      <sheetName val="VII5"/>
      <sheetName val="G1-1"/>
      <sheetName val="G1-2"/>
      <sheetName val="J2-1"/>
      <sheetName val="J3-1"/>
      <sheetName val="J5"/>
      <sheetName val="N5-1"/>
      <sheetName val="N104-1"/>
      <sheetName val="P3-1"/>
      <sheetName val="X1.3"/>
      <sheetName val="X1.4"/>
      <sheetName val="X2.1"/>
      <sheetName val="X2.2"/>
      <sheetName val="X2.3"/>
      <sheetName val="X2.4"/>
      <sheetName val="ss.1"/>
      <sheetName val="ss.2"/>
      <sheetName val="ss.3"/>
      <sheetName val="ss.4"/>
      <sheetName val="G2.1"/>
      <sheetName val="O1.1"/>
      <sheetName val="sumfl"/>
      <sheetName val="defer int"/>
      <sheetName val="RP758"/>
      <sheetName val="960325B"/>
      <sheetName val="960418A"/>
      <sheetName val="hpfr0033"/>
      <sheetName val="HPFR0038"/>
      <sheetName val="HPFR000040"/>
      <sheetName val="camry-SCU9563L"/>
      <sheetName val="camry-SCV2134H"/>
      <sheetName val="merc-SCV2380M"/>
      <sheetName val="camry-SCV8164G"/>
      <sheetName val="camry-SCX7093Z"/>
      <sheetName val="camry-SCX9164P"/>
      <sheetName val="merc-SCY9198L"/>
      <sheetName val="camry-SDA9981G"/>
      <sheetName val="camry-SDB4823H"/>
      <sheetName val="ALU and EC"/>
      <sheetName val="Topsheet"/>
      <sheetName val="ROSM"/>
      <sheetName val="Impact"/>
      <sheetName val="Type controls"/>
      <sheetName val="Processes"/>
      <sheetName val="Subproc"/>
      <sheetName val="BC"/>
      <sheetName val="Audit obj"/>
      <sheetName val="FS Captions"/>
      <sheetName val="Inter - BS"/>
      <sheetName val="Inter -PL"/>
      <sheetName val="DWT Group BS"/>
      <sheetName val="DWT Group PL"/>
      <sheetName val="Malaysia Group BS"/>
      <sheetName val="Malaysia Group PL"/>
      <sheetName val="DNV Group BS"/>
      <sheetName val="DNV Group PL2"/>
      <sheetName val="Consol Journal DWT BS"/>
      <sheetName val="Consol Journals DNV"/>
      <sheetName val="Late Adjustment"/>
      <sheetName val="WS(1)-(2j)"/>
      <sheetName val="WS(3a)- (5d)"/>
      <sheetName val="Projects"/>
      <sheetName val="Co SUMM"/>
      <sheetName val="Co Summ2"/>
      <sheetName val="Cost of sale"/>
      <sheetName val="Selling &amp; Dist"/>
      <sheetName val="SUMM PL"/>
      <sheetName val="SUMM BS"/>
      <sheetName val="CF Work"/>
      <sheetName val="SEGP"/>
      <sheetName val="SEGL"/>
      <sheetName val="Bank Facilities"/>
      <sheetName val="ACC Liab"/>
      <sheetName val="CWIP"/>
      <sheetName val="DWT Consol BS"/>
      <sheetName val="DWT Cons Jnls04"/>
      <sheetName val="DWT Consol PL"/>
      <sheetName val="DEPL Group BS"/>
      <sheetName val="DEPL Cos Jnls04"/>
      <sheetName val="DEPL Group PL"/>
      <sheetName val="DNV Cons Jnls04"/>
      <sheetName val="DNV Group PL"/>
      <sheetName val="M'sia Cons Jnls04"/>
      <sheetName val="PV Vacuum BS"/>
      <sheetName val="PV Consol Jnl04"/>
      <sheetName val="PV Vacuum PL"/>
      <sheetName val="Interco-PL"/>
      <sheetName val="Late Adjustments"/>
      <sheetName val="Interco-BS"/>
      <sheetName val="DWT Cons Jnls03"/>
      <sheetName val="DWT Cons Jnls02"/>
      <sheetName val="DEPL Cos Jnls03"/>
      <sheetName val="DEPL Cos Jnls02"/>
      <sheetName val="DNV Cons Jnls03"/>
      <sheetName val="DNV Con Jnls02"/>
      <sheetName val="M'sia Cons Jnls03"/>
      <sheetName val="M'sia Cons Jnl02"/>
      <sheetName val="PV Consol Jnls1"/>
      <sheetName val="Reclassified(PC)"/>
      <sheetName val="Con_CF"/>
      <sheetName val="CF working"/>
      <sheetName val="DWT BS"/>
      <sheetName val="DWT PL"/>
      <sheetName val="DEPL BS"/>
      <sheetName val="DEPL PL"/>
      <sheetName val="DNV Gr BS"/>
      <sheetName val="DNV Gr PL"/>
      <sheetName val="Tw Gr BS"/>
      <sheetName val="TW Gr PL"/>
      <sheetName val="DWT&amp;DEPL Jnls04"/>
      <sheetName val="DNV Jnls04"/>
      <sheetName val="Msia Gr BS"/>
      <sheetName val="Msia Gr PL"/>
      <sheetName val="PV Vac BS"/>
      <sheetName val="PV Vac PL"/>
      <sheetName val="DET Cons Jnl04"/>
      <sheetName val="Sgt activ"/>
      <sheetName val="SEGL(pc)"/>
      <sheetName val="WIP (Group04)"/>
      <sheetName val="Validations"/>
      <sheetName val="Hyp"/>
      <sheetName val="Inco"/>
      <sheetName val="Half Yearly"/>
      <sheetName val="Yearly"/>
      <sheetName val="SuppData"/>
      <sheetName val="Tax - Aust &amp; US only"/>
      <sheetName val="PISE"/>
      <sheetName val="Open Bal"/>
      <sheetName val="300"/>
      <sheetName val="300.10"/>
      <sheetName val="300.11"/>
      <sheetName val="300.12"/>
      <sheetName val="300.20"/>
      <sheetName val="300.21"/>
      <sheetName val="300.24"/>
      <sheetName val="300.25"/>
      <sheetName val="300.25A"/>
      <sheetName val="300.26"/>
      <sheetName val="300.27"/>
      <sheetName val="300.28.10"/>
      <sheetName val="300.28.20"/>
      <sheetName val="300.29"/>
      <sheetName val="300.31"/>
      <sheetName val="300.34"/>
      <sheetName val="300.35"/>
      <sheetName val="300.36"/>
      <sheetName val="300.37"/>
      <sheetName val="300.41"/>
      <sheetName val="300.43"/>
      <sheetName val="300.52"/>
      <sheetName val="300.53"/>
      <sheetName val="300.61"/>
      <sheetName val="300.61A"/>
      <sheetName val="300.61.1"/>
      <sheetName val="300.62"/>
      <sheetName val="300.63"/>
      <sheetName val="300.72"/>
      <sheetName val="300.73"/>
      <sheetName val="300.81"/>
      <sheetName val="300.83"/>
      <sheetName val="300.90"/>
      <sheetName val="300.91"/>
      <sheetName val="300.92"/>
      <sheetName val="300.93"/>
      <sheetName val="300.94"/>
      <sheetName val="300.94A"/>
      <sheetName val="300.94.10"/>
      <sheetName val="300.94.20"/>
      <sheetName val="300.95"/>
      <sheetName val="300.95A"/>
      <sheetName val="300.96.10A"/>
      <sheetName val="300.96.10"/>
      <sheetName val="300.101"/>
      <sheetName val="300.102"/>
      <sheetName val="300.103"/>
      <sheetName val="300.103.10"/>
      <sheetName val="300.104"/>
      <sheetName val="300.106"/>
      <sheetName val="300.106.10"/>
      <sheetName val="300.107"/>
      <sheetName val="310"/>
      <sheetName val="310.10"/>
      <sheetName val="310.20"/>
      <sheetName val="310.21"/>
      <sheetName val="310.22"/>
      <sheetName val="310.30"/>
      <sheetName val="310.41"/>
      <sheetName val="310.50"/>
      <sheetName val="430.20"/>
      <sheetName val="430.20.1"/>
      <sheetName val="430.20.2"/>
      <sheetName val="430.20.3"/>
      <sheetName val="430.21.10"/>
      <sheetName val="430.22"/>
      <sheetName val="430.40"/>
      <sheetName val="430.50"/>
      <sheetName val="430.51"/>
      <sheetName val="430.61"/>
      <sheetName val="430.62"/>
      <sheetName val="430.63"/>
      <sheetName val="430.90.1"/>
      <sheetName val="430"/>
      <sheetName val="430.10"/>
      <sheetName val="230.20"/>
      <sheetName val="240"/>
      <sheetName val="200.40.71"/>
      <sheetName val="250"/>
      <sheetName val="300.51"/>
      <sheetName val="300.51.1"/>
      <sheetName val="300.61.1.1"/>
      <sheetName val="300.62 "/>
      <sheetName val="300.63 "/>
      <sheetName val="300.71"/>
      <sheetName val="300.71.1"/>
      <sheetName val="300.70.1.1"/>
      <sheetName val="300.93.1"/>
      <sheetName val="300.94.2"/>
      <sheetName val="300.101.10"/>
      <sheetName val="400.10"/>
      <sheetName val="400.20"/>
      <sheetName val="400.30"/>
      <sheetName val="400.40"/>
      <sheetName val="400.50"/>
      <sheetName val="410.10"/>
      <sheetName val="410.20"/>
      <sheetName val="410.21"/>
      <sheetName val="410.30"/>
      <sheetName val="410.40"/>
      <sheetName val="410.41"/>
      <sheetName val="410.42"/>
      <sheetName val="420"/>
      <sheetName val="420.10"/>
      <sheetName val="420.20"/>
      <sheetName val="420.21"/>
      <sheetName val="420.22"/>
      <sheetName val="420.30"/>
      <sheetName val="420.31"/>
      <sheetName val="430.21"/>
      <sheetName val="430.30"/>
      <sheetName val="430.60"/>
      <sheetName val="440"/>
      <sheetName val="440.10"/>
      <sheetName val="440.20"/>
      <sheetName val="440.30"/>
      <sheetName val="450"/>
      <sheetName val="450.10"/>
      <sheetName val="450.20"/>
      <sheetName val="450.30"/>
      <sheetName val="450.40"/>
      <sheetName val="450.50"/>
      <sheetName val="460"/>
      <sheetName val="460.10"/>
      <sheetName val="460.20"/>
      <sheetName val="470"/>
      <sheetName val="470.10"/>
      <sheetName val="470.20"/>
      <sheetName val="470.20 pg2"/>
      <sheetName val="470.30"/>
      <sheetName val="470.40"/>
      <sheetName val="470.50"/>
      <sheetName val="470.60"/>
      <sheetName val="470.70"/>
      <sheetName val="470.80"/>
      <sheetName val="480"/>
      <sheetName val="480.10"/>
      <sheetName val="480.20"/>
      <sheetName val="500"/>
      <sheetName val="500.10"/>
      <sheetName val="500.20"/>
      <sheetName val="500.20.1"/>
      <sheetName val="500.20.10"/>
      <sheetName val="500.21"/>
      <sheetName val="500.22"/>
      <sheetName val="500.30"/>
      <sheetName val="500.31"/>
      <sheetName val="500.40"/>
      <sheetName val="500.41"/>
      <sheetName val="500.41.1"/>
      <sheetName val="500.42"/>
      <sheetName val="500.50"/>
      <sheetName val="500.51"/>
      <sheetName val="500.60"/>
      <sheetName val="510"/>
      <sheetName val="510.10"/>
      <sheetName val="510.20"/>
      <sheetName val="510.21"/>
      <sheetName val="510.30"/>
      <sheetName val="510.31"/>
      <sheetName val="510.40.1"/>
      <sheetName val="510.40.2"/>
      <sheetName val="510.40.3"/>
      <sheetName val="510.50"/>
      <sheetName val="520"/>
      <sheetName val="520.10"/>
      <sheetName val="520.20"/>
      <sheetName val="520.30"/>
      <sheetName val="520.31"/>
      <sheetName val="520.40"/>
      <sheetName val="520.40(outdated)"/>
      <sheetName val="520.41"/>
      <sheetName val="530"/>
      <sheetName val="530.10"/>
      <sheetName val="530.20"/>
      <sheetName val="530.30"/>
      <sheetName val="530.31"/>
      <sheetName val="530.40"/>
      <sheetName val="530.40 (outdated)"/>
      <sheetName val="540"/>
      <sheetName val="540.10"/>
      <sheetName val="540.20"/>
      <sheetName val="540.30"/>
      <sheetName val="540.30pg2"/>
      <sheetName val="540.31"/>
      <sheetName val="540.40"/>
      <sheetName val="600"/>
      <sheetName val="600.10"/>
      <sheetName val="600.20"/>
      <sheetName val="600.30"/>
      <sheetName val="600.40"/>
      <sheetName val="600.50"/>
      <sheetName val="600.60"/>
      <sheetName val="600.70"/>
      <sheetName val="700.20"/>
      <sheetName val="700.40.2"/>
      <sheetName val="700.50"/>
      <sheetName val="700.51"/>
      <sheetName val="700.60.10"/>
      <sheetName val="700.60.20"/>
      <sheetName val="C30"/>
      <sheetName val="C40"/>
      <sheetName val="C40.10"/>
      <sheetName val="C40.20"/>
      <sheetName val="C40.30"/>
      <sheetName val="C40.40"/>
      <sheetName val="C50"/>
      <sheetName val="500.21A"/>
      <sheetName val="180"/>
      <sheetName val="210"/>
      <sheetName val="210.10"/>
      <sheetName val="210.20"/>
      <sheetName val="280"/>
      <sheetName val="280.10"/>
      <sheetName val="280.20"/>
      <sheetName val="280.30"/>
      <sheetName val="300.28"/>
      <sheetName val="11.Ci"/>
      <sheetName val="11.C1"/>
      <sheetName val="11.C1.1"/>
      <sheetName val="11.C2"/>
      <sheetName val="11.C3"/>
      <sheetName val="11.C4"/>
      <sheetName val="11.C5"/>
      <sheetName val="11.C5.1"/>
      <sheetName val="11.C5.1op"/>
      <sheetName val="11.C6"/>
      <sheetName val="11.C6.1"/>
      <sheetName val="11.C6.2"/>
      <sheetName val="11.C6.3"/>
      <sheetName val="11.C6.4"/>
      <sheetName val="11.C7"/>
      <sheetName val="11.C8"/>
      <sheetName val="11.C9.1"/>
      <sheetName val="11.C9.2"/>
      <sheetName val="11.C9.3"/>
      <sheetName val="11.C9.4"/>
      <sheetName val="11.C9.5"/>
      <sheetName val="11.Cop01"/>
      <sheetName val="11.Cop02"/>
      <sheetName val="11.Cop03"/>
      <sheetName val="11.Cop04"/>
      <sheetName val="11.Cop05"/>
      <sheetName val="11.Cop06"/>
      <sheetName val="11.Cop07"/>
      <sheetName val="11.Cop08"/>
      <sheetName val="Sampling PPE"/>
      <sheetName val="Sampling Inventories"/>
      <sheetName val="Sampling Receivables"/>
      <sheetName val="Samples size_receivables"/>
      <sheetName val="Sampling Payables"/>
      <sheetName val="Samples size_payables"/>
      <sheetName val="Sampling P&amp;L_revenue"/>
      <sheetName val="Sampling P&amp;L_purchase"/>
      <sheetName val="Sampling P&amp;L_opex"/>
      <sheetName val="Samples size_opex"/>
      <sheetName val="Sampling P&amp;L_payroll"/>
      <sheetName val="Samples size_payroll"/>
      <sheetName val="Profit and Loss 2007"/>
      <sheetName val="300.21 &gt;1 category revenue"/>
      <sheetName val="310.40"/>
      <sheetName val="450.20A"/>
      <sheetName val="450.60"/>
      <sheetName val="450.70"/>
      <sheetName val="470.21"/>
      <sheetName val="470.41"/>
      <sheetName val="470.41.10"/>
      <sheetName val="470.61"/>
      <sheetName val="470.90"/>
      <sheetName val="470.91"/>
      <sheetName val="470.91.10"/>
      <sheetName val="470.91A"/>
      <sheetName val="490.10"/>
      <sheetName val="220.10"/>
      <sheetName val="240.20"/>
      <sheetName val="600.20A"/>
      <sheetName val="300.PL Summary"/>
      <sheetName val="300.PL Audit Prog"/>
      <sheetName val="300.TOD-revenue"/>
      <sheetName val="300.TOD - Rev"/>
      <sheetName val="300.DO Sequ test"/>
      <sheetName val="300.TOD Pur"/>
      <sheetName val="300.Cut off Rev"/>
      <sheetName val="300.Cut off Pur"/>
      <sheetName val="300.TOD Exp"/>
      <sheetName val="300.TOD payroll"/>
      <sheetName val="payroll completeness testing"/>
      <sheetName val="300.Reb-Interest"/>
      <sheetName val="400. C&amp;B summary"/>
      <sheetName val="400. Audit Prog"/>
      <sheetName val="400.FD"/>
      <sheetName val="400. Circula"/>
      <sheetName val="410.AR Summary"/>
      <sheetName val="410.AR Audit Prog"/>
      <sheetName val="410.AR Circul"/>
      <sheetName val="410.AR-Recoverability"/>
      <sheetName val="420. OA Summary"/>
      <sheetName val="420. Audit Prog"/>
      <sheetName val="430.Inv Summary"/>
      <sheetName val="430. Audit Prog"/>
      <sheetName val="430. Inv Valuation"/>
      <sheetName val="440.Cons Contract"/>
      <sheetName val="440. Audit Prog"/>
      <sheetName val="440.WIP_Tailored AP"/>
      <sheetName val="440.WIP _disclosure"/>
      <sheetName val="450.Inv in Subsi"/>
      <sheetName val="450.Aud Prog"/>
      <sheetName val="470.PPE"/>
      <sheetName val="470.Audit Prog"/>
      <sheetName val="470. FA Existence"/>
      <sheetName val="470. FA Additional"/>
      <sheetName val="470. FA Disposal"/>
      <sheetName val="470.FA Capitl Commit"/>
      <sheetName val="500.AP Summary"/>
      <sheetName val="500. Audit Prog"/>
      <sheetName val="500. Circular"/>
      <sheetName val="500. Ommission"/>
      <sheetName val="510.OP Summary"/>
      <sheetName val="510.OP Audit Prog"/>
      <sheetName val="540.Tax"/>
      <sheetName val="540.Audit Prog"/>
      <sheetName val="600.Equity Summary"/>
      <sheetName val="600.Audit Prog"/>
      <sheetName val="SumPPE"/>
      <sheetName val="Sampling selection"/>
      <sheetName val="PPE-movements pg1"/>
      <sheetName val="FA_demoWP"/>
      <sheetName val="FA_WP"/>
      <sheetName val="PPE-sighting"/>
      <sheetName val="sighted"/>
      <sheetName val="FA_other test"/>
      <sheetName val="sighted (2)"/>
      <sheetName val="FA-Cap"/>
      <sheetName val="FA-disposal"/>
      <sheetName val="policy"/>
      <sheetName val="220.48"/>
      <sheetName val="220.49.10"/>
      <sheetName val="220.49.11"/>
      <sheetName val="220.49.12"/>
      <sheetName val="Completeness Test"/>
      <sheetName val="Sales - finals"/>
      <sheetName val="Paragon Sales"/>
      <sheetName val="Isetan Sales"/>
      <sheetName val="Takashimaya Sales"/>
      <sheetName val="Capital Sales"/>
      <sheetName val="Other sales"/>
      <sheetName val="Discount Testing - Paragon"/>
      <sheetName val="Discount Testing - TAKA"/>
      <sheetName val="Discount Testing - NAC"/>
      <sheetName val="Discount Testing - Isetan"/>
      <sheetName val="Tickmarks not in use"/>
      <sheetName val="Completeness"/>
      <sheetName val="TODs"/>
      <sheetName val="PP&amp;E-movement in the period PG2"/>
      <sheetName val="TB 2007"/>
      <sheetName val="OJE"/>
      <sheetName val="RJEs"/>
      <sheetName val="480.10+"/>
      <sheetName val="230.10"/>
      <sheetName val="300.20+"/>
      <sheetName val="300.33++"/>
      <sheetName val="300.30+"/>
      <sheetName val="430.15"/>
      <sheetName val="470.15 Roll"/>
      <sheetName val="600.20+"/>
      <sheetName val="TAX001"/>
      <sheetName val="430.20.1 FY09"/>
      <sheetName val="430.50.1"/>
      <sheetName val="430.50.1.1"/>
      <sheetName val="430.50.1.2"/>
      <sheetName val="430.50.1.3"/>
      <sheetName val="430.50.1.4"/>
      <sheetName val="430.50.2"/>
      <sheetName val="430.81"/>
      <sheetName val="revenue_test"/>
      <sheetName val="40.6"/>
      <sheetName val="personnel cost"/>
      <sheetName val="expense summary"/>
      <sheetName val="40.1_PPE"/>
      <sheetName val="40.6a_rates"/>
      <sheetName val="売掛金明細"/>
      <sheetName val="CPF smapling"/>
      <sheetName val="300.25 contract"/>
      <sheetName val="sumamry sheet-other payables"/>
      <sheetName val="audit program-other payables"/>
      <sheetName val="other payables"/>
      <sheetName val="Accrual listing"/>
      <sheetName val="sample selection plan-balance s"/>
      <sheetName val="Unit Cost"/>
      <sheetName val="Aging Jan'15"/>
      <sheetName val="Piutang Karyawan"/>
      <sheetName val="rptReceivableAgingMMR_perAc"/>
      <sheetName val="Sales 2014"/>
      <sheetName val="Rekap COPB 2014"/>
      <sheetName val="COPB 2014"/>
      <sheetName val="Olahan"/>
      <sheetName val="Time Zone Januari"/>
      <sheetName val="COPB per Budget rate normal 65%"/>
      <sheetName val="COPB per Budget rate normal 75%"/>
      <sheetName val="COPB 2015 100%"/>
      <sheetName val="COPB 2014Budget rate normal 75%"/>
      <sheetName val="COPB per Budget rate 100%"/>
      <sheetName val="COPB per Budget rate normal"/>
      <sheetName val="COPB per Budget rate normal (2)"/>
      <sheetName val="COPB per Budget rate normal (3)"/>
      <sheetName val="SCHEDULE (3)"/>
      <sheetName val="SCHEDULE 2014"/>
      <sheetName val="DARI SALES"/>
      <sheetName val="KOMPILASI SIMULASI (2)"/>
      <sheetName val="KOMPILASI SIMULASI"/>
      <sheetName val="KOMPILASI P'WAR"/>
      <sheetName val="Simulasi News &amp; Prod Budget Rat"/>
      <sheetName val="Simulasi News &amp; Prod Sales Rate"/>
      <sheetName val="Simulasi News Bud &amp; Prod Sales"/>
      <sheetName val="KOMPILASI all Rate"/>
      <sheetName val="COPB per Budget rate Sales"/>
      <sheetName val="COPB per Budget rate Trans7"/>
      <sheetName val="SCHEDULE (2)"/>
      <sheetName val="SCHEDULE 15&quot;"/>
      <sheetName val="Listes de Sélection"/>
      <sheetName val="KF1"/>
      <sheetName val="KF2"/>
      <sheetName val="det wbs1"/>
      <sheetName val="det wbs2"/>
      <sheetName val="TB Oke Final"/>
      <sheetName val="Trial Balance Final"/>
      <sheetName val="For SRM"/>
      <sheetName val="Trial Balance 1"/>
      <sheetName val="Trial Balance 2"/>
      <sheetName val="RSS9801"/>
      <sheetName val="LTX"/>
      <sheetName val="Rinc"/>
      <sheetName val="Data_Umum"/>
      <sheetName val="Penyusutan Kendaraan"/>
      <sheetName val="sap on 2feb03"/>
      <sheetName val="jvr"/>
      <sheetName val="FRN"/>
      <sheetName val="Act"/>
      <sheetName val="2505.aud"/>
      <sheetName val="PPh 21 2009 (OK)"/>
      <sheetName val="O1-1"/>
      <sheetName val="O2 - PPh 23"/>
      <sheetName val="O3 - PPh 4(2)"/>
      <sheetName val="O5 VAT Calc 2009_SPT"/>
      <sheetName val="O6 Accrued VAT In"/>
      <sheetName val="Trial Balance Detail"/>
      <sheetName val="BDG ROKAN "/>
      <sheetName val="BDG KOTA TENGAH "/>
      <sheetName val="BDG TRIKORA "/>
      <sheetName val="BDG SENGGARANG "/>
      <sheetName val="BDG PASIR.PTH "/>
      <sheetName val="BDG Alai "/>
      <sheetName val="BDG RANGSANG BARAT"/>
      <sheetName val="BDG PANCUR"/>
      <sheetName val="BoQ pond.Genset ROKAN"/>
      <sheetName val="Hit P.Genset ROKAN"/>
      <sheetName val="BoQ pond.Genset KOTA TENGAH"/>
      <sheetName val="Hit P.Genset KOTA TENGAH"/>
      <sheetName val="BoQ pond.Genset TRIKORA"/>
      <sheetName val="Hit P.Genset TRIKORA"/>
      <sheetName val="BoQ pond.Genset SENGGARANG"/>
      <sheetName val="BoQ pond.Genset Alai"/>
      <sheetName val="Hit P.Genset Alai"/>
      <sheetName val="BoQ pond.Genset Rangsang barat"/>
      <sheetName val="Hit P.Genset Rangsang brt"/>
      <sheetName val="BoQ pond.Genset Pancur"/>
      <sheetName val="Hit P.Genset P.Pancur"/>
      <sheetName val="BoQ P.Genset PASIR.PTH"/>
      <sheetName val="Hit P.Genset P.Putih"/>
      <sheetName val="ANALISA 011205 "/>
      <sheetName val="DAFHAR MAT&amp;UPAH"/>
      <sheetName val="BDG pond.Genset  "/>
      <sheetName val="BoQ pond.Genset "/>
      <sheetName val="Hit pond.Genset"/>
      <sheetName val="PO"/>
      <sheetName val="E1.2GROUP-DIRECT"/>
      <sheetName val="Def. Tax"/>
      <sheetName val="Recon Fiscal"/>
      <sheetName val="N.D.E"/>
      <sheetName val="Interest Inc."/>
      <sheetName val="Vehicle depre."/>
      <sheetName val="Amort."/>
      <sheetName val="Real Bad Stock"/>
      <sheetName val="C2.2 IDR"/>
      <sheetName val="C2.2 USD"/>
      <sheetName val="C2.2 EURO"/>
      <sheetName val="C3 old"/>
      <sheetName val="D Lead"/>
      <sheetName val="Data 2"/>
      <sheetName val="Paramétrage"/>
      <sheetName val="PRSSC2"/>
      <sheetName val="Repair&amp;Maint-PRSSC2"/>
      <sheetName val="4.2 Productivity-PRSSC2"/>
      <sheetName val="Man-Power"/>
      <sheetName val="organize"/>
      <sheetName val="B9A-TOTAL"/>
      <sheetName val="B9B-MC"/>
      <sheetName val="B9B-HM"/>
      <sheetName val="B9B-Sack"/>
      <sheetName val="CIP_USD"/>
      <sheetName val="total GA per dept"/>
      <sheetName val="Purchases FWJ"/>
      <sheetName val="DATA01-08-2004"/>
      <sheetName val="NEGARA"/>
      <sheetName val="PROLOSS"/>
      <sheetName val="Exchange Rates"/>
      <sheetName val="PROJ CASH"/>
      <sheetName val="A.1.1"/>
      <sheetName val="A.1.2"/>
      <sheetName val="A.1.3"/>
      <sheetName val="CF Dec to March 31, 2008 "/>
      <sheetName val="PM,TE&amp;SAD"/>
      <sheetName val="GL P&amp;L March 2008 &amp; March 2007"/>
      <sheetName val="EXC-R2004"/>
      <sheetName val="NAMECODE"/>
      <sheetName val="Bank-GIRO"/>
      <sheetName val="Bank-real"/>
      <sheetName val="Bank-1"/>
      <sheetName val="Kas-Juli"/>
      <sheetName val="kas-Agust"/>
      <sheetName val="RéaliséGlobal"/>
      <sheetName val="B. PENYUSUTAN"/>
      <sheetName val="Kegiatan per bidang jasa"/>
      <sheetName val="asumsi 2011"/>
      <sheetName val="asumsi 2012"/>
      <sheetName val="daftar nama"/>
      <sheetName val="posisi-personil"/>
      <sheetName val="Program kerja"/>
      <sheetName val="Ringkasan RAB"/>
      <sheetName val="Definisi biaya"/>
      <sheetName val="asumsi CF"/>
      <sheetName val="GPs"/>
      <sheetName val="Pengisian GPs"/>
      <sheetName val="Work Progress"/>
      <sheetName val="Final Work Progress"/>
      <sheetName val="Kurva-S Revisi "/>
      <sheetName val="Rekap Laporan"/>
      <sheetName val="Rekap Progress"/>
      <sheetName val="MPB-A"/>
      <sheetName val="MPB-B"/>
      <sheetName val="MPB-C"/>
      <sheetName val="Vibrating Screen "/>
      <sheetName val="Kantor Pabrik"/>
      <sheetName val="Workshop "/>
      <sheetName val="G. Kimia "/>
      <sheetName val="Bunch Ash Storage "/>
      <sheetName val="Loading Sheed "/>
      <sheetName val="Toilet Block"/>
      <sheetName val="T. Parkir "/>
      <sheetName val="T. Parkir M&amp;S "/>
      <sheetName val="Guard House"/>
      <sheetName val="Musholla "/>
      <sheetName val="Balai Karyawan "/>
      <sheetName val="Pos Grading "/>
      <sheetName val="R. Pompa Diesel "/>
      <sheetName val="Oil Despatch PH "/>
      <sheetName val="Pump House of WTP "/>
      <sheetName val="E. Pump House "/>
      <sheetName val="Rumah Panel WI "/>
      <sheetName val="Transfer Carriage A "/>
      <sheetName val="Transfer Carriage B "/>
      <sheetName val="L. Ramp "/>
      <sheetName val="Sterilizer"/>
      <sheetName val="Tippler A "/>
      <sheetName val="Tippler B"/>
      <sheetName val="Capstan &amp; Bollard "/>
      <sheetName val="Rel Track "/>
      <sheetName val="Cable Trench A "/>
      <sheetName val="Pondasi Panel A"/>
      <sheetName val="PAO, SCR &amp; MLR "/>
      <sheetName val="Treshing"/>
      <sheetName val="Pressing"/>
      <sheetName val="Kernel Recovery "/>
      <sheetName val="Depricarping "/>
      <sheetName val="Cable Trench B "/>
      <sheetName val="Pondasi Panel B"/>
      <sheetName val="Clarifikasi "/>
      <sheetName val="Power House "/>
      <sheetName val="Pondasi Boiler"/>
      <sheetName val="Boiler WTP"/>
      <sheetName val="Fat Pit "/>
      <sheetName val="Cable Trench"/>
      <sheetName val="Pondasi Panel C"/>
      <sheetName val="CPO Storage "/>
      <sheetName val="KSB "/>
      <sheetName val="Pondasi WTP "/>
      <sheetName val="Lantai"/>
      <sheetName val="Retaining Wall "/>
      <sheetName val="Incenerator"/>
      <sheetName val="Jalan"/>
      <sheetName val="Parking Area"/>
      <sheetName val="Pagar Pabrik "/>
      <sheetName val="Pagar Kolam Limbah "/>
      <sheetName val="Saluran"/>
      <sheetName val="Bak Shell"/>
      <sheetName val="Bak Exces Fibre"/>
      <sheetName val="Tanam Rumput"/>
      <sheetName val="KGA AJE Reviewed"/>
      <sheetName val="PGKB AJE - Reviewed"/>
      <sheetName val="PGRA AJE - Reviewed"/>
      <sheetName val="Kandir AJE-Reviewed"/>
      <sheetName val="KOR-TANTIEM"/>
      <sheetName val="KK-KONSOL"/>
      <sheetName val="LK-KGA"/>
      <sheetName val="LK-INDUK"/>
      <sheetName val="LK-KR"/>
      <sheetName val="LK-KANDIR"/>
      <sheetName val="LK-KONSOL"/>
      <sheetName val="LK-REJO-AGUNG"/>
      <sheetName val="LK-KREBET"/>
      <sheetName val="RATIO-KB"/>
      <sheetName val="RATIO-RA"/>
      <sheetName val="RATIO-KONS"/>
      <sheetName val="Elim-penyertaan"/>
      <sheetName val="Nilai Penyertaan"/>
      <sheetName val="BSISCF"/>
      <sheetName val="Eku-baru"/>
      <sheetName val="New Eku"/>
      <sheetName val="Data RK"/>
      <sheetName val="Daftar RK"/>
      <sheetName val="Perubah ekuitas"/>
      <sheetName val="Mutasi PSAK 06"/>
      <sheetName val="KK-Lap.keu 2004"/>
      <sheetName val="Daf ekitas In-AP06"/>
      <sheetName val="MInor 04"/>
      <sheetName val="Per Anak"/>
      <sheetName val="Eku-br rev"/>
      <sheetName val="Nrc Unaudit-audit"/>
      <sheetName val="Perban Nrc 08-07"/>
      <sheetName val="eku-sma Tw207"/>
      <sheetName val="eku perban"/>
      <sheetName val="Rkap-NRC"/>
      <sheetName val="Rincian2"/>
      <sheetName val="Ekuitas AP"/>
      <sheetName val="Perub Eku Anak"/>
      <sheetName val="Rincian Rklas"/>
      <sheetName val="Daf kend-perabot"/>
      <sheetName val="Audit-Unaudit"/>
      <sheetName val="Rekap-NRC"/>
      <sheetName val="Perban Nrc 07-06"/>
      <sheetName val="Penjl"/>
      <sheetName val="Lap.kEU"/>
      <sheetName val="JURNAL JULI 09"/>
      <sheetName val="equity-baru"/>
      <sheetName val="pplk "/>
      <sheetName val="talangan"/>
      <sheetName val="LR RE"/>
      <sheetName val="RE Nrc"/>
      <sheetName val="RE LR"/>
      <sheetName val="Daf isi RE"/>
      <sheetName val="UM memo"/>
      <sheetName val="Hutang Gula Bulog RW I"/>
      <sheetName val="Hutang Gula Bulog RW II"/>
      <sheetName val="Hutang Gula Bulog CB"/>
      <sheetName val="Equity May 2009"/>
      <sheetName val="pendapatan yad"/>
      <sheetName val="Bunga MK"/>
      <sheetName val="WKS KEBUN"/>
      <sheetName val="WKS MITRA KERINCI"/>
      <sheetName val="to notes"/>
      <sheetName val="LK 2009"/>
      <sheetName val="perhitungan bunga"/>
      <sheetName val="TAX MK INHOUSE"/>
      <sheetName val="lamp.kinerja"/>
      <sheetName val="lampiran2"/>
      <sheetName val="LK 2009 (2)"/>
      <sheetName val="JT "/>
      <sheetName val="KD"/>
      <sheetName val="PUSLIT"/>
      <sheetName val="MCT"/>
      <sheetName val="IBP"/>
      <sheetName val="APOTIK"/>
      <sheetName val="RKAP 18-10'08"/>
      <sheetName val="CF direct-olva 2008"/>
      <sheetName val="B-all"/>
      <sheetName val="30 (2)"/>
      <sheetName val="TAX 1.01 Det-PL"/>
      <sheetName val="CT"/>
      <sheetName val="OPERATING EXPENSE TO REPORT"/>
      <sheetName val="D#8_x0003_ª_x0000__x0000__x0000_Æ"/>
      <sheetName val="All1"/>
      <sheetName val="Signatures"/>
      <sheetName val="Modulo1"/>
      <sheetName val="movement&amp;add test"/>
      <sheetName val="#BusinessQuery#"/>
      <sheetName val="QUERY"/>
      <sheetName val="scm+1_sales_mdc%"/>
      <sheetName val="scm+1_pbit_net"/>
      <sheetName val="oneri scm+1"/>
      <sheetName val="scm+2_sales_mdc%"/>
      <sheetName val="scm+2_pbit_net"/>
      <sheetName val="oneri scm+2"/>
      <sheetName val="scm+3_sales_mdc%"/>
      <sheetName val="scm+3_pbit_net"/>
      <sheetName val="oneri scm+3 "/>
      <sheetName val="scf+3_sales_mdc%"/>
      <sheetName val="scf+3_pbit_net"/>
      <sheetName val="oneri scf+3"/>
      <sheetName val="C.CASFLO"/>
      <sheetName val="CIT Audit"/>
      <sheetName val="BS-aug"/>
      <sheetName val="NOI"/>
      <sheetName val="Danamon LK"/>
      <sheetName val="3000101700"/>
      <sheetName val="P-1 Acc Payroll"/>
      <sheetName val="1152000"/>
      <sheetName val="SFKLN"/>
      <sheetName val="Assump"/>
      <sheetName val="C1_NOV"/>
      <sheetName val="ShareCapital_"/>
      <sheetName val="Monthly_Data"/>
      <sheetName val="P-1_Acc_Payroll"/>
      <sheetName val="RD_I-BUT"/>
      <sheetName val="K7. CIP transfer to Assets"/>
      <sheetName val="EX RATE"/>
      <sheetName val="In_Prog"/>
      <sheetName val="C1_NOV1"/>
      <sheetName val="ShareCapital_1"/>
      <sheetName val="Danamon_LK"/>
      <sheetName val="Monthly_Data1"/>
      <sheetName val="P-1_Acc_Payroll1"/>
      <sheetName val="RD_I-BUT1"/>
      <sheetName val="E_5"/>
      <sheetName val="K7__CIP_transfer_to_Assets"/>
      <sheetName val="I_4_1_(2)"/>
      <sheetName val="0IV1000251"/>
      <sheetName val="548-552"/>
      <sheetName val="632-633"/>
      <sheetName val="766"/>
      <sheetName val="597"/>
      <sheetName val="225(Royalty&amp;Deviden)"/>
      <sheetName val="508"/>
      <sheetName val="581"/>
      <sheetName val="412"/>
      <sheetName val="815"/>
      <sheetName val="200000000"/>
      <sheetName val="300000000"/>
      <sheetName val="PDRB%"/>
      <sheetName val="PDRB"/>
      <sheetName val="Pop"/>
      <sheetName val="RT"/>
      <sheetName val="Sambar"/>
      <sheetName val="Sumsel"/>
      <sheetName val="Kepri"/>
      <sheetName val="Pos 53"/>
      <sheetName val="T I D"/>
      <sheetName val="L-R-TW"/>
      <sheetName val="NRC-TW"/>
      <sheetName val="REKAP CF"/>
      <sheetName val="RINCIAN CF"/>
      <sheetName val="BIAYA OPERASI"/>
      <sheetName val="B-KEPEGAWAIAN"/>
      <sheetName val="B-KEPEG-TW"/>
      <sheetName val="B-KEPEG-GAB"/>
      <sheetName val="B-PEMELIHARAAN"/>
      <sheetName val="TRANSMISI"/>
      <sheetName val="TRANS-TW"/>
      <sheetName val="TID-TW"/>
      <sheetName val="SARANA TU"/>
      <sheetName val="SARANA TU-TW"/>
      <sheetName val="B-ADMINISTRASI"/>
      <sheetName val="B-ADM-TW"/>
      <sheetName val="B-ADM-GAB"/>
      <sheetName val="PENDAPATAN TW"/>
      <sheetName val="TSA"/>
      <sheetName val="ski lunc"/>
      <sheetName val="ski murni"/>
      <sheetName val="tambahan"/>
      <sheetName val="Data Pns"/>
      <sheetName val="Pos72"/>
      <sheetName val="REKAP-R"/>
      <sheetName val="REKAP-NR"/>
      <sheetName val="RESUME PERBULAN"/>
      <sheetName val="RUTIN SCADA"/>
      <sheetName val="RUTIN TELKOM"/>
      <sheetName val="RUTIN FOT"/>
      <sheetName val="RUTIN BANGHAL"/>
      <sheetName val="RUTIN KENDARAAN"/>
      <sheetName val="RUTIN PERL UMUM"/>
      <sheetName val="NR SCADA"/>
      <sheetName val="NR TELKOM"/>
      <sheetName val="NR FOT"/>
      <sheetName val="NR BANGHAL"/>
      <sheetName val="NR KENDARAAN"/>
      <sheetName val="NR PERL UMUM"/>
      <sheetName val="PRK-SUTT"/>
      <sheetName val="R-SUTT-TW-I"/>
      <sheetName val="R-SUTT-TW-II"/>
      <sheetName val="R-SUTT-TW-III"/>
      <sheetName val="R-SUTT-TW-IV"/>
      <sheetName val="Tunj Posisi"/>
      <sheetName val="Tj. Kompetensi"/>
      <sheetName val="Format Lama &amp; Baru"/>
      <sheetName val="REKAP P0"/>
      <sheetName val="REKAP P1"/>
      <sheetName val="REKAP P2"/>
      <sheetName val="REKAP P3"/>
      <sheetName val="REKAP P4"/>
      <sheetName val="REKAP P5"/>
      <sheetName val="REKAP P1 P3"/>
      <sheetName val="REKAP P1 P5"/>
      <sheetName val="&lt;20.Kw sd 40.Kw"/>
      <sheetName val="&gt;40.Kw"/>
      <sheetName val="Long Scrapper"/>
      <sheetName val="Long Scrapper Rev"/>
      <sheetName val="Grinding Tyre"/>
      <sheetName val="Grinding Segment"/>
      <sheetName val="Reblading ID Fan"/>
      <sheetName val="Prot.Throat Ring"/>
      <sheetName val="Throat Ring"/>
      <sheetName val="Main Oil Gun"/>
      <sheetName val="Main Oil Gun Rev"/>
      <sheetName val="C3WP"/>
      <sheetName val="Lap Real NR"/>
      <sheetName val="Lap Real Rtn"/>
      <sheetName val="AKB-N RUTIN"/>
      <sheetName val="AKB-RUTIN"/>
      <sheetName val="Okto"/>
      <sheetName val="September 2016"/>
      <sheetName val="Agustus 2016"/>
      <sheetName val="Juli 2016"/>
      <sheetName val="Mei 2016"/>
      <sheetName val="April 2016"/>
      <sheetName val="Maret 2016"/>
      <sheetName val="Februarii 2016 (Rev M4)"/>
      <sheetName val="Februarii 2016"/>
      <sheetName val="Januari 2016"/>
      <sheetName val="Januari 2017"/>
      <sheetName val="FEBRUARI 2017"/>
      <sheetName val="MARET 2017"/>
      <sheetName val="OVERALL 2017"/>
      <sheetName val="bru"/>
      <sheetName val="Operasi JULI 2016"/>
      <sheetName val="september 2016 "/>
      <sheetName val="OKTOBER 2016"/>
      <sheetName val="NOPEMBER 2016"/>
      <sheetName val="DESEMBER 2016"/>
      <sheetName val="OVERALL 2016"/>
      <sheetName val="MATERIAL 2015"/>
      <sheetName val="JASA 15"/>
      <sheetName val="List Material&amp;Jasa"/>
      <sheetName val="SKK&amp;Pelaksana"/>
      <sheetName val="Rekap PRK dalam SKK"/>
      <sheetName val="DAF JPROC TERPUSAT"/>
      <sheetName val="DAF MAT JPROC"/>
      <sheetName val="PRK SIP2A"/>
      <sheetName val="MINTA DANA"/>
      <sheetName val="LAMP-NEGO"/>
      <sheetName val="LAMP-SPK"/>
      <sheetName val="Instalasi-Dist"/>
      <sheetName val="REKAP HARDIK"/>
      <sheetName val="Rekap Korektif KIT"/>
      <sheetName val="Rekap PUSHARLIS"/>
      <sheetName val="Rekap sarana"/>
      <sheetName val="Per Mesin"/>
      <sheetName val="Upah &amp; Bahan"/>
      <sheetName val="Rekap.Anls"/>
      <sheetName val="Curva S-Balok"/>
      <sheetName val="NM-ANL"/>
      <sheetName val="Alat Minimum"/>
      <sheetName val="Personil Inti"/>
      <sheetName val="MPU-1"/>
      <sheetName val="MPU-3"/>
      <sheetName val="mos.1"/>
      <sheetName val="mos.2"/>
      <sheetName val="stn.crus.1"/>
      <sheetName val="stn.crus.2"/>
      <sheetName val="daft.alt"/>
      <sheetName val="staf."/>
      <sheetName val="check."/>
      <sheetName val="dmpu"/>
      <sheetName val="sche.alt"/>
      <sheetName val="sche."/>
      <sheetName val="3.1.1"/>
      <sheetName val="3.2.1 &amp; 3.3"/>
      <sheetName val="4.2.2"/>
      <sheetName val="5.1.1 &amp; 5.1.2"/>
      <sheetName val="6.1.1"/>
      <sheetName val="6.3.6"/>
      <sheetName val="7.1.5 &amp; 7.3.1"/>
      <sheetName val="7.13"/>
      <sheetName val="anls.quar"/>
      <sheetName val="anls.alt"/>
      <sheetName val="agrt.ksr.hls"/>
      <sheetName val="agrt.a"/>
      <sheetName val="agrt.b"/>
      <sheetName val="agrt.c"/>
      <sheetName val="bsc.prc"/>
      <sheetName val="Anl Bkstng&amp;Bkrn"/>
      <sheetName val="Kolom K225"/>
      <sheetName val="Batu Gng"/>
      <sheetName val="Pondasi tapak"/>
      <sheetName val="Dam Air"/>
      <sheetName val="galian Tanah"/>
      <sheetName val="Urugan tanah"/>
      <sheetName val="HRG BAHAN"/>
      <sheetName val="Program"/>
      <sheetName val="NWP JALAN"/>
      <sheetName val="Rp-Indo"/>
      <sheetName val="stn.crus."/>
      <sheetName val="Aspal Semen"/>
      <sheetName val="AMKSEL"/>
      <sheetName val="KETERANGAN"/>
      <sheetName val="REKAP RPB"/>
      <sheetName val="RPBJ"/>
      <sheetName val="BA "/>
      <sheetName val="Lampiran HPS1"/>
      <sheetName val="Cover RKS"/>
      <sheetName val="Form-2 RKS"/>
      <sheetName val="1A2. RKS-Jasa"/>
      <sheetName val="Sp3"/>
      <sheetName val="sp4"/>
      <sheetName val="SP5"/>
      <sheetName val="Form-3 Undangan"/>
      <sheetName val="Form-4 Tanda terima undangan"/>
      <sheetName val=" Form-5 BAP - Aanwijzing"/>
      <sheetName val="BAEP"/>
      <sheetName val="Lampiran BA EVALUASI PENAWARAN"/>
      <sheetName val="PEMBUKTIAN"/>
      <sheetName val="Form-6 Undangan Klarifikasi"/>
      <sheetName val="Form-7 Tanda terima undangan"/>
      <sheetName val="Form-8B BA Negosiasi Harga"/>
      <sheetName val="Form-8A BA Negosiasi Harga"/>
      <sheetName val="Form-9 ND. Usulan Cln Pmnang"/>
      <sheetName val="Form-10  SK Penetapan Pemenang"/>
      <sheetName val="Form-11 Penunjukan Pemenang"/>
      <sheetName val="Cover SPK"/>
      <sheetName val="SPK10"/>
      <sheetName val="SPK0"/>
      <sheetName val="Form-20 Lamp SPK"/>
      <sheetName val="NDDIREKSI"/>
      <sheetName val="PAKTA INTEGRITAS"/>
      <sheetName val="NOTA DINAS MANAJER"/>
      <sheetName val="Cover Arsip"/>
      <sheetName val="Form-1 HPS"/>
      <sheetName val="DPT"/>
      <sheetName val="Sp (1)"/>
      <sheetName val="Sp (2)"/>
      <sheetName val="Sp (3)"/>
      <sheetName val="Sp (4)"/>
      <sheetName val="Sp (5)"/>
      <sheetName val="Sp (6)"/>
      <sheetName val="Sp (8)"/>
      <sheetName val="BA EVALUASI PENAWARAN"/>
      <sheetName val="ceklist"/>
      <sheetName val="BAEP TH"/>
      <sheetName val="PEMBKTIAN"/>
      <sheetName val="KOREKSI ARITMATIK"/>
      <sheetName val="BA KOREKSI"/>
      <sheetName val="SPK_1"/>
      <sheetName val="SPK_2"/>
      <sheetName val="SPK_3"/>
      <sheetName val="FORM DAL-HAR 001"/>
      <sheetName val="FORM REN RUTIN KIT"/>
      <sheetName val="BRUT0-1"/>
      <sheetName val="Lk200312-02-03-04"/>
      <sheetName val="Prod.Harian"/>
      <sheetName val="L-rok"/>
      <sheetName val="REKAP PROYEK RP &amp; VALAS"/>
      <sheetName val="REKAP PRIORITAS new "/>
      <sheetName val="BULANAN UIP V "/>
      <sheetName val="UPP JJB1"/>
      <sheetName val="UPP JJB2"/>
      <sheetName val="UPP JJB3"/>
      <sheetName val="UPP PJBB1"/>
      <sheetName val="UPJB"/>
      <sheetName val="REKAP PROYEK APBN &amp; LOAN"/>
      <sheetName val="SLA"/>
      <sheetName val="BQ-Arun"/>
      <sheetName val="hours"/>
      <sheetName val="Steel"/>
      <sheetName val="Relay &amp; Control"/>
      <sheetName val="Connection"/>
      <sheetName val="Exchange"/>
      <sheetName val="Earthing"/>
      <sheetName val="ggn pnylg data WM2U"/>
      <sheetName val="SortSheet"/>
      <sheetName val="JML MDU"/>
      <sheetName val="Mar 2004"/>
      <sheetName val="SBS-SBT"/>
      <sheetName val="Source1"/>
      <sheetName val="Source2"/>
      <sheetName val="o1a"/>
      <sheetName val="TABEL SFC"/>
      <sheetName val="Perintah"/>
      <sheetName val="master rab"/>
      <sheetName val="Dasar Pemadaman"/>
      <sheetName val="Lembar Kerja 01"/>
      <sheetName val="Lembar Kerja 02"/>
      <sheetName val="Lembar Kerja 03"/>
      <sheetName val="Gbr. 01"/>
      <sheetName val="Gbr. 02"/>
      <sheetName val="Gbr. 03"/>
      <sheetName val="Rekapitulasi 01"/>
      <sheetName val="Rekapitulasi 02"/>
      <sheetName val="Rekapitulasi 03"/>
      <sheetName val="Perbandingan 01,02,03"/>
      <sheetName val="master prbndingan"/>
      <sheetName val="15.L7"/>
      <sheetName val="14.L6"/>
      <sheetName val="13.L5"/>
      <sheetName val="12.L4"/>
      <sheetName val="11.L3"/>
      <sheetName val="10.L2"/>
      <sheetName val="09.L1"/>
      <sheetName val="08.ND"/>
      <sheetName val="07.KKF "/>
      <sheetName val="05.BEBAN"/>
      <sheetName val="04.KWH"/>
      <sheetName val="03.KAP"/>
      <sheetName val="02.RAB"/>
      <sheetName val="SUTM"/>
      <sheetName val="GARDU CUBICLE"/>
      <sheetName val="KOTA - 1"/>
      <sheetName val="KOTA - 2"/>
      <sheetName val="BARU - 1"/>
      <sheetName val="BARU - 2"/>
      <sheetName val="SELATAN - 1"/>
      <sheetName val="SELATAN - 2"/>
      <sheetName val="TIMUR - 1"/>
      <sheetName val="TIMUR - 2"/>
      <sheetName val="BELAWAN - 1"/>
      <sheetName val="BELAWAN - 2"/>
      <sheetName val="HELVETIA - 1"/>
      <sheetName val="HELVETIA - 2"/>
      <sheetName val="SUNGGAL - 1"/>
      <sheetName val="SUNGGAL - 2"/>
      <sheetName val="LABUHAN - 1"/>
      <sheetName val="LABUHAN - 2"/>
      <sheetName val="JOHOR - 1"/>
      <sheetName val="JOHOR - 2"/>
      <sheetName val="AREA MEDAN - 1"/>
      <sheetName val="AREA MEDAN - 2"/>
      <sheetName val="GD_SMUKI_PRKT"/>
      <sheetName val="TGL"/>
      <sheetName val="JABATAN"/>
      <sheetName val="POSISI"/>
      <sheetName val="THN-6"/>
      <sheetName val="NE SGU"/>
      <sheetName val="NE STG"/>
      <sheetName val="NE PTB"/>
      <sheetName val="NE BKR"/>
      <sheetName val="NE SKD"/>
      <sheetName val="NE PNH"/>
      <sheetName val="NE GAB"/>
      <sheetName val="13-KWH_pertrf"/>
      <sheetName val="Quantity"/>
      <sheetName val="U Anl HSP"/>
      <sheetName val="HSUB"/>
      <sheetName val="Sch Pekerja"/>
      <sheetName val="Sch Alat"/>
      <sheetName val="Sch Material"/>
      <sheetName val="Anl . Alat"/>
      <sheetName val="Struktur Organisasi"/>
      <sheetName val="Check List"/>
      <sheetName val="LPB"/>
      <sheetName val="PASCA"/>
      <sheetName val="Bangka"/>
      <sheetName val="TJP"/>
      <sheetName val="usul-KD"/>
      <sheetName val="TERBIT"/>
      <sheetName val="Gangg_PL"/>
      <sheetName val="Past LK"/>
      <sheetName val="InvRp&amp;$"/>
      <sheetName val="InvRp-$"/>
      <sheetName val="Jangkauan"/>
      <sheetName val="Biaya Departemen"/>
      <sheetName val="Prod-04"/>
      <sheetName val="By Dist-05"/>
      <sheetName val="By-Dist-06"/>
      <sheetName val="Real-By"/>
      <sheetName val="Ihtisar Biaya"/>
      <sheetName val="COGM"/>
      <sheetName val="R-L"/>
      <sheetName val="Buku"/>
      <sheetName val="Jualton"/>
      <sheetName val="JualRp"/>
      <sheetName val="Biaya2"/>
      <sheetName val="Biayabln"/>
      <sheetName val="GasBumi"/>
      <sheetName val="NilaiTambah"/>
      <sheetName val="Komper"/>
      <sheetName val="Anper"/>
      <sheetName val="BybulanstlahDis"/>
      <sheetName val="CAFL "/>
      <sheetName val="IT related"/>
      <sheetName val="L-R RKAP 2009 GAB FL (2)"/>
      <sheetName val="L-R RKAP 2009 GAB FL"/>
      <sheetName val="L-R RKAP 2009"/>
      <sheetName val="GABEXP-2009 (2)"/>
      <sheetName val="EXP-2009 PGK"/>
      <sheetName val="EXP-2009 DJB"/>
      <sheetName val="EXP-2009 TNJ"/>
      <sheetName val="EXP-2009 BTJ"/>
      <sheetName val="EXP-2009 BDO"/>
      <sheetName val="EXP-2009 PDG"/>
      <sheetName val="EXP-2009 PKU"/>
      <sheetName val="EXP-2009 MES"/>
      <sheetName val="EXP-2009 PNK"/>
      <sheetName val="EXP-2009 SMB"/>
      <sheetName val="EXP 2009 HLP"/>
      <sheetName val="EXP-2009 BSH"/>
      <sheetName val="EXP-2009 KPST"/>
      <sheetName val="GABEXP-2009"/>
      <sheetName val="GABEXP-2009 ATS NON ATS"/>
      <sheetName val="GABEXP-2009 Antara"/>
      <sheetName val="Rat audit PLB realis"/>
      <sheetName val="KAS 12 bdr"/>
      <sheetName val="KAS PGK-08"/>
      <sheetName val="KAS DJB-08"/>
      <sheetName val="KASTNJ-08"/>
      <sheetName val="KASBTJ-08"/>
      <sheetName val="KASBDO-08"/>
      <sheetName val="KASPDG-08"/>
      <sheetName val="KASPKU-08"/>
      <sheetName val="KASMES-08"/>
      <sheetName val="KASPNK-08"/>
      <sheetName val="KASSMB-08"/>
      <sheetName val="KASHLP-08"/>
      <sheetName val="KASCGK-08"/>
      <sheetName val="KASKPST-08"/>
      <sheetName val="KASGAB-08 OK"/>
      <sheetName val="KASGAB-08 Inv"/>
      <sheetName val="L-R 12 BANDARA "/>
      <sheetName val="NERACA 0812 CABANG "/>
      <sheetName val="Rat 07 12 BANDARA"/>
      <sheetName val="REKAP BNDING"/>
      <sheetName val="REKAP (9000)"/>
      <sheetName val="REKAP (9200)"/>
      <sheetName val="NERC 11"/>
      <sheetName val="INV-PGK"/>
      <sheetName val="PROD- PGK 11"/>
      <sheetName val="EXP-PGK"/>
      <sheetName val="ALAT PROD PGK-11"/>
      <sheetName val="SDM PGK 12"/>
      <sheetName val="Surat (2)"/>
      <sheetName val="LAMP I-1"/>
      <sheetName val="LAMP I-2"/>
      <sheetName val="LAMP II"/>
      <sheetName val="LAMP III"/>
      <sheetName val="LAMP IV"/>
      <sheetName val="LAMP V"/>
      <sheetName val="LAMP VI"/>
      <sheetName val="LAMP VII"/>
      <sheetName val="LAMP VIII"/>
      <sheetName val="LAMP IX"/>
      <sheetName val="LAMP X"/>
      <sheetName val="LAMP XI"/>
      <sheetName val="KODE REK"/>
      <sheetName val="KM"/>
      <sheetName val="Sales AERO"/>
      <sheetName val="Sales NON AERO"/>
      <sheetName val="BS-1"/>
      <sheetName val="BS-2"/>
      <sheetName val="CF-1"/>
      <sheetName val="PL-1"/>
      <sheetName val="PL-2"/>
      <sheetName val="CF-2"/>
      <sheetName val="jurgab"/>
      <sheetName val="RMB"/>
      <sheetName val="RMK"/>
      <sheetName val="Jml CF"/>
      <sheetName val="Kd rek Sales"/>
      <sheetName val="=&gt;ANGGARAN"/>
      <sheetName val="Kode Angg"/>
      <sheetName val="KODE ANGG KAS"/>
      <sheetName val="KONSEP LR"/>
      <sheetName val="lapkas"/>
      <sheetName val="lapekp"/>
      <sheetName val="BB kode ANGG"/>
      <sheetName val="lapnec"/>
      <sheetName val="MEMO KOREKSI"/>
      <sheetName val="jurgab ANGG"/>
      <sheetName val="kpi 1"/>
      <sheetName val="kpi 2"/>
      <sheetName val="bdtu"/>
      <sheetName val="dvtul"/>
      <sheetName val="dvtut"/>
      <sheetName val="dntubu"/>
      <sheetName val="dntupt"/>
      <sheetName val="dntutl"/>
      <sheetName val="Des I"/>
      <sheetName val="Buku Besar Tahunan"/>
      <sheetName val="RKA Prod"/>
      <sheetName val="RKA Eks"/>
      <sheetName val="Akuntansi"/>
      <sheetName val="Peng Biaya"/>
      <sheetName val="Eksploitasi"/>
      <sheetName val="Alat Produksi"/>
      <sheetName val="HARGA JALAN"/>
      <sheetName val="RAB &amp; Rekap Renov"/>
      <sheetName val="ANALISA Print"/>
      <sheetName val="Hitungan Ruang GM"/>
      <sheetName val="hitungan ADM"/>
      <sheetName val="Hitungan Kargo"/>
      <sheetName val="Analisa sat"/>
      <sheetName val="scedul"/>
      <sheetName val="Kuant dan Harga"/>
      <sheetName val="Daftar Simak"/>
      <sheetName val="BL PERSONIL"/>
      <sheetName val="Schedule Rev_2"/>
      <sheetName val="BL NON PERSONIL"/>
      <sheetName val="Fas_Personil"/>
      <sheetName val="Prlt_Kerja"/>
      <sheetName val="B Operasi"/>
      <sheetName val="L_Mob Demob"/>
      <sheetName val="L_Koord_Teknis"/>
      <sheetName val="DafProyek"/>
      <sheetName val="Bul (2)"/>
      <sheetName val="Alt (2)"/>
      <sheetName val="DafAlt"/>
      <sheetName val="DHSB"/>
      <sheetName val="COVER2"/>
      <sheetName val="TAMBAH"/>
      <sheetName val="DAF6"/>
      <sheetName val="D5-7"/>
      <sheetName val="D5-6"/>
      <sheetName val="D5-5"/>
      <sheetName val="D5-4"/>
      <sheetName val="D5-3"/>
      <sheetName val="D5-2"/>
      <sheetName val="D5-1"/>
      <sheetName val="D4-9"/>
      <sheetName val="D4-8"/>
      <sheetName val="D4-7"/>
      <sheetName val="D4-6"/>
      <sheetName val="D4-5"/>
      <sheetName val="D4-4"/>
      <sheetName val="D4-3"/>
      <sheetName val="D4-2"/>
      <sheetName val="D4-1"/>
      <sheetName val="D3-2"/>
      <sheetName val="D3-1"/>
      <sheetName val="floor"/>
      <sheetName val="wall"/>
      <sheetName val="ceiling"/>
      <sheetName val="dw"/>
      <sheetName val="rate (3)"/>
      <sheetName val="rate (2)"/>
      <sheetName val="unit rate"/>
      <sheetName val="Archchg"/>
      <sheetName val="MEPchg"/>
      <sheetName val="MESpec"/>
      <sheetName val="b1a"/>
      <sheetName val="b1b"/>
      <sheetName val="b1c"/>
      <sheetName val="bl1"/>
      <sheetName val="pa1"/>
      <sheetName val="pw1"/>
      <sheetName val="b21"/>
      <sheetName val="b22"/>
      <sheetName val="sp2"/>
      <sheetName val="pa2"/>
      <sheetName val="pw2"/>
      <sheetName val="bp2"/>
      <sheetName val="r3"/>
      <sheetName val="b3a"/>
      <sheetName val="b3b"/>
      <sheetName val="b3c"/>
      <sheetName val="b3d"/>
      <sheetName val="b3e"/>
      <sheetName val="cd3"/>
      <sheetName val="pa3"/>
      <sheetName val="pw3"/>
      <sheetName val="cf3"/>
      <sheetName val="r4"/>
      <sheetName val="b4a"/>
      <sheetName val="b4b"/>
      <sheetName val="b4c"/>
      <sheetName val="pa4"/>
      <sheetName val="pw4"/>
      <sheetName val="cf4"/>
      <sheetName val="r5"/>
      <sheetName val="b5a"/>
      <sheetName val="b5b"/>
      <sheetName val="b5c"/>
      <sheetName val="b5d"/>
      <sheetName val="pa5"/>
      <sheetName val="pw5"/>
      <sheetName val="cf5"/>
      <sheetName val="bt5"/>
      <sheetName val="fp5"/>
      <sheetName val="boh"/>
      <sheetName val="bf3"/>
      <sheetName val="bale"/>
      <sheetName val="towel"/>
      <sheetName val="atap"/>
      <sheetName val="pres-suite"/>
      <sheetName val="suite"/>
      <sheetName val="villa"/>
      <sheetName val="ALEK"/>
      <sheetName val="AMEK"/>
      <sheetName val="1-LISTRIK"/>
      <sheetName val="2-Genset"/>
      <sheetName val="T O T A L"/>
      <sheetName val="REKAPLIST"/>
      <sheetName val="REKAP LIFT"/>
      <sheetName val="LIFT"/>
      <sheetName val="REKAP IT"/>
      <sheetName val="ANDAT"/>
      <sheetName val="REKAP STR T"/>
      <sheetName val="BQ STR T"/>
      <sheetName val="ijin"/>
      <sheetName val="MOM"/>
      <sheetName val="Cond harga 9 Nov'06"/>
      <sheetName val="Cond.1"/>
      <sheetName val="Dur"/>
      <sheetName val="Bill No. 01"/>
      <sheetName val="Break DW Bill 1"/>
      <sheetName val="Cost Sum 2"/>
      <sheetName val="Cost Sum 1"/>
      <sheetName val="Rekap Angg 9 Nov"/>
      <sheetName val="Sum BoQ Intr"/>
      <sheetName val="Pemeliharaan E"/>
      <sheetName val="Bul &amp; Persiapan"/>
      <sheetName val="sched alat"/>
      <sheetName val="Sched Man Power"/>
      <sheetName val="Provisi &amp; Asuransi"/>
      <sheetName val="Review Listrik"/>
      <sheetName val="sched daya"/>
      <sheetName val="Bul dan Persiapan1"/>
      <sheetName val="Rekap Angg 12 Okt"/>
      <sheetName val="rek det 1-3"/>
      <sheetName val="Arsitektur"/>
      <sheetName val="p&amp;p"/>
      <sheetName val="BDP Scaff"/>
      <sheetName val="BDP Tinggi"/>
      <sheetName val="HdSheet"/>
      <sheetName val="Deskrip"/>
      <sheetName val="luas"/>
      <sheetName val="BQ-1A"/>
      <sheetName val="eskal"/>
      <sheetName val="Dom "/>
      <sheetName val="Cover-depan"/>
      <sheetName val="sumintr"/>
      <sheetName val="Sum BUL &amp; Alat"/>
      <sheetName val="Bul "/>
      <sheetName val="Alat PLP2 "/>
      <sheetName val="Provisi "/>
      <sheetName val="analisa-komp"/>
      <sheetName val="analisa bore"/>
      <sheetName val="pintuu"/>
      <sheetName val="BQ Struktur"/>
      <sheetName val="BQ Arsitektur"/>
      <sheetName val="1-LISTRIK print"/>
      <sheetName val="2-Genset print"/>
      <sheetName val="SumBoQ C4"/>
      <sheetName val="BoQ C4"/>
      <sheetName val="DayWorks"/>
      <sheetName val="mat.dominan"/>
      <sheetName val="Resiko"/>
      <sheetName val="DF-2 (2)"/>
      <sheetName val="DF-2"/>
      <sheetName val="Lamp. 10 (2)"/>
      <sheetName val=" anal hrg sat"/>
      <sheetName val="Daft Hrg Sat Dsr"/>
      <sheetName val="Anal. alat"/>
      <sheetName val="lamp. 4,5,6,7,8"/>
      <sheetName val="DTR ISI"/>
      <sheetName val="anal lumpsump"/>
      <sheetName val=" hrg stn"/>
      <sheetName val="Anal. Bhn"/>
      <sheetName val="Daf.Mata.Pemb. Utama"/>
      <sheetName val="Analisa Hrg Ls u mobilisasi"/>
      <sheetName val="Sheet2 (2)"/>
      <sheetName val="Horisontal"/>
      <sheetName val="REKAP III"/>
      <sheetName val="Est ME"/>
      <sheetName val="Lift &amp; Escalator"/>
      <sheetName val="BU"/>
      <sheetName val="Alat (TC) (2)"/>
      <sheetName val="MU (2)"/>
      <sheetName val="Casflow (5)"/>
      <sheetName val="Casflow (4)"/>
      <sheetName val="Casflow (6)"/>
      <sheetName val="Casflow"/>
      <sheetName val="flow k3"/>
      <sheetName val="daftar brg lgs"/>
      <sheetName val="Prosedur Penagnanan K3"/>
      <sheetName val="ITP Material"/>
      <sheetName val="ITP Pekerjaan"/>
      <sheetName val="Daft WI"/>
      <sheetName val="daftar gambar"/>
      <sheetName val="qulified personil"/>
      <sheetName val="lingkup pekerjaan"/>
      <sheetName val="hub iso dg prosedure"/>
      <sheetName val="Prosedur Koordinasi BARU"/>
      <sheetName val="Prosedur Koordinasi"/>
      <sheetName val="Identifikasi Barang"/>
      <sheetName val="STR ORGANISASI"/>
      <sheetName val="SO K3"/>
      <sheetName val="Target Mutu"/>
      <sheetName val="ringkasan spek"/>
      <sheetName val="Identifikasi rek. celaka"/>
      <sheetName val="Pokok Perhatian K3"/>
      <sheetName val="Data Instansi Terkait"/>
      <sheetName val="TOTAL_MATERIAL"/>
      <sheetName val="DETAIL TOTAL MT'L"/>
      <sheetName val="INSUL&amp;PAINT"/>
      <sheetName val="DIA-INCH_CS&amp;SS"/>
      <sheetName val="WEIGHT"/>
      <sheetName val="Pek. Persiapan"/>
      <sheetName val="bhn rab"/>
      <sheetName val="Breakdown"/>
      <sheetName val="REKAP_STRUKTUR_ALL"/>
      <sheetName val="REKAP_STRUKTUR"/>
      <sheetName val="RAB_PENDAHULUAN"/>
      <sheetName val="RAB_REKTORAT (A.)"/>
      <sheetName val="RAB_MASJID (D)"/>
      <sheetName val="LR ONLY ATS"/>
      <sheetName val="EXP CORP COBA2"/>
      <sheetName val="EXP APS"/>
      <sheetName val="EXP PGK"/>
      <sheetName val="EXP DJB"/>
      <sheetName val="EXP RHF"/>
      <sheetName val="EXP SIM"/>
      <sheetName val="EXP BDO"/>
      <sheetName val="EXP PDG"/>
      <sheetName val="EXP PKU"/>
      <sheetName val="EXP MES"/>
      <sheetName val="EXP PNK"/>
      <sheetName val="EXP SMB"/>
      <sheetName val="EXP HLP"/>
      <sheetName val="EXP BSH"/>
      <sheetName val="EXP PST"/>
      <sheetName val="EXP CORP"/>
      <sheetName val="LR CORP"/>
      <sheetName val="EXP CORP + APS"/>
      <sheetName val="REKAPAN DGN IFRS INDUK"/>
      <sheetName val="REKAPAN DGN IFRS KONSOLIDASI"/>
      <sheetName val="LR CORP + APS"/>
      <sheetName val="LR PST"/>
      <sheetName val="LR BSH"/>
      <sheetName val="LR HLP"/>
      <sheetName val="LR SMB II"/>
      <sheetName val="LR PNK"/>
      <sheetName val="LR MES"/>
      <sheetName val="LR PKU"/>
      <sheetName val="LR PDG"/>
      <sheetName val="LR BDO"/>
      <sheetName val="LR SIM"/>
      <sheetName val="LR RHF"/>
      <sheetName val="LR DJB"/>
      <sheetName val="LR PGK"/>
      <sheetName val="LR APS"/>
      <sheetName val="LR CORP COB"/>
      <sheetName val="LR KONS COB"/>
      <sheetName val="LR TREND CORP"/>
      <sheetName val="SewAlat"/>
      <sheetName val="SchA"/>
      <sheetName val="SchB"/>
      <sheetName val="SchC"/>
      <sheetName val="SchD"/>
      <sheetName val="KandLok"/>
      <sheetName val="daftar personil inti"/>
      <sheetName val="SCHEDULE MATERIAL"/>
      <sheetName val="labour sched"/>
      <sheetName val="surat  penawaran"/>
      <sheetName val="Basicprice"/>
      <sheetName val="Analisa Others"/>
      <sheetName val="Produk Alat"/>
      <sheetName val="Pontianak3"/>
      <sheetName val="PTK3-Compare"/>
      <sheetName val="Ulin-Bjm"/>
      <sheetName val="DRUP (ASLI)"/>
      <sheetName val="OVH "/>
      <sheetName val="Pasir Koral"/>
      <sheetName val="OVH.Fab"/>
      <sheetName val="Anal. Pabrikasi"/>
      <sheetName val="Re 5"/>
      <sheetName val="Harga Mat "/>
      <sheetName val="IPA.5"/>
      <sheetName val="List.5"/>
      <sheetName val="Re 10"/>
      <sheetName val="List.10"/>
      <sheetName val="Re 20 "/>
      <sheetName val="Re Rev 20 "/>
      <sheetName val="20 Rev ssi gbr"/>
      <sheetName val="IPA.20"/>
      <sheetName val="List.20"/>
      <sheetName val="Re 30"/>
      <sheetName val="List.30"/>
      <sheetName val="Re 40"/>
      <sheetName val="Re 50"/>
      <sheetName val="Mobile Puslitbang"/>
      <sheetName val="Ha"/>
      <sheetName val="Las"/>
      <sheetName val="Anal.Fbrks"/>
      <sheetName val="HSD Fbrks"/>
      <sheetName val="Ana MK BARU"/>
      <sheetName val="Ana MK"/>
      <sheetName val="Lt1"/>
      <sheetName val="Lt2"/>
      <sheetName val="Lt4"/>
      <sheetName val="Lt3"/>
      <sheetName val="Lt5"/>
      <sheetName val="Lt6"/>
      <sheetName val="Lt7"/>
      <sheetName val="Lt8"/>
      <sheetName val="HBlind"/>
      <sheetName val="REKAP MK"/>
      <sheetName val="h-013211-2"/>
      <sheetName val="작성기준"/>
      <sheetName val="Kondisi"/>
      <sheetName val="Evaluasi Ang"/>
      <sheetName val="sumEXL"/>
      <sheetName val="Rekap Ang"/>
      <sheetName val="Prelim Extr"/>
      <sheetName val="BreakD Prelim"/>
      <sheetName val="CM Temp Office"/>
      <sheetName val="Over Time"/>
      <sheetName val="390MC-PS"/>
      <sheetName val="Fee Coord"/>
      <sheetName val="NSC"/>
      <sheetName val="Scafolding"/>
      <sheetName val="GFA "/>
      <sheetName val="RAB KONS"/>
      <sheetName val="Cover Daf_2"/>
      <sheetName val="daftarbhn"/>
      <sheetName val="analisaRAB"/>
      <sheetName val="REKAP A BESAR"/>
      <sheetName val="Traf_Genst"/>
      <sheetName val="Mess"/>
      <sheetName val="By"/>
      <sheetName val="PRELI_CAP"/>
      <sheetName val="REF_ONLY"/>
      <sheetName val="BoQA"/>
      <sheetName val="WI"/>
      <sheetName val="UNIT PRICE"/>
      <sheetName val="APPEND4"/>
      <sheetName val="APPEND4a"/>
      <sheetName val="sublist"/>
      <sheetName val="onsite"/>
      <sheetName val="APPENDIX7"/>
      <sheetName val="bekisting"/>
      <sheetName val="Rekap PI"/>
      <sheetName val="Lapangan"/>
      <sheetName val="Sumda"/>
      <sheetName val="AngL01B"/>
      <sheetName val="AngL03"/>
      <sheetName val="CASTINGYARD"/>
      <sheetName val="GNL"/>
      <sheetName val="An price"/>
      <sheetName val="Scp"/>
      <sheetName val="Ovh"/>
      <sheetName val="ubas"/>
      <sheetName val="Sum of BoQ"/>
      <sheetName val="Bill of Quantities"/>
      <sheetName val="UPA"/>
      <sheetName val="Daywork Rates"/>
      <sheetName val="17.Unit Price Analysis1"/>
      <sheetName val="18.Min Equipment"/>
      <sheetName val="20.Other Materials"/>
      <sheetName val="Project_P"/>
      <sheetName val="Analisa Alat Berat"/>
      <sheetName val="Renc. Pen Thd HPS"/>
      <sheetName val="Perhitungan Alat Mob"/>
      <sheetName val="REKAP RAB"/>
      <sheetName val="Kuantitas dan Harga"/>
      <sheetName val="Div.1 Mobilisasi"/>
      <sheetName val="Div.2 Analisa"/>
      <sheetName val="Div.2 Drainase"/>
      <sheetName val="Div.3 Analisa"/>
      <sheetName val="Div.3 Pekerjaan Tanah"/>
      <sheetName val="Div.4 Pel.Perk"/>
      <sheetName val="Div.5 Perk.Butir"/>
      <sheetName val="Div.6 Perk.Aspal"/>
      <sheetName val="Div.7 Struktur"/>
      <sheetName val="Div.7 struktur 2"/>
      <sheetName val="Div.8 Minor"/>
      <sheetName val="DIV 10"/>
      <sheetName val="Aggregate"/>
      <sheetName val=" Alat Inves &amp; Susut"/>
      <sheetName val="General schdl"/>
      <sheetName val="ANRAB1"/>
      <sheetName val="Analisa Crusher"/>
      <sheetName val="sub-kon"/>
      <sheetName val="LS-Rutin"/>
      <sheetName val="Analisa HSP"/>
      <sheetName val="U-P-A"/>
      <sheetName val="ANALYSIS_U.P"/>
      <sheetName val="An_Gen"/>
      <sheetName val="BASE CAMP"/>
      <sheetName val="An_Sb"/>
      <sheetName val="An_Ag"/>
      <sheetName val="An_Pc"/>
      <sheetName val="An_Cp"/>
      <sheetName val="An_Eq"/>
      <sheetName val="An_Eqn"/>
      <sheetName val="Cecklist"/>
      <sheetName val="BQ-RAB"/>
      <sheetName val="basa"/>
      <sheetName val="an stndr1"/>
      <sheetName val="an stndr2"/>
      <sheetName val="analisa manual"/>
      <sheetName val="C-flow"/>
      <sheetName val="Sec I ML"/>
      <sheetName val="LOKASI RIG Litbang"/>
      <sheetName val="Harga Jadi"/>
      <sheetName val="Analisa Pekerjaan"/>
      <sheetName val="Daywork "/>
      <sheetName val="Bahan Alat"/>
      <sheetName val="Sub Kontraktor"/>
      <sheetName val="CHECK (2)"/>
      <sheetName val="Boq(p'arsad)"/>
      <sheetName val="Daftar Material Import"/>
      <sheetName val="Cover 3"/>
      <sheetName val="Cover 4"/>
      <sheetName val="Cover 5"/>
      <sheetName val="Cover 6"/>
      <sheetName val="Cover 7"/>
      <sheetName val="Cover 8"/>
      <sheetName val="Cover 9"/>
      <sheetName val="Cover 10"/>
      <sheetName val="Cover 11"/>
      <sheetName val="Cover 12"/>
      <sheetName val="Daf-12"/>
      <sheetName val="Cover 13"/>
      <sheetName val="Daf-13"/>
      <sheetName val="Cover 14"/>
      <sheetName val="Daf-14"/>
      <sheetName val="Cover 15"/>
      <sheetName val="DAF-15"/>
      <sheetName val="analisac"/>
      <sheetName val="An-List"/>
      <sheetName val="An-Pipa"/>
      <sheetName val="RGaji"/>
      <sheetName val="Rbul"/>
      <sheetName val="Unit Price M"/>
      <sheetName val="Performance"/>
      <sheetName val="T.18"/>
      <sheetName val="On Time"/>
      <sheetName val="Prabu"/>
      <sheetName val="Telkomsel"/>
      <sheetName val="PESANTREN"/>
      <sheetName val="bq-kon"/>
      <sheetName val="Bill"/>
      <sheetName val="Trans Mat"/>
      <sheetName val="Label"/>
      <sheetName val="Letter"/>
      <sheetName val="Ap.4a"/>
      <sheetName val="Ap.4b"/>
      <sheetName val="Ap.5"/>
      <sheetName val="App.6"/>
      <sheetName val="Ap.7"/>
      <sheetName val="Sch.tba"/>
      <sheetName val="Preamble"/>
      <sheetName val="Adjst"/>
      <sheetName val="Div-1"/>
      <sheetName val="Div-2"/>
      <sheetName val="Div-3"/>
      <sheetName val="Div-4"/>
      <sheetName val="Div-5"/>
      <sheetName val="Div-6a"/>
      <sheetName val="Div-7a"/>
      <sheetName val="Div-8"/>
      <sheetName val="An-quarry"/>
      <sheetName val="Anal alt"/>
      <sheetName val="DIVISI-7b"/>
      <sheetName val="DIVISI-9"/>
      <sheetName val="DIVISI-3b"/>
      <sheetName val="Agg Base A"/>
      <sheetName val="Agg Base B"/>
      <sheetName val="Agg Base C"/>
      <sheetName val="DIVISI-2b"/>
      <sheetName val="DIVISI-6b"/>
      <sheetName val="DIVISI-6c"/>
      <sheetName val="DIVISI-6d"/>
      <sheetName val="Anal Agg Hls&amp;Ksr"/>
      <sheetName val="DIVISI-10"/>
      <sheetName val="RAB_PERPUSTAKAAN (E.)"/>
      <sheetName val="RAB_DEKANAT (G.)"/>
      <sheetName val="RAB_KELAS (F.1-4)"/>
      <sheetName val="RAB_POS JAGA (I)"/>
      <sheetName val="RAB_POS JAGA (J)"/>
      <sheetName val="RAB_RUANG M&amp;E (K&amp;L)"/>
      <sheetName val="AN.BETON P.JAGA"/>
      <sheetName val="DFT. HRG. UPAH &amp; MATERIAL"/>
      <sheetName val="ANALISIS BETON REKTORAT"/>
      <sheetName val="ANALISIS BETON DEKANAT"/>
      <sheetName val="ANLS_BETON_PERPUST."/>
      <sheetName val="ANLS_ BETON R. KELAS"/>
      <sheetName val="ANALISIS BETON MASJID."/>
      <sheetName val="ANLS_BETON R. M&amp;E"/>
      <sheetName val="ANALISA STR &amp; ARS.D"/>
      <sheetName val="An.Besi"/>
      <sheetName val="ANALISA-ARS-STR"/>
      <sheetName val="GRAND SUMMARY"/>
      <sheetName val="UNIT PRICE ANALISYS"/>
      <sheetName val="UNIT PRICE WAGE and MATERIAL"/>
      <sheetName val="3.1. ARCHITECTURE BUILDING"/>
      <sheetName val="ANLS.CONC.ARC. BUILD. (3.1.)"/>
      <sheetName val="3.3. CLASSROOM BUILDING"/>
      <sheetName val="ANLS.CONC.CLASSROOM BUILD.(3.3)"/>
      <sheetName val="3.2. CIVIL BUILDING"/>
      <sheetName val="SUMMARY COST STRUCTURE"/>
      <sheetName val="ANLS.CONC.CIVIL BUILD (3.2)"/>
      <sheetName val="3.4. BUILDING C.O.T."/>
      <sheetName val="ANL.CONC.C.O.T. BUILD (3.4)"/>
      <sheetName val="3.5. LIBRARY BUILDING"/>
      <sheetName val="ANLS.CONC.LIBRARY BUILD. (3.5)"/>
      <sheetName val="BORED FILLE"/>
      <sheetName val="Upah RAB"/>
      <sheetName val="BQ-ME"/>
      <sheetName val="TDG"/>
      <sheetName val="Total Rekapitulasi"/>
      <sheetName val="Pek. Arsitektur"/>
      <sheetName val="Pek. Struktur"/>
      <sheetName val="Pek. ME"/>
      <sheetName val="Pek. Luar Bangunan"/>
      <sheetName val="Pek. Renovasi"/>
      <sheetName val="Pek. Relief"/>
      <sheetName val="Material List"/>
      <sheetName val="An Pipa"/>
      <sheetName val="An Duct"/>
      <sheetName val="Bill.1.VAC-Supply-A"/>
      <sheetName val="Bill.2.VAC-Install-A"/>
      <sheetName val="Bill.3.VAC-Supply-B"/>
      <sheetName val="Bill.4.VAC-Install-B "/>
      <sheetName val="Bill.2.add.valve-Supply-A"/>
      <sheetName val="Bill.3.add.valve-Install-A"/>
      <sheetName val="Bill.4.add.valve-Supply-B"/>
      <sheetName val="Bill.5.add.valve-Install-B "/>
      <sheetName val="additional Supply"/>
      <sheetName val="additional Install"/>
      <sheetName val="sendiri"/>
      <sheetName val="Rekap Upah"/>
      <sheetName val="Statement Pengadaan Bahan"/>
      <sheetName val="Proses Pengaadaan Subkon"/>
      <sheetName val="Sqce.Sahid"/>
      <sheetName val="Str org.sahid"/>
      <sheetName val="equip.Sahid.1"/>
      <sheetName val="equip.Sahid.2"/>
      <sheetName val="SPP.Sahid"/>
      <sheetName val="Unit Price Project"/>
      <sheetName val="RUMUS BEKISTING"/>
      <sheetName val="HIT BEKISTING"/>
      <sheetName val="sub-rekap"/>
      <sheetName val="lokasari-el"/>
      <sheetName val="lis material"/>
      <sheetName val="tray"/>
      <sheetName val="hst lampu"/>
      <sheetName val="hst elektronik"/>
      <sheetName val="pentanahan kassa"/>
      <sheetName val="hst stk kassa"/>
      <sheetName val="hst kabel"/>
      <sheetName val="hst panel2"/>
      <sheetName val="hst komp. panel"/>
      <sheetName val="hst bhn instalasi"/>
      <sheetName val="koef.material"/>
      <sheetName val="hst instalasi 1"/>
      <sheetName val="hst instalasi 2"/>
      <sheetName val="Plumb"/>
      <sheetName val="Fire"/>
      <sheetName val="Plumb (2)"/>
      <sheetName val="CH"/>
      <sheetName val="Ana. PU"/>
      <sheetName val="ANA Mob"/>
      <sheetName val="ANA Rutin"/>
      <sheetName val="Confirm"/>
      <sheetName val="DPU"/>
      <sheetName val="Met-PU-2.2"/>
      <sheetName val="Met-PU-6.3 (5)"/>
      <sheetName val="Met-PU-6.3 (6)"/>
      <sheetName val="Met-PU-6.3 (7)"/>
      <sheetName val="Alamat (bersama)"/>
      <sheetName val="LP-1"/>
      <sheetName val="LP-2"/>
      <sheetName val="Met-PU-2.1"/>
      <sheetName val="Met-PU-3.1 (1)"/>
      <sheetName val="Met-PU-3.2 (1)"/>
      <sheetName val="Met-PU-4.2 (2)"/>
      <sheetName val="COVER VERSI-2"/>
      <sheetName val="COVER VERSI-1"/>
      <sheetName val="JUMLAH BIAYA"/>
      <sheetName val="PROGRES"/>
      <sheetName val="TRJMH"/>
      <sheetName val="KURVA S R1"/>
      <sheetName val="LAP MINGGUAN"/>
      <sheetName val="MU (3)"/>
      <sheetName val="MU RAP"/>
      <sheetName val="MU sph"/>
      <sheetName val="Rekap Sparated"/>
      <sheetName val="Rekap Sebar"/>
      <sheetName val=" BU"/>
      <sheetName val="Prov &amp; Ass"/>
      <sheetName val="Cash Flow1"/>
      <sheetName val="Cash Flow2"/>
      <sheetName val="Penyebaran"/>
      <sheetName val="Item CI"/>
      <sheetName val="Item KADII"/>
      <sheetName val="800 m"/>
      <sheetName val="MU1"/>
      <sheetName val="BQ gab"/>
      <sheetName val="MEP"/>
      <sheetName val="(Alat)"/>
      <sheetName val="COVER BAB"/>
      <sheetName val="VOLUME (TDK DIPAKAI)"/>
      <sheetName val="DIV6"/>
      <sheetName val="DIV7"/>
      <sheetName val="DIV8"/>
      <sheetName val="DIV9"/>
      <sheetName val="DIV10"/>
      <sheetName val="QUARY (TDK DIPAKAI)"/>
      <sheetName val="ALAT2 (TDK DIPAKAI)"/>
      <sheetName val="AGGREGAT"/>
      <sheetName val="Klas B0"/>
      <sheetName val="R.Tunai"/>
      <sheetName val="REKAP JULI R2"/>
      <sheetName val="JULI R2"/>
      <sheetName val="REKAP JULI R0"/>
      <sheetName val="29 JULI 2008"/>
      <sheetName val="PENGELUARAN"/>
      <sheetName val="COST CONTROL"/>
      <sheetName val="29JULI 2008"/>
      <sheetName val="S-CURVE 1"/>
      <sheetName val="B.Bahan"/>
      <sheetName val="B.Alat"/>
      <sheetName val="OE"/>
      <sheetName val="Org"/>
      <sheetName val="CFlow"/>
      <sheetName val="Sched Bahan"/>
      <sheetName val="bahan alat rap"/>
      <sheetName val="anal rap dasar"/>
      <sheetName val="Landscape"/>
      <sheetName val="MS INDUK"/>
      <sheetName val="MS KA I"/>
      <sheetName val="Break Down (1)"/>
      <sheetName val="Eskalasi (2)"/>
      <sheetName val="cost faktor"/>
      <sheetName val="Cost Factor"/>
      <sheetName val="BPS (SKET)"/>
      <sheetName val="Rekap Volume Schedule"/>
      <sheetName val="Eskalasi Vol Schedule"/>
      <sheetName val="Rekap Aktual"/>
      <sheetName val="Rekap Volume Aktual"/>
      <sheetName val="Eskalasi Vol Aktual"/>
      <sheetName val="BPS ok"/>
      <sheetName val="BPS 2007"/>
      <sheetName val="Break Down Renc&amp;real2007"/>
      <sheetName val="Break Down 2007"/>
      <sheetName val="Break Down 2006-2007"/>
      <sheetName val="TRJMH (2)"/>
      <sheetName val="Rekap OK 2006-2007 Juni"/>
      <sheetName val="Sertifikat 2006-2007 Juni"/>
      <sheetName val="Eskalasi ok 2006-2007 Juni"/>
      <sheetName val="Eskalasi ok 2006-2007"/>
      <sheetName val="Rekap OK 2006-2007"/>
      <sheetName val="Break Down Baru 2007"/>
      <sheetName val="MS KA BOT baru"/>
      <sheetName val="Break Down2007"/>
      <sheetName val="Eskalasi 2006"/>
      <sheetName val="Break Down 2006"/>
      <sheetName val="Break Down Renc&amp;real 2006"/>
      <sheetName val="Break Down Baru"/>
      <sheetName val="Rekap OK (2)"/>
      <sheetName val="Rekap OK"/>
      <sheetName val="pendanaan"/>
      <sheetName val="Mobilisasi (2)"/>
      <sheetName val="Mobilisasi (3)"/>
      <sheetName val="TERJEMAHAN"/>
      <sheetName val="QCDS"/>
      <sheetName val="QCDS (2)"/>
      <sheetName val="Indirect Cost 3 bln"/>
      <sheetName val="harga dasar "/>
      <sheetName val="SUMMARI"/>
      <sheetName val="analisa harga "/>
      <sheetName val="KURVA&quot;S&quot;"/>
      <sheetName val="Met-PU-3.2 (2)"/>
      <sheetName val="Met-PU-5.1 (1)"/>
      <sheetName val="Met-PU-5.1 (2)"/>
      <sheetName val="Met-PU-7.10 (3)"/>
      <sheetName val="LP-3"/>
      <sheetName val="FIRE FIGHTING"/>
      <sheetName val="Rekap Analisa"/>
      <sheetName val="analisa nuansa"/>
      <sheetName val="REKAP AKHIR"/>
      <sheetName val="Tbh-Krg"/>
      <sheetName val="Rek_Total "/>
      <sheetName val="Penunjang"/>
      <sheetName val="rate asli"/>
      <sheetName val="material-upah"/>
      <sheetName val="Rek_Total-alt"/>
      <sheetName val="Str-alt"/>
      <sheetName val="BQ - Mushola"/>
      <sheetName val="Bahan _2_"/>
      <sheetName val="index _2_"/>
      <sheetName val="DataTeknis"/>
      <sheetName val="Hit. zone"/>
      <sheetName val="Luas Gedung"/>
      <sheetName val="DataPersonil"/>
      <sheetName val="DataPersiapan"/>
      <sheetName val="DataToilet"/>
      <sheetName val="AnalisaScafolding"/>
      <sheetName val="DataShoring"/>
      <sheetName val="DataAlat"/>
      <sheetName val="Rinci alat"/>
      <sheetName val="Perlengkapan ktr"/>
      <sheetName val="Bea Lap"/>
      <sheetName val="Safety_QC"/>
      <sheetName val="Resiko Manajemen"/>
      <sheetName val="Termin "/>
      <sheetName val="Prelim versi Fidic davis langd"/>
      <sheetName val="Kell_Dind_"/>
      <sheetName val="Pintu Jendela"/>
      <sheetName val="COV_UTAMA"/>
      <sheetName val="PENJUMLAHAN TOTAL"/>
      <sheetName val="COV_ D1"/>
      <sheetName val="COV_ D5"/>
      <sheetName val="COV_ D5_1"/>
      <sheetName val="5_1"/>
      <sheetName val="COV_ D5_2"/>
      <sheetName val="D5_2"/>
      <sheetName val="COV_ D5_3"/>
      <sheetName val="D5_3"/>
      <sheetName val="COV_ D5_4"/>
      <sheetName val="D5_4"/>
      <sheetName val="COV_ D5_5"/>
      <sheetName val="5_5"/>
      <sheetName val="COV_ D5_6"/>
      <sheetName val="D5_6"/>
      <sheetName val="COV_ D5_7"/>
      <sheetName val="D5_7"/>
      <sheetName val="COV_ D5_8"/>
      <sheetName val="COV_ D6"/>
      <sheetName val="D_6"/>
      <sheetName val="COV_ D7"/>
      <sheetName val="D_7"/>
      <sheetName val="PLB-Basement 2.8.2-R1"/>
      <sheetName val="analisys"/>
      <sheetName val="unit_rate_works"/>
      <sheetName val="dewatering"/>
      <sheetName val="sparing"/>
      <sheetName val="ALT_MBT"/>
      <sheetName val="rekap_ana"/>
      <sheetName val="ALT_1"/>
      <sheetName val="rekab"/>
      <sheetName val="rekab Point"/>
      <sheetName val="RAB POINT"/>
      <sheetName val="BQ_1A"/>
      <sheetName val="Cover_Luar"/>
      <sheetName val="PEKERJAAN PERSIAPAN"/>
      <sheetName val="LAIN-LAIN "/>
      <sheetName val="Catatan Harga"/>
      <sheetName val="PANEL TM "/>
      <sheetName val="KABEL TM "/>
      <sheetName val="PENTANAHAN"/>
      <sheetName val="KABEL LADDER"/>
      <sheetName val="RAB GENDUT"/>
      <sheetName val="Harga UPAH"/>
      <sheetName val="Harga Material "/>
      <sheetName val="ADD Harga"/>
      <sheetName val="Analisa Harga"/>
      <sheetName val="bi-pp"/>
      <sheetName val="Fin-Report (2)"/>
      <sheetName val="faktur"/>
      <sheetName val="Fin-Report"/>
      <sheetName val="Rincian Pek Tambahan"/>
      <sheetName val="Daftar Item Pekerjaan"/>
      <sheetName val="A-PERS"/>
      <sheetName val="A-STR"/>
      <sheetName val="A-FIN"/>
      <sheetName val="A-BAJA"/>
      <sheetName val="A-KUSEN"/>
      <sheetName val="A-SANITAIR"/>
      <sheetName val="Master AHS"/>
      <sheetName val="RST"/>
      <sheetName val="Rek RAB"/>
      <sheetName val="STRUtm"/>
      <sheetName val="STRPjg"/>
      <sheetName val="ARSUtM "/>
      <sheetName val="Tbh-01"/>
      <sheetName val="Tbh-2"/>
      <sheetName val="Marktng"/>
      <sheetName val="Ev-MU"/>
      <sheetName val="struktur(BQ)"/>
      <sheetName val="Arsitektur ( BQ )"/>
      <sheetName val="RekapBTL"/>
      <sheetName val="Rupa"/>
      <sheetName val="DaftSub"/>
      <sheetName val="Daftmat"/>
      <sheetName val="BILL OF QU-ARS"/>
      <sheetName val="BILL OF QU-STR"/>
      <sheetName val="RAP-STR"/>
      <sheetName val="RAP-ARS"/>
      <sheetName val="krifikasi gambar &amp; bq"/>
      <sheetName val="cover nO. 01"/>
      <sheetName val="Bill NO. 1"/>
      <sheetName val="Bill No.04.4 LT-DS (2)"/>
      <sheetName val="cover NO. 02"/>
      <sheetName val="Bill NO. 2 "/>
      <sheetName val="cover NO. 03"/>
      <sheetName val="Bill No. 03"/>
      <sheetName val="cover NO. 04"/>
      <sheetName val="Bill No. 04.1 BSM-3 "/>
      <sheetName val="Bill No.04.2 BSM-2"/>
      <sheetName val="Bill No.04.3 BSM-1"/>
      <sheetName val="Bill No.04.4 LT-DS"/>
      <sheetName val="Bill no 04.5 LT-2"/>
      <sheetName val="Bill no 04.6 LT-3"/>
      <sheetName val="Bill no 04.7 LT-4"/>
      <sheetName val="Bill no 04.8 LT-5"/>
      <sheetName val="Bill no 04.9 LT-6"/>
      <sheetName val="Bill no 4.10LT-7"/>
      <sheetName val="Bill no 4.11LT-8~9"/>
      <sheetName val="Bill no 4.12 LT10 ~15"/>
      <sheetName val="Bill no 4.13lt-16"/>
      <sheetName val="Bill no 4.14 lt-17"/>
      <sheetName val="Bill no 4.15 lt 18"/>
      <sheetName val="REKAP BILL NO 4"/>
      <sheetName val="cover NO. 05"/>
      <sheetName val="Bill No 5 Faqade"/>
      <sheetName val="cover NO. 06"/>
      <sheetName val="Bill No 6"/>
      <sheetName val="REKAP BILL NO 6"/>
      <sheetName val="cover Rekap"/>
      <sheetName val="LT&amp;Plafond"/>
      <sheetName val="Dinding"/>
      <sheetName val="ANKusen"/>
      <sheetName val="Sch-Kusen"/>
      <sheetName val="QTY-Kusen"/>
      <sheetName val="Pilecaps"/>
      <sheetName val="Tie Beam"/>
      <sheetName val="Balok"/>
      <sheetName val="Plat"/>
      <sheetName val="Tangga"/>
      <sheetName val="ANPrelim"/>
      <sheetName val="Lain-2"/>
      <sheetName val="M&amp;E"/>
      <sheetName val="BOQ KJ-D &amp; KJ-E"/>
      <sheetName val="PL SESUAI GBR"/>
      <sheetName val="VAC"/>
      <sheetName val="TLP "/>
      <sheetName val="FF OPTIMASI"/>
      <sheetName val="FF SESUAI GBR"/>
      <sheetName val="DAYA LISTRIK"/>
      <sheetName val="HSB.interior"/>
      <sheetName val="Interior rsud"/>
      <sheetName val="alat medis"/>
      <sheetName val="REKAP RSUD TOTAL"/>
      <sheetName val="Analisa -Baku"/>
      <sheetName val="An-tampil"/>
      <sheetName val="An-Grnd"/>
      <sheetName val="Bill of Qty"/>
      <sheetName val="Rekap Prelim"/>
      <sheetName val="Rekap Direct Cost"/>
      <sheetName val="Pivot-tabel-Isi Data"/>
      <sheetName val="Pivot-tabel-Analisa"/>
      <sheetName val="Pivot-tabel-Copy Database"/>
      <sheetName val="DAFTAR HARGA MATERIAL PU"/>
      <sheetName val="HARGA SATUAN UPAH PEKERJA"/>
      <sheetName val="ANALISA HARGA TERPASANG"/>
      <sheetName val="FORM ANALISA"/>
      <sheetName val="FORM ANALISA DDG"/>
      <sheetName val="ANALISA VOLUME Lantai"/>
      <sheetName val="ANALISA VOLUME Plafond"/>
      <sheetName val="Man Power-Rev-lam"/>
      <sheetName val="BU-rev-lam"/>
      <sheetName val="kon-final"/>
      <sheetName val="prs"/>
      <sheetName val="ars-vol"/>
      <sheetName val="FH-UNPADSTR2"/>
      <sheetName val="FH-UNPADSTR"/>
      <sheetName val="anl-rc"/>
      <sheetName val="An. Beton"/>
      <sheetName val="FH-konven"/>
      <sheetName val="anl-prelim"/>
      <sheetName val="Cover.1"/>
      <sheetName val="Cover-2"/>
      <sheetName val="Cover-3"/>
      <sheetName val="Cover-4"/>
      <sheetName val="Cover5"/>
      <sheetName val="Cover-6"/>
      <sheetName val="RC-ANL"/>
      <sheetName val="SUB K"/>
      <sheetName val="STUGAS"/>
      <sheetName val="PROCESSPLAN"/>
      <sheetName val="TELUSUR"/>
      <sheetName val="Eva Spek"/>
      <sheetName val="LP-CRT"/>
      <sheetName val="HSBHN"/>
      <sheetName val="BQ-T-K"/>
      <sheetName val="Telp.Bsmnt"/>
      <sheetName val="Matv.Bsmnt"/>
      <sheetName val="TTS.Bsmnt"/>
      <sheetName val="FA.Bsmnt"/>
      <sheetName val="CCTV.Bsmnt"/>
      <sheetName val="Intcm.Bsmnt"/>
      <sheetName val="Accs.Bsmnt"/>
      <sheetName val="Telp.twr.A"/>
      <sheetName val="Matv.twr.A"/>
      <sheetName val="TTS.twr.A"/>
      <sheetName val="FA.twr.A"/>
      <sheetName val="CCTV.twr.A"/>
      <sheetName val="Intcm.twr.A"/>
      <sheetName val="Accs.twr.A"/>
      <sheetName val="Telp.twr.B"/>
      <sheetName val="Matv.twr.B"/>
      <sheetName val="TTS.twr.B"/>
      <sheetName val="FA.twr.B"/>
      <sheetName val="CCTV.twr.B"/>
      <sheetName val="Intcm.twr.B"/>
      <sheetName val="Accs.twr.B"/>
      <sheetName val="RKP (2)"/>
      <sheetName val="Tunjang"/>
      <sheetName val="MALL DAN PARKIR"/>
      <sheetName val="AREA MALL DAN PARKIR"/>
      <sheetName val="D 4.2 ( FASILITAS APARTEMENT )"/>
      <sheetName val="DAFTAR 4.3 (TA)"/>
      <sheetName val="DAFTAR 4.4 (TB)"/>
      <sheetName val="DAFTAR 4.5 (TC )"/>
      <sheetName val="5.1"/>
      <sheetName val="5.2"/>
      <sheetName val="D 5.3"/>
      <sheetName val="D 5.4"/>
      <sheetName val="D 5.5"/>
      <sheetName val="D-6.1"/>
      <sheetName val="D-6.2"/>
      <sheetName val="D-6.3"/>
      <sheetName val="D-6.4"/>
      <sheetName val="D-6.5"/>
      <sheetName val="AREA MALL DAN PARKIR (2)"/>
      <sheetName val="D. 7.2(FASILITAS APARTMENT)"/>
      <sheetName val="D. 7.3 (TA)"/>
      <sheetName val="D. 7.4 (TB)"/>
      <sheetName val="D. 7.5 (TC)"/>
      <sheetName val="D-8.1"/>
      <sheetName val="D-8.2"/>
      <sheetName val="D-8.3(TA)"/>
      <sheetName val="D-8.4(TB)"/>
      <sheetName val="D-8.5(TC)"/>
      <sheetName val="D-9.1"/>
      <sheetName val="LANTAI 7"/>
      <sheetName val="D-10.3(TA)"/>
      <sheetName val="D-10.4(TB)"/>
      <sheetName val="D-10.5(TC)"/>
      <sheetName val="Penjumlahan (2)"/>
      <sheetName val="11.1"/>
      <sheetName val="11.2"/>
      <sheetName val="11.3"/>
      <sheetName val="11.4"/>
      <sheetName val="BI.PLN"/>
      <sheetName val="Sub-jml"/>
      <sheetName val="12.1"/>
      <sheetName val="12.2"/>
      <sheetName val="12.3"/>
      <sheetName val="12.4"/>
      <sheetName val="Sub-jml (2)"/>
      <sheetName val="13.1 "/>
      <sheetName val="13.2 "/>
      <sheetName val="Penjumlahan (3)"/>
      <sheetName val="hsat"/>
      <sheetName val="CoverDepan Buku (1)"/>
      <sheetName val="CoverDepan Buku (2)"/>
      <sheetName val="COV 4.2 ( FASILITAS APARTEMENT)"/>
      <sheetName val="COV 4.3 (TA)"/>
      <sheetName val="COV 4.4"/>
      <sheetName val="COV 4.5"/>
      <sheetName val="COV (MALL)"/>
      <sheetName val="COV (FAS)"/>
      <sheetName val="COV(A)"/>
      <sheetName val="COV(B)"/>
      <sheetName val="COV(C)"/>
      <sheetName val="COV (D-6.1)"/>
      <sheetName val="COV (D-6.2"/>
      <sheetName val="COV (D-6.3)"/>
      <sheetName val="COV (D-6.4)"/>
      <sheetName val="COV (D-6.5)"/>
      <sheetName val="MALL DAN PARKIR (2)"/>
      <sheetName val="COV. 7.2 (FASILITAS APARTEMENT)"/>
      <sheetName val="COV. 7.3 (TA)"/>
      <sheetName val="COV. 7.4 (TB)"/>
      <sheetName val="COV. 7.5 (TC)"/>
      <sheetName val="COVER D-8.1"/>
      <sheetName val="COVER D-8.2"/>
      <sheetName val="COVER D-8.3"/>
      <sheetName val="COVER D-8.4"/>
      <sheetName val="COVER D-8.5"/>
      <sheetName val="COV (D-9)"/>
      <sheetName val="COVER D-10.2"/>
      <sheetName val="COVER D-10.3"/>
      <sheetName val="COVER D-10.4"/>
      <sheetName val="COVER D-10.5"/>
      <sheetName val="COVER penjumlahan"/>
      <sheetName val="Cover 11.1"/>
      <sheetName val="Cover 11.2"/>
      <sheetName val="Cover 11.3"/>
      <sheetName val="Cover 11.4"/>
      <sheetName val="COV.PLN"/>
      <sheetName val="Cover 12.1"/>
      <sheetName val="Cover 12.2"/>
      <sheetName val="Cover 12.3"/>
      <sheetName val="Cover 12.4"/>
      <sheetName val="Cover 13.1 "/>
      <sheetName val="Cover 13.2 "/>
      <sheetName val="Cat Harga"/>
      <sheetName val="Daf 1"/>
      <sheetName val="Daf 2"/>
      <sheetName val="Daf 3"/>
      <sheetName val="KLA"/>
      <sheetName val="LAMP-AO"/>
      <sheetName val="LAM-C"/>
      <sheetName val="LAM-A&amp;B"/>
      <sheetName val="DAF-16"/>
      <sheetName val="PENDAHULUAN (ME)"/>
      <sheetName val="HYD KT"/>
      <sheetName val="SPR KT"/>
      <sheetName val="PL KT"/>
      <sheetName val="valve "/>
      <sheetName val="Fitt"/>
      <sheetName val="CP-2"/>
      <sheetName val="M.E."/>
      <sheetName val="analisa el"/>
      <sheetName val="analisa mek"/>
      <sheetName val="MEK"/>
      <sheetName val="Elek.List"/>
      <sheetName val="BQ_Listrik"/>
      <sheetName val="Daftar Material"/>
      <sheetName val="TOWER D"/>
      <sheetName val="TOWER E"/>
      <sheetName val="RKP FH"/>
      <sheetName val="FH PRELIMINARY"/>
      <sheetName val="BASEMENT"/>
      <sheetName val="TOWER A"/>
      <sheetName val="TOWER B"/>
      <sheetName val="TOWER C"/>
      <sheetName val="MASTER SCADULLE "/>
      <sheetName val="NSC( KOORDINASI)"/>
      <sheetName val="D4.1"/>
      <sheetName val="D5.1"/>
      <sheetName val="D6.1"/>
      <sheetName val="D7.1"/>
      <sheetName val="D4-2(TA) "/>
      <sheetName val="D5-2(TB)"/>
      <sheetName val="D6-2(TC)"/>
      <sheetName val="D7-2(TD)"/>
      <sheetName val="provisionalsum"/>
      <sheetName val="cover ps"/>
      <sheetName val="cover prelim"/>
      <sheetName val="cover basement"/>
      <sheetName val="cover basement2.2"/>
      <sheetName val="cover Lantai 1,2,3,4&amp;5"/>
      <sheetName val="cover Area TA"/>
      <sheetName val="cover Area TA (2)"/>
      <sheetName val="Fill this out first___"/>
      <sheetName val="rabt-bl"/>
      <sheetName val="hrgbhn-mtharyono"/>
      <sheetName val="spec arst"/>
      <sheetName val="spbadhw-roman"/>
      <sheetName val="Matrik BQ "/>
      <sheetName val="Matrik BQ-Original"/>
      <sheetName val="Analisa hrg sat"/>
      <sheetName val="Eva-Pntu Jendela"/>
      <sheetName val="Eva-Steel Door"/>
      <sheetName val="Eva-Pintu kayu"/>
      <sheetName val="Condotel"/>
      <sheetName val="F0"/>
      <sheetName val="Upah_Bahan"/>
      <sheetName val="UMM2"/>
      <sheetName val="BASC"/>
      <sheetName val="HSPK DINAS"/>
      <sheetName val="HRG ALT PU"/>
      <sheetName val="ANLS PU "/>
      <sheetName val="DIVI1"/>
      <sheetName val="DIVI2"/>
      <sheetName val="DIVI3"/>
      <sheetName val="DIVI4"/>
      <sheetName val="DIVI5"/>
      <sheetName val="DIVI6"/>
      <sheetName val="DIVI7"/>
      <sheetName val="DIVI8"/>
      <sheetName val="DIVI9"/>
      <sheetName val="DIVI10"/>
      <sheetName val="AGG"/>
      <sheetName val="shearwall GA PAKE"/>
      <sheetName val="T-Ngga GA PAKE"/>
      <sheetName val="P-late GA PAKE"/>
      <sheetName val="K-lom GA PAKE"/>
      <sheetName val="B-lox GA PAKE"/>
      <sheetName val="Sloop GA PAKE"/>
      <sheetName val="PC GA PAKE"/>
      <sheetName val="PC"/>
      <sheetName val="Sloop"/>
      <sheetName val="B-lox"/>
      <sheetName val="K-lom"/>
      <sheetName val="P-late"/>
      <sheetName val="T-Ngga"/>
      <sheetName val="shearwall"/>
      <sheetName val="UPAH RIIL OK"/>
      <sheetName val="Material ALAM OK"/>
      <sheetName val="Material NON ALAM OK"/>
      <sheetName val="Analis Kusen ga pake"/>
      <sheetName val="Analis Kusen RIIL LANGSUNG 58%"/>
      <sheetName val="AnalisaSIPIL RIIL RAP"/>
      <sheetName val="REKAP BAHAN &amp; UPAH RIIL "/>
      <sheetName val="REKAP ALL !!!"/>
      <sheetName val="RKP IRNA"/>
      <sheetName val="RANGKUMAN REKAYASA"/>
      <sheetName val="Rab STR. IRNA.01"/>
      <sheetName val="Rab Arc IRNA.01"/>
      <sheetName val="Rab me IRNA.01"/>
      <sheetName val="Rab PLB IRNA.01"/>
      <sheetName val="Rab STR. IRNA.02"/>
      <sheetName val="Rab Arc IRNA.02"/>
      <sheetName val="Rab me IRNA.02"/>
      <sheetName val="Rab PLB IRNA.02"/>
      <sheetName val="Rab STR. IRNA.03 ga pake"/>
      <sheetName val="Rab Arc IRNA.03 ga pake"/>
      <sheetName val="Rab me IRNA.03 ga pake"/>
      <sheetName val="Rab PLB IRNA.03 ga pake"/>
      <sheetName val="Rab STR. ENTRANCE IRNA"/>
      <sheetName val="Rab Arc Entrance"/>
      <sheetName val="RAB. STR. MRI ga pake"/>
      <sheetName val="Rab Arc MRI ga pake"/>
      <sheetName val="Rab me MRI ga pake"/>
      <sheetName val="RAB MRI PLB ga pake"/>
      <sheetName val="RAB R. Jenazah ga pake"/>
      <sheetName val="RAB Doorloop"/>
      <sheetName val="RAB Inst. Genzet ga pake"/>
      <sheetName val="RAB INST. GAS.01 ga pake"/>
      <sheetName val="RAB INST. GAS.02 ga pake"/>
      <sheetName val="RAB INST. GAS.03 ga pake"/>
      <sheetName val="RAB sumur bor-NON STD ga pake"/>
      <sheetName val="RAB HIDRANT ga pake"/>
      <sheetName val="RAB Lancape"/>
      <sheetName val="RAB Atap Parkir ga pake"/>
      <sheetName val="RAB me Kawasan"/>
      <sheetName val="RAB Plumbing KSW"/>
      <sheetName val="RAB INST. GAS"/>
      <sheetName val="RAB IPAL"/>
      <sheetName val="REKAP TOTAAL"/>
      <sheetName val="RANGKUMAN PERUBAHAN"/>
      <sheetName val="FORM 1 TOTAL 100%"/>
      <sheetName val="FORM 1 TOTAL 65 % "/>
      <sheetName val="FORM 1 TOTAL 35 %"/>
      <sheetName val="Analis Kusen Kosongan"/>
      <sheetName val="Form Back up STR K.UTM"/>
      <sheetName val="Form Back up ARS K.UTM"/>
      <sheetName val="BU_PLB_KANTOR &amp;R. TUNGGU"/>
      <sheetName val="BU_STR_R.TGG KBRNGKTN _ANGDES"/>
      <sheetName val="PileCap"/>
      <sheetName val="Mark-up"/>
      <sheetName val="Bill of Qty MEP"/>
      <sheetName val="Analisa Upah &amp; Bahan Plum"/>
      <sheetName val="Daf Harga"/>
      <sheetName val="An_ Harga"/>
      <sheetName val="XXXXXXXXX"/>
      <sheetName val="XXXXXXXX0"/>
      <sheetName val="XXXXXXXX1"/>
      <sheetName val="XXXXXXXX2"/>
      <sheetName val="XXXXXXXX3"/>
      <sheetName val="XXXXXXXX4"/>
      <sheetName val="XXXXXXXX5"/>
      <sheetName val="XXXXXXXX6"/>
      <sheetName val="XXXXXXXX7"/>
      <sheetName val="XXXXXXXX8"/>
      <sheetName val="XXXXXXXX9"/>
      <sheetName val="XXXXXXXXA"/>
      <sheetName val="XXXXXXXXB"/>
      <sheetName val="XXXXXXXXC"/>
      <sheetName val="XXXXXXXXD"/>
      <sheetName val="XXXXXXXXE"/>
      <sheetName val="INDEKS"/>
      <sheetName val="DPK-ANT"/>
      <sheetName val="PULAU"/>
      <sheetName val="ANSTRUK-1"/>
      <sheetName val="ANSTRUK-2"/>
      <sheetName val="platpracetak"/>
      <sheetName val="sal"/>
      <sheetName val="Real(1)"/>
      <sheetName val="RKAP 2012 Per Sep R0"/>
      <sheetName val="RKAP 220"/>
      <sheetName val="Prog Per Maret"/>
      <sheetName val="Prog Per Juni"/>
      <sheetName val="Proy Per Sep"/>
      <sheetName val="RKAP 2013"/>
      <sheetName val="Proy Optimis"/>
      <sheetName val="Real(3)"/>
      <sheetName val="Real(4)"/>
      <sheetName val="Rek Renc Sisa"/>
      <sheetName val="Kont&gt;50"/>
      <sheetName val="Prog Per Sep"/>
      <sheetName val="Prog&gt;&lt;Prog"/>
      <sheetName val="LRSep"/>
      <sheetName val="LR2013"/>
      <sheetName val="Growth"/>
      <sheetName val="Renc Bul 2012"/>
      <sheetName val="Renc sd Bul 2012"/>
      <sheetName val="Rek CF Dir 1 Rev"/>
      <sheetName val="Rek CF Dir 2 Rev"/>
      <sheetName val="Rek CF Dir 3 Rev"/>
      <sheetName val="DK1"/>
      <sheetName val="DK2"/>
      <sheetName val="DK3"/>
      <sheetName val="DK4"/>
      <sheetName val="DK5"/>
      <sheetName val="DK6"/>
      <sheetName val="EPC"/>
      <sheetName val="DPH"/>
      <sheetName val="INTL"/>
      <sheetName val="Rek CF Dir 1 Asli"/>
      <sheetName val="Rek CF Dir 2 Asli"/>
      <sheetName val="Rek CF Dir 3 Asli"/>
      <sheetName val="CF Dir 1"/>
      <sheetName val="CF Dir 2"/>
      <sheetName val="CF Dir 3"/>
      <sheetName val="redaksi"/>
      <sheetName val="sales-hpp"/>
      <sheetName val="distibusi"/>
      <sheetName val="pendo"/>
      <sheetName val="ws-hpp"/>
      <sheetName val="RL SAP 21 JAN MALEM"/>
      <sheetName val="HPP 21 MALEM"/>
      <sheetName val="Inventory08"/>
      <sheetName val="COGS08"/>
      <sheetName val="daf-3(OK)"/>
      <sheetName val="daf-7(OK)"/>
      <sheetName val="SITE-E"/>
      <sheetName val="lamp-d"/>
      <sheetName val="Foundation"/>
      <sheetName val="CONSUMABLE"/>
      <sheetName val="Steel-Twr"/>
      <sheetName val="BAG-III"/>
      <sheetName val="Eva_Spek"/>
      <sheetName val="ESCON"/>
      <sheetName val="daf_3_OK_"/>
      <sheetName val="daf_7_OK_"/>
      <sheetName val="EQ (2)"/>
      <sheetName val="Note's (3)"/>
      <sheetName val="PL-08"/>
      <sheetName val="BS-08"/>
      <sheetName val="CF-08"/>
      <sheetName val="Jrnl_Rstd"/>
      <sheetName val="TB-All Unit (3)"/>
      <sheetName val="NS (2)"/>
      <sheetName val="Rgks Operasi"/>
      <sheetName val="Note's (2)"/>
      <sheetName val="PAJE2009"/>
      <sheetName val="CAJE2008"/>
      <sheetName val="TB-KANDIR"/>
      <sheetName val="TB-PKS_LUWU1"/>
      <sheetName val="TB-BETELEME"/>
      <sheetName val="TB-CAMMING02"/>
      <sheetName val="TB-TAKALAR"/>
      <sheetName val="TB-MALILI"/>
      <sheetName val="TB-KEERA"/>
      <sheetName val="TB-ASERA(I)"/>
      <sheetName val="TB-BPPGnew"/>
      <sheetName val="TB.BONE"/>
      <sheetName val="TB-TOMATA(I)"/>
      <sheetName val="PTPN.X"/>
      <sheetName val="TB-KABARU"/>
      <sheetName val="TB-AWAYA"/>
      <sheetName val="TB-MAROANGIN"/>
      <sheetName val="KorTomata"/>
      <sheetName val="TB-JPONTO"/>
      <sheetName val="TB-ASERA(P)"/>
      <sheetName val="TB-TOMATA(P)"/>
      <sheetName val="TB-KOLAKA"/>
      <sheetName val="TB-MIRA"/>
      <sheetName val="TM-Tomata"/>
      <sheetName val="TesPB"/>
      <sheetName val="TesB-1"/>
      <sheetName val="TB-BPPG02"/>
      <sheetName val="Index KKP Manual"/>
      <sheetName val="pERK-N XIV"/>
      <sheetName val="AC033212"/>
      <sheetName val="RE.In Vs SC"/>
      <sheetName val="ANPmaro"/>
      <sheetName val="ANPkola"/>
      <sheetName val="KorLuwu"/>
      <sheetName val="KorMira"/>
      <sheetName val="Note's"/>
      <sheetName val="TB-All Unit"/>
      <sheetName val="Int.03"/>
      <sheetName val="YearEnd02"/>
      <sheetName val="FA Fcl 2006"/>
      <sheetName val="JE Mgr"/>
      <sheetName val="JE Kabag &amp; Pws Ut"/>
      <sheetName val="JE Below Pws Ut"/>
      <sheetName val="JE ALL LEVEL"/>
      <sheetName val="JE Matrix All by Dept"/>
      <sheetName val="Check #"/>
      <sheetName val="Hay Guide Charts Notes"/>
      <sheetName val="JE Result"/>
      <sheetName val="2005 - rev"/>
      <sheetName val="RPT"/>
      <sheetName val="FACT  LOAN"/>
      <sheetName val="PBR"/>
      <sheetName val="USD-BAL"/>
      <sheetName val="RP-BAL"/>
      <sheetName val="A R"/>
      <sheetName val="PAID"/>
      <sheetName val="P-Tax 23-26"/>
      <sheetName val="Tax 23-26"/>
      <sheetName val="Tax 21-26"/>
      <sheetName val="FE-1770-IV"/>
      <sheetName val="FI-1770-IV"/>
      <sheetName val="TT Detail"/>
      <sheetName val="EstateAddTax'04"/>
      <sheetName val="OMAddnTax'04"/>
      <sheetName val="OMDisp2004 (2)"/>
      <sheetName val="EstateDisp2004"/>
      <sheetName val="OMDisp2004"/>
      <sheetName val="Trial"/>
      <sheetName val="NVS"/>
      <sheetName val="incentive"/>
      <sheetName val="baikan"/>
      <sheetName val="B5"/>
      <sheetName val="21wp"/>
      <sheetName val="E1 (21)A"/>
      <sheetName val="E1 (21)B"/>
      <sheetName val="E2 (22)"/>
      <sheetName val="E3 (23)"/>
      <sheetName val="E4 (4(2))"/>
      <sheetName val="E5 (26)"/>
      <sheetName val="E6 (PPN&amp;BM)"/>
      <sheetName val="(STP PPN)"/>
      <sheetName val="E7 (PBB)"/>
      <sheetName val="Exx (BPHTB)"/>
      <sheetName val="E9 (Komp)"/>
      <sheetName val="硸硸en"/>
      <sheetName val="pilbtm"/>
      <sheetName val="Kodering"/>
      <sheetName val="jurnalbtm"/>
      <sheetName val="kori"/>
      <sheetName val="WS Jakarta"/>
      <sheetName val="kORBTM"/>
      <sheetName val="WS Btm"/>
      <sheetName val="WSGab"/>
      <sheetName val="pil"/>
      <sheetName val="shu"/>
      <sheetName val="akas"/>
      <sheetName val="Daf-Rek"/>
      <sheetName val="Worksheet99"/>
      <sheetName val="Jurnal,Mutasi&amp;Saldo"/>
      <sheetName val="No.Rekening"/>
      <sheetName val="Installment"/>
      <sheetName val="Bubes"/>
      <sheetName val="CGM"/>
      <sheetName val="STATE"/>
      <sheetName val="BALSHEET"/>
      <sheetName val="Tab perkiraan"/>
      <sheetName val="NRC Saldo"/>
      <sheetName val="BB.AKT.LANCAR "/>
      <sheetName val="BB.KW.LANCAR"/>
      <sheetName val="BB.AKT.TETAP"/>
      <sheetName val="KW.JK.PJG"/>
      <sheetName val="BB.BIAYA"/>
      <sheetName val="BB.PENDAPATAN"/>
      <sheetName val="tabel perkiraan"/>
      <sheetName val="BB.AKTIVA LANCAR "/>
      <sheetName val="BB.KEWAJIBAN LANCAR"/>
      <sheetName val="BB.AKTIVA TETAP"/>
      <sheetName val="KEWAJIBAN JANGKA PANJANG"/>
      <sheetName val="Daftar Aktiva Tetap"/>
      <sheetName val="Laporan Laba Rugi"/>
      <sheetName val="KEWAJIBAN J.PANJANG"/>
      <sheetName val="Tab.Perkiraan"/>
      <sheetName val="KW.JK.PANJANG"/>
      <sheetName val="P_001 "/>
      <sheetName val="P_100 "/>
      <sheetName val="P_200"/>
      <sheetName val="P_300"/>
      <sheetName val="P_400"/>
      <sheetName val="P_500 LO Other accrued"/>
      <sheetName val="P_600 Accr. EIP-SIP"/>
      <sheetName val="N - Lead"/>
      <sheetName val="SURL"/>
      <sheetName val="test of Average Interest"/>
      <sheetName val="fm13(Giro)"/>
      <sheetName val="fm14(Tabungan)"/>
      <sheetName val="Test of Witholding Tax"/>
      <sheetName val="Sum (2)"/>
      <sheetName val="Consol Trial"/>
      <sheetName val="REport Format"/>
      <sheetName val="Jurnal Reklas"/>
      <sheetName val="Consol eliminasi"/>
      <sheetName val="CF Parent FR"/>
      <sheetName val="CF Parent 2006 "/>
      <sheetName val="BS accounts"/>
      <sheetName val="MarketPrice"/>
      <sheetName val=" Disk"/>
      <sheetName val="SUN"/>
      <sheetName val="SSB-Rp"/>
      <sheetName val="SSB-Vls"/>
      <sheetName val="SubDebt"/>
      <sheetName val="LRK"/>
      <sheetName val="PEND+BIAYA"/>
      <sheetName val="NONCAB"/>
      <sheetName val="lr treas"/>
      <sheetName val="Sandi laba rugi"/>
      <sheetName val="MS portfolio all"/>
      <sheetName val="trf tht"/>
      <sheetName val="trf 7 jht"/>
      <sheetName val="rkpttl"/>
      <sheetName val="rekap-pasif"/>
      <sheetName val="DAFT-PST-PASIF"/>
      <sheetName val="data-pasif-2004"/>
      <sheetName val="Daftr-pst-MHT"/>
      <sheetName val="Daftr-pst-JHT"/>
      <sheetName val="DT-HII-2004"/>
      <sheetName val="dtsblm"/>
      <sheetName val="hit-sblm"/>
      <sheetName val="rkp-sblm"/>
      <sheetName val="dtstlh"/>
      <sheetName val="hit-stlh"/>
      <sheetName val="rkp-slth"/>
      <sheetName val="hitmht"/>
      <sheetName val="rkpmht"/>
      <sheetName val="rekap-iuran"/>
      <sheetName val="DATAPASIF"/>
      <sheetName val="hit-311202"/>
      <sheetName val="tr-28202"/>
      <sheetName val="TRP"/>
      <sheetName val="giro_bbl (2)"/>
      <sheetName val="dep_bbl"/>
      <sheetName val="dep_bbl (2)"/>
      <sheetName val="EXRA"/>
      <sheetName val="trf-d-w"/>
      <sheetName val="trf d-i"/>
      <sheetName val="p***"/>
      <sheetName val="**_x0000__x0000_"/>
      <sheetName val="Scen Formula"/>
      <sheetName val="ASBS"/>
      <sheetName val="ASIS"/>
      <sheetName val="ASOFF"/>
      <sheetName val="Scen Print"/>
      <sheetName val="HL"/>
      <sheetName val="BI_Ratios"/>
      <sheetName val="Soundness"/>
      <sheetName val="Gen Asum"/>
      <sheetName val="BS $"/>
      <sheetName val="OFF $"/>
      <sheetName val="GOI Bonds"/>
      <sheetName val="COF"/>
      <sheetName val="Int Exp"/>
      <sheetName val="Loans"/>
      <sheetName val="OHC"/>
      <sheetName val="NPL"/>
      <sheetName val="Ec_Sec"/>
      <sheetName val="KUK"/>
      <sheetName val="Modal Saham4"/>
      <sheetName val="Modal Saham5"/>
      <sheetName val="Laba Saham"/>
      <sheetName val="RF ESOP"/>
      <sheetName val="T MEMO"/>
      <sheetName val="T LEAD 06"/>
      <sheetName val="D.2.1.1 (2)"/>
      <sheetName val="H.1.1 Penyertaan Dec'06"/>
      <sheetName val="T.3 EPS"/>
      <sheetName val="T.3.1EPS (PBC)."/>
      <sheetName val="T.3.2 EPS Dillution"/>
      <sheetName val="T.3.2.1BNII (PBC)"/>
      <sheetName val="T.3.2"/>
      <sheetName val="T.4.Modal Dasar"/>
      <sheetName val="T.5.AGIO SAHAM"/>
      <sheetName val="T.6.ESOP"/>
      <sheetName val="T.6.1.Rekap"/>
      <sheetName val="T.6.2"/>
      <sheetName val="T.6.3"/>
      <sheetName val="T.6.3.1"/>
      <sheetName val="T.6.3.2"/>
      <sheetName val="T.6.3.3"/>
      <sheetName val="T.6.3.4 AJE"/>
      <sheetName val="EY-BlackScholes"/>
      <sheetName val="U.4.4.BTK."/>
      <sheetName val="T.T.Conf Control"/>
      <sheetName val="Tax Memo"/>
      <sheetName val="O.2 Report Format"/>
      <sheetName val="O.2 CITC"/>
      <sheetName val="O.2.1 CITC Detail"/>
      <sheetName val="Deferred Tax 31 Dec 2006"/>
      <sheetName val="R6"/>
      <sheetName val="O.3 - Tax art 21-HO"/>
      <sheetName val="O.4 - Tax art 23,26"/>
      <sheetName val="O.5 - Tax art 25"/>
      <sheetName val="Tax Assesment"/>
      <sheetName val="Tax Status"/>
      <sheetName val="Tax Assesment (2)"/>
      <sheetName val="Icome"/>
      <sheetName val="Aset"/>
      <sheetName val="RL Fiskal"/>
      <sheetName val="Note-fiscal"/>
      <sheetName val="Receiv"/>
      <sheetName val="AB"/>
      <sheetName val="LAP-KEU-KONSOL"/>
      <sheetName val="Eliminasi Hutang_Piutang"/>
      <sheetName val="NOTES 8 Bulan"/>
      <sheetName val="MPI_8 bULAN"/>
      <sheetName val="Minoritas 8 BLN"/>
      <sheetName val="Wks Konsol_8 Bulan"/>
      <sheetName val="Report 8 Bulan"/>
      <sheetName val="MPI_ 1 Bulan"/>
      <sheetName val="Wks Konsol_1 Bulan"/>
      <sheetName val="Report 1 Bulan"/>
      <sheetName val="Minoritas"/>
      <sheetName val="Nilai pertanggungan"/>
      <sheetName val="STNK"/>
      <sheetName val="JENIS KEND"/>
      <sheetName val="KERJASAMA"/>
      <sheetName val="DATA ASLI"/>
      <sheetName val="GED.&amp;REKL"/>
      <sheetName val="DATA KENDARAAN"/>
      <sheetName val="CATAT"/>
      <sheetName val="DAF-PENJ PURI"/>
      <sheetName val="KAV RIVERSIDE"/>
      <sheetName val="daft-hpp PURI"/>
      <sheetName val="hpp KAV RIVERSIDE"/>
      <sheetName val="jelasnrc"/>
      <sheetName val="CET (2)"/>
      <sheetName val="lb-dthn"/>
      <sheetName val="b.adm"/>
      <sheetName val="POSLK"/>
      <sheetName val="NeracaSQL"/>
      <sheetName val="R-LabaSQL"/>
      <sheetName val="labathn"/>
      <sheetName val="Markt+Tenc"/>
      <sheetName val="By.Karyawan"/>
      <sheetName val="BI.ADM+UMUM"/>
      <sheetName val="ops"/>
      <sheetName val="Lampiran Penyusutan"/>
      <sheetName val="Lampiran Aging AP"/>
      <sheetName val="Lampiran Aging AR"/>
      <sheetName val="Piutang tak tertagih"/>
      <sheetName val="CUT OFF-MPI"/>
      <sheetName val="DPMK"/>
      <sheetName val="SPMK"/>
      <sheetName val="DKK"/>
      <sheetName val="PRL"/>
      <sheetName val="Lampiran Pendapatan"/>
      <sheetName val="SEWA CITIBANK"/>
      <sheetName val="Neraca Detail"/>
      <sheetName val="RL Detail"/>
      <sheetName val="Lampiran Aging AP (2)"/>
      <sheetName val="MPI_9 bULAN"/>
      <sheetName val="Minoritas 9 BLN"/>
      <sheetName val="Wks Konsol_ 9 Bulan"/>
      <sheetName val="Report September"/>
      <sheetName val="MPI"/>
      <sheetName val="Wks Konsol"/>
      <sheetName val="FORMAT KORAN"/>
      <sheetName val="WKS-KONSOL-MD"/>
      <sheetName val="COP-ags'11"/>
      <sheetName val="COP-JAN'11"/>
      <sheetName val="JAN'11"/>
      <sheetName val="agt'11"/>
      <sheetName val="ASURANSI-md)"/>
      <sheetName val="Minoritas 9 BLN TO CASH FLOW"/>
      <sheetName val="MPI_September_2010 tO cASH fLOW"/>
      <sheetName val="Wks_Sept_2010 To Cash Flow"/>
      <sheetName val="Report Sept 2010 To Cash flow"/>
      <sheetName val="MPI_September_2010"/>
      <sheetName val="Wks_September_2010"/>
      <sheetName val="Report September 2010"/>
      <sheetName val="Wks_Desember_2010"/>
      <sheetName val="Report Desember 2010"/>
      <sheetName val="Daf-isi-A-OK"/>
      <sheetName val="Ekuitas-10"/>
      <sheetName val="jelas-nrc-OK"/>
      <sheetName val="bi-adm"/>
      <sheetName val="L-R-BR"/>
      <sheetName val="Per Grade"/>
      <sheetName val="Sortasi"/>
      <sheetName val="Rektivikasi"/>
      <sheetName val="K.KERJA"/>
      <sheetName val="Eks (2)"/>
      <sheetName val="Eks (3)"/>
      <sheetName val="Lokal (2)"/>
      <sheetName val="Nrc-Inap"/>
      <sheetName val="Unaudit-audit"/>
      <sheetName val="Dumtk"/>
      <sheetName val="1c"/>
      <sheetName val="Rincian Iuran"/>
      <sheetName val="PASTEK"/>
      <sheetName val="Data Rekon"/>
      <sheetName val="Premi Iuran"/>
      <sheetName val="INVS"/>
      <sheetName val="AAP (2)"/>
      <sheetName val="AAN"/>
      <sheetName val="AP-LR"/>
      <sheetName val="AProduksi"/>
      <sheetName val="RPenjualan"/>
      <sheetName val="AAHPP"/>
      <sheetName val="AABPG"/>
      <sheetName val="AABU"/>
      <sheetName val="ABProduksi"/>
      <sheetName val="HPP Per Ku"/>
      <sheetName val="HPP Per Ku (2)"/>
      <sheetName val="HPPGLTT"/>
      <sheetName val="AAI"/>
      <sheetName val="PSA-LTR"/>
      <sheetName val="BUMN"/>
      <sheetName val="BUMNL"/>
      <sheetName val="strategi"/>
      <sheetName val="KRITERIA"/>
      <sheetName val="KPI_konsol"/>
      <sheetName val="Per_PT"/>
      <sheetName val="grafikper-pt"/>
      <sheetName val="hasil_kpi"/>
      <sheetName val="Konsol (2)"/>
      <sheetName val="131"/>
      <sheetName val="rl_sl"/>
      <sheetName val="rl_ks"/>
      <sheetName val="rl_tb"/>
      <sheetName val="rl_jt"/>
      <sheetName val="rl_sb"/>
      <sheetName val="rl_psa"/>
      <sheetName val="rl_mct"/>
      <sheetName val="rl_pa"/>
      <sheetName val="rl_anf"/>
      <sheetName val="rl_ibp"/>
      <sheetName val="beda"/>
      <sheetName val="prod-ap"/>
      <sheetName val="kons-rl"/>
      <sheetName val="kon_shu"/>
      <sheetName val="sl-rl"/>
      <sheetName val="shu_sl"/>
      <sheetName val="ks-rl"/>
      <sheetName val="shu_ks"/>
      <sheetName val="tb-rl"/>
      <sheetName val="shu_tb"/>
      <sheetName val="jt-rl"/>
      <sheetName val="sb-rl"/>
      <sheetName val="psa-rl"/>
      <sheetName val="mct-rl"/>
      <sheetName val="pa-rl"/>
      <sheetName val="anf-rl"/>
      <sheetName val="ibp-rl"/>
      <sheetName val="ph"/>
      <sheetName val="gieb"/>
      <sheetName val="rw1"/>
      <sheetName val="mrb"/>
      <sheetName val="rw2"/>
      <sheetName val="rcm"/>
      <sheetName val="mo1"/>
      <sheetName val="skor-kinerja"/>
      <sheetName val="tk_kshtan"/>
      <sheetName val="lain-lain"/>
      <sheetName val="rts"/>
      <sheetName val="laskar"/>
      <sheetName val="kk_nrc"/>
      <sheetName val="buku1"/>
      <sheetName val="buku2"/>
      <sheetName val="buku_nrc"/>
      <sheetName val="trovi"/>
      <sheetName val="lampirann"/>
      <sheetName val="SLED."/>
      <sheetName val="Bhn Rpt"/>
      <sheetName val="ap2011"/>
      <sheetName val="AP Investasi"/>
      <sheetName val="DATA KEBUN"/>
      <sheetName val="CAHFLOW"/>
      <sheetName val="smt2PROG"/>
      <sheetName val="rekap-3"/>
      <sheetName val="rek-lr"/>
      <sheetName val="kma"/>
      <sheetName val="jprod"/>
      <sheetName val="gdg"/>
      <sheetName val="511"/>
      <sheetName val="512"/>
      <sheetName val="513"/>
      <sheetName val="514"/>
      <sheetName val="515"/>
      <sheetName val="516"/>
      <sheetName val="517"/>
      <sheetName val="518"/>
      <sheetName val="519"/>
      <sheetName val="819"/>
      <sheetName val="lok-incl"/>
      <sheetName val="hpp-incl"/>
      <sheetName val="lok-exl"/>
      <sheetName val="hpp-exl"/>
      <sheetName val="h-penj"/>
      <sheetName val="Asumsi.RKAP.2103"/>
      <sheetName val="SDM.1"/>
      <sheetName val="Investasi.1"/>
      <sheetName val="Hasil.Produksi.1"/>
      <sheetName val="Penjual.1"/>
      <sheetName val="BDP.PRODUKSI.1"/>
      <sheetName val="HPP_RCM"/>
      <sheetName val="By.Prod_RCM.1"/>
      <sheetName val="By.Usaha.1"/>
      <sheetName val="Laba-rugi.1"/>
      <sheetName val="Neraca.1"/>
      <sheetName val="CashFlow.1"/>
      <sheetName val=" PERHITUNGANKin-100"/>
      <sheetName val="fORM.iSIAN.rkap.2013"/>
      <sheetName val="NERACA REVISI"/>
      <sheetName val="Neraca SBLM REV"/>
      <sheetName val="PROYEKSI BUNGA"/>
      <sheetName val="REAL SD APRIL13"/>
      <sheetName val="KOM"/>
      <sheetName val="DIR"/>
      <sheetName val="SEKORP"/>
      <sheetName val="AKT&amp;KEU"/>
      <sheetName val="SDM,UMUM&amp;ASET"/>
      <sheetName val="PROD&amp;IT"/>
      <sheetName val="REN &amp; BANG"/>
      <sheetName val="401"/>
      <sheetName val="414"/>
      <sheetName val="415"/>
      <sheetName val="416"/>
      <sheetName val="418"/>
      <sheetName val="419"/>
      <sheetName val="461"/>
      <sheetName val="483"/>
      <sheetName val="409"/>
      <sheetName val="pmbl"/>
      <sheetName val="rinc investasi"/>
      <sheetName val="bhn rapat"/>
      <sheetName val="rinc neraca"/>
      <sheetName val="RKAP2013"/>
      <sheetName val="Prod "/>
      <sheetName val="mslh tan"/>
      <sheetName val="mslh pabrik"/>
      <sheetName val="Akumulasi MK"/>
      <sheetName val="Resume MK"/>
      <sheetName val="By Umum Kandir"/>
      <sheetName val="By Umum kk"/>
      <sheetName val="Neranca bln"/>
      <sheetName val="LR blnan"/>
      <sheetName val="Penjualan (3)"/>
      <sheetName val="Bi Prod"/>
      <sheetName val="Bi prod.bln"/>
      <sheetName val="REKAP RKAP 13"/>
      <sheetName val="RKAP QC 13"/>
      <sheetName val="RKAP risbang 13"/>
      <sheetName val="Investasi Bulanan"/>
      <sheetName val="By Umum Kebun"/>
      <sheetName val="B Penjualan"/>
      <sheetName val="Biaya lain-lain"/>
      <sheetName val="For Karyawan"/>
      <sheetName val="Daf Isi (2)"/>
      <sheetName val="Areal 1"/>
      <sheetName val="Asumsi Penyusunan RKAP"/>
      <sheetName val="format ap.revisi"/>
      <sheetName val="Investasi2013"/>
      <sheetName val="cashflow2013"/>
      <sheetName val="hit_05"/>
      <sheetName val="hit-dapen06"/>
      <sheetName val="hit-dapen"/>
      <sheetName val="val-wanto"/>
      <sheetName val="Non_DP-DONE"/>
      <sheetName val="HIT-AKTIF-05"/>
      <sheetName val="HIT-AKTIF-05 (2)"/>
      <sheetName val="HIT-Dapen 06"/>
      <sheetName val="Pst_DP-DONE"/>
      <sheetName val="Pst_DP-HO"/>
      <sheetName val="Pst_DP-DS"/>
      <sheetName val="Pst_DP-DIM"/>
      <sheetName val="Pst_DP-DFU"/>
      <sheetName val="Pst_DP-DF"/>
      <sheetName val="06-HO"/>
      <sheetName val="06-DS"/>
      <sheetName val="06-DIM"/>
      <sheetName val="06-DFU"/>
      <sheetName val="06-DF"/>
      <sheetName val="hit_06-HO mtpl"/>
      <sheetName val="trf multiple dnrks"/>
      <sheetName val="PSAK-HO-w-selisih-mtd"/>
      <sheetName val="hit_06-DS mtpl"/>
      <sheetName val="BAG_2"/>
      <sheetName val="BAG-1"/>
      <sheetName val="BAG-3"/>
      <sheetName val="BAG-4"/>
      <sheetName val="BAG-5"/>
      <sheetName val="BAG-6"/>
      <sheetName val="BAG-7"/>
      <sheetName val="BAG-8"/>
      <sheetName val="BAG-9"/>
      <sheetName val="BAG-10"/>
      <sheetName val="BAG-11"/>
      <sheetName val="BAG-12"/>
      <sheetName val="BAG-13"/>
      <sheetName val="[BQ-PS&amp;A.xlsÝCAT_HRG"/>
      <sheetName val="Week (2)"/>
      <sheetName val="304-06"/>
      <sheetName val="304_06"/>
      <sheetName val="data grafik"/>
      <sheetName val="PAD-F"/>
      <sheetName val="_BQ-PS&amp;A.xlsÝCAT_HRG"/>
      <sheetName val="DivVII"/>
      <sheetName val="rab - persiapan &amp; lantai-1"/>
      <sheetName val="Sumber Daya"/>
      <sheetName val="BOQ INTERN"/>
      <sheetName val="ANALYS EXTERN"/>
      <sheetName val="WELCOME"/>
      <sheetName val="BQ RESO"/>
      <sheetName val="REKAP INDIRECT"/>
      <sheetName val="ORGANIZATION"/>
      <sheetName val="MATRIX"/>
      <sheetName val="SUMMARY IN"/>
      <sheetName val="LAMP_AB "/>
      <sheetName val="KESIMP"/>
      <sheetName val="EVAHS"/>
      <sheetName val="Kron"/>
      <sheetName val="monpekme"/>
      <sheetName val="perencanaan"/>
      <sheetName val="INDUK-A"/>
      <sheetName val="SAYAP-A"/>
      <sheetName val="c-sayap"/>
      <sheetName val="IBS-B"/>
      <sheetName val="SAYAP -STR-A"/>
      <sheetName val="SAYAP-ARS&amp;ATP-A"/>
      <sheetName val="VIP-J"/>
      <sheetName val="c-vip"/>
      <sheetName val="IRNA1-G"/>
      <sheetName val="c-irna1"/>
      <sheetName val="IRNA2-H"/>
      <sheetName val="c-irna2"/>
      <sheetName val="IRNA3-I"/>
      <sheetName val="c-irna3"/>
      <sheetName val="c-gizi"/>
      <sheetName val="GIZI-K"/>
      <sheetName val="JNASAH-M"/>
      <sheetName val="c-jnasah"/>
      <sheetName val="UTD"/>
      <sheetName val="c-pmi"/>
      <sheetName val="ICU-F"/>
      <sheetName val="c-icu"/>
      <sheetName val="c-ibs"/>
      <sheetName val="FARMASI-C"/>
      <sheetName val="BIDAN-D"/>
      <sheetName val="C-bidan"/>
      <sheetName val="FISIO-E"/>
      <sheetName val="c-fisio"/>
      <sheetName val="MASJID-Q"/>
      <sheetName val="c-masjid"/>
      <sheetName val="ASRM-O"/>
      <sheetName val="c-asrm"/>
      <sheetName val="RMH-R"/>
      <sheetName val="c-rmh"/>
      <sheetName val="KAFE-L"/>
      <sheetName val="c-kafe"/>
      <sheetName val="GENSET-N"/>
      <sheetName val="c-genst"/>
      <sheetName val="TPS-T"/>
      <sheetName val="ME HALAMAN"/>
      <sheetName val="TWR-V"/>
      <sheetName val="c-twr"/>
      <sheetName val="SELASAR-W"/>
      <sheetName val="ANALISA CTFLL"/>
      <sheetName val="CUT-FILL-A3"/>
      <sheetName val="INFRA-X"/>
      <sheetName val="b-vip"/>
      <sheetName val="b-farm"/>
      <sheetName val="br.land"/>
      <sheetName val="br induk"/>
      <sheetName val="ANALISA INFRA"/>
      <sheetName val="ANALISA KOSEN"/>
      <sheetName val="Schedule Add"/>
      <sheetName val="MONT.TAG.MK"/>
      <sheetName val="Chek List"/>
      <sheetName val="TradeName"/>
      <sheetName val="Unpatented"/>
      <sheetName val="Customer Base"/>
      <sheetName val="Non-Compete"/>
      <sheetName val="Workforce"/>
      <sheetName val="||"/>
      <sheetName val="Drivers"/>
      <sheetName val="Rate of return"/>
      <sheetName val="WPL (ina)"/>
      <sheetName val="WPL sorted"/>
      <sheetName val="PPh29 "/>
      <sheetName val="Final Mapping P&amp;L per SPT"/>
      <sheetName val="Summary Fiscal Corrections"/>
      <sheetName val="Allocation"/>
      <sheetName val="Projections"/>
      <sheetName val="Trademarks"/>
      <sheetName val="Technology"/>
      <sheetName val="Customers"/>
      <sheetName val="COC Recon"/>
      <sheetName val="DT#1"/>
      <sheetName val="DT#2"/>
      <sheetName val="DT#3"/>
      <sheetName val="DT#4"/>
      <sheetName val="DT#5"/>
      <sheetName val="IS FEDERA"/>
      <sheetName val="IS LCO"/>
      <sheetName val="IS Distribution"/>
      <sheetName val="Workforce "/>
      <sheetName val="BusinessEntValu"/>
      <sheetName val="InputVariables"/>
      <sheetName val="HZ Estimate"/>
      <sheetName val="WORKPAPERS"/>
      <sheetName val="Dist Trademarks-names"/>
      <sheetName val="CR#2 - Panera"/>
      <sheetName val="CR#3 - Other"/>
      <sheetName val="CR#1 - DIST"/>
      <sheetName val="Workforce - Federa"/>
      <sheetName val="Workforce - LCO"/>
      <sheetName val="Workforce - DIST"/>
      <sheetName val="IPT#6"/>
      <sheetName val="IPT#7"/>
      <sheetName val="IPT#8"/>
      <sheetName val="IPT#9"/>
      <sheetName val="IPT#10"/>
      <sheetName val="CustRel"/>
      <sheetName val="BS MARTIN"/>
      <sheetName val="BS FEDERA"/>
      <sheetName val="BS LCO"/>
      <sheetName val="BS DIST"/>
      <sheetName val="Non-Competes"/>
      <sheetName val="ContribAssets"/>
      <sheetName val="RevenuesDetail"/>
      <sheetName val="DevTechExp"/>
      <sheetName val="CoreTechExp"/>
      <sheetName val="InProcTechExp"/>
      <sheetName val="FutTechExp"/>
      <sheetName val="OthRevExp"/>
      <sheetName val="Core Technology"/>
      <sheetName val="Future Products"/>
      <sheetName val="CF Check"/>
      <sheetName val="XTRA SHEETS -&gt;"/>
      <sheetName val="DEV_TECH"/>
      <sheetName val="Internal Use Software"/>
      <sheetName val="CR#5"/>
      <sheetName val="IPT#1"/>
      <sheetName val="IPT#2"/>
      <sheetName val="IPT#3"/>
      <sheetName val="IPT#4"/>
      <sheetName val="IPT#5"/>
      <sheetName val="Copyrights"/>
      <sheetName val="PANELKAST"/>
      <sheetName val="SAT.PEK."/>
      <sheetName val="Oracle"/>
      <sheetName val="EFECTIF"/>
      <sheetName val="Target &amp; Budget 2 Year"/>
      <sheetName val="Budget Categories"/>
      <sheetName val="Budget Categories (2)"/>
      <sheetName val="Management  "/>
      <sheetName val="M &amp; E"/>
      <sheetName val="Technical Assistant  "/>
      <sheetName val="PSM"/>
      <sheetName val=" Central Level"/>
      <sheetName val="Unit Cost Advisory Team"/>
      <sheetName val="National"/>
      <sheetName val="DKI JAKARTA2 (2)"/>
      <sheetName val="SOUTH SUM2 (2)"/>
      <sheetName val="RIAU ISLAND2 (2)"/>
      <sheetName val="RIAU2 (2)"/>
      <sheetName val="NORTH SUM (2)"/>
      <sheetName val="WEST PAPUA2 (2)"/>
      <sheetName val="PAPUA2 (2)"/>
      <sheetName val="SOUTH SUL2 (2)"/>
      <sheetName val="BALI2 (2)"/>
      <sheetName val="EAST JAVA2 (2)"/>
      <sheetName val="CENTRAL JAVA2 (2)"/>
      <sheetName val="WEST JAVA2 (2)"/>
      <sheetName val="Technical Assistant"/>
      <sheetName val="Community Outreach"/>
      <sheetName val="Village"/>
      <sheetName val="Detail Budget Per Year"/>
      <sheetName val="Rekap Stru"/>
      <sheetName val="Rek Stru2"/>
      <sheetName val="rek fung2"/>
      <sheetName val="fungsional"/>
      <sheetName val="rek2"/>
      <sheetName val="non rek2"/>
      <sheetName val="rek2 (2)"/>
      <sheetName val="Sales Qty"/>
      <sheetName val="Beli Bhn Baku Lokal"/>
      <sheetName val="Beli Bhn Baku Impor"/>
      <sheetName val="PPN Pemeriksa"/>
      <sheetName val="PPN WP"/>
      <sheetName val="Hit 21"/>
      <sheetName val="Penyusutan (Achiel"/>
      <sheetName val="Rekap 22impor-badan"/>
      <sheetName val="Rekap 23 - Badan"/>
      <sheetName val="Rekap SPT Masa"/>
      <sheetName val="Rekap Bukti Potong"/>
      <sheetName val="Rekap 21"/>
      <sheetName val="Analisa SPT"/>
      <sheetName val="Neracarugilaba"/>
      <sheetName val="rekap impor"/>
      <sheetName val="B-2.2"/>
      <sheetName val="Danamon-Tng+Tgr Bdr"/>
      <sheetName val="Konf-Mandiri OK"/>
      <sheetName val="Konf-BNI Cargo OK"/>
      <sheetName val="Konf-Tokai OK"/>
      <sheetName val="A-4.1"/>
      <sheetName val="A-4.1.1"/>
      <sheetName val="RL Fiscal"/>
      <sheetName val="2513 Q4 2003 JPY TP Formatted"/>
      <sheetName val="2513 Q2 2003 JPY TP Formatted"/>
      <sheetName val="2513 Q1 2003 JPY TP Formatted"/>
      <sheetName val="2513 Q3 2003 JPY TP Formatted"/>
      <sheetName val="PT Pritho-Dec04-WS_after UU13"/>
      <sheetName val="LAMP PNYSTN"/>
      <sheetName val="Listrik tlp"/>
      <sheetName val="biay rutin"/>
      <sheetName val="Account"/>
      <sheetName val="Lap Penjualan"/>
      <sheetName val="Lap Pembelian"/>
      <sheetName val="Rekening Mandiri USD"/>
      <sheetName val="Rekening Mandiri IDR"/>
      <sheetName val="FA Penyusutan"/>
      <sheetName val="Gaji 2013"/>
      <sheetName val="Nrc, PL"/>
      <sheetName val="CatUm"/>
      <sheetName val="DETAIL CF"/>
      <sheetName val="1771 I"/>
      <sheetName val="1771 II"/>
      <sheetName val="1771 III"/>
      <sheetName val="1771 IV"/>
      <sheetName val="1771 V"/>
      <sheetName val="1771 VI"/>
      <sheetName val="Lamp 1A - Daftar harta"/>
      <sheetName val="Lamp 2A - Kompensasi"/>
      <sheetName val="Lamp3A-1"/>
      <sheetName val="3A-2"/>
      <sheetName val="Lamp4A"/>
      <sheetName val="Lamp5A"/>
      <sheetName val="Lamp7A"/>
      <sheetName val="Lamp8A-1 - TranskripInd"/>
      <sheetName val="Lamp8A-2 - TranskripDag"/>
      <sheetName val="Lamp8A-3- Transkrip BKonvensio"/>
      <sheetName val="Lamp8A-4- Transkrip BSyariah"/>
      <sheetName val="Lamp8A-5-Asr Syariah"/>
      <sheetName val="8A-6"/>
      <sheetName val="8A-7"/>
      <sheetName val="8A-8"/>
      <sheetName val="Lamp8B-6 - TranskripNK"/>
      <sheetName val="Bi Promosi"/>
      <sheetName val="PL-AUDITok"/>
      <sheetName val="BS-AUDITok"/>
      <sheetName val="CFok"/>
      <sheetName val="bss"/>
      <sheetName val="PRES-BS"/>
      <sheetName val="DEFAULT"/>
      <sheetName val="Perhitungan Ore Buli"/>
      <sheetName val="pemakaian Gee2010 setelah SO"/>
      <sheetName val="Persediaan Gee"/>
      <sheetName val="Print AR"/>
      <sheetName val="BS_final"/>
      <sheetName val="kol"/>
      <sheetName val="Labul"/>
      <sheetName val="Sandi"/>
      <sheetName val="Denda"/>
      <sheetName val="konfirm"/>
      <sheetName val="perhit hrg tanah"/>
      <sheetName val="Hutang Tanah up date"/>
      <sheetName val="master supplier"/>
      <sheetName val="COST+EXP"/>
      <sheetName val="Annual-Plan-1998-A-US$-Rupiah-F"/>
      <sheetName val="LR AT"/>
      <sheetName val="11071049"/>
      <sheetName val="TanahOK"/>
      <sheetName val="Bangunan OK"/>
      <sheetName val="MesinOK"/>
      <sheetName val="InventarisOK"/>
      <sheetName val="KendaraanOK"/>
      <sheetName val="CIP-ok"/>
      <sheetName val="CIP+ok"/>
      <sheetName val="67090019"/>
      <sheetName val="Excess Calc"/>
      <sheetName val="Threshold Calc"/>
      <sheetName val="KU-Ajt'03"/>
      <sheetName val="KS-Ajt'03"/>
      <sheetName val="KT-Ajt'03"/>
      <sheetName val="KB-Ajt'03"/>
      <sheetName val="Sum KU,KS,KT,KB"/>
      <sheetName val="Mill-Ajt'03"/>
      <sheetName val="PD SAMPING &amp; AMONIAK"/>
      <sheetName val="(L12) LABA RUGI"/>
      <sheetName val="(L13) NRC KONSL"/>
      <sheetName val="(L13) NRC PUSRI"/>
      <sheetName val="(L13) NRC PETRO"/>
      <sheetName val="(L13) NRC KUJANG"/>
      <sheetName val="(L13) NRC KALTIM"/>
      <sheetName val="(L13) NRC PIM"/>
      <sheetName val="LR SBK PJK"/>
      <sheetName val="NILAI PENJ"/>
      <sheetName val="LR GABUNGAN"/>
      <sheetName val="(L13) NRC REKIN"/>
      <sheetName val="(L13) NRC MEGA"/>
      <sheetName val="NRC A"/>
      <sheetName val="NRC P"/>
      <sheetName val="COVER BW"/>
      <sheetName val="F KINERJA HOLDING"/>
      <sheetName val="LR SINGKAT"/>
      <sheetName val="F KINERJA PUSRI"/>
      <sheetName val="F KINERJA OPR REAL HOLDING"/>
      <sheetName val="F KINERJA PETRO"/>
      <sheetName val="F KINERJA KUJANG"/>
      <sheetName val="F KINERJA KALTIM"/>
      <sheetName val="F KINERJA PIM"/>
      <sheetName val="F KINERJA REKIN"/>
      <sheetName val="F KINERJA MEGA"/>
      <sheetName val="(L14) L ARUS KAS KSL"/>
      <sheetName val="(L15) RASIO KEUANGAN"/>
      <sheetName val="(L16) P KINERJA KSL"/>
      <sheetName val="RASIO KEU ANGGOTA"/>
      <sheetName val="RASIO K ANGG1"/>
      <sheetName val="RASIO K ANGG2"/>
      <sheetName val="ELIMINASI LR"/>
      <sheetName val="RASIO K REKIN1"/>
      <sheetName val="RASIO K REKIN2"/>
      <sheetName val="RASIO K MEGA1"/>
      <sheetName val="RASIO K MEGA2"/>
      <sheetName val="RASIO K REAL1"/>
      <sheetName val="RASIO K REAL2"/>
      <sheetName val="REKLAS SALES MEGA"/>
      <sheetName val="RASIO K KUJANG1"/>
      <sheetName val="RASIO K KUJANG2"/>
      <sheetName val="RASIO K KALTIM1"/>
      <sheetName val="RASIO K KALTIM2"/>
      <sheetName val="KPI PETRO"/>
      <sheetName val="KPI KALTIM"/>
      <sheetName val="PENJ RP PENUGASAN"/>
      <sheetName val="ELIM-SALES"/>
      <sheetName val="JUAL-TON TOTAL"/>
      <sheetName val="JUAL-RP TOTAL"/>
      <sheetName val="ELIM SORT"/>
      <sheetName val="NRC2006-A"/>
      <sheetName val="NRC2006-P"/>
      <sheetName val=",,,,,,,,,"/>
      <sheetName val="........"/>
      <sheetName val="Pupuk (Tonase) Print"/>
      <sheetName val="PD Samping (Tonase) Print"/>
      <sheetName val="Pupuk (Nilai) Print"/>
      <sheetName val="PD Samping (Nilai) Print"/>
      <sheetName val="Pupuk (Harga)"/>
      <sheetName val="PD Samping (Harga)"/>
      <sheetName val="COVER(DEK)"/>
      <sheetName val="POKOK2 (SM)"/>
      <sheetName val="LP-1A"/>
      <sheetName val="LP-1B"/>
      <sheetName val="LP-1A(SM)"/>
      <sheetName val="LP-1B(SM)"/>
      <sheetName val="LP-2(CR)"/>
      <sheetName val="LP-2(SMI)"/>
      <sheetName val="LP-2(TOTAL)"/>
      <sheetName val="LP-3A"/>
      <sheetName val="LP-3(SM)"/>
      <sheetName val="LP-4a"/>
      <sheetName val="LP-4(SM)"/>
      <sheetName val="LP-5(SM)"/>
      <sheetName val="LP-6(SM)"/>
      <sheetName val="LP-7(SMI)"/>
      <sheetName val="LP-7-Trend- SD(Real)"/>
      <sheetName val="LP-7-Trend- SD(Angg)"/>
      <sheetName val="LP-7Trend-SD-REKAP"/>
      <sheetName val="LP-7-1(SMI)"/>
      <sheetName val="LP-7-1-Trend (SD)"/>
      <sheetName val="LP-7-1-REKAP-SD"/>
      <sheetName val="LP-7-2(SMI)"/>
      <sheetName val="LP-8"/>
      <sheetName val="LP-8(SMI)"/>
      <sheetName val="LP-9"/>
      <sheetName val="LP-9(SMI)"/>
      <sheetName val="LP-10"/>
      <sheetName val="LP-10(TOTAL)"/>
      <sheetName val="LP-11A"/>
      <sheetName val="LP-12A"/>
      <sheetName val="LP-12(TOTAL)"/>
      <sheetName val="LP-13A"/>
      <sheetName val="LP-14"/>
      <sheetName val="LP-15A"/>
      <sheetName val="LP-15B"/>
      <sheetName val="Operating Exp. ID2"/>
      <sheetName val="Maping ACC Sep05"/>
      <sheetName val="TB-Dec05 ID2"/>
      <sheetName val="ARJUNA"/>
      <sheetName val="ARIMBI"/>
      <sheetName val="CINTA"/>
      <sheetName val="PGN"/>
      <sheetName val="RESIDUE"/>
      <sheetName val="PLNGAS"/>
      <sheetName val="ENT-PER"/>
      <sheetName val="MA5JA"/>
      <sheetName val="MA6JA"/>
      <sheetName val="MA5&amp;6 recon"/>
      <sheetName val="BCAJA"/>
      <sheetName val="BCA UK GAAP"/>
      <sheetName val="LIFTR"/>
      <sheetName val="C&amp;DTAX"/>
      <sheetName val="Comp equip"/>
      <sheetName val="Mach &amp; equip"/>
      <sheetName val="Freezers"/>
      <sheetName val="Journal consolidated"/>
      <sheetName val="Journal adjustment unit"/>
      <sheetName val="landright"/>
      <sheetName val="BS &amp; IS"/>
      <sheetName val="CF-CONSO&amp;UNITS"/>
      <sheetName val="Journal Adjusment Unit"/>
      <sheetName val=" ENGLISH"/>
      <sheetName val="DIT-P"/>
      <sheetName val="man pow"/>
      <sheetName val="FSC-BS"/>
      <sheetName val="FSC-PL"/>
      <sheetName val="COGM APR 12"/>
      <sheetName val="FSC-NT"/>
      <sheetName val="Diferred"/>
      <sheetName val="DAIP-BS"/>
      <sheetName val="DAIP-PL"/>
      <sheetName val="DAIP-NT"/>
      <sheetName val="DAIP-CIP"/>
      <sheetName val="DAIP-FA"/>
      <sheetName val="ICBSP"/>
      <sheetName val="Escroow january"/>
      <sheetName val="Escroow February"/>
      <sheetName val="Escroow Maret"/>
      <sheetName val="Escroow"/>
      <sheetName val="Diferred tax"/>
      <sheetName val="DSIP-BS"/>
      <sheetName val="DSIP-PL"/>
      <sheetName val="DSIP-NT"/>
      <sheetName val="DSIP-CIP"/>
      <sheetName val="DSIP-FA"/>
      <sheetName val="Mei 2011"/>
      <sheetName val="Jun 2011"/>
      <sheetName val="Jul 2011"/>
      <sheetName val="Ags 2011"/>
      <sheetName val="Sep 2011"/>
      <sheetName val="Nop 11"/>
      <sheetName val="Schedul Escroow"/>
      <sheetName val="Deffered"/>
      <sheetName val="SIP-BS"/>
      <sheetName val="SIP-PL"/>
      <sheetName val="SIP-NT"/>
      <sheetName val="SIP-FA"/>
      <sheetName val="TB    "/>
      <sheetName val="GL    "/>
      <sheetName val="TB      "/>
      <sheetName val="GL      "/>
      <sheetName val="rek-hpp"/>
      <sheetName val="R Cash"/>
      <sheetName val="Estate-cost"/>
      <sheetName val="factory-cost"/>
      <sheetName val="produk jadi"/>
      <sheetName val="Propit&amp;loss"/>
      <sheetName val="rinci-Cash"/>
      <sheetName val="rinci-AR"/>
      <sheetName val="rinci-inventory"/>
      <sheetName val="rinci-AP"/>
      <sheetName val="G&amp;A-Expenses"/>
      <sheetName val="G &amp; A Expenses"/>
      <sheetName val="rinci-Affiliasi "/>
      <sheetName val="rinci-taxe"/>
      <sheetName val="rinci-All others"/>
      <sheetName val="D. P Asst "/>
      <sheetName val="Intercompany "/>
      <sheetName val="Rekonse BNI "/>
      <sheetName val="Pert asset 2009 "/>
      <sheetName val="SUPPORTING "/>
      <sheetName val="stan"/>
      <sheetName val="rawmat"/>
      <sheetName val="sundries"/>
      <sheetName val="WASTE BY MATERIAL"/>
      <sheetName val="WASTE BY BRAND"/>
      <sheetName val="duration_LOCAL"/>
      <sheetName val="duration_IMP"/>
      <sheetName val="LOCALexcl.ADJA"/>
      <sheetName val="IMPexcl.ADJA"/>
      <sheetName val="estused"/>
      <sheetName val="stan(2)"/>
      <sheetName val="wastage(2)"/>
      <sheetName val="COSTING ----&gt;"/>
      <sheetName val="STOCK END"/>
      <sheetName val="PROPORTIONAL"/>
      <sheetName val="BENSON "/>
      <sheetName val="LUCKY"/>
      <sheetName val="LUCKY LIGHT"/>
      <sheetName val="PALL MALL KS"/>
      <sheetName val="PALL MALL LGHT"/>
      <sheetName val="PALL MALL MTHL"/>
      <sheetName val="ARDATH"/>
      <sheetName val="ARDATH LIGHT"/>
      <sheetName val="ARDATH MENTHOL"/>
      <sheetName val="COMM KS"/>
      <sheetName val="ARDATH LS"/>
      <sheetName val="COMM LS"/>
      <sheetName val="INDIGO"/>
      <sheetName val="COST AVE"/>
      <sheetName val="VAR_CPM"/>
      <sheetName val="ANALYSIS VARIANCE"/>
      <sheetName val="ALL_Excl.Dunhil"/>
      <sheetName val="AALL"/>
      <sheetName val="ALLcigr"/>
      <sheetName val="DLI"/>
      <sheetName val="DIS"/>
      <sheetName val="DIM"/>
      <sheetName val="DKS"/>
      <sheetName val="DKM"/>
      <sheetName val="KAH"/>
      <sheetName val="KAM"/>
      <sheetName val="KANLI"/>
      <sheetName val="KANLIM"/>
      <sheetName val="KAN"/>
      <sheetName val="WHHP"/>
      <sheetName val="WHSP"/>
      <sheetName val="COMFILLS"/>
      <sheetName val="COMFILKS"/>
      <sheetName val="BR"/>
      <sheetName val="MBS"/>
      <sheetName val="AFNSV"/>
      <sheetName val="AFNIC"/>
      <sheetName val="AConC"/>
      <sheetName val="ENTRY"/>
      <sheetName val="Assum"/>
      <sheetName val="VarCostComfil"/>
      <sheetName val="NDE expenses"/>
      <sheetName val="Fiscal form"/>
      <sheetName val="Fiscal form (2)"/>
      <sheetName val="fieldcost"/>
      <sheetName val="kerja-est"/>
      <sheetName val="kerja-budget"/>
      <sheetName val="point"/>
      <sheetName val="Persediaan CPO&amp;PK"/>
      <sheetName val="By Produksi"/>
      <sheetName val="Rincian Neraca"/>
      <sheetName val="neraca CF"/>
      <sheetName val="Monthly"/>
      <sheetName val="Debt"/>
      <sheetName val="admin-bunga"/>
      <sheetName val="Detail Aktiva"/>
      <sheetName val="Plantations"/>
      <sheetName val="Strategic"/>
      <sheetName val="Asumption"/>
      <sheetName val="TOP IS"/>
      <sheetName val="TOP Others"/>
      <sheetName val="Beniform"/>
      <sheetName val="Cr.Suis"/>
      <sheetName val="WP-CF"/>
      <sheetName val="FS ver 1"/>
      <sheetName val="Fact.C"/>
      <sheetName val="Matur.C"/>
      <sheetName val="Distr.Cost"/>
      <sheetName val="Mater.P"/>
      <sheetName val="PKS&amp;SG"/>
      <sheetName val="AGW"/>
      <sheetName val="WP Cons"/>
      <sheetName val="BUDGET AND STRATEGIC PLAN"/>
      <sheetName val="BUDGET AMM"/>
      <sheetName val="AMM"/>
      <sheetName val="WCF"/>
      <sheetName val="Exc.Summary"/>
      <sheetName val="Detail Neraca"/>
      <sheetName val="Detail BS-Exc.Summ"/>
      <sheetName val="BS-Exc.Summary"/>
      <sheetName val="IS2.Exc.Summ"/>
      <sheetName val="IS.Exc.Summ"/>
      <sheetName val="Graphik Produksi"/>
      <sheetName val="CF-Exc.Summ"/>
      <sheetName val="sales 1"/>
      <sheetName val="sales 2"/>
      <sheetName val="Exc.sales customer"/>
      <sheetName val="Budget Travel"/>
      <sheetName val="Budget Lainnya"/>
      <sheetName val="SK Perjln Dinas"/>
      <sheetName val="Asumsi Makro"/>
      <sheetName val="PT. AGW"/>
      <sheetName val="UNIT KONSOL"/>
      <sheetName val="PT. AMM"/>
      <sheetName val="PT.SNP"/>
      <sheetName val="DETAIL PL_UNIT KONSOL"/>
      <sheetName val="DETAIL PL_PT.SNP"/>
      <sheetName val="DETAIL PL_PT. AGW"/>
      <sheetName val="Inventory SNP"/>
      <sheetName val="DETAIL PL_PT. AMM"/>
      <sheetName val="Export Tax"/>
      <sheetName val="JD"/>
      <sheetName val="Dftr"/>
      <sheetName val="Rkp-LR-Budget"/>
      <sheetName val="Key Indicators"/>
      <sheetName val="penj.i"/>
      <sheetName val="r-tmi"/>
      <sheetName val="tmi-s"/>
      <sheetName val="rtbmi"/>
      <sheetName val="tbmi'04"/>
      <sheetName val="tbmi'05"/>
      <sheetName val="rbbt"/>
      <sheetName val="bbt"/>
      <sheetName val="btl-k-d"/>
      <sheetName val="btl-ho-ro"/>
      <sheetName val="ALK-BTL-RO"/>
      <sheetName val="ALK-BTL-DO II"/>
      <sheetName val="ALK-BTL-HO"/>
      <sheetName val="ALK-BUNGA-HO"/>
      <sheetName val="ALK-PENY-HO"/>
      <sheetName val="penj.p"/>
      <sheetName val="rbtmp"/>
      <sheetName val="tmp-s"/>
      <sheetName val="rtbmp"/>
      <sheetName val="tbmp'04"/>
      <sheetName val="tbmp'05"/>
      <sheetName val="Piutang Staff"/>
      <sheetName val="Piutang Lain Lain"/>
      <sheetName val="Piutang Affiliasi"/>
      <sheetName val="Piut AFF RO-HO terbaru"/>
      <sheetName val="Segmen-05"/>
      <sheetName val="GLP 2013 "/>
      <sheetName val="Rincian 2013 PGE"/>
      <sheetName val="Rincian 2013 LME"/>
      <sheetName val="2014-2018 PGE"/>
      <sheetName val="2014-2018 LME"/>
      <sheetName val="2014-2018 GLP"/>
      <sheetName val="Indirect Adj."/>
      <sheetName val="Essbase Retrieve"/>
      <sheetName val="Cust Ops Retrieve"/>
      <sheetName val="GMW Retrieve"/>
      <sheetName val="WoCa Forecast"/>
      <sheetName val="Interbank detail"/>
      <sheetName val="Original Peb'13"/>
      <sheetName val="Asli Peb'13"/>
      <sheetName val="Full"/>
      <sheetName val="Trade"/>
      <sheetName val="Kontraktor"/>
      <sheetName val="FFB Prod."/>
      <sheetName val="REKAP PENYU FISKAL"/>
      <sheetName val="BANGUN"/>
      <sheetName val="PAJE12"/>
      <sheetName val="AUC BANG"/>
      <sheetName val="AUC PROYEK"/>
      <sheetName val="PIUS"/>
      <sheetName val="NOTE KONS"/>
      <sheetName val="J.ELIM 2013"/>
      <sheetName val="SAP NOP13-NOP12"/>
      <sheetName val="SAP NOP13"/>
      <sheetName val="SAP NOP-DES"/>
      <sheetName val="KK SAP NOPEMBER"/>
      <sheetName val="KK NOPEMBER"/>
      <sheetName val="Bs kon"/>
      <sheetName val="Pl kons"/>
      <sheetName val="EK KONS"/>
      <sheetName val="Cf kons"/>
      <sheetName val="CF_KONS"/>
      <sheetName val="CM"/>
      <sheetName val="Bs in COST"/>
      <sheetName val="Plin COST"/>
      <sheetName val="EQin COST"/>
      <sheetName val="Cf ind COST"/>
      <sheetName val="CF_PARENT"/>
      <sheetName val="RASIO_INDUK INTERN"/>
      <sheetName val="RASIO KEPMEN"/>
      <sheetName val="TABEL_RASIO_KPI"/>
      <sheetName val="TKP"/>
      <sheetName val="WS 0813"/>
      <sheetName val="BS INTENS"/>
      <sheetName val="PL INTENS"/>
      <sheetName val="NOTE INTENS"/>
      <sheetName val="BS IPMS"/>
      <sheetName val="PL IPMS"/>
      <sheetName val="CIT 2012"/>
      <sheetName val="NOTE IPMS"/>
      <sheetName val="KK IPMS"/>
      <sheetName val="KK INTEN"/>
      <sheetName val="EKUITAS ANAK"/>
      <sheetName val="SKU"/>
      <sheetName val="GRAFIK PENDAPATAN"/>
      <sheetName val="SKPLB"/>
      <sheetName val="AUC"/>
      <sheetName val="PSAK-DS-w-selisih-mtd"/>
      <sheetName val="hit_06-DIM mtpl"/>
      <sheetName val="PSAK-DIM-w-selisih-mtd"/>
      <sheetName val="hit_06-DFU mtpl"/>
      <sheetName val="PSAK-DFU-w-selisih-mtd"/>
      <sheetName val="hit_06-DF mtpl"/>
      <sheetName val="PSAK-DF-w-selisih-mtd"/>
      <sheetName val="hit_06-HO"/>
      <sheetName val="hit_06-DS"/>
      <sheetName val="hit_06-DS-cuti"/>
      <sheetName val="hit_06-DIM"/>
      <sheetName val="hit_06-DIM-cuti"/>
      <sheetName val="hit_06-DFU"/>
      <sheetName val="hit_06-DFU-cuti"/>
      <sheetName val="hit_06-DF"/>
      <sheetName val="hit_06-DF-cuti"/>
      <sheetName val="PSAK-HO-w-mster"/>
      <sheetName val="PSAK-HO-w-pdp"/>
      <sheetName val="PSAK-HO-w-selisih"/>
      <sheetName val="PSAK-HO-w-cuti"/>
      <sheetName val="PSAK-HO"/>
      <sheetName val="PSAK-DS-w-pdp"/>
      <sheetName val="PSAK-DS-w-selisih"/>
      <sheetName val="PSAK-DS-w-cuti"/>
      <sheetName val="PSAK-DS"/>
      <sheetName val="PSAK-DIM-w-pdp"/>
      <sheetName val="PSAK-DIM-w-selisih"/>
      <sheetName val="PSAK-DIM-w-cuti"/>
      <sheetName val="PSAK-DIM"/>
      <sheetName val="PSAK-DFU-w-pdp"/>
      <sheetName val="PSAK-DFU-w-selisih"/>
      <sheetName val="PSAK-DFU-w-cuti"/>
      <sheetName val="PSAK-DFU"/>
      <sheetName val="PSAK-DF-w-pdp"/>
      <sheetName val="PSAK-DF-w-selisih"/>
      <sheetName val="PSAK-DF-w-cuti"/>
      <sheetName val="PSAK-DF"/>
      <sheetName val="indrec (2)"/>
      <sheetName val="indrec E"/>
      <sheetName val="lamp.1"/>
      <sheetName val="lamp.3"/>
      <sheetName val="lamp.4"/>
      <sheetName val="lamp3"/>
      <sheetName val="trf-d-i"/>
      <sheetName val="trf-d-i (2)"/>
      <sheetName val="trf-dr"/>
      <sheetName val="trf-dr-multiple"/>
      <sheetName val="TRF 150"/>
      <sheetName val="kepmenaker150"/>
      <sheetName val="uu13"/>
      <sheetName val="Areal ST RL Bun"/>
      <sheetName val="Areal ST RL PGN"/>
      <sheetName val="Kav RL"/>
      <sheetName val="Areal ST RL Keu"/>
      <sheetName val="Areal 397 ha "/>
      <sheetName val="Koversi"/>
      <sheetName val="Areal ST RL Tan"/>
      <sheetName val="Produksi-1"/>
      <sheetName val="Produksi-2"/>
      <sheetName val="Biprod"/>
      <sheetName val="Sat Bipord"/>
      <sheetName val="CostProj"/>
      <sheetName val="rekap HPP Siemens"/>
      <sheetName val="Rekap jun-okt"/>
      <sheetName val="Piut BTS"/>
      <sheetName val="Siemens 1"/>
      <sheetName val="Siemens 2"/>
      <sheetName val="Konsolidasi RL"/>
      <sheetName val="tbl_tarip"/>
      <sheetName val="ID_1"/>
      <sheetName val="C IS"/>
      <sheetName val="BD IS"/>
      <sheetName val="BS BS"/>
      <sheetName val="C BS"/>
      <sheetName val="C CF"/>
      <sheetName val="C RLD AKUM"/>
      <sheetName val="RLKom"/>
      <sheetName val="Enclosure"/>
      <sheetName val="RECL"/>
      <sheetName val="CB-1.00"/>
      <sheetName val="Rangkuman Kas"/>
      <sheetName val="SCB 789'08"/>
      <sheetName val="BCA 068 '08 "/>
      <sheetName val="SCB 899'08"/>
      <sheetName val="BCA 880 '08"/>
      <sheetName val="AR-1.00"/>
      <sheetName val="AR-1.10"/>
      <sheetName val="AR-1.20"/>
      <sheetName val="AR-1.30"/>
      <sheetName val="IN-1.00"/>
      <sheetName val="IN-0.01"/>
      <sheetName val="IN-0.02"/>
      <sheetName val="PT-1.00"/>
      <sheetName val="PE-1.00"/>
      <sheetName val="FA-1.00"/>
      <sheetName val="Aktiva Bank'08"/>
      <sheetName val="DF-1.00"/>
      <sheetName val="AP-1.00"/>
      <sheetName val="AP-0.01"/>
      <sheetName val="TP-1.00"/>
      <sheetName val="LP-1.00"/>
      <sheetName val="DT-1.00"/>
      <sheetName val="SC-1.00"/>
      <sheetName val="REV-001"/>
      <sheetName val="HPP-001"/>
      <sheetName val="Purch"/>
      <sheetName val="OTX"/>
      <sheetName val="LP-0.01"/>
      <sheetName val="Beban (2009)"/>
      <sheetName val="ADJ-ELIM"/>
      <sheetName val="BEBAN (2008)"/>
      <sheetName val="EQTY"/>
      <sheetName val="AR-S"/>
      <sheetName val="Aktiva Bank'08and'09"/>
      <sheetName val="AR-07-rev"/>
      <sheetName val="AP 07-08"/>
      <sheetName val="Note 07-06"/>
      <sheetName val="Pre tax"/>
      <sheetName val="Uang Muka diterima"/>
      <sheetName val="TaxPay"/>
      <sheetName val="htg bank"/>
      <sheetName val="BMH"/>
      <sheetName val="Shar"/>
      <sheetName val="General Other Exp"/>
      <sheetName val="OThr"/>
      <sheetName val="PendingNotes"/>
      <sheetName val="Ner. OG(Des 08)"/>
      <sheetName val="Ner. EN(Des 08)"/>
      <sheetName val="NRC Desember 2008"/>
      <sheetName val="Penjelasan Neraca"/>
      <sheetName val="LR 2008"/>
      <sheetName val="Penjelasan LR"/>
      <sheetName val="Piutang OG"/>
      <sheetName val="Rincian Lap.keu-EN"/>
      <sheetName val="Rincian Lap.Keu-OG"/>
      <sheetName val="Hut.Mod.Krj.OG"/>
      <sheetName val="Hut.Mod.Krj.EN"/>
      <sheetName val="HPP LUB BANDUNG"/>
      <sheetName val="HPP.BTS"/>
      <sheetName val="SheLL"/>
      <sheetName val="lub limau"/>
      <sheetName val="LUB BDG"/>
      <sheetName val="piuthubistimw"/>
      <sheetName val="piutang BTS"/>
      <sheetName val="Piutang lub &amp; fuel limau"/>
      <sheetName val="rekapan rek koran"/>
      <sheetName val="ppn-iN-ouT"/>
      <sheetName val="Prepaid.BTS"/>
      <sheetName val="BEBAN2"/>
      <sheetName val="Prepaid.Tormnt"/>
      <sheetName val="KBP"/>
      <sheetName val="KF Tlp"/>
      <sheetName val="notes to amar"/>
      <sheetName val="Note 08-07"/>
      <sheetName val="Balance 08-07"/>
      <sheetName val="Income 08-07"/>
      <sheetName val="Equity 08-07"/>
      <sheetName val="Casflow 08-07"/>
      <sheetName val="Balance 07-06 "/>
      <sheetName val="Income 07-06"/>
      <sheetName val="Equity 07-06"/>
      <sheetName val="Casflow 07-06"/>
      <sheetName val="OVEHOULBB"/>
      <sheetName val="OVEHAULOB"/>
      <sheetName val="OB500RB dt"/>
      <sheetName val="OB500RB"/>
      <sheetName val="BB100RB"/>
      <sheetName val="RM&amp;RW"/>
      <sheetName val="REKAPWH"/>
      <sheetName val="infra"/>
      <sheetName val="BQ (3TH)"/>
      <sheetName val="BQ (5TH)"/>
      <sheetName val="alatRM"/>
      <sheetName val="Option"/>
      <sheetName val="MF"/>
      <sheetName val="Unit Req. (1)"/>
      <sheetName val="BoQ (1)"/>
      <sheetName val="Unit Price (1)"/>
      <sheetName val="Analyst-(1)"/>
      <sheetName val="Unit Req. (2)"/>
      <sheetName val="BoQ (2)"/>
      <sheetName val="Unit Price (2)"/>
      <sheetName val="Analyst-(2)"/>
      <sheetName val="Analyst"/>
      <sheetName val="O&amp;O"/>
      <sheetName val="Heavy Mat. Fleet Product."/>
      <sheetName val="Dump Truck"/>
      <sheetName val="Bulldozers"/>
      <sheetName val="Wheel Loader"/>
      <sheetName val="Production Analysis"/>
      <sheetName val="UT_S.PILE"/>
      <sheetName val="OB250rb"/>
      <sheetName val="OVEHOULBB3km"/>
      <sheetName val="BB50rb"/>
      <sheetName val="F2 (2)"/>
      <sheetName val="AA4"/>
      <sheetName val="AA3"/>
      <sheetName val="AA2"/>
      <sheetName val="AA1"/>
      <sheetName val="BB1"/>
      <sheetName val="CC1"/>
      <sheetName val="KCU"/>
      <sheetName val="Fak-Fak"/>
      <sheetName val="Wamena"/>
      <sheetName val="Timika"/>
      <sheetName val="Sentani"/>
      <sheetName val="Kaimana"/>
      <sheetName val="|d"/>
      <sheetName val="|i"/>
      <sheetName val="|w"/>
      <sheetName val="Benefit"/>
      <sheetName val="csc-(d)"/>
      <sheetName val="csc-(i)"/>
      <sheetName val="csc-(w)"/>
      <sheetName val="pvbdo-(d)"/>
      <sheetName val="pvdbo-(i)"/>
      <sheetName val="pvdbo-(w)"/>
      <sheetName val="almanak &amp; hk"/>
      <sheetName val="kertas kerja"/>
      <sheetName val="almanak &amp;hk."/>
      <sheetName val="allokasi_gaji"/>
      <sheetName val="bezeting"/>
      <sheetName val="bezeting."/>
      <sheetName val="lamp.21"/>
      <sheetName val="rab.14"/>
      <sheetName val="rab.15"/>
      <sheetName val="rab.16"/>
      <sheetName val="rab17"/>
      <sheetName val="rab.18"/>
      <sheetName val="rab.21"/>
      <sheetName val="rab.23"/>
      <sheetName val="bezeting_"/>
      <sheetName val="Jankos"/>
      <sheetName val="Limbah"/>
      <sheetName val="Rekg.604"/>
      <sheetName val="Mobile"/>
      <sheetName val="JA15"/>
      <sheetName val="Form Anggaran"/>
      <sheetName val="Prognosa RKAP"/>
      <sheetName val="Action Plan"/>
      <sheetName val="PL &amp; Prog"/>
      <sheetName val="lm7_11"/>
      <sheetName val="laru_kbn"/>
      <sheetName val="BANK-USD"/>
      <sheetName val="kary21"/>
      <sheetName val="Trading Statement"/>
      <sheetName val="Dat"/>
      <sheetName val="STP25"/>
      <sheetName val="N25"/>
      <sheetName val="STP-PPN"/>
      <sheetName val="NPPN"/>
      <sheetName val="N21"/>
      <sheetName val="N23"/>
      <sheetName val="N26"/>
      <sheetName val="N4(2)"/>
      <sheetName val="ABSTRAKSI"/>
      <sheetName val="dfatar kaya"/>
      <sheetName val="klu"/>
      <sheetName val="dataa"/>
      <sheetName val="RK1"/>
      <sheetName val="FOOD&amp;BEVERAGE"/>
      <sheetName val="LAUNDRY"/>
      <sheetName val="OPR"/>
      <sheetName val="PEND.LAIN"/>
      <sheetName val="PEMSARAN"/>
      <sheetName val="MUTASI NERACA"/>
      <sheetName val="St (2)"/>
      <sheetName val="St (3)"/>
      <sheetName val="Objek21"/>
      <sheetName val="Objek23"/>
      <sheetName val="BPHTB"/>
      <sheetName val="kp25"/>
      <sheetName val="kp21"/>
      <sheetName val="KPPPN"/>
      <sheetName val="Kredit21"/>
      <sheetName val="Pay"/>
      <sheetName val="Slip"/>
      <sheetName val="Sum (3)"/>
      <sheetName val="N_1"/>
      <sheetName val="N.1.1 - N.1.2"/>
      <sheetName val="N.2 Rekon AP vs LHD"/>
      <sheetName val="N.2.1 - N.2.3"/>
      <sheetName val="N.3 pending payment"/>
      <sheetName val="N.3.1"/>
      <sheetName val="N.4.1 APP0L"/>
      <sheetName val="N.4.2"/>
      <sheetName val="N.5 - SURL"/>
      <sheetName val="NN1-new"/>
      <sheetName val="Interconnecting Piping"/>
      <sheetName val="AG PIPING REV.1"/>
      <sheetName val="Process Piping"/>
      <sheetName val="ITB COST"/>
      <sheetName val="excluding"/>
      <sheetName val="O-01 Lead"/>
      <sheetName val="O100 Refundable CIT"/>
      <sheetName val="O110 PPH Import"/>
      <sheetName val="O120 PPH 23-26"/>
      <sheetName val="O130 PPH Solar"/>
      <sheetName val="O200 payable 23 Mdn"/>
      <sheetName val="O300 payable 23 Dmi"/>
      <sheetName val="O-01_2009_Q3_SADP_Taxation"/>
      <sheetName val="O1 radit"/>
      <sheetName val="O2 radit"/>
      <sheetName val="SarullaFinancing"/>
      <sheetName val="AdvProj_MGS"/>
      <sheetName val="AdvProj_MPI"/>
      <sheetName val="AdvProjMPI_6Nov"/>
      <sheetName val="PPN_6Nov"/>
      <sheetName val="Cash Out Proj"/>
      <sheetName val="Sarulla 2008 Budget_USD_REV"/>
      <sheetName val="Sarulla 2008 Budget_IDR_REV"/>
      <sheetName val="Sarulla 2008 BudgetApprovedORI"/>
      <sheetName val="Sarulla 2008 BudgetORI"/>
      <sheetName val="WO_Budget"/>
      <sheetName val="PWT_Budget"/>
      <sheetName val="For LetterDetailApprv"/>
      <sheetName val="For LEtterSumm"/>
      <sheetName val="Travelling detail"/>
      <sheetName val="Kewajiban Lainnya"/>
      <sheetName val="Analisis BS (2)"/>
      <sheetName val="Analisis PL (2)"/>
      <sheetName val="Tickmarks (2)"/>
      <sheetName val="Analisis BS (3)"/>
      <sheetName val="Analisis PL (3)"/>
      <sheetName val="Tickmarks (3)"/>
      <sheetName val="Form"/>
      <sheetName val="Group"/>
      <sheetName val="Atribute"/>
      <sheetName val="N-2-1_rollforward"/>
      <sheetName val="N-2-1_final"/>
      <sheetName val="G-030 PAS 19"/>
      <sheetName val="(c) Lapsing of pension"/>
      <sheetName val="TOR PAS19 Discount rate"/>
      <sheetName val="N-2-2"/>
      <sheetName val="Investment-P (2)"/>
      <sheetName val="Elimination Adjustment"/>
      <sheetName val="IDCF-P"/>
      <sheetName val="Detail-PARENT"/>
      <sheetName val="AR-AGING SCH."/>
      <sheetName val="PP&amp;E"/>
      <sheetName val="Adj-Branches"/>
      <sheetName val="SUMM_CURR_YR"/>
      <sheetName val="TB_SUMM"/>
      <sheetName val="LY"/>
      <sheetName val="LY2"/>
      <sheetName val="CC-1.1k"/>
      <sheetName val="CC-2k"/>
      <sheetName val="BS_asset"/>
      <sheetName val="BS_Liabilities"/>
      <sheetName val="General_1d"/>
      <sheetName val="3 Cash and Bank"/>
      <sheetName val="4 Invest Jngk Pdk"/>
      <sheetName val="5 Acc Reiv"/>
      <sheetName val="6 Inventories"/>
      <sheetName val="7 Advance"/>
      <sheetName val="8 Prepaid Exp"/>
      <sheetName val="9 Advance Puchased Fixed Asset"/>
      <sheetName val="10 Fixed asset"/>
      <sheetName val="10 Fixed Asset 2"/>
      <sheetName val="11 Asset derivative"/>
      <sheetName val="14 Payable"/>
      <sheetName val="15 Other payable"/>
      <sheetName val="17 accrued exp"/>
      <sheetName val="18 Long term bank loan"/>
      <sheetName val="18 Long Term bank_2"/>
      <sheetName val="19 Obligation under leases"/>
      <sheetName val="21 Equity"/>
      <sheetName val="22 addtional paid-in capital"/>
      <sheetName val="23 Tresury stock"/>
      <sheetName val="24 Operating Revenue"/>
      <sheetName val="25 Operting and Maintenance exp"/>
      <sheetName val="26 General &amp; Adm exp"/>
      <sheetName val="27 Personal Exp"/>
      <sheetName val="28 Sales &amp; Marketing exp"/>
      <sheetName val="29 Other income (exp)"/>
      <sheetName val="30 Prepaid tax_a"/>
      <sheetName val="30 Estim claim f tax refund_b"/>
      <sheetName val="30 tax payable_c"/>
      <sheetName val="30 Current Tax_d"/>
      <sheetName val="30 deferred tax_e"/>
      <sheetName val="30 Tax assesment letter_f"/>
      <sheetName val="31 trans with Rlated Party"/>
      <sheetName val="31 trans with Rlated Party 2"/>
      <sheetName val="32 Employee benefit obligation"/>
      <sheetName val="33 Monetary ast&amp;lia forgn curr"/>
      <sheetName val="34 Financial Instrusmnt_1"/>
      <sheetName val="34 Financial Instrmnt_2"/>
      <sheetName val="35 Earning per share"/>
      <sheetName val="36 telecom tariff"/>
      <sheetName val="37 Interconnection"/>
      <sheetName val="44 Reclassification of accounts"/>
      <sheetName val="J-4 (2)"/>
      <sheetName val="A-GL-SUMMARY"/>
      <sheetName val="Control_Vendor"/>
      <sheetName val="Expl"/>
      <sheetName val="Consol-1205"/>
      <sheetName val="RE Consol"/>
      <sheetName val="CAJE CSFB"/>
      <sheetName val="CAJE Intercompany"/>
      <sheetName val="TB CIGL'1205"/>
      <sheetName val="CIGL-1205"/>
      <sheetName val="PAJE CIGL"/>
      <sheetName val="TB JOB"/>
      <sheetName val="JOB-1205"/>
      <sheetName val="PAJE JOB"/>
      <sheetName val="RE JOB "/>
      <sheetName val="Consol-1204"/>
      <sheetName val="Consol-1203"/>
      <sheetName val="Consol-1202"/>
      <sheetName val="BS-deftax (ITA)"/>
      <sheetName val="Salary Detail"/>
      <sheetName val="Calc. test w.holding tax 21"/>
      <sheetName val="GroupRef"/>
      <sheetName val="EmpCost"/>
      <sheetName val="Sum(PAYnIT)"/>
      <sheetName val="Sum(Mth)"/>
      <sheetName val="Sum(Div)"/>
      <sheetName val="Sum(FQR)"/>
      <sheetName val="Exe"/>
      <sheetName val="HRnS"/>
      <sheetName val="Lgl"/>
      <sheetName val="PnC"/>
      <sheetName val="Aud"/>
      <sheetName val="Drl"/>
      <sheetName val="TSB"/>
      <sheetName val="Exl"/>
      <sheetName val="TnS"/>
      <sheetName val="HR(All)"/>
      <sheetName val="IT(All)"/>
      <sheetName val="PROGRAM "/>
      <sheetName val="JIS-01SUM"/>
      <sheetName val="JIS-01"/>
      <sheetName val="TRAINSUM"/>
      <sheetName val="JIS-01DATA"/>
      <sheetName val="USD Months"/>
      <sheetName val="notes_non restated "/>
      <sheetName val="Adj - WB"/>
      <sheetName val="Adj - Trading"/>
      <sheetName val="Adj - HOLDING"/>
      <sheetName val="DITeh"/>
      <sheetName val="Fiscal - PCO"/>
      <sheetName val="invest 2002"/>
      <sheetName val="invest 2003"/>
      <sheetName val="invest adj"/>
      <sheetName val="gue"/>
      <sheetName val="FA Holding"/>
      <sheetName val="mutation"/>
      <sheetName val="idCF"/>
      <sheetName val="GAAP"/>
      <sheetName val="dda"/>
      <sheetName val="dda-1"/>
      <sheetName val="IJV-ARJE"/>
      <sheetName val="T-Acct"/>
      <sheetName val="WS-des"/>
      <sheetName val="DDA-1205"/>
      <sheetName val="OG PROPERTY-1205"/>
      <sheetName val="AJE-EJE-1205"/>
      <sheetName val="T-Acc-IJV-ARJE-1205"/>
      <sheetName val="IJV-ARJE-1205"/>
      <sheetName val="IJV-GAAP-1205"/>
      <sheetName val="USTAX-1205"/>
      <sheetName val="DTAL-BS-1205"/>
      <sheetName val="DTAL-IS-1205"/>
      <sheetName val="deftax PL"/>
      <sheetName val="REKONFISKAL-1205"/>
      <sheetName val="RPM COST"/>
      <sheetName val="PACKREQ"/>
      <sheetName val="MATREQ CHEESE"/>
      <sheetName val="MATREQ-VISCOUS"/>
      <sheetName val="RECEIPTS"/>
      <sheetName val="PENDING PO &amp; LC"/>
      <sheetName val="RM2 as of feb 04"/>
      <sheetName val="REtail Vol"/>
      <sheetName val="FS vol"/>
      <sheetName val="New sku"/>
      <sheetName val="Existing"/>
      <sheetName val="VAR ANALYSIS"/>
      <sheetName val="Cikarang"/>
      <sheetName val="153300 Deposits"/>
      <sheetName val="DEPN 2002"/>
      <sheetName val="DEPN 2001"/>
      <sheetName val="temp"/>
      <sheetName val="Lookups"/>
      <sheetName val="Payment Record"/>
      <sheetName val="Currency Table"/>
      <sheetName val="Pivot Report (2)"/>
      <sheetName val="Project Code"/>
      <sheetName val="Accounts Entry"/>
      <sheetName val="M'sia billings"/>
      <sheetName val="Reports Required"/>
      <sheetName val="WBS asset"/>
      <sheetName val="WBS liabilities"/>
      <sheetName val="sales summary 2005"/>
      <sheetName val="target 2005"/>
      <sheetName val="product group table"/>
      <sheetName val="month from C0"/>
      <sheetName val="Month_Tar2005"/>
      <sheetName val="Actual2004_2005"/>
      <sheetName val="sales summary 2004"/>
      <sheetName val="graph A-04 analysis"/>
      <sheetName val="unpaid"/>
      <sheetName val="Home Aged Debts"/>
      <sheetName val="Dollar Aged Debts"/>
      <sheetName val="Geograhpical"/>
      <sheetName val="Unbilled USD"/>
      <sheetName val="Deferred USD"/>
      <sheetName val="COS USD"/>
      <sheetName val="Rechargeable USD"/>
      <sheetName val="March 03 Deferred"/>
      <sheetName val="P&amp;L Account Codes"/>
      <sheetName val="Unbilled receivables"/>
      <sheetName val="Deferred income - Wireline (2)"/>
      <sheetName val="COS Accrual"/>
      <sheetName val="Rechargeable Exps"/>
      <sheetName val="Recognition Schedule"/>
      <sheetName val="Programmes Look up"/>
      <sheetName val="Rechargable Summary 2003"/>
      <sheetName val="P1 Other accrued expense"/>
      <sheetName val="P2 Other accrued S&amp;M"/>
      <sheetName val="24000095 &amp; 24000098"/>
      <sheetName val="DODO"/>
      <sheetName val="Frenki"/>
      <sheetName val="Rizky"/>
      <sheetName val="05_2003-compute"/>
      <sheetName val="E. Lead Schedule"/>
      <sheetName val="E.1 AR-Trade"/>
      <sheetName val="E.2 CRAM"/>
      <sheetName val="E.2 Sub'q. Coll."/>
      <sheetName val="G. Lead Schedule (2)"/>
      <sheetName val="G. Lead Schedule"/>
      <sheetName val="G.1 Deposit"/>
      <sheetName val="G.2 Dep. to MQD"/>
      <sheetName val="G.3 Prepaid Rent-Nov."/>
      <sheetName val="G.3.1 Prepaid Rent - Dec."/>
      <sheetName val="Prepaid Rent-Dec."/>
      <sheetName val="G.4 Adv. to Suppliers"/>
      <sheetName val="Adv. to Supp.-Dec."/>
      <sheetName val="G.6 Prepaid Expenses-Nov"/>
      <sheetName val="G.6.1 Prepaid Exp. Dec."/>
      <sheetName val="G.6.1 Prepaid-Exp.-Dec."/>
      <sheetName val="G.7 Prepaid Tax"/>
      <sheetName val="Pretax-Dec."/>
      <sheetName val="Dep. to MQD-Dec."/>
      <sheetName val="Deposit - Dec."/>
      <sheetName val="E1. AR-Trade"/>
      <sheetName val="Debtors_Rollforward_Details"/>
      <sheetName val="E1. AR-Trade (2)"/>
      <sheetName val="E1. AR-Trade (3)"/>
      <sheetName val="E2. Export Sub'qt"/>
      <sheetName val="E3. Local Sub'qt"/>
      <sheetName val="E4. Export Samples"/>
      <sheetName val="E5. Local Samples"/>
      <sheetName val="E.6 Polyester"/>
      <sheetName val="E.7  OPM"/>
      <sheetName val="E.7  OPM (2)"/>
      <sheetName val="E.6 Polyester (3)"/>
      <sheetName val="E.8 Net Sales (Amount)"/>
      <sheetName val="Export"/>
      <sheetName val="E.9 Sales (Quantity)"/>
      <sheetName val="STOCKHAM TAX DATA_RAW"/>
      <sheetName val="AJE-CAJE"/>
      <sheetName val="Employee Loan"/>
      <sheetName val="Deferred charges"/>
      <sheetName val="Non Opex"/>
      <sheetName val="Mapping COGS opex"/>
      <sheetName val="RE  Recon"/>
      <sheetName val="TB_31Dec09"/>
      <sheetName val="TB_31Oct09"/>
      <sheetName val="TB_31Aug09"/>
      <sheetName val="TB_SAP07"/>
      <sheetName val="TB_31Dec06"/>
      <sheetName val="Detail IS 07"/>
      <sheetName val="Detail FOH 06"/>
      <sheetName val="Mapping Opex 06"/>
      <sheetName val="Global Assumptions"/>
      <sheetName val="Scenarios and Sensitivities"/>
      <sheetName val="Mine Assumptions"/>
      <sheetName val="Contractor"/>
      <sheetName val="Operations"/>
      <sheetName val="Costs and Selling Price"/>
      <sheetName val="Depreciation &amp; Amortisation"/>
      <sheetName val="Financials"/>
      <sheetName val="Log"/>
      <sheetName val="Operations Summary"/>
      <sheetName val="feed to PPT"/>
      <sheetName val="Sending record"/>
      <sheetName val="FS _2_"/>
      <sheetName val="id wp "/>
      <sheetName val="1771(1)"/>
      <sheetName val="1771(2)"/>
      <sheetName val="1771-II_ 2"/>
      <sheetName val="Adminitrative expense"/>
      <sheetName val="kkpangsuran25"/>
      <sheetName val="IS Summary (2)"/>
      <sheetName val="alasan"/>
      <sheetName val="listkorfis"/>
      <sheetName val="4.1"/>
      <sheetName val="Scenarios_Sensitivities"/>
      <sheetName val="Scenarios&amp;Sensitivities"/>
      <sheetName val="Option Input"/>
      <sheetName val="Coal flow"/>
      <sheetName val="Blending"/>
      <sheetName val="Control assumption"/>
      <sheetName val="Feed to slide"/>
      <sheetName val="Stage 1"/>
      <sheetName val="ledger02"/>
      <sheetName val="1771-II (2)"/>
      <sheetName val="angsuran 25"/>
      <sheetName val="IS Summary"/>
      <sheetName val="4.2"/>
      <sheetName val="B_1"/>
      <sheetName val="Ex.B"/>
      <sheetName val="objek_GL"/>
      <sheetName val="Plan"/>
      <sheetName val="Detail Exp."/>
      <sheetName val="Detail DB"/>
      <sheetName val="Cap Exp."/>
      <sheetName val="Cap DB"/>
      <sheetName val="Production Volumn"/>
      <sheetName val="SubTotal by Plan"/>
      <sheetName val="SubTotal by Project"/>
      <sheetName val="Summary Exp."/>
      <sheetName val="Present Operating"/>
      <sheetName val="Present Admin"/>
      <sheetName val="Present Cap Exp."/>
      <sheetName val="By Account MTD"/>
      <sheetName val="By Account YTD"/>
      <sheetName val="Direct expenses MTD"/>
      <sheetName val="Equity MTD"/>
      <sheetName val="Equity YTD"/>
      <sheetName val="Variables"/>
      <sheetName val="FID MTD"/>
      <sheetName val="FID YTD"/>
      <sheetName val="IBD MTD"/>
      <sheetName val="IBD YTD"/>
      <sheetName val="By Product MTD"/>
      <sheetName val="By Product YTD"/>
      <sheetName val="Total expenses MTD "/>
      <sheetName val="Margin"/>
      <sheetName val="Sales Deduction"/>
      <sheetName val="GL Sales"/>
      <sheetName val="GL COGS"/>
      <sheetName val="COGS Reval"/>
      <sheetName val="COGS Reval Summ"/>
      <sheetName val="Be4 Adj"/>
      <sheetName val="After Adj"/>
      <sheetName val="GL2"/>
      <sheetName val="INK"/>
      <sheetName val="B4 Adjustment"/>
      <sheetName val="Units_of_Measure"/>
      <sheetName val="C3 RM Detail"/>
      <sheetName val="C3 FG Detail"/>
      <sheetName val="RM &amp; Slow"/>
      <sheetName val="STO Report"/>
      <sheetName val="FG Obsolete"/>
      <sheetName val="RM Exception"/>
      <sheetName val="RM Plate"/>
      <sheetName val="SC Sum"/>
      <sheetName val="Summary Individual Juli"/>
      <sheetName val="Summary Individual"/>
      <sheetName val="Pivod Juli"/>
      <sheetName val="Adj IA"/>
      <sheetName val="A1.1 Memo"/>
      <sheetName val="A1.1.1"/>
      <sheetName val="A1.1.2"/>
      <sheetName val="A1.1.3"/>
      <sheetName val="A.1.1.8"/>
      <sheetName val="A1.2 Memo"/>
      <sheetName val="A1.2.1"/>
      <sheetName val="A1.2.2"/>
      <sheetName val="A1.2.3"/>
      <sheetName val="A1.2.7"/>
      <sheetName val="A1.2.8"/>
      <sheetName val="A1.2.9"/>
      <sheetName val="A1.2.10"/>
      <sheetName val="A.1.2.11"/>
      <sheetName val="A1.2.15"/>
      <sheetName val="A1.2.16"/>
      <sheetName val="A12.17"/>
      <sheetName val="A1.2.18"/>
      <sheetName val="A1.2.19"/>
      <sheetName val="A1.2.20"/>
      <sheetName val="A1.2.21"/>
      <sheetName val="A1.2.22"/>
      <sheetName val="A1.2.23"/>
      <sheetName val="A1.2.24"/>
      <sheetName val="A1.2.25"/>
      <sheetName val="A1.2.26"/>
      <sheetName val="A1.2.27"/>
      <sheetName val="A1.2.28"/>
      <sheetName val="A1.2.29"/>
      <sheetName val="A1.2.30"/>
      <sheetName val="A1.2.31"/>
      <sheetName val="A1.2.32"/>
      <sheetName val="A1.2.33"/>
      <sheetName val="T2.1.34"/>
      <sheetName val="T1.2.35"/>
      <sheetName val="A2.1.36"/>
      <sheetName val="A1.2.37"/>
      <sheetName val="A1.2.38"/>
      <sheetName val="A1.2.39"/>
      <sheetName val="A1.2.42"/>
      <sheetName val="A1.2.43"/>
      <sheetName val="A1.2.44"/>
      <sheetName val="A1.2.45"/>
      <sheetName val="A1.2.46"/>
      <sheetName val="A1.2.47"/>
      <sheetName val="A1.2.48"/>
      <sheetName val="A1.2.49"/>
      <sheetName val="A.1.2.50"/>
      <sheetName val="A.1.2.51"/>
      <sheetName val="List Prd tp 240"/>
      <sheetName val="Umum khusus"/>
      <sheetName val="Draf Kontrol"/>
      <sheetName val="SL vs SL"/>
      <sheetName val="All Jurnal Details"/>
      <sheetName val="All Jurnal Summary"/>
      <sheetName val="CRSF"/>
      <sheetName val="Rekon SL CRSF"/>
      <sheetName val="List Sp Debitur"/>
      <sheetName val="Deb Details"/>
      <sheetName val="Dep All Details"/>
      <sheetName val="Form Adj per Fasilitas"/>
      <sheetName val="Reklas ADJ"/>
      <sheetName val="List COA"/>
      <sheetName val="Master Prod Type"/>
      <sheetName val="PPAWD_Bank"/>
      <sheetName val="Summary Konsol_loan"/>
      <sheetName val="10.a Report_JP"/>
      <sheetName val="10.b Sector ekonomi"/>
      <sheetName val="Summmary Kap"/>
      <sheetName val="Restru&amp;Property_pub"/>
      <sheetName val="Kredit Restru_pub"/>
      <sheetName val="KUK_Kol_pub"/>
      <sheetName val="KUK_Pub"/>
      <sheetName val="KYD_koreksi"/>
      <sheetName val="Terkait_fm061208"/>
      <sheetName val="Restru"/>
      <sheetName val="10.e Kredit bermasalah"/>
      <sheetName val="Kredit Restrukturisasi"/>
      <sheetName val="Report PPAP telah dibentuk"/>
      <sheetName val="10f. pembiayaan syariah"/>
      <sheetName val="10.i Report Terkait"/>
      <sheetName val="10.k Kredit restru_2008"/>
      <sheetName val="38.Nama pihak terkait"/>
      <sheetName val="Report PPAP Syriah_Bank"/>
      <sheetName val="Olahan_2"/>
      <sheetName val="Debitur Restrukturisasi_CIB"/>
      <sheetName val="Loan downgraded"/>
      <sheetName val="PPAP telah dibentuk"/>
      <sheetName val="Olahan_JP"/>
      <sheetName val="Olahan_syariah"/>
      <sheetName val="Terkait_update"/>
      <sheetName val="BPI_JP"/>
      <sheetName val="BPI_sector economi"/>
      <sheetName val="BPI_LBU"/>
      <sheetName val="BPI_rincian klient"/>
      <sheetName val="Simulasi Pemisahan BPI"/>
      <sheetName val="Movement PPAP (2)"/>
      <sheetName val="PPAP _Bank RP"/>
      <sheetName val="PPAP_ VLS"/>
      <sheetName val="Movement PPAP"/>
      <sheetName val="PPAP_PL"/>
      <sheetName val="U dis (3)"/>
      <sheetName val="U dis (2)"/>
      <sheetName val="F-1,2 (2)"/>
      <sheetName val="F-3 (2)"/>
      <sheetName val="F-22 (2)"/>
      <sheetName val="F-1,2 (3)"/>
      <sheetName val="F-3 (3)"/>
      <sheetName val="F-22 (3)"/>
      <sheetName val="CF-4 "/>
      <sheetName val="CF-1,2"/>
      <sheetName val="CF-3"/>
      <sheetName val="CF-4"/>
      <sheetName val="A5l1"/>
      <sheetName val="(U3-2) Realised forex loss"/>
      <sheetName val="(U3) Unrealised forex gain-loss"/>
      <sheetName val="(U3-1) Realised forex gain"/>
      <sheetName val="U3-1"/>
      <sheetName val="BPR - Conclusion"/>
      <sheetName val="F-1l2"/>
      <sheetName val="F-8(FSA)"/>
      <sheetName val="F-9b"/>
      <sheetName val="F-9c"/>
      <sheetName val="F-21"/>
      <sheetName val="RCD-1-1"/>
      <sheetName val="C-6"/>
      <sheetName val="C-6a"/>
      <sheetName val="M MM"/>
      <sheetName val="Pnl-10"/>
      <sheetName val="10-2"/>
      <sheetName val="30-Note"/>
      <sheetName val="CF workings"/>
      <sheetName val="Pg7"/>
      <sheetName val="Turnover"/>
      <sheetName val="SumV2"/>
      <sheetName val="WRAP"/>
      <sheetName val="Pg8"/>
      <sheetName val="Actvs Bud"/>
      <sheetName val="Pg15"/>
      <sheetName val="Current Year"/>
      <sheetName val="Pg11"/>
      <sheetName val="OHDcom"/>
      <sheetName val="A6-1l1"/>
      <sheetName val="A6-1l2"/>
      <sheetName val="A3-1"/>
      <sheetName val="A3-7"/>
      <sheetName val="K-1 "/>
      <sheetName val="31072001"/>
      <sheetName val="31082001"/>
      <sheetName val="30092001"/>
      <sheetName val="31102001"/>
      <sheetName val="30112001"/>
      <sheetName val="A8 PM"/>
      <sheetName val="AP110 (supp)"/>
      <sheetName val="Reminder-IR"/>
      <sheetName val="G-50 -1-IR"/>
      <sheetName val="G-50 -2-IR"/>
      <sheetName val="UB-20-IR"/>
      <sheetName val="UB-21-IR"/>
      <sheetName val="RCD -401-IR"/>
      <sheetName val="RCD-402-IR"/>
      <sheetName val="Materiality-IR"/>
      <sheetName val="Cashflow-IR"/>
      <sheetName val="BPR balance sheet-IR"/>
      <sheetName val="BPR profit &amp; loss-IR"/>
      <sheetName val="BPR BS analysis-IR"/>
      <sheetName val="BPR PL analysis-IR"/>
      <sheetName val="B-1-IR"/>
      <sheetName val="BB-1-IR"/>
      <sheetName val="A8-IR"/>
      <sheetName val="F-4-IR"/>
      <sheetName val="OSM-Prefinal"/>
      <sheetName val="OSM-Feb05"/>
      <sheetName val="B7|1"/>
      <sheetName val="B7|2"/>
      <sheetName val="B10|1"/>
      <sheetName val="B10|2"/>
      <sheetName val="B11|1"/>
      <sheetName val="B11|2"/>
      <sheetName val="A3-2"/>
      <sheetName val="F-8(na)"/>
      <sheetName val="E-6"/>
      <sheetName val="E-6|1"/>
      <sheetName val="E - APS Debt"/>
      <sheetName val="Inter Co"/>
      <sheetName val="I-1|1"/>
      <sheetName val="N (IR)"/>
      <sheetName val="N-Note"/>
      <sheetName val="Sum-Proll"/>
      <sheetName val="&lt;F&gt;"/>
      <sheetName val="WHT"/>
      <sheetName val="Maint"/>
      <sheetName val="BBA"/>
      <sheetName val="Contract"/>
      <sheetName val="Words"/>
      <sheetName val="HP-03"/>
      <sheetName val="bond 2"/>
      <sheetName val="bond"/>
      <sheetName val="Stks"/>
      <sheetName val="vouch"/>
      <sheetName val="Aircft"/>
      <sheetName val="FA_Rec"/>
      <sheetName val="SCH B"/>
      <sheetName val="SCH 4 - 7"/>
      <sheetName val="AP110(SUP)"/>
      <sheetName val="APP110"/>
      <sheetName val="APP(4)"/>
      <sheetName val="RCD(2)"/>
      <sheetName val="APP(3)"/>
      <sheetName val="C-50"/>
      <sheetName val="C-51"/>
      <sheetName val="L-100"/>
      <sheetName val="M-20"/>
      <sheetName val="APP-2"/>
      <sheetName val="BB-100"/>
      <sheetName val="CC-20"/>
      <sheetName val="CC-21"/>
      <sheetName val="FF-1b"/>
      <sheetName val="kk-10"/>
      <sheetName val="kk-20"/>
      <sheetName val="PP "/>
      <sheetName val="PP-10"/>
      <sheetName val="APP(5)"/>
      <sheetName val="L-12"/>
      <sheetName val="AA-10"/>
      <sheetName val="NN-10"/>
      <sheetName val="NN-20"/>
      <sheetName val="FF-50"/>
      <sheetName val="ODint"/>
      <sheetName val="***00"/>
      <sheetName val="Disclosure"/>
      <sheetName val="TAworkings"/>
      <sheetName val="CF-7"/>
      <sheetName val="interbal"/>
      <sheetName val="segmental"/>
      <sheetName val="seg-turnover"/>
      <sheetName val="dato-turnover"/>
      <sheetName val="dato-pbt"/>
      <sheetName val="Assoc_byco"/>
      <sheetName val="highlights"/>
      <sheetName val="consolpl"/>
      <sheetName val="GKTJV"/>
      <sheetName val="protover"/>
      <sheetName val="GESB"/>
      <sheetName val="GMMJV"/>
      <sheetName val="protoMP"/>
      <sheetName val="presegmental"/>
      <sheetName val="Proof of Associate"/>
      <sheetName val="BPR1"/>
      <sheetName val="BPR2"/>
      <sheetName val="OS 1(FOR CLIENT DISTRIBUTION)"/>
      <sheetName val="A3-1-1"/>
      <sheetName val="A3-1-2"/>
      <sheetName val="A3-1-3"/>
      <sheetName val="A2 - 5"/>
      <sheetName val="A2 - 6"/>
      <sheetName val="Inter- Company Reconciliation"/>
      <sheetName val="Outstanding Matters (2)"/>
      <sheetName val="Debtors"/>
      <sheetName val="A2 - 5 (2)"/>
      <sheetName val="A8-6 (1)"/>
      <sheetName val="A8-2(1)"/>
      <sheetName val="A3-1-4"/>
      <sheetName val="A3 - 3"/>
      <sheetName val="A3 - 4"/>
      <sheetName val="10-3"/>
      <sheetName val="BPR summary"/>
      <sheetName val="os client"/>
      <sheetName val="RCD 300"/>
      <sheetName val="FEM(NA)"/>
      <sheetName val="Matters for discussion(NA)"/>
      <sheetName val="FEM APPENDIX 1"/>
      <sheetName val="FEM APPENDIX 2"/>
      <sheetName val="F-1&amp;2 adj"/>
      <sheetName val="F-3 adj"/>
      <sheetName val="10-20"/>
      <sheetName val="F-9-1"/>
      <sheetName val="F-9 SS"/>
      <sheetName val="F-14"/>
      <sheetName val="M|MM"/>
      <sheetName val="U Disclosure"/>
      <sheetName val="U-8"/>
      <sheetName val="U-9"/>
      <sheetName val="U-7"/>
      <sheetName val="DD-5"/>
      <sheetName val="FF-1 Tax Comp"/>
      <sheetName val="FF-2 DT"/>
      <sheetName val="FF-3 CA"/>
      <sheetName val="FF-4 Proof"/>
      <sheetName val="FF-6 (2)"/>
      <sheetName val="30-4"/>
      <sheetName val="FSA-Bloom"/>
      <sheetName val="F -4"/>
      <sheetName val="F-25"/>
      <sheetName val="J-70"/>
      <sheetName val="M|MM "/>
      <sheetName val="U-Dis"/>
      <sheetName val="BB - 7"/>
      <sheetName val="FF - 6"/>
      <sheetName val="AF-Notes"/>
      <sheetName val="Adm97"/>
      <sheetName val="A2|1"/>
      <sheetName val="A3|1"/>
      <sheetName val="F3|1"/>
      <sheetName val="FF2"/>
      <sheetName val="K1-K9"/>
      <sheetName val="P&amp;L-Co"/>
      <sheetName val="P&amp;L-Gr"/>
      <sheetName val="ConF-1"/>
      <sheetName val="ConF-2"/>
      <sheetName val="ConF-3"/>
      <sheetName val="CPAJE"/>
      <sheetName val="WRK"/>
      <sheetName val="A-MEMO"/>
      <sheetName val="N-5"/>
      <sheetName val="U-Gr"/>
      <sheetName val="U-Sh"/>
      <sheetName val="U-ShG"/>
      <sheetName val="U-Aril"/>
      <sheetName val="U-Gen"/>
      <sheetName val="U-Fam"/>
      <sheetName val="OS "/>
      <sheetName val="G-4-2"/>
      <sheetName val="J-71"/>
      <sheetName val="J-72"/>
      <sheetName val="J-73"/>
      <sheetName val="F-8 (FSL)"/>
      <sheetName val="F-8 (MASB)-Recon"/>
      <sheetName val="M-MM"/>
      <sheetName val="G-35"/>
      <sheetName val="G-35-1"/>
      <sheetName val="G-35-2"/>
      <sheetName val="G-35-3"/>
      <sheetName val="Std Tickmarks"/>
      <sheetName val="AP (110)"/>
      <sheetName val="F-1|2"/>
      <sheetName val="Udisc"/>
      <sheetName val="FSA (Attach)"/>
      <sheetName val="BPR."/>
      <sheetName val="UTB"/>
      <sheetName val="BIS LIST-C1 21 (2)"/>
      <sheetName val="BIS LIST-C1 20 (2)"/>
      <sheetName val="BIS LIST-C2 18"/>
      <sheetName val="BIS LIST-C2 19"/>
      <sheetName val="BIS LIST-C2 20"/>
      <sheetName val="BIS LIST-C2 21"/>
      <sheetName val="BIS LIST-NTH 18"/>
      <sheetName val="BIS LIST-NTH 19"/>
      <sheetName val="BIS LIST-NTH 20"/>
      <sheetName val="BIS LIST-NTH 21"/>
      <sheetName val="BIS LIST-NTH 19 (2)"/>
      <sheetName val="BIS LIST-NTH 18 (2)"/>
      <sheetName val="BIS LIST-STH 20 (2)"/>
      <sheetName val="BIS LIST-STH 21 (2)"/>
      <sheetName val="BIS LIST-C1 18 (2)"/>
      <sheetName val="BIS LIST-C1 19 (2)"/>
      <sheetName val="BIS LIST-C1 19 (3)"/>
      <sheetName val="BIS LIST-EC 18 (2)"/>
      <sheetName val="BIS LIST-EC 19 (2)"/>
      <sheetName val="BIS LIST-STH 18 (2)"/>
      <sheetName val="BIS LIST-EC 20 (2)"/>
      <sheetName val="BIS LIST-EC 21 (2)"/>
      <sheetName val="GVF"/>
      <sheetName val=" IB-PL-GROUP"/>
      <sheetName val=" IB-PL-YTD VS BGT"/>
      <sheetName val="DCA"/>
      <sheetName val="GFS"/>
      <sheetName val="GFA"/>
      <sheetName val=" IB-PL-MONTH"/>
      <sheetName val=" IB-PL-YTD"/>
      <sheetName val="IBBS"/>
      <sheetName val="inter-co Calculation"/>
      <sheetName val=" IB-PL-4CAST"/>
      <sheetName val="IBBS-4CAST"/>
      <sheetName val="GOPEX"/>
      <sheetName val="GMVF "/>
      <sheetName val="CONSOLFULL"/>
      <sheetName val="inter-co full"/>
      <sheetName val="ITSB"/>
      <sheetName val="ADTRANTZ"/>
      <sheetName val="SPSSB"/>
      <sheetName val="GCF"/>
      <sheetName val="CF BY CO"/>
      <sheetName val="GCF BY CO"/>
      <sheetName val=" IB-PL-YTD IND"/>
      <sheetName val="271101"/>
      <sheetName val="281101"/>
      <sheetName val="A3-71"/>
      <sheetName val="A20"/>
      <sheetName val="K Disclosure"/>
      <sheetName val="U10&amp;20"/>
      <sheetName val="U10-1"/>
      <sheetName val="U30"/>
      <sheetName val="U30-1"/>
      <sheetName val="MV of 2001"/>
      <sheetName val="MV of 2002"/>
      <sheetName val="MV of 2003"/>
      <sheetName val="O-7"/>
      <sheetName val="A3-7A"/>
      <sheetName val="Key Ratios"/>
      <sheetName val="BPR (2)"/>
      <sheetName val="F-1 (2)"/>
      <sheetName val="payroll - to insert 20.11.01"/>
      <sheetName val="4th cos"/>
      <sheetName val="F_Stock Lead Schedule "/>
      <sheetName val="F1_Purchased FG"/>
      <sheetName val="F1 _1Purchased FG "/>
      <sheetName val="F2_1_Purchased FG"/>
      <sheetName val="F1_Manufactured FG &amp; GIP"/>
      <sheetName val="F3_1Raw Material  "/>
      <sheetName val="F1_1Manufactured FG &amp; GIP"/>
      <sheetName val="F1-1 Double Entries"/>
      <sheetName val="F1_2_Direct Labour Cost"/>
      <sheetName val="F1_3_Production Overhead"/>
      <sheetName val="F1_4_Energy Cost"/>
      <sheetName val="F3_Raw Material"/>
      <sheetName val="F3_2Prov for Raw Mat stock loss"/>
      <sheetName val="F4_Packing Material"/>
      <sheetName val="F4_1 Packing Material"/>
      <sheetName val="F5_ Good In Transit"/>
      <sheetName val="F5-1_GIT Purchased FG"/>
      <sheetName val="F5-2_GIT Raw Material"/>
      <sheetName val="F6_Engineering , A&amp; Promotion"/>
      <sheetName val="F7-1_Sales CUt-Off"/>
      <sheetName val="F8-1_Purchase Cut Off"/>
      <sheetName val="F9-1_RawMat"/>
      <sheetName val="F9-2_PurchasedFinGoods"/>
      <sheetName val="F9-3_Prod FG &amp; GIP"/>
      <sheetName val="F9-3~1_Soiled"/>
      <sheetName val=" Diskonto Juli 31, 05"/>
      <sheetName val="Notes 6i"/>
      <sheetName val="Notes 6a"/>
      <sheetName val="Notes 6a.1"/>
      <sheetName val="Notes 6f"/>
      <sheetName val="Notes 6g"/>
      <sheetName val="Notes 6d"/>
      <sheetName val="Notes 6e"/>
      <sheetName val="Notes 6e 2004"/>
      <sheetName val="Notes 6.g.1 detail"/>
      <sheetName val="6.g.2"/>
      <sheetName val="Notes 6h"/>
      <sheetName val="6h. MatDetail 2004"/>
      <sheetName val="6h. MatDetail IDR"/>
      <sheetName val="6h Mat Detail Forex"/>
      <sheetName val="Mat Detail Checking"/>
      <sheetName val="Mat Detail Mauritius"/>
      <sheetName val="Mat Detail Mumbai"/>
      <sheetName val="MATPROF2"/>
      <sheetName val="Gab-edit new"/>
      <sheetName val="Gabungan-edit"/>
      <sheetName val="Bank (3)"/>
      <sheetName val="REK.BANK (2)"/>
      <sheetName val="per unit bank"/>
      <sheetName val="b&amp;p"/>
      <sheetName val="odb"/>
      <sheetName val="per unit kas"/>
      <sheetName val="A-HC"/>
      <sheetName val="A-OC"/>
      <sheetName val="Bahan-OC (2)"/>
      <sheetName val="Bahan-OC"/>
      <sheetName val="Bahan-HC (2)"/>
      <sheetName val="Bahan-HC"/>
      <sheetName val="penyisihan pius"/>
      <sheetName val="Bahan Baku"/>
      <sheetName val="BP-(Inter,Access,Packing)"/>
      <sheetName val="Finish good"/>
      <sheetName val="TPP"/>
      <sheetName val="Rule"/>
      <sheetName val="Sample"/>
      <sheetName val="Month Data"/>
      <sheetName val="T Bal - C Rpt"/>
      <sheetName val="MPB P L"/>
      <sheetName val="B S"/>
      <sheetName val="MPB (S) 2002 "/>
      <sheetName val="PTSFPI (S) 2002"/>
      <sheetName val="PT Summ 02-CONSOL"/>
      <sheetName val="MPB Summ 02"/>
      <sheetName val="PTSFPI Summ 02 "/>
      <sheetName val="Rec XX"/>
      <sheetName val="Sch 28 x"/>
      <sheetName val="PT Tax"/>
      <sheetName val="Burden"/>
      <sheetName val="Exch Rates"/>
      <sheetName val="Chart Acc"/>
      <sheetName val="MPB (S) 2001"/>
      <sheetName val="PTSFPI (S) 2000"/>
      <sheetName val="PT Summ 99"/>
      <sheetName val="PT Summ 00"/>
      <sheetName val="PT Summ 01"/>
      <sheetName val="MPB Summ 99"/>
      <sheetName val="MPB Summ 00"/>
      <sheetName val="MPB Summ 01"/>
      <sheetName val="MPB Summ 01 (OL)"/>
      <sheetName val="MPB (S) 2000"/>
      <sheetName val="PT Summ 02"/>
      <sheetName val="MPB (S) 2001 "/>
      <sheetName val="PTSFPI (S) 2001"/>
      <sheetName val="SMITH"/>
      <sheetName val="QANTAS"/>
      <sheetName val="ISPI"/>
      <sheetName val="MADINA"/>
      <sheetName val="EE.5"/>
      <sheetName val="BSM"/>
      <sheetName val="PIM"/>
      <sheetName val="Middle, retail,Mikro&amp;credt card"/>
      <sheetName val="Middle"/>
      <sheetName val="Micro"/>
      <sheetName val="ChartData"/>
      <sheetName val="Coll.&amp;Coll."/>
      <sheetName val="AkPro"/>
      <sheetName val="AkPro-for BI Report "/>
      <sheetName val="On-BS"/>
      <sheetName val="On-BS for BI Report"/>
      <sheetName val="Of-BS"/>
      <sheetName val="PROV.&amp;NPL"/>
      <sheetName val="PROV.&amp;NPL for BI Report"/>
      <sheetName val="CollByInd"/>
      <sheetName val="SUMMARY REKON"/>
      <sheetName val="Sum Object"/>
      <sheetName val="Rekon 01"/>
      <sheetName val="Rekon 02"/>
      <sheetName val="Rekon 03"/>
      <sheetName val="Rekon 04"/>
      <sheetName val="Rekon 05"/>
      <sheetName val="Rekon 06"/>
      <sheetName val="Rekon 07"/>
      <sheetName val="Rekon 08"/>
      <sheetName val="Rekon 09"/>
      <sheetName val="Rekon 10"/>
      <sheetName val="Rekon 11"/>
      <sheetName val="Rekon 12"/>
      <sheetName val="Sum.TaxObject"/>
      <sheetName val="TB NOV_DEC"/>
      <sheetName val="TB-LNK"/>
      <sheetName val="TB JUL_AUG"/>
      <sheetName val="TB OKT"/>
      <sheetName val="REKON JAMSOSTEK"/>
      <sheetName val="ID3"/>
      <sheetName val="Sum Salary Recon"/>
      <sheetName val="Depreciation-Ind"/>
      <sheetName val="Depreciation-Eng"/>
      <sheetName val="Disposal-after 95"/>
      <sheetName val="Disposal-before 1995"/>
      <sheetName val="Penambahan"/>
      <sheetName val="Art. 21"/>
      <sheetName val="PO Database@3101"/>
      <sheetName val="VAt LN"/>
      <sheetName val="ICR"/>
      <sheetName val="Wh 23"/>
      <sheetName val="Out ok"/>
      <sheetName val="Ar Others"/>
      <sheetName val="Othe Curr ok"/>
      <sheetName val="UA &amp; VA Memo"/>
      <sheetName val="UA &amp; VA Lead"/>
      <sheetName val="UA.1.A Rekon Billing&amp;GL"/>
      <sheetName val="UA.1.B Rekon Billing&amp;GL"/>
      <sheetName val="UA.2"/>
      <sheetName val="UA.2.1"/>
      <sheetName val="UA.3"/>
      <sheetName val="UA.4_Cut off Billing&amp;COB"/>
      <sheetName val="VA.1"/>
      <sheetName val="OSFX"/>
      <sheetName val="FX 004"/>
      <sheetName val="FX 007"/>
      <sheetName val="FX 017"/>
      <sheetName val="FX 020"/>
      <sheetName val="FX 035"/>
      <sheetName val="OSMM"/>
      <sheetName val="MM004"/>
      <sheetName val="MM017"/>
      <sheetName val="MM019"/>
      <sheetName val="MM024"/>
      <sheetName val="OSFI"/>
      <sheetName val="FI004"/>
      <sheetName val="FI005"/>
      <sheetName val="SPN 05"/>
      <sheetName val="REVERSE REPO"/>
      <sheetName val="OTC"/>
      <sheetName val="OTC 004"/>
      <sheetName val="OTC 007"/>
      <sheetName val="OTC 017"/>
      <sheetName val="OTC 020"/>
      <sheetName val="OTC 035"/>
      <sheetName val="MTMCDS 04-35"/>
      <sheetName val="MTMCDS 017-35"/>
      <sheetName val="CDS 04"/>
      <sheetName val="CDS 17"/>
      <sheetName val="BUMJ"/>
      <sheetName val="Demand"/>
      <sheetName val="Utilization"/>
      <sheetName val="Utlz (Act)"/>
      <sheetName val="Chart-L1"/>
      <sheetName val="Chart-L2"/>
      <sheetName val="Phil"/>
      <sheetName val="Mal"/>
      <sheetName val="TH"/>
      <sheetName val="AU"/>
      <sheetName val="NZ"/>
      <sheetName val="NPD"/>
      <sheetName val="GESD"/>
      <sheetName val="EXCEPTION RPT"/>
      <sheetName val="BII-FORM"/>
      <sheetName val="BII-DETAIL"/>
      <sheetName val="ATJ-FORM"/>
      <sheetName val="ATJ-DETAIL"/>
      <sheetName val="KL-TR-08"/>
      <sheetName val="TOE-Exps"/>
      <sheetName val="Agust (2)"/>
      <sheetName val="Agust (3)"/>
      <sheetName val="KONSOL SUBS"/>
      <sheetName val="Data Prod &amp; Ekspor"/>
      <sheetName val="Vix Far Feb"/>
      <sheetName val="Febb"/>
      <sheetName val="Mret"/>
      <sheetName val="Aprill"/>
      <sheetName val="Meii"/>
      <sheetName val="Junii"/>
      <sheetName val="Prss"/>
      <sheetName val="reore&amp;feni"/>
      <sheetName val="Antar"/>
      <sheetName val="Consolidated Valuation"/>
      <sheetName val="P_L"/>
      <sheetName val="Apexindo"/>
      <sheetName val="WP-SP-03"/>
      <sheetName val="RAB intern"/>
      <sheetName val="Mix_Storage_Silo"/>
      <sheetName val="Transportation - Steel Struc"/>
      <sheetName val="Transportation - Foundation"/>
      <sheetName val="BC-RH.01"/>
      <sheetName val="BC-RH.02"/>
      <sheetName val="BC-RH.03"/>
      <sheetName val="BC-RH.03A"/>
      <sheetName val="BC-03.04"/>
      <sheetName val="BC-03.04A"/>
      <sheetName val="BC-03.04B"/>
      <sheetName val="BC-03.04C"/>
      <sheetName val="Other Items"/>
      <sheetName val="Analisa harga Fabrikasi"/>
      <sheetName val="nermfc-0206"/>
      <sheetName val="labamfc-0206"/>
      <sheetName val="nermfc-0207"/>
      <sheetName val="labamfc-0207"/>
      <sheetName val="nermfc-0208"/>
      <sheetName val="labamfc-0208"/>
      <sheetName val="nermfc-0209"/>
      <sheetName val="labamfc-0209"/>
      <sheetName val="nermfc-0210"/>
      <sheetName val="labamfc-0210"/>
      <sheetName val="ner-0211"/>
      <sheetName val="laba-0211"/>
      <sheetName val="ner-0212"/>
      <sheetName val="laba-0212"/>
      <sheetName val="ner-0301"/>
      <sheetName val="laba-0301"/>
      <sheetName val="ner-0302"/>
      <sheetName val="laba-0302"/>
      <sheetName val="ner-0303"/>
      <sheetName val="laba-0303"/>
      <sheetName val="ner-0304"/>
      <sheetName val="laba-0304"/>
      <sheetName val="ner-0305"/>
      <sheetName val="laba-0305"/>
      <sheetName val="ner-0306"/>
      <sheetName val="laba-0306"/>
      <sheetName val="ner-0307"/>
      <sheetName val="laba-0307"/>
      <sheetName val="ner-0308"/>
      <sheetName val="laba-0308"/>
      <sheetName val="ner-0309"/>
      <sheetName val="laba-0309"/>
      <sheetName val="ner-0310"/>
      <sheetName val="laba-0310"/>
      <sheetName val="ner-0311"/>
      <sheetName val="laba-0311"/>
      <sheetName val="ner-0312"/>
      <sheetName val="laba-0312"/>
      <sheetName val="ner-0401"/>
      <sheetName val="laba-0401"/>
      <sheetName val="ner-0402"/>
      <sheetName val="laba-0402"/>
      <sheetName val="ner-0403"/>
      <sheetName val="laba-0403"/>
      <sheetName val="ner-0404"/>
      <sheetName val="laba-0404"/>
      <sheetName val="ner-0405"/>
      <sheetName val="laba-0405"/>
      <sheetName val="ner-0406"/>
      <sheetName val="laba-0406"/>
      <sheetName val="ner-0407"/>
      <sheetName val="laba-0407"/>
      <sheetName val="ner-0408"/>
      <sheetName val="laba-0408"/>
      <sheetName val="ner-0409"/>
      <sheetName val="laba-0409"/>
      <sheetName val="laba-0409(proyeksi)"/>
      <sheetName val="evaby-0407"/>
      <sheetName val="evaby-0407 (BTL)"/>
      <sheetName val="eva-BTL(Peb05)"/>
      <sheetName val="Rab-sd-Peb05"/>
      <sheetName val="eva-BTL(Peb05)-01"/>
      <sheetName val="2308"/>
      <sheetName val="JUNI'00"/>
      <sheetName val="lr_divisi"/>
      <sheetName val="ratio_juni_2003"/>
      <sheetName val="Real"/>
      <sheetName val="Kuantitas (2)"/>
      <sheetName val="DIV.2.1"/>
      <sheetName val="Rekap Kososng"/>
      <sheetName val="Kuantitas Kosong"/>
      <sheetName val="Conversion"/>
      <sheetName val="Peta Quarry"/>
      <sheetName val="Conditions"/>
      <sheetName val="Schedule lot 8"/>
      <sheetName val="Unit Price-WIKA intern"/>
      <sheetName val="Unit Price-WIKA ext"/>
      <sheetName val="Unit Price-WK"/>
      <sheetName val="ExchangeRate"/>
      <sheetName val="An-TEK"/>
      <sheetName val="An-TEK (2)"/>
      <sheetName val="BASIC PRICE (2)"/>
      <sheetName val="Harga Sat"/>
      <sheetName val="SERIE C"/>
      <sheetName val="Unit Price-WIKA ext (2)"/>
      <sheetName val="SERIE B"/>
      <sheetName val="Rekap Harga Sipil"/>
      <sheetName val="Pond Bangunan Utama"/>
      <sheetName val="Bangunan Utama A"/>
      <sheetName val="Bangunan Utama B "/>
      <sheetName val="Bangunan Utama C"/>
      <sheetName val=" Lantai Bangunan "/>
      <sheetName val="Dinding P. Tanah"/>
      <sheetName val="PAO, SCR &amp; MLR"/>
      <sheetName val="Transfer Carr"/>
      <sheetName val="L. Ramp"/>
      <sheetName val="Tippler"/>
      <sheetName val="Rel Track"/>
      <sheetName val="Capstan &amp; Bollard"/>
      <sheetName val="Threshing"/>
      <sheetName val="Kernel Recovery"/>
      <sheetName val=" Pondasi  KSB"/>
      <sheetName val=" Empty Bunch Area"/>
      <sheetName val="Clarification"/>
      <sheetName val="Fat Pit"/>
      <sheetName val="Power House"/>
      <sheetName val="Cable Trench &amp; Pond Panel"/>
      <sheetName val="Pondasi CPO Tank"/>
      <sheetName val="WTP"/>
      <sheetName val="J. Timbang "/>
      <sheetName val="G. Kimia"/>
      <sheetName val="Loading Sheed"/>
      <sheetName val="T. Parkir M &amp; S"/>
      <sheetName val="Pos Jaga-2"/>
      <sheetName val="Musholla"/>
      <sheetName val="Balai P. Karyawan"/>
      <sheetName val="Pos Grading"/>
      <sheetName val="Bak Fiber"/>
      <sheetName val="R. Pompa Diesel"/>
      <sheetName val="R. P. Oil Despath"/>
      <sheetName val="R. Pompa K. Limbah"/>
      <sheetName val="Power Pack"/>
      <sheetName val="Area Parkir Truk"/>
      <sheetName val="Jalan &amp; Saluran "/>
      <sheetName val="Turfing"/>
      <sheetName val="Sal Underflow"/>
      <sheetName val="Pagar &amp; Pintu Pabrik"/>
      <sheetName val=" Pagar Waduk"/>
      <sheetName val="Pagar Kolam Limbah"/>
      <sheetName val="Gudang Kernel"/>
      <sheetName val="General Item"/>
      <sheetName val="Sub Contract"/>
      <sheetName val="Contigence"/>
      <sheetName val="Personnel"/>
      <sheetName val="DIV X"/>
      <sheetName val="AN-HSP"/>
      <sheetName val="ALAT-1"/>
      <sheetName val="AGG, C"/>
      <sheetName val="URAIAN ALAT"/>
      <sheetName val="HARGA ALAT"/>
      <sheetName val="LALIN"/>
      <sheetName val="URAI X"/>
      <sheetName val="URAIAN "/>
      <sheetName val="REKAP - 2006"/>
      <sheetName val="BQ - 2006"/>
      <sheetName val="Perhitungan Mobilisasi Alat"/>
      <sheetName val="Jembatan Sementara"/>
      <sheetName val="HRG MAT"/>
      <sheetName val="FINALISASI (1)"/>
      <sheetName val="REKAP (1)"/>
      <sheetName val="REKAP (3)"/>
      <sheetName val="BQ (1)"/>
      <sheetName val="BQ (2)"/>
      <sheetName val="BQ (3)"/>
      <sheetName val="AN-RC"/>
      <sheetName val="MOB Air Pangi"/>
      <sheetName val="MOB Air Empayang"/>
      <sheetName val="MOB Air Kikim"/>
      <sheetName val="k-350"/>
      <sheetName val="kayu"/>
      <sheetName val="kayu1"/>
      <sheetName val="7.16.1"/>
      <sheetName val="demolition"/>
      <sheetName val="box culvert"/>
      <sheetName val="ready mix"/>
      <sheetName val="polos"/>
      <sheetName val="Unit Price(Barrier)"/>
      <sheetName val="Barrier"/>
      <sheetName val="Unit Price(1)"/>
      <sheetName val="Rekap(2)"/>
      <sheetName val="Civil Work(3-5)"/>
      <sheetName val="Equipment Cost(6)"/>
      <sheetName val="Material Cost(7)"/>
      <sheetName val="IDC(8-10)"/>
      <sheetName val="employer(11)"/>
      <sheetName val="Local Staff(12)"/>
      <sheetName val="sekret(13)"/>
      <sheetName val="facility(14)"/>
      <sheetName val="trans(15)"/>
      <sheetName val="Labour(16)"/>
      <sheetName val="BP(17)"/>
      <sheetName val="Eqp Opr(18)"/>
      <sheetName val="rab-ver2"/>
      <sheetName val="ALJAZAIR  FINAL BEAM"/>
      <sheetName val="hrg dasar"/>
      <sheetName val="Q'TY"/>
      <sheetName val="DIV.2a"/>
      <sheetName val="DIV.2a (2)"/>
      <sheetName val="DIV.2a.BET"/>
      <sheetName val="DIV.2a.TUL"/>
      <sheetName val="DIV.2b"/>
      <sheetName val="DIV.2b (2)"/>
      <sheetName val="DIV.2c"/>
      <sheetName val="DIV.2d"/>
      <sheetName val="DIV.3"/>
      <sheetName val="DIV.8.a"/>
      <sheetName val="DIV.9"/>
      <sheetName val="6.PEK ASPAL"/>
      <sheetName val="7.PEK-STRUKTUR"/>
      <sheetName val="SK 5.3"/>
      <sheetName val="5.1-5.4(1)-5.4(2)"/>
      <sheetName val="Sat_ Pek_"/>
      <sheetName val="MASTERING"/>
      <sheetName val="REKAP (inflasi mar)"/>
      <sheetName val="Kuantitas &amp; Harga (inflasi mar)"/>
      <sheetName val="Escal (inflasi mar)"/>
      <sheetName val="AHS (Inflasi mar)"/>
      <sheetName val="SD (inflasi mar)"/>
      <sheetName val="AHS Aspal"/>
      <sheetName val="AHS Marka"/>
      <sheetName val="Analisa lampu"/>
      <sheetName val="BA PP (2)"/>
      <sheetName val="BA Prestasi"/>
      <sheetName val="Kuantitas _ Harga"/>
      <sheetName val="samsidb"/>
      <sheetName val="P2K3"/>
      <sheetName val="EvPBM"/>
      <sheetName val="PresBul"/>
      <sheetName val="PresPek"/>
      <sheetName val="EvProd"/>
      <sheetName val="Tahap"/>
      <sheetName val="MSL"/>
      <sheetName val="UPY"/>
      <sheetName val="6_PEK ASPAL"/>
      <sheetName val="TOTAL BTL"/>
      <sheetName val="SEKRETARIAT"/>
      <sheetName val="SS MNGMNT"/>
      <sheetName val="DIV_3"/>
      <sheetName val="DIV_8"/>
      <sheetName val="DIV_9"/>
      <sheetName val="AN_RC"/>
      <sheetName val="r.dokter(2)"/>
      <sheetName val="R.JENAZAH(2)"/>
      <sheetName val="R. MUSHOLA(2)"/>
      <sheetName val="R. JAGA(2)"/>
      <sheetName val="PERAWAT"/>
      <sheetName val="R.KBDANAN"/>
      <sheetName val="R.ICU"/>
      <sheetName val="VIP"/>
      <sheetName val="RWT.INAP"/>
      <sheetName val="DAPUR RS"/>
      <sheetName val="PEK.PERSIAPAN"/>
      <sheetName val="POLY"/>
      <sheetName val="UGD"/>
      <sheetName val="ANAL KSR"/>
      <sheetName val="ANAL.BOW"/>
      <sheetName val="ANAL.KAYU"/>
      <sheetName val="ANAL_BOW"/>
      <sheetName val="r.dokter"/>
      <sheetName val="R.JENAZAH"/>
      <sheetName val="R. MUSHOLA"/>
      <sheetName val="R. JAGA"/>
      <sheetName val="R.KBDANAN (2)"/>
      <sheetName val="VIP (2)"/>
      <sheetName val="DETAIL "/>
      <sheetName val="P.2.1.1"/>
      <sheetName val=" R.2.1"/>
      <sheetName val="Q.3.1-Payment of pension"/>
      <sheetName val="PENSION"/>
      <sheetName val="WBS1-RIN"/>
      <sheetName val="WBS2-RIN "/>
      <sheetName val="GAJI-RIN"/>
      <sheetName val="WPL-RIN "/>
      <sheetName val="BS - Asset"/>
      <sheetName val="BS - Liabilities"/>
      <sheetName val="ass"/>
      <sheetName val="ise"/>
      <sheetName val="dompr"/>
      <sheetName val="exppr"/>
      <sheetName val="grain"/>
      <sheetName val="d&amp;s"/>
      <sheetName val="otinc"/>
      <sheetName val="artrd"/>
      <sheetName val="arot"/>
      <sheetName val="forward"/>
      <sheetName val="adpd"/>
      <sheetName val="pretx"/>
      <sheetName val="prexp"/>
      <sheetName val="capex 2002"/>
      <sheetName val="def"/>
      <sheetName val="otas"/>
      <sheetName val="aptr"/>
      <sheetName val="apaf"/>
      <sheetName val="apot"/>
      <sheetName val="adrec"/>
      <sheetName val="corp"/>
      <sheetName val="im"/>
      <sheetName val="fgdet"/>
      <sheetName val="whcon"/>
      <sheetName val="whinv"/>
      <sheetName val="chesacomp"/>
      <sheetName val="Ingredient"/>
      <sheetName val="chesa"/>
      <sheetName val="udon"/>
      <sheetName val="fl"/>
      <sheetName val="pwr"/>
      <sheetName val="Pwr_Adm"/>
      <sheetName val="cke"/>
      <sheetName val="ke"/>
      <sheetName val="sellpr"/>
      <sheetName val="slsvol"/>
      <sheetName val="bppr"/>
      <sheetName val="cpxdp"/>
      <sheetName val="cpxndp"/>
      <sheetName val="loan (2)"/>
      <sheetName val="crmov"/>
      <sheetName val="grist"/>
      <sheetName val="trd"/>
      <sheetName val="December"/>
      <sheetName val="NIGERIA"/>
      <sheetName val="Standard Costing Calculation FG"/>
      <sheetName val="Predictive test"/>
      <sheetName val="G6"/>
      <sheetName val="G7"/>
      <sheetName val="List FA, Predictive TEst"/>
      <sheetName val="K1.2"/>
      <sheetName val="List CIP"/>
      <sheetName val="Aging-Local"/>
      <sheetName val="Aging-Import"/>
      <sheetName val="N3.1"/>
      <sheetName val="N3.4"/>
      <sheetName val="N3.2"/>
      <sheetName val="N3.3"/>
      <sheetName val="N4.1"/>
      <sheetName val="P1a"/>
      <sheetName val="P1b"/>
      <sheetName val="U1.1 ; U1.2 ; U1.4"/>
      <sheetName val="Sales by Class"/>
      <sheetName val="Sales Disc"/>
      <sheetName val="Predictive test sales disc"/>
      <sheetName val="Test Sales Price"/>
      <sheetName val="Test Purchase"/>
      <sheetName val="Vouching Buying Fee"/>
      <sheetName val="Predictive Insurance"/>
      <sheetName val="WBS-1-Analytical"/>
      <sheetName val="WBS-1-Audit"/>
      <sheetName val="WBS-2-Analytical"/>
      <sheetName val="WBS-2-Audit"/>
      <sheetName val="Analytical B.S"/>
      <sheetName val="WPL-Analytical"/>
      <sheetName val="WPL-Audit"/>
      <sheetName val="Analytical I.S"/>
      <sheetName val="E.1-other receivable"/>
      <sheetName val="E.2-amount due from rel parties"/>
      <sheetName val="E.3-bill receivable"/>
      <sheetName val="E.4-receivable from employee"/>
      <sheetName val="E.5-subseq receipt"/>
      <sheetName val="F.1-Inv List as of Dec 31, 2006"/>
      <sheetName val="G-1.3 Sum of Insurance"/>
      <sheetName val="K Lead "/>
      <sheetName val="N-2 subseq paymnt"/>
      <sheetName val="P-2 accrued exp subseq payment"/>
      <sheetName val="U-1.1 analytical sales"/>
      <sheetName val="U-2.1 Analytical Purchase"/>
      <sheetName val="U-2.1.1 purch per supplier '06"/>
      <sheetName val="U-2.1.2 purch per supplier '05"/>
      <sheetName val="TB 29FEB08"/>
      <sheetName val="TB31MAR08"/>
      <sheetName val="TB30SEP07"/>
      <sheetName val="PL31March07"/>
      <sheetName val="TB31AUG08"/>
      <sheetName val="PL31AUG08"/>
      <sheetName val="TB30SEP08"/>
      <sheetName val="WS-BS MAR 09"/>
      <sheetName val="WS-IS MAR 09"/>
      <sheetName val="CAJE08"/>
      <sheetName val="Fluc IS 0706 "/>
      <sheetName val="Fluc BS 0706"/>
      <sheetName val="TB FEb'09"/>
      <sheetName val="STARBL"/>
      <sheetName val="AFTTAXPAY"/>
      <sheetName val="ACCAL"/>
      <sheetName val="BGT97STAFF"/>
      <sheetName val="DT 31 Dec 2001"/>
      <sheetName val="Tax Calc. 2002"/>
      <sheetName val="DT 31 Dec 2002"/>
      <sheetName val="Elimasi Induk by AR"/>
      <sheetName val="VERSI RILLY"/>
      <sheetName val="合成単価作成表-BLDG"/>
      <sheetName val="合成単価作成表_BLDG"/>
      <sheetName val="GRAND_TOTAL"/>
      <sheetName val="TE TS FA LAN MATV"/>
      <sheetName val="For RKAP OKOP"/>
      <sheetName val="BOQ FORM FOR INQUIRY"/>
      <sheetName val="FORM OF PROPOSAL RFP-003"/>
      <sheetName val="合成??作成表-BLDG"/>
      <sheetName val="崌惉扨壙嶌惉?-BLDG"/>
      <sheetName val="??-BLDG"/>
      <sheetName val="?-BLDG"/>
      <sheetName val="‡¬’P‰¿ì¬?-BLDG"/>
      <sheetName val="NERACA T"/>
      <sheetName val="WEEKLY REPORT"/>
      <sheetName val="Competitor"/>
      <sheetName val="cashflow2"/>
      <sheetName val="LEMBAR1"/>
      <sheetName val="LEMBAR2"/>
      <sheetName val="LEMBAR3"/>
      <sheetName val="LEMBAR4"/>
      <sheetName val="LEMBAR5"/>
      <sheetName val="Kode Subkon"/>
      <sheetName val="Rekap Opname"/>
      <sheetName val="Nama Pek"/>
      <sheetName val="BPM"/>
      <sheetName val="Rupiah"/>
      <sheetName val="Alokasi Biaya Awal=Audit"/>
      <sheetName val="Ekualisasi Biaya&gt;Combain"/>
      <sheetName val="Susust"/>
      <sheetName val="Akum"/>
      <sheetName val="KAT SALES (TAP)"/>
      <sheetName val="Purchase-xxx (USD)"/>
      <sheetName val="Purchase-xxx (IDR)"/>
      <sheetName val="Sources _ Uses"/>
      <sheetName val="Incom"/>
      <sheetName val="Opera"/>
      <sheetName val="Sourc"/>
      <sheetName val="REVENUE BPT "/>
      <sheetName val="REVENUE DKMK"/>
      <sheetName val="PL Konsolidasi Telkom"/>
      <sheetName val="BADDEBT &amp; DEPRESIASI"/>
      <sheetName val="BEBAN KARYAWAN"/>
      <sheetName val="OPERASI &amp; PEMELIHARAAN"/>
      <sheetName val="UMUM &amp; ADMINISTRASI"/>
      <sheetName val="BEBAN PEMASARAN"/>
      <sheetName val="Breakdown biaya"/>
      <sheetName val="komparasi 2007 VS 2008"/>
      <sheetName val="OPEX ADMIN"/>
      <sheetName val="TOTAL CE"/>
      <sheetName val="PRINTING COST - bpt"/>
      <sheetName val="DISTRIBUTION COST - bpt"/>
      <sheetName val="Printing Cost - DKMK"/>
      <sheetName val="Distribusi Cost - DKMK"/>
      <sheetName val="FA &amp; depresiasi"/>
      <sheetName val="DIP COGS SALES'08"/>
      <sheetName val="DIP COGS PUBLISHING'08"/>
      <sheetName val="Div. Penjualan"/>
      <sheetName val="SSM Barat"/>
      <sheetName val="Jkt Utara"/>
      <sheetName val="Jkt Barat"/>
      <sheetName val="Jkt Pussel"/>
      <sheetName val="Jkt Timur"/>
      <sheetName val="SSM Timur"/>
      <sheetName val="Sby Utara"/>
      <sheetName val="Sby Selatan"/>
      <sheetName val="Kalimantan"/>
      <sheetName val="Bali &amp; NT"/>
      <sheetName val="Supama"/>
      <sheetName val="Penagihan Jkt"/>
      <sheetName val="Penagihan Sby"/>
      <sheetName val="BEBAN KARYAWAN SUPPORT"/>
      <sheetName val="Dir Dty"/>
      <sheetName val="Div Perencanaan &amp; Pemasaran"/>
      <sheetName val="Pengembangan &amp; Perenc Prod"/>
      <sheetName val="Promosi &amp; CS"/>
      <sheetName val="Divisi Operasi"/>
      <sheetName val="Performansi Dty"/>
      <sheetName val="Produksi PIB Jkt"/>
      <sheetName val="Produksi PIB grafis Sby"/>
      <sheetName val="Produksi DKMK (rev 30 Oct'07)"/>
      <sheetName val="Y-1"/>
      <sheetName val="RKM"/>
      <sheetName val="RKM Dty"/>
      <sheetName val="RKM Multimedia"/>
      <sheetName val="RKM Konten"/>
      <sheetName val="FA pilar I (ziordplan-up)"/>
      <sheetName val="FA pilar II"/>
      <sheetName val="IO_CC (08)"/>
      <sheetName val="Perangkat"/>
      <sheetName val="Perangkat (2)"/>
      <sheetName val="Ws Jul_2004"/>
      <sheetName val="aSPAL AC"/>
      <sheetName val="LAPIS "/>
      <sheetName val="long1"/>
      <sheetName val="long3"/>
      <sheetName val="rekap3"/>
      <sheetName val="rkp1"/>
      <sheetName val="rkp3"/>
      <sheetName val="EXC"/>
      <sheetName val="prodblz"/>
      <sheetName val="CL_GR"/>
      <sheetName val="prodcmp"/>
      <sheetName val="prodmgr"/>
      <sheetName val="prod exc"/>
      <sheetName val="dtpro"/>
      <sheetName val="SUMBERDAYA 12m"/>
      <sheetName val="rekap 12M"/>
      <sheetName val="tahap 12m"/>
      <sheetName val="RINCIAN12M"/>
      <sheetName val="LBK"/>
      <sheetName val="ev_pbm"/>
      <sheetName val="HUTANG (2)"/>
      <sheetName val="pola pmb"/>
      <sheetName val="KEB SDSUB"/>
      <sheetName val="KEB SDM"/>
      <sheetName val="KEB ALAT"/>
      <sheetName val="Mk (2)"/>
      <sheetName val="Sch1 "/>
      <sheetName val="kebmat (2)"/>
      <sheetName val="layout (2)"/>
      <sheetName val="dtproy"/>
      <sheetName val="8.4.1"/>
      <sheetName val="babI"/>
      <sheetName val="8.4.2"/>
      <sheetName val="BOQ (3)"/>
      <sheetName val="layout"/>
      <sheetName val="matting"/>
      <sheetName val="kebmat"/>
      <sheetName val="gb.GAL"/>
      <sheetName val="gb.inlet"/>
      <sheetName val="LIFT2"/>
      <sheetName val="DafMat-AC,Lift (PP)"/>
      <sheetName val="Beda-lift"/>
      <sheetName val="Elektrikal Apartment"/>
      <sheetName val="Elektrikal Office"/>
      <sheetName val="AnHasat ELEKTRIKAL"/>
      <sheetName val="TTK INST"/>
      <sheetName val="Kabel dan Pipa"/>
      <sheetName val="GRAND REKAPITULASI"/>
      <sheetName val="RAB_G_ADM_ PUSAT__1_"/>
      <sheetName val="RAB_R_ KELAS__2_A_"/>
      <sheetName val="RAB_R_ KELAS__2_B_"/>
      <sheetName val="RAB_PERPUST__4_"/>
      <sheetName val="RAB_AULA UTAMA__5_"/>
      <sheetName val="RAB_AULA SEDANG__6_"/>
      <sheetName val="RAB_ASRAMA__7_ B__"/>
      <sheetName val="RAB_ASRAMA__7_ C__"/>
      <sheetName val="RAB_ASRAMA__7_ D__"/>
      <sheetName val="RAB_R_ MAKAN__8_"/>
      <sheetName val="RAB_GUEST HOUSE__9_ A__"/>
      <sheetName val="RAB_GUEST HOUSE__9_ B__"/>
      <sheetName val="RAB_R_ GENSET _ PANEL__10_ "/>
      <sheetName val="RAB_R_ DNS_ PENGLL T_54__11_A__"/>
      <sheetName val="RAB_R_ DNS_ PENGLL T_54__11_B__"/>
      <sheetName val="RAB_R_ DNS_ PENGLL T_54 _11_C__"/>
      <sheetName val="RAB_R_ DNS_ PENGLL T_70__12_A__"/>
      <sheetName val="RAB_R_ DNS_ PENGLL T_70__12_B__"/>
      <sheetName val="RAB_R_ DNS_ PENGLL T_70__12_C__"/>
      <sheetName val="RAB_SPORT CLUB__14_"/>
      <sheetName val="RAB_MASJID _ T_WUDLU__15_"/>
      <sheetName val="RAB_LOUNDRY _ WORKSHOP__16_"/>
      <sheetName val="RAB_MINIMARKET _ KANTIN__17__"/>
      <sheetName val="RAB_RMH_ PENJAGA__18_"/>
      <sheetName val="RAB_POS JAGA__19_ A__"/>
      <sheetName val="RAB_POS JAGA__19_ B__"/>
      <sheetName val="RAB_R_ POMPA__20_"/>
      <sheetName val="RAB_GARASI__21_"/>
      <sheetName val="RAB_POLIKLINIK__22_"/>
      <sheetName val="pagar luar 4+1"/>
      <sheetName val="PAGAR TEMBOK"/>
      <sheetName val="ANALISA PEK.UMUM"/>
      <sheetName val="ANALISA KONST BTN"/>
      <sheetName val="SAT.PEK.UMUM "/>
      <sheetName val="SAT.PEK.KONST.BTN"/>
      <sheetName val="Cover Paket"/>
      <sheetName val="Cover PJT"/>
      <sheetName val="PERALATAN FAN"/>
      <sheetName val="AIR CURTAIN"/>
      <sheetName val="DUCTING "/>
      <sheetName val="DIFFUSER &amp; GRILLE "/>
      <sheetName val="POMPA CHILLER"/>
      <sheetName val="PERALATAN AHU"/>
      <sheetName val="PERALATAN EVB+CU"/>
      <sheetName val="PIPA REFRIGERANT"/>
      <sheetName val="PIPA DRAIN"/>
      <sheetName val="PIPA CHILLER"/>
      <sheetName val="KATUP-KATUP"/>
      <sheetName val="CATU DAYA LISTRIK"/>
      <sheetName val="anal.jalan br"/>
      <sheetName val="brn siang"/>
      <sheetName val="katulampa"/>
      <sheetName val="analisa beton"/>
      <sheetName val="Perhitungan besi"/>
      <sheetName val="Perhit beton"/>
      <sheetName val="sub cover"/>
      <sheetName val="Harsat Pekerjaan"/>
      <sheetName val="DAFTAR BESI KANAL C SIKU"/>
      <sheetName val="DAFTAR  BESI IWF"/>
      <sheetName val="bahan-semua daerah"/>
      <sheetName val="upah-semua daerah"/>
      <sheetName val="Pekerjaan  (2)"/>
      <sheetName val="perhitungan STR"/>
      <sheetName val="non std"/>
      <sheetName val="Cov."/>
      <sheetName val="Cover Analisa"/>
      <sheetName val="PERALATAN UTAMA PLB"/>
      <sheetName val="PEMIPAAN PLB"/>
      <sheetName val="PERALATAN &amp; KATUP2 PLB"/>
      <sheetName val="CATU DAYA LISTRIK PLB"/>
      <sheetName val="PERALATAN UTAMA PK"/>
      <sheetName val="PEMIPAAN PK"/>
      <sheetName val="PERALATAN &amp; KATUP2 PK"/>
      <sheetName val="CATU DAYA LISTRIK PK"/>
      <sheetName val="Hit Vol UGD"/>
      <sheetName val="RAB UGD"/>
      <sheetName val="RAB LANJUTAN"/>
      <sheetName val="AN KONS BTN RSTP"/>
      <sheetName val="pagar"/>
      <sheetName val="paving"/>
      <sheetName val="UPAH (2)"/>
      <sheetName val="RAB GEDUNG"/>
      <sheetName val="hit.vol"/>
      <sheetName val="HIT. VOL UGD"/>
      <sheetName val="Perhit Beton Str"/>
      <sheetName val="Perhitungan Besi Str"/>
      <sheetName val="cover bogor"/>
      <sheetName val="Mat List"/>
      <sheetName val="I-Hydrant"/>
      <sheetName val="II-PLUMB REV4"/>
      <sheetName val="II-Plumb"/>
      <sheetName val="III-AC"/>
      <sheetName val="IV-Elect"/>
      <sheetName val="V-Alarm"/>
      <sheetName val="VI-Telp"/>
      <sheetName val="VII-SS"/>
      <sheetName val="VIII-MATV"/>
      <sheetName val="IX-Genset"/>
      <sheetName val="X-Elvtr"/>
      <sheetName val="XI-Gondola"/>
      <sheetName val="XII-CCTV"/>
      <sheetName val="Fill in First"/>
      <sheetName val="Bill No11 Cover"/>
      <sheetName val="Cover11A"/>
      <sheetName val="Bill No.11A"/>
      <sheetName val="Cover11B"/>
      <sheetName val="Bill No.11B"/>
      <sheetName val="11B Cover Gas"/>
      <sheetName val="Bill No.11B gas"/>
      <sheetName val="Bill No.11B gen &amp; collection"/>
      <sheetName val="Cover11C"/>
      <sheetName val="Bill No.11C"/>
      <sheetName val="BQ-M&amp;E GOR MUARA BULIAN"/>
      <sheetName val="Reff"/>
      <sheetName val="MC-QUAY"/>
      <sheetName val="Daya"/>
      <sheetName val="Rekapan (2)"/>
      <sheetName val="Rekapan"/>
      <sheetName val="HOLIN"/>
      <sheetName val="MK HSP1"/>
      <sheetName val="MK HSP.Mandor"/>
      <sheetName val="An Duct 2"/>
      <sheetName val="RABP WBS (5)"/>
      <sheetName val="RABP WBS (6)"/>
      <sheetName val="RABP WBS (7)"/>
      <sheetName val="Hyd&amp;SP"/>
      <sheetName val="MK.Air BS."/>
      <sheetName val="MK Air PN"/>
      <sheetName val="MK Air.BK"/>
      <sheetName val="MK Air.HUJAN"/>
      <sheetName val="lamp kamar"/>
      <sheetName val="EL.REKAP"/>
      <sheetName val="EL.FA"/>
      <sheetName val="EL.SS"/>
      <sheetName val="EL.TELP"/>
      <sheetName val="EL.MATV"/>
      <sheetName val="EL.K TRAY"/>
      <sheetName val="Per Lift"/>
      <sheetName val="Rencana M"/>
      <sheetName val="Sub Con"/>
      <sheetName val="Ncang"/>
      <sheetName val="UANG"/>
      <sheetName val="RAB &amp; RAP"/>
      <sheetName val="Mtrial Schl"/>
      <sheetName val="Mtrl Sch (2)"/>
      <sheetName val="Mtrl (4)"/>
      <sheetName val=" keb daya"/>
      <sheetName val="REKAPRAp"/>
      <sheetName val="Renc Krj M 2"/>
      <sheetName val="Renc Krj M 3"/>
      <sheetName val="Progrs M 4"/>
      <sheetName val="Progrs M 6"/>
      <sheetName val="Progrs M 5"/>
      <sheetName val="Progrs M 7"/>
      <sheetName val="Progrs M 8"/>
      <sheetName val="Progrs M 9"/>
      <sheetName val="Progrs M 10"/>
      <sheetName val="Progrs M 11"/>
      <sheetName val="Progrs M 12"/>
      <sheetName val="SCHEDULE PELAKSANAAN (KURVA S)"/>
      <sheetName val="Renc Krj M 4 Agst_ok"/>
      <sheetName val="Renc Krj M 5 Sept._ok"/>
      <sheetName val="Renc Krj M 6 Sept._ok"/>
      <sheetName val="Renc Krj M 7 Sept._ok"/>
      <sheetName val="Renc Krj M 8 Sept._ok"/>
      <sheetName val="Renc Krj M 9 Okt._ok"/>
      <sheetName val="Renc Krj M 10 Okt._ok"/>
      <sheetName val="Renc Krj M 11 Okt._ok"/>
      <sheetName val="Renc Krj M 12._ok"/>
      <sheetName val="Renc Krj M 13._ok"/>
      <sheetName val="vol pipa"/>
      <sheetName val="Sch  R-1"/>
      <sheetName val="Renc Krj M 1"/>
      <sheetName val="Progress 23"/>
      <sheetName val="Progress 21 REAL "/>
      <sheetName val="Rekap 1 "/>
      <sheetName val="DAFTAR NO_1"/>
      <sheetName val="Pipa Tembaga"/>
      <sheetName val="DAFTAR NO_2"/>
      <sheetName val="DAFTAR NO_3"/>
      <sheetName val="DAFTAR NO_4"/>
      <sheetName val="Inst. Elektrikal-1"/>
      <sheetName val="BAGIAN I-(PRELIM)"/>
      <sheetName val="Real Cost"/>
      <sheetName val="rincian biaya"/>
      <sheetName val="Bahan "/>
      <sheetName val="Analisa &amp; Upah"/>
      <sheetName val="print std"/>
      <sheetName val="ABSENSI "/>
      <sheetName val="ABSENSI  NS"/>
      <sheetName val="ABSENSI  NS (2)"/>
      <sheetName val="Tabel Gaji"/>
      <sheetName val="AC BCA"/>
      <sheetName val="AC BCA (compare)"/>
      <sheetName val="KONCI"/>
      <sheetName val="RP"/>
      <sheetName val="UPAH BAHAN"/>
      <sheetName val="R A B"/>
      <sheetName val="HIT METH."/>
      <sheetName val="Str BT"/>
      <sheetName val="rinc tahap 1"/>
      <sheetName val="01.Master KANAN_1 (Cetak) 100%"/>
      <sheetName val="01.Master KANAN (Cetak) 29.44%"/>
      <sheetName val="01.Master"/>
      <sheetName val="01.Master (Cetak)"/>
      <sheetName val="angka1"/>
      <sheetName val="angka2"/>
      <sheetName val="Rekap Addendum"/>
      <sheetName val="awal"/>
      <sheetName val="Add-01"/>
      <sheetName val="Add-02"/>
      <sheetName val="Add-03"/>
      <sheetName val="Add-04"/>
      <sheetName val="Rek-Vol"/>
      <sheetName val="Rek-Vol (2)"/>
      <sheetName val="DATA PEELENGKAPAN"/>
      <sheetName val="DATA PERSONIL"/>
      <sheetName val="KURVA S"/>
      <sheetName val="REK_FISIK"/>
      <sheetName val="S_CURVE"/>
      <sheetName val="Sahh"/>
      <sheetName val="Kuantiti dan Harga Rev"/>
      <sheetName val="Sumber daya Rev"/>
      <sheetName val="RAB intern Rev"/>
      <sheetName val="Rekap Penawaran I"/>
      <sheetName val="BQ Penawaran I"/>
      <sheetName val="Rekap Penawaran Nego"/>
      <sheetName val="BQ Penawaran Nego"/>
      <sheetName val="BQ Penawaran Nego (2)"/>
      <sheetName val="BQ Penawaran I Vs  Nego Vs OE"/>
      <sheetName val="Finstat"/>
      <sheetName val="Igw Model"/>
      <sheetName val="Mich"/>
      <sheetName val="B - 1"/>
      <sheetName val="tax-ss"/>
      <sheetName val="A2.1"/>
      <sheetName val="App II"/>
      <sheetName val="A8-1"/>
      <sheetName val="OSM-ccf"/>
      <sheetName val="Michelle"/>
      <sheetName val="OSM to client"/>
      <sheetName val="Further queries"/>
      <sheetName val="CFW"/>
      <sheetName val="CFW99"/>
      <sheetName val="A6-2"/>
      <sheetName val="A7-10a"/>
      <sheetName val="ReviewDN-CN"/>
      <sheetName val="Consol Note"/>
      <sheetName val="K2-ss"/>
      <sheetName val="O-ss"/>
      <sheetName val="EA1"/>
      <sheetName val="EB"/>
      <sheetName val="EB1"/>
      <sheetName val="UA1"/>
      <sheetName val="UA1-1"/>
      <sheetName val="UA2"/>
      <sheetName val="UB1"/>
      <sheetName val="UB3"/>
      <sheetName val="UC"/>
      <sheetName val="UD"/>
      <sheetName val="Cor"/>
      <sheetName val="Aud1"/>
      <sheetName val="Aud2"/>
      <sheetName val="Annx1"/>
      <sheetName val="Annx3"/>
      <sheetName val="Annx4"/>
      <sheetName val="Annx2"/>
      <sheetName val="EXT TB-MULTI"/>
      <sheetName val="To do list"/>
      <sheetName val="UB-20"/>
      <sheetName val="outstanding"/>
      <sheetName val="DOPE request"/>
      <sheetName val="A8 (PCB)"/>
      <sheetName val="A8 (DOPE)"/>
      <sheetName val="K amal"/>
      <sheetName val="K-1(DOPE)"/>
      <sheetName val="U-10-1"/>
      <sheetName val="U-20-1"/>
      <sheetName val="U-30-2"/>
      <sheetName val="U-30-3"/>
      <sheetName val="U-30-4"/>
      <sheetName val="U-50"/>
      <sheetName val="U-60"/>
      <sheetName val="90-00(not used)"/>
      <sheetName val="90-1-00(not used)"/>
      <sheetName val="TAX12 (not used)"/>
      <sheetName val="ca(not used)"/>
      <sheetName val="TAX-COMP(not used)"/>
      <sheetName val="FF-1(not used)"/>
      <sheetName val="FF-5(not used)"/>
      <sheetName val="F-8-assets(not used)"/>
      <sheetName val="F-8-liabilities(not used)"/>
      <sheetName val="F-8-p&amp;l(not used)"/>
      <sheetName val="fees"/>
      <sheetName val="pro chsm"/>
      <sheetName val="FSL "/>
      <sheetName val="SRP"/>
      <sheetName val="OS_client"/>
      <sheetName val="Highlight1202"/>
      <sheetName val="SRM_GP"/>
      <sheetName val="A3-6"/>
      <sheetName val="A3-8"/>
      <sheetName val="A3-10(P&amp;L)"/>
      <sheetName val="A3-14"/>
      <sheetName val="A3-18"/>
      <sheetName val="A3-22"/>
      <sheetName val="F-17 (31.12.01)"/>
      <sheetName val="A3-11(SOCIE)"/>
      <sheetName val="A3-12(BS)"/>
      <sheetName val="A7-2"/>
      <sheetName val="A-8"/>
      <sheetName val="E-11"/>
      <sheetName val="E-10"/>
      <sheetName val="F-8"/>
      <sheetName val="F-8A"/>
      <sheetName val="F-10"/>
      <sheetName val="F-11-A"/>
      <sheetName val="F-19"/>
      <sheetName val="O-2(CA)"/>
      <sheetName val="O-8"/>
      <sheetName val="O-9"/>
      <sheetName val="R-(DT)"/>
      <sheetName val="U12"/>
      <sheetName val="U13"/>
      <sheetName val="U20"/>
      <sheetName val="U21"/>
      <sheetName val="U22"/>
      <sheetName val="U24"/>
      <sheetName val="U31"/>
      <sheetName val="CA Sheet"/>
      <sheetName val="BPR-BRD"/>
      <sheetName val="FSA-BRD"/>
      <sheetName val="F-12"/>
      <sheetName val="F-3a"/>
      <sheetName val="Appx A"/>
      <sheetName val="Circular-A"/>
      <sheetName val="Appx B"/>
      <sheetName val="Circular-B"/>
      <sheetName val="Appx C"/>
      <sheetName val="Appx D"/>
      <sheetName val="Appx E"/>
      <sheetName val="Appx F"/>
      <sheetName val="6A CA"/>
      <sheetName val="Scenarios"/>
      <sheetName val="ToDo"/>
      <sheetName val="Dividers"/>
      <sheetName val="Initial Valuation"/>
      <sheetName val="LandFee Yr1"/>
      <sheetName val="LandFee Yr2"/>
      <sheetName val="Routes30minYr1KL"/>
      <sheetName val="Routes30minYr2JB"/>
      <sheetName val="Routes45minYr1"/>
      <sheetName val="Routes45minYr2"/>
      <sheetName val="Flight duration KL"/>
      <sheetName val="Traffic comparison"/>
      <sheetName val="Flight duration JB"/>
      <sheetName val="Ticket RevYr1"/>
      <sheetName val="Ticket RevYr2"/>
      <sheetName val="Meal Rev Yr1"/>
      <sheetName val="Meal Rev Yr2"/>
      <sheetName val="Monthly P&amp;L Yr1"/>
      <sheetName val="Monthly P&amp;L Yr2"/>
      <sheetName val="Costs&amp;Outflow"/>
      <sheetName val="Personnel Yr1"/>
      <sheetName val="Personnel Yr2"/>
      <sheetName val="Year 1 PL"/>
      <sheetName val="Year 2 PL"/>
      <sheetName val=" PL 5 Years"/>
      <sheetName val="Year 1 CF"/>
      <sheetName val="Year 2 CF"/>
      <sheetName val="CF 5 Years"/>
      <sheetName val="P&amp;L format"/>
      <sheetName val="AirFares"/>
      <sheetName val="Time Zones"/>
      <sheetName val="Tailored Procedures"/>
      <sheetName val="Agree Listing AP 3rd party"/>
      <sheetName val="Agree Listing Rel. Par."/>
      <sheetName val="AP Reconciliation"/>
      <sheetName val="TestTranslation"/>
      <sheetName val="Aura Procedures"/>
      <sheetName val="Targeted Testing-Cut Off"/>
      <sheetName val="Targeted-DeliveryNotYetInvoiced"/>
      <sheetName val="Sample 2011"/>
      <sheetName val="Sample 2012"/>
      <sheetName val="Sample Delivery not yet invoice"/>
      <sheetName val="Kroscek"/>
      <sheetName val="Daily Operation"/>
      <sheetName val="Revenue_Driver"/>
      <sheetName val="WPs E"/>
      <sheetName val="P&amp;F"/>
      <sheetName val="E.1.1.1 CAK"/>
      <sheetName val="E.2.1 CAK"/>
      <sheetName val="E.2.2 CAK"/>
      <sheetName val="E.1.1.1 CIK"/>
      <sheetName val="E.2.1 CIK"/>
      <sheetName val="E.2.3 CIK"/>
      <sheetName val="E.2.4 CIK"/>
      <sheetName val="E.3CIK"/>
      <sheetName val="E.3 ATTC CIK"/>
      <sheetName val="E.1 BIC"/>
      <sheetName val="E.2.1 BIC"/>
      <sheetName val="E.2.1.1 BIC"/>
      <sheetName val="E.2.1.2 BIC"/>
      <sheetName val="E.2.1.3 BIC"/>
      <sheetName val="E.2.1.4 BIC"/>
      <sheetName val="E.2.2 BIC"/>
      <sheetName val="E.3 BIC"/>
      <sheetName val="AR Sampled"/>
      <sheetName val="AR Sum"/>
      <sheetName val="E.1 CAK"/>
      <sheetName val="E.1 CIK"/>
      <sheetName val="E.3 CIK"/>
      <sheetName val="ELIM COMB"/>
      <sheetName val="NDE 2007"/>
      <sheetName val="INT 2007"/>
      <sheetName val="vehicles 2007"/>
      <sheetName val="DEPRESIASI 2007"/>
      <sheetName val="BAD STOCK 2007"/>
      <sheetName val="LEAS 2007"/>
      <sheetName val="AMOR 2007"/>
      <sheetName val="DISPOSAL 2007"/>
      <sheetName val="G.1 Lead"/>
      <sheetName val="G.1.1 CAK"/>
      <sheetName val="G.1.1 CIK"/>
      <sheetName val="G.1.2 CIK"/>
      <sheetName val="G.1.1 BIC"/>
      <sheetName val="G.1.2 BIC"/>
      <sheetName val="G.2 Lead "/>
      <sheetName val="G.2.7 CAK"/>
      <sheetName val="G.2.1 CIK"/>
      <sheetName val="G.2.2 CIK"/>
      <sheetName val="G.2 Attach"/>
      <sheetName val="G.2.4 CIK"/>
      <sheetName val="G.2.5 CIK"/>
      <sheetName val="G.2.6 CIK"/>
      <sheetName val="G.2.7 CIK"/>
      <sheetName val="G.2.5 BIC"/>
      <sheetName val="G.2.7 BIC"/>
      <sheetName val="Provisi Audit"/>
      <sheetName val="Provision Client"/>
      <sheetName val="Movement KSP"/>
      <sheetName val="Field Receive"/>
      <sheetName val="sheet 1"/>
      <sheetName val="E.3.1 DIN"/>
      <sheetName val="21314001-12"/>
      <sheetName val="AP Con"/>
      <sheetName val="N.2 Summary Aging - CIK"/>
      <sheetName val="N.2.1 Reval Test - CIK"/>
      <sheetName val="N.3 Accrued AP - CIK"/>
      <sheetName val="N.4 CIK"/>
      <sheetName val="N.5"/>
      <sheetName val="N.1 BIC"/>
      <sheetName val="N.2 BIC"/>
      <sheetName val="N.2.1 BIC"/>
      <sheetName val="N.3 Accrued AP - BIC"/>
      <sheetName val="N.4 Accrued AP - Other"/>
      <sheetName val="N.5 BIC"/>
      <sheetName val="COVER PAGE"/>
      <sheetName val="PROFIT AND LOSS ACCOUNT"/>
      <sheetName val="NOTES "/>
      <sheetName val="Other AR"/>
      <sheetName val="Othercurrentasset"/>
      <sheetName val="PP&amp;E (2)"/>
      <sheetName val="Othernoncurrentasset"/>
      <sheetName val="Trade payable"/>
      <sheetName val="Otherpayable"/>
      <sheetName val="Entertainment (Eng)"/>
      <sheetName val="Additional FA "/>
      <sheetName val="Gain-Loss"/>
      <sheetName val="Prepaid tax Art 22"/>
      <sheetName val="Fully Depreciated Assets"/>
      <sheetName val="Reconciliation (2)"/>
      <sheetName val="MFG"/>
      <sheetName val="IHT"/>
      <sheetName val="ACT vs FCT"/>
      <sheetName val="BUDN"/>
      <sheetName val="Daftaris"/>
      <sheetName val="LHU"/>
      <sheetName val="CashF"/>
      <sheetName val="L1-Penyertaan"/>
      <sheetName val="L2-AT2001"/>
      <sheetName val="L4-Limbah"/>
      <sheetName val="L5-BantuanYBDKPLN"/>
      <sheetName val="L6-Santunan"/>
      <sheetName val="L7-RekapByPend"/>
      <sheetName val="L8-BiayaAdmLain"/>
      <sheetName val="L9-Sumb.Pensiunan"/>
      <sheetName val="L3-BiayaYMHDibayar"/>
      <sheetName val="Art_22"/>
      <sheetName val="Art_23"/>
      <sheetName val="Art_25"/>
      <sheetName val="Fiskal_LN"/>
      <sheetName val="Attch eng"/>
      <sheetName val="PPh 22 01"/>
      <sheetName val="PPh Fiskal"/>
      <sheetName val="PPH2501"/>
      <sheetName val=" PPh 23 01 fr Eva"/>
      <sheetName val="PPh 22 treasurer 01 fr Eva"/>
      <sheetName val="Entert list01"/>
      <sheetName val="Disp cal"/>
      <sheetName val="Perhit disp"/>
      <sheetName val="UNIT-UNIT"/>
      <sheetName val="Eliminasi Subs"/>
      <sheetName val="KONSOL UNIT"/>
      <sheetName val="KIJANG"/>
      <sheetName val="LOGAM MULIA"/>
      <sheetName val="GEOMIN"/>
      <sheetName val="PONGKOR"/>
      <sheetName val="REK_jual"/>
      <sheetName val="sederhana_05"/>
      <sheetName val="REK_SDH_JUL"/>
      <sheetName val="jual_sdh05"/>
      <sheetName val="JUAL_STD"/>
      <sheetName val="rek_jual_jul"/>
      <sheetName val="DAT_PIUT1"/>
      <sheetName val="T-B"/>
      <sheetName val="Mashalling98"/>
      <sheetName val="EXP0905"/>
      <sheetName val="Fixset-MHU"/>
      <sheetName val="Pre-Operating"/>
      <sheetName val="C of P Proj"/>
      <sheetName val="C of S Proj"/>
      <sheetName val="Sales Proj"/>
      <sheetName val="IS Proj"/>
      <sheetName val="CF Proj"/>
      <sheetName val="Fixset-CPW"/>
      <sheetName val="IS-CPW"/>
      <sheetName val="CF-CPW"/>
      <sheetName val="BS-CPW"/>
      <sheetName val="C-8.1"/>
      <sheetName val="Att. E-1.2 (Subseq. Rcpt.)"/>
      <sheetName val="G-4"/>
      <sheetName val="O-1-1 (PPh 21-Jkt)"/>
      <sheetName val="O-1.2 (PPh 21-Smg)"/>
      <sheetName val="PYJE '03"/>
      <sheetName val="PAJE '03"/>
      <sheetName val="PRJE '03"/>
      <sheetName val="CAJE-03"/>
      <sheetName val="CRJE-03"/>
      <sheetName val="EXP1205"/>
      <sheetName val="EXP1105"/>
      <sheetName val="EXP1005"/>
      <sheetName val="EXP0805"/>
      <sheetName val="EXP0705"/>
      <sheetName val="EXP0605"/>
      <sheetName val="EXP0505"/>
      <sheetName val="EXP0405"/>
      <sheetName val="EXP0305"/>
      <sheetName val="EXP0205"/>
      <sheetName val="EXP0105 (2)"/>
      <sheetName val="EXP0105"/>
      <sheetName val="REK_EKS_JUL"/>
      <sheetName val="APPENDIX C"/>
      <sheetName val="DFS"/>
      <sheetName val="APPENDIX B"/>
      <sheetName val="APPENDIX A"/>
      <sheetName val="BS DETAIL"/>
      <sheetName val="Kas Kecil"/>
      <sheetName val="Bank Victoria"/>
      <sheetName val="Bank Mandiri"/>
      <sheetName val="Bank Panin"/>
      <sheetName val="Bank UOB -3868"/>
      <sheetName val="Bank UOB -3876"/>
      <sheetName val="Bank UOB -3884"/>
      <sheetName val="Deposito UOB"/>
      <sheetName val="Deposito Victoria"/>
      <sheetName val="Deposito Mandiri"/>
      <sheetName val="Deposito BII"/>
      <sheetName val="Deposito Mega"/>
      <sheetName val="Deposito Artha Graha"/>
      <sheetName val="Deposito Panin"/>
      <sheetName val="Akumulasi Penyusutan "/>
      <sheetName val="Uang muka investasi"/>
      <sheetName val="Utang lain-lain"/>
      <sheetName val="Accrual audit"/>
      <sheetName val="Utang Pemegang Saham"/>
      <sheetName val="SMDM"/>
      <sheetName val="Uang Muka Setoran Modal"/>
      <sheetName val="Biaya Pendirian"/>
      <sheetName val="Biaya Sewa"/>
      <sheetName val="Biaya Penyusutan"/>
      <sheetName val="Biaya jasa prof"/>
      <sheetName val="Bag. laba bersih asosiasi"/>
      <sheetName val="Pendapatan bunga deposito"/>
      <sheetName val="B. amortisasi goodwil"/>
      <sheetName val="Pendapatan Jasa Giro"/>
      <sheetName val="By. Adm Bank"/>
      <sheetName val="Pendpt. (biaya) lain-lain"/>
      <sheetName val="JV 01-06 Pengakuan laba asosias"/>
      <sheetName val="JV 02-02 Pengakuan laba asosias"/>
      <sheetName val="JV 02-09 Pengakuan laba aso"/>
      <sheetName val="JV 02-09 Pengakuan rugi aso"/>
      <sheetName val="JV 01 Penyusutan aktiva tetap"/>
      <sheetName val="JV 03-02 amortisasi goodwill"/>
      <sheetName val="JV 02-06 amortisasi goodwill"/>
      <sheetName val="JV 02-09 amortisasi goodwil"/>
      <sheetName val="JV 02-10 amortisasi goodwil"/>
      <sheetName val="JV 09 Offset utang lain-lain"/>
      <sheetName val="JV PAJE Auditor"/>
      <sheetName val="JV 02 Accrual audit"/>
      <sheetName val="JV 03A Penurunan Saham"/>
      <sheetName val="JV 03C Reverse Kas Kecil"/>
      <sheetName val="JV 03B Konversi Utang"/>
      <sheetName val="JV 04 Pencairan dep. Victoria"/>
      <sheetName val="JV 05 Pencairan Deposito BII"/>
      <sheetName val="JV 06 Tambahan modal disetor"/>
      <sheetName val="Divisions"/>
      <sheetName val="WP SUMUT Y3 07 rev"/>
      <sheetName val="16.Revisi wp3 ntt"/>
      <sheetName val="17.Papua Timika WP Y3 "/>
      <sheetName val="18. Irjabar POA Q12 Y3"/>
      <sheetName val="19.WP year 4 Kepri R4"/>
      <sheetName val="20.WP year 4 Riau R4"/>
      <sheetName val="21.WP year 4 Bali R4"/>
      <sheetName val="22.WP year 4 Papua R4"/>
      <sheetName val="12.MOMT WP Y3"/>
      <sheetName val="BUDGET SUMMARY GF Q"/>
      <sheetName val="SDAs"/>
      <sheetName val="Attachment 3 &amp; 4"/>
      <sheetName val="Attachment 3 &amp; 4 (2)"/>
      <sheetName val="Performance Framework 1&amp;2"/>
      <sheetName val="SDA cons"/>
      <sheetName val="HIV"/>
      <sheetName val="Malaria"/>
      <sheetName val="HSS"/>
      <sheetName val="Time frame"/>
      <sheetName val="HIV AIDS_Financial Data"/>
      <sheetName val="Annex 1-Master Budget"/>
      <sheetName val="Annex 2-List of SDA"/>
      <sheetName val="Annex 3-Summary Calculation"/>
      <sheetName val="Annex 3-Summary Calculation (2)"/>
      <sheetName val="CHEK LIST UANG MUKA "/>
      <sheetName val="Terima"/>
      <sheetName val="PUM Sarjito"/>
      <sheetName val="PUM PKBI"/>
      <sheetName val="PUM DIU"/>
      <sheetName val="PUM JOY"/>
      <sheetName val="PUM PIU"/>
      <sheetName val="PUK"/>
      <sheetName val="BP-PUM PIU"/>
      <sheetName val="BP-PUM PKBI"/>
      <sheetName val="IK &amp; HK"/>
      <sheetName val="Buku Jurnal"/>
      <sheetName val="buku kas lap Biaya yg sdh klr"/>
      <sheetName val="kas Opname"/>
      <sheetName val="Buku Bank Lap Biaya yg sdh klr"/>
      <sheetName val="Daftar uang muka Q13"/>
      <sheetName val="daftar asset Tetap"/>
      <sheetName val="Ending Ballance"/>
      <sheetName val="budget "/>
      <sheetName val="SUF SSR NEW 2 "/>
      <sheetName val="Rin.bank Q13"/>
      <sheetName val="Rin.bank sem.7"/>
      <sheetName val="Rin.bank th. ke-2"/>
      <sheetName val="Budget summary GF"/>
      <sheetName val="Daftar uang muka Q8"/>
      <sheetName val="Summary Q9"/>
      <sheetName val="Management Q9"/>
      <sheetName val="M&amp;E Q9"/>
      <sheetName val="TA Q9"/>
      <sheetName val="SDA Q9"/>
      <sheetName val="Ending Balance"/>
      <sheetName val="SUF SR NEW"/>
      <sheetName val="SUF SSR NEW"/>
      <sheetName val="SUF Konsol New"/>
      <sheetName val="Buku Bank Jan 12"/>
      <sheetName val="Daftar uang muka"/>
      <sheetName val="Budget Actua(SDA)l"/>
      <sheetName val="Daftar bunga bank 2011"/>
      <sheetName val="Daftar bunga bank 2012"/>
      <sheetName val="Komposisi Staff"/>
      <sheetName val="Buku Bank Juli '12"/>
      <sheetName val="SUF SSR"/>
      <sheetName val="SUF REKAP"/>
      <sheetName val="Rincian Bank Th. 1"/>
      <sheetName val="Rincian Bank Semester 6"/>
      <sheetName val="Rincian Bank Semester 7"/>
      <sheetName val="Rincian Bank Semester 5"/>
      <sheetName val="Komp Staff Yang Lama"/>
      <sheetName val="Komp. Staff Baru bln feb12"/>
      <sheetName val="Komp. Staff bln Mar '12"/>
      <sheetName val="Daftar uang muka Q12"/>
      <sheetName val="SUF SSR NEW "/>
      <sheetName val="Rincian bunga bank"/>
      <sheetName val="Summary2"/>
      <sheetName val="Detail Budget"/>
      <sheetName val="Budget per tahun (3 tahun)"/>
      <sheetName val="1100000"/>
      <sheetName val="1100000-1"/>
      <sheetName val="1290000"/>
      <sheetName val="Budget per tahun (3 thn)modi 14"/>
      <sheetName val="Asumsi tmbh 13 buddies"/>
      <sheetName val="Perbedaan phase 1&amp;2 Management"/>
      <sheetName val="Perbedaan Phase 1&amp;2 M-E"/>
      <sheetName val="Perbedaan Phase 1&amp;2 TA"/>
      <sheetName val="Perbedaan Phase 1&amp;2 SDA"/>
      <sheetName val="Persentase anggaran"/>
      <sheetName val="Budget SR"/>
      <sheetName val="Budget SSR"/>
      <sheetName val="Budget SSR 1 &amp; IU"/>
      <sheetName val="Budget SSR 1"/>
      <sheetName val="Budget IU Timur"/>
      <sheetName val="Budget IU Pusat"/>
      <sheetName val="Budget SSR 2 &amp; IU"/>
      <sheetName val="Budget SSR 2"/>
      <sheetName val="Budget IU Selatan"/>
      <sheetName val="Budget SSR 3 &amp; IU"/>
      <sheetName val="Budget SSR 3"/>
      <sheetName val="Budget IU Utara"/>
      <sheetName val="Budget IU Barat"/>
      <sheetName val="Buku Bank Mar '12"/>
      <sheetName val="Buku Bank Mei '12"/>
      <sheetName val="Buku Bank Agustus '12"/>
      <sheetName val="Rincian Bank Q13"/>
      <sheetName val="Komp. Staff bln Agustus '12"/>
      <sheetName val="Budget vs Realisasi"/>
      <sheetName val="semester 7"/>
      <sheetName val="Q 14"/>
      <sheetName val="Q 13"/>
      <sheetName val="Rincian bunga bank p'thn"/>
      <sheetName val="Rin bunga &amp; adm bank semester 6"/>
      <sheetName val="semester 5"/>
      <sheetName val="Susunan"/>
      <sheetName val="MoH"/>
      <sheetName val="SDA 51b"/>
      <sheetName val="SUM.BUDGET (TA tersendiri)"/>
      <sheetName val="SUM.BUDGET (TA dalam SDA)"/>
      <sheetName val="CostCat 51b"/>
      <sheetName val="MacCat 51b"/>
      <sheetName val="SDA 51c"/>
      <sheetName val="per Prov per Q"/>
      <sheetName val="PR_51"/>
      <sheetName val="SDA - 111215 PR"/>
      <sheetName val="SDA - 111214 pahe"/>
      <sheetName val="SDA - 111212"/>
      <sheetName val="Clinic"/>
      <sheetName val="Unitcost"/>
      <sheetName val="Kalkulasi Finance"/>
      <sheetName val="Keb CD4"/>
      <sheetName val="List Laporan SR "/>
      <sheetName val="rekonsiliasi bank_31"/>
      <sheetName val="BB Bank_31"/>
      <sheetName val="cash opname_rvs ok"/>
      <sheetName val="BB KAS_rvs PR"/>
      <sheetName val="DFT UM"/>
      <sheetName val="SUF SR_31"/>
      <sheetName val="SUF KONSOL_31"/>
      <sheetName val="ket var_rvs PR"/>
      <sheetName val="VAR_setting print"/>
      <sheetName val="cth reason variance"/>
      <sheetName val="BGT EXP_COA up date PR"/>
      <sheetName val="PHLN_RVS"/>
      <sheetName val="PHLN"/>
      <sheetName val="PA_rvs ok"/>
      <sheetName val="SDA"/>
      <sheetName val="REKAP BGT EXP_rvs PR"/>
      <sheetName val="EFR_tahunan"/>
      <sheetName val="PA up date rms PR"/>
      <sheetName val="Lap. Biaya Kas"/>
      <sheetName val="Lap.Biaya Kas_SB"/>
      <sheetName val="Lap.Biaya Kas_LN"/>
      <sheetName val="Lap.Biaya Kas_KP"/>
      <sheetName val="Daftar UM_Juli"/>
      <sheetName val="PKBIQ2"/>
      <sheetName val="PKBIQ3"/>
      <sheetName val="UM_SB"/>
      <sheetName val="UM_LN"/>
      <sheetName val="UM_KP"/>
      <sheetName val="Summary Budget Activities"/>
      <sheetName val="budget SSR 1 BATAM"/>
      <sheetName val="Budget SSR 3 Tanjungpinang"/>
      <sheetName val="budget SSR 2 Karimun "/>
      <sheetName val="Portofolio Trading"/>
      <sheetName val="TOTALP&amp;L"/>
      <sheetName val="Matahari"/>
      <sheetName val="BS MTP (1)"/>
      <sheetName val="NOTES (4-8)"/>
      <sheetName val="Attachment (9-14) "/>
      <sheetName val="MEDCN"/>
      <sheetName val="Disposal (2)"/>
      <sheetName val="Drop Down List"/>
      <sheetName val="Trafik"/>
      <sheetName val="ALPRO"/>
      <sheetName val="Rkp_LR"/>
      <sheetName val="LR_Cab"/>
      <sheetName val="By_Jns"/>
      <sheetName val="By_Pst"/>
      <sheetName val="1-Makassar"/>
      <sheetName val="2-UTPM"/>
      <sheetName val="3-Balikpapan"/>
      <sheetName val="4-Samarinda"/>
      <sheetName val="5-Bitung"/>
      <sheetName val="6-Ambon"/>
      <sheetName val="7-Sorong"/>
      <sheetName val="8-Jayapura"/>
      <sheetName val="9-Tarakan"/>
      <sheetName val="10-Pantoloan"/>
      <sheetName val="11-Ternate"/>
      <sheetName val="12-Parepare"/>
      <sheetName val="13-Kendari"/>
      <sheetName val="14-Biak"/>
      <sheetName val="15-Manokwari"/>
      <sheetName val="16-Merauke"/>
      <sheetName val="17-Nunukan"/>
      <sheetName val="18-Fak-fak"/>
      <sheetName val="19 Gorontalo"/>
      <sheetName val="20-Tolitoli"/>
      <sheetName val="21-Bontang"/>
      <sheetName val="22-Sengata"/>
      <sheetName val="23-Tg.Redeb"/>
      <sheetName val="24-Ktr Pusat"/>
      <sheetName val="TPB"/>
      <sheetName val="BITUNG"/>
      <sheetName val="AKT TETAP"/>
      <sheetName val="Penyusutan 2006 "/>
      <sheetName val="Penyusutan 2005"/>
      <sheetName val="Penyusutan 2004"/>
      <sheetName val="SHL1TA"/>
      <sheetName val="SHL2TA"/>
      <sheetName val="SHL3TA"/>
      <sheetName val="CF1TA"/>
      <sheetName val="CF2TA"/>
      <sheetName val="CDS1TA"/>
      <sheetName val="CDS2TA"/>
      <sheetName val="KK TB Konsolidasi"/>
      <sheetName val="BNI 46"/>
      <sheetName val="GAJI 13-2016"/>
      <sheetName val="GAJI 2015"/>
      <sheetName val="Rekap_Piutang"/>
      <sheetName val="L.NERC"/>
      <sheetName val="L. L-R"/>
      <sheetName val="L.MOD"/>
      <sheetName val="l.cf direct &amp; indirect"/>
      <sheetName val="CASF"/>
      <sheetName val="CFLGS"/>
      <sheetName val="IKTIS"/>
      <sheetName val="luar jakarta"/>
      <sheetName val="LAM KONSOL"/>
      <sheetName val="Pusat Manual"/>
      <sheetName val="LAM PUSAT"/>
      <sheetName val="GAL I"/>
      <sheetName val="GAL 2"/>
      <sheetName val="GAL 3"/>
      <sheetName val="GAL 4"/>
      <sheetName val="GAL PAL"/>
      <sheetName val="airin"/>
      <sheetName val="tera"/>
      <sheetName val="ELIMS.BB"/>
      <sheetName val="elimpendp&amp;by"/>
      <sheetName val="kunto"/>
      <sheetName val="guyan"/>
      <sheetName val="Non Kapal"/>
      <sheetName val="restruk"/>
      <sheetName val="CF5 dgt "/>
      <sheetName val="Detail Invtasi"/>
      <sheetName val="sasaran"/>
      <sheetName val="sasaran KP"/>
      <sheetName val="Desember Rev"/>
      <sheetName val="RC"/>
      <sheetName val="RKT"/>
      <sheetName val="RPPJ"/>
      <sheetName val="Dev"/>
      <sheetName val="PDR"/>
      <sheetName val="PNK"/>
      <sheetName val="HPBB"/>
      <sheetName val="HPDR"/>
      <sheetName val="HPNK"/>
      <sheetName val="LRBB"/>
      <sheetName val="LRDR"/>
      <sheetName val="LRNK"/>
      <sheetName val="RBU"/>
      <sheetName val="PBL"/>
      <sheetName val="DPAS"/>
      <sheetName val="DPAF"/>
      <sheetName val="IPM"/>
      <sheetName val="DHS"/>
      <sheetName val="DHK"/>
      <sheetName val="DHAF"/>
      <sheetName val="DHL"/>
      <sheetName val="MKJP"/>
      <sheetName val="RDPP"/>
      <sheetName val="LMP"/>
      <sheetName val="LUP"/>
      <sheetName val="LBMD"/>
      <sheetName val="umum (2)"/>
      <sheetName val="penypiut"/>
      <sheetName val="TDW"/>
      <sheetName val="pertm"/>
      <sheetName val="ABB"/>
      <sheetName val="CALLENG"/>
      <sheetName val="novenco"/>
      <sheetName val="ENGKTEK"/>
      <sheetName val="REBER SCH"/>
      <sheetName val="exim"/>
      <sheetName val="MODESA"/>
      <sheetName val="htm"/>
      <sheetName val="HADI PUT"/>
      <sheetName val="ulsten"/>
      <sheetName val="PTCI Alyui Bay Exp -  2004 (Rp)"/>
      <sheetName val="WBS2(01)"/>
      <sheetName val="WPL(01)"/>
      <sheetName val="Graphs1"/>
      <sheetName val="Graphs2"/>
      <sheetName val="Graphs3"/>
      <sheetName val="MktShare"/>
      <sheetName val="Admin_brd"/>
      <sheetName val="Admin_pkg"/>
      <sheetName val="Admin_calcs"/>
      <sheetName val="Input Sheet"/>
      <sheetName val="HIT 2"/>
      <sheetName val="WBS - A"/>
      <sheetName val="A.2"/>
      <sheetName val="A.2-1"/>
      <sheetName val="A.2-1.1"/>
      <sheetName val="D.2"/>
      <sheetName val="A.1"/>
      <sheetName val="A Recap"/>
      <sheetName val="D.3"/>
      <sheetName val="L.1.2"/>
      <sheetName val="CC1.1"/>
      <sheetName val="F Konf"/>
      <sheetName val="F Recap"/>
      <sheetName val="WBS - L"/>
      <sheetName val="H.2"/>
      <sheetName val="N.2 Konf"/>
      <sheetName val="L.3.1"/>
      <sheetName val="L.3.2"/>
      <sheetName val="L.3.3"/>
      <sheetName val="Q.1"/>
      <sheetName val="R.2"/>
      <sheetName val="R.3"/>
      <sheetName val="R.4"/>
      <sheetName val="R.5"/>
      <sheetName val="T.4"/>
      <sheetName val="Tax0910"/>
      <sheetName val="DTA-0910"/>
      <sheetName val="ADJUSTMENT AKHIR TAHUN"/>
      <sheetName val="REGRISTRASI"/>
      <sheetName val="DAF - CAB 2003 (2)"/>
      <sheetName val="JUDUL OWNER"/>
      <sheetName val="DATA DARI TB DARI BRANCHCOMP"/>
      <sheetName val="YN-PPN01"/>
      <sheetName val="YN-SDB"/>
      <sheetName val="YNpdp-custodian"/>
      <sheetName val="YNpdp-custodian ADA REKSA DANA"/>
      <sheetName val="YN-PPN Keluaran"/>
      <sheetName val="YN_Psewa"/>
      <sheetName val="Pendapatan Sewa - PRINT"/>
      <sheetName val="Inv.BPP"/>
      <sheetName val="B.13"/>
      <sheetName val="D1.1"/>
      <sheetName val="D1.2"/>
      <sheetName val="P.5"/>
      <sheetName val="P.6"/>
      <sheetName val="P.7"/>
      <sheetName val="L-4"/>
      <sheetName val="L-5"/>
      <sheetName val="II.1"/>
      <sheetName val="II.2"/>
      <sheetName val="II.3"/>
      <sheetName val="II.4"/>
      <sheetName val="II.5"/>
      <sheetName val="II.6"/>
      <sheetName val="IV.1"/>
      <sheetName val="300000"/>
      <sheetName val="bs sep"/>
      <sheetName val="is sep"/>
      <sheetName val="p &amp; l"/>
      <sheetName val="Mgt_P&amp;L"/>
      <sheetName val="GLJ"/>
      <sheetName val="Hyperion_486"/>
      <sheetName val="Prov obs"/>
      <sheetName val="Stk take"/>
      <sheetName val="chemical"/>
      <sheetName val="oal"/>
      <sheetName val="D2.3"/>
      <sheetName val="A2-Summary"/>
      <sheetName val="A2.1.2"/>
      <sheetName val="A2.1.1"/>
      <sheetName val="A2.2"/>
      <sheetName val="A2.3"/>
      <sheetName val="A2.4"/>
      <sheetName val="A2.5"/>
      <sheetName val="A2.6"/>
      <sheetName val="A2.7"/>
      <sheetName val="G.1.3"/>
      <sheetName val="G.2.2"/>
      <sheetName val="G.2.3"/>
      <sheetName val="G.2.4"/>
      <sheetName val="G.2.5"/>
      <sheetName val="L3.1"/>
      <sheetName val="L3.2"/>
      <sheetName val="L3.3"/>
      <sheetName val="CAM-A"/>
      <sheetName val="CAM-B"/>
      <sheetName val="TOC-A.1"/>
      <sheetName val="TOC-A.2"/>
      <sheetName val="TOC-A.3"/>
      <sheetName val="TOC-A.4"/>
      <sheetName val="TOC-B.1"/>
      <sheetName val="TOC-B.2"/>
      <sheetName val="TOC-B.3"/>
      <sheetName val="TB_09"/>
      <sheetName val="F.1.1.1"/>
      <sheetName val="C.14"/>
      <sheetName val="D1.3"/>
      <sheetName val="L.1.1"/>
      <sheetName val="L.2.1"/>
      <sheetName val="L.2.1.1"/>
      <sheetName val="L.2.2"/>
      <sheetName val="L.2.2.1"/>
      <sheetName val="L.2.2.2"/>
      <sheetName val="L.2.2.3"/>
      <sheetName val="L.2.2.4"/>
      <sheetName val="L.2.2.5"/>
      <sheetName val="A.2.1.1 report"/>
      <sheetName val="A.2.1.1"/>
      <sheetName val="A.2.1.2"/>
      <sheetName val="A.2.3"/>
      <sheetName val="A.2.4"/>
      <sheetName val="A.2.5"/>
      <sheetName val="A.2.6"/>
      <sheetName val="A.2.7"/>
      <sheetName val="A.2.8"/>
      <sheetName val="A.2.9"/>
      <sheetName val="G.1.1.1"/>
      <sheetName val="L.3.1.1"/>
      <sheetName val="L.3.3.1"/>
      <sheetName val="L.3.4"/>
      <sheetName val="L.3.5"/>
      <sheetName val="Q.1.1"/>
      <sheetName val="Q.1.2"/>
      <sheetName val="Q.1.3"/>
      <sheetName val="Q.2"/>
      <sheetName val="Q.2.1"/>
      <sheetName val="Q.3"/>
      <sheetName val="R.6"/>
      <sheetName val="R.7"/>
      <sheetName val="R.8"/>
      <sheetName val="MKBD"/>
      <sheetName val="Un-AJE"/>
      <sheetName val="F.2.1.1"/>
      <sheetName val="F.3-1"/>
      <sheetName val="B1.2"/>
      <sheetName val="L1.2"/>
      <sheetName val="L1.2.1"/>
      <sheetName val="L1.2.2"/>
      <sheetName val="L1.3"/>
      <sheetName val="B2.1"/>
      <sheetName val="A2-1-1"/>
      <sheetName val="A2-1-2"/>
      <sheetName val="A2-1-3"/>
      <sheetName val="L3-1"/>
      <sheetName val="L3-2"/>
      <sheetName val="L3-3"/>
      <sheetName val="L3-3-1"/>
      <sheetName val="H2.1"/>
      <sheetName val="H2.2"/>
      <sheetName val="F.4"/>
      <sheetName val="B1-1"/>
      <sheetName val="B1-2"/>
      <sheetName val="B1-3"/>
      <sheetName val="Q.1-2"/>
      <sheetName val="R.1-2"/>
      <sheetName val="S.1-2"/>
      <sheetName val="T2-1"/>
      <sheetName val="Cost Summary"/>
      <sheetName val="Jobsite"/>
      <sheetName val="JKTA"/>
      <sheetName val="Mine Serve"/>
      <sheetName val="Proposed 2003 Salary Range"/>
      <sheetName val="2003PEDist"/>
      <sheetName val="Matrix_2003"/>
      <sheetName val="Matrix03"/>
      <sheetName val="Matrix_2002 (3)"/>
      <sheetName val="PE Distribution"/>
      <sheetName val="Matrix_2001"/>
      <sheetName val="2002 NS Range"/>
      <sheetName val="2003 NS Range"/>
      <sheetName val="Compa"/>
      <sheetName val="Corporate tax"/>
      <sheetName val="Installment calculation"/>
      <sheetName val="Summary Pending"/>
      <sheetName val="Others Payable"/>
      <sheetName val="Attachment 2"/>
      <sheetName val="Stock 28072010"/>
      <sheetName val="Stock 24082010"/>
      <sheetName val="Stock 26082010 "/>
      <sheetName val="TB 20072010"/>
      <sheetName val="Gl P&amp;L"/>
      <sheetName val="GL Passiva"/>
      <sheetName val="GL Asset"/>
      <sheetName val="TB_PLY"/>
      <sheetName val="Pa(r)je Dec 05"/>
      <sheetName val="CAJE Dec 05"/>
      <sheetName val="KK Casfh Flow07"/>
      <sheetName val="BS JUNE 10"/>
      <sheetName val="GL Apr _ JUNE 10"/>
      <sheetName val="Bonus provision"/>
      <sheetName val="Audit fee provision"/>
      <sheetName val="GSA Com"/>
      <sheetName val="QF Mar to June 10"/>
      <sheetName val="Recon for Mar_ Mar 10"/>
      <sheetName val="Interco HTTSIN "/>
      <sheetName val="D-1.1"/>
      <sheetName val="D-1.2"/>
      <sheetName val="D-1.3"/>
      <sheetName val="D-1.4"/>
      <sheetName val="E-1.2.1"/>
      <sheetName val="E-1.3"/>
      <sheetName val="A2-1.Furniture"/>
      <sheetName val="A2-1.Furniture-Year End"/>
      <sheetName val="A2-2.Computer"/>
      <sheetName val="A2-2.Computer Year End"/>
      <sheetName val="A2-3. Office Equipt"/>
      <sheetName val="A2-3. Office Equipt Year End"/>
      <sheetName val="A2-4.LEASING VHC"/>
      <sheetName val="A2-4.LEASING VHC Year End"/>
      <sheetName val="A2-5.Renovation "/>
      <sheetName val="A2-6.Building+Land"/>
      <sheetName val="A2-7. Vehicle"/>
      <sheetName val="A2-8 LICENSE PC"/>
      <sheetName val="A2-9"/>
      <sheetName val="A2-10."/>
      <sheetName val="A2-11"/>
      <sheetName val="A2-12"/>
      <sheetName val="J-1.1"/>
      <sheetName val="J-1.2"/>
      <sheetName val="F1-1"/>
      <sheetName val="F1-2"/>
      <sheetName val="G-2.3"/>
      <sheetName val="G-2.4"/>
      <sheetName val="G-2.5"/>
      <sheetName val="G-2.6"/>
      <sheetName val="G-2.7"/>
      <sheetName val="G2-5"/>
      <sheetName val="L2-3.1"/>
      <sheetName val="L2-1"/>
      <sheetName val="L2-2"/>
      <sheetName val="L2-3"/>
      <sheetName val="L2-3.2"/>
      <sheetName val="F2-1"/>
      <sheetName val="F2-3"/>
      <sheetName val="F2-4"/>
      <sheetName val="R2-2"/>
      <sheetName val="R2-2.1"/>
      <sheetName val="R2-3"/>
      <sheetName val="R7"/>
      <sheetName val="R7-1"/>
      <sheetName val="APP_2_3"/>
      <sheetName val="__TEU"/>
      <sheetName val="Major assumption"/>
      <sheetName val="fin-proj (KRW)_combined"/>
      <sheetName val="fin-proj (KRW)_HPH_Total"/>
      <sheetName val="fin-proj (KRW)_HJS_Total"/>
      <sheetName val="fin-proj (US$)_combined"/>
      <sheetName val="IRR calc_combined"/>
      <sheetName val="Equipment Loan_combined"/>
      <sheetName val="loan schedule_combined"/>
      <sheetName val="SF Return"/>
      <sheetName val="SF Project cost"/>
      <sheetName val="SF CF"/>
      <sheetName val="SF P&amp;L"/>
      <sheetName val="Sen table"/>
      <sheetName val="PIP"/>
      <sheetName val="Revenue_HJS_Gamman"/>
      <sheetName val="Costs HJS_Gamman"/>
      <sheetName val="capex &amp; asset_HJS_Gamman"/>
      <sheetName val="fin-proj (KRW)_HJS_Gamman"/>
      <sheetName val="Revenue_Gamcheon"/>
      <sheetName val="Costs_Gamcheon"/>
      <sheetName val="capex &amp; asset_Gamcheon"/>
      <sheetName val="fin-proj (KRW)_Gamcheon"/>
      <sheetName val="Revenue_HJS_KY"/>
      <sheetName val="Costs HJS_KY"/>
      <sheetName val="capex &amp; asset_HJS_KY"/>
      <sheetName val="fin-proj (US$)_HJS_Total"/>
      <sheetName val="IRR calc_HJS"/>
      <sheetName val="fin-proj (KRW)_HJS_KY"/>
      <sheetName val="Revenue_HPH_Gamman"/>
      <sheetName val="Costs HPH_Gamman"/>
      <sheetName val="capex &amp; asset_HPH_Gamman"/>
      <sheetName val="fin-proj (KRW)_HPH_Gamman"/>
      <sheetName val="Revenue_HBCT"/>
      <sheetName val="Costs HBCT"/>
      <sheetName val="capex &amp; asset_HBCT"/>
      <sheetName val="fin-proj (KRW)_HBCT"/>
      <sheetName val="Major assumption HPH"/>
      <sheetName val="Revenue_HPH_KY"/>
      <sheetName val="Costs HPH_KY"/>
      <sheetName val="capex &amp; asset_HPH_KY"/>
      <sheetName val="fin-proj (KRW)_HPH_KY"/>
      <sheetName val="fin-proj (US$)_HPH_Total"/>
      <sheetName val="IRR calc_HPH"/>
      <sheetName val="Equipment Loan HPH"/>
      <sheetName val="loan schedule_HPH"/>
      <sheetName val="mortality_yr_d"/>
      <sheetName val="mort_mth_d"/>
      <sheetName val="mortality_yr_i"/>
      <sheetName val="mort_mth_i"/>
      <sheetName val="mortality_yr_w"/>
      <sheetName val="mort_mth_w"/>
      <sheetName val="mort_mth_md"/>
      <sheetName val="MD_Tbl"/>
      <sheetName val="Hit_Usia"/>
      <sheetName val="salary_factor"/>
      <sheetName val="Benefit_Tab_LSA_payment"/>
      <sheetName val="Benefit_Tab_LSA"/>
      <sheetName val="Parameter_text"/>
      <sheetName val="Data_kary"/>
      <sheetName val="Data_Analisa"/>
      <sheetName val="check_hasil_NKKIPt_1 to NKKIPt"/>
      <sheetName val="check_hasil_LSA"/>
      <sheetName val="Data_kary_NKKIP_ROR"/>
      <sheetName val="NKKIPt&amp;deltaBen"/>
      <sheetName val="NKKIP_ROR"/>
      <sheetName val="Data_kary_PSC"/>
      <sheetName val="PSC_hasil"/>
      <sheetName val="data_berhenti 2005"/>
      <sheetName val="Discl_present"/>
      <sheetName val="AGL_presntn"/>
      <sheetName val="Discl_present_lsa"/>
      <sheetName val="Disclosure_LSA"/>
      <sheetName val="AGL_presntn_lsa"/>
      <sheetName val="Disclosure_Data"/>
      <sheetName val="Disclosure_PSC"/>
      <sheetName val="Bank Conf"/>
      <sheetName val="Detail AR"/>
      <sheetName val="Confir"/>
      <sheetName val="PSL 21 sept 2009"/>
      <sheetName val="pasal 4 ayat (2)"/>
      <sheetName val="Data_lippo"/>
      <sheetName val="D.4"/>
      <sheetName val="D Adjustment"/>
      <sheetName val="RINCI-WPL"/>
      <sheetName val="D.5"/>
      <sheetName val="D.5.1"/>
      <sheetName val="D.5.2"/>
      <sheetName val="D.5.3"/>
      <sheetName val="D.6"/>
      <sheetName val="D.6.1"/>
      <sheetName val="D.6.2"/>
      <sheetName val="D.6.3"/>
      <sheetName val="D.6.4"/>
      <sheetName val="D.6.5"/>
      <sheetName val="KK IDR"/>
      <sheetName val="KB IDR"/>
      <sheetName val="KB USD"/>
      <sheetName val="B IDR"/>
      <sheetName val="B USD"/>
      <sheetName val="alk-ovh est"/>
      <sheetName val="alk-tbm"/>
      <sheetName val="Master Data-In"/>
      <sheetName val="List PT"/>
      <sheetName val="Master Data-Out"/>
      <sheetName val="CF GAWI"/>
      <sheetName val="LAP PJK 23"/>
      <sheetName val="LAM SPM 21"/>
      <sheetName val="23f"/>
      <sheetName val="Undian"/>
      <sheetName val="bd_pph21"/>
      <sheetName val="List FA 2008"/>
      <sheetName val="GL 2008"/>
      <sheetName val="General Ledger Tahun APRIL 2008"/>
      <sheetName val="Inventori Gudang Jan"/>
      <sheetName val="Lap Kas Tunai - 1"/>
      <sheetName val="Bank - 1"/>
      <sheetName val="KasBon - 1"/>
      <sheetName val="Lap Kas Tunai-2"/>
      <sheetName val="LKM Mggu 2 Jan 2009-2"/>
      <sheetName val="Bank-2"/>
      <sheetName val="KasBon-2"/>
      <sheetName val="Lap Kas Tunai-3"/>
      <sheetName val="LKM Mggu 2 Jan 2009-3"/>
      <sheetName val="Bank-3"/>
      <sheetName val="KasBon-3"/>
      <sheetName val="Lap Kas Tunai-4"/>
      <sheetName val="LKM Mggu 4 Jan 2009-4"/>
      <sheetName val="Bank-4"/>
      <sheetName val="KasBon-4"/>
      <sheetName val="DAT-NTN"/>
      <sheetName val="HGU"/>
      <sheetName val="BEBAN TANGGUHKAN"/>
      <sheetName val="Hutang pihak ke-3"/>
      <sheetName val="Hut Pemb Akt"/>
      <sheetName val="Hut Pemb. Akt."/>
      <sheetName val="Hutang Supplier"/>
      <sheetName val="Kebijakan Operasional FINAL"/>
      <sheetName val="REVISI Kebijakan Opr 090307"/>
      <sheetName val="Kebijakan Operasional (1)"/>
      <sheetName val="Rencana&amp;Tinjauan Kinerja HRM"/>
      <sheetName val="Rencana&amp;Tinjauan Kinerja HRD"/>
      <sheetName val="Rencana&amp;Tinjauan Kinerja HRDRev"/>
      <sheetName val="RenKer HRD-1"/>
      <sheetName val="RenKer HRD-2"/>
      <sheetName val="RenKer HRD-3"/>
      <sheetName val="Holiday"/>
      <sheetName val="CF FLT"/>
      <sheetName val="BS-Combined-01"/>
      <sheetName val="Notes Inc"/>
      <sheetName val="PDE summary"/>
      <sheetName val="03 NP"/>
      <sheetName val="04 NP"/>
      <sheetName val="05 NP"/>
      <sheetName val="06 NP"/>
      <sheetName val="06 NP (1)"/>
      <sheetName val="06 NP (2)"/>
      <sheetName val="06 NP (3)"/>
      <sheetName val="07 NP"/>
      <sheetName val="07 NP (1)"/>
      <sheetName val="07 NP (2)"/>
      <sheetName val="07 NP (3)"/>
      <sheetName val="2007 NP"/>
      <sheetName val="BS-Combined"/>
      <sheetName val="Income - Combined"/>
      <sheetName val="Combined Note 1 to 6"/>
      <sheetName val="Combined Note 8 to 13"/>
      <sheetName val="TB-Cons"/>
      <sheetName val="BS note 1-6"/>
      <sheetName val="BS Note 7"/>
      <sheetName val="BS Note 7b"/>
      <sheetName val="BS note 8-13"/>
      <sheetName val="Profit"/>
      <sheetName val="Profit Notes 1"/>
      <sheetName val="Profit Notes 2"/>
      <sheetName val="Detail OH (1)"/>
      <sheetName val="Detail OH (2)"/>
      <sheetName val="Detail OH (3)"/>
      <sheetName val="TB-Reg"/>
      <sheetName val="Bal Sheet (reg)"/>
      <sheetName val="BS note 1-6 (reg)"/>
      <sheetName val="BS Note 7 (reg)"/>
      <sheetName val="BS Note 7b (reg)"/>
      <sheetName val="BS note 8-13 (reg)"/>
      <sheetName val="Alo-GC (reg)"/>
      <sheetName val="TB-Est-1"/>
      <sheetName val="Profit (reg)"/>
      <sheetName val="Profit Notes (reg)"/>
      <sheetName val="Bal Sheet (1)"/>
      <sheetName val="BS note 1-6 (1)"/>
      <sheetName val="BS Note 7 (1)"/>
      <sheetName val="BS Note 7b (1)"/>
      <sheetName val="BS note 8-13 (1)"/>
      <sheetName val="TB-Est-2"/>
      <sheetName val="Profit (1)"/>
      <sheetName val="Profit Notes (1)"/>
      <sheetName val="PDE summary (1)"/>
      <sheetName val="Bal Sheet (2)"/>
      <sheetName val="BS note 1-6 (2)"/>
      <sheetName val="BS Note 7 (2)"/>
      <sheetName val="BS Note 7b (2)"/>
      <sheetName val="BS note 8-13 (2)"/>
      <sheetName val="TB-Est-3"/>
      <sheetName val="Profit (2)"/>
      <sheetName val="Profit Notes (2)"/>
      <sheetName val="PDE summary (2)"/>
      <sheetName val="Bal Sheet (3)"/>
      <sheetName val="BS note 1-6 (3)"/>
      <sheetName val="BS Note 7 (3)"/>
      <sheetName val="BS Note 7b (3)"/>
      <sheetName val="BS note 8-13 (3)"/>
      <sheetName val="Profit (3)"/>
      <sheetName val="Profit Notes (3)"/>
      <sheetName val="PDE summary (3)"/>
      <sheetName val="gltran"/>
      <sheetName val="revisi-gltran"/>
      <sheetName val="workNR"/>
      <sheetName val="workRL"/>
      <sheetName val="rlak"/>
      <sheetName val="posner"/>
      <sheetName val="posrula"/>
      <sheetName val="1-persd"/>
      <sheetName val="2-akt"/>
      <sheetName val="2-akt (bulanan)"/>
      <sheetName val="2-aktcadangan"/>
      <sheetName val="3-penjek"/>
      <sheetName val="4-bpp"/>
      <sheetName val="5-pembl"/>
      <sheetName val="6-oprs"/>
      <sheetName val="7-wesel"/>
      <sheetName val="8-bunga"/>
      <sheetName val="9-tax"/>
      <sheetName val="Revenue&amp;cost-9(A)"/>
      <sheetName val="NETOV"/>
      <sheetName val="PacketDataModels"/>
      <sheetName val="1xEVDataModels"/>
      <sheetName val="Legend"/>
      <sheetName val="Output Result"/>
      <sheetName val="Val_Result"/>
      <sheetName val="Age &amp; Service Graph"/>
      <sheetName val="Age&amp;Service Distribution"/>
      <sheetName val="For graph "/>
      <sheetName val="Val_Ind"/>
      <sheetName val="Val_Mean"/>
      <sheetName val="Para_Assumption"/>
      <sheetName val="Mult_Decrement"/>
      <sheetName val="Plan_Rules"/>
      <sheetName val="O.5 Hut PPh 23 Cbg"/>
      <sheetName val="FA reconciliation"/>
      <sheetName val="BS_Sum"/>
      <sheetName val="ISvsPlan"/>
      <sheetName val="Cover_Id"/>
      <sheetName val="Indonesiana"/>
      <sheetName val="BS-wide"/>
      <sheetName val="BS-wide-Old"/>
      <sheetName val="IS-old"/>
      <sheetName val="P&amp;L Division"/>
      <sheetName val="Ratios by aria"/>
      <sheetName val="DIST-exp"/>
      <sheetName val="Fix99"/>
      <sheetName val="Fix"/>
      <sheetName val="Million"/>
      <sheetName val="New_COGS"/>
      <sheetName val="IS (3)"/>
      <sheetName val="Price-Qty-EBT simulation"/>
      <sheetName val="EBT simulation"/>
      <sheetName val="IncomeS"/>
      <sheetName val="CF detail"/>
      <sheetName val="Prod Sales"/>
      <sheetName val="S.M. &amp; Labor"/>
      <sheetName val="BP_Prod"/>
      <sheetName val="BP_GA"/>
      <sheetName val="BP_WH"/>
      <sheetName val="electricity"/>
      <sheetName val="water"/>
      <sheetName val="Plan_02"/>
      <sheetName val="SVM acc"/>
      <sheetName val="SVM"/>
      <sheetName val="Prod Plan acc"/>
      <sheetName val="Prod Plan"/>
      <sheetName val="Samurai Bond"/>
      <sheetName val="BSMI Clean II IDR 500 bio"/>
      <sheetName val="DEG"/>
      <sheetName val="BTMU ABL Non Rev-IDR"/>
      <sheetName val="RPO Derivative effect"/>
      <sheetName val="FMO 2"/>
      <sheetName val="IFC AB Syndicated"/>
      <sheetName val="STBC 6"/>
      <sheetName val="SCCA Nexi"/>
      <sheetName val="STBC 7"/>
      <sheetName val="STBC 8"/>
      <sheetName val="STBC 9"/>
      <sheetName val="BOA"/>
      <sheetName val="MUTB"/>
      <sheetName val="MUTB 2"/>
      <sheetName val="BTMU ABL II Non Rev-IDR (2)"/>
      <sheetName val="BTMU ABL 3 Non Rev-USD"/>
      <sheetName val="STBC 4-Rev"/>
      <sheetName val="pl-adj"/>
      <sheetName val="PL komersil"/>
      <sheetName val="Inst PPh25 '06"/>
      <sheetName val="SalesRecon"/>
      <sheetName val="Recons Salary old"/>
      <sheetName val="Recons Salary 2005"/>
      <sheetName val="language"/>
      <sheetName val="Lead Sheet"/>
      <sheetName val="1&gt;P&amp;L"/>
      <sheetName val="1&gt;B&amp;S"/>
      <sheetName val="WS B&amp;S"/>
      <sheetName val="1&gt;Stat. of chan. in equ."/>
      <sheetName val="1&gt;CFS"/>
      <sheetName val="ws CFS"/>
      <sheetName val="2&gt;Expense"/>
      <sheetName val="COGS APE"/>
      <sheetName val="Propose Journal "/>
      <sheetName val="WS Expense"/>
      <sheetName val="3&gt;sales and other income"/>
      <sheetName val="WS Sales &amp; Oth Income"/>
      <sheetName val="4&gt;Director's emo. "/>
      <sheetName val="5&gt; Staff cost"/>
      <sheetName val="6&gt;tax"/>
      <sheetName val="7&gt;RPT"/>
      <sheetName val="10&gt;Invest."/>
      <sheetName val="11&gt; Inventories"/>
      <sheetName val="ws Inv"/>
      <sheetName val="12&gt;FA"/>
      <sheetName val="WS FA"/>
      <sheetName val="13&gt;LL &amp; LUR"/>
      <sheetName val="14&gt;AR"/>
      <sheetName val="14-1&gt;Other Recevable"/>
      <sheetName val="15&gt;AP"/>
      <sheetName val="ws AP"/>
      <sheetName val="AA-1 .1"/>
      <sheetName val="AA-1. 2"/>
      <sheetName val="AA-1. 3"/>
      <sheetName val="AA-2.1"/>
      <sheetName val="AA-5"/>
      <sheetName val="AA- 6"/>
      <sheetName val="LT Avril 02"/>
      <sheetName val="Bonus Long Term"/>
      <sheetName val="Short term Bilan "/>
      <sheetName val="Feuil1"/>
      <sheetName val="Bonus ST Cost"/>
      <sheetName val="Read me first"/>
      <sheetName val="USD customers"/>
      <sheetName val="IDR customers"/>
      <sheetName val="CO E3-02"/>
      <sheetName val="CO T-03"/>
      <sheetName val="Sales Summary master"/>
      <sheetName val="monthly budget per cust num"/>
      <sheetName val="dt-val-02"/>
      <sheetName val="tunj."/>
      <sheetName val="dt-val-03"/>
      <sheetName val="dt-val-04"/>
      <sheetName val="dt-val-05"/>
      <sheetName val="adu"/>
      <sheetName val="2004 (3)"/>
      <sheetName val="2005_KP"/>
      <sheetName val="2004_KP"/>
      <sheetName val="2005 (2)"/>
      <sheetName val="2004 (2)"/>
      <sheetName val="2005 (3)"/>
      <sheetName val="hit_03"/>
      <sheetName val="hit_04"/>
      <sheetName val="indrec"/>
      <sheetName val="psak-psgjbr"/>
      <sheetName val="SALES &amp; COGS"/>
      <sheetName val="DETAIL-CFLW"/>
      <sheetName val="DL-SUMMARY"/>
      <sheetName val="JURNAL (Month)"/>
      <sheetName val="DM99-HE"/>
      <sheetName val="DM99-PF"/>
      <sheetName val="DM99-PLO"/>
      <sheetName val="DM99-FHF"/>
      <sheetName val="DM99-EPI"/>
      <sheetName val="TK99-HE"/>
      <sheetName val="TK99-PF"/>
      <sheetName val="TK99-RP"/>
      <sheetName val="TK99-PLO"/>
      <sheetName val="TK99-EPI"/>
      <sheetName val="DIPA KINMATGI"/>
      <sheetName val="BRG.FSL.KB."/>
      <sheetName val="KWS.BRKT"/>
      <sheetName val="DETAIL MSLH KB"/>
      <sheetName val="SKEMA KAM"/>
      <sheetName val="MASLH.F2"/>
      <sheetName val="CROP_9"/>
      <sheetName val="CROP-1"/>
      <sheetName val="CROP-2"/>
      <sheetName val="CROP-3"/>
      <sheetName val="CROP-4"/>
      <sheetName val="CROP-5"/>
      <sheetName val="CROP-6"/>
      <sheetName val="CROP-7"/>
      <sheetName val="CROP-8"/>
      <sheetName val="CROP-9"/>
      <sheetName val="CROP-10"/>
      <sheetName val="CROP-11"/>
      <sheetName val="SEMBV"/>
      <sheetName val="wbs_1"/>
      <sheetName val="wbs_2"/>
      <sheetName val="detail _2_"/>
      <sheetName val="sales aff_"/>
      <sheetName val="other elim_"/>
      <sheetName val="other _2_"/>
      <sheetName val="rekonsil cpi"/>
      <sheetName val="Perincian CPP"/>
      <sheetName val="Sales FA"/>
      <sheetName val="Pesangon _ jml kary"/>
      <sheetName val="F00048"/>
      <sheetName val="A-FI-(3)"/>
      <sheetName val="inc-fi"/>
      <sheetName val="J-inc-sh"/>
      <sheetName val="J-inc-fi"/>
      <sheetName val="rec-1"/>
      <sheetName val="rec-2"/>
      <sheetName val="j-inc-aq"/>
      <sheetName val="inc-Aq"/>
      <sheetName val="GR-(2)"/>
      <sheetName val="NS-(1)"/>
      <sheetName val="NS-BNRTY"/>
      <sheetName val="SH-(4)"/>
      <sheetName val="FI-(5)"/>
      <sheetName val="FI-()"/>
      <sheetName val="FI-(6)"/>
      <sheetName val="CvrPg"/>
      <sheetName val="GpStr "/>
      <sheetName val="Consol BS"/>
      <sheetName val="PL Notes"/>
      <sheetName val="Gdwill"/>
      <sheetName val="BS AE"/>
      <sheetName val="Co adj"/>
      <sheetName val="AEM"/>
      <sheetName val="YH"/>
      <sheetName val="YH_PL"/>
      <sheetName val="Jan 01"/>
      <sheetName val="Feb 01"/>
      <sheetName val="Mar 01"/>
      <sheetName val="Apr 01"/>
      <sheetName val="May 01"/>
      <sheetName val="Jun 01"/>
      <sheetName val="Jul 01"/>
      <sheetName val="Aug 01"/>
      <sheetName val="Sep 01"/>
      <sheetName val="Oct 01"/>
      <sheetName val="Nov 01"/>
      <sheetName val="Dec 01"/>
      <sheetName val="Jan 02"/>
      <sheetName val="Feb 02"/>
      <sheetName val="Apr 02"/>
      <sheetName val="Jun 02"/>
      <sheetName val="Jul 02"/>
      <sheetName val="Sep 02"/>
      <sheetName val="Oct 02"/>
      <sheetName val="Nov 02"/>
      <sheetName val="Dec 02"/>
      <sheetName val="Jan 03"/>
      <sheetName val="Feb 03"/>
      <sheetName val="Mar 03"/>
      <sheetName val="Apr 03"/>
      <sheetName val="May 03"/>
      <sheetName val="Jun 03"/>
      <sheetName val="Jul 03"/>
      <sheetName val="Aug 03"/>
      <sheetName val="Sept 03"/>
      <sheetName val="Oct 03"/>
      <sheetName val="Nov 03"/>
      <sheetName val="Dec 03"/>
      <sheetName val="Jan 04"/>
      <sheetName val="Feb 04"/>
      <sheetName val="Mar 04"/>
      <sheetName val="Apr 04"/>
      <sheetName val="May 04"/>
      <sheetName val="Jun 04"/>
      <sheetName val="Jul 04"/>
      <sheetName val="Aug 04"/>
      <sheetName val="Sep 04"/>
      <sheetName val="Oct 04"/>
      <sheetName val="Nov 04"/>
      <sheetName val="Dec 04"/>
      <sheetName val="Jan 05"/>
      <sheetName val="Upkeep MV"/>
      <sheetName val="Project Schedule"/>
      <sheetName val="6542"/>
      <sheetName val="6543"/>
      <sheetName val="6544"/>
      <sheetName val="A14-Sales"/>
      <sheetName val="A19-2"/>
      <sheetName val="A19-3"/>
      <sheetName val="Journal Voucher"/>
      <sheetName val="B2A"/>
      <sheetName val="C-Note for final"/>
      <sheetName val="D100"/>
      <sheetName val="D101"/>
      <sheetName val="D-Analysis"/>
      <sheetName val="D-Notes for final"/>
      <sheetName val="F100"/>
      <sheetName val="F200"/>
      <sheetName val="F-Costing OB"/>
      <sheetName val="F-Costing"/>
      <sheetName val="I1A"/>
      <sheetName val="I400"/>
      <sheetName val="O1000-Local"/>
      <sheetName val="O1002-Export"/>
      <sheetName val="O1100"/>
      <sheetName val="O1101"/>
      <sheetName val="O1200-Local"/>
      <sheetName val="O1201-Export"/>
      <sheetName val="O1300-Local"/>
      <sheetName val="O1400"/>
      <sheetName val="O1500-Local"/>
      <sheetName val="O1600"/>
      <sheetName val="O-Notes for final"/>
      <sheetName val="Audited BS"/>
      <sheetName val="Audited P&amp;L"/>
      <sheetName val="B-1 Revenue"/>
      <sheetName val="B-1.1 Breakdown"/>
      <sheetName val="B-100 Trade Receivables"/>
      <sheetName val="D-1 PPE"/>
      <sheetName val="E - Cash"/>
      <sheetName val="E -100"/>
      <sheetName val="M - Other Assets"/>
      <sheetName val="N-1 "/>
      <sheetName val="B-2 Reasonableness test"/>
      <sheetName val="P-1 Interco"/>
      <sheetName val="J-100"/>
      <sheetName val="L-1 Income tax movements"/>
      <sheetName val="H-1 Payroll"/>
      <sheetName val="O-1 Other income&amp;Exp"/>
      <sheetName val="Other Income &amp; Expenses"/>
      <sheetName val="O-2 Break-down"/>
      <sheetName val="B-1.1"/>
      <sheetName val="B-100 Receivables"/>
      <sheetName val="Payroll-COGS"/>
      <sheetName val="Payroll_Admin"/>
      <sheetName val="O-1 Other Income &amp; Expenses"/>
      <sheetName val="Profit &amp; Loss account"/>
      <sheetName val="Recon MPRS BS"/>
      <sheetName val="BS Face"/>
      <sheetName val="GB 1"/>
      <sheetName val="GC 1"/>
      <sheetName val="GE 100"/>
      <sheetName val="GE101"/>
      <sheetName val="GF 1"/>
      <sheetName val="GH 1"/>
      <sheetName val="GH 1A"/>
      <sheetName val="GJ 1"/>
      <sheetName val="GK 100"/>
      <sheetName val="GK101"/>
      <sheetName val="GL1.1"/>
      <sheetName val="GQ 1"/>
      <sheetName val="GQ3"/>
      <sheetName val="GW 1.1"/>
      <sheetName val="GW 1.4"/>
      <sheetName val="GX1"/>
      <sheetName val="GX100.1."/>
      <sheetName val="GX100.1.1"/>
      <sheetName val="GX100.2"/>
      <sheetName val="GX100.3"/>
      <sheetName val="GX100.3.1"/>
      <sheetName val="GX101-AR"/>
      <sheetName val="GX102-Rental"/>
      <sheetName val="GX103-Mgmt fee"/>
      <sheetName val="GX1.3"/>
      <sheetName val="GY1"/>
      <sheetName val="GY1.1"/>
      <sheetName val="GY4"/>
      <sheetName val="AISIN"/>
      <sheetName val="AISIN EUROPE"/>
      <sheetName val="ASE TEKNIK"/>
      <sheetName val="BARIA-VUNGTAU"/>
      <sheetName val="BASIT ASIF &amp; BROTHERS"/>
      <sheetName val="BUS &amp; TRUCK"/>
      <sheetName val="CHAIN FAR"/>
      <sheetName val="CHIYODA"/>
      <sheetName val="CYRIC"/>
      <sheetName val="DOBAC"/>
      <sheetName val="DUNOPIE"/>
      <sheetName val="EBONIS"/>
      <sheetName val="GENERAL AUTOMOBILES"/>
      <sheetName val="GENUINE MOTORS"/>
      <sheetName val="GHAFFAR"/>
      <sheetName val="HAFEEZ"/>
      <sheetName val="IKAE"/>
      <sheetName val="INDAMERICA"/>
      <sheetName val="INTIMEX"/>
      <sheetName val="K.M.MOTORS"/>
      <sheetName val="KTE"/>
      <sheetName val="MECPAC"/>
      <sheetName val="MUNIR"/>
      <sheetName val="NEC"/>
      <sheetName val="NIPPON PILLAR"/>
      <sheetName val="PBR(M)"/>
      <sheetName val="PREMIER"/>
      <sheetName val="PT.INDOPRIMA"/>
      <sheetName val="PT.KONAN"/>
      <sheetName val="TBJ"/>
      <sheetName val="THAI CAPITAL"/>
      <sheetName val="THAI NKK"/>
      <sheetName val="THAI POLY"/>
      <sheetName val="VALFLON"/>
      <sheetName val="NIPPON"/>
      <sheetName val="ZIP INT'L"/>
      <sheetName val="AJE &amp; SUD 04"/>
      <sheetName val="RE rekon journal"/>
      <sheetName val="Jurnal 13"/>
      <sheetName val="Taxation 1999"/>
      <sheetName val="NBV movements"/>
      <sheetName val="AJE 2001"/>
      <sheetName val="FA Comm 99"/>
      <sheetName val="FA Comm 00"/>
      <sheetName val="FA Comm 01"/>
      <sheetName val="3200 - 99&amp;00"/>
      <sheetName val="3200 - 00&amp;01"/>
      <sheetName val="4100 (2)"/>
      <sheetName val="4100 (3)"/>
      <sheetName val="4100 - 99&amp;00"/>
      <sheetName val="4100 - 00&amp;01"/>
      <sheetName val="FUR-2000"/>
      <sheetName val="edp-2000"/>
      <sheetName val="COM-2000"/>
      <sheetName val="FA99"/>
      <sheetName val="FA98"/>
      <sheetName val="FA97"/>
      <sheetName val="FA96"/>
      <sheetName val="FA95"/>
      <sheetName val="FA94"/>
      <sheetName val="FA93"/>
      <sheetName val="FA-COMM91"/>
      <sheetName val="FA-DWELL91"/>
      <sheetName val="FA-FURNT91"/>
      <sheetName val="FA92-D99"/>
      <sheetName val="6200 (2)"/>
      <sheetName val="AdJ RE Beginning"/>
      <sheetName val="Sales Cycle"/>
      <sheetName val="O - Sales Controls"/>
      <sheetName val="Sales Control"/>
      <sheetName val="sales internal control obj"/>
      <sheetName val="Sales Control Testing-finding"/>
      <sheetName val="Sales testing-Obj."/>
      <sheetName val="Sales Testing"/>
      <sheetName val="Recap "/>
      <sheetName val="Input area"/>
      <sheetName val="Acc Surplus &amp; other Funds"/>
      <sheetName val="Income &amp; Expenditure"/>
      <sheetName val="A12_2"/>
      <sheetName val="J3  (2)"/>
      <sheetName val="O2_1"/>
      <sheetName val="P2_1"/>
      <sheetName val="P2_2"/>
      <sheetName val="P2_3"/>
      <sheetName val="P2_4"/>
      <sheetName val="P3_1"/>
      <sheetName val="O6 (2)"/>
      <sheetName val="J101"/>
      <sheetName val="I2|1"/>
      <sheetName val="A4-1"/>
      <sheetName val="A4-2"/>
      <sheetName val="A4-3"/>
      <sheetName val="A12"/>
      <sheetName val="A14_1"/>
      <sheetName val="A19"/>
      <sheetName val="H1|1"/>
      <sheetName val="J3 - Search unrecorded liab"/>
      <sheetName val="O1|1"/>
      <sheetName val="P 2 detail expenses"/>
      <sheetName val="purchase testing"/>
      <sheetName val="sale testing"/>
      <sheetName val="Retainers"/>
      <sheetName val="2002-Interest"/>
      <sheetName val="2003-Interest"/>
      <sheetName val="2004-Interest"/>
      <sheetName val="2005-Interest"/>
      <sheetName val="Trade-AR-Sea Bear-AI"/>
      <sheetName val="Trade-AR-OGP029-AI"/>
      <sheetName val="2006-Interest"/>
      <sheetName val="Total Management fee"/>
      <sheetName val="Total Cash,Mat &amp; Equip provided"/>
      <sheetName val="AR-AY (SIN)"/>
      <sheetName val="AR-AI"/>
      <sheetName val="AP-AFV"/>
      <sheetName val="AR-AFV"/>
      <sheetName val="AY (VN)"/>
      <sheetName val="Total loan due to AI"/>
      <sheetName val="Notes to disposal PT "/>
      <sheetName val="1.0 FS"/>
      <sheetName val="1.1 FS"/>
      <sheetName val="2.0 UH Consol"/>
      <sheetName val="4.0 Adj"/>
      <sheetName val="IMA Consol"/>
      <sheetName val="3.0 Inter Co"/>
      <sheetName val="A8.1"/>
      <sheetName val="A8.2"/>
      <sheetName val="A11.1"/>
      <sheetName val="A12.1"/>
      <sheetName val="A19.1"/>
      <sheetName val="D7"/>
      <sheetName val="F4.1"/>
      <sheetName val="H1.1"/>
      <sheetName val="I4.1"/>
      <sheetName val="J10"/>
      <sheetName val="J11"/>
      <sheetName val="L2.2"/>
      <sheetName val="L2.3"/>
      <sheetName val="O4.1"/>
      <sheetName val="P4.1"/>
      <sheetName val="P5.1"/>
      <sheetName val="P5.AR"/>
      <sheetName val="P6"/>
      <sheetName val="PXX"/>
      <sheetName val="R1.1"/>
      <sheetName val="R4.1"/>
      <sheetName val="Korea impairment test"/>
      <sheetName val="Capex &amp; WC"/>
      <sheetName val=" Profit &amp; Loss "/>
      <sheetName val=" 2009 Profit &amp; Loss -Analysis"/>
      <sheetName val=" Bu10 Profit &amp; Loss -Analys"/>
      <sheetName val=" SAP11Profit &amp; Loss -Analys"/>
      <sheetName val=" SAP12Profit &amp; Loss -Analys "/>
      <sheetName val="Japan impairment test"/>
      <sheetName val="Conn Spore impairment test"/>
      <sheetName val="Goodwill-HQ"/>
      <sheetName val="Schedule-HQ"/>
      <sheetName val="Goodwill - ELX"/>
      <sheetName val="PL - ELX"/>
      <sheetName val="Bishop - ELX"/>
      <sheetName val="(1)Discount Rate"/>
      <sheetName val="A14.1"/>
      <sheetName val="A100"/>
      <sheetName val="B200"/>
      <sheetName val="B300"/>
      <sheetName val="B400"/>
      <sheetName val="B500"/>
      <sheetName val="D2.8"/>
      <sheetName val="D102"/>
      <sheetName val="D102.1"/>
      <sheetName val="D200"/>
      <sheetName val="D201"/>
      <sheetName val="D201.1"/>
      <sheetName val="D300"/>
      <sheetName val="D301"/>
      <sheetName val="D302"/>
      <sheetName val="D400"/>
      <sheetName val="D500"/>
      <sheetName val="F300"/>
      <sheetName val="F302"/>
      <sheetName val="F303"/>
      <sheetName val="F304"/>
      <sheetName val="F400"/>
      <sheetName val="F500"/>
      <sheetName val="F600"/>
      <sheetName val="G201.1"/>
      <sheetName val="G400"/>
      <sheetName val="G500"/>
      <sheetName val="I2.2"/>
      <sheetName val="I2.3"/>
      <sheetName val="I2.4"/>
      <sheetName val="I2.5"/>
      <sheetName val="I300"/>
      <sheetName val="I301"/>
      <sheetName val="I302"/>
      <sheetName val="I500"/>
      <sheetName val="J4.1"/>
      <sheetName val="J102"/>
      <sheetName val="J201.1"/>
      <sheetName val="J301"/>
      <sheetName val="J400"/>
      <sheetName val="15-1&gt;Other payables and accrual"/>
      <sheetName val="ws Other Payable"/>
      <sheetName val="WS Accrual"/>
      <sheetName val="16&gt;Bank loan"/>
      <sheetName val="17&gt;Cash"/>
      <sheetName val="ws Cash"/>
      <sheetName val="18&gt;IA"/>
      <sheetName val="19&gt;Charges"/>
      <sheetName val="20&gt;con lib"/>
      <sheetName val="21&gt;con ass"/>
      <sheetName val="22&gt;commit"/>
      <sheetName val="2324&gt;BF"/>
      <sheetName val="25&gt;Deposit,prepay&amp;others"/>
      <sheetName val="WS Deposit"/>
      <sheetName val="26&gt;Finance Costs"/>
      <sheetName val="27&gt;director"/>
      <sheetName val="28&gt;Shareholder"/>
      <sheetName val="29,30&gt;others"/>
      <sheetName val="DTA (2)"/>
      <sheetName val="FA  Recon"/>
      <sheetName val="FA (2)"/>
      <sheetName val="report presentation (2)"/>
      <sheetName val="daftar penyusutan"/>
      <sheetName val="CIT 09"/>
      <sheetName val="CIT 08"/>
      <sheetName val="FA commercial"/>
      <sheetName val="movement prepaid"/>
      <sheetName val="report presentation"/>
      <sheetName val="DTA Cal"/>
      <sheetName val="CIT-MS taxes"/>
      <sheetName val="fiscal correction"/>
      <sheetName val="172000"/>
      <sheetName val="Marshal-99"/>
      <sheetName val="Prepaid tax -1998"/>
      <sheetName val="Salary Recon"/>
      <sheetName val="SAL12-12"/>
      <sheetName val="Recons-Basic"/>
      <sheetName val="Recon Bank"/>
      <sheetName val="payslip"/>
      <sheetName val="JV split"/>
      <sheetName val="ADD BONUS"/>
      <sheetName val="13&amp;14"/>
      <sheetName val="JV03"/>
      <sheetName val="JV REVERSE"/>
      <sheetName val="COGS-1"/>
      <sheetName val="COGS-2"/>
      <sheetName val="Topas"/>
      <sheetName val="TWB"/>
      <sheetName val="ID40 1-9"/>
      <sheetName val="ID40 3-6"/>
      <sheetName val="E7 SAP INV"/>
      <sheetName val="E7 SAP AR&amp;AP"/>
      <sheetName val="org. advances"/>
      <sheetName val="advance cabang"/>
      <sheetName val="MED. ADV aug"/>
      <sheetName val="sal deduct 0807"/>
      <sheetName val="ORG.travel adv"/>
      <sheetName val="trav. adv"/>
      <sheetName val="other advance org"/>
      <sheetName val="other adv "/>
      <sheetName val="rincian 2005"/>
      <sheetName val="olah 78320 april "/>
      <sheetName val="original 78320 april"/>
      <sheetName val="olah 78310 april"/>
      <sheetName val="original 78310 april"/>
      <sheetName val="olah 78300 april"/>
      <sheetName val="original 78300 april"/>
      <sheetName val="78300 april"/>
      <sheetName val="final  (2)"/>
      <sheetName val="FOLLOW-UP"/>
      <sheetName val="employee 03.07"/>
      <sheetName val="employee per april"/>
      <sheetName val="empl. pasrb"/>
      <sheetName val="emply.crcs"/>
      <sheetName val="emply.up country"/>
      <sheetName val="employee per agus "/>
      <sheetName val="clear"/>
      <sheetName val="NAMA"/>
      <sheetName val="original 78310 april (2)"/>
      <sheetName val="FOLLOW UP APRIL"/>
      <sheetName val="sal deduction"/>
      <sheetName val="origin. adv travel"/>
      <sheetName val="other adv jul"/>
      <sheetName val="ADVANCES jul"/>
      <sheetName val="follow-up medical"/>
      <sheetName val="Total Amount (2)"/>
      <sheetName val="Suspense cr card"/>
      <sheetName val="adv payment to supplier"/>
      <sheetName val="test FA depre"/>
      <sheetName val="reg new"/>
      <sheetName val="Diosposal"/>
      <sheetName val="list reclass"/>
      <sheetName val="ID20"/>
      <sheetName val="List of Disposal FA"/>
      <sheetName val="Register FA"/>
      <sheetName val="List of Additional FA"/>
      <sheetName val="Test-FA Depre"/>
      <sheetName val="register"/>
      <sheetName val="register 08"/>
      <sheetName val="lead 08"/>
      <sheetName val="registerFA"/>
      <sheetName val="ID20 (2)"/>
      <sheetName val="Unaudited PY TB"/>
      <sheetName val="WPL CYe"/>
      <sheetName val="WBS-r"/>
      <sheetName val="CIT Calculation New"/>
      <sheetName val="presentation"/>
      <sheetName val="Journal DTA CIT"/>
      <sheetName val="DTA provision"/>
      <sheetName val="WBSsalah"/>
      <sheetName val="WPL CY"/>
      <sheetName val="TMP2"/>
      <sheetName val="DEMOCAR"/>
      <sheetName val="Penj BBN"/>
      <sheetName val="WO BLM TERIMA"/>
      <sheetName val="FPM BLM TERIMA (UNIT)"/>
      <sheetName val="Gain per fiscal"/>
      <sheetName val="Dec.021"/>
      <sheetName val="Mar.03"/>
      <sheetName val="Feb.03"/>
      <sheetName val="Jan.03"/>
      <sheetName val="Dec.02"/>
      <sheetName val="Nov.02"/>
      <sheetName val="Oct.02"/>
      <sheetName val="Adj.Q3"/>
      <sheetName val="Sep.02"/>
      <sheetName val="Aug.02"/>
      <sheetName val="Jul.02"/>
      <sheetName val="Remark expense"/>
      <sheetName val="Cost for sales"/>
      <sheetName val="Recharge_Form"/>
      <sheetName val="ICP-Summary"/>
      <sheetName val="ICP-Accounting"/>
      <sheetName val="ICP-Procurement"/>
      <sheetName val="Equipments"/>
      <sheetName val="Implementation Budget"/>
      <sheetName val="IT (THB)Budget "/>
      <sheetName val="2006 WH Budget"/>
      <sheetName val="Transport Rates (excl. Margin)"/>
      <sheetName val="TPT. Conditions (INTERNAL ONLY)"/>
      <sheetName val="SADR_1_20051019"/>
      <sheetName val="Residences"/>
      <sheetName val="Base Costs"/>
      <sheetName val="Estate Detail"/>
      <sheetName val="RE Base Cost"/>
      <sheetName val="Real Estate Detail"/>
      <sheetName val="Vertical view (2)"/>
      <sheetName val="Budget Equity Rollup"/>
      <sheetName val="Project View"/>
      <sheetName val="Vertical view"/>
      <sheetName val="Fee bridge"/>
      <sheetName val="Notable items"/>
      <sheetName val="Jupiter"/>
      <sheetName val="Phuket"/>
      <sheetName val="Las Vegas"/>
      <sheetName val="CNL"/>
      <sheetName val="CASA"/>
      <sheetName val="RCC ST THOMAS"/>
      <sheetName val="FL BEACH"/>
      <sheetName val="RCC KAPALUA"/>
      <sheetName val="RCC SAN FRAN"/>
      <sheetName val="RCC SANTA BARBARA"/>
      <sheetName val="Dubai"/>
      <sheetName val="Whitbread"/>
      <sheetName val="RCC Los Cabos"/>
      <sheetName val=" Fee Summary"/>
      <sheetName val=" Fee Detail"/>
      <sheetName val="Closings"/>
      <sheetName val="2005 Volume"/>
      <sheetName val="JV ADMN  5010"/>
      <sheetName val="qryBu22_xls"/>
      <sheetName val="qryBu22_xls (2)"/>
      <sheetName val="fee income to Karen"/>
      <sheetName val="ALL JV FCAST FEE INCOME"/>
      <sheetName val="LRP Closings"/>
      <sheetName val="NEW SALES"/>
      <sheetName val="for FRMS calcs"/>
      <sheetName val="Jupiter Closings"/>
      <sheetName val="all Closings"/>
      <sheetName val="Jupiter Fcast Equity"/>
      <sheetName val="Chateau Fcast Equity"/>
      <sheetName val="Chateau LRP Financing"/>
      <sheetName val="Chateau LRP Equity"/>
      <sheetName val="CNL Fcast Equity"/>
      <sheetName val="CNL LRP Equity"/>
      <sheetName val="Phuket Fcast Equity"/>
      <sheetName val="Gross Sales"/>
      <sheetName val="FRS"/>
      <sheetName val="Europe"/>
      <sheetName val="Phuket 2004 LRP Equity"/>
      <sheetName val="CASA EQUITY"/>
      <sheetName val="SUM ALL JVS"/>
      <sheetName val="SUM NEW JVS"/>
      <sheetName val="JV Expenses Detail"/>
      <sheetName val="Jupiter FN10"/>
      <sheetName val="Jupiter 2004 LRP Equity"/>
      <sheetName val="Jupiter Budget"/>
      <sheetName val="MVCI-Equity US$"/>
      <sheetName val="LV detail"/>
      <sheetName val="LRP Fee Summary"/>
      <sheetName val="LRP Fee Detail"/>
      <sheetName val="New JVs timeline"/>
      <sheetName val="Labour Summary"/>
      <sheetName val="Labour Duty"/>
      <sheetName val="Op. Exp."/>
      <sheetName val="IT Costs"/>
      <sheetName val="Definition on costing model"/>
      <sheetName val="Modifications Log"/>
      <sheetName val="Module4"/>
      <sheetName val="SoldTo"/>
      <sheetName val="ShipTo"/>
      <sheetName val="Payer"/>
      <sheetName val="IDS Customer Master"/>
      <sheetName val="BDC Raw Data - Ship To"/>
      <sheetName val="IDS Customer"/>
      <sheetName val="HHR SUD"/>
      <sheetName val="OCA"/>
      <sheetName val="OCL"/>
      <sheetName val="SG&amp;A expenses"/>
      <sheetName val="Operating profit"/>
      <sheetName val="Intercom_BS_CPY32"/>
      <sheetName val="Interco_PL_YTD_CPY32"/>
      <sheetName val="ACCT_YTD_CPY32 December"/>
      <sheetName val="ST Investment"/>
      <sheetName val="Invest in asso (1)"/>
      <sheetName val="Invest in asso (2)"/>
      <sheetName val="Invest in other"/>
      <sheetName val="HHR (in MINT Conso)"/>
      <sheetName val="AP FA"/>
      <sheetName val="Computer software 2009"/>
      <sheetName val="Intangible asset"/>
      <sheetName val="LT Borrowing"/>
      <sheetName val="Construction commitment"/>
      <sheetName val="Lease commitment"/>
      <sheetName val="Guarantee liabilities"/>
      <sheetName val="Segment reporting"/>
      <sheetName val="Warrant"/>
      <sheetName val="Staff cost"/>
      <sheetName val="Forward exchange contract"/>
      <sheetName val="PMTH"/>
      <sheetName val="Sherene"/>
      <sheetName val="PhilipMorrisCost-Dec24"/>
      <sheetName val="Final Transport Charges"/>
      <sheetName val="PMTL Dispebser-2"/>
      <sheetName val="Organization Chart"/>
      <sheetName val="Flow Diagram"/>
      <sheetName val="User"/>
      <sheetName val="Orientation"/>
      <sheetName val="RptClose"/>
      <sheetName val="Report Local OLD 3MO"/>
      <sheetName val="Report USD OLD 3MO"/>
      <sheetName val="USD REPORT"/>
      <sheetName val="3MO_DETAIL_RPT"/>
      <sheetName val="3MO_TOT_FY_RPT"/>
      <sheetName val="3MO_TOT_FY_RPT_OV"/>
      <sheetName val="DETAIL_BY_QUARTER_RPT"/>
      <sheetName val="expset"/>
      <sheetName val="EXPORT_FCST"/>
      <sheetName val="EXPORT_FCSTPLAN$"/>
      <sheetName val="UU13-06"/>
      <sheetName val="UU13-07"/>
      <sheetName val="UU13-08"/>
      <sheetName val="Dis-07"/>
      <sheetName val="Dis-08"/>
      <sheetName val="JAPA (Ina)"/>
      <sheetName val="JAPA (Ing)"/>
      <sheetName val="Rek Ind"/>
      <sheetName val="Rek Ing"/>
      <sheetName val="Mort-06"/>
      <sheetName val="Mort-07"/>
      <sheetName val="Mort-08"/>
      <sheetName val="DtPes-06"/>
      <sheetName val="DtPes-07"/>
      <sheetName val="DtPes-08"/>
      <sheetName val="Exp-07"/>
      <sheetName val="Exp-08"/>
      <sheetName val="AR Trade List 081031"/>
      <sheetName val="P.201"/>
      <sheetName val="Jan &amp; Feb"/>
      <sheetName val="WIS (2)"/>
      <sheetName val="WIS"/>
      <sheetName val=" Fluct COGS"/>
      <sheetName val="Turn Over"/>
      <sheetName val="Lead Inv"/>
      <sheetName val="lead cogs"/>
      <sheetName val="TB JUNE07"/>
      <sheetName val="RJE &amp; CAJE"/>
      <sheetName val="PRELIMINARY WBS"/>
      <sheetName val="PRELIMINARY WIS"/>
      <sheetName val="Schedule1"/>
      <sheetName val="fluc for CF"/>
      <sheetName val="WP CF1"/>
      <sheetName val="forex june"/>
      <sheetName val="Ratio -RV"/>
      <sheetName val="CF mov BS"/>
      <sheetName val="Final Fluc WSBS"/>
      <sheetName val="FInal Fluc WSIS"/>
      <sheetName val="Lead-S100"/>
      <sheetName val="lead S 100 vs dec 07"/>
      <sheetName val="Lead-S100 no hilite"/>
      <sheetName val="S-121-Director Basic Salary"/>
      <sheetName val="pending!S-122-Ind Basic Salary"/>
      <sheetName val="try out (3)"/>
      <sheetName val=" dv indonesian basic"/>
      <sheetName val="aso indonesian basic"/>
      <sheetName val="aso"/>
      <sheetName val="S-123-Indonesian Overtime"/>
      <sheetName val="S-123-Indonesian Overtime (2)"/>
      <sheetName val="S-123-Indonesian Overtime (3)"/>
      <sheetName val="s 124- Indonesian bonus (2)"/>
      <sheetName val="s 124- Indonesian bonus"/>
      <sheetName val="final bonus"/>
      <sheetName val="gl ind bonus"/>
      <sheetName val="s 124 reasonable insurance"/>
      <sheetName val="insurance-mid"/>
      <sheetName val="S-124-Housing allowance"/>
      <sheetName val="S-125-emp lunch snack &amp; drink"/>
      <sheetName val="S-126-Insite handling fee"/>
      <sheetName val="test insite handling"/>
      <sheetName val="Allocation to Direct"/>
      <sheetName val="DEC FC"/>
      <sheetName val="FC Oct"/>
      <sheetName val="reasonableness test of Transdom"/>
      <sheetName val="transport dec"/>
      <sheetName val="print domestic"/>
      <sheetName val="rt domestic (2)"/>
      <sheetName val="rt domestic"/>
      <sheetName val="RT export"/>
      <sheetName val="Transp Dom Oct 08"/>
      <sheetName val="reasonable nwrk lease"/>
      <sheetName val="reasonable nwrk lease (2)"/>
      <sheetName val="Export Transport"/>
      <sheetName val="Export Transport (2)"/>
      <sheetName val="s 132 f bus rental"/>
      <sheetName val="list bus rental"/>
      <sheetName val="print export"/>
      <sheetName val="final export transport (2)"/>
      <sheetName val="tb-0912"/>
      <sheetName val="P.100.F Lead Schedule"/>
      <sheetName val="P.120.F Prepaid 22"/>
      <sheetName val="P.130.F Prepaid 25"/>
      <sheetName val="P.200.F - VAT Recon"/>
      <sheetName val="ar-non"/>
      <sheetName val="P.200.F - VAT"/>
      <sheetName val="P.210.F Sales Recon"/>
      <sheetName val="Sum-Jan-Desember 2009 NR"/>
      <sheetName val="Jan - Desember  2009  Rev. NR"/>
      <sheetName val="P.211.F Supporting Sales Recon"/>
      <sheetName val="P.210.F - Sales Recon"/>
      <sheetName val="P.300.F - 21"/>
      <sheetName val="P.300.F - WHT 21"/>
      <sheetName val="P.301.F"/>
      <sheetName val="P.305.F Recalculate ITA 21"/>
      <sheetName val="P.306.F Deemed Salary"/>
      <sheetName val="P.307.F Expatriate Basic Salary"/>
      <sheetName val="P.310.F - 23.26"/>
      <sheetName val="P.320.F - 4(2) . 15"/>
      <sheetName val="rec-23jul-dec"/>
      <sheetName val="rec-26jul-dec"/>
      <sheetName val="Tax Based Recon 26"/>
      <sheetName val="P.330.R"/>
      <sheetName val="P.400. Tax Audit"/>
      <sheetName val="Journal Tax Audit"/>
      <sheetName val="P.202.R"/>
      <sheetName val="Jan - Jun  2009     "/>
      <sheetName val="tb 0810"/>
      <sheetName val="tb-0812"/>
      <sheetName val="tb-0909"/>
      <sheetName val="tb-0910"/>
      <sheetName val="WSBS"/>
      <sheetName val="WSIS"/>
      <sheetName val="Fluc.BS"/>
      <sheetName val="Fluc.IS"/>
      <sheetName val="Schedule 1B - Rollover"/>
      <sheetName val="Schedule 2"/>
      <sheetName val="Schedule 3"/>
      <sheetName val="Supporting CF"/>
      <sheetName val="Detail Purchasing"/>
      <sheetName val="A-Cash"/>
      <sheetName val="kontrol Konf"/>
      <sheetName val="RM Stock"/>
      <sheetName val="DeliveryOnly"/>
      <sheetName val="Finish Goods"/>
      <sheetName val="Pemakaian"/>
      <sheetName val="Pemakaian (2)"/>
      <sheetName val="Syuusei"/>
      <sheetName val="Del SD26"/>
      <sheetName val="Pre-Pre"/>
      <sheetName val="Kaitenro"/>
      <sheetName val="Graphic Kaitenro"/>
      <sheetName val="Yoto"/>
      <sheetName val="Sub Material"/>
      <sheetName val="Hansyaro"/>
      <sheetName val="Price DB"/>
      <sheetName val="IS 31.12.04"/>
      <sheetName val="FOH and Opex"/>
      <sheetName val="Sales Report"/>
      <sheetName val="Total purchase"/>
      <sheetName val="rental-Opex"/>
      <sheetName val="interest loan"/>
      <sheetName val="tb-1010"/>
      <sheetName val="tb-1012"/>
      <sheetName val="Schedule 1 - Rollover"/>
      <sheetName val="I_200.F inq"/>
      <sheetName val="I_200.F"/>
      <sheetName val="I_200"/>
      <sheetName val="I_500.F inq"/>
      <sheetName val="I_500.F"/>
      <sheetName val="I_500"/>
      <sheetName val="I_800.F"/>
      <sheetName val="I_800"/>
      <sheetName val="Sample TOC Purchase"/>
      <sheetName val="PPV.SP"/>
      <sheetName val="SUMPPVSP"/>
      <sheetName val="WS_BS"/>
      <sheetName val="Anrev_BS"/>
      <sheetName val="WS_IS"/>
      <sheetName val="Anrev_IS"/>
      <sheetName val="analysis material cost (2)"/>
      <sheetName val="Temporary Diff-Movements"/>
      <sheetName val="DTA-DTL"/>
      <sheetName val="Corporate tax "/>
      <sheetName val="Fixed assets 2"/>
      <sheetName val="analysis material cost"/>
      <sheetName val="REKAP PK"/>
      <sheetName val="_x0000__x0000__x0000__x0000__x0000_"/>
      <sheetName val="SPM-21-1 (2)"/>
      <sheetName val="DBP-23"/>
      <sheetName val="BP-23 (3)"/>
      <sheetName val="BP-23 (2)"/>
      <sheetName val="BP-23"/>
      <sheetName val="DatPot Sewa"/>
      <sheetName val="FK-1 (2)"/>
      <sheetName val="FK-1"/>
      <sheetName val="Report Prez"/>
      <sheetName val="IS "/>
      <sheetName val="Attach CF"/>
      <sheetName val="MLP"/>
      <sheetName val="Unrealized forex 04"/>
      <sheetName val="Unrealized forex 03"/>
      <sheetName val="Lead WHT tax"/>
      <sheetName val="Wht 21"/>
      <sheetName val="Wht 23"/>
      <sheetName val="Wht 4(2)"/>
      <sheetName val="Wht 26"/>
      <sheetName val="Sales Monthly"/>
      <sheetName val="VAT recap"/>
      <sheetName val="VAT recon"/>
      <sheetName val="PBC VAT"/>
      <sheetName val="BS 311206"/>
      <sheetName val="IS 311206"/>
      <sheetName val="BS 311206 latest"/>
      <sheetName val="FLASH"/>
      <sheetName val="Sales Flash"/>
      <sheetName val="SLS&amp;GM"/>
      <sheetName val="SLS &amp; Tech"/>
      <sheetName val="HFM-BAL"/>
      <sheetName val="Sales-aloc"/>
      <sheetName val="Entry HFM"/>
      <sheetName val="MANAGER"/>
      <sheetName val="TO BEKOREKSI"/>
      <sheetName val="HFM-PNL"/>
      <sheetName val="TB-Movement"/>
      <sheetName val="Lead account receivable"/>
      <sheetName val="fluctuation analysis"/>
      <sheetName val="exchange rate revaluation test"/>
      <sheetName val="Aging trade receivables"/>
      <sheetName val="Trade receivable turn over"/>
      <sheetName val="perPartNo"/>
      <sheetName val="perpart_report"/>
      <sheetName val="sales-perpart (detail)"/>
      <sheetName val="sales+stcom+smh"/>
      <sheetName val="Inv_Report"/>
      <sheetName val="SUMMARY-editttt"/>
      <sheetName val="RRR"/>
      <sheetName val="List by Curr"/>
      <sheetName val="GDG KECIL"/>
      <sheetName val="GDG KECIL (lanjutan)"/>
      <sheetName val="GDG BS"/>
      <sheetName val="GDG BS (lanjutan)"/>
      <sheetName val="GDG BESAR"/>
      <sheetName val="GDG BESAR (lanjutan)"/>
      <sheetName val="Mutasi BDP"/>
      <sheetName val="TB - 2012"/>
      <sheetName val="TB - 2011"/>
      <sheetName val="Press MC Capacity (2)"/>
      <sheetName val="Press MC Capacity (3)"/>
      <sheetName val="MOULD&amp;DIES_ok"/>
      <sheetName val="GR 1"/>
      <sheetName val="GR 2"/>
      <sheetName val="GR 3"/>
      <sheetName val="Reasonable Test"/>
      <sheetName val="to be Accrued"/>
      <sheetName val="the formula"/>
      <sheetName val="Maintenance Rec"/>
      <sheetName val="Accounting Rec"/>
      <sheetName val="for Diff Rate Calc"/>
      <sheetName val="COMMON"/>
      <sheetName val="April Budget"/>
      <sheetName val="Cek Diff Expense"/>
      <sheetName val="PL data"/>
      <sheetName val="PL data P10"/>
      <sheetName val="PL data P30"/>
      <sheetName val="PL data P50"/>
      <sheetName val="PL IC Data"/>
      <sheetName val="balance sheet  "/>
      <sheetName val="P10"/>
      <sheetName val="P30"/>
      <sheetName val="P50"/>
      <sheetName val="Cek"/>
      <sheetName val="MPPR"/>
      <sheetName val="Prod Amount"/>
      <sheetName val="Ski used trsns"/>
      <sheetName val="Out in"/>
      <sheetName val="Out Out"/>
      <sheetName val="Prepaid_Jun-05"/>
      <sheetName val="FA_Jun-05"/>
      <sheetName val="Update Non PO New"/>
      <sheetName val="JS. PEMASARAN"/>
      <sheetName val="Jasa Blm JV"/>
      <sheetName val="Peny.aktiva"/>
      <sheetName val="PPN OS Std"/>
      <sheetName val="BBN"/>
      <sheetName val="16D"/>
      <sheetName val="PPN BENGKEL"/>
      <sheetName val="A3 Blm Terima"/>
      <sheetName val="monci"/>
      <sheetName val="TDM"/>
      <sheetName val="TIS"/>
      <sheetName val="TFS"/>
      <sheetName val="TFM"/>
      <sheetName val="CY profit"/>
      <sheetName val="Inc. TMP &amp; TMP2"/>
      <sheetName val="Movt TR"/>
      <sheetName val="Movt TMP"/>
      <sheetName val="Movt ARP"/>
      <sheetName val="AJE Invst."/>
      <sheetName val="Elim&amp;Eq Journal 1"/>
      <sheetName val="Elim&amp;Eq Journal 2"/>
      <sheetName val="Elim Intercoy"/>
      <sheetName val="Elim Intercoy Sales"/>
      <sheetName val="PwCTest_Units"/>
      <sheetName val="PwCTest_Parts"/>
      <sheetName val="Itory 0705"/>
      <sheetName val="Parts0705"/>
      <sheetName val="WP0505"/>
      <sheetName val="KCM0705"/>
      <sheetName val="KCM0505"/>
      <sheetName val="Jan 09"/>
      <sheetName val="Feb 09"/>
      <sheetName val="Dec08"/>
      <sheetName val="Nov08"/>
      <sheetName val="Okt08"/>
      <sheetName val="Sept08"/>
      <sheetName val="Aug08"/>
      <sheetName val="Juli 08"/>
      <sheetName val="Juni 08"/>
      <sheetName val="Mei  08"/>
      <sheetName val="Apr  08"/>
      <sheetName val="ndafis"/>
      <sheetName val="BS-KOM"/>
      <sheetName val="IS-COBA"/>
      <sheetName val="PROTAK"/>
      <sheetName val="BS BANK"/>
      <sheetName val="BS-FIS "/>
      <sheetName val="SPT FISKAL 2003 "/>
      <sheetName val="SPT MURNI 2003"/>
      <sheetName val="fiskal2003 REV"/>
      <sheetName val="fiskal2003"/>
      <sheetName val="IS-FIS "/>
      <sheetName val="FAKOM"/>
      <sheetName val="jual-fiskal"/>
      <sheetName val="Prepaid tax -1999"/>
      <sheetName val="WP (2)"/>
      <sheetName val="WP-Penj."/>
      <sheetName val="Bi. Penj."/>
      <sheetName val="Bi. Pabrikase"/>
      <sheetName val="wp-pwkl"/>
      <sheetName val="HPP (2)"/>
      <sheetName val="REF-CRB"/>
      <sheetName val="PPH21-TGL"/>
      <sheetName val="PPH21-CRB"/>
      <sheetName val="CRB+"/>
      <sheetName val="TGL+"/>
      <sheetName val="REF_CRB"/>
      <sheetName val="aktdit(WP)"/>
      <sheetName val="Com BO-NP"/>
      <sheetName val="1-a PAR-CM(BO)"/>
      <sheetName val="bPLBO"/>
      <sheetName val="CIS00"/>
      <sheetName val="Salesarea"/>
      <sheetName val="1-a PAR-CM(NP)"/>
      <sheetName val="1-b Par-CM (NP)"/>
      <sheetName val="DetailCOGS"/>
      <sheetName val="DetailCogsMNPD"/>
      <sheetName val="DetailCOGSFPD"/>
      <sheetName val="ExpProd"/>
      <sheetName val="OHEEXP"/>
      <sheetName val="NS&amp;GP"/>
      <sheetName val="ProdMNPD"/>
      <sheetName val="NPLCOS"/>
      <sheetName val="FRYPROD"/>
      <sheetName val="Flushing Jan-Feb01"/>
      <sheetName val="Flushing March-Apr01"/>
      <sheetName val="Flushing May-Jun'01"/>
      <sheetName val="Flushing July-Aug'01"/>
      <sheetName val="Flushing Sept'01"/>
      <sheetName val="Flushing Oct'01"/>
      <sheetName val="Boxes"/>
      <sheetName val="Rek_SPK "/>
      <sheetName val="Rin SPK Tambak R&amp;D"/>
      <sheetName val="Rin SPK Kap"/>
      <sheetName val="Rin SPK Infra 1-15"/>
      <sheetName val="Kapitalisasi Des-06"/>
      <sheetName val="TB Damco Indonesia-nov09"/>
      <sheetName val="LS R.300h"/>
      <sheetName val="2452000"/>
      <sheetName val="Koreksi "/>
      <sheetName val="WBS - WPL Parent"/>
      <sheetName val="LABA_R"/>
      <sheetName val="Konsd All"/>
      <sheetName val="CAT_NRC"/>
      <sheetName val="CAT_LBR"/>
      <sheetName val="BS-KK"/>
      <sheetName val="IS-KK"/>
      <sheetName val="Cashflow'05"/>
      <sheetName val="WBS-KONS"/>
      <sheetName val="PEMAKAIAN PAKAN &amp; OBAT"/>
      <sheetName val="MP01"/>
      <sheetName val="Medical Facility"/>
      <sheetName val="MPP_JAN"/>
      <sheetName val="MPP_PEB"/>
      <sheetName val="MPP_MAR"/>
      <sheetName val="MPP_APR"/>
      <sheetName val="MPP_MAY"/>
      <sheetName val="MPP_JUN"/>
      <sheetName val="MPP_JUL"/>
      <sheetName val="MPP_AGT"/>
      <sheetName val="MPP_SEP"/>
      <sheetName val="MPP_OKT"/>
      <sheetName val="MPP_NOV"/>
      <sheetName val="MPP_DES"/>
      <sheetName val="ef"/>
      <sheetName val="avp"/>
      <sheetName val="avp_actual"/>
      <sheetName val="avp_lamp"/>
      <sheetName val="trd_Actual"/>
      <sheetName val="trad_lamp"/>
      <sheetName val="log_Atual"/>
      <sheetName val="log_lamp"/>
      <sheetName val="ppc"/>
      <sheetName val="ppc_actual"/>
      <sheetName val="ppc_lamp"/>
      <sheetName val="NmList"/>
      <sheetName val="budgetvs real"/>
      <sheetName val="MPP01 OUTPUT BEP"/>
      <sheetName val="MPP FROM AQUA MANUAL"/>
      <sheetName val="BS MLOG"/>
      <sheetName val="IS MLOG"/>
      <sheetName val="ID02"/>
      <sheetName val="Schedule 1C"/>
      <sheetName val="IS MLog Consol"/>
      <sheetName val="rbt sparepart"/>
      <sheetName val="rbt Pakan"/>
      <sheetName val="A.4"/>
      <sheetName val="F2.1"/>
      <sheetName val="J1.2"/>
      <sheetName val="K3-CIP"/>
      <sheetName val="L1-PDE Oct.05"/>
      <sheetName val="PDE Summ-MS1"/>
      <sheetName val="PDE Summ-MS2"/>
      <sheetName val="PDE Summ-MS3"/>
      <sheetName val="L1.7"/>
      <sheetName val="L1.8"/>
      <sheetName val="P1.1"/>
      <sheetName val="Accr Int SCB"/>
      <sheetName val="Accr Int BNP"/>
      <sheetName val="P2.1"/>
      <sheetName val="PDE-MS1"/>
      <sheetName val="PDE-MS2"/>
      <sheetName val="PDE Sum-MS3"/>
      <sheetName val="P2-BNP"/>
      <sheetName val="P2-SCB"/>
      <sheetName val="P2-TSS"/>
      <sheetName val="A1-B.C"/>
      <sheetName val="AP BS"/>
      <sheetName val="AP PL"/>
      <sheetName val="tb-oct"/>
      <sheetName val="E1-A"/>
      <sheetName val="F1-A"/>
      <sheetName val="L1-A"/>
      <sheetName val="L.310"/>
      <sheetName val="L.311"/>
      <sheetName val="Jul'09"/>
      <sheetName val="Aug'09"/>
      <sheetName val="disposal modif"/>
      <sheetName val="Recap  CIP"/>
      <sheetName val="Deatil of CIP"/>
      <sheetName val="LISTING FA"/>
      <sheetName val="FA Observe"/>
      <sheetName val="(GAIN) LOSS_FA"/>
      <sheetName val="SALE &amp; DISPOSAL"/>
      <sheetName val="TANYA BUILDING"/>
      <sheetName val="List_building"/>
      <sheetName val="oret2 building"/>
      <sheetName val="building addition"/>
      <sheetName val="rea. depr. build"/>
      <sheetName val="oretan structure"/>
      <sheetName val="oret2 structure"/>
      <sheetName val="List_structure"/>
      <sheetName val="structure addtion"/>
      <sheetName val="rea. depr. structure"/>
      <sheetName val="machinery addition_interim"/>
      <sheetName val="List_machine"/>
      <sheetName val="oret2 machine"/>
      <sheetName val="oretan machine"/>
      <sheetName val="machinery addition"/>
      <sheetName val="rea. depre. machine_DD"/>
      <sheetName val="(Gain) Loss on FA_machine"/>
      <sheetName val="(Gain) Loss on FA_machinery"/>
      <sheetName val="Tools, dies &amp; jigs"/>
      <sheetName val="oret2 TDJ"/>
      <sheetName val="(Gain) Loss on FA_TDJ"/>
      <sheetName val="TDJ Addition"/>
      <sheetName val="Rea Depre TDJ"/>
      <sheetName val="(Gain) Loss on FA"/>
      <sheetName val="List_FF"/>
      <sheetName val="oret2 FF"/>
      <sheetName val="oretan"/>
      <sheetName val="FF_SL"/>
      <sheetName val="(Gain) Loss on FA_FF"/>
      <sheetName val="FF addition"/>
      <sheetName val="Rea Depre. FF"/>
      <sheetName val="Gainloss_FF"/>
      <sheetName val="(Gain) Loss on FA_VehicLe"/>
      <sheetName val="List_Motor vehicles"/>
      <sheetName val="oret2 vehicles"/>
      <sheetName val="Vehicle_SL"/>
      <sheetName val="Rea Depre. vehicles"/>
      <sheetName val="Vehicles addition"/>
      <sheetName val="Rea Depr. Vehicle"/>
      <sheetName val="GainLoss_vehicle"/>
      <sheetName val="Gain(loss) on FA"/>
      <sheetName val="Disposal by denny"/>
      <sheetName val="Disposal Modified"/>
      <sheetName val="Disposal By Mr.Denny"/>
      <sheetName val="Addition Leasehold"/>
      <sheetName val="leasehold improvement"/>
      <sheetName val="TB Dec'09"/>
      <sheetName val="TB Feb'10"/>
      <sheetName val="Materiality revise"/>
      <sheetName val="Materiality 10"/>
      <sheetName val="Final BS 10"/>
      <sheetName val="Final IS 10"/>
      <sheetName val="Schedule 1A - Dual 09"/>
      <sheetName val="Schedule 2 - 09"/>
      <sheetName val="CAJE 09"/>
      <sheetName val="Final Fluct BS"/>
      <sheetName val="Final Fluct PL"/>
      <sheetName val="Planning Materiality"/>
      <sheetName val="TB March'10"/>
      <sheetName val="WS_BS (2)"/>
      <sheetName val="WS_IS (2)"/>
      <sheetName val="WS_BS_F"/>
      <sheetName val="WS_IS_F"/>
      <sheetName val="DATAFEED"/>
      <sheetName val="Kor.Fis"/>
      <sheetName val="LK1"/>
      <sheetName val="Penys."/>
      <sheetName val="BUILD."/>
      <sheetName val="LK2"/>
      <sheetName val="LK2 (2)"/>
      <sheetName val="LK4"/>
      <sheetName val="LK3"/>
      <sheetName val="LK5"/>
      <sheetName val="LK6"/>
      <sheetName val="Pebt"/>
      <sheetName val="Peb2"/>
      <sheetName val="Peb1"/>
      <sheetName val="GLS0497"/>
      <sheetName val="Tally"/>
      <sheetName val="Cheklis"/>
      <sheetName val="Vin"/>
      <sheetName val="P3S"/>
      <sheetName val="9707093"/>
      <sheetName val="NAMA DEPT"/>
      <sheetName val="RUMS"/>
      <sheetName val="RUMS_AMTSLS"/>
      <sheetName val="DB CR"/>
      <sheetName val="BGT 04"/>
      <sheetName val="PER UNIT UNREVAL03 (MPP ALL)"/>
      <sheetName val="PER UNIT UNREVAL03 (MPP COO)"/>
      <sheetName val="REPORT CR UNREVAL"/>
      <sheetName val="PER UNIT REVAL03 (MPP ALL)"/>
      <sheetName val="PER UNIT REVAL03 (MPP COO)"/>
      <sheetName val="REPORT CR REVAL"/>
      <sheetName val="ACTUAL-MASTER (2002)"/>
      <sheetName val="BUDGET-MASTER (2003)"/>
      <sheetName val="KERTAS KERJA 03"/>
      <sheetName val="BS 10-07"/>
      <sheetName val="PL 10-07"/>
      <sheetName val="TB 10-07"/>
      <sheetName val="L1-PDE"/>
      <sheetName val="PDE-Dec.04"/>
      <sheetName val="L1.4"/>
      <sheetName val="L1.5"/>
      <sheetName val="L1.6"/>
      <sheetName val="BS old"/>
      <sheetName val="Q05"/>
      <sheetName val="Urut Div"/>
      <sheetName val="1771-A"/>
      <sheetName val="1771-I (2)"/>
      <sheetName val="1771- VI"/>
      <sheetName val="WS May '06"/>
      <sheetName val="AJE May'06"/>
      <sheetName val="Flux IS"/>
      <sheetName val="Flux BS"/>
      <sheetName val="Lease disp"/>
      <sheetName val="lease class"/>
      <sheetName val="lease intrst"/>
      <sheetName val="ᅸ力怀疗凨_x0002__x0000_"/>
      <sheetName val="Stock-BUYING"/>
      <sheetName val="EST &quot;Stock SELLING 2000&quot;"/>
      <sheetName val="FCST Stock SELLING 2001"/>
      <sheetName val="AR &amp; AP Other RP"/>
      <sheetName val="AP&amp;AR Kievit"/>
      <sheetName val="AP Other"/>
      <sheetName val="OPEX-Revised"/>
      <sheetName val="Tax1"/>
      <sheetName val="Tax2"/>
      <sheetName val="Tax2-R"/>
      <sheetName val="Tax3"/>
      <sheetName val="Est empl Benefit"/>
      <sheetName val="Dec31,08"/>
      <sheetName val="Feb10,09"/>
      <sheetName val="RECO. BalanceSheet"/>
      <sheetName val="Affiliate IG RECO"/>
      <sheetName val="IG No+Names"/>
      <sheetName val="RECOUSD"/>
      <sheetName val="AR open item"/>
      <sheetName val="OR open item"/>
      <sheetName val="IG REC"/>
      <sheetName val="ACCTS REC"/>
      <sheetName val="Firjava Reco"/>
      <sheetName val="Hidden Legend"/>
      <sheetName val="machine"/>
      <sheetName val="elecplant"/>
      <sheetName val="elecEqp"/>
      <sheetName val="fURFIX"/>
      <sheetName val="TANN"/>
      <sheetName val="DISPOS MC"/>
      <sheetName val="SUPPORT"/>
      <sheetName val="Summary 051206"/>
      <sheetName val="Purpose"/>
      <sheetName val="Life"/>
      <sheetName val="Asset_Cat"/>
      <sheetName val="Cost_Center"/>
      <sheetName val="Timing"/>
      <sheetName val="BeliLokal"/>
      <sheetName val="OngkosJahit"/>
      <sheetName val="Komisi"/>
      <sheetName val="LabTest"/>
      <sheetName val="PPN97 (4)"/>
      <sheetName val="buatWP"/>
      <sheetName val="DbKtr"/>
      <sheetName val="LPIS"/>
      <sheetName val="DTPP"/>
      <sheetName val="KKP Induk"/>
      <sheetName val="Nothit PPN"/>
      <sheetName val="LPPHP"/>
      <sheetName val="STHP"/>
      <sheetName val="PPNSPM"/>
      <sheetName val="SK Lengkap"/>
      <sheetName val="A 2"/>
      <sheetName val="A 3"/>
      <sheetName val="A 4"/>
      <sheetName val="A 6"/>
      <sheetName val="A 7"/>
      <sheetName val="A 8"/>
      <sheetName val="Koreksi (2)"/>
      <sheetName val="B 5"/>
      <sheetName val="B 6"/>
      <sheetName val="Data Export"/>
      <sheetName val="Impor WP + 16C"/>
      <sheetName val="Master Klar"/>
      <sheetName val="Master Klar Impor"/>
      <sheetName val="Master Klar Lokal"/>
      <sheetName val="Master Klar Data"/>
      <sheetName val="FP M &lt; 500"/>
      <sheetName val="FP M &gt; 500"/>
      <sheetName val="FP M &gt; 500 Data (2)"/>
      <sheetName val="FP M &gt; 500 Data"/>
      <sheetName val="Data Klar"/>
      <sheetName val="Uji Arus Form"/>
      <sheetName val="ND Klar"/>
      <sheetName val="002"/>
      <sheetName val="017"/>
      <sheetName val="023"/>
      <sheetName val="025"/>
      <sheetName val="041"/>
      <sheetName val="051"/>
      <sheetName val="052"/>
      <sheetName val="054"/>
      <sheetName val="056"/>
      <sheetName val="KonPMS"/>
      <sheetName val="092"/>
      <sheetName val="403"/>
      <sheetName val="407"/>
      <sheetName val="408"/>
      <sheetName val="411"/>
      <sheetName val="413"/>
      <sheetName val="KonfirSSP"/>
      <sheetName val="Ka Pos"/>
      <sheetName val="Korea"/>
      <sheetName val="Penegasan"/>
      <sheetName val="Penegasan In"/>
      <sheetName val="Rekap Konfirmasi"/>
      <sheetName val="Daf Rek"/>
      <sheetName val="KKP Klar"/>
      <sheetName val="BA Uang dan Brg"/>
      <sheetName val="BAPHP"/>
      <sheetName val="Uji Arus Isi"/>
      <sheetName val="KPS6"/>
      <sheetName val="Obyek 23"/>
      <sheetName val="Obyek 1"/>
      <sheetName val="Obyek 4(2)"/>
      <sheetName val="KOR"/>
      <sheetName val="Perst"/>
      <sheetName val="NH"/>
      <sheetName val="UR"/>
      <sheetName val="PPNT"/>
      <sheetName val="P-PPN"/>
      <sheetName val="GL Pivot"/>
      <sheetName val="GL - 801001 - Interest Expense "/>
      <sheetName val="GL OK"/>
      <sheetName val="PVT OK"/>
      <sheetName val="K.100 Lead"/>
      <sheetName val="K.200 List"/>
      <sheetName val="K.210 Reasonable Test"/>
      <sheetName val="K.220 AJE"/>
      <sheetName val="K.230 Sales per customer"/>
      <sheetName val="K.231 MPMR"/>
      <sheetName val="K.300 Sales Cutoff"/>
      <sheetName val="MONTHLY REPORT PRODUCING"/>
      <sheetName val=" FA Reconciliation"/>
      <sheetName val="SUMRI FA 02"/>
      <sheetName val="Modify (sort)"/>
      <sheetName val="Modify"/>
      <sheetName val="F-ASS-2002"/>
      <sheetName val="Garbage"/>
      <sheetName val="P&amp;L short"/>
      <sheetName val="P&amp;L Sum"/>
      <sheetName val="BS short"/>
      <sheetName val="BS Sum"/>
      <sheetName val="****"/>
      <sheetName val="IECF"/>
      <sheetName val="JVShare"/>
      <sheetName val="IER"/>
      <sheetName val="PTRCI"/>
      <sheetName val="ProdRoll"/>
      <sheetName val="OpenSale"/>
      <sheetName val="OpenInvoice"/>
      <sheetName val="PTFIJE"/>
      <sheetName val="YTD Depr."/>
      <sheetName val="CIP movement"/>
      <sheetName val="allocation FA manual"/>
      <sheetName val="movement-FOREX "/>
      <sheetName val="accum vs depr 31 Dec"/>
      <sheetName val="Tools "/>
      <sheetName val="Office - EQ"/>
      <sheetName val="IO 10947"/>
      <sheetName val="KPI Summary"/>
      <sheetName val="Mth KPI's"/>
      <sheetName val="Mth by Mth KPI's"/>
      <sheetName val="Mth by Mth P&amp;L"/>
      <sheetName val="LOM KPI's"/>
      <sheetName val="Qtrly KPI's"/>
      <sheetName val="Half Yrly KPI's"/>
      <sheetName val="Rev&amp;Op Costs"/>
      <sheetName val="Rev&amp;Op Cost-mth"/>
      <sheetName val="Unit Rates "/>
      <sheetName val="$t sold detail"/>
      <sheetName val="Manpower$"/>
      <sheetName val="Prod Schedule"/>
      <sheetName val="Mining Rates"/>
      <sheetName val="Amort&amp;Depn"/>
      <sheetName val="Final "/>
      <sheetName val="Analysis YTD"/>
      <sheetName val="CITR"/>
      <sheetName val="J293"/>
      <sheetName val="Analysis Mth"/>
      <sheetName val="Analysis FY"/>
      <sheetName val="Buma Rise and Fall"/>
      <sheetName val="LCI Rise &amp; Fall"/>
      <sheetName val="R&amp;F SIBOR"/>
      <sheetName val="Analysis Data"/>
      <sheetName val="CFWork"/>
      <sheetName val="GRN"/>
      <sheetName val="Local-Jur"/>
      <sheetName val="Over-Jur"/>
      <sheetName val="Name List"/>
      <sheetName val="Announcements"/>
      <sheetName val="P&amp;L 2"/>
      <sheetName val="Intangible"/>
      <sheetName val="Profit Comp"/>
      <sheetName val="Pre-Dev"/>
      <sheetName val="Cashflow Worksht"/>
      <sheetName val="Cash,Ratio,EPS"/>
      <sheetName val="Spec Outlays"/>
      <sheetName val="JV's"/>
      <sheetName val="Worksheet Segments"/>
      <sheetName val="Wksht Seg elimns"/>
      <sheetName val="Industry"/>
      <sheetName val="Geographical"/>
      <sheetName val="AJE &amp; SUD"/>
      <sheetName val="Deferred tax 2002"/>
      <sheetName val="Instalment"/>
      <sheetName val="FA Sum"/>
      <sheetName val="FA 2002"/>
      <sheetName val="FA 2001"/>
      <sheetName val="3300 &amp; 3500"/>
      <sheetName val="3600"/>
      <sheetName val="3800-Final"/>
      <sheetName val="3800- presentation"/>
      <sheetName val="3800-Interim"/>
      <sheetName val="LS Payroll"/>
      <sheetName val="MINE DEV"/>
      <sheetName val="nature of account"/>
      <sheetName val="PPh29 (I)"/>
      <sheetName val="client-add(I)"/>
      <sheetName val="client-add(E)"/>
      <sheetName val="Summary- Fixed Asset(I)"/>
      <sheetName val="Loss carryforw (I)"/>
      <sheetName val="PPh25 (I)"/>
      <sheetName val="PPh25 (E)"/>
      <sheetName val="Summary- Fixed Asset(E)"/>
      <sheetName val="Operation"/>
      <sheetName val="Loss carryforw"/>
      <sheetName val="Loss carryforw (2)"/>
      <sheetName val="PPh29 (2)"/>
      <sheetName val="Art.25 Inst. (2)"/>
      <sheetName val="NERACA-E"/>
      <sheetName val="LR-E"/>
      <sheetName val="Koreksi Fis"/>
      <sheetName val="Fisc correction"/>
      <sheetName val="DataKKP Surya Siam 02"/>
      <sheetName val="Intro"/>
      <sheetName val="Hect."/>
      <sheetName val="FFB Prodn"/>
      <sheetName val="Mill"/>
      <sheetName val="O_H"/>
      <sheetName val="Prod costs"/>
      <sheetName val="Actuals"/>
      <sheetName val="F_Assets"/>
      <sheetName val="Develop"/>
      <sheetName val="P&amp;L wkgs"/>
      <sheetName val="BS wkgs"/>
      <sheetName val="CF wkgs"/>
      <sheetName val="FS for Board"/>
      <sheetName val="Fin. Statements"/>
      <sheetName val="IRR"/>
      <sheetName val="OS Points"/>
      <sheetName val="Changes post-conference"/>
      <sheetName val="Constants"/>
      <sheetName val="CF - LC"/>
      <sheetName val="BS - LC"/>
      <sheetName val="US$ Adj"/>
      <sheetName val="Crop Distn"/>
      <sheetName val="Overheads"/>
      <sheetName val="WC"/>
      <sheetName val="Capex - Rp"/>
      <sheetName val="Depn"/>
      <sheetName val="Sub Debt"/>
      <sheetName val="Board"/>
      <sheetName val="US$ - Detailed Cashflow"/>
      <sheetName val="DISPOSE 01"/>
      <sheetName val="BS2006"/>
      <sheetName val="138000"/>
      <sheetName val="139999"/>
      <sheetName val="Sheet9 (2)"/>
      <sheetName val="2008-2009SAP"/>
      <sheetName val="Fixed Asset Register"/>
      <sheetName val="157099"/>
      <sheetName val="157100"/>
      <sheetName val="157200(1)"/>
      <sheetName val="157200(2)"/>
      <sheetName val="170000"/>
      <sheetName val="174200"/>
      <sheetName val="174900"/>
      <sheetName val="177000"/>
      <sheetName val="235000"/>
      <sheetName val="250000"/>
      <sheetName val="269000"/>
      <sheetName val="274100"/>
      <sheetName val="278680"/>
      <sheetName val="293000"/>
      <sheetName val="293001"/>
      <sheetName val="297800"/>
      <sheetName val="List 293001 &amp; 297800"/>
      <sheetName val="298900"/>
      <sheetName val="296000"/>
      <sheetName val="298100"/>
      <sheetName val="298200"/>
      <sheetName val="Revision Oct 2001"/>
      <sheetName val="Revision 14 Aug 01 "/>
      <sheetName val="Revision 12 Jun 01"/>
      <sheetName val="FP_MODI"/>
      <sheetName val="Lap_PPh"/>
      <sheetName val="KUIT"/>
      <sheetName val="KUIT Final"/>
      <sheetName val="REV 96"/>
      <sheetName val="KD PERS"/>
      <sheetName val="KUIT MODI"/>
      <sheetName val="Kuit Pusdik"/>
      <sheetName val="lead schedule "/>
      <sheetName val="alocation FA "/>
      <sheetName val="movement"/>
      <sheetName val="Vehiclesok"/>
      <sheetName val="IO ALL"/>
      <sheetName val="IO 10948-Mazak"/>
      <sheetName val="taxcalc indo"/>
      <sheetName val="tax_recon"/>
      <sheetName val="taxcalc rupiah"/>
      <sheetName val="pe p-l"/>
      <sheetName val="jo p-l"/>
      <sheetName val="corp tax instll"/>
      <sheetName val="donation"/>
      <sheetName val="pph25 indo"/>
      <sheetName val="kpc wht"/>
      <sheetName val="imk wht"/>
      <sheetName val="pph23kpc indo"/>
      <sheetName val="pph23imk indo"/>
      <sheetName val="Deferred tax "/>
      <sheetName val="due to stockholder"/>
      <sheetName val="Capital stock "/>
      <sheetName val="MgmtTech_fee"/>
      <sheetName val="Cash_on_hand_and_in_banks"/>
      <sheetName val="Interest_bearing_receivable"/>
      <sheetName val="Accounts_receivable"/>
      <sheetName val="Other_receivable_"/>
      <sheetName val="Other_payable"/>
      <sheetName val="Prepaid_exp,_tax_and_advance"/>
      <sheetName val="Deferred_tax_"/>
      <sheetName val="Fixed_Assets"/>
      <sheetName val="Other_asset"/>
      <sheetName val="AP_trade"/>
      <sheetName val="Accrued_expense"/>
      <sheetName val="due_to_stockholder"/>
      <sheetName val="Taxes_payable"/>
      <sheetName val="Pension_Fund"/>
      <sheetName val="Due_to_related_party"/>
      <sheetName val="Capital_stock_"/>
      <sheetName val="Deferred_provision_for_inc_tax"/>
      <sheetName val="Other_charges_(income)"/>
      <sheetName val="调帐事项登记表"/>
      <sheetName val="帐套设置"/>
      <sheetName val="prepaid 23 page 2"/>
      <sheetName val="tax creditable"/>
      <sheetName val="R. VAT rev"/>
      <sheetName val="R. VAT"/>
      <sheetName val="sales &amp; VAT"/>
      <sheetName val="R. 21"/>
      <sheetName val="Salaries &amp; WHT 21"/>
      <sheetName val="R. WHT 23"/>
      <sheetName val="R. WHT 26"/>
      <sheetName val="SPM 23"/>
      <sheetName val="Penyusutan 0K"/>
      <sheetName val="Penyusutan 0"/>
      <sheetName val="Daf-Perhit-PPN"/>
      <sheetName val="Not PPN (stp)"/>
      <sheetName val="Not PPN"/>
      <sheetName val="21SSP"/>
      <sheetName val="21SPM"/>
      <sheetName val="21BP"/>
      <sheetName val="1721A1"/>
      <sheetName val="23SSP"/>
      <sheetName val="23SPM"/>
      <sheetName val="23BP"/>
      <sheetName val="FSSP"/>
      <sheetName val="FSPM"/>
      <sheetName val="FBP"/>
      <sheetName val="26SSP"/>
      <sheetName val="26SPM"/>
      <sheetName val="26BP"/>
      <sheetName val="21SSP_Lokasi"/>
      <sheetName val="21SPM_Lokasi"/>
      <sheetName val="21BP_Lokasi"/>
      <sheetName val="1721A1_Lokasi"/>
      <sheetName val="23SSP_Lokasi"/>
      <sheetName val="23SPM_Lokasi"/>
      <sheetName val="23BP_Lokasi"/>
      <sheetName val="FSSP_Lokasi"/>
      <sheetName val="FSPM_Lokasi"/>
      <sheetName val="FBP_Lokasi"/>
      <sheetName val="26SSP_Lokasi"/>
      <sheetName val="26SPM_Lokasi"/>
      <sheetName val="26BP_Lokasi"/>
      <sheetName val="1721A1 Lokasi"/>
      <sheetName val="1721A1 Edit"/>
      <sheetName val="23SSP Lok"/>
      <sheetName val="23SPM Lok"/>
      <sheetName val="23BP Lok"/>
      <sheetName val="Rekap SPT"/>
      <sheetName val="Ekualisasi WP"/>
      <sheetName val="Rekap SPT WP WH"/>
      <sheetName val="21SSP PMA"/>
      <sheetName val="21SPM PMA"/>
      <sheetName val="21BP PMA"/>
      <sheetName val="1721A1 PMA"/>
      <sheetName val="21SSP Serpg"/>
      <sheetName val="21SPM Serpg"/>
      <sheetName val="21BP Serpg"/>
      <sheetName val="1721A1 Serpg"/>
      <sheetName val="21SSP Sidoarj"/>
      <sheetName val="21SPM Sidoarj"/>
      <sheetName val="21BP Sidoarj"/>
      <sheetName val="1721A1 Sidoarj"/>
      <sheetName val="23SSP PMA"/>
      <sheetName val="23SPM PMA"/>
      <sheetName val="23BP PMA"/>
      <sheetName val="23SSP Sidoarj"/>
      <sheetName val="23SPM Sidoarj"/>
      <sheetName val="23BP Sidoarj"/>
      <sheetName val="FSSP PMA"/>
      <sheetName val="FSPM PMA"/>
      <sheetName val="FBP PMA"/>
      <sheetName val="FSSP Sidoarj"/>
      <sheetName val="FSPM Sidoarj"/>
      <sheetName val="FBP Sidoarj"/>
      <sheetName val="26SSP PMA"/>
      <sheetName val="26SPM PMA"/>
      <sheetName val="26BP PMA"/>
      <sheetName val="26SSP Sidoarj"/>
      <sheetName val="26SPM Sidoarj"/>
      <sheetName val="26BP Sidoarj"/>
      <sheetName val="23SSP Ok"/>
      <sheetName val="23SPM Ok"/>
      <sheetName val="23BP Ok"/>
      <sheetName val="23SSP CBNG Ok"/>
      <sheetName val="23SPM CBNG Ok"/>
      <sheetName val="23BP CBNG"/>
      <sheetName val="23SSP SMG"/>
      <sheetName val="23SPM SMG"/>
      <sheetName val="23BP SMG"/>
      <sheetName val="21SSP_Cibinong"/>
      <sheetName val="21SPM_Cibinong"/>
      <sheetName val="21BP_Cibinong"/>
      <sheetName val="1721A1_Cibinong"/>
      <sheetName val="21SSP_SMG"/>
      <sheetName val="21SPM_SMG"/>
      <sheetName val="21BP_SMG"/>
      <sheetName val="1721A1_SMG"/>
      <sheetName val="PPNSSP"/>
      <sheetName val="PK PM"/>
      <sheetName val="FP Masuk"/>
      <sheetName val="FP Keluar"/>
      <sheetName val="STPPPN"/>
      <sheetName val="PPNLN"/>
      <sheetName val="PPNLNSSP"/>
      <sheetName val="PPnBM"/>
      <sheetName val="PPnBMSSP"/>
      <sheetName val="PPnBMSPM"/>
      <sheetName val="014"/>
      <sheetName val="034"/>
      <sheetName val="035"/>
      <sheetName val="058"/>
      <sheetName val="059"/>
      <sheetName val="612"/>
      <sheetName val="615"/>
      <sheetName val="Uji Arus Form 05"/>
      <sheetName val="SE 14' 05"/>
      <sheetName val="Rekap Apr to Des 03"/>
      <sheetName val="Rekap Jan to Mar 03"/>
      <sheetName val="Bank PPn Impor Jan Mar 03"/>
      <sheetName val="PPN Impor Jan Des "/>
      <sheetName val="003"/>
      <sheetName val="K 002"/>
      <sheetName val="K 003 "/>
      <sheetName val="K 004"/>
      <sheetName val="K 005"/>
      <sheetName val="K 006"/>
      <sheetName val="K 010"/>
      <sheetName val="K 011"/>
      <sheetName val="K 012"/>
      <sheetName val="K 013"/>
      <sheetName val="K 014"/>
      <sheetName val="K 015"/>
      <sheetName val="K 017"/>
      <sheetName val="K 018"/>
      <sheetName val="K 022"/>
      <sheetName val="K 023"/>
      <sheetName val="K 025"/>
      <sheetName val="K 026"/>
      <sheetName val="K 027"/>
      <sheetName val="K 028"/>
      <sheetName val="K 029"/>
      <sheetName val="K 031"/>
      <sheetName val="K 032"/>
      <sheetName val="K 033"/>
      <sheetName val="K 034"/>
      <sheetName val="K 035"/>
      <sheetName val="K 036"/>
      <sheetName val="K 037"/>
      <sheetName val="K 041"/>
      <sheetName val="K 042"/>
      <sheetName val="K 043"/>
      <sheetName val="K 044"/>
      <sheetName val="K 052"/>
      <sheetName val="K 054"/>
      <sheetName val="K 055"/>
      <sheetName val="K 056"/>
      <sheetName val="K 058"/>
      <sheetName val="K 071"/>
      <sheetName val="K 092"/>
      <sheetName val="K 102"/>
      <sheetName val="K 121"/>
      <sheetName val="K 122"/>
      <sheetName val="K 302"/>
      <sheetName val="K 331"/>
      <sheetName val="K 301"/>
      <sheetName val="K 401"/>
      <sheetName val="K 402"/>
      <sheetName val="K 403"/>
      <sheetName val="K 404"/>
      <sheetName val="K 407"/>
      <sheetName val="K 411"/>
      <sheetName val="K 412"/>
      <sheetName val="K 413"/>
      <sheetName val="K 421"/>
      <sheetName val="K 423"/>
      <sheetName val="K 603"/>
      <sheetName val="K 606"/>
      <sheetName val="K 607"/>
      <sheetName val="K 609"/>
      <sheetName val="K 612"/>
      <sheetName val="K 615"/>
      <sheetName val="K 617"/>
      <sheetName val="K 721"/>
      <sheetName val="Rekap Apr to Des 03 Edit"/>
      <sheetName val="Rekap Jan to Mar 03 Edit"/>
      <sheetName val="403 PPN LN Ap Dec 03"/>
      <sheetName val="Uji Arus"/>
      <sheetName val="KKP Klar PSK PPN"/>
      <sheetName val="Uji Arus Form 04"/>
      <sheetName val="Eq PPN PPH"/>
      <sheetName val="FPM WP"/>
      <sheetName val="Rekap FPM WP"/>
      <sheetName val="PPN Impor"/>
      <sheetName val="PPN DN aja"/>
      <sheetName val="PPN DN &lt;500"/>
      <sheetName val="PPN DN &gt;500"/>
      <sheetName val="PPN DN &gt;500 Data"/>
      <sheetName val="PPN DN &gt;500 PK=PM"/>
      <sheetName val="Intra PM 411"/>
      <sheetName val="Intra PM"/>
      <sheetName val="Susupect List"/>
      <sheetName val="021"/>
      <sheetName val="305"/>
      <sheetName val="PPN DN &gt;500 PK#PM"/>
      <sheetName val="PPN LN"/>
      <sheetName val="Intranet PM Edit"/>
      <sheetName val="Rekap PPN Masuk"/>
      <sheetName val="PPn DN Sort"/>
      <sheetName val="PPn DN Sort &lt;500"/>
      <sheetName val="PPn DN Sort &gt;500"/>
      <sheetName val="PPn DN Sort &gt;500 PK=PM"/>
      <sheetName val="PPn DN Sort &gt;500 PK#PM"/>
      <sheetName val="PPN Retur aja"/>
      <sheetName val="FP Kel A1"/>
      <sheetName val="FP Kel A2"/>
      <sheetName val="006"/>
      <sheetName val="011"/>
      <sheetName val="012"/>
      <sheetName val="015"/>
      <sheetName val="018"/>
      <sheetName val="022"/>
      <sheetName val="027"/>
      <sheetName val="032"/>
      <sheetName val="071"/>
      <sheetName val="072"/>
      <sheetName val="602"/>
      <sheetName val="625"/>
      <sheetName val="Intranet"/>
      <sheetName val="SIDJP PPN"/>
      <sheetName val="Susp List PMA CLG"/>
      <sheetName val="uji Arus WP"/>
      <sheetName val="FP Keluar PMA"/>
      <sheetName val="FP Masuk PMA"/>
      <sheetName val="Ek PPN Ags Des"/>
      <sheetName val="Koreksi PPn Impor"/>
      <sheetName val="PPN 16D"/>
      <sheetName val="PPN 16 D SSP"/>
      <sheetName val="FP Masuk Data"/>
      <sheetName val="045"/>
      <sheetName val="005"/>
      <sheetName val="061"/>
      <sheetName val="057"/>
      <sheetName val="044"/>
      <sheetName val="024"/>
      <sheetName val="Arus Brg n Uang"/>
      <sheetName val="Arus Brg n Uang urut"/>
      <sheetName val="043"/>
      <sheetName val="033"/>
      <sheetName val="042"/>
      <sheetName val="036"/>
      <sheetName val="026"/>
      <sheetName val="423"/>
      <sheetName val="028"/>
      <sheetName val="055"/>
      <sheetName val="Arus Klarifikasi"/>
      <sheetName val="FP Masuk Advertising"/>
      <sheetName val="Koreksi PM"/>
      <sheetName val="dr intranet"/>
      <sheetName val="Koreksi DPP PPN"/>
      <sheetName val="Koreksi PM Sort"/>
      <sheetName val="Obyek PPNLN"/>
      <sheetName val="dr intranet &gt; 500,000"/>
      <sheetName val="FP M DN aja - retur"/>
      <sheetName val="FP M DN Net &gt; 500,000"/>
      <sheetName val="FP M DN Net &lt; 500,000"/>
      <sheetName val="PPNJLN"/>
      <sheetName val="004"/>
      <sheetName val="013"/>
      <sheetName val="016"/>
      <sheetName val="029"/>
      <sheetName val="031"/>
      <sheetName val="052 3"/>
      <sheetName val="052 2"/>
      <sheetName val="091"/>
      <sheetName val="505"/>
      <sheetName val="506"/>
      <sheetName val="623"/>
      <sheetName val="624"/>
      <sheetName val="Master Klarifikasi"/>
      <sheetName val="Impor PMA"/>
      <sheetName val="PPN Lok"/>
      <sheetName val="PPNSPM Lok"/>
      <sheetName val="PPNSSP Lok"/>
      <sheetName val="FP Keluar CLG"/>
      <sheetName val="FP Masuk CLG"/>
      <sheetName val="KonPMS PMA"/>
      <sheetName val="Klar PMA"/>
      <sheetName val="ND Klar PMA I"/>
      <sheetName val="ND Klar PMA I (2)"/>
      <sheetName val="KonPMS CLG"/>
      <sheetName val="Klar Clg"/>
      <sheetName val="041clg"/>
      <sheetName val="052 (2)"/>
      <sheetName val="407clg"/>
      <sheetName val="Surat PMA"/>
      <sheetName val="Impor Gab"/>
      <sheetName val="Niaga PPn Im"/>
      <sheetName val="BNI  Priok PPn Im"/>
      <sheetName val="Cat Konf SSP dan FPM"/>
      <sheetName val="Rekap PM PPN DN"/>
      <sheetName val="Rekap PM All"/>
      <sheetName val="PPNDN Master"/>
      <sheetName val="PPNDN Master &lt;500"/>
      <sheetName val="PPNDN Master &gt;500"/>
      <sheetName val="PPN JLN"/>
      <sheetName val="Sidoarjo Intranet PM"/>
      <sheetName val="037"/>
      <sheetName val="073"/>
      <sheetName val="609"/>
      <sheetName val="611"/>
      <sheetName val="613"/>
      <sheetName val="614"/>
      <sheetName val="616"/>
      <sheetName val="617"/>
      <sheetName val="626"/>
      <sheetName val="PPNDN Master Konf"/>
      <sheetName val="FP Keluar Tdk dipungut"/>
      <sheetName val="Retur PK"/>
      <sheetName val="FP Masuk Tdk Dikredit"/>
      <sheetName val="FPM DN"/>
      <sheetName val="FPM DN &lt;500"/>
      <sheetName val="PM Lok"/>
      <sheetName val="FPM DN &gt;500"/>
      <sheetName val="Eq PPN PPH (2)"/>
      <sheetName val="Rekap FP Sederhana"/>
      <sheetName val="FPM Rekap Asli"/>
      <sheetName val="FPM Rekap Asli Edit"/>
      <sheetName val="FPM &lt;500"/>
      <sheetName val="FPM &gt;500"/>
      <sheetName val="FPM &gt;500 PK=PM"/>
      <sheetName val="Intra PM Lok"/>
      <sheetName val="Intra PM Ok"/>
      <sheetName val="PPNSSP 16D"/>
      <sheetName val="Obyek PPN JLN"/>
      <sheetName val="Jual Aset"/>
      <sheetName val="421"/>
      <sheetName val="Uji Arus Isian"/>
      <sheetName val="PPN 16 D KKP"/>
      <sheetName val="PPN 16 D"/>
      <sheetName val="Uji Arus Form 04 Fax"/>
      <sheetName val="Data Uji Arus"/>
      <sheetName val="PPNSPM Asli"/>
      <sheetName val="PPN SPHP"/>
      <sheetName val="9 Data Uji Arus WP"/>
      <sheetName val="Rekap Konfirmasi PPN"/>
      <sheetName val="Data Uji Arus LPP"/>
      <sheetName val="Penyerahan DN"/>
      <sheetName val="Penyerahan DN Cuma2"/>
      <sheetName val="Impor MS"/>
      <sheetName val="Impor MTS"/>
      <sheetName val="PM MS"/>
      <sheetName val="PM MTS"/>
      <sheetName val="PM ALL ASLI"/>
      <sheetName val="PM ALL ASLI SORT"/>
      <sheetName val="Retur Beli"/>
      <sheetName val="SSP PPN LN"/>
      <sheetName val="114"/>
      <sheetName val="404"/>
      <sheetName val="426"/>
      <sheetName val="603"/>
      <sheetName val="607"/>
      <sheetName val="PM All Klarifikasi"/>
      <sheetName val="003 (28)"/>
      <sheetName val="003 (29)"/>
      <sheetName val="003 (30)"/>
      <sheetName val="003 (22)"/>
      <sheetName val="003 (23)"/>
      <sheetName val="509"/>
      <sheetName val="504"/>
      <sheetName val="503"/>
      <sheetName val="Dasar Klarifikasi"/>
      <sheetName val="PPNSSP Ok"/>
      <sheetName val="FP Keluar Ok"/>
      <sheetName val="FP Masuk Ok"/>
      <sheetName val="074"/>
      <sheetName val="PPh 21 2011"/>
      <sheetName val="from MIS_With Holding Tax"/>
      <sheetName val="S-Konf-SSP Bank (P 3)"/>
      <sheetName val="S-Konf-SSP Bank (BTM)"/>
      <sheetName val="Bank (P 3)"/>
      <sheetName val="Bank (P 3) (2)"/>
      <sheetName val="Bank (P 3) (3)"/>
      <sheetName val="L- Konf-SSP per bank "/>
      <sheetName val="S-Konf-SSP Kantor"/>
      <sheetName val="S-Konf-SSP Kantor (Lokasi)"/>
      <sheetName val="L- Konf-SSP KTR"/>
      <sheetName val="L- Konf-SSP KTR (Lokasi)"/>
      <sheetName val="S-Konf-bukti pngt&amp;pot"/>
      <sheetName val="L- Konf-bkti pngt&amp;pot"/>
      <sheetName val="S-Konf-bukti png&amp;pot Kantor "/>
      <sheetName val="L- Konf-bkti pngt&amp;pot Kantor"/>
      <sheetName val="S-Konf PM PPN Kantor"/>
      <sheetName val="L-Konf PM PPN"/>
      <sheetName val="Perluasan"/>
      <sheetName val="Mohon Panjang"/>
      <sheetName val="Pemb panjang"/>
      <sheetName val="Peringatan "/>
      <sheetName val="DATA OBYEK "/>
      <sheetName val="KKP PPH  POT-PUT"/>
      <sheetName val="daftar21"/>
      <sheetName val="Draft KKP"/>
      <sheetName val="Daf KKP OK (2)"/>
      <sheetName val="PPN JKP LN"/>
      <sheetName val="PPN JKP LN (STP)"/>
      <sheetName val="PPN BTW LN "/>
      <sheetName val="PPN BTW LN  (STP)"/>
      <sheetName val="Not PPN 16 D"/>
      <sheetName val="not-25"/>
      <sheetName val="Not-Badan Final 4(2)"/>
      <sheetName val="Not-Badan Final 15"/>
      <sheetName val="not-21"/>
      <sheetName val="not-22"/>
      <sheetName val="Not-23"/>
      <sheetName val="Not-23 (STP)"/>
      <sheetName val="Not-26"/>
      <sheetName val="Not-26 (STP)"/>
      <sheetName val="Not-4(2)"/>
      <sheetName val="Not-4(2) (STP)"/>
      <sheetName val="Not-15"/>
      <sheetName val="Not-15 (STP)"/>
      <sheetName val="L_PHP"/>
      <sheetName val="L_PHP (OK)"/>
      <sheetName val="~Mar"/>
      <sheetName val="Summary of TB"/>
      <sheetName val="TB Currency Wise (BS account) "/>
      <sheetName val="Attributes"/>
      <sheetName val="Cal. Cost Broiler"/>
      <sheetName val=" Cal. Cost Layer"/>
      <sheetName val="Test Feed Consumed daily F-1"/>
      <sheetName val="Test Medicine used daily F-1"/>
      <sheetName val="Summary Feed Purchased Sept06"/>
      <sheetName val="MD-0906 "/>
      <sheetName val="Allocation DL-FOH_06"/>
      <sheetName val="Depletion Journal"/>
      <sheetName val="Depletion Calculation"/>
      <sheetName val="Deferred_tax_Assets"/>
      <sheetName val="Other_Assets"/>
      <sheetName val="Capital_stock"/>
      <sheetName val="Sales&amp;COGS"/>
      <sheetName val="Penyus To use "/>
      <sheetName val="LK1 (2)"/>
      <sheetName val="Penys. oke"/>
      <sheetName val="Penyus To use"/>
      <sheetName val="Penyus To use 3"/>
      <sheetName val="Kor.Fis Konservatif"/>
      <sheetName val="Kor.Fis AGRESIVE"/>
      <sheetName val="Penyus To use 2"/>
      <sheetName val="Kor.Fis Konservative 3"/>
      <sheetName val="Kor.Fis Agresive 3 "/>
      <sheetName val="MEI'02"/>
      <sheetName val="Gls897"/>
      <sheetName val="Back"/>
      <sheetName val="PPh.22"/>
      <sheetName val="Kor.Fis  "/>
      <sheetName val="BUILD (2)"/>
      <sheetName val="GOL I (2)"/>
      <sheetName val="GOL II (2)"/>
      <sheetName val="GOL III (2)"/>
      <sheetName val="Lookup2"/>
      <sheetName val="Kor. Fis (2)"/>
      <sheetName val="BUILD"/>
      <sheetName val="LK7"/>
      <sheetName val="NERACA 04 (2)"/>
      <sheetName val="RL (2)"/>
      <sheetName val="PPh 29 &amp; 25"/>
      <sheetName val="TERBIT (2)"/>
      <sheetName val="CETAK (2)"/>
      <sheetName val="OPR EXP "/>
      <sheetName val="TERBIT (3)"/>
      <sheetName val="CETAK"/>
      <sheetName val="Kor. Fis"/>
      <sheetName val="GOL III"/>
      <sheetName val="2.PPh.22.02"/>
      <sheetName val="3.FISCAL"/>
      <sheetName val="4.PPh.23.02"/>
      <sheetName val="5.PPH.25"/>
      <sheetName val="HPP EXP"/>
      <sheetName val="Ent (3)"/>
      <sheetName val="ENT (2)"/>
      <sheetName val="V (2)"/>
      <sheetName val="OPR "/>
      <sheetName val="PENJELASAN KOREKSI FISKAL (2)"/>
      <sheetName val="PPh 22 Solar Sby"/>
      <sheetName val="PPh 22 Krakatau Sby"/>
      <sheetName val="PPh 22 Impor Sby"/>
      <sheetName val="PPh 22 Impor PNK"/>
      <sheetName val="PPh 22 Krakatau PNK "/>
      <sheetName val="PPh 22 Solar PNK "/>
      <sheetName val="SE46 "/>
      <sheetName val="Revenue Cut Off Service"/>
      <sheetName val="Payroll Journal"/>
      <sheetName val="POR Classifications"/>
      <sheetName val="Salary Info"/>
      <sheetName val="Employee Ref Table"/>
      <sheetName val="Group Codes"/>
      <sheetName val="Account Groups"/>
      <sheetName val="Allocations"/>
      <sheetName val="Start Dates"/>
      <sheetName val="2003 Annual Leave"/>
      <sheetName val="AN_Input"/>
      <sheetName val="Sales, AR"/>
      <sheetName val="Purchase, AP"/>
      <sheetName val="Payroll-Est"/>
      <sheetName val="TOC Purch"/>
      <sheetName val="TOC Capex"/>
      <sheetName val="TOC Payroll"/>
      <sheetName val="TOC Payroll-Fac"/>
      <sheetName val="TOC-CR"/>
      <sheetName val="TOC-CU"/>
      <sheetName val="Fac"/>
      <sheetName val="cutoff sales"/>
      <sheetName val="TOC delivery CPO"/>
      <sheetName val="Summary Of Assets"/>
      <sheetName val="PNL Statement"/>
      <sheetName val="Details BS YTD"/>
      <sheetName val="tbsept area"/>
      <sheetName val="tbsept (2)"/>
      <sheetName val="PRASS99"/>
      <sheetName val="Résultats"/>
      <sheetName val="Credit Bermasalah2"/>
      <sheetName val="Credit (2)"/>
      <sheetName val="Credit (3)"/>
      <sheetName val="CKPN"/>
      <sheetName val="AJE Juni 2011"/>
      <sheetName val="Jurnal Provisi"/>
      <sheetName val="AJE Juni 2010"/>
      <sheetName val="PPAP ALL ACCOUNT"/>
      <sheetName val="WBS2011"/>
      <sheetName val="AYDA_Budi Makasar"/>
      <sheetName val="untuk meeting"/>
      <sheetName val="Laba Rugi Komprehensif"/>
      <sheetName val="Laba Rugi Komprehensif (report)"/>
      <sheetName val="LPE komprehensif"/>
      <sheetName val="Merger"/>
      <sheetName val="Restated Cashflows 2009"/>
      <sheetName val="Giro BI"/>
      <sheetName val="Giro Bank Lain"/>
      <sheetName val="Penempatan Bank Lain"/>
      <sheetName val="EFEK EFEK"/>
      <sheetName val="EFEK EFEK (2)"/>
      <sheetName val="EFEK EFEK (3)"/>
      <sheetName val="Tagihan Derivatif"/>
      <sheetName val="Tagihan Akseptasi"/>
      <sheetName val="Tagihan Akseptasi-2"/>
      <sheetName val="Kewajiban Akseptasi"/>
      <sheetName val="Tagihan Akseptasi (2)"/>
      <sheetName val="data TAG AKSEPTASI utk report"/>
      <sheetName val="Pdpt B yg msh akan diterima"/>
      <sheetName val="Biaya dibyr di Muka"/>
      <sheetName val="Aset Tetap n Tdk Berwujud"/>
      <sheetName val="AYDA"/>
      <sheetName val="re calculate PPAP AYDA Jun 2011"/>
      <sheetName val="Aset Lain Lain"/>
      <sheetName val="TARQUIN"/>
      <sheetName val="Kewajiban Segera"/>
      <sheetName val="Simpanan"/>
      <sheetName val="Simpanan2"/>
      <sheetName val="Simpanan dari Bank Lain"/>
      <sheetName val="REPO (Kewajiban)"/>
      <sheetName val="Kewajiban Lain lain"/>
      <sheetName val="Tambahan Modal Disetor"/>
      <sheetName val="Waran"/>
      <sheetName val="Pendapatan Bunga"/>
      <sheetName val="Pendapatan Provisi dan Komisi"/>
      <sheetName val="Beban Provisi dan Komisi"/>
      <sheetName val="Keunt(kerugian) Efek-efek"/>
      <sheetName val="Beban PPAP"/>
      <sheetName val="Beban Umum dan Administrasi"/>
      <sheetName val="Beban Gaji dan Tunjangan"/>
      <sheetName val="Pdpt n Beban Non Op"/>
      <sheetName val="Kewajiban Imbalan Kerja"/>
      <sheetName val="Laba (rugi) per saham"/>
      <sheetName val="Sifat  trans hub istimewa"/>
      <sheetName val="Aset n Kewajiban Moneter"/>
      <sheetName val="Komitmen n kontinjensi"/>
      <sheetName val="informasi Segmen"/>
      <sheetName val="segmen2"/>
      <sheetName val="Kewajiban Penyedian Modal Minim"/>
      <sheetName val="management resiko1"/>
      <sheetName val="management resiko2"/>
      <sheetName val="SOM"/>
      <sheetName val="RateGeneral"/>
      <sheetName val="UnitRate"/>
      <sheetName val="RateStandard"/>
      <sheetName val="ListOfWork"/>
      <sheetName val="ListofWorkSorted"/>
      <sheetName val="BaseOD"/>
      <sheetName val="UnitRateSOM"/>
      <sheetName val="cc-129-0399"/>
      <sheetName val="PLHALF1X_05_2002"/>
      <sheetName val="summary-final"/>
      <sheetName val="MAX9-P&amp;L"/>
      <sheetName val="summ-est ($)"/>
      <sheetName val="8Mar02"/>
      <sheetName val="pre-flash"/>
      <sheetName val="YEE"/>
      <sheetName val="Mapping Selling"/>
      <sheetName val="prefluc"/>
      <sheetName val="RE07"/>
      <sheetName val="PRODUCTION COST"/>
      <sheetName val="mutasi HPP oct"/>
      <sheetName val="maping"/>
      <sheetName val="S&amp;M"/>
      <sheetName val="Cash flow supp"/>
      <sheetName val="BS Dec"/>
      <sheetName val="Apr2"/>
      <sheetName val="May2"/>
      <sheetName val="Jun2"/>
      <sheetName val="Jul2"/>
      <sheetName val="Aug2"/>
      <sheetName val="Sep2"/>
      <sheetName val="Data Entry"/>
      <sheetName val="Piping"/>
      <sheetName val="Tabulation"/>
      <sheetName val="Valve total"/>
      <sheetName val="Valve total(4units)"/>
      <sheetName val="Control valve"/>
      <sheetName val="Specialty"/>
      <sheetName val="S.Cooler"/>
      <sheetName val="Pivot2"/>
      <sheetName val="Vendor 집계표"/>
      <sheetName val="Project별 집계표"/>
      <sheetName val="Vendor"/>
      <sheetName val="w't table"/>
      <sheetName val="INPUT 2012"/>
      <sheetName val="INPUT PPH"/>
      <sheetName val="OFF 2012"/>
      <sheetName val="MARIA MBI"/>
      <sheetName val="DANA MBI"/>
      <sheetName val="Rekap Ke P'Yama"/>
      <sheetName val="New COA Grouping"/>
      <sheetName val="Group COA"/>
      <sheetName val="Budget 2006 V01.4"/>
      <sheetName val="DETAIL Off Serv-6040254"/>
      <sheetName val="DETAIL ATM-6040108"/>
      <sheetName val="DETAIL ATM-6040134"/>
      <sheetName val="DETAIL HW-6040131"/>
      <sheetName val="DETAIL SW-6040131"/>
      <sheetName val="Danamon est."/>
      <sheetName val="Adira est."/>
      <sheetName val="section1"/>
      <sheetName val="Div Discount Model"/>
      <sheetName val="section2"/>
      <sheetName val="Pres"/>
      <sheetName val="Non-Int exp"/>
      <sheetName val="Other P&amp;L"/>
      <sheetName val="section3"/>
      <sheetName val="Deposits"/>
      <sheetName val="Residual Allocation Assumptions"/>
      <sheetName val="Reserve Requirements"/>
      <sheetName val="Other BS"/>
      <sheetName val="Section4"/>
      <sheetName val="ADIRA Forecasts"/>
      <sheetName val="Danamon Quarterly Detail"/>
      <sheetName val="Danamon Quarterly Summary"/>
      <sheetName val="ADIRA Quarterly"/>
      <sheetName val="House Rental"/>
      <sheetName val="Software &amp; Hardware Maintenance"/>
      <sheetName val="Professional Service"/>
      <sheetName val="ATM Location Rental"/>
      <sheetName val="Communication"/>
      <sheetName val="Office &amp; Building Rental"/>
      <sheetName val="_ContractInput"/>
      <sheetName val="_CCName"/>
      <sheetName val="ANnexControl"/>
      <sheetName val="H-1-A"/>
      <sheetName val="H-1-B"/>
      <sheetName val="H-5"/>
      <sheetName val="H-6"/>
      <sheetName val="H-7"/>
      <sheetName val="H-8"/>
      <sheetName val="H-9"/>
      <sheetName val="H-10"/>
      <sheetName val="H-11"/>
      <sheetName val="H-12"/>
      <sheetName val="H-13"/>
      <sheetName val="H-14"/>
      <sheetName val="H-15"/>
      <sheetName val="H-16"/>
      <sheetName val="H-17"/>
      <sheetName val="H-18"/>
      <sheetName val="H-19"/>
      <sheetName val="H-20"/>
      <sheetName val="H-21"/>
      <sheetName val="H-22"/>
      <sheetName val="H-23"/>
      <sheetName val="H-24"/>
      <sheetName val="H-25"/>
      <sheetName val="H-26"/>
      <sheetName val="H-27"/>
      <sheetName val="New (2)"/>
      <sheetName val="New2"/>
      <sheetName val="Index-A"/>
      <sheetName val="A-6"/>
      <sheetName val="A-7"/>
      <sheetName val="A-9"/>
      <sheetName val="A-11"/>
      <sheetName val="A-12"/>
      <sheetName val="A-13"/>
      <sheetName val="A-14"/>
      <sheetName val="A-15"/>
      <sheetName val="A-16"/>
      <sheetName val="A-17-I"/>
      <sheetName val="A-17-II"/>
      <sheetName val="A-18"/>
      <sheetName val="A-19"/>
      <sheetName val="A-20"/>
      <sheetName val="A-21"/>
      <sheetName val="A-23"/>
      <sheetName val="A-24"/>
      <sheetName val="A-25"/>
      <sheetName val="A-26"/>
      <sheetName val="A-27"/>
      <sheetName val="A-28"/>
      <sheetName val="A-29"/>
      <sheetName val="A-30 "/>
      <sheetName val="A-31"/>
      <sheetName val="A-32"/>
      <sheetName val="A-33"/>
      <sheetName val="A-34"/>
      <sheetName val="A-35"/>
      <sheetName val="A-36"/>
      <sheetName val="A-37"/>
      <sheetName val="A-38"/>
      <sheetName val="A-39"/>
      <sheetName val="A-40"/>
      <sheetName val="A-41"/>
      <sheetName val="A-42"/>
      <sheetName val="A-43"/>
      <sheetName val="A-44"/>
      <sheetName val="A-45"/>
      <sheetName val="A-46"/>
      <sheetName val="A-47"/>
      <sheetName val="A-48-Deleted"/>
      <sheetName val="A-49"/>
      <sheetName val="A-50"/>
      <sheetName val="A-51"/>
      <sheetName val="Appendix 1"/>
      <sheetName val="Appendix 3"/>
      <sheetName val="Index-B"/>
      <sheetName val="B-5"/>
      <sheetName val="Index-C"/>
      <sheetName val="C-7"/>
      <sheetName val="Index-D-J"/>
      <sheetName val="G-7"/>
      <sheetName val="G-8"/>
      <sheetName val="G-9"/>
      <sheetName val="G-10"/>
      <sheetName val="G-11"/>
      <sheetName val="G-12"/>
      <sheetName val="G-13"/>
      <sheetName val="G-14"/>
      <sheetName val="G-15"/>
      <sheetName val="G-16"/>
      <sheetName val="G-17"/>
      <sheetName val="G-18"/>
      <sheetName val="G-19"/>
      <sheetName val="G-20"/>
      <sheetName val="H-8 "/>
      <sheetName val="H-16 "/>
      <sheetName val=" I-2"/>
      <sheetName val="I-3"/>
      <sheetName val="I-4"/>
      <sheetName val="I-5"/>
      <sheetName val="I-6"/>
      <sheetName val="I-7"/>
      <sheetName val="J-4 "/>
      <sheetName val="J-9"/>
      <sheetName val="J-10"/>
      <sheetName val="J-11"/>
      <sheetName val=" J-12"/>
      <sheetName val="L-6"/>
      <sheetName val="L-7"/>
      <sheetName val="L-8"/>
      <sheetName val="L-9"/>
      <sheetName val="L-10"/>
      <sheetName val="L-11"/>
      <sheetName val="L-13"/>
      <sheetName val="L-14"/>
      <sheetName val="L-15"/>
      <sheetName val="L-16"/>
      <sheetName val="L-17"/>
      <sheetName val="L-18"/>
      <sheetName val=" M-7"/>
      <sheetName val="M-16"/>
      <sheetName val="M-17"/>
      <sheetName val="M-18"/>
      <sheetName val="M-19"/>
      <sheetName val="M-21"/>
      <sheetName val="N-6"/>
      <sheetName val="N-7 - I"/>
      <sheetName val="N-7 - II"/>
      <sheetName val="N-8"/>
      <sheetName val="N-9"/>
      <sheetName val="Old Code"/>
      <sheetName val="M-22"/>
      <sheetName val="M-23"/>
      <sheetName val="M-24"/>
      <sheetName val="M-25"/>
      <sheetName val="M-26"/>
      <sheetName val="P-4"/>
      <sheetName val="M-6-Deleted"/>
      <sheetName val="PAGE-3 A"/>
      <sheetName val="Q-4"/>
      <sheetName val="D-5"/>
      <sheetName val="D-6"/>
      <sheetName val="E-5 Del"/>
      <sheetName val="Deposits---&gt;"/>
      <sheetName val="D-7"/>
      <sheetName val="D-8"/>
      <sheetName val="D-9"/>
      <sheetName val="D-10"/>
      <sheetName val="D-11"/>
      <sheetName val="D-12"/>
      <sheetName val="D-13"/>
      <sheetName val="Zakat---&gt;"/>
      <sheetName val="cash---&gt;"/>
      <sheetName val="Efficiency---&gt;"/>
      <sheetName val="E-9"/>
      <sheetName val="E-11(2)"/>
      <sheetName val="E-12"/>
      <sheetName val="witholding tax---&gt;"/>
      <sheetName val="IBR---&gt;"/>
      <sheetName val="Commission---&gt;"/>
      <sheetName val="B-6"/>
      <sheetName val="B-7"/>
      <sheetName val="B-8"/>
      <sheetName val="B-9"/>
      <sheetName val="B-11"/>
      <sheetName val="sl balance"/>
      <sheetName val="OVS. RW. TB. DEC-07"/>
      <sheetName val="sl check FC"/>
      <sheetName val="gl check FC "/>
      <sheetName val="gl check PKR"/>
      <sheetName val="sl check PKR"/>
      <sheetName val="Month End"/>
      <sheetName val="Average"/>
      <sheetName val="Currency Rates"/>
      <sheetName val="FORM 1A"/>
      <sheetName val="FORM 1 7"/>
      <sheetName val="FORM 2"/>
      <sheetName val="FORM 3"/>
      <sheetName val="Govt. Advances"/>
      <sheetName val="DIFFERENCES SUMMARY"/>
      <sheetName val="FORM 4"/>
      <sheetName val="Advances-Cash Margin"/>
      <sheetName val="Advances-Deposits under lien"/>
      <sheetName val="Advances-Govt-Securities"/>
      <sheetName val="Advances-Res-Comm-Propertie KP"/>
      <sheetName val="FORM 5"/>
      <sheetName val="FORM 7"/>
      <sheetName val="FORM 8"/>
      <sheetName val="FORM 9"/>
      <sheetName val="FORM 10"/>
      <sheetName val="FORM 11"/>
      <sheetName val="FORM 12"/>
      <sheetName val="regionwise gov.parties -deposit"/>
      <sheetName val="depost govt. parites"/>
      <sheetName val="FORM 13"/>
      <sheetName val="FORM 14 TOTAL "/>
      <sheetName val="FORM 14A USD"/>
      <sheetName val="FORM 14B EURO"/>
      <sheetName val="FORM 14C GBP"/>
      <sheetName val="FORM 14D YEN"/>
      <sheetName val="FORM 14E ALL OTHER"/>
      <sheetName val="FORM 16 "/>
      <sheetName val="FORM 15 06-07"/>
      <sheetName val="FORM 18"/>
      <sheetName val="Advances"/>
      <sheetName val="Investments &amp; others "/>
      <sheetName val="FORM 1 9"/>
      <sheetName val="FORM 20"/>
      <sheetName val="FORM 21"/>
      <sheetName val="FORM 22"/>
      <sheetName val="FORM 23"/>
      <sheetName val="FORM 24"/>
      <sheetName val="FORM 25"/>
      <sheetName val="Form 26"/>
      <sheetName val="From 27"/>
      <sheetName val="FORM 18 (revised)"/>
      <sheetName val="Output 1 (299 AE)"/>
      <sheetName val="Output 1 (299 BH)"/>
      <sheetName val="Output 1 (299 YN)"/>
      <sheetName val="Output 1 (299 QT)"/>
      <sheetName val="Output 1 (299 NY)"/>
      <sheetName val="Output 1 (299 EZ)"/>
      <sheetName val="Output 1 (299 AO)"/>
      <sheetName val="A-53"/>
      <sheetName val="A-88"/>
      <sheetName val="Def. Tax "/>
      <sheetName val="Inc-JUNE 06"/>
      <sheetName val="Exp June 06"/>
      <sheetName val="p&amp;l-FINAL"/>
      <sheetName val="ASSETS JUNE 06"/>
      <sheetName val="Assets 2005"/>
      <sheetName val="ADJUST"/>
      <sheetName val="Liabiliteis 2005"/>
      <sheetName val="laibi-June 06"/>
      <sheetName val="YOUSUF ADIL ADJUST"/>
      <sheetName val="Defeered Working (2)"/>
      <sheetName val="Tax "/>
      <sheetName val="Cash flow working"/>
      <sheetName val="Equity fin"/>
      <sheetName val="Note 1-4"/>
      <sheetName val="Note5-7"/>
      <sheetName val="Note8-8.1"/>
      <sheetName val="Note 8.2"/>
      <sheetName val="Notes 9-9.3.1"/>
      <sheetName val="9.4-11.1"/>
      <sheetName val="Note12.3-14.1"/>
      <sheetName val="Note15-17"/>
      <sheetName val="Note 18-18.7"/>
      <sheetName val="Notes19-22"/>
      <sheetName val="Notes23-26"/>
      <sheetName val="note 27"/>
      <sheetName val="Cashflow working final"/>
      <sheetName val="Note 9.6-9.9 (2)"/>
      <sheetName val="Note 9.7-9.10"/>
      <sheetName val="Note 12 "/>
      <sheetName val="Notes33-34"/>
      <sheetName val="Notes35-36"/>
      <sheetName val="Notes37"/>
      <sheetName val="Notes38-42.1 (3)"/>
      <sheetName val="note 39"/>
      <sheetName val="currency expo - June 2006"/>
      <sheetName val="Fin Summary"/>
      <sheetName val="Currency-expo (2)"/>
      <sheetName val="Currency-expo"/>
      <sheetName val="Balance Sheet (2)"/>
      <sheetName val="Profit&amp;Loss-Rev"/>
      <sheetName val="form 11 revised"/>
      <sheetName val="TOTAL NPLs"/>
      <sheetName val="NPL, II"/>
      <sheetName val="Part-A"/>
      <sheetName val="Part-B"/>
      <sheetName val="Part-C"/>
      <sheetName val="Part-D"/>
      <sheetName val="Part - D1(a)"/>
      <sheetName val="Part - D 1 (B)"/>
      <sheetName val="Part D - 2"/>
      <sheetName val="Part D-3 (2)"/>
      <sheetName val="part D-4"/>
      <sheetName val="working"/>
      <sheetName val="Annex A"/>
      <sheetName val="Annex B"/>
      <sheetName val="annex b1"/>
      <sheetName val="Annex c"/>
      <sheetName val="Annex d"/>
      <sheetName val="Part - D1(B) tbu"/>
      <sheetName val="CASH LC"/>
      <sheetName val="INLAND LC"/>
      <sheetName val="CREDIT DA"/>
      <sheetName val="AIDS LOANS"/>
      <sheetName val="Annex-1"/>
      <sheetName val="annex a1"/>
      <sheetName val="CON - FINCON"/>
      <sheetName val="Int Yield- Dom- FIN"/>
      <sheetName val="Int Yield -OS"/>
      <sheetName val="DOM IY - TRY"/>
      <sheetName val="Deposits - TRY"/>
      <sheetName val="OFF Bal -TRY"/>
      <sheetName val="Maturity Investments"/>
      <sheetName val="Maturity of sub debt -FINCON"/>
      <sheetName val="Other Assets- Fin con  "/>
      <sheetName val="Other Liabilities -FINCON"/>
      <sheetName val="Rate Input"/>
      <sheetName val="FRA001"/>
      <sheetName val="customer sheet"/>
      <sheetName val="A-17"/>
      <sheetName val="A-29 "/>
      <sheetName val="A-30"/>
      <sheetName val="A-48"/>
      <sheetName val="B-16a"/>
      <sheetName val="balances"/>
      <sheetName val="A-28 "/>
      <sheetName val="A-52"/>
      <sheetName val="A-54"/>
      <sheetName val="A-55"/>
      <sheetName val="A-56"/>
      <sheetName val="A-57"/>
      <sheetName val="A-58"/>
      <sheetName val="A-59"/>
      <sheetName val="A-60"/>
      <sheetName val="A-61"/>
      <sheetName val="A-62"/>
      <sheetName val="A-63"/>
      <sheetName val="A-64"/>
      <sheetName val="Cont with SBP"/>
      <sheetName val="EXP-FBPS"/>
      <sheetName val="I-B"/>
      <sheetName val="I-BR"/>
      <sheetName val="15 Feb 2007"/>
      <sheetName val="Outstanding items"/>
      <sheetName val="SUD "/>
      <sheetName val="a. Cash on hand and in banks"/>
      <sheetName val="b. Accounts receivable"/>
      <sheetName val="c. Other Receivable"/>
      <sheetName val="d. Inventories"/>
      <sheetName val="e. Advance,Prep taxes &amp;Prep Exp"/>
      <sheetName val="A.R Related Parties"/>
      <sheetName val="f. Plasma receivables"/>
      <sheetName val="g. Plantation Assets"/>
      <sheetName val="h. Fixed Assets"/>
      <sheetName val="i. Investment"/>
      <sheetName val="j. Def charges for landrigh"/>
      <sheetName val="k. Other assets"/>
      <sheetName val="Deferred tax asset"/>
      <sheetName val="l. AP trade"/>
      <sheetName val="m. Sales Advance"/>
      <sheetName val="m. Taxes payable"/>
      <sheetName val="n. Accrued expense"/>
      <sheetName val="o. Bank Loan"/>
      <sheetName val="p. Deferred tax liabilities"/>
      <sheetName val="q. Pension Fund"/>
      <sheetName val="r. Sales"/>
      <sheetName val="s. COGS"/>
      <sheetName val="t. Opex"/>
      <sheetName val="u. Other Exp ( income)"/>
      <sheetName val="v. Interest Income"/>
      <sheetName val="w.  Interest &amp; Finance charges"/>
      <sheetName val="i. Def charges for landrigh"/>
      <sheetName val="k. AP trade"/>
      <sheetName val="l. Sales Advance"/>
      <sheetName val="c. Inventories"/>
      <sheetName val="d. Advance,Prep taxes &amp;Prep Exp"/>
      <sheetName val="e. A.R Related Parties"/>
      <sheetName val="j. AP trade"/>
      <sheetName val="k. Sales Advance"/>
      <sheetName val="l. Taxes payable"/>
      <sheetName val="m. Accrued expense"/>
      <sheetName val="n. Bank Loan"/>
      <sheetName val="o. Deferred tax liabilities"/>
      <sheetName val="p. Pension Fund"/>
      <sheetName val="q. Sales"/>
      <sheetName val="r. COGS"/>
      <sheetName val="s. Opex"/>
      <sheetName val="t. Other Exp ( income)"/>
      <sheetName val="u. Interest Income"/>
      <sheetName val="v.  Interest &amp; Finance charges"/>
      <sheetName val="lr per type"/>
      <sheetName val="volume penjualan"/>
      <sheetName val="GLCF2222"/>
      <sheetName val="ant cab"/>
      <sheetName val="lr cabang"/>
      <sheetName val="komisi dan bonus"/>
      <sheetName val="lr per type  dipake"/>
      <sheetName val="A1. Income Statement Projection"/>
      <sheetName val="lr per type "/>
      <sheetName val="HSO"/>
      <sheetName val="GLCF (juni)"/>
      <sheetName val="ant cab (juni)"/>
      <sheetName val="lr cabang (JUNI)"/>
      <sheetName val="komisi dan bonus (juni)"/>
      <sheetName val="TB MPMA Juni'14"/>
      <sheetName val="LK Juni'14"/>
      <sheetName val="TB COGNOS MPMA "/>
      <sheetName val="TB_HO"/>
      <sheetName val="TB_GSO"/>
      <sheetName val="TB_ALSUT"/>
      <sheetName val="TB_PRIOK"/>
      <sheetName val="TB_PLUIT"/>
      <sheetName val="TB_CILACAP"/>
      <sheetName val="TB_TAMBUN"/>
      <sheetName val="MATCOST-AUG14"/>
      <sheetName val="Laba Rugi Fiskal "/>
      <sheetName val="FSC"/>
      <sheetName val="WS BS"/>
      <sheetName val="WS PL"/>
      <sheetName val="TB SEP'14"/>
      <sheetName val="TB AUG'14"/>
      <sheetName val="TB JUNE'14"/>
      <sheetName val="Control for AD14"/>
      <sheetName val="Detail - Current View"/>
      <sheetName val="Raw mat"/>
      <sheetName val="Manufacturing expense"/>
      <sheetName val="manufacturing expense-detail"/>
      <sheetName val="BP (2)"/>
      <sheetName val="Direct Labour"/>
      <sheetName val="Detail - Current View-sort HPP"/>
      <sheetName val="Gen &amp; Adm"/>
      <sheetName val="Buad"/>
      <sheetName val="other gainloss"/>
      <sheetName val="Provisi Bonus"/>
      <sheetName val="Rekon Salary "/>
      <sheetName val="Tax Credit"/>
      <sheetName val="Rekap vat 2004"/>
      <sheetName val="rekonPPN"/>
      <sheetName val="WO"/>
      <sheetName val="1771$"/>
      <sheetName val="1771$-I"/>
      <sheetName val="1771$-II"/>
      <sheetName val="1771$-III"/>
      <sheetName val="1771$-IV"/>
      <sheetName val="1771$-V"/>
      <sheetName val="1771$-VI"/>
      <sheetName val="Lamp Khu 1B-Daft Peny $"/>
      <sheetName val="Lamp Khu 2B-Komp Rugi $"/>
      <sheetName val="Lamp Khu 3B-Trans Ist $"/>
      <sheetName val="Lamp Khu 4B-Pnnmn Mdl $"/>
      <sheetName val="Lamp Khu 5B-Daft Cab Utm $"/>
      <sheetName val="Lamp Khu 6B-Psl 26(4) $"/>
      <sheetName val="Lamp Khu 7B-Kred Pjk LN"/>
      <sheetName val="Fiscal Adj FY05"/>
      <sheetName val="Prepaid Tax art.25"/>
      <sheetName val="PPh 28&amp;29"/>
      <sheetName val="PPH 25 FY06"/>
      <sheetName val="Nom List Ent"/>
      <sheetName val="Lead Piutang Usaha Kons"/>
      <sheetName val="Disclose_Konsol 2"/>
      <sheetName val="Disclose_Induk Debitur1"/>
      <sheetName val="Disclose_Induk 2"/>
      <sheetName val="C-3 Gab"/>
      <sheetName val="C-4 Jwb Konf"/>
      <sheetName val="C-5 AR&gt;3M Avloop"/>
      <sheetName val="PENY.PIUT"/>
      <sheetName val="PENY.PIUT_A"/>
      <sheetName val="Ptg&gt;12bulan"/>
      <sheetName val="PiutgB'mslh"/>
      <sheetName val="Aging07"/>
      <sheetName val="Peny. Piut07"/>
      <sheetName val="TOC_pngakuanARC"/>
      <sheetName val="TOC_PELUNSAN ARC."/>
      <sheetName val="Conclusion"/>
      <sheetName val="SIA07(P.Anas)"/>
      <sheetName val="Owner07(P.Anas)"/>
      <sheetName val="Aging07(P.Anas)"/>
      <sheetName val="Peny. Piut07(P.Anas)"/>
      <sheetName val="Aging Schedule"/>
      <sheetName val="Rincian Aging Schedule"/>
      <sheetName val="Penyisihan"/>
      <sheetName val="Avloop"/>
      <sheetName val="Notisi"/>
      <sheetName val="PPh Badan (Versi PBC)"/>
      <sheetName val="Rekap PPh 23_25"/>
      <sheetName val="AKTIVA BERWUJUD"/>
      <sheetName val="AKTIVA TIDAK BERWUJUD"/>
      <sheetName val="Propose AJE"/>
      <sheetName val="CIE"/>
      <sheetName val="CALK (3)"/>
      <sheetName val="WP-CP11"/>
      <sheetName val="wp FISKAL"/>
      <sheetName val="PPh Badan"/>
      <sheetName val="G-4 AT Fiskal"/>
      <sheetName val="ATB FISKAL"/>
      <sheetName val="Ps.25"/>
      <sheetName val="AJE 2009"/>
      <sheetName val="Reklas 2010"/>
      <sheetName val="Koreksi 2010"/>
      <sheetName val="KKA arus kas"/>
      <sheetName val="akru jasprod"/>
      <sheetName val="tabungan"/>
      <sheetName val="bg"/>
      <sheetName val="kredit"/>
      <sheetName val="AT FISKAL"/>
      <sheetName val="pajak kini"/>
      <sheetName val="PPh Badan (2)"/>
      <sheetName val="Proyeksi PPh29"/>
      <sheetName val="Proyeksi PPh29 update"/>
      <sheetName val="Rekap PPh23_25 2011&amp;2012"/>
      <sheetName val="Rekap PPh23 dan 25 (PNM)"/>
      <sheetName val="AB 2012 (PBC)"/>
      <sheetName val="ATB LAIN-LAIN &amp; APL KEU 2012"/>
      <sheetName val="AB 2012 (PNM)"/>
      <sheetName val="AB 2011"/>
      <sheetName val="ATB 2011"/>
      <sheetName val="Lamp.IK"/>
      <sheetName val="Beban IK vs Kew"/>
      <sheetName val="Lampiran AJE2010"/>
      <sheetName val="CALK"/>
      <sheetName val="WP-CF 10"/>
      <sheetName val="WP-CF 09"/>
      <sheetName val="A. Tetap Fiskal"/>
      <sheetName val="A. Tak Berwujud"/>
      <sheetName val="REKFIS"/>
      <sheetName val="koreksi sandingan"/>
      <sheetName val="PPh Badan (Versi Audit PNM)"/>
      <sheetName val="PPh Badan (Versi Audit PNM) (2"/>
      <sheetName val="SearchLiabilities"/>
      <sheetName val="Cut Off Sales Lokal"/>
      <sheetName val="Cut Off Sales Export"/>
      <sheetName val="Cut Off Purchase"/>
      <sheetName val="CashReceipt"/>
      <sheetName val="CashDisbursement"/>
      <sheetName val="EC_2001"/>
      <sheetName val="DT2001"/>
      <sheetName val="DN_2001"/>
      <sheetName val="TaxExp"/>
      <sheetName val="Datas"/>
      <sheetName val="Double Paid"/>
      <sheetName val="Master List"/>
      <sheetName val="Trial Balance - Local Currency"/>
      <sheetName val="Trial Balance - Group Currency"/>
      <sheetName val="Trial Balance - summary"/>
      <sheetName val="ERD Accounts"/>
      <sheetName val="ERD Quality Checklist"/>
      <sheetName val="110000"/>
      <sheetName val="110000 Quality Checklist"/>
      <sheetName val="Inter Co Quality Checklist"/>
      <sheetName val="202000"/>
      <sheetName val="202000 Quality Checklist"/>
      <sheetName val="210100"/>
      <sheetName val="210100 Quality Checklist"/>
      <sheetName val="210500"/>
      <sheetName val="210500 Quality Checklist"/>
      <sheetName val="210600"/>
      <sheetName val="210600 Quality Checklist "/>
      <sheetName val="211100"/>
      <sheetName val="211100 Quality Checklist"/>
      <sheetName val="214000"/>
      <sheetName val="214100"/>
      <sheetName val="215050"/>
      <sheetName val="215100"/>
      <sheetName val="215150"/>
      <sheetName val="215500"/>
      <sheetName val="216200"/>
      <sheetName val="119995 &amp; 209995"/>
      <sheetName val="119990"/>
      <sheetName val="119991"/>
      <sheetName val="209990"/>
      <sheetName val="FA Quality Checklist"/>
      <sheetName val="215000 Quality Checklist"/>
      <sheetName val="210600 Quality Checklist"/>
      <sheetName val="214000 Quality Checklist"/>
      <sheetName val="214100 Quality Checklist"/>
      <sheetName val="215050 Quality Checklist"/>
      <sheetName val="215100 Quality Checklist "/>
      <sheetName val="215150 Quality Checklist  "/>
      <sheetName val="215500 Quality Checklist  "/>
      <sheetName val="216200 Quality Checklist   "/>
      <sheetName val="Current Data"/>
      <sheetName val="Tracking Chart"/>
      <sheetName val="Account Information"/>
      <sheetName val="PivotData"/>
      <sheetName val="Summary PPh 21 Cfm Masa"/>
      <sheetName val="Kalk Dec 2009"/>
      <sheetName val="Augst"/>
      <sheetName val="Data-ST-Ori"/>
      <sheetName val="Data-AS-Ori"/>
      <sheetName val="1721-A1_ST"/>
      <sheetName val="1721-A1_AS"/>
      <sheetName val="OP TRANPORTATION (2)"/>
      <sheetName val="OP TRANPORTATION"/>
      <sheetName val="OP OTHERS (2)"/>
      <sheetName val="**01"/>
      <sheetName val="vlookup"/>
      <sheetName val="160100"/>
      <sheetName val="220100"/>
      <sheetName val="030200"/>
      <sheetName val="100200"/>
      <sheetName val="250200"/>
      <sheetName val="160200"/>
      <sheetName val="030300"/>
      <sheetName val="100300"/>
      <sheetName val="150300"/>
      <sheetName val="050400"/>
      <sheetName val="140400"/>
      <sheetName val="280400"/>
      <sheetName val="040500"/>
      <sheetName val="120500"/>
      <sheetName val="290500"/>
      <sheetName val="310500"/>
      <sheetName val="070600"/>
      <sheetName val="190600"/>
      <sheetName val="L-R (Sari Valas)-2012"/>
      <sheetName val="NERACA (Sari Valas)-2012"/>
      <sheetName val="WBS-Thamrin"/>
      <sheetName val="WBS-Pejaten"/>
      <sheetName val="WBS-Yogyakarta"/>
      <sheetName val="WBS-Banyumanik"/>
      <sheetName val="WBS-Basrah"/>
      <sheetName val="WBS S. Valas"/>
      <sheetName val="CUT-1"/>
      <sheetName val="WBS BATAM"/>
      <sheetName val="CUT-2"/>
      <sheetName val="NerAkt2011"/>
      <sheetName val="NerPas 2011"/>
      <sheetName val="RL 2010 psat &amp; Outlet"/>
      <sheetName val="WBS-Kanpus"/>
      <sheetName val="ekuitas (2)"/>
      <sheetName val="NERACA KON"/>
      <sheetName val="LR PERBANDINGAN RKAP"/>
      <sheetName val="LR KONSOL"/>
      <sheetName val="NERACA INDUK"/>
      <sheetName val="NERACA (Sari Valas)"/>
      <sheetName val="L-R (Sari Valas)"/>
      <sheetName val="CUT"/>
      <sheetName val="L-R KONSOL"/>
      <sheetName val="CUT "/>
      <sheetName val="PERUBAHAN MODAL 2011"/>
      <sheetName val="Gabungan Outlet"/>
      <sheetName val="NERACA PERBANDINGAN (2011-2010)"/>
      <sheetName val="PRBHN MODAL"/>
      <sheetName val="ratio keu"/>
      <sheetName val="ARUS KAS 2011"/>
      <sheetName val="CUT 4"/>
      <sheetName val="laba-rugi kons"/>
      <sheetName val="APT"/>
      <sheetName val="L-R KONSOL(Dalam Jutaan)"/>
      <sheetName val="Perbandingan Investasi"/>
      <sheetName val="Perhitungan Pjk Tangguhan"/>
      <sheetName val="koreksi temuan KAP"/>
      <sheetName val="koreksi Audit 2009"/>
      <sheetName val="JK WBS Gab."/>
      <sheetName val="WBS Gabungan"/>
      <sheetName val="WBS Audited"/>
      <sheetName val="AJE FINAL"/>
      <sheetName val="jk kp"/>
      <sheetName val="WBS Kanpus"/>
      <sheetName val="JK Jatim"/>
      <sheetName val="JK Jateng"/>
      <sheetName val="WBS Jatim"/>
      <sheetName val="WBSJateng"/>
      <sheetName val="JK PEJATEN"/>
      <sheetName val="WBS PEJATEN"/>
      <sheetName val="LRkons"/>
      <sheetName val="JK Sarivalas"/>
      <sheetName val="SARI VALAS"/>
      <sheetName val="JK DKI"/>
      <sheetName val="WBSDKI"/>
      <sheetName val="Opini 2"/>
      <sheetName val="ctt lap"/>
      <sheetName val="Neraca_Eng"/>
      <sheetName val="Ekuitas_Eng"/>
      <sheetName val="CF_Eng"/>
      <sheetName val="LR_Eng"/>
      <sheetName val="NERACA_cashflow"/>
      <sheetName val="tb round (2)"/>
      <sheetName val="WBS-PL SI 2011-update"/>
      <sheetName val="AJE-RJE Gabung"/>
      <sheetName val="LHEK"/>
      <sheetName val="PAJAK_KINI"/>
      <sheetName val="Catlap-new"/>
      <sheetName val="Mutasi AT"/>
      <sheetName val="Piutang-CKPN"/>
      <sheetName val="Homestatement 2011"/>
      <sheetName val="contoh Tbk"/>
      <sheetName val="LS-B"/>
      <sheetName val="B-1(rev)"/>
      <sheetName val="B-2.1"/>
      <sheetName val="B-2.3"/>
      <sheetName val="B-5 (2)"/>
      <sheetName val="B-6 (Avloop) (2)"/>
      <sheetName val="pending konfirmasi"/>
      <sheetName val="JDP I"/>
      <sheetName val="jdp1"/>
      <sheetName val="PPIDN"/>
      <sheetName val="NRC "/>
      <sheetName val="LAK"/>
      <sheetName val="Kas Harian"/>
      <sheetName val="Bank Bel"/>
      <sheetName val="Bank Rp"/>
      <sheetName val="Bank US"/>
      <sheetName val="Bank Eu"/>
      <sheetName val="Ak Tetap"/>
      <sheetName val="Expenses Surveyor"/>
      <sheetName val="Masda"/>
      <sheetName val="Retur_Pemb"/>
      <sheetName val="FP_KLR"/>
      <sheetName val="FP_MSK"/>
      <sheetName val="1195-1"/>
      <sheetName val="1195-2"/>
      <sheetName val="119A11"/>
      <sheetName val="1195B31"/>
      <sheetName val="1195BM"/>
      <sheetName val="1995BM1"/>
      <sheetName val="Neraca dan RL"/>
      <sheetName val="wbs Timika"/>
      <sheetName val="VESLIS97"/>
      <sheetName val="VESLIS97 (2)"/>
      <sheetName val="selayar"/>
      <sheetName val="sinjai"/>
      <sheetName val="barru"/>
      <sheetName val="maros"/>
      <sheetName val="syariah maros"/>
      <sheetName val="bulukumba"/>
      <sheetName val="palopo"/>
      <sheetName val="malili"/>
      <sheetName val="mamasa"/>
      <sheetName val="bone"/>
      <sheetName val="belopa"/>
      <sheetName val="enrekang"/>
      <sheetName val="pasangkayu"/>
      <sheetName val="makale"/>
      <sheetName val="masamba"/>
      <sheetName val="sengkang"/>
      <sheetName val="syariah sengkang"/>
      <sheetName val="rantepao"/>
      <sheetName val="majene"/>
      <sheetName val="mamuju"/>
      <sheetName val="jeneponto"/>
      <sheetName val="soppeng"/>
      <sheetName val="pinrang"/>
      <sheetName val="syariah makassar"/>
      <sheetName val="sidrap"/>
      <sheetName val="gowa"/>
      <sheetName val="pangkep"/>
      <sheetName val="takalar"/>
      <sheetName val="pare-pare"/>
      <sheetName val="bantaeng"/>
      <sheetName val="polman"/>
      <sheetName val="MAKASSAR"/>
      <sheetName val="siwa"/>
      <sheetName val="REKAP JURNAL"/>
      <sheetName val="Cash &amp; Bank IDR"/>
      <sheetName val="Cash &amp; Bank USD"/>
      <sheetName val="Jurnal Bank"/>
      <sheetName val="Jurnal Bulanan IDR"/>
      <sheetName val="Jurnal Bulanan USD"/>
      <sheetName val="REKAP TAHUNAN RP &amp; $2014"/>
      <sheetName val="2014"/>
      <sheetName val="REKAP GAJI"/>
      <sheetName val="JurnalUmum"/>
      <sheetName val="Pos101"/>
      <sheetName val="Pos102"/>
      <sheetName val="Pos104"/>
      <sheetName val="Pos105"/>
      <sheetName val="Pos108"/>
      <sheetName val="Pos109"/>
      <sheetName val="Pos201"/>
      <sheetName val="Pos202"/>
      <sheetName val="Pos301"/>
      <sheetName val="Pos302"/>
      <sheetName val="Pos401"/>
      <sheetName val="Pos402"/>
      <sheetName val="Pos501"/>
      <sheetName val="Pos502"/>
      <sheetName val="Pos503"/>
      <sheetName val="Pos504"/>
      <sheetName val="Pos509"/>
      <sheetName val="NeracaPercobaan"/>
      <sheetName val="AJP&amp;Penutupan"/>
      <sheetName val="NeracaLajur"/>
      <sheetName val="PerhitunganRugiLaba"/>
      <sheetName val="LaporanModal"/>
      <sheetName val="NrcPercobaanStlhPenutupan"/>
      <sheetName val="Fiscal calculation"/>
      <sheetName val="R - Pajak tangguhan"/>
      <sheetName val="mutasi def tax"/>
      <sheetName val="AnRev BS per book"/>
      <sheetName val="AnRev PL per book"/>
      <sheetName val="Exp anrev per book"/>
      <sheetName val="AnRev BS per audit"/>
      <sheetName val="AnRev PL per audit"/>
      <sheetName val="Exp anrev per audit"/>
      <sheetName val="FS for cashflow"/>
      <sheetName val="WBS-WPL 2005"/>
      <sheetName val="CAJE-PRJE"/>
      <sheetName val="L "/>
      <sheetName val="S.1"/>
      <sheetName val="T "/>
      <sheetName val=" U-3"/>
      <sheetName val="H.S"/>
      <sheetName val="H.C"/>
      <sheetName val="Ref. GI 150 kV 2011"/>
      <sheetName val="BOQ-Sidoarjo"/>
      <sheetName val="HPS-Sidoarjo"/>
      <sheetName val="Total BOQ-Sidoarjo"/>
      <sheetName val="TOTAL HPE-Sidoarjo"/>
      <sheetName val="Data Tower"/>
      <sheetName val="RAB Lembur Situ"/>
      <sheetName val="SUMMARY HPE NEW RWLO"/>
      <sheetName val="500kV BOQ - Equipment Only"/>
      <sheetName val="Escalation Coeff"/>
      <sheetName val="500kV Equipment Qty"/>
      <sheetName val="DATA TAMBAHAN"/>
      <sheetName val="DISAIN RDS"/>
      <sheetName val="KOEFESIEN"/>
      <sheetName val="3-DIV2"/>
      <sheetName val="3-DIV3"/>
      <sheetName val="3-DIV3 (2)"/>
      <sheetName val="3-DIV3 (3)"/>
      <sheetName val="3-DIV3 (4)"/>
      <sheetName val="3-DIV4"/>
      <sheetName val="3-DIV5"/>
      <sheetName val="3-DIV5-LPAS"/>
      <sheetName val="Sand-Bedding"/>
      <sheetName val="3-DIV6"/>
      <sheetName val="3-DIV6 Lasbutag"/>
      <sheetName val="3-DIV7"/>
      <sheetName val="3-DIV7.1"/>
      <sheetName val="3-DIV8"/>
      <sheetName val="3-DIV9"/>
      <sheetName val="3-DIV10 LS-Rutin"/>
      <sheetName val="3-DIV10 Kuantitas"/>
      <sheetName val="3-DIV10 Analisa HSP"/>
      <sheetName val="SPESIFIKASI"/>
      <sheetName val="4-Basic Price"/>
      <sheetName val="4-formulir harga bahan"/>
      <sheetName val="4-Analisa Quarry"/>
      <sheetName val="5-Peralatan"/>
      <sheetName val="5-Peralatan (2)"/>
      <sheetName val="6-Agregat Halus &amp; Kasar"/>
      <sheetName val="6-Agregat Kelas A"/>
      <sheetName val="6-Agregat Kelas B"/>
      <sheetName val="6-Agregat Kelas C"/>
      <sheetName val="131 (Piutang PJB)"/>
      <sheetName val="BEBAN-88"/>
      <sheetName val="PUNCAK-89"/>
      <sheetName val="FORM 12, 13, 14"/>
      <sheetName val="FORM 12-RB"/>
      <sheetName val="FORM JK"/>
      <sheetName val="FORM INDIKATOR OAF"/>
      <sheetName val="REKAP BBM"/>
      <sheetName val="Beban Harian"/>
      <sheetName val="Rekap 2002 mod"/>
      <sheetName val="REKSIS"/>
      <sheetName val="SURAT AP_OKEE"/>
      <sheetName val="Surat_Tunggu"/>
      <sheetName val="BLANGKO_GBR"/>
      <sheetName val="SKTM 2 JALUR"/>
      <sheetName val="INSTALASI GARDU"/>
      <sheetName val="SIPIL GARDU 9R"/>
      <sheetName val="SIPIL GARDU ST3"/>
      <sheetName val="PORTAL"/>
      <sheetName val="PORTRMU"/>
      <sheetName val="OPSTYG-JTR"/>
      <sheetName val="SIPIL GARDU 7R"/>
      <sheetName val="DAUS"/>
      <sheetName val="MASTER JEMB-KABEL BTG 33M"/>
      <sheetName val="DROP SKTR (OK)"/>
      <sheetName val="Drop_SKTR"/>
      <sheetName val="DROP JTR (OK)"/>
      <sheetName val="DROP_JTR"/>
      <sheetName val="MATERIAL NATURA"/>
      <sheetName val="ACCESSORIES"/>
      <sheetName val="12C1- (JTM)"/>
      <sheetName val="12C4-(GARDU&amp;TRAFO)"/>
      <sheetName val="12C6-1(JTR,MTR,PLG)"/>
      <sheetName val="Pebruari"/>
      <sheetName val="BYPEG"/>
      <sheetName val="ASUMSI_BY_DIKLAT"/>
      <sheetName val="BHBAKU"/>
      <sheetName val="REKAP_BHBAKU"/>
      <sheetName val="ADM "/>
      <sheetName val="REKAP PROGRAM"/>
      <sheetName val="REKAP FISIK"/>
      <sheetName val="REKAP MDU"/>
      <sheetName val="KEU PER POS"/>
      <sheetName val="REKAP PRK (UNIT)"/>
      <sheetName val="REKAP PRK"/>
      <sheetName val="AKI TOTAL"/>
      <sheetName val="AKI SAR"/>
      <sheetName val="FORM SAR (UNIT)"/>
      <sheetName val="FORM SAR (PUSAT)"/>
      <sheetName val="AKI SUT"/>
      <sheetName val="FORM SUT (UNIT)"/>
      <sheetName val="FORM SUT (PUSAT)"/>
      <sheetName val="AKI JAR"/>
      <sheetName val="FORM JAR (UNIT)"/>
      <sheetName val="FORM JAR (PUSAT)"/>
      <sheetName val="AKI VAS"/>
      <sheetName val="FORM VAS (UNIT)"/>
      <sheetName val="FORM VAS (PUSAT)"/>
      <sheetName val="AKI LDS"/>
      <sheetName val="FORM LDS (UNIT)"/>
      <sheetName val="FORM LDS (PUSAT)"/>
      <sheetName val="AKI SRN"/>
      <sheetName val="FORM SRN"/>
      <sheetName val="DELTA JARINGAN"/>
      <sheetName val="PB 2017 (DATA PONTIANAK)"/>
      <sheetName val="PB 2017 (DATA PONTIANAK) (ABS)"/>
      <sheetName val="PB 2017 (DATA PONTIANAK) (ABT)"/>
      <sheetName val="PB 2017 (DATA PONTIANAK) (ABU)"/>
      <sheetName val="PELANGGAN PER DAYA"/>
      <sheetName val=" PB+TRTM  SD DESEMBER 2015"/>
      <sheetName val="Delta Plg Jawa Bali per TRF"/>
      <sheetName val="TUL III.09 s.d. Des'15"/>
      <sheetName val="INPUT LINK ROW"/>
      <sheetName val="SKW"/>
      <sheetName val="INPUT (2)"/>
      <sheetName val="ol-phasa"/>
      <sheetName val="seri1"/>
      <sheetName val="sec-I"/>
      <sheetName val="SLIP_IPK1_12_2006"/>
      <sheetName val="RENCANA IPK1-80-DES2006 LUNAS"/>
      <sheetName val="IPK1-80-DES2006"/>
      <sheetName val="REKAP-DESI80%-2006"/>
      <sheetName val="Jul-Des2006"/>
      <sheetName val="Jul-Des2006-FINAL"/>
      <sheetName val="PENGHASILAN052006"/>
      <sheetName val="TUNJANGAN-2006"/>
      <sheetName val="GABUNGAN MUK"/>
      <sheetName val="BAPP"/>
      <sheetName val="BASTP"/>
      <sheetName val="VAR"/>
      <sheetName val="Consumable Part"/>
      <sheetName val="PENDUKUNG POSKO"/>
      <sheetName val="BA SLA"/>
      <sheetName val="EXECUTIVE SUMARI"/>
      <sheetName val="FIX Cost (2)"/>
      <sheetName val="VAR Cost"/>
      <sheetName val="Consmble Part"/>
      <sheetName val="EXCEKUTIF SMARY"/>
      <sheetName val="FORM-1-1"/>
      <sheetName val="FORM-1-2"/>
      <sheetName val="FORM-1-3"/>
      <sheetName val="FORM-1-4"/>
      <sheetName val="FORM-1-5"/>
      <sheetName val="FORM-3"/>
      <sheetName val="FORM-3-1"/>
      <sheetName val="FORM-3-2"/>
      <sheetName val="FORM-3-3"/>
      <sheetName val="FORM-3-4"/>
      <sheetName val="FORM-3-5"/>
      <sheetName val="FORM-4"/>
      <sheetName val="FORM-4-1"/>
      <sheetName val="FORM-4-2"/>
      <sheetName val="FORM-4-3"/>
      <sheetName val="FORM-4-4"/>
      <sheetName val="FORM-4-5"/>
      <sheetName val="FORM-5"/>
      <sheetName val="FORM-6"/>
      <sheetName val="FORM-7"/>
      <sheetName val="RPT-RCT"/>
      <sheetName val="Shift"/>
      <sheetName val="Yantek"/>
      <sheetName val="SLT"/>
      <sheetName val="MTK"/>
      <sheetName val="GARDU SIANG"/>
      <sheetName val="GARDU MALAM"/>
      <sheetName val="RABAS JTM"/>
      <sheetName val="RABAS JTR"/>
      <sheetName val="MATERIAL (a)"/>
      <sheetName val="GRAND TOTAL HPE PAOKMOTONG"/>
      <sheetName val="GRAND TOTAL BOQ PAOKMOTONG"/>
      <sheetName val="GRAND TOTAL HPE PRINGGABAYA"/>
      <sheetName val="GRAND TOTAL BOQ PRINGGABAYA"/>
      <sheetName val="HPE GI PAOKMOTONG"/>
      <sheetName val="BOQ GI PAOKMOTONG"/>
      <sheetName val="HPE GI PRINGGABAYA"/>
      <sheetName val="BOQ GI PRINGGABAYA"/>
      <sheetName val="Legal Check List "/>
      <sheetName val="GRAND TOTAL BOQ Bangil Baru"/>
      <sheetName val="BOQ EM Bangil Baru"/>
      <sheetName val="Reff Harga MTU"/>
      <sheetName val="Analisa Harga Non MTU"/>
      <sheetName val="Analisa Harga Pemasangan"/>
      <sheetName val="Analisa Harga pemasangan rev 1"/>
      <sheetName val="ANALISA KONDUKTOR"/>
      <sheetName val="ANALISA POWER CABLE"/>
      <sheetName val="ANALISA KABEL KONTROL"/>
      <sheetName val="ANALISA CLAMP"/>
      <sheetName val="ANALISA GROUNDING"/>
      <sheetName val="RAB EM"/>
      <sheetName val="COVER SB ELMEK GI"/>
      <sheetName val="Daftar Kode"/>
      <sheetName val="REKAP PNGDAAN-PASANG"/>
      <sheetName val="PEMASANGAN"/>
      <sheetName val="PEMASANGAN ELMEK"/>
      <sheetName val="PENGUJIAN ELMEK"/>
      <sheetName val="ANALISA TRANSPORTASI"/>
      <sheetName val="HV APPARATUS"/>
      <sheetName val="GANTRY"/>
      <sheetName val="SOGI"/>
      <sheetName val="ANALISA PANEL CRP"/>
      <sheetName val="20kV SWITCHGEAR"/>
      <sheetName val="CATUDAYA ACDC"/>
      <sheetName val="FIA, KONDUKTOR,CABLE,OPTIC"/>
      <sheetName val="HV CONNECTOR"/>
      <sheetName val="ANALISA ACC TRAFO"/>
      <sheetName val="CRP Cnvtnal"/>
      <sheetName val="ANALISA PNGDAAN INSU STRINGSET"/>
      <sheetName val="Analisa STEEL STRUCTURE"/>
      <sheetName val="Analisa 48VDC DB"/>
      <sheetName val="ANALISA LAIN-LAIN"/>
      <sheetName val="Analisa MK"/>
      <sheetName val="Ref.harga Clamp,ROd"/>
      <sheetName val="REF.OTB"/>
      <sheetName val="DAFTAR KODE Upah"/>
      <sheetName val="DAFTAR KODE Material"/>
      <sheetName val="DAFTAR KODE-Sewa"/>
      <sheetName val="DAFTAR KODE-Peralatan"/>
      <sheetName val="DAFTAR KODE-Lain-Lain"/>
      <sheetName val="DAFTAR KODE-Transportasi"/>
      <sheetName val="indeks inflasi"/>
      <sheetName val="BOQ EM HOLTEKAMP"/>
      <sheetName val="HPE EM GI 150kV HOLTEKAMP"/>
      <sheetName val="Analisa&amp;Reff Harga"/>
      <sheetName val="CB-PMT"/>
      <sheetName val="DS-DSE-PMS"/>
      <sheetName val="CVT"/>
      <sheetName val="CT-NCT"/>
      <sheetName val="Bushing"/>
      <sheetName val="NGR"/>
      <sheetName val="Non MTU"/>
      <sheetName val="TOTAL HPE SOGI TAMBU"/>
      <sheetName val="TOTAL BOQ TAMBU"/>
      <sheetName val="HPE SOGI TAMBU"/>
      <sheetName val="BOQ SOGI TAMBU"/>
      <sheetName val="HPE MUX TAMBU"/>
      <sheetName val="BOQ MUX TAMBU"/>
      <sheetName val="HPE CCTV TAMBU"/>
      <sheetName val="BOQ CCTV TAMBU"/>
      <sheetName val="RTU 150 kV"/>
      <sheetName val="APLN 31 DES 2014 FIX "/>
      <sheetName val="APBN 31 Des 2014 "/>
      <sheetName val="SD 31102012"/>
      <sheetName val="SALDO LC"/>
      <sheetName val="LC BRI"/>
      <sheetName val="LC BUKOPIN"/>
      <sheetName val="LC BNI"/>
      <sheetName val="LC DKI"/>
      <sheetName val="LC BOC"/>
      <sheetName val="Daftar PKP &amp; NPWP"/>
      <sheetName val="ALT.2"/>
      <sheetName val="REKAP 2018"/>
      <sheetName val="REKAP 2017"/>
      <sheetName val="SKI "/>
      <sheetName val="LKAI_KALTIM"/>
      <sheetName val="ARUS KAS BULANAN"/>
      <sheetName val="LKAI_KALSELTENG"/>
      <sheetName val="LKAI_KALBAR"/>
      <sheetName val="Catatan Perubahan"/>
      <sheetName val="Pos 5-2"/>
      <sheetName val="Pos 5-3"/>
      <sheetName val="Pos 5-4"/>
      <sheetName val="LKAI_KALTIM_ORI"/>
      <sheetName val="bap 8"/>
      <sheetName val="bap 7"/>
      <sheetName val="bap 6"/>
      <sheetName val="BAP 5"/>
      <sheetName val="BAP 4"/>
      <sheetName val="BAP 3"/>
      <sheetName val="BAP 2"/>
      <sheetName val="CV. KARYA SENTOSA"/>
      <sheetName val="ABB - ADIQUATRO (01-07)"/>
      <sheetName val="BALFOUR (2-07)"/>
      <sheetName val="WIKA-CHENGDA (455-08)"/>
      <sheetName val="PLTU TELUK BPP (441-10)"/>
      <sheetName val="REKADAYA (24-09)"/>
      <sheetName val="Dalima (04-09)"/>
      <sheetName val="JDA - WAHANA (05-09)"/>
      <sheetName val="Mardika-Adiquato (06-09)"/>
      <sheetName val="CITACONTAC (09-09)"/>
      <sheetName val="KSO MEGA-SANGKAN (34-09)"/>
      <sheetName val="KONSPT.TRIMATEN-PT.ONDO (36-09)"/>
      <sheetName val="PLTU KOTA BARU(21-10)"/>
      <sheetName val="PT. ARKONIN (31-10)"/>
      <sheetName val="PT. INTIMULYA-PT. ADI (09-11)"/>
      <sheetName val="PT. ARYA (14-11)"/>
      <sheetName val="PT. ARYA (15-11)"/>
      <sheetName val="PT. BINA-PT.JAMPA (16-11)"/>
      <sheetName val="PT. EMSINDO (17-11)"/>
      <sheetName val="PT. JAMPA (18-11)"/>
      <sheetName val="PT.Citicon-PT.Weltes-(27-11)"/>
      <sheetName val="PT. CITICON (28-11)"/>
      <sheetName val="PT. ADIQUATRO (29-11)"/>
      <sheetName val="PT. BAHAMA-PT.TRIMULTI (30-11)"/>
      <sheetName val="PT. JDA-PT.MADHALIKA(31-2011)"/>
      <sheetName val="PT. BAHAMA-PT. TRIMULTI (32-11)"/>
      <sheetName val="PT. BINA NOVITA (33-11)"/>
      <sheetName val="PT.INDISI-PT.CAKRATAMA (34-11)"/>
      <sheetName val="CV. MAJU JAYA PERMAI (35-11)"/>
      <sheetName val="PT. MULTIFABRINDO (36-11)"/>
      <sheetName val="PT. PERFECT (37-11)"/>
      <sheetName val="PT. TEHATE (38-11)"/>
      <sheetName val="PT.MEGA-PT.JAMPA- (39-11)"/>
      <sheetName val="PT. PRIMA ESTIKA (40-11)"/>
      <sheetName val="QDC TECHNOLOGIES (41-11)"/>
      <sheetName val="PT. ADIQUATRO (42-11)"/>
      <sheetName val="PT. DISTRACO (43-11)"/>
      <sheetName val="PT. ADHI KARYA (44-11)"/>
      <sheetName val="PT.HASFARM-PT.EMKA (45-11)"/>
      <sheetName val="PT.AMYTHAS-PT.GEO (46-11)"/>
      <sheetName val="PT. SAPTATUNGGAL (47-11)"/>
      <sheetName val="CV. PALU MAS (48-11)"/>
      <sheetName val="PT. CAKRATAMA (49-11)"/>
      <sheetName val="PLTG PEAKING (01-2012)"/>
      <sheetName val="PT. INTIMULYA-PT.ADI (02-12)"/>
      <sheetName val="PT. HASFARM (03-12)"/>
      <sheetName val="UNLAM (05-2012)"/>
      <sheetName val="PT. CEMERLANG (06-12)"/>
      <sheetName val="PT. FLAMBOYAN (07-12)"/>
      <sheetName val="PT. KARYA MITRA (08-12)"/>
      <sheetName val="PT. PLN E (12-12)"/>
      <sheetName val="PT. PLN E (13-12)"/>
      <sheetName val="PT. DEHAS (15-12)"/>
      <sheetName val="PT. ADI BANUWA (16-12)"/>
      <sheetName val="KSO ARYA-INDOMUDA (17-12)"/>
      <sheetName val="Politeknik (18-12)"/>
      <sheetName val="PT. GELAR (19-12)"/>
      <sheetName val="KSO.PT. KRAKATAU (20-12)"/>
      <sheetName val="PT. UNGGUL (21-12)"/>
      <sheetName val="PT. UNGGUL (22-12)"/>
      <sheetName val="ITS (23-12)"/>
      <sheetName val="Kons.PT. TRIMATEN (38-09)"/>
      <sheetName val="KSO.PT. KARYA-PT.DALIMA (39-09)"/>
      <sheetName val="KSO.PT. CITACONTRACT (13-10)"/>
      <sheetName val="KSO.PT.LEKT-RIFF (14-10)"/>
      <sheetName val="KSO.PT. KARYA-PT.JAMPA (16-10)"/>
      <sheetName val="PT. SANGKAN JAYA (17-10)"/>
      <sheetName val="KSO PT. TRI-RIMB-PWR(18-10) "/>
      <sheetName val="PT. ALHAS JAYA (19-10)"/>
      <sheetName val="PT. PLN E (33-10)"/>
      <sheetName val="PT. ELEMENTARIKA(72-11)"/>
      <sheetName val="PT. Hyfermerrindo(73-11)"/>
      <sheetName val="PT. CITRA SURYA (74-11)"/>
      <sheetName val="PT. JAYA PRIMA (75-11)"/>
      <sheetName val="PT. ANDALAN (63-11)"/>
      <sheetName val="PT. Arkonin (14-12)"/>
      <sheetName val="PT. SANTIKA (15-12)"/>
      <sheetName val="PT. GEOTRAV (16-12)"/>
      <sheetName val="PT. KWARSA (17-12)"/>
      <sheetName val="PT. BAHAMA (01-13)"/>
      <sheetName val="KSO.ARYA-INDOMUDA (02-13)"/>
      <sheetName val="KSO.ARYA-INDOMUDA (03-13)"/>
      <sheetName val="PT.CITRAMASJAYA (04-13)"/>
      <sheetName val="KSO.PT.DISTRACO (05-13)"/>
      <sheetName val="KSO.PT.HAP-PT.SEJAHTERA(06-13)"/>
      <sheetName val="KSO.PT.HAP-PT.SEJAHTERA (07-13)"/>
      <sheetName val="PT. JAMPA (08-13) "/>
      <sheetName val="PT. GEO ACE (09-13)"/>
      <sheetName val="PT. DEHAS (10-13)"/>
      <sheetName val="PT. MEGA POWER (12-13)"/>
      <sheetName val="PT. MEGA POWER (13-13)"/>
      <sheetName val="PT. MEGA POWER (14-13)"/>
      <sheetName val="PT. BUANAREKSA (15-13)"/>
      <sheetName val="PT. BUANAREKSA (16-13)"/>
      <sheetName val="PT. GEO SARANA GUNA (17-13)"/>
      <sheetName val="PT. GEO ACE (18-13)"/>
      <sheetName val="PT. HASFARM (19-13)"/>
      <sheetName val="KSO.MERANTI-WIDYA (20-13)"/>
      <sheetName val="PT. BUKAKA (0001-13)"/>
      <sheetName val="CG CONSORTIUM (0008-13)"/>
      <sheetName val="CONSORTIUM OF KEC (0009-13)"/>
      <sheetName val="PT. SIEMENS (0114-13)"/>
      <sheetName val="JANSEN SITINDAON (11-13)"/>
      <sheetName val="PT. CATURBINA (0107-13)"/>
      <sheetName val="TIDAK TERPAKAI"/>
      <sheetName val="BOQ Full"/>
      <sheetName val="BQ Mekanikal &amp; Elektrikal"/>
      <sheetName val="Analisa-Mek."/>
      <sheetName val="Material-List,mekanikal"/>
      <sheetName val="Uraian-BQ "/>
      <sheetName val="Analisa-ME (2003)"/>
      <sheetName val="Fitting-PVC"/>
      <sheetName val="VALVE-rev1"/>
      <sheetName val="BOQ me by owner"/>
      <sheetName val="rab me by owner"/>
      <sheetName val="rab me (fisik)"/>
      <sheetName val="BQ (by owner)"/>
      <sheetName val="rab me (by owner) "/>
      <sheetName val=" rab me (NON STD)"/>
      <sheetName val="rab me _fisik_"/>
      <sheetName val="BQ _by owner_"/>
      <sheetName val="rab me _by owner_ "/>
      <sheetName val="BQ_E20_02_Rp_"/>
      <sheetName val="TS - FHISIK (2)"/>
      <sheetName val="RAB-NEGO"/>
      <sheetName val="REKAP-NEGO"/>
      <sheetName val="TS - FHISIK"/>
      <sheetName val="Bill 1-0"/>
      <sheetName val="Ana RAP"/>
      <sheetName val="---"/>
      <sheetName val="RINCIAN HARGA"/>
      <sheetName val="FINISHING DALAM (2)"/>
      <sheetName val="FINISHING DALAM"/>
      <sheetName val="AN-KOSEN (KAYU &amp; ALL) (2)"/>
      <sheetName val="FINISHING (A)"/>
      <sheetName val="AN-KOSEN (KAYU &amp; ALL)"/>
      <sheetName val="Material pintu jendela"/>
      <sheetName val="ANFIS"/>
      <sheetName val="COVER (ANALISA)"/>
      <sheetName val="An Struktur"/>
      <sheetName val="Upah &amp; Material"/>
      <sheetName val="AN-KOSEN (BESI)"/>
      <sheetName val="AN-KOSEN (KACA FRAMELESS)"/>
      <sheetName val="AN CW"/>
      <sheetName val="L-2b,c"/>
      <sheetName val="L-2a"/>
      <sheetName val="L-3a,4"/>
      <sheetName val="L-4a,b"/>
      <sheetName val="OVERALL-REV"/>
      <sheetName val="Piling Works"/>
      <sheetName val="EXWORK LEVEL 2 CIVIL STRUCTU "/>
      <sheetName val="EXWORK LEVEL-3 CIVIL STRUCTURAL"/>
      <sheetName val="BA EXWORK JUNE 12 (CONTR)"/>
      <sheetName val="ERECT LEVEL-2 CIVIL STRUCTU (2)"/>
      <sheetName val="ERECT LEVEL-3 CIVIL STRUCTURAL"/>
      <sheetName val="BA EREC JUNE 12 (CONTR)"/>
      <sheetName val="BA Ex-work Pilling Works"/>
      <sheetName val="BA Erection Pilling Works"/>
      <sheetName val="BOQ STRUKTUR"/>
      <sheetName val="BOQ ARSEKTUR"/>
      <sheetName val="Lit"/>
      <sheetName val="F_bid"/>
      <sheetName val="INSTALASI PIPA"/>
      <sheetName val="HARDWARE"/>
      <sheetName val="BU_ARS R.TGG KBRNGKTN _ANGDES"/>
      <sheetName val="BU_PLB_RUANG TUNGGU_ANGDES"/>
      <sheetName val="BU_STR_KEBERANGKATAN BUS"/>
      <sheetName val="B.U Atap"/>
      <sheetName val="BU_ARS KEBERANGKATAN BUS"/>
      <sheetName val="BU_AREA KEBERANGKATAN"/>
      <sheetName val="Form Back up STR K.ISTR"/>
      <sheetName val="Form Back up ARS K.ISTR"/>
      <sheetName val="BU_PLB_R. IASTIRAHAT"/>
      <sheetName val="Form Back up STR POS KEAMN"/>
      <sheetName val="Form Back up ARS POS KEAMN"/>
      <sheetName val="Form Back up STR POS RTR"/>
      <sheetName val="Form Back up ARS POS RTR"/>
      <sheetName val="3.1.1 BU STR Depo Sampah"/>
      <sheetName val="3.1.2 BU ARS  Depo Sampah"/>
      <sheetName val="BU_BAK KONTROLt"/>
      <sheetName val="Bu_Plb_Kawasan"/>
      <sheetName val="C.1_ BU_LANDSACAPE"/>
      <sheetName val="C.1_ BU_LANDSACAPE_pagar"/>
      <sheetName val="C.2.1_BU-ddg penahan"/>
      <sheetName val="BU_URUGAN"/>
      <sheetName val="HArga BAhan ME"/>
      <sheetName val="Analis ME"/>
      <sheetName val="BAHAN Str-Arc &quot;07 (2)"/>
      <sheetName val="BAHAN Str-Arc &quot;07"/>
      <sheetName val="BAHAN PLB &quot;07"/>
      <sheetName val="HSPK ANALIS"/>
      <sheetName val="HSPK ANALIS LAIN2"/>
      <sheetName val="Analisa LAIN2"/>
      <sheetName val="HSPK BETON)"/>
      <sheetName val="HSPK KUSEN"/>
      <sheetName val="ANALISA KUSEN"/>
      <sheetName val="HSPK ME Print"/>
      <sheetName val="Analis ME Print"/>
      <sheetName val="ANALIS PLUMBING"/>
      <sheetName val="ITUNG BESI"/>
      <sheetName val="BU-ARC-SMA"/>
      <sheetName val="BU-ARC-SMP"/>
      <sheetName val="Analisa K"/>
      <sheetName val="ANALISA "/>
      <sheetName val="ANALISA  KUSEN KELAS"/>
      <sheetName val="ANALISA  KUSEN ASRAMA"/>
      <sheetName val="ANALISA  KUSEN GOR"/>
      <sheetName val="ANALISA  KUSEN MASJID"/>
      <sheetName val="SARANA &amp; P"/>
      <sheetName val="Penunjang- masjid"/>
      <sheetName val="MASJID"/>
      <sheetName val="LAP OUT DOOR"/>
      <sheetName val="GOR"/>
      <sheetName val="UNIT GOR"/>
      <sheetName val="UNIT ASRAMA"/>
      <sheetName val="UNIT KELAS"/>
      <sheetName val="RekapItem"/>
      <sheetName val="Indoor"/>
      <sheetName val="StadUtama"/>
      <sheetName val="BOQ RAB"/>
      <sheetName val="BOQ Rek"/>
      <sheetName val="RAPNew"/>
      <sheetName val="REKAP U"/>
      <sheetName val="BULNew"/>
      <sheetName val="HSD1"/>
      <sheetName val="Lansekap"/>
      <sheetName val="SSCJalan"/>
      <sheetName val="Anal-Pt"/>
      <sheetName val="Anal-ARS"/>
      <sheetName val="Hit TC"/>
      <sheetName val="Direksi kit"/>
      <sheetName val="BAHAN ME"/>
      <sheetName val="BAHAN_NGAWI_2008"/>
      <sheetName val="HSPK_SNI"/>
      <sheetName val="SNI_EDISI_REV"/>
      <sheetName val="HSPK_KUSEN"/>
      <sheetName val="HSPK_BETON"/>
      <sheetName val="Analis Beton"/>
      <sheetName val="BESTAT_BESI"/>
      <sheetName val="HSPK ME"/>
      <sheetName val="ANALIS PLB"/>
      <sheetName val="HARGA BAHAN MLG"/>
      <sheetName val="ANALISA_KOTA MALANG"/>
      <sheetName val="BESI Pre"/>
      <sheetName val="HARGA BAHAN 2007_MLG"/>
      <sheetName val="HSPK_BETON01"/>
      <sheetName val="ANALISA BETON01"/>
      <sheetName val="MASTER BAHAN ME"/>
      <sheetName val="MASTER Analis ME"/>
      <sheetName val="MASTER HSPK ME"/>
      <sheetName val="penerangan"/>
      <sheetName val="PANEL KABEL"/>
      <sheetName val="Sound Syst"/>
      <sheetName val="LAN"/>
      <sheetName val="Telepone"/>
      <sheetName val="Tataudara"/>
      <sheetName val="PETIR"/>
      <sheetName val="LAMPU OUT DOOR"/>
      <sheetName val="sound system lapangan"/>
      <sheetName val="Penyambungan PLN 147 KVA"/>
      <sheetName val="Penyambungan PDAM "/>
      <sheetName val="Sub Rekap Indoor"/>
      <sheetName val="Sub Rekap Masjid"/>
      <sheetName val="Sub Rekap Infra"/>
      <sheetName val="Sub Rekap Std Ut"/>
      <sheetName val="Sipil Std Ut"/>
      <sheetName val="Ars Std Ut"/>
      <sheetName val="Kabel Feeder"/>
      <sheetName val="Sound Sistem Ged"/>
      <sheetName val="Instal Data"/>
      <sheetName val="Telephone"/>
      <sheetName val="Kabel tray"/>
      <sheetName val="Tata Udara"/>
      <sheetName val="Petir &amp; Lift"/>
      <sheetName val="Lightning"/>
      <sheetName val="Sound Sistem lap."/>
      <sheetName val="Lap Std Ut"/>
      <sheetName val="Genset &amp; Ph"/>
      <sheetName val="Rekap Indoor"/>
      <sheetName val=" REKAP_SIMPEL"/>
      <sheetName val="Rekap Prog"/>
      <sheetName val="Stadion Utama"/>
      <sheetName val="2.A. NON_STD_POND_DALAM"/>
      <sheetName val="B. REKAP_LANDSCAPE"/>
      <sheetName val="1.2.B NON STD ELEKTRIKAL"/>
      <sheetName val="B.2.2 NON_STD_ME_KAWASAN"/>
      <sheetName val="space frame"/>
      <sheetName val="Analis Pintu Jendela"/>
      <sheetName val="ANALISA railing"/>
      <sheetName val="Analis Railling"/>
      <sheetName val="Analisa Plumb"/>
      <sheetName val="Rekap Std Ut"/>
      <sheetName val="plumb std ut"/>
      <sheetName val="Genset dan PH"/>
      <sheetName val="Rekap Masjid"/>
      <sheetName val="Rekap Infra"/>
      <sheetName val="Penerang"/>
      <sheetName val="Huruf (2)"/>
      <sheetName val="Anl  (2)"/>
      <sheetName val="Volume U-DITCH"/>
      <sheetName val="Volume Gorong-Gorong"/>
      <sheetName val="Anl "/>
      <sheetName val="Bhn "/>
      <sheetName val="keb-BHN"/>
      <sheetName val="sche"/>
      <sheetName val="Huruf OE"/>
      <sheetName val="hit galian"/>
      <sheetName val="vol Gor"/>
      <sheetName val="Vol Gorong 1"/>
      <sheetName val="Vol Gorong 2"/>
      <sheetName val="Sayap Gorong 2"/>
      <sheetName val="Vol Gorong 3"/>
      <sheetName val="Bhn  (2)"/>
      <sheetName val="hit Ki (2)"/>
      <sheetName val="Huruf EE"/>
      <sheetName val="VERI-atpdp"/>
      <sheetName val="Harian"/>
      <sheetName val="RKA 2012 (GAS)"/>
      <sheetName val="KONTRAK RAFLINDO"/>
      <sheetName val="Komp-A"/>
      <sheetName val="Aktual Realisasi 2011 TW V2"/>
      <sheetName val="Aktual Realisasi 2012 FINAL"/>
      <sheetName val="006 AC Standing Floor CT"/>
      <sheetName val="(1) Acuan SK"/>
      <sheetName val="(2) Data 09 Rev-dari file 2009"/>
      <sheetName val="(3) = (2) tnpa peg lahir th 53 "/>
      <sheetName val="Data Akhir,copy paste sheet (3)"/>
      <sheetName val="DT PEGAWAI STRUKTURAL LONTAR"/>
      <sheetName val="Perbaikan Data"/>
      <sheetName val="DERAT"/>
      <sheetName val="OUTAGTE"/>
      <sheetName val="Lbln"/>
      <sheetName val="Report (2)"/>
      <sheetName val="StU"/>
      <sheetName val="R_ccode"/>
      <sheetName val="DGGKIT"/>
      <sheetName val="TIMELINE"/>
      <sheetName val="MONIT RENC_REALISASI"/>
      <sheetName val="LAP B1"/>
      <sheetName val="52 KEPERGAWAIAN"/>
      <sheetName val="AO 53 DISTR"/>
      <sheetName val="AO 53 TI"/>
      <sheetName val="AO KHA"/>
      <sheetName val="REVISI SKKI_SKKO"/>
      <sheetName val="KONSEP REVISI"/>
      <sheetName val="REKAP REVIS SKKI_SKKO"/>
      <sheetName val="SKKO_I"/>
      <sheetName val="TEK01B"/>
      <sheetName val="MONITORING 5.3 DISTR"/>
      <sheetName val="A2K"/>
      <sheetName val="MONITORING TAGIHAN MAR"/>
      <sheetName val="MONITORING TAGIHAN APR"/>
      <sheetName val="PREDIKSI JUNI"/>
      <sheetName val="PERKELOMPOK"/>
      <sheetName val="USULAN PRK AO"/>
      <sheetName val="USULAN PRK AO TRW 2&amp;3"/>
      <sheetName val="Revisi SKKO TW 1a"/>
      <sheetName val="Time line"/>
      <sheetName val="Revisi SKKO TW 1A (2)"/>
      <sheetName val="USULAN PRK AO TRW 2&amp;3 (2)"/>
      <sheetName val="PFK"/>
      <sheetName val="YANTEK 2017"/>
      <sheetName val="6106201000"/>
      <sheetName val="Gasifikasi"/>
      <sheetName val="Shee2"/>
      <sheetName val="Seet4"/>
      <sheetName val="hitung efisiensi"/>
      <sheetName val="HITUNG yantek"/>
      <sheetName val="REKAP-53"/>
      <sheetName val="REKAP-54"/>
      <sheetName val="PGU 2017 (622)"/>
      <sheetName val="Pagu AO Final"/>
      <sheetName val="Rekap 53 Edit 2"/>
      <sheetName val="Rekap NON HP 2017"/>
      <sheetName val="1 BKS-09-HU"/>
      <sheetName val="1 BKS-09_MURNI"/>
      <sheetName val="1 BKS-09_MURNI rev"/>
      <sheetName val="1 BKS-09_MURNI rev2"/>
      <sheetName val="2 CJR-07_HU"/>
      <sheetName val="2 CJR-07_MURNI"/>
      <sheetName val="2 CJR-07_MURNI REV"/>
      <sheetName val="2 CJR-07_MURNI REV 2"/>
      <sheetName val="3 CMI-07_HU"/>
      <sheetName val="3 CMI-07_MURNI"/>
      <sheetName val="3 CMI-07_MURNI REV1"/>
      <sheetName val="3 CMI-07_MURNI REV2"/>
      <sheetName val="4CRB-07-HU"/>
      <sheetName val="4 CRB-07_MURNI"/>
      <sheetName val="4 CRB-07_MURNI rev"/>
      <sheetName val="4 CRB-07_MURNI rev2"/>
      <sheetName val="5 GPI-01_HU"/>
      <sheetName val="5 GPI-01_MURNI"/>
      <sheetName val="5 GPI-01_MURNI rev"/>
      <sheetName val="5 GPI-01_MURNI rev2"/>
      <sheetName val="6 GPI-07_HU"/>
      <sheetName val="6 GPI-07_MURNI"/>
      <sheetName val="6 GPI-07_MURNI rev"/>
      <sheetName val="6 GPI-07_MURNI rev2"/>
      <sheetName val="7 PWK-05-HU"/>
      <sheetName val="7 PWK-05_MURNI"/>
      <sheetName val="7 PWK-05_MURNI rev"/>
      <sheetName val="8 SMD-08-HU"/>
      <sheetName val="8 SMD-08_MURNI"/>
      <sheetName val="8 SMD-08_MURNI REV"/>
      <sheetName val="8 SMD-08_MURNI REV2"/>
      <sheetName val="9 TSK-08-HU"/>
      <sheetName val="9 TSK-08_MURNI"/>
      <sheetName val="9 TSK-08_MURNI rev"/>
      <sheetName val="9 TSK-08_MURNI rev2"/>
      <sheetName val="10 APD-06-HU"/>
      <sheetName val="10 APD-06_MURNI"/>
      <sheetName val="10 APD-06_MURNI rev"/>
      <sheetName val="Tanpa Isolasi"/>
      <sheetName val="CAT-HARGA"/>
      <sheetName val="D &amp; W sizes"/>
      <sheetName val="Isolasi_Luar1"/>
      <sheetName val="Isolasi_Luar_Dalam1"/>
      <sheetName val="Tanpa_Isolasi1"/>
      <sheetName val="D_&amp;_W_sizes1"/>
      <sheetName val="Isolasi_Luar"/>
      <sheetName val="Isolasi_Luar_Dalam"/>
      <sheetName val="Tanpa_Isolasi"/>
      <sheetName val="D_&amp;_W_sizes"/>
      <sheetName val="Analisa  (2)"/>
      <sheetName val="SELISIH HARGA"/>
      <sheetName val="REMUNERASISTANDAR"/>
      <sheetName val="TABEL_DETASIR"/>
      <sheetName val="HR Detail"/>
      <sheetName val="HRPar"/>
      <sheetName val="DbCost"/>
      <sheetName val="PDMP"/>
      <sheetName val="PCE"/>
      <sheetName val="TOOL-ME"/>
      <sheetName val="BQ-AC"/>
      <sheetName val="L3 An H Sat Mob"/>
      <sheetName val="ISIAN"/>
      <sheetName val="Harga S Dasar"/>
      <sheetName val="1-material"/>
      <sheetName val="BDG-03"/>
      <sheetName val="BTU-04"/>
      <sheetName val="BGR-03"/>
      <sheetName val="DPK-03"/>
      <sheetName val="GRT-03"/>
      <sheetName val="KRW-03"/>
      <sheetName val="MJA-03"/>
      <sheetName val="PWK-03"/>
      <sheetName val="SKI-03"/>
      <sheetName val="2-HU"/>
      <sheetName val="3-korektif SKTM"/>
      <sheetName val="4-Sewakend"/>
      <sheetName val="5-rut &amp; prekor"/>
      <sheetName val="6-prekor 2"/>
      <sheetName val="7-Material 2"/>
      <sheetName val="RKP TRAFO"/>
      <sheetName val="Kooefisien Besi"/>
      <sheetName val="bhn&amp;upah"/>
      <sheetName val="Vol.  KMWC"/>
      <sheetName val="Vol. PERISTIRAHATAN"/>
      <sheetName val="RAB MAKAM MEDANA"/>
      <sheetName val="TABEL JALAN"/>
      <sheetName val="TEMBOBOR"/>
      <sheetName val="RAB SR"/>
      <sheetName val="TAMAN JALAN"/>
      <sheetName val="Tabel besi"/>
      <sheetName val="GT4"/>
      <sheetName val="MAIN INTERACE"/>
      <sheetName val="vOLUME PAGAR"/>
      <sheetName val="VOL.R.MAKAM"/>
      <sheetName val="KANTOR &amp; MUSHALLA"/>
      <sheetName val="RAB PS"/>
      <sheetName val="BQ JEMBTAN"/>
      <sheetName val="panggung terbuka"/>
      <sheetName val="VOL KIOS"/>
      <sheetName val="KIOSKULINER"/>
      <sheetName val="perkerasan terminal"/>
      <sheetName val="hrb"/>
      <sheetName val="AnBM"/>
      <sheetName val="AMB"/>
      <sheetName val="TOM"/>
      <sheetName val="USK"/>
      <sheetName val="BNK"/>
      <sheetName val="KPT"/>
      <sheetName val="S.26"/>
      <sheetName val="S.26.1"/>
      <sheetName val="S.26.2"/>
      <sheetName val="S.26.3"/>
      <sheetName val="S.26.4"/>
      <sheetName val="S.26.5"/>
      <sheetName val="S.26.6"/>
      <sheetName val="S.26.7"/>
      <sheetName val="Rekap SPT Pembetulan"/>
      <sheetName val="KARAWANG A&amp;B"/>
      <sheetName val="KARAWANG D&amp;E"/>
      <sheetName val="KAP1"/>
      <sheetName val="KAP2"/>
      <sheetName val="Ach aging"/>
      <sheetName val="Sby Aging"/>
      <sheetName val="cbt aging"/>
      <sheetName val="retensi cbt"/>
      <sheetName val="Piutang_aging"/>
      <sheetName val="Ach institusi"/>
      <sheetName val="Cbt Institusi"/>
      <sheetName val="Sby Institusi"/>
      <sheetName val="Piutang_institusi 1"/>
      <sheetName val="COLLECTION PERIOD"/>
      <sheetName val="CF Ach"/>
      <sheetName val="CF Sby"/>
      <sheetName val="CF Cbt"/>
      <sheetName val="CF Ktr Unit"/>
      <sheetName val="KONSOLIDASI CF PLANT"/>
      <sheetName val="PERFORMANCE KEU"/>
      <sheetName val="Monitoring Hutang"/>
      <sheetName val="Pemetaan piutang Aceh"/>
      <sheetName val="Pemetaan Piutang Sby"/>
      <sheetName val="Pemetaan Piutang Cbt"/>
      <sheetName val="Action plant"/>
      <sheetName val="Pemetaan Piutang"/>
      <sheetName val="Eval Piut Nrc 2010"/>
      <sheetName val="Cbt Produk"/>
      <sheetName val="Ach Product"/>
      <sheetName val="Sby Product"/>
      <sheetName val="Piutang_Product"/>
      <sheetName val="CF UNIT"/>
      <sheetName val="Piutang bermslh Ach"/>
      <sheetName val="Piutang Bermslh Sby"/>
      <sheetName val="Piutang Bermslh cbt"/>
      <sheetName val="CC PRESLAB"/>
      <sheetName val="uraian kuantitas"/>
      <sheetName val="Jadual dok"/>
      <sheetName val="Analisa Mob"/>
      <sheetName val="DMP-Utama"/>
      <sheetName val="CC VOIDED"/>
      <sheetName val="R-45B"/>
      <sheetName val="CC SP LA CITY"/>
      <sheetName val="CC TP "/>
      <sheetName val="1. ASUMSI"/>
      <sheetName val="2. TABULASI"/>
      <sheetName val="Dashboard Sales &amp; Laba"/>
      <sheetName val="Grafik Sales"/>
      <sheetName val="Grafik Laba"/>
      <sheetName val="Kapasitas Prod. Slab"/>
      <sheetName val="Analisa Biaya"/>
      <sheetName val="INVEST ALAT"/>
      <sheetName val="Siklus Prod"/>
      <sheetName val="3. B"/>
      <sheetName val="4. ASUKI"/>
      <sheetName val="5.SALES BIAYA LR"/>
      <sheetName val="6.PRC-BEAM"/>
      <sheetName val="7.PRC-PILE"/>
      <sheetName val="8.PRC- SLAB &amp; LAIN"/>
      <sheetName val="9.PRC-BATCHING PLANT"/>
      <sheetName val="9A.PRC-BATCHING PLANT"/>
      <sheetName val="9B.PRC-BATCHING PLANT"/>
      <sheetName val="10.PRC-PLANT"/>
      <sheetName val="7.Dashboard"/>
      <sheetName val="8.SIMULASI CASH IN"/>
      <sheetName val="9.CASHFLOW"/>
      <sheetName val="10.PIUTANG"/>
      <sheetName val="11.NERACA"/>
      <sheetName val="Sar1"/>
      <sheetName val="Sar2"/>
      <sheetName val="Sales1"/>
      <sheetName val="Sales2"/>
      <sheetName val="SDM1"/>
      <sheetName val="SDM2"/>
      <sheetName val="SDM3"/>
      <sheetName val="SDM4"/>
      <sheetName val="INV1"/>
      <sheetName val="INV2"/>
      <sheetName val="INV2a"/>
      <sheetName val="INV3"/>
      <sheetName val="INV4"/>
      <sheetName val="Biaya HSO"/>
      <sheetName val="CC GIRDER "/>
      <sheetName val="Per Kontrak"/>
      <sheetName val="Perb Rnc &amp; Real Kon"/>
      <sheetName val="Perolehan 2007"/>
      <sheetName val="Perolehan 2008 s d akhir tahun"/>
      <sheetName val="L R"/>
      <sheetName val="Komp Piut"/>
      <sheetName val="REKAP RENCANA 2010"/>
      <sheetName val="BU 2010"/>
      <sheetName val="ANALISA 2010"/>
      <sheetName val="Cash Out Proyek 2010"/>
      <sheetName val="Cash Out Carry Over 2009"/>
      <sheetName val="BU 2009"/>
      <sheetName val="KomBiproject"/>
      <sheetName val="form cf unit"/>
      <sheetName val="Sumber Dana"/>
      <sheetName val="Real CF"/>
      <sheetName val="Plafon MK"/>
      <sheetName val="Piut 07"/>
      <sheetName val="Umur Piut"/>
      <sheetName val="FCs_dDES08"/>
      <sheetName val="reAL KONTR"/>
      <sheetName val="PrelimStruktur"/>
      <sheetName val="H. Prelimstruktur"/>
      <sheetName val="Substruktur"/>
      <sheetName val="H.Struktur"/>
      <sheetName val="PrelimFinishing"/>
      <sheetName val="H. PrelimFinishing"/>
      <sheetName val="H.Finishing"/>
      <sheetName val="Door"/>
      <sheetName val="Roof"/>
      <sheetName val="Luasanlantai"/>
      <sheetName val="LuasanDinding"/>
      <sheetName val="VolBeton"/>
      <sheetName val="LuasBegisting"/>
      <sheetName val="Pembesian"/>
      <sheetName val="Anl-Mob"/>
      <sheetName val="Sub-Kontrak"/>
      <sheetName val="Bahan LN"/>
      <sheetName val="S-Penawaran (2)"/>
      <sheetName val="Skedul "/>
      <sheetName val="Met Ag A B"/>
      <sheetName val="met Besi dan bajaPas Sal"/>
      <sheetName val="Jadual"/>
      <sheetName val="Harga Satuan "/>
      <sheetName val="dt  personalia"/>
      <sheetName val="S-Penawaran"/>
      <sheetName val="cv"/>
      <sheetName val="cv jam"/>
      <sheetName val="2. cv srtpen (2)"/>
      <sheetName val="dafkuan"/>
      <sheetName val="Jadpel"/>
      <sheetName val="Analisa DMPU"/>
      <sheetName val="Harsat Bahan&amp;Upah"/>
      <sheetName val="harsatAlat"/>
      <sheetName val="Metoda Lataston"/>
      <sheetName val="Metode Perekat"/>
      <sheetName val="Metode Beton"/>
      <sheetName val="Metode Pas Batu"/>
      <sheetName val="lumsum"/>
      <sheetName val="DAFALAT"/>
      <sheetName val="dafper"/>
      <sheetName val="dafusul"/>
      <sheetName val="2. cv srtpen"/>
      <sheetName val="2. cv srtpen (3)"/>
      <sheetName val="Analisa Mobilisasi (3)"/>
      <sheetName val="Analisa Mobilisasi"/>
      <sheetName val="Analisa Mobilisasi (2)"/>
      <sheetName val="Analisa Harga MPU"/>
      <sheetName val="D3_1"/>
      <sheetName val="Rekap Costplan"/>
      <sheetName val="Statement Bahan"/>
      <sheetName val="Statement Subkon"/>
      <sheetName val="STO"/>
      <sheetName val="Data Pesonil Inti"/>
      <sheetName val="Surat Pernyataan"/>
      <sheetName val="TNH"/>
      <sheetName val="FORM X COST"/>
      <sheetName val="Data_Data"/>
      <sheetName val="sLABcad"/>
      <sheetName val="SHEAR Wall "/>
      <sheetName val="CORE Wall"/>
      <sheetName val="result of Slab"/>
      <sheetName val="Result 4 all"/>
      <sheetName val="BALOK LT_5"/>
      <sheetName val="TYPICAL LOFT"/>
      <sheetName val="TYPICAL MAIN "/>
      <sheetName val="LV19_21_23_26_28_30 "/>
      <sheetName val="LV20_22_25_27_29_31"/>
      <sheetName val="LV32_35_37"/>
      <sheetName val="LV33_36_38"/>
      <sheetName val="LV PENTHOUSE_LGPH_CEK"/>
      <sheetName val="LVGPH fixed"/>
      <sheetName val="LVROOF DECK"/>
      <sheetName val="LV RM"/>
      <sheetName val="sumari"/>
      <sheetName val="TOTALL"/>
      <sheetName val=" STP 1"/>
      <sheetName val="Gwt"/>
      <sheetName val="PiTLIft"/>
      <sheetName val="wall KOLAM RENANG)"/>
      <sheetName val="TANGGULAN"/>
      <sheetName val="PERIMETER"/>
      <sheetName val="RAMP "/>
      <sheetName val="TANGGA _"/>
      <sheetName val="tumbuh"/>
      <sheetName val="AMORTISASI SOL"/>
      <sheetName val="atmrnew"/>
      <sheetName val="kk.bank"/>
      <sheetName val="Kesbank"/>
      <sheetName val="Kesbank-NEW"/>
      <sheetName val="CAMEL"/>
      <sheetName val="JASINDO"/>
      <sheetName val="BOSOWA"/>
      <sheetName val="ULTRA JAYA"/>
      <sheetName val="ANUGRAH PRIMA"/>
      <sheetName val="KID"/>
      <sheetName val="C-4 Index"/>
      <sheetName val="C-4 (LEAD)"/>
      <sheetName val="C-4 LEAD"/>
      <sheetName val="C-4.4"/>
      <sheetName val="C-4.3"/>
      <sheetName val="C-4.5"/>
      <sheetName val="C-4 Syariah"/>
      <sheetName val="E-2.2 int receivable"/>
      <sheetName val="U-  1.5.2"/>
      <sheetName val="U-1.5.2"/>
      <sheetName val="U-1.5.2.1"/>
      <sheetName val="U-1.5.2.2"/>
      <sheetName val="OutputDoc"/>
      <sheetName val="URC Code"/>
      <sheetName val="GL Correction"/>
      <sheetName val="C5.BO-Lead"/>
      <sheetName val="MS ARPs"/>
      <sheetName val="C5.1 Detai - SB"/>
      <sheetName val="C5.1.1BO-TRADING"/>
      <sheetName val="C5.1.2 BO-AFS"/>
      <sheetName val="C5.1.3 BO-HTM"/>
      <sheetName val="C5.2.1 BMEL"/>
      <sheetName val="C5.2.2 HK"/>
      <sheetName val="C5.2.3 CIB"/>
      <sheetName val="C5.2.4 SPORE"/>
      <sheetName val="C5.2a Summary"/>
      <sheetName val="PPAP-Rating"/>
      <sheetName val="Market Price"/>
      <sheetName val="Dec-Audited"/>
      <sheetName val="Sep-Audited"/>
      <sheetName val="Dec-Un"/>
      <sheetName val="Sep-Un"/>
      <sheetName val="KasInTransit-Dec07-Sep07-AllCur"/>
      <sheetName val="KasInTransit-Dec07-Dec06-AllCur"/>
      <sheetName val="Pivot-KasInTransit-Dec07"/>
      <sheetName val="Pivot-KasInTransit-Sep07"/>
      <sheetName val="Pivot-KasInTransit-Dec06"/>
      <sheetName val="KasInTransit-Dec07"/>
      <sheetName val="KasInTransit-Sep07"/>
      <sheetName val="KasInTransit-Dec06"/>
      <sheetName val="KasUtama-Dec07-Sep07-AllCur"/>
      <sheetName val="KasUtama-Dec07-Dec06-AllCurr"/>
      <sheetName val="KasUtama-Dec07-Dec06-PerCurr"/>
      <sheetName val="Pivot-KasUtama-Dec07"/>
      <sheetName val="KasUtama-Dec07"/>
      <sheetName val="Pivot-KasUtama-Dec06"/>
      <sheetName val="KasUtama-Dec06"/>
      <sheetName val="Pivot-KasUtama-Sep07"/>
      <sheetName val="KasUtama-Sep07"/>
      <sheetName val="Selisih ATM"/>
      <sheetName val="7.1-derivatives details"/>
      <sheetName val="Est. loss on Cont &amp; Comm"/>
      <sheetName val="HOASS"/>
      <sheetName val="HOLIAB"/>
      <sheetName val="J1.1.1"/>
      <sheetName val="J1.2.1"/>
      <sheetName val="J1.2.2"/>
      <sheetName val="J1.3"/>
      <sheetName val="J1.3.1"/>
      <sheetName val="J1.3.2"/>
      <sheetName val="J1.3.3"/>
      <sheetName val="J1.4"/>
      <sheetName val="J1.4.1"/>
      <sheetName val="J1.5"/>
      <sheetName val="J1.5.1"/>
      <sheetName val="J1.5.2"/>
      <sheetName val="J1.6"/>
      <sheetName val="J1.6.1"/>
      <sheetName val="J1.6.2"/>
      <sheetName val="J1.7"/>
      <sheetName val="J1.7.1"/>
      <sheetName val="J1.7.2"/>
      <sheetName val="J1.8"/>
      <sheetName val="J1.8.1"/>
      <sheetName val="J1.8.2"/>
      <sheetName val="J1.9"/>
      <sheetName val="J1.9.1"/>
      <sheetName val="J1.9.2"/>
      <sheetName val="J1.10"/>
      <sheetName val="J1.10.1"/>
      <sheetName val="J1.10.2"/>
      <sheetName val="J1.11"/>
      <sheetName val="Koreksi RAK"/>
      <sheetName val="Koreksi Audit"/>
      <sheetName val="NAktiva"/>
      <sheetName val="NPasiva"/>
      <sheetName val="Aktap"/>
      <sheetName val="Print-Rin.Psv"/>
      <sheetName val="Print-Rin.Akt"/>
      <sheetName val="input-Rin.Psv"/>
      <sheetName val="input-Rin.Akt"/>
      <sheetName val="input-So.AKT"/>
      <sheetName val="Input-So.PAS"/>
      <sheetName val="Input-RAK Debet"/>
      <sheetName val="Input-RAK Kredit"/>
      <sheetName val="input-Adm"/>
      <sheetName val="Data-Syariah"/>
      <sheetName val="Now"/>
      <sheetName val="Old vs New"/>
      <sheetName val="D-Krd"/>
      <sheetName val="Pend Dit"/>
      <sheetName val="Krd Deb"/>
      <sheetName val="PvtValDeb"/>
      <sheetName val="PvtDeb"/>
      <sheetName val="PvtvalMU"/>
      <sheetName val="PivotMU"/>
      <sheetName val="Korporasi"/>
      <sheetName val="Komersial"/>
      <sheetName val="Lancar"/>
      <sheetName val="Diragukan"/>
      <sheetName val="Macet"/>
      <sheetName val="Konsumen"/>
      <sheetName val="Pvt Kol"/>
      <sheetName val="Rkp1-5"/>
      <sheetName val="cek blokir"/>
      <sheetName val="__4DEB_KREDIT__FINISH_"/>
      <sheetName val="Kom1"/>
      <sheetName val="Kom2"/>
      <sheetName val="Kom3"/>
      <sheetName val="Kom5"/>
      <sheetName val="Kor1"/>
      <sheetName val="Kor2"/>
      <sheetName val="Kor3"/>
      <sheetName val="Q1.4 Memo"/>
      <sheetName val="Q1.4 Detail of BA"/>
      <sheetName val="Q1.4.1 Nature of BA Transaction"/>
      <sheetName val="17.7-Direct Offshore Loan"/>
      <sheetName val="Projectcost"/>
      <sheetName val="npv"/>
      <sheetName val="P.Jimmy"/>
      <sheetName val="P.Jimmy (2)"/>
      <sheetName val="lisplank"/>
      <sheetName val="BALOK "/>
      <sheetName val="wall (2)"/>
      <sheetName val="kolom (2)"/>
      <sheetName val="I.Total ambil alih"/>
      <sheetName val="II.TOTALL-retail"/>
      <sheetName val="III.TOTALL MSCP"/>
      <sheetName val="IV.TOTALL condo B"/>
      <sheetName val="V.TOTALL condo A"/>
      <sheetName val="VI.1.Mon Condo A"/>
      <sheetName val="VI.2.Mon Condo B"/>
      <sheetName val="VI.3. Mon MSCP"/>
      <sheetName val="VII.1.Kurva S-rev0"/>
      <sheetName val="VII.2.Kurva S-rev2"/>
      <sheetName val="VII.2.Kurva S-rev3 "/>
      <sheetName val="XII.4.Schedule Juni"/>
      <sheetName val="XII.3.Schedule Mei"/>
      <sheetName val="XI.Prosented MSCP&amp;CONDO"/>
      <sheetName val="XII.KONTRAK"/>
      <sheetName val="XII.Sched.Maret"/>
      <sheetName val="XII.2.Sched.April"/>
      <sheetName val="XIII. Kondisi"/>
      <sheetName val="VII.2.Kurva S-rev4 "/>
      <sheetName val="Price Persiapan dan Penunjang"/>
      <sheetName val="Price Diesel Generator"/>
      <sheetName val="Price Pengujian dan Camms"/>
      <sheetName val="Price Biaya Cadangan"/>
      <sheetName val="Price Rekapitulasi Akhir"/>
      <sheetName val="BQ.Persiapan dan  Penunjang"/>
      <sheetName val="BQ.Diesel Generator  "/>
      <sheetName val="BQ.Pengujian dan  Comms"/>
      <sheetName val="BQ.Pemeliharaan"/>
      <sheetName val="BQ.Biaya Cadangan"/>
      <sheetName val="BQ.Rekapitulasi  Akhir"/>
      <sheetName val="Eva-bahan"/>
      <sheetName val="Progress "/>
      <sheetName val="cek sisa bahan"/>
      <sheetName val="Mntr BMP"/>
      <sheetName val="BoQ Merak"/>
      <sheetName val="Daftar - Isi"/>
      <sheetName val="Hit Vol Str Jambi"/>
      <sheetName val="Hit Vol_PSU"/>
      <sheetName val="&quot;S&quot; Curve"/>
      <sheetName val="UPAH _ ALAT"/>
      <sheetName val="BoQ "/>
      <sheetName val="B_Alat"/>
      <sheetName val="A_ars"/>
      <sheetName val="B-ARS"/>
      <sheetName val="U-ARS"/>
      <sheetName val="S-ARS"/>
      <sheetName val="AN-KUSEN"/>
      <sheetName val="AN-PAS.&amp;PLESTR"/>
      <sheetName val="Ars Twr A&amp;C (Hitungan)"/>
      <sheetName val="AN-LANTAI&amp;WPROOF"/>
      <sheetName val="AN-PLAFOND"/>
      <sheetName val="AN-CAT"/>
      <sheetName val="AN-SANITAIR"/>
      <sheetName val="AN-PEKTAMBHN"/>
      <sheetName val="AN-TANG+PLESTR"/>
      <sheetName val="Vol kusen "/>
      <sheetName val="Analisa (1)"/>
      <sheetName val="EVA-R"/>
      <sheetName val="TREND RASIO"/>
      <sheetName val="PQ.PMT-003.08"/>
      <sheetName val="FORECAST FEBRUARI"/>
      <sheetName val="FORECAST MARET"/>
      <sheetName val="FORECAST APRIL"/>
      <sheetName val="FORECAST MEI"/>
      <sheetName val="Col Periode"/>
      <sheetName val="piut masalah"/>
      <sheetName val="INFO AWL THN"/>
      <sheetName val="FC AWL THN"/>
      <sheetName val="REAL KONT"/>
      <sheetName val="REALISI KONT 08"/>
      <sheetName val="ESTMSI KONT"/>
      <sheetName val="EVA PENJLN 08"/>
      <sheetName val="Rencana Kerja Readymix"/>
      <sheetName val="Size_share08"/>
      <sheetName val="grafik (2)"/>
      <sheetName val="SEGMENTASI"/>
      <sheetName val="M_AREA PSR"/>
      <sheetName val="Pert_Psar"/>
      <sheetName val="Pertm_Mrkt Size"/>
      <sheetName val="Harga rta2"/>
      <sheetName val="EVALUASI SAR 08"/>
      <sheetName val="Actn Plant"/>
      <sheetName val="RENC KONTRK 2009"/>
      <sheetName val="Pertm_Mrkt"/>
      <sheetName val="EV_SIZE"/>
      <sheetName val="REAL JULI"/>
      <sheetName val="INF08"/>
      <sheetName val="EVAINF08"/>
      <sheetName val="EVAINF08 (PPT)"/>
      <sheetName val="REKAPMS08 (31%) (2)"/>
      <sheetName val="RENCKTRK08"/>
      <sheetName val="RENCKTRK08 (2)"/>
      <sheetName val="IT-SDSEPT"/>
      <sheetName val="ITSDSEPT"/>
      <sheetName val="PENYERAPANKTRK"/>
      <sheetName val="BoQ1"/>
      <sheetName val="Hs_Bhn"/>
      <sheetName val="Div.7.1"/>
      <sheetName val="Div.7.2"/>
      <sheetName val="An_1"/>
      <sheetName val="An_2"/>
      <sheetName val="An_3"/>
      <sheetName val="1.TABULASI"/>
      <sheetName val="1.SAR JKT Rev TW 1"/>
      <sheetName val="Renc Awal Thn 2013 (slab)"/>
      <sheetName val="1.SAR JKT Rev TW 2"/>
      <sheetName val="1.SAR JKT Rev TW 3"/>
      <sheetName val="Rekap Action Plan"/>
      <sheetName val="RUGI-LAB"/>
      <sheetName val="BP&amp;L"/>
      <sheetName val="NERACA-P"/>
      <sheetName val="L-TAHAN"/>
      <sheetName val="KAS-BANK"/>
      <sheetName val="P-DAGANG"/>
      <sheetName val="P-JALAN"/>
      <sheetName val="P-KEBUN"/>
      <sheetName val="P-R&amp;D"/>
      <sheetName val="P-SEPUPU"/>
      <sheetName val="P-BRG"/>
      <sheetName val="P-DINAS"/>
      <sheetName val="BY-MUKA"/>
      <sheetName val="P-LAIN"/>
      <sheetName val="PPN "/>
      <sheetName val="AK-PLUS"/>
      <sheetName val="AKTIVA RND"/>
      <sheetName val="B-TANGGU"/>
      <sheetName val="H-DAGANG"/>
      <sheetName val="B-UTANG"/>
      <sheetName val="PPH-21 &amp; 23"/>
      <sheetName val="H-PPN"/>
      <sheetName val="H-PT"/>
      <sheetName val="H-LAIN"/>
      <sheetName val="H-BANK"/>
      <sheetName val="BBTL"/>
      <sheetName val="BTL-1"/>
      <sheetName val="SALES-C"/>
      <sheetName val="SALES-F"/>
      <sheetName val="OEXP BTL"/>
      <sheetName val="platts_prod(MOPS)"/>
      <sheetName val="PPN_"/>
      <sheetName val="AKTIVA_RND"/>
      <sheetName val="PPH-21_&amp;_23"/>
      <sheetName val="OEXP_BTL"/>
      <sheetName val="KONS_BID_P&amp;N"/>
      <sheetName val="UP_II_DUMAI"/>
      <sheetName val="UP_VI_BALONGAN"/>
      <sheetName val="UP_1_BRANDAN"/>
      <sheetName val="UP_V_BALIKPAPAN"/>
      <sheetName val="DIT_HILIR"/>
      <sheetName val="UP_IV_CILACAP"/>
      <sheetName val="UP_III_PLAJU"/>
      <sheetName val="KONS_DIT_HULU"/>
      <sheetName val="UP_VII_KASIM"/>
      <sheetName val="KONS_BID_P"/>
      <sheetName val="R-14.OIL"/>
      <sheetName val="BASIC ASSUMPTION"/>
      <sheetName val="sumpit"/>
      <sheetName val="Tangga "/>
      <sheetName val="DATA - FILL IN "/>
      <sheetName val="BegBal"/>
      <sheetName val="Neraca_Des 05"/>
      <sheetName val="RL_Des 05"/>
      <sheetName val="LapPerbMod Des 05"/>
      <sheetName val="LapPerbMod Des 04A"/>
      <sheetName val="Cash_Flow_Des 2005"/>
      <sheetName val="Cash_Flow_Des 2004A"/>
      <sheetName val="Neraca_Fiskal"/>
      <sheetName val="LR_Fiskal"/>
      <sheetName val="Rekonsiliasi_Fiskal"/>
      <sheetName val="L-0"/>
      <sheetName val="POSKOR draf final"/>
      <sheetName val="worsheet Draft final"/>
      <sheetName val="POSKOR"/>
      <sheetName val="worsheet"/>
      <sheetName val="SPBU"/>
      <sheetName val="THU"/>
      <sheetName val="THU &amp; SPBU"/>
      <sheetName val="Trial balance JAN 08"/>
      <sheetName val="Balance sheet JAN 08"/>
      <sheetName val="Pofit &amp; Loss JAN 08"/>
      <sheetName val="Cashflow 2008"/>
      <sheetName val="cummulative cash flow"/>
      <sheetName val="cummulative cash flow (2)"/>
      <sheetName val="Revenue Insulation Job"/>
      <sheetName val="Beban yang Masih harus Dibayar"/>
      <sheetName val="nominatif"/>
      <sheetName val="NPF"/>
      <sheetName val="NPF UMUM"/>
      <sheetName val="nominatif lancar"/>
      <sheetName val="REKAP TGK "/>
      <sheetName val="REALISASI ANGSR MSK"/>
      <sheetName val="18.Str.Kolam"/>
      <sheetName val="8c.AsramaElitePutri"/>
      <sheetName val="PEKERJAAN STRUKTUR"/>
      <sheetName val="RENC CASH FLOW"/>
      <sheetName val="RENC PENERIMAAN"/>
      <sheetName val="REAL CASH FLOW"/>
      <sheetName val="REAL CASH IN"/>
      <sheetName val="REAL CASH OUT"/>
      <sheetName val="SINKING FUND"/>
      <sheetName val="parkir"/>
      <sheetName val="kontrak sewa"/>
      <sheetName val="Uji Resiko"/>
      <sheetName val="Konfirmasi III"/>
      <sheetName val="Calc. Sheet"/>
      <sheetName val="Konfirmasi I&amp;II"/>
      <sheetName val="Eval.Client"/>
      <sheetName val="C.A Kantor"/>
      <sheetName val="C.A Lap"/>
      <sheetName val="Data Crh Hjn"/>
      <sheetName val="Cheklist"/>
      <sheetName val="Jadwal Tender"/>
      <sheetName val="Eval.Tender"/>
      <sheetName val="Hsl Eval.Lelang"/>
      <sheetName val="DIV 2 ANAL"/>
      <sheetName val="DIV 3"/>
      <sheetName val="DIV 3 ANAL"/>
      <sheetName val="DIV 4"/>
      <sheetName val="DIV 4 ANAL"/>
      <sheetName val="DIV 5"/>
      <sheetName val="DIV 5 ANAL"/>
      <sheetName val="DIV 6 ANAL"/>
      <sheetName val="DIV 7 ANAL"/>
      <sheetName val="DIV 8 ANAL"/>
      <sheetName val="metode 1 rap"/>
      <sheetName val="METODE 2 rap"/>
      <sheetName val="Alat &amp; Bahan"/>
      <sheetName val="plt"/>
      <sheetName val="klm"/>
      <sheetName val="Har-mat"/>
      <sheetName val="COVER PPB"/>
      <sheetName val="assistensi"/>
      <sheetName val="BA Pengesahan"/>
      <sheetName val="1.1 Data Teknik"/>
      <sheetName val="1.2 Data Keu"/>
      <sheetName val="II Tabel Telusur"/>
      <sheetName val="III.1.Master TSCH"/>
      <sheetName val="III.2 WBS"/>
      <sheetName val="III.3 Milestone"/>
      <sheetName val="IV.1 Strk Org"/>
      <sheetName val="IV.2 Job Desk"/>
      <sheetName val="IV.3 Sch Staff"/>
      <sheetName val="IV.4 SKP"/>
      <sheetName val="V.1 Schd Bahan"/>
      <sheetName val="V.2 Sch Alat"/>
      <sheetName val="VII. RENC CASH FLOW"/>
      <sheetName val="IX.1-pendahuluan "/>
      <sheetName val="IX.2.1-quality policy"/>
      <sheetName val="IX.2.2-Hub ISO"/>
      <sheetName val="bhn,upah,alat"/>
      <sheetName val="Ans Kom Precast"/>
      <sheetName val="Analisa_str"/>
      <sheetName val="PO-2"/>
      <sheetName val="CSFLOW"/>
      <sheetName val="RAB-ME"/>
      <sheetName val="RAB-ARS"/>
      <sheetName val="RAB-STR"/>
      <sheetName val="PRELI-CAP"/>
      <sheetName val="Bill 2.4."/>
      <sheetName val="TANYA MMR"/>
      <sheetName val="KABEL TM"/>
      <sheetName val="KABEL TR"/>
      <sheetName val="2.4."/>
      <sheetName val="RKP SAP"/>
      <sheetName val="RKP STR"/>
      <sheetName val="RKP ARSITEK"/>
      <sheetName val="STR "/>
      <sheetName val="PLMBG"/>
      <sheetName val="Analisa G   K"/>
      <sheetName val="Analisa  F  I"/>
      <sheetName val="pre_sum"/>
      <sheetName val="person "/>
      <sheetName val="hitungan"/>
      <sheetName val="Summary-PI"/>
      <sheetName val="Input-Project"/>
      <sheetName val="Rek.Analisa"/>
      <sheetName val="Analisa.Hourly"/>
      <sheetName val="Gorong2 Standar"/>
      <sheetName val="Vol Beton&amp;Pasangan"/>
      <sheetName val="Backup_Bill No.7"/>
      <sheetName val="SBO + MoU"/>
      <sheetName val="Rek Total"/>
      <sheetName val="Rek Arsit"/>
      <sheetName val="Arsit"/>
      <sheetName val="Rek Struk"/>
      <sheetName val="Struk"/>
      <sheetName val="Rek ME"/>
      <sheetName val="Rek Int"/>
      <sheetName val="Interior Melekat"/>
      <sheetName val="Rek SiteDevel"/>
      <sheetName val="Site Dev"/>
      <sheetName val="Sat Bah &amp; Up"/>
      <sheetName val="An HarSatPek"/>
      <sheetName val="Sat Bah _ Up"/>
      <sheetName val="Hargamaterial"/>
      <sheetName val="BQ-BJTamansari 12 April 2005 (D"/>
      <sheetName val="CONTRIBUSI"/>
      <sheetName val="STR (TAMBAHAN)"/>
      <sheetName val="ARS (TAMBAHAN)"/>
      <sheetName val="DOWN GRADE"/>
      <sheetName val="PILING"/>
      <sheetName val="Pre-summary"/>
      <sheetName val="Pre-personnel"/>
      <sheetName val="Pre-equipment"/>
      <sheetName val="ANA (submit)"/>
      <sheetName val="Analisa ME "/>
      <sheetName val="target real cost"/>
      <sheetName val="aturan hitung"/>
      <sheetName val="Type Balok"/>
      <sheetName val="Blk-Mnl"/>
      <sheetName val="Type Kolom"/>
      <sheetName val="Klm-Mnl"/>
      <sheetName val="Pelat"/>
      <sheetName val="Pelat_RINA"/>
      <sheetName val="Besi-Mnl"/>
      <sheetName val="Corewall"/>
      <sheetName val="Luasan"/>
      <sheetName val="Parapet"/>
      <sheetName val="Pertanyaan&amp;Asumsi"/>
      <sheetName val="Kolom Bulat"/>
      <sheetName val="Corewall_To_KondoA"/>
      <sheetName val="CoreWall_To_KondoB"/>
      <sheetName val="Built_Up_Slab"/>
      <sheetName val="Pelat_Tangga"/>
      <sheetName val="Klm-Mnl_Tangga"/>
      <sheetName val="Blk-Mnl_Tangga"/>
      <sheetName val="Daftar Kuantitas &amp; Harga"/>
      <sheetName val="bahan dan upah"/>
      <sheetName val="Data Info"/>
      <sheetName val="MAKER"/>
      <sheetName val="RINC FIN T4  _3_"/>
      <sheetName val="RINC FIN T4  _2_"/>
      <sheetName val="tot_san _2_"/>
      <sheetName val="tot_san"/>
      <sheetName val="GRN_TOT _2_"/>
      <sheetName val="Tot_Ruang"/>
      <sheetName val="Rin_"/>
      <sheetName val="Luas Gross"/>
      <sheetName val="OPTION_1"/>
      <sheetName val="GRN_TOT"/>
      <sheetName val="luar"/>
      <sheetName val="RINC hotel"/>
      <sheetName val="RINC FIN T4 "/>
      <sheetName val="TOT_ME last"/>
      <sheetName val="RIN_ME last"/>
      <sheetName val="daffin"/>
      <sheetName val="sanitaire"/>
      <sheetName val="FF_E"/>
      <sheetName val="Pen. Tot"/>
      <sheetName val="4.1 Pek. Utama"/>
      <sheetName val="4.2 Shaft"/>
      <sheetName val="4.3 (Pen. Tot)"/>
      <sheetName val="4.3.1 (Basement)"/>
      <sheetName val="4.3.2 (Fasilitas)"/>
      <sheetName val="4.3.3 (Ruko)"/>
      <sheetName val="4.3.4 (Podium)"/>
      <sheetName val="4.3.5 (Apartement)"/>
      <sheetName val="4.4 Pek. Luar"/>
      <sheetName val="4.5 Listrik"/>
      <sheetName val="4.6 Sparing"/>
      <sheetName val="Da-Har"/>
      <sheetName val="4.1 Per. Utama"/>
      <sheetName val="4.3A Bas"/>
      <sheetName val="4.3B Fas"/>
      <sheetName val="4.3C RK"/>
      <sheetName val="Ahs.1"/>
      <sheetName val="Ahs.2"/>
      <sheetName val="ELEKTRIKAL &amp; ELEKTRONIK"/>
      <sheetName val="MVAC"/>
      <sheetName val="BJLS"/>
      <sheetName val="LD"/>
      <sheetName val="4.3D Podium"/>
      <sheetName val="4.3E APT"/>
      <sheetName val="5 Sparing"/>
      <sheetName val="BAG-IV"/>
      <sheetName val="LAMP-C"/>
      <sheetName val="DAF_6"/>
      <sheetName val="DAFTAR NO.7"/>
      <sheetName val="RINC FIN T4  (3)"/>
      <sheetName val="RINC FIN T4  (2)"/>
      <sheetName val="tot_san (2)"/>
      <sheetName val="GRN-TOT (2)"/>
      <sheetName val="OPTION-1"/>
      <sheetName val="Total ruang"/>
      <sheetName val="Tot Bhn"/>
      <sheetName val="dt Ruang"/>
      <sheetName val="dt Bhn"/>
      <sheetName val="Luas Gross1"/>
      <sheetName val="GRN-TOT"/>
      <sheetName val="RINC FIN OFFICE"/>
      <sheetName val="RINC FIN APARTMENT"/>
      <sheetName val="TOT-ME last"/>
      <sheetName val="sanitaire "/>
      <sheetName val="kulit luar"/>
      <sheetName val="COV-TOT"/>
      <sheetName val="COV-1"/>
      <sheetName val="COV-2"/>
      <sheetName val="COV-3"/>
      <sheetName val="3.1 (PLUMBING)"/>
      <sheetName val="3.2 (EE)  (2)"/>
      <sheetName val="3.5 (Water Feature)"/>
      <sheetName val="67"/>
      <sheetName val="68 "/>
      <sheetName val="69"/>
      <sheetName val="88"/>
      <sheetName val="Prov.sum"/>
      <sheetName val="Lt.5 (-)"/>
      <sheetName val="ana harga "/>
      <sheetName val="retail mall"/>
      <sheetName val="parkir mall "/>
      <sheetName val="Data Umum"/>
      <sheetName val="Data Harga satuan pekerjaan"/>
      <sheetName val="CAT-HAR"/>
      <sheetName val="DAFT_1"/>
      <sheetName val="Tot BAG_3"/>
      <sheetName val="DAFT_3.1"/>
      <sheetName val="DAFT_3.2"/>
      <sheetName val="DAFT_3.3"/>
      <sheetName val="Penjumlahan Daf-2"/>
      <sheetName val="Tata Suara"/>
      <sheetName val="Titik kabel"/>
      <sheetName val="Tata Suara (2)"/>
      <sheetName val="Tata Suara (3)"/>
      <sheetName val="Tata Suara (4)"/>
      <sheetName val="Daf_ No_ _ 4_2"/>
      <sheetName val="RAB_upper"/>
      <sheetName val="Resume_harga"/>
      <sheetName val="AHST"/>
      <sheetName val="vol_PP"/>
      <sheetName val="CW"/>
      <sheetName val="KOLOM _2_"/>
      <sheetName val="Vol_dinding"/>
      <sheetName val="Vol_Attaqwa_II"/>
      <sheetName val="BQ_THPII"/>
      <sheetName val="vol_genset"/>
      <sheetName val="Ttl_ramp"/>
      <sheetName val="besi"/>
      <sheetName val="Baja"/>
      <sheetName val="Bill of Quantity"/>
      <sheetName val="BQEL"/>
      <sheetName val="BQPL"/>
      <sheetName val="BQAC&amp;ESCALATOR"/>
      <sheetName val="Gross"/>
      <sheetName val="DdgBeton"/>
      <sheetName val="Rekapitulasi Harga Satuan"/>
      <sheetName val="Daftar Harga Material"/>
      <sheetName val="Perbaikan Jalan"/>
      <sheetName val="RAB Pek. treatment"/>
      <sheetName val="RAB Pek. Inlet"/>
      <sheetName val="Volume Drainage"/>
      <sheetName val="Rekapitulasi Pek. Tambah"/>
      <sheetName val="RAB Pek. Tambah"/>
      <sheetName val="Rekapitulasi Harga Satuan Tamba"/>
      <sheetName val="Analisa Harga Satuan Tambah"/>
      <sheetName val="RAB  kontrak"/>
      <sheetName val="RAB  "/>
      <sheetName val="Daftar Harga Upah"/>
      <sheetName val="Analisa Volume"/>
      <sheetName val="Volume Kirmir"/>
      <sheetName val="LIFT "/>
      <sheetName val="Harga ME "/>
      <sheetName val="struktur tdk dipakai"/>
      <sheetName val="cover Rek"/>
      <sheetName val="COVER-1"/>
      <sheetName val="COVER 2"/>
      <sheetName val="COVER-5"/>
      <sheetName val="COVER-9"/>
      <sheetName val="1.prelim"/>
      <sheetName val="2.ELEKTRIKAL"/>
      <sheetName val="3 Telepon "/>
      <sheetName val="4.CCTV"/>
      <sheetName val="5.SS"/>
      <sheetName val="6.Alarm"/>
      <sheetName val="8.Fire"/>
      <sheetName val="9.Plumbing"/>
      <sheetName val="10.TU Citra"/>
      <sheetName val="11.Genset"/>
      <sheetName val="12.Lift"/>
      <sheetName val="KT"/>
      <sheetName val="Speck 165 (2)"/>
      <sheetName val="Analisa Ars"/>
      <sheetName val="INFO ---- MUST READ"/>
      <sheetName val="II.7"/>
      <sheetName val="II.8"/>
      <sheetName val="II.9"/>
      <sheetName val="III.3"/>
      <sheetName val="III.4"/>
      <sheetName val="III.5"/>
      <sheetName val="III.6"/>
      <sheetName val="III.7"/>
      <sheetName val="III.8"/>
      <sheetName val="III.9"/>
      <sheetName val="ANA-9"/>
      <sheetName val="ANA-4"/>
      <sheetName val="hitung alat"/>
      <sheetName val="sort"/>
      <sheetName val="S-KUASA"/>
      <sheetName val="PEN-NILAI"/>
      <sheetName val="Kuantitas kencleng"/>
      <sheetName val="Mobilisasi HRS"/>
      <sheetName val="KONFIRMASI PLAN 6a"/>
      <sheetName val="lalulintas"/>
      <sheetName val="div 9"/>
      <sheetName val="alat usul"/>
      <sheetName val="DAFTAR GEL"/>
      <sheetName val="datakontrak"/>
      <sheetName val="DAFTARMPU"/>
      <sheetName val="Agregat Halus &amp; Kasar"/>
      <sheetName val="Agregat Kelas A"/>
      <sheetName val="Agregat Kelas B"/>
      <sheetName val="Agregat Kelas C"/>
      <sheetName val="bilang total"/>
      <sheetName val="AN TAMBAHAN 1"/>
      <sheetName val="AN TAMBAHAN 2"/>
      <sheetName val="AN TAMBAHAN 3"/>
      <sheetName val="SUPLIER"/>
      <sheetName val="alat usulan"/>
      <sheetName val="GWT  STP"/>
      <sheetName val="PSU"/>
      <sheetName val="ana-precast"/>
      <sheetName val="Kuda2"/>
      <sheetName val="Gording"/>
      <sheetName val="keramik"/>
      <sheetName val="Kebenaran"/>
      <sheetName val="beton"/>
      <sheetName val="Ad_123"/>
      <sheetName val="Duiker_ringan"/>
      <sheetName val="btn_Jepit"/>
      <sheetName val="ringan_exp"/>
      <sheetName val="Bek_Berat_plat"/>
      <sheetName val="Bek_berat_exp"/>
      <sheetName val="batu kali"/>
      <sheetName val="SCH  (2)"/>
      <sheetName val="SCH "/>
      <sheetName val="Meth "/>
      <sheetName val="HSD Bahan"/>
      <sheetName val="HSD Upah+Alat"/>
      <sheetName val="bab-02"/>
      <sheetName val="bab-03"/>
      <sheetName val="bab-05"/>
      <sheetName val="bab-06"/>
      <sheetName val="bab-07"/>
      <sheetName val="bab-08"/>
      <sheetName val="bab-11"/>
      <sheetName val="Peng."/>
      <sheetName val="surat "/>
      <sheetName val="IND (2)"/>
      <sheetName val="CH Met Bab"/>
      <sheetName val="Sub Kont"/>
      <sheetName val="tack"/>
      <sheetName val="ac-Bc"/>
      <sheetName val="****01"/>
      <sheetName val="Breakdown Cost"/>
      <sheetName val="Tools&amp;Consum"/>
      <sheetName val="Work Rate Analysis"/>
      <sheetName val="Mat. Unit Analysis"/>
      <sheetName val="COST SUMM"/>
      <sheetName val="Labor Cost"/>
      <sheetName val="consum"/>
      <sheetName val="tool"/>
      <sheetName val="hydro test"/>
      <sheetName val="BAP-fisik"/>
      <sheetName val="regresi GRAFIS"/>
      <sheetName val="regresi ANALISA"/>
      <sheetName val="phisik"/>
      <sheetName val="revisi ii add i (2)"/>
      <sheetName val="revisi ii add i (3)"/>
      <sheetName val="aggA"/>
      <sheetName val="mortar"/>
      <sheetName val="pilihan"/>
      <sheetName val="rincian A"/>
      <sheetName val="rincian B"/>
      <sheetName val="Rincian C"/>
      <sheetName val="rincian D"/>
      <sheetName val="rincian E"/>
      <sheetName val="RAP2"/>
      <sheetName val="RAP (2)"/>
      <sheetName val="SUM_CODES"/>
      <sheetName val="Indirect_PMS"/>
      <sheetName val="MP_PMS"/>
      <sheetName val="Travell_PMS"/>
      <sheetName val="Indirect_Eng"/>
      <sheetName val="MP_ENG"/>
      <sheetName val="Travel_Eng"/>
      <sheetName val="Indirect_Const"/>
      <sheetName val="MP_Const"/>
      <sheetName val="Travel_Constr"/>
      <sheetName val="Mechanical"/>
      <sheetName val="Constr_Equip't_forMech"/>
      <sheetName val="Painting_Mech"/>
      <sheetName val="Insulation&amp;RubberLining"/>
      <sheetName val="Piping_Mat"/>
      <sheetName val="Piping_Erection"/>
      <sheetName val="Civil_Package"/>
      <sheetName val="Instrument"/>
      <sheetName val="Scope_Work"/>
      <sheetName val="AHS-Ls"/>
      <sheetName val="Daf-MPU"/>
      <sheetName val="AHS-MPU"/>
      <sheetName val="MET-MPU"/>
      <sheetName val="Beton b"/>
      <sheetName val="Beton C"/>
      <sheetName val="pier head-cibodas"/>
      <sheetName val="ana-dc"/>
      <sheetName val="ana-major"/>
      <sheetName val="Harsat-ME"/>
      <sheetName val="ana-ME"/>
      <sheetName val="sce-alat"/>
      <sheetName val="HOMIX-SENTUL"/>
      <sheetName val="shoring galian"/>
      <sheetName val="rekap-dc"/>
      <sheetName val="Photo Existing"/>
      <sheetName val="pancang"/>
      <sheetName val="duba"/>
      <sheetName val="PENG"/>
      <sheetName val="lamp.6"/>
      <sheetName val="lamp.7"/>
      <sheetName val="Lamp.8"/>
      <sheetName val="lamp.9"/>
      <sheetName val="lamp.10"/>
      <sheetName val="lamp.11"/>
      <sheetName val="nonABRI"/>
      <sheetName val="REK (anak)"/>
      <sheetName val="BOQ (anak)"/>
      <sheetName val="ANA(2a)"/>
      <sheetName val="ANA (2b)"/>
      <sheetName val="RTN"/>
      <sheetName val="BALT"/>
      <sheetName val="SCH-anak"/>
      <sheetName val="SCH -INDUK"/>
      <sheetName val="SCH (alat)"/>
      <sheetName val="SCH (orang)"/>
      <sheetName val="SCH (3)"/>
      <sheetName val="ANA (2b) (bak)"/>
      <sheetName val="ANA (BAK)"/>
      <sheetName val="MET"/>
      <sheetName val="MET (BAK)"/>
      <sheetName val="DLM"/>
      <sheetName val="LMP.1"/>
      <sheetName val="Minat"/>
      <sheetName val="Ana.Maj"/>
      <sheetName val="Met.baru"/>
      <sheetName val="1.20"/>
      <sheetName val="1.19"/>
      <sheetName val="Recyling"/>
      <sheetName val="Meth"/>
      <sheetName val="Lamp.Meth"/>
      <sheetName val="Ana.Non "/>
      <sheetName val="Meth.Non"/>
      <sheetName val="AN-E"/>
      <sheetName val="GEL"/>
      <sheetName val="ORG2"/>
      <sheetName val="CUR"/>
      <sheetName val="cov.2"/>
      <sheetName val="PENG.3"/>
      <sheetName val="PENG.2"/>
      <sheetName val="analisa F-X"/>
      <sheetName val="metode-F-X"/>
      <sheetName val="metode-4"/>
      <sheetName val="Lamp.Meth (2)"/>
      <sheetName val="Meto"/>
      <sheetName val="Lamp 1"/>
      <sheetName val="Lamp.12"/>
      <sheetName val="u_Alat"/>
      <sheetName val="Inti"/>
      <sheetName val="Agg.A"/>
      <sheetName val="Ana .A"/>
      <sheetName val="BQ_Bongkar (LIST)"/>
      <sheetName val="BQ_Relokasi (List)"/>
      <sheetName val="Rekap_Bongkar"/>
      <sheetName val="BQ_Bongkar"/>
      <sheetName val="Rekap_Relokasi"/>
      <sheetName val="BQ_Relokasi"/>
      <sheetName val="AHS (Wajib)"/>
      <sheetName val="Daftar Harga Dasar"/>
      <sheetName val="AHS (Tambahan)"/>
      <sheetName val="met-2"/>
      <sheetName val="direc-hotmix"/>
      <sheetName val="met-1"/>
      <sheetName val="Anal-Alt"/>
      <sheetName val="Nomor Analisa"/>
      <sheetName val="Tbn.Pil"/>
      <sheetName val="Latasir"/>
      <sheetName val="Pas. Batu Motar"/>
      <sheetName val="Agg.B"/>
      <sheetName val="Gal. Biasa"/>
      <sheetName val="ANA LS"/>
      <sheetName val="MOS."/>
      <sheetName val="DATA KONTRAK."/>
      <sheetName val="Usulan Alat"/>
      <sheetName val="Usulan Personil"/>
      <sheetName val="Sub.Kon"/>
      <sheetName val="Daf.mpu"/>
      <sheetName val="Keb BHN"/>
      <sheetName val="1 (2)"/>
      <sheetName val="1 (3)"/>
      <sheetName val="AC-WC.3"/>
      <sheetName val="Beton K-300 (2)"/>
      <sheetName val="Beton K-250"/>
      <sheetName val="ana-1"/>
      <sheetName val="ana-2"/>
      <sheetName val="ana-tamb"/>
      <sheetName val="ana-6"/>
      <sheetName val="ana-10"/>
      <sheetName val="ana-12"/>
      <sheetName val="formwork"/>
      <sheetName val="precast"/>
      <sheetName val="ponton"/>
      <sheetName val="kisdam"/>
      <sheetName val="fax"/>
      <sheetName val="batu"/>
      <sheetName val="tumbukBek"/>
      <sheetName val="tumbukBekBes"/>
      <sheetName val="angk200"/>
      <sheetName val="PETA (TDK DIPAKAI)"/>
      <sheetName val="bq-dc"/>
      <sheetName val="sewa-alat"/>
      <sheetName val="ana-ls"/>
      <sheetName val="daf-major"/>
      <sheetName val="sce"/>
      <sheetName val="R A B blank"/>
      <sheetName val="Rekapitulasi blank"/>
      <sheetName val="Hit Vol Str "/>
      <sheetName val="Ris_Vol"/>
      <sheetName val="&quot;S&quot; Kurve"/>
      <sheetName val="app-2a"/>
      <sheetName val="WME"/>
      <sheetName val="NP (3)"/>
      <sheetName val="NP (4)"/>
      <sheetName val="NP (5)"/>
      <sheetName val="NP (6)"/>
      <sheetName val="NP (7)"/>
      <sheetName val="app 3 mob"/>
      <sheetName val="app 4 an-rutin"/>
      <sheetName val="app 5 ana-mos"/>
      <sheetName val="app 6 sub"/>
      <sheetName val="app 2a hsd"/>
      <sheetName val="app 7-foreign"/>
      <sheetName val="app 8 t bid"/>
      <sheetName val="app-1-jdwl"/>
      <sheetName val="terbilang total"/>
      <sheetName val="terbilang rp"/>
      <sheetName val="Jadwal MOB PERSON"/>
      <sheetName val="Jadwal MOB ALAT"/>
      <sheetName val="app 1 jadwal"/>
      <sheetName val="app 8 lam-pen"/>
      <sheetName val="9 list-equipmnt"/>
      <sheetName val="list Major pay item"/>
      <sheetName val="breakdown foreign currency "/>
      <sheetName val="h.sat dasar"/>
      <sheetName val="app-2 ana-major"/>
      <sheetName val="app-2a ana-major"/>
      <sheetName val="NP (7A)"/>
      <sheetName val="app 2aMPU"/>
      <sheetName val="app 2 mpu"/>
      <sheetName val="app 6 sub (2)"/>
      <sheetName val="Project Staff"/>
      <sheetName val="Cap AMP"/>
      <sheetName val="Contract Data"/>
      <sheetName val="Lamp X-1"/>
      <sheetName val="Urtek-2"/>
      <sheetName val="Urtek3-4"/>
      <sheetName val="Urtek-6"/>
      <sheetName val="Urtek-7"/>
      <sheetName val="Urtek-8"/>
      <sheetName val="ana-MOB"/>
      <sheetName val="sce-mat"/>
      <sheetName val="crushing"/>
      <sheetName val="ana-routine"/>
      <sheetName val="sce-alat (2)"/>
      <sheetName val="sce-mat (2)"/>
      <sheetName val="hit-vol-alat"/>
      <sheetName val="ke-bahan"/>
      <sheetName val="readymix"/>
      <sheetName val="ana_alat"/>
      <sheetName val="DivIII"/>
      <sheetName val="DivIV"/>
      <sheetName val="DivV"/>
      <sheetName val="DivVI"/>
      <sheetName val="DivVIII"/>
      <sheetName val="DivIX"/>
      <sheetName val="DivX"/>
      <sheetName val="rekI"/>
      <sheetName val="bqI"/>
      <sheetName val="mobilisation"/>
      <sheetName val="uraianII_VIII"/>
      <sheetName val="uraianIX"/>
      <sheetName val="UraianX"/>
      <sheetName val="kaputama"/>
      <sheetName val="PRODBAHAN"/>
      <sheetName val="satbahan"/>
      <sheetName val="satalat"/>
      <sheetName val="Jadwal MOB PERSON (2)"/>
      <sheetName val="Jadwal MOB ALAT (2)"/>
      <sheetName val="app 2 ana-major"/>
      <sheetName val="app 3 mobilization"/>
      <sheetName val="app 4 Routine Analysis"/>
      <sheetName val="app 5 mos analysis"/>
      <sheetName val="app 6 sub contract"/>
      <sheetName val="app 7 EST foreign currency"/>
      <sheetName val="app 2 Unit Price Analysis"/>
      <sheetName val="MJR"/>
      <sheetName val="Met Rtn"/>
      <sheetName val="lamp penw"/>
      <sheetName val="DT  KONT SL"/>
      <sheetName val="STF"/>
      <sheetName val="Peng STF"/>
      <sheetName val="ana alat"/>
      <sheetName val="ANALISA ME-STD"/>
      <sheetName val="ANALISA-A.YANI"/>
      <sheetName val="ANALISA-MARUNDA"/>
      <sheetName val="MET BAB-02"/>
      <sheetName val="MET BAB-03"/>
      <sheetName val="MET BAB-05"/>
      <sheetName val="MET BAB-07"/>
      <sheetName val="HSD Upah"/>
      <sheetName val="HSD Alat"/>
      <sheetName val="PEMBATAS (2)"/>
      <sheetName val="KEPADA (1)"/>
      <sheetName val="KEPADA (2)"/>
      <sheetName val="KEPADA (3)"/>
      <sheetName val="METODA-1"/>
      <sheetName val="METODA-2"/>
      <sheetName val="MET BAB-06"/>
      <sheetName val="JADWAL ALAT"/>
      <sheetName val="JADWAL BAHAN"/>
      <sheetName val="KEB BAHAN"/>
      <sheetName val="NON PNS"/>
      <sheetName val="KSO"/>
      <sheetName val="SDY-rev"/>
      <sheetName val="Mob."/>
      <sheetName val="Conf."/>
      <sheetName val="ROUTINE"/>
      <sheetName val="STF (2)"/>
      <sheetName val="alt-cimangkok"/>
      <sheetName val="LMP.2"/>
      <sheetName val="Perhitungan RAB"/>
      <sheetName val="Galian drainase.sal."/>
      <sheetName val="Pas.Batu Mortar"/>
      <sheetName val="Penyiapa Badan Jln"/>
      <sheetName val="LPA Klas B Bahu.Jln"/>
      <sheetName val="LPA Klas B."/>
      <sheetName val="LPA Klas A "/>
      <sheetName val="Lap.Resap Ikat"/>
      <sheetName val="Lapis Perekat"/>
      <sheetName val="Laston ACWC"/>
      <sheetName val="Laston AC-BC"/>
      <sheetName val="Ac Bc Levelling"/>
      <sheetName val="MET-bab2"/>
      <sheetName val="Met-bab2.3(2)"/>
      <sheetName val="MET-bab3"/>
      <sheetName val="MET-bab4"/>
      <sheetName val="MET-bab5"/>
      <sheetName val="MET-bab6"/>
      <sheetName val="MET-bab7"/>
      <sheetName val="MET-bab8"/>
      <sheetName val="LMP.12"/>
      <sheetName val="LMP.6"/>
      <sheetName val="LMP 7"/>
      <sheetName val="Kar"/>
      <sheetName val="MET-BAB-04"/>
      <sheetName val="MET-BAB-06"/>
      <sheetName val="MET-BAB-06b"/>
      <sheetName val="MET-bab-08"/>
      <sheetName val="ANALISA DIV-7"/>
      <sheetName val="bab 7"/>
      <sheetName val="HSD (2)"/>
      <sheetName val="sc-peralatan"/>
      <sheetName val="sc-bahan"/>
      <sheetName val="Kebutuhan bahan"/>
      <sheetName val="staf (2)"/>
      <sheetName val="peralatan utama"/>
      <sheetName val="MP-Div 2"/>
      <sheetName val="ANALISA DIV-2"/>
      <sheetName val="MP-3"/>
      <sheetName val="ANALISA-Div 3"/>
      <sheetName val="MP-5"/>
      <sheetName val="ANALISA DIV-5"/>
      <sheetName val="MP-7"/>
      <sheetName val="MP-8"/>
      <sheetName val="ANALISA DIV-8"/>
      <sheetName val="ANALISA DIV-6"/>
      <sheetName val="MP-6"/>
      <sheetName val="BAB 7 (2)"/>
      <sheetName val="BOQ INDUK (2)"/>
      <sheetName val="REK INDUK"/>
      <sheetName val="BOQ INDUK"/>
      <sheetName val="BAB 3"/>
      <sheetName val="ANA BAB 3"/>
      <sheetName val="BAB 4"/>
      <sheetName val="ANA BAB 4"/>
      <sheetName val="BAB 6"/>
      <sheetName val="ANA BAB 6"/>
      <sheetName val="ANA BAB 7"/>
      <sheetName val="BAB 8"/>
      <sheetName val="ANA BAB 8"/>
      <sheetName val="ANA mob (2)"/>
      <sheetName val="SCH pekerjaan (2)"/>
      <sheetName val="DAFT PERALATAN"/>
      <sheetName val="SCH MOB (2)"/>
      <sheetName val="SCH bahan (2)"/>
      <sheetName val="REK ANAK"/>
      <sheetName val="BOQ ANAK"/>
      <sheetName val="FINISHER"/>
      <sheetName val="SPRAYER"/>
      <sheetName val="COMPRESSOR"/>
      <sheetName val="CONCRETE MIXER"/>
      <sheetName val="CRANE"/>
      <sheetName val="DUMP TRUCK 3-4"/>
      <sheetName val="DUMP TRUCK "/>
      <sheetName val="DUMP TRUCK  TRONTON"/>
      <sheetName val="FLAT BED TRUCK"/>
      <sheetName val="MOTOR GRADER"/>
      <sheetName val="TRACK LOADER"/>
      <sheetName val="THREE WHEEL ROLLER"/>
      <sheetName val="TANDEM ROLLER"/>
      <sheetName val="TIRE ROLLER"/>
      <sheetName val="VIBRATORY ROLLER2T"/>
      <sheetName val="VIBRATORY ROLLER 8t"/>
      <sheetName val="CONCRETE VIBRATOR"/>
      <sheetName val="STONE CRUSHER"/>
      <sheetName val="WATER PUMP"/>
      <sheetName val="WATER TANKER"/>
      <sheetName val="PEDESTRIAN ROLLER"/>
      <sheetName val="daf hs"/>
      <sheetName val="dft alat utam"/>
      <sheetName val="met bab 2.2"/>
      <sheetName val="met 3.1 (1)"/>
      <sheetName val="Met 3.2(2)"/>
      <sheetName val="met 5.1(1)"/>
      <sheetName val="met 5.1(2)"/>
      <sheetName val="met 6.3 (5)"/>
      <sheetName val="met 6.3.(6)"/>
      <sheetName val="met 6.3 (7)"/>
      <sheetName val="JACK HAMMER"/>
      <sheetName val="FULVI MIXER"/>
      <sheetName val="CONC PAVER"/>
      <sheetName val="TRUCK MIXER"/>
      <sheetName val="BATCHING PLANT"/>
      <sheetName val="PNSPOLRI"/>
      <sheetName val="RETRIBUSI"/>
      <sheetName val="SCH pekerjaan"/>
      <sheetName val="HSD BAHAN (2)"/>
      <sheetName val="HSD ALAT (2)"/>
      <sheetName val="Ana MPU"/>
      <sheetName val="Met Bab 02"/>
      <sheetName val="Met Bab 05 (a)"/>
      <sheetName val="Perhitungan TOS type A&amp; A1"/>
      <sheetName val="Perhitungan TOS type A2"/>
      <sheetName val="Perhitungan TOS type B"/>
      <sheetName val="Perhitungan TOS type C &amp; C2 "/>
      <sheetName val="Perhitungan TOS type C1 &amp; C3"/>
      <sheetName val="Perhitungan TOS type P"/>
      <sheetName val="Perhitungan TOS type P 1"/>
      <sheetName val="Perhitungan TOS type P 2"/>
      <sheetName val="STR COSMOS"/>
      <sheetName val="Subkontraktor"/>
      <sheetName val="Upah Kerja"/>
      <sheetName val="Ana. STR"/>
      <sheetName val="PENJ_TOTAL"/>
      <sheetName val="Pondasi-Apt"/>
      <sheetName val="STR-APRT-WIKA"/>
      <sheetName val="Plafon"/>
      <sheetName val="Bill 5 Summary"/>
      <sheetName val="KONTRAK SERVICE"/>
      <sheetName val="DF-8"/>
      <sheetName val="Rekap32"/>
      <sheetName val="STR32"/>
      <sheetName val="Rek_ELEKT"/>
      <sheetName val="Rekap Pekerjaan"/>
      <sheetName val="Rinci Pekerjaan"/>
      <sheetName val="Volume Tanah"/>
      <sheetName val="Volume Beton"/>
      <sheetName val="Volume Baja"/>
      <sheetName val="Hitung Tulangan"/>
      <sheetName val="Upah - peralatan"/>
      <sheetName val="Rinci Volume"/>
      <sheetName val="OH-10BLN"/>
      <sheetName val="Rab-S"/>
      <sheetName val="Sat-Rap"/>
      <sheetName val="FormRap"/>
      <sheetName val="Hit-Bng-Rab"/>
      <sheetName val="Rek-Rab-Non-Bng"/>
      <sheetName val="Rab-Non-Bng"/>
      <sheetName val="Rek-Rab2M-Bng-Ws"/>
      <sheetName val="Rab2M-Bng-Ws"/>
      <sheetName val="Rek-RabTot-2M-Ws OK"/>
      <sheetName val="RabTot-2M-Ws OK"/>
      <sheetName val="Rek-RabTot-Ws"/>
      <sheetName val="RabTot-Ws"/>
      <sheetName val="Sat-Rab"/>
      <sheetName val="Rek-RabTot-19M-2M-Ws"/>
      <sheetName val="Sat-Pek-Rab"/>
      <sheetName val="MON_OH"/>
      <sheetName val="rekap-all"/>
      <sheetName val="kantin"/>
      <sheetName val="Warehouse"/>
      <sheetName val="VII"/>
      <sheetName val="VIII"/>
      <sheetName val="XI"/>
      <sheetName val="Pipe Rack"/>
      <sheetName val="Menara"/>
      <sheetName val="Plumbing-Hydrant"/>
      <sheetName val="Pompa &amp; Assesories Kolam"/>
      <sheetName val="ELEKTRONIKA"/>
      <sheetName val="AHS (pipa)"/>
      <sheetName val="GENZET DAN LIFT"/>
      <sheetName val="HYDRANT (ADD)"/>
      <sheetName val="ruko(ADD)"/>
      <sheetName val="Instalasi Pipa Kolam(ADD)"/>
      <sheetName val=" (addwork)"/>
      <sheetName val="TOTAL (2)"/>
      <sheetName val="DAF-1 (2)"/>
      <sheetName val="DAF-2 (2)"/>
      <sheetName val="DAF-5 (TOTAL)"/>
      <sheetName val="5.9"/>
      <sheetName val="5.10"/>
      <sheetName val="DAF-4 (TOTAL)"/>
      <sheetName val="4.9"/>
      <sheetName val="4.10"/>
      <sheetName val="DAF-3 (TOTAL)"/>
      <sheetName val="3.9"/>
      <sheetName val="3.10"/>
      <sheetName val="DAF-2 (TOTAL)"/>
      <sheetName val="4.3"/>
      <sheetName val="4.4"/>
      <sheetName val="4.5"/>
      <sheetName val="4.6"/>
      <sheetName val="4.7"/>
      <sheetName val="4.8"/>
      <sheetName val="3.1"/>
      <sheetName val="3.2"/>
      <sheetName val="3.3"/>
      <sheetName val="3.4"/>
      <sheetName val="3.5"/>
      <sheetName val="3.6"/>
      <sheetName val="3.7"/>
      <sheetName val="3.8"/>
      <sheetName val="BQ-cab-Kos"/>
      <sheetName val="BOI BRI CABANG - Genset-Plb-Hyd"/>
      <sheetName val="BQ.Plambing"/>
      <sheetName val="BQ.Spr Hyd"/>
      <sheetName val="BQ.AC.FAN"/>
      <sheetName val="BQ.Listrik"/>
      <sheetName val="BQTelepon"/>
      <sheetName val="BQ.T Suara"/>
      <sheetName val="BQ F.Alarm"/>
      <sheetName val="BQ.CCTV"/>
      <sheetName val="BQ.MATV"/>
      <sheetName val="BQ.Data"/>
      <sheetName val="BQ.Acces.C"/>
      <sheetName val="BQ.BAS"/>
      <sheetName val="Test&amp;Com"/>
      <sheetName val="BY.CADANGAN"/>
      <sheetName val="Price Data"/>
      <sheetName val="GWK"/>
      <sheetName val="FRONT END"/>
      <sheetName val="ELEMENT SUM"/>
      <sheetName val="ELEMENT SUM (2)"/>
      <sheetName val="UTILITIES"/>
      <sheetName val="CONTINGENCIES"/>
      <sheetName val="COV. D3"/>
      <sheetName val="COV. D3.1"/>
      <sheetName val="COV. D3.2"/>
      <sheetName val="COV. D3.3"/>
      <sheetName val="COV. D3.4"/>
      <sheetName val="COV. D3.5"/>
      <sheetName val="COV. D4"/>
      <sheetName val="Pek. luar"/>
      <sheetName val="COV.UTAMA"/>
      <sheetName val="shortlist"/>
      <sheetName val="COV.1"/>
      <sheetName val="COV.3"/>
      <sheetName val="COV.4"/>
      <sheetName val="CP-PL"/>
      <sheetName val="rekap jk"/>
      <sheetName val="QTY BQ"/>
      <sheetName val="Daftar Deviasi"/>
      <sheetName val="Daftar Supplier"/>
      <sheetName val="Daftar Gambar Tender"/>
      <sheetName val="Std-Spek PL"/>
      <sheetName val="Std-CP1"/>
      <sheetName val="Std-Metode"/>
      <sheetName val="DAF-2 "/>
      <sheetName val="iTEM hARSAT"/>
      <sheetName val="Analisa Pekerjaan Dalam"/>
      <sheetName val="Analisa Pekerjaan Luar"/>
      <sheetName val="Analisa Panel"/>
      <sheetName val="Cover 4.1."/>
      <sheetName val="COVER 2.1."/>
      <sheetName val="COVER 2.2."/>
      <sheetName val="2.2 (2)"/>
      <sheetName val="DIFFUSER&amp;GRILLE"/>
      <sheetName val="PENJUMLAHAN TOTAL "/>
      <sheetName val="PENJUMLAHAN TOTAL PLB"/>
      <sheetName val="Cover 1"/>
      <sheetName val="Cover Analisa "/>
      <sheetName val="UPAH "/>
      <sheetName val="PERALATAN _ KATUP2 PLB"/>
      <sheetName val="REVIEW SPEK"/>
      <sheetName val="PENJUMLAHAN TOTAL PK "/>
      <sheetName val="Cover 2.2"/>
      <sheetName val="UPAH ' "/>
      <sheetName val="PERALATAN _ KATUP2 PK"/>
      <sheetName val="PENJUMLAHAN TOTAL V M"/>
      <sheetName val="COVER 2.3"/>
      <sheetName val="PERATAN AC SPLIT"/>
      <sheetName val="DIFFUSER &amp; GRILLE"/>
      <sheetName val="7&quot;"/>
      <sheetName val="PEMIPAAN KOLAM RENANG"/>
      <sheetName val="KATUP - KATUP KOLAM RENANG"/>
      <sheetName val="M_Up"/>
      <sheetName val="PRICE LIST"/>
      <sheetName val="AHS.Umum"/>
      <sheetName val="AHS.Pers"/>
      <sheetName val="Site_Pre"/>
      <sheetName val="Power_BLK"/>
      <sheetName val="Raw Water"/>
      <sheetName val="WU"/>
      <sheetName val="Reinjection"/>
      <sheetName val="SYD"/>
      <sheetName val="Yard Pipe"/>
      <sheetName val="Land Scap"/>
      <sheetName val="Access_Road"/>
      <sheetName val="CW pipe"/>
      <sheetName val="Rekap HVAC_Plumbing"/>
      <sheetName val="Power"/>
      <sheetName val="Guard"/>
      <sheetName val="Adm.Build"/>
      <sheetName val="New items"/>
      <sheetName val="AHS_1"/>
      <sheetName val="AHS_2"/>
      <sheetName val="AHS_3"/>
      <sheetName val="AHS_4"/>
      <sheetName val="detail pasbat"/>
      <sheetName val="6104"/>
      <sheetName val="6105"/>
      <sheetName val="6106"/>
      <sheetName val="6107"/>
      <sheetName val="6108"/>
      <sheetName val="batching"/>
      <sheetName val="Mix Desain"/>
      <sheetName val="Concrete"/>
      <sheetName val="fence"/>
      <sheetName val="antek tanah"/>
      <sheetName val="sheetpile"/>
      <sheetName val="Soil_invest"/>
      <sheetName val="ANALISA TENDER"/>
      <sheetName val="Rekap Interior &amp; Furniture"/>
      <sheetName val="Interior &amp; Furniture"/>
      <sheetName val="Analisa Upah _ Bahan Plum"/>
      <sheetName val="V-Tanah"/>
      <sheetName val="V-Pile Cap"/>
      <sheetName val="V-Balok"/>
      <sheetName val="Total panjang Tie Beam"/>
      <sheetName val="V BAJA"/>
      <sheetName val="V_Tangga"/>
      <sheetName val="VA-ltai"/>
      <sheetName val="VA-ddg"/>
      <sheetName val="LUAS BANGUNAN"/>
      <sheetName val="BET-BEK"/>
      <sheetName val="DAF_9"/>
      <sheetName val="Bill 2.4"/>
      <sheetName val="Bill 2.5 "/>
      <sheetName val="Bill 3.4"/>
      <sheetName val="Bill 3.5"/>
      <sheetName val="Bill 4.4"/>
      <sheetName val="Bill 4.5"/>
      <sheetName val="Bill 5.4"/>
      <sheetName val="Bill 5.5"/>
      <sheetName val="Bill 6.4"/>
      <sheetName val="Bill 6.5"/>
      <sheetName val="Bill 7.4"/>
      <sheetName val="Bill 7.5"/>
      <sheetName val="Bill 8.4"/>
      <sheetName val="Bill 8.5"/>
      <sheetName val="Bill 9.4 "/>
      <sheetName val="Bill 9.5"/>
      <sheetName val="Bill 10.4"/>
      <sheetName val="Bill 10.5"/>
      <sheetName val="Bill 11.4"/>
      <sheetName val="Bill 11.5"/>
      <sheetName val="Bill 12.3"/>
      <sheetName val="Bill 12.4"/>
      <sheetName val="Bill 13.4"/>
      <sheetName val="Bill 13.5"/>
      <sheetName val="Bill 14.3"/>
      <sheetName val="Bill 14.4"/>
      <sheetName val="Bill 16.3"/>
      <sheetName val="Bill No 9 Cover"/>
      <sheetName val="Bill 9 Profit &amp; Attendance"/>
      <sheetName val="23A-TWR A"/>
      <sheetName val="23A-TWR B"/>
      <sheetName val="23A-PDM1"/>
      <sheetName val="23A-PYRUS1"/>
      <sheetName val="23B-CDN1"/>
      <sheetName val="23B-CMR1"/>
      <sheetName val="23C-AK1"/>
      <sheetName val="23C-AK2"/>
      <sheetName val="AAAAAAA"/>
      <sheetName val="anaalat (2)"/>
      <sheetName val="anaalat"/>
      <sheetName val="Bill 4 Summary"/>
      <sheetName val="D5_8"/>
      <sheetName val="ANALISA PIPA"/>
      <sheetName val="GrandSum"/>
      <sheetName val="Analisa 2"/>
      <sheetName val="SUM 2.7"/>
      <sheetName val="2.7A"/>
      <sheetName val="2.7B"/>
      <sheetName val="2.7C"/>
      <sheetName val="2.7D"/>
      <sheetName val="2.7E"/>
      <sheetName val="TOWN"/>
      <sheetName val="SUM 2.2"/>
      <sheetName val="2.2A-Cover"/>
      <sheetName val="2.2A"/>
      <sheetName val="2.2B-Cover"/>
      <sheetName val="2.2B"/>
      <sheetName val="2.2C-Cover"/>
      <sheetName val="2.2C"/>
      <sheetName val="BQ-E20-02(Rp)"/>
      <sheetName val="SUMM STR WORKS"/>
      <sheetName val="SUM 2.8"/>
      <sheetName val="2.8A-Cover"/>
      <sheetName val="2.8A"/>
      <sheetName val="2.8B-Cover"/>
      <sheetName val="2.8B RWT FOUND. "/>
      <sheetName val="2.8C-Cover"/>
      <sheetName val="2.8C FIRE FIGHTING PH"/>
      <sheetName val="SUM 2.10"/>
      <sheetName val="2.10A-Cover"/>
      <sheetName val="2.10A"/>
      <sheetName val="2.10B-Cover"/>
      <sheetName val="2.10B FLMMBLE"/>
      <sheetName val="2.10C-Cover"/>
      <sheetName val="2.10C EPH"/>
      <sheetName val="SUM 3.7"/>
      <sheetName val="3.7A COV DINDING"/>
      <sheetName val="3.7A BQ DINDING "/>
      <sheetName val="3.7B COV LANTAI"/>
      <sheetName val="3.7B BQ LANTAI "/>
      <sheetName val="3.7C COV DOOR &amp; WINDOW"/>
      <sheetName val="3.7C BQ DOOR &amp; WINDOW"/>
      <sheetName val="3.7D COV CEILING"/>
      <sheetName val="3.7D BQ CEILING"/>
      <sheetName val="3.7E COV SANITAIR"/>
      <sheetName val="3.7E BQ SANITAIR "/>
      <sheetName val="3.7F COV ATAP "/>
      <sheetName val="3.7F BQ ATAP"/>
      <sheetName val="SUM 4.1"/>
      <sheetName val="4.1A-Cover"/>
      <sheetName val="4.1A"/>
      <sheetName val="4.1B-Cover"/>
      <sheetName val="4.1B"/>
      <sheetName val="INSTALLATION"/>
      <sheetName val="4,1A"/>
      <sheetName val="4,1B"/>
      <sheetName val="SUM 4,1"/>
      <sheetName val="4,1A-Cover"/>
      <sheetName val="4.2A-Cover"/>
      <sheetName val="SUM 4.2"/>
      <sheetName val="anal umum"/>
      <sheetName val="anal besi"/>
      <sheetName val="WEP"/>
      <sheetName val="tower13"/>
      <sheetName val="tower18"/>
      <sheetName val="towerair1"/>
      <sheetName val="towerair2"/>
      <sheetName val="Charges"/>
      <sheetName val="Analisa _ Upah"/>
      <sheetName val="tdk dpk"/>
      <sheetName val="Joint Op"/>
      <sheetName val="Usul alat"/>
      <sheetName val="Stone Crush"/>
      <sheetName val="KONF ASPAL"/>
      <sheetName val="Batch Plan"/>
      <sheetName val="List App"/>
      <sheetName val="Shed Gen"/>
      <sheetName val="BQ &amp; Harga"/>
      <sheetName val="DIVISI-1 MOB"/>
      <sheetName val="DIVISI-2"/>
      <sheetName val="DIVISI-3"/>
      <sheetName val="DIVIS-4"/>
      <sheetName val="DIVISI-5"/>
      <sheetName val="DIVISI-6a"/>
      <sheetName val="DIVISI-7a"/>
      <sheetName val="DIVISI-8"/>
      <sheetName val="Anal Quarry Igg"/>
      <sheetName val="UMUM INFO"/>
      <sheetName val="srt pnwrn"/>
      <sheetName val="DISCLAIMER"/>
      <sheetName val="DAFTAR MPU"/>
      <sheetName val="5-ALAT(1)"/>
      <sheetName val="Model-EBIT"/>
      <sheetName val="PropSum"/>
      <sheetName val="Eng_Hrs (HO)"/>
      <sheetName val="Eng_Hrs (SO)"/>
      <sheetName val="Add Eng Allow (HO)"/>
      <sheetName val="Con_Hrs"/>
      <sheetName val="Disb_HO"/>
      <sheetName val="Disb_CM"/>
      <sheetName val="OrgRates2000"/>
      <sheetName val="OrgRates1999"/>
      <sheetName val="BillingRATES"/>
      <sheetName val="Eng_Exp"/>
      <sheetName val="MHRS"/>
      <sheetName val="???????-BLDG"/>
      <sheetName val="????·???·-BLDGL-03E.X"/>
      <sheetName val="‡¬’P‰¿ì¬E-BLDG"/>
      <sheetName val="¬P¿ì¬E-BLDG"/>
      <sheetName val="Proposal Schedule"/>
      <sheetName val="合成単価作成・-BLDG"/>
      <sheetName val="‡¬’P‰¿ì_x0010_¬?-BLDG"/>
      <sheetName val="노임단가"/>
      <sheetName val="daily (12)"/>
      <sheetName val="S Curve"/>
      <sheetName val="Administrative Prices"/>
      <sheetName val="기계내역서"/>
      <sheetName val="________BLDG"/>
      <sheetName val="_______-BLDG"/>
      <sheetName val="合成__作成表-BLDG"/>
      <sheetName val="__-BLDG"/>
      <sheetName val="_-BLDG"/>
      <sheetName val="____·___·-BLDGL-03E.X"/>
      <sheetName val="崌惉扨壙嶌惉_-BLDG"/>
      <sheetName val="‡¬’P‰¿ì¬_-BLDG"/>
      <sheetName val="‡¬’P‰¿ì_x0010_¬_-BLDG"/>
      <sheetName val="단가조사"/>
      <sheetName val="Index &amp; Notes"/>
      <sheetName val="Summary Total"/>
      <sheetName val="Summary Prep-Cost"/>
      <sheetName val="Prep-Cost National"/>
      <sheetName val="Prep-Cost Expat Group I"/>
      <sheetName val="Prep-Cost Expat Group II"/>
      <sheetName val="Prep-Cost Expat Group III"/>
      <sheetName val="Prep-Cost Expat Group IV"/>
      <sheetName val="Prep-Cost Expat Group V"/>
      <sheetName val="Prep-Cost Expat Group VI"/>
      <sheetName val="Summary Eligible Personnel"/>
      <sheetName val="Eligible Sr.National"/>
      <sheetName val="Eligible Expat Group I"/>
      <sheetName val="Eligible Expat Group II"/>
      <sheetName val="Eligible Expat Group III"/>
      <sheetName val="Eligible Expat Group IV"/>
      <sheetName val="Eligible Expat Group V"/>
      <sheetName val="Eligible Expat Group VI"/>
      <sheetName val="Eligible National"/>
      <sheetName val="In-Country National"/>
      <sheetName val="In-Country Expat Group I"/>
      <sheetName val="In-Country Expat Group II"/>
      <sheetName val="In-Country Expat Group III"/>
      <sheetName val="In-Country Expat Group IV"/>
      <sheetName val="In-Country Expat Group V"/>
      <sheetName val="In-Country Expat Group VI"/>
      <sheetName val="OH&amp;Fee-Contract mgmt"/>
      <sheetName val="OH&amp;Fee-Material mgmt"/>
      <sheetName val="CPI's provided &amp; Reps. Offc."/>
      <sheetName val="LIT-2 Form"/>
      <sheetName val="Pricing Matrix"/>
      <sheetName val="Pricing Matrix (2)"/>
      <sheetName val="Breakdown TF"/>
      <sheetName val="Summary for split"/>
      <sheetName val="Split Summary T F"/>
      <sheetName val="Split detail"/>
      <sheetName val="Rate Compares"/>
      <sheetName val="Respond to CPI"/>
      <sheetName val="Summary Sheet"/>
      <sheetName val="Summary (by item)"/>
      <sheetName val="OH &amp; Fee distr"/>
      <sheetName val="Summary Support Operation"/>
      <sheetName val="Support Vehicle"/>
      <sheetName val="Support Personnel-Staff"/>
      <sheetName val="Support Personnel-Non Staff"/>
      <sheetName val="Other supp facilities"/>
      <sheetName val="Common PPE"/>
      <sheetName val="Trainings"/>
      <sheetName val="Office, furn &amp; equip"/>
      <sheetName val="CPI Data"/>
      <sheetName val="CPI Data 3 Dec 04"/>
      <sheetName val="Missing titles in prep"/>
      <sheetName val="Personnel Qty &amp; Nationality Mix"/>
      <sheetName val="MP distr data"/>
      <sheetName val="MP Loading"/>
      <sheetName val="MP Loading2"/>
      <sheetName val="MP Loading3"/>
      <sheetName val="MP Loading4"/>
      <sheetName val="Pay Scales"/>
      <sheetName val="Pay Scales (2)"/>
      <sheetName val="Expat"/>
      <sheetName val="Natl"/>
      <sheetName val="EP Natl"/>
      <sheetName val="EP Exp West-T"/>
      <sheetName val="EP Exp USA-F"/>
      <sheetName val="EP Exp UK-F"/>
      <sheetName val="EP Exp AUS-F"/>
      <sheetName val="EP Exp IND-F"/>
      <sheetName val="EP Exp Phil-F"/>
      <sheetName val="EP Exp Phil-T"/>
      <sheetName val="CPI Provided Facilities"/>
      <sheetName val="Office Operations"/>
      <sheetName val="Cleaning Service "/>
      <sheetName val="Visa"/>
      <sheetName val="Severance"/>
      <sheetName val="Absenteism"/>
      <sheetName val="Prep-job"/>
      <sheetName val="cost for IT and communication"/>
      <sheetName val="Uniform, badge &amp; PPE"/>
      <sheetName val="Office furnishings"/>
      <sheetName val="Communications"/>
      <sheetName val="PC &amp; Software pricing"/>
      <sheetName val="PC &amp; Printer"/>
      <sheetName val="Vehicle pricing"/>
      <sheetName val="Vehicle cost calc"/>
      <sheetName val="Vehicle List"/>
      <sheetName val="Vehicle_distr_factor"/>
      <sheetName val="Vehicle assignment"/>
      <sheetName val="Average prices"/>
      <sheetName val="Price Catalog"/>
      <sheetName val="Abbreviation"/>
      <sheetName val="Sharing factors"/>
      <sheetName val=" Notes"/>
      <sheetName val="Sup Ops basis of calc"/>
      <sheetName val="EP basis of calc"/>
      <sheetName val="Basis of Calculation"/>
      <sheetName val="Automation tools"/>
      <sheetName val="AssumptionValue"/>
      <sheetName val="Eligible Expat Group VII"/>
      <sheetName val="CJR Single Slurry"/>
      <sheetName val="WellHead Check"/>
      <sheetName val="Cost Estimate"/>
      <sheetName val="Csg-TD-PBTD"/>
      <sheetName val="Hazards and Shut in Sequence"/>
      <sheetName val="DetailCost_GO36related"/>
      <sheetName val="Summary Construction Progress"/>
      <sheetName val="CIF"/>
      <sheetName val="9S RPK"/>
      <sheetName val="6,7 FPR"/>
      <sheetName val="10 IR 1st"/>
      <sheetName val="5,9NE,10 HW"/>
      <sheetName val="SMF2011"/>
      <sheetName val="9S Infill 2011"/>
      <sheetName val="IPC 2011"/>
      <sheetName val="A5,8,9 Infill"/>
      <sheetName val="A3,4 RRD"/>
      <sheetName val="RMT 2011"/>
      <sheetName val="A2,3,4 Infill"/>
      <sheetName val="Kulin 2010"/>
      <sheetName val="Horz 2010"/>
      <sheetName val="A9S SC"/>
      <sheetName val="A9 SE"/>
      <sheetName val="A11-2nd"/>
      <sheetName val="A67Inf"/>
      <sheetName val="A34RD"/>
      <sheetName val="RMT2010"/>
      <sheetName val="AW2nd"/>
      <sheetName val="SMF78"/>
      <sheetName val="Kulin"/>
      <sheetName val="AWT Monitoring"/>
      <sheetName val="RIG"/>
      <sheetName val="Inves alat"/>
      <sheetName val="RAP_jln"/>
      <sheetName val="analisa_alat"/>
      <sheetName val="RAB_DURI"/>
      <sheetName val="RAB.BATANG"/>
      <sheetName val="utama batang"/>
      <sheetName val="Analisa-duri"/>
      <sheetName val="Analisa-batang"/>
      <sheetName val="sub-duri"/>
      <sheetName val="Schedule-duri"/>
      <sheetName val="REKAP_Duri"/>
      <sheetName val="utama duri"/>
      <sheetName val="analisa DURI2"/>
      <sheetName val="antek_DURI"/>
      <sheetName val="Rekap_Batang"/>
      <sheetName val="anateknis"/>
      <sheetName val="Schedule-batang"/>
      <sheetName val="MasterCos"/>
      <sheetName val="RESOURCES COS"/>
      <sheetName val="Rp COS"/>
      <sheetName val="USD COS"/>
      <sheetName val="RDC"/>
      <sheetName val="COS RUR-IDR"/>
      <sheetName val="Sum RUR_original"/>
      <sheetName val="Sum WUR_Orig"/>
      <sheetName val="Sum RUR_edit"/>
      <sheetName val="Sum WUR_edit"/>
      <sheetName val="T-3104"/>
      <sheetName val="Fax Rpt"/>
      <sheetName val="WP1"/>
      <sheetName val="cWBS"/>
      <sheetName val="PerfGraph"/>
      <sheetName val="PRG"/>
      <sheetName val="MPchart"/>
      <sheetName val="MP1"/>
      <sheetName val="EQPchart"/>
      <sheetName val="Summary (Type)"/>
      <sheetName val="COS Summary"/>
      <sheetName val="Detail Subcon Status"/>
      <sheetName val="Detail COS (WUR &amp; RUR)"/>
      <sheetName val="Statistic"/>
      <sheetName val="Chart Inv (Plan Vs Act)"/>
      <sheetName val="Chart Prog vs Inv"/>
      <sheetName val="Chart Contract vs Act"/>
      <sheetName val="Chart COS (WUR &amp; RUR)"/>
      <sheetName val="Chart Detail CEM"/>
      <sheetName val="Chart Detail Other"/>
      <sheetName val="COS BCWS"/>
      <sheetName val="BCWS"/>
      <sheetName val="Progress Payment"/>
      <sheetName val="SUBCONT"/>
      <sheetName val="15&amp;16&amp;17&amp;18"/>
      <sheetName val="Milestone"/>
      <sheetName val="Assign"/>
      <sheetName val="Org Chart"/>
      <sheetName val="Executive Summary from JSP"/>
      <sheetName val="Summary 2005 2006"/>
      <sheetName val="FLUOR EXPAT 22"/>
      <sheetName val="TPEC EXPAT 17"/>
      <sheetName val="NATIONAL STAFF  eligible 135"/>
      <sheetName val="Support Staff and Nonstaff"/>
      <sheetName val="NON-STAFF 66"/>
      <sheetName val="Subcontractor Cost"/>
      <sheetName val="Subcontractor List"/>
      <sheetName val="Salary - revised draft"/>
      <sheetName val="Office&amp;personnel - awal darft"/>
      <sheetName val="Condition  "/>
      <sheetName val="IT Network"/>
      <sheetName val="Manpower loading"/>
      <sheetName val="Budget Code"/>
      <sheetName val="Accept. Letter"/>
      <sheetName val="Inv.Process"/>
      <sheetName val="Inv. Status"/>
      <sheetName val="Inv. Detail"/>
      <sheetName val="INDONESIAN MASTER"/>
      <sheetName val="EXPAT MASTER"/>
      <sheetName val="EPF - Non-Staff"/>
      <sheetName val="EPF - Staff"/>
      <sheetName val="EPF - Senior Staff"/>
      <sheetName val="Actual EPF Personnel"/>
      <sheetName val="Support Operation"/>
      <sheetName val="Actual SO Personnel"/>
      <sheetName val="Multi"/>
      <sheetName val="Billing Metrics-2"/>
      <sheetName val="SLN ALL"/>
      <sheetName val="MS Subcont Ad"/>
      <sheetName val="Just 4 MS"/>
      <sheetName val="SUMMARY USD"/>
      <sheetName val="SUMMARY Rp"/>
      <sheetName val="DETAIL CHECK"/>
      <sheetName val="WP22 Summary"/>
      <sheetName val="Guidance"/>
      <sheetName val="Grandtotals"/>
      <sheetName val="Summary - Personnel"/>
      <sheetName val="OT Hypothetical"/>
      <sheetName val="OT Hypothetical (oe)"/>
      <sheetName val="Hypothetical model - Staff"/>
      <sheetName val="Hypothetical - Non Staff"/>
      <sheetName val="Expatriate Western Staff"/>
      <sheetName val="Expatriate Other Nat Staff"/>
      <sheetName val="Staff Original Term"/>
      <sheetName val="Staff Extended Term"/>
      <sheetName val="Non-Staff Original Term"/>
      <sheetName val="Non-Staff Extended Term"/>
      <sheetName val="Light Vehicles"/>
      <sheetName val="Small Tools"/>
      <sheetName val="PC, Printer &amp; Software"/>
      <sheetName val="Field Office"/>
      <sheetName val="fm level only"/>
      <sheetName val="Budget graphic"/>
      <sheetName val="Graphic"/>
      <sheetName val="Project Report"/>
      <sheetName val="supporting data"/>
      <sheetName val="Decision"/>
      <sheetName val="List all project"/>
      <sheetName val="SUMM OF CLASS"/>
      <sheetName val="SUMM OF DEPT"/>
      <sheetName val="SUMM OF EDUCA"/>
      <sheetName val="SUMM OF HOME &amp; ETHNIC"/>
      <sheetName val="SUMM OF JOBTIT"/>
      <sheetName val="SUMM OF TERMI"/>
      <sheetName val="SUMM OF AREA"/>
      <sheetName val="EXPAT  24"/>
      <sheetName val="STAFF  332 + 8"/>
      <sheetName val="NONS  2,957"/>
      <sheetName val="TERMIN 75"/>
      <sheetName val="Summary &amp; split"/>
      <sheetName val="I.T.D"/>
      <sheetName val="Jan Jun"/>
      <sheetName val="JanDec (2)"/>
      <sheetName val="Jul Dec"/>
      <sheetName val="JanDec"/>
      <sheetName val="Input monthly capex"/>
      <sheetName val="2003 Activity by AFE"/>
      <sheetName val="2003 Dept Summary"/>
      <sheetName val="2003 by Cont Div Summary"/>
      <sheetName val="2003 by Cont Div AFE All"/>
      <sheetName val="By Proponent-50% $ (LINKED)"/>
      <sheetName val="capexmonthjan"/>
      <sheetName val="capexmonthfeb"/>
      <sheetName val="capexMonthMarch"/>
      <sheetName val="W.Disposal 1910"/>
      <sheetName val="Earthwork WUR A"/>
      <sheetName val="final (2)"/>
      <sheetName val="Lampiran 5A final (465)"/>
      <sheetName val="Lampiran 5A final (ALT1)"/>
      <sheetName val="BD prix PDR"/>
      <sheetName val="E1-B"/>
      <sheetName val="J1-C"/>
      <sheetName val="R1-A"/>
      <sheetName val="RBY (3)"/>
      <sheetName val="NY"/>
      <sheetName val="LL (2)"/>
      <sheetName val="RLY"/>
      <sheetName val="RLY (2)"/>
      <sheetName val="LM"/>
      <sheetName val="RPY(2)"/>
      <sheetName val="RBY (2)"/>
      <sheetName val="Joy"/>
      <sheetName val="Crab projection"/>
      <sheetName val="TP 2.5%"/>
      <sheetName val="Sensitivity-Crab (FPP%,TP,Pac)"/>
      <sheetName val="Sensitivity - Crab (Crab Lbs.)"/>
      <sheetName val="Expenses Crab"/>
      <sheetName val="Sales Amount"/>
      <sheetName val="Productivity Crab"/>
      <sheetName val="CAPEX Crab"/>
      <sheetName val="Expenses All"/>
      <sheetName val="Packaging Cost Amount"/>
      <sheetName val="VA Projection"/>
      <sheetName val="Sensitivity RM,PS,TP"/>
      <sheetName val="Sensitivity VA &amp; Fish  Lbs."/>
      <sheetName val="VA Raw material"/>
      <sheetName val="VA Packaging"/>
      <sheetName val="VA &amp; Fish Expenses Summary"/>
      <sheetName val="Productivity VA &amp; Fish"/>
      <sheetName val="VA Sales"/>
      <sheetName val="Productivity VA &amp; Fish (2)"/>
      <sheetName val="CAPEX Fisn &amp; VA"/>
      <sheetName val="N-1.A"/>
      <sheetName val="N-4.1"/>
      <sheetName val="N-4.2"/>
      <sheetName val="N-4.3"/>
      <sheetName val="N-4.4"/>
      <sheetName val="N-4.5"/>
      <sheetName val="N-4.6"/>
      <sheetName val="N-4.7"/>
      <sheetName val="N-4.8"/>
      <sheetName val="N-4.9"/>
      <sheetName val="N-4.10"/>
      <sheetName val="N-4.11"/>
      <sheetName val="Yearly comparision"/>
      <sheetName val="Projection 2007 Summary"/>
      <sheetName val="Asian 2004 - 2006"/>
      <sheetName val="PSI 2004 - 2006"/>
      <sheetName val="Projection 2007 PSVN"/>
      <sheetName val="Projection 2007 PSPC"/>
      <sheetName val="Projection 2007 PSEM"/>
      <sheetName val="Projection 2007 PSN"/>
      <sheetName val="Projection 2007 Pemalang"/>
      <sheetName val="Projection 2007 Pasuruan"/>
      <sheetName val="Projection 2007 Sulawesi"/>
      <sheetName val="Projection 2007 Medan"/>
      <sheetName val="Projection 2007 Lampung"/>
      <sheetName val="1201"/>
      <sheetName val="1202"/>
      <sheetName val="1203 "/>
      <sheetName val="1204"/>
      <sheetName val="1205"/>
      <sheetName val="1206"/>
      <sheetName val="1207"/>
      <sheetName val="1208"/>
      <sheetName val="1209"/>
      <sheetName val="1210"/>
      <sheetName val="1211"/>
      <sheetName val="comb"/>
      <sheetName val="1212"/>
      <sheetName val="1213"/>
      <sheetName val="1214"/>
      <sheetName val="1215"/>
      <sheetName val="1216"/>
      <sheetName val="1101"/>
      <sheetName val="1102"/>
      <sheetName val="1103"/>
      <sheetName val="C 10.1"/>
      <sheetName val="C 10.2"/>
      <sheetName val="Rep_BS"/>
      <sheetName val="Rep_PL"/>
      <sheetName val="C 10 (a)"/>
      <sheetName val="C 10 (b)"/>
      <sheetName val="C 10 (c)"/>
      <sheetName val="TB KLIEN"/>
      <sheetName val="FEB05"/>
      <sheetName val="MAR05"/>
      <sheetName val="APRIL2005"/>
      <sheetName val="ESTIMASI SUBSIDI 2007 DEPKEU 17"/>
      <sheetName val="____"/>
      <sheetName val="Renc_x0016_"/>
      <sheetName val="____00"/>
      <sheetName val="WorkingCapit۬"/>
      <sheetName val="D#8_x0003_ª"/>
      <sheetName val="⼅킴`଀　ମ_x0000_ᰳ蠀ᰫ관킱쁠壢耄䢿਀_x"/>
      <sheetName val="⼅킴`଀　ମ_ᰳ蠀ᰫ관킱쁠壢耄䢿਀_x0002_＀"/>
      <sheetName val="budget-app"/>
      <sheetName val="R cawang"/>
      <sheetName val="NR Cawang"/>
      <sheetName val="Template-WBS APP"/>
      <sheetName val="GROUP PROGRAM KERJA"/>
      <sheetName val="STRUKTUR PRK"/>
      <sheetName val="⼅킴`଀　ମ_x005f_x0000_ᰳ蠀ᰫ관킱쁠壢耄䢿਀_x"/>
      <sheetName val="⼅킴`଀　ମ_ᰳ蠀ᰫ관킱쁠壢耄䢿਀_x005f_x0002_＀"/>
      <sheetName val="Renc_x0016__x0000__x0014__x0000"/>
      <sheetName val="_x0000__x001d__x0000__x000f__x0"/>
      <sheetName val="D#8_x0003_ª_x0000__x0000__x000"/>
      <sheetName val="max 10.00"/>
      <sheetName val="max 19.00"/>
      <sheetName val="ave 10.00"/>
      <sheetName val="ave 19.00"/>
      <sheetName val="max ave"/>
      <sheetName val="unbalance 10.00"/>
      <sheetName val="unbalance 19.00"/>
      <sheetName val="Max Bulanan"/>
      <sheetName val="average 10.00"/>
      <sheetName val="average 19.00"/>
      <sheetName val="Max Average"/>
      <sheetName val="NERACA TAHAP PERTAMA"/>
      <sheetName val="BA Exsport Trafo IP"/>
      <sheetName val="Pemakaian BBakar"/>
      <sheetName val="BB STAT PTD OKT 11"/>
      <sheetName val="BB PP PTD OKT 11"/>
      <sheetName val="bb stat ptd sept 11"/>
      <sheetName val="BB per sept 11 PTD"/>
      <sheetName val="Rupiah BB permesin"/>
      <sheetName val="PS(bruto10-neto10) adjust"/>
      <sheetName val="TGP"/>
      <sheetName val="1.5"/>
      <sheetName val="1.6"/>
      <sheetName val="1.7"/>
      <sheetName val="1.8"/>
      <sheetName val="1.9"/>
      <sheetName val="1.10"/>
      <sheetName val="1.11"/>
      <sheetName val="1.12"/>
      <sheetName val="2.14"/>
      <sheetName val="DATA PHS PEG"/>
      <sheetName val="PERINGKAT (2)"/>
      <sheetName val="PERINGKAT"/>
      <sheetName val="KEADAAN PEGAWAI"/>
      <sheetName val="ASURANSI CAPEG"/>
      <sheetName val="ortu kandung"/>
      <sheetName val="MAR13"/>
      <sheetName val="PEB13"/>
      <sheetName val="jan baru"/>
      <sheetName val="JAN 13"/>
      <sheetName val="Master 13"/>
      <sheetName val="PROTECTION "/>
      <sheetName val="1st page inv"/>
      <sheetName val="inv-details"/>
      <sheetName val="PROTECTION_"/>
      <sheetName val="1st_page_inv"/>
      <sheetName val="BDR_Projet1"/>
      <sheetName val="Support Personnel"/>
      <sheetName val="Extract fournis FBL1N"/>
      <sheetName val="U1.2.1 Sales per Cust. B&amp;P"/>
      <sheetName val="U1.2.2 Sales per Cust. Premix"/>
      <sheetName val="U1.3.1 TO B&amp;P"/>
      <sheetName val="U1.3.2 TO Premix"/>
      <sheetName val="U1.4.1 Budget Analysis B&amp;P"/>
      <sheetName val="U1.4.2 Budget Analysis Premix"/>
      <sheetName val="Sheet11 (2)"/>
      <sheetName val="dBase (3)"/>
      <sheetName val="REK PPh 21"/>
      <sheetName val="REK PPh 23"/>
      <sheetName val="REK PPh 23 Final"/>
      <sheetName val="REK PPh 22"/>
      <sheetName val="REK PPN IN"/>
      <sheetName val="REK PPN OUT"/>
      <sheetName val="VC_4"/>
      <sheetName val="A Grade Hiten - Local"/>
      <sheetName val="G.1.1 Adv. Sup&amp;Con"/>
      <sheetName val="G.1.2 Adv. Travel"/>
      <sheetName val="G.1.3 Adv. Other"/>
      <sheetName val="G.2.1 Prepaid Insurance"/>
      <sheetName val="G.2.1.1 Prep. Ins.-Factory B&amp;P"/>
      <sheetName val="G.2.1.2 Prep. Ins.-Vehicle B&amp;P"/>
      <sheetName val="G.2.1.3 Prep. Ins. Premix"/>
      <sheetName val="G.2.2 Prepaid Rent"/>
      <sheetName val="G.2.2.1 SUP"/>
      <sheetName val="G.2.2.2 EBS"/>
      <sheetName val="G.2.2.3 DWS"/>
      <sheetName val="G.2.3 Prep Sal.&amp;Emp.Benefit"/>
      <sheetName val="G.2.3.1.1 Prep. THR B&amp;P"/>
      <sheetName val="G.2.3.1.2 Prep. UPT B&amp;P"/>
      <sheetName val="G.2.3.2.1 Prep.THR Premix"/>
      <sheetName val="G.2.3.2.2 Prep. UPT Premix"/>
      <sheetName val="G.2.4.1 Prep. Others B&amp;P"/>
      <sheetName val="G.2.4.1.1 Prep. SAP B&amp;P"/>
      <sheetName val="G.2.4.2.1 Prep.SAP Premix"/>
      <sheetName val="G.2.4.2.2 Prep. Overhaul Premix"/>
      <sheetName val="G.3.1 Rekap PPN B&amp;P"/>
      <sheetName val="G.3.1.1 Rekon PPN B&amp;P"/>
      <sheetName val="G.3.1.2 Rekon Sales B&amp;P"/>
      <sheetName val="G.3.2 Rekap PPN Premix"/>
      <sheetName val="G.3.2.1 Rekon PPN In Premix"/>
      <sheetName val="G.3.2.2 Rekon PPN Out Premix"/>
      <sheetName val="G.3.3 Rekap PPh 22"/>
      <sheetName val="G_3_2_1 Rekon PPN In Premix"/>
      <sheetName val="Jan_07"/>
      <sheetName val="GP per order OK"/>
      <sheetName val="Production_OK"/>
      <sheetName val="AR_OK"/>
      <sheetName val="Loans_OK"/>
      <sheetName val="test 2"/>
      <sheetName val="Data 1-15"/>
      <sheetName val="dBase (2)"/>
      <sheetName val="U2.4 GM Analysis"/>
      <sheetName val="Plastic June"/>
      <sheetName val="Rubber June"/>
      <sheetName val="Summarize"/>
      <sheetName val="D_Vol"/>
      <sheetName val="A_01"/>
      <sheetName val="A_02"/>
      <sheetName val="A_03"/>
      <sheetName val="A_04"/>
      <sheetName val="A_05"/>
      <sheetName val="A_06"/>
      <sheetName val="Detail_FA"/>
      <sheetName val="Read This!!"/>
      <sheetName val="9C.1"/>
      <sheetName val="9C.2"/>
      <sheetName val="9C.3"/>
      <sheetName val="9C.4"/>
      <sheetName val="9C.5"/>
      <sheetName val="9C.6"/>
      <sheetName val="9C.7"/>
      <sheetName val="9C.8"/>
      <sheetName val="9C.9"/>
      <sheetName val="9C.10"/>
      <sheetName val="9C.11"/>
      <sheetName val="9A4"/>
      <sheetName val="9M-Lead"/>
      <sheetName val="ID40 12-DEC05"/>
      <sheetName val="Compare COA"/>
      <sheetName val="9AJE"/>
      <sheetName val="9E1-Lead"/>
      <sheetName val="9E1.1"/>
      <sheetName val="9E1.2"/>
      <sheetName val="9E1.3"/>
      <sheetName val="9E2-Lead"/>
      <sheetName val="9E2.2"/>
      <sheetName val="9F.3"/>
      <sheetName val="9F.4"/>
      <sheetName val="9F4.1"/>
      <sheetName val="9F.5"/>
      <sheetName val="9F.6"/>
      <sheetName val="9F.7"/>
      <sheetName val="9H.1"/>
      <sheetName val="9H.2"/>
      <sheetName val="9K.2"/>
      <sheetName val="9M.1"/>
      <sheetName val="9N1-Lead"/>
      <sheetName val="9N1.1"/>
      <sheetName val="9N2-Lead"/>
      <sheetName val="9N2.1"/>
      <sheetName val="9N2.1.1"/>
      <sheetName val="9N2.1.2"/>
      <sheetName val="9T-Lead"/>
      <sheetName val="9U2.1.1"/>
      <sheetName val="9U2.1.2"/>
      <sheetName val="9U2.2"/>
      <sheetName val="001 (2)"/>
      <sheetName val="9U3-Lead"/>
      <sheetName val="9U3.1"/>
      <sheetName val="9U5-Lead"/>
      <sheetName val="9U5.1"/>
      <sheetName val="GSS"/>
      <sheetName val="SPAB"/>
      <sheetName val="9M Lead"/>
      <sheetName val="9MM1"/>
      <sheetName val="9MM2"/>
      <sheetName val="9M.2"/>
      <sheetName val="9M.3"/>
      <sheetName val="9M.4"/>
      <sheetName val="9M.5"/>
      <sheetName val="9M.6"/>
      <sheetName val="9M.7"/>
      <sheetName val="9M.8"/>
      <sheetName val="9M.9"/>
      <sheetName val="9M.10"/>
      <sheetName val="9M.11"/>
      <sheetName val="9MM"/>
      <sheetName val="PSP - G"/>
      <sheetName val="G.1.2 Art.22"/>
      <sheetName val="G.1.3 Art. 25 "/>
      <sheetName val="G.1.4 Fiskal"/>
      <sheetName val="G.1.5 Prepaid Expense"/>
      <sheetName val="PPN 2005"/>
      <sheetName val="PPN 2004"/>
      <sheetName val="Recon Request 2004"/>
      <sheetName val="F.8.1 Details B&amp;P"/>
      <sheetName val="F.8.2 Details Premix"/>
      <sheetName val="F_8_2 Details Premix"/>
      <sheetName val="SALES JAN07"/>
      <sheetName val="SALES FEB07"/>
      <sheetName val="SALES MAR07"/>
      <sheetName val="SALES APR07"/>
      <sheetName val="SALES MEI07"/>
      <sheetName val="SALES JUN07"/>
      <sheetName val="P3.5"/>
      <sheetName val="Q. Lead Schedule"/>
      <sheetName val="Q.1_Detail Sales"/>
      <sheetName val="Q.1.1_Toll Manufacturing"/>
      <sheetName val="Q.1_Cut Off-1"/>
      <sheetName val="Q.2_Cut Off-2"/>
      <sheetName val="Report Purposes_1"/>
      <sheetName val="Report Purposes_2"/>
      <sheetName val="Mapping 1771 I &amp; II"/>
      <sheetName val="Depre 2011"/>
      <sheetName val="PPh 25 2011"/>
      <sheetName val="Angsuran 25 2011"/>
      <sheetName val="8B-1"/>
      <sheetName val="FISKAL2001"/>
      <sheetName val="FISKAL2002"/>
      <sheetName val="Rekap per-JB"/>
      <sheetName val="Rekap Jasran"/>
      <sheetName val="Man Jasran"/>
      <sheetName val=" Rekap-JB-04"/>
      <sheetName val="Rekap per Mat"/>
      <sheetName val="Rekap per-GL"/>
      <sheetName val="Air &amp; Gas"/>
      <sheetName val="A 2 B"/>
      <sheetName val="BKR"/>
      <sheetName val="2505.NZD"/>
      <sheetName val="Variance_Report"/>
      <sheetName val="Consolidated_Forecast"/>
      <sheetName val="Consolidated_Actuals"/>
      <sheetName val="BIAYA03"/>
      <sheetName val="ANALISABIAYA"/>
      <sheetName val="BIAYA20"/>
      <sheetName val="REKBIAYA"/>
      <sheetName val="BIAYA21"/>
      <sheetName val="ANAL22"/>
      <sheetName val="BIAYA22"/>
      <sheetName val="BIAYA23"/>
      <sheetName val="DataBase(Per;300905)"/>
      <sheetName val="FY 2003"/>
      <sheetName val="Rasio-rasio"/>
      <sheetName val="Notes Consol-Aktiva Tetap"/>
      <sheetName val="Notes Consol-2003_BS"/>
      <sheetName val="Notes Consol-2003_PL"/>
      <sheetName val="rekap penj lain"/>
      <sheetName val="Rekon Pajak"/>
      <sheetName val="Elemination Entry 2003"/>
      <sheetName val="peny piutang"/>
      <sheetName val="Rincian hutang"/>
      <sheetName val="Perubahan Ekuitas"/>
      <sheetName val="Net-off hutang piutang"/>
      <sheetName val="Net-off Jaminan"/>
      <sheetName val="penj AT"/>
      <sheetName val="Follow up"/>
      <sheetName val="WBS1-Consol"/>
      <sheetName val="WBS2-Consol"/>
      <sheetName val="WPL-Consol"/>
      <sheetName val="PAJE&amp;CAJE Hotel"/>
      <sheetName val="Imbalan Kerja APM Com"/>
      <sheetName val="APM-KP"/>
      <sheetName val="FA HO 2011"/>
      <sheetName val="Jurnal Konsolidasi"/>
      <sheetName val="PAJE Induk"/>
      <sheetName val="emp.benefit exp benefit split"/>
      <sheetName val="SALES &amp;MARKETING12"/>
      <sheetName val="ADM&amp;GENERAL12"/>
      <sheetName val="OPSTATE 2012"/>
      <sheetName val="FA-Consol 2010"/>
      <sheetName val="Mutasi imbalan kerja hotel"/>
      <sheetName val="FA-Consol 2009"/>
      <sheetName val="TB 2012"/>
      <sheetName val="DIFFERENCES"/>
      <sheetName val=" B"/>
      <sheetName val="I.1.1"/>
      <sheetName val="I.1.2"/>
      <sheetName val="I.1.3"/>
      <sheetName val="OPEX G&amp;A"/>
      <sheetName val="I.2.1"/>
      <sheetName val="I.2.1-1"/>
      <sheetName val="ToC - Communications"/>
      <sheetName val="ToC - License"/>
      <sheetName val="ToC - Contract"/>
      <sheetName val="Other Income (Charges)"/>
      <sheetName val="TB Ori"/>
      <sheetName val="Test Analytical"/>
      <sheetName val="N-Pending"/>
      <sheetName val="CAJE N-2.1"/>
      <sheetName val="ALL GL"/>
      <sheetName val="N-5.2"/>
      <sheetName val="N-2.1"/>
      <sheetName val="N-5 sept"/>
      <sheetName val="detail spareparts"/>
      <sheetName val="detail_wbs1"/>
      <sheetName val="detail_wbs2"/>
      <sheetName val="detail_wpl"/>
      <sheetName val="DIT 08"/>
      <sheetName val="SummaryOld"/>
      <sheetName val="Sig ac-BS "/>
      <sheetName val="Sig ac-IS (WPL)"/>
      <sheetName val="Tax on OCUL"/>
      <sheetName val="KK - CF"/>
      <sheetName val="WBS Fiscal"/>
      <sheetName val="WBS Fiskal"/>
      <sheetName val="WPL Fiskal"/>
      <sheetName val="Tax Disclosure"/>
      <sheetName val="K-1.4.1"/>
      <sheetName val="O-3.2 Art 4(2)"/>
      <sheetName val="U-1 (Sales)"/>
      <sheetName val="test forex"/>
      <sheetName val="NRV test"/>
      <sheetName val="roll forward--salah"/>
      <sheetName val="roll forward"/>
      <sheetName val="Test Pricing Spare Parts"/>
      <sheetName val="UM SPAREPARTS"/>
      <sheetName val="UMPL PLYWOOD"/>
      <sheetName val="LIST UMP MESIN"/>
      <sheetName val="UM MESIN 2009"/>
      <sheetName val="UMPL MESIN (2)"/>
      <sheetName val="UMPL MESIN 2008"/>
      <sheetName val="P01"/>
      <sheetName val="P02"/>
      <sheetName val="M02"/>
      <sheetName val="P03"/>
      <sheetName val="P05"/>
      <sheetName val="Manual Input"/>
      <sheetName val="I01"/>
      <sheetName val="I02"/>
      <sheetName val="Std acc"/>
      <sheetName val="Map TB"/>
      <sheetName val="Convert TB"/>
      <sheetName val="Input adj PSAK"/>
      <sheetName val="Input rcls PSAK"/>
      <sheetName val="FA komersil 09"/>
      <sheetName val="FA Fiskal 09"/>
      <sheetName val="Input TB"/>
      <sheetName val="adj sls-cogs"/>
      <sheetName val="Input adj IFRS"/>
      <sheetName val="IFRS#1"/>
      <sheetName val="IFRS#2"/>
      <sheetName val="IFRS#3"/>
      <sheetName val="Output TB"/>
      <sheetName val="TB 2007 M PSAK"/>
      <sheetName val="TB 2007 M IFRS"/>
      <sheetName val="Circular"/>
      <sheetName val="COGS (ALT-2)"/>
      <sheetName val="COGS (YEAR)"/>
      <sheetName val="DATA_TB"/>
      <sheetName val="ISZ-PRD"/>
      <sheetName val="DET_PC(NET)"/>
      <sheetName val="A-PRO COST"/>
      <sheetName val="TOTAL COST"/>
      <sheetName val="Personell"/>
      <sheetName val="ISZ-OPEX"/>
      <sheetName val="DETL_opex"/>
      <sheetName val="DET_SALES"/>
      <sheetName val="DET_SALES (2)"/>
      <sheetName val="DET_SALES (4)"/>
      <sheetName val="DET_SALES (3)"/>
      <sheetName val="DET_FIXED"/>
      <sheetName val="ISZ BS-IS"/>
      <sheetName val="DATA_BS"/>
      <sheetName val="BAL_SH"/>
      <sheetName val="ATTC_1"/>
      <sheetName val="ATTC_2"/>
      <sheetName val="ATTC3"/>
      <sheetName val="ATTC_4"/>
      <sheetName val="ATTC5"/>
      <sheetName val="ATTC6"/>
      <sheetName val="ATTC7"/>
      <sheetName val="DET_INV"/>
      <sheetName val="ENDING-FG"/>
      <sheetName val="AccrSalry"/>
      <sheetName val="DET_PC"/>
      <sheetName val="Mtn Repair"/>
      <sheetName val="OPEX (2)"/>
      <sheetName val="Beda Tetap"/>
      <sheetName val="IS 00-05"/>
      <sheetName val="IS (EST)"/>
      <sheetName val="explain"/>
      <sheetName val="BAL_SH (compare)"/>
      <sheetName val="BAL_SH (compare) (2)"/>
      <sheetName val="Rec_Tax"/>
      <sheetName val="IS (COMPARE)"/>
      <sheetName val="Trial "/>
      <sheetName val="JOURNAL-RM "/>
      <sheetName val="JOURNAL-MU "/>
      <sheetName val="Costsheet"/>
      <sheetName val="lpb ppc"/>
      <sheetName val="Adj of Sredded"/>
      <sheetName val="JOURNAL-RP"/>
      <sheetName val="Ret Pal"/>
      <sheetName val="Saldo Vendor"/>
      <sheetName val="Inventory After SO"/>
      <sheetName val="Inv MTN"/>
      <sheetName val="NonStock"/>
      <sheetName val="MTN Updated"/>
      <sheetName val="Adj SO MTN"/>
      <sheetName val="Lost Materia (PPC)"/>
      <sheetName val="JR.DBF"/>
      <sheetName val="G-3."/>
      <sheetName val="G-3.1."/>
      <sheetName val="G-3.1.1"/>
      <sheetName val="G-3.2."/>
      <sheetName val="G-3.2"/>
      <sheetName val="G-3.3"/>
      <sheetName val="G-3.3.1"/>
      <sheetName val="G-3.4"/>
      <sheetName val="GG-Attach"/>
      <sheetName val="G-4.1"/>
      <sheetName val="PPh 21 A"/>
      <sheetName val="PPh 21 B"/>
      <sheetName val="PPh 22 tax dept"/>
      <sheetName val="PPh 23 tax dept"/>
      <sheetName val="PPh 15 tax dept"/>
      <sheetName val="J-Lead"/>
      <sheetName val="J-3.1"/>
      <sheetName val="Deferred Charges "/>
      <sheetName val="KEL 1"/>
      <sheetName val="KEL 2"/>
      <sheetName val="KEL 3"/>
      <sheetName val="E.LEAD - Trade receivables"/>
      <sheetName val="Collection USD"/>
      <sheetName val="Collection IDR"/>
      <sheetName val="F.Lead"/>
      <sheetName val="F.Memo"/>
      <sheetName val="test27jan"/>
      <sheetName val="Receivables"/>
      <sheetName val="E.1.1 Aging06"/>
      <sheetName val="Aging05"/>
      <sheetName val="E.1.2 - Subsq Receipt '06"/>
      <sheetName val="E.1.3 AR Turnover"/>
      <sheetName val="E.2 AFDA"/>
      <sheetName val="Sample Rp (5)"/>
      <sheetName val="Benefit table"/>
      <sheetName val="E1-Listing AR"/>
      <sheetName val="E2-Test Conversion"/>
      <sheetName val="E3- Test Aging"/>
      <sheetName val="E3.1- Aging AR"/>
      <sheetName val="E4 "/>
      <sheetName val="IncTax 07 audited"/>
      <sheetName val="O Tax Payable"/>
      <sheetName val="Q Due to Related Parties"/>
      <sheetName val="BIPI"/>
      <sheetName val="OTH.BEN"/>
      <sheetName val="SSS"/>
      <sheetName val="UNIFORMS"/>
      <sheetName val="MED&amp;DEN"/>
      <sheetName val="REP&amp;ENT"/>
      <sheetName val="PROF.FEE"/>
      <sheetName val="REP&amp;MAINT"/>
      <sheetName val="OFF&amp;EDP"/>
      <sheetName val="P T &amp; T"/>
      <sheetName val="GOE"/>
      <sheetName val="X'MAS"/>
      <sheetName val="PM, TE,SAD"/>
      <sheetName val="Reconciliation Tax"/>
      <sheetName val="F (INVENTORY)"/>
      <sheetName val="U-2 (COST OF SALES)"/>
      <sheetName val="3650"/>
      <sheetName val="FA mov't"/>
      <sheetName val="6600"/>
      <sheetName val="Related"/>
      <sheetName val="Notes26.Liquidity Risk"/>
      <sheetName val="GL Corr"/>
      <sheetName val=" D1.5 Lead PL"/>
      <sheetName val="D1.6 Interest Income"/>
      <sheetName val="REPORT "/>
      <sheetName val="D1.5.1 Matrix "/>
      <sheetName val="D.1.5.5 Missclsfy"/>
      <sheetName val="D1.5.1.1 Pricing"/>
      <sheetName val="D1.5.1.1 MTN mtm"/>
      <sheetName val="D1.5.1.1 Telkom PN"/>
      <sheetName val="D1.5.1.2 Unrlzd TRA"/>
      <sheetName val="D1.5.1.3 Unrlzd AFS"/>
      <sheetName val="D1.5.2 RollFw-AFS"/>
      <sheetName val="D1.5.3 RollFw-TRA"/>
      <sheetName val="D1.5.4 Sale SBI"/>
      <sheetName val="D1.6.1 Interest SBI"/>
      <sheetName val="D1.6.2 OS SBI"/>
      <sheetName val="Redemp"/>
      <sheetName val="GL Opic"/>
      <sheetName val="Purch SBI HTM"/>
      <sheetName val="Mansek"/>
      <sheetName val="PM-TE-SAD"/>
      <sheetName val="SRM_BS Report"/>
      <sheetName val="SRM_PL Report"/>
      <sheetName val="A3 - BS"/>
      <sheetName val="A3 - PL"/>
      <sheetName val="A3 - Off BS"/>
      <sheetName val="CF format"/>
      <sheetName val="A3 - OFF"/>
      <sheetName val="Adj MIDAS"/>
      <sheetName val="CF format (2)"/>
      <sheetName val="Adj CSB"/>
      <sheetName val="Adj IC Elimination"/>
      <sheetName val="BS Report"/>
      <sheetName val="PL Report"/>
      <sheetName val="KPI CBO"/>
      <sheetName val="KPI RO"/>
      <sheetName val="KPI CS"/>
      <sheetName val="TE Calc"/>
      <sheetName val="D-lead"/>
      <sheetName val="G-lead"/>
      <sheetName val="N-lead"/>
      <sheetName val="T-lead"/>
      <sheetName val="U-1 Lead"/>
      <sheetName val="U-2 Lead"/>
      <sheetName val="BI-DAERAH"/>
      <sheetName val="WPMG"/>
      <sheetName val="C-NERACA"/>
      <sheetName val="36.00.01"/>
      <sheetName val="DATA EY-1"/>
      <sheetName val="TODAY PROCESS"/>
      <sheetName val="tbl-penundaan"/>
      <sheetName val="Apl. Penundaan"/>
      <sheetName val="E-Payment (2)"/>
      <sheetName val="E-Payment"/>
      <sheetName val="DATA-ERROR"/>
      <sheetName val="rekon_kris"/>
      <sheetName val="Rekonsiliasi_Penundaan"/>
      <sheetName val="REKAP_CABANG"/>
      <sheetName val="peg. agustus 06"/>
      <sheetName val="d01"/>
      <sheetName val="d02"/>
      <sheetName val="d03"/>
      <sheetName val="d04"/>
      <sheetName val="d05"/>
      <sheetName val="d06"/>
      <sheetName val="d07"/>
      <sheetName val="d08"/>
      <sheetName val="d08b"/>
      <sheetName val="d09(no print)"/>
      <sheetName val="D09a"/>
      <sheetName val="D09b"/>
      <sheetName val="d09c(no print)"/>
      <sheetName val="d10"/>
      <sheetName val="d11 (no print)"/>
      <sheetName val="d12"/>
      <sheetName val="d13"/>
      <sheetName val="d14"/>
      <sheetName val="d15"/>
      <sheetName val="d16"/>
      <sheetName val="d17(no print)"/>
      <sheetName val="d18"/>
      <sheetName val="d19(no print)"/>
      <sheetName val="d20(no print)"/>
      <sheetName val="SGD"/>
      <sheetName val="EUR"/>
      <sheetName val="JPY"/>
      <sheetName val="HKD"/>
      <sheetName val="USD_JPM"/>
      <sheetName val="Color_info"/>
      <sheetName val="放线表目录"/>
      <sheetName val="端子排定义"/>
      <sheetName val="放线表"/>
      <sheetName val="长度统计(可刷新)"/>
      <sheetName val="+CS中心集电器接线表"/>
      <sheetName val="控制柜接线表"/>
      <sheetName val="U1_6"/>
      <sheetName val="U801 (2)"/>
      <sheetName val="U901(x)"/>
      <sheetName val="Client Details"/>
      <sheetName val="E101 Trade debtors"/>
      <sheetName val="E102 - Debtors turnover"/>
      <sheetName val="E201 - Doubtful debts"/>
      <sheetName val="E202 - Doubtful debts obs"/>
      <sheetName val="Sales cut-off E301"/>
      <sheetName val="Sales cut-off E301.1"/>
      <sheetName val="EE101 - Debtors circularisatio"/>
      <sheetName val="EE102 - Debtors circularisation"/>
      <sheetName val="Review of impairment"/>
      <sheetName val="I201 - Doubtful debts obs"/>
      <sheetName val="U-10-20"/>
      <sheetName val="U-30-70"/>
      <sheetName val="U30-70-2"/>
      <sheetName val="P601"/>
      <sheetName val="A2 Cash flow"/>
      <sheetName val="Rationalisation"/>
      <sheetName val="U (2)"/>
      <sheetName val="BP-BREAK"/>
      <sheetName val="aje98"/>
      <sheetName val="rje98"/>
      <sheetName val="purch testing"/>
      <sheetName val="rcpt testing"/>
      <sheetName val="pymt testing"/>
      <sheetName val="roundsums"/>
      <sheetName val="PBD98"/>
      <sheetName val="PBD981"/>
      <sheetName val="Tax97"/>
      <sheetName val="Draft taxcomp 97"/>
      <sheetName val="Draft taxcomp 98"/>
      <sheetName val="Capital Allowances97"/>
      <sheetName val="CA98"/>
      <sheetName val="Deferred tax97"/>
      <sheetName val="Deferredtax98"/>
      <sheetName val="Handuk Korea"/>
      <sheetName val="Korea acc97"/>
      <sheetName val="Korea Acc98"/>
      <sheetName val="epf97"/>
      <sheetName val="epf98"/>
      <sheetName val="Sales97"/>
      <sheetName val="Sales98"/>
      <sheetName val="Stock-purch97"/>
      <sheetName val="Stock-purch98"/>
      <sheetName val="nrv98"/>
      <sheetName val="nrv97"/>
      <sheetName val="E1 "/>
      <sheetName val="N-final"/>
      <sheetName val="N1-f"/>
      <sheetName val="N1l1-f"/>
      <sheetName val="N2-1-f"/>
      <sheetName val="N-F"/>
      <sheetName val="N2-F"/>
      <sheetName val="N2-1F"/>
      <sheetName val="Issue"/>
      <sheetName val="WCGW_not used"/>
      <sheetName val="Depn1"/>
      <sheetName val="DSS1&amp;2"/>
      <sheetName val="JSN (with coupon) 15 yrs"/>
      <sheetName val="JSN (with coupon) 10 yrs"/>
      <sheetName val="New bonds"/>
      <sheetName val="BOND (with coupon)"/>
      <sheetName val="2-6"/>
      <sheetName val="EmployeeDbase"/>
      <sheetName val="Reimbursements"/>
      <sheetName val="Linked JV"/>
      <sheetName val="Alex"/>
      <sheetName val="Alan"/>
      <sheetName val="Alicia"/>
      <sheetName val="Anna"/>
      <sheetName val="Brian"/>
      <sheetName val="ChenKok"/>
      <sheetName val="ChunKiat"/>
      <sheetName val="Daphne"/>
      <sheetName val="Damien"/>
      <sheetName val="Francis"/>
      <sheetName val="David"/>
      <sheetName val="Eric"/>
      <sheetName val="FuiSuan"/>
      <sheetName val="HuaiNing"/>
      <sheetName val="Huey Shee"/>
      <sheetName val="HuiPeng"/>
      <sheetName val="Ian"/>
      <sheetName val="Jimmy"/>
      <sheetName val="Jezamin"/>
      <sheetName val="JuneHow"/>
      <sheetName val="Kwan"/>
      <sheetName val="Luanne"/>
      <sheetName val="Naomi"/>
      <sheetName val="Nic"/>
      <sheetName val="Nik"/>
      <sheetName val="Penny"/>
      <sheetName val="PooGeok"/>
      <sheetName val="Saufil"/>
      <sheetName val="Sean"/>
      <sheetName val="ShuErn"/>
      <sheetName val="SuetLI"/>
      <sheetName val="Terrence"/>
      <sheetName val="Tony"/>
      <sheetName val="TzeKhay"/>
      <sheetName val="Main orig"/>
      <sheetName val="F123"/>
      <sheetName val="P12.4"/>
      <sheetName val="2e"/>
      <sheetName val="6d"/>
      <sheetName val="A2.201 RJE"/>
      <sheetName val="A6.201"/>
      <sheetName val="T101 "/>
      <sheetName val="U101 Lead"/>
      <sheetName val="N401"/>
      <sheetName val="N501"/>
      <sheetName val="A2.201.RJE"/>
      <sheetName val="A2.301 SAD"/>
      <sheetName val="A7Memo"/>
      <sheetName val="E401 Sales cutoff"/>
      <sheetName val="EE102"/>
      <sheetName val="EE103 EY Random"/>
      <sheetName val="EE104 Microstart"/>
      <sheetName val="H102"/>
      <sheetName val="N301 Purchases cut off"/>
      <sheetName val="NN101"/>
      <sheetName val="P101"/>
      <sheetName val="P102"/>
      <sheetName val="P205"/>
      <sheetName val="U402"/>
      <sheetName val="U403"/>
      <sheetName val="Travelling"/>
      <sheetName val="F12"/>
      <sheetName val="F20"/>
      <sheetName val="K30"/>
      <sheetName val="K40"/>
      <sheetName val="O10"/>
      <sheetName val="O20"/>
      <sheetName val="O30"/>
      <sheetName val="O31"/>
      <sheetName val="O32"/>
      <sheetName val="S10"/>
      <sheetName val="O_Taxmovement "/>
      <sheetName val="OSM  client"/>
      <sheetName val="Required from the client"/>
      <sheetName val="A2 (old)"/>
      <sheetName val="A2-1l1"/>
      <sheetName val="A2-4 (old)"/>
      <sheetName val="A7-40"/>
      <sheetName val="Freez"/>
      <sheetName val="Mach "/>
      <sheetName val="Comp "/>
      <sheetName val="F-1|F-2"/>
      <sheetName val="A "/>
      <sheetName val="U - BC disc"/>
      <sheetName val="BB "/>
      <sheetName val="10|20"/>
      <sheetName val="31 (2)"/>
      <sheetName val="A2-5-1"/>
      <sheetName val="A2-5-2"/>
      <sheetName val="Appendix I"/>
      <sheetName val="S(camera)"/>
      <sheetName val="U2 "/>
      <sheetName val="Schedule I"/>
      <sheetName val="Schedule IIa"/>
      <sheetName val="Schedule IIb"/>
      <sheetName val="Schedule III"/>
      <sheetName val="Capital allow.1"/>
      <sheetName val="MBf Media"/>
      <sheetName val="Going concern"/>
      <sheetName val="A Section Checklist"/>
      <sheetName val="SRM "/>
      <sheetName val="&lt;A3&gt;"/>
      <sheetName val="&lt;A3-1&gt;"/>
      <sheetName val="&lt;A3-2&gt;"/>
      <sheetName val="A3|4"/>
      <sheetName val="&lt;A8&gt;"/>
      <sheetName val="&lt;C&gt;"/>
      <sheetName val="&lt;C1&gt;"/>
      <sheetName val="&lt;C2&gt;"/>
      <sheetName val="&lt;E&gt;"/>
      <sheetName val="&lt;E3&gt;"/>
      <sheetName val="&lt;G&gt;"/>
      <sheetName val="&lt;G1&gt;"/>
      <sheetName val="&lt;I&gt;"/>
      <sheetName val="&lt;I1&gt;"/>
      <sheetName val="&lt;K&gt;"/>
      <sheetName val="&lt;K-1&gt;"/>
      <sheetName val="&lt;K-2&gt;"/>
      <sheetName val="&lt;M&gt;"/>
      <sheetName val="&lt;N&gt;"/>
      <sheetName val="&lt;O&gt;"/>
      <sheetName val="&lt;T&gt;"/>
      <sheetName val="&lt;U&gt;"/>
      <sheetName val="&lt;U|1&gt;"/>
      <sheetName val="&lt;U1&gt;"/>
      <sheetName val="&lt;U2&gt;"/>
      <sheetName val="&lt;U3&gt;"/>
      <sheetName val="&lt;U4&gt;"/>
      <sheetName val="&lt;U5&gt;"/>
      <sheetName val="&lt;U5new&gt;"/>
      <sheetName val="&lt;E2&gt;(ss)"/>
      <sheetName val="A8 PM "/>
      <sheetName val="A2- SRM"/>
      <sheetName val="C-LEAD "/>
      <sheetName val="C1_USD&amp;Euro Recon"/>
      <sheetName val="C2 Hardcopy"/>
      <sheetName val="C3 Hardcopy"/>
      <sheetName val="C4_Bank recon + fac"/>
      <sheetName val="C4-1 "/>
      <sheetName val="C5_Cash Book "/>
      <sheetName val="C6_Bank conf "/>
      <sheetName val="E2-1"/>
      <sheetName val="E2-2_confirmation"/>
      <sheetName val="E6 "/>
      <sheetName val="E7 "/>
      <sheetName val="F2_Raw Mat-Compilation"/>
      <sheetName val="F2-1_Raw Mat-Valuation"/>
      <sheetName val="F2-1_Raw Mat-Valuation (WIP)"/>
      <sheetName val="F3_WIP Breakdown"/>
      <sheetName val="Notes to F3"/>
      <sheetName val="F3-1_WIP-Compilation"/>
      <sheetName val="F3-2"/>
      <sheetName val="F3-3_WIP-Valuation"/>
      <sheetName val="F4_Compilation-FG"/>
      <sheetName val="F4_FG NRV"/>
      <sheetName val="F5 "/>
      <sheetName val="Movement_G"/>
      <sheetName val="K2-Addition"/>
      <sheetName val="K3-Disposal"/>
      <sheetName val="K4-Write off"/>
      <sheetName val="K5-insurance"/>
      <sheetName val="K6- Impairment review"/>
      <sheetName val="K6-1 - P&amp;M"/>
      <sheetName val="M3_Hardcopy"/>
      <sheetName val="Movement _N"/>
      <sheetName val="N3-2"/>
      <sheetName val="N5_Hardcopy"/>
      <sheetName val="&lt;O&gt; - Lead"/>
      <sheetName val="Oa_Prov. mov"/>
      <sheetName val="O1-1CA "/>
      <sheetName val="&lt;R&gt; - Deferred tax"/>
      <sheetName val="R1 (2)"/>
      <sheetName val="U LEAD"/>
      <sheetName val="U1 GP"/>
      <sheetName val="U3-2"/>
      <sheetName val="U5-1_hard copy"/>
      <sheetName val="U6-1"/>
      <sheetName val="U7-1"/>
      <sheetName val="A2l1.SAD"/>
      <sheetName val="A2l2.RJE"/>
      <sheetName val="A2l3.AJE"/>
      <sheetName val="A2l4.CLA"/>
      <sheetName val="A3.BS"/>
      <sheetName val="Notes to the BS "/>
      <sheetName val="A4.TB"/>
      <sheetName val="AP-110SUP(June)"/>
      <sheetName val="G-4-3."/>
      <sheetName val="G-4-4"/>
      <sheetName val="G-4-5."/>
      <sheetName val="G-4-6"/>
      <sheetName val="FF-2-not used"/>
      <sheetName val="A2.2-RJE"/>
      <sheetName val="A2.3 SAD"/>
      <sheetName val="A2.4 CLA"/>
      <sheetName val="A6.1 Forex"/>
      <sheetName val="A6.2 Recon OB"/>
      <sheetName val="A6.3 JV"/>
      <sheetName val="A8 Materiality"/>
      <sheetName val="E2-AGING TEST"/>
      <sheetName val="E3-unus bal"/>
      <sheetName val="E5-PROV DD"/>
      <sheetName val="App 1"/>
      <sheetName val="A4-1-2"/>
      <sheetName val="A6 Forex"/>
      <sheetName val="U2-3"/>
      <sheetName val="month_sales"/>
      <sheetName val="DM-sales"/>
      <sheetName val="DM outstanding"/>
      <sheetName val="Contracts"/>
      <sheetName val="contracts-YTD"/>
      <sheetName val="time diff1"/>
      <sheetName val="time diff 3"/>
      <sheetName val="time diff2"/>
      <sheetName val="E3 AR - VAT"/>
      <sheetName val="Renovation"/>
      <sheetName val="UPIPB B12.101"/>
      <sheetName val="UGI B12.101"/>
      <sheetName val="H201-Prov for diminution"/>
      <sheetName val="esxa"/>
      <sheetName val="A2.101"/>
      <sheetName val="A2.201"/>
      <sheetName val="Consolpack June06"/>
      <sheetName val="temporary"/>
      <sheetName val="SPART"/>
      <sheetName val="kursBI_MID"/>
      <sheetName val="kursBI"/>
      <sheetName val="purch S'part"/>
      <sheetName val="purch FFB"/>
      <sheetName val="Def-charge"/>
      <sheetName val="OVERHOUL-COST"/>
      <sheetName val="advance-asset"/>
      <sheetName val="Advance Property"/>
      <sheetName val="Detail_CIP"/>
      <sheetName val="WBS 1-GL"/>
      <sheetName val="WBS 1 (2)-TB"/>
      <sheetName val="WBS 2 -GL"/>
      <sheetName val="WBS 2 (1)-TB"/>
      <sheetName val="A_Cash In Bank"/>
      <sheetName val="B_Piutang"/>
      <sheetName val="D-2_PPn"/>
      <sheetName val="FA_Test"/>
      <sheetName val="Tanggal"/>
      <sheetName val="Renovasi"/>
      <sheetName val="PART"/>
      <sheetName val="LIST. MESIN"/>
      <sheetName val="MAST.PROD"/>
      <sheetName val="MANFCOST"/>
      <sheetName val="LIS. PAKAI"/>
      <sheetName val="PART &amp; MAINT."/>
      <sheetName val="tbl1"/>
      <sheetName val="DEP&amp;ASR"/>
      <sheetName val="STD. COST"/>
      <sheetName val="LIst Reklas BDD n UM (3)"/>
      <sheetName val="LIst Reklas BDD n UM (2)"/>
      <sheetName val="LIst Reklas BDD n UM"/>
      <sheetName val="Profil"/>
      <sheetName val="HIGKLIGHTS"/>
      <sheetName val="SALES (2)"/>
      <sheetName val="SALES CHART 2"/>
      <sheetName val="LAPKREDIT"/>
      <sheetName val="ANAPORT"/>
      <sheetName val="ANAPORT2"/>
      <sheetName val="Port per JENIS"/>
      <sheetName val="Port per Produk"/>
      <sheetName val="ANATUNG PST"/>
      <sheetName val="ANATUNG BDG"/>
      <sheetName val="ANATUNG CRB"/>
      <sheetName val="ANATUNG TSK"/>
      <sheetName val="ANATUNG PWK"/>
      <sheetName val="ANATUNG SMI"/>
      <sheetName val="ANATUNG BGR"/>
      <sheetName val="ANATUNG KRW"/>
      <sheetName val="ANATUNG GRT"/>
      <sheetName val="ANATUNG SMD"/>
      <sheetName val="ANATUNG BJR"/>
      <sheetName val="ANATUNG SBG"/>
      <sheetName val="ANATUNG PML"/>
      <sheetName val="ANATUNG PWO"/>
      <sheetName val="ALK"/>
      <sheetName val="ANATUNG PERMATA"/>
      <sheetName val="VINTAGE PERMATA"/>
      <sheetName val="ANABPKB"/>
      <sheetName val="Form1"/>
      <sheetName val="Form2"/>
      <sheetName val="Form3"/>
      <sheetName val="Form4"/>
      <sheetName val="Form5"/>
      <sheetName val="Form6"/>
      <sheetName val="1 Th"/>
      <sheetName val="1771 "/>
      <sheetName val="NY ADMIN"/>
      <sheetName val="FA sd APRIL 07"/>
      <sheetName val="Specific Scope Audit Procedures"/>
      <sheetName val="ACT Cashflow"/>
      <sheetName val="C4_TB_RPT_4-329520-1"/>
      <sheetName val="Refund"/>
      <sheetName val="CS-Carrefour"/>
      <sheetName val="SUMMARY-Megalife"/>
      <sheetName val="SUMMARY-MegaJiwa"/>
      <sheetName val="MOF"/>
      <sheetName val="COI-Maxi Link (2)"/>
      <sheetName val="UND_Sing"/>
      <sheetName val="UND2007_Sing"/>
      <sheetName val="UND2006_Sing"/>
      <sheetName val="UND2005_sing"/>
      <sheetName val="UNDReg"/>
      <sheetName val="UND2007"/>
      <sheetName val="UND2006"/>
      <sheetName val="UND2005"/>
      <sheetName val="Power Save &amp; Maxi Investor (2)"/>
      <sheetName val="Summary-Top-UP"/>
      <sheetName val="Agency link"/>
      <sheetName val="Asset Share_Single-Dollar"/>
      <sheetName val="Asset Share_Single-Rp-Wo SCH"/>
      <sheetName val="Asset Share_Single-Rp"/>
      <sheetName val="Asset Share_Reg-Rp"/>
      <sheetName val="Asset Share"/>
      <sheetName val="Power Save &amp; Maxi Investor"/>
      <sheetName val="DD_Rate"/>
      <sheetName val="PA Increasing "/>
      <sheetName val="Assumtion"/>
      <sheetName val="pricing RPU"/>
      <sheetName val="Expense Assumption-Acq 2%"/>
      <sheetName val="Expense Assumption (3)"/>
      <sheetName val="Expense Assumption"/>
      <sheetName val="Reserve-Detail"/>
      <sheetName val="COI-Agency Link"/>
      <sheetName val="Control Whole Life"/>
      <sheetName val="Whole Life Rate (2)"/>
      <sheetName val="Whole Life Rate-single"/>
      <sheetName val="Whole Life Rate"/>
      <sheetName val="Expense Assumption (2)"/>
      <sheetName val="Summary-Asset Share"/>
      <sheetName val="Single-years"/>
      <sheetName val="5years-rp"/>
      <sheetName val="test-3years-rp"/>
      <sheetName val="3years-us"/>
      <sheetName val="test-3years-us"/>
      <sheetName val="Datar isi"/>
      <sheetName val="Libur"/>
      <sheetName val="Lbr Sched."/>
      <sheetName val="SKU BUL."/>
      <sheetName val="SKU-HAR."/>
      <sheetName val="RATE SKU HAR."/>
      <sheetName val="LBR SLR DTL"/>
      <sheetName val="LEMBUR 2006"/>
      <sheetName val="Prod.smry"/>
      <sheetName val="Prod. Stats"/>
      <sheetName val="Expens&amp;Rnue"/>
      <sheetName val="Expens&amp;Rnue (2)"/>
      <sheetName val="DIRECT SMR"/>
      <sheetName val="DIRECT COST"/>
      <sheetName val="DIRECT DETAIL"/>
      <sheetName val="INDIRECT SMR"/>
      <sheetName val="INDIRECT DETAIL"/>
      <sheetName val="TRANS PWR "/>
      <sheetName val="TRANS VEHICL"/>
      <sheetName val="TRANS WATER"/>
      <sheetName val="TRANS WORKM&amp;R"/>
      <sheetName val="TRANS RMH"/>
      <sheetName val="TRANS ALT BERAT"/>
      <sheetName val="SE SMR"/>
      <sheetName val="SE COST"/>
      <sheetName val="SE Detail"/>
      <sheetName val="CAPITAL2006"/>
      <sheetName val="11110"/>
      <sheetName val="11110-CO"/>
      <sheetName val="11115"/>
      <sheetName val="11115-CO"/>
      <sheetName val="11116"/>
      <sheetName val="11116-CO"/>
      <sheetName val="11117"/>
      <sheetName val="11117-CO"/>
      <sheetName val="11120"/>
      <sheetName val="11120-CIT"/>
      <sheetName val="11131"/>
      <sheetName val="11131 Rekon"/>
      <sheetName val="11132"/>
      <sheetName val="11132 Rekon"/>
      <sheetName val="11136"/>
      <sheetName val="11136-REkon Bank"/>
      <sheetName val="11151sd11164"/>
      <sheetName val="11210"/>
      <sheetName val="11210 aging"/>
      <sheetName val="AR-Format  "/>
      <sheetName val="11220"/>
      <sheetName val="11220-AGING FRCS"/>
      <sheetName val="11230"/>
      <sheetName val="11240"/>
      <sheetName val="11250"/>
      <sheetName val="11260"/>
      <sheetName val="11270"/>
      <sheetName val="11260LIst"/>
      <sheetName val="11280"/>
      <sheetName val="11290"/>
      <sheetName val="11340"/>
      <sheetName val="11350"/>
      <sheetName val="11360"/>
      <sheetName val="11410"/>
      <sheetName val="11410 list"/>
      <sheetName val="11420"/>
      <sheetName val="11420 list"/>
      <sheetName val="11440"/>
      <sheetName val="12110"/>
      <sheetName val="12120"/>
      <sheetName val="12120-ListSewaRODC"/>
      <sheetName val="12130"/>
      <sheetName val="12130-ListSewaStore"/>
      <sheetName val="12140"/>
      <sheetName val="12150"/>
      <sheetName val="12150-ListLegal"/>
      <sheetName val="12160"/>
      <sheetName val="12210"/>
      <sheetName val="12220"/>
      <sheetName val="12220 list"/>
      <sheetName val="12430"/>
      <sheetName val="13120sd13270"/>
      <sheetName val="13410"/>
      <sheetName val="13330"/>
      <sheetName val="FA Mar '11"/>
      <sheetName val="21210"/>
      <sheetName val="Report_SUM_aging_AP 05 Apr 2011"/>
      <sheetName val="21220"/>
      <sheetName val="21220-ListBBM"/>
      <sheetName val="21240"/>
      <sheetName val="21230"/>
      <sheetName val="21230-List"/>
      <sheetName val="21260"/>
      <sheetName val="21280"/>
      <sheetName val="List- report web retail"/>
      <sheetName val="Nota Retur blm (L)"/>
      <sheetName val="21310"/>
      <sheetName val="21310 n"/>
      <sheetName val="&quot;21310"/>
      <sheetName val="21320"/>
      <sheetName val="21330"/>
      <sheetName val="21330-List"/>
      <sheetName val="21340"/>
      <sheetName val="21340-List"/>
      <sheetName val="21350"/>
      <sheetName val="21350-List"/>
      <sheetName val="21360"/>
      <sheetName val="21230 List"/>
      <sheetName val="21365"/>
      <sheetName val="21370"/>
      <sheetName val="21390"/>
      <sheetName val="21410"/>
      <sheetName val="22110"/>
      <sheetName val="22110-List"/>
      <sheetName val="24120"/>
      <sheetName val="24120-Schedule leasing"/>
      <sheetName val="22130"/>
      <sheetName val="33110"/>
      <sheetName val="33210"/>
      <sheetName val="Bali OK"/>
      <sheetName val="BANDUNG OK"/>
      <sheetName val="YOGYA OK"/>
      <sheetName val="SBY OK"/>
      <sheetName val="BAT OK"/>
      <sheetName val="JAK OK"/>
      <sheetName val="P And L Per Store Summary_Nov 2"/>
      <sheetName val="12150-List legal"/>
      <sheetName val="Report_SUM_aging_AP 04 Aug 2011"/>
      <sheetName val="RENT LIST"/>
      <sheetName val="1.1.05.07.21.0001"/>
      <sheetName val="1.1.05.07.31.0101"/>
      <sheetName val="1.1.05.07.31.0102"/>
      <sheetName val="1.1.05.07.31.0103"/>
      <sheetName val="1.1.05.07.31.0104"/>
      <sheetName val="1.1.05.07.31.0105"/>
      <sheetName val="1.1.05.07.31.0106"/>
      <sheetName val="1.1.05.07.31.0107"/>
      <sheetName val="1.1.05.07.31.0108"/>
      <sheetName val="1.1.05.07.31.0109"/>
      <sheetName val="1.1.05.07.31.0110"/>
      <sheetName val="1.1.05.07.31.0111"/>
      <sheetName val="1.1.05.07.31.0112"/>
      <sheetName val="1.1.05.07.31.0113"/>
      <sheetName val="1.1.05.07.31.0114"/>
      <sheetName val="1.1.05.07.31.0115"/>
      <sheetName val="1.1.05.07.31.0116"/>
      <sheetName val="1.1.05.07.31.0117"/>
      <sheetName val="1.1.05.07.31.0118"/>
      <sheetName val="1.1.05.07.31.0119"/>
      <sheetName val="1.1.05.07.31.0120"/>
      <sheetName val="1.1.05.07.31.0121"/>
      <sheetName val="1.1.05.07.31.0122"/>
      <sheetName val="1.1.05.07.31.0123"/>
      <sheetName val="1.1.05.07.31.0124"/>
      <sheetName val="1.1.05.07.31.0125"/>
      <sheetName val="1.1.05.07.31.0128"/>
      <sheetName val="1.1.05.07.31.0130"/>
      <sheetName val="1.1.05.07.31.0131"/>
      <sheetName val="1.1.05.07.31.0132"/>
      <sheetName val="1.1.05.07.31.0133"/>
      <sheetName val="1.1.05.07.31.0134"/>
      <sheetName val="1.1.05.07.31.0135"/>
      <sheetName val="1.1.05.07.31.0136"/>
      <sheetName val="1.1.05.07.31.0137"/>
      <sheetName val="1.1.05.07.31.0202"/>
      <sheetName val="1.1.05.07.31.0205"/>
      <sheetName val="1.1.05.07.31.0206"/>
      <sheetName val="1.1.05.07.31.0207"/>
      <sheetName val="1.1.05.07.31.0208"/>
      <sheetName val="1.1.05.07.31.0301"/>
      <sheetName val="1.1.05.07.31.0403"/>
      <sheetName val="1.1.05.07.31.0404"/>
      <sheetName val="1.1.05.07.31.0405"/>
      <sheetName val="1.1.05.07.31.0406"/>
      <sheetName val="0127"/>
      <sheetName val="0201"/>
      <sheetName val="REKON PPh 21"/>
      <sheetName val="LAMP PPH 21"/>
      <sheetName val="REKON SPM 23"/>
      <sheetName val="REKON SPM 4(2)"/>
      <sheetName val="PREPAID PPH23"/>
      <sheetName val="REKON PPN-IN"/>
      <sheetName val="REKON PPN-OUT"/>
      <sheetName val=" 21"/>
      <sheetName val="SPM VS GL"/>
      <sheetName val="Kons PPN"/>
      <sheetName val="LIST PPH 21"/>
      <sheetName val="PPh 26-Royalty"/>
      <sheetName val="PPN Royalty"/>
      <sheetName val="List OI"/>
      <sheetName val="BP.Final"/>
      <sheetName val="21330 List"/>
      <sheetName val="21340 List"/>
      <sheetName val="21350 List"/>
      <sheetName val="21360 List"/>
      <sheetName val="GllBukuMP_Dtl.RPT"/>
      <sheetName val="DATA RACIP 2009"/>
      <sheetName val="RACIPAN JANUARI '09"/>
      <sheetName val="JAN'09"/>
      <sheetName val="RACIPAN FEBRUARY '09"/>
      <sheetName val="FEB'09"/>
      <sheetName val="RACIPAN MARET '09"/>
      <sheetName val="MAR'09"/>
      <sheetName val="RACIPAN APRIL'09"/>
      <sheetName val="APR'09"/>
      <sheetName val="RACIPAN MEY '09 "/>
      <sheetName val="MEY'09"/>
      <sheetName val="RACIPAN JUNI '09"/>
      <sheetName val="JUN'09"/>
      <sheetName val="RACIPAN JULY '09"/>
      <sheetName val="RACIPAN AGUSTUS '09"/>
      <sheetName val="AGUST'09"/>
      <sheetName val="RACIPAN SEPTEMBER '09"/>
      <sheetName val="SEPT'09"/>
      <sheetName val="Monthly '08"/>
      <sheetName val="PI PTD"/>
      <sheetName val="L Lead"/>
      <sheetName val="L.1 CIK"/>
      <sheetName val="L.2 CIK"/>
      <sheetName val="L.3 CIK"/>
      <sheetName val="L.4 CIK"/>
      <sheetName val="L.5 CIK"/>
      <sheetName val="L.6 CIK"/>
      <sheetName val="L.6.1 Combined"/>
      <sheetName val="L.7 CIK"/>
      <sheetName val="L.7.1 CIK"/>
      <sheetName val="L.8 CIK"/>
      <sheetName val="L.9 CIK"/>
      <sheetName val="L.1 BIC"/>
      <sheetName val="L.4 BIC"/>
      <sheetName val="L.5 BIC"/>
      <sheetName val="L.6 BIC"/>
      <sheetName val="L.7 BIC"/>
      <sheetName val="L.7.1 BIC"/>
      <sheetName val="L.8 BIC"/>
      <sheetName val="L.9 BIC"/>
      <sheetName val="L.5 CAK"/>
      <sheetName val="L.5.1 CAK"/>
      <sheetName val="L.6 CAK"/>
      <sheetName val="L.7 CAK"/>
      <sheetName val="L.8 CAK"/>
      <sheetName val="L.9 CAK"/>
      <sheetName val="COS 1410"/>
      <sheetName val="COS 1411"/>
      <sheetName val="COS 1412"/>
      <sheetName val="Salary 1410"/>
      <sheetName val="Salary 1411"/>
      <sheetName val="Salary 1412"/>
      <sheetName val="TB-Des14"/>
      <sheetName val="1_2 BS"/>
      <sheetName val="3 IS"/>
      <sheetName val="3 IS - 2"/>
      <sheetName val="Analisa - BS"/>
      <sheetName val="Analisa - IS"/>
      <sheetName val="IS - Canal"/>
      <sheetName val="IS - Canal YTD"/>
      <sheetName val="IS - Canal - Recap"/>
      <sheetName val="IS - Canal - Recap YTD"/>
      <sheetName val="4 CF"/>
      <sheetName val="5 Cash Bank - Detail"/>
      <sheetName val="Cash Bank Reconsile"/>
      <sheetName val="6 Sales Graphics"/>
      <sheetName val="7 Top20 Sales"/>
      <sheetName val="8 AR Summary"/>
      <sheetName val="9 Aging AR Detail"/>
      <sheetName val="10 AVCP"/>
      <sheetName val="11 Other AR"/>
      <sheetName val="12 Adv Summary"/>
      <sheetName val="13 Aging Adv Payment"/>
      <sheetName val="14 Aging Adv Employee"/>
      <sheetName val="15 Advance Asset"/>
      <sheetName val="16 Prepaid Exp"/>
      <sheetName val="17 Taxations"/>
      <sheetName val="18 FA Monthly"/>
      <sheetName val="19 FA Yearly"/>
      <sheetName val="20 AP Summary"/>
      <sheetName val="21 Aging AP Trade"/>
      <sheetName val="Summary ok"/>
      <sheetName val="Revisi ok"/>
      <sheetName val="YEARLY 2014"/>
      <sheetName val="PERLNGK GED"/>
      <sheetName val="STUDIO"/>
      <sheetName val="KOMPUTER"/>
      <sheetName val="perabot kantor"/>
      <sheetName val="peralatan komunikasi"/>
      <sheetName val="peralatan teknik"/>
      <sheetName val="AK DLM PNYLSN"/>
      <sheetName val="WO PANEL TV7 2014"/>
      <sheetName val="WO Panel 2013"/>
      <sheetName val="WO BEN"/>
      <sheetName val="WO FSV"/>
      <sheetName val="Collective"/>
      <sheetName val="ACP"/>
      <sheetName val="Mutasi Allowance"/>
      <sheetName val="E-1-6 Provisi Specific June"/>
      <sheetName val="bnrusul"/>
      <sheetName val="POD"/>
      <sheetName val="FRAI1"/>
      <sheetName val="FRAI3"/>
      <sheetName val="FRAI4"/>
      <sheetName val="FRAI5"/>
      <sheetName val="input sederhana"/>
      <sheetName val="EKON"/>
      <sheetName val="EKON NEW"/>
      <sheetName val="SCHL19"/>
      <sheetName val="SCHL20"/>
      <sheetName val="SCHL23"/>
      <sheetName val="SCHL24"/>
      <sheetName val="AFE"/>
      <sheetName val="WELL PARAMETER"/>
      <sheetName val="SCHEDULE 19"/>
      <sheetName val="SCHEDULE 20"/>
      <sheetName val="SCHEDULE 20-1"/>
      <sheetName val="SCHEDULE 20-1 Real"/>
      <sheetName val="Mud Volume"/>
      <sheetName val="Chemical Using"/>
      <sheetName val="Total Chemical"/>
      <sheetName val="CEMENTING VOLUME"/>
      <sheetName val="ECONOMIC"/>
      <sheetName val="TIME DETAILS"/>
      <sheetName val="RINCIAN REAL AFE"/>
      <sheetName val="Budget Operations Summary"/>
      <sheetName val="Base Rental"/>
      <sheetName val="Site Survey"/>
      <sheetName val="Tubular 3 wells"/>
      <sheetName val="PERHITUNGAN  KEEKONOMIAN"/>
      <sheetName val="FRAI21"/>
      <sheetName val="SCHEDULE 20-1 Rev"/>
      <sheetName val="SUSUNAN LAPORAN "/>
      <sheetName val="MASUK  Csg7 "/>
      <sheetName val="RMCONS"/>
      <sheetName val="FLOW CHART CRUDE OIL"/>
      <sheetName val="Smr JR.01"/>
      <sheetName val="JR-01"/>
      <sheetName val="Sei. Lilin"/>
      <sheetName val="Attch. 1 to JR-01"/>
      <sheetName val="Attch. 1 to Att. 1"/>
      <sheetName val="Attch.2 to Att.1"/>
      <sheetName val="Attch.3 to Att.1"/>
      <sheetName val="Attch. 2 to JR-01"/>
      <sheetName val="Attch.1 to Att.2"/>
      <sheetName val="Attch. 3 to JR-01"/>
      <sheetName val="Attch. 1 to Att. 3"/>
      <sheetName val="Attch. 1 to Att. 2 "/>
      <sheetName val="Attch. 2 to Att. 3 "/>
      <sheetName val="Attch. 3 to Att. 3"/>
      <sheetName val="Attch. 4 to JR-01"/>
      <sheetName val="Attch. 1 to Attch. 4"/>
      <sheetName val="Attch. 5 to JR-01"/>
      <sheetName val="Attch. 6 to JR-01"/>
      <sheetName val="Attch. 7 to JR-01"/>
      <sheetName val="Attch. 1 to Att. 7"/>
      <sheetName val="Attch.2 to Att.7"/>
      <sheetName val="Attch.3 to Att.7"/>
      <sheetName val="Attch.1 to Attch.8"/>
      <sheetName val="Attch.9 to JR-01"/>
      <sheetName val="Attch.8 to JR-01"/>
      <sheetName val="Attch.1 to Att.9"/>
      <sheetName val="JR-02"/>
      <sheetName val="INATT1TOJR01"/>
      <sheetName val="INATT1TOATT1"/>
      <sheetName val="INATT2TOATT1"/>
      <sheetName val="INATT2TOJR01"/>
      <sheetName val="INATT1TOATT2"/>
      <sheetName val="INATT3TOJR01"/>
      <sheetName val="INATT1TOATT3"/>
      <sheetName val="INATT4TOJR01"/>
      <sheetName val="INATT1TOATT4"/>
      <sheetName val="INATT5TOJR01"/>
      <sheetName val="INATT6TOJR01"/>
      <sheetName val="INATT7TOJR01"/>
      <sheetName val="INATT1TOATT7"/>
      <sheetName val="INATT2TOATT7"/>
      <sheetName val="INATT3TOATT7"/>
      <sheetName val="INATT8TOJR01"/>
      <sheetName val="INATT9TOJR01"/>
      <sheetName val="INATT1TOATT9"/>
      <sheetName val="INJR01"/>
      <sheetName val="INJR02"/>
      <sheetName val="MATT1TOJR01"/>
      <sheetName val="MATT1TOATT1"/>
      <sheetName val="MATT2TOATT1"/>
      <sheetName val="MATT2TOJR01"/>
      <sheetName val="MATT1TOATT2"/>
      <sheetName val="MATT3TOJR01"/>
      <sheetName val="MATT1TOATT3"/>
      <sheetName val="MATT4TOJR01"/>
      <sheetName val="MATT1TOATT4"/>
      <sheetName val="MATT5TOJR01"/>
      <sheetName val="MATT6TOJR01"/>
      <sheetName val="MATT7TOJR01"/>
      <sheetName val="MATT1TOATT7"/>
      <sheetName val="MATT2TOATT7"/>
      <sheetName val="MATT3TOATT7"/>
      <sheetName val="MATT8TOJR01"/>
      <sheetName val="MATT9TOJR01"/>
      <sheetName val="MATT1TOATT9"/>
      <sheetName val="MJR01"/>
      <sheetName val="MJR02"/>
      <sheetName val="INFUT REKAP"/>
      <sheetName val="SHRINGKAGE"/>
      <sheetName val="EP.21"/>
      <sheetName val="EP.21.1"/>
      <sheetName val="EP.23"/>
      <sheetName val="Module1 (2)"/>
      <sheetName val="04- 2005"/>
      <sheetName val="GRAF.PEND.UMUR"/>
      <sheetName val="INPUT-1"/>
      <sheetName val="SalesForecast"/>
      <sheetName val="TarifBaru"/>
      <sheetName val="SalesForecast (2)"/>
      <sheetName val="SalesForecastTarifBaru"/>
      <sheetName val="CASHFLOW_MC"/>
      <sheetName val="CASHFLOW_HC"/>
      <sheetName val="BS15 2010 SUM "/>
      <sheetName val="NonAFE sumt-2010 "/>
      <sheetName val="Grad Starting Salaries"/>
      <sheetName val="EP 16 Oct 2009"/>
      <sheetName val="MAPPING CC 16OCT2009 Dir Ops"/>
      <sheetName val="MAPPING CC 16OCT2009 Dir Eks"/>
      <sheetName val="MAPPING CC 16OCT2009 Dir Keu"/>
      <sheetName val="MAPPING CC 16OCT2009 Pres Dir"/>
      <sheetName val="MAPPING CC 16OCT2009 All Final"/>
      <sheetName val="RESUME HARIAN"/>
      <sheetName val="EVALUASI DATA"/>
      <sheetName val="TargetOutput"/>
      <sheetName val="DefinitionOutput"/>
      <sheetName val="KPI Databank"/>
      <sheetName val="Role Databank"/>
      <sheetName val="Roles&amp;Reporting"/>
      <sheetName val="Input helper sheet"/>
      <sheetName val="IIIA HTE-01"/>
      <sheetName val="IIIA HTE-02"/>
      <sheetName val="Rekap f-7, f-8"/>
      <sheetName val="Rekap f-7,f-8 JKT"/>
      <sheetName val="Grafik perbandingan"/>
      <sheetName val="Rekap detail"/>
      <sheetName val="Rekap f7"/>
      <sheetName val="Rekap dari rekap"/>
      <sheetName val="GM"/>
      <sheetName val="Operasi"/>
      <sheetName val="Sarbang"/>
      <sheetName val="Logistik"/>
      <sheetName val="HSE"/>
      <sheetName val="NAD"/>
      <sheetName val="Alokasi Biaya ok!"/>
      <sheetName val="RIG 1"/>
      <sheetName val="RIG 2A"/>
      <sheetName val="RIG 3A"/>
      <sheetName val="RIG 6"/>
      <sheetName val="RIG 9"/>
      <sheetName val="REKAP.FAO-3"/>
      <sheetName val="HSE (2)"/>
      <sheetName val="MTE"/>
      <sheetName val="HTE"/>
      <sheetName val="RigH25CD"/>
      <sheetName val="RigT45"/>
      <sheetName val="SBS"/>
      <sheetName val="ABO OBF"/>
      <sheetName val="ABO 2006 "/>
      <sheetName val="KB150"/>
      <sheetName val="lto650"/>
      <sheetName val="lto750"/>
      <sheetName val="msh200"/>
      <sheetName val="n80ue"/>
      <sheetName val="ow700-39"/>
      <sheetName val="ow700-40"/>
      <sheetName val="ow760-20"/>
      <sheetName val="t452"/>
      <sheetName val="Kwit"/>
      <sheetName val="FEE VERSI BPMIGAS"/>
      <sheetName val="DOMESTIK"/>
      <sheetName val="EKSPORT1"/>
      <sheetName val="SummaryTemplate"/>
      <sheetName val="SummaryTemplatex"/>
      <sheetName val="DataDetail"/>
      <sheetName val="SHIP"/>
      <sheetName val="Actions"/>
      <sheetName val="Decisions"/>
      <sheetName val="Risks"/>
      <sheetName val="Opportunities"/>
      <sheetName val="Plus Delta"/>
      <sheetName val="Droplists"/>
      <sheetName val="R-1 (Oil)"/>
      <sheetName val="R-1 (Gas)"/>
      <sheetName val="R-4 (Oil)"/>
      <sheetName val="R-4 (Gas)"/>
      <sheetName val="R-4A"/>
      <sheetName val="R-8A"/>
      <sheetName val="R-11A"/>
      <sheetName val="R-14.GAS"/>
      <sheetName val="R15"/>
      <sheetName val="R-16.1.1"/>
      <sheetName val="R-16.2.1 "/>
      <sheetName val=" T5 Prod &amp; Inj"/>
      <sheetName val="F8_5_OWN"/>
      <sheetName val="Main DDR 11"/>
      <sheetName val="Main DDR 10"/>
      <sheetName val="cost 010"/>
      <sheetName val="Main DDR 09"/>
      <sheetName val="cost 09)"/>
      <sheetName val="Main DDR 08"/>
      <sheetName val="cost 08"/>
      <sheetName val="Main DDR 07"/>
      <sheetName val="cost 07"/>
      <sheetName val="Main DDR 06"/>
      <sheetName val="cost 06)"/>
      <sheetName val="Main DDR 05"/>
      <sheetName val="cost 05)"/>
      <sheetName val="Main DDR 04"/>
      <sheetName val="cost 04"/>
      <sheetName val="SO2013"/>
      <sheetName val="JAN14"/>
      <sheetName val="FEB14"/>
      <sheetName val="MAR14"/>
      <sheetName val="APR14"/>
      <sheetName val="MEI14"/>
      <sheetName val="JUN14"/>
      <sheetName val="JUL14"/>
      <sheetName val="AGU14"/>
      <sheetName val="SEP14"/>
      <sheetName val="OKT14"/>
      <sheetName val="NOV14"/>
      <sheetName val="DES14"/>
      <sheetName val="COPAS"/>
      <sheetName val="01'Okt'2012 (2)"/>
      <sheetName val="1 "/>
      <sheetName val="slipgajibaru"/>
      <sheetName val="kalkulasigajibaru"/>
      <sheetName val="rekaprekbankbaru"/>
      <sheetName val="totalgajibaru"/>
      <sheetName val="rekapgajibaru"/>
      <sheetName val="#"/>
      <sheetName val="R聡fund Deposit"/>
      <sheetName val="TMF Avenths"/>
      <sheetName val="1ᄓ100ဲ Oth AR"/>
      <sheetName val="1:6001-AR DVL"/>
      <sheetName val="JE ALL LEɒEL"/>
      <sheetName val="P-Tax∀23-ȶ6"/>
      <sheetName val="F⁥-17瀷0-IىI"/>
      <sheetName val="FA Movemejt"/>
      <sheetName val="E&gt; (PPN&amp;Bౌ)"/>
      <sheetName val="Works(eet࠹9"/>
      <sheetName val="No.Re࡫eni,g"/>
      <sheetName val="InstaflmeNt"/>
      <sheetName val="Inforɭation"/>
      <sheetName val="Strucdure Depo"/>
      <sheetName val="T聡b perki≲aan"/>
      <sheetName val="Bɂ.AKT.TETAP"/>
      <sheetName val="Bࡂ.PENDAPATAN"/>
      <sheetName val="GeneralInѢo"/>
      <sheetName val="Perma~ent¤info"/>
      <sheetName val="Managemen Proyek"/>
      <sheetName val="Bahan Sipil"/>
      <sheetName val="Analisa Sipil"/>
      <sheetName val="Billing rate BDTE"/>
      <sheetName val="analisa pekerjaan (2)"/>
      <sheetName val="Harga Satuan Barang"/>
      <sheetName val="Harga Satuan Barang (2)"/>
      <sheetName val="indirect"/>
      <sheetName val="Belanja Barang &amp; Jasa"/>
      <sheetName val="OPEX before revisi"/>
      <sheetName val="ORIGINAL BUDGET NOT UPDATE YET"/>
      <sheetName val="JAMUT"/>
      <sheetName val="MENYANGO"/>
      <sheetName val="NORTH KAWI"/>
      <sheetName val="CENTRAL KAWI"/>
      <sheetName val="CENTRAL MANTUBUH"/>
      <sheetName val="SE MANTUBUH"/>
      <sheetName val="MENYANGO BLOK"/>
      <sheetName val="MARUWEI BRIDGE"/>
      <sheetName val="AWR"/>
      <sheetName val="EXPLORASI"/>
      <sheetName val="GENERAL SPV"/>
      <sheetName val="TARGET PROD"/>
      <sheetName val="Summary Stock 2010"/>
      <sheetName val="Production 2011"/>
      <sheetName val="Specifying"/>
      <sheetName val="Budgeting"/>
      <sheetName val="Tabel Account "/>
      <sheetName val="Dep&amp;Ins Calculation"/>
      <sheetName val="Supporting Cost Detail"/>
      <sheetName val="April 2011 - Maret 2012 "/>
      <sheetName val="83291"/>
      <sheetName val="bpsfile"/>
      <sheetName val="PPN Carbon"/>
      <sheetName val="PPN OUT3"/>
      <sheetName val="Sales Jan "/>
      <sheetName val="Invoice KPC"/>
      <sheetName val="PPN KPC"/>
      <sheetName val="Sales KPC"/>
      <sheetName val="Tax Provision"/>
      <sheetName val="Loss CF"/>
      <sheetName val="Disallowables"/>
      <sheetName val="PL-superceeded"/>
      <sheetName val="BS YTD 31 DEC 2012 "/>
      <sheetName val="PL YTD 31 DEC 2012 "/>
      <sheetName val="TB Dec 2011"/>
      <sheetName val="010112"/>
      <sheetName val="811040"/>
      <sheetName val="Provision Movement"/>
      <sheetName val="116200"/>
      <sheetName val="anal 1"/>
      <sheetName val="RAB_NEGO"/>
      <sheetName val="DRUP _ASLI_"/>
      <sheetName val="Sub Pek"/>
      <sheetName val="Sched"/>
      <sheetName val="Lamp.Pkk"/>
      <sheetName val="BQ.Pok"/>
      <sheetName val="HSD.Pok"/>
      <sheetName val="IPA20"/>
      <sheetName val="Anal.Elektrik"/>
      <sheetName val="Asbuton"/>
      <sheetName val="Div.7(2)"/>
      <sheetName val="Div.10(2)"/>
      <sheetName val="AC-WC AsbP"/>
      <sheetName val="AC-WC AsbP (L)"/>
      <sheetName val="mu_baru"/>
      <sheetName val="REKAP_Akap"/>
      <sheetName val="RAB_AKAP"/>
      <sheetName val="analisa akap2"/>
      <sheetName val="Ana rutin_akap"/>
      <sheetName val="antek akap2"/>
      <sheetName val="antek_akap"/>
      <sheetName val="Rekap_tnh putih"/>
      <sheetName val="RAB_Tnh Putih"/>
      <sheetName val="Analisa-tnh putih"/>
      <sheetName val="Schedule-akap"/>
      <sheetName val="Schedule-putih"/>
      <sheetName val="Rab ARSITEKTUR"/>
      <sheetName val="AHS Flafond"/>
      <sheetName val="1_2_3"/>
      <sheetName val="REKAP RAB TAHAP2(OE)"/>
      <sheetName val="RAB TAHAP 2 (OE)"/>
      <sheetName val="RAB TAHAP 2 (BQ)"/>
      <sheetName val="REKAP RAB TAHAP (BQ)"/>
      <sheetName val="UPAH DAN BAHAN (2)"/>
      <sheetName val="UPAH DAN BAHAN"/>
      <sheetName val="REKAP RAB TAHAP (2)"/>
      <sheetName val="RAB TAHAP 2"/>
      <sheetName val="REKAP RAB TAHAP (3)"/>
      <sheetName val="RAB TAHAP 3"/>
      <sheetName val="RAB KOSONG "/>
      <sheetName val="ANALISA KOSONG"/>
      <sheetName val="RAB_10"/>
      <sheetName val="RAPP (3)"/>
      <sheetName val="JAMINAN (2)"/>
      <sheetName val="TechniqueAnalys"/>
      <sheetName val="Kap. Plant"/>
      <sheetName val="BUL&amp;BP"/>
      <sheetName val="TechniqueAnalys (2)"/>
      <sheetName val="Jobmix"/>
      <sheetName val="Rail"/>
      <sheetName val="Hauling"/>
      <sheetName val="Appendix12a"/>
      <sheetName val="Appendix12b"/>
      <sheetName val="AHSBAHAN"/>
      <sheetName val="AnalMobilisasi"/>
      <sheetName val="ListofHauling"/>
      <sheetName val="KOEFBAHAN"/>
      <sheetName val="Surat P"/>
      <sheetName val="Personil Peralatan"/>
      <sheetName val="RAP PREHEATER  "/>
      <sheetName val="REKAP RAPI"/>
      <sheetName val="RAPI PERSIAPAN"/>
      <sheetName val="ANAL PERSIAPAN"/>
      <sheetName val="OPR ALAT"/>
      <sheetName val="TOWER CRANE"/>
      <sheetName val="ALAT LAIN"/>
      <sheetName val="RAPI KILN "/>
      <sheetName val="RAPI PREHEATER "/>
      <sheetName val="ANAL RAPI"/>
      <sheetName val="BHN KILN"/>
      <sheetName val="UPAH KILN"/>
      <sheetName val="BHN PREHETER"/>
      <sheetName val="UPAH PREHETER"/>
      <sheetName val="ITEM PREHEATER"/>
      <sheetName val="ITEM PEK KILN"/>
      <sheetName val="4.SiloPabrik"/>
      <sheetName val="BOQ(1)"/>
      <sheetName val="Distribusi &amp; Harsat"/>
      <sheetName val="AHS1"/>
      <sheetName val="hrg_alat"/>
      <sheetName val="alat_utama"/>
      <sheetName val="Hrg Modif"/>
      <sheetName val="rms_huruf"/>
      <sheetName val="Pemby Utama"/>
      <sheetName val="LS MOB"/>
      <sheetName val="Kap Plant"/>
      <sheetName val="DT Seleksi"/>
      <sheetName val="Yg Disub"/>
      <sheetName val="SNI"/>
      <sheetName val="rab mesjid"/>
      <sheetName val="rab menara"/>
      <sheetName val="rab t4wudhu"/>
      <sheetName val="Daft.Sewa Alat"/>
      <sheetName val="analisa-K"/>
      <sheetName val="Setapak"/>
      <sheetName val="Trotoar"/>
      <sheetName val="Duiker"/>
      <sheetName val="MCK"/>
      <sheetName val="Septic Tank"/>
      <sheetName val="Bill Of Quantit"/>
      <sheetName val="PERALATAN KERJA"/>
      <sheetName val="PROGRAM K3"/>
      <sheetName val="SITE EXPENSE"/>
      <sheetName val="MANAJ.LAP"/>
      <sheetName val="SRT-PENWR "/>
      <sheetName val="SURAT PENWAN"/>
      <sheetName val="Schedulle"/>
      <sheetName val="Hasil"/>
      <sheetName val="an_pintu"/>
      <sheetName val="Penwrn"/>
      <sheetName val="Scd_RAB"/>
      <sheetName val="draft sched"/>
      <sheetName val="1mingguanlap"/>
      <sheetName val="mas sch rev"/>
      <sheetName val="Scd_RAP"/>
      <sheetName val="Scd_Eva"/>
      <sheetName val="Tambang C"/>
      <sheetName val="clarfiks"/>
      <sheetName val="ANALISA PANGKEP"/>
      <sheetName val="rab tot"/>
      <sheetName val="rab thp I"/>
      <sheetName val="LINK-MAST. BASIC PRICE"/>
      <sheetName val="formulir"/>
      <sheetName val="BIDANG"/>
      <sheetName val="Peernyataan Mengikuti"/>
      <sheetName val="ganti rugi"/>
      <sheetName val="KODE ETIK"/>
      <sheetName val="Landasan Hukum"/>
      <sheetName val="PENGURUS 01"/>
      <sheetName val="BUKAN PEGAWAI"/>
      <sheetName val="NERACA K"/>
      <sheetName val="NERACA M"/>
      <sheetName val="Kemampuan Nyata"/>
      <sheetName val="data personalia"/>
      <sheetName val="Perny. Tenaga Ahli"/>
      <sheetName val="pengalaman kerja"/>
      <sheetName val="Peralat "/>
      <sheetName val="lengkap"/>
      <sheetName val="pas photo"/>
      <sheetName val="buku induk"/>
      <sheetName val="Dt.Proyek"/>
      <sheetName val="RAPI"/>
      <sheetName val="RAPA"/>
      <sheetName val="AN.Bahan"/>
      <sheetName val="An. Hrg Sat."/>
      <sheetName val="form tender"/>
      <sheetName val="STR.ORGANISASI"/>
      <sheetName val="AN.BETON"/>
      <sheetName val="ANALISA STR &amp; ARS"/>
      <sheetName val="RAB_ASRAMA (7)"/>
      <sheetName val="DFT. HRG BHN &amp; UPAH"/>
      <sheetName val="DFT. HRG. SAT. PEK."/>
      <sheetName val="RAB.SEKRETARIAT (1)"/>
      <sheetName val="RAB_KELAS (2)"/>
      <sheetName val="RAB.LAB.BAHASA (3)"/>
      <sheetName val="RAB.PERPUSTAKAAN (4)"/>
      <sheetName val="RAB.AULA UTAMA (5)"/>
      <sheetName val="RAB.AULA SEDANG (6)"/>
      <sheetName val="RAB_R. MAKAN (8)"/>
      <sheetName val="RAB.GUEST HOUSE (9)"/>
      <sheetName val="RAB.BANG.M&amp;E (10)"/>
      <sheetName val="RAB.RMH JBT T.54 (11)"/>
      <sheetName val="RAB.RMH JABATAN T.70 (12)"/>
      <sheetName val="RAB.TENNIS (13.A)"/>
      <sheetName val="RAB_LAP. BASKET (13.B)"/>
      <sheetName val="RAB_LAP. VOLLEY (13.C)"/>
      <sheetName val="RAB.LAP.UPACARA (13.D)"/>
      <sheetName val="RAB.SPORT CLUB (14)"/>
      <sheetName val="RAB_MASJID (15)"/>
      <sheetName val="RAB.LOUNDRY (16)"/>
      <sheetName val="RAB_KANTIN (17)"/>
      <sheetName val="RAB.R.PENJAGA (18)"/>
      <sheetName val="RAB_POS JAGA (19.A)"/>
      <sheetName val="RAB_POS JAGA (19.B)"/>
      <sheetName val="RAB.GARASI (20)"/>
      <sheetName val="RAB.POLIKLINIK (21)"/>
      <sheetName val="RAB.GRUND TANK (22)"/>
      <sheetName val="RAB.SEPTIC TANK (22.A)"/>
      <sheetName val="RAB_SITE HALAMAN(23)"/>
      <sheetName val="RAB.OUTBOND(24)"/>
      <sheetName val="Anal-Grout!Back!Water"/>
      <sheetName val="AHSP'05"/>
      <sheetName val="ME_DOSEN"/>
      <sheetName val="Basic Velman"/>
      <sheetName val="1-UMUM"/>
      <sheetName val="2-UPAH"/>
      <sheetName val="2-BAHAN"/>
      <sheetName val="3-ALAT"/>
      <sheetName val="4-DIV2"/>
      <sheetName val="4-DIV3"/>
      <sheetName val="4-DIV4"/>
      <sheetName val="4-DIV5"/>
      <sheetName val="4-DIV6"/>
      <sheetName val="4-DIV7"/>
      <sheetName val="4-DIV8"/>
      <sheetName val="DT-KWT"/>
      <sheetName val="5-BOQ"/>
      <sheetName val="6-COVER"/>
      <sheetName val="ALS. EXCAVATOR LONG"/>
      <sheetName val="ALS. EXCAVATOR STANDRAD"/>
      <sheetName val="ALS. PENYIAPAN LAHAN"/>
      <sheetName val="ALS. PENGHAMPARAN"/>
      <sheetName val="PAGAR 50 M"/>
      <sheetName val="PYPAN LAHAN"/>
      <sheetName val="ALS. GALIAN"/>
      <sheetName val="KOLAM LABUH"/>
      <sheetName val="AIR BERSIH"/>
      <sheetName val="OE "/>
      <sheetName val="CEMARA"/>
      <sheetName val="ADAM"/>
      <sheetName val="thariro"/>
      <sheetName val="Bumi"/>
      <sheetName val="Schdule"/>
      <sheetName val="DAFT-ANL"/>
      <sheetName val="REKAP."/>
      <sheetName val="DAF.KUAN&amp;HARGA"/>
      <sheetName val="ANL-E"/>
      <sheetName val="ANL- K "/>
      <sheetName val="BOW"/>
      <sheetName val="CRF"/>
      <sheetName val="RAB JBT.10X6"/>
      <sheetName val="Vol.3x4,5"/>
      <sheetName val="Vol.4x4,5"/>
      <sheetName val="Vol.6x4,5"/>
      <sheetName val="Vol.8x4,5 "/>
      <sheetName val="Vol.10x4,5"/>
      <sheetName val="Vol.20x4,"/>
      <sheetName val="1. HARGA SATUAN"/>
      <sheetName val="2A. ANALISA BANGUNAN"/>
      <sheetName val="2B. ANALISA GORONG2 DIA.60 CM "/>
      <sheetName val="2B. ANALISA GORONG2 DIA.80"/>
      <sheetName val="2C. ANALISA JEMBATAN KAYU 4x3M"/>
      <sheetName val="VOL 4x3M"/>
      <sheetName val="2C. ANALISA JEMBATAN KAYU 6x3M"/>
      <sheetName val="VOL 6x3"/>
      <sheetName val="2D. ANALISA LAHAN TRANS"/>
      <sheetName val="2D. ANALISA LAHAN FU"/>
      <sheetName val="2E. ANALISA ALAT"/>
      <sheetName val="2F. ANALISA JLN POROS DAN DESA"/>
      <sheetName val="3A. GUDANG UNIT"/>
      <sheetName val="3B. KEPALA UPT"/>
      <sheetName val="3C. BALAI DESA"/>
      <sheetName val="3D. RUMAH TYPE 36"/>
      <sheetName val="3D. RUMAH TYPE 36 (EDIT)"/>
      <sheetName val="3E. SARANA AIR BERSIH TRANS"/>
      <sheetName val="3F. SARANA AIR BERSIH FU"/>
      <sheetName val="3G. JALAN POROS-PENGHUBUNG"/>
      <sheetName val="3H. JALAN DESA"/>
      <sheetName val="3Ia. JEMBATAN KAYU (4 x 3 M)"/>
      <sheetName val="3Ib. JEMBATAN KAYU (6 x 3 M)"/>
      <sheetName val="3J. GORONG2 60 CM"/>
      <sheetName val="3K. GORONG2 80 CM"/>
      <sheetName val="3L. GENTONG SEMEN TRANS"/>
      <sheetName val="3M. GENTONG SEMEN FU"/>
      <sheetName val="4. REKAP RAB"/>
      <sheetName val="5. SCHEDULE"/>
      <sheetName val="3G. JALAN POROS-PENGHUBUNG (2)"/>
      <sheetName val="SCEDUL "/>
      <sheetName val="BA.EVA &amp; NEGO"/>
      <sheetName val="REKAP DAfKUAN&amp;HARGA"/>
      <sheetName val="UPAH BAHAN NEGO"/>
      <sheetName val="blank barau tekelak - manding"/>
      <sheetName val="BLANK TEKELAK - MANDING"/>
      <sheetName val="BLANK KERAMATA JAYA"/>
      <sheetName val="BLANK KENANGA"/>
      <sheetName val="BLANK DARMA-JAYA"/>
      <sheetName val="VOL.GR"/>
      <sheetName val="RAB GR"/>
      <sheetName val="VOL.JEMBATAN"/>
      <sheetName val="RAB JBT.sei.ana"/>
      <sheetName val="RAB JBT.MASUKA"/>
      <sheetName val="RAB SD.17 - BANHU"/>
      <sheetName val="RAB STG - TEMPUNAK"/>
      <sheetName val="KONF-CRUSHER"/>
      <sheetName val="KONF-AMP "/>
      <sheetName val="S-PEN "/>
      <sheetName val="KUANT &amp; HRG"/>
      <sheetName val="AN. RUTIN"/>
      <sheetName val="ANMOB"/>
      <sheetName val="DIV-03"/>
      <sheetName val="DIV-04"/>
      <sheetName val="DIV-05"/>
      <sheetName val="DIV-06"/>
      <sheetName val="DFTR HRG"/>
      <sheetName val="ANLAT"/>
      <sheetName val="Pengantarr Unit"/>
      <sheetName val=" Pengantar Basic"/>
      <sheetName val="RTJK TYPE. 36"/>
      <sheetName val="3. POS JAGA"/>
      <sheetName val="BHAN &amp;uPH"/>
      <sheetName val="ASKES"/>
      <sheetName val="MIKRO"/>
      <sheetName val="Bil.Rek"/>
      <sheetName val="PVJ"/>
      <sheetName val="sinar"/>
      <sheetName val="Anandha"/>
      <sheetName val="sanjaya"/>
      <sheetName val="Emergency juli"/>
      <sheetName val="S-PEN"/>
      <sheetName val="volum"/>
      <sheetName val="R. KLS"/>
      <sheetName val="R. KLS (bq)"/>
      <sheetName val="REKAP (bq)"/>
      <sheetName val="R. KLS (2)"/>
      <sheetName val="Analysa"/>
      <sheetName val="rekap biaya alat berat"/>
      <sheetName val="Daf_Upah_Bahan"/>
      <sheetName val="BHN_PLKAP"/>
      <sheetName val="Mat_On_Site"/>
      <sheetName val="Anl_Harga_Sat"/>
      <sheetName val="JEMB 7X3"/>
      <sheetName val="P_A_3daun"/>
      <sheetName val="P_A_2DAUN"/>
      <sheetName val="Anl_Prod_STD"/>
      <sheetName val="Anl_Milik_STD"/>
      <sheetName val="Anl_Operasi_STD"/>
      <sheetName val="Sat_Exc_STD"/>
      <sheetName val="anl teknik T Btg"/>
      <sheetName val="DAT ALAT"/>
      <sheetName val="ANALISA PEMANCANGAN"/>
      <sheetName val="BUNGKER MINYAK"/>
      <sheetName val="JALAN LINGKUNGAN (LANJUTAN)"/>
      <sheetName val="TURAP"/>
      <sheetName val="MESS ABK"/>
      <sheetName val="PAGAR KELILING"/>
      <sheetName val="DERMAGA"/>
      <sheetName val="REHAB "/>
      <sheetName val="BARANG BUKTI"/>
      <sheetName val="ANL. LONG BOOM"/>
      <sheetName val="ANL. STANDARD"/>
      <sheetName val="ANL. GALIAN"/>
      <sheetName val="ANALISA PEMANC. DERMAGA"/>
      <sheetName val="URUGAN"/>
      <sheetName val="ALS PEMBERSHN LAHAN"/>
      <sheetName val="ALS EXCAVATOR LONG"/>
      <sheetName val="ALS EXCAVATOR STDR"/>
      <sheetName val="ALS PENGHAMPARAN"/>
      <sheetName val="PENYIAPAN LAHAN"/>
      <sheetName val="PENYIMPANAN BRG"/>
      <sheetName val="TAHANAN"/>
      <sheetName val="KANTOR WILKER"/>
      <sheetName val="RUMAH KOPEL (EDIT)"/>
      <sheetName val="TIANG BENDERA"/>
      <sheetName val="TERALIS"/>
      <sheetName val="PAPAN NAMA WILKER"/>
      <sheetName val="RMH 45"/>
      <sheetName val="Jln Lingkungan"/>
      <sheetName val="REKAP-"/>
      <sheetName val="Bil.45"/>
      <sheetName val="Bil.Turap"/>
      <sheetName val="Bil.Reservoar"/>
      <sheetName val="Bil.JalLing"/>
      <sheetName val="Tanah-M"/>
      <sheetName val="Tanah-A(Ting)"/>
      <sheetName val="1. TURAP"/>
      <sheetName val="2. INSTALASI AIR"/>
      <sheetName val="3. PINTU PENGAMAN KOLAM LABUH"/>
      <sheetName val="4. AIR BERSIH"/>
      <sheetName val="5. RUMAH TYPE 45"/>
      <sheetName val="6. LANDSCAPE"/>
      <sheetName val="Pekerjaan Tanah"/>
      <sheetName val="Pekerjaan Pond Batu"/>
      <sheetName val="Pekerjaan Beton Bertulang"/>
      <sheetName val="Pekerjaan Dinding"/>
      <sheetName val="Pekerjaan Plasteran"/>
      <sheetName val="Pekerjaan Kayu"/>
      <sheetName val="Pekerjaan Penutup Atap"/>
      <sheetName val="Pekerjaan Plafond"/>
      <sheetName val="Pekerjaan Sanitasi"/>
      <sheetName val="Pekerjaan Besi &amp; Aluminium"/>
      <sheetName val="Pekerjaan Kunci &amp; Kaca"/>
      <sheetName val="Pekerjaan Penutup Lantai Dnding"/>
      <sheetName val="Pekerjaan Pengecatan"/>
      <sheetName val="Pekerjaan Mekanikal Elektrikal"/>
      <sheetName val="Pekerjaan Bongkaran"/>
      <sheetName val="Tanaman"/>
      <sheetName val="2a. Analisa Harga Satuan"/>
      <sheetName val="3. Rekap Analisa Harga Satuan"/>
      <sheetName val="2b. Analisa Pemancangan Dermaga"/>
      <sheetName val="2c. Analisa Long Boom+Ponton"/>
      <sheetName val="2d. Analisa Long Boom"/>
      <sheetName val="2e. Analisa Standart"/>
      <sheetName val="2f. Pengangkutan Material"/>
      <sheetName val="2g. Siklus Galian &amp; Timbunan"/>
      <sheetName val="4. Rab Dermaga Beton"/>
      <sheetName val="5. Rab Turap Beton"/>
      <sheetName val="5. Rab Turap Beton (Revisi)"/>
      <sheetName val="6. Rab Kolam Labuh"/>
      <sheetName val="7. Gedung Kantor (Full)"/>
      <sheetName val="7. Gedung Kantor (Disesuaikan)"/>
      <sheetName val="8. Lanscape"/>
      <sheetName val="9. Rekap Rab"/>
      <sheetName val="Plat Turap"/>
      <sheetName val="Tiang 25-25"/>
      <sheetName val="Tiang 30-30"/>
      <sheetName val="Balok 15-15 (Turap)"/>
      <sheetName val="Balok 15-15 (Dermaga)"/>
      <sheetName val="Balok Vender 20-50"/>
      <sheetName val="Capingbeam 30-100"/>
      <sheetName val="Balok 20-30"/>
      <sheetName val="Balok 15-30"/>
      <sheetName val="Kolom pondasi 30-30"/>
      <sheetName val="Rekap Analisa Harga Satuan"/>
      <sheetName val="Basic Price KKR 2011 (Final)"/>
      <sheetName val="ANALISA KONSTRUKSI"/>
      <sheetName val="Harga Bahan TTD Sekda"/>
      <sheetName val="KANTOR SARPRAS"/>
      <sheetName val="MESS OPERATOR"/>
      <sheetName val="Kolom 7x7"/>
      <sheetName val="Kolom 12x12"/>
      <sheetName val="Kolom 12x25"/>
      <sheetName val="Kolom 20x20"/>
      <sheetName val="Kolom 15x15"/>
      <sheetName val="Balok 20x40"/>
      <sheetName val="Balok 20x45"/>
      <sheetName val="Ring Balok 15x30"/>
      <sheetName val="Tanaman TTD Sekda"/>
      <sheetName val="Fas Pendukung"/>
      <sheetName val="GROUND TANK"/>
      <sheetName val="SHEET PILE"/>
      <sheetName val="KIOS"/>
      <sheetName val="Rekap Analisa "/>
      <sheetName val="Analisa Pemancangan "/>
      <sheetName val="Lt.GT.15"/>
      <sheetName val="Lt.GT.20"/>
      <sheetName val="Sloof GT 20-20"/>
      <sheetName val="Blk GT 15-30"/>
      <sheetName val="Klm GT 15-15"/>
      <sheetName val="S Caping Beam"/>
      <sheetName val="S Tiang 25-25"/>
      <sheetName val="S Pile"/>
      <sheetName val="S Air "/>
      <sheetName val="Bil.Total"/>
      <sheetName val="Bil.Kios"/>
      <sheetName val="Bil.Pendukung"/>
      <sheetName val="Bil.TPS"/>
      <sheetName val="Bil.Jalan"/>
      <sheetName val="Bil.Grd Tank"/>
      <sheetName val="Bil.Sheet"/>
      <sheetName val="Pile"/>
      <sheetName val="Sloof 15-50"/>
      <sheetName val="Klm 20-20"/>
      <sheetName val="Klm 20-30"/>
      <sheetName val="Klm Praktis"/>
      <sheetName val="Blk 15-15"/>
      <sheetName val="Blk 15-30"/>
      <sheetName val="Lt.10 (tunggal)"/>
      <sheetName val="Dak.10"/>
      <sheetName val="Sloof 15-30"/>
      <sheetName val="Lt.10"/>
      <sheetName val="Bak"/>
      <sheetName val="T. Kolong"/>
      <sheetName val="Blk 20-40"/>
      <sheetName val="Blk 25-70"/>
      <sheetName val="Ring 15-40"/>
      <sheetName val="Klm 30-40"/>
      <sheetName val="Klm 15-15"/>
      <sheetName val="Konsul"/>
      <sheetName val="Frame"/>
      <sheetName val="2. ANALISA HARGA SATUAN"/>
      <sheetName val="3. REKAP ANALISA"/>
      <sheetName val="4a. BAK SAMPAH"/>
      <sheetName val="4b. WC UMUM"/>
      <sheetName val="4c. Jalan "/>
      <sheetName val="4ca. Drainase"/>
      <sheetName val="4e. Pasar Ikan"/>
      <sheetName val="5. REKAPITULASI"/>
      <sheetName val="RAB Bangunan"/>
      <sheetName val="Blk 15-20"/>
      <sheetName val="Lt.Ground.15"/>
      <sheetName val="Lt.Ground.20"/>
      <sheetName val="Sloof Ground 20-20"/>
      <sheetName val="Blk Ground 15-30"/>
      <sheetName val="Klm Ground 15-15"/>
      <sheetName val="Bil.Bangunan"/>
      <sheetName val="Scedulle"/>
      <sheetName val="An. Sukadana"/>
      <sheetName val="Pemancangan"/>
      <sheetName val="Bil.Rek (2)"/>
      <sheetName val="Bil.Rek (3)"/>
      <sheetName val="PPI (Dipakai)"/>
      <sheetName val="PPI (Dipakai) (Edit)"/>
      <sheetName val="BP 2010 bln okt Wil 1 ok"/>
      <sheetName val="BP 2010 bln okt Wil 2 ok"/>
      <sheetName val="BP 2010 bln okt Wil 3 ok"/>
      <sheetName val="Intake"/>
      <sheetName val="Res 50"/>
      <sheetName val="Res 100"/>
      <sheetName val="Ana-pipa"/>
      <sheetName val="Harga pipa"/>
      <sheetName val="Notes Audit Report"/>
      <sheetName val="Detail Overhead"/>
      <sheetName val="Details Penjualan"/>
      <sheetName val="Details G&amp;A"/>
      <sheetName val="Details Other Income-expense"/>
      <sheetName val="Lap KomKon - Publikasi"/>
      <sheetName val="PRJE_OK"/>
      <sheetName val="CAJE_OK"/>
      <sheetName val="D-4 Reporting_OK"/>
      <sheetName val="D-4 Analysis_OK"/>
      <sheetName val="D-4 (Top Schedule)_OK"/>
      <sheetName val="D-4.1"/>
      <sheetName val="D-4.1-Details"/>
      <sheetName val="D-4.2"/>
      <sheetName val="D-4.2-Details"/>
      <sheetName val="D-4.3"/>
      <sheetName val="D-4.3-Details"/>
      <sheetName val="D-4.4"/>
      <sheetName val="D-4.4-Details"/>
      <sheetName val="D-4.5"/>
      <sheetName val="D-5 Analysis_OK"/>
      <sheetName val="D-5 Reporting_OK"/>
      <sheetName val="PAJE_OK"/>
      <sheetName val="D-5 (Top Schedule)_OK"/>
      <sheetName val="D-5.1"/>
      <sheetName val="D-5.1-Details"/>
      <sheetName val="D-5.2"/>
      <sheetName val="D-5.2-Details"/>
      <sheetName val="D-5.3"/>
      <sheetName val="D-5.3-Details"/>
      <sheetName val="D-5.4"/>
      <sheetName val="D-5.4-Details"/>
      <sheetName val="D-5.5_OK"/>
      <sheetName val="ComCon For Reporting_OK"/>
      <sheetName val="Estimated ComCon"/>
      <sheetName val="Summary PAJE-PRJE"/>
      <sheetName val="Y (Top Schedule)_OK"/>
      <sheetName val="PAJE-PRJE OFF"/>
      <sheetName val="S-1.4 Analysis_OK"/>
      <sheetName val="S-1.4 Reporting_OK"/>
      <sheetName val="S-1.4(Top Schedule)_OK"/>
      <sheetName val="S-1.4.1_OK"/>
      <sheetName val="S-1.4.2_OK"/>
      <sheetName val="S-1.4.3_OK"/>
      <sheetName val="S-1.4.4_OK"/>
      <sheetName val="S-1.4.5_OK"/>
      <sheetName val="S-1.4.6_OK"/>
      <sheetName val="S-1.4.7_OK"/>
      <sheetName val="S-1.4.8_OK"/>
      <sheetName val="S-1.4.9_OK"/>
      <sheetName val="S-2.5 Analysis_OK"/>
      <sheetName val="S-2.5 (Top Schedule)_ok"/>
      <sheetName val="S-2.5 Reporting"/>
      <sheetName val="S-2.5.1_OK"/>
      <sheetName val="S-2.5.2_OK"/>
      <sheetName val="S-2.5.3_OK"/>
      <sheetName val="S-2.5.4_OK"/>
      <sheetName val="S-2.5.5_OK"/>
      <sheetName val="S-2.5.6_OK"/>
      <sheetName val="S-2.5.7"/>
      <sheetName val="Rating"/>
      <sheetName val="Significant Branch"/>
      <sheetName val="ATMR_OK"/>
      <sheetName val="ATMR-Rinci LC_OK"/>
      <sheetName val="Stnd By LC_OK"/>
      <sheetName val="ATMR-Rinci BG_OK"/>
      <sheetName val="Outstanding Refinancing"/>
      <sheetName val="Rainfall &amp; TK"/>
      <sheetName val="Panen &amp; Cost "/>
      <sheetName val="GC &amp; Upkeep"/>
      <sheetName val="Immature "/>
      <sheetName val="Prog. Pupuk "/>
      <sheetName val="Apl. Pupuk"/>
      <sheetName val="S.JALUR &amp; P.JALUR "/>
      <sheetName val="S.PRNG &amp; P.PRG "/>
      <sheetName val="SLK SPR &amp; P.SLK "/>
      <sheetName val="RYP &amp; TRHTB "/>
      <sheetName val="CHB &amp; MOP "/>
      <sheetName val=" UREA &amp; CCM "/>
      <sheetName val="COPX  "/>
      <sheetName val="MDG &amp; TKS "/>
      <sheetName val="PRNG "/>
      <sheetName val="rekap Bahan"/>
      <sheetName val="E.2.1 CO"/>
      <sheetName val="E.2.2 AS"/>
      <sheetName val="E.2.3 ES"/>
      <sheetName val="E.2.4 AE"/>
      <sheetName val="E.2.5 AC"/>
      <sheetName val="E.2.6 HK"/>
      <sheetName val="E.6 Provision Acc. Receivable"/>
      <sheetName val="E.6.1"/>
      <sheetName val="Powergen 1"/>
      <sheetName val="Powergen"/>
      <sheetName val="inspecton plan"/>
      <sheetName val="valve설치"/>
      <sheetName val="valve수량"/>
      <sheetName val="건설공사비"/>
      <sheetName val="견적기준"/>
      <sheetName val="배관 공사 물량"/>
      <sheetName val="J-1 - Deferred Charges Landrigh"/>
      <sheetName val="BSLATEMP"/>
      <sheetName val="BSLA"/>
      <sheetName val="Transactions"/>
      <sheetName val="Cash Management"/>
      <sheetName val="Invoice Drill"/>
      <sheetName val="Journal Drill"/>
      <sheetName val="ARInvoice"/>
      <sheetName val="CMA"/>
      <sheetName val="TOT"/>
      <sheetName val="Office Equipment1"/>
      <sheetName val="Office Equipment2"/>
      <sheetName val="Gain or loss on sale of FA"/>
      <sheetName val="List PBC Yunita"/>
      <sheetName val="Deduction (final)"/>
      <sheetName val="Analisa Cost vs Accm"/>
      <sheetName val="AkumDA_AsetLainnya"/>
      <sheetName val="DA_AsetLainnya"/>
      <sheetName val="NB_AsetLainnya"/>
      <sheetName val="FullDataFA"/>
      <sheetName val="PeerolehanSD31Des09"/>
      <sheetName val="DA"/>
      <sheetName val="AkumDA"/>
      <sheetName val="NilBuk"/>
      <sheetName val="01 - Pusat"/>
      <sheetName val="ADJ01"/>
      <sheetName val="11 - Jagorawi"/>
      <sheetName val="ADJ11"/>
      <sheetName val="12 - CTC"/>
      <sheetName val="ADJ12"/>
      <sheetName val="13 - Jakarta Cikampek"/>
      <sheetName val="ADJ13"/>
      <sheetName val="14 - Jakarta Tangerang"/>
      <sheetName val="ADJ14"/>
      <sheetName val="15 - Purbaleunyi"/>
      <sheetName val="ADJ15"/>
      <sheetName val="16 - Citarum"/>
      <sheetName val="ADJ16"/>
      <sheetName val="17 - Surabaya Gempol"/>
      <sheetName val="ADJ17"/>
      <sheetName val="51 - Semarang"/>
      <sheetName val="ADJ51"/>
      <sheetName val="52 - Belmera"/>
      <sheetName val="ADJ52"/>
      <sheetName val="53 - Palikanci"/>
      <sheetName val="ADJ53"/>
      <sheetName val="TB (Unaudited) 30-06-2007"/>
      <sheetName val="TB mutasi"/>
      <sheetName val="journal client"/>
      <sheetName val="Combine 31-12-2006"/>
      <sheetName val="Combine 30-06-2007"/>
      <sheetName val="ELIMINASI(Audited)"/>
      <sheetName val="Rincian Beban"/>
      <sheetName val="Rincian Pendapatan tol"/>
      <sheetName val="Rincian Kas dan Bank"/>
      <sheetName val="JORR2 (A)"/>
      <sheetName val="JORR2 (B)"/>
      <sheetName val="JORR2 (C)"/>
      <sheetName val="Doc.contr."/>
      <sheetName val="IPO"/>
      <sheetName val="Acrued AccPayable"/>
      <sheetName val="REKHUT2006"/>
      <sheetName val="Changes Des"/>
      <sheetName val="REKHUT2005"/>
      <sheetName val="BOND-SUM"/>
      <sheetName val="SLA-SUM"/>
      <sheetName val="BLS-SUM"/>
      <sheetName val="Tol.Rev"/>
      <sheetName val="adj-int.cap"/>
      <sheetName val="Data Operasional"/>
      <sheetName val="JORR2 sum"/>
      <sheetName val="defre"/>
      <sheetName val="invcost"/>
      <sheetName val="Proj-B1"/>
      <sheetName val="Proj-B2"/>
      <sheetName val="C-W2S"/>
      <sheetName val="CPF (2)"/>
      <sheetName val="Sem-Bawen"/>
      <sheetName val="Gempas"/>
      <sheetName val="JORR"/>
      <sheetName val="Cipularang"/>
      <sheetName val="Bogor RR"/>
      <sheetName val="CPF"/>
      <sheetName val="Oth.Tol.Rev"/>
      <sheetName val="Empl.Exp."/>
      <sheetName val="Diferences with RKAP"/>
      <sheetName val="Simulation2"/>
      <sheetName val="Proj-1"/>
      <sheetName val="Proj-2"/>
      <sheetName val="Proj-3"/>
      <sheetName val="Proj-4"/>
      <sheetName val="Proj-5"/>
      <sheetName val="Proj-6"/>
      <sheetName val="Proj-7"/>
      <sheetName val="Proj-8"/>
      <sheetName val="Proj-9"/>
      <sheetName val="Proj-10"/>
      <sheetName val="Proj-11"/>
      <sheetName val="Proj-12"/>
      <sheetName val="Proj-13"/>
      <sheetName val="Proj-14"/>
      <sheetName val="Proj-15"/>
      <sheetName val="IR"/>
      <sheetName val="Prosedur BUA&amp;Pej"/>
      <sheetName val="Lead sheet(TS)"/>
      <sheetName val="Rincian beban operasi"/>
      <sheetName val="BPPperbln-dirlab"/>
      <sheetName val="BPPperbln-sol,lis,pack"/>
      <sheetName val="BPPperbln-pemel"/>
      <sheetName val="BPPperbln-lain"/>
      <sheetName val="Biayaperbln"/>
      <sheetName val="Proj-16"/>
      <sheetName val="Proj-17"/>
      <sheetName val="Proj-18"/>
      <sheetName val="SIMULATION"/>
      <sheetName val="REKHUT2006 (tw)"/>
      <sheetName val="month pmt"/>
      <sheetName val="MAN1"/>
      <sheetName val="MAN2"/>
      <sheetName val="MAN3"/>
      <sheetName val="LOAN-SUM"/>
      <sheetName val="BCA1"/>
      <sheetName val="BCA-2"/>
      <sheetName val="BCA-3"/>
      <sheetName val="BCA-4"/>
      <sheetName val="BCA-5"/>
      <sheetName val="BCA-6"/>
      <sheetName val="BCA-7"/>
      <sheetName val="JAB-1"/>
      <sheetName val="BU1"/>
      <sheetName val="BN1"/>
      <sheetName val="SBI 3M"/>
      <sheetName val="JORR1"/>
      <sheetName val="DKI-288"/>
      <sheetName val="DKI-294"/>
      <sheetName val="DKI-295"/>
      <sheetName val="DKI-299"/>
      <sheetName val="DKI-300"/>
      <sheetName val="DKI-302"/>
      <sheetName val="DKI-307"/>
      <sheetName val="DKI-SUM"/>
      <sheetName val="MAN-516"/>
      <sheetName val="MAN-519"/>
      <sheetName val="MAN-SUM"/>
      <sheetName val="BNI-678"/>
      <sheetName val="BTN-796"/>
      <sheetName val="AN.AC-BC"/>
      <sheetName val="MET.AC-BC"/>
      <sheetName val="AN.AC-WC"/>
      <sheetName val="MET.AC-WC"/>
      <sheetName val="AN base B"/>
      <sheetName val="MET Base B"/>
      <sheetName val="Matons"/>
      <sheetName val="ANMPUdll"/>
      <sheetName val="PemecahBatu"/>
      <sheetName val="PlantAspal"/>
      <sheetName val="Upah,Bahan,Alat"/>
      <sheetName val="MOBILI"/>
      <sheetName val="Disubkontr"/>
      <sheetName val="SchePant-bant"/>
      <sheetName val="Sche1b"/>
      <sheetName val="Sche1c"/>
      <sheetName val="MPUPnyd-Siberuk"/>
      <sheetName val="dkhSpPenyandingan-Siberuk"/>
      <sheetName val="SUMPnyd-Siberuk"/>
      <sheetName val="LampPenawaran"/>
      <sheetName val="metpektambah"/>
      <sheetName val="METODE3"/>
      <sheetName val="KEBALT"/>
      <sheetName val="NATURAL"/>
      <sheetName val="FINE BASE"/>
      <sheetName val="FINE ASP"/>
      <sheetName val="COARSE BASE"/>
      <sheetName val="COARSE ASPAL"/>
      <sheetName val="BT KALI"/>
      <sheetName val="GRAVEL"/>
      <sheetName val="CAPEX2010"/>
      <sheetName val="SPJT (juta)"/>
      <sheetName val="SPOJT (JUTA)"/>
      <sheetName val="PERIODIK (JUTA)"/>
      <sheetName val="KAPASITAS (JUTA)"/>
      <sheetName val="Usaha Lain"/>
      <sheetName val="UMUM-Lattor(juta)"/>
      <sheetName val="TIP-Lattor(juta)"/>
      <sheetName val="UMUM-GDG(juta)"/>
      <sheetName val="CAB-UMUM-GDG"/>
      <sheetName val="SPOJT"/>
      <sheetName val="SPJT"/>
      <sheetName val="Kel-INV"/>
      <sheetName val="Penyel JORR-Cipul-Others"/>
      <sheetName val="PST-TIP-PK"/>
      <sheetName val="CAB-TIP-PK"/>
      <sheetName val="PST-UMUM-PK"/>
      <sheetName val="CAB-UMUM-PK"/>
      <sheetName val="PST-UMUM-GDG"/>
      <sheetName val="Ledger Konsol 07"/>
      <sheetName val="100A1"/>
      <sheetName val="100A2"/>
      <sheetName val="110"/>
      <sheetName val="110D"/>
      <sheetName val="120"/>
      <sheetName val="130"/>
      <sheetName val="130D1"/>
      <sheetName val="130D2"/>
      <sheetName val="140"/>
      <sheetName val="140D1"/>
      <sheetName val="140D2"/>
      <sheetName val="170"/>
      <sheetName val="170F1"/>
      <sheetName val="170D"/>
      <sheetName val="195"/>
      <sheetName val="200"/>
      <sheetName val="200C1"/>
      <sheetName val="200E"/>
      <sheetName val="210 C1"/>
      <sheetName val="220"/>
      <sheetName val="230"/>
      <sheetName val="230F1"/>
      <sheetName val="230F2"/>
      <sheetName val="230F3"/>
      <sheetName val="230D1"/>
      <sheetName val="230D2"/>
      <sheetName val="230D3"/>
      <sheetName val="230D3.2"/>
      <sheetName val="230D4"/>
      <sheetName val="230D6"/>
      <sheetName val="300F1"/>
      <sheetName val="300F2"/>
      <sheetName val="300F3"/>
      <sheetName val="300F4"/>
      <sheetName val="300F5"/>
      <sheetName val="300F6"/>
      <sheetName val="300F7"/>
      <sheetName val="300F8"/>
      <sheetName val="300F9"/>
      <sheetName val="300F10"/>
      <sheetName val="300F11"/>
      <sheetName val="300F12"/>
      <sheetName val="300F13"/>
      <sheetName val="300F14"/>
      <sheetName val="300F15"/>
      <sheetName val="300F16"/>
      <sheetName val="300F17"/>
      <sheetName val="300F18"/>
      <sheetName val="300F19"/>
      <sheetName val="300F20"/>
      <sheetName val="310F"/>
      <sheetName val="310D1"/>
      <sheetName val="320"/>
      <sheetName val="380"/>
      <sheetName val="390"/>
      <sheetName val="390F1"/>
      <sheetName val="390F2"/>
      <sheetName val="390D1"/>
      <sheetName val="390D2"/>
      <sheetName val="390D3"/>
      <sheetName val="390D4"/>
      <sheetName val="390D5"/>
      <sheetName val="Products"/>
      <sheetName val="TrfToBlend"/>
      <sheetName val="SalesReg"/>
      <sheetName val="RequisForSample"/>
      <sheetName val="ProdPivot"/>
      <sheetName val="TrfToBlendPivot"/>
      <sheetName val="ProdBlendPivot"/>
      <sheetName val="RequisForSamplePivot"/>
      <sheetName val="SalesPivot"/>
      <sheetName val="HProd"/>
      <sheetName val="HTrfToBlend"/>
      <sheetName val="HSalesReg"/>
      <sheetName val="HRequisForSample"/>
      <sheetName val="Met Bab 05 (b)"/>
      <sheetName val="Met Bab 06 (a)"/>
      <sheetName val="Met Bab 06 (b)"/>
      <sheetName val="Met Bab 04"/>
      <sheetName val="Met Bab 07"/>
      <sheetName val="Met Bab 08"/>
      <sheetName val="Myr"/>
      <sheetName val="SRT PNW"/>
      <sheetName val="MO&amp;DEMOB"/>
      <sheetName val="HSD upah (2)"/>
      <sheetName val="HSD bhn + ONGKOS"/>
      <sheetName val="HSD alt"/>
      <sheetName val="MET.PEL"/>
      <sheetName val="METODE (3)"/>
      <sheetName val="PERALATAN MINIMUM"/>
      <sheetName val="subkontrakkan"/>
      <sheetName val="ANA ONGKOS ANGKUT"/>
      <sheetName val="HSD bhn (2)"/>
      <sheetName val="ANA MOB ALT"/>
      <sheetName val="ANA RUTIN 1"/>
      <sheetName val="MET ANA RUTIN"/>
      <sheetName val="HSD bhn"/>
      <sheetName val="PERSONILUTAMA"/>
      <sheetName val="METODE (4)"/>
      <sheetName val="lamp 9"/>
      <sheetName val="AC-BC-balance"/>
      <sheetName val="AC-WC-balance"/>
      <sheetName val="Pas. Batu Mortar balance"/>
      <sheetName val="Pas. Batu Mortar(FE)"/>
      <sheetName val="Bahu(L) bal"/>
      <sheetName val="SATER PUMP"/>
      <sheetName val="Mat Bab 02"/>
      <sheetName val="Sheet7 (2)"/>
      <sheetName val="D7(1)"/>
      <sheetName val="D716 (1)A"/>
      <sheetName val="Harga Bahan (2)"/>
      <sheetName val="5-ALAT (2)"/>
      <sheetName val="LPA"/>
      <sheetName val="timb biasa"/>
      <sheetName val="OH "/>
      <sheetName val="Mob&amp;Demob"/>
      <sheetName val="SCH (V.2)"/>
      <sheetName val="Harga dari pak salis "/>
      <sheetName val="AHDSB"/>
      <sheetName val="Pengadaan Agg Halus &amp; Kasar"/>
      <sheetName val="Ongk. Bahan"/>
      <sheetName val="Pek. Gal. Drainase"/>
      <sheetName val="urugan Biasa-Pilihan"/>
      <sheetName val="P. Bdn Jln"/>
      <sheetName val="Agg. Kls A &amp; B"/>
      <sheetName val="Prime &amp; Tck Coat"/>
      <sheetName val="AC-WC Add. 4 cm"/>
      <sheetName val="Beton &amp; Baja"/>
      <sheetName val="Pas. Batu"/>
      <sheetName val="Lain2x"/>
      <sheetName val="list upah"/>
      <sheetName val="analisa-2"/>
      <sheetName val="MetodKerja"/>
      <sheetName val="350 kolompi"/>
      <sheetName val="716,1"/>
      <sheetName val="galianPVC"/>
      <sheetName val="K175"/>
      <sheetName val="DIV.2-6"/>
      <sheetName val="mobil"/>
      <sheetName val="DIV.7810"/>
      <sheetName val="hbaup"/>
      <sheetName val="DIV.ALAT"/>
      <sheetName val="stone"/>
      <sheetName val="agr hls ksr"/>
      <sheetName val="lam.pen"/>
      <sheetName val="LAM.5ALT"/>
      <sheetName val="SRT.DUK.ALAT"/>
      <sheetName val="SRT.KET"/>
      <sheetName val="STAF.INTI"/>
      <sheetName val="Rincian RABP"/>
      <sheetName val="RABP"/>
      <sheetName val="Analisa LS Mobilisasi"/>
      <sheetName val="Class B, bahu"/>
      <sheetName val="Berbutir"/>
      <sheetName val="Peng Kondisi"/>
      <sheetName val="Pembayaran Utama"/>
      <sheetName val="Schedule.1"/>
      <sheetName val="Kapasitas Plant Btu"/>
      <sheetName val="Kapasitas Plan Aspal"/>
      <sheetName val="Analisa Material Onsite"/>
      <sheetName val="Daftar Subkon"/>
      <sheetName val="Sekolah"/>
      <sheetName val="Student"/>
      <sheetName val="Perpust"/>
      <sheetName val="R.makan"/>
      <sheetName val="Asrama Pa"/>
      <sheetName val="Asrama Pi"/>
      <sheetName val="Guru"/>
      <sheetName val="Kep.Sek"/>
      <sheetName val="Gardu PLN"/>
      <sheetName val="R.POMPA"/>
      <sheetName val="Serb.Gun"/>
      <sheetName val="Toilet"/>
      <sheetName val="ANA-BAB-02"/>
      <sheetName val="GALI DRAIN"/>
      <sheetName val="PAS BT MORTAR"/>
      <sheetName val="GORONG2 50"/>
      <sheetName val="GORONG2  100"/>
      <sheetName val="GORONG2 20"/>
      <sheetName val="GEOTEX"/>
      <sheetName val="PIPA POROUS"/>
      <sheetName val="ANA-BAB-03"/>
      <sheetName val="GALI BIASA"/>
      <sheetName val="GALI BATU"/>
      <sheetName val="GALI STR 0-2M"/>
      <sheetName val="GALI STR 2-4M "/>
      <sheetName val="COLD MILL"/>
      <sheetName val="TNP COLD MILL"/>
      <sheetName val="TMBH ANGK"/>
      <sheetName val="TIMB"/>
      <sheetName val="TIMB RAWA"/>
      <sheetName val="SUBGRADE"/>
      <sheetName val="ANA-BAB-04"/>
      <sheetName val="AGG A BAHU"/>
      <sheetName val="AGG B BAHU"/>
      <sheetName val="ANA-BAB-05"/>
      <sheetName val="AGG A"/>
      <sheetName val="AGG B"/>
      <sheetName val="ANA-BAB-06"/>
      <sheetName val="PRIME CT"/>
      <sheetName val="TACK CT"/>
      <sheetName val="ACWC"/>
      <sheetName val="ACWC MOD"/>
      <sheetName val="ACWC LEVELING"/>
      <sheetName val=" ACWC MOD LEVELING"/>
      <sheetName val="ACBC"/>
      <sheetName val="ACBC MOD"/>
      <sheetName val="ACBC LEVELING"/>
      <sheetName val="ACBC MOD LEVELING "/>
      <sheetName val="ACBASE"/>
      <sheetName val="ACBASE MOD"/>
      <sheetName val="ACBASE LEVELING"/>
      <sheetName val="ACBASE MOD LEVELING "/>
      <sheetName val="MACADAM"/>
      <sheetName val="ANA-BAB-07"/>
      <sheetName val="BETON K400"/>
      <sheetName val="BETON K350"/>
      <sheetName val="BETON SIKLOP K175"/>
      <sheetName val="U24 MANUAL"/>
      <sheetName val="U24 MEKANIK"/>
      <sheetName val="U32 MANUAL"/>
      <sheetName val="U32 MEKANIK"/>
      <sheetName val="D32 MANUAL"/>
      <sheetName val="D32 MEKANIK"/>
      <sheetName val="D39 MANUAL"/>
      <sheetName val="D39 MEKANIK"/>
      <sheetName val="PENY.PANC.BAJA"/>
      <sheetName val="PEM. PANC.BAJA"/>
      <sheetName val="PENY.PANC.BETON"/>
      <sheetName val="PEM. PANC.BETON"/>
      <sheetName val="TIANG BOR BETON"/>
      <sheetName val="PAS BATU MEKANIK"/>
      <sheetName val="PAS BATU MANUAL"/>
      <sheetName val="PAS BATU KOS DIISI"/>
      <sheetName val="PAS BATU KOS"/>
      <sheetName val="ANA-BAB-08"/>
      <sheetName val="AGG A MINOR"/>
      <sheetName val="AGG B MINOR"/>
      <sheetName val="CAMP.ASP.PANAS"/>
      <sheetName val="MACADAM MINOR"/>
      <sheetName val="GALIAN BH MINOR"/>
      <sheetName val="RAMBU JLN ENG"/>
      <sheetName val="RAMBU JLN HIGH GRADE"/>
      <sheetName val="MARKA NON THERMO "/>
      <sheetName val="MARKA THERMO"/>
      <sheetName val="PATOK PENGARAH"/>
      <sheetName val="PATOK KM"/>
      <sheetName val="REL PENGAMAN"/>
      <sheetName val="KERB"/>
      <sheetName val="ANA LS rutin"/>
      <sheetName val="konfir"/>
      <sheetName val="MET-BAB-7.5(3)"/>
      <sheetName val="SCH backup"/>
      <sheetName val="metod"/>
      <sheetName val="alat min"/>
      <sheetName val="alat backup"/>
      <sheetName val="ALT(lamp.9)"/>
      <sheetName val="subkon(lamp.11)"/>
      <sheetName val="lamp.12a"/>
      <sheetName val="lamp.13"/>
      <sheetName val="ANA 2b"/>
      <sheetName val="Skedul Terinci"/>
      <sheetName val="Skedul Terinci rev 1"/>
      <sheetName val="Mob Plan Material"/>
      <sheetName val="Mob Plan Material rev 1"/>
      <sheetName val="Mob Plan Alat"/>
      <sheetName val="Mob Plan Alat rev 1"/>
      <sheetName val="Skedul Mobilisasi SC n AMP"/>
      <sheetName val="Material rev 1"/>
      <sheetName val="D8"/>
      <sheetName val="10.1 (1)"/>
      <sheetName val="10.1 (2)"/>
      <sheetName val="10.1 (3)"/>
      <sheetName val="10.1 (4)"/>
      <sheetName val="quary"/>
      <sheetName val="D9"/>
      <sheetName val="Lump Sum Rutin"/>
      <sheetName val="Kap Pemecah Batu"/>
      <sheetName val="Kap AMP"/>
      <sheetName val="Material O Site"/>
      <sheetName val="Kebutuhan Alat"/>
      <sheetName val="Jadual alat"/>
      <sheetName val="Jadual bahan"/>
      <sheetName val="Mata Pem Utama"/>
      <sheetName val="Sub Kon"/>
      <sheetName val="Daftar Lamp"/>
      <sheetName val="Data Kontrak"/>
      <sheetName val="Gal_Cold Milling"/>
      <sheetName val="Gal_Jack Hammer"/>
      <sheetName val="SRT (2)"/>
      <sheetName val="kon"/>
      <sheetName val="LMP.13"/>
      <sheetName val="LMP 8"/>
      <sheetName val="I Kualifikasi"/>
      <sheetName val="SRT PER"/>
      <sheetName val="Analisa Scflding"/>
      <sheetName val="Upah bhn mat"/>
      <sheetName val="ANA LS (2)"/>
      <sheetName val="sCD aLAT"/>
      <sheetName val="Ana 3"/>
      <sheetName val="Met Bab 3"/>
      <sheetName val="Ana 4"/>
      <sheetName val="Met Bab 4"/>
      <sheetName val="Ana 5"/>
      <sheetName val="Met Bab 5"/>
      <sheetName val="Ana 6"/>
      <sheetName val="Met Bab 6"/>
      <sheetName val="Ana 7"/>
      <sheetName val="Met Bab 7 "/>
      <sheetName val="Ana 2"/>
      <sheetName val="Met Bab 2"/>
      <sheetName val="Ana 8"/>
      <sheetName val="Met Bab 8"/>
      <sheetName val="baladewa"/>
      <sheetName val="kb kos"/>
      <sheetName val="BAHAN Ars"/>
      <sheetName val="1.19 Lalin"/>
      <sheetName val="1.20(1) Lab"/>
      <sheetName val="1.20(3)b Mob Alat"/>
      <sheetName val="1.20(3)c Kt.Lap"/>
      <sheetName val="1.20(1)b AS Built Dw"/>
      <sheetName val="1.19(3)a Spanduk"/>
      <sheetName val="1.19(3)b SELEBARAN"/>
      <sheetName val="SK.13(1) Sewa Kend Sg"/>
      <sheetName val="2.01 Pembersihan"/>
      <sheetName val="3.01(1) Pemb. BETON"/>
      <sheetName val="3.01(8) Bongkar GRail PJU dll"/>
      <sheetName val="4.03(2) Gal B Buang"/>
      <sheetName val="4.03(1) Gal B Timbun"/>
      <sheetName val="4.05 Borrow"/>
      <sheetName val="6.09(3) Perforated"/>
      <sheetName val="6.09(4) Sub Drain"/>
      <sheetName val="7.01 Per Tanah Ds"/>
      <sheetName val="8.01(1) Lap AGR A"/>
      <sheetName val="9.08(1) Rigid D Wire t=30"/>
      <sheetName val="9.08(1)b Rigid D Wire t=27"/>
      <sheetName val="9.08(2) Rigid t=27"/>
      <sheetName val="9.08(2)b Rigid t=30"/>
      <sheetName val="9.08(2)c Rigid t=27"/>
      <sheetName val="9.09(1) LC=10"/>
      <sheetName val="12.08(1) Marka T-1"/>
      <sheetName val="12.08(2) Marka T-2"/>
      <sheetName val="11.01(1) 1 Baja Struktur"/>
      <sheetName val="11.01(2)a R Plafond"/>
      <sheetName val="11.01(2)b R Bj Slsr"/>
      <sheetName val="11.01(2)b R Bj Slsr (2)"/>
      <sheetName val="12.10(1)a CB T-A"/>
      <sheetName val="12.10(1)b CB T-B"/>
      <sheetName val="12.10(1)c MCB"/>
      <sheetName val="14.01(2)7 Cat Besi"/>
      <sheetName val="14.01(1).e Kerb"/>
      <sheetName val="14.04(1) ACP"/>
      <sheetName val="14.07.1 Atap"/>
      <sheetName val="14.09.1 Curtain WG"/>
      <sheetName val="14.05.1b Louver"/>
      <sheetName val="14.01(9).1b Gardu"/>
      <sheetName val="14.01(9).1c KSPT"/>
      <sheetName val="14.13.1c"/>
      <sheetName val="D6 ASBT"/>
      <sheetName val="D7(2)"/>
      <sheetName val="D7(3)"/>
      <sheetName val="D8(1)"/>
      <sheetName val="D8(2)"/>
      <sheetName val="D10 LS-Rutin"/>
      <sheetName val="D10 Kuantitas"/>
      <sheetName val="D10 Analisa HSP"/>
      <sheetName val="Agg Halus &amp; Kasar"/>
      <sheetName val="Agg C"/>
      <sheetName val="SCH.1."/>
      <sheetName val="ANA.2"/>
      <sheetName val="RTN.4a"/>
      <sheetName val="MOS.5"/>
      <sheetName val="Srt.Mob"/>
      <sheetName val="RET"/>
      <sheetName val="jlh.alat"/>
      <sheetName val="SCH.alat"/>
      <sheetName val="SCH.1. (%)"/>
      <sheetName val="Untitled"/>
      <sheetName val="MC 2013"/>
      <sheetName val="PT ADHI KARYA (GT)"/>
      <sheetName val="POTENSI-update (B&amp;D&amp;E&amp;F)"/>
      <sheetName val="GREEN MENGANTI REGENCY-ok"/>
      <sheetName val="SCHEDUL PENERIMAAN"/>
      <sheetName val="POTENSI-update"/>
      <sheetName val="BISNIS PLAN"/>
      <sheetName val="KAV"/>
      <sheetName val="Rinci Retensi"/>
      <sheetName val="Rinci KPR"/>
      <sheetName val="Rinci UM"/>
      <sheetName val="Rinci jual"/>
      <sheetName val="CashFlow BAG"/>
      <sheetName val="CF-BAG"/>
      <sheetName val="ExcSum"/>
      <sheetName val="CashFlow-Pres"/>
      <sheetName val="Hpp3"/>
      <sheetName val="tahap 1 cluster B &amp; D"/>
      <sheetName val="BISNIS PLAN LAMA"/>
      <sheetName val="schedule thp 1"/>
      <sheetName val="stock juni 2011"/>
      <sheetName val="Potensi Jan 13"/>
      <sheetName val="hi light-lap"/>
      <sheetName val="POTENSI ter-update"/>
      <sheetName val="pembatalan"/>
      <sheetName val="batal"/>
      <sheetName val="konf."/>
      <sheetName val="Rab All"/>
      <sheetName val="Rab aju baru"/>
      <sheetName val="Rab tahap I"/>
      <sheetName val="Rab tahap II"/>
      <sheetName val="Rab tahap III"/>
      <sheetName val="Rab All new"/>
      <sheetName val="Penambahan Penj_"/>
      <sheetName val="POTENSI-update BAG"/>
      <sheetName val="TDD"/>
      <sheetName val="TSSEL"/>
      <sheetName val="TSDEL"/>
      <sheetName val="TSU"/>
      <sheetName val="TSL"/>
      <sheetName val="TSE"/>
      <sheetName val="TST"/>
      <sheetName val="TSD"/>
      <sheetName val="TSS"/>
      <sheetName val="DET"/>
      <sheetName val="DED"/>
      <sheetName val="DTN"/>
      <sheetName val="DTL"/>
      <sheetName val="DTE"/>
      <sheetName val="DTT"/>
      <sheetName val="DTD"/>
      <sheetName val="DTS"/>
      <sheetName val="LARUH"/>
      <sheetName val="JARAK"/>
      <sheetName val="BQQ"/>
      <sheetName val="Lalu-Lintas"/>
      <sheetName val="Mandiri (2)"/>
      <sheetName val="Kas 2"/>
      <sheetName val="PANIN BMS"/>
      <sheetName val="kas 1"/>
      <sheetName val="KAS JMP"/>
      <sheetName val="nop15"/>
      <sheetName val="LOS"/>
      <sheetName val="B-S"/>
      <sheetName val="I-S"/>
      <sheetName val="Limit ad. Realisasi"/>
      <sheetName val="Limit ad. Proyeksi"/>
      <sheetName val="Angsuran KUR"/>
      <sheetName val="_43_9_"/>
      <sheetName val="CF Budget vs CF Plan"/>
      <sheetName val="CFR 0310 vs CFP 0410 "/>
      <sheetName val="CF Konsol "/>
      <sheetName val="Kebun "/>
      <sheetName val="C&amp;T "/>
      <sheetName val="Pabrik "/>
      <sheetName val="Kantor Perwakilan "/>
      <sheetName val="KK CFP JAKARTA"/>
      <sheetName val="KK CFP JAMBI-Site"/>
      <sheetName val="HK-KHL Bukit Hijau Apr'10"/>
      <sheetName val="HK-KHL Bukit Hijau Mei'10 "/>
      <sheetName val="HK-KHL Bukit Hijau Juni'10"/>
      <sheetName val="HK-KHL Taman Raja Apr'10"/>
      <sheetName val="HK-KHL Taman Raja Mei'10 "/>
      <sheetName val="HK-KHL Taman Raja Juni'10"/>
      <sheetName val="Kas Bank Site"/>
      <sheetName val="Real 01-15 (SIte)"/>
      <sheetName val="Est 16-31 (Site)"/>
      <sheetName val="Pby TBS Exsternal"/>
      <sheetName val="Gaji &amp; Upah Kebun (2)"/>
      <sheetName val="Biaya Overhead Ktr Pwk &amp; Kebun"/>
      <sheetName val="Cash Flow Budget"/>
      <sheetName val="GAJI PHL "/>
      <sheetName val="REAL  MARET "/>
      <sheetName val="AFD.7 OK  "/>
      <sheetName val="PSJ"/>
      <sheetName val="DPCache_REKAP (2)"/>
      <sheetName val="PBG_2"/>
      <sheetName val="PBG1"/>
      <sheetName val="PBG_3"/>
      <sheetName val="PBG_5MAS"/>
      <sheetName val="PBG_6"/>
      <sheetName val="PBG_8"/>
      <sheetName val="APPI"/>
      <sheetName val="BanjarBaru"/>
      <sheetName val="KKP"/>
      <sheetName val="Logging"/>
      <sheetName val="RBH"/>
      <sheetName val="TotalMakin"/>
      <sheetName val="PBG_1 test1"/>
      <sheetName val="PBG_1 test2"/>
      <sheetName val="JobCode"/>
      <sheetName val="STD_Jab_HO"/>
      <sheetName val="notulen 7 mar"/>
      <sheetName val="Ulasan"/>
      <sheetName val="Tng Krj"/>
      <sheetName val="crh hjn PUD"/>
      <sheetName val="crh hjn KUM"/>
      <sheetName val="PETA PUD"/>
      <sheetName val="PETA thn tnm KUMP"/>
      <sheetName val="prod 2"/>
      <sheetName val="prod3"/>
      <sheetName val="bypnn"/>
      <sheetName val="bytm"/>
      <sheetName val="bytbm"/>
      <sheetName val="bytlctb"/>
      <sheetName val="byprod"/>
      <sheetName val="pupuk_anOrg"/>
      <sheetName val="as _08"/>
      <sheetName val="Areal Statemen_MUTASI"/>
      <sheetName val="Areal Statemen_BULANAN"/>
      <sheetName val="rekap AS"/>
      <sheetName val="I kum"/>
      <sheetName val="II kum"/>
      <sheetName val="III kum"/>
      <sheetName val="IV kum"/>
      <sheetName val="POSISI TENAGA KERJA"/>
      <sheetName val="DETAIL TNG KRJ"/>
      <sheetName val="PRODUKSI_TBS _2_"/>
      <sheetName val="PRODUKSI_TBS"/>
      <sheetName val="ACTION PLANT _2_"/>
      <sheetName val="PETA POTENSI PRODUKSI"/>
      <sheetName val="KEBUTUHAN PERUMAHAN"/>
      <sheetName val="CAPEX_DETAIL"/>
      <sheetName val="TRANSIT_DETAIL"/>
      <sheetName val="Pk prod"/>
      <sheetName val="crew"/>
      <sheetName val="bgn-2"/>
      <sheetName val="bgn-1"/>
      <sheetName val="Ptanah"/>
      <sheetName val="data tanah"/>
      <sheetName val="1-COVER"/>
      <sheetName val="2-Daftar Isi"/>
      <sheetName val="3-Pendahuluan"/>
      <sheetName val="4-Cover DLM"/>
      <sheetName val="5-LAP T&amp;B"/>
      <sheetName val="6.MESIN  (3)"/>
      <sheetName val="6.MESIN  (2)"/>
      <sheetName val="6.MESIN "/>
      <sheetName val="7.KENDARAAN"/>
      <sheetName val="Foto Kendaraan SBE"/>
      <sheetName val="8-LAP Tan"/>
      <sheetName val="7-LAP PBRK"/>
      <sheetName val="Laporan Inventaris"/>
      <sheetName val="Laporan Kendaraan"/>
      <sheetName val="Data 3"/>
      <sheetName val="AST"/>
      <sheetName val="Lembar Sirkulasi"/>
      <sheetName val="Cover PBRK"/>
      <sheetName val="Data 4"/>
      <sheetName val="Text NP Tanah (2)"/>
      <sheetName val="Text NP Tanah"/>
      <sheetName val="Text Likuidasi Tanah"/>
      <sheetName val="Text Total NP"/>
      <sheetName val="Text Total"/>
      <sheetName val="COPYWRITE"/>
      <sheetName val="Tanah "/>
      <sheetName val="Comparable"/>
      <sheetName val="FORM-X-1"/>
      <sheetName val="FORM-X-2"/>
      <sheetName val="FORM-X-3"/>
      <sheetName val="Cap Exp"/>
      <sheetName val="Other Costs"/>
      <sheetName val="Mining Costs"/>
      <sheetName val="Loader.exc"/>
      <sheetName val="Geo ROM"/>
      <sheetName val="Equip Costs"/>
      <sheetName val="Own&amp;Op Cost"/>
      <sheetName val="Mat'l Costs"/>
      <sheetName val="Lab.Cost Plant"/>
      <sheetName val="Lab.Cost Mining"/>
      <sheetName val="Pow.Req"/>
      <sheetName val="Activity Plan"/>
      <sheetName val="Cal'cs"/>
      <sheetName val="QUAL."/>
      <sheetName val="Eq.hire"/>
      <sheetName val="Sulphur Graph"/>
      <sheetName val="Sum  Sensitivities"/>
      <sheetName val="NPV Summary"/>
      <sheetName val="Unit Cost detail"/>
      <sheetName val="Unit Costs Graph"/>
      <sheetName val="Income-gab"/>
      <sheetName val="Proy Prod LME"/>
      <sheetName val="Proy Prod PGE"/>
      <sheetName val="Income LME"/>
      <sheetName val="Income PGE"/>
      <sheetName val="L(R)"/>
      <sheetName val="Sh 17"/>
      <sheetName val="Lap-Keu"/>
      <sheetName val="Pdpt"/>
      <sheetName val="Akt-05"/>
      <sheetName val="RekapProd"/>
      <sheetName val="Biaya Cad"/>
      <sheetName val="Bbn-Ush"/>
      <sheetName val="Rc GDLP"/>
      <sheetName val="Standar-2b"/>
      <sheetName val="Standar-2a"/>
      <sheetName val="Add-trans"/>
      <sheetName val="Tranponder"/>
      <sheetName val="Add-rev"/>
      <sheetName val="Pro-Base"/>
      <sheetName val="IS-CF-BS"/>
      <sheetName val="Procentage"/>
      <sheetName val="Sensitif"/>
      <sheetName val="Cover-01"/>
      <sheetName val="D_ISI"/>
      <sheetName val="ikhtisar-1"/>
      <sheetName val="NERACA-2"/>
      <sheetName val="CF-th_5"/>
      <sheetName val="RINGKASAN PNL"/>
      <sheetName val="RINGKASAN HPP"/>
      <sheetName val="CASHFLOW-4"/>
      <sheetName val="PENJNRC_6_9"/>
      <sheetName val="PIUT_KARY_10"/>
      <sheetName val="Stock_11"/>
      <sheetName val="TM_12"/>
      <sheetName val="AT_13"/>
      <sheetName val="HUTDAG_14_17"/>
      <sheetName val="HUT.KONTRAKTOR"/>
      <sheetName val="BIAYA YMH DIBAYAR"/>
      <sheetName val="RINC.laba-rugi"/>
      <sheetName val="JUAL-19"/>
      <sheetName val="HPProd EST"/>
      <sheetName val="HPProd PKS"/>
      <sheetName val="PRODUKSI_24"/>
      <sheetName val="BUDGET_25-26"/>
      <sheetName val="_x005f_x0000__x005f_x0000__x005f_x0000__x005f_x0000__x0"/>
      <sheetName val="DDB"/>
      <sheetName val="ind bang"/>
      <sheetName val="res bang"/>
      <sheetName val="indikasi "/>
      <sheetName val="Res kml"/>
      <sheetName val="Data 2 EDI"/>
      <sheetName val="Data 1 mesin"/>
      <sheetName val="PERUMAHAN"/>
      <sheetName val="Fasilitas Bang"/>
      <sheetName val="COMP 3"/>
      <sheetName val="SPL 6"/>
      <sheetName val="RES-I"/>
      <sheetName val="1- Tanah"/>
      <sheetName val="3-Resume "/>
      <sheetName val="2-Indikasi(WP)"/>
      <sheetName val="Rangka Beton"/>
      <sheetName val="Rangka Baja"/>
      <sheetName val="Harg Sat Upah, Bahan, Pekerjaan"/>
      <sheetName val="Analisa-BCT"/>
      <sheetName val=")--&gt; Estimasi"/>
      <sheetName val="Estimasi Data Tanah"/>
      <sheetName val="Indikasi (WP)"/>
      <sheetName val="Harsat Fasilitas"/>
      <sheetName val="Proses (90)"/>
      <sheetName val="bct"/>
      <sheetName val="Industri-Group"/>
      <sheetName val="Apartemen 88"/>
      <sheetName val="WP Rkn + Pluit 64 ok"/>
      <sheetName val="umur"/>
      <sheetName val="Rangka-Baja"/>
      <sheetName val="INDIKASI"/>
      <sheetName val="R- Beton"/>
      <sheetName val="KDB-KLB"/>
      <sheetName val="Tnh Tang"/>
      <sheetName val="Tnh Pabrik"/>
      <sheetName val="KMANIS"/>
      <sheetName val="ILHAMI"/>
      <sheetName val="3-Resume"/>
      <sheetName val="dt tnh"/>
      <sheetName val="dt bgn"/>
      <sheetName val="FORM SURVEY"/>
      <sheetName val="Data-Umum"/>
      <sheetName val="Hit-Tnh"/>
      <sheetName val="dsr-hit"/>
      <sheetName val="hit-bng"/>
      <sheetName val="Narasi Tnh"/>
      <sheetName val="Narasi Bgn &amp; Sarana"/>
      <sheetName val="Nar-kend"/>
      <sheetName val="Foto"/>
      <sheetName val="Proses-tnh"/>
      <sheetName val="Input-tanah"/>
      <sheetName val="Bang-Non-St"/>
      <sheetName val="Bang_Non_St"/>
      <sheetName val="5 yr val"/>
      <sheetName val=" Summ fin."/>
      <sheetName val="prg-old"/>
      <sheetName val="pek-Pers"/>
      <sheetName val="pek- STR"/>
      <sheetName val="Analisa STR (2)"/>
      <sheetName val="HSBU "/>
      <sheetName val="Rekap Cargo"/>
      <sheetName val="Persp Cargo"/>
      <sheetName val="rekap c"/>
      <sheetName val="Rekap Persiapan"/>
      <sheetName val="Rekap Struktur"/>
      <sheetName val="pek-STR"/>
      <sheetName val="Rekap Arsitektur"/>
      <sheetName val="pek-ARS"/>
      <sheetName val="Analisa ARS (2)"/>
      <sheetName val="pek-MEK"/>
      <sheetName val="pek-ELK"/>
      <sheetName val="pek-Saluran"/>
      <sheetName val="Rekap DBAK"/>
      <sheetName val="ME UMY"/>
      <sheetName val="Septictank"/>
      <sheetName val="speck"/>
      <sheetName val="Geotek"/>
      <sheetName val="Gal"/>
      <sheetName val="Kls B"/>
      <sheetName val="Kls c"/>
      <sheetName val="Parkir (2)"/>
      <sheetName val="NP-8.1"/>
      <sheetName val="NP-9"/>
      <sheetName val="NP-8"/>
      <sheetName val="NP-7(1)"/>
      <sheetName val="NP-(7)2"/>
      <sheetName val="NP-7(3)"/>
      <sheetName val="NP-7"/>
      <sheetName val="Cerucuk"/>
      <sheetName val="NP-6"/>
      <sheetName val="NP-5"/>
      <sheetName val="NP-4"/>
      <sheetName val="NP-3"/>
      <sheetName val="NP-2"/>
      <sheetName val="NP_1"/>
      <sheetName val="Marka"/>
      <sheetName val="Prime Coat"/>
      <sheetName val="Tack Coat"/>
      <sheetName val="Kls A"/>
      <sheetName val="RAB_G.ADM. PUSAT_(1)"/>
      <sheetName val="RAB_R. KELAS_(2.A)"/>
      <sheetName val="RAB_R. KELAS_(2.B)"/>
      <sheetName val="RAB_LABORAT_(3)"/>
      <sheetName val="RAB_PERPUST_(4)"/>
      <sheetName val="RAB_AULA UTAMA_(5)"/>
      <sheetName val="RAB_AULA SEDANG_(6)"/>
      <sheetName val="RAB_ASRAMA_(7.A)"/>
      <sheetName val="RAB_ASRAMA_(7. B.)"/>
      <sheetName val="RAB_ASRAMA_(7. C.)"/>
      <sheetName val="RAB_ASRAMA_(7. D.)"/>
      <sheetName val="RAB_R. MAKAN_(8)"/>
      <sheetName val="RAB_GUEST HOUSE_(9. A.)"/>
      <sheetName val="RAB_GUEST HOUSE_(9. B.)"/>
      <sheetName val="RAB_R. GENSET &amp; PANEL_(10) "/>
      <sheetName val="RAB_R. DNS. PENGLL T.54_(11.A.)"/>
      <sheetName val="RAB_R. DNS. PENGLL T.54_(11.B.)"/>
      <sheetName val="RAB_R. DNS. PENGLL T.54 (11.C.)"/>
      <sheetName val="RAB_R. DNS. PENGLL T.70_(12.A.)"/>
      <sheetName val="RAB_R. DNS. PENGLL T.70_(12.B.)"/>
      <sheetName val="RAB_R. DNS. PENGLL T.70_(12.C.)"/>
      <sheetName val="RAB_SPORT CLUB_(14)"/>
      <sheetName val="RAB_MASJID &amp; T.WUDLU_(15)"/>
      <sheetName val="RAB_LOUNDRY &amp; WORKSHOP_(16)"/>
      <sheetName val="RAB_MINIMARKET &amp; KANTIN_(17.)"/>
      <sheetName val="RAB_RMH. PENJAGA_(18)"/>
      <sheetName val="RAB_POS JAGA_(19. A.)"/>
      <sheetName val="RAB_POS JAGA_(19. B.)"/>
      <sheetName val="RAB_R. POMPA_(20)"/>
      <sheetName val="RAB_GARASI_(21)"/>
      <sheetName val="RAB_POLIKLINIK_(22)"/>
      <sheetName val="panjang kabel site feeder"/>
      <sheetName val="panjang kabel telp."/>
      <sheetName val="BHN_PENRNGN &amp; KTK-KNTK"/>
      <sheetName val="PENRNGN &amp; KTK-KNTK"/>
      <sheetName val="BAHAN CCTV"/>
      <sheetName val="CCTV &amp; SECURITY"/>
      <sheetName val="BAHAN TELEPON"/>
      <sheetName val="BAHAN PANEL "/>
      <sheetName val="BAHAN PANEL TM"/>
      <sheetName val="Bahan Pro Kebakaran"/>
      <sheetName val="Pro Kebakaran"/>
      <sheetName val="BAHAN KBL. LSTRK TM"/>
      <sheetName val="CATU DAYA"/>
      <sheetName val="BAHAN TATA SUARA"/>
      <sheetName val="BAHAN KBL LSTRK TR"/>
      <sheetName val="BAHAN PROTEKSI PETIR"/>
      <sheetName val="PROTEKSI PETIR"/>
      <sheetName val="panjang kabel site feeder "/>
      <sheetName val="panjang kabel telp. "/>
      <sheetName val="RAB-PERS"/>
      <sheetName val="ANL-PERS"/>
      <sheetName val="HSBU"/>
      <sheetName val="ANL-STR"/>
      <sheetName val="NEW CONTRACT &gt;500M"/>
      <sheetName val="NEW CONTRACT UP TO 500M"/>
      <sheetName val="AMENDMENT &gt;10%"/>
      <sheetName val="AMENDMENT UP TO 10%"/>
      <sheetName val="DETAIL GOODS &gt; 500M"/>
      <sheetName val="DETAIL GOODS UP TO 500M"/>
      <sheetName val="ONGOING CONTRACT"/>
      <sheetName val="EV"/>
      <sheetName val="NewP50"/>
      <sheetName val="NewP90 Rev"/>
      <sheetName val="NewP10"/>
      <sheetName val="Reality check"/>
      <sheetName val="delta newp90-newp50"/>
      <sheetName val="OrigP10"/>
      <sheetName val="OrigP90"/>
      <sheetName val="Delta orig P50-P90"/>
      <sheetName val="OrigP50"/>
      <sheetName val="NewP90"/>
      <sheetName val="Risk (2)"/>
      <sheetName val="alat,bahan,sub_str_RAP"/>
      <sheetName val="Dasar_RAP"/>
      <sheetName val="ANALISA RAP"/>
      <sheetName val="BQ_RAB"/>
      <sheetName val="daf. bh, upah_RAB"/>
      <sheetName val="4-Basic Price (2)"/>
      <sheetName val="D7(4)"/>
      <sheetName val="D2 pracetak V (11)"/>
      <sheetName val="Rkmnds Compound (2)"/>
      <sheetName val="Sisa Keb Juli"/>
      <sheetName val="2008 (BARU)"/>
      <sheetName val="2008 PT. SIP"/>
      <sheetName val="RUNGUN"/>
      <sheetName val="Data Rini"/>
      <sheetName val="Per Afd simpan dikebun saja"/>
      <sheetName val="Per Afd simpan dikebun saja (2)"/>
      <sheetName val="N Lead (1)"/>
      <sheetName val="JURNAL1205"/>
      <sheetName val="wssales"/>
      <sheetName val="hpp "/>
      <sheetName val="agingAP"/>
      <sheetName val="cap yR_current month _auc_1"/>
      <sheetName val="cap yr _ current yr ms1"/>
      <sheetName val="text"/>
      <sheetName val="F8.TOC"/>
      <sheetName val="G2.2"/>
      <sheetName val="K2.1"/>
      <sheetName val="L1.PDE"/>
      <sheetName val="L1.9 TOC"/>
      <sheetName val="L1.10"/>
      <sheetName val="P2.1-BNP"/>
      <sheetName val="P2.2-SCB"/>
      <sheetName val="P2.3-TSS"/>
      <sheetName val="U3.2.1"/>
      <sheetName val="P_UJ_2005"/>
      <sheetName val="unused"/>
      <sheetName val="Point Discussion"/>
      <sheetName val="CF."/>
      <sheetName val="N.7"/>
      <sheetName val="Inventories (2)"/>
      <sheetName val="PSP F"/>
      <sheetName val="F100 (FG)"/>
      <sheetName val="F110 (NRV Test)"/>
      <sheetName val="F200 (Raw materials)"/>
      <sheetName val="F300 (Molten Glass)"/>
      <sheetName val="F400 (Semi finished product)"/>
      <sheetName val="F500 (Manufacturing supplies)"/>
      <sheetName val="F600 (Refractory material)"/>
      <sheetName val="F700 (Repair parts)"/>
      <sheetName val="F800 (Slow moving analysis)"/>
      <sheetName val="F810 (Slow moving summary)"/>
      <sheetName val="F002 (Rollforward SO)"/>
      <sheetName val="Trial Ledger"/>
      <sheetName val="B.1.1.1"/>
      <sheetName val="Rincian Penyusutan"/>
      <sheetName val="C3-RM Detail"/>
      <sheetName val="C3-FG Detail"/>
      <sheetName val="packcont PRO"/>
      <sheetName val="PL pro"/>
      <sheetName val="INVpro"/>
      <sheetName val="PACK LST"/>
      <sheetName val="INVOUT"/>
      <sheetName val="shipadv"/>
      <sheetName val="PACDE"/>
      <sheetName val="MSM03"/>
      <sheetName val="NewP3S"/>
      <sheetName val="Rubah"/>
      <sheetName val="pacdec"/>
      <sheetName val="O5.1 PPN"/>
      <sheetName val="Detail PPh 22"/>
      <sheetName val="O-5-1"/>
      <sheetName val="Sub1"/>
      <sheetName val="Sub2"/>
      <sheetName val="Sub3"/>
      <sheetName val="Sub4"/>
      <sheetName val="Sub5"/>
      <sheetName val="Sub6"/>
      <sheetName val="Sub7"/>
      <sheetName val="Sub8"/>
      <sheetName val="Sub9"/>
      <sheetName val="Sub10"/>
      <sheetName val="RawData"/>
      <sheetName val="RawHeader"/>
      <sheetName val="O Lead KANG"/>
      <sheetName val="O1. Recon VAT"/>
      <sheetName val="O1. VAT REKAP"/>
      <sheetName val="O1.1 VAT REKAP SPM-GL"/>
      <sheetName val="O1.2vat out SPM"/>
      <sheetName val="VAT OUT GL"/>
      <sheetName val="NRetur SPM"/>
      <sheetName val="SPM x GL"/>
      <sheetName val="15A"/>
      <sheetName val="25A"/>
      <sheetName val="25B"/>
      <sheetName val="38A"/>
      <sheetName val="Add 43"/>
      <sheetName val="WTB BS CP 08"/>
      <sheetName val="WTB PL CP 08"/>
      <sheetName val="WTB BS SEED 08"/>
      <sheetName val="WTB PL SEED 08"/>
      <sheetName val="WTB BS Combined 08"/>
      <sheetName val="WTB PL Combined 08"/>
      <sheetName val="SRM-Supporting"/>
      <sheetName val="CF2008"/>
      <sheetName val="Def Tax 08"/>
      <sheetName val="Recons Comm VS Fiscal"/>
      <sheetName val="OPEX Breakdown"/>
      <sheetName val="AJE-RJE 08"/>
      <sheetName val="CAJE 08"/>
      <sheetName val="Provision &amp; Accrual 08"/>
      <sheetName val="Provision &amp; Accrual 07"/>
      <sheetName val="Provision &amp; Accrual Details"/>
      <sheetName val="Foreign Cry"/>
      <sheetName val="SRM-PL"/>
      <sheetName val="SRM - CIT"/>
      <sheetName val="P&amp;L $"/>
      <sheetName val="OP $"/>
      <sheetName val="POM $"/>
      <sheetName val="Prov-Inv"/>
      <sheetName val="Prov-Inv (USD)"/>
      <sheetName val="Sales Schedule"/>
      <sheetName val="Sales Detail"/>
      <sheetName val="Interest cpt"/>
      <sheetName val="Rub"/>
      <sheetName val="Rub $"/>
      <sheetName val="3b"/>
      <sheetName val="3c"/>
      <sheetName val="FERTILIZER"/>
      <sheetName val="detail LC"/>
      <sheetName val="10a"/>
      <sheetName val="10b"/>
      <sheetName val="FA Rp"/>
      <sheetName val="11Rp"/>
      <sheetName val="FA$"/>
      <sheetName val="11$"/>
      <sheetName val="13a"/>
      <sheetName val="13b"/>
      <sheetName val="13c"/>
      <sheetName val="Staff  Cost"/>
      <sheetName val="MILANO"/>
      <sheetName val="DefTax 2008"/>
      <sheetName val="O-5 DefTax 2008"/>
      <sheetName val="DEFTAX per EY TTSB"/>
      <sheetName val="DEF TAX CLIENT TTSB"/>
      <sheetName val="DEFTAX per EY PI"/>
      <sheetName val="DEF TAX CLIENT PI"/>
      <sheetName val="Labor cost PI"/>
      <sheetName val="DEF TAX per EY PP"/>
      <sheetName val="DEF TAX CLIENT PP"/>
      <sheetName val="Labor Cost PP"/>
      <sheetName val="DEF TAX CLIENT DLP EY"/>
      <sheetName val="DEF TAX CLIENT DLP"/>
      <sheetName val="labor Cost DLP"/>
      <sheetName val="jan'10"/>
      <sheetName val="vra log tsb jan'10"/>
      <sheetName val="feb'10"/>
      <sheetName val="vra log tsb feb'10"/>
      <sheetName val="mar'10"/>
      <sheetName val="vra log tsb mar'10"/>
      <sheetName val="apr'10"/>
      <sheetName val="vra log tsb apr'10"/>
      <sheetName val="mei'10"/>
      <sheetName val="vra log tsb mei'10"/>
      <sheetName val="jun'10"/>
      <sheetName val="vra log tsb jun'10"/>
      <sheetName val="A5 "/>
      <sheetName val="A3 WTB IDR"/>
      <sheetName val="Comparison MA VS CP (Audited)"/>
      <sheetName val="BS IDR"/>
      <sheetName val="PL IDR"/>
      <sheetName val="Detail Report"/>
      <sheetName val="WTB CP$ PL"/>
      <sheetName val="WTB CP$ BS"/>
      <sheetName val="A3 WTB $"/>
      <sheetName val="O_2_1 Report presentation"/>
      <sheetName val="Def tax 2009 (EY)"/>
      <sheetName val="LABA (RUGI) FISKAL"/>
      <sheetName val="ENTERTAIN"/>
      <sheetName val="E.1 AI-RO Summary"/>
      <sheetName val="E.1.1 AI-RO Advance Project"/>
      <sheetName val="E.2 AI-CK Summary"/>
      <sheetName val="E.3 AI-EK Summary"/>
      <sheetName val="Pre-tax"/>
      <sheetName val="Harvest-MAT"/>
      <sheetName val="Research-MAT"/>
      <sheetName val="Fertilizer-MAT"/>
      <sheetName val="Reconciliation of tax"/>
      <sheetName val="Cashflow statement"/>
      <sheetName val="RateUSD"/>
      <sheetName val="Trial Balance Attc.1"/>
      <sheetName val="long service entitlements"/>
      <sheetName val="STAFF RELATED EXP"/>
      <sheetName val="sales|general|FFB"/>
      <sheetName val="SALES FFB"/>
      <sheetName val="SALES CPO"/>
      <sheetName val="SALES PK"/>
      <sheetName val="Sales variance analysis"/>
      <sheetName val="Business Mapping"/>
      <sheetName val="Hectare Statement"/>
      <sheetName val="Nursery Attc.2"/>
      <sheetName val="Land clearing exp.Attc3"/>
      <sheetName val="General Charges EXP.attch4"/>
      <sheetName val="FA Register Attc.5 "/>
      <sheetName val="Advances.attch6"/>
      <sheetName val="Inventories.Attch7"/>
      <sheetName val="contract&amp;agreement.attch8"/>
      <sheetName val="Prepayments.attch9"/>
      <sheetName val="Disposal.attch10"/>
      <sheetName val="Account payable.attch11"/>
      <sheetName val="Accruals.attch12"/>
      <sheetName val="Pph21.attch13"/>
      <sheetName val="Summary of PPH 21"/>
      <sheetName val="VATreconciliation.attch14 "/>
      <sheetName val="Monthly VAT report"/>
      <sheetName val="Gratuity-Ikhtisar"/>
      <sheetName val="Gratuity-Act Calc"/>
      <sheetName val="Gratuity-Formula"/>
      <sheetName val="Interest- BANK loan"/>
      <sheetName val="Rabo interest comp."/>
      <sheetName val="CDC-INTEREST"/>
      <sheetName val="INTEREST OTHR LOAN"/>
      <sheetName val="Interest- BANK ONLY"/>
      <sheetName val="iNTEREST ALLOCATION"/>
      <sheetName val="Format of interest calculat"/>
      <sheetName val="Trial Balance Attc_1"/>
      <sheetName val="Sector"/>
      <sheetName val="Executive Summary (2)"/>
      <sheetName val="Ex Summary Contd  (2)"/>
      <sheetName val="Ex Summary Contd "/>
      <sheetName val="Approvals"/>
      <sheetName val="Approvals &amp; Land Compensation"/>
      <sheetName val="Hect Statement ABSK"/>
      <sheetName val="Nursery Contd"/>
      <sheetName val="Nursery Cond."/>
      <sheetName val="Immature Upkeep"/>
      <sheetName val="Land Clearing"/>
      <sheetName val="Block Survey &amp; Roads"/>
      <sheetName val="Fertilizer MT"/>
      <sheetName val="Immature Maintenence 1"/>
      <sheetName val="Immature Mantenence 2"/>
      <sheetName val="Immature Maintenence 3"/>
      <sheetName val="Immature Maintenence 4"/>
      <sheetName val="Rain Fall &amp; HR Info"/>
      <sheetName val="Visitors &amp; Expatriates"/>
      <sheetName val="GL-AGTS"/>
      <sheetName val="TB-SPT"/>
      <sheetName val="TB-MLY"/>
      <sheetName val="O001 (Taxation)"/>
      <sheetName val="O100 (PPh 21)"/>
      <sheetName val="(39)8.1A"/>
      <sheetName val="HJULS"/>
      <sheetName val="Anls04"/>
      <sheetName val="Anls05"/>
      <sheetName val="PJ"/>
      <sheetName val="PW"/>
      <sheetName val="HPP++"/>
      <sheetName val="412src2"/>
      <sheetName val="SELISIHKURSSOURCE"/>
      <sheetName val="Revised Estimate Civil"/>
      <sheetName val="Pool Estimate"/>
      <sheetName val="Load Bearing fdn"/>
      <sheetName val="Batu Bukit Retaining Wall "/>
      <sheetName val="Landscape Estimate"/>
      <sheetName val="Out door shower"/>
      <sheetName val="6 x 4 Pool"/>
      <sheetName val="Rest"/>
      <sheetName val="Pathway &amp; Parking"/>
      <sheetName val="Sanitary"/>
      <sheetName val="Kitchen App."/>
      <sheetName val="ANLS_BESI_KNTR. GUB.REV.1"/>
      <sheetName val="RAB_KNTR. GUBERNUR (A.)"/>
      <sheetName val="ANLS_BESI_KNTR. DINAS ( B1 )"/>
      <sheetName val="RAB_KNTR. DINAS. (B1)"/>
      <sheetName val="RAB_KNTR. DINAS. (B2) "/>
      <sheetName val="ANLS_BESI_KNTR. DINAS ( B2)"/>
      <sheetName val="RAB_AULA (C.)"/>
      <sheetName val="RAB_KANTIN (D.)"/>
      <sheetName val="RAB_GARASI (E.)"/>
      <sheetName val="RAB_RUANG M &amp; E (F.)"/>
      <sheetName val="DAFTAR HARGA.STR"/>
      <sheetName val="DFT. HRG. UPAH &amp; MATERIAL.STR"/>
      <sheetName val="ANLS_BETON KTN &amp; AULA"/>
      <sheetName val="ANLS_BETON RUANG M&amp;E"/>
      <sheetName val="Fire "/>
      <sheetName val="BAS 2"/>
      <sheetName val="anl pp"/>
      <sheetName val="inst"/>
      <sheetName val="anl duct"/>
      <sheetName val="anl lst"/>
      <sheetName val=" (COVERt)"/>
      <sheetName val="Persiapan(OK)"/>
      <sheetName val="B.Kantor&amp;Auditorium(A1&amp;A2) (ok)"/>
      <sheetName val="Bang.Production&amp;Gudang(B) (ok) "/>
      <sheetName val="B.Utility(OK)"/>
      <sheetName val="Jembtan utilitas (Ok)"/>
      <sheetName val="Gardu PLN (ok)"/>
      <sheetName val="R.T.Sopir &amp; Adm (Ok)"/>
      <sheetName val="Pagar,jln,sal ( Ok )"/>
      <sheetName val="Mekanikal (Plambing)"/>
      <sheetName val="Pek.Terassering"/>
      <sheetName val="FUTURE (PROVSUM)"/>
      <sheetName val="Rekapitulasi Paket-1"/>
      <sheetName val="SEC"/>
      <sheetName val="Lionel"/>
      <sheetName val="James"/>
      <sheetName val="IPA Direct"/>
      <sheetName val="Kriteria IPA"/>
      <sheetName val="Biaya Panen"/>
      <sheetName val="1 HALAMAN DEPAN"/>
      <sheetName val="2 Rekap Panen"/>
      <sheetName val="3 NormaHK"/>
      <sheetName val="4 NormaTRUK"/>
      <sheetName val="5 Farm Traktor"/>
      <sheetName val="6 NORMA PANEN"/>
      <sheetName val="7 NORMA_HKPANEN"/>
      <sheetName val="8 NORMA HK KUTIP"/>
      <sheetName val="9 Norma Lansir"/>
      <sheetName val="10 Asumsi"/>
      <sheetName val="12 Prod 2008"/>
      <sheetName val="pLAN pROD 2008"/>
      <sheetName val="11 BUDGET PANEN"/>
      <sheetName val="BBB JAMBI"/>
      <sheetName val="KSE JAMBI"/>
      <sheetName val="PLASMA1 KSE"/>
      <sheetName val="PLASMA2 KSE"/>
      <sheetName val="PK Rwt"/>
      <sheetName val="PK Pan"/>
      <sheetName val="PK Rwt HPT"/>
      <sheetName val="Transp Pan"/>
      <sheetName val="PO Rwt"/>
      <sheetName val="PK RM Kbn"/>
      <sheetName val="PO RM Kbn"/>
      <sheetName val="PO Panen"/>
      <sheetName val="Gj Site"/>
      <sheetName val="Ovh Site"/>
      <sheetName val="Fix Ass"/>
      <sheetName val="DTL Transit Tek"/>
      <sheetName val="HA Done CPTCh"/>
      <sheetName val="GeminiProject"/>
      <sheetName val="Kridatama"/>
      <sheetName val="NRO Jan Actual"/>
      <sheetName val="CASH beg Jan"/>
      <sheetName val="Feb PO"/>
      <sheetName val="RevPerMonth"/>
      <sheetName val="S&amp;M G&amp;A"/>
      <sheetName val="Collections"/>
      <sheetName val="Cashflow 2008 USD"/>
      <sheetName val="Cashflow 2008 USD New"/>
      <sheetName val="Summary in mio"/>
      <sheetName val="Cashflow 2008 IDR"/>
      <sheetName val="Revenue Projection"/>
      <sheetName val="Bandwith"/>
      <sheetName val="Operational Expense"/>
      <sheetName val="STNotes"/>
      <sheetName val="BNI Loan"/>
      <sheetName val="CashMar25"/>
      <sheetName val="Cash beg Mar"/>
      <sheetName val="Cash May 13"/>
      <sheetName val="July 4"/>
      <sheetName val="May 27"/>
      <sheetName val="Cash As per July 31"/>
      <sheetName val="Aug 8"/>
      <sheetName val="Programers"/>
      <sheetName val="ProgramNew"/>
      <sheetName val="ProgrammingCost"/>
      <sheetName val="outs prog report"/>
      <sheetName val="Pivot Prog. Cost"/>
      <sheetName val="Capex Projection Summary"/>
      <sheetName val="Capex Detail"/>
      <sheetName val="Home Shopping CAPEX OPEX"/>
      <sheetName val="News OPEX"/>
      <sheetName val="Capex TV station"/>
      <sheetName val="TotalTVProjectCapex"/>
      <sheetName val="JA Aug 16"/>
      <sheetName val="capex tv sum"/>
      <sheetName val="RevProjectBase Sce"/>
      <sheetName val="Estimate Capex (CallCenter)"/>
      <sheetName val="25% DP March"/>
      <sheetName val="Settl 70% March"/>
      <sheetName val="Capex Expense April"/>
      <sheetName val="印尼當地採購軟硬體(TV Shopping)"/>
      <sheetName val="Document Proses TTD (5)"/>
      <sheetName val="Document Proses TTD (4)"/>
      <sheetName val="JADI"/>
      <sheetName val="Sektor "/>
      <sheetName val="SALES2003"/>
      <sheetName val="DAGANG"/>
      <sheetName val="ASUMSI UMUM (Not Print)"/>
      <sheetName val="INVESTMENT All"/>
      <sheetName val="Cost LCC"/>
      <sheetName val="Cost Tanam"/>
      <sheetName val="Cost TBM"/>
      <sheetName val="Cost TM"/>
      <sheetName val="Cost Prenursery"/>
      <sheetName val="Cost Mainnursery"/>
      <sheetName val="Kendaraan Kbn"/>
      <sheetName val="BangKeb"/>
      <sheetName val="Mesin &amp; Inventaris"/>
      <sheetName val="INFRASTR TBM 3"/>
      <sheetName val="Tanah &amp; Pra Ops"/>
      <sheetName val="SGA "/>
      <sheetName val="COGS &amp; Beban Usaha"/>
      <sheetName val="Gaji Kbn"/>
      <sheetName val="Gaji CPO Mill"/>
      <sheetName val="Cost CPO Mill"/>
      <sheetName val="Depre Tanaman"/>
      <sheetName val="TBS &amp; CPO Price"/>
      <sheetName val="Hist Prod"/>
      <sheetName val="Proyeksi Prod"/>
      <sheetName val="Cost Prod (noprint)"/>
      <sheetName val="KI 08"/>
      <sheetName val="IDC 08"/>
      <sheetName val="KI 09"/>
      <sheetName val="IDC 09"/>
      <sheetName val="KI 10"/>
      <sheetName val="IDC 10"/>
      <sheetName val="KI TBM Lanjut"/>
      <sheetName val="IDC TBM Lanjut"/>
      <sheetName val="KI CPO 1"/>
      <sheetName val="IDC CPO 1"/>
      <sheetName val="KI CPO 2"/>
      <sheetName val="IDC Portion"/>
      <sheetName val="GRANDSUM OK"/>
      <sheetName val="RUPS"/>
      <sheetName val="SALES2004"/>
      <sheetName val="Sektor 2004"/>
      <sheetName val="JADI2004"/>
      <sheetName val="DAGANG2004"/>
      <sheetName val="PEND2004"/>
      <sheetName val="TW II"/>
      <sheetName val="LCC"/>
      <sheetName val="Init"/>
      <sheetName val="SGA"/>
      <sheetName val="Prod Kebun Luar"/>
      <sheetName val="PKS Cost"/>
      <sheetName val="Gaji PKS "/>
      <sheetName val="Kendaraan Kbn (Realisasi)"/>
      <sheetName val="Infrastruktur (2)"/>
      <sheetName val="Realisasi tanam"/>
      <sheetName val="Investment (realisasi)"/>
      <sheetName val="Investment (Blm Realisasi)"/>
      <sheetName val="Investment New"/>
      <sheetName val="KI Kebun Old"/>
      <sheetName val="IDC Kebun Old"/>
      <sheetName val="KI Kebun New"/>
      <sheetName val="IDC Kebun New"/>
      <sheetName val="KI 11"/>
      <sheetName val="IDC 11"/>
      <sheetName val="KI 12"/>
      <sheetName val="IDC 12"/>
      <sheetName val="KI LAnjut TT 10"/>
      <sheetName val="IDC Lanjut TT10"/>
      <sheetName val="KI PKS 45-60"/>
      <sheetName val="IDC PKS 45-60"/>
      <sheetName val="Leas 1"/>
      <sheetName val="Leas 2"/>
      <sheetName val="COP PKS 30"/>
      <sheetName val="COP PKS 30-60"/>
      <sheetName val="COP PKS 45"/>
      <sheetName val="KI PKS 30"/>
      <sheetName val="IDC PKS 30"/>
      <sheetName val="KI PKS 30 Exp 60"/>
      <sheetName val="KI Lanjutan"/>
      <sheetName val="AGST'01"/>
      <sheetName val="JUL'01"/>
      <sheetName val="JUN'01"/>
      <sheetName val="Graph-Rev"/>
      <sheetName val="Graph-Opex"/>
      <sheetName val="Detail Opex"/>
      <sheetName val="Rumus BS"/>
      <sheetName val="RumusTB 1 bln"/>
      <sheetName val="RumusPL"/>
      <sheetName val="PL2001"/>
      <sheetName val="PFC"/>
      <sheetName val="GDR"/>
      <sheetName val="TBH"/>
      <sheetName val="PL2001 (2)"/>
      <sheetName val="SumPerfrmc"/>
      <sheetName val="Graph-Rev (2)"/>
      <sheetName val="Graph COGS (2)"/>
      <sheetName val="Graph COGS"/>
      <sheetName val="Detail Opex (2)"/>
      <sheetName val="Rumus Notes BS"/>
      <sheetName val="Rumus PL Accpac"/>
      <sheetName val="PL All"/>
      <sheetName val="PL PFC"/>
      <sheetName val="PL GDR"/>
      <sheetName val="PL TBH"/>
      <sheetName val="CF PFC"/>
      <sheetName val="CF GDR"/>
      <sheetName val="CF TBH"/>
      <sheetName val="Building PFC"/>
      <sheetName val="Building GDR"/>
      <sheetName val="Rekap Tamu"/>
      <sheetName val="Rumus PL"/>
      <sheetName val="COPA DETAIL"/>
      <sheetName val="fr BS"/>
      <sheetName val="fr PL"/>
      <sheetName val="fr notes BS"/>
      <sheetName val="fr summ PL"/>
      <sheetName val="TH LALU"/>
      <sheetName val="Proyeksi 2005"/>
      <sheetName val="FH &amp; GI"/>
      <sheetName val="FI per Category"/>
      <sheetName val="FH &amp; GI (Non LMIRT)"/>
      <sheetName val="FI per Category (Non LMIRT)"/>
      <sheetName val="FH &amp; GI (2008-2013)"/>
      <sheetName val="FI per Category (2008-2013)"/>
      <sheetName val="FO"/>
      <sheetName val="COE"/>
      <sheetName val="AHM"/>
      <sheetName val="QTY PRO"/>
      <sheetName val="Rp PRO"/>
      <sheetName val="Amount"/>
      <sheetName val="TOTAL SBU3"/>
      <sheetName val="TOTAL SBU4"/>
      <sheetName val="TOTAL SBU3+4"/>
      <sheetName val="TOTAL existing+project"/>
      <sheetName val="Price Unit"/>
      <sheetName val="Amount (2)"/>
      <sheetName val="ii.Ulasan"/>
      <sheetName val="1.Areal Statemen"/>
      <sheetName val="2.AS.Afd"/>
      <sheetName val="3.Peta Kebun"/>
      <sheetName val="04.STO"/>
      <sheetName val="05.Nama staf"/>
      <sheetName val="06. tk"/>
      <sheetName val="07.MUTASI"/>
      <sheetName val="08.MHKK"/>
      <sheetName val="09.HKE"/>
      <sheetName val="10.rumah"/>
      <sheetName val="11.inventaris"/>
      <sheetName val="12.kendaraan"/>
      <sheetName val="13.ch"/>
      <sheetName val="14.Prod"/>
      <sheetName val="15.output pt bh"/>
      <sheetName val="16 BY PROD"/>
      <sheetName val="17 UMUM "/>
      <sheetName val="18,REKAP panen"/>
      <sheetName val="19, by panen"/>
      <sheetName val="20,rekap tm"/>
      <sheetName val="21, tm PER TT"/>
      <sheetName val="22,rekap tbm"/>
      <sheetName val="23,rawat tbm"/>
      <sheetName val="24SPK-Pst"/>
      <sheetName val="25 SPK-lkl"/>
      <sheetName val="26 tb"/>
      <sheetName val="27.BBT STATE"/>
      <sheetName val="28.SELEKSI"/>
      <sheetName val="29.KIRIM BBT"/>
      <sheetName val="30 bY BBT"/>
      <sheetName val="31.PETA BBT"/>
      <sheetName val="32.PUPUKan"/>
      <sheetName val="32. stock BHN"/>
      <sheetName val="32. Distribusai ppk"/>
      <sheetName val="33.TRANSIT KEND"/>
      <sheetName val="34.TRANSIR AB"/>
      <sheetName val="35.TRANSIT MSN"/>
      <sheetName val="30.Peta KONDS AREAL"/>
      <sheetName val="SUMMARY I"/>
      <sheetName val="Summary II"/>
      <sheetName val="RAB II"/>
      <sheetName val="FIX PRODUKSI"/>
      <sheetName val="Kirana"/>
      <sheetName val="RAB UMUM&amp;PDC KSE"/>
      <sheetName val="KTR KS BLN"/>
      <sheetName val="VER SG"/>
      <sheetName val="Upah SKU 1"/>
      <sheetName val="PROD KS"/>
      <sheetName val="PICA KS"/>
      <sheetName val="DAILY (KG)"/>
      <sheetName val="Plan actual"/>
      <sheetName val="Realisai Ha"/>
      <sheetName val="NORMA_HK"/>
      <sheetName val="REKAP PUPUK TM"/>
      <sheetName val="PUPUK TM BLOK KECIL"/>
      <sheetName val="REKOMENDASI PUPUK TBM"/>
      <sheetName val="REKAP PUPUK TBM"/>
      <sheetName val="PUPUK TBM BLOK KECIL"/>
      <sheetName val="Jan-Feb"/>
      <sheetName val="Strategy Activity"/>
      <sheetName val=" PERFORMANCE"/>
      <sheetName val=" Monthly Review"/>
      <sheetName val="W.Shop"/>
      <sheetName val="F.By Objc"/>
      <sheetName val="F.By Type"/>
      <sheetName val="F.BKL'99 "/>
      <sheetName val="F.PART'99"/>
      <sheetName val="03_Rawat Path Chemis=CPT"/>
      <sheetName val="32.1.Harga pupuk (2)"/>
      <sheetName val="32.3.Harga tools (2)"/>
      <sheetName val="32.2.Harga agrochemical (2)"/>
      <sheetName val="PETUNJUK_ISI"/>
      <sheetName val="TGL_KERJA"/>
      <sheetName val="DEV_COST"/>
      <sheetName val="RWT_TM"/>
      <sheetName val="RWT_TBM"/>
      <sheetName val="REKAP_CAPEX ESTATE"/>
      <sheetName val="T_PANEN"/>
      <sheetName val="ESTATE_COST"/>
      <sheetName val="COST PANEN"/>
      <sheetName val="REKAP_HS"/>
      <sheetName val="REKAP_TBS"/>
      <sheetName val="HA_STATEMENT"/>
      <sheetName val="HS_2012_2013"/>
      <sheetName val="HS_BLOK"/>
      <sheetName val="YIELD_PRO"/>
      <sheetName val="TBS_BLOK"/>
      <sheetName val="LAND_CLEARING"/>
      <sheetName val="BUAT_JALAN"/>
      <sheetName val="BUAT_INFRA"/>
      <sheetName val="PERKERASAN_JALAN"/>
      <sheetName val="TANAM"/>
      <sheetName val="JALAN_BLOK"/>
      <sheetName val="CUCI_PARIT"/>
      <sheetName val="AKSES_BLOK"/>
      <sheetName val="HPT BLOK"/>
      <sheetName val="WDG_BLOK"/>
      <sheetName val="CPT_BLOK"/>
      <sheetName val="LLG_BLOK"/>
      <sheetName val="IPM_BLOK"/>
      <sheetName val="PUPUK TBM_BLOK"/>
      <sheetName val="PUPUK TM_BLOK"/>
      <sheetName val="PUPUK_ORGANIK"/>
      <sheetName val="SENSUS BLOK"/>
      <sheetName val="TUNAS_BLOK"/>
      <sheetName val="TRANSPORT_TBS"/>
      <sheetName val="MPP_CHECKROLL"/>
      <sheetName val="BUM"/>
      <sheetName val="PK_UMUM"/>
      <sheetName val="CSR"/>
      <sheetName val="OPEX_NONTAN"/>
      <sheetName val="INTERNAL RELATIONSHIP"/>
      <sheetName val="SUSTAINABILITY"/>
      <sheetName val="CAPEX_NONTAN"/>
      <sheetName val="NORMA_INFRA"/>
      <sheetName val="PERKERASAN JALAN"/>
      <sheetName val="NORMA_BIAYA"/>
      <sheetName val="HARGA_BORONG"/>
      <sheetName val="VRA"/>
      <sheetName val="DIST_VRA"/>
      <sheetName val="STANDART_CTM"/>
      <sheetName val="BIBITAN"/>
      <sheetName val="STD_RWT"/>
      <sheetName val="WRA"/>
      <sheetName val="ALAT KERJA 2"/>
      <sheetName val="05-07"/>
      <sheetName val="AMP01"/>
      <sheetName val="kse_pks"/>
      <sheetName val="AMP MAR"/>
      <sheetName val="bbb"/>
      <sheetName val="kse"/>
      <sheetName val="revisi_gltran"/>
      <sheetName val="1_SETUP"/>
      <sheetName val="T.B"/>
      <sheetName val="BA bbt"/>
      <sheetName val="DU bbt-1"/>
      <sheetName val="DU bbt-2"/>
      <sheetName val="DU bbt-3"/>
      <sheetName val="DU bbt-4 "/>
      <sheetName val="DU bbt-5"/>
      <sheetName val="Du bbt-6"/>
      <sheetName val="Du bbt-7"/>
      <sheetName val="Du bbt-8"/>
      <sheetName val="Du bbt-9"/>
      <sheetName val="BA Afd II"/>
      <sheetName val="DU afd2-1"/>
      <sheetName val="DU afd 2-2"/>
      <sheetName val="DU Afd 2-3"/>
      <sheetName val="DU Afd 2-4"/>
      <sheetName val="DU Afd 2-5"/>
      <sheetName val="DU Afd 2-6"/>
      <sheetName val="BA Afd III"/>
      <sheetName val="Du afd III-1"/>
      <sheetName val="Du afd III-2"/>
      <sheetName val="Du afd III-3"/>
      <sheetName val="Du afd III-4"/>
      <sheetName val="Du afd III-5"/>
      <sheetName val="Du afd III-6"/>
      <sheetName val="Du afd III-7"/>
      <sheetName val="Du afd III-8"/>
      <sheetName val="Du afd III-9"/>
      <sheetName val="Du afd III-10"/>
      <sheetName val="Du afd III-11"/>
      <sheetName val="BA PLANT"/>
      <sheetName val="Absensi  JULI 2009"/>
      <sheetName val="Hasil Kerja 3 (2)"/>
      <sheetName val="Premi 4 (2)"/>
      <sheetName val="Lembur 5 (2)"/>
      <sheetName val="DU"/>
      <sheetName val="Slip Gaji (2)"/>
      <sheetName val="T. T. G AFD. OI"/>
      <sheetName val="Buat sirap"/>
      <sheetName val="Langsir Bibit"/>
      <sheetName val="Tanam Sisip"/>
      <sheetName val="CWM"/>
      <sheetName val="Weeding Manual"/>
      <sheetName val="Extra Fooding"/>
      <sheetName val="Byr HO"/>
      <sheetName val="k_servis"/>
      <sheetName val="skb_tek"/>
      <sheetName val="PK Panen"/>
      <sheetName val="LSK"/>
      <sheetName val="PK Umum"/>
      <sheetName val="PK RM Kebun"/>
      <sheetName val="202_405"/>
      <sheetName val="202_503"/>
      <sheetName val="PK Rawat"/>
      <sheetName val="Tabur Tankos"/>
      <sheetName val="700_416"/>
      <sheetName val="Transport_Tankos"/>
      <sheetName val="Trans Panen"/>
      <sheetName val="200_423"/>
      <sheetName val="L C"/>
      <sheetName val="RekapDetail"/>
      <sheetName val="EFCTBS"/>
      <sheetName val="efcPP"/>
      <sheetName val="EFC"/>
      <sheetName val="RM Kebun"/>
      <sheetName val="RM Pabrik"/>
      <sheetName val="SUMMARY SPS2"/>
      <sheetName val="INF"/>
      <sheetName val="RWT TBM"/>
      <sheetName val="REKAP_CAPEX"/>
      <sheetName val="TNM LCC"/>
      <sheetName val="TNM SSP SAWIT"/>
      <sheetName val="RWT TBM-0"/>
      <sheetName val="RWT TBM-1"/>
      <sheetName val="RWT TBM-2"/>
      <sheetName val="RWT TBM-3"/>
      <sheetName val="RWT TM"/>
      <sheetName val="CHECKROLL"/>
      <sheetName val="SAWA "/>
      <sheetName val="Budget vs Actual Tonase"/>
      <sheetName val="COA LHM"/>
      <sheetName val="TBM I"/>
      <sheetName val="Parameter1"/>
      <sheetName val="Database Karyawan"/>
      <sheetName val="Master List of 2013"/>
      <sheetName val="Master Data HS Blok"/>
      <sheetName val="Master Data PIC"/>
      <sheetName val="Lampiran Jenis Kecelakaan"/>
      <sheetName val="Data_Prod_Graf"/>
      <sheetName val="Data_SRL"/>
      <sheetName val="Data_Cost1"/>
      <sheetName val="Dt_Breakdown"/>
      <sheetName val="PK_Olah"/>
      <sheetName val="PK_RM"/>
      <sheetName val="Graf_SRL"/>
      <sheetName val="GRAF_COST"/>
      <sheetName val="DATA_COST"/>
      <sheetName val="Database_Karyawan"/>
      <sheetName val="Master_List_of_2013"/>
      <sheetName val="Master_Data_HS_Blok"/>
      <sheetName val="Master_Data_PIC"/>
      <sheetName val="Lampiran_Jenis_Kecelakaan"/>
      <sheetName val=" CF attachment"/>
      <sheetName val="Fluc"/>
      <sheetName val="T_B"/>
      <sheetName val="DKI@"/>
      <sheetName val="JATIM@"/>
      <sheetName val="JABAR@"/>
      <sheetName val="INTIM@"/>
      <sheetName val="JATENG@"/>
      <sheetName val="SMR@"/>
      <sheetName val="JATENG X"/>
      <sheetName val="intim"/>
      <sheetName val="OPR-99"/>
      <sheetName val="OPR_99"/>
      <sheetName val="PABRIK (2)"/>
      <sheetName val="BCA_01"/>
      <sheetName val="JATENG_X"/>
      <sheetName val="PABRIK_(2)"/>
      <sheetName val="Sanitasi"/>
      <sheetName val="Kastrasi"/>
      <sheetName val="Pasar IP"/>
      <sheetName val="Rawat Jalan"/>
      <sheetName val="Garuk Piringan"/>
      <sheetName val="Semprot CPT"/>
      <sheetName val="Oles Anak Kayu"/>
      <sheetName val="Pengendalian Lalang"/>
      <sheetName val="PATH MANUAL"/>
      <sheetName val="Deteksi HPT"/>
      <sheetName val="Pruning"/>
      <sheetName val="Data Blok"/>
      <sheetName val="TITI PANEN"/>
      <sheetName val="Pemupukan "/>
      <sheetName val=" PATOK BLOK"/>
      <sheetName val="Pembuatan TPH"/>
      <sheetName val="Prunning Rempes"/>
      <sheetName val="Tarrik goloran"/>
      <sheetName val="SENSUS SISIP"/>
      <sheetName val="Jul 2014"/>
      <sheetName val="SS Site"/>
      <sheetName val="mop"/>
      <sheetName val="Site Proyek"/>
      <sheetName val="DISTRIBUSI GJ"/>
      <sheetName val="KBT-KHT (2)"/>
      <sheetName val="Absen KBT-KHT"/>
      <sheetName val="Master Natura"/>
      <sheetName val="Payment Slip"/>
      <sheetName val="RWTTM_DIST"/>
      <sheetName val="RKT_RWT"/>
      <sheetName val="RKT_PNN"/>
      <sheetName val="RKT_CPN"/>
      <sheetName val="RKT_TPN"/>
      <sheetName val="RKT_BUM"/>
      <sheetName val="RKT_PKU"/>
      <sheetName val="RKT_CSR"/>
      <sheetName val="RKT_SHE"/>
      <sheetName val="RKT_MPP"/>
      <sheetName val="RKT_REPAIR"/>
      <sheetName val="RKT_RAC"/>
      <sheetName val="YPH_PROFILE"/>
      <sheetName val="RKT_NONTAN Revisi"/>
      <sheetName val="RKT_NONTAN"/>
      <sheetName val="CAP_NONTAN Revisi"/>
      <sheetName val="RKT_TBM"/>
      <sheetName val="RKT_INFRA"/>
      <sheetName val="RKT_BLOK"/>
      <sheetName val="RKT_IMAS"/>
      <sheetName val="RKT_LC"/>
      <sheetName val="RKT_TERAS"/>
      <sheetName val="RKT_TNM"/>
      <sheetName val="RKT_KCG"/>
      <sheetName val="RKT_JLN"/>
      <sheetName val="RKT_PRT"/>
      <sheetName val="RKT_JBT"/>
      <sheetName val="RKT_BBT"/>
      <sheetName val="NORMA"/>
      <sheetName val="NORMA-ALAT"/>
      <sheetName val="PD2"/>
      <sheetName val="REK-RWT"/>
      <sheetName val="REK-PNN"/>
      <sheetName val="MPP1"/>
      <sheetName val="RWT-HK"/>
      <sheetName val="RWT-CHM"/>
      <sheetName val="RWT-PPK"/>
      <sheetName val="ALT-KBN"/>
      <sheetName val="PNN-HK"/>
      <sheetName val="PNN-TPN"/>
      <sheetName val="PNN-UND"/>
      <sheetName val="RUN-BBM"/>
      <sheetName val="RUN-SPT"/>
      <sheetName val="PK-UMM"/>
      <sheetName val="SUM-COST"/>
      <sheetName val="RWT-UND"/>
      <sheetName val="KACANGAN"/>
      <sheetName val="INV-TEKNIK"/>
      <sheetName val="TERAS MANUAL"/>
      <sheetName val="BUAT PARIT MNL (HRN)"/>
      <sheetName val="PARIT MANUAL BRG"/>
      <sheetName val="NORMA LC + TBM 0"/>
      <sheetName val="NORMA TBM 1"/>
      <sheetName val="PEMUPUKAN (BLN TNM)"/>
      <sheetName val="plan vs real mupuk kg&amp;ha"/>
      <sheetName val="HECTARE STATEMENT LCC"/>
      <sheetName val="HA STATEMENT SD DES 08"/>
      <sheetName val="DATA TANAM KARET"/>
      <sheetName val="IMAS TUMBANG"/>
      <sheetName val="IMAS TUMBANG (FISIK)"/>
      <sheetName val="HA STATEMENT SD DES 08 TBM"/>
      <sheetName val="IMAS TUMBANG 2007"/>
      <sheetName val="NILZI J KKPA"/>
      <sheetName val="FISIK_RAB_2000"/>
      <sheetName val="ocean_voyage"/>
      <sheetName val="NILZI_J_KKPA"/>
      <sheetName val="List_PT"/>
      <sheetName val="MASTER BLOK UPDATE"/>
      <sheetName val="SETTING DATA"/>
      <sheetName val="Rend~CPO"/>
      <sheetName val="FFA"/>
      <sheetName val="Rend~Kernel"/>
      <sheetName val="PO  Olah"/>
      <sheetName val="PK  RM"/>
      <sheetName val="PO  RM"/>
      <sheetName val="% Lbr vs GP"/>
      <sheetName val="Land Aplikasi"/>
      <sheetName val="Smatr"/>
      <sheetName val="PL Des"/>
      <sheetName val="PL Nov"/>
      <sheetName val="PL Okt"/>
      <sheetName val="GRAF TBS VS COST"/>
      <sheetName val="graflbr-gp"/>
      <sheetName val="AN PK"/>
      <sheetName val="OLAH VS OT"/>
      <sheetName val="LD Okt"/>
      <sheetName val="LD Nov"/>
      <sheetName val="LD Des"/>
      <sheetName val="GRAF SM"/>
      <sheetName val="Through"/>
      <sheetName val="Qlt CPO"/>
      <sheetName val="Qlt KRN"/>
      <sheetName val="Br Dn"/>
      <sheetName val="ER Vs FFA"/>
      <sheetName val="Qlt Vs ER"/>
      <sheetName val="Proses Ctr"/>
      <sheetName val="CPO Loss"/>
      <sheetName val="Krn Loss"/>
      <sheetName val="REKAP ST M"/>
      <sheetName val="janue"/>
      <sheetName val="OLAH VS OT (2)"/>
      <sheetName val="K.Mesin"/>
      <sheetName val="CH Vs Er"/>
      <sheetName val="SRL1"/>
      <sheetName val="SRL2"/>
      <sheetName val="Pab SRL 1"/>
      <sheetName val="CPO Feb-Mar"/>
      <sheetName val="CPO-Mei"/>
      <sheetName val="CPO Juni"/>
      <sheetName val="Per Transportir"/>
      <sheetName val="CPO Juli-TID"/>
      <sheetName val="CPO Juli-Orgnl"/>
      <sheetName val="BAST CPO-7"/>
      <sheetName val="CPO Agst-Orgnl"/>
      <sheetName val="CPO Agsts TID"/>
      <sheetName val="BAST CPO-8"/>
      <sheetName val="CPO 26-8-Orgnl"/>
      <sheetName val="CPO 26-8-TID"/>
      <sheetName val="BAST CPO-26-8"/>
      <sheetName val="Pemakaian Solar 26-8"/>
      <sheetName val="CPO 5-9-Orgnl "/>
      <sheetName val="CPO 5-9-TID"/>
      <sheetName val="BAST CPO-5-9 "/>
      <sheetName val="Pemakaian Solar 5-9 "/>
      <sheetName val="CPO 16-9-TID Orl"/>
      <sheetName val="CPO 16-9-TID "/>
      <sheetName val="BAST CPO-16-9 HP"/>
      <sheetName val="BAST CPO-16-9 SM"/>
      <sheetName val="Pemakaian Solar 16-9 "/>
      <sheetName val="CPO 6-10-TID Orl"/>
      <sheetName val="CPO 6-10-TID"/>
      <sheetName val="BAST CPO-6-10 HP"/>
      <sheetName val="BAST CPO-6-10 SM"/>
      <sheetName val="Pemakaian Solar 6-10"/>
      <sheetName val="CPO 27-10-Orgnl"/>
      <sheetName val="BAST CPO-27-10 SM"/>
      <sheetName val="BAST CPO-27-10 HP"/>
      <sheetName val="kmb"/>
      <sheetName val="Pemakaian Solar 27-10"/>
      <sheetName val="CPO 9-11-Orgnl "/>
      <sheetName val="BAST CPO-9-11 SM"/>
      <sheetName val="BAST CPO-9-11 HP"/>
      <sheetName val="kmb 9-11-04"/>
      <sheetName val="Pemakaian Solar 9-11"/>
      <sheetName val="CPO 7-12-Orgnl"/>
      <sheetName val="BAST CPO-7-12 SM"/>
      <sheetName val="BAST CPO-7-12 HP"/>
      <sheetName val="KMB 7-12-04"/>
      <sheetName val="Pemakaian Solar 7-12"/>
      <sheetName val="glacc1"/>
      <sheetName val="Coklat"/>
      <sheetName val="Estate Map"/>
      <sheetName val="Master Date"/>
      <sheetName val="GjBn2001"/>
      <sheetName val="Data Pendukung"/>
      <sheetName val="42-staff cost"/>
      <sheetName val="43-RPT"/>
      <sheetName val="45-capital commit"/>
      <sheetName val="46-Lease in comm"/>
      <sheetName val="47A"/>
      <sheetName val="biz segment"/>
      <sheetName val="geographical segment"/>
      <sheetName val="WP-Bank"/>
      <sheetName val="other cred"/>
      <sheetName val="payable"/>
      <sheetName val="19a"/>
      <sheetName val="31a"/>
      <sheetName val="XXX2"/>
      <sheetName val="Cover _2_"/>
      <sheetName val="Bas01"/>
      <sheetName val="Est_FFB02"/>
      <sheetName val="Da_Kar"/>
      <sheetName val="SmryExpd03_06"/>
      <sheetName val="LbrScdl08_09"/>
      <sheetName val="Structure10"/>
      <sheetName val="oki"/>
      <sheetName val="p nsihombing"/>
      <sheetName val="i ginting"/>
      <sheetName val="Var_Cst31"/>
      <sheetName val="all bagian"/>
      <sheetName val="account code new"/>
      <sheetName val="antisipasi"/>
      <sheetName val="HS INTI"/>
      <sheetName val="Master Tgl"/>
      <sheetName val="REPORT VRA"/>
      <sheetName val="310r"/>
      <sheetName val="600B"/>
      <sheetName val="600 C"/>
      <sheetName val="640"/>
      <sheetName val="640B"/>
      <sheetName val="640 A"/>
      <sheetName val="640 C"/>
      <sheetName val="640 F"/>
      <sheetName val="660"/>
      <sheetName val="660B"/>
      <sheetName val="660 C"/>
      <sheetName val="800B"/>
      <sheetName val="Mutasi LR"/>
      <sheetName val="Bank Umum Konvensional"/>
      <sheetName val="Bank Umum Syariah"/>
      <sheetName val="BPR Konvensional"/>
      <sheetName val="BPR Syariah"/>
      <sheetName val="PPAP FISKAL"/>
      <sheetName val="COA-Audit"/>
      <sheetName val="JK "/>
      <sheetName val="LDR-Lamp1"/>
      <sheetName val="KPMM-Lamp2"/>
      <sheetName val="KAP-PPAP-Lamp3"/>
      <sheetName val="Rentabilitas-Lamp4"/>
      <sheetName val="Lamp-5 LH"/>
      <sheetName val="Lamp-5 Review LH"/>
      <sheetName val="rinc BUA"/>
      <sheetName val="DRAFT_IND"/>
      <sheetName val="aruskas07"/>
      <sheetName val="JKaruskas07"/>
      <sheetName val="ledger konsol"/>
      <sheetName val="TREND_ASET"/>
      <sheetName val="TREND_LDR"/>
      <sheetName val="TREND_PYD"/>
      <sheetName val="TREND_CR"/>
      <sheetName val="TREND_CAR"/>
      <sheetName val="TREND_NPL"/>
      <sheetName val="LIKUIDITAS"/>
      <sheetName val="Data Analisa"/>
      <sheetName val="excel"/>
      <sheetName val="jurnal_harian"/>
      <sheetName val="PERMODALAN"/>
      <sheetName val="segmen_drop_market"/>
      <sheetName val="Analisa Marketing"/>
      <sheetName val="LIST DROPING"/>
      <sheetName val="LIST ANGSURAN"/>
      <sheetName val="DEBT AKTIF"/>
      <sheetName val="DEBTALL"/>
      <sheetName val="91101"/>
      <sheetName val="91101.I"/>
      <sheetName val="droping_marketing"/>
      <sheetName val="debituri"/>
      <sheetName val="LrM"/>
      <sheetName val="LrMon"/>
      <sheetName val="HrgDana"/>
      <sheetName val="Kompar"/>
      <sheetName val="tks2"/>
      <sheetName val="tks"/>
      <sheetName val="JK YE"/>
      <sheetName val="Temuan-Lamp5"/>
      <sheetName val="Temuan Interim 2009 (YE)"/>
      <sheetName val="Temuan Interim 2009"/>
      <sheetName val="DEBTAKTIF"/>
      <sheetName val="LRMONTH"/>
      <sheetName val="KOMPAR."/>
      <sheetName val="ROA"/>
      <sheetName val="GRAFIK AD"/>
      <sheetName val="TARGET &amp; REAL. NERACA"/>
      <sheetName val="TARGET &amp; REAL. L R"/>
      <sheetName val="CASH_FLOW"/>
      <sheetName val="100D"/>
      <sheetName val="110F"/>
      <sheetName val="200 C1"/>
      <sheetName val="200D"/>
      <sheetName val="210 D1"/>
      <sheetName val="210D2"/>
      <sheetName val="230F2.1"/>
      <sheetName val="230F4"/>
      <sheetName val="230F5"/>
      <sheetName val="230D5"/>
      <sheetName val="225"/>
      <sheetName val="310J1"/>
      <sheetName val="310J2"/>
      <sheetName val="310J3"/>
      <sheetName val="320 F1"/>
      <sheetName val="350"/>
      <sheetName val="Est komit kontin"/>
      <sheetName val="200G"/>
      <sheetName val="200F1.1"/>
      <sheetName val="200F1.2"/>
      <sheetName val="200F2.1"/>
      <sheetName val="200F2.2"/>
      <sheetName val="200F3"/>
      <sheetName val="210C1"/>
      <sheetName val="210G1"/>
      <sheetName val="230C1"/>
      <sheetName val="300F1.1"/>
      <sheetName val="300F1.2"/>
      <sheetName val="300F1.3"/>
      <sheetName val="300F1.4"/>
      <sheetName val="300F1.5"/>
      <sheetName val="300F1.6"/>
      <sheetName val="300F2.1"/>
      <sheetName val="300F2.2"/>
      <sheetName val="300F2.3"/>
      <sheetName val="300F2.4"/>
      <sheetName val="300F2.5"/>
      <sheetName val="300F2.6"/>
      <sheetName val="300F2.7"/>
      <sheetName val="300F3.1"/>
      <sheetName val="300F3.2"/>
      <sheetName val="300F3.3"/>
      <sheetName val="300F3.4"/>
      <sheetName val="300F3.5"/>
      <sheetName val="300F3.6"/>
      <sheetName val="300F3.7"/>
      <sheetName val="300F3.8"/>
      <sheetName val="310F1"/>
      <sheetName val="Susunan Pengurus"/>
      <sheetName val="tangguhan"/>
      <sheetName val="JKaruskas06"/>
      <sheetName val="aruskas06"/>
      <sheetName val="JKaruskas05"/>
      <sheetName val="aruskas05"/>
      <sheetName val="Ledger Konsol 06"/>
      <sheetName val="thll"/>
      <sheetName val="900F "/>
      <sheetName val="Fiskal PPAP"/>
      <sheetName val="Fiskal Des'07"/>
      <sheetName val="BY. KORFIS"/>
      <sheetName val="32092"/>
      <sheetName val="32073"/>
      <sheetName val="32111"/>
      <sheetName val="32049"/>
      <sheetName val="10929"/>
      <sheetName val="20911"/>
      <sheetName val="42319"/>
      <sheetName val="42311"/>
      <sheetName val="10311"/>
      <sheetName val="10315"/>
      <sheetName val="41111"/>
      <sheetName val="10839"/>
      <sheetName val="32124"/>
      <sheetName val="41122"/>
      <sheetName val="600D10"/>
      <sheetName val="200C1 (2)"/>
      <sheetName val="Konf Giro"/>
      <sheetName val="Konf Tab"/>
      <sheetName val="Konf Dep"/>
      <sheetName val="DES_07"/>
      <sheetName val="NOV_07"/>
      <sheetName val="OKT_07"/>
      <sheetName val="BP01"/>
      <sheetName val="BP02"/>
      <sheetName val="BP03"/>
      <sheetName val="BP04"/>
      <sheetName val="Be'ol"/>
      <sheetName val="BP05"/>
      <sheetName val="BP06"/>
      <sheetName val="new BeNdoL"/>
      <sheetName val="Pinjaman (tgl)"/>
      <sheetName val="KOL_EXCL x_PRGRM"/>
      <sheetName val="48 (2)"/>
      <sheetName val="adm&amp;provisi"/>
      <sheetName val="195F2"/>
      <sheetName val="200 D1"/>
      <sheetName val="650F"/>
      <sheetName val="Jurnal Disetujui"/>
      <sheetName val="JK Audit"/>
      <sheetName val="AT FIS 08"/>
      <sheetName val="Koreksi Fiskal TRI"/>
      <sheetName val="Perhit Japrod"/>
      <sheetName val="RES_TRUK"/>
      <sheetName val="020a"/>
      <sheetName val="020b"/>
      <sheetName val="020c"/>
      <sheetName val="Drop-down List of Answers"/>
      <sheetName val="020d"/>
      <sheetName val="020e"/>
      <sheetName val="150"/>
      <sheetName val="175"/>
      <sheetName val="190"/>
      <sheetName val="330"/>
      <sheetName val="360"/>
      <sheetName val="370"/>
      <sheetName val="395"/>
      <sheetName val="455"/>
      <sheetName val="590"/>
      <sheetName val="620"/>
      <sheetName val="700"/>
      <sheetName val="750"/>
      <sheetName val="840.01"/>
      <sheetName val="840.02"/>
      <sheetName val="1500"/>
      <sheetName val="2500"/>
      <sheetName val="230B"/>
      <sheetName val="230 D1 New"/>
      <sheetName val="230 F1"/>
      <sheetName val="230 D11"/>
      <sheetName val="230 D3"/>
      <sheetName val="230 D4"/>
      <sheetName val="230 D5"/>
      <sheetName val="230 D6"/>
      <sheetName val="230 D7"/>
      <sheetName val="230 D8"/>
      <sheetName val="230 D9"/>
      <sheetName val="230 D10"/>
      <sheetName val="230D3( Interim)"/>
      <sheetName val="230D4( Interim)"/>
      <sheetName val="Ner-Mut"/>
      <sheetName val="PIUT DIR"/>
      <sheetName val="BPP EX"/>
      <sheetName val="NRC(F) "/>
      <sheetName val="ARUS KAS "/>
      <sheetName val="BPrd  "/>
      <sheetName val="BUA "/>
      <sheetName val="BO "/>
      <sheetName val="AHP"/>
      <sheetName val="Piut.x-port"/>
      <sheetName val="Piut.Lokal"/>
      <sheetName val="GLR"/>
      <sheetName val="GBY"/>
      <sheetName val="um "/>
      <sheetName val="x√"/>
      <sheetName val="inp"/>
      <sheetName val="nm"/>
      <sheetName val="lph"/>
      <sheetName val="graf"/>
      <sheetName val="ph-3"/>
      <sheetName val="KRATIO"/>
      <sheetName val="K-LR"/>
      <sheetName val="K-NRC"/>
      <sheetName val="DAFTAR KK"/>
      <sheetName val="AT-LAMP"/>
      <sheetName val="lamp-I"/>
      <sheetName val="lamp-II"/>
      <sheetName val="KAS(100)"/>
      <sheetName val="PU(130)"/>
      <sheetName val="PA(135)"/>
      <sheetName val="PL(140)"/>
      <sheetName val="PERS(150)"/>
      <sheetName val="PJKDD(170)"/>
      <sheetName val="200-F"/>
      <sheetName val="HU(310)"/>
      <sheetName val="HL(330)"/>
      <sheetName val="HA(320)"/>
      <sheetName val="UMP(340)"/>
      <sheetName val="HPJK(350)"/>
      <sheetName val="BYMH(360)"/>
      <sheetName val="MDL(400)"/>
      <sheetName val="PEND(500)"/>
      <sheetName val="HPP(550)"/>
      <sheetName val="BOPS(600)"/>
      <sheetName val="BUA(700)"/>
      <sheetName val="PK(800)"/>
      <sheetName val="catt"/>
      <sheetName val="GPenj"/>
      <sheetName val="GBu"/>
      <sheetName val="PJLS"/>
      <sheetName val="NERMUT"/>
      <sheetName val="brg jadi"/>
      <sheetName val="LR OLD"/>
      <sheetName val="Reg Pemb"/>
      <sheetName val="Reg Penj"/>
      <sheetName val="DPK Sep"/>
      <sheetName val="DPH Sep"/>
      <sheetName val="DPP Sep"/>
      <sheetName val="BB SEPT"/>
      <sheetName val="Bi 600"/>
      <sheetName val="BI 700"/>
      <sheetName val="LMK Sept"/>
      <sheetName val="grafik By"/>
      <sheetName val="Grafik  RL"/>
      <sheetName val="Graf pENJ"/>
      <sheetName val="Graf LR"/>
      <sheetName val="Graf Bi"/>
      <sheetName val="BY6"/>
      <sheetName val="FA2006"/>
      <sheetName val="TAX SUMMARY"/>
      <sheetName val="FinalDec02 (version 1)"/>
      <sheetName val="E-2.3 Memo"/>
      <sheetName val="E-2.3 Lead"/>
      <sheetName val="E-2.3.1.1"/>
      <sheetName val="E-2.3.a (Piut.Lain&amp;Manu)"/>
      <sheetName val="E-2.3.1.1(July)"/>
      <sheetName val="E-2.3.1.2"/>
      <sheetName val="E-2.3.1.2(July)"/>
      <sheetName val="E-2.3.1.3 (AHM)"/>
      <sheetName val="E-2.3.1.4 (MD)"/>
      <sheetName val="E-2.3.1.5"/>
      <sheetName val="E-2.3.1.6 (Sales Detail I)"/>
      <sheetName val="E-2.3.1.7 (Sales Detail II)"/>
      <sheetName val="E-2.3.1 (Daan Mogot)"/>
      <sheetName val="E-2.3.2 (Jakarta)"/>
      <sheetName val="E-2.3.3 (Rawamangun)"/>
      <sheetName val="E-2.3.4 (Ciputat)"/>
      <sheetName val="E-2.3.5 (Cikupa)"/>
      <sheetName val="E-2.3.6 (Ciledug)"/>
      <sheetName val="E-2.3.7 (Mauk)"/>
      <sheetName val="E-2.3.8 (Tangerang)"/>
      <sheetName val="E-2.3.9 (Blitar)"/>
      <sheetName val="E-2.3.10 (Gresik) "/>
      <sheetName val="E-2.3.11 (Jombang)"/>
      <sheetName val="E-2.3.12 (Kediri)"/>
      <sheetName val="E-2.3.13 (Malang) "/>
      <sheetName val="E-2.3.14 (Mojokerto)"/>
      <sheetName val="E-2.3.15 (Sidoarjo)"/>
      <sheetName val="E-2.3.16 (Surabaya 2) "/>
      <sheetName val="E-2.3.17 (Banyuwangi) "/>
      <sheetName val="E-2.3.18 (Pasuruan) "/>
      <sheetName val="E-2.3.19 (Pekanbaru)"/>
      <sheetName val="E-2.3.20 (Duri)"/>
      <sheetName val="E-2.3.21 (Lampung)"/>
      <sheetName val="E-2.3.22 (Palembang)"/>
      <sheetName val="E-2.3.23 (HO)"/>
      <sheetName val="EE E-2.3"/>
      <sheetName val="Attachment 11"/>
      <sheetName val="Attachment 28"/>
      <sheetName val="Attachment 29"/>
      <sheetName val="Attachment 6"/>
      <sheetName val="Attachment Other Rec July 2010"/>
      <sheetName val="Attachment 48"/>
      <sheetName val="Rekon Gross Salary HO"/>
      <sheetName val="Rekon PPH 21 HO"/>
      <sheetName val="Sample PPh 21"/>
      <sheetName val="O-1 Lead"/>
      <sheetName val="Rekap Hutang Pajak"/>
      <sheetName val="BU2_Cikupa"/>
      <sheetName val="BU2_Ciledug&amp;Pondok Pin"/>
      <sheetName val="BU2_Mauk"/>
      <sheetName val="BU2_Serang"/>
      <sheetName val="BU2_Tangerang"/>
      <sheetName val="BU4_Karawang"/>
      <sheetName val="BU4_Bandung"/>
      <sheetName val="BU4_Bandung Multibrand"/>
      <sheetName val="BU4_Cirebon"/>
      <sheetName val="BU4_Jatibarang"/>
      <sheetName val="BU4_Subang"/>
      <sheetName val="BU4_Tasik Malaya"/>
      <sheetName val="BU5_Pemalang"/>
      <sheetName val="BU5_Cilacap"/>
      <sheetName val="BU5_Klaten"/>
      <sheetName val="BU5_Kudus"/>
      <sheetName val="BU5_Pekalongan"/>
      <sheetName val="BU5_Purwokerto"/>
      <sheetName val="BU5_Semarang"/>
      <sheetName val="BU5_Solo"/>
      <sheetName val="BU5_Yogyakarta"/>
      <sheetName val="BU6_Blitar"/>
      <sheetName val="BU6_Bojonegoro"/>
      <sheetName val="BU6_Jombang"/>
      <sheetName val="BU6_Kediri"/>
      <sheetName val="BU6_Madiun"/>
      <sheetName val="BU6_Malang"/>
      <sheetName val="BU6_Mojokerto"/>
      <sheetName val="BU6_Sidoarjo"/>
      <sheetName val="BU6_Surabaya"/>
      <sheetName val="BU6_Tuban"/>
      <sheetName val="BU7_Batam"/>
      <sheetName val="BU7_Binjai"/>
      <sheetName val="BU7_Lubuk Pakam"/>
      <sheetName val="BU7_Medan"/>
      <sheetName val="BU7_Pekan Baru"/>
      <sheetName val="BU7_Kisaran"/>
      <sheetName val="Rekap Beban Pajak"/>
      <sheetName val="BU6_Surabaya-Kertajaya"/>
      <sheetName val="Attachment 1-Sample PPh 21"/>
      <sheetName val="Attachment 2-Rekon PPH 21 HO"/>
      <sheetName val="Attach 3-Rekon Gross Salary HO"/>
      <sheetName val="Pending Data"/>
      <sheetName val="G-1 Memo"/>
      <sheetName val="N5.3 UUK 13"/>
      <sheetName val="N5.3 Memo"/>
      <sheetName val="N5.3.1 KepMen.ak"/>
      <sheetName val="N5.3.1.1 GL"/>
      <sheetName val="N5.3.2 MBT"/>
      <sheetName val="N5.3.1.3"/>
      <sheetName val="N5.3.1.3.1"/>
      <sheetName val="N5.3.1.4"/>
      <sheetName val="E-2.6 Memo"/>
      <sheetName val="E-2.6 Lead"/>
      <sheetName val="11303002"/>
      <sheetName val="Masih April"/>
      <sheetName val="Attachment 13"/>
      <sheetName val="Piutang Refund Premi"/>
      <sheetName val="G-3 Memo"/>
      <sheetName val="G-3 Lead"/>
      <sheetName val="Attachment 5"/>
      <sheetName val="G-3.1.2 "/>
      <sheetName val="G-3.1.3"/>
      <sheetName val="G-3.1.4"/>
      <sheetName val="Attachment 36"/>
      <sheetName val="Est. Sal by pers"/>
      <sheetName val="Perjamuan Tamu"/>
      <sheetName val="Hutang Lain Lain"/>
      <sheetName val="Uang Muka lain lain"/>
      <sheetName val="non mutasi"/>
      <sheetName val="Movement Penyisihan"/>
      <sheetName val="RB BU8"/>
      <sheetName val="RB Bkl kanit"/>
      <sheetName val="RB Plb kanit"/>
      <sheetName val="RB Jbi kanit"/>
      <sheetName val="RB Prb kanit"/>
      <sheetName val="RB Lpg"/>
      <sheetName val="Motor Tarikan"/>
      <sheetName val="PIUTANG CLAIM ASURANSI"/>
      <sheetName val="PIUTANG BII"/>
      <sheetName val="TITIPAN BII"/>
      <sheetName val="RK PUSAT"/>
      <sheetName val="Meterai"/>
      <sheetName val="Accrued Komisi"/>
      <sheetName val="Cek List-"/>
      <sheetName val="Sub Acc"/>
      <sheetName val="BEP"/>
      <sheetName val="0220"/>
      <sheetName val="PPh Bdn-2014"/>
      <sheetName val="Perht. Pajak"/>
      <sheetName val="PPh Final 4.2"/>
      <sheetName val="Angsuran PPh 25 YAD"/>
      <sheetName val="Jurnal PPh Terutang"/>
      <sheetName val="Jurnal PPh Plus PT Cadangan"/>
      <sheetName val="Perhitungan Pajak Tangguhan"/>
      <sheetName val="Lbr. 1"/>
      <sheetName val="Lbr. 2"/>
      <sheetName val="Lbr. 3"/>
      <sheetName val="Lbr. 4"/>
      <sheetName val="Kas bon"/>
      <sheetName val="Penyusutan s.d 2014"/>
      <sheetName val="Penyu.sd.11"/>
      <sheetName val="Penyu.sd.10"/>
      <sheetName val="Penyu.sd.14"/>
      <sheetName val="Rincian Penyusutan sd 2014"/>
      <sheetName val="Korpos Perabot Rmh&amp;RD"/>
      <sheetName val="Kel. II Bukan Bangunan"/>
      <sheetName val="Kel. III Bukan Bangunan"/>
      <sheetName val="Bangunan Permanen"/>
      <sheetName val="Bangunan Tidak Permanen"/>
      <sheetName val="Kel. IV Bukan Bangunan"/>
      <sheetName val="Data Base Uraian"/>
      <sheetName val="Aktuaria Direksi"/>
      <sheetName val="Rekapitulasi Kary."/>
      <sheetName val="Lamp. HPP SPT 14"/>
      <sheetName val="B. SEWA&amp;JASA"/>
      <sheetName val="RINCIAN B.UNIT"/>
      <sheetName val="Iktisar-LR-2014"/>
      <sheetName val="Iktisar-Nrc-'2014"/>
      <sheetName val="Piutang Pajak"/>
      <sheetName val="Kasbon"/>
      <sheetName val="Cek Pajak"/>
      <sheetName val="Jurnal A1"/>
      <sheetName val="Jurnal B1"/>
      <sheetName val="Jurnal Psl.22"/>
      <sheetName val="Data Inputan"/>
      <sheetName val="b1 KD PG KB BB"/>
      <sheetName val="NPWP Standar"/>
      <sheetName val="WP a1"/>
      <sheetName val="PPN Kel PG"/>
      <sheetName val="PPN RS sd"/>
      <sheetName val="PPN Tbk sd"/>
      <sheetName val="PPN Bobb"/>
      <sheetName val="Cek Pajak WAPU"/>
      <sheetName val="Rekap Daftar Nominatif"/>
      <sheetName val="Rekap FP Keluaran Unit"/>
      <sheetName val="Jurnal A1 1"/>
      <sheetName val="Jurnal B1 1"/>
      <sheetName val="Per. Kembali Tbk 2014"/>
      <sheetName val="Rekap EJKP"/>
      <sheetName val="co_data"/>
      <sheetName val="ee_data"/>
      <sheetName val="new_ee"/>
      <sheetName val="historical_data"/>
      <sheetName val="eFP"/>
      <sheetName val="PKBL"/>
      <sheetName val="Sample Rp"/>
      <sheetName val="Sale_Leaseback _2_"/>
      <sheetName val="1105_B_I_OK"/>
      <sheetName val="1106_M_E"/>
      <sheetName val="invs usd"/>
      <sheetName val="invs idr"/>
      <sheetName val="ytd (dept)"/>
      <sheetName val="budget usd"/>
      <sheetName val="TB Details"/>
      <sheetName val="TB for Lookup"/>
      <sheetName val="AJE2007"/>
      <sheetName val="Related Parties"/>
      <sheetName val="Unrecord for consold"/>
      <sheetName val="PBC S2003"/>
      <sheetName val="Per Customer"/>
      <sheetName val="E2003 (1)"/>
      <sheetName val="SMUEXP03"/>
      <sheetName val="Domestic"/>
      <sheetName val="Promotion"/>
      <sheetName val="Export-SMU"/>
      <sheetName val="Price List Review"/>
      <sheetName val="A3 Off BS"/>
      <sheetName val="Inventory Leadsheet"/>
      <sheetName val="F3.1 Raw Mat Listing"/>
      <sheetName val="F3.2 RM Valuation Test"/>
      <sheetName val="F3.2.1 Recap Purchase"/>
      <sheetName val="F3.3 Raw Mat Movement"/>
      <sheetName val="F2.2 Raw Mat Listing"/>
      <sheetName val="F2.2.1 RM Valuation Test"/>
      <sheetName val="Recap Purchase"/>
      <sheetName val="Raw Mat Movement"/>
      <sheetName val="N.1 Detail AP"/>
      <sheetName val="E 1 - TR List"/>
      <sheetName val="E 1.1 - TR Aging"/>
      <sheetName val="E 2 - Ccy Valuation"/>
      <sheetName val="E 3 - Subsequent Receipt"/>
      <sheetName val="E 4 - Long Out. Analysis"/>
      <sheetName val="E 5 - Cut-off Sales"/>
      <sheetName val="EE - Confirmation Control TR"/>
      <sheetName val="TB CONSOLD"/>
      <sheetName val="SUMMARY GL "/>
      <sheetName val="SUMMARY GL by branch"/>
      <sheetName val="PIVOT for LBU"/>
      <sheetName val="A3 (2)"/>
      <sheetName val="INTERBOOK"/>
      <sheetName val="OFF BALANCE SHEET"/>
      <sheetName val="MAP BS"/>
      <sheetName val="INTO"/>
      <sheetName val="bf adj"/>
      <sheetName val="BS &amp; OFF BS"/>
      <sheetName val="P&amp;L Consolidated"/>
      <sheetName val="RUPA RUPA AKTIVA"/>
      <sheetName val="RUPA RUPA PASIVA"/>
      <sheetName val="pldat"/>
      <sheetName val="BS TXT"/>
      <sheetName val="PLTXT"/>
      <sheetName val="TB_Dec03"/>
      <sheetName val="AJEs"/>
      <sheetName val="TB_Dec04"/>
      <sheetName val="PL FRP"/>
      <sheetName val="BS FRP"/>
      <sheetName val="CF_Recon"/>
      <sheetName val="3000AR"/>
      <sheetName val="3400In"/>
      <sheetName val="4300OR"/>
      <sheetName val="5100"/>
      <sheetName val="4301"/>
      <sheetName val="4302"/>
      <sheetName val="3800FA"/>
      <sheetName val="3300AP"/>
      <sheetName val="5500OP"/>
      <sheetName val="5500B"/>
      <sheetName val="5510"/>
      <sheetName val="5600B"/>
      <sheetName val="3700Details"/>
      <sheetName val="3750"/>
      <sheetName val="3750Details"/>
      <sheetName val="5800"/>
      <sheetName val="5800Details"/>
      <sheetName val="TB_Dec02"/>
      <sheetName val="TB_Sep04"/>
      <sheetName val="P Consol"/>
      <sheetName val="P  Memo"/>
      <sheetName val="Movement-Common"/>
      <sheetName val="Movemeny-Scanner"/>
      <sheetName val="Movement-PCBA"/>
      <sheetName val="Abdul Kodir"/>
      <sheetName val="Asmudi"/>
      <sheetName val="Tri W. Utomo"/>
      <sheetName val="Anton "/>
      <sheetName val="Leli D Sari"/>
      <sheetName val="Alfi Sahar"/>
      <sheetName val="Masin"/>
      <sheetName val="F.4.1"/>
      <sheetName val="F.4.2"/>
      <sheetName val="Ecotrio"/>
      <sheetName val="MC RATE"/>
      <sheetName val="Form1721"/>
      <sheetName val="Form1721-A"/>
      <sheetName val="Form1721-A1"/>
      <sheetName val="Form1721-B"/>
      <sheetName val="TAX21"/>
      <sheetName val="Form1721-C"/>
      <sheetName val="Japanese"/>
      <sheetName val="THR WF BONUS"/>
      <sheetName val="Wedding &amp; Baby"/>
      <sheetName val="CWPE"/>
      <sheetName val="E.1 Lead"/>
      <sheetName val="E.1.1 Aging"/>
      <sheetName val="E.1.2 Turnover"/>
      <sheetName val="E.2.1 Claim"/>
      <sheetName val="E.2.2 Sundry Detail"/>
      <sheetName val="E.3 Cut Off"/>
      <sheetName val="E.4 Subsequent"/>
      <sheetName val="K.1.2 List FA"/>
      <sheetName val="K.1.3 Depreciation test"/>
      <sheetName val="K.2 memo"/>
      <sheetName val="K.4 TM"/>
      <sheetName val="K.3 TBM Unused"/>
      <sheetName val="K.4 TM Unused"/>
      <sheetName val="SUMMARY GL per branch"/>
      <sheetName val="INTERBOOK "/>
      <sheetName val="RATE AKHIR TAHUN"/>
      <sheetName val="lbbu"/>
      <sheetName val="O-1.4"/>
      <sheetName val="Detail Sales U-1-1"/>
      <sheetName val="U-1-1-1 Actual VS Budget 2006"/>
      <sheetName val="U-1-1-2 Memo Sales"/>
      <sheetName val="U-1-2 Sales Cut Off"/>
      <sheetName val="U-1-3 GPA"/>
      <sheetName val="U-1-1-2-1 Subtantive Sales"/>
      <sheetName val="F  Memo"/>
      <sheetName val="PSP INVENTORY"/>
      <sheetName val="F1 Finished Good (PBC)"/>
      <sheetName val="F-1.1 FG Movement (PBC)"/>
      <sheetName val="F1.1.1 Valuation test FG"/>
      <sheetName val="F2 WIP"/>
      <sheetName val="F3 Non FG stock Summary"/>
      <sheetName val="F3.1 Inv SP"/>
      <sheetName val="F3.1.1 Valuation test Part"/>
      <sheetName val="F-3.2 Mov Non Finished Goods"/>
      <sheetName val="F3.2.1 Valuation test RM"/>
      <sheetName val="F-3.2.2 Stock card PTA"/>
      <sheetName val="F-3.2.3 Stock Card MEG"/>
      <sheetName val="F-3.3 Movement of Inv. other"/>
      <sheetName val="F-3.3.1 Stock card Solar"/>
      <sheetName val="F-3.3.2 Stock card HFO"/>
      <sheetName val="F-3.3.3 Stock card Coal"/>
      <sheetName val="F3.3.4 Valuation test Inv Other"/>
      <sheetName val="F-4 Inventory Turnover "/>
      <sheetName val="PSP COGS"/>
      <sheetName val="VA  Memo"/>
      <sheetName val="VA1 COGS All products"/>
      <sheetName val="VA.1.1 COGS Chips "/>
      <sheetName val="VA1.1.1 Recap Chips"/>
      <sheetName val="VA1.2 COGS Yarn"/>
      <sheetName val="VA1.3 COGS Paper Tube"/>
      <sheetName val="VA1.4 COGS Detail"/>
      <sheetName val="VA2 Margin Analysis"/>
      <sheetName val="VA2.1 Utilities expense"/>
      <sheetName val="VA-2.1.1 Elec exp Reas Test"/>
      <sheetName val="Detail Overhead "/>
      <sheetName val="DIRECT"/>
      <sheetName val="Purchase 2008 RM + IRM"/>
      <sheetName val="VA 2 - Cost of Sales Analysis"/>
      <sheetName val="PTA"/>
      <sheetName val="MEG"/>
      <sheetName val="S1_Hpp"/>
      <sheetName val="S2_Hpp"/>
      <sheetName val="T1_Hpp"/>
      <sheetName val="T2_Hpp"/>
      <sheetName val="dt-2003"/>
      <sheetName val="hit-311203"/>
      <sheetName val="trp-mht"/>
      <sheetName val="trp-jht"/>
      <sheetName val="DT-STLH-BARU"/>
      <sheetName val="DT-SBLM-BARU"/>
      <sheetName val="Hit-stlh-92"/>
      <sheetName val="Hit-sblm-92"/>
      <sheetName val="Rkp-stlhUU"/>
      <sheetName val="Rkp-sblmUU"/>
      <sheetName val="Rasio-dgn-knk"/>
      <sheetName val="rkp-iuran"/>
      <sheetName val="RKP-mht"/>
      <sheetName val="Mht-03"/>
      <sheetName val="Front Sheet"/>
      <sheetName val="IC template"/>
      <sheetName val="Index &amp; Error Sheet"/>
      <sheetName val="Variance Analysis"/>
      <sheetName val="Other Debtors and Accruals"/>
      <sheetName val="Analysis and TB"/>
      <sheetName val="Current Month"/>
      <sheetName val="Current Month 99600"/>
      <sheetName val="Budget &amp; Prior Months"/>
      <sheetName val="Audit Adjustments"/>
      <sheetName val="Form A Balance Sheet"/>
      <sheetName val="Form B Profit &amp; Loss"/>
      <sheetName val="Tax Reconciliation"/>
      <sheetName val="C1  Intangible Fixed Assets"/>
      <sheetName val="C2  Tangible Fixed Assets"/>
      <sheetName val="C3  Ext. FA Investments"/>
      <sheetName val="C4  Group FA Investments"/>
      <sheetName val="C5 Long Term I.Co Debtors"/>
      <sheetName val="C6 Short Term I.Co Debtors"/>
      <sheetName val="C7 External Debtors"/>
      <sheetName val="C7a Other Debtors"/>
      <sheetName val="C8 Cash &amp; Bank"/>
      <sheetName val="C9 Ext. Current Investments"/>
      <sheetName val="C10 Stock"/>
      <sheetName val="C10A Ext Dividends"/>
      <sheetName val="C10B Group Dividends"/>
      <sheetName val="C11 Short Term Creditors"/>
      <sheetName val="C11a Accruals Analysis"/>
      <sheetName val="C11b Accruals Analysis"/>
      <sheetName val="C12 Short Term I.Co Creditors"/>
      <sheetName val="C13 Corporation Tax"/>
      <sheetName val="C14 Long Term Creditors"/>
      <sheetName val="C15 Deferred Tax"/>
      <sheetName val="C16 Long Term I.Co Creditors"/>
      <sheetName val="C17 Share Capital"/>
      <sheetName val="C18 Other Reserves"/>
      <sheetName val="C19 Exchange Reserves"/>
      <sheetName val="C20 Retained Profit"/>
      <sheetName val="C21 Turnover"/>
      <sheetName val="C22 Net Group Fees"/>
      <sheetName val="C24 Direct Costs"/>
      <sheetName val="C25 Personnel Costs"/>
      <sheetName val="C26 Staff Expenses"/>
      <sheetName val="C27 Amortisation and Depn"/>
      <sheetName val="C28 Other Expenses"/>
      <sheetName val="C29 External Interest"/>
      <sheetName val="C30 Intercompany Interest"/>
      <sheetName val="C32 Lease Committments"/>
      <sheetName val="C33 Guarantees Register"/>
      <sheetName val="C34 Litigation  Register"/>
      <sheetName val="KUMULATIF"/>
      <sheetName val="WRITE-OFF(INT)"/>
      <sheetName val="WRITE-OFF(FBC)"/>
      <sheetName val="PREPAID EXP. 1010"/>
      <sheetName val="1009_GL"/>
      <sheetName val="1009_PPH taxadvance"/>
      <sheetName val="ADV_ PAYMT1009"/>
      <sheetName val="1010_GL"/>
      <sheetName val="Asuransi accrual"/>
      <sheetName val="Prepaid exp 1010"/>
      <sheetName val="1011_GL"/>
      <sheetName val="Freight yamaha"/>
      <sheetName val="imbalance-ARth06"/>
      <sheetName val="imbalance freight check"/>
      <sheetName val="AC RCVBLE_1011"/>
      <sheetName val="AC RCVBLE_1011_dead"/>
      <sheetName val="1012_GL"/>
      <sheetName val="suspense payments1012"/>
      <sheetName val="1013_GL"/>
      <sheetName val="2004 PPN reconcile"/>
      <sheetName val="PPN1013"/>
      <sheetName val="PPN each year"/>
      <sheetName val="In_Out Fixed Asset"/>
      <sheetName val="Land1107"/>
      <sheetName val="2005_GL"/>
      <sheetName val="TAX PAYABLE 2005"/>
      <sheetName val="2006_GL"/>
      <sheetName val="EXPENSE PAYABLE 2006"/>
      <sheetName val="DPT RCVBＤ2007"/>
      <sheetName val="Suspense Received _2009_"/>
      <sheetName val="RESERVES 2010"/>
      <sheetName val="2004_GL"/>
      <sheetName val="ACC PAYABLE 2004"/>
      <sheetName val="IPO PAC"/>
      <sheetName val="PIONEER"/>
      <sheetName val="Lightion"/>
      <sheetName val="MADODAI"/>
      <sheetName val="ROLLAND"/>
      <sheetName val="YAMAHA_Corp"/>
      <sheetName val="Sumitomo_Token_"/>
      <sheetName val="Daitoh_Exp"/>
      <sheetName val="rate_KMK"/>
      <sheetName val="Vat_report"/>
      <sheetName val="MAY 31"/>
      <sheetName val="JUNE 30"/>
      <sheetName val="JULY 31"/>
      <sheetName val="AUGT 31"/>
      <sheetName val="SEP 30"/>
      <sheetName val="OCT 31"/>
      <sheetName val="NOV 30"/>
      <sheetName val="DEC 31"/>
      <sheetName val="data-2003"/>
      <sheetName val="Tariptunda"/>
      <sheetName val="TRBP"/>
      <sheetName val="Tarip-MHT"/>
      <sheetName val="Tarip-JHT"/>
      <sheetName val="data1+2-05"/>
      <sheetName val="data1+2-06"/>
      <sheetName val="data1+2-07"/>
      <sheetName val="hit_06"/>
      <sheetName val="hit_07"/>
      <sheetName val="inrec-formula"/>
      <sheetName val="lamp.1 (2)"/>
      <sheetName val="Tkh-dgn-knk"/>
      <sheetName val="Hit+Knk"/>
      <sheetName val="INV 004"/>
      <sheetName val="BACKUP 004"/>
      <sheetName val="U 2 Lead - Cost of Good Sold"/>
      <sheetName val="U 2.1 - Cost of Sales"/>
      <sheetName val="U 2.1.1 - Cost of Sales (Analyt"/>
      <sheetName val="Cost &amp; Qty_U2.1.2"/>
      <sheetName val="TB1205_SAP"/>
      <sheetName val="COG"/>
      <sheetName val="U 2.1.1.1 - Detail of Factory M"/>
      <sheetName val="TB1206_SAP_"/>
      <sheetName val="RM_Stok"/>
      <sheetName val="Cost_Alok"/>
      <sheetName val="Stok_Awal"/>
      <sheetName val="Debet_NonProd"/>
      <sheetName val="Stok_Credit"/>
      <sheetName val="HargaTrf_FP"/>
      <sheetName val="Rekap_COA"/>
      <sheetName val="heru s (3)"/>
      <sheetName val="saefurrohman"/>
      <sheetName val="Jemmy Haryanto"/>
      <sheetName val="Agus prastowo"/>
      <sheetName val="Djoko Purwanto"/>
      <sheetName val="Eni Kusumawardhani"/>
      <sheetName val="Fery Eryandi"/>
      <sheetName val="Hadi Iskandar"/>
      <sheetName val="Herru Pramudiarama"/>
      <sheetName val="Irawan Sri Harimurti"/>
      <sheetName val="Masrur Rozi"/>
      <sheetName val="Pamuji"/>
      <sheetName val="Saptono"/>
      <sheetName val="Sriyatno"/>
      <sheetName val="Yohannes M. Eka Humayana "/>
      <sheetName val="Lilih Cholidah"/>
      <sheetName val="bambang h"/>
      <sheetName val="Edy Suparmono"/>
      <sheetName val="Rosidah"/>
      <sheetName val="tukiran"/>
      <sheetName val="Soenaryo"/>
      <sheetName val="manafiatun"/>
      <sheetName val="Yusnani Nazar"/>
      <sheetName val="tp putro"/>
      <sheetName val="nurhawati u"/>
      <sheetName val="s awal"/>
      <sheetName val="pawito b"/>
      <sheetName val="luhut p"/>
      <sheetName val="imam subagio"/>
      <sheetName val="timbul b"/>
      <sheetName val="sumaryono"/>
      <sheetName val="malik h"/>
      <sheetName val="johansyah"/>
      <sheetName val="kisminarti"/>
      <sheetName val="andika a"/>
      <sheetName val="koesmintorowati"/>
      <sheetName val="hasnaini f"/>
      <sheetName val="heru s"/>
      <sheetName val="harisman a"/>
      <sheetName val="Edward N.P"/>
      <sheetName val="sri hartati yusuf"/>
      <sheetName val="R-sembiring"/>
      <sheetName val="sudarno"/>
      <sheetName val="ade hamid"/>
      <sheetName val="LUCY"/>
      <sheetName val="syaiful-bahri"/>
      <sheetName val="enny"/>
      <sheetName val="tuti r"/>
      <sheetName val="yuwono"/>
      <sheetName val="chabibumar"/>
      <sheetName val="djuariningsih-l"/>
      <sheetName val="djuariningsih-b"/>
      <sheetName val="achmadnurfauzi"/>
      <sheetName val="saptonoagungnugroho"/>
      <sheetName val="Diah (2)"/>
      <sheetName val="Diah"/>
      <sheetName val="sanan"/>
      <sheetName val="Ah hidayatp"/>
      <sheetName val="sentot"/>
      <sheetName val="A Nur Chasan"/>
      <sheetName val="Kaelani S Putra (2)"/>
      <sheetName val="FX Heriyanto (2)"/>
      <sheetName val="TARIP-PASIF"/>
      <sheetName val="TARIP-AKTIF"/>
      <sheetName val="Kaelani S Putra"/>
      <sheetName val="FX Heriyanto"/>
      <sheetName val="Suhaidi Halim(010704)"/>
      <sheetName val="Suhaidi Halim"/>
      <sheetName val="olahdata"/>
      <sheetName val="ResultCalc"/>
      <sheetName val="DataV2"/>
      <sheetName val="DataV1"/>
      <sheetName val="DataV"/>
      <sheetName val="inrec"/>
      <sheetName val="CalcV2"/>
      <sheetName val="CalcV1"/>
      <sheetName val="CalcV"/>
      <sheetName val="PSAK-24-formatbaru"/>
      <sheetName val="PSAK-24-formatbaru (2)"/>
      <sheetName val="Form-Ind"/>
      <sheetName val="lam.2"/>
      <sheetName val="lam.3"/>
      <sheetName val="6 Addition of FA"/>
      <sheetName val="15 Interco Confirmation"/>
      <sheetName val="15.1 Listing Intercompany"/>
      <sheetName val="16 Payable Confirmation"/>
      <sheetName val="18 SHE Confirmation"/>
      <sheetName val="U-1.2.2 "/>
      <sheetName val="U-1.2.1 "/>
      <sheetName val="Milling"/>
      <sheetName val="Purchasing Vee"/>
      <sheetName val="C-Lead (Owner)"/>
      <sheetName val="C-Lead OPR"/>
      <sheetName val="C-Lead-CONSOL"/>
      <sheetName val="BAnk Address"/>
      <sheetName val="C.9 cut-off"/>
      <sheetName val="D05 new"/>
      <sheetName val="gldq171130"/>
      <sheetName val="as at april"/>
      <sheetName val="Sanichi"/>
      <sheetName val="Lee Chuan"/>
      <sheetName val="L1-AR trd'05-12 (Adj Fx)"/>
      <sheetName val="L2-AP Trd'05-12 (Adj Fx)"/>
      <sheetName val="Sales Jkt'05-12"/>
      <sheetName val="Sales S'by'05-12"/>
      <sheetName val="Sales Jkt'05-11"/>
      <sheetName val="Sales S'by'05-11"/>
      <sheetName val="Inv0512AL"/>
      <sheetName val="Inv0512AL (2)"/>
      <sheetName val="Inv0512AL (3)"/>
      <sheetName val="L1-AR trd'05-11 (Adj Fx)"/>
      <sheetName val="L2-AP Trd'05-11 (Adj Fx)"/>
      <sheetName val="PL Total"/>
      <sheetName val="TB-BS (by Pc)"/>
      <sheetName val="TB-PL (by Pc)"/>
      <sheetName val="BS&amp;PL SRM"/>
      <sheetName val="Nature of Accounts"/>
      <sheetName val="TOC Payroll-est"/>
      <sheetName val="H-2.SRB-MRB-MsRB"/>
      <sheetName val="TRADE CREDITOR"/>
      <sheetName val="Budget by month"/>
      <sheetName val="Data_Actual"/>
      <sheetName val="Data_Dept"/>
      <sheetName val="EqRetail"/>
      <sheetName val="EqInstitution"/>
      <sheetName val="FixedIncome"/>
      <sheetName val="CorporateFinance"/>
      <sheetName val="Treasury"/>
      <sheetName val="Research"/>
      <sheetName val="Annual"/>
      <sheetName val="MasterSheet"/>
      <sheetName val="Comm Report"/>
      <sheetName val="Tax assesement"/>
      <sheetName val="Bumiputera"/>
      <sheetName val="MgmtTech fee oct"/>
      <sheetName val="MgmtTech fee-DEC"/>
      <sheetName val="Bonus Dec"/>
      <sheetName val="Laverton Oct"/>
      <sheetName val="Laverton Dec05"/>
      <sheetName val="Jelai dec"/>
      <sheetName val="Int BCB Oct"/>
      <sheetName val="Int BCB Dec"/>
      <sheetName val="Mutasi BCB Dec"/>
      <sheetName val="Mutasi BCB Oct"/>
      <sheetName val="NR Dec"/>
      <sheetName val="nursery"/>
      <sheetName val="nurserydec"/>
      <sheetName val="LC&amp;TBM"/>
      <sheetName val="Sales cut-of"/>
      <sheetName val="NPOct"/>
      <sheetName val="NPDec"/>
      <sheetName val="HPP CPO Oct"/>
      <sheetName val="HPP CPO Oct Dec"/>
      <sheetName val="HPP CPO Oct Dec (2)"/>
      <sheetName val="Deferred cost -DEC"/>
      <sheetName val="Other Assets - Oct"/>
      <sheetName val="C.3 (2)"/>
      <sheetName val="Rekonsiliasi (2)"/>
      <sheetName val="Cash on hand and in banks-DEC"/>
      <sheetName val="Interest bearing receivable-DEC"/>
      <sheetName val="PSA -DEC"/>
      <sheetName val="Accounts receivable-DEC"/>
      <sheetName val="Other receivable-DEC"/>
      <sheetName val="Other payable-DEC"/>
      <sheetName val="Inventories-DEC"/>
      <sheetName val="prod&amp;penj"/>
      <sheetName val="Prepaid exp, tax and advanc-DEC"/>
      <sheetName val="Deferred tax Assets (2)"/>
      <sheetName val="Fixed Assets-DEC"/>
      <sheetName val="AP trade-DEC"/>
      <sheetName val="Accrued expense-DEC"/>
      <sheetName val="MgmtTech fee-DEC (2)"/>
      <sheetName val="LEASING COMPUTATION"/>
      <sheetName val="LEASING mutation"/>
      <sheetName val="Taxes payableDEC"/>
      <sheetName val="bank loan-DEC"/>
      <sheetName val="BCB DEC"/>
      <sheetName val="Capital stock-DEC"/>
      <sheetName val="Due to related party-DEC"/>
      <sheetName val="advance from customers"/>
      <sheetName val="Sales-DEC"/>
      <sheetName val="sales anal"/>
      <sheetName val="Penj-PSA-DEC"/>
      <sheetName val="cogs-DEC"/>
      <sheetName val="Opex-DEC"/>
      <sheetName val="Deferred provision for inc  (2)"/>
      <sheetName val="Other charges (income)-DEC"/>
      <sheetName val="PSA "/>
      <sheetName val="Deferred cost"/>
      <sheetName val="flowaccdec"/>
      <sheetName val="Mutasi BCB "/>
      <sheetName val="BCB"/>
      <sheetName val="BCB 2004"/>
      <sheetName val=" Rasio BCB"/>
      <sheetName val="point yenny"/>
      <sheetName val="issuesOCT"/>
      <sheetName val="issu"/>
      <sheetName val="CAJECARJE"/>
      <sheetName val="MgmtTech fee-oct"/>
      <sheetName val="AR move"/>
      <sheetName val="Jelai Dec05"/>
      <sheetName val="Other asset-OKT"/>
      <sheetName val="HGU Oct"/>
      <sheetName val="HGU Dec"/>
      <sheetName val="NR Oct"/>
      <sheetName val="Anal COGS"/>
      <sheetName val="Anal Opex"/>
      <sheetName val="HPP TBS Oct"/>
      <sheetName val="HPP TBS Dec"/>
      <sheetName val="HPP CPO Dec"/>
      <sheetName val="HPP TBS Oct Monthly"/>
      <sheetName val="HPP CPO Oct (2)"/>
      <sheetName val="Inventories -DEC"/>
      <sheetName val="Prov Fee DEC"/>
      <sheetName val="Deferred facility fee"/>
      <sheetName val="skpupdate"/>
      <sheetName val="MgmtTech fee-dec-2"/>
      <sheetName val="OA CPO"/>
      <sheetName val="Taxes payable-DEC"/>
      <sheetName val="SKEDUL LEASE"/>
      <sheetName val="SalesDEC"/>
      <sheetName val="Penj-LMI-OCT"/>
      <sheetName val="Penj-LMI-DEC"/>
      <sheetName val="Opex DEC"/>
      <sheetName val="CostMapping"/>
      <sheetName val="Subscriptions"/>
      <sheetName val="Subscriptions (2)"/>
      <sheetName val="AC&amp;Electricity"/>
      <sheetName val="Trading Exp"/>
      <sheetName val="Interest &amp; FX"/>
      <sheetName val="CFIncome"/>
      <sheetName val="Breakdown by month"/>
      <sheetName val="ratioBumiputera"/>
      <sheetName val="Cash on hand and in banks dec"/>
      <sheetName val="Laverton-OCT"/>
      <sheetName val="Cash on hand and in banks-OCT"/>
      <sheetName val="Interest bearing receivable-OCT"/>
      <sheetName val="Accounts receivable-OCT"/>
      <sheetName val="Other receivable -OCT"/>
      <sheetName val="Inventories DEC"/>
      <sheetName val="HPP CPO (2)"/>
      <sheetName val="HPP TBS (2)"/>
      <sheetName val="uang muka import"/>
      <sheetName val="Other asset-DEC"/>
      <sheetName val="SKP (2)"/>
      <sheetName val="Accrued expense DEC"/>
      <sheetName val="MgmtTech feeDEC"/>
      <sheetName val="due to stockholder-DEC"/>
      <sheetName val="LavertonDec"/>
      <sheetName val="Capital stock OCT-DEC"/>
      <sheetName val="bank loanDEC"/>
      <sheetName val="Mutasi BCB-DEC"/>
      <sheetName val="BCBDEC"/>
      <sheetName val="Forex 2004"/>
      <sheetName val="Forex 2004-DEC"/>
      <sheetName val="lease period"/>
      <sheetName val="Sales-OCT"/>
      <sheetName val="LMR"/>
      <sheetName val="Penj-LMR"/>
      <sheetName val="cogsDEC"/>
      <sheetName val="HPP CPO"/>
      <sheetName val="Penj-LMR (2)"/>
      <sheetName val="LMR (2)"/>
      <sheetName val="HPP TBS"/>
      <sheetName val="MR-LMI"/>
      <sheetName val="PSA-FG"/>
      <sheetName val="PSA-TBS"/>
      <sheetName val="Service-March"/>
      <sheetName val="Source March"/>
      <sheetName val="Jan&amp;Feb"/>
      <sheetName val="JAn&amp;Feb Source"/>
      <sheetName val="AR CONF CONTR0L"/>
      <sheetName val="LMR Bank"/>
      <sheetName val="LSI AP"/>
      <sheetName val="SSII"/>
      <sheetName val="increase"/>
      <sheetName val="MAPNEW"/>
      <sheetName val="LAST YEAR"/>
      <sheetName val="BS-Short Form"/>
      <sheetName val="PL-Short form"/>
      <sheetName val="new IFS format"/>
      <sheetName val="MAPPS"/>
      <sheetName val="OS-DP"/>
      <sheetName val="OS-LN"/>
      <sheetName val="CBA"/>
      <sheetName val="AVBAL"/>
      <sheetName val="CHECK1"/>
      <sheetName val="CHECK2"/>
      <sheetName val="Conf. control bank"/>
      <sheetName val="Int bearingDEC"/>
      <sheetName val="LMR Interest bearing"/>
      <sheetName val="Predictive Interest inc (exp)"/>
      <sheetName val="Memo SO"/>
      <sheetName val="Mutation LC &amp; TBM"/>
      <sheetName val="AP CONF CONTROL"/>
      <sheetName val="Loan from Jelai"/>
      <sheetName val="Laverton Dec"/>
      <sheetName val="MgmtTech fee Dec"/>
      <sheetName val="BCB Oct"/>
      <sheetName val="IDC before jelai"/>
      <sheetName val="IDC after jelai "/>
      <sheetName val="Deffered tax assesment "/>
      <sheetName val="LOAN CONF CONTROL"/>
      <sheetName val="Cap Stock"/>
      <sheetName val="Sales "/>
      <sheetName val="HHP CPO Dec"/>
      <sheetName val="HPP TBS per bulan"/>
      <sheetName val="HPP TBS "/>
      <sheetName val="analitical subsequent"/>
      <sheetName val="analitical review-unaudited"/>
      <sheetName val="analitical review"/>
      <sheetName val="inventory TO"/>
      <sheetName val="analisa LC"/>
      <sheetName val="Stocks Provision"/>
      <sheetName val="acc (2)"/>
      <sheetName val="NOV (2)"/>
      <sheetName val="5322110"/>
      <sheetName val="5322115"/>
      <sheetName val="5314520"/>
      <sheetName val="5322117"/>
      <sheetName val="5322380"/>
      <sheetName val="2480112"/>
      <sheetName val="2300190"/>
      <sheetName val="2410200"/>
      <sheetName val="2480111"/>
      <sheetName val="Statment"/>
      <sheetName val="VC-VD LEAD"/>
      <sheetName val="VC Selling"/>
      <sheetName val="VD Operating"/>
      <sheetName val="Reporting"/>
      <sheetName val="VC 1 Salaries Reasonable"/>
      <sheetName val="VC 1.1"/>
      <sheetName val="VC 2"/>
      <sheetName val="VC 2.1"/>
      <sheetName val="VC 3.1"/>
      <sheetName val="VC 3.2"/>
      <sheetName val="VC 3.2.1"/>
      <sheetName val="VC 3.3"/>
      <sheetName val="VC 4"/>
      <sheetName val="VC 5"/>
      <sheetName val="VC 6"/>
      <sheetName val="VC.6"/>
      <sheetName val="VC.6.1"/>
      <sheetName val="VC 7"/>
      <sheetName val="VD 1"/>
      <sheetName val="VD 2"/>
      <sheetName val="VD 3"/>
      <sheetName val="VD 4"/>
      <sheetName val="VD 5"/>
      <sheetName val="VD 6"/>
      <sheetName val="Tickmarks Legend"/>
      <sheetName val="G.3 oct"/>
      <sheetName val="G.1 Short Term Loan"/>
      <sheetName val="G.2 Other Receivables"/>
      <sheetName val="G.3 Suspense Payment"/>
      <sheetName val="G.4 Prepaid Expenses-Details"/>
      <sheetName val="G.4.0 Prepaid Exp vs Expenses"/>
      <sheetName val="G.4.1 Prepaid Exp-Amort Test"/>
      <sheetName val="Expenses Rekap"/>
      <sheetName val="Prepaid Expense PBC"/>
      <sheetName val="Other Receivable - PBC"/>
      <sheetName val="G.5.1 Amort Prepaid Exp 2010"/>
      <sheetName val="G.1 Short-term Loan(Employees)"/>
      <sheetName val="G.2 Other Receivable"/>
      <sheetName val="G.3 "/>
      <sheetName val="G.4 Prepaid Expense"/>
      <sheetName val="G.4.1 household (PBC)"/>
      <sheetName val="G.4.1.1 Household Exp (EY Test)"/>
      <sheetName val="G.4.1.2 HOUSEHOLD EXP"/>
      <sheetName val="G.4.2 Detail Prepaid exp"/>
      <sheetName val="G.4.2.1 INSURANCE"/>
      <sheetName val="G.4.2.2 RENT"/>
      <sheetName val="G.4.2.3 EDU&amp;TRAIN (EXTERNAL)"/>
      <sheetName val="G.5 Insurance Coverage"/>
      <sheetName val="G.1 Short-term Loan (Employees)"/>
      <sheetName val="G.2 Other Receivable (Others)"/>
      <sheetName val="G.3 Suspense Payment (Others)"/>
      <sheetName val="G.4 Suspense Payment (FBT)"/>
      <sheetName val="G.5 Prepaid Expenses"/>
      <sheetName val="G.5.1 Amort Prepaid Exp"/>
      <sheetName val="G.5.2 Expense EY Test VS BS"/>
      <sheetName val="G.5.2.1 INSURANCE"/>
      <sheetName val="G.5.2.2 RENT"/>
      <sheetName val="G.5.2.3 EDU&amp;TRAIN (EXTERNAL)"/>
      <sheetName val="G.5.3 household (PBC)"/>
      <sheetName val="G.5.3.1 Household Exp (EY Test)"/>
      <sheetName val="G.5.3.1.1 HOUSEHOLD EXP"/>
      <sheetName val="G.6 Insurance Coverage"/>
      <sheetName val="U-2-3 bunker"/>
      <sheetName val="J-1 docking"/>
      <sheetName val="Flow of FA"/>
      <sheetName val="Schedule leasing"/>
      <sheetName val="R-1 Perhit. def. tax"/>
      <sheetName val="Cut off Rev"/>
      <sheetName val="U-2-1 attach"/>
      <sheetName val="U-4-2 mgt fee"/>
      <sheetName val="U-2-2 sewa cont"/>
      <sheetName val="U-2-1 Sewa kapal"/>
      <sheetName val="Fafiskal01"/>
      <sheetName val="Fiscal for report"/>
      <sheetName val="Piutang &amp; hutang lain-lain"/>
      <sheetName val="CAJE'02"/>
      <sheetName val="PAJE'02"/>
      <sheetName val="PRJE'02"/>
      <sheetName val="bank - USD"/>
      <sheetName val="List piutang '01"/>
      <sheetName val="Hutang-piutang afiliasi"/>
      <sheetName val=" htg usaha'01"/>
      <sheetName val="pivot jan"/>
      <sheetName val="pivot feb"/>
      <sheetName val="pivot march"/>
      <sheetName val="pivot april"/>
      <sheetName val="pivot may"/>
      <sheetName val="pivot june"/>
      <sheetName val="pivot july"/>
      <sheetName val="pivot august"/>
      <sheetName val="pivot sept"/>
      <sheetName val="pivot oct"/>
      <sheetName val="Rekap Other Sales Oct-Dec"/>
      <sheetName val="pivot nov"/>
      <sheetName val="pivot dec"/>
      <sheetName val="Forecast per customer in euro"/>
      <sheetName val="Forecast per ref in euro"/>
      <sheetName val="Forecast per ref in pcs"/>
      <sheetName val="charts"/>
      <sheetName val="load hrs"/>
      <sheetName val="code代号"/>
      <sheetName val="EEB Airfrt Tonnage Summary"/>
      <sheetName val="EEB Invoice Summary V.1a (2)"/>
      <sheetName val="EEB Invoice Summary V.1b"/>
      <sheetName val="EEB Invoice Summary v.1c"/>
      <sheetName val="SampleSheet"/>
      <sheetName val="TenderRates"/>
      <sheetName val="ExchangeRates"/>
      <sheetName val="DXB-DUS"/>
      <sheetName val="ELP-LTN"/>
      <sheetName val="HKG-AMS"/>
      <sheetName val="HKG-BCN"/>
      <sheetName val="HKG-DUS"/>
      <sheetName val="HKG-IND"/>
      <sheetName val="HKG-JKT"/>
      <sheetName val="HKG-LAX"/>
      <sheetName val="HKG-LTN"/>
      <sheetName val="HKG-MIA"/>
      <sheetName val="HKG-MXP"/>
      <sheetName val="HKG-SFO"/>
      <sheetName val="HKG-TPE"/>
      <sheetName val="ILF-SIN"/>
      <sheetName val="JKT-AMS"/>
      <sheetName val="JKT-BKK"/>
      <sheetName val="JKT-BUD"/>
      <sheetName val="JKT-DUS"/>
      <sheetName val="JKT-GDL"/>
      <sheetName val="JKT-HKG"/>
      <sheetName val="JKT-MNL"/>
      <sheetName val="JKT-SIN"/>
      <sheetName val="JKT-TPE"/>
      <sheetName val="KHH-HKG"/>
      <sheetName val="KHH-JKT"/>
      <sheetName val="LTN-SIN"/>
      <sheetName val="MNL-BCN"/>
      <sheetName val="MNL-DUS"/>
      <sheetName val="MNL-LTN"/>
      <sheetName val="MNL-MIL"/>
      <sheetName val="MNL-SYD"/>
      <sheetName val="PDX-LTN"/>
      <sheetName val="PDX-SIN"/>
      <sheetName val="SHA-HKG"/>
      <sheetName val="SHA-LTN"/>
      <sheetName val="SHA-MIL"/>
      <sheetName val="SHA-PAR"/>
      <sheetName val="SIN-HKG"/>
      <sheetName val="SIN-JKT"/>
      <sheetName val="SIN-LTN"/>
      <sheetName val="SIN-MNL"/>
      <sheetName val="SIN-MXP"/>
      <sheetName val="SIN-SHA"/>
      <sheetName val="TPE-BCN"/>
      <sheetName val="TPE-HKG"/>
      <sheetName val="TPE-LTN"/>
      <sheetName val="TSN-JKT"/>
      <sheetName val="TSN-LTN"/>
      <sheetName val="TSN-SIN"/>
      <sheetName val="HKG-MIL"/>
      <sheetName val="HKG-PAR"/>
      <sheetName val="HKG-PDX"/>
      <sheetName val="JKT-GOT"/>
      <sheetName val="JKT-LTN"/>
      <sheetName val="JKT-PAR"/>
      <sheetName val="JKT-PDX"/>
      <sheetName val="JKT-VIE"/>
      <sheetName val="LTN-SHA"/>
      <sheetName val="MNL-AMS"/>
      <sheetName val="MNL-BUE"/>
      <sheetName val="MNL-IND"/>
      <sheetName val="MNL-LAX"/>
      <sheetName val="MNL-MIA"/>
      <sheetName val="MNL-PAR"/>
      <sheetName val="MNL-PDX"/>
      <sheetName val="PDX-AMS"/>
      <sheetName val="PDX-HEL"/>
      <sheetName val="PDX-TPE"/>
      <sheetName val="SHA-BCN"/>
      <sheetName val="SHA-ICN"/>
      <sheetName val="SHA-SIN"/>
      <sheetName val="SIN-MIL"/>
      <sheetName val="SIN-PDX"/>
      <sheetName val="TPE-AMS"/>
      <sheetName val="TPE-DUS"/>
      <sheetName val="TPE-MIL"/>
      <sheetName val="TPE-PAR"/>
      <sheetName val="VIE-HKG"/>
      <sheetName val="Data Identitas"/>
      <sheetName val="BS-after AJE"/>
      <sheetName val="PL-after AJE"/>
      <sheetName val="Non Building"/>
      <sheetName val="FA Disposal"/>
      <sheetName val="FI-1771$.I"/>
      <sheetName val="FI-1771$.II"/>
      <sheetName val="FI-1771.II (2)"/>
      <sheetName val="FI-1771$.III"/>
      <sheetName val="FI-1771$.IV"/>
      <sheetName val="FI-1771$.V"/>
      <sheetName val="FI-1771$.VI "/>
      <sheetName val="FI$-SumDep"/>
      <sheetName val="FI$-LossComp"/>
      <sheetName val="FI$-HubIs"/>
      <sheetName val="FI$-PenMod"/>
      <sheetName val="FI$-Cabang"/>
      <sheetName val="FI$-BPT"/>
      <sheetName val="FI-KredPjLN"/>
      <sheetName val="FE-1771$.I"/>
      <sheetName val="FE-1771$.II"/>
      <sheetName val="FE-1771$.III"/>
      <sheetName val="FE-1771$.IV"/>
      <sheetName val="FE-1771$.V"/>
      <sheetName val="FE-1771$.VI"/>
      <sheetName val="FE$-SumDep"/>
      <sheetName val="FE$-LossComp"/>
      <sheetName val="FE$-HubIs"/>
      <sheetName val="FE$-PenMod"/>
      <sheetName val="FE$-Cabang"/>
      <sheetName val="FE$-BPT"/>
      <sheetName val="FE-KredPjLN"/>
      <sheetName val="1520"/>
      <sheetName val="K -1 Summary Movement FA'06 "/>
      <sheetName val="K -1 Summary Movement FA DEC'07"/>
      <sheetName val="K-10 disposal"/>
      <sheetName val="K-9 addition"/>
      <sheetName val="K-11 Insure"/>
      <sheetName val="K -1 Summary Movement FA Jun'07"/>
      <sheetName val="Detail JV 015"/>
      <sheetName val="Insc (2)"/>
      <sheetName val="Details Oct'10"/>
      <sheetName val="G ARS"/>
      <sheetName val="G.1.1-Recon Prepaid Ins ARS "/>
      <sheetName val="G.1.2-Recon Prepaid Ins ARS "/>
      <sheetName val="G.1.2.1 Details JV 15(1)"/>
      <sheetName val="C-2 Details"/>
      <sheetName val="E.7"/>
      <sheetName val="E.9"/>
      <sheetName val="E.10"/>
      <sheetName val="??????"/>
      <sheetName val="CF Ksd"/>
      <sheetName val="Brand"/>
      <sheetName val="Dept code"/>
      <sheetName val="Chart of Account"/>
      <sheetName val="Comm View"/>
      <sheetName val="IS SUM 2008"/>
      <sheetName val="BD COGS"/>
      <sheetName val="FCF"/>
      <sheetName val="Fin Stmt"/>
      <sheetName val="Detail Sales &amp; COGS"/>
      <sheetName val="03 DPD"/>
      <sheetName val="14 DC"/>
      <sheetName val="15 F&amp;A"/>
      <sheetName val="16 P&amp;GA"/>
      <sheetName val="17 IT"/>
      <sheetName val="30 MC"/>
      <sheetName val="40 MDv"/>
      <sheetName val="41 Proc"/>
      <sheetName val="18-29 SROOM"/>
      <sheetName val="21 VL"/>
      <sheetName val="22 HM"/>
      <sheetName val="23 SM"/>
      <sheetName val="24 CK"/>
      <sheetName val="25 VST"/>
      <sheetName val="26 CG1"/>
      <sheetName val="27 CG2"/>
      <sheetName val="28 CG3"/>
      <sheetName val="29 COM"/>
      <sheetName val="30 CG1 Lama"/>
      <sheetName val="31 VH"/>
      <sheetName val="32 AP"/>
      <sheetName val="33 GB"/>
      <sheetName val="51 DN"/>
      <sheetName val="52 LL"/>
      <sheetName val="53 LANG"/>
      <sheetName val="90 Others"/>
      <sheetName val="TB Detail 2601"/>
      <sheetName val="TB Detail 2601 (CAD AUDITED)"/>
      <sheetName val="TB Detail 2602"/>
      <sheetName val="TB Detail 2603"/>
      <sheetName val="TB Detail 2604"/>
      <sheetName val="TB Detail 2605"/>
      <sheetName val="TB Detail 2606"/>
      <sheetName val="TB Detail 2607"/>
      <sheetName val="TB Detail 2608"/>
      <sheetName val="TB Detail 2609"/>
      <sheetName val="TB Detail 2610"/>
      <sheetName val="TB Detail 2611"/>
      <sheetName val="TB Detail 2612"/>
      <sheetName val="TB Detail 2613"/>
      <sheetName val="StaffForecast"/>
      <sheetName val="EngagementList"/>
      <sheetName val="ClientList"/>
      <sheetName val="StaffList"/>
      <sheetName val="Per Sched"/>
      <sheetName val="Progress - Daily"/>
      <sheetName val="SO - 2010"/>
      <sheetName val="Comp_demand"/>
      <sheetName val="QAF-Rest"/>
      <sheetName val="QAF-Guide pipe"/>
      <sheetName val="QAF-Guide Head"/>
      <sheetName val="QAF-Dist Trio"/>
      <sheetName val="QAF-Dist Dual"/>
      <sheetName val="DEA'96"/>
      <sheetName val="Investment Proposal Procedure"/>
      <sheetName val="Basic Info"/>
      <sheetName val="Sales &amp; Direct Expense"/>
      <sheetName val="Financials (A)"/>
      <sheetName val="Amortization Table (A)"/>
      <sheetName val="Financials-Compare A vs B"/>
      <sheetName val="Amortization Table (B)"/>
      <sheetName val="Financials-Compare A vs B (PN)"/>
      <sheetName val="Amortization Table (2)"/>
      <sheetName val="Basic Info (2)"/>
      <sheetName val="Sales &amp; Direct Expense (2)"/>
      <sheetName val="Leasing Calculator"/>
      <sheetName val="Revised Budget 2003 Pkg"/>
      <sheetName val="Ball Tap Valve Seat"/>
      <sheetName val="Ball Tap Body"/>
      <sheetName val="Approval Sheet"/>
      <sheetName val="75 mil"/>
      <sheetName val="85 mil"/>
      <sheetName val="95 mil"/>
      <sheetName val="105 mil"/>
      <sheetName val="TSH Hand Shower"/>
      <sheetName val="Capacity"/>
      <sheetName val="Injection"/>
      <sheetName val="QAF-Hand Shower"/>
      <sheetName val="Import Freight"/>
      <sheetName val="Hand Shower (Inj)"/>
      <sheetName val="Hand Shower (Chrome)"/>
      <sheetName val="Area Layout 1"/>
      <sheetName val="Drawing 3 (2)"/>
      <sheetName val="Cost Drawing3 "/>
      <sheetName val="WT_MO"/>
      <sheetName val="Quotation"/>
      <sheetName val="DataInput1"/>
      <sheetName val="Frontend"/>
      <sheetName val="S2(USD$)"/>
      <sheetName val="S2(A$)"/>
      <sheetName val="S2 Chart"/>
      <sheetName val="S3(USD$)"/>
      <sheetName val="S3a(USD$)"/>
      <sheetName val="S3(A$)"/>
      <sheetName val="S3a(A$)"/>
      <sheetName val="S4(USD$)"/>
      <sheetName val="S4(A$)"/>
      <sheetName val="S5(USD$)"/>
      <sheetName val="S5(USD$) Chart"/>
      <sheetName val="S5(Baht)"/>
      <sheetName val="S5(Baht) Chart"/>
      <sheetName val="S5(A$)"/>
      <sheetName val="S5(A$) Chart"/>
      <sheetName val="S6"/>
      <sheetName val="S7"/>
      <sheetName val="S8"/>
      <sheetName val="S9(USD$)"/>
      <sheetName val="S9(A$)"/>
      <sheetName val="K1-per(USD$)"/>
      <sheetName val="KPICharts1(USD$)"/>
      <sheetName val="KPICharts2(USD$)"/>
      <sheetName val="AP Example"/>
      <sheetName val="F1(A$)"/>
      <sheetName val="F1(USD$)"/>
      <sheetName val="F2(A$)"/>
      <sheetName val="F2(USD$)"/>
      <sheetName val="F3(USD$)"/>
      <sheetName val="F3(A$)"/>
      <sheetName val="F3a(USD$)"/>
      <sheetName val="F3a(A$)"/>
      <sheetName val="F4(USD$)"/>
      <sheetName val="F4(A$)"/>
      <sheetName val="F4(Baht)"/>
      <sheetName val="ต้นฉบับ"/>
      <sheetName val="สำเนา1"/>
      <sheetName val="ใหม่"/>
      <sheetName val="AR settle"/>
      <sheetName val="182100"/>
      <sheetName val="pay 19bis"/>
      <sheetName val="Ex.rate"/>
      <sheetName val="Chk AP"/>
      <sheetName val="Collection"/>
      <sheetName val="Total Data 0110"/>
      <sheetName val="PL_Total"/>
      <sheetName val="PL_1000"/>
      <sheetName val="PL_2000"/>
      <sheetName val="PL_5000"/>
      <sheetName val="PL_6000"/>
      <sheetName val="PL_3000"/>
      <sheetName val="PL_7000"/>
      <sheetName val="PL_8000"/>
      <sheetName val="WIP_0107"/>
      <sheetName val="LJ"/>
      <sheetName val="CFT"/>
      <sheetName val="PU-LKL"/>
      <sheetName val="PU-LK"/>
      <sheetName val="PU-LP"/>
      <sheetName val="SED"/>
      <sheetName val="PB-DD"/>
      <sheetName val="PY"/>
      <sheetName val="WB"/>
      <sheetName val="UMJ"/>
      <sheetName val="PENYESUAIAN SO.AWAL"/>
      <sheetName val="LR AWAL"/>
      <sheetName val="PR AWAL"/>
      <sheetName val="A-0300A8"/>
      <sheetName val="Updates"/>
      <sheetName val="Opco"/>
      <sheetName val="J_ Penyesuaian"/>
      <sheetName val="Saldo menurun_SIP"/>
      <sheetName val="Biaya Telp"/>
      <sheetName val="Memorial"/>
      <sheetName val="Jurnal SIP"/>
      <sheetName val="Kredit Pajak PPh25"/>
      <sheetName val="Kredit Pajak PPh 23"/>
      <sheetName val="Rekon Penjualan"/>
      <sheetName val="1.LR.KMDTI  (2)"/>
      <sheetName val="Daf.Isi  "/>
      <sheetName val="LAP ADM BARU"/>
      <sheetName val="REK N"/>
      <sheetName val="Rinc_NRC (Input Disini)"/>
      <sheetName val="LPK"/>
      <sheetName val="I-NRC New"/>
      <sheetName val="II.LR.Komprehensif "/>
      <sheetName val="1.LR.KMDTI "/>
      <sheetName val="3.LR.Komprehensif "/>
      <sheetName val="4.LR.Komprehensif"/>
      <sheetName val="4.LRRKAP"/>
      <sheetName val="4.B-U"/>
      <sheetName val="4.Lamp.B-U"/>
      <sheetName val=".PB rekg.4"/>
      <sheetName val="5.Ars.Kas "/>
      <sheetName val="6.cashflow TUK 20"/>
      <sheetName val="6.Lamp.Ars.Kas"/>
      <sheetName val="Ars.Kas Bul."/>
      <sheetName val="7.(1-16)Nrc TUK"/>
      <sheetName val="8-10. Joint Cost"/>
      <sheetName val="11.BA.RC (M)"/>
      <sheetName val="12.Rekon Bank"/>
      <sheetName val="13.Ba.Kas"/>
      <sheetName val="14-15. Htg"/>
      <sheetName val="16.Pajak"/>
      <sheetName val="17.AKT-SUSUT"/>
      <sheetName val="Lamp.17"/>
      <sheetName val="18.Inv Baru"/>
      <sheetName val="18.Inv.Baru"/>
      <sheetName val="19.Pers.Eko"/>
      <sheetName val="20.Pers.AwaAkhir"/>
      <sheetName val="21.Daftar penj"/>
      <sheetName val="22-23.Lap.Prod"/>
      <sheetName val="24-26.Lap Prod"/>
      <sheetName val="27.Lap.Produksi"/>
      <sheetName val="28.Persd.Barang"/>
      <sheetName val="29.Konsesi"/>
      <sheetName val="30.Cad.By Tahun 2014"/>
      <sheetName val="Jurnal Cad.2014"/>
      <sheetName val="31. Alokasi"/>
      <sheetName val="32-37 EAP "/>
      <sheetName val="38-39.Pendapatan &amp; By lain-lain"/>
      <sheetName val="40.Pala"/>
      <sheetName val="41.By Lain&quot;semua Rekg"/>
      <sheetName val="42-49.TBM"/>
      <sheetName val="50-53.Varian Triwulan "/>
      <sheetName val="50-53.Varian "/>
      <sheetName val="54-63.TM"/>
      <sheetName val="66-79"/>
      <sheetName val="64.LM-13"/>
      <sheetName val="84-93Prod Afd."/>
      <sheetName val="94.CH"/>
      <sheetName val="Biaya Produksi (Inputan)"/>
      <sheetName val="Biaya Umum (Inputan)"/>
      <sheetName val="LR KOMPR"/>
      <sheetName val="Biaya Produksi (Inputan) (2)"/>
      <sheetName val="Biaya Umum (Inputan) (2)"/>
      <sheetName val="LR KOMPR (2)"/>
      <sheetName val="PAGAR (2)"/>
      <sheetName val="GIM"/>
      <sheetName val="bebas pakai"/>
      <sheetName val="FCFExtend"/>
      <sheetName val="TERMLOANS1"/>
      <sheetName val="BONDS"/>
      <sheetName val="p___"/>
      <sheetName val="___x0000__x0000_"/>
      <sheetName val="bdrl_usg"/>
      <sheetName val="T- 1"/>
      <sheetName val="T-1.1"/>
      <sheetName val="T-1.4"/>
      <sheetName val="Operating Income"/>
      <sheetName val="ARK-WBS"/>
      <sheetName val="ARK-WPL"/>
      <sheetName val="wbskons1"/>
      <sheetName val="wbskons2"/>
      <sheetName val="wplkons"/>
      <sheetName val="investment  &amp; income from sub"/>
      <sheetName val="related  party"/>
      <sheetName val="TB Summary"/>
      <sheetName val="TB UEPN"/>
      <sheetName val="BS AKR-UEPN"/>
      <sheetName val="IS AKR-UEPN"/>
      <sheetName val="JTT WBS"/>
      <sheetName val="JTT WPL"/>
      <sheetName val="AR-AP RELATED  PARTY"/>
      <sheetName val="CEK PROFIT SUB"/>
      <sheetName val="TB ANDAHANESA"/>
      <sheetName val="SIC-WP"/>
      <sheetName val="PL-S"/>
      <sheetName val="PL-Oct-Nov-Dec"/>
      <sheetName val="wplkons-comp"/>
      <sheetName val="wplkons-Oct"/>
      <sheetName val="wplkons-Oct-YEF"/>
      <sheetName val="wplkons-sept"/>
      <sheetName val="KLZ Section I"/>
      <sheetName val="BGT SIC IS"/>
      <sheetName val="ISSIC11"/>
      <sheetName val="FS SIC"/>
      <sheetName val="Interco (2)"/>
      <sheetName val="wbs1-khalista"/>
      <sheetName val="wbs2-khalista"/>
      <sheetName val="wpl-khalista"/>
      <sheetName val="E- Memo"/>
      <sheetName val="E.a"/>
      <sheetName val="E- Aging"/>
      <sheetName val="Aging Analysis"/>
      <sheetName val="BD-Procedures"/>
      <sheetName val="Reduction of BD"/>
      <sheetName val="AR-Overdue (Top10)"/>
      <sheetName val="Comparison Aging"/>
      <sheetName val="E-4 (sum)"/>
      <sheetName val="E-6.1"/>
      <sheetName val="E-6.2"/>
      <sheetName val="E-6.3"/>
      <sheetName val="E-6.4 edited"/>
      <sheetName val="E-6.5"/>
      <sheetName val="Payment against contract"/>
      <sheetName val="C Lead 04"/>
      <sheetName val="Q- Lead"/>
      <sheetName val="Q2 Leasing"/>
      <sheetName val="Q4 Repayment Schedule"/>
      <sheetName val="Q5 Covenants"/>
      <sheetName val="U-4.2.3"/>
      <sheetName val="U-4.2.4"/>
      <sheetName val="U-4.2.5"/>
      <sheetName val="Rekap Sales"/>
      <sheetName val="U1-4"/>
      <sheetName val="U1-5"/>
      <sheetName val="P-6"/>
      <sheetName val="P-6.1"/>
      <sheetName val="P-6.1.1"/>
      <sheetName val="P-6.1.2"/>
      <sheetName val="P-6.1.3"/>
      <sheetName val="P-6.1.4"/>
      <sheetName val="P-6.1.5"/>
      <sheetName val="P-6.1.6"/>
      <sheetName val="P-6.1.7"/>
      <sheetName val="P-6.1.8"/>
      <sheetName val="P-6.1.9"/>
      <sheetName val="P-6.1.10"/>
      <sheetName val="P-6.2"/>
      <sheetName val="P-6.3"/>
      <sheetName val="P-6.4"/>
      <sheetName val="P-6.5"/>
      <sheetName val="P-6.5.1"/>
      <sheetName val="P-6.6"/>
      <sheetName val="P-6.7"/>
      <sheetName val="P-6.8"/>
      <sheetName val="P-6.9"/>
      <sheetName val="P-6.10"/>
      <sheetName val="P-6.11"/>
      <sheetName val="P-6.12"/>
      <sheetName val="Entries"/>
      <sheetName val="A1- Asset"/>
      <sheetName val="A1- Liabilities &amp; SHE"/>
      <sheetName val="O - Lead"/>
      <sheetName val="T- Lead"/>
      <sheetName val="Leasehold"/>
      <sheetName val="Off.equip"/>
      <sheetName val="Lab equip"/>
      <sheetName val="Mechanical equip"/>
      <sheetName val="genremark"/>
      <sheetName val="intrec"/>
      <sheetName val="preother"/>
      <sheetName val="sfa"/>
      <sheetName val="Guarantee"/>
      <sheetName val="23tenant"/>
      <sheetName val="received"/>
      <sheetName val="accrexp"/>
      <sheetName val="shortloan"/>
      <sheetName val="longloan"/>
      <sheetName val="deposit"/>
      <sheetName val="32118p"/>
      <sheetName val="91213"/>
      <sheetName val="3619PLM"/>
      <sheetName val="3619P"/>
      <sheetName val="3613"/>
      <sheetName val="3613lm"/>
      <sheetName val="3614"/>
      <sheetName val="9121"/>
      <sheetName val="25151"/>
      <sheetName val="OL-AMOUNT"/>
      <sheetName val="OL-QTY"/>
      <sheetName val="intlm"/>
      <sheetName val="intcm"/>
      <sheetName val="32118"/>
      <sheetName val="SO REKON"/>
      <sheetName val="ENDING"/>
      <sheetName val="moveP"/>
      <sheetName val="COGS INTRANSIT"/>
      <sheetName val="JURNAL IB"/>
      <sheetName val="dt_link"/>
      <sheetName val="trkIDR4"/>
      <sheetName val="trkUSD4"/>
      <sheetName val="cogs_sb"/>
      <sheetName val="cogs_dm"/>
      <sheetName val="cogs_ms"/>
      <sheetName val="cogs_md"/>
      <sheetName val="asc Jan  (2)"/>
      <sheetName val="PoRct Sby"/>
      <sheetName val="PoRct31"/>
      <sheetName val="PoGL31"/>
      <sheetName val="Move "/>
      <sheetName val="Rec Jan"/>
      <sheetName val="asc Jan "/>
      <sheetName val="117511207"/>
      <sheetName val="KOSONG"/>
      <sheetName val="G-1.7a"/>
      <sheetName val="G-1.7b"/>
      <sheetName val="G-1.10"/>
      <sheetName val="G-1.12"/>
      <sheetName val="G-1.14"/>
      <sheetName val="G-1.15"/>
      <sheetName val="G-1.16"/>
      <sheetName val="11370des"/>
      <sheetName val="nol"/>
      <sheetName val="NMBRG"/>
      <sheetName val="PKTBI"/>
      <sheetName val="T-4"/>
      <sheetName val="T-4.1"/>
      <sheetName val="perbulan"/>
      <sheetName val="PERUB KARY"/>
      <sheetName val="perub cc"/>
      <sheetName val="tabel_inc"/>
      <sheetName val="A1- Asset (Update)"/>
      <sheetName val="A1- Liabilities &amp; SHE (Update)"/>
      <sheetName val="A2 (Update)"/>
      <sheetName val="107199 SEP"/>
      <sheetName val="Move SBY"/>
      <sheetName val="Report AP"/>
      <sheetName val="FOREX MTM"/>
      <sheetName val="Monaset"/>
      <sheetName val="Interest(Jasa Giro)"/>
      <sheetName val="Time Deposit OK"/>
      <sheetName val="Amt Bunas H0 ok"/>
      <sheetName val="Bank Facy Fee H OK"/>
      <sheetName val="Rev LT Loan ok"/>
      <sheetName val="Syndication Loan Due"/>
      <sheetName val="Rev ST Loan ok"/>
      <sheetName val="Cust Deposit"/>
      <sheetName val="Interest TD"/>
      <sheetName val="JAN-DEC"/>
      <sheetName val="Acquisition"/>
      <sheetName val="JAN-JAN"/>
      <sheetName val="JAN-MRT"/>
      <sheetName val="JAN-APR"/>
      <sheetName val="JAN-MAY"/>
      <sheetName val="JAN-JUNE"/>
      <sheetName val="JAN-JULY"/>
      <sheetName val="JAN-AUG"/>
      <sheetName val="JAN-SEPT"/>
      <sheetName val="JAN-OCT"/>
      <sheetName val="JAN-NOV"/>
      <sheetName val="Sales Register Dec 04"/>
      <sheetName val="share cost"/>
      <sheetName val="Raw Material Vender"/>
      <sheetName val="Raw Material ทำเอง"/>
      <sheetName val="Raw Material"/>
      <sheetName val="supply in stock"/>
      <sheetName val="TB0903"/>
      <sheetName val="AR-Summary"/>
      <sheetName val="AR-Record"/>
      <sheetName val="AP-Record"/>
      <sheetName val="AP-Summary"/>
      <sheetName val="90"/>
      <sheetName val="Work'n Process"/>
      <sheetName val="Job allocation"/>
      <sheetName val="Knowledge"/>
      <sheetName val="Non used assets"/>
      <sheetName val="Reconcile P&amp;L"/>
      <sheetName val="TB-Sept10"/>
      <sheetName val="Lia&amp;Eqty"/>
      <sheetName val="pl&amp;re"/>
      <sheetName val="AJE10"/>
      <sheetName val="RJE10"/>
      <sheetName val="RJE09"/>
      <sheetName val="F3.1"/>
      <sheetName val="pl5"/>
      <sheetName val="_FS1220"/>
      <sheetName val="_FS1600"/>
      <sheetName val="_FS1610"/>
      <sheetName val="_FS1710"/>
      <sheetName val="req note"/>
      <sheetName val="req note 2545"/>
      <sheetName val="company name for consoSCG"/>
      <sheetName val="งบดุล-eng"/>
      <sheetName val="tax-plan"/>
      <sheetName val="bs-2003"/>
      <sheetName val="pl-2003"/>
      <sheetName val="Current asset"/>
      <sheetName val="งบกระแสเงินสด"/>
      <sheetName val="detail44 (2)"/>
      <sheetName val="inc(dec)"/>
      <sheetName val="ส่งออกเครือฯ"/>
      <sheetName val="ST Loan"/>
      <sheetName val="LT IFCT"/>
      <sheetName val="LT BAY"/>
      <sheetName val="LT JGC"/>
      <sheetName val="LT TOC&amp; MOC"/>
      <sheetName val="Z-4"/>
      <sheetName val="AA-6 (2)"/>
      <sheetName val="AA-6"/>
      <sheetName val="NN-6"/>
      <sheetName val="BB-7"/>
      <sheetName val="CC-8"/>
      <sheetName val="CC-9"/>
      <sheetName val="10-test (revise)"/>
      <sheetName val="10-1 Media"/>
      <sheetName val="10-cut"/>
      <sheetName val="10-test"/>
      <sheetName val="DealerData"/>
      <sheetName val="CustomerData"/>
      <sheetName val="comm_FCD"/>
      <sheetName val="Com_Paid_FCD"/>
      <sheetName val="comm_THB"/>
      <sheetName val="Comm_Paid_THB"/>
      <sheetName val="comm_EUR"/>
      <sheetName val="S33"/>
      <sheetName val="S33 (3 months)"/>
      <sheetName val="S33 (3 months)-note"/>
      <sheetName val="S33 (6 months)"/>
      <sheetName val="S33 (6 months)-note"/>
      <sheetName val="34-note-mar"/>
      <sheetName val="K100A"/>
      <sheetName val="K110"/>
      <sheetName val="K120"/>
      <sheetName val="K130"/>
      <sheetName val="K140"/>
      <sheetName val="K150"/>
      <sheetName val="K160"/>
      <sheetName val="K170"/>
      <sheetName val="ACCODE"/>
      <sheetName val="ต้นฉบับเงินสดจ่าย"/>
      <sheetName val="ต้นฉบับคืนเงินยืม"/>
      <sheetName val="ต้นฉบับเงินสดรับ"/>
      <sheetName val="ต้นฉบับรายวันขาย"/>
      <sheetName val="ต้นฉบับรายวัน"/>
      <sheetName val="กระดาษทำการ"/>
      <sheetName val="KPMG"/>
      <sheetName val="ประมาณ"/>
      <sheetName val="30-analyse"/>
      <sheetName val="70-3"/>
      <sheetName val="30-3"/>
      <sheetName val="หลักประกัน"/>
      <sheetName val="หลักประกัน adj (1)"/>
      <sheetName val="การเงิน"/>
      <sheetName val="Fact Cost"/>
      <sheetName val="MAY09 "/>
      <sheetName val="JUN09  "/>
      <sheetName val="SEP09 "/>
      <sheetName val="DETAIL-COGEN"/>
      <sheetName val="DETAIL-POLISHING"/>
      <sheetName val="NFS"/>
      <sheetName val="NFS (th)"/>
      <sheetName val="AC55296 - Idle cost"/>
      <sheetName val="U-(fixed asset)"/>
      <sheetName val="Selection"/>
      <sheetName val="3lev-mth"/>
      <sheetName val="3lev-YTD"/>
      <sheetName val="10TEST"/>
      <sheetName val="20TEST "/>
      <sheetName val="fwd"/>
      <sheetName val="jbic"/>
      <sheetName val="unreal"/>
      <sheetName val="Cls_Budget"/>
      <sheetName val="1.ProdDiv"/>
      <sheetName val="2.OlefinsDept"/>
      <sheetName val="3.AromaticDept"/>
      <sheetName val="4.Planning"/>
      <sheetName val="5.Technical"/>
      <sheetName val="6.QualityCtl"/>
      <sheetName val="7. Eng&amp;Maintainance"/>
      <sheetName val="8.Personnel"/>
      <sheetName val="9.Safety"/>
      <sheetName val="10.TQC"/>
      <sheetName val="11.Accounting"/>
      <sheetName val="DataSheet"/>
      <sheetName val="Cls IO"/>
      <sheetName val="CCtr"/>
      <sheetName val="30S"/>
      <sheetName val="30S-2"/>
      <sheetName val="30S-1"/>
      <sheetName val="30A-1"/>
      <sheetName val="30A-2"/>
      <sheetName val="CUT OFF SALE"/>
      <sheetName val="20-test"/>
      <sheetName val="0-1"/>
      <sheetName val="30-1 (2)"/>
      <sheetName val="40-1(LT)"/>
      <sheetName val="40-2(PN)"/>
      <sheetName val="70-1(PN)"/>
      <sheetName val="F-1 "/>
      <sheetName val="F-2 "/>
      <sheetName val="FP"/>
      <sheetName val="ques."/>
      <sheetName val="F_note"/>
      <sheetName val="AA-FWD"/>
      <sheetName val="CC_1"/>
      <sheetName val="CC_2"/>
      <sheetName val="30-2 (2)"/>
      <sheetName val="COUNT_wh (2)"/>
      <sheetName val="COUNT_wh"/>
      <sheetName val="INVEN(TEST)"/>
      <sheetName val="COUNT_NNDC"/>
      <sheetName val="NTET2004 (DEC)"/>
      <sheetName val="NEG2004 (DEC)"/>
      <sheetName val="NEG2004 (DEC) (2)"/>
      <sheetName val="com"/>
      <sheetName val="LIA"/>
      <sheetName val="ADJ."/>
      <sheetName val="ADJ-VAR"/>
      <sheetName val="hedging"/>
      <sheetName val="Rate B,G"/>
      <sheetName val="defer"/>
      <sheetName val="คชจ-อบรม"/>
      <sheetName val="aff"/>
      <sheetName val="ASS."/>
      <sheetName val="LIA."/>
      <sheetName val="retire42"/>
      <sheetName val="prop"/>
      <sheetName val="F-1 NOTE"/>
      <sheetName val="F-2 NOTE"/>
      <sheetName val="F-3 NOTE"/>
      <sheetName val="FF-NOTE"/>
      <sheetName val="10 CUT Local"/>
      <sheetName val="10 CUT Export"/>
      <sheetName val="20 CUT"/>
      <sheetName val="Exp._etd Apr"/>
      <sheetName val="retire45"/>
      <sheetName val="PGM_TOTAL"/>
      <sheetName val="PGM_CARTON"/>
      <sheetName val="CARTON_BT"/>
      <sheetName val="LINK"/>
      <sheetName val="PGM_SB"/>
      <sheetName val="SB_BT"/>
      <sheetName val="PGM_HI"/>
      <sheetName val="HI_BT"/>
      <sheetName val="113990"/>
      <sheetName val="BS-FULL"/>
      <sheetName val="BS-Format"/>
      <sheetName val="replacement Asset"/>
      <sheetName val="ARAP "/>
      <sheetName val="APAR BY ACCOUNT"/>
      <sheetName val="Detail Sales,Purchase"/>
      <sheetName val="Psmsms0402"/>
      <sheetName val="ARAP BY ACCOUNT"/>
      <sheetName val="retire44"/>
      <sheetName val="ยอดระหว่างกัน"/>
      <sheetName val="PFข้อ7.2540_BP"/>
      <sheetName val="PFข้อ7.2540_BS"/>
      <sheetName val="PFข้อ8.2541_"/>
      <sheetName val="Exp._etd"/>
      <sheetName val="Export_tkic"/>
      <sheetName val="ประกอบงบ-ใช้ตอนQ4"/>
      <sheetName val="frptolocal"/>
      <sheetName val="detailadjust"/>
      <sheetName val="Disposed"/>
      <sheetName val="Curren FA Local"/>
      <sheetName val="BB (2)"/>
      <sheetName val="BB-2 (2)"/>
      <sheetName val="5xxxxx"/>
      <sheetName val="64xxxx"/>
      <sheetName val="12.31.01"/>
      <sheetName val=" F-1"/>
      <sheetName val=" F-2"/>
      <sheetName val=" F-3"/>
      <sheetName val="F-1-note"/>
      <sheetName val="F-2-note"/>
      <sheetName val="LINE"/>
      <sheetName val="bscom"/>
      <sheetName val="manage"/>
      <sheetName val="ACCODE1"/>
      <sheetName val="1800"/>
      <sheetName val="1111"/>
      <sheetName val="1112"/>
      <sheetName val="1112.1"/>
      <sheetName val="1104"/>
      <sheetName val="1123"/>
      <sheetName val="1114"/>
      <sheetName val="1302"/>
      <sheetName val="1302.1"/>
      <sheetName val="2101"/>
      <sheetName val="LOT"/>
      <sheetName val="2101.1"/>
      <sheetName val="2101.2"/>
      <sheetName val="2108"/>
      <sheetName val="2101-3103"/>
      <sheetName val="4210"/>
      <sheetName val="5107-9"/>
      <sheetName val="1107-1109"/>
      <sheetName val="5807"/>
      <sheetName val="5809"/>
      <sheetName val="เมล็ด"/>
      <sheetName val="เมล็ดเสื่อม"/>
      <sheetName val="1307"/>
      <sheetName val="1108"/>
      <sheetName val="1102.1"/>
      <sheetName val="1105"/>
      <sheetName val="1105.1"/>
      <sheetName val="2105"/>
      <sheetName val="5105"/>
      <sheetName val="ใบหน้ารายงาน"/>
      <sheetName val="รายงานSGV"/>
      <sheetName val="5910"/>
      <sheetName val="M-MM (2)"/>
      <sheetName val="mm-ex"/>
      <sheetName val="f-1-1"/>
      <sheetName val="C-nrv"/>
      <sheetName val="CC (2)"/>
      <sheetName val="30-ex"/>
      <sheetName val="revalue"/>
      <sheetName val="DDNOTE"/>
      <sheetName val="C-turnover"/>
      <sheetName val="10-Test (domestic)"/>
      <sheetName val="10-Test (export)"/>
      <sheetName val="10-CUT(2)"/>
      <sheetName val="20-CUT"/>
      <sheetName val="Interim"/>
      <sheetName val="Dealer Sales"/>
      <sheetName val="DEALER"/>
      <sheetName val="FOC DOMESTIC"/>
      <sheetName val="FOC EXPORT"/>
      <sheetName val="CREDIT NOTE"/>
      <sheetName val="DEBIT NOTE"/>
      <sheetName val="B-to"/>
      <sheetName val="BB-to"/>
      <sheetName val="Project &amp; Construction"/>
      <sheetName val="Engineering Center"/>
      <sheetName val="Maintenance Polyolefins"/>
      <sheetName val="Maintenance Olefins"/>
      <sheetName val="ME Center"/>
      <sheetName val="EE&amp;IE Center"/>
      <sheetName val="DataSheet_Cls"/>
      <sheetName val="AA_settle"/>
      <sheetName val="Hyperion-1"/>
      <sheetName val="CRM-1"/>
      <sheetName val="CRM"/>
      <sheetName val="AUCLoadData1"/>
      <sheetName val="AUCLoadData1 (2)"/>
      <sheetName val="Status24.05.48"/>
      <sheetName val="สรุปCE50"/>
      <sheetName val="CE_10000"/>
      <sheetName val="detail 0480-10000"/>
      <sheetName val="plan_Depre_CCCC_asset_31.08.06"/>
      <sheetName val="plan_Depre_close_IO_2006"/>
      <sheetName val="plan_Depre_close_IO_2007"/>
      <sheetName val="plan_Depre_CE2007"/>
      <sheetName val="รายชื่อผู้ติดต่อ"/>
      <sheetName val="Managing Director"/>
      <sheetName val="สินค้าพิเศษ"/>
      <sheetName val="ส่วนวางแผน"/>
      <sheetName val="การบุคคล"/>
      <sheetName val="ใบของบ"/>
      <sheetName val="ROC-CCTR."/>
      <sheetName val="REPCO-CCtr"/>
      <sheetName val="MTT-CCtr"/>
      <sheetName val="RPL-CCtr"/>
      <sheetName val="RIL1996-CCtr"/>
      <sheetName val="BS'000"/>
      <sheetName val="BS_Detail"/>
      <sheetName val="GL_FSC"/>
      <sheetName val="101xxx"/>
      <sheetName val="128xxx"/>
      <sheetName val="20-Test-Imp"/>
      <sheetName val="20-Test-Imp-Note"/>
      <sheetName val="20-Test-Loc"/>
      <sheetName val="20-Test-Loc-Note"/>
      <sheetName val="20-3-Note"/>
      <sheetName val="40,70"/>
      <sheetName val="F-3Note"/>
      <sheetName val="l-note"/>
      <sheetName val="mm-note"/>
      <sheetName val="boi"/>
      <sheetName val="Sales-local"/>
      <sheetName val="Sales-export"/>
      <sheetName val="sumcaje_09'00"/>
      <sheetName val="Sum CAJE"/>
      <sheetName val="sub f1, f2 q3'96"/>
      <sheetName val="L-T LOAN"/>
      <sheetName val="Selected AR &amp; AP"/>
      <sheetName val="forward05"/>
      <sheetName val="forward04"/>
      <sheetName val="Training exp"/>
      <sheetName val="TCRT line1"/>
      <sheetName val="TCRT 20&quot;wa,25&quot;"/>
      <sheetName val="TCP"/>
      <sheetName val="cal tax"/>
      <sheetName val="bstcp"/>
      <sheetName val="Idle cost"/>
      <sheetName val="TB-0310"/>
      <sheetName val="Alert"/>
      <sheetName val="F3-1"/>
      <sheetName val="Admin tic"/>
      <sheetName val="Recovered_Sheet7"/>
      <sheetName val="Recovered_Sheet8"/>
      <sheetName val="Recovered_Sheet9"/>
      <sheetName val="Recovered_Sheet10"/>
      <sheetName val="Recovered_Sheet11"/>
      <sheetName val="Recovered_Sheet12"/>
      <sheetName val="Recovered_Sheet13"/>
      <sheetName val="Add Data"/>
      <sheetName val="InterastPayCash_BS"/>
      <sheetName val="K-CUR"/>
      <sheetName val="keys"/>
      <sheetName val="detail - tcc"/>
      <sheetName val="NOTEBS1"/>
      <sheetName val="NOTEBS2"/>
      <sheetName val="NOTEPL1"/>
      <sheetName val="NOTEPL2"/>
      <sheetName val="adminexp"/>
      <sheetName val="REC&amp;PAY-TRADE"/>
      <sheetName val="REC&amp;PAY - other"/>
      <sheetName val="REC&amp;PAY-promissory note"/>
      <sheetName val="long term loan"/>
      <sheetName val="Investment_sub&amp;asso"/>
      <sheetName val="Investment_other"/>
      <sheetName val="asset&amp;invest_sold"/>
      <sheetName val="IP&amp;manage_exp"/>
      <sheetName val="debentures"/>
      <sheetName val="req note-cur"/>
      <sheetName val="ST-derivative"/>
      <sheetName val="req note last year"/>
      <sheetName val="ppe _note last year"/>
      <sheetName val="Note5_RelatedParties"/>
      <sheetName val="RelatedParties (Change)"/>
      <sheetName val="TB-YTD"/>
      <sheetName val="Note for CashFlow"/>
      <sheetName val="Note8_Inventory"/>
      <sheetName val="Note16_LTDebt"/>
      <sheetName val="Note16_Detail LT Debt"/>
      <sheetName val="RelatedParties"/>
      <sheetName val="sales-Services"/>
      <sheetName val="Defer Dec. 2002"/>
      <sheetName val="Defer Nov. 2003 "/>
      <sheetName val="FG(B)"/>
      <sheetName val="part-local"/>
      <sheetName val="LOCAL(B)"/>
      <sheetName val="part-import"/>
      <sheetName val="FA Consol"/>
      <sheetName val="BL Jul'04"/>
      <sheetName val="Unpresent Chq CTB"/>
      <sheetName val="103080"/>
      <sheetName val="103000"/>
      <sheetName val="103030"/>
      <sheetName val="103060"/>
      <sheetName val="103100"/>
      <sheetName val="106000"/>
      <sheetName val="Intercom"/>
      <sheetName val="120000"/>
      <sheetName val="121500 Jun'04"/>
      <sheetName val="130100"/>
      <sheetName val="130300"/>
      <sheetName val="130500"/>
      <sheetName val="130510"/>
      <sheetName val="Cement rebate"/>
      <sheetName val="Additive rebate Jul'04"/>
      <sheetName val="130521"/>
      <sheetName val="130530"/>
      <sheetName val="140023"/>
      <sheetName val="140753"/>
      <sheetName val="152000"/>
      <sheetName val="170100"/>
      <sheetName val="170200"/>
      <sheetName val="170800"/>
      <sheetName val="171200"/>
      <sheetName val="171210"/>
      <sheetName val="200100"/>
      <sheetName val="200200"/>
      <sheetName val="200500"/>
      <sheetName val="201900"/>
      <sheetName val="202200"/>
      <sheetName val="203300"/>
      <sheetName val="300100-320000"/>
      <sheetName val="400000"/>
      <sheetName val="430300"/>
      <sheetName val="430600"/>
      <sheetName val="Detail Po log"/>
      <sheetName val="471100"/>
      <sheetName val="471110"/>
      <sheetName val="471200"/>
      <sheetName val="Point (2)"/>
      <sheetName val="OUTSOURCE"/>
      <sheetName val="02040+41090"/>
      <sheetName val="ZD410_Interest Exp"/>
      <sheetName val="Account Code"/>
      <sheetName val="Cost Center"/>
      <sheetName val="Test of production"/>
      <sheetName val="ภงด.1"/>
      <sheetName val="Social"/>
      <sheetName val="Commission"/>
      <sheetName val="PL05"/>
      <sheetName val="Client"/>
      <sheetName val="SUM AJE&amp;RJE 2005"/>
      <sheetName val="CompanyAtt"/>
      <sheetName val="ตั๋วเงินรับ"/>
      <sheetName val="เงินกู้ธนชาติ"/>
      <sheetName val="เงินกู้ MGC"/>
      <sheetName val="Cash Flow-E&amp;Y"/>
      <sheetName val="Interest &amp; Other Income"/>
      <sheetName val="Cost of Sales"/>
      <sheetName val="Stock Valuation"/>
      <sheetName val="Selling &amp; Admn Exps"/>
      <sheetName val="Forex Gains (Loss)"/>
      <sheetName val="Cash &amp; Bank Balance"/>
      <sheetName val="Short term Investment"/>
      <sheetName val="Account Receivable"/>
      <sheetName val="Advances to Employees"/>
      <sheetName val="Advance to suppliers"/>
      <sheetName val="Other Current Assets"/>
      <sheetName val="Long Term Inv &amp; Dep"/>
      <sheetName val="Other non-Current Assets "/>
      <sheetName val="Property &amp; Equipment"/>
      <sheetName val="Prop. &amp; Equip. Details"/>
      <sheetName val="Short term Loans"/>
      <sheetName val="Trade Account payable"/>
      <sheetName val="Long Term Loans"/>
      <sheetName val="Hire purchase liability"/>
      <sheetName val="Accrued expenses"/>
      <sheetName val="Other Current Liab"/>
      <sheetName val="Account Pay -Non Current portio"/>
      <sheetName val="Other -Non Current Liabilities"/>
      <sheetName val="Reserves &amp; Surplus"/>
      <sheetName val="General &amp; Admn Overheads"/>
      <sheetName val="Weighted Average shares"/>
      <sheetName val="TB IMIS"/>
      <sheetName val="P&amp;L_IIFL"/>
      <sheetName val="BS_IIFL"/>
      <sheetName val="IntDec00TespM&amp;B"/>
      <sheetName val="Age311299TESP"/>
      <sheetName val="P4DDBFTESP"/>
      <sheetName val="FA Schedule"/>
      <sheetName val="Shareholding"/>
      <sheetName val="KP1590_E"/>
      <sheetName val="PTA Spread "/>
      <sheetName val="PX Cons Ratio"/>
      <sheetName val="อาคาร"/>
      <sheetName val="PDEX"/>
      <sheetName val="C.01 PNB USD"/>
      <sheetName val="C.02 PNB Peso"/>
      <sheetName val="C.03 BPI USD"/>
      <sheetName val="C.04 BPI Peso"/>
      <sheetName val="C.05 Cash-Other"/>
      <sheetName val="E.01 Misc Rec Others"/>
      <sheetName val="G.01 Other Current Assets"/>
      <sheetName val="G.02 Current Def Costs "/>
      <sheetName val="G.03 Input VAT"/>
      <sheetName val="K.03 FA Clearing"/>
      <sheetName val="K.04 Artwork"/>
      <sheetName val="K.05 F&amp;F"/>
      <sheetName val="K.06 LHI"/>
      <sheetName val="K.07 Transportation Equipment"/>
      <sheetName val="K.01 Rollforward"/>
      <sheetName val=" K.02 TOR"/>
      <sheetName val="K.08 Computer Equipment"/>
      <sheetName val="K.09 Communications Equipment"/>
      <sheetName val="K.10 Technical Equipment"/>
      <sheetName val="K.11 Building"/>
      <sheetName val="K.11.001 Building supported"/>
      <sheetName val="K.12 Land"/>
      <sheetName val="N.01 AP-Suppliers"/>
      <sheetName val="N.02 Misc AP Other"/>
      <sheetName val="N.03 Withholdng Tax"/>
      <sheetName val="N.04 Accrued Office Expense "/>
      <sheetName val="N.05 Special Payment"/>
      <sheetName val="N.06 Allotment"/>
      <sheetName val="N.07 SSS"/>
      <sheetName val="N.08 Philhealth"/>
      <sheetName val="N.09 Union Dues"/>
      <sheetName val="N.10 Pag-ibig"/>
      <sheetName val="N.11 Provident Fund"/>
      <sheetName val="N.12 Search for Unrecorded Liab"/>
      <sheetName val="UA.01"/>
      <sheetName val="VA.01 Salaries"/>
      <sheetName val="VA.01.001 Salaries"/>
      <sheetName val="VA.02 Bonus"/>
      <sheetName val="VA.03 Fringe Benefits Others"/>
      <sheetName val="VA.03.001 EY Random"/>
      <sheetName val="VA.04 SSS-Others"/>
      <sheetName val="VA.05 Travel-Others"/>
      <sheetName val="UB.01 Misc Int Exp96400001"/>
      <sheetName val="UB.02 Miscellaneous Inc-Other"/>
      <sheetName val="UB.03 Interest Income-Other"/>
      <sheetName val="C - Cash"/>
      <sheetName val="I .01- OSG Intl."/>
      <sheetName val="I.02 - OSG UK"/>
      <sheetName val="I.03 - OSG NNA"/>
      <sheetName val="J.01"/>
      <sheetName val="J.02"/>
      <sheetName val="K.01 - F&amp;F"/>
      <sheetName val="K.02 - Transpo"/>
      <sheetName val="K.03 - Computer"/>
      <sheetName val="K.04 Land"/>
      <sheetName val="K.05 Building"/>
      <sheetName val="N.01 Accrued Office"/>
      <sheetName val="N.02 Accrued Wages"/>
      <sheetName val="O.01"/>
      <sheetName val="O.01a"/>
      <sheetName val="O.01b"/>
      <sheetName val="VA.01"/>
      <sheetName val="VA.02"/>
      <sheetName val="VA.03"/>
      <sheetName val="VA.04"/>
      <sheetName val="VD.01 "/>
      <sheetName val="VD.02"/>
      <sheetName val="VD.03"/>
      <sheetName val="VD.04"/>
      <sheetName val="VD.05"/>
      <sheetName val="VD.06"/>
      <sheetName val="VD.07"/>
      <sheetName val="VD.08"/>
      <sheetName val="VD.09"/>
      <sheetName val="Input Tax support 2007"/>
      <sheetName val="VD.10"/>
      <sheetName val="VD.11"/>
      <sheetName val="VD.12"/>
      <sheetName val="VD.13"/>
      <sheetName val="VD.14"/>
      <sheetName val="VD.15"/>
      <sheetName val="VD.16"/>
      <sheetName val="VD.17"/>
      <sheetName val="VD.18"/>
      <sheetName val="VD.19"/>
      <sheetName val="VD.20"/>
      <sheetName val="VD.21"/>
      <sheetName val="VD.22"/>
      <sheetName val="VD.23"/>
      <sheetName val="VD.24"/>
      <sheetName val="VD.25"/>
      <sheetName val="VD.26"/>
      <sheetName val="VD.27"/>
      <sheetName val="VD.28 Retirement"/>
      <sheetName val="UB.01"/>
      <sheetName val="UB.02"/>
      <sheetName val="UB.04"/>
      <sheetName val="O.03 Deferred Tax"/>
      <sheetName val="A4.1 BS"/>
      <sheetName val="O.02 ITR"/>
      <sheetName val="A4.3 CFSupport"/>
      <sheetName val="A4.3.1"/>
      <sheetName val="A4.3aa"/>
      <sheetName val="A4.3.1.001 (2007)"/>
      <sheetName val="O.04 Unrecorded 2007 VAT"/>
      <sheetName val="PSC Amortization"/>
      <sheetName val="Restatements"/>
      <sheetName val="VD.21 Retirement Rollforward"/>
      <sheetName val="Retirement Rollforward NNA"/>
      <sheetName val="CF_issa"/>
      <sheetName val="CFSupport_issa"/>
      <sheetName val="A4.3 CF-for I"/>
      <sheetName val="VD.22 Retirement Rollforward"/>
      <sheetName val="Movement in RE beginning FS"/>
      <sheetName val="Trial Balance Co640 OSG Manila"/>
      <sheetName val="PMTESAD"/>
      <sheetName val="cashflow-for I"/>
      <sheetName val="N.12 Purchases Cut-Off"/>
      <sheetName val="A4.3.2 (2007)"/>
      <sheetName val="O.01Tax Computation"/>
      <sheetName val="VD.12 Computer Exp Software"/>
      <sheetName val="VA.04.001 EY Random SSS-Others"/>
      <sheetName val="VD.09 Taxes Others"/>
      <sheetName val="G.03 Input VAT "/>
      <sheetName val="VD.19 Rent Other"/>
      <sheetName val="VD.18.001 EY Random"/>
      <sheetName val="VD.18 Miscellaneous - Coffee"/>
      <sheetName val="VD.17.002 EY Random Comm"/>
      <sheetName val="VD.17.001 TOR Communication"/>
      <sheetName val="VD.17 Communication"/>
      <sheetName val="VD.16 Security Expense"/>
      <sheetName val="VD.15 Gifts &amp; Gratuities"/>
      <sheetName val="VD.14 Insurance"/>
      <sheetName val="VD.13 FB Special &amp; Sp Events"/>
      <sheetName val="VD.12 Misc Office Exp Gen&amp;Other"/>
      <sheetName val="VD.11 Charitable"/>
      <sheetName val="VD.10 Maintenance &amp; Cleaning"/>
      <sheetName val="VD.08 Entertainment "/>
      <sheetName val="VD.07 D&amp;S Dues"/>
      <sheetName val="VD.06 Office Supplies"/>
      <sheetName val="VD.05.001 EY Random"/>
      <sheetName val="VD.05 Utilities"/>
      <sheetName val="VD.04 Consultant Fees"/>
      <sheetName val="VD.03 Acctg Fees"/>
      <sheetName val="VD.02 Training"/>
      <sheetName val="VD.01 Legal Fees"/>
      <sheetName val="TOTKRY"/>
      <sheetName val="JAMSOSTEK2004"/>
      <sheetName val="FORM F1A"/>
      <sheetName val="FORM F1C"/>
      <sheetName val="DUMTK 0404"/>
      <sheetName val="DUMTK 0504 "/>
      <sheetName val="DUMTK 0604  "/>
      <sheetName val="DUMTK 0704  "/>
      <sheetName val="data slip"/>
      <sheetName val="勤怠"/>
      <sheetName val="給与計算"/>
      <sheetName val="M. Fee Kntrk"/>
      <sheetName val="disposal03sorted"/>
      <sheetName val="data slip  (2)"/>
      <sheetName val="PGI"/>
      <sheetName val="Absence data　勤怠データ"/>
      <sheetName val="Employee List　従業員管理表"/>
      <sheetName val="OT BCP 16-31 (2)"/>
      <sheetName val="OT BCP 01-15"/>
      <sheetName val="OT BCP 16-31"/>
      <sheetName val="OT BCP"/>
      <sheetName val="OT DRIVER DES-JAN"/>
      <sheetName val="OT DRIVER DES-JAN HARIS"/>
      <sheetName val="TRANSP BCP"/>
      <sheetName val="BCP"/>
      <sheetName val="TKRKPN"/>
      <sheetName val="ttd driver"/>
      <sheetName val="analys"/>
      <sheetName val="ot otomatic"/>
      <sheetName val="detail ot otomatic"/>
      <sheetName val="Ab oct 07"/>
      <sheetName val="data  CS"/>
      <sheetName val="data kry  CS"/>
      <sheetName val="ABSN  April 09 ~ Mei 09 ok"/>
      <sheetName val="Bonus kwartal"/>
      <sheetName val="TAG-GAJI"/>
      <sheetName val="ABS Jun ~Juli 2011"/>
      <sheetName val="Payslip Mei 11"/>
      <sheetName val="Payslip Mar 11"/>
      <sheetName val="tagihan"/>
      <sheetName val="M. Fee"/>
      <sheetName val="INVOICE I"/>
      <sheetName val="INVOICE II"/>
      <sheetName val="D.SLiP"/>
      <sheetName val="SLIP GAJI"/>
      <sheetName val="MacPro"/>
      <sheetName val="ABS-MAR07"/>
      <sheetName val="juni-juli10"/>
      <sheetName val="Tag Hrn"/>
      <sheetName val="M. Fee Hrn"/>
      <sheetName val="KARYAWAN1"/>
      <sheetName val="IDTTS"/>
      <sheetName val="DbRp"/>
      <sheetName val="WorkingBS-2002"/>
      <sheetName val="WorkingPL-2002"/>
      <sheetName val="Fixed Assets-2002"/>
      <sheetName val="BS0107"/>
      <sheetName val="PL 0107"/>
      <sheetName val="Century IDR 168168"/>
      <sheetName val="TB-DEC 11"/>
      <sheetName val="Pivot Table"/>
      <sheetName val="Summary (Spareparts+Pupuk)"/>
      <sheetName val="Listing 1"/>
      <sheetName val="Listing 2"/>
      <sheetName val="Listing 4"/>
      <sheetName val="Kurs 1979-2011"/>
      <sheetName val="Bangunan (USD)ok"/>
      <sheetName val="Bangunan (IDR)ok"/>
      <sheetName val="Mesin (USD)ok"/>
      <sheetName val="Mesin (IDR)ok"/>
      <sheetName val="Kebun (USD)ok"/>
      <sheetName val="Kebun (IDR)ok"/>
      <sheetName val="Kendaraan (USD)ok"/>
      <sheetName val="Kendaraan (IDR)ok"/>
      <sheetName val="Air (USD)ok"/>
      <sheetName val="Air (IDR)ok"/>
      <sheetName val="Listrik (USD)ok"/>
      <sheetName val="Listrik (IDR)ok"/>
      <sheetName val="Lain-lain (USD)"/>
      <sheetName val="Lain-lain (IDR)ok"/>
      <sheetName val="Kantor (USD)ok"/>
      <sheetName val="Kantor (IDR)ok"/>
      <sheetName val="Other Asset (Security Deposit)"/>
      <sheetName val="PRASARANA (USD)"/>
      <sheetName val="PRASARANA (IDR)"/>
      <sheetName val="BANGUNAN (USD)"/>
      <sheetName val="BANGUNAN (IDR)"/>
      <sheetName val="PER.AIR (USD)"/>
      <sheetName val="PER.AIR (IDR)"/>
      <sheetName val="PERALATAN KEBUN (USD)"/>
      <sheetName val="PERALATAN KEBUN (IDR)"/>
      <sheetName val="KANTOR (USD)"/>
      <sheetName val="KANTOR (IDR)"/>
      <sheetName val="LAIN-LAIN (IDR)"/>
      <sheetName val="KENDARAAN (USD)"/>
      <sheetName val="KENDARAAN (IDR)"/>
      <sheetName val="Kendaraan IDR"/>
      <sheetName val="Rekon 2"/>
      <sheetName val="HRD"/>
      <sheetName val="FB-TC"/>
      <sheetName val="FB_JR"/>
      <sheetName val="FB_PV"/>
      <sheetName val="FB-RS"/>
      <sheetName val="FB-CS"/>
      <sheetName val="FB-DLLL"/>
      <sheetName val="FB_HT"/>
      <sheetName val="FB-BQ"/>
      <sheetName val="FB-ADMIN"/>
      <sheetName val="FB-KIT"/>
      <sheetName val="FB-PASTRY"/>
      <sheetName val="FB-STW"/>
      <sheetName val="BUSCENT"/>
      <sheetName val="CLUB OLYM"/>
      <sheetName val="TL"/>
      <sheetName val="AG"/>
      <sheetName val="Cf ws"/>
      <sheetName val="Owner"/>
      <sheetName val="PU"/>
      <sheetName val="Mfee"/>
      <sheetName val="Cf_ws"/>
      <sheetName val="Interest Coverage"/>
      <sheetName val="AT Fiskal vs Komersial"/>
      <sheetName val="Conf Control"/>
      <sheetName val="TB baru"/>
      <sheetName val="Point2Do"/>
      <sheetName val="Permintaan data"/>
      <sheetName val="DD-1  PPh 21"/>
      <sheetName val="DD-8 PPh 26"/>
      <sheetName val="DD-2  PPh 23"/>
      <sheetName val="DD-3  PPh 4(2)"/>
      <sheetName val="DD-4  PPh 25"/>
      <sheetName val="DD-04.1 -PPh 25"/>
      <sheetName val="DD-5  PPN"/>
      <sheetName val="DD-6 PPh 22 pengumpul"/>
      <sheetName val="DD-7 PPH 22 impor"/>
      <sheetName val="Cut Off-Purchase"/>
      <sheetName val="Rincian 30"/>
      <sheetName val="Rincian 40 new"/>
      <sheetName val="Rincian 40"/>
      <sheetName val="Rincian 50"/>
      <sheetName val="50-1"/>
      <sheetName val="Rincian 50 baru"/>
      <sheetName val="Tes Forex"/>
      <sheetName val="TOC Pembelian 2015"/>
      <sheetName val="TOC penjualan 2015"/>
      <sheetName val="Detail_PARENT"/>
      <sheetName val="VALIDASI"/>
      <sheetName val="Adj_-_WB"/>
      <sheetName val="Adj_-_Trading"/>
      <sheetName val="Adj_-_HOLDING"/>
      <sheetName val="Analytical_Review"/>
      <sheetName val="Trading_Statement"/>
      <sheetName val="DAFTAR_ISI"/>
      <sheetName val="RENCANA KERJA"/>
      <sheetName val="ANG_DAS"/>
      <sheetName val="DATA_PROD_PENJL"/>
      <sheetName val="CASH FLOW_KEBUN"/>
      <sheetName val="LR_KOMODITI"/>
      <sheetName val="CASH FLOW_KOMODITI"/>
      <sheetName val="BIAYA_MTT_THINI"/>
      <sheetName val="BIAYA_MTT_THLALU"/>
      <sheetName val="R_B_KEBUN"/>
      <sheetName val="UBL_TBNVBN"/>
      <sheetName val="R_B_TBNVBN"/>
      <sheetName val="R_B_TBNVBN TH LALU"/>
      <sheetName val="UBL_FINFIK"/>
      <sheetName val="R_B_FINFIK"/>
      <sheetName val="R_B_FINFIK TH LALU"/>
      <sheetName val="UBL_NO"/>
      <sheetName val="R_B_NO"/>
      <sheetName val="R_B_NO TH LALU"/>
      <sheetName val="UBL_VIRGIN"/>
      <sheetName val="R_B_VIRGIN"/>
      <sheetName val="R_B_VIRGIN TH LALU"/>
      <sheetName val="UBL_MADURA"/>
      <sheetName val="R_B_MADURA"/>
      <sheetName val="R_B_MADURA TH LALU"/>
      <sheetName val="UBL_ADONIS"/>
      <sheetName val="R_B_ADONIS"/>
      <sheetName val="R_B_ADONIS TH LALU"/>
      <sheetName val="UBL_JAVANO"/>
      <sheetName val="R_B_JAVANO"/>
      <sheetName val="R_B_JAVANO TH LALU"/>
      <sheetName val="BIA_UMUM"/>
      <sheetName val="EA_TANI"/>
      <sheetName val="EA_ANGKUT"/>
      <sheetName val="BIAYA_TK"/>
      <sheetName val="BAHAN_KEBUN"/>
      <sheetName val="BAHAN_TBNVBN"/>
      <sheetName val="BAHAN_FINFIK"/>
      <sheetName val="BAHAN_NO"/>
      <sheetName val="BAHAN_VIRGIN"/>
      <sheetName val="BAHAN_MADURA"/>
      <sheetName val="BAHAN_ADONIS"/>
      <sheetName val="BAHAN_JAVANO"/>
      <sheetName val="BHN_RMHTBNVBN"/>
      <sheetName val="GRADE_VOLUME"/>
      <sheetName val="GRADE_RUPIAH"/>
      <sheetName val="PERHIT_JUAL"/>
      <sheetName val="LR pisah"/>
      <sheetName val="LR 12 &amp; 13"/>
      <sheetName val="lamp jual"/>
      <sheetName val="lamp persed"/>
      <sheetName val="LR verifikasi"/>
      <sheetName val="LAMP VERIFIKASI"/>
      <sheetName val="PERHIT_HPP"/>
      <sheetName val="REHAB_GUDANG"/>
      <sheetName val="LARU_TRIW"/>
      <sheetName val="BIAYA_TRW"/>
      <sheetName val="PERSED_TRIW"/>
      <sheetName val="PENJL_TRIW"/>
      <sheetName val="PERHIT_HPP TRIW"/>
      <sheetName val="PERINCIAN CASH FLOW"/>
      <sheetName val="CASH_UNIT"/>
      <sheetName val="ANALISA_USAHA"/>
      <sheetName val="KAKAO"/>
      <sheetName val="NARASI"/>
      <sheetName val="Liquidity"/>
      <sheetName val="Leverage"/>
      <sheetName val="Other Analytical Proc"/>
      <sheetName val="Other Analytical Proc."/>
      <sheetName val="Test Accrue"/>
      <sheetName val="Income_Statement"/>
      <sheetName val="Balance_Sheet"/>
      <sheetName val="DAFTAR-GAJI"/>
      <sheetName val="GAJI-PERTAMINA"/>
      <sheetName val="Gaji PT"/>
      <sheetName val="gudang-ku"/>
      <sheetName val="UC-RAD.DIAG."/>
      <sheetName val="UC-RAD.DIAG. (3)"/>
      <sheetName val="UC-USG.UM (3)"/>
      <sheetName val="UC-USG.UM (2)"/>
      <sheetName val="UNIT BARU"/>
      <sheetName val="b.umum-rev"/>
      <sheetName val="BIAYA G. OBAT"/>
      <sheetName val="ANALISA LAUNDRY"/>
      <sheetName val="TOTAL COST RADIOLOGI"/>
      <sheetName val="UNIT-BAGIAN-DATA AWAL"/>
      <sheetName val="UNIT-BAGIAN-DATA TEKNIK &amp; RTK"/>
      <sheetName val="Sheet40"/>
      <sheetName val="pemb.rev"/>
      <sheetName val="UC-UMUM"/>
      <sheetName val="output-RJ"/>
      <sheetName val="UC-KAM.TIN"/>
      <sheetName val="kam-tin.master"/>
      <sheetName val="POLI UMUM I"/>
      <sheetName val="UC-P.UMUM-2"/>
      <sheetName val="UC-P.UM-3"/>
      <sheetName val="UC-P.UM4"/>
      <sheetName val="UC-P.UM5"/>
      <sheetName val="UC-GI&amp;MUL"/>
      <sheetName val="UC-BED.MULUT"/>
      <sheetName val="UC-INTERNA"/>
      <sheetName val="UC-CARDIOLOGI"/>
      <sheetName val="UC-NEUROLOG"/>
      <sheetName val="UC-MATA"/>
      <sheetName val="UC-PARU"/>
      <sheetName val="UC-PSIKIAT"/>
      <sheetName val="UC-PSIKOLOG"/>
      <sheetName val="UC-ANAK"/>
      <sheetName val="UC-KULIT"/>
      <sheetName val="UC-BEDAH UMUM"/>
      <sheetName val="UC-THT"/>
      <sheetName val="UC-OBSGYN"/>
      <sheetName val="UC-KARY."/>
      <sheetName val="UC-BKIA"/>
      <sheetName val="UC-REHAB.MEDIK"/>
      <sheetName val="UC-MCU"/>
      <sheetName val="UC-MCU-KU"/>
      <sheetName val="Eks A"/>
      <sheetName val="Sp Eks B"/>
      <sheetName val="Std A"/>
      <sheetName val="Std B"/>
      <sheetName val="Std C"/>
      <sheetName val="Khusus A"/>
      <sheetName val="UC-LAB"/>
      <sheetName val="UC-LAB (4)"/>
      <sheetName val="UC-GIZI"/>
      <sheetName val="UC-UGD"/>
      <sheetName val="UC-HD"/>
      <sheetName val="uc-rad.gigi"/>
      <sheetName val="USG-OBSGYN"/>
      <sheetName val="UC-RAD.DIAG. (4)"/>
      <sheetName val="UC-USG.UM"/>
      <sheetName val="UC-RAD.DIAG SIMUL+USG"/>
      <sheetName val="UC-ANES-TUM"/>
      <sheetName val="uc-anestesi"/>
      <sheetName val="01_IP_bedah-Baru"/>
      <sheetName val="MASTER-K.BEDAH"/>
      <sheetName val="PEMBAGIAN TC OK"/>
      <sheetName val="UC One Day Care"/>
      <sheetName val="One Day Care"/>
      <sheetName val="UC One Day Care Obsgyn"/>
      <sheetName val="One Day Care Obsgyn"/>
      <sheetName val="UC-VK"/>
      <sheetName val="UC-RRI.1B"/>
      <sheetName val="UC-RRI.2"/>
      <sheetName val="UC-RR.ANAK.3"/>
      <sheetName val="OUTPUT-HR.MASTER"/>
      <sheetName val="UC-RR.ANAK.3 (2)"/>
      <sheetName val="UC-RRII.VIP"/>
      <sheetName val="UC-RRII.1A (2)"/>
      <sheetName val="UC-RRII.1A-KACAU"/>
      <sheetName val="UC-RRII.1B"/>
      <sheetName val="UC-RRII.2"/>
      <sheetName val="UC-RRII.3"/>
      <sheetName val="UC-ICU"/>
      <sheetName val="UC-RR.GABUNG 1B"/>
      <sheetName val="UC-RR.GAB 2"/>
      <sheetName val="UC-RR.GAB 3"/>
      <sheetName val="UC-RR.BAYI"/>
      <sheetName val="UC-RR PARU"/>
      <sheetName val="UC-RR PSIKIAT 1B"/>
      <sheetName val="Rekap Cost Finding"/>
      <sheetName val="UC-ANGGARAN"/>
      <sheetName val="IMP-APR-SEP"/>
      <sheetName val="ANG-99-2000.ST."/>
      <sheetName val="UC-RR PSIKIAT 2"/>
      <sheetName val="UC-RR PSIKIAT 3"/>
      <sheetName val="DATA-UP"/>
      <sheetName val="uc-apotik"/>
      <sheetName val="VK-P"/>
      <sheetName val="Data Unit Cost."/>
      <sheetName val="IMP-KU (2)"/>
      <sheetName val="UC-AMB."/>
      <sheetName val="PEMBATAS UNIT COST-R KERJA"/>
      <sheetName val="RK POLI UMUM I"/>
      <sheetName val="RK-P.UMUM-2"/>
      <sheetName val="RK-P.UM-3"/>
      <sheetName val="RK-P.UM4"/>
      <sheetName val="RK-P.UM5"/>
      <sheetName val="RK-GI&amp;MUL"/>
      <sheetName val="RK-BED.MULUT"/>
      <sheetName val="RK-rad.gigi"/>
      <sheetName val="RK-BKIA"/>
      <sheetName val="RK-GIZI"/>
      <sheetName val="RK-REHAB.MEDIK"/>
      <sheetName val="RK-KARY"/>
      <sheetName val="RK-INTERNA"/>
      <sheetName val="RK-CARDIOLOGI"/>
      <sheetName val="RK-NEUROLOG"/>
      <sheetName val="RK-MATA"/>
      <sheetName val="RK-PARU"/>
      <sheetName val="RK-PSIKIAT"/>
      <sheetName val="RK-ANAK"/>
      <sheetName val="RK-KULIT"/>
      <sheetName val="RK UC-PSIKOLOG"/>
      <sheetName val="RK-BEDAH UMUM"/>
      <sheetName val="RK-THT"/>
      <sheetName val="RK-OBSGYN"/>
      <sheetName val="RK USG-OBSGYN"/>
      <sheetName val="RK-RRII.VIP"/>
      <sheetName val="RK-RRII.1A"/>
      <sheetName val="RK-RRII.1B"/>
      <sheetName val="RK-RRII.2"/>
      <sheetName val="RK-RRI.1B"/>
      <sheetName val="RK-RRI.2"/>
      <sheetName val="RK-RR.ANAK.3"/>
      <sheetName val="RK-RR PSIKIAT 1B-BATAL-OK"/>
      <sheetName val="RK-RR PSIKIAT 2"/>
      <sheetName val="RK-RR PSIKIAT 3"/>
      <sheetName val="RK-RRII.3"/>
      <sheetName val="RK-RR.GABUNG 1B"/>
      <sheetName val="RK-RR.GABUNG 1C"/>
      <sheetName val="RK-RR.GAB 2"/>
      <sheetName val="RK-RR.GAB 2B"/>
      <sheetName val="RK-RR.GAB 3"/>
      <sheetName val="RK-RR.BAYI"/>
      <sheetName val="RK-ICU"/>
      <sheetName val="RK-HD"/>
      <sheetName val="RK K-BEDAH R.PEND"/>
      <sheetName val="RK-ANES-TUM"/>
      <sheetName val="RK-VK"/>
      <sheetName val="RK-KAM.TIN"/>
      <sheetName val="RK-UGD"/>
      <sheetName val="RK-MCU"/>
      <sheetName val="RK-STANDAR B"/>
      <sheetName val="RK-STANDAR C"/>
      <sheetName val="RK-EKSEKUTIF A"/>
      <sheetName val="RK-KHUSUS A"/>
      <sheetName val="RK PAKET A"/>
      <sheetName val="RK-LAB"/>
      <sheetName val="RK-RAD.DIAG."/>
      <sheetName val="RK GABUNGAN 2001"/>
      <sheetName val="RK-USG.UM"/>
      <sheetName val="RK-apotik"/>
      <sheetName val="UC-AMB. (2)"/>
      <sheetName val="HAL REN-PEND 2001"/>
      <sheetName val="UC-BED"/>
      <sheetName val="RK K-BEDAH LAST"/>
      <sheetName val="UC-ICCU"/>
      <sheetName val="T-TERIMA"/>
      <sheetName val="TOTAL BIAYA"/>
      <sheetName val="ANALISA TOTAL COST"/>
      <sheetName val="ANALISA TC-ANGGARAN"/>
      <sheetName val="REKAPITULASI  Versi Cat.Pembuk"/>
      <sheetName val="Dist-Jamuan"/>
      <sheetName val="Dist-Obat"/>
      <sheetName val="Dist-Gula"/>
      <sheetName val="DIST-GAJI"/>
      <sheetName val="Dist-RTK.Rut."/>
      <sheetName val="Dist-Air(aqua)"/>
      <sheetName val="DIST-ATK"/>
      <sheetName val="Dist-Tk.Laund."/>
      <sheetName val="Dist-M.Laund."/>
      <sheetName val="DIST-CETAKAN"/>
      <sheetName val="DIST-LINEN"/>
      <sheetName val="Dist-Mat.Ged."/>
      <sheetName val="Dist-Vacuum"/>
      <sheetName val="Dist-Pemel.Ged."/>
      <sheetName val="Dist-Pemel.Almed."/>
      <sheetName val="Dist-Pemel.Nonmed.TEK."/>
      <sheetName val="Dist-Telp"/>
      <sheetName val="Dist-Listrik"/>
      <sheetName val="Dist-Air.Pam"/>
      <sheetName val="Dist-Komput."/>
      <sheetName val="Dist-Tng Kerja"/>
      <sheetName val="Dist-Tehnik"/>
      <sheetName val="Dist-Poles"/>
      <sheetName val="Dist.Pem.Nonmed.RTK"/>
      <sheetName val="Dist-AC"/>
      <sheetName val="Dist-PBB"/>
      <sheetName val="Dist-Pager"/>
      <sheetName val="Dist-Inv."/>
      <sheetName val="Dist-Kend."/>
      <sheetName val="Dist-Foto.c"/>
      <sheetName val="Dist-Sampah"/>
      <sheetName val="Dist.K.Film"/>
      <sheetName val="Dist.B.Lain2"/>
      <sheetName val="SHIFT-EX.PUD"/>
      <sheetName val="Dist.AFC-Ged."/>
      <sheetName val="Dist-AFC.nonmed."/>
      <sheetName val="Dist-Tk.Keb.Ged."/>
      <sheetName val="Dist-Honor"/>
      <sheetName val="Dist-Sewa Disp."/>
      <sheetName val="Dist-On Call"/>
      <sheetName val="Dasar Pembobotan"/>
      <sheetName val="Dasar Alokasi"/>
      <sheetName val="Honor"/>
      <sheetName val="On Call"/>
      <sheetName val="MIV GD. OBAT"/>
      <sheetName val="IMP-KU"/>
      <sheetName val="D.dist.Rumus"/>
      <sheetName val="Analisa Kam-Tin"/>
      <sheetName val="Analisa Poli Umum Gab"/>
      <sheetName val="Analisa Poli Umum I"/>
      <sheetName val="Analisa Poli Umum II"/>
      <sheetName val="Analisa Poli Umum III"/>
      <sheetName val="Analisa Poli Umum IV"/>
      <sheetName val="Analisa Poli Umum V"/>
      <sheetName val="Analisa Poli Gimul"/>
      <sheetName val="Analisa BM Mulut"/>
      <sheetName val="Analisa Interna"/>
      <sheetName val="Analisa Cardiologi"/>
      <sheetName val="Analisa Neurologi"/>
      <sheetName val="Analisa Mata"/>
      <sheetName val="Analisa Paru"/>
      <sheetName val="Analisa Psikiatri"/>
      <sheetName val="Analisa Psikolog"/>
      <sheetName val="Analisa Anak"/>
      <sheetName val="Analisa Kulit"/>
      <sheetName val="Analisa Bd Umum"/>
      <sheetName val="Analisa THT"/>
      <sheetName val="Analisa Obsgyn"/>
      <sheetName val="Analisa BKIA"/>
      <sheetName val="Analisa Rehab Medik"/>
      <sheetName val="Analisa Gizi"/>
      <sheetName val="Analisa UGD"/>
      <sheetName val="Analisa HD"/>
      <sheetName val="Analisa MCU"/>
      <sheetName val="Analisa Lab"/>
      <sheetName val="Analisa Km. Bedah"/>
      <sheetName val="Analisa Anestesi"/>
      <sheetName val="Analisa Km. Bersalin"/>
      <sheetName val="Analisa Rad Diagnost"/>
      <sheetName val="Analisa Rad Gigi"/>
      <sheetName val="Analisa USG Umum"/>
      <sheetName val="Analisa USG Obsgyn"/>
      <sheetName val="Analisa Rawat 1 Kls 1B"/>
      <sheetName val="Analisa Rawat 1 Kls 2"/>
      <sheetName val="Analisa Rawat Anak Kls 3"/>
      <sheetName val="Analisa Rawat II VIP"/>
      <sheetName val="Analisa Rawat II Kls 1A"/>
      <sheetName val="Analisa Rawat II Kls 1B"/>
      <sheetName val="Analisa Rawat II Kls 2"/>
      <sheetName val="Analisa Rawat II Kls 3"/>
      <sheetName val="Analisa Rawat ICU"/>
      <sheetName val="Analisa Rawat Gabung 1B"/>
      <sheetName val="Analisa Rawat Gabung 2"/>
      <sheetName val="Analisa Rawat Gabung 3"/>
      <sheetName val="Analisa Rawat Bayi"/>
      <sheetName val="Analisa Rawat Psikiatri 1B"/>
      <sheetName val="Analisa Rawat Psikiatri 2"/>
      <sheetName val="Analisa Rawat Psikiatri 3"/>
      <sheetName val="Analisa Apotik"/>
      <sheetName val="Analisa Ambulan"/>
      <sheetName val="gudang"/>
      <sheetName val="LAP MATERIAL G OBAT"/>
      <sheetName val="Lap Material Non Obat 4-12'01"/>
      <sheetName val="IMP-RSPJ"/>
      <sheetName val="RKPL-FACSIMILE"/>
      <sheetName val="RKPL&amp;ANGGARAN"/>
      <sheetName val="GAJI_PERTAMINA"/>
      <sheetName val="KMK"/>
      <sheetName val="KI-2A"/>
      <sheetName val="KI-2B"/>
      <sheetName val="KMKUSD"/>
      <sheetName val="KI2"/>
      <sheetName val="Brahm-KI3"/>
      <sheetName val="KI10M "/>
      <sheetName val="KI4"/>
      <sheetName val="KI11,8M"/>
      <sheetName val="KIexSIC"/>
      <sheetName val="KI8M ADM"/>
      <sheetName val="KI13,2M"/>
      <sheetName val="KI-1-SELESAI"/>
      <sheetName val="Kurs, Periode Laporan &amp; Jml Pek"/>
      <sheetName val="Jml Pekerja"/>
      <sheetName val="Monitoring Kinerja Adm"/>
      <sheetName val="Lap KPI Operasional Unit"/>
      <sheetName val="Detail Pend Per Layanan"/>
      <sheetName val="KPI Operasional Gabungan"/>
      <sheetName val="Lap Keu s.d Sep 12 (Jutaan)"/>
      <sheetName val="LAI s.d Sep 12"/>
      <sheetName val="Lap Keu s.d Sep 12"/>
      <sheetName val="Lap Keu RKAP 2013"/>
      <sheetName val="RSPP Oce"/>
      <sheetName val="RSPB Oce"/>
      <sheetName val="RSPJ Oce"/>
      <sheetName val="RSPC Oce"/>
      <sheetName val="RSPPbm Oce"/>
      <sheetName val="RSPT Oce"/>
      <sheetName val="PHT Oce"/>
      <sheetName val="Lap Keu s.d Sep 13"/>
      <sheetName val="Bahan Grafik Unit Usaha"/>
      <sheetName val="RSPS Oce"/>
      <sheetName val="RSPPBr Oce"/>
      <sheetName val="Plaju Oce"/>
      <sheetName val="Korporat Oce"/>
      <sheetName val="Rekap Konsolidasi RKAP 2014"/>
      <sheetName val="Arus Kas Konsol RKAP 2014"/>
      <sheetName val="Konsol RKAP 2014 (Summary)"/>
      <sheetName val="Bahan Grafik"/>
      <sheetName val="Konsol RKAP'2013(Share-Neraca)"/>
      <sheetName val="Balance Sheet PTM"/>
      <sheetName val="PL AP NON HULU PTM"/>
      <sheetName val="Justifikasi RKAP"/>
      <sheetName val="Executive Smr RKAP 2014"/>
      <sheetName val="Tingkat Kesehatan (Share)"/>
      <sheetName val="Dampak Finansial Strategi"/>
      <sheetName val="Detail LR Unit (Jogja)"/>
      <sheetName val="KPI Direksi 2014"/>
      <sheetName val="RJPP 2012-2016"/>
      <sheetName val="RJPP 2013 - 2017"/>
      <sheetName val="Executive Smr LR RKAP 2014"/>
      <sheetName val="Exe Smr LR RKAP 2014 (Tayang)"/>
      <sheetName val="Konsol RKAP 2013 (Rekap Oce)"/>
      <sheetName val="Rekap Pend &amp; Biaya"/>
      <sheetName val="LR &amp; Neraca Kumulatif Per Bulan"/>
      <sheetName val="Lap Keu per Bulan (s.d Sep) Kum"/>
      <sheetName val="LAI s.d Sep 13"/>
      <sheetName val="Kontrol PSAK 24"/>
      <sheetName val="Kontrol PSAK 24 (Plus Kesehata)"/>
      <sheetName val="Detail Pencapaian Laba Unit Usa"/>
      <sheetName val="Lap Keu per Bulan (s.d Sep) Non"/>
      <sheetName val="Pend per Bulan (s.d Sep) Kum"/>
      <sheetName val="Pend per Bulan (s.d Sep) Non"/>
      <sheetName val="Analisa RS"/>
      <sheetName val="Analisa RS Plaju &amp; Berandan"/>
      <sheetName val="Matrix PAU"/>
      <sheetName val="Lap Keu s.d Sep 13 (Jutaan)"/>
      <sheetName val="Dumai Estimasi"/>
      <sheetName val="KPI Direksi 2013"/>
      <sheetName val="KPI Direksi 2013 (SJV Oke)"/>
      <sheetName val="Tabel Tk Kesehatan"/>
      <sheetName val="Tingkat Kesehatan (BOD-BOC)"/>
      <sheetName val="Investasi 2013 (Disetujui)"/>
      <sheetName val="Asumsi Pendapatan Korporat 2013"/>
      <sheetName val="Asumsi RKAP 2013"/>
      <sheetName val="Tabel Proporsi Tk Kesehatan"/>
      <sheetName val="Jadwal Reporting"/>
      <sheetName val="Target Pencapaian Under"/>
      <sheetName val="Target Pencapaian Over"/>
      <sheetName val="Analisa Tabungan Kesehatan Upda"/>
      <sheetName val="Analisa Tabungan Kesehatan 2012"/>
      <sheetName val="LAP KEU OKTOBER 15"/>
      <sheetName val="PVOT"/>
      <sheetName val="TINGKAT PERSEDIAAN OKTOBER 15"/>
      <sheetName val="MT"/>
      <sheetName val="KN"/>
      <sheetName val="TPI"/>
      <sheetName val="SN"/>
      <sheetName val="PHE"/>
      <sheetName val="CN"/>
      <sheetName val="GO"/>
      <sheetName val="PENERIMAAN MIV"/>
      <sheetName val="RESEP "/>
      <sheetName val="Gaji_PT"/>
      <sheetName val="UC-RAD_DIAG_"/>
      <sheetName val="UC-RAD_DIAG__(3)"/>
      <sheetName val="UC-USG_UM_(3)"/>
      <sheetName val="UC-USG_UM_(2)"/>
      <sheetName val="UNIT_BARU"/>
      <sheetName val="b_umum-rev"/>
      <sheetName val="BIAYA_G__OBAT"/>
      <sheetName val="ANALISA_LAUNDRY"/>
      <sheetName val="TOTAL_COST_RADIOLOGI"/>
      <sheetName val="UNIT-BAGIAN-DATA_AWAL"/>
      <sheetName val="UNIT-BAGIAN-DATA_TEKNIK_&amp;_RTK"/>
      <sheetName val="pemb_rev"/>
      <sheetName val="UC-KAM_TIN"/>
      <sheetName val="kam-tin_master"/>
      <sheetName val="POLI_UMUM_I"/>
      <sheetName val="UC-P_UMUM-2"/>
      <sheetName val="UC-P_UM-3"/>
      <sheetName val="UC-P_UM4"/>
      <sheetName val="UC-P_UM5"/>
      <sheetName val="UC-BED_MULUT"/>
      <sheetName val="UC-BEDAH_UMUM"/>
      <sheetName val="UC-KARY_"/>
      <sheetName val="UC-REHAB_MEDIK"/>
      <sheetName val="Eks_A"/>
      <sheetName val="Sp_Eks_B"/>
      <sheetName val="Std_A"/>
      <sheetName val="Std_B"/>
      <sheetName val="Std_C"/>
      <sheetName val="Khusus_A"/>
      <sheetName val="UC-LAB_(4)"/>
      <sheetName val="uc-rad_gigi"/>
      <sheetName val="UC-RAD_DIAG__(4)"/>
      <sheetName val="UC-USG_UM"/>
      <sheetName val="UC-RAD_DIAG_SIMUL+USG"/>
      <sheetName val="MASTER-K_BEDAH"/>
      <sheetName val="PEMBAGIAN_TC_OK"/>
      <sheetName val="UC_One_Day_Care"/>
      <sheetName val="One_Day_Care"/>
      <sheetName val="UC_One_Day_Care_Obsgyn"/>
      <sheetName val="One_Day_Care_Obsgyn"/>
      <sheetName val="UC-RRI_1B"/>
      <sheetName val="UC-RRI_2"/>
      <sheetName val="UC-RR_ANAK_3"/>
      <sheetName val="OUTPUT-HR_MASTER"/>
      <sheetName val="UC-RR_ANAK_3_(2)"/>
      <sheetName val="UC-RRII_VIP"/>
      <sheetName val="UC-RRII_1A_(2)"/>
      <sheetName val="UC-RRII_1A-KACAU"/>
      <sheetName val="UC-RRII_1B"/>
      <sheetName val="UC-RRII_2"/>
      <sheetName val="UC-RRII_3"/>
      <sheetName val="UC-RR_GABUNG_1B"/>
      <sheetName val="UC-RR_GAB_2"/>
      <sheetName val="UC-RR_GAB_3"/>
      <sheetName val="UC-RR_BAYI"/>
      <sheetName val="UC-RR_PARU"/>
      <sheetName val="UC-RR_PSIKIAT_1B"/>
      <sheetName val="Rekap_Cost_Finding"/>
      <sheetName val="ANG-99-2000_ST_"/>
      <sheetName val="UC-RR_PSIKIAT_2"/>
      <sheetName val="UC-RR_PSIKIAT_3"/>
      <sheetName val="Data_Unit_Cost_"/>
      <sheetName val="IMP-KU_(2)"/>
      <sheetName val="UC-AMB_"/>
      <sheetName val="PEMBATAS_UNIT_COST-R_KERJA"/>
      <sheetName val="RK_POLI_UMUM_I"/>
      <sheetName val="RK-P_UMUM-2"/>
      <sheetName val="RK-P_UM-3"/>
      <sheetName val="RK-P_UM4"/>
      <sheetName val="RK-P_UM5"/>
      <sheetName val="RK-BED_MULUT"/>
      <sheetName val="RK-rad_gigi"/>
      <sheetName val="RK-REHAB_MEDIK"/>
      <sheetName val="RK_UC-PSIKOLOG"/>
      <sheetName val="RK-BEDAH_UMUM"/>
      <sheetName val="RK_USG-OBSGYN"/>
      <sheetName val="RK-RRII_VIP"/>
      <sheetName val="RK-RRII_1A"/>
      <sheetName val="RK-RRII_1B"/>
      <sheetName val="RK-RRII_2"/>
      <sheetName val="RK-RRI_1B"/>
      <sheetName val="RK-RRI_2"/>
      <sheetName val="RK-RR_ANAK_3"/>
      <sheetName val="RK-RR_PSIKIAT_1B-BATAL-OK"/>
      <sheetName val="RK-RR_PSIKIAT_2"/>
      <sheetName val="RK-RR_PSIKIAT_3"/>
      <sheetName val="RK-RRII_3"/>
      <sheetName val="RK-RR_GABUNG_1B"/>
      <sheetName val="RK-RR_GABUNG_1C"/>
      <sheetName val="RK-RR_GAB_2"/>
      <sheetName val="RK-RR_GAB_2B"/>
      <sheetName val="RK-RR_GAB_3"/>
      <sheetName val="RK-RR_BAYI"/>
      <sheetName val="RK_K-BEDAH_R_PEND"/>
      <sheetName val="RK-KAM_TIN"/>
      <sheetName val="RK-STANDAR_B"/>
      <sheetName val="RK-STANDAR_C"/>
      <sheetName val="RK-EKSEKUTIF_A"/>
      <sheetName val="RK-KHUSUS_A"/>
      <sheetName val="RK_PAKET_A"/>
      <sheetName val="RK-RAD_DIAG_"/>
      <sheetName val="RK_GABUNGAN_2001"/>
      <sheetName val="RK-USG_UM"/>
      <sheetName val="UC-AMB__(2)"/>
      <sheetName val="HAL_REN-PEND_2001"/>
      <sheetName val="RK_K-BEDAH_LAST"/>
      <sheetName val="TOTAL_BIAYA"/>
      <sheetName val="ANALISA_TOTAL_COST"/>
      <sheetName val="ANALISA_TC-ANGGARAN"/>
      <sheetName val="REKAPITULASI__Versi_Cat_Pembuk"/>
      <sheetName val="Dist-RTK_Rut_"/>
      <sheetName val="Dist-Tk_Laund_"/>
      <sheetName val="Dist-M_Laund_"/>
      <sheetName val="Dist-Mat_Ged_"/>
      <sheetName val="Dist-Pemel_Ged_"/>
      <sheetName val="Dist-Pemel_Almed_"/>
      <sheetName val="Dist-Pemel_Nonmed_TEK_"/>
      <sheetName val="Dist-Air_Pam"/>
      <sheetName val="Dist-Komput_"/>
      <sheetName val="Dist-Tng_Kerja"/>
      <sheetName val="Dist_Pem_Nonmed_RTK"/>
      <sheetName val="Dist-Inv_"/>
      <sheetName val="Dist-Kend_"/>
      <sheetName val="Dist-Foto_c"/>
      <sheetName val="Dist_K_Film"/>
      <sheetName val="Dist_B_Lain2"/>
      <sheetName val="SHIFT-EX_PUD"/>
      <sheetName val="Dist_AFC-Ged_"/>
      <sheetName val="Dist-AFC_nonmed_"/>
      <sheetName val="Dist-Tk_Keb_Ged_"/>
      <sheetName val="Dist-Sewa_Disp_"/>
      <sheetName val="Dist-On_Call"/>
      <sheetName val="Dasar_Pembobotan"/>
      <sheetName val="Dasar_Alokasi"/>
      <sheetName val="On_Call"/>
      <sheetName val="MIV_GD__OBAT"/>
      <sheetName val="D_dist_Rumus"/>
      <sheetName val="Analisa_Kam-Tin"/>
      <sheetName val="Analisa_Poli_Umum_Gab"/>
      <sheetName val="Analisa_Poli_Umum_I"/>
      <sheetName val="Analisa_Poli_Umum_II"/>
      <sheetName val="Analisa_Poli_Umum_III"/>
      <sheetName val="Analisa_Poli_Umum_IV"/>
      <sheetName val="Analisa_Poli_Umum_V"/>
      <sheetName val="Analisa_Poli_Gimul"/>
      <sheetName val="Analisa_BM_Mulut"/>
      <sheetName val="Analisa_Interna"/>
      <sheetName val="Analisa_Cardiologi"/>
      <sheetName val="Analisa_Neurologi"/>
      <sheetName val="Analisa_Mata"/>
      <sheetName val="Analisa_Paru"/>
      <sheetName val="Analisa_Psikiatri"/>
      <sheetName val="Analisa_Psikolog"/>
      <sheetName val="Analisa_Anak"/>
      <sheetName val="Analisa_Kulit"/>
      <sheetName val="Analisa_Bd_Umum"/>
      <sheetName val="Analisa_THT"/>
      <sheetName val="Analisa_Obsgyn"/>
      <sheetName val="Analisa_BKIA"/>
      <sheetName val="Analisa_Rehab_Medik"/>
      <sheetName val="Analisa_Gizi"/>
      <sheetName val="Analisa_UGD"/>
      <sheetName val="Analisa_HD"/>
      <sheetName val="Analisa_MCU"/>
      <sheetName val="Analisa_Lab"/>
      <sheetName val="Analisa_Km__Bedah"/>
      <sheetName val="Analisa_Anestesi"/>
      <sheetName val="Analisa_Km__Bersalin"/>
      <sheetName val="Analisa_Rad_Diagnost"/>
      <sheetName val="Analisa_Rad_Gigi"/>
      <sheetName val="Analisa_USG_Umum"/>
      <sheetName val="Analisa_USG_Obsgyn"/>
      <sheetName val="Analisa_Rawat_1_Kls_1B"/>
      <sheetName val="Analisa_Rawat_1_Kls_2"/>
      <sheetName val="Analisa_Rawat_Anak_Kls_3"/>
      <sheetName val="Analisa_Rawat_II_VIP"/>
      <sheetName val="Analisa_Rawat_II_Kls_1A"/>
      <sheetName val="Analisa_Rawat_II_Kls_1B"/>
      <sheetName val="Analisa_Rawat_II_Kls_2"/>
      <sheetName val="Analisa_Rawat_II_Kls_3"/>
      <sheetName val="Analisa_Rawat_ICU"/>
      <sheetName val="Analisa_Rawat_Gabung_1B"/>
      <sheetName val="Analisa_Rawat_Gabung_2"/>
      <sheetName val="Analisa_Rawat_Gabung_3"/>
      <sheetName val="Analisa_Rawat_Bayi"/>
      <sheetName val="Analisa_Rawat_Psikiatri_1B"/>
      <sheetName val="Analisa_Rawat_Psikiatri_2"/>
      <sheetName val="Analisa_Rawat_Psikiatri_3"/>
      <sheetName val="Analisa_Apotik"/>
      <sheetName val="Analisa_Ambulan"/>
      <sheetName val="LAP_MATERIAL_G_OBAT"/>
      <sheetName val="65-202 (NEW)"/>
      <sheetName val="65-303 (NEW)"/>
      <sheetName val="65-604 (NEW)"/>
      <sheetName val="65-605 (NEW)"/>
      <sheetName val="66-401 (NEW)"/>
      <sheetName val="64-318 (NEW)"/>
      <sheetName val="64-316 (NEW)"/>
      <sheetName val="64-315 (NEW)"/>
      <sheetName val="64-305 (NEW)"/>
      <sheetName val="64304-(1) klop"/>
      <sheetName val="65303-(1) klop"/>
      <sheetName val="65304-(1) klop"/>
      <sheetName val="65604-(1) klop"/>
      <sheetName val="65503-(1) klop"/>
      <sheetName val="65605-(1) klop"/>
      <sheetName val="65202-(1) klop"/>
      <sheetName val="66401-(1) klop"/>
      <sheetName val="64318-(1) klop"/>
      <sheetName val="64316-(1) klop"/>
      <sheetName val="64315-(1) klop"/>
      <sheetName val="64305-(1) klop"/>
      <sheetName val="1195 B1"/>
      <sheetName val="Simul 85"/>
      <sheetName val="Simul 88"/>
      <sheetName val="Simul 92"/>
      <sheetName val="CF Simul"/>
      <sheetName val="CF Av"/>
      <sheetName val="재료비"/>
      <sheetName val="경비"/>
      <sheetName val="Cashflow2007"/>
      <sheetName val="Analytical ASM"/>
      <sheetName val="Analytical SRM"/>
      <sheetName val="Analytical subsequent"/>
      <sheetName val="Purchasing"/>
      <sheetName val="PAJE 108 Detail Navision"/>
      <sheetName val="Software additions 2007"/>
      <sheetName val="PAJE 004"/>
      <sheetName val="landright Dec"/>
      <sheetName val="Data Sales"/>
      <sheetName val="Sales Recog"/>
      <sheetName val="Maklon"/>
      <sheetName val="K.1-SummaryPPE"/>
      <sheetName val="K.2-Add FA2004"/>
      <sheetName val="K.3-Additional CIP"/>
      <sheetName val="C4-Cash Valuation"/>
      <sheetName val="01End"/>
      <sheetName val="02End"/>
      <sheetName val="03End"/>
      <sheetName val="04End"/>
      <sheetName val="05End"/>
      <sheetName val="06End"/>
      <sheetName val="Directs"/>
      <sheetName val="Cascade"/>
      <sheetName val="PasteSheet"/>
      <sheetName val="MAR_REC"/>
      <sheetName val="EXT B3"/>
      <sheetName val="jurnal-audit"/>
      <sheetName val="jurnal-audit 2"/>
      <sheetName val="Data Per wilayah Vin Code 2006"/>
      <sheetName val="Data Per wilayah"/>
      <sheetName val="Pg7.4"/>
      <sheetName val="Pg2"/>
      <sheetName val="MW"/>
      <sheetName val="Budget04"/>
      <sheetName val="Prog Imbalan"/>
      <sheetName val="VAT out"/>
      <sheetName val="Permanent_info"/>
      <sheetName val="Depreciation_&amp;_Peny_"/>
      <sheetName val="PPh_21_Recon"/>
      <sheetName val="VAT_out"/>
      <sheetName val="QTR"/>
      <sheetName val="ACRCONT"/>
      <sheetName val="mapping2"/>
      <sheetName val="DFR CT"/>
      <sheetName val="AE"/>
      <sheetName val="242004"/>
      <sheetName val="B25-95"/>
      <sheetName val="analisa L-K"/>
      <sheetName val="&quot;Outstanding SO&quot;"/>
      <sheetName val="fiscal_depr(E)"/>
      <sheetName val="A_u_g"/>
      <sheetName val="J_u_l"/>
      <sheetName val="O_c_t"/>
      <sheetName val="A_p_r"/>
      <sheetName val="M_a_y"/>
      <sheetName val="S_e_p"/>
      <sheetName val="00_received_in_01"/>
      <sheetName val="F_e_b"/>
      <sheetName val="Per_GL_J_a_n"/>
      <sheetName val="J_u_n"/>
      <sheetName val="M_a_r"/>
      <sheetName val="EXT_B3"/>
      <sheetName val="B2_1"/>
      <sheetName val="Main_table"/>
      <sheetName val="Buku_Besar_1"/>
      <sheetName val="Pg7_4"/>
      <sheetName val="Data_Per_wilayah_Vin_Code_2006"/>
      <sheetName val="Data_Per_wilayah"/>
      <sheetName val="E4_1d"/>
      <sheetName val="Buku_Bank"/>
      <sheetName val="N.8"/>
      <sheetName val="N.9"/>
      <sheetName val="Mkt Total by Cat B$"/>
      <sheetName val="Mkt Total by Cat US$"/>
      <sheetName val="jul05 ok"/>
      <sheetName val="sept 05 dd"/>
      <sheetName val="Assumption &amp; Result"/>
      <sheetName val="LPPPSL"/>
      <sheetName val="perhitgSTP"/>
      <sheetName val="KKP 21"/>
      <sheetName val="Print_AR"/>
      <sheetName val="BARS"/>
      <sheetName val="Customize Your Purchase Order"/>
      <sheetName val="jurnal-audit_2"/>
      <sheetName val="Prog_Imbalan"/>
      <sheetName val="DES_02"/>
      <sheetName val="analisa_L-K"/>
      <sheetName val="data_slip"/>
      <sheetName val="Template_"/>
      <sheetName val="&quot;Outstanding_SO&quot;"/>
      <sheetName val="TAX_SUMMARY"/>
      <sheetName val="Shared"/>
      <sheetName val="MTD Results"/>
      <sheetName val="YTD Results"/>
      <sheetName val="Benefit Factors"/>
      <sheetName val="5946"/>
      <sheetName val="5442"/>
      <sheetName val="317899NOV99"/>
      <sheetName val="data_carloan"/>
      <sheetName val="data_emgloan"/>
      <sheetName val="tabel masa kerja"/>
      <sheetName val="beras"/>
      <sheetName val="SAP PbT"/>
      <sheetName val="Tax Rate"/>
      <sheetName val="Dec 08 - Jan 09 (2)"/>
      <sheetName val="INPUT(Lap)"/>
      <sheetName val="SBNP2010"/>
      <sheetName val="PUP2010"/>
      <sheetName val="PP7PP6"/>
      <sheetName val="SBNPPP6"/>
      <sheetName val="RPUP"/>
      <sheetName val="RSBNP"/>
      <sheetName val="RekPUP"/>
      <sheetName val="RekSBNP"/>
      <sheetName val="PTIME"/>
      <sheetName val="RekNota"/>
      <sheetName val="Pelindo"/>
      <sheetName val="LapUPIV"/>
      <sheetName val="Disc5%"/>
      <sheetName val="RekTag"/>
      <sheetName val="5P"/>
      <sheetName val="LapTh"/>
      <sheetName val="4S"/>
      <sheetName val="Droping"/>
      <sheetName val="realisasi nota"/>
      <sheetName val="FEB 2001"/>
      <sheetName val="MAR 2001"/>
      <sheetName val="APR 2001"/>
      <sheetName val="MAY 2001"/>
      <sheetName val="JUN 2001"/>
      <sheetName val="JUL 2001"/>
      <sheetName val="AGUS 2001"/>
      <sheetName val="SEPT 2001"/>
      <sheetName val="OKT 2001"/>
      <sheetName val="NOV 2001"/>
      <sheetName val="DEC 2001"/>
      <sheetName val="LM13_16"/>
      <sheetName val="R - I"/>
      <sheetName val="R - II"/>
      <sheetName val="R - III"/>
      <sheetName val="R - IV"/>
      <sheetName val="R - V"/>
      <sheetName val="komp06"/>
      <sheetName val="dbase1"/>
      <sheetName val="Perhit. PPh 21 Tahunan 2007"/>
      <sheetName val="230C2.1"/>
      <sheetName val="230C2.2"/>
      <sheetName val="230C3"/>
      <sheetName val="230C4"/>
      <sheetName val="230 D1.1"/>
      <sheetName val="230 D1.2"/>
      <sheetName val="230 D2.1"/>
      <sheetName val="230 D2.2"/>
      <sheetName val="230 D2.3"/>
      <sheetName val="21&amp;26"/>
      <sheetName val="23&amp;26"/>
      <sheetName val="4 (2)"/>
      <sheetName val="Bea"/>
      <sheetName val="PPh dipotong"/>
      <sheetName val="300 B"/>
      <sheetName val="300 C1"/>
      <sheetName val="300 C2"/>
      <sheetName val="390D13.1"/>
      <sheetName val="300 F"/>
      <sheetName val="300 F2"/>
      <sheetName val="300 F3"/>
      <sheetName val="300 F4"/>
      <sheetName val="300 F5"/>
      <sheetName val="500D"/>
      <sheetName val="500D1"/>
      <sheetName val="500D3"/>
      <sheetName val="200C2"/>
      <sheetName val="800D1"/>
      <sheetName val="320F1.1P"/>
      <sheetName val="800F1"/>
      <sheetName val="800F2"/>
      <sheetName val="KK ARUS KAS"/>
      <sheetName val="JKaruskas"/>
      <sheetName val="400F"/>
      <sheetName val="Daftar akta"/>
      <sheetName val="100 J"/>
      <sheetName val="BAP KAS"/>
      <sheetName val="CHGB"/>
      <sheetName val="Penarikan saldo kas"/>
      <sheetName val="reg. bank"/>
      <sheetName val="form.konf.bank"/>
      <sheetName val="Reg.konf.H-P"/>
      <sheetName val="Rekonsiliasi Bank Rp"/>
      <sheetName val="Rekonsiliasi Bank VLS"/>
      <sheetName val="DRAFT (2)"/>
      <sheetName val="310B"/>
      <sheetName val="310C"/>
      <sheetName val="310D2"/>
      <sheetName val="310F2"/>
      <sheetName val="310F3"/>
      <sheetName val="310K"/>
      <sheetName val="13.hutang lain2"/>
      <sheetName val="840A"/>
      <sheetName val="840"/>
      <sheetName val="840D1"/>
      <sheetName val="840D2"/>
      <sheetName val="840D3"/>
      <sheetName val="840D4"/>
      <sheetName val="840D5"/>
      <sheetName val="Angsuran PPh 29"/>
      <sheetName val="Analisa umur"/>
      <sheetName val="Mutasi Peny. piutang"/>
      <sheetName val="Analisa Statistik Piutang"/>
      <sheetName val="Rekonstruksi"/>
      <sheetName val="130 C1.1"/>
      <sheetName val="130 C1.2"/>
      <sheetName val="130 J"/>
      <sheetName val="125"/>
      <sheetName val="160"/>
      <sheetName val="185"/>
      <sheetName val="196"/>
      <sheetName val="200,210"/>
      <sheetName val="375"/>
      <sheetName val="399"/>
      <sheetName val="550"/>
      <sheetName val="841"/>
      <sheetName val="320A"/>
      <sheetName val="320B"/>
      <sheetName val="320C1.1"/>
      <sheetName val="320C1.2"/>
      <sheetName val="320C1.3"/>
      <sheetName val="320C1.4"/>
      <sheetName val="320C1.5"/>
      <sheetName val="320F1"/>
      <sheetName val="320F2"/>
      <sheetName val="320 F3"/>
      <sheetName val="320J"/>
      <sheetName val="PR01 - PM, TE"/>
      <sheetName val="PR02 - Ident. of Sig. Accts."/>
      <sheetName val="PR03 - Inherent Risk Assessment"/>
      <sheetName val="PR04 - Combined Risk Assessment"/>
      <sheetName val="KKA100 Cash"/>
      <sheetName val="KKA 120 -Short-term Investments"/>
      <sheetName val="KKA 125 -Marketable Securitites"/>
      <sheetName val="KKA 130 AR - Trade"/>
      <sheetName val="KKA 135 AR - Affiliate"/>
      <sheetName val="KKA 150 Invty"/>
      <sheetName val="KKA 180 Prepaid expenses"/>
      <sheetName val="KKA 185 Intangibles"/>
      <sheetName val="KKA 190 - Long-term Investments"/>
      <sheetName val="KKA 196 - Inv in affiliates"/>
      <sheetName val="KKA 200 PPE"/>
      <sheetName val="KKA 250 - Long-term receivables"/>
      <sheetName val="KKA 300 Notes Payable"/>
      <sheetName val="KKA 320 AP - Trade"/>
      <sheetName val="KKA 340 AP - Affiliates"/>
      <sheetName val="KKA 355 Income Taxes"/>
      <sheetName val="KKA 360 Provisions"/>
      <sheetName val="KKA 390 Long-term debt"/>
      <sheetName val="KKA 396 Derivatives"/>
      <sheetName val="KKA 400 Equity"/>
      <sheetName val="KKA 500 Revenue"/>
      <sheetName val="KKA 550 Cost of Sales"/>
      <sheetName val="KKA 600 Selling Expenses"/>
      <sheetName val="KKA 700 Admin Expenses"/>
      <sheetName val="KKA 750 Payroll"/>
      <sheetName val="KKA 800 Other Income (Expense)"/>
      <sheetName val="135"/>
      <sheetName val="340"/>
      <sheetName val="560"/>
      <sheetName val="150 A"/>
      <sheetName val="150 B"/>
      <sheetName val="150 F1"/>
      <sheetName val="150 F3"/>
      <sheetName val="150 F4"/>
      <sheetName val="150 F5"/>
      <sheetName val="150 F6"/>
      <sheetName val="150 F7"/>
      <sheetName val="150 F8"/>
      <sheetName val="150 D1"/>
      <sheetName val="150 C1"/>
      <sheetName val="150 C2"/>
      <sheetName val="150 D2"/>
      <sheetName val="Lap Ekspor"/>
      <sheetName val="Lap Lokal"/>
      <sheetName val="K_2_2_1"/>
      <sheetName val="R_14_OIL"/>
      <sheetName val="R-16.2.1"/>
      <sheetName val="DMO-Dec99"/>
      <sheetName val="Tax Calculation Sheet"/>
      <sheetName val="Tbl-Q1"/>
      <sheetName val="Tbl-Q2"/>
      <sheetName val="Tbl-Q3"/>
      <sheetName val="I_4_1 _2_"/>
      <sheetName val="Worksheet_05"/>
      <sheetName val="BV1"/>
      <sheetName val="BV2"/>
      <sheetName val="BV3"/>
      <sheetName val="BV4"/>
      <sheetName val="PC2"/>
      <sheetName val="PC3"/>
      <sheetName val="PC5"/>
      <sheetName val="PC4"/>
      <sheetName val="AJ1"/>
      <sheetName val="LEDGER BS"/>
      <sheetName val="LEDGER PL"/>
      <sheetName val="Wells"/>
      <sheetName val="Zones"/>
      <sheetName val="REKAP_PPh21"/>
      <sheetName val="REKAP PPh23-26 "/>
      <sheetName val="KLASIFIKASI PPh23-26"/>
      <sheetName val="JENIS JASA PPh23-26"/>
      <sheetName val="REKAP PPNDN"/>
      <sheetName val="PPh PSL 4 (2)"/>
      <sheetName val="REKAP STP 2011"/>
      <sheetName val="DETLED"/>
      <sheetName val="ASSETFISKAL2009"/>
      <sheetName val="ASSETKOMERSIL2010"/>
      <sheetName val="ASSETFISKAL2010"/>
      <sheetName val="ASSETKOMERSIL2011"/>
      <sheetName val="ASSETFISKAL2011"/>
      <sheetName val="Rekonsiliasi PPh 21"/>
      <sheetName val="Rekonsiliasi PPh 23"/>
      <sheetName val="Pembayaran &amp; Pelaporan PPh 22"/>
      <sheetName val="Tangguhan (2)"/>
      <sheetName val="PROFIT LOSS"/>
      <sheetName val="1.BSPL"/>
      <sheetName val="2.EQUITY"/>
      <sheetName val="3.CASHFLOW"/>
      <sheetName val="4.NFS GENERAL"/>
      <sheetName val="6.NFS-ACCOUNT"/>
      <sheetName val="7.INFORMASI SEGMEN"/>
      <sheetName val="UTK CF"/>
      <sheetName val="KK Arus Kas (2)"/>
      <sheetName val="WS 311209"/>
      <sheetName val="Notelines"/>
      <sheetName val="FS Lines"/>
      <sheetName val="FS Sub-Classes"/>
      <sheetName val="Classess"/>
      <sheetName val="Note Lines"/>
      <sheetName val="MELANIA"/>
      <sheetName val="MOESI"/>
      <sheetName val="CIBUNI"/>
      <sheetName val="FInal Non Final"/>
      <sheetName val="2010-DESEMBER"/>
      <sheetName val="NDE C04 - RTK GA"/>
      <sheetName val="NDE C09 - IS"/>
      <sheetName val="NDE B10 - RTK COS"/>
      <sheetName val="NDE C14 - Pemasaran"/>
      <sheetName val="NDE D02A - Deposito"/>
      <sheetName val="NDE - BIAYA PAJAK"/>
      <sheetName val="TD - PENYUSUTAN"/>
      <sheetName val="NDE - BIAYA GAJI"/>
      <sheetName val="TD - BIAYA GAJI"/>
      <sheetName val="TD - HONOR TA"/>
      <sheetName val="TD - LABA AKTIVA"/>
      <sheetName val="NDE - BEBAN BUNGA"/>
      <sheetName val="__VBA__23"/>
      <sheetName val="__VBA__24"/>
      <sheetName val="__VBA__25"/>
      <sheetName val="__VBA__26"/>
      <sheetName val="__VBA__27"/>
      <sheetName val="__VBA__28"/>
      <sheetName val="__VBA__29"/>
      <sheetName val="__VBA__30"/>
      <sheetName val="__VBA__31"/>
      <sheetName val="__VBA__32"/>
      <sheetName val="__VBA__33"/>
      <sheetName val="__VBA__34"/>
      <sheetName val="__VBA__35"/>
      <sheetName val="__VBA__36"/>
      <sheetName val="__VBA__37"/>
      <sheetName val="__VBA__38"/>
      <sheetName val="__VBA__39"/>
      <sheetName val="__VBA__40"/>
      <sheetName val="__VBA__41"/>
      <sheetName val="__VBA__42"/>
      <sheetName val="__VBA__43"/>
      <sheetName val="__VBA__44"/>
      <sheetName val="__VBA__45"/>
      <sheetName val="__VBA__46"/>
      <sheetName val="__VBA__47"/>
      <sheetName val="__VBA__48"/>
      <sheetName val="__VBA__49"/>
      <sheetName val="__VBA__0"/>
      <sheetName val="__VBA__1"/>
      <sheetName val="__VBA__2"/>
      <sheetName val="__VBA__3_2"/>
      <sheetName val="__VBA__4_2"/>
      <sheetName val="__VBA__5_2"/>
      <sheetName val="__VBA__6_2"/>
      <sheetName val="__VBA__7_2"/>
      <sheetName val="__VBA__8_2"/>
      <sheetName val="__VBA__9_2"/>
      <sheetName val="__VBA__10_2"/>
      <sheetName val="__VBA__11_2"/>
      <sheetName val="__VBA__12_2"/>
      <sheetName val="EJE-INVESTMENT (2)"/>
      <sheetName val="FAIR VALUE"/>
      <sheetName val="TOP (2)"/>
      <sheetName val="CONSOLIDATED COMPANIES"/>
      <sheetName val="EY RECLASS EQUITY-2009"/>
      <sheetName val="EY RECLASS 2009 FA-2009"/>
      <sheetName val="ADJUSTMENT AT CONSOL LEVEL"/>
      <sheetName val="EJE-INVESTMENT"/>
      <sheetName val="EJE-INTERCO BALANCES"/>
      <sheetName val="TRANSACTION WITH RP"/>
      <sheetName val="EJE-RESIPROCAL"/>
      <sheetName val="MONIS"/>
      <sheetName val="STI"/>
      <sheetName val="APAR"/>
      <sheetName val="FA-S"/>
      <sheetName val="FA-NS"/>
      <sheetName val="FA-BOT"/>
      <sheetName val="ONCA"/>
      <sheetName val="CBL"/>
      <sheetName val="LBL"/>
      <sheetName val="ITC"/>
      <sheetName val="SI-CIT"/>
      <sheetName val="ITD"/>
      <sheetName val="SI-DTA"/>
      <sheetName val="PEBO"/>
      <sheetName val="SSS&lt;FINAL PEBO&gt;"/>
      <sheetName val="RET-PEBO"/>
      <sheetName val="GL-PEBO"/>
      <sheetName val="Pension-PEBO"/>
      <sheetName val="MONE"/>
      <sheetName val="Summary (Pr)"/>
      <sheetName val="CONDENSE"/>
      <sheetName val="aging AR-AP"/>
      <sheetName val="Akt &amp; kwjb original"/>
      <sheetName val="SSL - BS"/>
      <sheetName val="Eliminated (Condensed)"/>
      <sheetName val="Analysis 2009"/>
      <sheetName val="rincian beda waktu"/>
      <sheetName val="hutang jk pjg per org curr"/>
      <sheetName val="Movement hutang"/>
      <sheetName val="OS - BS"/>
      <sheetName val="OS - per month"/>
      <sheetName val="SSL-per month "/>
      <sheetName val="FA - OS"/>
      <sheetName val="FA - SSL"/>
      <sheetName val="Labor Law"/>
      <sheetName val="Labor law fo report"/>
      <sheetName val="Jaminan Bank"/>
      <sheetName val="RCF"/>
      <sheetName val="BBLR"/>
      <sheetName val="RBF"/>
      <sheetName val="BBNRC"/>
      <sheetName val="KHU"/>
      <sheetName val="BF"/>
      <sheetName val="Pendptan (2)"/>
      <sheetName val="LTD"/>
      <sheetName val="Sheet8 (2)"/>
      <sheetName val="Working Paper (2)"/>
      <sheetName val="1771 Y Ind"/>
      <sheetName val="1771 Y Eng"/>
      <sheetName val="Final TB"/>
      <sheetName val="Tax Calc. - Resume"/>
      <sheetName val="1771-V "/>
      <sheetName val="26(4)"/>
      <sheetName val="kredit LN"/>
      <sheetName val="March 06"/>
      <sheetName val="Updated sort"/>
      <sheetName val="Non Ded Exp"/>
      <sheetName val="Journal Entry"/>
      <sheetName val="Sub Total"/>
      <sheetName val="Scala"/>
      <sheetName val="ARKA"/>
      <sheetName val="PJL LK"/>
      <sheetName val="NLM"/>
      <sheetName val="Beli IVT"/>
      <sheetName val="PDJ"/>
      <sheetName val="Perhitungan PPh"/>
      <sheetName val="Piu Hut Ps 21-10"/>
      <sheetName val="Daftar Gaji Tambahan"/>
      <sheetName val="Daftar Gaji"/>
      <sheetName val="Buku Tambahan"/>
      <sheetName val="Tabel Bantu"/>
      <sheetName val="GLJ (2)"/>
      <sheetName val="KAS (3)"/>
      <sheetName val="BPJ (3)"/>
      <sheetName val="101"/>
      <sheetName val="BPJ (2)"/>
      <sheetName val="NPC"/>
      <sheetName val="BPJ"/>
      <sheetName val="KAS (2)"/>
      <sheetName val="BPJ (4)"/>
      <sheetName val="JPJ"/>
      <sheetName val="Cashflow _ without SSM"/>
      <sheetName val="WBS_WPL KONSOL"/>
      <sheetName val="LKDES09-net,"/>
      <sheetName val="DETAIL PENJELASAN"/>
      <sheetName val="A (2)"/>
      <sheetName val="G_2_1"/>
      <sheetName val="G_3"/>
      <sheetName val="N_1_1"/>
      <sheetName val="S-2.2"/>
      <sheetName val="FINREP _2_"/>
      <sheetName val="FINREP"/>
      <sheetName val="WP_SP_03"/>
      <sheetName val="E-1.1 Oil"/>
      <sheetName val="E.1.1.3 Conf"/>
      <sheetName val="E-1.2 Gas"/>
      <sheetName val="E-1.3 DMO"/>
      <sheetName val="E-2.4.1"/>
      <sheetName val="E-2.4.2"/>
      <sheetName val="K.2.1(rav indo gaap)"/>
      <sheetName val="K-2.2"/>
      <sheetName val="K-2.2(rev indo gaap)"/>
      <sheetName val="K-2.3 Reserve"/>
      <sheetName val="T Confirmation"/>
      <sheetName val="U.1.1.1"/>
      <sheetName val="JNL Oil Old"/>
      <sheetName val="U-2.1.1.1"/>
      <sheetName val="GL 060210"/>
      <sheetName val="TB "/>
      <sheetName val="GL REVISED"/>
      <sheetName val="JIB_1H"/>
      <sheetName val="JIB_2H"/>
      <sheetName val="Comp DMO"/>
      <sheetName val="TB REVISED"/>
      <sheetName val="Oper"/>
      <sheetName val="TB OLD"/>
      <sheetName val="GL 060202"/>
      <sheetName val="INSTITUSI"/>
      <sheetName val="Asset SIT"/>
      <sheetName val="ujicoba"/>
      <sheetName val="MATRIKS HUTANG PIUTANG"/>
      <sheetName val="Pjg"/>
      <sheetName val="CM Holding"/>
      <sheetName val="Y2D Holding"/>
      <sheetName val="LR detail"/>
      <sheetName val="FA Fiscal _ Tangguhan"/>
      <sheetName val="led-at"/>
      <sheetName val="Bukti Pot"/>
      <sheetName val="Rekon-Perbook SIT"/>
      <sheetName val="Rekon dctx"/>
      <sheetName val="dep-fiskal"/>
      <sheetName val="1771 Induk"/>
      <sheetName val="1771-III (2)"/>
      <sheetName val="1A depre"/>
      <sheetName val="3A-1"/>
      <sheetName val="8A-6 trans"/>
      <sheetName val="Angs 25"/>
      <sheetName val="NERACA&amp;PL"/>
      <sheetName val="E1 &amp; E2"/>
      <sheetName val="DATA CODA"/>
      <sheetName val="Mut Nop'10"/>
      <sheetName val="&lt;=201011"/>
      <sheetName val="Piutang &amp; hutang Afiliasi"/>
      <sheetName val="B. G &amp; A"/>
      <sheetName val="140B"/>
      <sheetName val="140 D"/>
      <sheetName val="140 F"/>
      <sheetName val="140C"/>
      <sheetName val="140F"/>
      <sheetName val="140F2"/>
      <sheetName val="KKLR"/>
      <sheetName val="PAJE-PAJE SUMMARY "/>
      <sheetName val="CAJE- CAJE SUMMARY "/>
      <sheetName val="AFILIASI SIT _NET"/>
      <sheetName val="AFILIASI-2"/>
      <sheetName val="AR-AP By Cur"/>
      <sheetName val="Jml Kary"/>
      <sheetName val="Affiliated"/>
      <sheetName val="Affiliated-NET"/>
      <sheetName val="Foreign BS"/>
      <sheetName val="FA Versi report"/>
      <sheetName val="Breakdown BS"/>
      <sheetName val="Def_tax"/>
      <sheetName val="Eliminasi-REVISI"/>
      <sheetName val="Direct CF"/>
      <sheetName val="Minority interest SIT"/>
      <sheetName val="Non_audited subsis"/>
      <sheetName val="CF support"/>
      <sheetName val="Empl benefit panurjwan"/>
      <sheetName val="rincian ptg dan htg"/>
      <sheetName val="Aff_SIG"/>
      <sheetName val="Aff_SIG _1_"/>
      <sheetName val="Aff_SIG_2"/>
      <sheetName val="LAP perub ekuitas"/>
      <sheetName val="jurnal_eli"/>
      <sheetName val="condensed entity"/>
      <sheetName val="AFFILIASI"/>
      <sheetName val="Perincian sesuai report"/>
      <sheetName val="FA KSL"/>
      <sheetName val="JURNAL ABSORB LABA ANAK KE TBS"/>
      <sheetName val="SSL _ PL"/>
      <sheetName val="PERINCIAN_1"/>
      <sheetName val="FA SSL"/>
      <sheetName val="LR COMPRE"/>
      <sheetName val="Bank SSL"/>
      <sheetName val="Equity report"/>
      <sheetName val="REKLASS 2010"/>
      <sheetName val="TOPCompare"/>
      <sheetName val="Balance per Entity"/>
      <sheetName val="Income per Entity"/>
      <sheetName val="TOP2010"/>
      <sheetName val="PLCompare"/>
      <sheetName val="PL2011"/>
      <sheetName val="PL2010"/>
      <sheetName val="AJE UNIT"/>
      <sheetName val="AJECONSOL"/>
      <sheetName val="TOP2011"/>
      <sheetName val="TB TBS JKT"/>
      <sheetName val="TBS SMR"/>
      <sheetName val="Sumbar - Likuidasi"/>
      <sheetName val="Pinang - Likuidasi"/>
      <sheetName val="UPPIS - Likuidasi"/>
      <sheetName val="Kapuas - Likuidasi"/>
      <sheetName val="Prabu - Likuidasi"/>
      <sheetName val="Banjar"/>
      <sheetName val="Kutai"/>
      <sheetName val="Ampel Konsol"/>
      <sheetName val="Merak"/>
      <sheetName val="Balerang"/>
      <sheetName val="Deli"/>
      <sheetName val="Kuala"/>
      <sheetName val="Papan"/>
      <sheetName val="Tara"/>
      <sheetName val="Tembini"/>
      <sheetName val="Tirang"/>
      <sheetName val="PPN M"/>
      <sheetName val="mar "/>
      <sheetName val="G_ LR"/>
      <sheetName val="g_Penj"/>
      <sheetName val="G_ By"/>
      <sheetName val="By. Ops.Langsung "/>
      <sheetName val="By. Ops. Tdk Langsung"/>
      <sheetName val="LPSH"/>
      <sheetName val="JS 02"/>
      <sheetName val="Catt Review"/>
      <sheetName val="Tab An"/>
      <sheetName val="PJKDD"/>
      <sheetName val="BYDD"/>
      <sheetName val="KK-AT"/>
      <sheetName val="UMP"/>
      <sheetName val="HPJK"/>
      <sheetName val="BYMH"/>
      <sheetName val="MDL"/>
      <sheetName val="nermut07"/>
      <sheetName val="lap by"/>
      <sheetName val="rl baru"/>
      <sheetName val="ph3"/>
      <sheetName val="G-Pj"/>
      <sheetName val="Pos2"/>
      <sheetName val="LR "/>
      <sheetName val="LR berjalan "/>
      <sheetName val="By langsng"/>
      <sheetName val="By-6"/>
      <sheetName val="By-7"/>
      <sheetName val="LMK (2)"/>
      <sheetName val="HTG LL"/>
      <sheetName val="UM KMR"/>
      <sheetName val="nm nEW"/>
      <sheetName val="Jr"/>
      <sheetName val="at (2)"/>
      <sheetName val="by pra"/>
      <sheetName val="hpp Ballroom"/>
      <sheetName val="at2"/>
      <sheetName val="G-LR"/>
      <sheetName val="G-By"/>
      <sheetName val="Hut Lain"/>
      <sheetName val="Piut lain"/>
      <sheetName val="NRC New"/>
      <sheetName val="LR berjalan New"/>
      <sheetName val="KARTU RATIO"/>
      <sheetName val="KARTU LR"/>
      <sheetName val="kartu neraca"/>
      <sheetName val="FotoAT"/>
      <sheetName val="Grafik "/>
      <sheetName val="By_6"/>
      <sheetName val="By-6(2)"/>
      <sheetName val="By_7"/>
      <sheetName val="By-7(2)"/>
      <sheetName val="ANALISA KONS"/>
      <sheetName val="Olie _SPBU"/>
      <sheetName val="NRC (INT)"/>
      <sheetName val="mk INT"/>
      <sheetName val="mk F"/>
      <sheetName val="UM INT"/>
      <sheetName val="UM FIS"/>
      <sheetName val="PIUT EKSPOR INT"/>
      <sheetName val="PIUT EKSPOR F"/>
      <sheetName val="HUT INT"/>
      <sheetName val="HUT FIS"/>
      <sheetName val="Piut Kar F"/>
      <sheetName val="BY7"/>
      <sheetName val="BY9"/>
      <sheetName val="pos2 ner&amp;LR"/>
      <sheetName val="HUTB"/>
      <sheetName val="HUTNB"/>
      <sheetName val="LPSHB"/>
      <sheetName val="LPSHN"/>
      <sheetName val="FORMBY6"/>
      <sheetName val="FORMBY7"/>
      <sheetName val="FORMBY9"/>
      <sheetName val="daft"/>
      <sheetName val="GR BY"/>
      <sheetName val="GR LR"/>
      <sheetName val="GR PENJ"/>
      <sheetName val="TKA"/>
      <sheetName val="LPH-VALAS"/>
      <sheetName val="LPP-VALAS"/>
      <sheetName val="perinc. bg"/>
      <sheetName val="HPP SP"/>
      <sheetName val="HPP MATRAS"/>
      <sheetName val="POS NRC"/>
      <sheetName val="ak-tetap"/>
      <sheetName val="lampiran6-new"/>
      <sheetName val="Road to report"/>
      <sheetName val="Juli 09"/>
      <sheetName val="analisa single"/>
      <sheetName val="analisa2"/>
      <sheetName val="analisa1"/>
      <sheetName val="PBPP"/>
      <sheetName val="Rincian AT KOM"/>
      <sheetName val="KPNO"/>
      <sheetName val="KPO"/>
      <sheetName val="NGAGEL"/>
      <sheetName val="200B"/>
      <sheetName val="200D1.1"/>
      <sheetName val="200C3"/>
      <sheetName val="200C4"/>
      <sheetName val="200C5"/>
      <sheetName val="200F1"/>
      <sheetName val="200F2"/>
      <sheetName val="200F4"/>
      <sheetName val="200F5"/>
      <sheetName val="200D2.1"/>
      <sheetName val="200D2.2"/>
      <sheetName val="200D2.3"/>
      <sheetName val="200D2.4"/>
      <sheetName val="200D2.5"/>
      <sheetName val="200D2.6"/>
      <sheetName val="650"/>
      <sheetName val="1600"/>
      <sheetName val="2600"/>
      <sheetName val="Sub ev rev"/>
      <sheetName val="Hub.is.rev"/>
      <sheetName val="Im. paska kerja rev"/>
      <sheetName val="TANAH _ BANGUNAN"/>
      <sheetName val="KENDARAAN "/>
      <sheetName val="PERLENGKAPAN "/>
      <sheetName val="PERABOT"/>
      <sheetName val="Cross Check AT KPNO"/>
      <sheetName val="Cross Check AT KPO"/>
      <sheetName val="Cross Check AT SDA"/>
      <sheetName val="Cross Check AT Ngagel"/>
      <sheetName val="Cross Check MLG"/>
      <sheetName val="Cross Check KONSOL"/>
      <sheetName val="100. Kas dan setara kas"/>
      <sheetName val="140. Piutang lain - lain"/>
      <sheetName val="180. uang muka kerja"/>
      <sheetName val="185. PYAD"/>
      <sheetName val="200. Aktiva Tetap"/>
      <sheetName val="250 Aktiva lain-lain"/>
      <sheetName val="350. Hutang lain-lain"/>
      <sheetName val="400. Modal"/>
      <sheetName val="700. Beban Usaha"/>
      <sheetName val="750 B"/>
      <sheetName val="750 D"/>
      <sheetName val="750 D1"/>
      <sheetName val="750 D2"/>
      <sheetName val="750 D3"/>
      <sheetName val="750 D4"/>
      <sheetName val="750 D5"/>
      <sheetName val="750 F"/>
      <sheetName val="KASUS1"/>
      <sheetName val="LATIH1"/>
      <sheetName val="KASUS2"/>
      <sheetName val="LATIH2"/>
      <sheetName val="KASUS3"/>
      <sheetName val="LATIH3"/>
      <sheetName val="KASUS4"/>
      <sheetName val="LATIH4"/>
      <sheetName val="KASUS5"/>
      <sheetName val="LATIH5"/>
      <sheetName val="LIST-FA'08"/>
      <sheetName val="LIST-FA'07 (Otak-Atik)"/>
      <sheetName val="LIST-FA'07 (2)"/>
      <sheetName val="REKAP 2004"/>
      <sheetName val="cumm"/>
      <sheetName val="mess&amp;nda"/>
      <sheetName val="standard"/>
      <sheetName val="REKAP FA 2003"/>
      <sheetName val="1051-WIRECHG"/>
      <sheetName val="1052-RECLASS USD"/>
      <sheetName val="1053-RECLASS IDR"/>
      <sheetName val="1054-RECLASS SGD"/>
      <sheetName val="LIST-FA 2008"/>
      <sheetName val="LIST-FA 2006"/>
      <sheetName val="LIST-FA 2007"/>
      <sheetName val="Dt-Rmh-Rk"/>
      <sheetName val="Menado - Land Dev. (Final)"/>
      <sheetName val="Detail Land dev."/>
      <sheetName val="Land Dev-Scen 2"/>
      <sheetName val="Detail Land dev. (2)"/>
      <sheetName val="Menado - HGB2. (Final) "/>
      <sheetName val="Detail HGB 2"/>
      <sheetName val="Sales Comp."/>
      <sheetName val="Sales Comp. (2)"/>
      <sheetName val="Sales Comp. (HGB No. 2)"/>
      <sheetName val="Sales Comp. (HGB No. 2) (2)"/>
      <sheetName val="Positioning"/>
      <sheetName val="Market Positioning"/>
      <sheetName val="an_ struktur"/>
      <sheetName val="Pbesi Pit lift sumpit dan sptic"/>
      <sheetName val="Pit Lift 1"/>
      <sheetName val="sampit"/>
      <sheetName val="CAT_HAR"/>
      <sheetName val="LINK TO ANALISA"/>
      <sheetName val="09-08-2003"/>
      <sheetName val="09-08-2003 (COBA)"/>
      <sheetName val="ac system"/>
      <sheetName val="diffuser"/>
      <sheetName val="SWADESI"/>
      <sheetName val="CAPITOL ELEKTRIKAL "/>
      <sheetName val="CAPITOL MEKANIKAL"/>
      <sheetName val="KELAPA GADING ELEKTRIKAL"/>
      <sheetName val="KELAPA GADING MEKANIKAL"/>
      <sheetName val="BAHAN BM"/>
      <sheetName val="AN.K(1)"/>
      <sheetName val="AN.K(2)"/>
      <sheetName val="AN.K(2A)"/>
      <sheetName val="AN.K(3)"/>
      <sheetName val="AN.K(4)"/>
      <sheetName val="AN.K (5)"/>
      <sheetName val="AN.K (5A)"/>
      <sheetName val="ANGKUT"/>
      <sheetName val="Man Power &amp; Comp"/>
      <sheetName val="RAB-LUAR BANGUNAN (2)"/>
      <sheetName val="Luar-Bang"/>
      <sheetName val="alat,bahan,sub"/>
      <sheetName val="mu baru+"/>
      <sheetName val="mu baru+ (2)"/>
      <sheetName val="mu baru (2)"/>
      <sheetName val="mu baru (3)"/>
      <sheetName val="analisa baru"/>
      <sheetName val="Bahan RAB"/>
      <sheetName val="besi (2)"/>
      <sheetName val="DAF SI"/>
      <sheetName val="RKP shelter"/>
      <sheetName val="RAB Shelter"/>
      <sheetName val="Rekap-4storey"/>
      <sheetName val="LOADDAT"/>
      <sheetName val="SEX"/>
      <sheetName val="ANALISA GRS TENGAH"/>
      <sheetName val="SUM-PRO (4)"/>
      <sheetName val="SUM-PRO (3)"/>
      <sheetName val="SUM-PRO (2)"/>
      <sheetName val="SUM-PRO"/>
      <sheetName val="SEX (4)"/>
      <sheetName val="SEX (3)"/>
      <sheetName val="SEX (2)"/>
      <sheetName val="PRO-PH3"/>
      <sheetName val="PRO-PH2"/>
      <sheetName val="lintec-sumicon"/>
      <sheetName val="SUM-PRO_(4)"/>
      <sheetName val="SUM-PRO_(3)"/>
      <sheetName val="SUM-PRO_(2)"/>
      <sheetName val="SEX_(4)"/>
      <sheetName val="SEX_(3)"/>
      <sheetName val="SEX_(2)"/>
      <sheetName val="B_-_Norelec"/>
      <sheetName val="tifico"/>
      <sheetName val="sort2"/>
      <sheetName val="SUM-PRO_(4)1"/>
      <sheetName val="SUM-PRO_(3)1"/>
      <sheetName val="SUM-PRO_(2)1"/>
      <sheetName val="SEX_(4)1"/>
      <sheetName val="SEX_(3)1"/>
      <sheetName val="SEX_(2)1"/>
      <sheetName val="B_-_Norelec1"/>
      <sheetName val="Unit_Rate"/>
      <sheetName val="Fill_this_out_first___"/>
      <sheetName val="DSBDY"/>
      <sheetName val="Cash Flow bulanan"/>
      <sheetName val="NAMES"/>
      <sheetName val="RAB AR&amp;STR"/>
      <sheetName val="PRD 01-7"/>
      <sheetName val="PRD 01-8"/>
      <sheetName val="PRD 01-9"/>
      <sheetName val="PRD 01-10"/>
      <sheetName val="PRD 01-11"/>
      <sheetName val="PRD 01-3"/>
      <sheetName val="PRD 01-4"/>
      <sheetName val="HM"/>
      <sheetName val="NET表"/>
      <sheetName val="BQ表"/>
      <sheetName val="EE-PROP"/>
      <sheetName val="SUM-PRO_(4)2"/>
      <sheetName val="SUM-PRO_(3)2"/>
      <sheetName val="SUM-PRO_(2)2"/>
      <sheetName val="SEX_(4)2"/>
      <sheetName val="SEX_(3)2"/>
      <sheetName val="SEX_(2)2"/>
      <sheetName val="B_-_Norelec2"/>
      <sheetName val="Unit_Rate1"/>
      <sheetName val="4-Basic_Price"/>
      <sheetName val="Cover_Daf-2"/>
      <sheetName val="Fill_this_out_first___1"/>
      <sheetName val="Cash_Flow_bulanan"/>
      <sheetName val="Bill_of_Qty_MEP"/>
      <sheetName val="Daftar_Upah"/>
      <sheetName val="H_Satuan"/>
      <sheetName val="COVERUSRP"/>
      <sheetName val="ESCOND"/>
      <sheetName val="BQUSRP"/>
      <sheetName val="Fill this out first..."/>
      <sheetName val="Tabel Berat"/>
      <sheetName val="JKT (2)"/>
      <sheetName val="2_2"/>
      <sheetName val="Urai _Resap pengikat"/>
      <sheetName val="Rekanan"/>
      <sheetName val="Undangan"/>
      <sheetName val="BA Nego"/>
      <sheetName val="BA Penjelasan"/>
      <sheetName val="BA Pembukaan"/>
      <sheetName val="Time Schedulle"/>
      <sheetName val="Daf Hadir Kons"/>
      <sheetName val="PMK"/>
      <sheetName val="intern-neraca"/>
      <sheetName val="intern-RL"/>
      <sheetName val="rek-koran"/>
      <sheetName val="catat-8"/>
      <sheetName val="catat-7"/>
      <sheetName val="catat-4"/>
      <sheetName val="catat-3"/>
      <sheetName val="catat-2"/>
      <sheetName val="catat-1"/>
      <sheetName val="Pend-lain"/>
      <sheetName val="By-Usaha"/>
      <sheetName val="OHP"/>
      <sheetName val="hutang-LC"/>
      <sheetName val="hutang-usaha"/>
      <sheetName val="AAAA"/>
      <sheetName val="NRC 01"/>
      <sheetName val="ARUS KAS Aksan"/>
      <sheetName val="P.NRC"/>
      <sheetName val="P.LR"/>
      <sheetName val="HTG-PUTG"/>
      <sheetName val="EV.PEND.03"/>
      <sheetName val="EV.PEDPT.02"/>
      <sheetName val="DFANALISA"/>
      <sheetName val="Spl.7 Jaya"/>
      <sheetName val="Alamat Aks."/>
      <sheetName val="Pembayaran &amp; Pelaporan PPh 21"/>
      <sheetName val="Pembayaran &amp; Pelaporan PPh  (2)"/>
      <sheetName val="PPh 23 terutang"/>
      <sheetName val="Prepaid PPh 23"/>
      <sheetName val="PPH pasal 4 ayat (2)"/>
      <sheetName val="PPH 15"/>
      <sheetName val="Pembayaran &amp; Pelaporan PPh 25"/>
      <sheetName val="Data-Feb  (Masa 2005)"/>
      <sheetName val="Data-2004"/>
      <sheetName val="Data-Feb "/>
      <sheetName val="REKONSILIASI (Desember 08-11)"/>
      <sheetName val="Lap Neraca, RL, Catatan"/>
      <sheetName val="DIT_TEBI"/>
      <sheetName val="DIT_TEMPrint"/>
      <sheetName val="DIT_TIMH"/>
      <sheetName val="Refis_TEBI"/>
      <sheetName val="PL_TEBI"/>
      <sheetName val="PL_TEMPrint"/>
      <sheetName val="PL_TIMH"/>
      <sheetName val="REKONSILIASI ( BAPEPAM )"/>
      <sheetName val="REKONSILIASI ( TP ) "/>
      <sheetName val="REKONSILIASI ( TIM )"/>
      <sheetName val="REKONSILIASI ( TIMH )"/>
      <sheetName val="Rekons_Fiskal"/>
      <sheetName val="Rekons_vsTarif"/>
      <sheetName val="PajakTangguhan"/>
      <sheetName val="BedaTetapTEMPrint"/>
      <sheetName val="BedaTetapTEBI"/>
      <sheetName val="BedaTetapTIMH"/>
      <sheetName val="Disposal Jul 2011"/>
      <sheetName val="Disposal Des 2011"/>
      <sheetName val="DIT Realisasi"/>
      <sheetName val="Realisasi (A-3)"/>
      <sheetName val="Ekual Penyust"/>
      <sheetName val="Mar_TIMH"/>
      <sheetName val="Beda Tetap Lainnya"/>
      <sheetName val="Amortisasi (Pra-Ops Habis)"/>
      <sheetName val="P&amp;L (3)"/>
      <sheetName val="Fiskal_2011"/>
      <sheetName val="Fiskal_2011 (2)"/>
      <sheetName val="Real VS Proyeksi"/>
      <sheetName val="Fiskal_2012"/>
      <sheetName val="KreditPajak 2011"/>
      <sheetName val="Realisasi (A-3) EY"/>
      <sheetName val="DIT Realisasi EY"/>
      <sheetName val="DIT Proyeksi"/>
      <sheetName val="Realisasi (Pa-Ops Habis)"/>
      <sheetName val="DIT Realisasi (Pra-Ops Habis)"/>
      <sheetName val="DIT TIMH (2013)"/>
      <sheetName val="DIT_TEMPrint I (s.d juli 12)"/>
      <sheetName val="PL_TIM"/>
      <sheetName val="penj CTP TIMH "/>
      <sheetName val="Fiskal_2012 induk TIMH"/>
      <sheetName val="DIT TIMH (2012)"/>
      <sheetName val="BAPEPAM"/>
      <sheetName val="Fiskal_2011 induk TEMPRINT"/>
      <sheetName val="DIT_TEMPrint I (s.d juli 2012)"/>
      <sheetName val="DIT_TEMPrint II 2012 "/>
      <sheetName val="DIT_TBK(I)"/>
      <sheetName val="DIT_TBK (II)"/>
      <sheetName val="Fiskal 2011 INDUK TBK"/>
      <sheetName val="BedaTetapTIM"/>
      <sheetName val="DIT_TBK(II) "/>
      <sheetName val="DIT TIMH (I)"/>
      <sheetName val="DIT_TBK(III)"/>
      <sheetName val="DIT TIMH (II)"/>
      <sheetName val="DIT TIMH (III)"/>
      <sheetName val="REKONSILIASI ( BAPEPAM ) (2)"/>
      <sheetName val="DISPOSAL MS GOSS 2013"/>
      <sheetName val="DIT_perDes2011"/>
      <sheetName val="Pra-Op"/>
      <sheetName val="Proyeksi Fiskal"/>
      <sheetName val="FS-KOM"/>
      <sheetName val="Proyeksi Fiskal (BTO)"/>
      <sheetName val="Site Map"/>
      <sheetName val="Objectives"/>
      <sheetName val="Business Plan Index-Service1"/>
      <sheetName val="Business Plan Index-Service2"/>
      <sheetName val="BP Index -Aftersales"/>
      <sheetName val="Key Aftersales Objectives"/>
      <sheetName val="Brand Values"/>
      <sheetName val="Steps to Customer Satisfaction"/>
      <sheetName val="DIA Implementation"/>
      <sheetName val="Dealer Audit II Assessment"/>
      <sheetName val="Importer Qual. Program (ISO)"/>
      <sheetName val="Dealer Qual Program (ISO)"/>
      <sheetName val="Customer Communication Centre"/>
      <sheetName val="Telephone Follow Up"/>
      <sheetName val="Recovery Program"/>
      <sheetName val="Volkswagen Exclusive Service"/>
      <sheetName val="Business Management Data"/>
      <sheetName val="Long Life Mobility Guarantee"/>
      <sheetName val="Labour Rate Calculation"/>
      <sheetName val="Service Objectives Quantitative"/>
      <sheetName val="HST in Local Language"/>
      <sheetName val="HSO with Local Content"/>
      <sheetName val="Service Training Concept"/>
      <sheetName val="Technical Information (ELSA)"/>
      <sheetName val="Test Programs 01, 02, 03"/>
      <sheetName val="Workshop Test (Phantom Test)"/>
      <sheetName val="Workshop Equipment and Tools"/>
      <sheetName val="Service Core Process"/>
      <sheetName val="Core Process"/>
      <sheetName val="Status of IT Systems"/>
      <sheetName val="Dealer Standards and Services"/>
      <sheetName val="Corporate Identity-Design"/>
      <sheetName val="DIA Targets and Measures"/>
      <sheetName val="Assess. Targets and Measures"/>
      <sheetName val="VW Exclusive Targets and Meas."/>
      <sheetName val="Labour Rate Targets and Meas."/>
      <sheetName val="Data Targets and Measures"/>
      <sheetName val="Training Targets and Measures"/>
      <sheetName val="Dealer StandServ-TargMeas."/>
      <sheetName val="Dealer Qual. Pro.-Benchm."/>
      <sheetName val="Test Programs Targets and Meas."/>
      <sheetName val="Workshop Test Targets and Meas."/>
      <sheetName val="Workshop Test Report"/>
      <sheetName val="Status IT Systems overview"/>
      <sheetName val="Organisation Training Plan"/>
      <sheetName val="1st Quarter Org.Training"/>
      <sheetName val="2nd Quarter Org.Training"/>
      <sheetName val="3rd Quarter Org.Training"/>
      <sheetName val="4th Quarter Org.Training"/>
      <sheetName val="Technical Training Plan"/>
      <sheetName val="1st Quarter Tech.Training"/>
      <sheetName val="2nd Quarter Tech.Training"/>
      <sheetName val="3rd Quarter Tech.Training"/>
      <sheetName val="4th Quarter Tech.Training"/>
      <sheetName val="Organisation Training Overview"/>
      <sheetName val="Technical Training Overview"/>
      <sheetName val="VO Strategie"/>
      <sheetName val="Business Areas"/>
      <sheetName val="Parts Business Data"/>
      <sheetName val="Product 1"/>
      <sheetName val="Product 2"/>
      <sheetName val="Price 1"/>
      <sheetName val="Price 2"/>
      <sheetName val="Place 1"/>
      <sheetName val="Place 2"/>
      <sheetName val="Place 3 ; 4"/>
      <sheetName val="Standards 1"/>
      <sheetName val="Standards 2"/>
      <sheetName val="Management Summary"/>
      <sheetName val="SUV &amp; D1 Importer Standards"/>
      <sheetName val="SUV &amp; D1 Dealer Standards"/>
      <sheetName val="Dealer Workbay Calculation"/>
      <sheetName val="Workarea"/>
      <sheetName val="VW CDCI"/>
      <sheetName val="SUV-D1"/>
      <sheetName val="COUNTRY INFO (1)"/>
      <sheetName val="Parts Data Sheet"/>
      <sheetName val="Glossary-Index"/>
      <sheetName val="Landed Cost Calculation"/>
      <sheetName val="Landed Cost Explanation"/>
      <sheetName val="Service Degree "/>
      <sheetName val="Factor Method"/>
      <sheetName val="Time Table Special Orders"/>
      <sheetName val="Sales2005-YTD2006"/>
      <sheetName val="YTD2005-YTD2006"/>
      <sheetName val="Sales2005-YTD2006 (2)"/>
      <sheetName val="Market Data (2)"/>
      <sheetName val="Econ Indicators"/>
      <sheetName val="Mkt 05-Forecast06"/>
      <sheetName val="VAN data"/>
      <sheetName val="Layer I"/>
      <sheetName val="TB Temprint Dec15"/>
      <sheetName val="TB Temprint"/>
      <sheetName val="PT Temprint"/>
      <sheetName val="PAJE PT Temprint"/>
      <sheetName val="CAJE PT Temprint"/>
      <sheetName val="TB TIN"/>
      <sheetName val="TIN"/>
      <sheetName val="PAJE TIN"/>
      <sheetName val="Layer II"/>
      <sheetName val="TB TIMI"/>
      <sheetName val="TIMI"/>
      <sheetName val="CAJE n PAJE TIMI"/>
      <sheetName val="TB CH"/>
      <sheetName val="TB Des Matair"/>
      <sheetName val="TB TIM Tbk"/>
      <sheetName val="PT TIM Tbk"/>
      <sheetName val="PAJE PT TIM TBK"/>
      <sheetName val="CAJE PT TIM TBK"/>
      <sheetName val="TB PT TIM Harian"/>
      <sheetName val="TB Des MITN"/>
      <sheetName val="PT TIM Harian"/>
      <sheetName val="Paje TIMH"/>
      <sheetName val="CAJE PT TIM Harian"/>
      <sheetName val="CONSOL I."/>
      <sheetName val="Konsol II."/>
      <sheetName val="AR-AP I &amp; Pendapatan-Beban"/>
      <sheetName val="AR-AP &amp; Pendapatan-Beban"/>
      <sheetName val="Tabel Investasi I"/>
      <sheetName val="Tabel Investasi"/>
      <sheetName val="KONSOL III."/>
      <sheetName val="BS1x"/>
      <sheetName val="BS2x"/>
      <sheetName val="BS3x"/>
      <sheetName val="PLx"/>
      <sheetName val="EQTx"/>
      <sheetName val="CFx"/>
      <sheetName val="6.1"/>
      <sheetName val="6.2"/>
      <sheetName val="6.3"/>
      <sheetName val="9.1"/>
      <sheetName val="9.2"/>
      <sheetName val="10.1"/>
      <sheetName val="10.2"/>
      <sheetName val="10.4"/>
      <sheetName val="14.1"/>
      <sheetName val="14.2"/>
      <sheetName val="14.3"/>
      <sheetName val="18.1"/>
      <sheetName val="18.2"/>
      <sheetName val="19.1"/>
      <sheetName val="Sensivitas analisis"/>
      <sheetName val="REKAP 2013 -2015"/>
      <sheetName val="imbalan kerja TIM Tbk"/>
      <sheetName val="imbalan kerja TEMPRINT"/>
      <sheetName val="imbalan kerja TIMI"/>
      <sheetName val="imbalan kerja TIMH"/>
      <sheetName val="imbalan kerja TEMPO TV"/>
      <sheetName val="Rekap lap aktuaris 2013 - 2015"/>
      <sheetName val="19.2"/>
      <sheetName val="19.3"/>
      <sheetName val="20.1"/>
      <sheetName val="20.2"/>
      <sheetName val="20.3"/>
      <sheetName val="20.4"/>
      <sheetName val="22.1"/>
      <sheetName val="22.2"/>
      <sheetName val="22.3"/>
      <sheetName val="22.4"/>
      <sheetName val="22.5"/>
      <sheetName val="22.5 (2)"/>
      <sheetName val="22.6"/>
      <sheetName val="27.1"/>
      <sheetName val="27.2"/>
      <sheetName val="27.3"/>
      <sheetName val="27.4"/>
      <sheetName val="27.5"/>
      <sheetName val="27.6"/>
      <sheetName val="27.7"/>
      <sheetName val="28.1"/>
      <sheetName val="28.2"/>
      <sheetName val="28.3"/>
      <sheetName val="29.1"/>
      <sheetName val="29.2"/>
      <sheetName val="31.1"/>
      <sheetName val="31.2"/>
      <sheetName val="32.1"/>
      <sheetName val="32.2"/>
      <sheetName val="fa 01(add)"/>
      <sheetName val="fa 01(transfer)"/>
      <sheetName val="fa 02(add) "/>
      <sheetName val="fa 02(transfer) "/>
      <sheetName val="fa 03(permanen)"/>
      <sheetName val="fa 03(nda add)"/>
      <sheetName val="fa 03(nda transfer)"/>
      <sheetName val="fa 03(tdk permanen)"/>
      <sheetName val="fa 04(SALES)"/>
      <sheetName val="Mit"/>
      <sheetName val="Cov I"/>
      <sheetName val="Daf I"/>
      <sheetName val="Ner i"/>
      <sheetName val="LR I"/>
      <sheetName val="Eq I"/>
      <sheetName val="Cf I"/>
      <sheetName val="CLK I"/>
      <sheetName val="Umum I"/>
      <sheetName val="WPL I"/>
      <sheetName val="CAJE JSK 2014"/>
      <sheetName val="CAJE JSK"/>
      <sheetName val="FA I"/>
      <sheetName val="PRODUCTION REPORTS"/>
      <sheetName val="ANIMATION ONLY"/>
      <sheetName val="CONCEP-STREET"/>
      <sheetName val="ANIMATION COST FORECAST"/>
      <sheetName val="WEEKLY"/>
      <sheetName val="EXTERNAL ANIMATION"/>
      <sheetName val="LMA"/>
      <sheetName val="Detail Eliminasi"/>
      <sheetName val="Jurnal eliminasi (JE)"/>
      <sheetName val="TB BS RPG Con"/>
      <sheetName val="TB PL RPG Con"/>
      <sheetName val="WBS.A"/>
      <sheetName val="WBS.B"/>
      <sheetName val="L.1.A.3"/>
      <sheetName val="L.1.B.2"/>
      <sheetName val="H.1.A"/>
      <sheetName val="H.1.C"/>
      <sheetName val="L.1.B.1"/>
      <sheetName val="E.1A"/>
      <sheetName val="E.1.B"/>
      <sheetName val="R.1.B"/>
      <sheetName val="I.1.A"/>
      <sheetName val="I.1.B"/>
      <sheetName val="L.1.A.1"/>
      <sheetName val="L.1.A.2"/>
      <sheetName val="L.1.C.1"/>
      <sheetName val="L.1.C.2"/>
      <sheetName val="R.1.A"/>
      <sheetName val="H.1.B"/>
      <sheetName val="Segment report new"/>
      <sheetName val="Segmen Report old"/>
      <sheetName val="Elm_Gab"/>
      <sheetName val="PRLT KTR"/>
      <sheetName val="FA inhs"/>
      <sheetName val="0pini"/>
      <sheetName val="Lap. Posisi Keuangan"/>
      <sheetName val="Lap.Laba Rugi Komprehensif"/>
      <sheetName val="Lap. Perubahan Ekuitas"/>
      <sheetName val="Lap. Arus Kas"/>
      <sheetName val="akt tetp"/>
      <sheetName val="akt-tdbrd"/>
      <sheetName val="Checklist Per. VIII.G.7"/>
      <sheetName val="Checklist -2"/>
      <sheetName val="Harga Retail Semen"/>
      <sheetName val="Peredaran Semen"/>
      <sheetName val="Volume Penjualan Tahunan"/>
      <sheetName val="Hasil Penjualan"/>
      <sheetName val="Hasil Penjualan Semen Tahunan"/>
      <sheetName val="Harga Jual"/>
      <sheetName val="Harga Jual Tahunan"/>
      <sheetName val="Informasi Eksternal"/>
      <sheetName val="Hambatan"/>
      <sheetName val="Hambatan Tahunan"/>
      <sheetName val="Kendala Pemasaran"/>
      <sheetName val="Kesimpulan &amp; Saran"/>
      <sheetName val="DATAP"/>
      <sheetName val="Bandar Lampung"/>
      <sheetName val="Kalianda"/>
      <sheetName val="Tanggamus"/>
      <sheetName val="Lampung Tengah"/>
      <sheetName val="Tulang Bawang"/>
      <sheetName val="Lampung Barat "/>
      <sheetName val="Lampung Timur "/>
      <sheetName val="Lampung Utara"/>
      <sheetName val="Belitang"/>
      <sheetName val="Baturaja &amp; Martapura"/>
      <sheetName val="Tanjung Enim &amp; Lahat"/>
      <sheetName val="OKI &amp; Tugumulyo"/>
      <sheetName val="MUBA"/>
      <sheetName val="MURA &amp; Lubuk Linggau"/>
      <sheetName val="RKAP2005"/>
      <sheetName val="RKAP2005 (2)"/>
      <sheetName val="RKAP2005 (3)"/>
      <sheetName val="LADGER"/>
      <sheetName val="SUM SLG"/>
      <sheetName val="SUB VENDOR"/>
      <sheetName val="LADGER (2)"/>
      <sheetName val="Income-tax"/>
      <sheetName val="WBS-ok "/>
      <sheetName val="Lap. keu-2 th"/>
      <sheetName val="Cs.Flow "/>
      <sheetName val="Daft-AJE"/>
      <sheetName val="opini "/>
      <sheetName val="Daft. isi"/>
      <sheetName val="Daftar Isi  (2)"/>
      <sheetName val="Question"/>
      <sheetName val="NOTA DEBET KE PKP"/>
      <sheetName val="aktiva tetap 2004"/>
      <sheetName val="D.Perusahaan"/>
      <sheetName val="A-9 (2)"/>
      <sheetName val="WBS&amp;WIS"/>
      <sheetName val="Notes5"/>
      <sheetName val="Lap Keuangan"/>
      <sheetName val="LapPerubEkui"/>
      <sheetName val="AKTEP Ladongi"/>
      <sheetName val="AKTEP Ladongi BARU"/>
      <sheetName val="Penjualan Lahan"/>
      <sheetName val="Opinion '05"/>
      <sheetName val="Daftar Isi "/>
      <sheetName val="Ruko Pluit Sakti"/>
      <sheetName val="Condominium M. Tower"/>
      <sheetName val="G. Muara Baru"/>
      <sheetName val="Lahan Muara Karang"/>
      <sheetName val="Z4 &amp; Z5"/>
      <sheetName val="T. Rcmix M. Baru Blok D 4"/>
      <sheetName val="Club House &amp; Swimming Pool"/>
      <sheetName val="Lap. Audit"/>
      <sheetName val="Lap. Keuangan Des "/>
      <sheetName val="Top schedule Des"/>
      <sheetName val="Supporting schedule Des"/>
      <sheetName val="Nrc &amp; RL Cab"/>
      <sheetName val="J. Koreksi"/>
      <sheetName val="Perhit. Aktiva Pjk Tangguhan"/>
      <sheetName val="Akt. Pajak Gabungan"/>
      <sheetName val="opini  "/>
      <sheetName val="Cover  1 maret dan desember 09"/>
      <sheetName val="ikhtisar keu2"/>
      <sheetName val="Ikhtisar keu"/>
      <sheetName val="Cover 24 dan 1 maret"/>
      <sheetName val="Lap Keu 24 maret &amp; 1 maret"/>
      <sheetName val="Lap Keu 1 maret &amp; 09"/>
      <sheetName val="Lap Keu 09&amp;08"/>
      <sheetName val="Note 24 Maret &amp; 1 Maret"/>
      <sheetName val="Note 1 Maret &amp; 09"/>
      <sheetName val="WBS-PEB'10"/>
      <sheetName val="Divaluekan (2)"/>
      <sheetName val="Note 09 &amp; 08"/>
      <sheetName val="Daf-isi 09"/>
      <sheetName val="WBS-09"/>
      <sheetName val="WBS99 (2)"/>
      <sheetName val="Reksadana starfixed income"/>
      <sheetName val="HPAM Premium-1"/>
      <sheetName val="ReksadanaStarCapital Protected"/>
      <sheetName val="Reksadana HPAM Proteksi 1"/>
      <sheetName val="Reksadana Synergi Stabil"/>
      <sheetName val="Reksa Dana SynergiFlexi"/>
      <sheetName val="ReksadanaStarBalanced"/>
      <sheetName val="Master Data Entry"/>
      <sheetName val="Summary Dashboard"/>
      <sheetName val="Cash Flow Statement 8 Periods"/>
      <sheetName val="Balance Sheet 8 Periods"/>
      <sheetName val="BS Summary &amp; What-ifs Charts"/>
      <sheetName val="Balance Sheets Charts"/>
      <sheetName val="Balance Sheet Projections"/>
      <sheetName val="Print Projected Balance Sheet"/>
      <sheetName val="Print What-if Balance Sheet"/>
      <sheetName val="Income Statement 8 Periods"/>
      <sheetName val="Forecast Analysis 8 Years"/>
      <sheetName val="Income Summary &amp; What-if Charts"/>
      <sheetName val="Income Statement Charts"/>
      <sheetName val="Income Projections Charts"/>
      <sheetName val="Print Projected Income"/>
      <sheetName val="Print What-if Income Statement"/>
      <sheetName val="Key Financial Indicators"/>
      <sheetName val="Key Financial Ratios Indicators"/>
      <sheetName val="Optimal Performance"/>
      <sheetName val="Break-Even Analysis 4 Periods"/>
      <sheetName val="Bankrupcy Predictions"/>
      <sheetName val="Copyright"/>
      <sheetName val="rinci neraca"/>
      <sheetName val="rinci penjualan"/>
      <sheetName val="rinci by.operasional"/>
      <sheetName val="HHJ2004"/>
      <sheetName val="others2004"/>
      <sheetName val="HO-Exp 2004"/>
      <sheetName val="MgtFee"/>
      <sheetName val="IntExp 2004"/>
      <sheetName val="MRI2004"/>
      <sheetName val="Comb2004"/>
      <sheetName val="MRI-HO"/>
      <sheetName val="MRI-sauna"/>
      <sheetName val="MRI-motel"/>
      <sheetName val="(R-5) Hotel-Horison"/>
      <sheetName val="GABUNGAN_P&amp;L2003"/>
      <sheetName val="GABUNGAN_P&amp;L2004"/>
      <sheetName val="cashflow projection 2004-2008"/>
      <sheetName val="HO-Exp"/>
      <sheetName val="JURNAL KAS"/>
      <sheetName val="JURNAL UMUM"/>
      <sheetName val="JK+JU"/>
      <sheetName val="REK PEM SHM"/>
      <sheetName val="NRCPRC"/>
      <sheetName val="CO.KC-R"/>
      <sheetName val="CO.KC-R1"/>
      <sheetName val="CO.KC-T"/>
      <sheetName val="K220"/>
      <sheetName val="Detail Bank"/>
      <sheetName val="TB-SD-Madura-2008"/>
      <sheetName val="BS&amp;PL"/>
      <sheetName val="40.1"/>
      <sheetName val="40.2"/>
      <sheetName val="40.3"/>
      <sheetName val="40.4"/>
      <sheetName val="40.5"/>
      <sheetName val="50.1"/>
      <sheetName val="50.2"/>
      <sheetName val="pertanyaan to Sumanto"/>
      <sheetName val="Anrev 06"/>
      <sheetName val="Anrev BS"/>
      <sheetName val="A-100 Cash &amp; Bank"/>
      <sheetName val="piutang whole"/>
      <sheetName val="B-100 Piutang"/>
      <sheetName val="Selisih Piutang"/>
      <sheetName val="B-200 Piutang MF Bisanta ok "/>
      <sheetName val=" B-300 Piut MF Permata ok "/>
      <sheetName val="B-400 piutang MF Anggrek"/>
      <sheetName val="B-500 Piut MF MPI"/>
      <sheetName val="B-600 Piutang MKSP Anggrek"/>
      <sheetName val="B-700 Piut bagi hasil Permata"/>
      <sheetName val="B-800 Piut bagi hasil anggrek"/>
      <sheetName val="B-900 Piut lainnya"/>
      <sheetName val="B-1000 Piut Hub Istimewa"/>
      <sheetName val="L-100 Prpaymet &amp; Other Assets"/>
      <sheetName val="L-200 Uang Muka Asuransi "/>
      <sheetName val="L-300 Pjk Dibayar Dimuka"/>
      <sheetName val="L-400"/>
      <sheetName val="U-100 FA"/>
      <sheetName val="DD-100 Current Liabilities"/>
      <sheetName val="DD-200 Hutang PPn"/>
      <sheetName val="DD-300 Hutang PPh21"/>
      <sheetName val="DD-400 Hutang Lainya"/>
      <sheetName val="FF-Income Taxes"/>
      <sheetName val="FF-200 Hutang PPh 29"/>
      <sheetName val="PP-100 HUtang Hub Istimewa"/>
      <sheetName val="SS-100 Ekuitas"/>
      <sheetName val="tahun 04 sehrsnya"/>
      <sheetName val="   "/>
      <sheetName val="Manf kary - used"/>
      <sheetName val="Manfaat karyawan"/>
      <sheetName val="Anrev"/>
      <sheetName val="AAJE"/>
      <sheetName val="Daily"/>
      <sheetName val="Append 1"/>
      <sheetName val="Master_Produk"/>
      <sheetName val="Summary List"/>
      <sheetName val="PST FG Valuation"/>
      <sheetName val="P&amp;L Dest&amp;Shipping Point -Sep"/>
      <sheetName val="Sales Analysis - Location"/>
      <sheetName val="PL PSI F"/>
      <sheetName val="Pemalang"/>
      <sheetName val="Pasuruan"/>
      <sheetName val="Pasuruan Crab"/>
      <sheetName val="Pasuruan Fish"/>
      <sheetName val="PSIC"/>
      <sheetName val="Per Pound Data Fish"/>
      <sheetName val="Sulawesi Crab"/>
      <sheetName val="Sulawesi Fish"/>
      <sheetName val="PL Consolidate"/>
      <sheetName val="Per Pound Data Crab "/>
      <sheetName val="PL Consolidate Crab"/>
      <sheetName val="PL Consolidate Fish"/>
      <sheetName val="Lampung Crab"/>
      <sheetName val="PL Consolidate Value Added"/>
      <sheetName val="Per Pound Value Added"/>
      <sheetName val="Lampung Value Added"/>
      <sheetName val="PSiF"/>
      <sheetName val="PSP Val"/>
      <sheetName val="PSI V"/>
      <sheetName val="Per Pound Data Value Added"/>
      <sheetName val="PL Consolidate Val"/>
      <sheetName val="PSN fish"/>
      <sheetName val="PSIPLV"/>
      <sheetName val="All Product Sold VA"/>
      <sheetName val="All Product Sold Fish"/>
      <sheetName val="PSI Crab PL"/>
      <sheetName val="All Product Sold"/>
      <sheetName val="Per Pound Data Fish."/>
      <sheetName val="Per Pound Data Value Added."/>
      <sheetName val="Sales Analy - Product Line"/>
      <sheetName val="AR-BARU"/>
      <sheetName val="G1-lead"/>
      <sheetName val="Ad. Suppliier"/>
      <sheetName val="K-5.1"/>
      <sheetName val="CF-Combined"/>
      <sheetName val="COGS-CONSOL"/>
      <sheetName val="TJ2003"/>
      <sheetName val="AJE&amp;RJE-KRG"/>
      <sheetName val="COGS-KRG"/>
      <sheetName val="PL-KRG"/>
      <sheetName val="BS-KRG"/>
      <sheetName val="BS-SMG"/>
      <sheetName val="PL-SMG"/>
      <sheetName val="COGS-SMG"/>
      <sheetName val="AJE&amp;RJE-SMG"/>
      <sheetName val="TBPEP2"/>
      <sheetName val="TBALL"/>
      <sheetName val="J1.A"/>
      <sheetName val="J1.B"/>
      <sheetName val="E1.A"/>
      <sheetName val="E1.B"/>
      <sheetName val="WCF Direct"/>
      <sheetName val="Non Financial"/>
      <sheetName val="WBS-Beg"/>
      <sheetName val="Fiscal0901"/>
      <sheetName val="KSO NDE0901"/>
      <sheetName val="Fiscal0900"/>
      <sheetName val="KSO NDE0900"/>
      <sheetName val="Debitur &amp; Creditur"/>
      <sheetName val="DEFER-TAX"/>
      <sheetName val="B-BS-IC-CF-HL-RAT"/>
      <sheetName val="C-NOTES"/>
      <sheetName val="D-COST&amp;EXP"/>
      <sheetName val="E-REV-CS-INV"/>
      <sheetName val="DET_ADJ"/>
      <sheetName val="P-A"/>
      <sheetName val="SUMM-P-A"/>
      <sheetName val="DT "/>
      <sheetName val="COST-SHIP"/>
      <sheetName val="B-BS-IC-CF-HL-RAT (PA)"/>
      <sheetName val="RAW DATA AX"/>
      <sheetName val="TB0609"/>
      <sheetName val="TB0509"/>
      <sheetName val="TB0409"/>
      <sheetName val="TB0309"/>
      <sheetName val="TB 0209"/>
      <sheetName val="TB 0109"/>
      <sheetName val="TB 1208 AUDIT"/>
      <sheetName val="BS-FISC"/>
      <sheetName val="ADJ-FISC"/>
      <sheetName val="GOV-REP"/>
      <sheetName val="CMA Addition"/>
      <sheetName val="Lap Piutang"/>
      <sheetName val="SoAwal"/>
      <sheetName val="Jsp"/>
      <sheetName val="Listbyr"/>
      <sheetName val="SoAkhir"/>
      <sheetName val="So Akhir New"/>
      <sheetName val="Jan_Apr 09"/>
      <sheetName val="bca"/>
      <sheetName val="US_"/>
      <sheetName val="lippo"/>
      <sheetName val="So Akhir New _2_"/>
      <sheetName val="Calk 4"/>
      <sheetName val="Calk 5"/>
      <sheetName val="Calk 6"/>
      <sheetName val="Calk 7"/>
      <sheetName val="Calk 8 (Piutang Usaha)"/>
      <sheetName val="Calk 8 (Piutang Lain-Lain)"/>
      <sheetName val="Cat 8 (Piutang Lain2 Jgka Pjg)"/>
      <sheetName val="Cat 8 (Utang Usaha dan Lain2)"/>
      <sheetName val="Cat 8 (Utang2 Lain2 Jgk Pjg)"/>
      <sheetName val="Calk 9"/>
      <sheetName val="Calk 10"/>
      <sheetName val="Calk 11"/>
      <sheetName val="Calk 12"/>
      <sheetName val="Calk 13"/>
      <sheetName val="Calk 14"/>
      <sheetName val="Calk 15"/>
      <sheetName val="Calk 16"/>
      <sheetName val="Calk 17"/>
      <sheetName val="Calk 18"/>
      <sheetName val="Calk 19"/>
      <sheetName val="Calk 20"/>
      <sheetName val="Calk 21"/>
      <sheetName val="Calk 22"/>
      <sheetName val="Calk 23"/>
      <sheetName val="Calk 24"/>
      <sheetName val="Calk 25"/>
      <sheetName val="Calk 26"/>
      <sheetName val="Calk 26a"/>
      <sheetName val="Calk 26b"/>
      <sheetName val="Calk 26c"/>
      <sheetName val="Calk 26d"/>
      <sheetName val="Calk 26e"/>
      <sheetName val="Calk 26f"/>
      <sheetName val="Calk 27"/>
      <sheetName val="Calk 28"/>
      <sheetName val="Calk 28a"/>
      <sheetName val="Calk 29"/>
      <sheetName val="Calk 30 "/>
      <sheetName val="Calk 31"/>
      <sheetName val="Calk 31 (2)"/>
      <sheetName val="Calk 32"/>
      <sheetName val="Calk 33"/>
      <sheetName val="Calk 34 dan 35"/>
      <sheetName val="Calk 36"/>
      <sheetName val="Calk 37"/>
      <sheetName val="Cat 40"/>
      <sheetName val="Cat 41"/>
      <sheetName val="Calk 43"/>
      <sheetName val="rab_33"/>
      <sheetName val="Proses Data"/>
      <sheetName val="Taksasi &amp; Effisiensi Boiler"/>
      <sheetName val="Bagi Hasil &amp; Kilat"/>
      <sheetName val="Lap Pabrik"/>
      <sheetName val="DATA GILING PAGI"/>
      <sheetName val="DISPLAY"/>
      <sheetName val="KADIV"/>
      <sheetName val="LAPORAN GILING"/>
      <sheetName val="DATA STANDART OPERASIONAL PABRI"/>
      <sheetName val="Kristal"/>
      <sheetName val="01-6"/>
      <sheetName val="02-6"/>
      <sheetName val="03-6"/>
      <sheetName val="04-6"/>
      <sheetName val="05-6"/>
      <sheetName val="06-6"/>
      <sheetName val="07-6"/>
      <sheetName val="08-6"/>
      <sheetName val="09-6"/>
      <sheetName val="10-6"/>
      <sheetName val="11-6"/>
      <sheetName val="12-6"/>
      <sheetName val="13-6"/>
      <sheetName val="14-6"/>
      <sheetName val="15-6"/>
      <sheetName val="16-6"/>
      <sheetName val="17-6"/>
      <sheetName val="18-6"/>
      <sheetName val="19-6"/>
      <sheetName val="20-6"/>
      <sheetName val="21-6"/>
      <sheetName val="22-6"/>
      <sheetName val="23-6"/>
      <sheetName val="24-6"/>
      <sheetName val="25-6"/>
      <sheetName val="26-6"/>
      <sheetName val="27-6"/>
      <sheetName val="28-6"/>
      <sheetName val="29-6"/>
      <sheetName val="30-6"/>
      <sheetName val="1-7"/>
      <sheetName val="2-7"/>
      <sheetName val="3-7"/>
      <sheetName val="4-7"/>
      <sheetName val="5-7"/>
      <sheetName val="6-7"/>
      <sheetName val="7-7"/>
      <sheetName val="8-7"/>
      <sheetName val="9-7"/>
      <sheetName val="10-7"/>
      <sheetName val="11-7"/>
      <sheetName val="12-7"/>
      <sheetName val="13-7"/>
      <sheetName val="14-7"/>
      <sheetName val="15-7"/>
      <sheetName val="16-7"/>
      <sheetName val="17-7"/>
      <sheetName val="18-7"/>
      <sheetName val="19-7"/>
      <sheetName val="20-7"/>
      <sheetName val="21-7"/>
      <sheetName val="22-7"/>
      <sheetName val="23-7"/>
      <sheetName val="24-7"/>
      <sheetName val="25-7"/>
      <sheetName val="26-7 "/>
      <sheetName val="27-7"/>
      <sheetName val="28-7"/>
      <sheetName val="29-7"/>
      <sheetName val="30-7"/>
      <sheetName val="31-7"/>
      <sheetName val="2-8"/>
      <sheetName val="3-8"/>
      <sheetName val="4-8"/>
      <sheetName val="5-8"/>
      <sheetName val="6-8"/>
      <sheetName val="7-8"/>
      <sheetName val="8-8"/>
      <sheetName val="9-8"/>
      <sheetName val="10-8"/>
      <sheetName val="11-8"/>
      <sheetName val="12-8"/>
      <sheetName val="13-8"/>
      <sheetName val="14-8"/>
      <sheetName val="15-8"/>
      <sheetName val="16-8"/>
      <sheetName val="17-8"/>
      <sheetName val="18-8"/>
      <sheetName val="19-8"/>
      <sheetName val="20-8"/>
      <sheetName val="21-8"/>
      <sheetName val="22-8"/>
      <sheetName val="23-8"/>
      <sheetName val="24-8"/>
      <sheetName val="25-8"/>
      <sheetName val="26-8"/>
      <sheetName val="27-8"/>
      <sheetName val="28-8"/>
      <sheetName val="29-8"/>
      <sheetName val="6-9"/>
      <sheetName val="7-9"/>
      <sheetName val="8-9"/>
      <sheetName val="Varietas"/>
      <sheetName val="Kat PKP"/>
      <sheetName val="Jenis Pupuk"/>
      <sheetName val="Herbisida"/>
      <sheetName val="Kat Pengairan"/>
      <sheetName val="Kategori Pemupukan"/>
      <sheetName val="Kategori Bibit"/>
      <sheetName val="Kategori Bumbun"/>
      <sheetName val="Data_areal"/>
      <sheetName val="PAK PARMAN"/>
      <sheetName val="STRATEGI (2)"/>
      <sheetName val="TH.2015"/>
      <sheetName val="KATEGORI"/>
      <sheetName val="TH.2014"/>
      <sheetName val="PLOTING"/>
      <sheetName val="TH.2013"/>
      <sheetName val="TH.2012"/>
      <sheetName val="RKAP-KATAGORI-2015"/>
      <sheetName val="Hasil di GK - LL=20,396,0 ton"/>
      <sheetName val="TAKSASI MARET FIX KE KD"/>
      <sheetName val="RKAP 2014"/>
      <sheetName val="TAKMAR"/>
      <sheetName val="PROG.Per 16-6-2015 (ada Sisa)"/>
      <sheetName val="POLA GIL.RKO (R=9,25)"/>
      <sheetName val="COBA-2014"/>
      <sheetName val="H.SAT"/>
      <sheetName val="CvBQ1"/>
      <sheetName val="BQ1"/>
      <sheetName val="CvBQ2"/>
      <sheetName val="CvBQ3"/>
      <sheetName val="BQ3"/>
      <sheetName val="CvBQ4"/>
      <sheetName val="BQ4"/>
      <sheetName val="cv tamkur"/>
      <sheetName val="BQ5"/>
      <sheetName val="CvSummary"/>
      <sheetName val="ALTER"/>
      <sheetName val="Panel,feeder,elek"/>
      <sheetName val="ahas-ins"/>
      <sheetName val="Mat. List'07"/>
      <sheetName val="EK-JAN-07"/>
      <sheetName val="Rek_Total ME"/>
      <sheetName val="Rekap Total Elektrikal"/>
      <sheetName val="Tbl.Beton"/>
      <sheetName val="SPEC ME "/>
      <sheetName val="AlfaCitra "/>
      <sheetName val="Satu unit bangunan"/>
      <sheetName val="BQ-UTAMA -gambar"/>
      <sheetName val="BQ-UTAMA"/>
      <sheetName val="B.Bank"/>
      <sheetName val="Dashbord"/>
      <sheetName val="Analisa-PI"/>
      <sheetName val="REKAP-ARS"/>
      <sheetName val="RAB-STRUK"/>
      <sheetName val="REKAP-STRUK"/>
      <sheetName val="RAB-ELEK"/>
      <sheetName val="REKAP-ELEK"/>
      <sheetName val="RAB-MEK"/>
      <sheetName val="REKAP MEK"/>
      <sheetName val="JASA-JASA"/>
      <sheetName val="BAHAN_STR"/>
      <sheetName val="KOLAM RENANG"/>
      <sheetName val="jalan akses"/>
      <sheetName val="GRC BELAKANG"/>
      <sheetName val="vo 90 plafon driveway"/>
      <sheetName val="vo 90 plafon driveway (2)"/>
      <sheetName val="Ducting AC"/>
      <sheetName val="inst-ac"/>
      <sheetName val="Exhause&amp;Ac"/>
      <sheetName val="Mat. List"/>
      <sheetName val="EK-des-o6"/>
      <sheetName val="BOQ KJ-D &amp; K_x0000__x0000_E"/>
      <sheetName val="BOQ KJ-D &amp; K??E"/>
      <sheetName val="BOQ KJ-D &amp; K"/>
      <sheetName val="Tie_Beam1"/>
      <sheetName val="BOQ_KJ-D_&amp;_KJ-E1"/>
      <sheetName val="BOQ_KJ-D_&amp;_KE"/>
      <sheetName val="Tie_Beam"/>
      <sheetName val="BOQ_KJ-D_&amp;_KJ-E"/>
      <sheetName val="CPar"/>
      <sheetName val="BOQ KJ-D &amp; K__E"/>
      <sheetName val="PINTU DAN JENDELA"/>
      <sheetName val="FINISHING DINDING"/>
      <sheetName val="FINISHING LANTAI DAN WATERPROOF"/>
      <sheetName val="FINISHING CEILING"/>
      <sheetName val="PENGECATAN"/>
      <sheetName val="Addendum"/>
      <sheetName val="PERLENGKAPAN"/>
      <sheetName val="9.3"/>
      <sheetName val="9.5"/>
      <sheetName val="9.00"/>
      <sheetName val="G191114"/>
      <sheetName val="INSTALASI AC &amp; EXHAUSE"/>
      <sheetName val="RAB-BQ"/>
      <sheetName val="LUAS - HA "/>
      <sheetName val="TEBU"/>
      <sheetName val=" HABLUR "/>
      <sheetName val="Koefisien Cs dan G"/>
      <sheetName val="Hujan tahunan"/>
      <sheetName val="Hujan Bul"/>
      <sheetName val="Hujan BUlanan"/>
      <sheetName val="Hujan 10 Harian"/>
      <sheetName val="ch-harian maks th"/>
      <sheetName val="ch-max"/>
      <sheetName val="Pilih distrib"/>
      <sheetName val="1974"/>
      <sheetName val="1975"/>
      <sheetName val="1976"/>
      <sheetName val="1977"/>
      <sheetName val="1978"/>
      <sheetName val="1979"/>
      <sheetName val="1980"/>
      <sheetName val="1982"/>
      <sheetName val="1983"/>
      <sheetName val="1984"/>
      <sheetName val="1985"/>
      <sheetName val="1986"/>
      <sheetName val="1987"/>
      <sheetName val="1988"/>
      <sheetName val="1989"/>
      <sheetName val="1990"/>
      <sheetName val="1991"/>
      <sheetName val="1992"/>
      <sheetName val="1993"/>
      <sheetName val="1994-long"/>
      <sheetName val="CH-RANC"/>
      <sheetName val="d-ch-sumberbendo"/>
      <sheetName val="T. Cs Log P III"/>
      <sheetName val="EVAPO"/>
      <sheetName val="grafik hujan"/>
      <sheetName val="prel_x0000__x0000_"/>
      <sheetName val="prel??"/>
      <sheetName val="Sub Ttl Mekanikal"/>
      <sheetName val="BQ Elektrikal"/>
      <sheetName val="Lanjutan"/>
      <sheetName val="Analisa M&amp;E"/>
      <sheetName val="Basis"/>
      <sheetName val="Inclusions"/>
      <sheetName val="Exclusions"/>
      <sheetName val="Areas"/>
      <sheetName val="Overall Summary"/>
      <sheetName val="Foundations Budget"/>
      <sheetName val="Parking"/>
      <sheetName val="Ground Floor Budget"/>
      <sheetName val="L1 &amp; 2"/>
      <sheetName val="2nd Floor Budget"/>
      <sheetName val="L3-4 Wards"/>
      <sheetName val="Parking 3-5 Budget"/>
      <sheetName val="L5-10 Strata Title"/>
      <sheetName val="Office Levels 6-13 Budget"/>
      <sheetName val="Level 11 - 14 Offices"/>
      <sheetName val="L15 Exec Offices"/>
      <sheetName val="Multipurpose Room Summary"/>
      <sheetName val="Multipurpose Room Budget1"/>
      <sheetName val="MP Summary"/>
      <sheetName val="MP Budget"/>
      <sheetName val="Siteworks Areas"/>
      <sheetName val="Siteworks Summary"/>
      <sheetName val="Siteworks Budget"/>
      <sheetName val="Section 5 Areas"/>
      <sheetName val="Alternates"/>
      <sheetName val="Comparison Summary"/>
      <sheetName val="LR_UNIT"/>
      <sheetName val="LR_REKAP"/>
      <sheetName val="LR_BANDING"/>
      <sheetName val="LR_BAND"/>
      <sheetName val="BIAYA_SATUAN"/>
      <sheetName val="HPP_BAND"/>
      <sheetName val="LR_BAN"/>
      <sheetName val="RUMKIT"/>
      <sheetName val="PERSD_GULA"/>
      <sheetName val="KERTAS_KERJA"/>
      <sheetName val="PAR_PROD_KEU"/>
      <sheetName val="BASIC_PDCA"/>
      <sheetName val="INPUT_PAR"/>
      <sheetName val="NAKER"/>
      <sheetName val="PERKES"/>
      <sheetName val="TBK"/>
      <sheetName val="BANPROG"/>
      <sheetName val="BANBIA"/>
      <sheetName val="BIAYA_YAD"/>
      <sheetName val="prod_perbulan"/>
      <sheetName val="bandlaru_perbulan"/>
      <sheetName val="hpp_perbulan"/>
      <sheetName val="ANGDAS_PG"/>
      <sheetName val="ANGDAS_TBK"/>
      <sheetName val="ANGDAS_RS"/>
      <sheetName val="ANGDAS_BBN"/>
      <sheetName val="BANDING_1"/>
      <sheetName val="BIA_PROSES"/>
      <sheetName val="LR_TS"/>
      <sheetName val="LR_TR"/>
      <sheetName val="Items"/>
      <sheetName val="Starter"/>
      <sheetName val="Ducting AC Mlari"/>
      <sheetName val="minta"/>
      <sheetName val="Plumbing &amp; Fire"/>
      <sheetName val="PG"/>
      <sheetName val="PROD_KEU (3)"/>
      <sheetName val="PROD_KEU"/>
      <sheetName val="LR-UNIT"/>
      <sheetName val="LR-GULA"/>
      <sheetName val="HPP GULA"/>
      <sheetName val="SHS MILIK PG"/>
      <sheetName val="HPP TETES"/>
      <sheetName val="TETES MILIK PG"/>
      <sheetName val="TK"/>
      <sheetName val="MR"/>
      <sheetName val="GK"/>
      <sheetName val="NG"/>
      <sheetName val="BIAYA GULA"/>
      <sheetName val="BIAYA TETES"/>
      <sheetName val="KOMPONEN HPP"/>
      <sheetName val="KOMPONEN HPP REKAP"/>
      <sheetName val="TEBU LL"/>
      <sheetName val="PROD_KEU (2)"/>
      <sheetName val="PRESSURIZED FAN"/>
      <sheetName val="AIR PANAS"/>
      <sheetName val="Spesifikasi teknis"/>
      <sheetName val="minta harga"/>
      <sheetName val="Bill 15 DC &amp; DS"/>
      <sheetName val="Bill No 14 BWIC"/>
      <sheetName val="EK_JAN_07"/>
      <sheetName val="351BQMCN"/>
      <sheetName val="Mat.Elk"/>
      <sheetName val="RAB REVISI"/>
      <sheetName val="Mat.Mek"/>
      <sheetName val="quot."/>
      <sheetName val="sheet 2"/>
      <sheetName val="Mat_Elk"/>
      <sheetName val="RAB_REVISI"/>
      <sheetName val="Mat_Mek"/>
      <sheetName val="quot_"/>
      <sheetName val="sheet_2"/>
      <sheetName val="RAB_ME"/>
      <sheetName val="EL tambah"/>
      <sheetName val="Material-Listrik"/>
      <sheetName val="ahas_ins"/>
      <sheetName val="SDM-HI-UM"/>
      <sheetName val="Drop1"/>
      <sheetName val="Drop2"/>
      <sheetName val="Drop3"/>
      <sheetName val="Drop4"/>
      <sheetName val="ketel"/>
      <sheetName val="PESANTRENBARU"/>
      <sheetName val="Ton"/>
      <sheetName val="HIPOTESIS"/>
      <sheetName val="PERSD_PROD_PENJ"/>
      <sheetName val="BIA"/>
      <sheetName val="KOMPONEN BIAYA"/>
      <sheetName val="ANVAR"/>
      <sheetName val="Luas 7.757,775 Ha"/>
      <sheetName val="MADURA"/>
      <sheetName val="TUBAN"/>
      <sheetName val="GPK"/>
      <sheetName val="DBU"/>
      <sheetName val="RKAP (URUT)"/>
      <sheetName val="TS_TR"/>
      <sheetName val="PERKATEGORI"/>
      <sheetName val="TL1"/>
      <sheetName val="KB1"/>
      <sheetName val="WT1"/>
      <sheetName val="DBU1"/>
      <sheetName val="MR1"/>
      <sheetName val="LS1"/>
      <sheetName val="GPK1"/>
      <sheetName val="NG1"/>
      <sheetName val="PB1"/>
      <sheetName val="TYPE B3"/>
      <sheetName val="TYPE B2"/>
      <sheetName val="TYPE B1"/>
      <sheetName val="TYPE A3"/>
      <sheetName val="TYPEA2"/>
      <sheetName val="TYPE A1"/>
      <sheetName val="S.Market"/>
      <sheetName val="Lt.2"/>
      <sheetName val="Lt.3"/>
      <sheetName val="TYPE C1"/>
      <sheetName val="TYPE C2"/>
      <sheetName val="TYPE C3"/>
      <sheetName val="Pon. Super M"/>
      <sheetName val="Pondasi C"/>
      <sheetName val="Pondasi B"/>
      <sheetName val="Pondasi A"/>
      <sheetName val="Infrastrk"/>
      <sheetName val="Pujasera"/>
      <sheetName val="Pond.Utility"/>
      <sheetName val="R.Utility3"/>
      <sheetName val="R.Ytility 2"/>
      <sheetName val="R.Utility"/>
      <sheetName val="Satuan-Pek"/>
      <sheetName val="Fasilitas-Utility"/>
      <sheetName val="BQ PLAMBING - SEMANAN"/>
      <sheetName val="kbl"/>
      <sheetName val="cov1"/>
      <sheetName val="d51"/>
      <sheetName val="d52"/>
      <sheetName val="d53"/>
      <sheetName val="d54"/>
      <sheetName val="d55a"/>
      <sheetName val="d55"/>
      <sheetName val="d56"/>
      <sheetName val="tamb"/>
      <sheetName val="an71"/>
      <sheetName val="d71"/>
      <sheetName val="d72"/>
      <sheetName val="d73"/>
      <sheetName val="d74"/>
      <sheetName val="d75"/>
      <sheetName val="rekapall"/>
      <sheetName val="bq_struktur"/>
      <sheetName val="rekap_str"/>
      <sheetName val="bq_arsitektur"/>
      <sheetName val="rekap_ars"/>
      <sheetName val="rekap_ars1"/>
      <sheetName val="Daf alat"/>
      <sheetName val="BQ-1A prelim"/>
      <sheetName val="Bill 2.1. - Basement (R.2)"/>
      <sheetName val="Bill 2.2. - Upper Floors (R.2)"/>
      <sheetName val="Bill 2.1. - Basement-lama"/>
      <sheetName val="Bill 2.2. - Upper Floors-lama"/>
      <sheetName val="Bill 3.1. - Basement"/>
      <sheetName val="Bill 3.2. - UF Carpark"/>
      <sheetName val="Bill 3.3. - Shopping Mall"/>
      <sheetName val="Bill 3.4. - Convention"/>
      <sheetName val="Bill 3.5. - Hotel"/>
      <sheetName val="Bill 4 - Prov Sum &amp; Daywork"/>
      <sheetName val="Bill No. 5 - Prov Sum NSC"/>
      <sheetName val="Add. Bill.2 (plus-minus)"/>
      <sheetName val="Add. Bill.2"/>
      <sheetName val="Bill 3.1.(add qty)"/>
      <sheetName val="Bill 3.2. (add qty)"/>
      <sheetName val="Bill 3.3. (add qty)"/>
      <sheetName val="Bill 3.4. (add qty)"/>
      <sheetName val="Bill 3.5. (add qty)"/>
      <sheetName val="Bill 3.1. (add item)"/>
      <sheetName val="Bill 3.2 (add item)"/>
      <sheetName val="Bill 3.3 (add item)"/>
      <sheetName val="Bill 3.5 (add item)"/>
      <sheetName val="Bill 3.6 (add item)"/>
      <sheetName val="Add.Sum "/>
      <sheetName val="LIST BASIC MAT"/>
      <sheetName val=" material"/>
      <sheetName val="scaffolding"/>
      <sheetName val="Door &amp; window"/>
      <sheetName val="Sundry"/>
      <sheetName val="Landed"/>
      <sheetName val="appendix Q"/>
      <sheetName val="BQ_1A prelim"/>
      <sheetName val="Bill-2"/>
      <sheetName val="anal_hs"/>
      <sheetName val="ADD_STR"/>
      <sheetName val="ADD_ARS"/>
      <sheetName val="ADD_REV"/>
      <sheetName val="ana_str"/>
      <sheetName val="ana_ars"/>
      <sheetName val="Haspek"/>
      <sheetName val="Avilla Hook tamb"/>
      <sheetName val="Avilla tamb"/>
      <sheetName val="Barcelona Hook tamb"/>
      <sheetName val="Barcelona tamb"/>
      <sheetName val="Cordoba Hook tamb"/>
      <sheetName val="Cordoba tamb"/>
      <sheetName val="AHAS1"/>
      <sheetName val="Cordoba"/>
      <sheetName val="Cordoba Hook"/>
      <sheetName val="Barcelona"/>
      <sheetName val="Barcelona Hook"/>
      <sheetName val="Avilla"/>
      <sheetName val="Avilla Hook"/>
      <sheetName val="Rekap_Church(USD)"/>
      <sheetName val="BQ-CHURCH(USD)(Rp_Hide)"/>
      <sheetName val="rekap-e20(Rp)"/>
      <sheetName val="rekap-e20 (USD)"/>
      <sheetName val="BQ-E20-02 (USD)"/>
      <sheetName val="Estimasi"/>
      <sheetName val="Cover (x)"/>
      <sheetName val="Cor Apt"/>
      <sheetName val="satuan_pek"/>
      <sheetName val="RAB-2"/>
      <sheetName val="Daf-4.1"/>
      <sheetName val="Daf-4.2"/>
      <sheetName val="Daf-4.3"/>
      <sheetName val="Daf - 6"/>
      <sheetName val="BT.KALI"/>
      <sheetName val="P.TELAPAK"/>
      <sheetName val="POER"/>
      <sheetName val="SLOOF"/>
      <sheetName val="TRENCH"/>
      <sheetName val="ATAP BAJA"/>
      <sheetName val="LISTPLANG"/>
      <sheetName val="SEPTIKTANG"/>
      <sheetName val="R.POMPA-RESERVOAR"/>
      <sheetName val="KOLAM AIR"/>
      <sheetName val="TUL. DINDING"/>
      <sheetName val="RAB (Use Erection Zamil)-Alt 2"/>
      <sheetName val="rab-lantai-2"/>
      <sheetName val="rab-lantai-3"/>
      <sheetName val="rab-landscape"/>
      <sheetName val="rab-elektrikal"/>
      <sheetName val="rab-elektronik"/>
      <sheetName val="rab _ persiapan _ lantai_1"/>
      <sheetName val="grand summary "/>
      <sheetName val="lampiran pek persiapan"/>
      <sheetName val="Rangkum"/>
      <sheetName val="2f1"/>
      <sheetName val="2f2"/>
      <sheetName val="2f3"/>
      <sheetName val="2f4"/>
      <sheetName val="injasp"/>
      <sheetName val="4a1"/>
      <sheetName val="RNOM-T"/>
      <sheetName val="RNOM-K"/>
      <sheetName val="RNOM-H"/>
      <sheetName val="RNOM-P"/>
      <sheetName val="RNOM-O"/>
      <sheetName val="SHT"/>
      <sheetName val="GJ_TETAP"/>
      <sheetName val="GJ_HON"/>
      <sheetName val="GJ_KAMP"/>
      <sheetName val="GJ_PKWT"/>
      <sheetName val="GJ_OUTS"/>
      <sheetName val="M_TETAP"/>
      <sheetName val="M_KAMP"/>
      <sheetName val="M_HON"/>
      <sheetName val="M_PKWT"/>
      <sheetName val="M_OUTS"/>
      <sheetName val="c-t"/>
      <sheetName val="c-k"/>
      <sheetName val="c-h"/>
      <sheetName val="c-p"/>
      <sheetName val="c-o"/>
      <sheetName val="RWYTGL"/>
      <sheetName val="maret ptri"/>
      <sheetName val="SAJI DATA"/>
      <sheetName val="ptri maret"/>
      <sheetName val="DE"/>
      <sheetName val="REKAPE SKK"/>
      <sheetName val="PAPAN TULIS"/>
      <sheetName val="WA"/>
      <sheetName val="R.sblm fkt"/>
      <sheetName val="selisih kristal"/>
      <sheetName val="CEK TAX"/>
      <sheetName val="AJE DEC2010"/>
      <sheetName val="CF_SHEET 2010"/>
      <sheetName val="CIT 2010"/>
      <sheetName val="HLKL ASSETS REGISTER - DEC2010"/>
      <sheetName val="CF_SHEET 2009"/>
      <sheetName val="BS inhouse"/>
      <sheetName val="P&amp;L inhouse"/>
      <sheetName val="WS'11"/>
      <sheetName val="SoFP"/>
      <sheetName val="SoA"/>
      <sheetName val="Notes10"/>
      <sheetName val="SoFP'11"/>
      <sheetName val="SoA'11"/>
      <sheetName val="CF'11"/>
      <sheetName val="Notes11"/>
      <sheetName val="CF'11 (2)"/>
      <sheetName val="SoFP CF"/>
      <sheetName val="CF_SHEET 2011"/>
      <sheetName val="akm"/>
      <sheetName val="WS10"/>
      <sheetName val="WS12"/>
      <sheetName val="BS 12"/>
      <sheetName val="LA12"/>
      <sheetName val="CF 12"/>
      <sheetName val=" NOTES 12"/>
      <sheetName val="Lam 1"/>
      <sheetName val="Lam 2"/>
      <sheetName val="Lamp 3.1"/>
      <sheetName val="Lam 3.2"/>
      <sheetName val="AJE11"/>
      <sheetName val="Hutang salur"/>
      <sheetName val="mb mas"/>
      <sheetName val="BS 2003"/>
      <sheetName val="FRN IDR"/>
      <sheetName val="Hajj BS"/>
      <sheetName val="BS recon"/>
      <sheetName val="Formatted BS"/>
      <sheetName val="Summary_Fin State"/>
      <sheetName val="Pres BS"/>
      <sheetName val="debtamort"/>
      <sheetName val="Formatted CF"/>
      <sheetName val="debtassum"/>
      <sheetName val="Recon P&amp;L"/>
      <sheetName val="Pres CF"/>
      <sheetName val="Historical Fin&gt;&gt;"/>
      <sheetName val="PLconsol"/>
      <sheetName val="PLparent"/>
      <sheetName val="Hajj P&amp;L"/>
      <sheetName val="Hajj"/>
      <sheetName val="BSparent"/>
      <sheetName val="BSconsol"/>
      <sheetName val="indirect CF"/>
      <sheetName val="Workings&gt;&gt;&gt;"/>
      <sheetName val="accruedexp"/>
      <sheetName val="Carried forward loss"/>
      <sheetName val="GA inventory"/>
      <sheetName val="LH-Dep"/>
      <sheetName val="Sustain debt"/>
      <sheetName val="A330 Scenario 1,2,3"/>
      <sheetName val="intexp2006"/>
      <sheetName val="Debt summary"/>
      <sheetName val="A330s"/>
      <sheetName val="Debt&gt;&gt;&gt;"/>
      <sheetName val="Debt Assumption"/>
      <sheetName val="LTV"/>
      <sheetName val="Financials&gt;&gt;&gt;"/>
      <sheetName val="Mthly CF"/>
      <sheetName val="P&amp;L scenarios"/>
      <sheetName val="AP breakdown"/>
      <sheetName val="BS workings"/>
      <sheetName val="BS breakdown"/>
      <sheetName val="Debt Schedule"/>
      <sheetName val="A330 Debt Schedule"/>
      <sheetName val="SummaryPresBS"/>
      <sheetName val="Hajj dates"/>
      <sheetName val="Security deposits"/>
      <sheetName val="Adjusted security deposit"/>
      <sheetName val="Security deposit 07"/>
      <sheetName val="EBO-consol"/>
      <sheetName val="EBO-consol 07"/>
      <sheetName val="AJE09"/>
      <sheetName val="Evaluation of Misstatements"/>
      <sheetName val="Assessments"/>
      <sheetName val="Fleet"/>
      <sheetName val="Admin rel"/>
      <sheetName val="Flight rel"/>
      <sheetName val="Pax rel"/>
      <sheetName val="WB Plan"/>
      <sheetName val="WA Actual"/>
      <sheetName val="RPP WB Plan"/>
      <sheetName val="RPP Plan"/>
      <sheetName val="MEA"/>
      <sheetName val="ASA"/>
      <sheetName val="JPK"/>
      <sheetName val="SWP"/>
      <sheetName val="Year 2006"/>
      <sheetName val="Year 2005"/>
      <sheetName val="Year 2004"/>
      <sheetName val="Year 2003"/>
      <sheetName val="Suko Marsudi Siwi"/>
      <sheetName val="LAMNO"/>
      <sheetName val="LHOONG"/>
      <sheetName val="PBR-LAMNO"/>
      <sheetName val="PBR-LHOONG"/>
      <sheetName val="ExpCodes"/>
      <sheetName val="T9"/>
      <sheetName val="T8"/>
      <sheetName val="T7"/>
      <sheetName val="T6"/>
      <sheetName val="T0"/>
      <sheetName val="cons workpapers"/>
      <sheetName val="aje and rje in equity"/>
      <sheetName val="elimination jurnal"/>
      <sheetName val="equity of aerowisata"/>
      <sheetName val="equity of abacus"/>
      <sheetName val="equity of gmfaa"/>
      <sheetName val="OpsData"/>
      <sheetName val="For Garuda"/>
      <sheetName val="Control Piutang"/>
      <sheetName val="Materialitas Awal"/>
      <sheetName val="WS 12"/>
      <sheetName val="Cover PKBL"/>
      <sheetName val="LA 12"/>
      <sheetName val="Notes 12"/>
      <sheetName val="Pelimpahan Dana dari PKBL Lain"/>
      <sheetName val="Rencana Prog. BUMN Peduli"/>
      <sheetName val="Test Lain-Lain"/>
      <sheetName val="1A. Comments"/>
      <sheetName val="6. Debtor Aging report"/>
      <sheetName val="11. Receivables aff"/>
      <sheetName val="12. Liabilities aff"/>
      <sheetName val="13. Capital expenditures"/>
      <sheetName val="14. CDI"/>
      <sheetName val="15. CCR"/>
      <sheetName val="16. KPI review"/>
      <sheetName val="Terima Dari BUMN Donatur"/>
      <sheetName val="Arus Kas-Bank 31.12.2012"/>
      <sheetName val="Arus Kas-Bank Per 30.6.2013"/>
      <sheetName val="Itung-Itungan"/>
      <sheetName val="SoFP'11 (2)"/>
      <sheetName val="WS IE 08"/>
      <sheetName val="AJC"/>
      <sheetName val="notes wp"/>
      <sheetName val="Notes 08"/>
      <sheetName val="BS 08"/>
      <sheetName val="PL 08"/>
      <sheetName val="EQ 08"/>
      <sheetName val="Tax_update"/>
      <sheetName val="DTA28%"/>
      <sheetName val="DTA30%"/>
      <sheetName val="Aktuaria"/>
      <sheetName val="angsuran BCA"/>
      <sheetName val="aktivitas"/>
      <sheetName val="best estimate rate on aging"/>
      <sheetName val="Kolektibilitas 2013"/>
      <sheetName val="Juni 13"/>
      <sheetName val="Cover ML"/>
      <sheetName val="Cover Kepatuhan"/>
      <sheetName val="Posisi Keuangan"/>
      <sheetName val="WS PKBL"/>
      <sheetName val="Lampiran 1.A"/>
      <sheetName val="Lampiran 1.B"/>
      <sheetName val="Lampiran 4"/>
      <sheetName val="Ikhtisar Keuangan PKBL"/>
      <sheetName val="KK A2011"/>
      <sheetName val="KK AK2011"/>
      <sheetName val="AJE &amp; CAJE"/>
      <sheetName val="Caje 2007"/>
      <sheetName val="Recon fiscal new"/>
      <sheetName val="CF Projection"/>
      <sheetName val="CAJE - Apportion (add #3)"/>
      <sheetName val="CAJE addition #4"/>
      <sheetName val="FA Depr 07"/>
      <sheetName val="fISCAL CAL DE 08"/>
      <sheetName val="fISCAL CAL NDE "/>
      <sheetName val="fa "/>
      <sheetName val="AT-LAPORAN'07"/>
      <sheetName val="notes-tuk"/>
      <sheetName val="PSAK24"/>
      <sheetName val="Analisis nilai bank "/>
      <sheetName val="AJE 07"/>
      <sheetName val="UJI-AT-SBY'06 &amp;07"/>
      <sheetName val="AJE06"/>
      <sheetName val="AJE_05"/>
      <sheetName val="analisis piutang EMP"/>
      <sheetName val="AJE MARET'08 "/>
      <sheetName val="Piutang EMP n(maret)"/>
      <sheetName val="Piutang EMP_Des"/>
      <sheetName val="AJE_DES'08"/>
      <sheetName val="WS_08"/>
      <sheetName val="BS_08"/>
      <sheetName val="PL_08"/>
      <sheetName val="EQ_08"/>
      <sheetName val="CF_08D"/>
      <sheetName val="CF_Direct Shet"/>
      <sheetName val="Notes_08"/>
      <sheetName val="CF_08ID"/>
      <sheetName val="Kurs'08"/>
      <sheetName val="PSAK REVISI"/>
      <sheetName val="PSAK REVISI_Des'08"/>
      <sheetName val="WS Desember '08"/>
      <sheetName val="PSAK-Aktuaris'08"/>
      <sheetName val="AT-LAPORAN'07 (Maret)"/>
      <sheetName val="AT-LAPORAN'07 (Desember'08)"/>
      <sheetName val="GL PL"/>
      <sheetName val="RINCIAN-JKT'07(maret)_Tes"/>
      <sheetName val="RINCIAN-JKT'07(maret)"/>
      <sheetName val="UJI-AT-SBY'06 &amp;07 (maret)"/>
      <sheetName val="KKP-AK"/>
      <sheetName val="ANALITIK AWAL"/>
      <sheetName val="ANALITIKAKHIR"/>
      <sheetName val="PROYEK-SBY"/>
      <sheetName val="CoGroup"/>
      <sheetName val="KONS2007"/>
      <sheetName val="AJE 14"/>
      <sheetName val="PL-Reporting"/>
      <sheetName val="EBO AWS"/>
      <sheetName val="Eliminasi ekuitas"/>
      <sheetName val="ekuitas-AWS"/>
      <sheetName val="ekuitas-ABC"/>
      <sheetName val="ekuitas-GMFAA"/>
      <sheetName val="ekuitas-LSI"/>
      <sheetName val="BS Ga"/>
      <sheetName val="PL Ga"/>
      <sheetName val="Ekuitas Ga"/>
      <sheetName val="BS Konsol"/>
      <sheetName val="PL Konsol"/>
      <sheetName val="Ekuitas Konsol"/>
      <sheetName val="Ekuitas  GA new"/>
      <sheetName val="Ekuitas  GA "/>
      <sheetName val="eliminasi "/>
      <sheetName val="PL  Comp"/>
      <sheetName val="Ekuitas  "/>
      <sheetName val="BS  TW 2"/>
      <sheetName val="PL TW 2"/>
      <sheetName val="CF TW 2"/>
      <sheetName val="Ekuitas TW 2"/>
      <sheetName val="ekuitas-gapura"/>
      <sheetName val="Gapura"/>
      <sheetName val="Rev CoGroup"/>
      <sheetName val="BS TW IV"/>
      <sheetName val="CF TW4"/>
      <sheetName val="KK PL"/>
      <sheetName val="PL TW 4"/>
      <sheetName val="Ekuitas TW4"/>
      <sheetName val="KONS2005"/>
      <sheetName val="Reclass 14"/>
      <sheetName val="Ekuitas TW 4"/>
      <sheetName val="CF TW 4"/>
      <sheetName val="BS TW 4"/>
      <sheetName val="PRESBMARK"/>
      <sheetName val="BMARK"/>
      <sheetName val="SUMRKAP"/>
      <sheetName val="BPLAN"/>
      <sheetName val="TransTOB"/>
      <sheetName val="ForexCont"/>
      <sheetName val="DETAILACC"/>
      <sheetName val="COST2000"/>
      <sheetName val="TabCOA"/>
      <sheetName val="COMMENT"/>
      <sheetName val="TabelPS"/>
      <sheetName val="kons2001"/>
      <sheetName val="kons2000"/>
      <sheetName val="ekuitanak"/>
      <sheetName val="aws-restated2001"/>
      <sheetName val="awsrestated2000"/>
      <sheetName val="a-p function"/>
      <sheetName val="ekuitasga"/>
      <sheetName val="aktetapekuitas"/>
      <sheetName val="aktetap2001"/>
      <sheetName val="aktetapl2000"/>
      <sheetName val="cost2001"/>
      <sheetName val="acc.depr2001"/>
      <sheetName val="acc.depr2000"/>
      <sheetName val="Garuda_kons_2001_final"/>
      <sheetName val="BS 30 TW 3"/>
      <sheetName val="PL TW 3"/>
      <sheetName val="CF TW 3"/>
      <sheetName val="Ekuitas TW 3"/>
      <sheetName val="TRIWULAN 3"/>
      <sheetName val="KK PL "/>
      <sheetName val="BS 30 Sep"/>
      <sheetName val="PL 30 Sep"/>
      <sheetName val="CF 30Sep"/>
      <sheetName val="Ekuitas 30 Sep"/>
      <sheetName val="KK PL 2003"/>
      <sheetName val="Pengeluaran Bank"/>
      <sheetName val="Bunga Bank ANZ"/>
      <sheetName val="Bunga Bank BRI"/>
      <sheetName val="Bunga Bank BRI sclship"/>
      <sheetName val="GL Payroll"/>
      <sheetName val="draft ws"/>
      <sheetName val="Buildings"/>
      <sheetName val="Historic"/>
      <sheetName val="Workings"/>
      <sheetName val="Assumptions and Results"/>
      <sheetName val="Free Cash Flow"/>
      <sheetName val="Profit and Loss"/>
      <sheetName val="prognosa TRI B"/>
      <sheetName val="perkebun RY4 (2)"/>
      <sheetName val="prognosa"/>
      <sheetName val="rekap per kkw"/>
      <sheetName val="ankutan ktg"/>
      <sheetName val="ankutan ktg (2)"/>
      <sheetName val="SIMPRO 24"/>
      <sheetName val="SIMPRO 25"/>
      <sheetName val="PEBR"/>
      <sheetName val="No BBM"/>
      <sheetName val="VS RKAP"/>
      <sheetName val="VS 2014"/>
      <sheetName val="FOB"/>
      <sheetName val="Re_PG"/>
      <sheetName val="1-2"/>
      <sheetName val="3-4"/>
      <sheetName val="HON"/>
      <sheetName val="MUT"/>
      <sheetName val="NERGAB"/>
      <sheetName val="ADGAB"/>
      <sheetName val="NERKD"/>
      <sheetName val="ADKD"/>
      <sheetName val="NERPK"/>
      <sheetName val="ADPK"/>
      <sheetName val="AS SDM"/>
      <sheetName val="PON"/>
      <sheetName val="HitGaji"/>
      <sheetName val="HitSDM"/>
      <sheetName val="Gj-Filmn"/>
      <sheetName val="Gj-Plstk"/>
      <sheetName val="Gj-KD"/>
      <sheetName val="IV1"/>
      <sheetName val="IV2"/>
      <sheetName val="ANT"/>
      <sheetName val="ASUM"/>
      <sheetName val="PET"/>
      <sheetName val="tg 2011-2012"/>
      <sheetName val="kkpe"/>
      <sheetName val="per sinder taks mart"/>
      <sheetName val="renc teb"/>
      <sheetName val="RJP"/>
      <sheetName val="Simul PG"/>
      <sheetName val="Simul"/>
      <sheetName val="Simulasi-Besar"/>
      <sheetName val="Komparatif"/>
      <sheetName val="Rekap-PG"/>
      <sheetName val="JAT"/>
      <sheetName val="ASE"/>
      <sheetName val="PAN"/>
      <sheetName val="WRI"/>
      <sheetName val="OLE"/>
      <sheetName val="KED"/>
      <sheetName val="WON"/>
      <sheetName val="GEN"/>
      <sheetName val="PAJ"/>
      <sheetName val="PAG"/>
      <sheetName val="REJ"/>
      <sheetName val="RSWON"/>
      <sheetName val="RSLAV"/>
      <sheetName val="RSJAT"/>
      <sheetName val="RSELI"/>
      <sheetName val="RSU"/>
      <sheetName val="PAS"/>
      <sheetName val="Petak"/>
      <sheetName val="Nuansa"/>
      <sheetName val="Sempusari"/>
      <sheetName val="S. Mulya"/>
      <sheetName val="Sabar"/>
      <sheetName val="Lestari jy."/>
      <sheetName val="Lestari"/>
      <sheetName val="Kartini"/>
      <sheetName val="Sumberjaya"/>
      <sheetName val="Tri Anggulasi"/>
      <sheetName val="2706"/>
      <sheetName val="1507"/>
      <sheetName val="1908"/>
      <sheetName val="0109"/>
      <sheetName val="0111"/>
      <sheetName val="0811"/>
      <sheetName val="Diablo"/>
      <sheetName val="GTC"/>
      <sheetName val="Karya utama"/>
      <sheetName val="persed Audit"/>
      <sheetName val="persed Net2"/>
      <sheetName val="hp-fob "/>
      <sheetName val="laru-Sawit"/>
      <sheetName val="laru-Karet"/>
      <sheetName val="laru-Teh"/>
      <sheetName val="laru-Sawit BI"/>
      <sheetName val="laru-Karet BI"/>
      <sheetName val="laru-Teh BI"/>
      <sheetName val="L4 Piut Niaga"/>
      <sheetName val="L18 Penj Muka"/>
      <sheetName val="L27H HP BK (MS)"/>
      <sheetName val="Data Lajur Gabungan"/>
      <sheetName val="Data Lajur Gabungan (2)"/>
      <sheetName val="NERACA Ver BAPEPAM"/>
      <sheetName val="NERACA Ver BAPEPAM KONS"/>
      <sheetName val="NERACA KONS"/>
      <sheetName val="LARU-KOM Ver 2"/>
      <sheetName val="LARU KONSOLIDASI"/>
      <sheetName val="LARU KOTOR-KOM"/>
      <sheetName val="LARU-BI Ver 2"/>
      <sheetName val="RKAP GABUNGAN"/>
      <sheetName val="L-R per Kom Ver 2"/>
      <sheetName val="Perhit_Pjk Tangguhan"/>
      <sheetName val="Perhit_Pjk Tangguhan KAP"/>
      <sheetName val="DATA BASE 2015"/>
      <sheetName val="AJE AUDIT 2015"/>
      <sheetName val="NR-KON-15"/>
      <sheetName val="Eliminasi (2)"/>
      <sheetName val="Saldo Akhir (2)"/>
      <sheetName val="NERACA audit"/>
      <sheetName val="NERACA audit (2)"/>
      <sheetName val="NR-KON-15 ptpnx"/>
      <sheetName val="ELIMINASI ASOSIASI"/>
      <sheetName val="ELIMINASI PENYERTAAN"/>
      <sheetName val="P&amp;L INDUK"/>
      <sheetName val="LR INDUK"/>
      <sheetName val="LR INDUK RESTATE 2014"/>
      <sheetName val="LRX-KON-15"/>
      <sheetName val="ARUS KAS 2015"/>
      <sheetName val="ARUS KAS 2014"/>
      <sheetName val="15. EKU-PTP"/>
      <sheetName val="NGD"/>
      <sheetName val="MPG"/>
      <sheetName val="KTS"/>
      <sheetName val="AJG"/>
      <sheetName val="WDB"/>
      <sheetName val="BOB"/>
      <sheetName val="TBN"/>
      <sheetName val="BEP EDA_Analysis"/>
      <sheetName val="Sensitivitas Analisys - Eda"/>
      <sheetName val="Free CashFlow"/>
      <sheetName val="Valuation BAV"/>
      <sheetName val="ASUMSI R-L"/>
      <sheetName val="GROWTH (KMK)"/>
      <sheetName val="Proses&amp;IQF (KMK)"/>
      <sheetName val="Persediaan Brng (KMK)"/>
      <sheetName val="Analisa Rasio"/>
      <sheetName val="Proses&amp;IQF"/>
      <sheetName val="Buyer Demand"/>
      <sheetName val="Stok-real (KMK)"/>
      <sheetName val="BEATK (HOK)"/>
      <sheetName val="BeaTK12500"/>
      <sheetName val="BeaTK12500 (KMK)"/>
      <sheetName val="Biaya Proses&amp;TK (KMK)"/>
      <sheetName val="Bahan (KMK)"/>
      <sheetName val="Formula Bahan"/>
      <sheetName val="Biaya Proses&amp;TK"/>
      <sheetName val="Biaya Overhead"/>
      <sheetName val="Stok-real"/>
      <sheetName val="Biaya Pemasaran"/>
      <sheetName val="New Fixasset"/>
      <sheetName val="CashFlow (juta)"/>
      <sheetName val="Persediaan Brng"/>
      <sheetName val="Skedul Jual"/>
      <sheetName val="HPP-Detail"/>
      <sheetName val="BPL"/>
      <sheetName val="Rincian Desember Akhir"/>
      <sheetName val="Rincian Arus Kas"/>
      <sheetName val="RAKPrintout"/>
      <sheetName val="Biaya Divisi"/>
      <sheetName val="BUT"/>
      <sheetName val="Prakiraan Kas"/>
      <sheetName val="RAKPrintout (Prognosa)"/>
      <sheetName val="Bunga Hutang"/>
      <sheetName val="Statement of Cash Flows"/>
      <sheetName val="R-L&amp;Balance Sheet"/>
      <sheetName val="Ikhitisar Kreditur"/>
      <sheetName val="Schedulle BAV"/>
      <sheetName val="Schedulle Plasma"/>
      <sheetName val="Schedulle BAV (2)"/>
      <sheetName val="Codorus"/>
      <sheetName val="INVESTASI UMUM"/>
      <sheetName val="INVESTASI MESIN+BANGUNAN"/>
      <sheetName val="New Credit KI"/>
      <sheetName val="New Modal Kerja"/>
      <sheetName val="Schedulle 20 BUMN"/>
      <sheetName val="PT BEI"/>
      <sheetName val="View"/>
      <sheetName val="Tanam (2)"/>
      <sheetName val="Rcn Produksi Pemasaran"/>
      <sheetName val="Blanko (Real)"/>
      <sheetName val="Pestisida"/>
      <sheetName val="Pestisida Cut"/>
      <sheetName val="Benih"/>
      <sheetName val="Pest Per TMK"/>
      <sheetName val="PeriodeII"/>
      <sheetName val="DOWN"/>
      <sheetName val="Bdown"/>
      <sheetName val="BDA"/>
      <sheetName val="Flowil"/>
      <sheetName val="FL-Wil"/>
      <sheetName val="DIVISI (Nama)"/>
      <sheetName val="Kontensalden"/>
      <sheetName val="FA1999"/>
      <sheetName val="kursi"/>
      <sheetName val="LPP-2"/>
      <sheetName val="SPPP"/>
      <sheetName val="国販"/>
      <sheetName val="I-PPh"/>
      <sheetName val="I-PPh Final"/>
      <sheetName val="HM JUL"/>
      <sheetName val="vasambung"/>
      <sheetName val="RPBL"/>
      <sheetName val="GLVA"/>
      <sheetName val="GKWH"/>
      <sheetName val="realisasi tiang"/>
      <sheetName val="BUMI 2RK 17"/>
      <sheetName val="Sapek "/>
      <sheetName val="Satup"/>
      <sheetName val="Mg"/>
      <sheetName val="Mg (2)"/>
      <sheetName val="Mg (3)"/>
      <sheetName val="Mg (4)"/>
      <sheetName val="Mg (6)"/>
      <sheetName val="Mg (7)"/>
      <sheetName val="Mg (8)"/>
      <sheetName val="Mg (10)"/>
      <sheetName val="Mg (11)"/>
      <sheetName val="Mg (12)"/>
      <sheetName val="Mg (13)"/>
      <sheetName val="Mg (14)"/>
      <sheetName val="Pengantar"/>
      <sheetName val="Mg (5)"/>
      <sheetName val="MC1"/>
      <sheetName val="rekp MC1"/>
      <sheetName val="Mg (9)"/>
      <sheetName val="MC2"/>
      <sheetName val="rekp MC2"/>
      <sheetName val="MC3"/>
      <sheetName val="rekp MC3"/>
      <sheetName val="Cov Mg"/>
      <sheetName val="Cov MC "/>
      <sheetName val="Amplop"/>
      <sheetName val="Cvr ADMN"/>
      <sheetName val="Cvr TKNS"/>
      <sheetName val="KESAT"/>
      <sheetName val="ANLS-K"/>
      <sheetName val="ANLS-ALAT"/>
      <sheetName val="ANLS-BOW"/>
      <sheetName val="Pelaksana"/>
      <sheetName val="Daft Alat"/>
      <sheetName val="Kesanggupan"/>
      <sheetName val="Kuasa lelang"/>
      <sheetName val="4-99"/>
      <sheetName val="dil2"/>
      <sheetName val="TO 1"/>
      <sheetName val="TO 2"/>
      <sheetName val="3agt"/>
      <sheetName val="Kirim Area"/>
      <sheetName val="Salinan Dari Impress"/>
      <sheetName val="SatDas"/>
      <sheetName val="no halaman"/>
      <sheetName val="JTM-240"/>
      <sheetName val="JTM-150"/>
      <sheetName val="JTM-70"/>
      <sheetName val="JTM-35"/>
      <sheetName val="JTR-70"/>
      <sheetName val="JTR-35"/>
      <sheetName val="JTR-25"/>
      <sheetName val="GARDU PORTAL"/>
      <sheetName val="SKTM"/>
      <sheetName val="AHS-JTM"/>
      <sheetName val="AHS-JTR"/>
      <sheetName val="AHS-GARDU"/>
      <sheetName val="AHS-SAMBUNGAN LISTRIK"/>
      <sheetName val="HSU-PASANG SUTM"/>
      <sheetName val="HSU-PASANG SUTR"/>
      <sheetName val="HSU-PASANG GARDU"/>
      <sheetName val="HSU-PASANG KABEL"/>
      <sheetName val="AH-MATERIAL"/>
      <sheetName val="BIAYA PEMBUATAN"/>
      <sheetName val="BIAYA GALVANIS"/>
      <sheetName val="HARGA SATUAN MATERIAL"/>
      <sheetName val="BIAYA BAHAN"/>
      <sheetName val="BIAYA OPERASIONAL"/>
      <sheetName val="JASA PABRIKASI"/>
      <sheetName val="RINCIAN HARGA MATERIAL"/>
      <sheetName val="PT. PLN (Persero) Wil. Babel"/>
      <sheetName val="hps-tm-14"/>
      <sheetName val="hps-gd-14"/>
      <sheetName val="rek-14"/>
      <sheetName val="hps-tr-14"/>
      <sheetName val="biaya upah"/>
      <sheetName val="an-TM-2003 apln"/>
      <sheetName val="an-TM-2003"/>
      <sheetName val="an-tR-2003 "/>
      <sheetName val="hps-tm-05"/>
      <sheetName val="hps-tr-05"/>
      <sheetName val="hps-gd-05"/>
      <sheetName val="rek-05"/>
      <sheetName val="galvanis2"/>
      <sheetName val="Tren Kinerja"/>
      <sheetName val="DITAMPILKAN"/>
      <sheetName val="WRKR "/>
      <sheetName val="APKU"/>
      <sheetName val="ADMI"/>
      <sheetName val="ATPI"/>
      <sheetName val="ARGT"/>
      <sheetName val="APD_KPI_DES"/>
      <sheetName val="FINAL_K2K3"/>
      <sheetName val="APD_KPI"/>
      <sheetName val="RAPORT DESEMBER"/>
      <sheetName val="COP "/>
      <sheetName val="Trafo 2015"/>
      <sheetName val="FGTM 2015"/>
      <sheetName val="REAL SUSUT 2015"/>
      <sheetName val="TARA KALOR"/>
      <sheetName val="SEWA KIT BBM"/>
      <sheetName val="EAF 12"/>
      <sheetName val="Rekap 2 (menit)"/>
      <sheetName val="REKAP KEC.PB"/>
      <sheetName val="Penambahan Pelanggan All"/>
      <sheetName val="REKAP RECOVERY TIME "/>
      <sheetName val="REKAP RECOVERY TIME WRKR"/>
      <sheetName val="II.7 FGTM 2015 11"/>
      <sheetName val="II.8 Trafo 2015 11"/>
      <sheetName val="II.7 FGTM 2015 10"/>
      <sheetName val="II.8 Trafo 2015 10"/>
      <sheetName val="II.6 REAL SUSUT 2015 11"/>
      <sheetName val="I.2-II.1-IV.3 Pelanggan 11"/>
      <sheetName val="I.2 , IV.3 Pelanggan 10"/>
      <sheetName val="I.3 REKAP RECOVERY TIME 11"/>
      <sheetName val="IV.1-IV.2 RU-Unit 10"/>
      <sheetName val="I.3 REKAP RECOVERY TIME WRKR 11"/>
      <sheetName val="I.3 REKAP RECOVERY TIME 10 "/>
      <sheetName val="I.3 REKAP RECOVERY TIME WRKR 10"/>
      <sheetName val="I.5-I.6 REKAP SAIDI SAIFI 10"/>
      <sheetName val="I.5-I.6 REKAP SAIDI SAIFI 11"/>
      <sheetName val="II.2 FUEL MIX 11"/>
      <sheetName val="II.3 TARA KALOR 11"/>
      <sheetName val="II.4 SEWA KIT BBM 11"/>
      <sheetName val="II.5 EAF 10"/>
      <sheetName val="II.5 EAF 11"/>
      <sheetName val="II.6 REAL SUSUT 2015 10"/>
      <sheetName val="IV.1-IV.2 RU-Unit 11"/>
      <sheetName val="IV.4 COP 10"/>
      <sheetName val="IV.4 COP 11"/>
      <sheetName val="IV.5 ITO 10"/>
      <sheetName val="IV.6 REKAP 10"/>
      <sheetName val="IV.6 REKAP 11"/>
      <sheetName val="V.4 RAPORT PROGUL 10"/>
      <sheetName val="V.4 RAPORT PROGUL 11"/>
      <sheetName val="BIAYA USAHA SD. NOV 2015"/>
      <sheetName val="LABA RUGI NOV 15"/>
      <sheetName val="INPUT_12C1"/>
      <sheetName val="INPUT_12C4"/>
      <sheetName val="INPUT_12C6_1"/>
      <sheetName val="INPUT_12C6_2"/>
      <sheetName val="REKAP_12C_AMKS "/>
      <sheetName val="DRU"/>
      <sheetName val="RPB"/>
      <sheetName val="LBAP"/>
      <sheetName val="surat negosiasi"/>
      <sheetName val="LBAN"/>
      <sheetName val="DAFTARHADIR"/>
      <sheetName val="EPHBakk"/>
      <sheetName val="EPHBsc"/>
      <sheetName val="BAPembPL "/>
      <sheetName val="SURAT1"/>
      <sheetName val="EPHB"/>
      <sheetName val="⼅킴`଀　ମ_x005f_x005f_x005f_x0000_ᰳ蠀ᰫ관킱쁠壢耄䢿਀_x"/>
      <sheetName val="⼅킴`଀　ମ_ᰳ蠀ᰫ관킱쁠壢耄䢿਀_x005f_x005f_x005f_x0002_＀"/>
      <sheetName val="⼅킴`଀　ମ?ᰳ蠀ᰫ관킱쁠壢耄䢿਀_x005f_x005f_x005f_x0002_＀"/>
      <sheetName val="GSum"/>
      <sheetName val="1.1 275kV Sumut4 "/>
      <sheetName val="1.2 275kV Sumut4"/>
      <sheetName val="1.3 275kV Sumut4 "/>
      <sheetName val="1.4 275kV Sumut4"/>
      <sheetName val="1.1 GIS Pulogadung"/>
      <sheetName val="1.2 GIS Pulogadung"/>
      <sheetName val="1.3 GIS Pulogadung"/>
      <sheetName val="1.4 GIS Pulogadung"/>
      <sheetName val="Section 1 (Sunyaragi - Cirebon)"/>
      <sheetName val="RAB Menes - Saketi "/>
      <sheetName val="RAB Saketi - Rangkas"/>
      <sheetName val="RAB section 1"/>
      <sheetName val="Section 2 (Cirebon - Brebes)"/>
      <sheetName val="RAB section 2"/>
      <sheetName val="HARGA TOTAL Transmisi RJBR"/>
      <sheetName val="RAB Sragi-PLTU T25a"/>
      <sheetName val="RAB PLTU T25a - Brebes"/>
      <sheetName val="RAB Sragi-PLTU T25a (2)"/>
      <sheetName val="RAB PLTU T25a - Brebes (2)"/>
      <sheetName val="HARGA TOTAL Transmisi RJTD"/>
      <sheetName val="RAB Kebasen-Brebes"/>
      <sheetName val="RAB Brebes-Sunyaragi"/>
      <sheetName val="GRAND TOTAL BOQ"/>
      <sheetName val="BOQ EM"/>
      <sheetName val="Total Civil work"/>
      <sheetName val="CBL-150kV "/>
      <sheetName val="CBL-20kV"/>
      <sheetName val="Switchyard"/>
      <sheetName val="Basic price "/>
      <sheetName val="Civil-work  "/>
      <sheetName val="Found Review"/>
      <sheetName val="REKAP BOQ"/>
      <sheetName val="BOQ Konsentrator"/>
      <sheetName val="BOQ Master "/>
      <sheetName val="BOQ ODG"/>
      <sheetName val="BOQ Training"/>
      <sheetName val="Design Engineering"/>
      <sheetName val="Installation &amp; Commissioning"/>
      <sheetName val="Calc Inst"/>
      <sheetName val="Calculation Budget"/>
      <sheetName val="RTU Panel"/>
      <sheetName val="Field Mat. Inst. "/>
      <sheetName val="Rekap Ci"/>
      <sheetName val="Asses Tr Ci"/>
      <sheetName val="Serand Ci"/>
      <sheetName val="Trafo Ci"/>
      <sheetName val="RCP Ci"/>
      <sheetName val="Oli Ci"/>
      <sheetName val="HVE Ci"/>
      <sheetName val="Pondasi Ci"/>
      <sheetName val="Duct Ci"/>
      <sheetName val="Kbl 11kV5 Ci"/>
      <sheetName val="Kbl Kontrol Ci"/>
      <sheetName val="Trans Ci"/>
      <sheetName val="FFS Ci"/>
      <sheetName val="EAR Ci"/>
      <sheetName val="RLBSLO Ci"/>
      <sheetName val="Lain-lain Ci"/>
      <sheetName val="5456"/>
      <sheetName val="5461"/>
      <sheetName val="5462"/>
      <sheetName val="5463"/>
      <sheetName val="5477"/>
      <sheetName val="5478"/>
      <sheetName val="5479"/>
      <sheetName val="5480"/>
      <sheetName val="5481"/>
      <sheetName val="5482"/>
      <sheetName val="5483"/>
      <sheetName val="5484"/>
      <sheetName val="5485"/>
      <sheetName val="5486"/>
      <sheetName val="5487"/>
      <sheetName val="5488"/>
      <sheetName val="5489"/>
      <sheetName val="5490"/>
      <sheetName val="5491"/>
      <sheetName val="5492"/>
      <sheetName val="5493"/>
      <sheetName val="5494"/>
      <sheetName val="5495"/>
      <sheetName val="5496"/>
      <sheetName val="5401"/>
      <sheetName val="Page1"/>
      <sheetName val="CASHOUT KD"/>
      <sheetName val="SMART ONE"/>
      <sheetName val="TAMPILAN"/>
      <sheetName val="DC JULI"/>
      <sheetName val="DC AGS"/>
      <sheetName val="DC SEPT"/>
      <sheetName val="DC JAN"/>
      <sheetName val="DC FEB"/>
      <sheetName val="DC SEPT OKT"/>
      <sheetName val="DC NOV"/>
      <sheetName val="DC DES"/>
      <sheetName val="DC MAR"/>
      <sheetName val="DC APR"/>
      <sheetName val="DC MEI"/>
      <sheetName val="DC JUNI"/>
      <sheetName val="TARGET TW I16"/>
      <sheetName val="DC TARGET TWI"/>
      <sheetName val="TW I16"/>
      <sheetName val="DC TW116"/>
      <sheetName val="DC I15"/>
      <sheetName val="DC AGT"/>
      <sheetName val="TW II15"/>
      <sheetName val="DC II15"/>
      <sheetName val="TW III15"/>
      <sheetName val="DC III15"/>
      <sheetName val="TW IV15"/>
      <sheetName val="DC IV15"/>
      <sheetName val="TARGET TWII 16"/>
      <sheetName val="DC TARGET TWII 16"/>
      <sheetName val="TW II16"/>
      <sheetName val="DC TWII16"/>
      <sheetName val="S.DTW II-TanpaTT"/>
      <sheetName val="DC S.DTWII16-TanpaTT "/>
      <sheetName val="TARGET TWIII 16 "/>
      <sheetName val="DC TARGET TWIII 16 "/>
      <sheetName val="TW III"/>
      <sheetName val="DC TWIII 16"/>
      <sheetName val="TARGET TW IV"/>
      <sheetName val="DC TARGET TW IV"/>
      <sheetName val="s.d 2016"/>
      <sheetName val="DC s.d 2016"/>
      <sheetName val="DC s.d TW II 2016-dg TT"/>
      <sheetName val="DC s.d TW III 2016-dg TT"/>
      <sheetName val="DC s.d 2016-dg TT"/>
      <sheetName val="DC GAP TWI-III-dg TT"/>
      <sheetName val="TARGET S.DJULI-TanpaTT "/>
      <sheetName val="S.DJULI-TanpaTT "/>
      <sheetName val="DC GAP TWI-II-tanpa TT"/>
      <sheetName val="DC GAP s.d JULI Tanpa TT"/>
      <sheetName val="DC GAP s.d 2016 Tanpa TT"/>
      <sheetName val="Aset SKTM"/>
      <sheetName val="Aset SUTM"/>
      <sheetName val="Aset Trafo"/>
      <sheetName val="Aset TR"/>
      <sheetName val="Aset SR"/>
      <sheetName val="Perhitungan LF"/>
      <sheetName val="TUL 3-09"/>
      <sheetName val="TUL 3-09 hal 2"/>
      <sheetName val="UtangUsaha AP"/>
      <sheetName val="Utang Usaha Holding"/>
      <sheetName val="Template52"/>
      <sheetName val="Template53"/>
      <sheetName val="Template54"/>
      <sheetName val="DATA PEG"/>
      <sheetName val="tsa1"/>
      <sheetName val="FORM 14"/>
      <sheetName val="HARKIT"/>
      <sheetName val="FORMAT WILAYAH"/>
      <sheetName val="KINERJA UNIT RINCI"/>
      <sheetName val="KENERJA"/>
      <sheetName val="KINERJA UNIT"/>
      <sheetName val="MONITOR PEMBAYARAN PA TERBIT AI"/>
      <sheetName val="AI TANPA JPROC"/>
      <sheetName val="JPROC"/>
      <sheetName val="PROYESI BAYAR"/>
      <sheetName val="Sheet - 1"/>
      <sheetName val="Sheet (2)"/>
      <sheetName val="CETAK PK"/>
      <sheetName val="PEREMAJAAN"/>
      <sheetName val="peremajaan februari 2017"/>
      <sheetName val="PDL AWAL"/>
      <sheetName val="PENAGGUHAN"/>
      <sheetName val="PENANGGUHAN"/>
      <sheetName val="CCO-01 Hitam"/>
      <sheetName val="CCO-01 Hitam (3)"/>
      <sheetName val="CAVER"/>
      <sheetName val="CCO-01 Hitam (2)"/>
      <sheetName val="Minggu Revisi (1)"/>
      <sheetName val="Minggu Revisi (2)"/>
      <sheetName val="Minggu Revisi (3)"/>
      <sheetName val="Minggu Revisi (4)"/>
      <sheetName val="Minggu Revisi (5)"/>
      <sheetName val="Minggu Revisi (6)"/>
      <sheetName val="Minggu Revisi (7)"/>
      <sheetName val="Minggu Revisi (8)"/>
      <sheetName val="Rekapitulasi (1)"/>
      <sheetName val="Minggu  (2)"/>
      <sheetName val="Rekapitulasi (2)"/>
      <sheetName val="Minggu  (3)"/>
      <sheetName val="Rekapitulasi (3)"/>
      <sheetName val="Minggu  (4)"/>
      <sheetName val="Rekapitulasi (4)"/>
      <sheetName val="Minggu  (5)"/>
      <sheetName val="Rekapitulasi (5)"/>
      <sheetName val="Minggu  (6)"/>
      <sheetName val="Rekapitulasi (6)"/>
      <sheetName val="Minggu  (7)"/>
      <sheetName val="Rekapitulasi (7)"/>
      <sheetName val="1) Umum"/>
      <sheetName val="2) Struktur"/>
      <sheetName val="3) Arsitek"/>
      <sheetName val="4) Mekanikal"/>
      <sheetName val="5) Elektrikal"/>
      <sheetName val="Analisa 2013"/>
      <sheetName val="RAB Total"/>
      <sheetName val="Rekap Kurva S"/>
      <sheetName val="Terbilang-"/>
      <sheetName val="Rincian_Kurva S"/>
      <sheetName val="Bar Chart"/>
      <sheetName val="PUJUT"/>
      <sheetName val="Cover Pnw"/>
      <sheetName val="Srt.Pnw"/>
      <sheetName val="Kuantitas lt.1"/>
      <sheetName val="Analisa Tabel"/>
      <sheetName val="UPAH RUANG"/>
      <sheetName val="Metode Plks"/>
      <sheetName val="Jdwl Alat"/>
      <sheetName val="Alat Utama"/>
      <sheetName val="Bagan Alir (1)"/>
      <sheetName val="Bagan Alir"/>
      <sheetName val="Hit Vol_Sk"/>
      <sheetName val="Hit Vol -Ars"/>
      <sheetName val="Hit Vol_Sloof"/>
      <sheetName val="Analisa SNI2002"/>
      <sheetName val="Parigi"/>
      <sheetName val="IPA 20"/>
      <sheetName val="IPA 10"/>
      <sheetName val="IPA 40"/>
      <sheetName val="Sub Pekerjaan"/>
      <sheetName val="Rkp ANL"/>
      <sheetName val="Analisa_SNI_08"/>
      <sheetName val="Harga Pipa2009 (2)"/>
      <sheetName val="DH Bahan &amp; UpahSNI08"/>
      <sheetName val="DH Pipa &amp; Acces"/>
      <sheetName val="Harga Accsesories"/>
      <sheetName val="Hit Vol Str Padang"/>
      <sheetName val="Rumah"/>
      <sheetName val="jadmat"/>
      <sheetName val="MSTR id paket"/>
      <sheetName val="HARGA (2)"/>
      <sheetName val="Kei Kecil"/>
      <sheetName val="Sheet32"/>
      <sheetName val="Belpegawai input"/>
      <sheetName val="total pph-sda"/>
      <sheetName val="2001-2004"/>
      <sheetName val="DATA LW - DDN"/>
      <sheetName val="Banding All"/>
      <sheetName val="Papua-riau"/>
      <sheetName val="Persiapan (2)"/>
      <sheetName val="C0nst 1"/>
      <sheetName val="S-Curve1"/>
      <sheetName val="R kelas"/>
      <sheetName val="R Guru"/>
      <sheetName val="R Serbaguna"/>
      <sheetName val="Pustaka"/>
      <sheetName val="T Wudu"/>
      <sheetName val="p block"/>
      <sheetName val="water tank"/>
      <sheetName val="Mushalla"/>
      <sheetName val="recap tot sem"/>
      <sheetName val="Toilet "/>
      <sheetName val="upah &amp; bhan"/>
      <sheetName val="rcap ttal"/>
      <sheetName val="Total Aceh Selatan "/>
      <sheetName val="Rekap LAGEUN"/>
      <sheetName val="Kuantitas lageun"/>
      <sheetName val="Rekap TEUNOM"/>
      <sheetName val="Kuantitas TEUNOM"/>
      <sheetName val="DT Personalia"/>
      <sheetName val="DATA ALAT"/>
      <sheetName val="Pengalaman Gng"/>
      <sheetName val="Pek. sedang "/>
      <sheetName val="DT Personil Inti"/>
      <sheetName val="DT Peralatan Utama"/>
      <sheetName val="Analisa Harga Lama"/>
      <sheetName val="Vol A"/>
      <sheetName val="Vol B"/>
      <sheetName val="Vol C"/>
      <sheetName val="Vol D"/>
      <sheetName val="Vol E"/>
      <sheetName val="Vol F"/>
      <sheetName val="CONV-ANGKA DAN HURUF"/>
      <sheetName val="Metode Pengadaan"/>
      <sheetName val="BILL (2)"/>
      <sheetName val="Item1"/>
      <sheetName val="Item2"/>
      <sheetName val="Item4-5"/>
      <sheetName val="Item3"/>
      <sheetName val="Alat DC"/>
      <sheetName val="Item6"/>
      <sheetName val="Item7"/>
      <sheetName val="Item8"/>
      <sheetName val="Item9"/>
      <sheetName val="Item10"/>
      <sheetName val="Jam Al Myr Item"/>
      <sheetName val="Jam Alat"/>
      <sheetName val="Tim &amp; Loc"/>
      <sheetName val="Gorong-2"/>
      <sheetName val="Pas-batu"/>
      <sheetName val="Ang Qua"/>
      <sheetName val="Franco BC"/>
      <sheetName val="Alat Qua."/>
      <sheetName val="crushing_pro"/>
      <sheetName val="hauling_pro"/>
      <sheetName val="mix_pro"/>
      <sheetName val="spread_pro"/>
      <sheetName val="HATSAT-KUDUS"/>
      <sheetName val="RAB 1"/>
      <sheetName val="RAB 2"/>
      <sheetName val="ANL EL 322"/>
      <sheetName val="OLD-DAFT"/>
      <sheetName val="Up Date BOW"/>
      <sheetName val="Guide"/>
      <sheetName val="NEW-DAFT"/>
      <sheetName val="Bobot Rusak"/>
      <sheetName val="An. Alat"/>
      <sheetName val="Sekedul pak lah"/>
      <sheetName val="Pak Lah Anas tek"/>
      <sheetName val="Anas Tek"/>
      <sheetName val="Anal.Teknik"/>
      <sheetName val="Rab III"/>
      <sheetName val="Rab IV"/>
      <sheetName val="Analis OK"/>
      <sheetName val="Anl. Jl"/>
      <sheetName val="Hbh. Jl"/>
      <sheetName val="SRT.PEN"/>
      <sheetName val="REK.NEGO"/>
      <sheetName val="DIV6(2)"/>
      <sheetName val="DIV7(2)"/>
      <sheetName val="Rekap Timb. Pil."/>
      <sheetName val="Timb. Pil."/>
      <sheetName val=" Rekap P B J"/>
      <sheetName val="P B J"/>
      <sheetName val="Rekap Klas B Bahu"/>
      <sheetName val="Klas B Bahu Kiri"/>
      <sheetName val="Klas B Bahu Kanan"/>
      <sheetName val="Rekap Klas A"/>
      <sheetName val="Klas A"/>
      <sheetName val="Rekap Klas B"/>
      <sheetName val="Klas B"/>
      <sheetName val="Rekap Prime"/>
      <sheetName val="Prime"/>
      <sheetName val="Rekap AC-BC"/>
      <sheetName val="AC - BC"/>
      <sheetName val="Re-Shedule"/>
      <sheetName val="Rekap Pas. Batu Mortar"/>
      <sheetName val="Pas. Batu Mortar Kanan"/>
      <sheetName val="Rekap Gal. Biasa"/>
      <sheetName val="Gal. Biasa (box culvert)"/>
      <sheetName val="Gal. Biasa Saluran"/>
      <sheetName val="Rekap Timb. Pil"/>
      <sheetName val="Timb. Pil"/>
      <sheetName val="Rekap PBJ."/>
      <sheetName val="Rekap B Bahu"/>
      <sheetName val="B Bahu"/>
      <sheetName val="Rekap Prime Bahu"/>
      <sheetName val="Prime Bahu"/>
      <sheetName val="Rekap Kelas A"/>
      <sheetName val="Kelas A"/>
      <sheetName val="Rekap Kelas B"/>
      <sheetName val="Kelas B"/>
      <sheetName val="Rekap AC-BC (Aggregat)"/>
      <sheetName val="AC-BC (Aggregat)"/>
      <sheetName val="Rekap AC-BC (Aspal)"/>
      <sheetName val="AC-BC (Aspal)."/>
      <sheetName val="Rekap AC-BC (Filler)"/>
      <sheetName val="AC-BC (Filler)."/>
      <sheetName val="Rekap Beton K-250"/>
      <sheetName val="Beton K-250 Box Culvert"/>
      <sheetName val="Rekap Baja U24"/>
      <sheetName val="Baja U24 Box Culvert"/>
      <sheetName val="Baja U24 Plat Beton"/>
      <sheetName val="Pas.Batu Pondasi Plat Beton"/>
      <sheetName val="K-250 Plat Beton"/>
      <sheetName val="Pas. Batu Mortar Kiri"/>
      <sheetName val="Gal. Biasa Sal. Kn"/>
      <sheetName val="Gal. Biasa Sal. Kr"/>
      <sheetName val="Timb. Pilhn"/>
      <sheetName val="xy Timb. Pil"/>
      <sheetName val="Pas. Batu Mortar Kanan-1"/>
      <sheetName val="Gal. Biasa Oprit Jbt"/>
      <sheetName val="Gal. Biasa Sal. Kn-1"/>
      <sheetName val="Rekap Timb. Biasa"/>
      <sheetName val="Rekap XY m3"/>
      <sheetName val="XY"/>
      <sheetName val="Beton K-250TypeI"/>
      <sheetName val="Rekap Beton Siklop K-175"/>
      <sheetName val="Siklop K-175"/>
      <sheetName val="Baja U24 Talud TP.I"/>
      <sheetName val="Rekap Pas. Batu"/>
      <sheetName val="Pas Batu type I"/>
      <sheetName val="Pas Batu type III"/>
      <sheetName val="Pas. Batu Kanan typeII"/>
      <sheetName val="rer-jd"/>
      <sheetName val="smpl"/>
      <sheetName val="REKAP Penyiapan"/>
      <sheetName val="Penyiapan Bdn Jalan"/>
      <sheetName val="Rek.Tim Biasa"/>
      <sheetName val="Tim.Biasa"/>
      <sheetName val="REKAP LRP"/>
      <sheetName val="LRP"/>
      <sheetName val="AC-BC 1"/>
      <sheetName val="AC-BC 1 (2)"/>
      <sheetName val="X,Y (Klass A)"/>
      <sheetName val="REKAP URPIL"/>
      <sheetName val="urpil"/>
      <sheetName val="REKAP Pas.Batu Mortar"/>
      <sheetName val="Pas Batu Mortar"/>
      <sheetName val="REKAP GALIAN DRAINASE"/>
      <sheetName val="Galian utk Selokan"/>
      <sheetName val="REKAP K-250"/>
      <sheetName val="K-250 PLAT PACKER"/>
      <sheetName val="REKAP BAJA"/>
      <sheetName val="PEMBESIAN PACKER"/>
      <sheetName val="REKAP TALUD"/>
      <sheetName val="Pas Batu PLAT"/>
      <sheetName val="KWTS "/>
      <sheetName val="&lt;&lt; PROSES&gt;&gt;"/>
      <sheetName val="01-PESANAN"/>
      <sheetName val="02-DAF PESANAN"/>
      <sheetName val="03-PENAWARAN"/>
      <sheetName val="04-PENUNJUKAN"/>
      <sheetName val="05-SPK"/>
      <sheetName val="06-BAPB-SPK"/>
      <sheetName val="06-BAPB-PESANAN"/>
      <sheetName val="07-BAST"/>
      <sheetName val="08-BERITA ACARA PEMBAYARAN"/>
      <sheetName val="KULIT"/>
      <sheetName val="KW"/>
      <sheetName val="BAST"/>
      <sheetName val="BAPB"/>
      <sheetName val="Renc Real Termijn"/>
      <sheetName val="Renc Real SKK"/>
      <sheetName val="EARNED VALUE"/>
      <sheetName val="Analisa MC0"/>
      <sheetName val="Cover Intern"/>
      <sheetName val="Dft Isi"/>
      <sheetName val="Schedule Intern"/>
      <sheetName val="Schedule UBA"/>
      <sheetName val="Kebut. Bahan"/>
      <sheetName val="Kebut. Alat"/>
      <sheetName val="Volume Intern"/>
      <sheetName val="Rekap K5"/>
      <sheetName val="Rekap Deviasi Intern"/>
      <sheetName val="Deviasi Intern"/>
      <sheetName val="Rencana Intern"/>
      <sheetName val="MRM"/>
      <sheetName val="ITP"/>
      <sheetName val="Schedule Ekstern"/>
      <sheetName val="Rekap Progress Ekstern"/>
      <sheetName val="Progress Ekstern"/>
      <sheetName val="Rekap Deviasi Ekstern"/>
      <sheetName val="Deviasi Ekstern"/>
      <sheetName val="Rekap Deviasi IE"/>
      <sheetName val="Deviasi IE"/>
      <sheetName val="Customer Complain"/>
      <sheetName val="NC"/>
      <sheetName val="Cover Bulanan"/>
      <sheetName val="Laporan Bulanan"/>
      <sheetName val="Cover Mingguan"/>
      <sheetName val="Volume Mingguan"/>
      <sheetName val="Laporan Mingguan"/>
      <sheetName val="Cover Harian"/>
      <sheetName val="Hrn I"/>
      <sheetName val="Hrn II"/>
      <sheetName val="Hrn III"/>
      <sheetName val="Laporan Harian"/>
      <sheetName val="Cuaca"/>
      <sheetName val="Request"/>
      <sheetName val="Rekap CCO"/>
      <sheetName val="Cover CCO"/>
      <sheetName val="BA CCO"/>
      <sheetName val="Rekap CCOa"/>
      <sheetName val="CCOa"/>
      <sheetName val="Persetujuan CCO2"/>
      <sheetName val="Hsl Evaluasi"/>
      <sheetName val="CCOb"/>
      <sheetName val="Penyampaian Evaluasi"/>
      <sheetName val="BA Evaluasi"/>
      <sheetName val="Lmp Evaluasi"/>
      <sheetName val="Lmp Nego"/>
      <sheetName val="R. RapatCCO"/>
      <sheetName val="D. HadirCCO"/>
      <sheetName val="Und. RptCCO"/>
      <sheetName val="Evaluasi CCO"/>
      <sheetName val="Persetujuan CCO1"/>
      <sheetName val="Permhnan CCO2"/>
      <sheetName val="BA Evaluasi RekLap"/>
      <sheetName val="Lap Pek 2"/>
      <sheetName val="Lap Pek 1"/>
      <sheetName val="Permhnan CCO1"/>
      <sheetName val="Cover Add"/>
      <sheetName val="Cover MC"/>
      <sheetName val="Rekap MC"/>
      <sheetName val="Rekap Sertf Bulanan"/>
      <sheetName val="Sertf Bulanan"/>
      <sheetName val="DII"/>
      <sheetName val="DIII"/>
      <sheetName val="DIV"/>
      <sheetName val="DV"/>
      <sheetName val="DVI"/>
      <sheetName val="DVII"/>
      <sheetName val="DVIII"/>
      <sheetName val="DIX"/>
      <sheetName val="DX"/>
      <sheetName val="Cover PHO"/>
      <sheetName val="BA PHO"/>
      <sheetName val="BA Pemeriksaan"/>
      <sheetName val="Hsl Visual"/>
      <sheetName val="Hsl Mutu"/>
      <sheetName val="Hsl Adm"/>
      <sheetName val="R. RapatPHO"/>
      <sheetName val="D. HadirPHO"/>
      <sheetName val="Und. RptPHO"/>
      <sheetName val="Penilaian Hasil PHO"/>
      <sheetName val="Permhnan PHO"/>
      <sheetName val="Cover FHO"/>
      <sheetName val="BA FHO"/>
      <sheetName val="BA Fisik"/>
      <sheetName val="R. RapatFHO"/>
      <sheetName val="D. HadirFHO"/>
      <sheetName val="Periksa Fisik"/>
      <sheetName val="Und. RptFHO"/>
      <sheetName val="Penilaian Hasil FHO"/>
      <sheetName val="Permhnan FHO"/>
      <sheetName val="kartu proyek"/>
      <sheetName val="kartu proyek (2)"/>
      <sheetName val="Sch Int (MINGGUAN)"/>
      <sheetName val="reNCANA Intern breakdown"/>
      <sheetName val="Rencana Intern lAP"/>
      <sheetName val="Sch Int"/>
      <sheetName val="Rencana Triwulan I"/>
      <sheetName val="Rencana Triwulan II"/>
      <sheetName val="Rencana Triwulan III"/>
      <sheetName val="Rencana Triwulan IV"/>
      <sheetName val="anal.P"/>
      <sheetName val="Pem. Bahan"/>
      <sheetName val="Pem. Alat"/>
      <sheetName val="Pem. Subkont"/>
      <sheetName val="Ked. Bahan"/>
      <sheetName val="Ked. Alat"/>
      <sheetName val="Ked. Personil"/>
      <sheetName val="Ked. Subkont"/>
      <sheetName val="PJM"/>
      <sheetName val="Daf-2.1"/>
      <sheetName val="Daf-2.2"/>
      <sheetName val="Daf-3.1"/>
      <sheetName val="Daf-3.2"/>
      <sheetName val="Daf-3.3"/>
      <sheetName val="Daf-3.4"/>
      <sheetName val="Daf-3.5"/>
      <sheetName val="Daf-3.6"/>
      <sheetName val="PJM #"/>
      <sheetName val="Daf-2.1 #"/>
      <sheetName val="Daf-2.2 #"/>
      <sheetName val="Agustus 2011"/>
      <sheetName val="Minggu 17"/>
      <sheetName val="Minggu 18"/>
      <sheetName val="Minggu 19"/>
      <sheetName val="Minggu 20"/>
      <sheetName val="Minggu 19 no"/>
      <sheetName val="Minggu 20 no"/>
      <sheetName val="Minggu 12 no"/>
      <sheetName val="Scan"/>
      <sheetName val="altr"/>
      <sheetName val="penutupan"/>
      <sheetName val="EVAL"/>
      <sheetName val="BOQ eks"/>
      <sheetName val="TTPAN"/>
      <sheetName val="Intern"/>
      <sheetName val="BY UMM (2)"/>
      <sheetName val="K 350"/>
      <sheetName val="bk BIRU"/>
      <sheetName val="Schd Alt"/>
      <sheetName val="Schd Bhn"/>
      <sheetName val="Schd Man"/>
      <sheetName val="peta vol"/>
      <sheetName val="Rekap Terminal"/>
      <sheetName val="Lt 1"/>
      <sheetName val="Lt Mezz"/>
      <sheetName val="Lt Pier"/>
      <sheetName val="Lt 2"/>
      <sheetName val="Ext"/>
      <sheetName val="Sect"/>
      <sheetName val="Gateway"/>
      <sheetName val="An. Str"/>
      <sheetName val="An. Ksn"/>
      <sheetName val="An. Pnt"/>
      <sheetName val="Spek alm"/>
      <sheetName val="Sub Marketing"/>
      <sheetName val="Perbandingan Tutupan Real"/>
      <sheetName val="Perbandingan Tutupan"/>
      <sheetName val="Tutupan Buku Biru"/>
      <sheetName val="Tutupan Buku Merah"/>
      <sheetName val="Biaya Persiapan Divisi"/>
      <sheetName val="Biaya Persiapan Proyek"/>
      <sheetName val="Material Direksi Keet"/>
      <sheetName val="Alat &amp; Bahan Bantu"/>
      <sheetName val="REKAP ITEM"/>
      <sheetName val="SUB REKAP MEKANIKAL"/>
      <sheetName val="REKAP_MEKANIKAL"/>
      <sheetName val="SUB REKAP ELEKTRIKAL"/>
      <sheetName val="PNRNGN&amp;KTK-KNTK"/>
      <sheetName val="PRO PETIR"/>
      <sheetName val="Daf.Harga-Upah"/>
      <sheetName val=" REKAP-RAB"/>
      <sheetName val="REKAP-ANL"/>
      <sheetName val="INDIRECT-COST"/>
      <sheetName val="OPERASI-ALAT"/>
      <sheetName val="OPERATOR-COST"/>
      <sheetName val="REKAP-ALAT"/>
      <sheetName val="ANL-BOR"/>
      <sheetName val="ANL-JIAT"/>
      <sheetName val="SCH - BULAN"/>
      <sheetName val="SCH - MINGGU"/>
      <sheetName val="Anl-Subm"/>
      <sheetName val="BQawal"/>
      <sheetName val="ScheduleInt"/>
      <sheetName val="SchedExt"/>
      <sheetName val="K-5 per10"/>
      <sheetName val="K-5 per25"/>
      <sheetName val="Permasalahan"/>
      <sheetName val="evaint"/>
      <sheetName val="ProgExtern"/>
      <sheetName val="eva ext"/>
      <sheetName val="PiutPrest"/>
      <sheetName val="RK&amp;ActP"/>
      <sheetName val="RAPadd"/>
      <sheetName val="BAPadd"/>
      <sheetName val="BCadd"/>
      <sheetName val="Anaeva"/>
      <sheetName val="ADHI KARYA"/>
      <sheetName val="M E N U"/>
      <sheetName val="Perincian Marketing"/>
      <sheetName val="Perincian Beban"/>
      <sheetName val="Perincian Biaya Alat"/>
      <sheetName val="Perincian UPAH"/>
      <sheetName val="Biaya Staf"/>
      <sheetName val="Perincian BUL"/>
      <sheetName val="S D"/>
      <sheetName val="Rekap Deviasi"/>
      <sheetName val="Volume Ekstern"/>
      <sheetName val="Volume Harian"/>
      <sheetName val="Persetujuan CCO"/>
      <sheetName val="Hsl Nego"/>
      <sheetName val="Permhnan CCO"/>
      <sheetName val="Lap Bulanan"/>
      <sheetName val="Hasil Periksa"/>
      <sheetName val="Cover Back Up Mutu"/>
      <sheetName val="Sekat Sand Cone"/>
      <sheetName val="Test Sand Cone"/>
      <sheetName val="Sekat Kubus"/>
      <sheetName val="Evaluasi Mutu Beton"/>
      <sheetName val="Monitoring Mutu Beton"/>
      <sheetName val="Koefisien"/>
      <sheetName val="Renc Camp"/>
      <sheetName val="Ranc Ktk Camp"/>
      <sheetName val="XS"/>
      <sheetName val="XB"/>
      <sheetName val="XA"/>
      <sheetName val="XT"/>
      <sheetName val="KONSTRUKSI"/>
      <sheetName val="LOG pengebORAN"/>
      <sheetName val="DATA INSTALL PIPA"/>
      <sheetName val="ketegak lurusan"/>
      <sheetName val="AIRLIFT 1"/>
      <sheetName val="Airlif 2"/>
      <sheetName val="uji debit tetap"/>
      <sheetName val="UJI SUSUT BERTAHAP"/>
      <sheetName val="SUSUT 1"/>
      <sheetName val="SUSUT 2"/>
      <sheetName val="SUSUT 3"/>
      <sheetName val="SUSUT 4"/>
      <sheetName val="UJI DEBIT 1"/>
      <sheetName val="UJI DEBIT 2"/>
      <sheetName val="BAHAN 10"/>
      <sheetName val="UPAH- PERIODE 10"/>
      <sheetName val="ADD 2 (2)"/>
      <sheetName val="10 - 20 (11)"/>
      <sheetName val="RK&amp;ACTION PLAN"/>
      <sheetName val="BAHAN 11"/>
      <sheetName val="UPAH 11"/>
      <sheetName val="K5 TERBARU COST CNTRL"/>
      <sheetName val="periode 12 versi Cost Contr"/>
      <sheetName val="PERIODE 12"/>
      <sheetName val="UPAH 12"/>
      <sheetName val="BAHAN 12"/>
      <sheetName val="SISA BAHAN "/>
      <sheetName val="TRIWULAN IV"/>
      <sheetName val="MINGGU 4"/>
      <sheetName val="MINGGU 5"/>
      <sheetName val="MINGGUAN 1"/>
      <sheetName val="MINGGU 2"/>
      <sheetName val="MINGGU 3"/>
      <sheetName val="EKSTERN TOTAL"/>
      <sheetName val="BERITA ACARA MC"/>
      <sheetName val="berita acara ADDENDUM"/>
      <sheetName val="persetujuan ADD"/>
      <sheetName val="BA. Panitia"/>
      <sheetName val="BQ ADDENDUM"/>
      <sheetName val="CCOnoCS"/>
      <sheetName val="ADD 2 (1)"/>
      <sheetName val="Rekap Mingguan"/>
      <sheetName val="Cuaca 1"/>
      <sheetName val="Cover B-Up"/>
      <sheetName val="Back Up Des"/>
      <sheetName val="Back up Jan"/>
      <sheetName val="RAP GRC Total"/>
      <sheetName val="RAB GRC Total "/>
      <sheetName val="RAB GRC Total Rev"/>
      <sheetName val="(JUNK REMOVAL)"/>
      <sheetName val="(SAND BLANKET) (1)"/>
      <sheetName val="(SAND BLANKET) (2)"/>
      <sheetName val="(PVD INSTALATION)"/>
      <sheetName val="(PVD EQ PRODUCTIVITY)"/>
      <sheetName val="(SOIL FILLING)"/>
      <sheetName val="(STONE COLUMN)"/>
      <sheetName val="(EMBANKMENT REMOVE)"/>
      <sheetName val="PVD EQ MOB SCH"/>
      <sheetName val="CAP EQ MOB SCH"/>
      <sheetName val="dt6"/>
      <sheetName val="DT9"/>
      <sheetName val="Base_Data"/>
      <sheetName val="Gardu (3)"/>
      <sheetName val="Rayon Selatan"/>
      <sheetName val="Gardu (4)"/>
      <sheetName val="Cash Flow bulanan (2)"/>
      <sheetName val="Cash Flow bulanan (3)"/>
      <sheetName val="Pertambahan Beban Gardu"/>
      <sheetName val="Untuk KBTek"/>
      <sheetName val="Gardu Per Penyulang"/>
      <sheetName val="Gardu 10 April 2001"/>
      <sheetName val="Gardu 24 Juli 2001"/>
      <sheetName val="Gardu 24 Juli 2001 (2)"/>
      <sheetName val="Gardu 24 Juli 2001 (3)"/>
      <sheetName val="TARGET UNIT (2)"/>
      <sheetName val="Pay for Person"/>
      <sheetName val="neraca 1999-2000"/>
      <sheetName val="I-Rutin Switchgear"/>
      <sheetName val="I-Rutin SUTT"/>
      <sheetName val="I-Rutin Banghal"/>
      <sheetName val="I-R Kendaraan"/>
      <sheetName val="I-R Perlengkapan Um"/>
      <sheetName val="V-Rutin Banghal"/>
      <sheetName val="V-R Kendaraan"/>
      <sheetName val="V-R Perlengkapan Umum"/>
      <sheetName val="V-NR Banghal"/>
      <sheetName val="I-Rutin Transformator"/>
      <sheetName val="TBKonsol_2014"/>
      <sheetName val="TB MKP"/>
      <sheetName val="DATA TBD"/>
      <sheetName val="01_A"/>
      <sheetName val="Aug-06"/>
      <sheetName val="Tabel PTKP"/>
      <sheetName val="Sentra"/>
      <sheetName val="FORM-12"/>
      <sheetName val="FORM-12 Tjp"/>
      <sheetName val="FORM_12 MRW APRIL"/>
      <sheetName val="KWH_DIGITAL MUNTOK APRIL"/>
      <sheetName val="KWH BARU TOB APRIL"/>
      <sheetName val="KWH PENGARAM  APRIL"/>
      <sheetName val="Kwh_Tersalur KOBA APRIL"/>
      <sheetName val="OPNAME KWH BELINYU APRIL"/>
      <sheetName val="FORM_12 Belitung April"/>
      <sheetName val="AO 2017"/>
      <sheetName val="⼅킴`଀　ମ_x005f_x005f_x005f_x0000_"/>
      <sheetName val="⼅킴`଀　ମ_ᰳ蠀ᰫ관킱쁠壢耄䢿਀_x005f_x005f_x"/>
      <sheetName val="13.REFERENSI"/>
      <sheetName val="⼅킴`଀　ମ_x005f_x0000_"/>
      <sheetName val="⼅킴`଀　ମ_ᰳ蠀ᰫ관킱쁠壢耄䢿਀_x"/>
      <sheetName val="app madiun"/>
      <sheetName val="app bali"/>
      <sheetName val="⼅킴`଀　ମ_x005f_x005f_"/>
      <sheetName val="⼅킴`଀　ମ_x0000_"/>
      <sheetName val="⼅킴`଀　ମ_"/>
      <sheetName val="Detail_311.01"/>
      <sheetName val="Detail_311.02"/>
      <sheetName val="Detail_312"/>
      <sheetName val="BEBAN MALAM"/>
      <sheetName val="KRJ OK"/>
      <sheetName val="RKP UNIT2"/>
      <sheetName val="APL CIKUPA"/>
      <sheetName val="APL CINERE"/>
      <sheetName val="APL KALIMALANG"/>
      <sheetName val="APL BULUNGAN"/>
      <sheetName val="APJ T.NAGA"/>
      <sheetName val="Rekap Realisasi &amp; Ren AI (P0)"/>
      <sheetName val="ap pd ungu"/>
      <sheetName val="REAL J-PROC"/>
      <sheetName val="ap marunda"/>
      <sheetName val="APJ TJ PRIOK"/>
      <sheetName val="APL GNSAHARI"/>
      <sheetName val="ap lt angung"/>
      <sheetName val="AJ JATINEGARA"/>
      <sheetName val="AP Bulungan"/>
      <sheetName val="APL KBJERUK"/>
      <sheetName val="AJ TANGERANG"/>
      <sheetName val="AP Sepatan"/>
      <sheetName val="ap Kalideres"/>
      <sheetName val="KD Dist"/>
      <sheetName val="AJ KRAMATJATI"/>
      <sheetName val="AP PS Minggu"/>
      <sheetName val="AJ KEBAYORAN"/>
      <sheetName val="AJ GAMBIR"/>
      <sheetName val="SPK TERBARU (2)"/>
      <sheetName val="KD NIAGA"/>
      <sheetName val="SPK TERBARU"/>
      <sheetName val="Renc. AT"/>
      <sheetName val="Rekap Realisasi &amp; Ren AI (P (2)"/>
      <sheetName val="AJ TJ PRIOK"/>
      <sheetName val="APL BANDENGAN"/>
      <sheetName val="SKKO VERSI AI"/>
      <sheetName val="QlocSgl"/>
      <sheetName val="KONDUKTOR"/>
      <sheetName val="NE-2016"/>
      <sheetName val="ASSET-2016"/>
      <sheetName val="DUPONT CHART"/>
      <sheetName val="Salur 07"/>
      <sheetName val="SUSUT AP III 09"/>
      <sheetName val="SUSUT AP III 07"/>
      <sheetName val="AREA_BATUR"/>
      <sheetName val="R_GIA"/>
      <sheetName val="R_BANGLI"/>
      <sheetName val="R_KAR"/>
      <sheetName val="R_KLU"/>
      <sheetName val="AP KLU"/>
      <sheetName val="LMPKI"/>
      <sheetName val="Feb18"/>
      <sheetName val="I-LR"/>
      <sheetName val="I-CF"/>
      <sheetName val="I-Rencana Kinerja"/>
      <sheetName val="I-Pendapatan"/>
      <sheetName val="I-PEG"/>
      <sheetName val="I-ADM"/>
      <sheetName val="I-PENDUKUNG EP"/>
      <sheetName val="I-BIAYA USAHA LAINNYA"/>
      <sheetName val="I-DILUAR USAHA"/>
      <sheetName val="Dropdown"/>
      <sheetName val="Entitas"/>
      <sheetName val="1.KONTEKS"/>
      <sheetName val="2.Kriteria Kemungkinan"/>
      <sheetName val="3.Kriteria Dampak"/>
      <sheetName val="4.RISK REGISTER"/>
      <sheetName val="5.Ringkasan Eksekutif"/>
      <sheetName val="6.OUTPUT 1 (Identifikasi)"/>
      <sheetName val="7.OUTPUT 2 (Analisis)"/>
      <sheetName val="8.OUTPUT 3 (Mitigasi)"/>
      <sheetName val="9.OUTPUT 4 (PETA Risiko)"/>
      <sheetName val="10.Pemantauan"/>
      <sheetName val="40 JN"/>
      <sheetName val="KWH NOL"/>
      <sheetName val="720 JN"/>
      <sheetName val="600-719 JN"/>
      <sheetName val="SB P2TL"/>
      <sheetName val="SB GMM"/>
      <sheetName val="SB LPB"/>
      <sheetName val="MONITOR SUSUT (2)"/>
      <sheetName val="TARGET TAHUN 2016"/>
      <sheetName val="DAFTAR KWB"/>
      <sheetName val="BINJAI (2)"/>
      <sheetName val="RAYON TERIMA GI &amp; KIRIM"/>
      <sheetName val="PSSD SWITCHING &amp; BUSBAR"/>
      <sheetName val="FJ KABANJAHE"/>
      <sheetName val="FJ per BLN"/>
      <sheetName val="ASSET SE-060"/>
      <sheetName val="DATA LF"/>
      <sheetName val="KWH E MIN"/>
      <sheetName val="DC REAL TW 18"/>
      <sheetName val="DC TRGT &amp; REAL 2018"/>
      <sheetName val="DC REAL PER TW"/>
      <sheetName val="BUS.1 JAN"/>
      <sheetName val="14.JAN"/>
      <sheetName val="13.JAN"/>
      <sheetName val="12 .JAN"/>
      <sheetName val="FOR JAN"/>
      <sheetName val="BUS.3 TENAU"/>
      <sheetName val="BUS.3 MU"/>
      <sheetName val="BUS.3 RSK"/>
      <sheetName val="OES"/>
      <sheetName val="SOE"/>
      <sheetName val="KEFA"/>
      <sheetName val="ATA"/>
      <sheetName val="KAL"/>
      <sheetName val="LOAD FOR"/>
      <sheetName val="F.KELUAR"/>
      <sheetName val="F.BEBAN"/>
      <sheetName val="F.PROD"/>
      <sheetName val="F.KAP"/>
      <sheetName val="dy tps mp"/>
      <sheetName val="JAMSIP"/>
      <sheetName val="JAMSTBY"/>
      <sheetName val="JAMGANG"/>
      <sheetName val="JAMHAR"/>
      <sheetName val="JAMOP"/>
      <sheetName val="KWH PROD"/>
      <sheetName val="BUS.1 JUNI"/>
      <sheetName val="LEMBAR KERJA 05"/>
      <sheetName val="P2TL"/>
      <sheetName val="GMM"/>
      <sheetName val="**"/>
      <sheetName val="ᅸ力怀疗凨_x0002_"/>
      <sheetName val="prel"/>
      <sheetName val="HPS TJP"/>
      <sheetName val="VOLTJP"/>
      <sheetName val="DATA JAR"/>
      <sheetName val="DATA GARDU"/>
      <sheetName val="TK YANDAL"/>
      <sheetName val="UPAH TK 2015"/>
      <sheetName val="UPAH TK"/>
      <sheetName val="An Insp JTM"/>
      <sheetName val="An ROW"/>
      <sheetName val="Grd type A"/>
      <sheetName val="Grd type B"/>
      <sheetName val="HPS HAR JAR"/>
      <sheetName val="HPS HAR GRD"/>
      <sheetName val="COMS PART"/>
      <sheetName val="HPS Material"/>
      <sheetName val="Yg ditawarkan"/>
      <sheetName val="KAK"/>
      <sheetName val="An SewaAlat"/>
      <sheetName val="An SewaSarana 2015"/>
      <sheetName val="An SewaSarana 2016"/>
      <sheetName val=" An SewaK3"/>
      <sheetName val="Avanza 1.3 E MT"/>
      <sheetName val="GrandMax PU"/>
      <sheetName val="Motor"/>
      <sheetName val="Ref HPS"/>
      <sheetName val="Bobot Eva Org Lap"/>
      <sheetName val="ROK"/>
      <sheetName val="ROK ASLI"/>
      <sheetName val="RAB PENAWARAN"/>
      <sheetName val="usulna"/>
      <sheetName val="WORKPLAN WILAYAH"/>
      <sheetName val="WORK PLAN AREA .........(1)"/>
      <sheetName val="WORK PLAN AREA ......... (2)"/>
      <sheetName val="WORK PLAN AREA ......... (3)"/>
      <sheetName val="WORK PLAN AREA ......... (4)"/>
      <sheetName val="alat (2)"/>
      <sheetName val="REKTOT"/>
      <sheetName val="rek3"/>
      <sheetName val="rek4"/>
      <sheetName val="mayor01"/>
      <sheetName val="minor"/>
      <sheetName val="rutin1"/>
      <sheetName val="uraianaspal"/>
      <sheetName val="HS Transport"/>
      <sheetName val="HS JASA"/>
      <sheetName val="HS Material"/>
      <sheetName val="RAB PAGU"/>
      <sheetName val="1 KMS&gt;"/>
      <sheetName val="SUTM MURNI"/>
      <sheetName val="SUTM UBLD"/>
      <sheetName val="SUTM+GSW"/>
      <sheetName val="SKTM OC"/>
      <sheetName val="SKTM BOOR"/>
      <sheetName val="GD CTL"/>
      <sheetName val="GD PTL"/>
      <sheetName val="LBS &amp; ACR"/>
      <sheetName val="ARSTR"/>
      <sheetName val="RKNTR"/>
      <sheetName val="MVTIC"/>
      <sheetName val="KUBIKEL"/>
      <sheetName val="01-2019"/>
      <sheetName val="02-2019"/>
      <sheetName val="03-2019"/>
      <sheetName val="04-2019"/>
      <sheetName val="05-2019"/>
      <sheetName val="APD"/>
      <sheetName val="Area &gt;&gt; KI"/>
      <sheetName val="REKAP AREA &gt;&gt; KI"/>
      <sheetName val="HS 2016"/>
      <sheetName val="FORM 1.2 WSB"/>
      <sheetName val="FORM 1.2 KI"/>
      <sheetName val="FORM 1.2 CPDG"/>
      <sheetName val="TERBILANG 2"/>
      <sheetName val="SPPK03"/>
      <sheetName val="Rms"/>
      <sheetName val="Data Isian"/>
      <sheetName val="und 1"/>
      <sheetName val="und 2"/>
      <sheetName val="und 3"/>
      <sheetName val="BAHPSP"/>
      <sheetName val="SrtPerny"/>
      <sheetName val="Pen.Pmn"/>
      <sheetName val="Pem.Pemn"/>
      <sheetName val="Penj.Pmn"/>
      <sheetName val="Perjanj"/>
      <sheetName val="Sheet2 (3)"/>
      <sheetName val="CONTOH-SEMENTARA"/>
      <sheetName val="ADRY"/>
      <sheetName val="zelviana"/>
      <sheetName val="RINA HASTUTI"/>
      <sheetName val="JALIUR"/>
      <sheetName val="JUHILMAN"/>
      <sheetName val="ARMALIS"/>
      <sheetName val="FATMINI"/>
      <sheetName val="HERWIN HIDAYAT"/>
      <sheetName val="YETRI ELIZA"/>
      <sheetName val="DASRAN"/>
      <sheetName val="RICHMON"/>
      <sheetName val="MUJAHIDDIN"/>
      <sheetName val="DA ANORITA"/>
      <sheetName val="KARTIKA"/>
      <sheetName val="AL BASRI"/>
      <sheetName val="BUNGA BERLIAN"/>
      <sheetName val="SYAFRINALDI"/>
      <sheetName val="PURNAWARMAN"/>
      <sheetName val="RUSLINDA"/>
      <sheetName val="JAFRIAL"/>
      <sheetName val="HERMANTO AM"/>
      <sheetName val="DESKAWARMAN"/>
      <sheetName val="ALI BUZAR"/>
      <sheetName val="RONNY"/>
      <sheetName val="ELFI MURNIZA"/>
      <sheetName val="WENSY"/>
      <sheetName val="ILHAM MAULANA"/>
      <sheetName val="RANTI RAMADHANI"/>
      <sheetName val="DEFRIZON"/>
      <sheetName val="BACHTIAR"/>
      <sheetName val="MUFIT EMIZAR"/>
      <sheetName val="SAHBIGIN"/>
      <sheetName val="ALFIAN"/>
      <sheetName val="MUL HENDRI"/>
      <sheetName val="WIMBY"/>
      <sheetName val="RINA"/>
      <sheetName val="aldi riski"/>
      <sheetName val="ROHOM SIREGAR"/>
      <sheetName val="DASRUL"/>
      <sheetName val="IMAM SANTOSO"/>
      <sheetName val="RIDWAN"/>
      <sheetName val="MUJA"/>
      <sheetName val="MATERIAL sesuai RAB"/>
      <sheetName val="wil-babel"/>
      <sheetName val="By Non HPP 2006"/>
      <sheetName val="B.Usaha-BPP2006"/>
      <sheetName val="LK 2006"/>
      <sheetName val="AT TW IV"/>
      <sheetName val="Prodsend(Kons) "/>
      <sheetName val="NE-2006"/>
      <sheetName val="NE-Konsol"/>
      <sheetName val="PSSD"/>
      <sheetName val="TH.2006 (Subsidi)"/>
      <sheetName val="Perhit.BPP"/>
      <sheetName val="Subsidi TA 2006"/>
      <sheetName val="stand&amp;faktor kali"/>
      <sheetName val="kwhpakai_all"/>
      <sheetName val="FORM LU 5"/>
      <sheetName val="PS GI"/>
      <sheetName val="kirim"/>
      <sheetName val="A.Terima F(1-2)"/>
      <sheetName val="B.Kirim F(1-3)"/>
      <sheetName val="C.12RB F(1-1)"/>
      <sheetName val="FORM LU 4"/>
      <sheetName val="Hitung BP"/>
      <sheetName val="KOEF"/>
      <sheetName val="Tabel ND(Tb8)"/>
      <sheetName val="Grafik ND(Tb9)"/>
      <sheetName val="GRFRencBP"/>
      <sheetName val="Gb.Komposisi Kit"/>
      <sheetName val="Gb. Kurva Beban Sept"/>
      <sheetName val="9 Sept 05--1296,8 MW"/>
      <sheetName val="kerja-libur"/>
      <sheetName val="PO (2)"/>
      <sheetName val="Per kit"/>
      <sheetName val="Mampu Pasok (2)"/>
      <sheetName val="AREA PADANG"/>
      <sheetName val="BELANTI"/>
      <sheetName val="INDARUNG"/>
      <sheetName val="TABING"/>
      <sheetName val="KURANJI"/>
      <sheetName val="PARIAMAN"/>
      <sheetName val="SICINCIN"/>
      <sheetName val="LUBUK ALUNG"/>
      <sheetName val="PAINAN"/>
      <sheetName val="BALAI SELASA"/>
      <sheetName val="SUNGAI PENUH"/>
      <sheetName val="KERSIK TUO"/>
      <sheetName val="TUA PEJAT"/>
      <sheetName val="AREA BKT"/>
      <sheetName val="PDGPJG"/>
      <sheetName val="SIMP 4"/>
      <sheetName val="LB BSUNG"/>
      <sheetName val="LB SIKAPING"/>
      <sheetName val="BASO"/>
      <sheetName val="KOTO TUO"/>
      <sheetName val="KAYU ARO"/>
      <sheetName val="SKRK"/>
      <sheetName val="SLKG"/>
      <sheetName val="SWHLT"/>
      <sheetName val="SJJNG"/>
      <sheetName val="SITIUNG"/>
      <sheetName val="SRB"/>
      <sheetName val="MRLB"/>
      <sheetName val="BTUSAGKR"/>
      <sheetName val="50KOTA"/>
      <sheetName val="LINTAU"/>
      <sheetName val="INPUT-PYLG"/>
      <sheetName val="FEB 13"/>
      <sheetName val="kWh Tak Salur"/>
      <sheetName val="APD Total"/>
      <sheetName val="ALL "/>
      <sheetName val="GGN_GI"/>
      <sheetName val="GGN_GI_GH1"/>
      <sheetName val="Defisit"/>
      <sheetName val="FGTM APD"/>
      <sheetName val="mw to A"/>
      <sheetName val="Power Point"/>
      <sheetName val="SILM"/>
      <sheetName val="minyak lincir"/>
      <sheetName val="LAMPIRAN1-Format DJK"/>
      <sheetName val="LAMPIRAN1-Format PMO"/>
      <sheetName val="LAMPIRAN 1 Format DJK"/>
      <sheetName val="LAMPIRAN 1 Format PMO"/>
      <sheetName val="lampiran 2 (2)"/>
      <sheetName val="lampiran 2 des"/>
      <sheetName val="LAMPIRAN 2 M"/>
      <sheetName val="LAMPIRAN 3 REVISI"/>
      <sheetName val="LAMPIRAN 4 (2)"/>
      <sheetName val="LAMPIRAN 2M"/>
      <sheetName val="MONITOR 3 BULAN"/>
      <sheetName val="Master BOQ"/>
      <sheetName val="MASTER PERBANDINGAN"/>
      <sheetName val="data untuk laoli"/>
      <sheetName val="REKAP MONITORING"/>
      <sheetName val="Js Luncuran 2019"/>
      <sheetName val="Dasboard Monitoring"/>
      <sheetName val="Kontrak 2019"/>
      <sheetName val="___00"/>
      <sheetName val="__01"/>
      <sheetName val="____01"/>
      <sheetName val="1_6001-AR DVL"/>
      <sheetName val="_x005f_x0000__x005f_x0000__x005"/>
      <sheetName val="prel__"/>
      <sheetName val="Toboali"/>
      <sheetName val="Toboali  f"/>
      <sheetName val="Toboali Rudi"/>
      <sheetName val="kelapa"/>
      <sheetName val="kelapa rudi"/>
      <sheetName val="kelapa 90%"/>
      <sheetName val="Toboali 90%"/>
      <sheetName val="schedule fisn"/>
      <sheetName val="konfirmasi alat amp"/>
      <sheetName val="konfirmasi alat sc"/>
      <sheetName val="schedule oke"/>
      <sheetName val="SUB KON "/>
      <sheetName val="schedule "/>
      <sheetName val="BOQ print"/>
      <sheetName val="DIV.1 "/>
      <sheetName val="geotekstil"/>
      <sheetName val="3.2(1)a"/>
      <sheetName val="DIV 5 ok"/>
      <sheetName val="CERUCUK OKE"/>
      <sheetName val="DIV 8a"/>
      <sheetName val=" tebang"/>
      <sheetName val="daftar byr utm "/>
      <sheetName val="WAKTU"/>
      <sheetName val="konfirmasi alat amp "/>
      <sheetName val="Agregat ABC"/>
      <sheetName val="DIV. 10"/>
      <sheetName val="DIV.5a"/>
      <sheetName val="UnknownSheet1"/>
      <sheetName val="UnknownSheet2"/>
      <sheetName val="UnknownSheet3"/>
      <sheetName val="UnknownSheet4"/>
      <sheetName val="UnknownSheet5"/>
      <sheetName val="UnknownSheet6"/>
      <sheetName val="UnknownSheet7"/>
      <sheetName val="UnknownSheet8"/>
      <sheetName val="UnknownSheet9"/>
      <sheetName val="UnknownSheet10"/>
      <sheetName val="UnknownSheet11"/>
      <sheetName val="UnknownSheet12"/>
      <sheetName val="UnknownSheet13"/>
      <sheetName val="UnknownSheet14"/>
      <sheetName val="UnknownSheet15"/>
      <sheetName val="UnknownSheet16"/>
      <sheetName val="UnknownSheet17"/>
      <sheetName val="UnknownSheet18"/>
      <sheetName val="UnknownSheet19"/>
      <sheetName val="UnknownSheet20"/>
      <sheetName val="UnknownSheet21"/>
      <sheetName val="UnknownSheet22"/>
      <sheetName val="UnknownSheet23"/>
      <sheetName val="UnknownSheet24"/>
      <sheetName val="UnknownSheet25"/>
      <sheetName val="UnknownSheet26"/>
      <sheetName val="UnknownSheet27"/>
      <sheetName val="UnknownSheet28"/>
      <sheetName val="UnknownSheet29"/>
      <sheetName val="UnknownSheet30"/>
      <sheetName val="UnknownSheet31"/>
      <sheetName val="UnknownSheet32"/>
      <sheetName val="UnknownSheet33"/>
      <sheetName val="UnknownSheet34"/>
      <sheetName val="UnknownSheet35"/>
      <sheetName val="UnknownSheet36"/>
      <sheetName val="UnknownSheet37"/>
      <sheetName val="UnknownSheet38"/>
      <sheetName val="UnknownSheet39"/>
      <sheetName val="UnknownSheet40"/>
      <sheetName val="UnknownSheet41"/>
      <sheetName val="UnknownSheet42"/>
      <sheetName val="UnknownSheet43"/>
      <sheetName val="UnknownSheet44"/>
      <sheetName val="UnknownSheet45"/>
      <sheetName val="UnknownSheet46"/>
      <sheetName val="UnknownSheet47"/>
      <sheetName val="Analisa K3"/>
      <sheetName val="Aspal dan sm"/>
      <sheetName val="spek mobil"/>
      <sheetName val="pengupasan"/>
      <sheetName val="aspal- semen"/>
      <sheetName val="pohon"/>
      <sheetName val="Dafatr byr utm klp"/>
      <sheetName val="sub kon ok"/>
      <sheetName val="sub kon ok (2)"/>
      <sheetName val="sub kon  (2)"/>
      <sheetName val="sub kon oke"/>
      <sheetName val="lahan"/>
      <sheetName val="DIV. 4"/>
      <sheetName val="diav 8a"/>
      <sheetName val="schedule  (2)"/>
      <sheetName val="schedule ok"/>
      <sheetName val="Analisaaaaaa"/>
      <sheetName val="Analisa untuk lampiran"/>
      <sheetName val=" div 3 grader"/>
      <sheetName val="diav 10 a"/>
      <sheetName val="Rekap-link"/>
      <sheetName val="Anl-SNI"/>
      <sheetName val="Anl-BOW"/>
      <sheetName val="HSU"/>
      <sheetName val="HSU-Bag.Umum"/>
      <sheetName val="div.6b"/>
      <sheetName val="BERSIH BERM"/>
      <sheetName val="schedule  "/>
      <sheetName val="schedule  KL"/>
      <sheetName val="Galian tanah alat"/>
      <sheetName val="schedule  (3)"/>
      <sheetName val="sub kon ok  "/>
      <sheetName val="BOQ oke"/>
      <sheetName val="DIV. 10  ok"/>
      <sheetName val="analisa oke oke"/>
      <sheetName val="tkdn."/>
      <sheetName val="rumus tkdn"/>
      <sheetName val="ANALISA OKE"/>
      <sheetName val="ANALISA ALAT (2)"/>
      <sheetName val="ANLISA"/>
      <sheetName val="ornamen"/>
      <sheetName val="RAB  ok"/>
      <sheetName val="sub kon oke "/>
      <sheetName val="ANALISA RBO"/>
      <sheetName val="ASPAL DAN FILLER"/>
      <sheetName val="div.6 (2)"/>
      <sheetName val="bid (2)"/>
      <sheetName val="subkont (2)"/>
      <sheetName val="terbilank2"/>
      <sheetName val="bid"/>
      <sheetName val="div.1a"/>
      <sheetName val="div.6a"/>
      <sheetName val="div.7(a)"/>
      <sheetName val="div.7(b)"/>
      <sheetName val="LPP101"/>
      <sheetName val="PO2"/>
      <sheetName val="Panjar"/>
      <sheetName val="CutOff"/>
      <sheetName val="PHU"/>
      <sheetName val="SUMLPP201"/>
      <sheetName val="LPP201"/>
      <sheetName val="cashflw-BALIKPAPAN"/>
      <sheetName val="ACTIONPLAN"/>
      <sheetName val="Prog+MOS"/>
      <sheetName val="TKDN  oke"/>
      <sheetName val="Pengupasan lahan"/>
      <sheetName val="ASBUTON RETONA"/>
      <sheetName val="ASBUTON RETONA (2)"/>
      <sheetName val="aspal minyak"/>
      <sheetName val="filler semen"/>
      <sheetName val="DIVI 7"/>
      <sheetName val="DIVII 7"/>
      <sheetName val="DIVI 8"/>
      <sheetName val="DIVI 10"/>
      <sheetName val="DIVII 10"/>
      <sheetName val="analisa oke 1"/>
      <sheetName val="RAb Pnwrn"/>
      <sheetName val="DAFTAR HARGA SATUAN"/>
      <sheetName val="Dftr Hrg Satuan Pnwrn"/>
      <sheetName val="daftar bahan"/>
      <sheetName val="anls alat"/>
      <sheetName val="anls dumptruck"/>
      <sheetName val="jadwal ii"/>
      <sheetName val="jadwal 2"/>
      <sheetName val="jadwal 3"/>
      <sheetName val="Sheet3 (3)"/>
      <sheetName val="analisa PUBM"/>
      <sheetName val="analisa pj"/>
      <sheetName val="volume backup"/>
      <sheetName val="SAT. PEK"/>
      <sheetName val="Analisa pek. galian"/>
      <sheetName val="Analisa pek. pas &amp; beton"/>
      <sheetName val="Analisa pek. pas atap"/>
      <sheetName val="DHU&amp;B"/>
      <sheetName val="HARGA AIR"/>
      <sheetName val="Dasar2"/>
      <sheetName val="Analisa pek. tanah (2)"/>
      <sheetName val="Analisa pek. pasangan (2)"/>
      <sheetName val="Analisa pek. beton (2)"/>
      <sheetName val="Vol. Kran Umum"/>
      <sheetName val="Rekap  OKE"/>
      <sheetName val="RAB.1"/>
      <sheetName val="Geolistrik"/>
      <sheetName val="rab. bor"/>
      <sheetName val="rab. Listrik."/>
      <sheetName val="rab pipa"/>
      <sheetName val="RESUME RESEVOAR"/>
      <sheetName val="DEBIT SUMBER"/>
      <sheetName val="Debit SA"/>
      <sheetName val="UKUR BEDA TINGGI"/>
      <sheetName val="POT. MEMANJANG"/>
      <sheetName val="ELEVASI"/>
      <sheetName val="PROYEKSI PDDK"/>
      <sheetName val="Proyeksi pdd"/>
      <sheetName val="Sket Jalur Pipa"/>
      <sheetName val="PERHITUNGAN HIDROLIS"/>
      <sheetName val="Perhitungan Dimensi Pipa"/>
      <sheetName val="SURVEY HARGA 3 TOKO"/>
      <sheetName val="Lansir"/>
      <sheetName val="DHSP"/>
      <sheetName val="BATAS ANALISA"/>
      <sheetName val="VOLUME BRONCAP"/>
      <sheetName val="VOL BRONCAP"/>
      <sheetName val="BAHAN BRONCAP"/>
      <sheetName val="HOK BRONCAP"/>
      <sheetName val="RAB BRONCAP"/>
      <sheetName val="Resume BRONCAP"/>
      <sheetName val="BATAS BROUNCAP"/>
      <sheetName val="VOL SPL"/>
      <sheetName val="BAHAN SPL"/>
      <sheetName val="HOK SPL"/>
      <sheetName val="RAB SPL"/>
      <sheetName val="RESUME SPL"/>
      <sheetName val="VOLUME PMA RPJM"/>
      <sheetName val="BAHAN PMA RPJM"/>
      <sheetName val="HOK PMA RPJM"/>
      <sheetName val="RAB PMA RPJM"/>
      <sheetName val="RESUME PMA RPJM"/>
      <sheetName val="BATAS PMA"/>
      <sheetName val="VOL RESEVOAR KP"/>
      <sheetName val="VOL RES"/>
      <sheetName val="BAHAN RES"/>
      <sheetName val="HOK RES"/>
      <sheetName val="RAB  RES"/>
      <sheetName val="RESUME RES"/>
      <sheetName val="BATAS RES"/>
      <sheetName val="VOL KU KP"/>
      <sheetName val="BAHAN KU"/>
      <sheetName val="HOK KU"/>
      <sheetName val="Rekap KU"/>
      <sheetName val="RAB  KU"/>
      <sheetName val="BATAS KU"/>
      <sheetName val="VOL KURASAN KP"/>
      <sheetName val="BAHAN KURASAN "/>
      <sheetName val="HOK KURASAN "/>
      <sheetName val="RAB  KURASAN "/>
      <sheetName val="Rekap KURASAN"/>
      <sheetName val="VOL BOX STOP KRAN"/>
      <sheetName val="BAHAN BOX STOP KRAN"/>
      <sheetName val="HOK BOX STOP KRAN"/>
      <sheetName val="RAB  BOX STOP KRAN"/>
      <sheetName val="RESUME BOX STOP KRAN"/>
      <sheetName val="BATAS BOX STOP KRAN"/>
      <sheetName val="HSS 2016"/>
      <sheetName val="VOL P PIPA"/>
      <sheetName val="HOK P. PIPA"/>
      <sheetName val="BHN P. PIPA"/>
      <sheetName val="RAB P.PIPA"/>
      <sheetName val="RESUME P.PIPA"/>
      <sheetName val="BATAS P. PIPA"/>
      <sheetName val="PENGADAAN PIPA"/>
      <sheetName val="BATAS PENG PIPA"/>
      <sheetName val="REKAP RKM"/>
      <sheetName val="REKAP RAB SAM"/>
      <sheetName val="vol intake"/>
      <sheetName val="VOL SANITASI SEKOLAH"/>
      <sheetName val="BAHAN WC"/>
      <sheetName val="HOK WC"/>
      <sheetName val="HOK INTAKE"/>
      <sheetName val="RESUME WC"/>
      <sheetName val="BATAS SANIITASI SEKOLAH"/>
      <sheetName val="BAHAN INTAKE "/>
      <sheetName val="RESUME INTAKE"/>
      <sheetName val="RAB INTAKE"/>
      <sheetName val="Batas Intake"/>
      <sheetName val="VOL RESEVOAR"/>
      <sheetName val="HOK RESEVOAR"/>
      <sheetName val="BAHAN RESEVOAR"/>
      <sheetName val="RAB RESEVOAR"/>
      <sheetName val="RESUME RESEVOAR (2)"/>
      <sheetName val="Batas Resevoar"/>
      <sheetName val="REKAP RKM (CD)"/>
      <sheetName val="REKAP I"/>
      <sheetName val="REKAP RKM II"/>
      <sheetName val="TIME SCHEDULE SAM"/>
      <sheetName val="PELATIHAN KKM"/>
      <sheetName val="pelatihan RKM I"/>
      <sheetName val="OP KKM"/>
      <sheetName val="PELAT BPSPAMS"/>
      <sheetName val="REKAP PHBS MASY"/>
      <sheetName val="PHBS MASY"/>
      <sheetName val="REKAP PHBS SEK"/>
      <sheetName val="PHBS SEK"/>
      <sheetName val="BATAS BLM"/>
      <sheetName val="VOL BPT RPJM"/>
      <sheetName val="HOK BPT PJM"/>
      <sheetName val="BAHAN BPT PJM"/>
      <sheetName val="RAB BPT RPJM"/>
      <sheetName val="Resume BPT PJM"/>
      <sheetName val="Peng Pipa RPJM"/>
      <sheetName val="VOL P PIPA PJM"/>
      <sheetName val="HOK P.PIPA PJM"/>
      <sheetName val="BHN P.PIPA PJM"/>
      <sheetName val="RAB P Pipa PJM"/>
      <sheetName val="Resume P Pipa PJM"/>
      <sheetName val="PJM SR"/>
      <sheetName val="REKAP SAM PJM"/>
      <sheetName val="REKAP RPJM"/>
      <sheetName val="Vol. MNR"/>
      <sheetName val="REKAP MNR"/>
      <sheetName val="RAB MNR ok"/>
      <sheetName val="Rekap Bahan&amp;Upah MNR"/>
      <sheetName val="PENGADAAN PIPA (2)"/>
      <sheetName val="RAB WASTAFEL"/>
      <sheetName val="An"/>
      <sheetName val="Rekap HSPK "/>
      <sheetName val="HSPK urut"/>
      <sheetName val="VOLUME BOQ"/>
      <sheetName val="02-Biaya Proyek BB"/>
      <sheetName val="03-Rekap"/>
      <sheetName val="05-Biaya O&amp;P"/>
      <sheetName val="upah zone I"/>
      <sheetName val="upah zone II"/>
      <sheetName val="upah zone III"/>
      <sheetName val="upah zone IV"/>
      <sheetName val="upah kotamadya"/>
      <sheetName val="HARGA BESI 02 -02 "/>
      <sheetName val="Analisa HSP "/>
      <sheetName val="(HSP)"/>
      <sheetName val="Grading Tahap 1"/>
      <sheetName val="Pengerukan Tahap I"/>
      <sheetName val="Lantai Dermaga (Tahap I)"/>
      <sheetName val="TPI 240"/>
      <sheetName val="MENARA AIR"/>
      <sheetName val="Airbersih"/>
      <sheetName val="JALAN(Tahap I)"/>
      <sheetName val="Drainase(TAHAP I)"/>
      <sheetName val="Alternatif 2"/>
      <sheetName val="Pengerukan Tahap I alt2"/>
      <sheetName val="Dermaga Kayu Sementara"/>
      <sheetName val="Jetty Sepotong"/>
      <sheetName val="SISA TAHAP 1"/>
      <sheetName val="Kantor Administrasi"/>
      <sheetName val="IPAL"/>
      <sheetName val="Kiosbbm(1)"/>
      <sheetName val="Pasar Ikan"/>
      <sheetName val="Jetty (1)"/>
      <sheetName val="PAGAR TAHAP I "/>
      <sheetName val="TAHAP II"/>
      <sheetName val="Grading Tahap II"/>
      <sheetName val="Pengerukan Tahap II"/>
      <sheetName val="Dermaga (Tahap II)"/>
      <sheetName val="JALAN(Tahap II)"/>
      <sheetName val="PAGAR TAHAP II"/>
      <sheetName val="Jetty Tahap II"/>
      <sheetName val="RUMAH DINAS"/>
      <sheetName val="BALAI NELAYAN"/>
      <sheetName val="RUMAH KEPALA"/>
      <sheetName val="GUDANG ES"/>
      <sheetName val="Drainase(TAHAP II)"/>
      <sheetName val="Drainase(TAHAP III)"/>
      <sheetName val="daftar byr utm koba"/>
      <sheetName val="ANLS  K."/>
      <sheetName val="Schedule PCP"/>
      <sheetName val="bull"/>
      <sheetName val="DAU '08"/>
      <sheetName val="Lamp SE Prov"/>
      <sheetName val="Lamp SE KabKota"/>
      <sheetName val="RAB_1"/>
      <sheetName val="RAB_2"/>
      <sheetName val="taksiran prod"/>
      <sheetName val="PHOTO"/>
      <sheetName val="PHOTO (2)"/>
      <sheetName val="Bartolomeo"/>
      <sheetName val="Exercise"/>
      <sheetName val="Simulasi inti"/>
      <sheetName val="sortlisted Stats"/>
      <sheetName val="Pemekaran 17 KK (2007)"/>
      <sheetName val="Final DAU"/>
      <sheetName val="BP 2007"/>
      <sheetName val="Bakor"/>
      <sheetName val="DBH SDA and Tax 2008"/>
      <sheetName val="Rekon PAD Growth"/>
      <sheetName val="PAD + DBH"/>
      <sheetName val="DAU 2005"/>
      <sheetName val="LW dan IPM"/>
      <sheetName val="Luas Bakor 2"/>
      <sheetName val="Form Desa-1 "/>
      <sheetName val="Form Desa-2 "/>
      <sheetName val="Form Desa-3 "/>
      <sheetName val="Form Desa-4"/>
      <sheetName val="Form Desa-5"/>
      <sheetName val="Form Desa-6"/>
      <sheetName val="Form Desa-7"/>
      <sheetName val="Form Desa-8"/>
      <sheetName val="Form Desa-9"/>
      <sheetName val="Form Desa-10"/>
      <sheetName val="Form Desa-11"/>
      <sheetName val="Form Desa-12"/>
      <sheetName val="Form Desa-13"/>
      <sheetName val="Form Desa-14"/>
      <sheetName val="Form Desa-15"/>
      <sheetName val="Form Desa-16"/>
      <sheetName val="Form Desa-17"/>
      <sheetName val="Form Desa-18"/>
      <sheetName val="Form Rekap Kecamatan"/>
      <sheetName val="Provinsi"/>
      <sheetName val="Kabupaten"/>
      <sheetName val="Kecamatan"/>
      <sheetName val="Desa"/>
      <sheetName val="Prov"/>
      <sheetName val="Perk T"/>
      <sheetName val="UT"/>
      <sheetName val="NJ"/>
      <sheetName val="PGL"/>
      <sheetName val="LT"/>
      <sheetName val="TJ K"/>
      <sheetName val="UB "/>
      <sheetName val="Trg "/>
      <sheetName val="Prg "/>
      <sheetName val="AT no ok"/>
      <sheetName val="Rekap Kec"/>
      <sheetName val="Rekap Kab"/>
      <sheetName val="Rekap Prov"/>
      <sheetName val="FORM G"/>
      <sheetName val="FORM G1"/>
      <sheetName val="FORM G1 (Opr)"/>
      <sheetName val="An.K"/>
      <sheetName val="Kes Har"/>
      <sheetName val="REK. KBL"/>
      <sheetName val="TOS JAL"/>
      <sheetName val="R K T L P"/>
      <sheetName val="Gbr DSAIN"/>
      <sheetName val="LUAS KMDRI"/>
      <sheetName val="LUAS KMDRI &amp; BAKO"/>
      <sheetName val="DDN 07"/>
      <sheetName val="F-25.b LEMBAR CATATAN"/>
      <sheetName val="Lifting Oil"/>
      <sheetName val="R-2006"/>
      <sheetName val="CATATAN UNTUK PERBAIKAN"/>
      <sheetName val="rumput"/>
      <sheetName val="Pember Selokan Smp diperkeras"/>
      <sheetName val="gorgor - pemjeb"/>
      <sheetName val="pel  rut bahu jln mat"/>
      <sheetName val="Coba-coba"/>
      <sheetName val="Daft Harg"/>
      <sheetName val="Rekap LAP."/>
      <sheetName val="10.PELENGKAP"/>
      <sheetName val="9.DRAINASE "/>
      <sheetName val="8.PERKERASAN"/>
      <sheetName val="7.PAGAR"/>
      <sheetName val="5. TIKET&amp;RETAIL"/>
      <sheetName val="4.TOWER"/>
      <sheetName val="3.MUSHOLA"/>
      <sheetName val="2.TPR"/>
      <sheetName val="1.WC UMUM"/>
      <sheetName val="KOEF. ALAT KLAS A &amp; B"/>
      <sheetName val="KOEF. ALAT LPS RESAP PENGIKAT"/>
      <sheetName val="KOEF. ALAT ATB"/>
      <sheetName val="HS-P&amp;J tipe B"/>
      <sheetName val="HSItem-Print"/>
      <sheetName val="SUM I"/>
      <sheetName val="GALBI(ki)"/>
      <sheetName val="GALBI(ka)"/>
      <sheetName val="GALBI(tg)"/>
      <sheetName val="TIMPIL"/>
      <sheetName val="LAPON-B"/>
      <sheetName val="LAPON-A"/>
      <sheetName val="BADAN JALAN"/>
      <sheetName val="URUPAS"/>
      <sheetName val="PASBA(ka)"/>
      <sheetName val="SALBET(ki)"/>
      <sheetName val="TUTUP(ki)"/>
      <sheetName val="SALBET(ka)"/>
      <sheetName val="TUTUP(ka)"/>
      <sheetName val="PASBA(ki)"/>
      <sheetName val="PLAST(ki)"/>
      <sheetName val="PLAST(ka)"/>
      <sheetName val="ACI(ka)"/>
      <sheetName val=" ACI(ki)"/>
      <sheetName val="Rekap-MC"/>
      <sheetName val="DIV I"/>
      <sheetName val="DIV II"/>
      <sheetName val="DIV III"/>
      <sheetName val="DIV IV"/>
      <sheetName val="DIV V"/>
      <sheetName val="DIV VI"/>
      <sheetName val="DIV VII"/>
      <sheetName val="DIV XI"/>
      <sheetName val="MINGGUAN-I"/>
      <sheetName val="MINGGUAN-II"/>
      <sheetName val="MINGGUAN-III"/>
      <sheetName val="MINGGUAN-IV"/>
      <sheetName val="Rab '05 (NEGO)"/>
      <sheetName val="% Harga 04-05"/>
      <sheetName val="Rekap Hrg"/>
      <sheetName val="Rekap Rab '05"/>
      <sheetName val="Rab '05"/>
      <sheetName val="Daft Print"/>
      <sheetName val="daf harga'05"/>
      <sheetName val=" Biaya alat jam'05"/>
      <sheetName val="Analisa Produksi alat'05"/>
      <sheetName val="Anl.Teknis"/>
      <sheetName val="Tbl.Alat"/>
      <sheetName val="Prod Alat 2005"/>
      <sheetName val="Sruct.Org'05"/>
      <sheetName val="daf harga A.Besar"/>
      <sheetName val="DOK. LELANG"/>
      <sheetName val="GEDUNG. KET"/>
      <sheetName val="K. CAMAT"/>
      <sheetName val="ANALISAUPAHBAHAN"/>
      <sheetName val="UPAH-BAHAN-PERALATAN"/>
      <sheetName val="BUPATI2 (2)"/>
      <sheetName val="ANL_Jalan_ BOW"/>
      <sheetName val="RAB FINAL"/>
      <sheetName val="ANL_Gedung_BOW"/>
      <sheetName val="Sewa Alat_BOW"/>
      <sheetName val="KOP (3)"/>
      <sheetName val="Volume Poskesdes T.80"/>
      <sheetName val="Besi &amp; Bekisting"/>
      <sheetName val="type 40"/>
      <sheetName val="Rekap 40"/>
      <sheetName val="Rekap DIV"/>
      <sheetName val="DIV VIII"/>
      <sheetName val="Pem 1"/>
      <sheetName val="pem2"/>
      <sheetName val="PAM3"/>
      <sheetName val="Rek.mpu"/>
      <sheetName val="NETWORK"/>
      <sheetName val="jadwal Tenaga"/>
      <sheetName val="Mat On Site"/>
      <sheetName val="Lam16"/>
      <sheetName val="KDN"/>
      <sheetName val="NETWORK PLANNING"/>
      <sheetName val="REK ALL"/>
      <sheetName val="REK.BBI"/>
      <sheetName val="REKAP TOT"/>
      <sheetName val="KNTR BBI"/>
      <sheetName val="REK. RUMAH"/>
      <sheetName val="REK RUMAH45"/>
      <sheetName val="RUMAH45"/>
      <sheetName val="JDWL.PLK"/>
      <sheetName val="JDWL.BAHAN"/>
      <sheetName val="JDWL. PERSONIL"/>
      <sheetName val="Analisa Hrga Satuan"/>
      <sheetName val="Material On Site"/>
      <sheetName val="MC-1"/>
      <sheetName val="REK MC-1"/>
      <sheetName val="COVER 1 (2)"/>
      <sheetName val="R. Progress  "/>
      <sheetName val="COVER foto"/>
      <sheetName val="NK"/>
      <sheetName val=" BQ TA 06"/>
      <sheetName val="3.a_Mob"/>
      <sheetName val="3B_mos"/>
      <sheetName val="3C_plant"/>
      <sheetName val="ANL_TEK"/>
      <sheetName val="ANL_TEK.6"/>
      <sheetName val="ANL_TEK.8"/>
      <sheetName val="2.ANL"/>
      <sheetName val="KBTH_BAHAN"/>
      <sheetName val="4BHN"/>
      <sheetName val="4.upah"/>
      <sheetName val="4.ALAT"/>
      <sheetName val="5.sch"/>
      <sheetName val="5.schALAT"/>
      <sheetName val="5.schBAHAN"/>
      <sheetName val="6.sub"/>
      <sheetName val="TKDN (2)"/>
      <sheetName val="JADWAL BAHAN (2)"/>
      <sheetName val="JADWAL PERSONEL (2)"/>
      <sheetName val="BAHAN &amp; UPAH"/>
      <sheetName val="BIIL"/>
      <sheetName val="L.8"/>
      <sheetName val="L.14"/>
      <sheetName val="L.12"/>
      <sheetName val="L.6"/>
      <sheetName val="L.7a-b"/>
      <sheetName val="L4c"/>
      <sheetName val="L.10"/>
      <sheetName val="L.11"/>
      <sheetName val="L.13"/>
      <sheetName val="1.d"/>
      <sheetName val="A,B,C,D,E"/>
      <sheetName val="1.g"/>
      <sheetName val="1.e"/>
      <sheetName val="1.f"/>
      <sheetName val="L-1.f"/>
      <sheetName val="L.F-F"/>
      <sheetName val="L.F-1"/>
      <sheetName val="L.F-G"/>
      <sheetName val="L.F-H"/>
      <sheetName val="L.d.F-H"/>
      <sheetName val="TJ1Q47"/>
      <sheetName val="TJ1Q43"/>
      <sheetName val="RYQ52"/>
      <sheetName val="RYQ46"/>
      <sheetName val="r df kw"/>
      <sheetName val="df kw"/>
      <sheetName val="L 1"/>
      <sheetName val="L 5"/>
      <sheetName val="L 6a"/>
      <sheetName val="L 6b"/>
      <sheetName val="L 7"/>
      <sheetName val="L 10"/>
      <sheetName val="L 11"/>
      <sheetName val="L 12"/>
      <sheetName val="L 13"/>
      <sheetName val="L 14"/>
      <sheetName val="A DA"/>
      <sheetName val="TK SETIA"/>
      <sheetName val="BUP MUSHALLA"/>
      <sheetName val="BUP t.wudhuk"/>
      <sheetName val="K. Besi"/>
      <sheetName val="GALBI(ka')"/>
      <sheetName val="TIMBI(kk)"/>
      <sheetName val="SIAPBOS"/>
      <sheetName val="SALBET(ki)IA"/>
      <sheetName val="SALBET(ki)IB"/>
      <sheetName val="SALBET(ki)II"/>
      <sheetName val="SALBET(ka)II"/>
      <sheetName val="Besi 2"/>
      <sheetName val="Vol."/>
      <sheetName val="Begisting 1"/>
      <sheetName val="Begisting 2"/>
      <sheetName val="Besi 1"/>
      <sheetName val="Bhn&amp;cover"/>
      <sheetName val="BKU_face"/>
      <sheetName val="Penj_selisih"/>
      <sheetName val="lpj"/>
      <sheetName val="pskt"/>
      <sheetName val="LsB"/>
      <sheetName val="bku"/>
      <sheetName val="Update"/>
      <sheetName val="Rekap Provinsi"/>
      <sheetName val="Luwu Utara"/>
      <sheetName val="Muaro Jambi"/>
      <sheetName val="Wajo"/>
      <sheetName val="Ngawi"/>
      <sheetName val="Percairan PerKab_Kota BIREUEN"/>
      <sheetName val="Lap. Konsol Penggunaan DD"/>
      <sheetName val="Sewa Alat Yang Tidak Di Pakai"/>
      <sheetName val="Sewa Alat Yang Dipakai"/>
      <sheetName val="Upah Bahan_BOW"/>
      <sheetName val="Jalan Jabat_Mak Rahim"/>
      <sheetName val="data Desa"/>
      <sheetName val="Harga Bhn&amp;Alat"/>
      <sheetName val="Vol. Timgal"/>
      <sheetName val="S R1"/>
      <sheetName val="VAP"/>
      <sheetName val="Rab1 Jalan"/>
      <sheetName val="TOS Grg40"/>
      <sheetName val="Anal.Harga"/>
      <sheetName val="TOS Tal "/>
      <sheetName val="Anal.Harga (3)"/>
      <sheetName val="Rab3 Talud"/>
      <sheetName val="Periksa Desain"/>
      <sheetName val="TOS GGR"/>
      <sheetName val="Rab2 Grg2"/>
      <sheetName val="alue deah teungoh1"/>
      <sheetName val="alue deah teungoh"/>
      <sheetName val="matang rayeuk1"/>
      <sheetName val="matang rayeuk"/>
      <sheetName val="jeulingke1"/>
      <sheetName val="jeulingke"/>
      <sheetName val="lambaro skep1"/>
      <sheetName val="lambaro skep"/>
      <sheetName val="tibang1"/>
      <sheetName val="tibang"/>
      <sheetName val="deah raya1"/>
      <sheetName val="deah raya"/>
      <sheetName val="pante riek1"/>
      <sheetName val="lam awe"/>
      <sheetName val="lam awe 1"/>
      <sheetName val="pante riek"/>
      <sheetName val="Taksir"/>
      <sheetName val="Gedung Kantor"/>
      <sheetName val="RAB RKB"/>
      <sheetName val="RB RD"/>
      <sheetName val="RAB WC"/>
      <sheetName val="Srn&amp;Mbl"/>
      <sheetName val="LKP Des"/>
      <sheetName val="LKP Jan"/>
      <sheetName val="LKP Feb"/>
      <sheetName val="LKP Mar"/>
      <sheetName val="MC Des"/>
      <sheetName val="MC Jan"/>
      <sheetName val="MC Feb"/>
      <sheetName val="MC Mar"/>
      <sheetName val="S - CURVE"/>
      <sheetName val="REK ANALISA"/>
      <sheetName val="ANALISAE"/>
      <sheetName val="REKALAT"/>
      <sheetName val="ANLPEN"/>
      <sheetName val="Daftar Upah &amp; Bahan"/>
      <sheetName val="NETWOK PLANNING"/>
      <sheetName val="Jadwal Personil"/>
      <sheetName val="Analisa Harga Alat"/>
      <sheetName val="Rekap-MPU"/>
      <sheetName val="ID LOKASI"/>
      <sheetName val="DATA INDUK PENYALURAN DD 2016"/>
      <sheetName val="KODE KEGIATAN"/>
      <sheetName val="FORM PENGENDALIAN gampong baro"/>
      <sheetName val=" PENGENDALIAN DESA Kd Tanjong"/>
      <sheetName val=" PENGENDALIAN DESA Mnsh Dyh"/>
      <sheetName val="FORM PENGENDALIAN DESA C"/>
      <sheetName val="FORM PENGENDALIAN DESA D"/>
      <sheetName val="Data Propinsi"/>
      <sheetName val="bandingkan"/>
      <sheetName val="Perb. ada Propnya."/>
      <sheetName val="12 Kota Baru"/>
      <sheetName val="DAU"/>
      <sheetName val="susunan benar"/>
      <sheetName val="Keppres DAU"/>
      <sheetName val="KMK DP Murni"/>
      <sheetName val="KMK DP PNSD"/>
      <sheetName val="KMK DP ST"/>
      <sheetName val="Tatal Daper per Prov"/>
      <sheetName val="DATA 2005"/>
      <sheetName val="DBH"/>
      <sheetName val="Data Daerah"/>
      <sheetName val="LW dan JP"/>
      <sheetName val="data dr DBH"/>
      <sheetName val="PAD dan DBH"/>
      <sheetName val="BHS  vs bhd 2013 final"/>
      <sheetName val="Realisasi TW III OP"/>
      <sheetName val="Realisasi TW III PPh Ps 21"/>
      <sheetName val="SE Dirjen PPh Definitif"/>
      <sheetName val="Hitung DBH PPh Definitif"/>
      <sheetName val="DBH PPh Definitif"/>
      <sheetName val="DBH PPh Definitif + TW 3"/>
      <sheetName val="DBH OP Definitif final"/>
      <sheetName val="DBH 21 Definitif final"/>
      <sheetName val="PER KANWIL"/>
      <sheetName val="6 BESAR"/>
      <sheetName val="20 Besar"/>
      <sheetName val="Per KPP"/>
      <sheetName val="kode kpp"/>
      <sheetName val="format_baru"/>
      <sheetName val="format_lama"/>
      <sheetName val="akun_tertentu"/>
      <sheetName val="akun_surplus_defisit"/>
      <sheetName val="bobot_2"/>
      <sheetName val="tpr 2003"/>
      <sheetName val="PAGU IND"/>
      <sheetName val="RKP 2016"/>
      <sheetName val="IPM2012"/>
      <sheetName val="Menu APBDes"/>
      <sheetName val="Rekening Pendapatan"/>
      <sheetName val="Rekening Belanja"/>
      <sheetName val="Rekening Pembiayaan"/>
      <sheetName val="Penjabaran APBDes"/>
      <sheetName val="Ringkasan APBDes"/>
      <sheetName val="SK APBDes"/>
      <sheetName val="LINK NAMA"/>
      <sheetName val="TANGGUNG JAWAB BELANJA (2)"/>
      <sheetName val="TANGGUNG JAWAB BELANJA"/>
      <sheetName val="BUKU KAS PEMBANTU"/>
      <sheetName val="EDIT SPP"/>
      <sheetName val="Form APBDes"/>
      <sheetName val="SPP"/>
      <sheetName val="BUKU KAS UMUM"/>
      <sheetName val="BUKU BANK DESA"/>
      <sheetName val="BUKU KAS PEMBANTU PAJAK"/>
      <sheetName val="REALISASI SMESTER 1 APBDes"/>
      <sheetName val="REALISASI SMESTER AKHIR APBDes"/>
      <sheetName val="LPJ BENDAHARA"/>
      <sheetName val="KAB. BARITO UTARA"/>
      <sheetName val="GUNUNG TIMANG"/>
      <sheetName val="TEWEH TIMUR"/>
      <sheetName val="GUNUNG PUREI"/>
      <sheetName val="MONTALLAT"/>
      <sheetName val="LAHEI"/>
      <sheetName val="LAHEI BARAT"/>
      <sheetName val="TEWEH SELATAN"/>
      <sheetName val="TEWEH BARU"/>
      <sheetName val="TEWEH TENGAH"/>
      <sheetName val="RAB Pengajuan"/>
      <sheetName val="RAB Belaanja"/>
      <sheetName val="RPD"/>
      <sheetName val="IKK"/>
      <sheetName val="BP Jadi"/>
      <sheetName val="Penduduk"/>
      <sheetName val="Data Dasar"/>
      <sheetName val="KK_Simulasi (3)"/>
      <sheetName val="KK_Simulasi"/>
      <sheetName val="KK_Simulasi (2)"/>
      <sheetName val="praktek 2016"/>
      <sheetName val="ADD 2016"/>
      <sheetName val="Data In"/>
      <sheetName val="VII.6"/>
      <sheetName val="Lamp 9 Renc"/>
      <sheetName val="Lamp 9 Reali"/>
      <sheetName val="Renc Perj Dinas"/>
      <sheetName val="Renc Perj Dinas (2)"/>
      <sheetName val="T Sheet"/>
      <sheetName val="Absensi"/>
      <sheetName val="SNI 2008"/>
      <sheetName val="0%"/>
      <sheetName val="0% (2)"/>
      <sheetName val="0% (3)"/>
      <sheetName val="0% (4)"/>
      <sheetName val="Vol-Jalan"/>
      <sheetName val="RAB-Jalan"/>
      <sheetName val="OP-TPK"/>
      <sheetName val="Rekap-ts"/>
      <sheetName val="rekap pnpm"/>
      <sheetName val="Rekap Bhn,Upah&amp;Alat"/>
      <sheetName val="RE-Schedule"/>
      <sheetName val="Form progres fisik Kec BAB"/>
      <sheetName val="FORM ADN KEC Silaut"/>
      <sheetName val="RTS &amp; AHT"/>
      <sheetName val="COT PUUK"/>
      <sheetName val="PANTE PISANG"/>
      <sheetName val="alue peuno"/>
      <sheetName val="blang rambong"/>
      <sheetName val="DFT KUAN&amp;HRG"/>
      <sheetName val="UPH &amp; BHN"/>
      <sheetName val="Analisa AB"/>
      <sheetName val="Analisa BD"/>
      <sheetName val="PPh Ps 21"/>
      <sheetName val="1. Cara Pengisian"/>
      <sheetName val="1. Petunjuk Pengisian"/>
      <sheetName val="1. format Prasarana Desa"/>
      <sheetName val="2. Cara Pengisian"/>
      <sheetName val="2. Petunjuk Pengisian"/>
      <sheetName val="2. Format Non Prasarana Desa"/>
      <sheetName val="REKAP Desa"/>
      <sheetName val="Transfer "/>
      <sheetName val="Total Dana"/>
      <sheetName val="Dana BPNPM"/>
      <sheetName val="Dana P2SPP Integrasi"/>
      <sheetName val="Dana Paska"/>
      <sheetName val="Dana Ops"/>
      <sheetName val="Dana SPP"/>
      <sheetName val="DOK PNPM-MPd"/>
      <sheetName val="DOK P2SPP"/>
      <sheetName val="DOK Perenc"/>
      <sheetName val="DOK Pelmas"/>
      <sheetName val="B-BPNPM"/>
      <sheetName val="K-BPNPM"/>
      <sheetName val="B P2SPP"/>
      <sheetName val="K P2SPP"/>
      <sheetName val="B-Pasca Krisis"/>
      <sheetName val="K-Pasca Krisis"/>
      <sheetName val="B-OP"/>
      <sheetName val="K-OP"/>
      <sheetName val="B-SPP"/>
      <sheetName val="K-SPP"/>
      <sheetName val="B-DOKP"/>
      <sheetName val="K-DOKP"/>
      <sheetName val="B-DOKPM"/>
      <sheetName val="K-DOKPM"/>
      <sheetName val="B-DOK P2SPP"/>
      <sheetName val="K-DOK P2SPP"/>
      <sheetName val="B-DOK PNPM-MPd"/>
      <sheetName val="K-PNPM-MP Perenc.Kegiatan"/>
      <sheetName val="K-PNPM-MP Pelatihan Masyarakat"/>
      <sheetName val="K-PNPM-MP Operas. Pelaku"/>
      <sheetName val="K-PNPM-MP Biaya Prog. Pend Lain"/>
      <sheetName val="B-DOKMF"/>
      <sheetName val="K-DOKMF"/>
      <sheetName val="Perk Pinj SPP"/>
      <sheetName val="LPP-SPP"/>
      <sheetName val="KL-SPP"/>
      <sheetName val="Form 84a - 84c"/>
      <sheetName val="Rekons"/>
      <sheetName val="Akumulasi RAO 2012"/>
      <sheetName val="Inventaris"/>
      <sheetName val="Form 83 (Arus Dana)"/>
      <sheetName val="Form 83 (Arusdana Paska Krisis)"/>
      <sheetName val="RL MF"/>
      <sheetName val="Nerc MF"/>
      <sheetName val="Oprs-Reg"/>
      <sheetName val="Nerc-Reg"/>
      <sheetName val="Form 85"/>
      <sheetName val="Form 86"/>
      <sheetName val="DB SPP"/>
      <sheetName val="DB Kolek SPP"/>
      <sheetName val="DB UEP"/>
      <sheetName val="DB OPR-Reg"/>
      <sheetName val="DB NRC-Reg"/>
      <sheetName val="DB OPR-MF"/>
      <sheetName val="DB NRC-MF"/>
      <sheetName val="DB Arus-Dana"/>
      <sheetName val="DB Rekons"/>
      <sheetName val="K-UEP"/>
      <sheetName val="B-UEP"/>
      <sheetName val="LPP-UEP"/>
      <sheetName val="KL-UEP"/>
      <sheetName val="DB Kolek UEP"/>
      <sheetName val="Dana UEP"/>
      <sheetName val="Pemetaan"/>
      <sheetName val="Kesehatan"/>
      <sheetName val="DB OPR-1"/>
      <sheetName val="DB NRC-2"/>
      <sheetName val="KASUS8"/>
      <sheetName val="KASUS10"/>
      <sheetName val="DOK RPJMDes"/>
      <sheetName val="Akumulasi RAO 2012 (2)"/>
      <sheetName val="RAO 2012 FIX"/>
      <sheetName val="Form 83 (Arus Dana)Maret"/>
      <sheetName val="K-BLM BPNPM "/>
      <sheetName val="B-BLM BPNPM "/>
      <sheetName val="Akumulasi RAO 2013"/>
      <sheetName val="Rekons FK"/>
      <sheetName val="Kab &lt;=40%"/>
      <sheetName val="Kab- 41%-79%"/>
      <sheetName val="Kab&gt;-=80%"/>
      <sheetName val="RBL"/>
      <sheetName val="Temas"/>
      <sheetName val="Boni"/>
      <sheetName val="Oelua "/>
      <sheetName val="Modosinal"/>
      <sheetName val="Netenaen"/>
      <sheetName val="Lidor"/>
      <sheetName val="Tolama"/>
      <sheetName val="Ingguinak"/>
      <sheetName val="Oetutulu"/>
      <sheetName val="Daudolu "/>
      <sheetName val="Oebela "/>
      <sheetName val="Tualima"/>
      <sheetName val="APBDES"/>
      <sheetName val="Rincian APBDes New"/>
      <sheetName val="rekp Bidang Kegiatan Net"/>
      <sheetName val="rekp Bidang Kegiatan"/>
      <sheetName val="RENCANA ANGGARAN BIAYA (RAB)"/>
      <sheetName val="AKUN PENDAPATAN"/>
      <sheetName val="AKUN BIDANG BELANJA"/>
      <sheetName val="AKUN BELANJA BARANG DAN MODAL"/>
      <sheetName val="PAGU APBDESA (PP 60 &amp; PP 43)"/>
      <sheetName val="ADG 2016 Kecamatan"/>
      <sheetName val="ADG 2016  Desa"/>
      <sheetName val="ADG Langkahan 2016"/>
      <sheetName val="DD LANGKAHAN"/>
      <sheetName val="Contoh Pengisian"/>
      <sheetName val="Data BUMDES Aktif Aceh Utara"/>
      <sheetName val="REKAP BUMDES 2015"/>
      <sheetName val="REKAP BUMDES 2016"/>
      <sheetName val="TA2"/>
      <sheetName val="tabel id desa"/>
      <sheetName val="Pivot TA"/>
      <sheetName val="CP TA P3MD"/>
      <sheetName val="Pivot PD"/>
      <sheetName val="CP PD P3MD"/>
      <sheetName val="lookup ID Kec PD"/>
      <sheetName val="lookup ID Kab TA"/>
      <sheetName val="DATA INDUK (2)"/>
      <sheetName val="PD"/>
      <sheetName val="PLD"/>
      <sheetName val="Pivot PLD"/>
      <sheetName val="PLD (2)"/>
      <sheetName val="Formula (R) PANJA A"/>
      <sheetName val="Formula (R)"/>
      <sheetName val="IPM2007"/>
      <sheetName val="CHT 2013"/>
      <sheetName val="Realisasi IHT 2013 Per Kab Kota"/>
      <sheetName val="Prognosa 2014"/>
      <sheetName val="tembakau 2013"/>
      <sheetName val="IPM2013"/>
      <sheetName val="CHT2012"/>
      <sheetName val="bUAT Perpres"/>
      <sheetName val="Lamp Surat"/>
      <sheetName val="banding2014"/>
      <sheetName val="jumlah daerah"/>
      <sheetName val="RenPen 2015"/>
      <sheetName val="Resume Kab &gt;=80%"/>
      <sheetName val="REKAP KUOTA, 2015 + 2016"/>
      <sheetName val="REKAP HASIL SELEKSI 2016"/>
      <sheetName val="REKAP HASIL SELEKSI 2015"/>
      <sheetName val="rekap data Pendukung utk WB"/>
      <sheetName val="Rekap Data TPP 2015-2016"/>
      <sheetName val="Rekap Data TPP 2015-2016 (2)"/>
      <sheetName val="Rekap Data TPP 2015-2016 (OK)"/>
      <sheetName val="DATABASE-2"/>
      <sheetName val="Pemerintahan"/>
      <sheetName val="Pembinaan"/>
      <sheetName val="Pemberdayaan"/>
      <sheetName val="SILTAP"/>
      <sheetName val="kont anak1"/>
      <sheetName val="RAB BKD (1)"/>
      <sheetName val="DH Sat"/>
      <sheetName val="B. BESI"/>
      <sheetName val="REK ANL"/>
      <sheetName val="S - CURVE,GED. A"/>
      <sheetName val="BILL MC 1"/>
      <sheetName val="REKAP MC 1"/>
      <sheetName val="k250"/>
      <sheetName val="DIVISI 3"/>
      <sheetName val="DftKuan LLANG"/>
      <sheetName val="DftKuan"/>
      <sheetName val="Angku"/>
      <sheetName val="Stamper"/>
      <sheetName val="Pompaair"/>
      <sheetName val="Vibrator"/>
      <sheetName val="Truck"/>
      <sheetName val="Roller"/>
      <sheetName val="Upbah"/>
      <sheetName val="Anali Lelang"/>
      <sheetName val="Anali"/>
      <sheetName val="Anali_2"/>
      <sheetName val="Gal.C"/>
      <sheetName val="Gal.D"/>
      <sheetName val="harga bahan upah"/>
      <sheetName val="Bill of Quantity "/>
      <sheetName val="analisa harga bahan"/>
      <sheetName val="HARST"/>
      <sheetName val="ANALI.PP"/>
      <sheetName val="pas.pmp"/>
      <sheetName val="Acc.pmp$pp"/>
      <sheetName val="RM.JAGA"/>
      <sheetName val="RESERV"/>
      <sheetName val="PERLNT"/>
      <sheetName val="RAB.BOR"/>
      <sheetName val="BRON"/>
      <sheetName val="HIDRAN"/>
      <sheetName val="RESRV"/>
      <sheetName val="Rencana Cair"/>
      <sheetName val="Sheet1_up date5feb09"/>
      <sheetName val="Sheet1_up date23feb09"/>
      <sheetName val="Provincial"/>
      <sheetName val="PAGU DIPA SATKER PBL"/>
      <sheetName val="Usulan Revisi DIPA Renc-Realss"/>
      <sheetName val="Provincial_Revisi220509"/>
      <sheetName val="Provincial_OK28042009"/>
      <sheetName val="sced"/>
      <sheetName val=" Propinsi"/>
      <sheetName val="SubGiatMak"/>
      <sheetName val="Rekap Belanja"/>
      <sheetName val="Cakupan"/>
      <sheetName val="Banten"/>
      <sheetName val="DIY"/>
      <sheetName val="Irjabar"/>
      <sheetName val="Kalsel"/>
      <sheetName val="Kalteng"/>
      <sheetName val="Maluku"/>
      <sheetName val="Malut"/>
      <sheetName val="Sulbar"/>
      <sheetName val="Sulteng"/>
      <sheetName val="Sultra"/>
      <sheetName val="Sulut"/>
      <sheetName val="2873_Kel_Lama"/>
      <sheetName val="2873_Rekap_Kota"/>
      <sheetName val="3648_Kel_Lama"/>
      <sheetName val="3648_Rekap_Kota"/>
      <sheetName val="2292_Kel_Baru"/>
      <sheetName val="2292_Rekap_Kota"/>
      <sheetName val="Rekap_Kota_8813 Kel_100%"/>
      <sheetName val="Rekap_Kota_8813 Kel"/>
      <sheetName val="Evaluasi Provins Istisna'a 2011"/>
      <sheetName val="Evaluasi Usulan Istisna'a 2011"/>
      <sheetName val="Nasional "/>
      <sheetName val="Nasional (IJD)"/>
      <sheetName val="1-NAD"/>
      <sheetName val="1-NAD-IJD"/>
      <sheetName val="2-Sumut"/>
      <sheetName val="2-Sumut-IJD"/>
      <sheetName val="3-Sumbar"/>
      <sheetName val="3-Sumbar-IJD"/>
      <sheetName val="4-Riau"/>
      <sheetName val="4-Riau-IJD"/>
      <sheetName val="5-Jambi"/>
      <sheetName val="5-Jambi-IJD"/>
      <sheetName val="6-Sumsel "/>
      <sheetName val="6-Sumsel-IJD"/>
      <sheetName val="7-Bengkulu"/>
      <sheetName val="7-Bengkulu-IJD"/>
      <sheetName val="8-Lampung "/>
      <sheetName val="8-Lampung-IJD"/>
      <sheetName val="9-Kepri "/>
      <sheetName val="9-Kepri-IJD"/>
      <sheetName val="10-Babel"/>
      <sheetName val="10-Babel-IJD"/>
      <sheetName val="11-DKI JAKARTA"/>
      <sheetName val="11-DKI Jakarta-IJD"/>
      <sheetName val="12-Banten"/>
      <sheetName val="12-Banten-IJD"/>
      <sheetName val="13-Kalbar"/>
      <sheetName val="13-Kalbar-IJD"/>
      <sheetName val="14-Jabar"/>
      <sheetName val="14-Jabar-IJD"/>
      <sheetName val="KodeSIM"/>
      <sheetName val="Pierlintasan"/>
      <sheetName val="Broncap"/>
      <sheetName val="Material&amp;Alat"/>
      <sheetName val="RAB-01"/>
      <sheetName val="Alat-2"/>
      <sheetName val="Form Desa-1 PM"/>
      <sheetName val="Form Desa-1 Suka Damai"/>
      <sheetName val="Form Desa-1 Wih Lah "/>
      <sheetName val="KAla Pegasing"/>
      <sheetName val="Resume BoQ"/>
      <sheetName val="an_harsat"/>
      <sheetName val="Technical Analysis"/>
      <sheetName val="daft_alat"/>
      <sheetName val="owning"/>
      <sheetName val="sub_kon"/>
      <sheetName val="met_plk"/>
      <sheetName val="Div 1 - Umum"/>
      <sheetName val="Analisa Bahan"/>
      <sheetName val="ANLS MPU"/>
      <sheetName val="ANLS HPP"/>
      <sheetName val="analisa tanah"/>
      <sheetName val="Div 3 - Tanah"/>
      <sheetName val="ANLS -LALIN"/>
      <sheetName val="ANLS-U"/>
      <sheetName val="ANLS-2"/>
      <sheetName val="ANLS-3"/>
      <sheetName val="ANLS-4"/>
      <sheetName val="ANLS-6"/>
      <sheetName val="ANLS-7"/>
      <sheetName val="ANLS(SK)-II"/>
      <sheetName val="ANLS-10"/>
      <sheetName val="ANLS-12"/>
      <sheetName val="MOS (2)"/>
      <sheetName val="analisa sub drain"/>
      <sheetName val="Analisa tempat cuci roda"/>
      <sheetName val="analisa concrete barrier tipe 1"/>
      <sheetName val="estim.WKT PELAKS."/>
      <sheetName val="Kapasitas AMP"/>
      <sheetName val="Taksiran Gaji"/>
      <sheetName val="REKAP - GAB"/>
      <sheetName val="remuneration JAWA"/>
      <sheetName val="reimbursable JAWA"/>
      <sheetName val="Tiket Mobilisasi"/>
      <sheetName val="konsol MT I"/>
      <sheetName val="konsol MT II"/>
      <sheetName val="reg-1"/>
      <sheetName val="PMK Semi Final 2014"/>
      <sheetName val="Gabung"/>
      <sheetName val="SAMPUL MC-01"/>
      <sheetName val="SAMPUL MC-02"/>
      <sheetName val="SAMPUL MC-01 &amp; 02"/>
      <sheetName val="SAMPUL MC-03"/>
      <sheetName val="SAMPUL MC-04"/>
      <sheetName val="SAMPUL MC-03 &amp; 04"/>
      <sheetName val="SAMPUL MC-05"/>
      <sheetName val="SAMPUL MC-06"/>
      <sheetName val="SAMPUL MC-07"/>
      <sheetName val="SAMPUL MC-08"/>
      <sheetName val="SAMPUL MC-09"/>
      <sheetName val="SAMPUL (FOTO 0%)"/>
      <sheetName val="DAFTAR ISIAN (2)"/>
      <sheetName val="ba.pemriksaan"/>
      <sheetName val="REKAP CCO PENRUAS ABY-TB"/>
      <sheetName val="BQPENRUAS.ABY-TLB"/>
      <sheetName val="DRAFT CCO"/>
      <sheetName val="REKAP INDUK"/>
      <sheetName val="REKAP urpil bahu"/>
      <sheetName val="urpil bahu"/>
      <sheetName val="PENYIAPAN"/>
      <sheetName val="REKAP agg a"/>
      <sheetName val="AGG. A"/>
      <sheetName val="REKAP agg b"/>
      <sheetName val="AGG. B."/>
      <sheetName val="REKAP prim"/>
      <sheetName val="REKAP AC-WC AGG"/>
      <sheetName val="AC-WC AGG"/>
      <sheetName val="REKAP ASBUTON"/>
      <sheetName val="REKAP GAL. SALURAN"/>
      <sheetName val="GALIAN SALURAN ki"/>
      <sheetName val="GALIAN SALURAN ka"/>
      <sheetName val="REKAP SAL. MORTAR"/>
      <sheetName val="KI.MORTAR GENDONG"/>
      <sheetName val="Ka.MORTAR GENDONG"/>
      <sheetName val="TALUD"/>
      <sheetName val="BJA TUL"/>
      <sheetName val="REKAP BETON K250"/>
      <sheetName val="REKAP BETON K125"/>
      <sheetName val="BETON K125"/>
      <sheetName val="REKAP GORONG2"/>
      <sheetName val="PAS. BATU GRG (2)"/>
      <sheetName val="REKAP GAL.Biasa"/>
      <sheetName val="REKAP tim.batu"/>
      <sheetName val="tim.batu"/>
      <sheetName val="REKAP tim.biasa"/>
      <sheetName val="REKAP CEK DAM"/>
      <sheetName val="PS. BATU CEK DAM"/>
      <sheetName val="opname"/>
      <sheetName val="opname1"/>
      <sheetName val="opname2"/>
      <sheetName val="OPNAME PUASA BETON K250 real"/>
      <sheetName val="opname puasa REKAP BAJA"/>
      <sheetName val="opname puasaPAS. BATU GRG"/>
      <sheetName val="opname puasaTALUD"/>
      <sheetName val="Galian 1"/>
      <sheetName val="Galian 2"/>
      <sheetName val="DAFTAR ISIAN"/>
      <sheetName val="REK. BACK UP"/>
      <sheetName val="REKAP timbun"/>
      <sheetName val="timbun"/>
      <sheetName val="REKAP HRS"/>
      <sheetName val="HRS"/>
      <sheetName val="STREAKING RENCANA"/>
      <sheetName val="STREAKING CCO"/>
      <sheetName val="GALIAN SALURAN"/>
      <sheetName val="MORTAR GENDONG"/>
      <sheetName val="PAS. BATU GRG"/>
      <sheetName val="sced.mat"/>
      <sheetName val="sced alat"/>
      <sheetName val="CHAS FLOW"/>
      <sheetName val="HIT TKDN"/>
      <sheetName val="MKLL"/>
      <sheetName val="Format Analisa"/>
      <sheetName val="AS.Modif"/>
      <sheetName val="SCHEDULE MOBILISASI ALAT"/>
      <sheetName val="SCHEDULE MOBILISASI MATERIAL"/>
      <sheetName val="Appendix 7a"/>
      <sheetName val="Appendix 7b"/>
      <sheetName val="Appendix 7c"/>
      <sheetName val="pek. subkon"/>
      <sheetName val="tRAFFIC mANAGEMENT"/>
      <sheetName val="Div 2 - Drainase"/>
      <sheetName val="Div 6 - Aspal"/>
      <sheetName val="Div 10 - Rutin"/>
      <sheetName val="Div 8 - Peng Kondisi"/>
      <sheetName val="Div 4 - Class B, bahu"/>
      <sheetName val="Div 7 - Struktur"/>
      <sheetName val="Div 5 - Berbutir"/>
      <sheetName val="SummBOQ"/>
      <sheetName val="BOQDmkbypass"/>
      <sheetName val="Summary IP"/>
      <sheetName val="Div 9 - Harian"/>
      <sheetName val="StoneCrusher"/>
      <sheetName val="HS Upah"/>
      <sheetName val="HS Bahan"/>
      <sheetName val="HS Alat"/>
      <sheetName val="HS Sub-Kon"/>
      <sheetName val="Material Beton"/>
      <sheetName val="kunci"/>
      <sheetName val="Tng+bhn+alat"/>
      <sheetName val="Analisa MPU"/>
      <sheetName val="Analisa Pek. Rutin"/>
      <sheetName val="Mata Pembayaran Utama"/>
      <sheetName val="Bahu Jalan"/>
      <sheetName val="Pengembalian Kondisi"/>
      <sheetName val="ACWC-ASBP"/>
      <sheetName val="pek. harian"/>
      <sheetName val="Agregat A"/>
      <sheetName val="Agregat B"/>
      <sheetName val="Mat. On Site"/>
      <sheetName val="Kap. Plant Pemecah Batu"/>
      <sheetName val="Kap. Plant Beton"/>
      <sheetName val="Kap. Plant Camp Asphalt"/>
      <sheetName val="Schedule Tender"/>
      <sheetName val="betnK-225"/>
      <sheetName val="Agregat Kasar &amp; Halus Hotmix"/>
      <sheetName val="Asumsi Pek"/>
      <sheetName val="Agregat Kasar &amp; Halus LPA"/>
      <sheetName val="Compatibility Report (1)"/>
      <sheetName val="DISAIN"/>
      <sheetName val="TAMBAHAN PAHS2006"/>
      <sheetName val="3-DIV6 Asbuton"/>
      <sheetName val="3-DIV7(1)"/>
      <sheetName val="3-DIV7(2)"/>
      <sheetName val="REKAP BAJA (2)"/>
      <sheetName val="BJA TUL (1.5 M)"/>
      <sheetName val="BJA TUL (3 M)"/>
      <sheetName val="BJA TUL (1.5 M) (2)"/>
      <sheetName val="BJA TUL (1.5 M) (3)"/>
      <sheetName val="BJA TUL (1.5 M) (4)"/>
      <sheetName val="BJA TUL (4 M)"/>
      <sheetName val="REKAP urpil BDN(12)"/>
      <sheetName val="Urpil BDN(12)"/>
      <sheetName val="REKAP urpil BDN (15)"/>
      <sheetName val="Urpil BDN (15)"/>
      <sheetName val="BETON K250 (e)"/>
      <sheetName val="KONTRAK AWAL"/>
      <sheetName val="Schedule ORIGINAL"/>
      <sheetName val="BETON K125GR"/>
      <sheetName val="CCOMM 3.625"/>
      <sheetName val="REKAP BETON K175 "/>
      <sheetName val="BETONK175BAHUJLN"/>
      <sheetName val="REKAP P B J"/>
      <sheetName val="TIMB. BIASA"/>
      <sheetName val="REKAP Total URPIL"/>
      <sheetName val="REKAP AC-WC"/>
      <sheetName val="REKAP GAL.SAL"/>
      <sheetName val="REKAP MORTAR"/>
      <sheetName val="KILOMETER"/>
      <sheetName val="DD APBN 2017"/>
      <sheetName val="ADD 2017"/>
      <sheetName val="DBHP 2017"/>
      <sheetName val="PAGU ADD, DD &amp; DBHP 2"/>
      <sheetName val="BESARAN &amp; PERUNTUKAN DD TA  (2)"/>
      <sheetName val="DD KADES DEFINITIF"/>
      <sheetName val="DD PILKADES"/>
      <sheetName val="BESARAN &amp; PERUNTUKAN VERSI 7"/>
      <sheetName val="Rekap PD DD"/>
      <sheetName val="Rekap PD Silpa"/>
      <sheetName val="Rekap PLD DD"/>
      <sheetName val="Rekap PLD Silpa"/>
      <sheetName val="RINNCIAN APBDES 2016"/>
      <sheetName val="pembagian pertahap"/>
      <sheetName val="RINGKASAN APBDES 2016"/>
      <sheetName val="Table Profil"/>
      <sheetName val="KONSOLIDASI 2016"/>
      <sheetName val="REALISASI 2016"/>
      <sheetName val="KONSOLIDASI 2016 (2)"/>
      <sheetName val="LAPORAN REALISASI"/>
      <sheetName val="LAPORAN PENYERAPAN"/>
      <sheetName val="Jenis Prasarana"/>
      <sheetName val="Data POD"/>
      <sheetName val="ProgExstOIL"/>
      <sheetName val="Lamp Mob"/>
      <sheetName val="Ana (2)"/>
      <sheetName val="Met Col"/>
      <sheetName val="PAD dan TBD tahun 2007"/>
      <sheetName val="R-2005"/>
      <sheetName val="Rekon PAD dan TBD"/>
      <sheetName val="Petunjuk Pengisian (2)"/>
      <sheetName val="Cara Pengisian"/>
      <sheetName val="BENLI"/>
      <sheetName val="DUSTIM"/>
      <sheetName val="P.EPAT"/>
      <sheetName val="AWANG"/>
      <sheetName val="P TUTUI"/>
      <sheetName val="DUSTENG"/>
      <sheetName val="R.BATUAH"/>
      <sheetName val="PAKU"/>
      <sheetName val="K.JANANG"/>
      <sheetName val="P.KARAU"/>
      <sheetName val="Data BKN"/>
      <sheetName val="analisa Data BKN"/>
      <sheetName val="BELPEG(daerah-DDN)"/>
      <sheetName val="DAU Perpres"/>
      <sheetName val="TOS 1"/>
      <sheetName val="Hargasatuan"/>
      <sheetName val="RAB Bid 2.1.100%"/>
      <sheetName val="RAB HONOR"/>
      <sheetName val="SPP I"/>
      <sheetName val="RAB OPS KK"/>
      <sheetName val="SPP II"/>
      <sheetName val="RAB OPS BAMUSKAM"/>
      <sheetName val="SPP III"/>
      <sheetName val="RAB Triwula IV"/>
      <sheetName val="SPP IV"/>
      <sheetName val="RAB OPS PENYUSUNAN"/>
      <sheetName val="indkab"/>
      <sheetName val="Luas_ID"/>
      <sheetName val="Rekap_ByID"/>
      <sheetName val="Luas_Kab"/>
      <sheetName val="Report_Prov"/>
      <sheetName val="Luas_Prov"/>
      <sheetName val="Report_Kab"/>
      <sheetName val="PMK 150"/>
      <sheetName val="PROGRAM KEGIATAN"/>
      <sheetName val="KODE REKENING"/>
      <sheetName val="Rencana Anggaran"/>
      <sheetName val="RB BL"/>
      <sheetName val="BL"/>
      <sheetName val="Penjabaran"/>
      <sheetName val="DPA"/>
      <sheetName val="RINGKAS KEG"/>
      <sheetName val="TOTAL_OF_LIEN_ACCOUNTS"/>
      <sheetName val="6-19_PAY_CALCULATION_"/>
      <sheetName val="ARUN_III"/>
      <sheetName val="BES_MCGC"/>
      <sheetName val="BONTANG_V"/>
      <sheetName val="BONTANG_VI"/>
      <sheetName val="BONTANG_II"/>
      <sheetName val="WEST_NATUNA"/>
      <sheetName val="ARUN_II"/>
      <sheetName val="BES_KOREA_II"/>
      <sheetName val="BES_KCO"/>
      <sheetName val="BONT_III"/>
      <sheetName val="BONT_IV"/>
      <sheetName val="Interest_Calc_"/>
      <sheetName val="Int__Calculation_-_after_6-18"/>
      <sheetName val="DAU_'08"/>
      <sheetName val="Lamp_SE_Prov"/>
      <sheetName val="Lamp_SE_KabKota"/>
      <sheetName val="Data_KK"/>
      <sheetName val="DAU_suatu_daerah"/>
      <sheetName val="40_db"/>
      <sheetName val="cover_(2)"/>
      <sheetName val="analisa_alat_berat"/>
      <sheetName val="taksiran_prod"/>
      <sheetName val="PHOTO_(2)"/>
      <sheetName val="Tiang_Pancang_Baja"/>
      <sheetName val="Expantion_Joint"/>
      <sheetName val="NP_(2)"/>
      <sheetName val="Void_Slab"/>
      <sheetName val="deck_slab"/>
      <sheetName val="Lean_Concr"/>
      <sheetName val="Perletakan_Strip"/>
      <sheetName val="Pembongkaran_Jbt_Lama"/>
      <sheetName val="Pemb_Jbt_Rangka_Baja"/>
      <sheetName val="Pengadaan_Jembatan_Sementara"/>
      <sheetName val="Pengadaan_Jembatan_Aramco"/>
      <sheetName val="Tiang_Pancang"/>
      <sheetName val="Simulasi_inti"/>
      <sheetName val="sortlisted_Stats"/>
      <sheetName val="Pemekaran_17_KK_(2007)"/>
      <sheetName val="Final_DAU"/>
      <sheetName val="BP_2007"/>
      <sheetName val="DBH_SDA_and_Tax_2008"/>
      <sheetName val="Rekon_PAD_Growth"/>
      <sheetName val="PAD_+_DBH"/>
      <sheetName val="DAU_2005"/>
      <sheetName val="LW_dan_IPM"/>
      <sheetName val="Luas_Bakor_2"/>
      <sheetName val="Lifting_Oil"/>
      <sheetName val="Form_Desa-1_"/>
      <sheetName val="Form_Desa-2_"/>
      <sheetName val="Form_Desa-3_"/>
      <sheetName val="Form_Desa-4"/>
      <sheetName val="Form_Desa-5"/>
      <sheetName val="Form_Desa-6"/>
      <sheetName val="Form_Desa-7"/>
      <sheetName val="Form_Desa-8"/>
      <sheetName val="Form_Desa-9"/>
      <sheetName val="Form_Desa-10"/>
      <sheetName val="Form_Desa-11"/>
      <sheetName val="Form_Desa-12"/>
      <sheetName val="Form_Desa-13"/>
      <sheetName val="Form_Desa-14"/>
      <sheetName val="Form_Desa-15"/>
      <sheetName val="Form_Desa-16"/>
      <sheetName val="Form_Desa-17"/>
      <sheetName val="Form_Desa-18"/>
      <sheetName val="Form_Rekap_Kecamatan"/>
      <sheetName val="Perk_T"/>
      <sheetName val="TJ_K"/>
      <sheetName val="UB_"/>
      <sheetName val="Trg_"/>
      <sheetName val="Prg_"/>
      <sheetName val="AT_no_ok"/>
      <sheetName val="Rekap_Kec"/>
      <sheetName val="Rekap_Kab"/>
      <sheetName val="Rekap_Prov"/>
      <sheetName val="H_ANALISA"/>
      <sheetName val="ANL_BIAYA"/>
      <sheetName val="H_bh"/>
      <sheetName val="Pembongkaran_Beton"/>
      <sheetName val="Peng,_Jemb__Rangka-Gantung"/>
      <sheetName val="Revisi-Zarkasyi_(2)"/>
      <sheetName val="Daftar_Harga"/>
      <sheetName val="FORM_G"/>
      <sheetName val="FORM_G1"/>
      <sheetName val="FORM_G1_(Opr)"/>
      <sheetName val="Analisa_Alat_(2)"/>
      <sheetName val="An_K"/>
      <sheetName val="Kes_Har"/>
      <sheetName val="REK__KBL"/>
      <sheetName val="TOS_JAL"/>
      <sheetName val="R_K_T_L_P"/>
      <sheetName val="Gbr_DSAIN"/>
      <sheetName val="Kuantitas_&amp;_Harga"/>
      <sheetName val="LUAS_KMDRI"/>
      <sheetName val="LUAS_KMDRI_&amp;_BAKO"/>
      <sheetName val="DDN_07"/>
      <sheetName val="F-25_b_LEMBAR_CATATAN"/>
      <sheetName val="Ana__PU"/>
      <sheetName val="ANA_Mob"/>
      <sheetName val="ANA_Rutin"/>
      <sheetName val="Met-PU-2_2"/>
      <sheetName val="Met-PU-6_3_(5)"/>
      <sheetName val="Met-PU-6_3_(6)"/>
      <sheetName val="Met-PU-6_3_(7)"/>
      <sheetName val="Alamat_(bersama)"/>
      <sheetName val="Met-PU-2_1"/>
      <sheetName val="Met-PU-3_1_(1)"/>
      <sheetName val="Met-PU-3_2_(1)"/>
      <sheetName val="Met-PU-4_2_(2)"/>
      <sheetName val="B_T"/>
      <sheetName val="Hit_Besi_Puskesmas_"/>
      <sheetName val="Hit_Besi_Gudang"/>
      <sheetName val="DIV_10"/>
      <sheetName val="CATATAN_UNTUK_PERBAIKAN"/>
      <sheetName val="Pember_Selokan_Smp_diperkeras"/>
      <sheetName val="gorgor_-_pemjeb"/>
      <sheetName val="pel__rut_bahu_jln_mat"/>
      <sheetName val="ANALISA_(2)"/>
      <sheetName val="Daft_Harg"/>
      <sheetName val="Rekap_LAP_"/>
      <sheetName val="Rekap_Total"/>
      <sheetName val="10_PELENGKAP"/>
      <sheetName val="9_DRAINASE_"/>
      <sheetName val="8_PERKERASAN"/>
      <sheetName val="7_PAGAR"/>
      <sheetName val="5__TIKET&amp;RETAIL"/>
      <sheetName val="4_TOWER"/>
      <sheetName val="3_MUSHOLA"/>
      <sheetName val="2_TPR"/>
      <sheetName val="1_WC_UMUM"/>
      <sheetName val="A__PERSIAPAN"/>
      <sheetName val="KOEF__ALAT_KLAS_A_&amp;_B"/>
      <sheetName val="KOEF__ALAT_LPS_RESAP_PENGIKAT"/>
      <sheetName val="KOEF__ALAT_ATB"/>
      <sheetName val="Analisa_EI-AL"/>
      <sheetName val="Analisa_SNI"/>
      <sheetName val="HS-P&amp;J_tipe_B"/>
      <sheetName val="Currency_Rate"/>
      <sheetName val="Unit_Price_M"/>
      <sheetName val="SUM_I"/>
      <sheetName val="BADAN_JALAN"/>
      <sheetName val="_ACI(ki)"/>
      <sheetName val="DIV_I"/>
      <sheetName val="DIV_II"/>
      <sheetName val="DIV_III"/>
      <sheetName val="DIV_IV"/>
      <sheetName val="DIV_V"/>
      <sheetName val="DIV_VI"/>
      <sheetName val="DIV_VII"/>
      <sheetName val="DIV_XI"/>
      <sheetName val="Met-PU-3_2_(2)"/>
      <sheetName val="Met-PU-5_1_(1)"/>
      <sheetName val="Met-PU-5_1_(2)"/>
      <sheetName val="Met-PU-7_10_(3)"/>
      <sheetName val="RUMUS_BEKISTING"/>
      <sheetName val="HIT_BEKISTING"/>
      <sheetName val="Rab_'05_(NEGO)"/>
      <sheetName val="%_Harga_04-05"/>
      <sheetName val="Rekap_Hrg"/>
      <sheetName val="Rekap_Rab_'05"/>
      <sheetName val="Rab_'05"/>
      <sheetName val="Daft_Print"/>
      <sheetName val="daf_harga'05"/>
      <sheetName val="_Biaya_alat_jam'05"/>
      <sheetName val="Analisa_Produksi_alat'05"/>
      <sheetName val="Anl_Teknis"/>
      <sheetName val="Tbl_Alat"/>
      <sheetName val="Prod_Alat_2005"/>
      <sheetName val="Sruct_Org'05"/>
      <sheetName val="daf_harga_A_Besar"/>
      <sheetName val="DRUP_(ASLI)"/>
      <sheetName val="Harga_&amp;_Bahan_"/>
      <sheetName val="analisa_lama"/>
      <sheetName val="harga_lama"/>
      <sheetName val="rab_pos_tiket"/>
      <sheetName val="rab_pagar_tembok"/>
      <sheetName val="rab_reklamasi"/>
      <sheetName val="DOK__LELANG"/>
      <sheetName val="GEDUNG__KET"/>
      <sheetName val="K__CAMAT"/>
      <sheetName val="BUPATI2_(2)"/>
      <sheetName val="BACK_UP"/>
      <sheetName val="ANL_Jalan__BOW"/>
      <sheetName val="RAB_FINAL"/>
      <sheetName val="Sewa_Alat_BOW"/>
      <sheetName val="KOP_(3)"/>
      <sheetName val="RAB_(2)"/>
      <sheetName val="Volume_Poskesdes_T_80"/>
      <sheetName val="Upah_(2)"/>
      <sheetName val="Besi_&amp;_Bekisting"/>
      <sheetName val="type_40"/>
      <sheetName val="Rekap_40"/>
      <sheetName val="Rekap_DIV"/>
      <sheetName val="DIV_VIII"/>
      <sheetName val="Pem_1"/>
      <sheetName val="Rek_mpu"/>
      <sheetName val="jadwal_alat"/>
      <sheetName val="jadwal_bahan"/>
      <sheetName val="jadwal_Tenaga"/>
      <sheetName val="Mat_On_Site1"/>
      <sheetName val="NETWORK_PLANNING"/>
      <sheetName val="REK_ALL"/>
      <sheetName val="REK_BBI"/>
      <sheetName val="REKAP_TOT"/>
      <sheetName val="KNTR_BBI"/>
      <sheetName val="REK__RUMAH"/>
      <sheetName val="REK_RUMAH45"/>
      <sheetName val="JDWL_PLK"/>
      <sheetName val="JDWL_BAHAN"/>
      <sheetName val="JDWL__PERSONIL"/>
      <sheetName val="ANALISA_TEKNIK"/>
      <sheetName val="Analisa_Hrga_Satuan"/>
      <sheetName val="Material_On_Site"/>
      <sheetName val="RAB_"/>
      <sheetName val="REK_MC-1"/>
      <sheetName val="COVER_1"/>
      <sheetName val="COVER_1_(2)"/>
      <sheetName val="R__Progress__"/>
      <sheetName val="COVER_foto"/>
      <sheetName val="Tb5-Biaya_Perawatan"/>
      <sheetName val="Daftar_Upah&amp;Bahan"/>
      <sheetName val="Daftar_Analisa"/>
      <sheetName val="rab_swa"/>
      <sheetName val="_BQ_TA_06"/>
      <sheetName val="3_a_Mob"/>
      <sheetName val="ANL_TEK_6"/>
      <sheetName val="ANL_TEK_8"/>
      <sheetName val="2_ANL"/>
      <sheetName val="4_upah"/>
      <sheetName val="4_ALAT"/>
      <sheetName val="5_sch"/>
      <sheetName val="5_schALAT"/>
      <sheetName val="5_schBAHAN"/>
      <sheetName val="6_sub"/>
      <sheetName val="TKDN_(2)"/>
      <sheetName val="JADWAL_BAHAN_(2)"/>
      <sheetName val="JADWAL_PERSONEL_(2)"/>
      <sheetName val="BAHAN_&amp;_UPAH"/>
      <sheetName val="L_8"/>
      <sheetName val="L_3"/>
      <sheetName val="L_2"/>
      <sheetName val="L_1"/>
      <sheetName val="L_7a-b"/>
      <sheetName val="1_d"/>
      <sheetName val="1_g"/>
      <sheetName val="1_e"/>
      <sheetName val="1_f"/>
      <sheetName val="L-1_f"/>
      <sheetName val="L_F-F"/>
      <sheetName val="L_F-1"/>
      <sheetName val="L_F-G"/>
      <sheetName val="L_F-H"/>
      <sheetName val="L_d_F-H"/>
      <sheetName val="r_df_kw"/>
      <sheetName val="df_kw"/>
      <sheetName val="harga_dasar"/>
      <sheetName val="L_6a"/>
      <sheetName val="L_6b"/>
      <sheetName val="L_101"/>
      <sheetName val="L_111"/>
      <sheetName val="L_121"/>
      <sheetName val="L_131"/>
      <sheetName val="L_141"/>
      <sheetName val="A_DA"/>
      <sheetName val="TK_SETIA"/>
      <sheetName val="Upah_Bahan1"/>
      <sheetName val="BUP_MUSHALLA"/>
      <sheetName val="BUP_t_wudhuk"/>
      <sheetName val="K__Besi"/>
      <sheetName val="Up_Date_BOW"/>
      <sheetName val="Rekap_SKS"/>
      <sheetName val="Surat_Penawaran"/>
      <sheetName val="Bobot_Rusak"/>
      <sheetName val="cover_"/>
      <sheetName val="An__Alat"/>
      <sheetName val="Sekedul_pak_lah"/>
      <sheetName val="Pak_Lah_Anas_tek"/>
      <sheetName val="Anas_Tek"/>
      <sheetName val="Anal_Teknik"/>
      <sheetName val="Rab_I"/>
      <sheetName val="Rab_II"/>
      <sheetName val="Rab_III"/>
      <sheetName val="Rab_IV"/>
      <sheetName val="Analis_OK"/>
      <sheetName val="Anl__Jl"/>
      <sheetName val="Hbh__Jl"/>
      <sheetName val="Besi_2"/>
      <sheetName val="Vol_"/>
      <sheetName val="Begisting_1"/>
      <sheetName val="Begisting_2"/>
      <sheetName val="Besi_1"/>
      <sheetName val="PEK_TAMBAH_KURANG"/>
      <sheetName val="BIAYA_CADANGAN"/>
      <sheetName val="REKAPITULASI_AKHIR"/>
      <sheetName val="II_MAIN-LOB"/>
      <sheetName val="III_FASADE"/>
      <sheetName val="IV__POOL_DECK"/>
      <sheetName val="V_BALLROOM"/>
      <sheetName val="VI_CANOPY"/>
      <sheetName val="VII_CAR_&amp;_LIFT"/>
      <sheetName val="IX_ATRIUM"/>
      <sheetName val="X_LANDSCAPE"/>
      <sheetName val="Summary_"/>
      <sheetName val="Ana_duct"/>
      <sheetName val="Hsd_Duct"/>
      <sheetName val="Data_Hitungan"/>
      <sheetName val="Aks_Pipa"/>
      <sheetName val="K_TambahAC"/>
      <sheetName val="K_TambahFH"/>
      <sheetName val="valve_16k"/>
      <sheetName val="Ven_Fan"/>
      <sheetName val="Analisa_Str+Ars"/>
      <sheetName val="Bhn_cost"/>
      <sheetName val="Sub_cost"/>
      <sheetName val="Alat_cost"/>
      <sheetName val="rek-fitPP_"/>
      <sheetName val="Item_Tambahan"/>
      <sheetName val="HRG_BHN"/>
      <sheetName val="ANALS_ARS"/>
      <sheetName val="ANALS_KY"/>
      <sheetName val="ANALS_ME"/>
      <sheetName val="Rkp_total_full"/>
      <sheetName val="Rkp_Lt-1_full"/>
      <sheetName val="_Lt-1_Full"/>
      <sheetName val="Rekap_Lt-2"/>
      <sheetName val="Finishing_Lt-2"/>
      <sheetName val="Rekap_-_Lt-3"/>
      <sheetName val="Finishing_Lt-3_&amp;_Atap"/>
      <sheetName val="Rekap_-sarana_luar"/>
      <sheetName val="Sarana_Luar"/>
      <sheetName val="LUAS_LANTAI"/>
      <sheetName val="Luas_Gedung1"/>
      <sheetName val="DAF_2_"/>
      <sheetName val="DAF__6"/>
      <sheetName val="DAFTAR_7"/>
      <sheetName val="Add_ME"/>
      <sheetName val="LIST_MATERIAL_REV"/>
      <sheetName val="DATA_CENTER"/>
      <sheetName val="OFFICE_4_LT"/>
      <sheetName val="OFFICE_2_LT"/>
      <sheetName val="Bang_A"/>
      <sheetName val="Bang_B"/>
      <sheetName val="Dom_"/>
      <sheetName val="Rasio_(2)"/>
      <sheetName val="rate_(3)"/>
      <sheetName val="rate_(2)"/>
      <sheetName val="D2_1-Cover"/>
      <sheetName val="D2_1"/>
      <sheetName val="D2_2-Cover"/>
      <sheetName val="D2_2"/>
      <sheetName val="D3_1-Cover(MALL&amp;PARK)"/>
      <sheetName val="D3_2-Cover(LANDS)"/>
      <sheetName val="D3_2"/>
      <sheetName val="D3_3-Cover(T-A)"/>
      <sheetName val="D3_3"/>
      <sheetName val="D3_4-Cover(T-B)"/>
      <sheetName val="D3_4"/>
      <sheetName val="D3_5-Cover(T-C)"/>
      <sheetName val="D3_5"/>
      <sheetName val="D_3_6-Cover_BAJA"/>
      <sheetName val="D3_6"/>
      <sheetName val="2_1"/>
      <sheetName val="2_3"/>
      <sheetName val="2_4"/>
      <sheetName val="2_5A"/>
      <sheetName val="2_5B"/>
      <sheetName val="2_5"/>
      <sheetName val="2_6"/>
      <sheetName val="2_7"/>
      <sheetName val="2_8"/>
      <sheetName val="2_9"/>
      <sheetName val="2_10"/>
      <sheetName val="2_11"/>
      <sheetName val="2_12"/>
      <sheetName val="2_13"/>
      <sheetName val="B___Norelec"/>
      <sheetName val="VAC_"/>
      <sheetName val="EF_"/>
      <sheetName val="TLP&amp;DATA_"/>
      <sheetName val="AHS-_AC"/>
      <sheetName val="ahs-Gate_Valve_"/>
      <sheetName val="RekapITULASI_"/>
      <sheetName val="Rekap_Total_Struktur"/>
      <sheetName val="Rekap_Struktur_Atas"/>
      <sheetName val="STRUKTUR_ATAS"/>
      <sheetName val="Rekap_Struktur_GWT,_STP"/>
      <sheetName val="GWT,_STP"/>
      <sheetName val="TAMBAH_KURANG"/>
      <sheetName val="Grand_Sumarry"/>
      <sheetName val="Rough_CP_Aceh_Trade_Mall"/>
      <sheetName val="Galian_LW_RV_01"/>
      <sheetName val="Rekap_Pile_Cap"/>
      <sheetName val="Rekap_Pit_Life"/>
      <sheetName val="Rekap_Plat"/>
      <sheetName val="Rekap_Balok"/>
      <sheetName val="Rekap_Colom_Rasio_(190)"/>
      <sheetName val="Rekap_Tangga"/>
      <sheetName val="Luas_Bangnn_poltek"/>
      <sheetName val="VOL_BESI"/>
      <sheetName val="VOL_CUT_&amp;_FILL"/>
      <sheetName val="VOL_IRONMNGRY"/>
      <sheetName val="VOL_BAK_SAMPAH"/>
      <sheetName val="VOL-GUEST_HOUSE,GENSET&amp;POSJAGA"/>
      <sheetName val="VOL_STRUKTUR_&amp;_ARSITEKTUR_"/>
      <sheetName val="Analisa_jalan"/>
      <sheetName val="Analisa_non_standar"/>
      <sheetName val="Analisa_Pintu"/>
      <sheetName val="Analisa_Preliminary_"/>
      <sheetName val="ASRAMA_(C)"/>
      <sheetName val="REKTORAT_(A)"/>
      <sheetName val="WORKSHOP_(H)"/>
      <sheetName val="GENSET,POMPA_&amp;_GROUNDTANK_(K)"/>
      <sheetName val="R_KOMPRESOR"/>
      <sheetName val="POS_JAGA"/>
      <sheetName val="harga_sat_bhn"/>
      <sheetName val="analisa_bhn&amp;upah"/>
      <sheetName val="REKAP_CIVIL_&amp;_ME"/>
      <sheetName val="Cover_depan"/>
      <sheetName val="Cover_(1)"/>
      <sheetName val="Cover_(3)"/>
      <sheetName val="COVER_(4)"/>
      <sheetName val="REKAP_ELEKTRIKAL"/>
      <sheetName val="F_ALARM"/>
      <sheetName val="COV2_4_"/>
      <sheetName val="D2_4"/>
      <sheetName val="COV3_3"/>
      <sheetName val="COV4_3_"/>
      <sheetName val="D4_3_(TE)"/>
      <sheetName val="COV5_3"/>
      <sheetName val="D5_3_(TF)_"/>
      <sheetName val="COV6_3"/>
      <sheetName val="D6_3_(TG)"/>
      <sheetName val="COV7_3"/>
      <sheetName val="D7_3_(TH)"/>
      <sheetName val="COV8_3"/>
      <sheetName val="D8_3_(TJ)"/>
      <sheetName val="COV9_3"/>
      <sheetName val="D9_3_(TK)_"/>
      <sheetName val="COVER_PLAFOND"/>
      <sheetName val="COVER_BASEMEN"/>
      <sheetName val="D3_4_1"/>
      <sheetName val="COVER_PODIUM"/>
      <sheetName val="D3_4_2"/>
      <sheetName val="COVER_APARTEMEN"/>
      <sheetName val="D3_4_3"/>
      <sheetName val="COVER_HOTEL"/>
      <sheetName val="D3_4_4"/>
      <sheetName val="COVER_BOUTIQUE"/>
      <sheetName val="D3_4_5"/>
      <sheetName val="01A-_RAB"/>
      <sheetName val="1A_RKAB_TTL"/>
      <sheetName val="01A-_RAB_(ars)"/>
      <sheetName val="GT-2_"/>
      <sheetName val="REKAP_UTAMA"/>
      <sheetName val="ANALISA_ME"/>
      <sheetName val="ANALISA_PERSIAPAN"/>
      <sheetName val="HG_Bahan"/>
      <sheetName val="An_Beton"/>
      <sheetName val="AN_HG_DKI"/>
      <sheetName val="anpartisi_(REV)"/>
      <sheetName val="ahs_struktur"/>
      <sheetName val="UM_10%"/>
      <sheetName val="Cashflow_perbl"/>
      <sheetName val="Cover_Daf-2_(2)"/>
      <sheetName val="BQ_Daf-2"/>
      <sheetName val="Mark_Up_DK_1"/>
      <sheetName val="Mark_Up_C_8"/>
      <sheetName val="UPAH_&amp;_BAHAN"/>
      <sheetName val="BUL_(2)"/>
      <sheetName val="RAPP_(3)"/>
      <sheetName val="JAMINAN_(2)"/>
      <sheetName val="Spek_Kusen"/>
      <sheetName val="Gross_Area"/>
      <sheetName val="Kap__Plant"/>
      <sheetName val="TechniqueAnalys_(2)"/>
      <sheetName val="Surat_P"/>
      <sheetName val="Personil_Peralatan"/>
      <sheetName val="RAP_PREHEATER__"/>
      <sheetName val="REKAP_RAPI"/>
      <sheetName val="RAPI_PERSIAPAN"/>
      <sheetName val="ANAL_PERSIAPAN"/>
      <sheetName val="OPR_ALAT"/>
      <sheetName val="BIAYA_ALAT"/>
      <sheetName val="TOWER_CRANE"/>
      <sheetName val="ALAT_LAIN"/>
      <sheetName val="RAPI_KILN_"/>
      <sheetName val="RAPI_PREHEATER_"/>
      <sheetName val="ANAL_RAPI"/>
      <sheetName val="BHN_KILN"/>
      <sheetName val="UPAH_KILN"/>
      <sheetName val="BHN_PREHETER"/>
      <sheetName val="UPAH_PREHETER"/>
      <sheetName val="ITEM_PREHEATER"/>
      <sheetName val="ITEM_PEK_KILN"/>
      <sheetName val="4_SiloPabrik"/>
      <sheetName val="Distribusi_&amp;_Harsat"/>
      <sheetName val="Hrg_Modif"/>
      <sheetName val="ANL_LS"/>
      <sheetName val="Pemby_Utama"/>
      <sheetName val="LS_MOB"/>
      <sheetName val="Hrg_Dasar"/>
      <sheetName val="Kap_Plant"/>
      <sheetName val="DT_Seleksi"/>
      <sheetName val="Daftar_Simak"/>
      <sheetName val="Yg_Disub"/>
      <sheetName val="rab_mesjid"/>
      <sheetName val="rab_menara"/>
      <sheetName val="rab_t4wudhu"/>
      <sheetName val="Daft_Sewa_Alat"/>
      <sheetName val="FORM_X_COST"/>
      <sheetName val="mu_rev"/>
      <sheetName val="uraian_teknis"/>
      <sheetName val="Sc_Bahan"/>
      <sheetName val="Man_Power"/>
      <sheetName val="Sc_Alat"/>
      <sheetName val="RENC_MUTU"/>
      <sheetName val="TS_(2)"/>
      <sheetName val="Jadwal_(2)"/>
      <sheetName val="Sch_Person"/>
      <sheetName val="Daftar_Alat"/>
      <sheetName val="Anal_Mob"/>
      <sheetName val="lalu_lintas"/>
      <sheetName val="Pemel_Rutin"/>
      <sheetName val="girder_1"/>
      <sheetName val="girder_2"/>
      <sheetName val="Met-Tek_(2)"/>
      <sheetName val="Septic_Tank"/>
      <sheetName val="Bill_Of_Quantit"/>
      <sheetName val="PERALATAN_KERJA"/>
      <sheetName val="PROGRAM_K3"/>
      <sheetName val="SITE_EXPENSE"/>
      <sheetName val="MANAJ_LAP"/>
      <sheetName val="SRT-PENWR_"/>
      <sheetName val="Rekap_Biaya"/>
      <sheetName val="SURAT_PENWAN"/>
      <sheetName val="Analisa_Quarry"/>
      <sheetName val="Sheet1_(2)"/>
      <sheetName val="draft_sched"/>
      <sheetName val="mas_sch_rev"/>
      <sheetName val="rekap_(2)"/>
      <sheetName val="Tambang_C"/>
      <sheetName val="ANALISA_PANGKEP"/>
      <sheetName val="rab_tot"/>
      <sheetName val="rab_thp_I"/>
      <sheetName val="LINK-MAST__BASIC_PRICE"/>
      <sheetName val="chek_list"/>
      <sheetName val="Peernyataan_Mengikuti"/>
      <sheetName val="ganti_rugi"/>
      <sheetName val="KODE_ETIK"/>
      <sheetName val="Landasan_Hukum"/>
      <sheetName val="PENGURUS_01"/>
      <sheetName val="data_keuangan"/>
      <sheetName val="BUKAN_PEGAWAI"/>
      <sheetName val="NERACA_K"/>
      <sheetName val="NERACA_M"/>
      <sheetName val="Kemampuan_Nyata"/>
      <sheetName val="data_personalia"/>
      <sheetName val="Perny__Tenaga_Ahli"/>
      <sheetName val="Riwayat_Hidup"/>
      <sheetName val="pengalaman_kerja"/>
      <sheetName val="Peralat_"/>
      <sheetName val="pas_photo"/>
      <sheetName val="buku_induk"/>
      <sheetName val="Dt_Proyek"/>
      <sheetName val="AN_Bahan"/>
      <sheetName val="An__Hrg_Sat_"/>
      <sheetName val="form_tender"/>
      <sheetName val="STR_ORGANISASI"/>
      <sheetName val="Price_Persiapan_dan_Penunjang"/>
      <sheetName val="Price_Diesel_Generator"/>
      <sheetName val="Price_Pengujian_dan_Camms"/>
      <sheetName val="Price_Biaya_Cadangan"/>
      <sheetName val="Price_Rekapitulasi_Akhir"/>
      <sheetName val="BQ_Persiapan_dan__Penunjang"/>
      <sheetName val="BQ_Diesel_Generator__"/>
      <sheetName val="BQ_Pengujian_dan__Comms"/>
      <sheetName val="BQ_Pemeliharaan"/>
      <sheetName val="BQ_Biaya_Cadangan"/>
      <sheetName val="BQ_Rekapitulasi__Akhir"/>
      <sheetName val="ANALISA_STR_&amp;_ARS"/>
      <sheetName val="RAB_ASRAMA_(7)"/>
      <sheetName val="DFT__HRG_BHN_&amp;_UPAH"/>
      <sheetName val="DFT__HRG__SAT__PEK_"/>
      <sheetName val="RAB_SEKRETARIAT_(1)"/>
      <sheetName val="RAB_KELAS_(2)"/>
      <sheetName val="RAB_LAB_BAHASA_(3)"/>
      <sheetName val="RAB_PERPUSTAKAAN_(4)"/>
      <sheetName val="RAB_AULA_UTAMA_(5)"/>
      <sheetName val="RAB_AULA_SEDANG_(6)"/>
      <sheetName val="RAB_R__MAKAN_(8)"/>
      <sheetName val="RAB_GUEST_HOUSE_(9)"/>
      <sheetName val="RAB_BANG_M&amp;E_(10)"/>
      <sheetName val="RAB_RMH_JBT_T_54_(11)"/>
      <sheetName val="RAB_RMH_JABATAN_T_70_(12)"/>
      <sheetName val="RAB_TENNIS_(13_A)"/>
      <sheetName val="RAB_LAP__BASKET_(13_B)"/>
      <sheetName val="RAB_LAP__VOLLEY_(13_C)"/>
      <sheetName val="RAB_LAP_UPACARA_(13_D)"/>
      <sheetName val="RAB_SPORT_CLUB_(14)"/>
      <sheetName val="RAB_MASJID_(15)"/>
      <sheetName val="RAB_LOUNDRY_(16)"/>
      <sheetName val="RAB_KANTIN_(17)"/>
      <sheetName val="RAB_R_PENJAGA_(18)"/>
      <sheetName val="RAB_POS_JAGA_(19_A)"/>
      <sheetName val="RAB_POS_JAGA_(19_B)"/>
      <sheetName val="RAB_GARASI_(20)"/>
      <sheetName val="RAB_POLIKLINIK_(21)"/>
      <sheetName val="RAB_GRUND_TANK_(22)"/>
      <sheetName val="RAB_SEPTIC_TANK_(22_A)"/>
      <sheetName val="RAB_SITE_HALAMAN(23)"/>
      <sheetName val="RAB_OUTBOND(24)"/>
      <sheetName val="hitung_alat"/>
      <sheetName val="Kuantitas_kencleng"/>
      <sheetName val="Mobilisasi_HRS"/>
      <sheetName val="KONFIRMASI_PLAN_6a"/>
      <sheetName val="div_2"/>
      <sheetName val="div_4"/>
      <sheetName val="div_5"/>
      <sheetName val="div_6"/>
      <sheetName val="div_7"/>
      <sheetName val="alat_usul"/>
      <sheetName val="DAFTAR_GEL"/>
      <sheetName val="Agregat_Halus_&amp;_Kasar"/>
      <sheetName val="Agregat_Kelas_A"/>
      <sheetName val="Agregat_Kelas_B"/>
      <sheetName val="Agregat_Kelas_C"/>
      <sheetName val="bilang_total"/>
      <sheetName val="AN_TAMBAHAN_1"/>
      <sheetName val="AN_TAMBAHAN_2"/>
      <sheetName val="AN_TAMBAHAN_3"/>
      <sheetName val="alat_usulan"/>
      <sheetName val="GWT__STP"/>
      <sheetName val="uang_muka"/>
      <sheetName val="batu_kali"/>
      <sheetName val="SCH__(2)"/>
      <sheetName val="SCH_"/>
      <sheetName val="Meth_"/>
      <sheetName val="HSD_Bahan"/>
      <sheetName val="HSD_Upah+Alat"/>
      <sheetName val="Peng_"/>
      <sheetName val="surat_"/>
      <sheetName val="IND_(2)"/>
      <sheetName val="CH_Met_Bab"/>
      <sheetName val="Sub_Kont"/>
      <sheetName val="Breakdown_Cost"/>
      <sheetName val="Work_Rate_Analysis"/>
      <sheetName val="Mat__Unit_Analysis"/>
      <sheetName val="Basic_Price"/>
      <sheetName val="QUARY_(TDK_DIPAKAI)"/>
      <sheetName val="ALAT2_(TDK_DIPAKAI)"/>
      <sheetName val="Klas_B0"/>
      <sheetName val="COST_SUMM"/>
      <sheetName val="Labor_Cost"/>
      <sheetName val="hydro_test"/>
      <sheetName val="AHS_Flafond"/>
      <sheetName val="REKAP_RAB_TAHAP2(OE)"/>
      <sheetName val="RAB_TAHAP_2_(OE)"/>
      <sheetName val="RAB_TAHAP_2_(BQ)"/>
      <sheetName val="REKAP_RAB_TAHAP_(BQ)"/>
      <sheetName val="UPAH_DAN_BAHAN_(2)"/>
      <sheetName val="UPAH_DAN_BAHAN"/>
      <sheetName val="REKAP_RAB_TAHAP_(2)"/>
      <sheetName val="RAB_TAHAP_2"/>
      <sheetName val="REKAP_RAB_TAHAP_(3)"/>
      <sheetName val="RAB_TAHAP_3"/>
      <sheetName val="RAB_KOSONG_"/>
      <sheetName val="ANALISA_KOSONG"/>
      <sheetName val="ALS__EXCAVATOR_LONG"/>
      <sheetName val="ALS__EXCAVATOR_STANDRAD"/>
      <sheetName val="ALS__PENYIAPAN_LAHAN"/>
      <sheetName val="ALS__PENGHAMPARAN"/>
      <sheetName val="PAGAR_50_M"/>
      <sheetName val="PYPAN_LAHAN"/>
      <sheetName val="ALS__GALIAN"/>
      <sheetName val="KOLAM_LABUH"/>
      <sheetName val="AIR_BERSIH"/>
      <sheetName val="OE_"/>
      <sheetName val="REKAP_"/>
      <sheetName val="DAF_KUAN&amp;HARGA"/>
      <sheetName val="HARGA_ALAT"/>
      <sheetName val="ANL-_K_"/>
      <sheetName val="RAB_JBT_10X6"/>
      <sheetName val="Vol_3x4,5"/>
      <sheetName val="Vol_4x4,5"/>
      <sheetName val="Vol_6x4,5"/>
      <sheetName val="Vol_8x4,5_"/>
      <sheetName val="Vol_10x4,5"/>
      <sheetName val="Vol_20x4,"/>
      <sheetName val="1__HARGA_SATUAN"/>
      <sheetName val="2A__ANALISA_BANGUNAN"/>
      <sheetName val="2B__ANALISA_GORONG2_DIA_60_CM_"/>
      <sheetName val="2B__ANALISA_GORONG2_DIA_80"/>
      <sheetName val="2C__ANALISA_JEMBATAN_KAYU_4x3M"/>
      <sheetName val="VOL_4x3M"/>
      <sheetName val="2C__ANALISA_JEMBATAN_KAYU_6x3M"/>
      <sheetName val="VOL_6x3"/>
      <sheetName val="2D__ANALISA_LAHAN_TRANS"/>
      <sheetName val="2D__ANALISA_LAHAN_FU"/>
      <sheetName val="2E__ANALISA_ALAT"/>
      <sheetName val="2F__ANALISA_JLN_POROS_DAN_DESA"/>
      <sheetName val="3A__GUDANG_UNIT"/>
      <sheetName val="3B__KEPALA_UPT"/>
      <sheetName val="3C__BALAI_DESA"/>
      <sheetName val="3D__RUMAH_TYPE_36"/>
      <sheetName val="3D__RUMAH_TYPE_36_(EDIT)"/>
      <sheetName val="3E__SARANA_AIR_BERSIH_TRANS"/>
      <sheetName val="3F__SARANA_AIR_BERSIH_FU"/>
      <sheetName val="3G__JALAN_POROS-PENGHUBUNG"/>
      <sheetName val="3H__JALAN_DESA"/>
      <sheetName val="3Ia__JEMBATAN_KAYU_(4_x_3_M)"/>
      <sheetName val="3Ib__JEMBATAN_KAYU_(6_x_3_M)"/>
      <sheetName val="3J__GORONG2_60_CM"/>
      <sheetName val="3K__GORONG2_80_CM"/>
      <sheetName val="3L__GENTONG_SEMEN_TRANS"/>
      <sheetName val="3M__GENTONG_SEMEN_FU"/>
      <sheetName val="4__REKAP_RAB"/>
      <sheetName val="5__SCHEDULE"/>
      <sheetName val="3G__JALAN_POROS-PENGHUBUNG_(2)"/>
      <sheetName val="SCEDUL_"/>
      <sheetName val="BA_EVA_&amp;_NEGO"/>
      <sheetName val="REKAP_DAfKUAN&amp;HARGA"/>
      <sheetName val="UPAH_BAHAN_NEGO"/>
      <sheetName val="blank_barau_tekelak_-_manding"/>
      <sheetName val="BLANK_TEKELAK_-_MANDING"/>
      <sheetName val="BLANK_KERAMATA_JAYA"/>
      <sheetName val="BLANK_KENANGA"/>
      <sheetName val="BLANK_DARMA-JAYA"/>
      <sheetName val="VOL_GR"/>
      <sheetName val="RAB_GR"/>
      <sheetName val="VOL_JEMBATAN"/>
      <sheetName val="RAB_JBT_sei_ana"/>
      <sheetName val="RAB_JBT_MASUKA"/>
      <sheetName val="RAB_SD_17_-_BANHU"/>
      <sheetName val="RAB_STG_-_TEMPUNAK"/>
      <sheetName val="KONF-AMP_"/>
      <sheetName val="S-PEN_"/>
      <sheetName val="KUANT_&amp;_HRG"/>
      <sheetName val="AN__RUTIN"/>
      <sheetName val="DFTR_HRG"/>
      <sheetName val="Pengantarr_Unit"/>
      <sheetName val="_Pengantar_Basic"/>
      <sheetName val="Unit_Price"/>
      <sheetName val="RTJK_TYPE__36"/>
      <sheetName val="3__POS_JAGA"/>
      <sheetName val="Anls_Hrg_Sat"/>
      <sheetName val="BHAN_&amp;uPH"/>
      <sheetName val="Bil_Rek"/>
      <sheetName val="Emergency_juli"/>
      <sheetName val="Pekerjaan_Utama"/>
      <sheetName val="R__KLS"/>
      <sheetName val="R__KLS_(bq)"/>
      <sheetName val="REKAP_(bq)"/>
      <sheetName val="R__KLS_(2)"/>
      <sheetName val="rekap_biaya_alat_berat"/>
      <sheetName val="JEMB_7X3"/>
      <sheetName val="anl_teknik_T_Btg"/>
      <sheetName val="anl_teknik"/>
      <sheetName val="sub_con"/>
      <sheetName val="DAT_ALAT"/>
      <sheetName val="ANALISA_PEMANCANGAN"/>
      <sheetName val="BUNGKER_MINYAK"/>
      <sheetName val="JALAN_LINGKUNGAN_(LANJUTAN)"/>
      <sheetName val="MESS_ABK"/>
      <sheetName val="PAGAR_KELILING"/>
      <sheetName val="REHAB_"/>
      <sheetName val="BARANG_BUKTI"/>
      <sheetName val="ANL__LONG_BOOM"/>
      <sheetName val="ANL__STANDARD"/>
      <sheetName val="ANL__GALIAN"/>
      <sheetName val="ANALISA_PEMANC__DERMAGA"/>
      <sheetName val="ALS_PEMBERSHN_LAHAN"/>
      <sheetName val="ALS_EXCAVATOR_LONG"/>
      <sheetName val="ALS_EXCAVATOR_STDR"/>
      <sheetName val="ALS_PENGHAMPARAN"/>
      <sheetName val="PENYIAPAN_LAHAN"/>
      <sheetName val="PENYIMPANAN_BRG"/>
      <sheetName val="KANTOR_WILKER"/>
      <sheetName val="RUMAH_KOPEL_(EDIT)"/>
      <sheetName val="TIANG_BENDERA"/>
      <sheetName val="PAPAN_NAMA_WILKER"/>
      <sheetName val="TIME_SCHEDULE"/>
      <sheetName val="RMH_45"/>
      <sheetName val="Jln_Lingkungan"/>
      <sheetName val="Bil_45"/>
      <sheetName val="Bil_Turap"/>
      <sheetName val="Bil_Reservoar"/>
      <sheetName val="Bil_JalLing"/>
      <sheetName val="1__TURAP"/>
      <sheetName val="2__INSTALASI_AIR"/>
      <sheetName val="3__PINTU_PENGAMAN_KOLAM_LABUH"/>
      <sheetName val="4__AIR_BERSIH"/>
      <sheetName val="5__RUMAH_TYPE_45"/>
      <sheetName val="6__LANDSCAPE"/>
      <sheetName val="Pekerjaan_Tanah"/>
      <sheetName val="Pekerjaan_Pond_Batu"/>
      <sheetName val="Pekerjaan_Beton_Bertulang"/>
      <sheetName val="Pekerjaan_Dinding"/>
      <sheetName val="Pekerjaan_Plasteran"/>
      <sheetName val="Pekerjaan_Kayu"/>
      <sheetName val="Pekerjaan_Penutup_Atap"/>
      <sheetName val="Pekerjaan_Plafond"/>
      <sheetName val="Pekerjaan_Sanitasi"/>
      <sheetName val="Pekerjaan_Besi_&amp;_Aluminium"/>
      <sheetName val="Pekerjaan_Kunci_&amp;_Kaca"/>
      <sheetName val="Pekerjaan_Penutup_Lantai_Dnding"/>
      <sheetName val="Pekerjaan_Pengecatan"/>
      <sheetName val="Pekerjaan_Mekanikal_Elektrikal"/>
      <sheetName val="Pekerjaan_Bongkaran"/>
      <sheetName val="2a__Analisa_Harga_Satuan"/>
      <sheetName val="3__Rekap_Analisa_Harga_Satuan"/>
      <sheetName val="2b__Analisa_Pemancangan_Dermaga"/>
      <sheetName val="2c__Analisa_Long_Boom+Ponton"/>
      <sheetName val="2d__Analisa_Long_Boom"/>
      <sheetName val="2e__Analisa_Standart"/>
      <sheetName val="2f__Pengangkutan_Material"/>
      <sheetName val="2g__Siklus_Galian_&amp;_Timbunan"/>
      <sheetName val="4__Rab_Dermaga_Beton"/>
      <sheetName val="5__Rab_Turap_Beton"/>
      <sheetName val="5__Rab_Turap_Beton_(Revisi)"/>
      <sheetName val="6__Rab_Kolam_Labuh"/>
      <sheetName val="7__Gedung_Kantor_(Full)"/>
      <sheetName val="7__Gedung_Kantor_(Disesuaikan)"/>
      <sheetName val="8__Lanscape"/>
      <sheetName val="9__Rekap_Rab"/>
      <sheetName val="Plat_Turap"/>
      <sheetName val="Tiang_25-25"/>
      <sheetName val="Tiang_30-30"/>
      <sheetName val="Balok_15-15_(Turap)"/>
      <sheetName val="Balok_15-15_(Dermaga)"/>
      <sheetName val="Balok_Vender_20-50"/>
      <sheetName val="Capingbeam_30-100"/>
      <sheetName val="Balok_20-30"/>
      <sheetName val="Balok_15-30"/>
      <sheetName val="Kolom_pondasi_30-30"/>
      <sheetName val="Pekerjaan_Persiapan"/>
      <sheetName val="Analisa_Harga_Satuan"/>
      <sheetName val="Rekap_Analisa_Harga_Satuan"/>
      <sheetName val="Rekap_Rab"/>
      <sheetName val="Basic_Price_KKR_2011_(Final)"/>
      <sheetName val="ANALISA_KONSTRUKSI"/>
      <sheetName val="Harga_Bahan_TTD_Sekda"/>
      <sheetName val="KANTOR_SARPRAS"/>
      <sheetName val="MESS_OPERATOR"/>
      <sheetName val="Kolom_7x7"/>
      <sheetName val="Kolom_12x12"/>
      <sheetName val="Kolom_12x25"/>
      <sheetName val="Kolom_20x20"/>
      <sheetName val="Kolom_15x15"/>
      <sheetName val="Balok_20x40"/>
      <sheetName val="Balok_20x45"/>
      <sheetName val="Ring_Balok_15x30"/>
      <sheetName val="Tanaman_TTD_Sekda"/>
      <sheetName val="Fas_Pendukung"/>
      <sheetName val="GROUND_TANK"/>
      <sheetName val="SHEET_PILE"/>
      <sheetName val="Rekap_Analisa_"/>
      <sheetName val="Analisa_Harga_"/>
      <sheetName val="Analisa_Pemancangan_"/>
      <sheetName val="Lt_GT_15"/>
      <sheetName val="Lt_GT_20"/>
      <sheetName val="Sloof_GT_20-20"/>
      <sheetName val="Blk_GT_15-30"/>
      <sheetName val="Klm_GT_15-15"/>
      <sheetName val="S_Caping_Beam"/>
      <sheetName val="S_Tiang_25-25"/>
      <sheetName val="S_Pile"/>
      <sheetName val="S_Air_"/>
      <sheetName val="Bil_Total"/>
      <sheetName val="Bil_Kios"/>
      <sheetName val="Bil_Pendukung"/>
      <sheetName val="Bil_TPS"/>
      <sheetName val="Bil_Jalan"/>
      <sheetName val="Bil_Grd_Tank"/>
      <sheetName val="Bil_Sheet"/>
      <sheetName val="P_1"/>
      <sheetName val="Sloof_15-50"/>
      <sheetName val="Klm_20-20"/>
      <sheetName val="Klm_20-30"/>
      <sheetName val="Klm_Praktis"/>
      <sheetName val="Blk_15-15"/>
      <sheetName val="Blk_15-30"/>
      <sheetName val="Lt_10_(tunggal)"/>
      <sheetName val="Dak_10"/>
      <sheetName val="Sloof_15-30"/>
      <sheetName val="T__Kolong"/>
      <sheetName val="Blk_20-40"/>
      <sheetName val="Blk_25-70"/>
      <sheetName val="Ring_15-40"/>
      <sheetName val="Klm_30-40"/>
      <sheetName val="Klm_15-15"/>
      <sheetName val="2__ANALISA_HARGA_SATUAN"/>
      <sheetName val="3__REKAP_ANALISA"/>
      <sheetName val="4a__BAK_SAMPAH"/>
      <sheetName val="4b__WC_UMUM"/>
      <sheetName val="4c__Jalan_"/>
      <sheetName val="4ca__Drainase"/>
      <sheetName val="4e__Pasar_Ikan"/>
      <sheetName val="5__REKAPITULASI"/>
      <sheetName val="RAB_Bangunan"/>
      <sheetName val="P_2"/>
      <sheetName val="Blk_15-20"/>
      <sheetName val="Lt_Ground_15"/>
      <sheetName val="Lt_Ground_20"/>
      <sheetName val="Sloof_Ground_20-20"/>
      <sheetName val="Blk_Ground_15-30"/>
      <sheetName val="Klm_Ground_15-15"/>
      <sheetName val="Bil_Bangunan"/>
      <sheetName val="An__Sukadana"/>
      <sheetName val="Rekap_ANALISA"/>
      <sheetName val="Bil_Rek_(2)"/>
      <sheetName val="Bil_Rek_(3)"/>
      <sheetName val="PPI_(Dipakai)"/>
      <sheetName val="PPI_(Dipakai)_(Edit)"/>
      <sheetName val="BP_2010_bln_okt_Wil_1_ok"/>
      <sheetName val="BP_2010_bln_okt_Wil_2_ok"/>
      <sheetName val="BP_2010_bln_okt_Wil_3_ok"/>
      <sheetName val="Rekap_Provinsi"/>
      <sheetName val="Luwu_Utara"/>
      <sheetName val="Muaro_Jambi"/>
      <sheetName val="Percairan_PerKab_Kota_BIREUEN"/>
      <sheetName val="Lap__Konsol_Penggunaan_DD"/>
      <sheetName val="Sewa_Alat_Yang_Tidak_Di_Pakai"/>
      <sheetName val="Sewa_Alat_Yang_Dipakai"/>
      <sheetName val="Upah_Bahan_BOW"/>
      <sheetName val="Jalan_Jabat_Mak_Rahim"/>
      <sheetName val="data_Desa"/>
      <sheetName val="Harga_Bhn&amp;Alat"/>
      <sheetName val="Vol__Timgal"/>
      <sheetName val="S_R1"/>
      <sheetName val="Rab1_Jalan"/>
      <sheetName val="TOS_Grg40"/>
      <sheetName val="Anal_Harga"/>
      <sheetName val="Rab_Grg2"/>
      <sheetName val="TOS_Tal_"/>
      <sheetName val="Anal_Harga_(3)"/>
      <sheetName val="Rab3_Talud"/>
      <sheetName val="Periksa_Desain"/>
      <sheetName val="TOS_GGR"/>
      <sheetName val="Rab2_Grg2"/>
      <sheetName val="Rekap__(2)"/>
      <sheetName val="alue_deah_teungoh1"/>
      <sheetName val="alue_deah_teungoh"/>
      <sheetName val="matang_rayeuk1"/>
      <sheetName val="matang_rayeuk"/>
      <sheetName val="lambaro_skep1"/>
      <sheetName val="lambaro_skep"/>
      <sheetName val="deah_raya1"/>
      <sheetName val="deah_raya"/>
      <sheetName val="pante_riek1"/>
      <sheetName val="lam_awe"/>
      <sheetName val="lam_awe_1"/>
      <sheetName val="pante_riek"/>
      <sheetName val="Rekap_Anls"/>
      <sheetName val="Curva_S-Balok"/>
      <sheetName val="Alat_Minimum"/>
      <sheetName val="Personil_Inti"/>
      <sheetName val="Peralatan_(2)"/>
      <sheetName val="mos_1"/>
      <sheetName val="mos_2"/>
      <sheetName val="stn_crus_1"/>
      <sheetName val="stn_crus_2"/>
      <sheetName val="daft_alt"/>
      <sheetName val="staf_"/>
      <sheetName val="sub_"/>
      <sheetName val="check_"/>
      <sheetName val="sche_alt"/>
      <sheetName val="sche_"/>
      <sheetName val="3_1_1"/>
      <sheetName val="3_2_1_&amp;_3_3"/>
      <sheetName val="4_2_2"/>
      <sheetName val="5_1_1_&amp;_5_1_2"/>
      <sheetName val="6_1_1"/>
      <sheetName val="6_3_6"/>
      <sheetName val="7_1_5_&amp;_7_3_1"/>
      <sheetName val="7_13"/>
      <sheetName val="anls_quar"/>
      <sheetName val="anls_alt"/>
      <sheetName val="agrt_ksr_hls"/>
      <sheetName val="agrt_a"/>
      <sheetName val="agrt_b"/>
      <sheetName val="agrt_c"/>
      <sheetName val="bsc_prc"/>
      <sheetName val="Anl_Bkstng&amp;Bkrn"/>
      <sheetName val="Kolom_K225"/>
      <sheetName val="Batu_Gng"/>
      <sheetName val="Pondasi_tapak"/>
      <sheetName val="Dam_Air"/>
      <sheetName val="galian_Tanah"/>
      <sheetName val="Urugan_tanah"/>
      <sheetName val="HRG_BAHAN"/>
      <sheetName val="NWP_JALAN"/>
      <sheetName val="stn_crus_"/>
      <sheetName val="Aspal_Semen"/>
      <sheetName val="Gedung_Kantor"/>
      <sheetName val="RAB_RKB"/>
      <sheetName val="RB_RD"/>
      <sheetName val="RAB_WC"/>
      <sheetName val="LKP_Des"/>
      <sheetName val="LKP_Jan"/>
      <sheetName val="LKP_Feb"/>
      <sheetName val="LKP_Mar"/>
      <sheetName val="MC_Des"/>
      <sheetName val="MC_Jan"/>
      <sheetName val="MC_Feb"/>
      <sheetName val="MC_Mar"/>
      <sheetName val="S_-_CURVE"/>
      <sheetName val="REK_ANALISA"/>
      <sheetName val="Daftar_Upah_&amp;_Bahan"/>
      <sheetName val="Analisa_Pekerjaan"/>
      <sheetName val="Sub_Kon_"/>
      <sheetName val="NETWOK_PLANNING"/>
      <sheetName val="Jadwal_Personil"/>
      <sheetName val="Analisa_Harga_Alat"/>
      <sheetName val="ID_LOKASI"/>
      <sheetName val="DATA_INDUK_PENYALURAN_DD_2016"/>
      <sheetName val="KODE_KEGIATAN"/>
      <sheetName val="FORM_PENGENDALIAN_gampong_baro"/>
      <sheetName val="_PENGENDALIAN_DESA_Kd_Tanjong"/>
      <sheetName val="_PENGENDALIAN_DESA_Mnsh_Dyh"/>
      <sheetName val="FORM_PENGENDALIAN_DESA_C"/>
      <sheetName val="FORM_PENGENDALIAN_DESA_D"/>
      <sheetName val="Data_Propinsi"/>
      <sheetName val="Perb__ada_Propnya_"/>
      <sheetName val="12_Kota_Baru"/>
      <sheetName val="susunan_benar"/>
      <sheetName val="Keppres_DAU"/>
      <sheetName val="KMK_DP_Murni"/>
      <sheetName val="KMK_DP_PNSD"/>
      <sheetName val="KMK_DP_ST"/>
      <sheetName val="Tatal_Daper_per_Prov"/>
      <sheetName val="DATA_2005"/>
      <sheetName val="Data_Daerah"/>
      <sheetName val="DATA_LW_-_DDN"/>
      <sheetName val="LW_dan_JP"/>
      <sheetName val="data_dr_DBH"/>
      <sheetName val="PAD_dan_DBH"/>
      <sheetName val="BHS__vs_bhd_2013_final"/>
      <sheetName val="Realisasi_TW_III_OP"/>
      <sheetName val="Realisasi_TW_III_PPh_Ps_21"/>
      <sheetName val="SE_Dirjen_PPh_Definitif"/>
      <sheetName val="Hitung_DBH_PPh_Definitif"/>
      <sheetName val="DBH_PPh_Definitif"/>
      <sheetName val="DBH_PPh_Definitif_+_TW_3"/>
      <sheetName val="DBH_OP_Definitif_final"/>
      <sheetName val="DBH_21_Definitif_final"/>
      <sheetName val="PER_KANWIL"/>
      <sheetName val="6_BESAR"/>
      <sheetName val="20_Besar"/>
      <sheetName val="Per_KPP"/>
      <sheetName val="kode_kpp"/>
      <sheetName val="tpr_2003"/>
      <sheetName val="BERITA_ACARA"/>
      <sheetName val="PAGU_IND"/>
      <sheetName val="RKP_2016"/>
      <sheetName val="Menu_APBDes"/>
      <sheetName val="Rekening_Pendapatan"/>
      <sheetName val="Rekening_Belanja"/>
      <sheetName val="Rekening_Pembiayaan"/>
      <sheetName val="Penjabaran_APBDes"/>
      <sheetName val="Ringkasan_APBDes"/>
      <sheetName val="SK_APBDes"/>
      <sheetName val="LINK_NAMA"/>
      <sheetName val="TANGGUNG_JAWAB_BELANJA_(2)"/>
      <sheetName val="TANGGUNG_JAWAB_BELANJA"/>
      <sheetName val="BUKU_KAS_PEMBANTU"/>
      <sheetName val="EDIT_SPP"/>
      <sheetName val="Form_APBDes"/>
      <sheetName val="BUKU_KAS_UMUM"/>
      <sheetName val="BUKU_BANK_DESA"/>
      <sheetName val="BUKU_KAS_PEMBANTU_PAJAK"/>
      <sheetName val="REALISASI_SMESTER_1_APBDes"/>
      <sheetName val="REALISASI_SMESTER_AKHIR_APBDes"/>
      <sheetName val="LPJ_BENDAHARA"/>
      <sheetName val="KAB__BARITO_UTARA"/>
      <sheetName val="GUNUNG_TIMANG"/>
      <sheetName val="TEWEH_TIMUR"/>
      <sheetName val="GUNUNG_PUREI"/>
      <sheetName val="LAHEI_BARAT"/>
      <sheetName val="TEWEH_SELATAN"/>
      <sheetName val="TEWEH_BARU"/>
      <sheetName val="TEWEH_TENGAH"/>
      <sheetName val="RAB_Pengajuan"/>
      <sheetName val="RAB_Belaanja"/>
      <sheetName val="BP_Jadi"/>
      <sheetName val="Data_Dasar"/>
      <sheetName val="KK_Simulasi_(3)"/>
      <sheetName val="KK_Simulasi_(2)"/>
      <sheetName val="praktek_2016"/>
      <sheetName val="ADD_2016"/>
      <sheetName val="Data_In"/>
      <sheetName val="VII_6"/>
      <sheetName val="Lamp_9_Renc"/>
      <sheetName val="Lamp_9_Reali"/>
      <sheetName val="Renc_Perj_Dinas"/>
      <sheetName val="Renc_Perj_Dinas_(2)"/>
      <sheetName val="T_Sheet"/>
      <sheetName val="Tanda_terima"/>
      <sheetName val="SNI_2008"/>
      <sheetName val="0%_(2)"/>
      <sheetName val="0%_(3)"/>
      <sheetName val="0%_(4)"/>
      <sheetName val="H_Sat"/>
      <sheetName val="rekap_pnpm"/>
      <sheetName val="Rekap_Bhn,Upah&amp;Alat"/>
      <sheetName val="Form_progres_fisik_Kec_BAB"/>
      <sheetName val="FORM_ADN_KEC_Silaut"/>
      <sheetName val="RTS_&amp;_AHT"/>
      <sheetName val="COT_PUUK"/>
      <sheetName val="PANTE_PISANG"/>
      <sheetName val="alue_peuno"/>
      <sheetName val="blang_rambong"/>
      <sheetName val="DFT_KUAN&amp;HRG"/>
      <sheetName val="UPH_&amp;_BHN"/>
      <sheetName val="Analisa_AB"/>
      <sheetName val="Analisa_BD"/>
      <sheetName val="PPh_Ps_21"/>
      <sheetName val="1__Cara_Pengisian"/>
      <sheetName val="1__Petunjuk_Pengisian"/>
      <sheetName val="1__format_Prasarana_Desa"/>
      <sheetName val="2__Cara_Pengisian"/>
      <sheetName val="2__Petunjuk_Pengisian"/>
      <sheetName val="2__Format_Non_Prasarana_Desa"/>
      <sheetName val="REKAP_Desa"/>
      <sheetName val="Transfer_"/>
      <sheetName val="Total_Dana"/>
      <sheetName val="Dana_BPNPM"/>
      <sheetName val="Dana_P2SPP_Integrasi"/>
      <sheetName val="Dana_Paska"/>
      <sheetName val="Dana_Ops"/>
      <sheetName val="Dana_SPP"/>
      <sheetName val="DOK_PNPM-MPd"/>
      <sheetName val="DOK_P2SPP"/>
      <sheetName val="DOK_Perenc"/>
      <sheetName val="DOK_Pelmas"/>
      <sheetName val="B_P2SPP"/>
      <sheetName val="K_P2SPP"/>
      <sheetName val="B-Pasca_Krisis"/>
      <sheetName val="K-Pasca_Krisis"/>
      <sheetName val="B-DOK_P2SPP"/>
      <sheetName val="K-DOK_P2SPP"/>
      <sheetName val="B-DOK_PNPM-MPd"/>
      <sheetName val="K-PNPM-MP_Perenc_Kegiatan"/>
      <sheetName val="K-PNPM-MP_Pelatihan_Masyarakat"/>
      <sheetName val="K-PNPM-MP_Operas__Pelaku"/>
      <sheetName val="K-PNPM-MP_Biaya_Prog__Pend_Lain"/>
      <sheetName val="Perk_Pinj_SPP"/>
      <sheetName val="Form_84a_-_84c"/>
      <sheetName val="Akumulasi_RAO_2012"/>
      <sheetName val="Form_83_(Arus_Dana)"/>
      <sheetName val="Form_83_(Arusdana_Paska_Krisis)"/>
      <sheetName val="RL_MF"/>
      <sheetName val="Nerc_MF"/>
      <sheetName val="Form_85"/>
      <sheetName val="Form_86"/>
      <sheetName val="DB_SPP"/>
      <sheetName val="DB_Kolek_SPP"/>
      <sheetName val="DB_UEP"/>
      <sheetName val="DB_OPR-Reg"/>
      <sheetName val="DB_NRC-Reg"/>
      <sheetName val="DB_OPR-MF"/>
      <sheetName val="DB_NRC-MF"/>
      <sheetName val="DB_Arus-Dana"/>
      <sheetName val="DB_Rekons"/>
      <sheetName val="DB_Kolek_UEP"/>
      <sheetName val="Dana_UEP"/>
      <sheetName val="DB_OPR-1"/>
      <sheetName val="DB_NRC-2"/>
      <sheetName val="DOK_RPJMDes"/>
      <sheetName val="Akumulasi_RAO_2012_(2)"/>
      <sheetName val="RAO_2012_FIX"/>
      <sheetName val="Form_83_(Arus_Dana)Maret"/>
      <sheetName val="K-BLM_BPNPM_"/>
      <sheetName val="B-BLM_BPNPM_"/>
      <sheetName val="Akumulasi_RAO_2013"/>
      <sheetName val="Rekons_FK"/>
      <sheetName val="Kab_&lt;=40%"/>
      <sheetName val="Kab-_41%-79%"/>
      <sheetName val="BANGUNAN UTAMA"/>
      <sheetName val="INSTALASI ME "/>
      <sheetName val="KM&amp;WC musolla"/>
      <sheetName val="KM&amp;WC 2bh"/>
      <sheetName val="KM&amp;WC 3 bh"/>
      <sheetName val="PAGAR SAMP &amp; BEL"/>
      <sheetName val="DEPO SAMPAH"/>
      <sheetName val="LOS LESEHAN"/>
      <sheetName val="KIOS SAMPING"/>
      <sheetName val="INSTALASI ME KIOS"/>
      <sheetName val="HIT VOL BAJA"/>
      <sheetName val="BANGUNAN UTAMA1"/>
      <sheetName val="INSTALASI ME 2"/>
      <sheetName val="Spec. &amp; Volume"/>
      <sheetName val="Spec. &amp; Volume (2)"/>
      <sheetName val="DHSB-DHSU"/>
      <sheetName val="AN lapen"/>
      <sheetName val="TOS"/>
      <sheetName val="KURVA.S "/>
      <sheetName val="RPD I"/>
      <sheetName val="HARGA SK TRIWL I-06"/>
      <sheetName val="OBSERVASI LAPANGAN"/>
      <sheetName val="ANALIS SNI TRWL I-EDIT"/>
      <sheetName val="penggunaan uang muka"/>
      <sheetName val="PENGGUAAN UANG MUKA"/>
      <sheetName val="Mingguan Tng dan Mtrl"/>
      <sheetName val="Harian 1"/>
      <sheetName val="Harian 2"/>
      <sheetName val="Harian 3"/>
      <sheetName val="Harian 4"/>
      <sheetName val="Harian 5"/>
      <sheetName val="Harian 6"/>
      <sheetName val="Harian 7"/>
      <sheetName val="Harian 8"/>
      <sheetName val="Harian 9"/>
      <sheetName val="Harian 10 "/>
      <sheetName val="Harian 11"/>
      <sheetName val="Harian 12"/>
      <sheetName val="Harian 13"/>
      <sheetName val="BACKUP"/>
      <sheetName val="&quot;S&quot; (4)"/>
      <sheetName val="&quot;S&quot;RENC"/>
      <sheetName val="&quot;S&quot;"/>
      <sheetName val="&quot;S&quot; (2)"/>
      <sheetName val="MC (2)"/>
      <sheetName val="&quot;S&quot; (3)"/>
      <sheetName val="HR1"/>
      <sheetName val="HR2"/>
      <sheetName val="HR3"/>
      <sheetName val="HR4"/>
      <sheetName val="HR5"/>
      <sheetName val="HR6"/>
      <sheetName val="HR7"/>
      <sheetName val="HR8"/>
      <sheetName val="HR9"/>
      <sheetName val="HR10"/>
      <sheetName val="HR11"/>
      <sheetName val="HR12"/>
      <sheetName val="HR13"/>
      <sheetName val="HR14"/>
      <sheetName val="HR15"/>
      <sheetName val="HR16"/>
      <sheetName val="HR17"/>
      <sheetName val="HR18"/>
      <sheetName val="HR19"/>
      <sheetName val="HR20"/>
      <sheetName val="HR21"/>
      <sheetName val="PasBatu"/>
      <sheetName val="Siar&amp;Plester"/>
      <sheetName val="Pdt&amp;Timb"/>
      <sheetName val="DafHrg-A"/>
      <sheetName val="Skema Org"/>
      <sheetName val="An. Vol"/>
      <sheetName val="AHS (Lumsump)"/>
      <sheetName val="NEW BAHAN REG 1"/>
      <sheetName val="NEW ANALISA"/>
      <sheetName val="karepmu"/>
      <sheetName val="Perhitungan Volume"/>
      <sheetName val="DAFTAR QUANTITAS"/>
      <sheetName val="OE saluran DA PAGAR"/>
      <sheetName val="Lap.Blnan A"/>
      <sheetName val="rekap  A"/>
      <sheetName val="LAP MING"/>
      <sheetName val="Lap.Har A"/>
      <sheetName val="aNALISA (3)"/>
      <sheetName val="Anal  K '10"/>
      <sheetName val="AHS (2)"/>
      <sheetName val="Harga Dasar (2)"/>
      <sheetName val="AHS (3)"/>
      <sheetName val="Rab  (1)"/>
      <sheetName val="harga satuan (1)"/>
      <sheetName val="rEKAPITULASI aNALISA"/>
      <sheetName val="Bhn&amp;Uph"/>
      <sheetName val="H.Sat.Pek."/>
      <sheetName val="K-618 B"/>
      <sheetName val="BOW A1+G2"/>
      <sheetName val="K-617"/>
      <sheetName val="K-516 P"/>
      <sheetName val="Analis Tambahan (BOW)"/>
      <sheetName val="K-522"/>
      <sheetName val="K-224"/>
      <sheetName val="K-810P"/>
      <sheetName val="BOW G.50 C."/>
      <sheetName val="BOW G 50 H"/>
      <sheetName val="K-710"/>
      <sheetName val="K-715"/>
      <sheetName val="K-725A"/>
      <sheetName val="K-810"/>
      <sheetName val="K-730"/>
      <sheetName val="K-729"/>
      <sheetName val="K-855"/>
      <sheetName val="K-815 P"/>
      <sheetName val="K-815"/>
      <sheetName val="BOW A1+G2 P"/>
      <sheetName val="KATELAN"/>
      <sheetName val="K-618"/>
      <sheetName val="K-612"/>
      <sheetName val="K-720"/>
      <sheetName val="K.641 B"/>
      <sheetName val="K-641"/>
      <sheetName val="K-528"/>
      <sheetName val="K-040"/>
      <sheetName val="K-321"/>
      <sheetName val="K-035"/>
      <sheetName val="K-026"/>
      <sheetName val="K-516"/>
      <sheetName val="K-520"/>
      <sheetName val="K-311"/>
      <sheetName val="K-225"/>
      <sheetName val="K-112"/>
      <sheetName val="H.Sat.Alat"/>
      <sheetName val="E-080"/>
      <sheetName val="E-153"/>
      <sheetName val="E-211"/>
      <sheetName val="E-401"/>
      <sheetName val="E-084"/>
      <sheetName val="E-053"/>
      <sheetName val="E-130"/>
      <sheetName val="E-089"/>
      <sheetName val="E-252"/>
      <sheetName val="E-341"/>
      <sheetName val="E-010"/>
      <sheetName val="E-082"/>
      <sheetName val="E-182"/>
      <sheetName val="E-301"/>
      <sheetName val="E-253"/>
      <sheetName val="E-081"/>
      <sheetName val="E-157"/>
      <sheetName val="E-153 B"/>
      <sheetName val="E-088"/>
      <sheetName val="E-221"/>
      <sheetName val="E-031"/>
      <sheetName val="E-212"/>
      <sheetName val="E-040"/>
      <sheetName val="E-155"/>
      <sheetName val="E-156"/>
      <sheetName val="E-087"/>
      <sheetName val="E-001"/>
      <sheetName val="E-052"/>
      <sheetName val="SPP pembangunan  (5)"/>
      <sheetName val="SPP pembangunan  (4)"/>
      <sheetName val="SPP pembangunan  (3)"/>
      <sheetName val="SPP pembangunan  (2)"/>
      <sheetName val="SPP pembangunan "/>
      <sheetName val="2.BKP-Keg OPs. kelembagaan"/>
      <sheetName val="2.BKP-Keg OPs. Perkantoran "/>
      <sheetName val="2.BKP-Keg SILTAP"/>
      <sheetName val="BKU-15"/>
      <sheetName val="BKP-Pajak"/>
      <sheetName val="PTB"/>
      <sheetName val="1.RAB"/>
      <sheetName val=" SPP SILTAP 1"/>
      <sheetName val="SPP OPERASIONAL KANTOR "/>
      <sheetName val="2.3.2 Pembinaan MAsy. "/>
      <sheetName val="2.3.3 Pembinaan MAsy"/>
      <sheetName val="2.3.4Pembinaan MAsy"/>
      <sheetName val="2.4 pemberdayaan (2)"/>
      <sheetName val="2.4 pemberdayaan"/>
      <sheetName val="2.3.5 Pembinaan MAsy"/>
      <sheetName val="2.3.6 Pembinaan MAsy."/>
      <sheetName val="2.2.4 Pemb. rABAT kamb. 2 (2)"/>
      <sheetName val="2.3.5 Pembinaan MAsy (2)"/>
      <sheetName val="2.2.4 Pemb. rABAT SAnan  (2)"/>
      <sheetName val="2.2.4 Pemb. rABAT SAnan "/>
      <sheetName val="2.2.4 Pemb. rABAT kamb. 3"/>
      <sheetName val="2.2.4 Pemb. rABAT kamb. 2"/>
      <sheetName val="2.3.4Pembinaan MAsy (6)"/>
      <sheetName val="2.3.4Pembinaan MAsy (5)"/>
      <sheetName val="2.3.4Pembinaan MAsy (4)"/>
      <sheetName val="2.3.4Pembinaan MAsy (3)"/>
      <sheetName val="2.3.4Pembinaan MAsy (2)"/>
      <sheetName val="2.3.2 Pembinaan MAsy.  (2)"/>
      <sheetName val="2.2.5 Pemb. Draenase (3)"/>
      <sheetName val="2.2.5 Pemb.TPT 1"/>
      <sheetName val="2.2.5 Pemb. TPT 2"/>
      <sheetName val="2.2.5 Pemb. rABAT kamb. 1"/>
      <sheetName val="2.2.5 Pemb. TPT"/>
      <sheetName val="2.BKP-Keg Rukun Kematian "/>
      <sheetName val="2.4 PERANGKAT"/>
      <sheetName val="2.4 BPD"/>
      <sheetName val="RAB  (2)"/>
      <sheetName val="RAB  (3)"/>
      <sheetName val="5.RAB Swadaya (2)"/>
      <sheetName val="RPD "/>
      <sheetName val="RPD  (2)"/>
      <sheetName val="RPD  (3)"/>
      <sheetName val="RPD  (4)"/>
      <sheetName val="BAHAS"/>
      <sheetName val="VO-ME "/>
      <sheetName val="RINGKS"/>
      <sheetName val="Cop (2)"/>
      <sheetName val="Koef-1"/>
      <sheetName val="Koef-2"/>
      <sheetName val="B Lokal"/>
      <sheetName val="HSD Pek"/>
      <sheetName val="Asu01"/>
      <sheetName val="Asu02"/>
      <sheetName val="HSP 2008+10%"/>
      <sheetName val="cvr.oe"/>
      <sheetName val="cvr.ee"/>
      <sheetName val="Mobs"/>
      <sheetName val="Method-01"/>
      <sheetName val="Method-02"/>
      <sheetName val="Method-03"/>
      <sheetName val="BASIQ"/>
      <sheetName val="Hrg.Alat"/>
      <sheetName val="MOS-2"/>
      <sheetName val="Hrg.Alat Baru"/>
      <sheetName val="HSP 10 Kota Tual"/>
      <sheetName val="Srt-Llg"/>
      <sheetName val="Schdul"/>
      <sheetName val="RAB Penyelenggaraan Pemdes(1)"/>
      <sheetName val="RAB Pembangunan Desa(2)"/>
      <sheetName val="RAB Pmbinaanaan (3)"/>
      <sheetName val="RAB Pemberdayaan (4)"/>
      <sheetName val="RAB Operasional"/>
      <sheetName val="RAB Pembrdayaan Masy."/>
      <sheetName val="PTPKD"/>
      <sheetName val="Alokasi APBDES (Ok)"/>
      <sheetName val="APBDES (Ok)"/>
      <sheetName val="APBDES DD"/>
      <sheetName val="APBDES ADD"/>
      <sheetName val="MAERO_2"/>
      <sheetName val="Grafik Alokasi APBDesa2017"/>
      <sheetName val="Petunjuk_pengisian"/>
      <sheetName val="APBDesa"/>
      <sheetName val="APBDES VS 2017"/>
      <sheetName val="APBDES penjabaran"/>
      <sheetName val="B tdk langsg"/>
      <sheetName val="B langsung"/>
      <sheetName val="pembina"/>
      <sheetName val="pemberdy"/>
      <sheetName val="RAB.MCK"/>
      <sheetName val="RAB.MCK (2)"/>
      <sheetName val="ANAL.MCK (2)"/>
      <sheetName val="ANAL.MCK"/>
      <sheetName val="RAB.IPAL"/>
      <sheetName val="ANAL IPAL"/>
      <sheetName val="RAB.SUMUR BOR"/>
      <sheetName val="RAB.UNIT PENDUKUNG"/>
      <sheetName val="HARGA SATUAN (2)"/>
      <sheetName val="Bang "/>
      <sheetName val="Pampangan"/>
      <sheetName val="TA Propinsi"/>
      <sheetName val="TA Kab"/>
      <sheetName val="RESIGN"/>
      <sheetName val="20.KALTENG(62)"/>
      <sheetName val="TA Provinsi"/>
      <sheetName val="REKAP DATA TPP"/>
      <sheetName val="PRIORITAS DATA PROVINSI"/>
      <sheetName val="PLD DESA"/>
      <sheetName val="MD &amp; PHK"/>
      <sheetName val="sejarah PAD"/>
      <sheetName val="Makuda"/>
      <sheetName val="Kepmen"/>
      <sheetName val="Data Kepmen"/>
      <sheetName val="PAD"/>
      <sheetName val="1. Nad"/>
      <sheetName val="2. Sumut"/>
      <sheetName val="3. Sumbar"/>
      <sheetName val="4. Riau"/>
      <sheetName val="5. Jambi"/>
      <sheetName val="6. Sumsel"/>
      <sheetName val="8. Bengkulu"/>
      <sheetName val="9. Lampung"/>
      <sheetName val="7. Babel"/>
      <sheetName val="31. Kep. Riau"/>
      <sheetName val="11. Jabar"/>
      <sheetName val="13. Jateng"/>
      <sheetName val="14. DIY"/>
      <sheetName val="15. Jatim"/>
      <sheetName val="12. Banten"/>
      <sheetName val="25. Bali"/>
      <sheetName val="26. NTB"/>
      <sheetName val="27. NTT"/>
      <sheetName val="16. Kalbar"/>
      <sheetName val="17. Kalteng"/>
      <sheetName val="18. Kalsel"/>
      <sheetName val="19. Kaltim"/>
      <sheetName val="20. Sulut"/>
      <sheetName val="22. Sulteng"/>
      <sheetName val="23. Sulsel"/>
      <sheetName val="24. Sultra"/>
      <sheetName val="21. Gorontalo"/>
      <sheetName val="32. Sulbar"/>
      <sheetName val="28. Maluku"/>
      <sheetName val="29. Malut"/>
      <sheetName val="33. Irjabar"/>
      <sheetName val="30. Papua"/>
      <sheetName val="kompilasi"/>
      <sheetName val="APBD 2006 (2)"/>
      <sheetName val="ma'il"/>
      <sheetName val="Cek KLas"/>
      <sheetName val="Cek KLas (2)"/>
      <sheetName val="Rekap DAK 09-10"/>
      <sheetName val="Pagu DAK 2010 (2)"/>
      <sheetName val="Alokasi 2009-2010"/>
      <sheetName val="Report (3)"/>
      <sheetName val="BLN - OKTOBER "/>
      <sheetName val="BLN - NOVEMBER"/>
      <sheetName val="Rekap Revolving Funds"/>
      <sheetName val="Tingkat Pengembalian"/>
      <sheetName val="Identifikasi"/>
      <sheetName val="dana bergulir"/>
      <sheetName val="RESIKO CADANGAN"/>
      <sheetName val="OPM"/>
      <sheetName val="NIM"/>
      <sheetName val="Cek Data"/>
      <sheetName val="dtKel"/>
      <sheetName val="NilaiKel"/>
      <sheetName val="Bk BantuSPP"/>
      <sheetName val="KWSPP"/>
      <sheetName val="BKSPP"/>
      <sheetName val="Ver Rek"/>
      <sheetName val="Cov kart spp Master"/>
      <sheetName val="Cov kart spp"/>
      <sheetName val="BKSPP-Master"/>
      <sheetName val="OpsProg"/>
      <sheetName val="NerProg"/>
      <sheetName val="OpsProgREG"/>
      <sheetName val="NerProgREG"/>
      <sheetName val="Penyaluran dana"/>
      <sheetName val="R-L Micr"/>
      <sheetName val="NerMicr"/>
      <sheetName val="Kas B-PNPM"/>
      <sheetName val="Kas B-Paska Krisis"/>
      <sheetName val="Kas OP-UPK"/>
      <sheetName val="Kas SPP"/>
      <sheetName val="Kas DOK PNPM MP"/>
      <sheetName val="Kas DOK Perenc MP"/>
      <sheetName val="Kas DOK Pelmas MP"/>
      <sheetName val="Kas DOK RPJMD"/>
      <sheetName val="Bk Bank"/>
      <sheetName val="JurnalBank"/>
      <sheetName val="AkunKec"/>
      <sheetName val="KOLEKTIBILITAS-SPP"/>
      <sheetName val="84ABC-SPP"/>
      <sheetName val="ContrSPP"/>
      <sheetName val="Arus Dana"/>
      <sheetName val="Arus Dana Pilot"/>
      <sheetName val="DOK PNPM"/>
      <sheetName val="DOK PERC MP"/>
      <sheetName val="DOK PELT MP"/>
      <sheetName val="Cash Opname"/>
      <sheetName val="Audit Keuangan"/>
      <sheetName val="Real DOK PNPM"/>
      <sheetName val="Real DOK Perenc MP"/>
      <sheetName val="Real DOK PeLMas MP"/>
      <sheetName val="Real DOK RPJMD"/>
      <sheetName val="RPD_BLM11"/>
      <sheetName val="RPD_BLM12"/>
      <sheetName val="RPD SPP"/>
      <sheetName val="RPD Perenc"/>
      <sheetName val="RPD Pelmas"/>
      <sheetName val="RPD RPJMD"/>
      <sheetName val="DATA BANTUAN"/>
      <sheetName val="BUKU HUTANG &amp; HIBAH"/>
      <sheetName val="Aktiva Tetap &amp; Aktv Lain2"/>
      <sheetName val="Lap. Realisasi Surplus"/>
      <sheetName val="Penghapusan Pinjaman"/>
      <sheetName val="DB Ops Program"/>
      <sheetName val="db Nrc Program"/>
      <sheetName val="DB RL Micro"/>
      <sheetName val="db Nrc Micro"/>
      <sheetName val="db LPP-SPP"/>
      <sheetName val="db KOLEKTOBILITAS-SPP"/>
      <sheetName val="db Rekonsiliasi"/>
      <sheetName val="db Arus Dana"/>
      <sheetName val="TBUPK_ArusDana_Pilot"/>
      <sheetName val="Kas B-PPK"/>
      <sheetName val="Kas B-GSC"/>
      <sheetName val="Kas B-PASKA GEMPA"/>
      <sheetName val="Anggaran OP-UPK"/>
      <sheetName val="Kas UEP"/>
      <sheetName val="Kas SPP Pikak 3"/>
      <sheetName val="Kas DOK Microfinance"/>
      <sheetName val="Kas DOK Perenc GSC"/>
      <sheetName val="Kas DOK Pelmas GSC"/>
      <sheetName val="Kas DOK Paska Bencana"/>
      <sheetName val="dt kel"/>
      <sheetName val="KOLEKTIBILITAS-UEP"/>
      <sheetName val="84ABC-SPP+UEP"/>
      <sheetName val="Arus Dana (Rekap)"/>
      <sheetName val="db Arus Dana (Rekap)"/>
      <sheetName val="DOK PERNC. GSC"/>
      <sheetName val="DOK PELT. GSC"/>
      <sheetName val="DOK GEMPA"/>
      <sheetName val="DOK MICRO"/>
      <sheetName val="Real DOK Perenc GSC"/>
      <sheetName val="Real DOK PeLMas GSC"/>
      <sheetName val="Real DOK Paska Gempa"/>
      <sheetName val="Real DOK Microfinance"/>
      <sheetName val="TABEL ISIAN Neraca&amp;RL (2011)"/>
      <sheetName val="Neraca&amp;RL Per-Bulan"/>
      <sheetName val="TABEL ISIAN LPP"/>
      <sheetName val="TABEL ISIAN Kolektibilitas"/>
      <sheetName val="TABEL ISIAN Alokasi Surplus"/>
      <sheetName val="TABEL ISIAN Pert.Klp&amp;Modal"/>
      <sheetName val="Kelembagaan UPK"/>
      <sheetName val="Kelembagaan Pendukung UPK"/>
      <sheetName val="Penilaian Kinerja UPK"/>
      <sheetName val="Pengelolaan Keuangan"/>
      <sheetName val="Pengelolaan Pinjaman"/>
      <sheetName val="Nilai Kesehatan UPK"/>
      <sheetName val="Kategori Kesehatan"/>
      <sheetName val="REKAP PEMETAAN"/>
      <sheetName val="REKAP KESEHATAN"/>
      <sheetName val="TABEL ISIAN Neraca&amp;RL"/>
      <sheetName val="GRAFIK KONDISI KEUANGAN"/>
      <sheetName val="Db Kesehatan"/>
      <sheetName val="Db Pemetaan"/>
      <sheetName val="RekSPP"/>
      <sheetName val="data kelompok"/>
      <sheetName val="data peminjam"/>
      <sheetName val="dt angg spp"/>
      <sheetName val="MenuSPP"/>
      <sheetName val="RKK"/>
      <sheetName val="TanggungRenteng"/>
      <sheetName val="TTD TanggRent"/>
      <sheetName val="BA Kesepakatan"/>
      <sheetName val="DafHad"/>
      <sheetName val="Penerima Manfaat"/>
      <sheetName val="RAK-UPK"/>
      <sheetName val="RAA-Kel"/>
      <sheetName val="dt_angg"/>
      <sheetName val="Inp Dt Setoran"/>
      <sheetName val="Rincian Angsuran"/>
      <sheetName val="ID2"/>
      <sheetName val="My Profile"/>
      <sheetName val="BA PROV. KALTIM"/>
      <sheetName val="Penahan Tanah"/>
      <sheetName val="Tambatan"/>
      <sheetName val="Sumur"/>
      <sheetName val="EMbung"/>
      <sheetName val="Irigasi"/>
      <sheetName val="PAUD"/>
      <sheetName val="Polindes"/>
      <sheetName val="Posyandu"/>
      <sheetName val="Bumdes"/>
      <sheetName val="Raga Desa"/>
      <sheetName val="Desa (2)"/>
      <sheetName val="5. Progres Pras (2)"/>
      <sheetName val="4. Progres NonPrasarana Kec"/>
      <sheetName val="alokasi DD"/>
      <sheetName val="FORM FOTO KEG FISIK KEC.PEULIMB"/>
      <sheetName val="FORM FOTO KEG NON"/>
      <sheetName val="Balee Daka"/>
      <sheetName val="Seuneubok Teungoh"/>
      <sheetName val="Rambong Payong"/>
      <sheetName val="Paloh Pupu"/>
      <sheetName val="Jambo Dalam"/>
      <sheetName val="Uteun Sikumbong"/>
      <sheetName val="Uteun Rungkom"/>
      <sheetName val="Seuneubok Punti"/>
      <sheetName val="Lancok Bungo"/>
      <sheetName val="Cot Geulumpang"/>
      <sheetName val="Matang Kule"/>
      <sheetName val="Seuneubok Aceh"/>
      <sheetName val="Seuneubok Seumawe"/>
      <sheetName val="Keude Plimbang"/>
      <sheetName val="Seuneubok Nalan"/>
      <sheetName val="Seuneubok Plimbang"/>
      <sheetName val="Kuta Trieng"/>
      <sheetName val="Teupin Panah"/>
      <sheetName val="Puuek"/>
      <sheetName val="Krueng Baro"/>
      <sheetName val="Garab"/>
      <sheetName val="Padang Kasab"/>
      <sheetName val="bank data"/>
      <sheetName val="Hrg Sat"/>
      <sheetName val="div 6.1"/>
      <sheetName val="PERALATAN&amp;TENAGA TEKNIS"/>
      <sheetName val="T.Tinggi"/>
      <sheetName val="R.Barat"/>
      <sheetName val="Belanja Modal"/>
      <sheetName val="FORM HONOR 3"/>
      <sheetName val="RTRW"/>
      <sheetName val="FORM ANGGARAN ADD 2"/>
      <sheetName val="FORM ANGGARAN Dana Desa 2"/>
      <sheetName val="FORM Tunjangan Aparat (2)"/>
      <sheetName val="FORM Tunjangan BPD3"/>
      <sheetName val="Bidang kegiatan"/>
      <sheetName val="RAB PENY. PEMDES"/>
      <sheetName val="RAB FISIK"/>
      <sheetName val="RAB PEMBINAAN"/>
      <sheetName val="RAB PEMBERDAYAAN"/>
      <sheetName val="FORM FREVIEW"/>
      <sheetName val="TUTORIAL"/>
      <sheetName val="RPD 2014"/>
      <sheetName val="RPD perbtsn TOTAL"/>
      <sheetName val="RPD 2003 - 2013"/>
      <sheetName val="BANK BLM perb"/>
      <sheetName val="KAS BLM perb"/>
      <sheetName val="BANK BLM"/>
      <sheetName val="KAS BLM"/>
      <sheetName val="BANK SPP"/>
      <sheetName val="KOLEKTIBILITAS"/>
      <sheetName val="LPP-SPP LUNAS"/>
      <sheetName val="84A"/>
      <sheetName val="84B"/>
      <sheetName val="84C"/>
      <sheetName val="BANK OPS UPK"/>
      <sheetName val="KAS OPS UPK"/>
      <sheetName val="kas kelembagaan"/>
      <sheetName val="KELEMBAGAAN"/>
      <sheetName val="RTM"/>
      <sheetName val="INVENT-UPK"/>
      <sheetName val="DBDM"/>
      <sheetName val="LPP PENYELEWENGAN"/>
      <sheetName val="LAP-OPR"/>
      <sheetName val="LAP RUGI-LABA MF"/>
      <sheetName val="Form Kes UPK"/>
      <sheetName val="NERACA MF"/>
      <sheetName val="ACCESS"/>
      <sheetName val="ARUS DANA PERBATASAN"/>
      <sheetName val="BA CAH ON HAND"/>
      <sheetName val="PEMETAAN UPK"/>
      <sheetName val="LAPORAN PEMETAAN"/>
      <sheetName val="BANK-DOK PNPM-MPd"/>
      <sheetName val="Kas DOK PNPM-MPd"/>
      <sheetName val="Buku Bantu-1"/>
      <sheetName val="Buku Bantu 2"/>
      <sheetName val="Buku Bantu 3"/>
      <sheetName val="Buku Bantu 4"/>
      <sheetName val="PENYERAPAN DOK PNPM-MPd"/>
      <sheetName val="ARUS KAS DANA"/>
      <sheetName val="Bank PL UPK"/>
      <sheetName val="Kas PL UPK"/>
      <sheetName val="PENYERAPAN DOK PL-UPK"/>
      <sheetName val="Bank DOK PAP"/>
      <sheetName val="Kas DOK PAP "/>
      <sheetName val="Penyerapan PAP"/>
      <sheetName val="db excel"/>
      <sheetName val="Lamp. Penjabaran APBDes"/>
      <sheetName val="B. BANK DESA"/>
      <sheetName val="BK PEMB. PAJAK"/>
      <sheetName val="RAB Peny Pemerintahan"/>
      <sheetName val="RKPDes"/>
      <sheetName val="PAGU INDIKATIF"/>
      <sheetName val="Lap Fisik&amp;Keuangan"/>
      <sheetName val="LAP SEMESTER 1"/>
      <sheetName val="LAP SEMESTER AKHIR"/>
      <sheetName val="LPJ AKHIR TAHUN"/>
      <sheetName val="RPD 1"/>
      <sheetName val="REALISASI DD 1"/>
      <sheetName val="RPD 2"/>
      <sheetName val="REALISASI DD 2"/>
      <sheetName val="Lamp.1 "/>
      <sheetName val="bag. Lamp. 2"/>
      <sheetName val="Kas Umum"/>
      <sheetName val="Kode Pemasukan"/>
      <sheetName val="Kas Pemb Keg Siltap"/>
      <sheetName val="PEMDES-OP"/>
      <sheetName val="PEMDES-OP BPD"/>
      <sheetName val="PEMDES-RT.RW"/>
      <sheetName val="Kas Bantu Pembangunan"/>
      <sheetName val="Kas Bantu Pembinaan Masy"/>
      <sheetName val="Kas Bantu Pemberdayaan Masy"/>
      <sheetName val="DFT PROG MSK DESA"/>
      <sheetName val="SPTB"/>
      <sheetName val="ASSET DESA"/>
      <sheetName val="PERDES APBDES"/>
      <sheetName val="PERDES LPJ"/>
      <sheetName val="Kuitansi Induk"/>
      <sheetName val="Kuitansi Pelaksana"/>
      <sheetName val="Nota Kontan 1"/>
      <sheetName val="nota kontan 2"/>
      <sheetName val="HOK"/>
      <sheetName val="Kuitansi Biasa"/>
      <sheetName val="siltap dan Tunj"/>
      <sheetName val="PPH PENGH TDK TERATUR"/>
      <sheetName val="kerja Lepas"/>
      <sheetName val="PPH PESERTA KEG"/>
      <sheetName val="Tdk Tetap byr bulanan"/>
      <sheetName val="WP PPh 21"/>
      <sheetName val="Petunjuk Pengisian PPh 21"/>
      <sheetName val="PPH PSL 22"/>
      <sheetName val="SPM INDUK"/>
      <sheetName val="PPn dan PPh 22"/>
      <sheetName val="Pajak dan Retribusi Daerah"/>
      <sheetName val="1107 PUT"/>
      <sheetName val="1107 PUT 1"/>
      <sheetName val="1107 PUT 2"/>
      <sheetName val="WP PPn"/>
      <sheetName val="Petunjuk Pengisian PPn"/>
      <sheetName val="PPh Pasal 23"/>
      <sheetName val="Objek 1"/>
      <sheetName val="Objek 2"/>
      <sheetName val="Objek 3"/>
      <sheetName val="Objek 4"/>
      <sheetName val="(BP) PPH 23"/>
      <sheetName val="SSP PPh 23"/>
      <sheetName val="SPT PPh 23"/>
      <sheetName val="Petunjuk Pengisian PPh 23"/>
      <sheetName val="REALISASI DD"/>
      <sheetName val="FORM REALISASI DD"/>
      <sheetName val="LAP OUTPUT KEGIATAN DD 2017"/>
      <sheetName val="COVER list"/>
      <sheetName val="RAB-Rhb (2)"/>
      <sheetName val="Lbr Ass"/>
      <sheetName val="DKB JEM.2"/>
      <sheetName val="RAB JEMB 1"/>
      <sheetName val="DKB JEM.1"/>
      <sheetName val="RAB JALAN"/>
      <sheetName val="dkb jl"/>
      <sheetName val="Barau Belian"/>
      <sheetName val="REK Rabat"/>
      <sheetName val="RAB Rabat"/>
      <sheetName val="Dkb Rabat"/>
      <sheetName val="RAB barau"/>
      <sheetName val="dkb barau"/>
      <sheetName val="Rek GR"/>
      <sheetName val="Rek Jembt"/>
      <sheetName val="RAB JEMBATAN"/>
      <sheetName val="Rekap.PM"/>
      <sheetName val="Rab.PM"/>
      <sheetName val="CTH. TOLOK ANGGARAN LANGSUNG"/>
      <sheetName val="Rekap.Jl"/>
      <sheetName val="Rab.Jl"/>
      <sheetName val="Dkb Sta"/>
      <sheetName val="Rek. BOW"/>
      <sheetName val="Rek-E"/>
      <sheetName val="Rek-K"/>
      <sheetName val="R-6"/>
      <sheetName val="Tarif Upah Workshop"/>
      <sheetName val="input_angg"/>
      <sheetName val="DaftIsi"/>
      <sheetName val="Rekomendasi"/>
      <sheetName val="SP Keluarga"/>
      <sheetName val="dBase_Angg"/>
      <sheetName val="Cov Peny MP"/>
      <sheetName val="BA MP"/>
      <sheetName val="Kwitansi MP"/>
      <sheetName val="TT MP"/>
      <sheetName val="SPK MP"/>
      <sheetName val="KK-Angg"/>
      <sheetName val="KK-Kel"/>
      <sheetName val="JAK-UPK"/>
      <sheetName val="KK-UPK"/>
      <sheetName val="Jilid penyaluran spp"/>
      <sheetName val="LAP REALS 1"/>
      <sheetName val="LAP REALS PER 2"/>
      <sheetName val="RAB Tak Terduga"/>
      <sheetName val="PERTANGG JWBN DESA"/>
      <sheetName val="Kas Umum (2)"/>
      <sheetName val="Kas Keg."/>
      <sheetName val="PEMDES-BM"/>
      <sheetName val="Kuitansi"/>
      <sheetName val="Rapdes 2017 sendoyan"/>
      <sheetName val="APBDes p landu"/>
      <sheetName val="APBDes (piantus)"/>
      <sheetName val="ABBDes  2017 Parit raja"/>
      <sheetName val="APBDes semanga"/>
      <sheetName val="Rumus Terbilang"/>
      <sheetName val="Rek-Alat"/>
      <sheetName val="An-Alat"/>
      <sheetName val="Rek-An-Alat"/>
      <sheetName val="Al-Utama"/>
      <sheetName val="An-Pek"/>
      <sheetName val="J. ALAT"/>
      <sheetName val="J.TNGA"/>
      <sheetName val="Jwl Bhn+Alat"/>
      <sheetName val="2003 (3)"/>
      <sheetName val="Div_1"/>
      <sheetName val="43200"/>
      <sheetName val="furnished"/>
      <sheetName val="lalulintas "/>
      <sheetName val="T.Schedule"/>
      <sheetName val="EX"/>
      <sheetName val="DT.d"/>
      <sheetName val="DT.c"/>
      <sheetName val="DT.b"/>
      <sheetName val="C. Saw"/>
      <sheetName val="DT.1"/>
      <sheetName val="PNTU-JNDL"/>
      <sheetName val="KANTIN, WC"/>
      <sheetName val="OPR, KELAS, PEJAGA"/>
      <sheetName val="FR"/>
      <sheetName val="FURNT"/>
      <sheetName val="FURNT 2 (2)"/>
      <sheetName val="FURNT 2"/>
      <sheetName val="SNI New"/>
      <sheetName val="ANALIS-asli  (2)"/>
      <sheetName val="Belantikan Master"/>
      <sheetName val="Belantikan"/>
      <sheetName val="ANALIS-MASTER "/>
      <sheetName val="ANALIS-final"/>
      <sheetName val="HARGA 2006 Kec. Lamnd"/>
      <sheetName val="PINTU-JENDELA"/>
      <sheetName val="PERPUS"/>
      <sheetName val="KMWC"/>
      <sheetName val="RUMDIN"/>
      <sheetName val="PENJG"/>
      <sheetName val="PLATE"/>
      <sheetName val="KAYUBETON"/>
      <sheetName val="PLATE (2)"/>
      <sheetName val="K.618 M"/>
      <sheetName val="K.522"/>
      <sheetName val="K.514 Vb"/>
      <sheetName val="K.311TP"/>
      <sheetName val="K.016"/>
      <sheetName val="K.012"/>
      <sheetName val="E.010"/>
      <sheetName val="E.080"/>
      <sheetName val="E.082"/>
      <sheetName val="E.084"/>
      <sheetName val="E.154"/>
      <sheetName val="E.182"/>
      <sheetName val="E.221"/>
      <sheetName val="E.003"/>
      <sheetName val="K.522 Vb"/>
      <sheetName val="SIMBOL"/>
      <sheetName val="K.017"/>
      <sheetName val="K.026"/>
      <sheetName val="K.422"/>
      <sheetName val="E.001-G"/>
      <sheetName val="DADH"/>
      <sheetName val="K.128"/>
      <sheetName val="K.321 G"/>
      <sheetName val="E.001"/>
      <sheetName val="E.052"/>
      <sheetName val="E.212"/>
      <sheetName val="E.040"/>
      <sheetName val="E.081"/>
      <sheetName val="K.020"/>
      <sheetName val="E.155"/>
      <sheetName val="K.705"/>
      <sheetName val="K.514"/>
      <sheetName val="K.211"/>
      <sheetName val="K.810"/>
      <sheetName val="K.638"/>
      <sheetName val="K.225"/>
      <sheetName val="K.139"/>
      <sheetName val="K.121"/>
      <sheetName val="K.112"/>
      <sheetName val="K.720"/>
      <sheetName val="K.528"/>
      <sheetName val="K.855"/>
      <sheetName val="K.520"/>
      <sheetName val="K.641"/>
      <sheetName val="K.110"/>
      <sheetName val="K.424"/>
      <sheetName val="K.410"/>
      <sheetName val="K.013"/>
      <sheetName val="K.636"/>
      <sheetName val="K.815 GL"/>
      <sheetName val="K.710"/>
      <sheetName val="K.715"/>
      <sheetName val="K.010"/>
      <sheetName val="K.011"/>
      <sheetName val="K.014"/>
      <sheetName val="K.018"/>
      <sheetName val="K.023"/>
      <sheetName val="K.024"/>
      <sheetName val="K.025"/>
      <sheetName val="K.111"/>
      <sheetName val="K.113"/>
      <sheetName val="K.725"/>
      <sheetName val="K.114"/>
      <sheetName val="K.115"/>
      <sheetName val="K.116"/>
      <sheetName val="K.117"/>
      <sheetName val="K.122"/>
      <sheetName val="K.123"/>
      <sheetName val="K.124"/>
      <sheetName val="K.125"/>
      <sheetName val="K.126"/>
      <sheetName val="K.127"/>
      <sheetName val="K.131"/>
      <sheetName val="K.132"/>
      <sheetName val="K.140"/>
      <sheetName val="K.151"/>
      <sheetName val="K.220"/>
      <sheetName val="K.221"/>
      <sheetName val="K.320"/>
      <sheetName val="K.341"/>
      <sheetName val="K.342"/>
      <sheetName val="K.410 TP"/>
      <sheetName val="K.411"/>
      <sheetName val="K.421"/>
      <sheetName val="K.420"/>
      <sheetName val="K.423"/>
      <sheetName val="K.510"/>
      <sheetName val="K.728"/>
      <sheetName val="K.511"/>
      <sheetName val="K.513"/>
      <sheetName val="K.512"/>
      <sheetName val="K.515"/>
      <sheetName val="K.521"/>
      <sheetName val="K.523"/>
      <sheetName val="K.610"/>
      <sheetName val="K.611"/>
      <sheetName val="K.612"/>
      <sheetName val="K.230"/>
      <sheetName val="K.231"/>
      <sheetName val="K.232"/>
      <sheetName val="K.613"/>
      <sheetName val="K.614"/>
      <sheetName val="K.615"/>
      <sheetName val="K.626"/>
      <sheetName val="K.722"/>
      <sheetName val="K.726"/>
      <sheetName val="K.727"/>
      <sheetName val="K.729"/>
      <sheetName val="K.730"/>
      <sheetName val="K.860"/>
      <sheetName val="K.865"/>
      <sheetName val="K.870"/>
      <sheetName val="K.875"/>
      <sheetName val="K.877"/>
      <sheetName val="K.880"/>
      <sheetName val="K.885"/>
      <sheetName val="K.310 TP"/>
      <sheetName val="K.617"/>
      <sheetName val="K.616"/>
      <sheetName val="K.815"/>
      <sheetName val="K.026 M"/>
      <sheetName val="K.528 M"/>
      <sheetName val="K.326"/>
      <sheetName val="E.403"/>
      <sheetName val="E.402"/>
      <sheetName val="E.401"/>
      <sheetName val="E.351"/>
      <sheetName val="E.351a"/>
      <sheetName val="E.342"/>
      <sheetName val="E.341"/>
      <sheetName val="E.311"/>
      <sheetName val="E.301"/>
      <sheetName val="E.253"/>
      <sheetName val="E.252"/>
      <sheetName val="E.251"/>
      <sheetName val="E.232"/>
      <sheetName val="E.231"/>
      <sheetName val="E.226"/>
      <sheetName val="E.225"/>
      <sheetName val="E.224"/>
      <sheetName val="E.223"/>
      <sheetName val="E.222"/>
      <sheetName val="E.213"/>
      <sheetName val="E.211"/>
      <sheetName val="E.192"/>
      <sheetName val="E.191"/>
      <sheetName val="E.172"/>
      <sheetName val="E.157"/>
      <sheetName val="E.156"/>
      <sheetName val="E.153"/>
      <sheetName val="E.152"/>
      <sheetName val="E.130"/>
      <sheetName val="E.089"/>
      <sheetName val="E.088"/>
      <sheetName val="E.087"/>
      <sheetName val="E.083"/>
      <sheetName val="E.053"/>
      <sheetName val="E.051"/>
      <sheetName val="E.033"/>
      <sheetName val="E.032"/>
      <sheetName val="E.031"/>
      <sheetName val="E.020"/>
      <sheetName val="E.010-G"/>
      <sheetName val="K.211-G"/>
      <sheetName val="ANALIS-GALIAN MEKANIS"/>
      <sheetName val="HARGA ANALIS E"/>
      <sheetName val="HARGA ANALIS K "/>
      <sheetName val="REKAP-1"/>
      <sheetName val="RAB-MP-012"/>
      <sheetName val="RAB-MP-034"/>
      <sheetName val="RAB-MP-055"/>
      <sheetName val="RAB-MP-073"/>
      <sheetName val="RAB-MP-075"/>
      <sheetName val="RAB-MP-090"/>
      <sheetName val="RAB-MP-019"/>
      <sheetName val="RAB-MP-077"/>
      <sheetName val="RAB-MP-059"/>
      <sheetName val="RAB-MP-061 "/>
      <sheetName val="RAB-MP-084"/>
      <sheetName val="RAB-MP-033"/>
      <sheetName val="RAB-MP-035"/>
      <sheetName val="RAB-MP-095"/>
      <sheetName val="RAB-MP-044"/>
      <sheetName val="RAB-MP-074"/>
      <sheetName val="RAB-MP-079"/>
      <sheetName val="RAB-MP-118"/>
      <sheetName val="K.724"/>
      <sheetName val="K.323"/>
      <sheetName val="K.311.TP"/>
      <sheetName val="DAFTAR-K"/>
      <sheetName val="61 "/>
      <sheetName val="66"/>
      <sheetName val="71"/>
      <sheetName val="73"/>
      <sheetName val="74"/>
      <sheetName val="75"/>
      <sheetName val="79"/>
      <sheetName val="84"/>
      <sheetName val="95"/>
      <sheetName val="97"/>
      <sheetName val="118"/>
      <sheetName val="PALIWARA"/>
      <sheetName val="K 511"/>
      <sheetName val="Bowplank"/>
      <sheetName val="A1 (2)"/>
      <sheetName val="0.33A1"/>
      <sheetName val="A18"/>
      <sheetName val="G50q"/>
      <sheetName val="G33h+G27"/>
      <sheetName val="G67"/>
      <sheetName val="G41"/>
      <sheetName val="G43"/>
      <sheetName val="F19+H9"/>
      <sheetName val="F21"/>
      <sheetName val="2 K.6+K.23"/>
      <sheetName val="G.53"/>
      <sheetName val="tnh pilihan"/>
      <sheetName val="tnh biasa"/>
      <sheetName val="k-119"/>
      <sheetName val="k-139"/>
      <sheetName val="batapress"/>
      <sheetName val="k-515"/>
      <sheetName val="pen-pohon"/>
      <sheetName val="k-110"/>
      <sheetName val="upah-alat"/>
      <sheetName val="material-kandangan"/>
      <sheetName val="harga jadi pek"/>
      <sheetName val="Analisa BOW"/>
      <sheetName val="Form 2a"/>
      <sheetName val="Form 3a"/>
      <sheetName val="7.2.(R)"/>
      <sheetName val="Price An. BOW"/>
      <sheetName val="Price An. K"/>
      <sheetName val="List Alat"/>
      <sheetName val="An. BOW"/>
      <sheetName val="An. K"/>
      <sheetName val="NALISA BOW"/>
      <sheetName val="harga jadi pek K"/>
      <sheetName val="harga jadi pek BOW"/>
      <sheetName val="Jalan (Lungau)"/>
      <sheetName val="Jbt (Kandangan)"/>
      <sheetName val="Irigasi (Sungai Paring)"/>
      <sheetName val="jln (Gambah Dalam)"/>
      <sheetName val="Jln (Gambah Dalam Barat)"/>
      <sheetName val="spt (Kandangan)"/>
      <sheetName val="Saluran (Tibung Raya)"/>
      <sheetName val="Jln (Kel. Kdg Barat)"/>
      <sheetName val="Jln (Sungai Paring)"/>
      <sheetName val="Jln (Kel. Jambu Hilir)"/>
      <sheetName val="Jln (Amawang Kiri)"/>
      <sheetName val="Jln (Bariang)"/>
      <sheetName val="Jln (Amawang Kanan)"/>
      <sheetName val="Jln Batapres(Baluti)"/>
      <sheetName val="k-816"/>
      <sheetName val="Form Rekap"/>
      <sheetName val="SNI 2007"/>
      <sheetName val="drmg mesjid"/>
      <sheetName val="GDR - MTRN"/>
      <sheetName val="An-K"/>
      <sheetName val="Harus Di Isi"/>
      <sheetName val="Rabat Beton_Rekap"/>
      <sheetName val="Rabat Beton_Rab 1"/>
      <sheetName val="Rabat Beton_Rab 2"/>
      <sheetName val="Rabat Beton_Rab 3"/>
      <sheetName val="Rabat Beton_Rab 4"/>
      <sheetName val="Daftar_Material"/>
      <sheetName val="Daftar_Peralatan"/>
      <sheetName val="Analis_Rabat Beton"/>
      <sheetName val="Master_Upah_Material_Alat"/>
      <sheetName val="Back up data_Rabat Beton"/>
      <sheetName val="Ganti_Judul"/>
      <sheetName val="Pembilang"/>
      <sheetName val="DBASE-1"/>
      <sheetName val="FV-1"/>
      <sheetName val="FV-2"/>
      <sheetName val="PV-1"/>
      <sheetName val="TRANSPOSE"/>
      <sheetName val="ANGSUR"/>
      <sheetName val="GRAF-REVERS"/>
      <sheetName val="TAGIH-TELP"/>
      <sheetName val="RANKING"/>
      <sheetName val="BOLA"/>
      <sheetName val="KURS-KETR"/>
      <sheetName val="Rab-4"/>
      <sheetName val="HOK Pohon"/>
      <sheetName val="HOK-K210"/>
      <sheetName val="HOK-K320"/>
      <sheetName val="HOK-K515"/>
      <sheetName val="1 (4)"/>
      <sheetName val="TIME SCHEDULE (4)"/>
      <sheetName val="1 (5)"/>
      <sheetName val="1 (6)"/>
      <sheetName val="1 (7)"/>
      <sheetName val="1 (8)"/>
      <sheetName val="TIME SCHEDULE (2)"/>
      <sheetName val="1 (9)"/>
      <sheetName val="1 (10)"/>
      <sheetName val="1 (11)"/>
      <sheetName val="1 (12)"/>
      <sheetName val="TIME SCHEDULE (3)"/>
      <sheetName val="Bobot Fisik Bulanan "/>
      <sheetName val="Bobot Fisik Bulanan  (2)"/>
      <sheetName val="Bobot Fisik Bulanan  (3)"/>
      <sheetName val="Bobot Fisik Bulanan  (4)"/>
      <sheetName val="cuaca (2)"/>
      <sheetName val="cuaca (3)"/>
      <sheetName val="cuaca (4)"/>
      <sheetName val="cuaca (5)"/>
      <sheetName val="0+000"/>
      <sheetName val="0+000 (2)"/>
      <sheetName val="0+000 (3)"/>
      <sheetName val="0+000 (4)"/>
      <sheetName val="0+000 (5)"/>
      <sheetName val="0+000 (6)"/>
      <sheetName val="COVER B"/>
      <sheetName val="COVER B (3)"/>
      <sheetName val="COVER B (2)"/>
      <sheetName val="Bow-1 (2)"/>
      <sheetName val="D. Lamp. Penawaran"/>
      <sheetName val="Data seleksi"/>
      <sheetName val="ListAlat"/>
      <sheetName val="ANalat"/>
      <sheetName val="ANK"/>
      <sheetName val="Bow-1"/>
      <sheetName val="Cover Proposal"/>
      <sheetName val="time.pus"/>
      <sheetName val="PO (-)"/>
      <sheetName val="FRNTR "/>
      <sheetName val="REKAP (-)"/>
      <sheetName val="OPR (+)"/>
      <sheetName val="K.411 TP"/>
      <sheetName val="K.521M"/>
      <sheetName val="TS SAMBUNGAN GUHA"/>
      <sheetName val="TS BAKUNG, GUHA"/>
      <sheetName val="TS NOV"/>
      <sheetName val="TS OKT "/>
      <sheetName val="Pelatihan BPS"/>
      <sheetName val="Pelatihan Teknik"/>
      <sheetName val="Pelatihan Adm. (2)"/>
      <sheetName val="Pelatihan Adm."/>
      <sheetName val="BOP ML"/>
      <sheetName val="RAB PHBS MASY MATANG LURUS (2)"/>
      <sheetName val="RAB PHBS MASY MATANG LURUS"/>
      <sheetName val="RAB PHBS SEKOLAH MATANG LUR (2)"/>
      <sheetName val="RAB PHBS SEKOLAH MATANG LURUS"/>
      <sheetName val="Pelatihan Kader MTNG LURUS (2)"/>
      <sheetName val="Pelatihan Kader MTNG LURUS"/>
      <sheetName val="PELTHN PENGELOL SMPH MTNG L (2)"/>
      <sheetName val="PELTHN PENGELOL SMPH MTNG LRS"/>
      <sheetName val="INKIND"/>
      <sheetName val="TS "/>
      <sheetName val="RAB  WC"/>
      <sheetName val="DFTR HRG SURVEY"/>
      <sheetName val="APBD  (2)"/>
      <sheetName val="APBD "/>
      <sheetName val="RAB PIPA KRAN"/>
      <sheetName val="RAB BOR DLM"/>
      <sheetName val="REKAP 275 (2)"/>
      <sheetName val="REKAP 275 (5)"/>
      <sheetName val="RAB KRAN"/>
      <sheetName val="RAB PIPA TOWER"/>
      <sheetName val="REKAP 275 (6)"/>
      <sheetName val="RAB HU"/>
      <sheetName val="REKAP 275"/>
      <sheetName val="PEMSNG LTK&amp; KBL (2)"/>
      <sheetName val="PEMSNG LTK&amp; KBL"/>
      <sheetName val="REKAP 275 (3)"/>
      <sheetName val="REKAP 275 (4)"/>
      <sheetName val="HSBU-2004"/>
      <sheetName val="ANALIS-HARGA-BAPPEDA"/>
      <sheetName val="HARGA-K"/>
      <sheetName val="K.225 tm"/>
      <sheetName val="FRNTR"/>
      <sheetName val="REKAP NEW"/>
      <sheetName val="ANALIS GALIAN MEKANIS"/>
      <sheetName val="harga nego"/>
      <sheetName val="nego "/>
      <sheetName val="DAFTAR-ALAT"/>
      <sheetName val="K.224 (2)"/>
      <sheetName val="K.311TPcco"/>
      <sheetName val="RAB cco"/>
      <sheetName val="K.311TPperubahan"/>
      <sheetName val="RAB-P. perubahan"/>
      <sheetName val="K.515 M"/>
      <sheetName val="RAB-Paminggir"/>
      <sheetName val="REKAP RKM 1&amp;2 LGW"/>
      <sheetName val="KU LONGA"/>
      <sheetName val="Harga Bahan SNI LNG (2)"/>
      <sheetName val="HU LONGA (2)"/>
      <sheetName val="HU LONGA"/>
      <sheetName val="HU TANSEL"/>
      <sheetName val="Harga Bahan SNI LNG"/>
      <sheetName val="Harga Bahan SNI"/>
      <sheetName val="ANLS.pipa &amp; saniter"/>
      <sheetName val="REKAP RKM 2 TS "/>
      <sheetName val="ANLS.beton"/>
      <sheetName val="ANLS.plesteran"/>
      <sheetName val="ANLS.pondasi"/>
      <sheetName val="ANLS.persiapan"/>
      <sheetName val="San Skl + Masy"/>
      <sheetName val="A.siap"/>
      <sheetName val="B.tnh"/>
      <sheetName val="C.ponds"/>
      <sheetName val="D.dindg"/>
      <sheetName val="E.plester"/>
      <sheetName val="F.kayu"/>
      <sheetName val="G.beton"/>
      <sheetName val="H.atap"/>
      <sheetName val="I.Plafond"/>
      <sheetName val="J.sanitasi"/>
      <sheetName val="K.besi alum"/>
      <sheetName val="M.lantai"/>
      <sheetName val="N.cat"/>
      <sheetName val="O.Listrik"/>
      <sheetName val="L.Kunci kaca"/>
      <sheetName val="bantuan"/>
      <sheetName val="P.Suplemen"/>
      <sheetName val="MTRL-ALAMI"/>
      <sheetName val="Material-Analisa-Pabrikan"/>
      <sheetName val="ADN Per Nagari L2N untuk print"/>
      <sheetName val=" adn 2016 L2N ok print"/>
      <sheetName val=" adn 2016 L2N OK"/>
      <sheetName val=" adn 2016 L2N "/>
      <sheetName val="ADN 2016"/>
      <sheetName val=" adn 2016 L2N Perubahan "/>
      <sheetName val=" Perubahan ADN 2016"/>
      <sheetName val="52.Kurniaselatan"/>
      <sheetName val="51.Kurnia Ktsalak"/>
      <sheetName val="50.Seirumbaitmr"/>
      <sheetName val="49. Sei rumbai"/>
      <sheetName val="48.Ktpadang"/>
      <sheetName val="47.Sialanggaung"/>
      <sheetName val="46.Ampkuranji"/>
      <sheetName val="45.Ktbaru"/>
      <sheetName val="44.Alahan Nan 3"/>
      <sheetName val="43.TjAlam"/>
      <sheetName val="42.Lbbesar"/>
      <sheetName val="41.Sinamar"/>
      <sheetName val="40.Seilimau"/>
      <sheetName val="39.Ktranah"/>
      <sheetName val="38.Kttinggi"/>
      <sheetName val="37.Ktlaweh"/>
      <sheetName val="36.Koto Gadang brbh"/>
      <sheetName val="35.Bonjol"/>
      <sheetName val="34. Abaisiat"/>
      <sheetName val="33.Ktbesar"/>
      <sheetName val="32.Muarosopan"/>
      <sheetName val="31.Sopanjaya"/>
      <sheetName val="30. Batu Rijal"/>
      <sheetName val="29. PdLaweg"/>
      <sheetName val="28.Seilangkok"/>
      <sheetName val="27. Sipangkur"/>
      <sheetName val="26. KtBeringin"/>
      <sheetName val="25. Tiumang"/>
      <sheetName val="24. Ampalu"/>
      <sheetName val="23. Simalidu"/>
      <sheetName val="22. Pulau Mainan"/>
      <sheetName val="21.Padukuan"/>
      <sheetName val="20. Koto Salak"/>
      <sheetName val="19 Ranah Palabi"/>
      <sheetName val="18. Panyubarangan"/>
      <sheetName val="17. Tabek"/>
      <sheetName val="16. TrTinggi"/>
      <sheetName val="15. Timpeh"/>
      <sheetName val="14. Sei Duo"/>
      <sheetName val="13. Gn Medan"/>
      <sheetName val="12 Sitiung"/>
      <sheetName val="10.Banai"/>
      <sheetName val="9. Koto 4 di bawuah"/>
      <sheetName val="8. Lb Karak"/>
      <sheetName val="7. Silago"/>
      <sheetName val="11. Siguntur"/>
      <sheetName val="6. Sei Kambut"/>
      <sheetName val="5. Sikabau"/>
      <sheetName val="4. Tb Tinggi"/>
      <sheetName val="3. Sei Dareh"/>
      <sheetName val="2.Gunsel"/>
      <sheetName val="1.  IV Koto Pulau "/>
      <sheetName val="ADN Per Nagari L2N "/>
      <sheetName val=" adn 2016 L2N Perubahan+"/>
      <sheetName val="Time SCDUL (2)"/>
      <sheetName val="Time SCDUL"/>
      <sheetName val="RAB SD Lambheu"/>
      <sheetName val="RAB SMP D-Kamal"/>
      <sheetName val="DAFTAR TANYA"/>
      <sheetName val="REK-RAB"/>
      <sheetName val="ANRAP"/>
      <sheetName val="upah dll"/>
      <sheetName val="Mob,demob"/>
      <sheetName val="storage"/>
      <sheetName val="Tower"/>
      <sheetName val="Flat"/>
      <sheetName val="adm BUILDING"/>
      <sheetName val="lIBRARY"/>
      <sheetName val="LABORATORY I"/>
      <sheetName val="Teacher"/>
      <sheetName val="security"/>
      <sheetName val="Osis"/>
      <sheetName val="Mushala"/>
      <sheetName val="MPU_Psg Ptok"/>
      <sheetName val="MPU_Gal"/>
      <sheetName val="MPU_Urugan"/>
      <sheetName val="MPU_Urugan Psr"/>
      <sheetName val="MPU_Pndsi Umpak"/>
      <sheetName val="MPU_Beton cor"/>
      <sheetName val="MPU_Pembesian"/>
      <sheetName val="MPU_Bekisting"/>
      <sheetName val="MPU_Pndsi Tapak"/>
      <sheetName val="MPU_Kolom"/>
      <sheetName val="MPU_Relief"/>
      <sheetName val="MPU_Pagar Kwt duri"/>
      <sheetName val="MPU_Besi Siku"/>
      <sheetName val="jadwal Bhn"/>
      <sheetName val="jadwal Tenga Kerja"/>
      <sheetName val="Dftr Usln Prsnil"/>
      <sheetName val="Dftr Usln Alat"/>
      <sheetName val="Daftar SubKontrak"/>
      <sheetName val="Dftr Material On Site Pasir"/>
      <sheetName val="Dftr Material On Site Besi"/>
      <sheetName val="Dftr Material On Site Semen"/>
      <sheetName val="Dftr Material On Bata"/>
      <sheetName val="Anl. Peralatan"/>
      <sheetName val="S.pen"/>
      <sheetName val="Rekap Bill"/>
      <sheetName val="Lamp. 1b"/>
      <sheetName val="Latasir&amp;macadam"/>
      <sheetName val="Lamp. 5"/>
      <sheetName val="Lamp. 6a"/>
      <sheetName val="Lamp. 6b"/>
      <sheetName val="Lamp. 7"/>
      <sheetName val="Lamp. 8"/>
      <sheetName val="Lamp. 10"/>
      <sheetName val="Lamp. 12"/>
      <sheetName val="An.Tek"/>
      <sheetName val="Lamp. 14"/>
      <sheetName val="For.1d"/>
      <sheetName val="Analisa Pembayaran utama"/>
      <sheetName val="Hrg Sewa Peralatan"/>
      <sheetName val="HVS - HARGA SATUAN"/>
      <sheetName val="Analisa mster"/>
      <sheetName val="Harga Upah,Bahan dan Alat"/>
      <sheetName val="Uraian singkat"/>
      <sheetName val="FT"/>
      <sheetName val="BOQ2"/>
      <sheetName val="BOQ3"/>
      <sheetName val="Bobot Besar"/>
      <sheetName val="Sub Tnh"/>
      <sheetName val="Analisa LS"/>
      <sheetName val="AnEarthW"/>
      <sheetName val="AnConW"/>
      <sheetName val="AnGateW"/>
      <sheetName val="AnStoneW"/>
      <sheetName val="AnMisc"/>
      <sheetName val="AnFonPiling"/>
      <sheetName val="CatProg"/>
      <sheetName val="Enc14"/>
      <sheetName val="OwnEq"/>
      <sheetName val="Carmix"/>
      <sheetName val="EquipProduct"/>
      <sheetName val="LS Item"/>
      <sheetName val="AnaBetMortar"/>
      <sheetName val="Estimated CF"/>
      <sheetName val="KoefAlat"/>
      <sheetName val="Owning Cost"/>
      <sheetName val="ANALIS (2)"/>
      <sheetName val="Anl Tknis"/>
      <sheetName val="ahmos"/>
      <sheetName val="hdssa"/>
      <sheetName val="DLP"/>
      <sheetName val="RPPUP"/>
      <sheetName val="PDKP"/>
      <sheetName val="Staf Inti"/>
      <sheetName val="RJPBM"/>
      <sheetName val="HDSB"/>
      <sheetName val="HDSU"/>
      <sheetName val="Rkp Mc Final"/>
      <sheetName val="Rkp Mc"/>
      <sheetName val="Tnh Timbun"/>
      <sheetName val="Timbun Pilihan"/>
      <sheetName val="Pyp Bdn Jln"/>
      <sheetName val="KlasA"/>
      <sheetName val="KlasB"/>
      <sheetName val="Take Coat"/>
      <sheetName val="K.300 Box"/>
      <sheetName val="K.300 Plat Btn"/>
      <sheetName val="K.250 Ttp Saluran"/>
      <sheetName val="K.250 samping dekranas"/>
      <sheetName val="K.175 Kerb"/>
      <sheetName val="K. 125"/>
      <sheetName val="Rkp Besi Penutup Plat Beton"/>
      <sheetName val="Besi Box Culvert &amp; Plat Beton"/>
      <sheetName val="Besi Penutup Plat Beton"/>
      <sheetName val="Pintu Pagar D"/>
      <sheetName val="Bongkar Beton"/>
      <sheetName val="Pond Crucuk"/>
      <sheetName val="Pas Batu Plat Beton"/>
      <sheetName val="Pas Batu Ttp Saluran"/>
      <sheetName val="Handrail"/>
      <sheetName val="Screen"/>
      <sheetName val="Pipa 4 &quot;"/>
      <sheetName val="Kerb Pracetak"/>
      <sheetName val="Expose Kricak"/>
      <sheetName val="Paving Block"/>
      <sheetName val="Pulau &amp; Taman"/>
      <sheetName val="S 3 - K 2"/>
      <sheetName val="PJG PIPA"/>
      <sheetName val="RAB BASIC"/>
      <sheetName val="RAB KERJA"/>
      <sheetName val="VOL BRONC"/>
      <sheetName val="VOL RES 50"/>
      <sheetName val="VOL BPT"/>
      <sheetName val="VOL KU"/>
      <sheetName val="VOL PAGAR"/>
      <sheetName val="Rekap Acc"/>
      <sheetName val="RAB Pemas. Pipa "/>
      <sheetName val="Pek-Persiapan"/>
      <sheetName val="Collector-Chamber"/>
      <sheetName val="Reservoir-50"/>
      <sheetName val="RAB Terminal Air"/>
      <sheetName val="Rekap Konst"/>
      <sheetName val="Rekap Pengad"/>
      <sheetName val="TPA"/>
      <sheetName val="DK&amp;H"/>
      <sheetName val="ANL NEW"/>
      <sheetName val="P.Alat Exca"/>
      <sheetName val="P.Alat DT"/>
      <sheetName val="P.Alat Vibro"/>
      <sheetName val="P. Alat Dozer"/>
      <sheetName val="ANTEK AJO"/>
      <sheetName val="Antek Aj"/>
      <sheetName val="PENGALAMAN"/>
      <sheetName val="Lamp 5A"/>
      <sheetName val="Lamp 5A (2)"/>
      <sheetName val="Lamp 7"/>
      <sheetName val="Lamp 9)"/>
      <sheetName val="Lamp 10"/>
      <sheetName val="Lamp 14"/>
      <sheetName val="Teknik1"/>
      <sheetName val="an-tanah"/>
      <sheetName val="an-struktur"/>
      <sheetName val="an-bron-lain"/>
      <sheetName val="an-koef"/>
      <sheetName val="an-persiapan"/>
      <sheetName val="SP Tdk Menuntut"/>
      <sheetName val="DUPD"/>
      <sheetName val="Analisa Teknis"/>
      <sheetName val="Schedule Sheet"/>
      <sheetName val="Struktur Lapangan"/>
      <sheetName val="Sr Tenaga Ahli"/>
      <sheetName val="Data Alat_Perlengkapan"/>
      <sheetName val="Harga Upah &amp; Bahan"/>
      <sheetName val="RAB1 (2)"/>
      <sheetName val="An.Backhoe"/>
      <sheetName val="An.Buldoz"/>
      <sheetName val="C.Mixer"/>
      <sheetName val="An.Vibro"/>
      <sheetName val="D.Truck"/>
      <sheetName val="An.Shovel"/>
      <sheetName val="Srt Penawar"/>
      <sheetName val="Net wok"/>
      <sheetName val="Schedule Multy Years"/>
      <sheetName val="Schedule Multy Years (2)"/>
      <sheetName val="Schedule Alat (2)"/>
      <sheetName val="Schedule Bahan Tenaga"/>
      <sheetName val="Lamp. 1"/>
      <sheetName val="Jadwal Alat Bahan TKerja "/>
      <sheetName val="Jadwal Alat Bahan TKerja MTY"/>
      <sheetName val="Usul Staf Inti"/>
      <sheetName val="Struktur Orga"/>
      <sheetName val="(PQ) Usul Alat"/>
      <sheetName val="Daftra Harga"/>
      <sheetName val="Konf Batu"/>
      <sheetName val="Konf Beton"/>
      <sheetName val="Lamp. 13"/>
      <sheetName val="Daf Simak"/>
      <sheetName val="srt Blac lis"/>
      <sheetName val="PQ dtr isi"/>
      <sheetName val="Neraca prs"/>
      <sheetName val="Anl-Tek"/>
      <sheetName val="Sub Kontr"/>
      <sheetName val="dafhar"/>
      <sheetName val="Sch Pelaks'05 (Kontrak)"/>
      <sheetName val="RAB (ok)"/>
      <sheetName val="Upah Bahan "/>
      <sheetName val="Takprodalat"/>
      <sheetName val="W.Tanker"/>
      <sheetName val="REKAP &amp; RAB"/>
      <sheetName val="URAIAN ANALISA HARGA SATUAN "/>
      <sheetName val="Upah&amp;Bhn"/>
      <sheetName val="DAFTAR USULAN PERALATAN"/>
      <sheetName val="STRUKTUR ORGANISASI LAPANGAN"/>
      <sheetName val="Judul Cover"/>
      <sheetName val="R A B "/>
      <sheetName val="Analisa-Harga"/>
      <sheetName val="Upah&amp;Bahan Jalan"/>
      <sheetName val="Anal-onsite"/>
      <sheetName val="Anal Keof Bab 6-10"/>
      <sheetName val="Anal Keof Bab 1-5"/>
      <sheetName val="Koefisien-bahan"/>
      <sheetName val="Mata Pemb Utama"/>
      <sheetName val="Analisa Mob."/>
      <sheetName val="Perny BBM"/>
      <sheetName val="Bukan Pegawai Negeri"/>
      <sheetName val="Konfirmasi-kap"/>
      <sheetName val="data-pendukung"/>
      <sheetName val="PENGGUNAAN PRODUK DLM NEGERI"/>
      <sheetName val="daftar-personil"/>
      <sheetName val="daftar-peralatan"/>
      <sheetName val="Rek - Tahun 2001"/>
      <sheetName val="R A B -TOTAL"/>
      <sheetName val="R A B -1"/>
      <sheetName val="R A B -2"/>
      <sheetName val="R A B -3"/>
      <sheetName val="R A B -4"/>
      <sheetName val="R A B -5"/>
      <sheetName val="R A B -6"/>
      <sheetName val="R A B -7"/>
      <sheetName val="R A B -8"/>
      <sheetName val="R A B -9"/>
      <sheetName val="R A B -10"/>
      <sheetName val="R A B -11"/>
      <sheetName val="DAF.H.SATUAN"/>
      <sheetName val="daftar-keb-bhn"/>
      <sheetName val="Perny ikut Lelang"/>
      <sheetName val="Tenaga Inti"/>
      <sheetName val="Perny ikut Lelang (2)"/>
      <sheetName val="Rencana Anggaran Biaya"/>
      <sheetName val="daftar-hrg-pek"/>
      <sheetName val="Perny. Tenaga Teknik"/>
      <sheetName val="Setel"/>
      <sheetName val="d kwts"/>
      <sheetName val="dh ub"/>
      <sheetName val="anl hsmpu"/>
      <sheetName val="kap-amp"/>
      <sheetName val="bilang apbn"/>
      <sheetName val="bilang ADB"/>
      <sheetName val="bilang PPN apbn"/>
      <sheetName val="dt-bhn-UPAH-alat-BUM"/>
      <sheetName val="REKAP1&amp;2"/>
      <sheetName val="RAB 1&amp;2"/>
      <sheetName val="RAB2"/>
      <sheetName val="RAB3"/>
      <sheetName val="REKAP4"/>
      <sheetName val="RAB4"/>
      <sheetName val="REKAP5"/>
      <sheetName val="RAB5"/>
      <sheetName val="H-Sat (2)"/>
      <sheetName val="DPD"/>
      <sheetName val="DPU (2)"/>
      <sheetName val="SALURAN 6.1.2.3"/>
      <sheetName val="Utilitas"/>
      <sheetName val="LAMP-2"/>
      <sheetName val="MAT ON SIDE"/>
      <sheetName val="KONFIRMASI PLANT BETON"/>
      <sheetName val="KONFIRMASI PLANT batu"/>
      <sheetName val="BRG"/>
      <sheetName val="formTKDN"/>
      <sheetName val="MPU (2)"/>
      <sheetName val="BOQ+BTL"/>
      <sheetName val="APEK"/>
      <sheetName val="ASAT"/>
      <sheetName val="RAB. MC-0 Est"/>
      <sheetName val="notasi"/>
      <sheetName val="vol-pek"/>
      <sheetName val="RAP I"/>
      <sheetName val="VOLPEK"/>
      <sheetName val="Kontrak Induk 2007"/>
      <sheetName val="AHSP'07"/>
      <sheetName val="Daft Harga'07"/>
      <sheetName val="Rekap.IKK2008"/>
      <sheetName val="Re 1"/>
      <sheetName val="Re 2,5"/>
      <sheetName val="2,5"/>
      <sheetName val="5.OLD"/>
      <sheetName val="20.OLD"/>
      <sheetName val="List.50.Rev"/>
      <sheetName val="List.50"/>
      <sheetName val="."/>
      <sheetName val="Kurva s "/>
      <sheetName val="Rek(5a)"/>
      <sheetName val="BQ (5b)"/>
      <sheetName val="DMPU(6)"/>
      <sheetName val="Anl(7a)"/>
      <sheetName val="Anl-II"/>
      <sheetName val="Uraian(7b)"/>
      <sheetName val="HSD (8)"/>
      <sheetName val="METODE(9)"/>
      <sheetName val="Jad(10)"/>
      <sheetName val="Daft.Alat (12)"/>
      <sheetName val="Komp-Crus&amp;AMP(13)"/>
      <sheetName val="Anl-Mobil(14)"/>
      <sheetName val="Anl.Ls(15)"/>
      <sheetName val="Dft -Pek.Subkont(16)"/>
      <sheetName val="Anal.Pemel(Ls)"/>
      <sheetName val="Anal.Pemel"/>
      <sheetName val="Mos(5)"/>
      <sheetName val="Ur-Anl-I"/>
      <sheetName val="Job.Mix"/>
      <sheetName val="Ur.Agregat"/>
      <sheetName val="Unit Price (Alat)"/>
      <sheetName val="Unit Price (Anl K &amp; BOW)"/>
      <sheetName val="Rekap Unit Price (BOW)"/>
      <sheetName val="Unit Price JEMB. (BOW)"/>
      <sheetName val="JEMB. 2,00 M x 5,00 M"/>
      <sheetName val="JEMB. 6,00 M x 5,00 M"/>
      <sheetName val="Data Ukur Jalur 1"/>
      <sheetName val="Data Renc."/>
      <sheetName val="Data Ukur Jalur 2"/>
      <sheetName val="Hit. Qty"/>
      <sheetName val="DATA JALAN"/>
      <sheetName val="Gbr. Jemb."/>
      <sheetName val="Gbr. Jemb. (2)"/>
      <sheetName val="Unit Price (Alat) (2)"/>
      <sheetName val="R. Analisa"/>
      <sheetName val="R.Definitif"/>
      <sheetName val="L.Kerja"/>
      <sheetName val="Total2"/>
      <sheetName val="R.9"/>
      <sheetName val="R.10"/>
      <sheetName val="R.11(a)"/>
      <sheetName val="11.(a)"/>
      <sheetName val="R.12 (a)"/>
      <sheetName val="12 (a)"/>
      <sheetName val="R.13.a"/>
      <sheetName val="13.a"/>
      <sheetName val="R.14.a"/>
      <sheetName val="14.a"/>
      <sheetName val="R.15.a"/>
      <sheetName val="15.a"/>
      <sheetName val="R.16.a"/>
      <sheetName val="16.a"/>
      <sheetName val="R.17.a"/>
      <sheetName val="17.a"/>
      <sheetName val="R.18.a"/>
      <sheetName val="18.a"/>
      <sheetName val="R.19"/>
      <sheetName val="R.20"/>
      <sheetName val="R.Pengadaan"/>
      <sheetName val="R.21"/>
      <sheetName val="R.15"/>
      <sheetName val="15 (2)"/>
      <sheetName val="R.G.Temu-S"/>
      <sheetName val="G.Temu-S"/>
      <sheetName val="R.Jaga"/>
      <sheetName val="Jaga"/>
      <sheetName val="R.Mess"/>
      <sheetName val="R.Kantor"/>
      <sheetName val="R.Pimpinan"/>
      <sheetName val="Pimpinan"/>
      <sheetName val="R.Kolam"/>
      <sheetName val="Kolam"/>
      <sheetName val="R.ADA"/>
      <sheetName val="aDA"/>
      <sheetName val="G.Temu"/>
      <sheetName val="Rek Mob"/>
      <sheetName val="C100-900"/>
      <sheetName val="Daf. Kuantitas"/>
      <sheetName val="An. Harga Sat"/>
      <sheetName val="RekAlt1"/>
      <sheetName val="AN ALT1a"/>
      <sheetName val="AN ALT1b"/>
      <sheetName val="RekAlt2"/>
      <sheetName val="AnAlt2a"/>
      <sheetName val="AnlAlt2b"/>
      <sheetName val="bahan plengkap"/>
      <sheetName val="DafBhn+up"/>
      <sheetName val="ANLS TEK-ALT"/>
      <sheetName val="DafMinat"/>
      <sheetName val="DafPersonil"/>
      <sheetName val="Distr"/>
      <sheetName val="RKABP"/>
      <sheetName val="Rek.Upah"/>
      <sheetName val="Rinc.Upah"/>
      <sheetName val="Rek.Bahan"/>
      <sheetName val="Rinc.Bahan"/>
      <sheetName val="Rek.Alat"/>
      <sheetName val="Rinc.Alat"/>
      <sheetName val="Jad(2a)"/>
      <sheetName val="BQ (kt)"/>
      <sheetName val="DMPU(7)"/>
      <sheetName val="Anl-Mobil(3)"/>
      <sheetName val="Ur.Teknis"/>
      <sheetName val="METODE(12)"/>
      <sheetName val="Dft -Pek.Subkont(9)"/>
      <sheetName val="Komp-Crus&amp;AMP(6)"/>
      <sheetName val="Daft.Alat (8)"/>
      <sheetName val="Ur-Anl-II"/>
      <sheetName val="Anl-Pml(5)"/>
      <sheetName val="Dft-Hrg Dasar"/>
      <sheetName val="bekas"/>
      <sheetName val="Rekapitulasi &amp; Rab"/>
      <sheetName val="Rab Gorong2 Kayu Belian"/>
      <sheetName val="Rehab. Jmbt. Ky Belian 6X5 M"/>
      <sheetName val="Rehab. Jmbt. Ky Belian 12X5 M"/>
      <sheetName val="Rehab. Jmbt. Ky Belian 12X4 M"/>
      <sheetName val="Anl. Alat Berat"/>
      <sheetName val="Jenis Alat yg Digunakan"/>
      <sheetName val="Jbt. Komposit 3x5 M"/>
      <sheetName val="BARAU"/>
      <sheetName val="JM KY 6X5"/>
      <sheetName val="Jbt. Komposit 3x5 (1) M"/>
      <sheetName val="Full Desain"/>
      <sheetName val="H.SATU"/>
      <sheetName val="N.Tayap"/>
      <sheetName val="Sbt Angka (3)"/>
      <sheetName val="REKAP 2009"/>
      <sheetName val="hitungan beban"/>
      <sheetName val="Bia.Bhn"/>
      <sheetName val="Divisi 1"/>
      <sheetName val="DIVISi 9"/>
      <sheetName val="TURAP256"/>
      <sheetName val="rkp total"/>
      <sheetName val="PPLB"/>
      <sheetName val="PEMERIKSAAN"/>
      <sheetName val="PENGELOLA"/>
      <sheetName val="KERAS"/>
      <sheetName val="uph&amp;bhn"/>
      <sheetName val="an kyu"/>
      <sheetName val="an btn"/>
      <sheetName val="turap beton"/>
      <sheetName val="perkerasan"/>
      <sheetName val="REKAP perkerasan"/>
      <sheetName val="GUDANG&amp;WC"/>
      <sheetName val="IMIGRASI"/>
      <sheetName val="BEA CUKAI"/>
      <sheetName val="AULA"/>
      <sheetName val="T.70"/>
      <sheetName val="T.50"/>
      <sheetName val="T.36"/>
      <sheetName val="dapur aula"/>
      <sheetName val="MESJID "/>
      <sheetName val="SITAAN"/>
      <sheetName val="Rekap-04"/>
      <sheetName val="Rekaf jalsal"/>
      <sheetName val="Dsn Sebindang"/>
      <sheetName val="Gg. Ramai"/>
      <sheetName val="Gg. Rejer"/>
      <sheetName val="Gg.Abu Bakar"/>
      <sheetName val="Gg. Nusantara"/>
      <sheetName val="Gg.Martani"/>
      <sheetName val="anlK"/>
      <sheetName val="dapur-aula"/>
      <sheetName val="Gudang-04"/>
      <sheetName val="priksa"/>
      <sheetName val="pmeriksan"/>
      <sheetName val="pnglola"/>
      <sheetName val="keet"/>
      <sheetName val="rekap-abt"/>
      <sheetName val="sal jl"/>
      <sheetName val="box"/>
      <sheetName val="KSTEEN"/>
      <sheetName val="BRC"/>
      <sheetName val="stabrat"/>
      <sheetName val="rkpkodes"/>
      <sheetName val="pros"/>
      <sheetName val="ding"/>
      <sheetName val="rkprkim"/>
      <sheetName val="prum"/>
      <sheetName val="rabat sal"/>
      <sheetName val="Sum BOQ Bab VI"/>
      <sheetName val="BOQ Bab-VI"/>
      <sheetName val="Sum BOQ"/>
      <sheetName val="Divisi 2"/>
      <sheetName val="Divisi 4"/>
      <sheetName val="Divisi 6"/>
      <sheetName val="Peny. T. Pancang Kayu"/>
      <sheetName val="Pemanc. T. Pancang Kayu"/>
      <sheetName val="Sandaran"/>
      <sheetName val="Cut&amp;Fill"/>
      <sheetName val="Divisi 8"/>
      <sheetName val="Divisi 5"/>
      <sheetName val="rab 4"/>
      <sheetName val="ORGANISASI PROYEK (2)"/>
      <sheetName val="DATA UPAH BAHAN"/>
      <sheetName val="Harg Bah Upah"/>
      <sheetName val="Harga Sat Alat"/>
      <sheetName val="Jad Pel"/>
      <sheetName val="Rekap Sat Pek"/>
      <sheetName val="K 618 B"/>
      <sheetName val="A1 + G2 (U)"/>
      <sheetName val="A 14 a"/>
      <sheetName val="K 516"/>
      <sheetName val="A1 + G2, P"/>
      <sheetName val="A1 + G2"/>
      <sheetName val="BOW 1 A"/>
      <sheetName val="K 522"/>
      <sheetName val="K 224"/>
      <sheetName val="K 810"/>
      <sheetName val="G 50 C"/>
      <sheetName val="G 50 H"/>
      <sheetName val="K 729 - Th92"/>
      <sheetName val="K 715"/>
      <sheetName val="K 710"/>
      <sheetName val="K 641"/>
      <sheetName val="SNI 6.14"/>
      <sheetName val="K 516 P"/>
      <sheetName val="An. DPUTL 7"/>
      <sheetName val="An. W3"/>
      <sheetName val="Analis BOW"/>
      <sheetName val="BPJK 1"/>
      <sheetName val="K 040"/>
      <sheetName val="K 112"/>
      <sheetName val="K 210"/>
      <sheetName val="K 311"/>
      <sheetName val="K 321"/>
      <sheetName val="K 410"/>
      <sheetName val="K 528"/>
      <sheetName val="K 636"/>
      <sheetName val="K 641 B"/>
      <sheetName val="K 720"/>
      <sheetName val="K 725"/>
      <sheetName val="K 725 A-Th92"/>
      <sheetName val="K 730 - Th92"/>
      <sheetName val="K 810 P"/>
      <sheetName val="K 815"/>
      <sheetName val="K 815 P"/>
      <sheetName val="A1 + G2 ,P"/>
      <sheetName val="BOW 2"/>
      <sheetName val="BOW 3"/>
      <sheetName val="BOW 4"/>
      <sheetName val="B 1 + B 2"/>
      <sheetName val="BOW 5"/>
      <sheetName val="BOW 1`"/>
      <sheetName val="W 1"/>
      <sheetName val="A 14"/>
      <sheetName val="K 3 + K 4"/>
      <sheetName val="K 23+18"/>
      <sheetName val="BOW 1 B"/>
      <sheetName val="BOW 1"/>
      <sheetName val="12 L 4"/>
      <sheetName val="I 6"/>
      <sheetName val="I 6 (0.5)"/>
      <sheetName val="I 2 2`3"/>
      <sheetName val="ABMP"/>
      <sheetName val="An E 13"/>
      <sheetName val="PATOK"/>
      <sheetName val="An Lamp 1"/>
      <sheetName val="An Lamp 2"/>
      <sheetName val="K 520"/>
      <sheetName val="2 X I 3"/>
      <sheetName val="SNI 2.6.3"/>
      <sheetName val="SNI 6.8"/>
      <sheetName val="SNI 6.9"/>
      <sheetName val="SNI 10.0"/>
      <sheetName val="SNI 12.1"/>
      <sheetName val="K 636 B"/>
      <sheetName val="K 641 C"/>
      <sheetName val="K 641 D"/>
      <sheetName val="BOW STM 79"/>
      <sheetName val="BOW STM 79b"/>
      <sheetName val="K 618 A"/>
      <sheetName val="E-001 A"/>
      <sheetName val="E-031 A"/>
      <sheetName val="E-052 A"/>
      <sheetName val="E-155 A"/>
      <sheetName val="E-212 A"/>
      <sheetName val="E-081A"/>
      <sheetName val="E-084A"/>
      <sheetName val="E-153A"/>
      <sheetName val="E-157A"/>
      <sheetName val="E-225"/>
      <sheetName val="E-301A"/>
      <sheetName val="SCEDULE "/>
      <sheetName val="rab h33 (3)"/>
      <sheetName val="K-725A (2)"/>
      <sheetName val="A.14 a"/>
      <sheetName val="rab h33"/>
      <sheetName val="12L4"/>
      <sheetName val="W.1"/>
      <sheetName val="A.14 "/>
      <sheetName val="K. 410"/>
      <sheetName val="K-725"/>
      <sheetName val="HARSAT (2)"/>
      <sheetName val="New Bahan"/>
      <sheetName val="New An. Master"/>
      <sheetName val="Karanggondang 02"/>
      <sheetName val="RKP 3"/>
      <sheetName val="Spek.Teknis"/>
      <sheetName val="Bgn Alir"/>
      <sheetName val="K026=TIDAK"/>
      <sheetName val="k 115=TIDAK"/>
      <sheetName val="k.011=tidak"/>
      <sheetName val="k.618A=lpen "/>
      <sheetName val="k.013=tidah"/>
      <sheetName val="k.116=TIDAK"/>
      <sheetName val="K528=TIDAK"/>
      <sheetName val="K636b=1.2 cm"/>
      <sheetName val="K641B"/>
      <sheetName val="K641C=3.5CM"/>
      <sheetName val="K641 D=3CM "/>
      <sheetName val="K710b. MERANTI=TIDAK"/>
      <sheetName val="k 016=tidak"/>
      <sheetName val="lpa k.520"/>
      <sheetName val="E 155 A"/>
      <sheetName val="E 081 A"/>
      <sheetName val="E O84 A"/>
      <sheetName val="E 153 A"/>
      <sheetName val="E 157 A"/>
      <sheetName val="E 301 A"/>
      <sheetName val="K641"/>
      <sheetName val="K040"/>
      <sheetName val="K035"/>
      <sheetName val="K636"/>
      <sheetName val="JASMAS'09"/>
      <sheetName val="JDWL PLKS2008"/>
      <sheetName val="STIMULAN"/>
      <sheetName val="an 2009 Dmj"/>
      <sheetName val="E 001 A"/>
      <sheetName val="E 031 A"/>
      <sheetName val="E 052 A"/>
      <sheetName val="E 212 A"/>
      <sheetName val="hotmix per ton"/>
      <sheetName val="daftar bahan+upah+sewa "/>
      <sheetName val="Biaya Personil"/>
      <sheetName val="Prof Staf"/>
      <sheetName val="Sub Prof Staf"/>
      <sheetName val="Support Staf"/>
      <sheetName val="UPBH AB (3)"/>
      <sheetName val="REKAP AB"/>
      <sheetName val=" ANL. bw"/>
      <sheetName val="UPBH AB"/>
      <sheetName val="Bg_Alir"/>
      <sheetName val="Paving Baru"/>
      <sheetName val="RKP Baru"/>
      <sheetName val="Rekapitulasi H S P"/>
      <sheetName val="Harga Upah "/>
      <sheetName val="HSA &amp; PAB"/>
      <sheetName val="A H S P"/>
      <sheetName val="Rekapitulasi H S P (2)"/>
      <sheetName val="STANDARD ANALISA Harga Satuan P"/>
      <sheetName val="Anal_ Pancang"/>
      <sheetName val="Sch Personil"/>
      <sheetName val="Strtr Orgn"/>
      <sheetName val="Metode Batu"/>
      <sheetName val="Data Rumus"/>
      <sheetName val="Vol  bekist dan Stiger trestel"/>
      <sheetName val="Bekisting balok"/>
      <sheetName val="Stiger balok"/>
      <sheetName val="Transpor antar pulau"/>
      <sheetName val="Tes beton"/>
      <sheetName val="Vol Dudukan MB&amp;catWork"/>
      <sheetName val="Vol Bek&amp;stiger BD"/>
      <sheetName val="Vol Selimut"/>
      <sheetName val="Vol BESI TRESTEL"/>
      <sheetName val="Tgl Penawaran"/>
      <sheetName val="RAB Total 2006"/>
      <sheetName val="Harga Agg Di Kamal"/>
      <sheetName val="Harga Profil Di Kamal"/>
      <sheetName val="HARGA SAT KAMAL"/>
      <sheetName val="ANA K225 besi bekis trestel&amp;BD"/>
      <sheetName val="RAB Murni 2006"/>
      <sheetName val="REKAP MURNI"/>
      <sheetName val="Alat Bantu Cor&amp;Penyebrangan"/>
      <sheetName val="Ana selimut"/>
      <sheetName val="HArga Tiang pancang"/>
      <sheetName val="Met k225 besi bekis Tres&amp;BD"/>
      <sheetName val="BAHAN DASAR"/>
      <sheetName val="RAB 2006"/>
      <sheetName val=" Bekisting poer"/>
      <sheetName val="Stiger poer"/>
      <sheetName val="Bekistinr plat"/>
      <sheetName val="Stiger plat"/>
      <sheetName val="Landasan stiger"/>
      <sheetName val="Vender"/>
      <sheetName val="Biaya Pompa dan Mixer"/>
      <sheetName val="COVER OE"/>
      <sheetName val="REKAP OE"/>
      <sheetName val="RAB OE"/>
      <sheetName val="Analisa OE"/>
      <sheetName val="HARGA SAT KAMAL OE"/>
      <sheetName val="BETON RADY MIX"/>
      <sheetName val="10.1 (5)"/>
      <sheetName val="Harga S Dasar UNTUK DIISI"/>
      <sheetName val="Cover Balong"/>
      <sheetName val="Cover B.Urip"/>
      <sheetName val="Kop Add.Banyu U "/>
      <sheetName val="Add. III B.Urip"/>
      <sheetName val="Kop Add.Balong"/>
      <sheetName val="Add.Balong III"/>
      <sheetName val="ALATBERAT"/>
      <sheetName val="INDEK ALAT"/>
      <sheetName val="6 BAPB 0%"/>
      <sheetName val="7 BA Srh Trima"/>
      <sheetName val="8 SPK Perubahan"/>
      <sheetName val="9 BA Nego"/>
      <sheetName val="RekapPek"/>
      <sheetName val="RincBiaya"/>
      <sheetName val="Rekap Hit Vol"/>
      <sheetName val="Hit Vol"/>
      <sheetName val="KOP MC 0%"/>
      <sheetName val="foto1"/>
      <sheetName val="foto2"/>
      <sheetName val="foto3"/>
      <sheetName val="rkp hotmix"/>
      <sheetName val="D2.A"/>
      <sheetName val="D1.A"/>
      <sheetName val="HARGA MAT NON STD okk"/>
      <sheetName val="HRG BAHAN &amp; UPAH okk"/>
      <sheetName val="Analis Kusen okk"/>
      <sheetName val="Analis ME okk"/>
      <sheetName val="REKAP TOTAL BLOK A &amp; BLOK B"/>
      <sheetName val="ANALISA-SNI-BLOK B"/>
      <sheetName val="REKAP_SNI_BLOK B"/>
      <sheetName val="COMPARASI"/>
      <sheetName val="REKAP TOTAL A+B+FASUM "/>
      <sheetName val="REKAP BLOK B"/>
      <sheetName val="BLOK - B1"/>
      <sheetName val="PLUMBING B1"/>
      <sheetName val="ELEKTRIKAL B1"/>
      <sheetName val="PONTEN"/>
      <sheetName val="KTR PENGELOLA"/>
      <sheetName val="PAGAR KEL &amp; BRC"/>
      <sheetName val="PAVING BLOK DAN ASPAL"/>
      <sheetName val="PJU"/>
      <sheetName val="SAMBUNG DAYA"/>
      <sheetName val="FIRE HIDRAN"/>
      <sheetName val="REKAP ME &amp; PLUMBING OK "/>
      <sheetName val="ELEKTRIKAL A+B+C"/>
      <sheetName val="MEKANIKAL LINGKUNGAN"/>
      <sheetName val="REKAP BANG. PRASARANA "/>
      <sheetName val="REKAP BLOK C"/>
      <sheetName val="BLOK -C"/>
      <sheetName val="BLOK - B 2"/>
      <sheetName val="PARKIR RODA 2  2 UNIT"/>
      <sheetName val="PARKIR RODA 2  1 UNIT"/>
      <sheetName val="SHELTER"/>
      <sheetName val="pengelompok"/>
      <sheetName val="rekap std M.E"/>
      <sheetName val="RKP BLOK A TDK DIPAKAI"/>
      <sheetName val="BLOK - A OKKK TDK DIPAKAI"/>
      <sheetName val="REKAP TOTAL  "/>
      <sheetName val="REKAP LANSCAPE DRAINAGE"/>
      <sheetName val="rKP PRASARANA YANG DITUNDA"/>
      <sheetName val="REKAP &amp; BAHAN UPAH ME-tdk pake"/>
      <sheetName val="RKP TOT BANG+ME(TDK DIPAKAI)"/>
      <sheetName val="HRG BAHAN _ UPAH okk"/>
      <sheetName val="HARGA_MAT_NON_STD_okk"/>
      <sheetName val="HRG_BAHAN_&amp;_UPAH_okk"/>
      <sheetName val="Analis_Kusen_okk"/>
      <sheetName val="Analisa_K"/>
      <sheetName val="Analis_ME_okk"/>
      <sheetName val="REKAP_TOTAL_BLOK_A_&amp;_BLOK_B"/>
      <sheetName val="ANALISA-SNI-BLOK_B"/>
      <sheetName val="REKAP_SNI_BLOK_B"/>
      <sheetName val="REKAP_TOTAL_A+B+FASUM_"/>
      <sheetName val="REKAP_BLOK_B"/>
      <sheetName val="BLOK_-_B1"/>
      <sheetName val="PLUMBING_B1"/>
      <sheetName val="ELEKTRIKAL_B1"/>
      <sheetName val="KTR_PENGELOLA"/>
      <sheetName val="PAGAR_KEL_&amp;_BRC"/>
      <sheetName val="PAVING_BLOK_DAN_ASPAL"/>
      <sheetName val="SAMBUNG_DAYA"/>
      <sheetName val="FIRE_HIDRAN"/>
      <sheetName val="REKAP_ME_&amp;_PLUMBING_OK_"/>
      <sheetName val="ELEKTRIKAL_A+B+C"/>
      <sheetName val="MEKANIKAL_LINGKUNGAN"/>
      <sheetName val="REKAP_BANG__PRASARANA_"/>
      <sheetName val="REKAP_BLOK_C"/>
      <sheetName val="BLOK_-C"/>
      <sheetName val="BLOK_-_B_2"/>
      <sheetName val="PARKIR_RODA_2__2_UNIT"/>
      <sheetName val="PARKIR_RODA_2__1_UNIT"/>
      <sheetName val="DEPO_SAMPAH"/>
      <sheetName val="POWER_HOUSE"/>
      <sheetName val="rekap_std_M_E"/>
      <sheetName val="RKP_BLOK_A_TDK_DIPAKAI"/>
      <sheetName val="BLOK_-_A_OKKK_TDK_DIPAKAI"/>
      <sheetName val="REKAP_TOTAL__"/>
      <sheetName val="REKAP_LANSCAPE_DRAINAGE"/>
      <sheetName val="rKP_PRASARANA_YANG_DITUNDA"/>
      <sheetName val="REKAP_&amp;_BAHAN_UPAH_ME-tdk_pake"/>
      <sheetName val="RKP_TOT_BANG+ME(TDK_DIPAKAI)"/>
      <sheetName val="HRG_BAHAN___UPAH_okk"/>
      <sheetName val="Anal Alat BID"/>
      <sheetName val="D _ W sizes"/>
      <sheetName val="harsat_upah"/>
      <sheetName val="GEDUNG-A"/>
      <sheetName val="110 cs EW"/>
      <sheetName val="QTO-11P"/>
      <sheetName val="Lamp Penawaran"/>
      <sheetName val="Alat untuk proyek"/>
      <sheetName val="Metode pakai"/>
      <sheetName val="Alat pakai"/>
      <sheetName val="matapembayaranutama"/>
      <sheetName val="Kerjaan Sub Kon"/>
      <sheetName val="URUT"/>
      <sheetName val="Rkap_new (2)"/>
      <sheetName val="EI-421(matseltc) "/>
      <sheetName val="EI-21"/>
      <sheetName val="EI-421 (B)"/>
      <sheetName val="EI-311"/>
      <sheetName val="EI-421(A)"/>
      <sheetName val="EI-511"/>
      <sheetName val="EI-611"/>
      <sheetName val="EI-641"/>
      <sheetName val="EI-711"/>
      <sheetName val="EI-761"/>
      <sheetName val="EI-771"/>
      <sheetName val="EI-811"/>
      <sheetName val="EI-841"/>
      <sheetName val="EI-1011"/>
      <sheetName val="EI-1017"/>
      <sheetName val="EI-421(Delsem) alt1 "/>
      <sheetName val="EI-421(Delsem) alt 2"/>
      <sheetName val="EI-421(Delsem) alt 3"/>
      <sheetName val="EI-411"/>
      <sheetName val="EI-421(CTB)"/>
      <sheetName val="CEKLIS "/>
      <sheetName val="rekapitulasi kec"/>
      <sheetName val="Realisasi Pelatihan"/>
      <sheetName val="KAB.TAPTENG"/>
      <sheetName val="rekap rinci  per-Kecamatan"/>
      <sheetName val="CONTROL CB VS DOK'12"/>
      <sheetName val="GRAFIK DANA"/>
      <sheetName val="SORKAM"/>
      <sheetName val="SUKABANGUN"/>
      <sheetName val="SIRANDORUNG"/>
      <sheetName val="LUMUT"/>
      <sheetName val="PASARIBU TOBING"/>
      <sheetName val="SITAHUIS"/>
      <sheetName val="PINANGSORI"/>
      <sheetName val="SIBABANGUN"/>
      <sheetName val="TUKKA"/>
      <sheetName val="MANDUAMAS)"/>
      <sheetName val="BARUS"/>
      <sheetName val="BARUS UTARA"/>
      <sheetName val="TAPIAN NAULI"/>
      <sheetName val="KOLANG"/>
      <sheetName val="PANDAN"/>
      <sheetName val="ANDAMDEWI"/>
      <sheetName val="SOSORGADONG"/>
      <sheetName val="SORKAM BARAT"/>
      <sheetName val="SARUDIK"/>
      <sheetName val="BADIRI"/>
      <sheetName val="ANDAM DEWI"/>
      <sheetName val="MANDUAMAS"/>
      <sheetName val="KODE KEC"/>
      <sheetName val="rekresmi"/>
      <sheetName val="REKRABSUM"/>
      <sheetName val="RAB I.1.1."/>
      <sheetName val="RAB I.1.2."/>
      <sheetName val="RAB I.1.3."/>
      <sheetName val="RAB I.1.4."/>
      <sheetName val="RAB I.1.5."/>
      <sheetName val="RAB I.1.13A."/>
      <sheetName val="RAB I.1.6."/>
      <sheetName val="RAB I.1.13B."/>
      <sheetName val="RAB I.1.7."/>
      <sheetName val="RAB I.1.13C."/>
      <sheetName val="RAB I.1.8."/>
      <sheetName val="RAB I.13D."/>
      <sheetName val="RAB I.1.9."/>
      <sheetName val="RAB I.1.13E."/>
      <sheetName val="RAB I.1.10."/>
      <sheetName val="RAB I.1.11."/>
      <sheetName val="RAB I.1.13F"/>
      <sheetName val="RAB I.1.12."/>
      <sheetName val="REKJAINS"/>
      <sheetName val="Rabjamban"/>
      <sheetName val="RAB I.2.1."/>
      <sheetName val="RAB I.2.6A."/>
      <sheetName val="RAB I.2.2."/>
      <sheetName val="RAB I.2.6B."/>
      <sheetName val="RAB I.2.3."/>
      <sheetName val="RAB I.2.6C."/>
      <sheetName val="RAB I.2.4."/>
      <sheetName val="RAB I.2.6D."/>
      <sheetName val="RAB I.2.5."/>
      <sheetName val="RAB I.2.6E."/>
      <sheetName val="PERH.ANB&amp;U"/>
      <sheetName val="VOL.A.SATKER"/>
      <sheetName val="DA.SATKER"/>
      <sheetName val="HARGA SATUPAH"/>
      <sheetName val="HARGA SATBAHAN"/>
      <sheetName val="K321"/>
      <sheetName val="k017"/>
      <sheetName val="k722"/>
      <sheetName val="K880"/>
      <sheetName val="K522"/>
      <sheetName val="K016"/>
      <sheetName val="K424"/>
      <sheetName val="K.620"/>
      <sheetName val="TIME SGHEDULE"/>
      <sheetName val="K618"/>
      <sheetName val="K516"/>
      <sheetName val="k224"/>
      <sheetName val="k310A"/>
      <sheetName val="k710"/>
      <sheetName val="k715"/>
      <sheetName val="K725"/>
      <sheetName val="K1 Durp"/>
      <sheetName val="TAPP"/>
      <sheetName val="BKU DD"/>
      <sheetName val="Pengajuan I"/>
      <sheetName val="HONOR KADES &amp; PERANGKAT"/>
      <sheetName val="Tunjangan BPD"/>
      <sheetName val="Honor PTPKD"/>
      <sheetName val="Honor Penerima"/>
      <sheetName val="Pengadaan Papan Merk"/>
      <sheetName val="Kegiatan Gotong Royong"/>
      <sheetName val="Baju PKK "/>
      <sheetName val="Alat Posyandu"/>
      <sheetName val="Baju PDH"/>
      <sheetName val="RAB ADD"/>
      <sheetName val="NNB"/>
      <sheetName val="KADER POSYANDU "/>
      <sheetName val="Keagamaan"/>
      <sheetName val="Perjalanan Dinas"/>
      <sheetName val="Pemeliharaan Kenderaan Dinas"/>
      <sheetName val="Paket data"/>
      <sheetName val="Dok. ADD"/>
      <sheetName val="Biaya MD"/>
      <sheetName val="Kamtibmas"/>
      <sheetName val="Pel. Aparat Desa"/>
      <sheetName val="Pel. Kesling"/>
      <sheetName val="Sosialisasi Bumdes"/>
      <sheetName val="KONSOLIDASI REALISASI "/>
      <sheetName val="REALISASI Gunung Baringin"/>
      <sheetName val="REALISASI Sihuik-Kuik"/>
      <sheetName val="REALISASI Aek Natas"/>
      <sheetName val="REALISASI Dolok Godang"/>
      <sheetName val="REALISASI Perkebunan"/>
      <sheetName val="REALISASI Tandihat"/>
      <sheetName val="REALISASI Sihopur"/>
      <sheetName val="REALISASI Siamporik Lombang"/>
      <sheetName val="REALISASI Situmbaga"/>
      <sheetName val="REALISASI Sinyior"/>
      <sheetName val="REALISASI Pintu Padang"/>
      <sheetName val="REALISASI Sibongbong"/>
      <sheetName val="REALISASI Siamporik Dolok"/>
      <sheetName val="SPC Tupoksi TPID"/>
      <sheetName val="SPC DOK"/>
      <sheetName val="RAB detail"/>
      <sheetName val="Data Anggota TPID"/>
      <sheetName val="Daftar Hadir MAD"/>
      <sheetName val="BA MAD"/>
      <sheetName val="Sarpras Lainnya"/>
      <sheetName val="Kegiatan1"/>
      <sheetName val="KONVERSI"/>
      <sheetName val="Calon Pekerja"/>
      <sheetName val="Rek.Biaya Desa"/>
      <sheetName val="Rekap.mobiler"/>
      <sheetName val="RAB mobiler"/>
      <sheetName val="Hit. alat bermain"/>
      <sheetName val="Anl.pek. Alat bermain"/>
      <sheetName val="TUNAS JAYA PERM"/>
      <sheetName val="Harga satuan Jadi  Permainan"/>
      <sheetName val="Hit. TK"/>
      <sheetName val="Anl.pek. TK"/>
      <sheetName val="TUNAS JAYA"/>
      <sheetName val="Harga Satuan Jadi TK"/>
      <sheetName val="RAB TK"/>
      <sheetName val="Rekap.TK"/>
      <sheetName val="1.Bistat Dekker  100"/>
      <sheetName val="RAB Duikker"/>
      <sheetName val="3.1 Data Dasar Prasarana Kab"/>
      <sheetName val="3.2. Progres Prasarana Kab"/>
      <sheetName val="3.3 Data Dasar Non Prasarana "/>
      <sheetName val="3.4 Progres Non Prasarana Kab"/>
      <sheetName val="Bang /"/>
      <sheetName val="Bidang Pembangunan (Sapras)"/>
      <sheetName val=" Petunjuk Pengisian"/>
      <sheetName val="PANDUAN PEMBERDAYAAN"/>
      <sheetName val="Pemerik.Desain"/>
      <sheetName val="Wkt Kerja Pelaksanaan"/>
      <sheetName val="Alur RAB"/>
      <sheetName val="Rekap_Prasarana"/>
      <sheetName val="RAB Saluran"/>
      <sheetName val="RAB Plat Duiker"/>
      <sheetName val="Daft_Keb_Pltdkr"/>
      <sheetName val="Analisa Plat Duiker"/>
      <sheetName val="Analisa Saluran"/>
      <sheetName val="Perh.Plat Duiker"/>
      <sheetName val="50 DAFTAR KWITANSI"/>
      <sheetName val="Pemeriksaan Desain"/>
      <sheetName val="Amdal"/>
      <sheetName val="Rekap Saluran"/>
      <sheetName val="JADWAL FINAL"/>
      <sheetName val="Vol Gal Timb Baru Drainase"/>
      <sheetName val="SAP "/>
      <sheetName val="Hit. SALURAN"/>
      <sheetName val="Anl.SALURAN"/>
      <sheetName val="PETA SITUASI FINAL"/>
      <sheetName val="harga-CK"/>
      <sheetName val="REK-SP"/>
      <sheetName val="RAB-SP"/>
      <sheetName val="dkb"/>
      <sheetName val="p7"/>
      <sheetName val="fit"/>
      <sheetName val="bnd"/>
      <sheetName val="swg"/>
      <sheetName val="SUPL."/>
      <sheetName val="G4b"/>
      <sheetName val="G4a"/>
      <sheetName val="F5b"/>
      <sheetName val="F5a"/>
      <sheetName val="F4b"/>
      <sheetName val="F4a"/>
      <sheetName val="F3b"/>
      <sheetName val="F3a"/>
      <sheetName val="F1b"/>
      <sheetName val="F1a"/>
      <sheetName val="harga-bm"/>
      <sheetName val="PEL.IMAM KHATIB BILAL"/>
      <sheetName val="MTQ KEC"/>
      <sheetName val="MTQ KAB"/>
      <sheetName val="form kontrol"/>
      <sheetName val="HADRAH"/>
      <sheetName val="PENCAK SILAT"/>
      <sheetName val="Hatinya PKK"/>
      <sheetName val="OP PKK"/>
      <sheetName val="lomba Dasawisma"/>
      <sheetName val="lomba Hari Ibu"/>
      <sheetName val="lomba balita PKK"/>
      <sheetName val="HUT RI PKK"/>
      <sheetName val="OLAHRAGA DESA"/>
      <sheetName val="ATLIT DESA"/>
      <sheetName val="FESTIVAL RAKYAT"/>
      <sheetName val="SILATURAHMI"/>
      <sheetName val="VOLLY"/>
      <sheetName val="DATA POKOK"/>
      <sheetName val="BANK OP"/>
      <sheetName val="KAS-OPS"/>
      <sheetName val="KAS-OPS (2)"/>
      <sheetName val="BANK-PM"/>
      <sheetName val="KAS-PM"/>
      <sheetName val="Bang _x0000_"/>
      <sheetName val="Laporan Bulanan per UP3"/>
      <sheetName val="12.REFERENSI"/>
      <sheetName val="rnego"/>
      <sheetName val="PERMINTAAN"/>
      <sheetName val="PJ link list 13,5 100 % BAYAR"/>
      <sheetName val="PJ KHS 13,5 link list"/>
      <sheetName val="RINCIAN NEGO"/>
      <sheetName val="HPSS"/>
      <sheetName val="KULIT RKS (2)"/>
      <sheetName val="KULIT RKS"/>
      <sheetName val="ambil,absen,masuk"/>
      <sheetName val="BA JELAS"/>
      <sheetName val="Risalah"/>
      <sheetName val="BA BUKA1"/>
      <sheetName val="Lam BUKA 1"/>
      <sheetName val="BA BUKA 2"/>
      <sheetName val="Lam BUKA 2"/>
      <sheetName val="Lam BUKA 2 (2)"/>
      <sheetName val="Evaluasi ADM &amp; TEK"/>
      <sheetName val=" PENILAIAN"/>
      <sheetName val="Evaluasi sd penetapan"/>
      <sheetName val="Evaluasi HARGA"/>
      <sheetName val="LAP EVA"/>
      <sheetName val="ND USUL"/>
      <sheetName val="ND TETAP &amp; BA"/>
      <sheetName val="S-TUNJUK"/>
      <sheetName val="S-TUNJUK 2"/>
      <sheetName val="spk 90,10"/>
      <sheetName val="PJ link list 13,5 95 % BAY (2)"/>
      <sheetName val="PJ link list 13,5 95% BAY "/>
      <sheetName val="SPK barang"/>
      <sheetName val="PJ KHS (3)"/>
      <sheetName val="PJ KHS (2)"/>
      <sheetName val="PJ KHS 13,5"/>
      <sheetName val="KULIT-1"/>
      <sheetName val="KULIT-2"/>
      <sheetName val="TUG"/>
      <sheetName val="KULIT-2 (2)"/>
      <sheetName val="ND TETAP &amp; BA (2)"/>
      <sheetName val="DASHBORAD TEKNIS JAN"/>
      <sheetName val="laporan pemakaian blangko"/>
      <sheetName val="FORM.A3"/>
      <sheetName val="Laba (Rugi) Per Unsur"/>
      <sheetName val="HARGA BAHAN MEDAN"/>
      <sheetName val="H_S_BAHAN"/>
      <sheetName val="HSTANAH"/>
      <sheetName val="HSTANAH.XLS"/>
      <sheetName val="HSBETON"/>
      <sheetName val="Form-B-R1"/>
      <sheetName val="4SM00369 &amp; 4SM00370 "/>
      <sheetName val="Basket 2-SUTM Evakuasi GI"/>
      <sheetName val="Basket 2-SKTM Evakuasi GI"/>
      <sheetName val="Basket 5-Gardu Perluasan"/>
      <sheetName val="Basket 5-SUTR Perluasan"/>
      <sheetName val="Basket 5-SKTM Perluasan"/>
      <sheetName val="Basket 1-Norm SR"/>
      <sheetName val="Akt B1NSR"/>
      <sheetName val="Akt B2SEGI"/>
      <sheetName val="Akt B2SKEGI"/>
      <sheetName val="Basket 2-MVTIC Evakuasi GI"/>
      <sheetName val="Akt B2MEGI"/>
      <sheetName val="Basket 2-LBS &amp; ACR"/>
      <sheetName val="Akt B2LBSACR"/>
      <sheetName val="Basket 2-GSW"/>
      <sheetName val="Akt B2GSW"/>
      <sheetName val="Basket 3-SUTM Susut"/>
      <sheetName val="Akt B3SSut"/>
      <sheetName val="Basket 3-Gardu Susut"/>
      <sheetName val="Akt B3GS"/>
      <sheetName val="Basket 3-Rekonektor"/>
      <sheetName val="Akt B3R"/>
      <sheetName val="Basket 4-SUTM Rantas"/>
      <sheetName val="Akt B4SRantas"/>
      <sheetName val="Basket 4-SUTM Overnet"/>
      <sheetName val="Akt B4SO"/>
      <sheetName val="Basket 4-Revitalisasi Kubikel"/>
      <sheetName val="Akt B4RK"/>
      <sheetName val="Basket 4-SLO Jaringan"/>
      <sheetName val="Akt B4SJ"/>
      <sheetName val="Basket 4-Rehab PHBTR 2Jur"/>
      <sheetName val="Akt B4RPHB2J"/>
      <sheetName val="Basket 4-Rehab PHBTR 4 Jur"/>
      <sheetName val="Akt B4RPHB 4J"/>
      <sheetName val="Basket 5-SUTM Perluasan"/>
      <sheetName val="Akt B5SP"/>
      <sheetName val="Basket 5-GSW Perluasan"/>
      <sheetName val="Akt B5GSW"/>
      <sheetName val="Akt B5SKTMP"/>
      <sheetName val="Akt B5GP"/>
      <sheetName val="Akt B5SUTRP"/>
      <sheetName val="RAB Blanko"/>
      <sheetName val="Akt Blanko"/>
      <sheetName val="sensivisitas"/>
      <sheetName val="PBP"/>
      <sheetName val="BC Ratio"/>
      <sheetName val="ARR"/>
      <sheetName val="analisa sensitivitas"/>
      <sheetName val=" sens 1 "/>
      <sheetName val="sens 2"/>
      <sheetName val="justifikasi (2)"/>
      <sheetName val="tabel1 (2)"/>
      <sheetName val="tabel2 (2)"/>
      <sheetName val="DASHBOARD PER UIW"/>
      <sheetName val="REKAP INS &amp; HAR EDIT"/>
      <sheetName val="RELOKASI ACR"/>
      <sheetName val="INTERKONEKSI TJP - MGR"/>
      <sheetName val="2019"/>
      <sheetName val="DASHBOARD PER UP3"/>
      <sheetName val="DATA PA BANG KARDO"/>
      <sheetName val="DATA DASAR TRIP PMT"/>
      <sheetName val="DATA DASAR TRIP SECTION"/>
      <sheetName val="MON TINDAK LANJUT"/>
      <sheetName val="Data Validation"/>
      <sheetName val="DAILY REPORT"/>
      <sheetName val="PENYEBAB PER PENY"/>
      <sheetName val="TOTAL TRIP"/>
      <sheetName val="REKAP TRIP PMT"/>
      <sheetName val="REKAP TRIP SECTION"/>
      <sheetName val="RANK ALL"/>
      <sheetName val="RANK PMT"/>
      <sheetName val="RANK SECTION"/>
      <sheetName val="RANK TOP 10 NOV"/>
      <sheetName val="RM GAB BANGKA"/>
      <sheetName val="RM GAB BELITUNG"/>
      <sheetName val="RM PKP"/>
      <sheetName val="RM SLT"/>
      <sheetName val="RM MTK"/>
      <sheetName val="RM TBL"/>
      <sheetName val="RM KBA"/>
      <sheetName val="RM TJP"/>
      <sheetName val="RM MGR"/>
      <sheetName val="JAM TRIP"/>
      <sheetName val="REKAP TRIP PER ACR"/>
      <sheetName val="Lap WA"/>
      <sheetName val="REKAP INS &amp; HAR"/>
      <sheetName val="PENYEGELAN"/>
      <sheetName val="Kedapatan"/>
      <sheetName val="Katalog"/>
      <sheetName val="AP2T"/>
      <sheetName val="Single Line"/>
      <sheetName val="SUTR"/>
      <sheetName val="RKAP Investasi"/>
      <sheetName val="INPUT HARGA"/>
      <sheetName val="Transver kWh"/>
      <sheetName val="DbGab"/>
      <sheetName val="RAB &amp; RCO OWNER VERS."/>
      <sheetName val="Prices"/>
      <sheetName val="KALK_GES"/>
      <sheetName val="DI-ESTI"/>
      <sheetName val="C22"/>
      <sheetName val="AN.TERBUKA"/>
      <sheetName val="an.arsitektur"/>
      <sheetName val="Query2"/>
      <sheetName val="har-AO"/>
      <sheetName val="RAB radio rep"/>
      <sheetName val="Isian Biodata"/>
      <sheetName val="non feeder-kc"/>
      <sheetName val="JARAK TEMPUH PERGESERAN TRAFO"/>
      <sheetName val="JARAK PEMBONGKARAN &amp; RELOKASI N"/>
      <sheetName val="DAFTAR PEKERJAAN PONDASI &amp; PEMA"/>
      <sheetName val="DAFTAR PENGADAAN PEMASANGAN NCT"/>
      <sheetName val="JSO"/>
      <sheetName val="uts"/>
      <sheetName val="Trhan_Outdoor_Combined wo MK"/>
      <sheetName val="ND RAB"/>
      <sheetName val="APP CAWANG"/>
      <sheetName val="ZCAD"/>
      <sheetName val="ZST1"/>
      <sheetName val="COVER A1_A3"/>
      <sheetName val="Sudah_Berjalan"/>
      <sheetName val="1983_Top"/>
      <sheetName val="TOP_TAHUNAN"/>
      <sheetName val="01_A_(2)"/>
      <sheetName val="01_B"/>
      <sheetName val="02_B_"/>
      <sheetName val="Appendix_A_2-2005"/>
      <sheetName val="Appendix_A_2-2006"/>
      <sheetName val="Appendix_A_2-2007"/>
      <sheetName val="1983_Top_(In_USD)_-_2005"/>
      <sheetName val="1983_Top_(In_USD)_-_2006"/>
      <sheetName val="1983_Top_(In_USD)_-_2007"/>
      <sheetName val="1983_Top_(In_USD)_-_3_yrs-2007"/>
      <sheetName val="1983_Top_(In_Cncy)_-_2005"/>
      <sheetName val="1983_Top_(In_Cncy)_-_2006"/>
      <sheetName val="1983_Top_(In_Cncy)_-_2007"/>
      <sheetName val="1983_Top_(In_Original_Currency)"/>
      <sheetName val="1983_Top_(Orig)"/>
      <sheetName val="Submission_Form"/>
      <sheetName val="Worksheet_in_6300_TOP_REPORT__A"/>
      <sheetName val="Tabel_dan_Grafik"/>
      <sheetName val="TABEL_SFC"/>
      <sheetName val="master_rab"/>
      <sheetName val="Dasar_Pemadaman"/>
      <sheetName val="Input_GENERATION-DATA"/>
      <sheetName val="PS&amp;Susut_TL"/>
      <sheetName val="Rekap_PMG_"/>
      <sheetName val="13.Nangakara Weir"/>
      <sheetName val="14.Irr.Canal Work"/>
      <sheetName val="15.Irr. Struc.Work"/>
      <sheetName val="16.Pipe Inst."/>
      <sheetName val="18.Lateral Pipe"/>
      <sheetName val="01_A1"/>
    </sheetNames>
    <sheetDataSet>
      <sheetData sheetId="0" refreshError="1"/>
      <sheetData sheetId="1" refreshError="1"/>
      <sheetData sheetId="2" refreshError="1"/>
      <sheetData sheetId="3" refreshError="1"/>
      <sheetData sheetId="4"/>
      <sheetData sheetId="5"/>
      <sheetData sheetId="6">
        <row r="1">
          <cell r="A1" t="str">
            <v>PT PLN (PERSERO)</v>
          </cell>
        </row>
      </sheetData>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ow r="2">
          <cell r="E2" t="str">
            <v>Tabel Wilayah</v>
          </cell>
        </row>
      </sheetData>
      <sheetData sheetId="19" refreshError="1"/>
      <sheetData sheetId="20" refreshError="1"/>
      <sheetData sheetId="21" refreshError="1"/>
      <sheetData sheetId="22"/>
      <sheetData sheetId="23"/>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ow r="88">
          <cell r="D88">
            <v>0</v>
          </cell>
        </row>
      </sheetData>
      <sheetData sheetId="41">
        <row r="7">
          <cell r="R7">
            <v>9</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ow r="1">
          <cell r="A1" t="str">
            <v>PT PLN (PERSERO)</v>
          </cell>
        </row>
      </sheetData>
      <sheetData sheetId="380" refreshError="1"/>
      <sheetData sheetId="381" refreshError="1"/>
      <sheetData sheetId="382" refreshError="1"/>
      <sheetData sheetId="383" refreshError="1"/>
      <sheetData sheetId="384" refreshError="1"/>
      <sheetData sheetId="385" refreshError="1"/>
      <sheetData sheetId="386" refreshError="1"/>
      <sheetData sheetId="387">
        <row r="1">
          <cell r="A1" t="str">
            <v>PT PLN (PERSERO)</v>
          </cell>
        </row>
      </sheetData>
      <sheetData sheetId="388">
        <row r="1">
          <cell r="A1" t="str">
            <v>PT PLN (PERSERO)</v>
          </cell>
        </row>
      </sheetData>
      <sheetData sheetId="389" refreshError="1"/>
      <sheetData sheetId="390" refreshError="1"/>
      <sheetData sheetId="391" refreshError="1"/>
      <sheetData sheetId="392" refreshError="1"/>
      <sheetData sheetId="393">
        <row r="1">
          <cell r="A1" t="str">
            <v>PT PLN (PERSERO)</v>
          </cell>
        </row>
      </sheetData>
      <sheetData sheetId="394">
        <row r="1">
          <cell r="A1" t="str">
            <v>PT PLN (PERSERO)</v>
          </cell>
        </row>
      </sheetData>
      <sheetData sheetId="395">
        <row r="1">
          <cell r="A1" t="str">
            <v>PT PLN (PERSERO)</v>
          </cell>
        </row>
      </sheetData>
      <sheetData sheetId="396">
        <row r="1">
          <cell r="A1" t="str">
            <v>PT PLN (PERSERO)</v>
          </cell>
        </row>
      </sheetData>
      <sheetData sheetId="397">
        <row r="1">
          <cell r="A1" t="str">
            <v>PT PLN (PERSERO)</v>
          </cell>
        </row>
      </sheetData>
      <sheetData sheetId="398" refreshError="1"/>
      <sheetData sheetId="399">
        <row r="1">
          <cell r="A1" t="str">
            <v>PT PLN (PERSERO)</v>
          </cell>
        </row>
      </sheetData>
      <sheetData sheetId="400">
        <row r="1">
          <cell r="A1" t="str">
            <v>PT PLN (PERSERO)</v>
          </cell>
        </row>
      </sheetData>
      <sheetData sheetId="401" refreshError="1"/>
      <sheetData sheetId="402">
        <row r="1">
          <cell r="A1" t="str">
            <v>PT PLN (PERSERO)</v>
          </cell>
        </row>
      </sheetData>
      <sheetData sheetId="403">
        <row r="1">
          <cell r="A1" t="str">
            <v>PT PLN (PERSERO)</v>
          </cell>
        </row>
      </sheetData>
      <sheetData sheetId="404">
        <row r="1">
          <cell r="A1" t="str">
            <v>PT PLN (PERSERO)</v>
          </cell>
        </row>
      </sheetData>
      <sheetData sheetId="405" refreshError="1"/>
      <sheetData sheetId="406">
        <row r="1">
          <cell r="A1" t="str">
            <v>PT PLN (PERSERO)</v>
          </cell>
        </row>
      </sheetData>
      <sheetData sheetId="407">
        <row r="1">
          <cell r="A1" t="str">
            <v>PT PLN (PERSERO)</v>
          </cell>
        </row>
      </sheetData>
      <sheetData sheetId="408" refreshError="1"/>
      <sheetData sheetId="409">
        <row r="1">
          <cell r="A1" t="str">
            <v>PT PLN (PERSERO)</v>
          </cell>
        </row>
      </sheetData>
      <sheetData sheetId="410" refreshError="1"/>
      <sheetData sheetId="411">
        <row r="1">
          <cell r="A1" t="str">
            <v>PT PLN (PERSERO)</v>
          </cell>
        </row>
      </sheetData>
      <sheetData sheetId="412" refreshError="1"/>
      <sheetData sheetId="413" refreshError="1"/>
      <sheetData sheetId="414" refreshError="1"/>
      <sheetData sheetId="415" refreshError="1"/>
      <sheetData sheetId="416" refreshError="1"/>
      <sheetData sheetId="417" refreshError="1"/>
      <sheetData sheetId="418" refreshError="1"/>
      <sheetData sheetId="419">
        <row r="1">
          <cell r="A1" t="str">
            <v>PT PLN (PERSERO)</v>
          </cell>
        </row>
      </sheetData>
      <sheetData sheetId="420">
        <row r="1">
          <cell r="A1" t="str">
            <v>PT PLN (PERSERO)</v>
          </cell>
        </row>
      </sheetData>
      <sheetData sheetId="421">
        <row r="1">
          <cell r="A1" t="str">
            <v>PT PLN (PERSERO)</v>
          </cell>
        </row>
      </sheetData>
      <sheetData sheetId="422">
        <row r="1">
          <cell r="A1" t="str">
            <v>PT PLN (PERSERO)</v>
          </cell>
        </row>
      </sheetData>
      <sheetData sheetId="423">
        <row r="1">
          <cell r="A1" t="str">
            <v>PT PLN (PERSERO)</v>
          </cell>
        </row>
      </sheetData>
      <sheetData sheetId="424">
        <row r="1">
          <cell r="A1" t="str">
            <v>PT PLN (PERSERO)</v>
          </cell>
        </row>
      </sheetData>
      <sheetData sheetId="425">
        <row r="1">
          <cell r="A1" t="str">
            <v>PT PLN (PERSERO)</v>
          </cell>
        </row>
      </sheetData>
      <sheetData sheetId="426">
        <row r="1">
          <cell r="A1" t="str">
            <v>PT PLN (PERSERO)</v>
          </cell>
        </row>
      </sheetData>
      <sheetData sheetId="427">
        <row r="1">
          <cell r="A1" t="str">
            <v>PT PLN (PERSERO)</v>
          </cell>
        </row>
      </sheetData>
      <sheetData sheetId="428">
        <row r="1">
          <cell r="A1" t="str">
            <v>PT PLN (PERSERO)</v>
          </cell>
        </row>
      </sheetData>
      <sheetData sheetId="429">
        <row r="1">
          <cell r="A1" t="str">
            <v>PT PLN (PERSERO)</v>
          </cell>
        </row>
      </sheetData>
      <sheetData sheetId="430">
        <row r="1">
          <cell r="A1" t="str">
            <v>PT PLN (PERSERO)</v>
          </cell>
        </row>
      </sheetData>
      <sheetData sheetId="431" refreshError="1"/>
      <sheetData sheetId="432">
        <row r="1">
          <cell r="A1" t="str">
            <v>PT PLN (PERSERO)</v>
          </cell>
        </row>
      </sheetData>
      <sheetData sheetId="433">
        <row r="1">
          <cell r="A1" t="str">
            <v>PT PLN (PERSERO)</v>
          </cell>
        </row>
      </sheetData>
      <sheetData sheetId="434">
        <row r="1">
          <cell r="A1" t="str">
            <v>PT PLN (PERSERO)</v>
          </cell>
        </row>
      </sheetData>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ow r="1">
          <cell r="A1" t="str">
            <v>PT PLN (PERSERO)</v>
          </cell>
        </row>
      </sheetData>
      <sheetData sheetId="511">
        <row r="1">
          <cell r="A1" t="str">
            <v>PT PLN (PERSERO)</v>
          </cell>
        </row>
      </sheetData>
      <sheetData sheetId="512">
        <row r="1">
          <cell r="A1" t="str">
            <v>PT PLN (PERSERO)</v>
          </cell>
        </row>
      </sheetData>
      <sheetData sheetId="513">
        <row r="1">
          <cell r="A1" t="str">
            <v>PT PLN (PERSERO)</v>
          </cell>
        </row>
      </sheetData>
      <sheetData sheetId="514">
        <row r="1">
          <cell r="A1" t="str">
            <v>PT PLN (PERSERO)</v>
          </cell>
        </row>
      </sheetData>
      <sheetData sheetId="515">
        <row r="1">
          <cell r="A1" t="str">
            <v>PT PLN (PERSERO)</v>
          </cell>
        </row>
      </sheetData>
      <sheetData sheetId="516">
        <row r="1">
          <cell r="A1" t="str">
            <v>PT PLN (PERSERO)</v>
          </cell>
        </row>
      </sheetData>
      <sheetData sheetId="517">
        <row r="1">
          <cell r="A1" t="str">
            <v>PT PLN (PERSERO)</v>
          </cell>
        </row>
      </sheetData>
      <sheetData sheetId="518">
        <row r="1">
          <cell r="A1" t="str">
            <v>PT PLN (PERSERO)</v>
          </cell>
        </row>
      </sheetData>
      <sheetData sheetId="519">
        <row r="1">
          <cell r="A1" t="str">
            <v>PT PLN (PERSERO)</v>
          </cell>
        </row>
      </sheetData>
      <sheetData sheetId="520">
        <row r="1">
          <cell r="A1" t="str">
            <v>PT PLN (PERSERO)</v>
          </cell>
        </row>
      </sheetData>
      <sheetData sheetId="521">
        <row r="1">
          <cell r="A1" t="str">
            <v>PT PLN (PERSERO)</v>
          </cell>
        </row>
      </sheetData>
      <sheetData sheetId="522">
        <row r="1">
          <cell r="A1" t="str">
            <v>PT PLN (PERSERO)</v>
          </cell>
        </row>
      </sheetData>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ow r="1">
          <cell r="A1" t="str">
            <v>PT PLN (PERSERO)</v>
          </cell>
        </row>
      </sheetData>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ow r="1">
          <cell r="A1" t="str">
            <v>PT PLN (PERSERO)</v>
          </cell>
        </row>
      </sheetData>
      <sheetData sheetId="988">
        <row r="1">
          <cell r="A1" t="str">
            <v>PT PLN (PERSERO)</v>
          </cell>
        </row>
      </sheetData>
      <sheetData sheetId="989">
        <row r="1">
          <cell r="A1" t="str">
            <v>PT PLN (PERSERO)</v>
          </cell>
        </row>
      </sheetData>
      <sheetData sheetId="990">
        <row r="1">
          <cell r="A1" t="str">
            <v>PT PLN (PERSERO)</v>
          </cell>
        </row>
      </sheetData>
      <sheetData sheetId="991">
        <row r="1">
          <cell r="A1" t="str">
            <v>PT PLN (PERSERO)</v>
          </cell>
        </row>
      </sheetData>
      <sheetData sheetId="992" refreshError="1"/>
      <sheetData sheetId="993"/>
      <sheetData sheetId="994">
        <row r="2">
          <cell r="A2" t="str">
            <v>Wil. Nanggroe Aceh Darussalam</v>
          </cell>
        </row>
      </sheetData>
      <sheetData sheetId="995" refreshError="1"/>
      <sheetData sheetId="996">
        <row r="1">
          <cell r="A1" t="str">
            <v>PT PLN (PERSERO)</v>
          </cell>
        </row>
      </sheetData>
      <sheetData sheetId="997" refreshError="1"/>
      <sheetData sheetId="998">
        <row r="1">
          <cell r="A1" t="str">
            <v>PT PLN (PERSERO)</v>
          </cell>
        </row>
      </sheetData>
      <sheetData sheetId="999" refreshError="1"/>
      <sheetData sheetId="1000" refreshError="1"/>
      <sheetData sheetId="1001" refreshError="1"/>
      <sheetData sheetId="1002" refreshError="1"/>
      <sheetData sheetId="1003" refreshError="1"/>
      <sheetData sheetId="1004" refreshError="1"/>
      <sheetData sheetId="1005" refreshError="1"/>
      <sheetData sheetId="1006">
        <row r="1">
          <cell r="A1" t="str">
            <v>PT PLN (PERSERO)</v>
          </cell>
        </row>
      </sheetData>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sheetData sheetId="1056">
        <row r="6">
          <cell r="O6">
            <v>7367.6190476190486</v>
          </cell>
        </row>
      </sheetData>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row r="4">
          <cell r="Q4">
            <v>1</v>
          </cell>
        </row>
        <row r="14">
          <cell r="Q14">
            <v>1</v>
          </cell>
        </row>
      </sheetData>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sheetData sheetId="1222"/>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ow r="1">
          <cell r="A1" t="str">
            <v>PT PLN (PERSERO)</v>
          </cell>
        </row>
      </sheetData>
      <sheetData sheetId="1792"/>
      <sheetData sheetId="1793"/>
      <sheetData sheetId="1794"/>
      <sheetData sheetId="1795"/>
      <sheetData sheetId="1796"/>
      <sheetData sheetId="1797"/>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ow r="234">
          <cell r="T234">
            <v>14711.156666666668</v>
          </cell>
        </row>
      </sheetData>
      <sheetData sheetId="1809">
        <row r="234">
          <cell r="T234">
            <v>14711.156666666668</v>
          </cell>
        </row>
      </sheetData>
      <sheetData sheetId="1810" refreshError="1"/>
      <sheetData sheetId="1811" refreshError="1"/>
      <sheetData sheetId="1812"/>
      <sheetData sheetId="1813" refreshError="1"/>
      <sheetData sheetId="1814"/>
      <sheetData sheetId="1815" refreshError="1"/>
      <sheetData sheetId="1816" refreshError="1"/>
      <sheetData sheetId="1817" refreshError="1"/>
      <sheetData sheetId="1818" refreshError="1"/>
      <sheetData sheetId="1819" refreshError="1"/>
      <sheetData sheetId="1820" refreshError="1"/>
      <sheetData sheetId="1821"/>
      <sheetData sheetId="1822"/>
      <sheetData sheetId="1823"/>
      <sheetData sheetId="1824"/>
      <sheetData sheetId="1825"/>
      <sheetData sheetId="1826" refreshError="1"/>
      <sheetData sheetId="1827"/>
      <sheetData sheetId="1828"/>
      <sheetData sheetId="1829" refreshError="1"/>
      <sheetData sheetId="1830"/>
      <sheetData sheetId="1831"/>
      <sheetData sheetId="1832"/>
      <sheetData sheetId="1833" refreshError="1"/>
      <sheetData sheetId="1834"/>
      <sheetData sheetId="1835"/>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refreshError="1"/>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refreshError="1"/>
      <sheetData sheetId="4440" refreshError="1"/>
      <sheetData sheetId="4441" refreshError="1"/>
      <sheetData sheetId="4442" refreshError="1"/>
      <sheetData sheetId="4443" refreshError="1"/>
      <sheetData sheetId="4444" refreshError="1"/>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sheetData sheetId="5531"/>
      <sheetData sheetId="5532"/>
      <sheetData sheetId="5533"/>
      <sheetData sheetId="5534"/>
      <sheetData sheetId="5535"/>
      <sheetData sheetId="5536"/>
      <sheetData sheetId="5537"/>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sheetData sheetId="5715"/>
      <sheetData sheetId="5716"/>
      <sheetData sheetId="5717"/>
      <sheetData sheetId="5718"/>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sheetData sheetId="5740">
        <row r="2">
          <cell r="V2" t="str">
            <v>2005</v>
          </cell>
        </row>
      </sheetData>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refreshError="1"/>
      <sheetData sheetId="5773" refreshError="1"/>
      <sheetData sheetId="5774" refreshError="1"/>
      <sheetData sheetId="5775"/>
      <sheetData sheetId="5776"/>
      <sheetData sheetId="5777"/>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refreshError="1"/>
      <sheetData sheetId="5878" refreshError="1"/>
      <sheetData sheetId="5879" refreshError="1"/>
      <sheetData sheetId="5880" refreshError="1"/>
      <sheetData sheetId="5881" refreshError="1"/>
      <sheetData sheetId="5882" refreshError="1"/>
      <sheetData sheetId="5883" refreshError="1"/>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refreshError="1"/>
      <sheetData sheetId="5899" refreshError="1"/>
      <sheetData sheetId="5900" refreshError="1"/>
      <sheetData sheetId="5901" refreshError="1"/>
      <sheetData sheetId="5902" refreshError="1"/>
      <sheetData sheetId="5903" refreshError="1"/>
      <sheetData sheetId="5904" refreshError="1"/>
      <sheetData sheetId="5905" refreshError="1"/>
      <sheetData sheetId="5906" refreshError="1"/>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refreshError="1"/>
      <sheetData sheetId="5928" refreshError="1"/>
      <sheetData sheetId="5929" refreshError="1"/>
      <sheetData sheetId="5930" refreshError="1"/>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refreshError="1"/>
      <sheetData sheetId="5970" refreshError="1"/>
      <sheetData sheetId="5971" refreshError="1"/>
      <sheetData sheetId="5972" refreshError="1"/>
      <sheetData sheetId="5973" refreshError="1"/>
      <sheetData sheetId="5974" refreshError="1"/>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efreshError="1"/>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sheetData sheetId="6039" refreshError="1"/>
      <sheetData sheetId="6040" refreshError="1"/>
      <sheetData sheetId="6041" refreshError="1"/>
      <sheetData sheetId="6042" refreshError="1"/>
      <sheetData sheetId="6043" refreshError="1"/>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ow r="8">
          <cell r="F8">
            <v>23.03</v>
          </cell>
        </row>
      </sheetData>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ow r="2">
          <cell r="V2" t="str">
            <v>2005</v>
          </cell>
        </row>
      </sheetData>
      <sheetData sheetId="6188"/>
      <sheetData sheetId="6189">
        <row r="8">
          <cell r="F8">
            <v>23.03</v>
          </cell>
        </row>
      </sheetData>
      <sheetData sheetId="6190"/>
      <sheetData sheetId="6191"/>
      <sheetData sheetId="6192"/>
      <sheetData sheetId="6193"/>
      <sheetData sheetId="6194"/>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ow r="1">
          <cell r="B1" t="str">
            <v>Jan</v>
          </cell>
        </row>
      </sheetData>
      <sheetData sheetId="6272">
        <row r="1">
          <cell r="B1" t="str">
            <v>Jan</v>
          </cell>
        </row>
      </sheetData>
      <sheetData sheetId="6273"/>
      <sheetData sheetId="6274"/>
      <sheetData sheetId="6275">
        <row r="2">
          <cell r="A2" t="str">
            <v xml:space="preserve">GCM020004                     </v>
          </cell>
        </row>
      </sheetData>
      <sheetData sheetId="6276"/>
      <sheetData sheetId="6277">
        <row r="2">
          <cell r="A2" t="str">
            <v xml:space="preserve">GCM020004                     </v>
          </cell>
        </row>
      </sheetData>
      <sheetData sheetId="6278">
        <row r="2">
          <cell r="A2" t="str">
            <v xml:space="preserve">GCM020004                     </v>
          </cell>
        </row>
      </sheetData>
      <sheetData sheetId="6279" refreshError="1"/>
      <sheetData sheetId="6280">
        <row r="2">
          <cell r="A2" t="str">
            <v xml:space="preserve">GCM020004                     </v>
          </cell>
        </row>
      </sheetData>
      <sheetData sheetId="6281">
        <row r="2">
          <cell r="A2" t="str">
            <v xml:space="preserve">GCM020004                     </v>
          </cell>
        </row>
      </sheetData>
      <sheetData sheetId="6282">
        <row r="2">
          <cell r="A2" t="str">
            <v xml:space="preserve">GCM020004                     </v>
          </cell>
        </row>
      </sheetData>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refreshError="1"/>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refreshError="1"/>
      <sheetData sheetId="6391" refreshError="1"/>
      <sheetData sheetId="6392" refreshError="1"/>
      <sheetData sheetId="6393" refreshError="1"/>
      <sheetData sheetId="6394" refreshError="1"/>
      <sheetData sheetId="6395" refreshError="1"/>
      <sheetData sheetId="6396" refreshError="1"/>
      <sheetData sheetId="6397" refreshError="1"/>
      <sheetData sheetId="6398" refreshError="1"/>
      <sheetData sheetId="6399" refreshError="1"/>
      <sheetData sheetId="6400" refreshError="1"/>
      <sheetData sheetId="6401" refreshError="1"/>
      <sheetData sheetId="6402" refreshError="1"/>
      <sheetData sheetId="6403" refreshError="1"/>
      <sheetData sheetId="6404" refreshError="1"/>
      <sheetData sheetId="6405" refreshError="1"/>
      <sheetData sheetId="6406" refreshError="1"/>
      <sheetData sheetId="6407" refreshError="1"/>
      <sheetData sheetId="6408" refreshError="1"/>
      <sheetData sheetId="6409" refreshError="1"/>
      <sheetData sheetId="6410" refreshError="1"/>
      <sheetData sheetId="6411" refreshError="1"/>
      <sheetData sheetId="6412" refreshError="1"/>
      <sheetData sheetId="6413" refreshError="1"/>
      <sheetData sheetId="6414" refreshError="1"/>
      <sheetData sheetId="6415" refreshError="1"/>
      <sheetData sheetId="6416" refreshError="1"/>
      <sheetData sheetId="6417" refreshError="1"/>
      <sheetData sheetId="6418" refreshError="1"/>
      <sheetData sheetId="6419" refreshError="1"/>
      <sheetData sheetId="6420" refreshError="1"/>
      <sheetData sheetId="6421" refreshError="1"/>
      <sheetData sheetId="6422" refreshError="1"/>
      <sheetData sheetId="6423" refreshError="1"/>
      <sheetData sheetId="6424" refreshError="1"/>
      <sheetData sheetId="6425" refreshError="1"/>
      <sheetData sheetId="6426" refreshError="1"/>
      <sheetData sheetId="6427" refreshError="1"/>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efreshError="1"/>
      <sheetData sheetId="6618" refreshError="1"/>
      <sheetData sheetId="6619" refreshError="1"/>
      <sheetData sheetId="6620" refreshError="1"/>
      <sheetData sheetId="6621" refreshError="1"/>
      <sheetData sheetId="6622" refreshError="1"/>
      <sheetData sheetId="6623" refreshError="1"/>
      <sheetData sheetId="6624" refreshError="1"/>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sheetData sheetId="6638"/>
      <sheetData sheetId="6639"/>
      <sheetData sheetId="6640"/>
      <sheetData sheetId="6641"/>
      <sheetData sheetId="6642"/>
      <sheetData sheetId="6643"/>
      <sheetData sheetId="6644"/>
      <sheetData sheetId="6645"/>
      <sheetData sheetId="6646"/>
      <sheetData sheetId="6647"/>
      <sheetData sheetId="6648"/>
      <sheetData sheetId="6649" refreshError="1"/>
      <sheetData sheetId="6650" refreshError="1"/>
      <sheetData sheetId="6651"/>
      <sheetData sheetId="6652" refreshError="1"/>
      <sheetData sheetId="6653"/>
      <sheetData sheetId="6654"/>
      <sheetData sheetId="6655"/>
      <sheetData sheetId="6656"/>
      <sheetData sheetId="6657"/>
      <sheetData sheetId="6658"/>
      <sheetData sheetId="6659"/>
      <sheetData sheetId="6660"/>
      <sheetData sheetId="6661"/>
      <sheetData sheetId="6662"/>
      <sheetData sheetId="6663"/>
      <sheetData sheetId="6664" refreshError="1"/>
      <sheetData sheetId="6665"/>
      <sheetData sheetId="6666"/>
      <sheetData sheetId="6667"/>
      <sheetData sheetId="6668"/>
      <sheetData sheetId="6669"/>
      <sheetData sheetId="6670"/>
      <sheetData sheetId="6671"/>
      <sheetData sheetId="6672"/>
      <sheetData sheetId="6673"/>
      <sheetData sheetId="6674"/>
      <sheetData sheetId="6675"/>
      <sheetData sheetId="6676"/>
      <sheetData sheetId="6677"/>
      <sheetData sheetId="6678"/>
      <sheetData sheetId="6679"/>
      <sheetData sheetId="6680"/>
      <sheetData sheetId="6681"/>
      <sheetData sheetId="6682"/>
      <sheetData sheetId="6683"/>
      <sheetData sheetId="6684"/>
      <sheetData sheetId="6685"/>
      <sheetData sheetId="6686"/>
      <sheetData sheetId="6687"/>
      <sheetData sheetId="6688"/>
      <sheetData sheetId="6689"/>
      <sheetData sheetId="6690"/>
      <sheetData sheetId="6691"/>
      <sheetData sheetId="6692"/>
      <sheetData sheetId="6693"/>
      <sheetData sheetId="6694"/>
      <sheetData sheetId="6695" refreshError="1"/>
      <sheetData sheetId="6696" refreshError="1"/>
      <sheetData sheetId="6697"/>
      <sheetData sheetId="6698"/>
      <sheetData sheetId="6699"/>
      <sheetData sheetId="6700"/>
      <sheetData sheetId="6701"/>
      <sheetData sheetId="6702"/>
      <sheetData sheetId="6703"/>
      <sheetData sheetId="6704"/>
      <sheetData sheetId="6705"/>
      <sheetData sheetId="6706"/>
      <sheetData sheetId="6707"/>
      <sheetData sheetId="6708"/>
      <sheetData sheetId="6709"/>
      <sheetData sheetId="6710"/>
      <sheetData sheetId="6711"/>
      <sheetData sheetId="6712"/>
      <sheetData sheetId="6713"/>
      <sheetData sheetId="6714" refreshError="1"/>
      <sheetData sheetId="6715" refreshError="1"/>
      <sheetData sheetId="6716" refreshError="1"/>
      <sheetData sheetId="6717" refreshError="1"/>
      <sheetData sheetId="6718" refreshError="1"/>
      <sheetData sheetId="6719" refreshError="1"/>
      <sheetData sheetId="6720" refreshError="1"/>
      <sheetData sheetId="6721" refreshError="1"/>
      <sheetData sheetId="6722" refreshError="1"/>
      <sheetData sheetId="6723" refreshError="1"/>
      <sheetData sheetId="6724" refreshError="1"/>
      <sheetData sheetId="6725" refreshError="1"/>
      <sheetData sheetId="6726" refreshError="1"/>
      <sheetData sheetId="6727" refreshError="1"/>
      <sheetData sheetId="6728" refreshError="1"/>
      <sheetData sheetId="6729" refreshError="1"/>
      <sheetData sheetId="6730" refreshError="1"/>
      <sheetData sheetId="6731" refreshError="1"/>
      <sheetData sheetId="6732" refreshError="1"/>
      <sheetData sheetId="6733" refreshError="1"/>
      <sheetData sheetId="6734" refreshError="1"/>
      <sheetData sheetId="6735" refreshError="1"/>
      <sheetData sheetId="6736" refreshError="1"/>
      <sheetData sheetId="6737" refreshError="1"/>
      <sheetData sheetId="6738" refreshError="1"/>
      <sheetData sheetId="6739" refreshError="1"/>
      <sheetData sheetId="6740" refreshError="1"/>
      <sheetData sheetId="6741" refreshError="1"/>
      <sheetData sheetId="6742" refreshError="1"/>
      <sheetData sheetId="6743" refreshError="1"/>
      <sheetData sheetId="6744" refreshError="1"/>
      <sheetData sheetId="6745" refreshError="1"/>
      <sheetData sheetId="6746" refreshError="1"/>
      <sheetData sheetId="6747" refreshError="1"/>
      <sheetData sheetId="6748" refreshError="1"/>
      <sheetData sheetId="6749" refreshError="1"/>
      <sheetData sheetId="6750" refreshError="1"/>
      <sheetData sheetId="6751" refreshError="1"/>
      <sheetData sheetId="6752" refreshError="1"/>
      <sheetData sheetId="6753" refreshError="1"/>
      <sheetData sheetId="6754" refreshError="1"/>
      <sheetData sheetId="6755" refreshError="1"/>
      <sheetData sheetId="6756" refreshError="1"/>
      <sheetData sheetId="6757" refreshError="1"/>
      <sheetData sheetId="6758" refreshError="1"/>
      <sheetData sheetId="6759" refreshError="1"/>
      <sheetData sheetId="6760" refreshError="1"/>
      <sheetData sheetId="6761" refreshError="1"/>
      <sheetData sheetId="6762" refreshError="1"/>
      <sheetData sheetId="6763" refreshError="1"/>
      <sheetData sheetId="6764" refreshError="1"/>
      <sheetData sheetId="6765" refreshError="1"/>
      <sheetData sheetId="6766" refreshError="1"/>
      <sheetData sheetId="6767" refreshError="1"/>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efreshError="1"/>
      <sheetData sheetId="7126" refreshError="1"/>
      <sheetData sheetId="7127" refreshError="1"/>
      <sheetData sheetId="7128" refreshError="1"/>
      <sheetData sheetId="7129" refreshError="1"/>
      <sheetData sheetId="7130" refreshError="1"/>
      <sheetData sheetId="7131" refreshError="1"/>
      <sheetData sheetId="7132" refreshError="1"/>
      <sheetData sheetId="7133" refreshError="1"/>
      <sheetData sheetId="7134" refreshError="1"/>
      <sheetData sheetId="7135" refreshError="1"/>
      <sheetData sheetId="7136" refreshError="1"/>
      <sheetData sheetId="7137" refreshError="1"/>
      <sheetData sheetId="7138" refreshError="1"/>
      <sheetData sheetId="7139" refreshError="1"/>
      <sheetData sheetId="7140" refreshError="1"/>
      <sheetData sheetId="7141" refreshError="1"/>
      <sheetData sheetId="7142" refreshError="1"/>
      <sheetData sheetId="7143" refreshError="1"/>
      <sheetData sheetId="7144" refreshError="1"/>
      <sheetData sheetId="7145" refreshError="1"/>
      <sheetData sheetId="7146" refreshError="1"/>
      <sheetData sheetId="7147" refreshError="1"/>
      <sheetData sheetId="7148" refreshError="1"/>
      <sheetData sheetId="7149" refreshError="1"/>
      <sheetData sheetId="7150" refreshError="1"/>
      <sheetData sheetId="7151" refreshError="1"/>
      <sheetData sheetId="7152" refreshError="1"/>
      <sheetData sheetId="7153" refreshError="1"/>
      <sheetData sheetId="7154" refreshError="1"/>
      <sheetData sheetId="7155" refreshError="1"/>
      <sheetData sheetId="7156" refreshError="1"/>
      <sheetData sheetId="7157" refreshError="1"/>
      <sheetData sheetId="7158" refreshError="1"/>
      <sheetData sheetId="7159" refreshError="1"/>
      <sheetData sheetId="7160" refreshError="1"/>
      <sheetData sheetId="7161" refreshError="1"/>
      <sheetData sheetId="7162" refreshError="1"/>
      <sheetData sheetId="7163" refreshError="1"/>
      <sheetData sheetId="7164" refreshError="1"/>
      <sheetData sheetId="7165" refreshError="1"/>
      <sheetData sheetId="7166" refreshError="1"/>
      <sheetData sheetId="7167" refreshError="1"/>
      <sheetData sheetId="7168" refreshError="1"/>
      <sheetData sheetId="7169" refreshError="1"/>
      <sheetData sheetId="7170" refreshError="1"/>
      <sheetData sheetId="7171" refreshError="1"/>
      <sheetData sheetId="7172" refreshError="1"/>
      <sheetData sheetId="7173" refreshError="1"/>
      <sheetData sheetId="7174" refreshError="1"/>
      <sheetData sheetId="7175" refreshError="1"/>
      <sheetData sheetId="7176" refreshError="1"/>
      <sheetData sheetId="7177" refreshError="1"/>
      <sheetData sheetId="7178" refreshError="1"/>
      <sheetData sheetId="7179" refreshError="1"/>
      <sheetData sheetId="7180" refreshError="1"/>
      <sheetData sheetId="7181" refreshError="1"/>
      <sheetData sheetId="7182" refreshError="1"/>
      <sheetData sheetId="7183" refreshError="1"/>
      <sheetData sheetId="7184" refreshError="1"/>
      <sheetData sheetId="7185" refreshError="1"/>
      <sheetData sheetId="7186" refreshError="1"/>
      <sheetData sheetId="7187" refreshError="1"/>
      <sheetData sheetId="7188" refreshError="1"/>
      <sheetData sheetId="7189" refreshError="1"/>
      <sheetData sheetId="7190" refreshError="1"/>
      <sheetData sheetId="7191" refreshError="1"/>
      <sheetData sheetId="7192" refreshError="1"/>
      <sheetData sheetId="7193" refreshError="1"/>
      <sheetData sheetId="7194" refreshError="1"/>
      <sheetData sheetId="7195" refreshError="1"/>
      <sheetData sheetId="7196" refreshError="1"/>
      <sheetData sheetId="7197" refreshError="1"/>
      <sheetData sheetId="7198" refreshError="1"/>
      <sheetData sheetId="7199" refreshError="1"/>
      <sheetData sheetId="7200" refreshError="1"/>
      <sheetData sheetId="7201" refreshError="1"/>
      <sheetData sheetId="7202" refreshError="1"/>
      <sheetData sheetId="7203" refreshError="1"/>
      <sheetData sheetId="7204" refreshError="1"/>
      <sheetData sheetId="7205" refreshError="1"/>
      <sheetData sheetId="7206" refreshError="1"/>
      <sheetData sheetId="7207" refreshError="1"/>
      <sheetData sheetId="7208" refreshError="1"/>
      <sheetData sheetId="7209" refreshError="1"/>
      <sheetData sheetId="7210" refreshError="1"/>
      <sheetData sheetId="7211" refreshError="1"/>
      <sheetData sheetId="7212" refreshError="1"/>
      <sheetData sheetId="7213" refreshError="1"/>
      <sheetData sheetId="7214" refreshError="1"/>
      <sheetData sheetId="7215" refreshError="1"/>
      <sheetData sheetId="7216" refreshError="1"/>
      <sheetData sheetId="7217" refreshError="1"/>
      <sheetData sheetId="7218" refreshError="1"/>
      <sheetData sheetId="7219" refreshError="1"/>
      <sheetData sheetId="7220" refreshError="1"/>
      <sheetData sheetId="7221" refreshError="1"/>
      <sheetData sheetId="7222" refreshError="1"/>
      <sheetData sheetId="7223" refreshError="1"/>
      <sheetData sheetId="7224" refreshError="1"/>
      <sheetData sheetId="7225" refreshError="1"/>
      <sheetData sheetId="7226" refreshError="1"/>
      <sheetData sheetId="7227" refreshError="1"/>
      <sheetData sheetId="7228" refreshError="1"/>
      <sheetData sheetId="7229" refreshError="1"/>
      <sheetData sheetId="7230" refreshError="1"/>
      <sheetData sheetId="7231" refreshError="1"/>
      <sheetData sheetId="7232" refreshError="1"/>
      <sheetData sheetId="7233" refreshError="1"/>
      <sheetData sheetId="7234" refreshError="1"/>
      <sheetData sheetId="7235" refreshError="1"/>
      <sheetData sheetId="7236" refreshError="1"/>
      <sheetData sheetId="7237" refreshError="1"/>
      <sheetData sheetId="7238" refreshError="1"/>
      <sheetData sheetId="7239" refreshError="1"/>
      <sheetData sheetId="7240" refreshError="1"/>
      <sheetData sheetId="7241" refreshError="1"/>
      <sheetData sheetId="7242" refreshError="1"/>
      <sheetData sheetId="7243" refreshError="1"/>
      <sheetData sheetId="7244" refreshError="1"/>
      <sheetData sheetId="7245" refreshError="1"/>
      <sheetData sheetId="7246" refreshError="1"/>
      <sheetData sheetId="7247" refreshError="1"/>
      <sheetData sheetId="7248" refreshError="1"/>
      <sheetData sheetId="7249" refreshError="1"/>
      <sheetData sheetId="7250" refreshError="1"/>
      <sheetData sheetId="7251" refreshError="1"/>
      <sheetData sheetId="7252" refreshError="1"/>
      <sheetData sheetId="7253" refreshError="1"/>
      <sheetData sheetId="7254" refreshError="1"/>
      <sheetData sheetId="7255" refreshError="1"/>
      <sheetData sheetId="7256" refreshError="1"/>
      <sheetData sheetId="7257" refreshError="1"/>
      <sheetData sheetId="7258" refreshError="1"/>
      <sheetData sheetId="7259" refreshError="1"/>
      <sheetData sheetId="7260" refreshError="1"/>
      <sheetData sheetId="7261" refreshError="1"/>
      <sheetData sheetId="7262" refreshError="1"/>
      <sheetData sheetId="7263" refreshError="1"/>
      <sheetData sheetId="7264" refreshError="1"/>
      <sheetData sheetId="7265" refreshError="1"/>
      <sheetData sheetId="7266" refreshError="1"/>
      <sheetData sheetId="7267" refreshError="1"/>
      <sheetData sheetId="7268" refreshError="1"/>
      <sheetData sheetId="7269" refreshError="1"/>
      <sheetData sheetId="7270" refreshError="1"/>
      <sheetData sheetId="7271" refreshError="1"/>
      <sheetData sheetId="7272" refreshError="1"/>
      <sheetData sheetId="7273" refreshError="1"/>
      <sheetData sheetId="7274" refreshError="1"/>
      <sheetData sheetId="7275" refreshError="1"/>
      <sheetData sheetId="7276" refreshError="1"/>
      <sheetData sheetId="7277" refreshError="1"/>
      <sheetData sheetId="7278" refreshError="1"/>
      <sheetData sheetId="7279" refreshError="1"/>
      <sheetData sheetId="7280" refreshError="1"/>
      <sheetData sheetId="7281" refreshError="1"/>
      <sheetData sheetId="7282" refreshError="1"/>
      <sheetData sheetId="7283" refreshError="1"/>
      <sheetData sheetId="7284" refreshError="1"/>
      <sheetData sheetId="7285" refreshError="1"/>
      <sheetData sheetId="7286" refreshError="1"/>
      <sheetData sheetId="7287" refreshError="1"/>
      <sheetData sheetId="7288" refreshError="1"/>
      <sheetData sheetId="7289" refreshError="1"/>
      <sheetData sheetId="7290" refreshError="1"/>
      <sheetData sheetId="7291" refreshError="1"/>
      <sheetData sheetId="7292" refreshError="1"/>
      <sheetData sheetId="7293" refreshError="1"/>
      <sheetData sheetId="7294" refreshError="1"/>
      <sheetData sheetId="7295" refreshError="1"/>
      <sheetData sheetId="7296" refreshError="1"/>
      <sheetData sheetId="7297" refreshError="1"/>
      <sheetData sheetId="7298" refreshError="1"/>
      <sheetData sheetId="7299" refreshError="1"/>
      <sheetData sheetId="7300" refreshError="1"/>
      <sheetData sheetId="7301" refreshError="1"/>
      <sheetData sheetId="7302" refreshError="1"/>
      <sheetData sheetId="7303" refreshError="1"/>
      <sheetData sheetId="7304" refreshError="1"/>
      <sheetData sheetId="7305" refreshError="1"/>
      <sheetData sheetId="7306" refreshError="1"/>
      <sheetData sheetId="7307" refreshError="1"/>
      <sheetData sheetId="7308" refreshError="1"/>
      <sheetData sheetId="7309" refreshError="1"/>
      <sheetData sheetId="7310" refreshError="1"/>
      <sheetData sheetId="7311" refreshError="1"/>
      <sheetData sheetId="7312" refreshError="1"/>
      <sheetData sheetId="7313" refreshError="1"/>
      <sheetData sheetId="7314" refreshError="1"/>
      <sheetData sheetId="7315" refreshError="1"/>
      <sheetData sheetId="7316" refreshError="1"/>
      <sheetData sheetId="7317" refreshError="1"/>
      <sheetData sheetId="7318" refreshError="1"/>
      <sheetData sheetId="7319" refreshError="1"/>
      <sheetData sheetId="7320" refreshError="1"/>
      <sheetData sheetId="7321" refreshError="1"/>
      <sheetData sheetId="7322" refreshError="1"/>
      <sheetData sheetId="7323" refreshError="1"/>
      <sheetData sheetId="7324" refreshError="1"/>
      <sheetData sheetId="7325" refreshError="1"/>
      <sheetData sheetId="7326" refreshError="1"/>
      <sheetData sheetId="7327" refreshError="1"/>
      <sheetData sheetId="7328" refreshError="1"/>
      <sheetData sheetId="7329" refreshError="1"/>
      <sheetData sheetId="7330" refreshError="1"/>
      <sheetData sheetId="7331" refreshError="1"/>
      <sheetData sheetId="7332" refreshError="1"/>
      <sheetData sheetId="7333" refreshError="1"/>
      <sheetData sheetId="7334" refreshError="1"/>
      <sheetData sheetId="7335" refreshError="1"/>
      <sheetData sheetId="7336" refreshError="1"/>
      <sheetData sheetId="7337" refreshError="1"/>
      <sheetData sheetId="7338" refreshError="1"/>
      <sheetData sheetId="7339" refreshError="1"/>
      <sheetData sheetId="7340" refreshError="1"/>
      <sheetData sheetId="7341" refreshError="1"/>
      <sheetData sheetId="7342" refreshError="1"/>
      <sheetData sheetId="7343" refreshError="1"/>
      <sheetData sheetId="7344" refreshError="1"/>
      <sheetData sheetId="7345" refreshError="1"/>
      <sheetData sheetId="7346" refreshError="1"/>
      <sheetData sheetId="7347" refreshError="1"/>
      <sheetData sheetId="7348" refreshError="1"/>
      <sheetData sheetId="7349" refreshError="1"/>
      <sheetData sheetId="7350" refreshError="1"/>
      <sheetData sheetId="7351" refreshError="1"/>
      <sheetData sheetId="7352" refreshError="1"/>
      <sheetData sheetId="7353" refreshError="1"/>
      <sheetData sheetId="7354" refreshError="1"/>
      <sheetData sheetId="7355" refreshError="1"/>
      <sheetData sheetId="7356"/>
      <sheetData sheetId="7357"/>
      <sheetData sheetId="7358"/>
      <sheetData sheetId="7359"/>
      <sheetData sheetId="7360"/>
      <sheetData sheetId="7361" refreshError="1"/>
      <sheetData sheetId="7362" refreshError="1"/>
      <sheetData sheetId="7363" refreshError="1"/>
      <sheetData sheetId="7364" refreshError="1"/>
      <sheetData sheetId="7365" refreshError="1"/>
      <sheetData sheetId="7366" refreshError="1"/>
      <sheetData sheetId="7367" refreshError="1"/>
      <sheetData sheetId="7368" refreshError="1"/>
      <sheetData sheetId="7369" refreshError="1"/>
      <sheetData sheetId="7370" refreshError="1"/>
      <sheetData sheetId="7371" refreshError="1"/>
      <sheetData sheetId="7372" refreshError="1"/>
      <sheetData sheetId="7373" refreshError="1"/>
      <sheetData sheetId="7374" refreshError="1"/>
      <sheetData sheetId="7375" refreshError="1"/>
      <sheetData sheetId="7376" refreshError="1"/>
      <sheetData sheetId="7377" refreshError="1"/>
      <sheetData sheetId="7378" refreshError="1"/>
      <sheetData sheetId="7379" refreshError="1"/>
      <sheetData sheetId="7380" refreshError="1"/>
      <sheetData sheetId="7381" refreshError="1"/>
      <sheetData sheetId="7382" refreshError="1"/>
      <sheetData sheetId="7383" refreshError="1"/>
      <sheetData sheetId="7384" refreshError="1"/>
      <sheetData sheetId="7385" refreshError="1"/>
      <sheetData sheetId="7386" refreshError="1"/>
      <sheetData sheetId="7387" refreshError="1"/>
      <sheetData sheetId="7388" refreshError="1"/>
      <sheetData sheetId="7389" refreshError="1"/>
      <sheetData sheetId="7390" refreshError="1"/>
      <sheetData sheetId="7391" refreshError="1"/>
      <sheetData sheetId="7392" refreshError="1"/>
      <sheetData sheetId="7393" refreshError="1"/>
      <sheetData sheetId="7394" refreshError="1"/>
      <sheetData sheetId="7395" refreshError="1"/>
      <sheetData sheetId="7396" refreshError="1"/>
      <sheetData sheetId="7397" refreshError="1"/>
      <sheetData sheetId="7398" refreshError="1"/>
      <sheetData sheetId="7399" refreshError="1"/>
      <sheetData sheetId="7400" refreshError="1"/>
      <sheetData sheetId="7401" refreshError="1"/>
      <sheetData sheetId="7402" refreshError="1"/>
      <sheetData sheetId="7403" refreshError="1"/>
      <sheetData sheetId="7404" refreshError="1"/>
      <sheetData sheetId="7405" refreshError="1"/>
      <sheetData sheetId="7406" refreshError="1"/>
      <sheetData sheetId="7407" refreshError="1"/>
      <sheetData sheetId="7408" refreshError="1"/>
      <sheetData sheetId="7409" refreshError="1"/>
      <sheetData sheetId="7410" refreshError="1"/>
      <sheetData sheetId="7411" refreshError="1"/>
      <sheetData sheetId="7412" refreshError="1"/>
      <sheetData sheetId="7413" refreshError="1"/>
      <sheetData sheetId="7414" refreshError="1"/>
      <sheetData sheetId="7415" refreshError="1"/>
      <sheetData sheetId="7416" refreshError="1"/>
      <sheetData sheetId="7417" refreshError="1"/>
      <sheetData sheetId="7418" refreshError="1"/>
      <sheetData sheetId="7419" refreshError="1"/>
      <sheetData sheetId="7420" refreshError="1"/>
      <sheetData sheetId="7421" refreshError="1"/>
      <sheetData sheetId="7422" refreshError="1"/>
      <sheetData sheetId="7423" refreshError="1"/>
      <sheetData sheetId="7424" refreshError="1"/>
      <sheetData sheetId="7425" refreshError="1"/>
      <sheetData sheetId="7426" refreshError="1"/>
      <sheetData sheetId="7427" refreshError="1"/>
      <sheetData sheetId="7428" refreshError="1"/>
      <sheetData sheetId="7429" refreshError="1"/>
      <sheetData sheetId="7430" refreshError="1"/>
      <sheetData sheetId="7431" refreshError="1"/>
      <sheetData sheetId="7432" refreshError="1"/>
      <sheetData sheetId="7433" refreshError="1"/>
      <sheetData sheetId="7434" refreshError="1"/>
      <sheetData sheetId="7435" refreshError="1"/>
      <sheetData sheetId="7436" refreshError="1"/>
      <sheetData sheetId="7437" refreshError="1"/>
      <sheetData sheetId="7438" refreshError="1"/>
      <sheetData sheetId="7439" refreshError="1"/>
      <sheetData sheetId="7440" refreshError="1"/>
      <sheetData sheetId="7441" refreshError="1"/>
      <sheetData sheetId="7442" refreshError="1"/>
      <sheetData sheetId="7443" refreshError="1"/>
      <sheetData sheetId="7444" refreshError="1"/>
      <sheetData sheetId="7445" refreshError="1"/>
      <sheetData sheetId="7446" refreshError="1"/>
      <sheetData sheetId="7447" refreshError="1"/>
      <sheetData sheetId="7448" refreshError="1"/>
      <sheetData sheetId="7449" refreshError="1"/>
      <sheetData sheetId="7450" refreshError="1"/>
      <sheetData sheetId="7451" refreshError="1"/>
      <sheetData sheetId="7452" refreshError="1"/>
      <sheetData sheetId="7453" refreshError="1"/>
      <sheetData sheetId="7454" refreshError="1"/>
      <sheetData sheetId="7455" refreshError="1"/>
      <sheetData sheetId="7456" refreshError="1"/>
      <sheetData sheetId="7457" refreshError="1"/>
      <sheetData sheetId="7458" refreshError="1"/>
      <sheetData sheetId="7459" refreshError="1"/>
      <sheetData sheetId="7460" refreshError="1"/>
      <sheetData sheetId="7461" refreshError="1"/>
      <sheetData sheetId="7462" refreshError="1"/>
      <sheetData sheetId="7463" refreshError="1"/>
      <sheetData sheetId="7464" refreshError="1"/>
      <sheetData sheetId="7465" refreshError="1"/>
      <sheetData sheetId="7466" refreshError="1"/>
      <sheetData sheetId="7467" refreshError="1"/>
      <sheetData sheetId="7468" refreshError="1"/>
      <sheetData sheetId="7469" refreshError="1"/>
      <sheetData sheetId="7470" refreshError="1"/>
      <sheetData sheetId="7471" refreshError="1"/>
      <sheetData sheetId="7472" refreshError="1"/>
      <sheetData sheetId="7473" refreshError="1"/>
      <sheetData sheetId="7474" refreshError="1"/>
      <sheetData sheetId="7475" refreshError="1"/>
      <sheetData sheetId="7476" refreshError="1"/>
      <sheetData sheetId="7477" refreshError="1"/>
      <sheetData sheetId="7478" refreshError="1"/>
      <sheetData sheetId="7479" refreshError="1"/>
      <sheetData sheetId="7480" refreshError="1"/>
      <sheetData sheetId="7481" refreshError="1"/>
      <sheetData sheetId="7482" refreshError="1"/>
      <sheetData sheetId="7483" refreshError="1"/>
      <sheetData sheetId="7484" refreshError="1"/>
      <sheetData sheetId="7485" refreshError="1"/>
      <sheetData sheetId="7486" refreshError="1"/>
      <sheetData sheetId="7487" refreshError="1"/>
      <sheetData sheetId="7488" refreshError="1"/>
      <sheetData sheetId="7489" refreshError="1"/>
      <sheetData sheetId="7490" refreshError="1"/>
      <sheetData sheetId="7491" refreshError="1"/>
      <sheetData sheetId="7492" refreshError="1"/>
      <sheetData sheetId="7493" refreshError="1"/>
      <sheetData sheetId="7494" refreshError="1"/>
      <sheetData sheetId="7495" refreshError="1"/>
      <sheetData sheetId="7496" refreshError="1"/>
      <sheetData sheetId="7497" refreshError="1"/>
      <sheetData sheetId="7498" refreshError="1"/>
      <sheetData sheetId="7499" refreshError="1"/>
      <sheetData sheetId="7500" refreshError="1"/>
      <sheetData sheetId="7501" refreshError="1"/>
      <sheetData sheetId="7502" refreshError="1"/>
      <sheetData sheetId="7503" refreshError="1"/>
      <sheetData sheetId="7504" refreshError="1"/>
      <sheetData sheetId="7505" refreshError="1"/>
      <sheetData sheetId="7506" refreshError="1"/>
      <sheetData sheetId="7507" refreshError="1"/>
      <sheetData sheetId="7508" refreshError="1"/>
      <sheetData sheetId="7509" refreshError="1"/>
      <sheetData sheetId="7510" refreshError="1"/>
      <sheetData sheetId="7511" refreshError="1"/>
      <sheetData sheetId="7512" refreshError="1"/>
      <sheetData sheetId="7513" refreshError="1"/>
      <sheetData sheetId="7514" refreshError="1"/>
      <sheetData sheetId="7515" refreshError="1"/>
      <sheetData sheetId="7516" refreshError="1"/>
      <sheetData sheetId="7517" refreshError="1"/>
      <sheetData sheetId="7518" refreshError="1"/>
      <sheetData sheetId="7519" refreshError="1"/>
      <sheetData sheetId="7520" refreshError="1"/>
      <sheetData sheetId="7521" refreshError="1"/>
      <sheetData sheetId="7522" refreshError="1"/>
      <sheetData sheetId="7523" refreshError="1"/>
      <sheetData sheetId="7524" refreshError="1"/>
      <sheetData sheetId="7525" refreshError="1"/>
      <sheetData sheetId="7526" refreshError="1"/>
      <sheetData sheetId="7527" refreshError="1"/>
      <sheetData sheetId="7528" refreshError="1"/>
      <sheetData sheetId="7529" refreshError="1"/>
      <sheetData sheetId="7530" refreshError="1"/>
      <sheetData sheetId="7531" refreshError="1"/>
      <sheetData sheetId="7532" refreshError="1"/>
      <sheetData sheetId="7533" refreshError="1"/>
      <sheetData sheetId="7534" refreshError="1"/>
      <sheetData sheetId="7535" refreshError="1"/>
      <sheetData sheetId="7536" refreshError="1"/>
      <sheetData sheetId="7537" refreshError="1"/>
      <sheetData sheetId="7538" refreshError="1"/>
      <sheetData sheetId="7539" refreshError="1"/>
      <sheetData sheetId="7540" refreshError="1"/>
      <sheetData sheetId="7541" refreshError="1"/>
      <sheetData sheetId="7542" refreshError="1"/>
      <sheetData sheetId="7543" refreshError="1"/>
      <sheetData sheetId="7544" refreshError="1"/>
      <sheetData sheetId="7545" refreshError="1"/>
      <sheetData sheetId="7546" refreshError="1"/>
      <sheetData sheetId="7547" refreshError="1"/>
      <sheetData sheetId="7548" refreshError="1"/>
      <sheetData sheetId="7549" refreshError="1"/>
      <sheetData sheetId="7550" refreshError="1"/>
      <sheetData sheetId="7551" refreshError="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efreshError="1"/>
      <sheetData sheetId="7561" refreshError="1"/>
      <sheetData sheetId="7562" refreshError="1"/>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efreshError="1"/>
      <sheetData sheetId="7588" refreshError="1"/>
      <sheetData sheetId="7589" refreshError="1"/>
      <sheetData sheetId="7590" refreshError="1"/>
      <sheetData sheetId="7591" refreshError="1"/>
      <sheetData sheetId="7592" refreshError="1"/>
      <sheetData sheetId="7593" refreshError="1"/>
      <sheetData sheetId="7594" refreshError="1"/>
      <sheetData sheetId="7595" refreshError="1"/>
      <sheetData sheetId="7596" refreshError="1"/>
      <sheetData sheetId="7597" refreshError="1"/>
      <sheetData sheetId="7598" refreshError="1"/>
      <sheetData sheetId="7599" refreshError="1"/>
      <sheetData sheetId="7600" refreshError="1"/>
      <sheetData sheetId="7601" refreshError="1"/>
      <sheetData sheetId="7602" refreshError="1"/>
      <sheetData sheetId="7603" refreshError="1"/>
      <sheetData sheetId="7604" refreshError="1"/>
      <sheetData sheetId="7605" refreshError="1"/>
      <sheetData sheetId="7606" refreshError="1"/>
      <sheetData sheetId="7607" refreshError="1"/>
      <sheetData sheetId="7608" refreshError="1"/>
      <sheetData sheetId="7609" refreshError="1"/>
      <sheetData sheetId="7610" refreshError="1"/>
      <sheetData sheetId="7611" refreshError="1"/>
      <sheetData sheetId="7612" refreshError="1"/>
      <sheetData sheetId="7613" refreshError="1"/>
      <sheetData sheetId="7614" refreshError="1"/>
      <sheetData sheetId="7615" refreshError="1"/>
      <sheetData sheetId="7616" refreshError="1"/>
      <sheetData sheetId="7617" refreshError="1"/>
      <sheetData sheetId="7618" refreshError="1"/>
      <sheetData sheetId="7619" refreshError="1"/>
      <sheetData sheetId="7620" refreshError="1"/>
      <sheetData sheetId="7621" refreshError="1"/>
      <sheetData sheetId="7622" refreshError="1"/>
      <sheetData sheetId="7623" refreshError="1"/>
      <sheetData sheetId="7624" refreshError="1"/>
      <sheetData sheetId="7625" refreshError="1"/>
      <sheetData sheetId="7626" refreshError="1"/>
      <sheetData sheetId="7627" refreshError="1"/>
      <sheetData sheetId="7628" refreshError="1"/>
      <sheetData sheetId="7629" refreshError="1"/>
      <sheetData sheetId="7630" refreshError="1"/>
      <sheetData sheetId="7631" refreshError="1"/>
      <sheetData sheetId="7632" refreshError="1"/>
      <sheetData sheetId="7633" refreshError="1"/>
      <sheetData sheetId="7634" refreshError="1"/>
      <sheetData sheetId="7635" refreshError="1"/>
      <sheetData sheetId="7636" refreshError="1"/>
      <sheetData sheetId="7637" refreshError="1"/>
      <sheetData sheetId="7638" refreshError="1"/>
      <sheetData sheetId="7639" refreshError="1"/>
      <sheetData sheetId="7640" refreshError="1"/>
      <sheetData sheetId="7641" refreshError="1"/>
      <sheetData sheetId="7642" refreshError="1"/>
      <sheetData sheetId="7643" refreshError="1"/>
      <sheetData sheetId="7644" refreshError="1"/>
      <sheetData sheetId="7645" refreshError="1"/>
      <sheetData sheetId="7646" refreshError="1"/>
      <sheetData sheetId="7647" refreshError="1"/>
      <sheetData sheetId="7648" refreshError="1"/>
      <sheetData sheetId="7649" refreshError="1"/>
      <sheetData sheetId="7650" refreshError="1"/>
      <sheetData sheetId="7651" refreshError="1"/>
      <sheetData sheetId="7652" refreshError="1"/>
      <sheetData sheetId="7653" refreshError="1"/>
      <sheetData sheetId="7654" refreshError="1"/>
      <sheetData sheetId="7655" refreshError="1"/>
      <sheetData sheetId="7656" refreshError="1"/>
      <sheetData sheetId="7657" refreshError="1"/>
      <sheetData sheetId="7658" refreshError="1"/>
      <sheetData sheetId="7659" refreshError="1"/>
      <sheetData sheetId="7660" refreshError="1"/>
      <sheetData sheetId="7661" refreshError="1"/>
      <sheetData sheetId="7662" refreshError="1"/>
      <sheetData sheetId="7663" refreshError="1"/>
      <sheetData sheetId="7664" refreshError="1"/>
      <sheetData sheetId="7665" refreshError="1"/>
      <sheetData sheetId="7666" refreshError="1"/>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efreshError="1"/>
      <sheetData sheetId="7680" refreshError="1"/>
      <sheetData sheetId="7681" refreshError="1"/>
      <sheetData sheetId="7682" refreshError="1"/>
      <sheetData sheetId="7683" refreshError="1"/>
      <sheetData sheetId="7684" refreshError="1"/>
      <sheetData sheetId="7685" refreshError="1"/>
      <sheetData sheetId="7686" refreshError="1"/>
      <sheetData sheetId="7687" refreshError="1"/>
      <sheetData sheetId="7688" refreshError="1"/>
      <sheetData sheetId="7689" refreshError="1"/>
      <sheetData sheetId="7690" refreshError="1"/>
      <sheetData sheetId="7691" refreshError="1"/>
      <sheetData sheetId="7692" refreshError="1"/>
      <sheetData sheetId="7693" refreshError="1"/>
      <sheetData sheetId="7694" refreshError="1"/>
      <sheetData sheetId="7695" refreshError="1"/>
      <sheetData sheetId="7696" refreshError="1"/>
      <sheetData sheetId="7697" refreshError="1"/>
      <sheetData sheetId="7698" refreshError="1"/>
      <sheetData sheetId="7699" refreshError="1"/>
      <sheetData sheetId="7700" refreshError="1"/>
      <sheetData sheetId="7701" refreshError="1"/>
      <sheetData sheetId="7702" refreshError="1"/>
      <sheetData sheetId="7703" refreshError="1"/>
      <sheetData sheetId="7704" refreshError="1"/>
      <sheetData sheetId="7705" refreshError="1"/>
      <sheetData sheetId="7706" refreshError="1"/>
      <sheetData sheetId="7707" refreshError="1"/>
      <sheetData sheetId="7708" refreshError="1"/>
      <sheetData sheetId="7709" refreshError="1"/>
      <sheetData sheetId="7710" refreshError="1"/>
      <sheetData sheetId="7711" refreshError="1"/>
      <sheetData sheetId="7712" refreshError="1"/>
      <sheetData sheetId="7713" refreshError="1"/>
      <sheetData sheetId="7714" refreshError="1"/>
      <sheetData sheetId="7715" refreshError="1"/>
      <sheetData sheetId="7716" refreshError="1"/>
      <sheetData sheetId="7717" refreshError="1"/>
      <sheetData sheetId="7718" refreshError="1"/>
      <sheetData sheetId="7719" refreshError="1"/>
      <sheetData sheetId="7720" refreshError="1"/>
      <sheetData sheetId="7721" refreshError="1"/>
      <sheetData sheetId="7722" refreshError="1"/>
      <sheetData sheetId="7723" refreshError="1"/>
      <sheetData sheetId="7724" refreshError="1"/>
      <sheetData sheetId="7725" refreshError="1"/>
      <sheetData sheetId="7726" refreshError="1"/>
      <sheetData sheetId="7727" refreshError="1"/>
      <sheetData sheetId="7728" refreshError="1"/>
      <sheetData sheetId="7729" refreshError="1"/>
      <sheetData sheetId="7730" refreshError="1"/>
      <sheetData sheetId="7731" refreshError="1"/>
      <sheetData sheetId="7732" refreshError="1"/>
      <sheetData sheetId="7733" refreshError="1"/>
      <sheetData sheetId="7734" refreshError="1"/>
      <sheetData sheetId="7735" refreshError="1"/>
      <sheetData sheetId="7736" refreshError="1"/>
      <sheetData sheetId="7737" refreshError="1"/>
      <sheetData sheetId="7738" refreshError="1"/>
      <sheetData sheetId="7739" refreshError="1"/>
      <sheetData sheetId="7740" refreshError="1"/>
      <sheetData sheetId="7741" refreshError="1"/>
      <sheetData sheetId="7742" refreshError="1"/>
      <sheetData sheetId="7743" refreshError="1"/>
      <sheetData sheetId="7744" refreshError="1"/>
      <sheetData sheetId="7745" refreshError="1"/>
      <sheetData sheetId="7746" refreshError="1"/>
      <sheetData sheetId="7747" refreshError="1"/>
      <sheetData sheetId="7748" refreshError="1"/>
      <sheetData sheetId="7749" refreshError="1"/>
      <sheetData sheetId="7750" refreshError="1"/>
      <sheetData sheetId="7751" refreshError="1"/>
      <sheetData sheetId="7752" refreshError="1"/>
      <sheetData sheetId="7753" refreshError="1"/>
      <sheetData sheetId="7754" refreshError="1"/>
      <sheetData sheetId="7755" refreshError="1"/>
      <sheetData sheetId="7756" refreshError="1"/>
      <sheetData sheetId="7757" refreshError="1"/>
      <sheetData sheetId="7758" refreshError="1"/>
      <sheetData sheetId="7759" refreshError="1"/>
      <sheetData sheetId="7760" refreshError="1"/>
      <sheetData sheetId="7761" refreshError="1"/>
      <sheetData sheetId="7762" refreshError="1"/>
      <sheetData sheetId="7763" refreshError="1"/>
      <sheetData sheetId="7764" refreshError="1"/>
      <sheetData sheetId="7765" refreshError="1"/>
      <sheetData sheetId="7766" refreshError="1"/>
      <sheetData sheetId="7767" refreshError="1"/>
      <sheetData sheetId="7768" refreshError="1"/>
      <sheetData sheetId="7769" refreshError="1"/>
      <sheetData sheetId="7770" refreshError="1"/>
      <sheetData sheetId="7771" refreshError="1"/>
      <sheetData sheetId="7772" refreshError="1"/>
      <sheetData sheetId="7773" refreshError="1"/>
      <sheetData sheetId="7774" refreshError="1"/>
      <sheetData sheetId="7775" refreshError="1"/>
      <sheetData sheetId="7776" refreshError="1"/>
      <sheetData sheetId="7777" refreshError="1"/>
      <sheetData sheetId="7778" refreshError="1"/>
      <sheetData sheetId="7779" refreshError="1"/>
      <sheetData sheetId="7780" refreshError="1"/>
      <sheetData sheetId="7781" refreshError="1"/>
      <sheetData sheetId="7782" refreshError="1"/>
      <sheetData sheetId="7783" refreshError="1"/>
      <sheetData sheetId="7784" refreshError="1"/>
      <sheetData sheetId="7785" refreshError="1"/>
      <sheetData sheetId="7786" refreshError="1"/>
      <sheetData sheetId="7787" refreshError="1"/>
      <sheetData sheetId="7788" refreshError="1"/>
      <sheetData sheetId="7789" refreshError="1"/>
      <sheetData sheetId="7790" refreshError="1"/>
      <sheetData sheetId="7791" refreshError="1"/>
      <sheetData sheetId="7792" refreshError="1"/>
      <sheetData sheetId="7793" refreshError="1"/>
      <sheetData sheetId="7794" refreshError="1"/>
      <sheetData sheetId="7795" refreshError="1"/>
      <sheetData sheetId="7796" refreshError="1"/>
      <sheetData sheetId="7797" refreshError="1"/>
      <sheetData sheetId="7798" refreshError="1"/>
      <sheetData sheetId="7799" refreshError="1"/>
      <sheetData sheetId="7800" refreshError="1"/>
      <sheetData sheetId="7801" refreshError="1"/>
      <sheetData sheetId="7802" refreshError="1"/>
      <sheetData sheetId="7803" refreshError="1"/>
      <sheetData sheetId="7804" refreshError="1"/>
      <sheetData sheetId="7805" refreshError="1"/>
      <sheetData sheetId="7806" refreshError="1"/>
      <sheetData sheetId="7807" refreshError="1"/>
      <sheetData sheetId="7808" refreshError="1"/>
      <sheetData sheetId="7809" refreshError="1"/>
      <sheetData sheetId="7810" refreshError="1"/>
      <sheetData sheetId="7811" refreshError="1"/>
      <sheetData sheetId="7812" refreshError="1"/>
      <sheetData sheetId="7813" refreshError="1"/>
      <sheetData sheetId="7814" refreshError="1"/>
      <sheetData sheetId="7815" refreshError="1"/>
      <sheetData sheetId="7816" refreshError="1"/>
      <sheetData sheetId="7817" refreshError="1"/>
      <sheetData sheetId="7818" refreshError="1"/>
      <sheetData sheetId="7819" refreshError="1"/>
      <sheetData sheetId="7820" refreshError="1"/>
      <sheetData sheetId="7821" refreshError="1"/>
      <sheetData sheetId="7822" refreshError="1"/>
      <sheetData sheetId="7823" refreshError="1"/>
      <sheetData sheetId="7824" refreshError="1"/>
      <sheetData sheetId="7825" refreshError="1"/>
      <sheetData sheetId="7826" refreshError="1"/>
      <sheetData sheetId="7827" refreshError="1"/>
      <sheetData sheetId="7828" refreshError="1"/>
      <sheetData sheetId="7829" refreshError="1"/>
      <sheetData sheetId="7830" refreshError="1"/>
      <sheetData sheetId="7831" refreshError="1"/>
      <sheetData sheetId="7832" refreshError="1"/>
      <sheetData sheetId="7833" refreshError="1"/>
      <sheetData sheetId="7834" refreshError="1"/>
      <sheetData sheetId="7835" refreshError="1"/>
      <sheetData sheetId="7836" refreshError="1"/>
      <sheetData sheetId="7837" refreshError="1"/>
      <sheetData sheetId="7838" refreshError="1"/>
      <sheetData sheetId="7839" refreshError="1"/>
      <sheetData sheetId="7840" refreshError="1"/>
      <sheetData sheetId="7841" refreshError="1"/>
      <sheetData sheetId="7842" refreshError="1"/>
      <sheetData sheetId="7843" refreshError="1"/>
      <sheetData sheetId="7844" refreshError="1"/>
      <sheetData sheetId="7845" refreshError="1"/>
      <sheetData sheetId="7846" refreshError="1"/>
      <sheetData sheetId="7847" refreshError="1"/>
      <sheetData sheetId="7848" refreshError="1"/>
      <sheetData sheetId="7849" refreshError="1"/>
      <sheetData sheetId="7850" refreshError="1"/>
      <sheetData sheetId="7851" refreshError="1"/>
      <sheetData sheetId="7852" refreshError="1"/>
      <sheetData sheetId="7853" refreshError="1"/>
      <sheetData sheetId="7854" refreshError="1"/>
      <sheetData sheetId="7855" refreshError="1"/>
      <sheetData sheetId="7856" refreshError="1"/>
      <sheetData sheetId="7857" refreshError="1"/>
      <sheetData sheetId="7858" refreshError="1"/>
      <sheetData sheetId="7859" refreshError="1"/>
      <sheetData sheetId="7860" refreshError="1"/>
      <sheetData sheetId="7861" refreshError="1"/>
      <sheetData sheetId="7862" refreshError="1"/>
      <sheetData sheetId="7863" refreshError="1"/>
      <sheetData sheetId="7864" refreshError="1"/>
      <sheetData sheetId="7865" refreshError="1"/>
      <sheetData sheetId="7866" refreshError="1"/>
      <sheetData sheetId="7867" refreshError="1"/>
      <sheetData sheetId="7868" refreshError="1"/>
      <sheetData sheetId="7869" refreshError="1"/>
      <sheetData sheetId="7870" refreshError="1"/>
      <sheetData sheetId="7871" refreshError="1"/>
      <sheetData sheetId="7872" refreshError="1"/>
      <sheetData sheetId="7873" refreshError="1"/>
      <sheetData sheetId="7874" refreshError="1"/>
      <sheetData sheetId="7875" refreshError="1"/>
      <sheetData sheetId="7876" refreshError="1"/>
      <sheetData sheetId="7877" refreshError="1"/>
      <sheetData sheetId="7878" refreshError="1"/>
      <sheetData sheetId="7879" refreshError="1"/>
      <sheetData sheetId="7880" refreshError="1"/>
      <sheetData sheetId="7881" refreshError="1"/>
      <sheetData sheetId="7882" refreshError="1"/>
      <sheetData sheetId="7883" refreshError="1"/>
      <sheetData sheetId="7884" refreshError="1"/>
      <sheetData sheetId="7885" refreshError="1"/>
      <sheetData sheetId="7886" refreshError="1"/>
      <sheetData sheetId="7887" refreshError="1"/>
      <sheetData sheetId="7888" refreshError="1"/>
      <sheetData sheetId="7889" refreshError="1"/>
      <sheetData sheetId="7890" refreshError="1"/>
      <sheetData sheetId="7891" refreshError="1"/>
      <sheetData sheetId="7892" refreshError="1"/>
      <sheetData sheetId="7893" refreshError="1"/>
      <sheetData sheetId="7894" refreshError="1"/>
      <sheetData sheetId="7895" refreshError="1"/>
      <sheetData sheetId="7896" refreshError="1"/>
      <sheetData sheetId="7897" refreshError="1"/>
      <sheetData sheetId="7898" refreshError="1"/>
      <sheetData sheetId="7899" refreshError="1"/>
      <sheetData sheetId="7900" refreshError="1"/>
      <sheetData sheetId="7901" refreshError="1"/>
      <sheetData sheetId="7902" refreshError="1"/>
      <sheetData sheetId="7903" refreshError="1"/>
      <sheetData sheetId="7904" refreshError="1"/>
      <sheetData sheetId="7905" refreshError="1"/>
      <sheetData sheetId="7906" refreshError="1"/>
      <sheetData sheetId="7907" refreshError="1"/>
      <sheetData sheetId="7908" refreshError="1"/>
      <sheetData sheetId="7909" refreshError="1"/>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refreshError="1"/>
      <sheetData sheetId="7928" refreshError="1"/>
      <sheetData sheetId="7929" refreshError="1"/>
      <sheetData sheetId="7930" refreshError="1"/>
      <sheetData sheetId="7931" refreshError="1"/>
      <sheetData sheetId="7932" refreshError="1"/>
      <sheetData sheetId="7933" refreshError="1"/>
      <sheetData sheetId="7934" refreshError="1"/>
      <sheetData sheetId="7935" refreshError="1"/>
      <sheetData sheetId="7936" refreshError="1"/>
      <sheetData sheetId="7937" refreshError="1"/>
      <sheetData sheetId="7938" refreshError="1"/>
      <sheetData sheetId="7939" refreshError="1"/>
      <sheetData sheetId="7940" refreshError="1"/>
      <sheetData sheetId="7941" refreshError="1"/>
      <sheetData sheetId="7942" refreshError="1"/>
      <sheetData sheetId="7943" refreshError="1"/>
      <sheetData sheetId="7944" refreshError="1"/>
      <sheetData sheetId="7945" refreshError="1"/>
      <sheetData sheetId="7946" refreshError="1"/>
      <sheetData sheetId="7947" refreshError="1"/>
      <sheetData sheetId="7948" refreshError="1"/>
      <sheetData sheetId="7949" refreshError="1"/>
      <sheetData sheetId="7950" refreshError="1"/>
      <sheetData sheetId="7951" refreshError="1"/>
      <sheetData sheetId="7952" refreshError="1"/>
      <sheetData sheetId="7953" refreshError="1"/>
      <sheetData sheetId="7954" refreshError="1"/>
      <sheetData sheetId="7955" refreshError="1"/>
      <sheetData sheetId="7956" refreshError="1"/>
      <sheetData sheetId="7957" refreshError="1"/>
      <sheetData sheetId="7958" refreshError="1"/>
      <sheetData sheetId="7959" refreshError="1"/>
      <sheetData sheetId="7960" refreshError="1"/>
      <sheetData sheetId="7961" refreshError="1"/>
      <sheetData sheetId="7962" refreshError="1"/>
      <sheetData sheetId="7963" refreshError="1"/>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refreshError="1"/>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refreshError="1"/>
      <sheetData sheetId="8005" refreshError="1"/>
      <sheetData sheetId="8006" refreshError="1"/>
      <sheetData sheetId="8007" refreshError="1"/>
      <sheetData sheetId="8008" refreshError="1"/>
      <sheetData sheetId="8009" refreshError="1"/>
      <sheetData sheetId="8010" refreshError="1"/>
      <sheetData sheetId="8011" refreshError="1"/>
      <sheetData sheetId="8012" refreshError="1"/>
      <sheetData sheetId="8013" refreshError="1"/>
      <sheetData sheetId="8014" refreshError="1"/>
      <sheetData sheetId="8015" refreshError="1"/>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refreshError="1"/>
      <sheetData sheetId="8035" refreshError="1"/>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refreshError="1"/>
      <sheetData sheetId="8049" refreshError="1"/>
      <sheetData sheetId="8050" refreshError="1"/>
      <sheetData sheetId="8051" refreshError="1"/>
      <sheetData sheetId="8052" refreshError="1"/>
      <sheetData sheetId="8053" refreshError="1"/>
      <sheetData sheetId="8054" refreshError="1"/>
      <sheetData sheetId="8055" refreshError="1"/>
      <sheetData sheetId="8056" refreshError="1"/>
      <sheetData sheetId="8057" refreshError="1"/>
      <sheetData sheetId="8058" refreshError="1"/>
      <sheetData sheetId="8059" refreshError="1"/>
      <sheetData sheetId="8060" refreshError="1"/>
      <sheetData sheetId="8061" refreshError="1"/>
      <sheetData sheetId="8062" refreshError="1"/>
      <sheetData sheetId="8063" refreshError="1"/>
      <sheetData sheetId="8064" refreshError="1"/>
      <sheetData sheetId="8065" refreshError="1"/>
      <sheetData sheetId="8066" refreshError="1"/>
      <sheetData sheetId="8067" refreshError="1"/>
      <sheetData sheetId="8068" refreshError="1"/>
      <sheetData sheetId="8069" refreshError="1"/>
      <sheetData sheetId="8070" refreshError="1"/>
      <sheetData sheetId="8071" refreshError="1"/>
      <sheetData sheetId="8072" refreshError="1"/>
      <sheetData sheetId="8073" refreshError="1"/>
      <sheetData sheetId="8074" refreshError="1"/>
      <sheetData sheetId="8075" refreshError="1"/>
      <sheetData sheetId="8076" refreshError="1"/>
      <sheetData sheetId="8077" refreshError="1"/>
      <sheetData sheetId="8078" refreshError="1"/>
      <sheetData sheetId="8079" refreshError="1"/>
      <sheetData sheetId="8080" refreshError="1"/>
      <sheetData sheetId="8081" refreshError="1"/>
      <sheetData sheetId="8082" refreshError="1"/>
      <sheetData sheetId="8083" refreshError="1"/>
      <sheetData sheetId="8084" refreshError="1"/>
      <sheetData sheetId="8085" refreshError="1"/>
      <sheetData sheetId="8086" refreshError="1"/>
      <sheetData sheetId="8087" refreshError="1"/>
      <sheetData sheetId="8088" refreshError="1"/>
      <sheetData sheetId="8089" refreshError="1"/>
      <sheetData sheetId="8090" refreshError="1"/>
      <sheetData sheetId="8091" refreshError="1"/>
      <sheetData sheetId="8092" refreshError="1"/>
      <sheetData sheetId="8093" refreshError="1"/>
      <sheetData sheetId="8094" refreshError="1"/>
      <sheetData sheetId="8095" refreshError="1"/>
      <sheetData sheetId="8096" refreshError="1"/>
      <sheetData sheetId="8097" refreshError="1"/>
      <sheetData sheetId="8098" refreshError="1"/>
      <sheetData sheetId="8099" refreshError="1"/>
      <sheetData sheetId="8100" refreshError="1"/>
      <sheetData sheetId="8101" refreshError="1"/>
      <sheetData sheetId="8102" refreshError="1"/>
      <sheetData sheetId="8103" refreshError="1"/>
      <sheetData sheetId="8104" refreshError="1"/>
      <sheetData sheetId="8105" refreshError="1"/>
      <sheetData sheetId="8106" refreshError="1"/>
      <sheetData sheetId="8107" refreshError="1"/>
      <sheetData sheetId="8108" refreshError="1"/>
      <sheetData sheetId="8109" refreshError="1"/>
      <sheetData sheetId="8110" refreshError="1"/>
      <sheetData sheetId="8111" refreshError="1"/>
      <sheetData sheetId="8112" refreshError="1"/>
      <sheetData sheetId="8113" refreshError="1"/>
      <sheetData sheetId="8114" refreshError="1"/>
      <sheetData sheetId="8115" refreshError="1"/>
      <sheetData sheetId="8116" refreshError="1"/>
      <sheetData sheetId="8117" refreshError="1"/>
      <sheetData sheetId="8118" refreshError="1"/>
      <sheetData sheetId="8119" refreshError="1"/>
      <sheetData sheetId="8120" refreshError="1"/>
      <sheetData sheetId="8121" refreshError="1"/>
      <sheetData sheetId="8122" refreshError="1"/>
      <sheetData sheetId="8123" refreshError="1"/>
      <sheetData sheetId="8124" refreshError="1"/>
      <sheetData sheetId="8125" refreshError="1"/>
      <sheetData sheetId="8126" refreshError="1"/>
      <sheetData sheetId="8127" refreshError="1"/>
      <sheetData sheetId="8128" refreshError="1"/>
      <sheetData sheetId="8129" refreshError="1"/>
      <sheetData sheetId="8130" refreshError="1"/>
      <sheetData sheetId="8131" refreshError="1"/>
      <sheetData sheetId="8132" refreshError="1"/>
      <sheetData sheetId="8133" refreshError="1"/>
      <sheetData sheetId="8134" refreshError="1"/>
      <sheetData sheetId="8135" refreshError="1"/>
      <sheetData sheetId="8136" refreshError="1"/>
      <sheetData sheetId="8137" refreshError="1"/>
      <sheetData sheetId="8138" refreshError="1"/>
      <sheetData sheetId="8139" refreshError="1"/>
      <sheetData sheetId="8140" refreshError="1"/>
      <sheetData sheetId="8141" refreshError="1"/>
      <sheetData sheetId="8142" refreshError="1"/>
      <sheetData sheetId="8143" refreshError="1"/>
      <sheetData sheetId="8144" refreshError="1"/>
      <sheetData sheetId="8145" refreshError="1"/>
      <sheetData sheetId="8146" refreshError="1"/>
      <sheetData sheetId="8147" refreshError="1"/>
      <sheetData sheetId="8148" refreshError="1"/>
      <sheetData sheetId="8149" refreshError="1"/>
      <sheetData sheetId="8150" refreshError="1"/>
      <sheetData sheetId="8151" refreshError="1"/>
      <sheetData sheetId="8152" refreshError="1"/>
      <sheetData sheetId="8153" refreshError="1"/>
      <sheetData sheetId="8154" refreshError="1"/>
      <sheetData sheetId="8155" refreshError="1"/>
      <sheetData sheetId="8156" refreshError="1"/>
      <sheetData sheetId="8157" refreshError="1"/>
      <sheetData sheetId="8158" refreshError="1"/>
      <sheetData sheetId="8159" refreshError="1"/>
      <sheetData sheetId="8160" refreshError="1"/>
      <sheetData sheetId="8161" refreshError="1"/>
      <sheetData sheetId="8162" refreshError="1"/>
      <sheetData sheetId="8163" refreshError="1"/>
      <sheetData sheetId="8164" refreshError="1"/>
      <sheetData sheetId="8165" refreshError="1"/>
      <sheetData sheetId="8166" refreshError="1"/>
      <sheetData sheetId="8167" refreshError="1"/>
      <sheetData sheetId="8168" refreshError="1"/>
      <sheetData sheetId="8169" refreshError="1"/>
      <sheetData sheetId="8170" refreshError="1"/>
      <sheetData sheetId="8171" refreshError="1"/>
      <sheetData sheetId="8172" refreshError="1"/>
      <sheetData sheetId="8173" refreshError="1"/>
      <sheetData sheetId="8174" refreshError="1"/>
      <sheetData sheetId="8175" refreshError="1"/>
      <sheetData sheetId="8176" refreshError="1"/>
      <sheetData sheetId="8177" refreshError="1"/>
      <sheetData sheetId="8178" refreshError="1"/>
      <sheetData sheetId="8179" refreshError="1"/>
      <sheetData sheetId="8180" refreshError="1"/>
      <sheetData sheetId="8181" refreshError="1"/>
      <sheetData sheetId="8182" refreshError="1"/>
      <sheetData sheetId="8183" refreshError="1"/>
      <sheetData sheetId="8184" refreshError="1"/>
      <sheetData sheetId="8185" refreshError="1"/>
      <sheetData sheetId="8186" refreshError="1"/>
      <sheetData sheetId="8187" refreshError="1"/>
      <sheetData sheetId="8188" refreshError="1"/>
      <sheetData sheetId="8189" refreshError="1"/>
      <sheetData sheetId="8190" refreshError="1"/>
      <sheetData sheetId="8191" refreshError="1"/>
      <sheetData sheetId="8192" refreshError="1"/>
      <sheetData sheetId="8193" refreshError="1"/>
      <sheetData sheetId="8194" refreshError="1"/>
      <sheetData sheetId="8195" refreshError="1"/>
      <sheetData sheetId="8196" refreshError="1"/>
      <sheetData sheetId="8197" refreshError="1"/>
      <sheetData sheetId="8198" refreshError="1"/>
      <sheetData sheetId="8199" refreshError="1"/>
      <sheetData sheetId="8200" refreshError="1"/>
      <sheetData sheetId="8201" refreshError="1"/>
      <sheetData sheetId="8202" refreshError="1"/>
      <sheetData sheetId="8203" refreshError="1"/>
      <sheetData sheetId="8204" refreshError="1"/>
      <sheetData sheetId="8205" refreshError="1"/>
      <sheetData sheetId="8206" refreshError="1"/>
      <sheetData sheetId="8207" refreshError="1"/>
      <sheetData sheetId="8208" refreshError="1"/>
      <sheetData sheetId="8209" refreshError="1"/>
      <sheetData sheetId="8210" refreshError="1"/>
      <sheetData sheetId="8211" refreshError="1"/>
      <sheetData sheetId="8212" refreshError="1"/>
      <sheetData sheetId="8213" refreshError="1"/>
      <sheetData sheetId="8214" refreshError="1"/>
      <sheetData sheetId="8215" refreshError="1"/>
      <sheetData sheetId="8216" refreshError="1"/>
      <sheetData sheetId="8217" refreshError="1"/>
      <sheetData sheetId="8218" refreshError="1"/>
      <sheetData sheetId="8219" refreshError="1"/>
      <sheetData sheetId="8220" refreshError="1"/>
      <sheetData sheetId="8221" refreshError="1"/>
      <sheetData sheetId="8222" refreshError="1"/>
      <sheetData sheetId="8223" refreshError="1"/>
      <sheetData sheetId="8224" refreshError="1"/>
      <sheetData sheetId="8225" refreshError="1"/>
      <sheetData sheetId="8226" refreshError="1"/>
      <sheetData sheetId="8227" refreshError="1"/>
      <sheetData sheetId="8228" refreshError="1"/>
      <sheetData sheetId="8229" refreshError="1"/>
      <sheetData sheetId="8230" refreshError="1"/>
      <sheetData sheetId="8231" refreshError="1"/>
      <sheetData sheetId="8232" refreshError="1"/>
      <sheetData sheetId="8233" refreshError="1"/>
      <sheetData sheetId="8234" refreshError="1"/>
      <sheetData sheetId="8235" refreshError="1"/>
      <sheetData sheetId="8236" refreshError="1"/>
      <sheetData sheetId="8237" refreshError="1"/>
      <sheetData sheetId="8238" refreshError="1"/>
      <sheetData sheetId="8239" refreshError="1"/>
      <sheetData sheetId="8240" refreshError="1"/>
      <sheetData sheetId="8241" refreshError="1"/>
      <sheetData sheetId="8242" refreshError="1"/>
      <sheetData sheetId="8243" refreshError="1"/>
      <sheetData sheetId="8244" refreshError="1"/>
      <sheetData sheetId="8245" refreshError="1"/>
      <sheetData sheetId="8246" refreshError="1"/>
      <sheetData sheetId="8247" refreshError="1"/>
      <sheetData sheetId="8248" refreshError="1"/>
      <sheetData sheetId="8249" refreshError="1"/>
      <sheetData sheetId="8250" refreshError="1"/>
      <sheetData sheetId="8251" refreshError="1"/>
      <sheetData sheetId="8252" refreshError="1"/>
      <sheetData sheetId="8253" refreshError="1"/>
      <sheetData sheetId="8254" refreshError="1"/>
      <sheetData sheetId="8255" refreshError="1"/>
      <sheetData sheetId="8256" refreshError="1"/>
      <sheetData sheetId="8257" refreshError="1"/>
      <sheetData sheetId="8258" refreshError="1"/>
      <sheetData sheetId="8259" refreshError="1"/>
      <sheetData sheetId="8260" refreshError="1"/>
      <sheetData sheetId="8261" refreshError="1"/>
      <sheetData sheetId="8262" refreshError="1"/>
      <sheetData sheetId="8263" refreshError="1"/>
      <sheetData sheetId="8264" refreshError="1"/>
      <sheetData sheetId="8265" refreshError="1"/>
      <sheetData sheetId="8266" refreshError="1"/>
      <sheetData sheetId="8267" refreshError="1"/>
      <sheetData sheetId="8268" refreshError="1"/>
      <sheetData sheetId="8269" refreshError="1"/>
      <sheetData sheetId="8270" refreshError="1"/>
      <sheetData sheetId="8271" refreshError="1"/>
      <sheetData sheetId="8272" refreshError="1"/>
      <sheetData sheetId="8273" refreshError="1"/>
      <sheetData sheetId="8274" refreshError="1"/>
      <sheetData sheetId="8275" refreshError="1"/>
      <sheetData sheetId="8276" refreshError="1"/>
      <sheetData sheetId="8277" refreshError="1"/>
      <sheetData sheetId="8278" refreshError="1"/>
      <sheetData sheetId="8279" refreshError="1"/>
      <sheetData sheetId="8280" refreshError="1"/>
      <sheetData sheetId="8281" refreshError="1"/>
      <sheetData sheetId="8282" refreshError="1"/>
      <sheetData sheetId="8283" refreshError="1"/>
      <sheetData sheetId="8284" refreshError="1"/>
      <sheetData sheetId="8285" refreshError="1"/>
      <sheetData sheetId="8286" refreshError="1"/>
      <sheetData sheetId="8287" refreshError="1"/>
      <sheetData sheetId="8288" refreshError="1"/>
      <sheetData sheetId="8289" refreshError="1"/>
      <sheetData sheetId="8290" refreshError="1"/>
      <sheetData sheetId="8291" refreshError="1"/>
      <sheetData sheetId="8292" refreshError="1"/>
      <sheetData sheetId="8293" refreshError="1"/>
      <sheetData sheetId="8294" refreshError="1"/>
      <sheetData sheetId="8295" refreshError="1"/>
      <sheetData sheetId="8296" refreshError="1"/>
      <sheetData sheetId="8297" refreshError="1"/>
      <sheetData sheetId="8298" refreshError="1"/>
      <sheetData sheetId="8299" refreshError="1"/>
      <sheetData sheetId="8300" refreshError="1"/>
      <sheetData sheetId="8301" refreshError="1"/>
      <sheetData sheetId="8302" refreshError="1"/>
      <sheetData sheetId="8303" refreshError="1"/>
      <sheetData sheetId="8304" refreshError="1"/>
      <sheetData sheetId="8305" refreshError="1"/>
      <sheetData sheetId="8306" refreshError="1"/>
      <sheetData sheetId="8307" refreshError="1"/>
      <sheetData sheetId="8308" refreshError="1"/>
      <sheetData sheetId="8309" refreshError="1"/>
      <sheetData sheetId="8310" refreshError="1"/>
      <sheetData sheetId="8311" refreshError="1"/>
      <sheetData sheetId="8312" refreshError="1"/>
      <sheetData sheetId="8313" refreshError="1"/>
      <sheetData sheetId="8314" refreshError="1"/>
      <sheetData sheetId="8315" refreshError="1"/>
      <sheetData sheetId="8316" refreshError="1"/>
      <sheetData sheetId="8317" refreshError="1"/>
      <sheetData sheetId="8318" refreshError="1"/>
      <sheetData sheetId="8319" refreshError="1"/>
      <sheetData sheetId="8320" refreshError="1"/>
      <sheetData sheetId="8321" refreshError="1"/>
      <sheetData sheetId="8322" refreshError="1"/>
      <sheetData sheetId="8323" refreshError="1"/>
      <sheetData sheetId="8324" refreshError="1"/>
      <sheetData sheetId="8325" refreshError="1"/>
      <sheetData sheetId="8326" refreshError="1"/>
      <sheetData sheetId="8327" refreshError="1"/>
      <sheetData sheetId="8328" refreshError="1"/>
      <sheetData sheetId="8329" refreshError="1"/>
      <sheetData sheetId="8330" refreshError="1"/>
      <sheetData sheetId="8331" refreshError="1"/>
      <sheetData sheetId="8332" refreshError="1"/>
      <sheetData sheetId="8333" refreshError="1"/>
      <sheetData sheetId="8334" refreshError="1"/>
      <sheetData sheetId="8335" refreshError="1"/>
      <sheetData sheetId="8336" refreshError="1"/>
      <sheetData sheetId="8337" refreshError="1"/>
      <sheetData sheetId="8338" refreshError="1"/>
      <sheetData sheetId="8339" refreshError="1"/>
      <sheetData sheetId="8340" refreshError="1"/>
      <sheetData sheetId="8341" refreshError="1"/>
      <sheetData sheetId="8342" refreshError="1"/>
      <sheetData sheetId="8343" refreshError="1"/>
      <sheetData sheetId="8344" refreshError="1"/>
      <sheetData sheetId="8345" refreshError="1"/>
      <sheetData sheetId="8346" refreshError="1"/>
      <sheetData sheetId="8347" refreshError="1"/>
      <sheetData sheetId="8348" refreshError="1"/>
      <sheetData sheetId="8349" refreshError="1"/>
      <sheetData sheetId="8350" refreshError="1"/>
      <sheetData sheetId="8351" refreshError="1"/>
      <sheetData sheetId="8352" refreshError="1"/>
      <sheetData sheetId="8353" refreshError="1"/>
      <sheetData sheetId="8354" refreshError="1"/>
      <sheetData sheetId="8355" refreshError="1"/>
      <sheetData sheetId="8356" refreshError="1"/>
      <sheetData sheetId="8357" refreshError="1"/>
      <sheetData sheetId="8358" refreshError="1"/>
      <sheetData sheetId="8359" refreshError="1"/>
      <sheetData sheetId="8360" refreshError="1"/>
      <sheetData sheetId="8361" refreshError="1"/>
      <sheetData sheetId="8362" refreshError="1"/>
      <sheetData sheetId="8363" refreshError="1"/>
      <sheetData sheetId="8364" refreshError="1"/>
      <sheetData sheetId="8365" refreshError="1"/>
      <sheetData sheetId="8366" refreshError="1"/>
      <sheetData sheetId="8367" refreshError="1"/>
      <sheetData sheetId="8368" refreshError="1"/>
      <sheetData sheetId="8369" refreshError="1"/>
      <sheetData sheetId="8370" refreshError="1"/>
      <sheetData sheetId="8371" refreshError="1"/>
      <sheetData sheetId="8372" refreshError="1"/>
      <sheetData sheetId="8373" refreshError="1"/>
      <sheetData sheetId="8374" refreshError="1"/>
      <sheetData sheetId="8375" refreshError="1"/>
      <sheetData sheetId="8376" refreshError="1"/>
      <sheetData sheetId="8377" refreshError="1"/>
      <sheetData sheetId="8378" refreshError="1"/>
      <sheetData sheetId="8379" refreshError="1"/>
      <sheetData sheetId="8380" refreshError="1"/>
      <sheetData sheetId="8381" refreshError="1"/>
      <sheetData sheetId="8382" refreshError="1"/>
      <sheetData sheetId="8383" refreshError="1"/>
      <sheetData sheetId="8384" refreshError="1"/>
      <sheetData sheetId="8385" refreshError="1"/>
      <sheetData sheetId="8386" refreshError="1"/>
      <sheetData sheetId="8387" refreshError="1"/>
      <sheetData sheetId="8388" refreshError="1"/>
      <sheetData sheetId="8389" refreshError="1"/>
      <sheetData sheetId="8390" refreshError="1"/>
      <sheetData sheetId="8391" refreshError="1"/>
      <sheetData sheetId="8392" refreshError="1"/>
      <sheetData sheetId="8393" refreshError="1"/>
      <sheetData sheetId="8394" refreshError="1"/>
      <sheetData sheetId="8395" refreshError="1"/>
      <sheetData sheetId="8396" refreshError="1"/>
      <sheetData sheetId="8397" refreshError="1"/>
      <sheetData sheetId="8398" refreshError="1"/>
      <sheetData sheetId="8399" refreshError="1"/>
      <sheetData sheetId="8400" refreshError="1"/>
      <sheetData sheetId="8401" refreshError="1"/>
      <sheetData sheetId="8402" refreshError="1"/>
      <sheetData sheetId="8403" refreshError="1"/>
      <sheetData sheetId="8404" refreshError="1"/>
      <sheetData sheetId="8405" refreshError="1"/>
      <sheetData sheetId="8406" refreshError="1"/>
      <sheetData sheetId="8407" refreshError="1"/>
      <sheetData sheetId="8408" refreshError="1"/>
      <sheetData sheetId="8409" refreshError="1"/>
      <sheetData sheetId="8410" refreshError="1"/>
      <sheetData sheetId="8411" refreshError="1"/>
      <sheetData sheetId="8412" refreshError="1"/>
      <sheetData sheetId="8413" refreshError="1"/>
      <sheetData sheetId="8414" refreshError="1"/>
      <sheetData sheetId="8415" refreshError="1"/>
      <sheetData sheetId="8416" refreshError="1"/>
      <sheetData sheetId="8417" refreshError="1"/>
      <sheetData sheetId="8418" refreshError="1"/>
      <sheetData sheetId="8419" refreshError="1"/>
      <sheetData sheetId="8420" refreshError="1"/>
      <sheetData sheetId="8421" refreshError="1"/>
      <sheetData sheetId="8422" refreshError="1"/>
      <sheetData sheetId="8423" refreshError="1"/>
      <sheetData sheetId="8424" refreshError="1"/>
      <sheetData sheetId="8425" refreshError="1"/>
      <sheetData sheetId="8426" refreshError="1"/>
      <sheetData sheetId="8427" refreshError="1"/>
      <sheetData sheetId="8428" refreshError="1"/>
      <sheetData sheetId="8429" refreshError="1"/>
      <sheetData sheetId="8430" refreshError="1"/>
      <sheetData sheetId="8431" refreshError="1"/>
      <sheetData sheetId="8432" refreshError="1"/>
      <sheetData sheetId="8433" refreshError="1"/>
      <sheetData sheetId="8434" refreshError="1"/>
      <sheetData sheetId="8435" refreshError="1"/>
      <sheetData sheetId="8436" refreshError="1"/>
      <sheetData sheetId="8437" refreshError="1"/>
      <sheetData sheetId="8438" refreshError="1"/>
      <sheetData sheetId="8439" refreshError="1"/>
      <sheetData sheetId="8440" refreshError="1"/>
      <sheetData sheetId="8441" refreshError="1"/>
      <sheetData sheetId="8442" refreshError="1"/>
      <sheetData sheetId="8443" refreshError="1"/>
      <sheetData sheetId="8444" refreshError="1"/>
      <sheetData sheetId="8445" refreshError="1"/>
      <sheetData sheetId="8446" refreshError="1"/>
      <sheetData sheetId="8447" refreshError="1"/>
      <sheetData sheetId="8448" refreshError="1"/>
      <sheetData sheetId="8449" refreshError="1"/>
      <sheetData sheetId="8450" refreshError="1"/>
      <sheetData sheetId="8451" refreshError="1"/>
      <sheetData sheetId="8452" refreshError="1"/>
      <sheetData sheetId="8453" refreshError="1"/>
      <sheetData sheetId="8454" refreshError="1"/>
      <sheetData sheetId="8455" refreshError="1"/>
      <sheetData sheetId="8456" refreshError="1"/>
      <sheetData sheetId="8457" refreshError="1"/>
      <sheetData sheetId="8458" refreshError="1"/>
      <sheetData sheetId="8459" refreshError="1"/>
      <sheetData sheetId="8460" refreshError="1"/>
      <sheetData sheetId="8461" refreshError="1"/>
      <sheetData sheetId="8462" refreshError="1"/>
      <sheetData sheetId="8463" refreshError="1"/>
      <sheetData sheetId="8464" refreshError="1"/>
      <sheetData sheetId="8465" refreshError="1"/>
      <sheetData sheetId="8466" refreshError="1"/>
      <sheetData sheetId="8467" refreshError="1"/>
      <sheetData sheetId="8468" refreshError="1"/>
      <sheetData sheetId="8469" refreshError="1"/>
      <sheetData sheetId="8470" refreshError="1"/>
      <sheetData sheetId="8471" refreshError="1"/>
      <sheetData sheetId="8472" refreshError="1"/>
      <sheetData sheetId="8473" refreshError="1"/>
      <sheetData sheetId="8474" refreshError="1"/>
      <sheetData sheetId="8475" refreshError="1"/>
      <sheetData sheetId="8476" refreshError="1"/>
      <sheetData sheetId="8477" refreshError="1"/>
      <sheetData sheetId="8478" refreshError="1"/>
      <sheetData sheetId="8479" refreshError="1"/>
      <sheetData sheetId="8480" refreshError="1"/>
      <sheetData sheetId="8481" refreshError="1"/>
      <sheetData sheetId="8482" refreshError="1"/>
      <sheetData sheetId="8483" refreshError="1"/>
      <sheetData sheetId="8484" refreshError="1"/>
      <sheetData sheetId="8485" refreshError="1"/>
      <sheetData sheetId="8486" refreshError="1"/>
      <sheetData sheetId="8487" refreshError="1"/>
      <sheetData sheetId="8488" refreshError="1"/>
      <sheetData sheetId="8489" refreshError="1"/>
      <sheetData sheetId="8490" refreshError="1"/>
      <sheetData sheetId="8491" refreshError="1"/>
      <sheetData sheetId="8492" refreshError="1"/>
      <sheetData sheetId="8493" refreshError="1"/>
      <sheetData sheetId="8494" refreshError="1"/>
      <sheetData sheetId="8495" refreshError="1"/>
      <sheetData sheetId="8496" refreshError="1"/>
      <sheetData sheetId="8497" refreshError="1"/>
      <sheetData sheetId="8498" refreshError="1"/>
      <sheetData sheetId="8499" refreshError="1"/>
      <sheetData sheetId="8500" refreshError="1"/>
      <sheetData sheetId="8501" refreshError="1"/>
      <sheetData sheetId="8502" refreshError="1"/>
      <sheetData sheetId="8503" refreshError="1"/>
      <sheetData sheetId="8504" refreshError="1"/>
      <sheetData sheetId="8505" refreshError="1"/>
      <sheetData sheetId="8506" refreshError="1"/>
      <sheetData sheetId="8507" refreshError="1"/>
      <sheetData sheetId="8508" refreshError="1"/>
      <sheetData sheetId="8509" refreshError="1"/>
      <sheetData sheetId="8510" refreshError="1"/>
      <sheetData sheetId="8511" refreshError="1"/>
      <sheetData sheetId="8512" refreshError="1"/>
      <sheetData sheetId="8513" refreshError="1"/>
      <sheetData sheetId="8514" refreshError="1"/>
      <sheetData sheetId="8515" refreshError="1"/>
      <sheetData sheetId="8516" refreshError="1"/>
      <sheetData sheetId="8517" refreshError="1"/>
      <sheetData sheetId="8518" refreshError="1"/>
      <sheetData sheetId="8519" refreshError="1"/>
      <sheetData sheetId="8520" refreshError="1"/>
      <sheetData sheetId="8521" refreshError="1"/>
      <sheetData sheetId="8522" refreshError="1"/>
      <sheetData sheetId="8523" refreshError="1"/>
      <sheetData sheetId="8524" refreshError="1"/>
      <sheetData sheetId="8525" refreshError="1"/>
      <sheetData sheetId="8526" refreshError="1"/>
      <sheetData sheetId="8527" refreshError="1"/>
      <sheetData sheetId="8528" refreshError="1"/>
      <sheetData sheetId="8529" refreshError="1"/>
      <sheetData sheetId="8530" refreshError="1"/>
      <sheetData sheetId="8531" refreshError="1"/>
      <sheetData sheetId="8532" refreshError="1"/>
      <sheetData sheetId="8533" refreshError="1"/>
      <sheetData sheetId="8534" refreshError="1"/>
      <sheetData sheetId="8535" refreshError="1"/>
      <sheetData sheetId="8536" refreshError="1"/>
      <sheetData sheetId="8537" refreshError="1"/>
      <sheetData sheetId="8538" refreshError="1"/>
      <sheetData sheetId="8539" refreshError="1"/>
      <sheetData sheetId="8540" refreshError="1"/>
      <sheetData sheetId="8541" refreshError="1"/>
      <sheetData sheetId="8542" refreshError="1"/>
      <sheetData sheetId="8543" refreshError="1"/>
      <sheetData sheetId="8544" refreshError="1"/>
      <sheetData sheetId="8545" refreshError="1"/>
      <sheetData sheetId="8546" refreshError="1"/>
      <sheetData sheetId="8547" refreshError="1"/>
      <sheetData sheetId="8548" refreshError="1"/>
      <sheetData sheetId="8549" refreshError="1"/>
      <sheetData sheetId="8550" refreshError="1"/>
      <sheetData sheetId="8551" refreshError="1"/>
      <sheetData sheetId="8552" refreshError="1"/>
      <sheetData sheetId="8553" refreshError="1"/>
      <sheetData sheetId="8554" refreshError="1"/>
      <sheetData sheetId="8555" refreshError="1"/>
      <sheetData sheetId="8556" refreshError="1"/>
      <sheetData sheetId="8557" refreshError="1"/>
      <sheetData sheetId="8558" refreshError="1"/>
      <sheetData sheetId="8559" refreshError="1"/>
      <sheetData sheetId="8560" refreshError="1"/>
      <sheetData sheetId="8561" refreshError="1"/>
      <sheetData sheetId="8562" refreshError="1"/>
      <sheetData sheetId="8563" refreshError="1"/>
      <sheetData sheetId="8564" refreshError="1"/>
      <sheetData sheetId="8565" refreshError="1"/>
      <sheetData sheetId="8566" refreshError="1"/>
      <sheetData sheetId="8567" refreshError="1"/>
      <sheetData sheetId="8568" refreshError="1"/>
      <sheetData sheetId="8569" refreshError="1"/>
      <sheetData sheetId="8570" refreshError="1"/>
      <sheetData sheetId="8571" refreshError="1"/>
      <sheetData sheetId="8572" refreshError="1"/>
      <sheetData sheetId="8573" refreshError="1"/>
      <sheetData sheetId="8574" refreshError="1"/>
      <sheetData sheetId="8575" refreshError="1"/>
      <sheetData sheetId="8576" refreshError="1"/>
      <sheetData sheetId="8577" refreshError="1"/>
      <sheetData sheetId="8578" refreshError="1"/>
      <sheetData sheetId="8579" refreshError="1"/>
      <sheetData sheetId="8580" refreshError="1"/>
      <sheetData sheetId="8581" refreshError="1"/>
      <sheetData sheetId="8582" refreshError="1"/>
      <sheetData sheetId="8583" refreshError="1"/>
      <sheetData sheetId="8584" refreshError="1"/>
      <sheetData sheetId="8585" refreshError="1"/>
      <sheetData sheetId="8586" refreshError="1"/>
      <sheetData sheetId="8587" refreshError="1"/>
      <sheetData sheetId="8588" refreshError="1"/>
      <sheetData sheetId="8589" refreshError="1"/>
      <sheetData sheetId="8590" refreshError="1"/>
      <sheetData sheetId="8591" refreshError="1"/>
      <sheetData sheetId="8592" refreshError="1"/>
      <sheetData sheetId="8593" refreshError="1"/>
      <sheetData sheetId="8594" refreshError="1"/>
      <sheetData sheetId="8595" refreshError="1"/>
      <sheetData sheetId="8596" refreshError="1"/>
      <sheetData sheetId="8597" refreshError="1"/>
      <sheetData sheetId="8598" refreshError="1"/>
      <sheetData sheetId="8599" refreshError="1"/>
      <sheetData sheetId="8600" refreshError="1"/>
      <sheetData sheetId="8601" refreshError="1"/>
      <sheetData sheetId="8602" refreshError="1"/>
      <sheetData sheetId="8603" refreshError="1"/>
      <sheetData sheetId="8604" refreshError="1"/>
      <sheetData sheetId="8605" refreshError="1"/>
      <sheetData sheetId="8606" refreshError="1"/>
      <sheetData sheetId="8607" refreshError="1"/>
      <sheetData sheetId="8608" refreshError="1"/>
      <sheetData sheetId="8609" refreshError="1"/>
      <sheetData sheetId="8610" refreshError="1"/>
      <sheetData sheetId="8611" refreshError="1"/>
      <sheetData sheetId="8612" refreshError="1"/>
      <sheetData sheetId="8613" refreshError="1"/>
      <sheetData sheetId="8614" refreshError="1"/>
      <sheetData sheetId="8615" refreshError="1"/>
      <sheetData sheetId="8616" refreshError="1"/>
      <sheetData sheetId="8617" refreshError="1"/>
      <sheetData sheetId="8618" refreshError="1"/>
      <sheetData sheetId="8619" refreshError="1"/>
      <sheetData sheetId="8620" refreshError="1"/>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refreshError="1"/>
      <sheetData sheetId="8630" refreshError="1"/>
      <sheetData sheetId="8631" refreshError="1"/>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efreshError="1"/>
      <sheetData sheetId="8641" refreshError="1"/>
      <sheetData sheetId="8642" refreshError="1"/>
      <sheetData sheetId="8643" refreshError="1"/>
      <sheetData sheetId="8644" refreshError="1"/>
      <sheetData sheetId="8645" refreshError="1"/>
      <sheetData sheetId="8646" refreshError="1"/>
      <sheetData sheetId="8647" refreshError="1"/>
      <sheetData sheetId="8648" refreshError="1"/>
      <sheetData sheetId="8649" refreshError="1"/>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refreshError="1"/>
      <sheetData sheetId="8659" refreshError="1"/>
      <sheetData sheetId="8660" refreshError="1"/>
      <sheetData sheetId="8661" refreshError="1"/>
      <sheetData sheetId="8662" refreshError="1"/>
      <sheetData sheetId="8663" refreshError="1"/>
      <sheetData sheetId="8664" refreshError="1"/>
      <sheetData sheetId="8665" refreshError="1"/>
      <sheetData sheetId="8666" refreshError="1"/>
      <sheetData sheetId="8667" refreshError="1"/>
      <sheetData sheetId="8668" refreshError="1"/>
      <sheetData sheetId="8669" refreshError="1"/>
      <sheetData sheetId="8670" refreshError="1"/>
      <sheetData sheetId="8671" refreshError="1"/>
      <sheetData sheetId="8672" refreshError="1"/>
      <sheetData sheetId="8673" refreshError="1"/>
      <sheetData sheetId="8674" refreshError="1"/>
      <sheetData sheetId="8675" refreshError="1"/>
      <sheetData sheetId="8676" refreshError="1"/>
      <sheetData sheetId="8677" refreshError="1"/>
      <sheetData sheetId="8678" refreshError="1"/>
      <sheetData sheetId="8679" refreshError="1"/>
      <sheetData sheetId="8680" refreshError="1"/>
      <sheetData sheetId="8681" refreshError="1"/>
      <sheetData sheetId="8682" refreshError="1"/>
      <sheetData sheetId="8683" refreshError="1"/>
      <sheetData sheetId="8684" refreshError="1"/>
      <sheetData sheetId="8685" refreshError="1"/>
      <sheetData sheetId="8686" refreshError="1"/>
      <sheetData sheetId="8687" refreshError="1"/>
      <sheetData sheetId="8688" refreshError="1"/>
      <sheetData sheetId="8689" refreshError="1"/>
      <sheetData sheetId="8690" refreshError="1"/>
      <sheetData sheetId="8691" refreshError="1"/>
      <sheetData sheetId="8692" refreshError="1"/>
      <sheetData sheetId="8693" refreshError="1"/>
      <sheetData sheetId="8694" refreshError="1"/>
      <sheetData sheetId="8695" refreshError="1"/>
      <sheetData sheetId="8696" refreshError="1"/>
      <sheetData sheetId="8697" refreshError="1"/>
      <sheetData sheetId="8698" refreshError="1"/>
      <sheetData sheetId="8699" refreshError="1"/>
      <sheetData sheetId="8700" refreshError="1"/>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efreshError="1"/>
      <sheetData sheetId="8712" refreshError="1"/>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efreshError="1"/>
      <sheetData sheetId="8735" refreshError="1"/>
      <sheetData sheetId="8736" refreshError="1"/>
      <sheetData sheetId="8737" refreshError="1"/>
      <sheetData sheetId="8738" refreshError="1"/>
      <sheetData sheetId="8739" refreshError="1"/>
      <sheetData sheetId="8740" refreshError="1"/>
      <sheetData sheetId="8741" refreshError="1"/>
      <sheetData sheetId="8742" refreshError="1"/>
      <sheetData sheetId="8743" refreshError="1"/>
      <sheetData sheetId="8744" refreshError="1"/>
      <sheetData sheetId="8745" refreshError="1"/>
      <sheetData sheetId="8746" refreshError="1"/>
      <sheetData sheetId="8747" refreshError="1"/>
      <sheetData sheetId="8748" refreshError="1"/>
      <sheetData sheetId="8749" refreshError="1"/>
      <sheetData sheetId="8750" refreshError="1"/>
      <sheetData sheetId="8751" refreshError="1"/>
      <sheetData sheetId="8752" refreshError="1"/>
      <sheetData sheetId="8753" refreshError="1"/>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efreshError="1"/>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efreshError="1"/>
      <sheetData sheetId="8783" refreshError="1"/>
      <sheetData sheetId="8784" refreshError="1"/>
      <sheetData sheetId="8785" refreshError="1"/>
      <sheetData sheetId="8786" refreshError="1"/>
      <sheetData sheetId="8787" refreshError="1"/>
      <sheetData sheetId="8788" refreshError="1"/>
      <sheetData sheetId="8789" refreshError="1"/>
      <sheetData sheetId="8790" refreshError="1"/>
      <sheetData sheetId="8791" refreshError="1"/>
      <sheetData sheetId="8792" refreshError="1"/>
      <sheetData sheetId="8793" refreshError="1"/>
      <sheetData sheetId="8794" refreshError="1"/>
      <sheetData sheetId="8795" refreshError="1"/>
      <sheetData sheetId="8796" refreshError="1"/>
      <sheetData sheetId="8797" refreshError="1"/>
      <sheetData sheetId="8798" refreshError="1"/>
      <sheetData sheetId="8799" refreshError="1"/>
      <sheetData sheetId="8800" refreshError="1"/>
      <sheetData sheetId="8801" refreshError="1"/>
      <sheetData sheetId="8802" refreshError="1"/>
      <sheetData sheetId="8803" refreshError="1"/>
      <sheetData sheetId="8804" refreshError="1"/>
      <sheetData sheetId="8805" refreshError="1"/>
      <sheetData sheetId="8806" refreshError="1"/>
      <sheetData sheetId="8807" refreshError="1"/>
      <sheetData sheetId="8808" refreshError="1"/>
      <sheetData sheetId="8809" refreshError="1"/>
      <sheetData sheetId="8810" refreshError="1"/>
      <sheetData sheetId="8811" refreshError="1"/>
      <sheetData sheetId="8812" refreshError="1"/>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efreshError="1"/>
      <sheetData sheetId="8838" refreshError="1"/>
      <sheetData sheetId="8839" refreshError="1"/>
      <sheetData sheetId="8840" refreshError="1"/>
      <sheetData sheetId="8841" refreshError="1"/>
      <sheetData sheetId="8842" refreshError="1"/>
      <sheetData sheetId="8843" refreshError="1"/>
      <sheetData sheetId="8844" refreshError="1"/>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refreshError="1"/>
      <sheetData sheetId="8886" refreshError="1"/>
      <sheetData sheetId="8887" refreshError="1"/>
      <sheetData sheetId="8888" refreshError="1"/>
      <sheetData sheetId="8889" refreshError="1"/>
      <sheetData sheetId="8890" refreshError="1"/>
      <sheetData sheetId="8891" refreshError="1"/>
      <sheetData sheetId="8892" refreshError="1"/>
      <sheetData sheetId="8893" refreshError="1"/>
      <sheetData sheetId="8894" refreshError="1"/>
      <sheetData sheetId="8895" refreshError="1"/>
      <sheetData sheetId="8896" refreshError="1"/>
      <sheetData sheetId="8897" refreshError="1"/>
      <sheetData sheetId="8898" refreshError="1"/>
      <sheetData sheetId="8899" refreshError="1"/>
      <sheetData sheetId="8900" refreshError="1"/>
      <sheetData sheetId="8901" refreshError="1"/>
      <sheetData sheetId="8902" refreshError="1"/>
      <sheetData sheetId="8903" refreshError="1"/>
      <sheetData sheetId="8904" refreshError="1"/>
      <sheetData sheetId="8905" refreshError="1"/>
      <sheetData sheetId="8906" refreshError="1"/>
      <sheetData sheetId="8907" refreshError="1"/>
      <sheetData sheetId="8908" refreshError="1"/>
      <sheetData sheetId="8909" refreshError="1"/>
      <sheetData sheetId="8910" refreshError="1"/>
      <sheetData sheetId="8911" refreshError="1"/>
      <sheetData sheetId="8912" refreshError="1"/>
      <sheetData sheetId="8913" refreshError="1"/>
      <sheetData sheetId="8914" refreshError="1"/>
      <sheetData sheetId="8915" refreshError="1"/>
      <sheetData sheetId="8916" refreshError="1"/>
      <sheetData sheetId="8917" refreshError="1"/>
      <sheetData sheetId="8918" refreshError="1"/>
      <sheetData sheetId="8919" refreshError="1"/>
      <sheetData sheetId="8920" refreshError="1"/>
      <sheetData sheetId="8921" refreshError="1"/>
      <sheetData sheetId="8922" refreshError="1"/>
      <sheetData sheetId="8923" refreshError="1"/>
      <sheetData sheetId="8924" refreshError="1"/>
      <sheetData sheetId="8925" refreshError="1"/>
      <sheetData sheetId="8926" refreshError="1"/>
      <sheetData sheetId="8927" refreshError="1"/>
      <sheetData sheetId="8928" refreshError="1"/>
      <sheetData sheetId="8929" refreshError="1"/>
      <sheetData sheetId="8930" refreshError="1"/>
      <sheetData sheetId="8931" refreshError="1"/>
      <sheetData sheetId="8932" refreshError="1"/>
      <sheetData sheetId="8933" refreshError="1"/>
      <sheetData sheetId="8934" refreshError="1"/>
      <sheetData sheetId="8935" refreshError="1"/>
      <sheetData sheetId="8936" refreshError="1"/>
      <sheetData sheetId="8937" refreshError="1"/>
      <sheetData sheetId="8938" refreshError="1"/>
      <sheetData sheetId="8939" refreshError="1"/>
      <sheetData sheetId="8940" refreshError="1"/>
      <sheetData sheetId="8941" refreshError="1"/>
      <sheetData sheetId="8942" refreshError="1"/>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refreshError="1"/>
      <sheetData sheetId="8958" refreshError="1"/>
      <sheetData sheetId="8959" refreshError="1"/>
      <sheetData sheetId="8960" refreshError="1"/>
      <sheetData sheetId="8961" refreshError="1"/>
      <sheetData sheetId="8962" refreshError="1"/>
      <sheetData sheetId="8963" refreshError="1"/>
      <sheetData sheetId="8964" refreshError="1"/>
      <sheetData sheetId="8965" refreshError="1"/>
      <sheetData sheetId="8966" refreshError="1"/>
      <sheetData sheetId="8967" refreshError="1"/>
      <sheetData sheetId="8968" refreshError="1"/>
      <sheetData sheetId="8969" refreshError="1"/>
      <sheetData sheetId="8970" refreshError="1"/>
      <sheetData sheetId="8971" refreshError="1"/>
      <sheetData sheetId="8972" refreshError="1"/>
      <sheetData sheetId="8973" refreshError="1"/>
      <sheetData sheetId="8974" refreshError="1"/>
      <sheetData sheetId="8975" refreshError="1"/>
      <sheetData sheetId="8976" refreshError="1"/>
      <sheetData sheetId="8977" refreshError="1"/>
      <sheetData sheetId="8978" refreshError="1"/>
      <sheetData sheetId="8979" refreshError="1"/>
      <sheetData sheetId="8980" refreshError="1"/>
      <sheetData sheetId="8981" refreshError="1"/>
      <sheetData sheetId="8982" refreshError="1"/>
      <sheetData sheetId="8983" refreshError="1"/>
      <sheetData sheetId="8984" refreshError="1"/>
      <sheetData sheetId="8985" refreshError="1"/>
      <sheetData sheetId="8986" refreshError="1"/>
      <sheetData sheetId="8987" refreshError="1"/>
      <sheetData sheetId="8988" refreshError="1"/>
      <sheetData sheetId="8989" refreshError="1"/>
      <sheetData sheetId="8990" refreshError="1"/>
      <sheetData sheetId="8991" refreshError="1"/>
      <sheetData sheetId="8992" refreshError="1"/>
      <sheetData sheetId="8993" refreshError="1"/>
      <sheetData sheetId="8994" refreshError="1"/>
      <sheetData sheetId="8995" refreshError="1"/>
      <sheetData sheetId="8996" refreshError="1"/>
      <sheetData sheetId="8997" refreshError="1"/>
      <sheetData sheetId="8998" refreshError="1"/>
      <sheetData sheetId="8999" refreshError="1"/>
      <sheetData sheetId="9000" refreshError="1"/>
      <sheetData sheetId="9001" refreshError="1"/>
      <sheetData sheetId="9002" refreshError="1"/>
      <sheetData sheetId="9003" refreshError="1"/>
      <sheetData sheetId="9004" refreshError="1"/>
      <sheetData sheetId="9005" refreshError="1"/>
      <sheetData sheetId="9006" refreshError="1"/>
      <sheetData sheetId="9007" refreshError="1"/>
      <sheetData sheetId="9008" refreshError="1"/>
      <sheetData sheetId="9009" refreshError="1"/>
      <sheetData sheetId="9010" refreshError="1"/>
      <sheetData sheetId="9011" refreshError="1"/>
      <sheetData sheetId="9012" refreshError="1"/>
      <sheetData sheetId="9013" refreshError="1"/>
      <sheetData sheetId="9014" refreshError="1"/>
      <sheetData sheetId="9015" refreshError="1"/>
      <sheetData sheetId="9016" refreshError="1"/>
      <sheetData sheetId="9017" refreshError="1"/>
      <sheetData sheetId="9018" refreshError="1"/>
      <sheetData sheetId="9019" refreshError="1"/>
      <sheetData sheetId="9020" refreshError="1"/>
      <sheetData sheetId="9021" refreshError="1"/>
      <sheetData sheetId="9022" refreshError="1"/>
      <sheetData sheetId="9023" refreshError="1"/>
      <sheetData sheetId="9024" refreshError="1"/>
      <sheetData sheetId="9025" refreshError="1"/>
      <sheetData sheetId="9026" refreshError="1"/>
      <sheetData sheetId="9027" refreshError="1"/>
      <sheetData sheetId="9028" refreshError="1"/>
      <sheetData sheetId="9029" refreshError="1"/>
      <sheetData sheetId="9030" refreshError="1"/>
      <sheetData sheetId="9031" refreshError="1"/>
      <sheetData sheetId="9032" refreshError="1"/>
      <sheetData sheetId="9033" refreshError="1"/>
      <sheetData sheetId="9034" refreshError="1"/>
      <sheetData sheetId="9035" refreshError="1"/>
      <sheetData sheetId="9036" refreshError="1"/>
      <sheetData sheetId="9037" refreshError="1"/>
      <sheetData sheetId="9038" refreshError="1"/>
      <sheetData sheetId="9039" refreshError="1"/>
      <sheetData sheetId="9040" refreshError="1"/>
      <sheetData sheetId="9041" refreshError="1"/>
      <sheetData sheetId="9042" refreshError="1"/>
      <sheetData sheetId="9043" refreshError="1"/>
      <sheetData sheetId="9044" refreshError="1"/>
      <sheetData sheetId="9045" refreshError="1"/>
      <sheetData sheetId="9046" refreshError="1"/>
      <sheetData sheetId="9047" refreshError="1"/>
      <sheetData sheetId="9048" refreshError="1"/>
      <sheetData sheetId="9049" refreshError="1"/>
      <sheetData sheetId="9050" refreshError="1"/>
      <sheetData sheetId="9051" refreshError="1"/>
      <sheetData sheetId="9052" refreshError="1"/>
      <sheetData sheetId="9053" refreshError="1"/>
      <sheetData sheetId="9054" refreshError="1"/>
      <sheetData sheetId="9055" refreshError="1"/>
      <sheetData sheetId="9056" refreshError="1"/>
      <sheetData sheetId="9057" refreshError="1"/>
      <sheetData sheetId="9058" refreshError="1"/>
      <sheetData sheetId="9059" refreshError="1"/>
      <sheetData sheetId="9060" refreshError="1"/>
      <sheetData sheetId="9061" refreshError="1"/>
      <sheetData sheetId="9062" refreshError="1"/>
      <sheetData sheetId="9063" refreshError="1"/>
      <sheetData sheetId="9064" refreshError="1"/>
      <sheetData sheetId="9065" refreshError="1"/>
      <sheetData sheetId="9066" refreshError="1"/>
      <sheetData sheetId="9067" refreshError="1"/>
      <sheetData sheetId="9068" refreshError="1"/>
      <sheetData sheetId="9069" refreshError="1"/>
      <sheetData sheetId="9070" refreshError="1"/>
      <sheetData sheetId="9071" refreshError="1"/>
      <sheetData sheetId="9072" refreshError="1"/>
      <sheetData sheetId="9073" refreshError="1"/>
      <sheetData sheetId="9074" refreshError="1"/>
      <sheetData sheetId="9075" refreshError="1"/>
      <sheetData sheetId="9076" refreshError="1"/>
      <sheetData sheetId="9077" refreshError="1"/>
      <sheetData sheetId="9078" refreshError="1"/>
      <sheetData sheetId="9079" refreshError="1"/>
      <sheetData sheetId="9080" refreshError="1"/>
      <sheetData sheetId="9081" refreshError="1"/>
      <sheetData sheetId="9082" refreshError="1"/>
      <sheetData sheetId="9083" refreshError="1"/>
      <sheetData sheetId="9084" refreshError="1"/>
      <sheetData sheetId="9085" refreshError="1"/>
      <sheetData sheetId="9086" refreshError="1"/>
      <sheetData sheetId="9087" refreshError="1"/>
      <sheetData sheetId="9088" refreshError="1"/>
      <sheetData sheetId="9089" refreshError="1"/>
      <sheetData sheetId="9090" refreshError="1"/>
      <sheetData sheetId="9091" refreshError="1"/>
      <sheetData sheetId="9092" refreshError="1"/>
      <sheetData sheetId="9093" refreshError="1"/>
      <sheetData sheetId="9094" refreshError="1"/>
      <sheetData sheetId="9095" refreshError="1"/>
      <sheetData sheetId="9096" refreshError="1"/>
      <sheetData sheetId="9097" refreshError="1"/>
      <sheetData sheetId="9098" refreshError="1"/>
      <sheetData sheetId="9099" refreshError="1"/>
      <sheetData sheetId="9100" refreshError="1"/>
      <sheetData sheetId="9101" refreshError="1"/>
      <sheetData sheetId="9102" refreshError="1"/>
      <sheetData sheetId="9103" refreshError="1"/>
      <sheetData sheetId="9104" refreshError="1"/>
      <sheetData sheetId="9105" refreshError="1"/>
      <sheetData sheetId="9106" refreshError="1"/>
      <sheetData sheetId="9107" refreshError="1"/>
      <sheetData sheetId="9108" refreshError="1"/>
      <sheetData sheetId="9109" refreshError="1"/>
      <sheetData sheetId="9110" refreshError="1"/>
      <sheetData sheetId="9111" refreshError="1"/>
      <sheetData sheetId="9112" refreshError="1"/>
      <sheetData sheetId="9113" refreshError="1"/>
      <sheetData sheetId="9114" refreshError="1"/>
      <sheetData sheetId="9115" refreshError="1"/>
      <sheetData sheetId="9116" refreshError="1"/>
      <sheetData sheetId="9117" refreshError="1"/>
      <sheetData sheetId="9118" refreshError="1"/>
      <sheetData sheetId="9119" refreshError="1"/>
      <sheetData sheetId="9120" refreshError="1"/>
      <sheetData sheetId="9121" refreshError="1"/>
      <sheetData sheetId="9122" refreshError="1"/>
      <sheetData sheetId="9123" refreshError="1"/>
      <sheetData sheetId="9124" refreshError="1"/>
      <sheetData sheetId="9125" refreshError="1"/>
      <sheetData sheetId="9126" refreshError="1"/>
      <sheetData sheetId="9127" refreshError="1"/>
      <sheetData sheetId="9128" refreshError="1"/>
      <sheetData sheetId="9129" refreshError="1"/>
      <sheetData sheetId="9130" refreshError="1"/>
      <sheetData sheetId="9131" refreshError="1"/>
      <sheetData sheetId="9132" refreshError="1"/>
      <sheetData sheetId="9133" refreshError="1"/>
      <sheetData sheetId="9134" refreshError="1"/>
      <sheetData sheetId="9135" refreshError="1"/>
      <sheetData sheetId="9136" refreshError="1"/>
      <sheetData sheetId="9137" refreshError="1"/>
      <sheetData sheetId="9138" refreshError="1"/>
      <sheetData sheetId="9139" refreshError="1"/>
      <sheetData sheetId="9140" refreshError="1"/>
      <sheetData sheetId="9141" refreshError="1"/>
      <sheetData sheetId="9142" refreshError="1"/>
      <sheetData sheetId="9143" refreshError="1"/>
      <sheetData sheetId="9144" refreshError="1"/>
      <sheetData sheetId="9145" refreshError="1"/>
      <sheetData sheetId="9146" refreshError="1"/>
      <sheetData sheetId="9147" refreshError="1"/>
      <sheetData sheetId="9148" refreshError="1"/>
      <sheetData sheetId="9149" refreshError="1"/>
      <sheetData sheetId="9150" refreshError="1"/>
      <sheetData sheetId="9151" refreshError="1"/>
      <sheetData sheetId="9152" refreshError="1"/>
      <sheetData sheetId="9153" refreshError="1"/>
      <sheetData sheetId="9154" refreshError="1"/>
      <sheetData sheetId="9155" refreshError="1"/>
      <sheetData sheetId="9156" refreshError="1"/>
      <sheetData sheetId="9157" refreshError="1"/>
      <sheetData sheetId="9158" refreshError="1"/>
      <sheetData sheetId="9159" refreshError="1"/>
      <sheetData sheetId="9160" refreshError="1"/>
      <sheetData sheetId="9161" refreshError="1"/>
      <sheetData sheetId="9162" refreshError="1"/>
      <sheetData sheetId="9163" refreshError="1"/>
      <sheetData sheetId="9164" refreshError="1"/>
      <sheetData sheetId="9165" refreshError="1"/>
      <sheetData sheetId="9166" refreshError="1"/>
      <sheetData sheetId="9167" refreshError="1"/>
      <sheetData sheetId="9168" refreshError="1"/>
      <sheetData sheetId="9169" refreshError="1"/>
      <sheetData sheetId="9170" refreshError="1"/>
      <sheetData sheetId="9171" refreshError="1"/>
      <sheetData sheetId="9172" refreshError="1"/>
      <sheetData sheetId="9173" refreshError="1"/>
      <sheetData sheetId="9174" refreshError="1"/>
      <sheetData sheetId="9175" refreshError="1"/>
      <sheetData sheetId="9176" refreshError="1"/>
      <sheetData sheetId="9177" refreshError="1"/>
      <sheetData sheetId="9178" refreshError="1"/>
      <sheetData sheetId="9179" refreshError="1"/>
      <sheetData sheetId="9180" refreshError="1"/>
      <sheetData sheetId="9181" refreshError="1"/>
      <sheetData sheetId="9182" refreshError="1"/>
      <sheetData sheetId="9183" refreshError="1"/>
      <sheetData sheetId="9184" refreshError="1"/>
      <sheetData sheetId="9185" refreshError="1"/>
      <sheetData sheetId="9186" refreshError="1"/>
      <sheetData sheetId="9187" refreshError="1"/>
      <sheetData sheetId="9188" refreshError="1"/>
      <sheetData sheetId="9189" refreshError="1"/>
      <sheetData sheetId="9190" refreshError="1"/>
      <sheetData sheetId="9191" refreshError="1"/>
      <sheetData sheetId="9192" refreshError="1"/>
      <sheetData sheetId="9193" refreshError="1"/>
      <sheetData sheetId="9194" refreshError="1"/>
      <sheetData sheetId="9195" refreshError="1"/>
      <sheetData sheetId="9196" refreshError="1"/>
      <sheetData sheetId="9197" refreshError="1"/>
      <sheetData sheetId="9198" refreshError="1"/>
      <sheetData sheetId="9199" refreshError="1"/>
      <sheetData sheetId="9200" refreshError="1"/>
      <sheetData sheetId="9201" refreshError="1"/>
      <sheetData sheetId="9202" refreshError="1"/>
      <sheetData sheetId="9203" refreshError="1"/>
      <sheetData sheetId="9204" refreshError="1"/>
      <sheetData sheetId="9205" refreshError="1"/>
      <sheetData sheetId="9206" refreshError="1"/>
      <sheetData sheetId="9207" refreshError="1"/>
      <sheetData sheetId="9208" refreshError="1"/>
      <sheetData sheetId="9209" refreshError="1"/>
      <sheetData sheetId="9210" refreshError="1"/>
      <sheetData sheetId="9211" refreshError="1"/>
      <sheetData sheetId="9212" refreshError="1"/>
      <sheetData sheetId="9213" refreshError="1"/>
      <sheetData sheetId="9214" refreshError="1"/>
      <sheetData sheetId="9215" refreshError="1"/>
      <sheetData sheetId="9216" refreshError="1"/>
      <sheetData sheetId="9217" refreshError="1"/>
      <sheetData sheetId="9218" refreshError="1"/>
      <sheetData sheetId="9219" refreshError="1"/>
      <sheetData sheetId="9220" refreshError="1"/>
      <sheetData sheetId="9221" refreshError="1"/>
      <sheetData sheetId="9222" refreshError="1"/>
      <sheetData sheetId="9223" refreshError="1"/>
      <sheetData sheetId="9224" refreshError="1"/>
      <sheetData sheetId="9225" refreshError="1"/>
      <sheetData sheetId="9226" refreshError="1"/>
      <sheetData sheetId="9227" refreshError="1"/>
      <sheetData sheetId="9228" refreshError="1"/>
      <sheetData sheetId="9229" refreshError="1"/>
      <sheetData sheetId="9230" refreshError="1"/>
      <sheetData sheetId="9231" refreshError="1"/>
      <sheetData sheetId="9232" refreshError="1"/>
      <sheetData sheetId="9233" refreshError="1"/>
      <sheetData sheetId="9234" refreshError="1"/>
      <sheetData sheetId="9235" refreshError="1"/>
      <sheetData sheetId="9236" refreshError="1"/>
      <sheetData sheetId="9237" refreshError="1"/>
      <sheetData sheetId="9238" refreshError="1"/>
      <sheetData sheetId="9239" refreshError="1"/>
      <sheetData sheetId="9240" refreshError="1"/>
      <sheetData sheetId="9241" refreshError="1"/>
      <sheetData sheetId="9242" refreshError="1"/>
      <sheetData sheetId="9243" refreshError="1"/>
      <sheetData sheetId="9244" refreshError="1"/>
      <sheetData sheetId="9245" refreshError="1"/>
      <sheetData sheetId="9246" refreshError="1"/>
      <sheetData sheetId="9247" refreshError="1"/>
      <sheetData sheetId="9248" refreshError="1"/>
      <sheetData sheetId="9249" refreshError="1"/>
      <sheetData sheetId="9250" refreshError="1"/>
      <sheetData sheetId="9251" refreshError="1"/>
      <sheetData sheetId="9252" refreshError="1"/>
      <sheetData sheetId="9253" refreshError="1"/>
      <sheetData sheetId="9254" refreshError="1"/>
      <sheetData sheetId="9255" refreshError="1"/>
      <sheetData sheetId="9256" refreshError="1"/>
      <sheetData sheetId="9257" refreshError="1"/>
      <sheetData sheetId="9258" refreshError="1"/>
      <sheetData sheetId="9259" refreshError="1"/>
      <sheetData sheetId="9260" refreshError="1"/>
      <sheetData sheetId="9261" refreshError="1"/>
      <sheetData sheetId="9262" refreshError="1"/>
      <sheetData sheetId="9263" refreshError="1"/>
      <sheetData sheetId="9264" refreshError="1"/>
      <sheetData sheetId="9265" refreshError="1"/>
      <sheetData sheetId="9266" refreshError="1"/>
      <sheetData sheetId="9267" refreshError="1"/>
      <sheetData sheetId="9268" refreshError="1"/>
      <sheetData sheetId="9269" refreshError="1"/>
      <sheetData sheetId="9270" refreshError="1"/>
      <sheetData sheetId="9271" refreshError="1"/>
      <sheetData sheetId="9272" refreshError="1"/>
      <sheetData sheetId="9273" refreshError="1"/>
      <sheetData sheetId="9274" refreshError="1"/>
      <sheetData sheetId="9275" refreshError="1"/>
      <sheetData sheetId="9276" refreshError="1"/>
      <sheetData sheetId="9277" refreshError="1"/>
      <sheetData sheetId="9278" refreshError="1"/>
      <sheetData sheetId="9279" refreshError="1"/>
      <sheetData sheetId="9280" refreshError="1"/>
      <sheetData sheetId="9281" refreshError="1"/>
      <sheetData sheetId="9282" refreshError="1"/>
      <sheetData sheetId="9283" refreshError="1"/>
      <sheetData sheetId="9284" refreshError="1"/>
      <sheetData sheetId="9285" refreshError="1"/>
      <sheetData sheetId="9286" refreshError="1"/>
      <sheetData sheetId="9287" refreshError="1"/>
      <sheetData sheetId="9288" refreshError="1"/>
      <sheetData sheetId="9289" refreshError="1"/>
      <sheetData sheetId="9290" refreshError="1"/>
      <sheetData sheetId="9291" refreshError="1"/>
      <sheetData sheetId="9292" refreshError="1"/>
      <sheetData sheetId="9293" refreshError="1"/>
      <sheetData sheetId="9294" refreshError="1"/>
      <sheetData sheetId="9295" refreshError="1"/>
      <sheetData sheetId="9296" refreshError="1"/>
      <sheetData sheetId="9297" refreshError="1"/>
      <sheetData sheetId="9298" refreshError="1"/>
      <sheetData sheetId="9299" refreshError="1"/>
      <sheetData sheetId="9300" refreshError="1"/>
      <sheetData sheetId="9301" refreshError="1"/>
      <sheetData sheetId="9302" refreshError="1"/>
      <sheetData sheetId="9303" refreshError="1"/>
      <sheetData sheetId="9304" refreshError="1"/>
      <sheetData sheetId="9305" refreshError="1"/>
      <sheetData sheetId="9306" refreshError="1"/>
      <sheetData sheetId="9307" refreshError="1"/>
      <sheetData sheetId="9308" refreshError="1"/>
      <sheetData sheetId="9309" refreshError="1"/>
      <sheetData sheetId="9310" refreshError="1"/>
      <sheetData sheetId="9311" refreshError="1"/>
      <sheetData sheetId="9312" refreshError="1"/>
      <sheetData sheetId="9313" refreshError="1"/>
      <sheetData sheetId="9314" refreshError="1"/>
      <sheetData sheetId="9315" refreshError="1"/>
      <sheetData sheetId="9316" refreshError="1"/>
      <sheetData sheetId="9317" refreshError="1"/>
      <sheetData sheetId="9318" refreshError="1"/>
      <sheetData sheetId="9319" refreshError="1"/>
      <sheetData sheetId="9320" refreshError="1"/>
      <sheetData sheetId="9321" refreshError="1"/>
      <sheetData sheetId="9322" refreshError="1"/>
      <sheetData sheetId="9323" refreshError="1"/>
      <sheetData sheetId="9324" refreshError="1"/>
      <sheetData sheetId="9325" refreshError="1"/>
      <sheetData sheetId="9326" refreshError="1"/>
      <sheetData sheetId="9327" refreshError="1"/>
      <sheetData sheetId="9328" refreshError="1"/>
      <sheetData sheetId="9329" refreshError="1"/>
      <sheetData sheetId="9330" refreshError="1"/>
      <sheetData sheetId="9331" refreshError="1"/>
      <sheetData sheetId="9332" refreshError="1"/>
      <sheetData sheetId="9333" refreshError="1"/>
      <sheetData sheetId="9334" refreshError="1"/>
      <sheetData sheetId="9335" refreshError="1"/>
      <sheetData sheetId="9336" refreshError="1"/>
      <sheetData sheetId="9337" refreshError="1"/>
      <sheetData sheetId="9338" refreshError="1"/>
      <sheetData sheetId="9339" refreshError="1"/>
      <sheetData sheetId="9340" refreshError="1"/>
      <sheetData sheetId="9341" refreshError="1"/>
      <sheetData sheetId="9342" refreshError="1"/>
      <sheetData sheetId="9343" refreshError="1"/>
      <sheetData sheetId="9344" refreshError="1"/>
      <sheetData sheetId="9345" refreshError="1"/>
      <sheetData sheetId="9346" refreshError="1"/>
      <sheetData sheetId="9347" refreshError="1"/>
      <sheetData sheetId="9348" refreshError="1"/>
      <sheetData sheetId="9349" refreshError="1"/>
      <sheetData sheetId="9350" refreshError="1"/>
      <sheetData sheetId="9351" refreshError="1"/>
      <sheetData sheetId="9352" refreshError="1"/>
      <sheetData sheetId="9353" refreshError="1"/>
      <sheetData sheetId="9354" refreshError="1"/>
      <sheetData sheetId="9355" refreshError="1"/>
      <sheetData sheetId="9356" refreshError="1"/>
      <sheetData sheetId="9357" refreshError="1"/>
      <sheetData sheetId="9358" refreshError="1"/>
      <sheetData sheetId="9359" refreshError="1"/>
      <sheetData sheetId="9360" refreshError="1"/>
      <sheetData sheetId="9361" refreshError="1"/>
      <sheetData sheetId="9362" refreshError="1"/>
      <sheetData sheetId="9363" refreshError="1"/>
      <sheetData sheetId="9364" refreshError="1"/>
      <sheetData sheetId="9365" refreshError="1"/>
      <sheetData sheetId="9366" refreshError="1"/>
      <sheetData sheetId="9367" refreshError="1"/>
      <sheetData sheetId="9368" refreshError="1"/>
      <sheetData sheetId="9369" refreshError="1"/>
      <sheetData sheetId="9370" refreshError="1"/>
      <sheetData sheetId="9371" refreshError="1"/>
      <sheetData sheetId="9372" refreshError="1"/>
      <sheetData sheetId="9373" refreshError="1"/>
      <sheetData sheetId="9374" refreshError="1"/>
      <sheetData sheetId="9375" refreshError="1"/>
      <sheetData sheetId="9376" refreshError="1"/>
      <sheetData sheetId="9377" refreshError="1"/>
      <sheetData sheetId="9378" refreshError="1"/>
      <sheetData sheetId="9379" refreshError="1"/>
      <sheetData sheetId="9380" refreshError="1"/>
      <sheetData sheetId="9381" refreshError="1"/>
      <sheetData sheetId="9382" refreshError="1"/>
      <sheetData sheetId="9383" refreshError="1"/>
      <sheetData sheetId="9384" refreshError="1"/>
      <sheetData sheetId="9385" refreshError="1"/>
      <sheetData sheetId="9386" refreshError="1"/>
      <sheetData sheetId="9387" refreshError="1"/>
      <sheetData sheetId="9388" refreshError="1"/>
      <sheetData sheetId="9389" refreshError="1"/>
      <sheetData sheetId="9390" refreshError="1"/>
      <sheetData sheetId="9391" refreshError="1"/>
      <sheetData sheetId="9392" refreshError="1"/>
      <sheetData sheetId="9393" refreshError="1"/>
      <sheetData sheetId="9394" refreshError="1"/>
      <sheetData sheetId="9395" refreshError="1"/>
      <sheetData sheetId="9396" refreshError="1"/>
      <sheetData sheetId="9397" refreshError="1"/>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 sheetId="9415" refreshError="1"/>
      <sheetData sheetId="9416" refreshError="1"/>
      <sheetData sheetId="9417" refreshError="1"/>
      <sheetData sheetId="9418" refreshError="1"/>
      <sheetData sheetId="9419" refreshError="1"/>
      <sheetData sheetId="9420" refreshError="1"/>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refreshError="1"/>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efreshError="1"/>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efreshError="1"/>
      <sheetData sheetId="9681" refreshError="1"/>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efreshError="1"/>
      <sheetData sheetId="9784" refreshError="1"/>
      <sheetData sheetId="9785" refreshError="1"/>
      <sheetData sheetId="9786" refreshError="1"/>
      <sheetData sheetId="9787" refreshError="1"/>
      <sheetData sheetId="9788" refreshError="1"/>
      <sheetData sheetId="9789" refreshError="1"/>
      <sheetData sheetId="9790" refreshError="1"/>
      <sheetData sheetId="9791" refreshError="1"/>
      <sheetData sheetId="9792" refreshError="1"/>
      <sheetData sheetId="9793" refreshError="1"/>
      <sheetData sheetId="9794" refreshError="1"/>
      <sheetData sheetId="9795" refreshError="1"/>
      <sheetData sheetId="9796" refreshError="1"/>
      <sheetData sheetId="9797" refreshError="1"/>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refreshError="1"/>
      <sheetData sheetId="9829" refreshError="1"/>
      <sheetData sheetId="9830" refreshError="1"/>
      <sheetData sheetId="9831" refreshError="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refreshError="1"/>
      <sheetData sheetId="9880" refreshError="1"/>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refreshError="1"/>
      <sheetData sheetId="9904" refreshError="1"/>
      <sheetData sheetId="9905" refreshError="1"/>
      <sheetData sheetId="9906" refreshError="1"/>
      <sheetData sheetId="9907" refreshError="1"/>
      <sheetData sheetId="9908" refreshError="1"/>
      <sheetData sheetId="9909" refreshError="1"/>
      <sheetData sheetId="9910" refreshError="1"/>
      <sheetData sheetId="9911" refreshError="1"/>
      <sheetData sheetId="9912" refreshError="1"/>
      <sheetData sheetId="9913" refreshError="1"/>
      <sheetData sheetId="9914" refreshError="1"/>
      <sheetData sheetId="9915" refreshError="1"/>
      <sheetData sheetId="9916" refreshError="1"/>
      <sheetData sheetId="9917" refreshError="1"/>
      <sheetData sheetId="9918" refreshError="1"/>
      <sheetData sheetId="9919" refreshError="1"/>
      <sheetData sheetId="9920" refreshError="1"/>
      <sheetData sheetId="9921" refreshError="1"/>
      <sheetData sheetId="9922" refreshError="1"/>
      <sheetData sheetId="9923" refreshError="1"/>
      <sheetData sheetId="9924" refreshError="1"/>
      <sheetData sheetId="9925" refreshError="1"/>
      <sheetData sheetId="9926" refreshError="1"/>
      <sheetData sheetId="9927" refreshError="1"/>
      <sheetData sheetId="9928" refreshError="1"/>
      <sheetData sheetId="9929" refreshError="1"/>
      <sheetData sheetId="9930" refreshError="1"/>
      <sheetData sheetId="9931" refreshError="1"/>
      <sheetData sheetId="9932" refreshError="1"/>
      <sheetData sheetId="9933" refreshError="1"/>
      <sheetData sheetId="9934" refreshError="1"/>
      <sheetData sheetId="9935" refreshError="1"/>
      <sheetData sheetId="9936" refreshError="1"/>
      <sheetData sheetId="9937" refreshError="1"/>
      <sheetData sheetId="9938" refreshError="1"/>
      <sheetData sheetId="9939" refreshError="1"/>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refreshError="1"/>
      <sheetData sheetId="9954" refreshError="1"/>
      <sheetData sheetId="9955" refreshError="1"/>
      <sheetData sheetId="9956" refreshError="1"/>
      <sheetData sheetId="9957" refreshError="1"/>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efreshError="1"/>
      <sheetData sheetId="9969" refreshError="1"/>
      <sheetData sheetId="9970" refreshError="1"/>
      <sheetData sheetId="9971" refreshError="1"/>
      <sheetData sheetId="9972" refreshError="1"/>
      <sheetData sheetId="9973" refreshError="1"/>
      <sheetData sheetId="9974" refreshError="1"/>
      <sheetData sheetId="9975" refreshError="1"/>
      <sheetData sheetId="9976" refreshError="1"/>
      <sheetData sheetId="9977" refreshError="1"/>
      <sheetData sheetId="9978" refreshError="1"/>
      <sheetData sheetId="9979" refreshError="1"/>
      <sheetData sheetId="9980" refreshError="1"/>
      <sheetData sheetId="9981" refreshError="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refreshError="1"/>
      <sheetData sheetId="9992" refreshError="1"/>
      <sheetData sheetId="9993" refreshError="1"/>
      <sheetData sheetId="9994" refreshError="1"/>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efreshError="1"/>
      <sheetData sheetId="10006" refreshError="1"/>
      <sheetData sheetId="10007" refreshError="1"/>
      <sheetData sheetId="10008" refreshError="1"/>
      <sheetData sheetId="10009" refreshError="1"/>
      <sheetData sheetId="10010" refreshError="1"/>
      <sheetData sheetId="10011" refreshError="1"/>
      <sheetData sheetId="10012" refreshError="1"/>
      <sheetData sheetId="10013" refreshError="1"/>
      <sheetData sheetId="10014" refreshError="1"/>
      <sheetData sheetId="10015" refreshError="1"/>
      <sheetData sheetId="10016" refreshError="1"/>
      <sheetData sheetId="10017" refreshError="1"/>
      <sheetData sheetId="10018" refreshError="1"/>
      <sheetData sheetId="10019" refreshError="1"/>
      <sheetData sheetId="10020" refreshError="1"/>
      <sheetData sheetId="10021" refreshError="1"/>
      <sheetData sheetId="10022" refreshError="1"/>
      <sheetData sheetId="10023" refreshError="1"/>
      <sheetData sheetId="10024" refreshError="1"/>
      <sheetData sheetId="10025" refreshError="1"/>
      <sheetData sheetId="10026" refreshError="1"/>
      <sheetData sheetId="10027" refreshError="1"/>
      <sheetData sheetId="10028" refreshError="1"/>
      <sheetData sheetId="10029" refreshError="1"/>
      <sheetData sheetId="10030" refreshError="1"/>
      <sheetData sheetId="10031" refreshError="1"/>
      <sheetData sheetId="10032" refreshError="1"/>
      <sheetData sheetId="10033" refreshError="1"/>
      <sheetData sheetId="10034" refreshError="1"/>
      <sheetData sheetId="10035" refreshError="1"/>
      <sheetData sheetId="10036" refreshError="1"/>
      <sheetData sheetId="10037" refreshError="1"/>
      <sheetData sheetId="10038" refreshError="1"/>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refreshError="1"/>
      <sheetData sheetId="10057" refreshError="1"/>
      <sheetData sheetId="10058" refreshError="1"/>
      <sheetData sheetId="10059" refreshError="1"/>
      <sheetData sheetId="10060" refreshError="1"/>
      <sheetData sheetId="10061" refreshError="1"/>
      <sheetData sheetId="10062" refreshError="1"/>
      <sheetData sheetId="10063" refreshError="1"/>
      <sheetData sheetId="10064" refreshError="1"/>
      <sheetData sheetId="10065" refreshError="1"/>
      <sheetData sheetId="10066" refreshError="1"/>
      <sheetData sheetId="10067" refreshError="1"/>
      <sheetData sheetId="10068" refreshError="1"/>
      <sheetData sheetId="10069" refreshError="1"/>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refreshError="1"/>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refreshError="1"/>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 sheetId="10156" refreshError="1"/>
      <sheetData sheetId="10157" refreshError="1"/>
      <sheetData sheetId="10158" refreshError="1"/>
      <sheetData sheetId="10159" refreshError="1"/>
      <sheetData sheetId="10160" refreshError="1"/>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refreshError="1"/>
      <sheetData sheetId="10170" refreshError="1"/>
      <sheetData sheetId="10171" refreshError="1"/>
      <sheetData sheetId="10172" refreshError="1"/>
      <sheetData sheetId="10173" refreshError="1"/>
      <sheetData sheetId="10174" refreshError="1"/>
      <sheetData sheetId="10175" refreshError="1"/>
      <sheetData sheetId="10176" refreshError="1"/>
      <sheetData sheetId="10177" refreshError="1"/>
      <sheetData sheetId="10178" refreshError="1"/>
      <sheetData sheetId="10179" refreshError="1"/>
      <sheetData sheetId="10180" refreshError="1"/>
      <sheetData sheetId="10181" refreshError="1"/>
      <sheetData sheetId="10182" refreshError="1"/>
      <sheetData sheetId="10183" refreshError="1"/>
      <sheetData sheetId="10184" refreshError="1"/>
      <sheetData sheetId="10185" refreshError="1"/>
      <sheetData sheetId="10186" refreshError="1"/>
      <sheetData sheetId="10187" refreshError="1"/>
      <sheetData sheetId="10188" refreshError="1"/>
      <sheetData sheetId="10189" refreshError="1"/>
      <sheetData sheetId="10190" refreshError="1"/>
      <sheetData sheetId="10191" refreshError="1"/>
      <sheetData sheetId="10192" refreshError="1"/>
      <sheetData sheetId="10193" refreshError="1"/>
      <sheetData sheetId="10194" refreshError="1"/>
      <sheetData sheetId="10195" refreshError="1"/>
      <sheetData sheetId="10196" refreshError="1"/>
      <sheetData sheetId="10197" refreshError="1"/>
      <sheetData sheetId="10198" refreshError="1"/>
      <sheetData sheetId="10199" refreshError="1"/>
      <sheetData sheetId="10200" refreshError="1"/>
      <sheetData sheetId="10201" refreshError="1"/>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refreshError="1"/>
      <sheetData sheetId="10225" refreshError="1"/>
      <sheetData sheetId="10226" refreshError="1"/>
      <sheetData sheetId="10227" refreshError="1"/>
      <sheetData sheetId="10228" refreshError="1"/>
      <sheetData sheetId="10229" refreshError="1"/>
      <sheetData sheetId="10230" refreshError="1"/>
      <sheetData sheetId="10231" refreshError="1"/>
      <sheetData sheetId="10232" refreshError="1"/>
      <sheetData sheetId="10233" refreshError="1"/>
      <sheetData sheetId="10234" refreshError="1"/>
      <sheetData sheetId="10235" refreshError="1"/>
      <sheetData sheetId="10236" refreshError="1"/>
      <sheetData sheetId="10237" refreshError="1"/>
      <sheetData sheetId="10238" refreshError="1"/>
      <sheetData sheetId="10239" refreshError="1"/>
      <sheetData sheetId="10240" refreshError="1"/>
      <sheetData sheetId="10241" refreshError="1"/>
      <sheetData sheetId="10242" refreshError="1"/>
      <sheetData sheetId="10243" refreshError="1"/>
      <sheetData sheetId="10244" refreshError="1"/>
      <sheetData sheetId="10245" refreshError="1"/>
      <sheetData sheetId="10246" refreshError="1"/>
      <sheetData sheetId="10247" refreshError="1"/>
      <sheetData sheetId="10248" refreshError="1"/>
      <sheetData sheetId="10249" refreshError="1"/>
      <sheetData sheetId="10250" refreshError="1"/>
      <sheetData sheetId="10251" refreshError="1"/>
      <sheetData sheetId="10252" refreshError="1"/>
      <sheetData sheetId="10253" refreshError="1"/>
      <sheetData sheetId="10254" refreshError="1"/>
      <sheetData sheetId="10255" refreshError="1"/>
      <sheetData sheetId="10256" refreshError="1"/>
      <sheetData sheetId="10257" refreshError="1"/>
      <sheetData sheetId="10258" refreshError="1"/>
      <sheetData sheetId="10259" refreshError="1"/>
      <sheetData sheetId="10260" refreshError="1"/>
      <sheetData sheetId="10261" refreshError="1"/>
      <sheetData sheetId="10262" refreshError="1"/>
      <sheetData sheetId="10263" refreshError="1"/>
      <sheetData sheetId="10264" refreshError="1"/>
      <sheetData sheetId="10265" refreshError="1"/>
      <sheetData sheetId="10266" refreshError="1"/>
      <sheetData sheetId="10267" refreshError="1"/>
      <sheetData sheetId="10268" refreshError="1"/>
      <sheetData sheetId="10269" refreshError="1"/>
      <sheetData sheetId="10270" refreshError="1"/>
      <sheetData sheetId="10271" refreshError="1"/>
      <sheetData sheetId="10272" refreshError="1"/>
      <sheetData sheetId="10273" refreshError="1"/>
      <sheetData sheetId="10274" refreshError="1"/>
      <sheetData sheetId="10275" refreshError="1"/>
      <sheetData sheetId="10276" refreshError="1"/>
      <sheetData sheetId="10277" refreshError="1"/>
      <sheetData sheetId="10278" refreshError="1"/>
      <sheetData sheetId="10279" refreshError="1"/>
      <sheetData sheetId="10280" refreshError="1"/>
      <sheetData sheetId="10281" refreshError="1"/>
      <sheetData sheetId="10282" refreshError="1"/>
      <sheetData sheetId="10283" refreshError="1"/>
      <sheetData sheetId="10284" refreshError="1"/>
      <sheetData sheetId="10285" refreshError="1"/>
      <sheetData sheetId="10286" refreshError="1"/>
      <sheetData sheetId="10287" refreshError="1"/>
      <sheetData sheetId="10288" refreshError="1"/>
      <sheetData sheetId="10289" refreshError="1"/>
      <sheetData sheetId="10290" refreshError="1"/>
      <sheetData sheetId="10291" refreshError="1"/>
      <sheetData sheetId="10292" refreshError="1"/>
      <sheetData sheetId="10293" refreshError="1"/>
      <sheetData sheetId="10294" refreshError="1"/>
      <sheetData sheetId="10295" refreshError="1"/>
      <sheetData sheetId="10296" refreshError="1"/>
      <sheetData sheetId="10297" refreshError="1"/>
      <sheetData sheetId="10298" refreshError="1"/>
      <sheetData sheetId="10299" refreshError="1"/>
      <sheetData sheetId="10300" refreshError="1"/>
      <sheetData sheetId="10301" refreshError="1"/>
      <sheetData sheetId="10302" refreshError="1"/>
      <sheetData sheetId="10303" refreshError="1"/>
      <sheetData sheetId="10304" refreshError="1"/>
      <sheetData sheetId="10305" refreshError="1"/>
      <sheetData sheetId="10306" refreshError="1"/>
      <sheetData sheetId="10307" refreshError="1"/>
      <sheetData sheetId="10308" refreshError="1"/>
      <sheetData sheetId="10309" refreshError="1"/>
      <sheetData sheetId="10310" refreshError="1"/>
      <sheetData sheetId="10311" refreshError="1"/>
      <sheetData sheetId="10312" refreshError="1"/>
      <sheetData sheetId="10313" refreshError="1"/>
      <sheetData sheetId="10314" refreshError="1"/>
      <sheetData sheetId="10315" refreshError="1"/>
      <sheetData sheetId="10316" refreshError="1"/>
      <sheetData sheetId="10317" refreshError="1"/>
      <sheetData sheetId="10318" refreshError="1"/>
      <sheetData sheetId="10319" refreshError="1"/>
      <sheetData sheetId="10320" refreshError="1"/>
      <sheetData sheetId="10321" refreshError="1"/>
      <sheetData sheetId="10322" refreshError="1"/>
      <sheetData sheetId="10323" refreshError="1"/>
      <sheetData sheetId="10324" refreshError="1"/>
      <sheetData sheetId="10325" refreshError="1"/>
      <sheetData sheetId="10326" refreshError="1"/>
      <sheetData sheetId="10327" refreshError="1"/>
      <sheetData sheetId="10328" refreshError="1"/>
      <sheetData sheetId="10329" refreshError="1"/>
      <sheetData sheetId="10330" refreshError="1"/>
      <sheetData sheetId="10331" refreshError="1"/>
      <sheetData sheetId="10332" refreshError="1"/>
      <sheetData sheetId="10333" refreshError="1"/>
      <sheetData sheetId="10334" refreshError="1"/>
      <sheetData sheetId="10335" refreshError="1"/>
      <sheetData sheetId="10336" refreshError="1"/>
      <sheetData sheetId="10337" refreshError="1"/>
      <sheetData sheetId="10338" refreshError="1"/>
      <sheetData sheetId="10339" refreshError="1"/>
      <sheetData sheetId="10340" refreshError="1"/>
      <sheetData sheetId="10341" refreshError="1"/>
      <sheetData sheetId="10342" refreshError="1"/>
      <sheetData sheetId="10343" refreshError="1"/>
      <sheetData sheetId="10344" refreshError="1"/>
      <sheetData sheetId="10345" refreshError="1"/>
      <sheetData sheetId="10346" refreshError="1"/>
      <sheetData sheetId="10347" refreshError="1"/>
      <sheetData sheetId="10348" refreshError="1"/>
      <sheetData sheetId="10349" refreshError="1"/>
      <sheetData sheetId="10350" refreshError="1"/>
      <sheetData sheetId="10351" refreshError="1"/>
      <sheetData sheetId="10352" refreshError="1"/>
      <sheetData sheetId="10353" refreshError="1"/>
      <sheetData sheetId="10354" refreshError="1"/>
      <sheetData sheetId="10355" refreshError="1"/>
      <sheetData sheetId="10356" refreshError="1"/>
      <sheetData sheetId="10357" refreshError="1"/>
      <sheetData sheetId="10358" refreshError="1"/>
      <sheetData sheetId="10359" refreshError="1"/>
      <sheetData sheetId="10360" refreshError="1"/>
      <sheetData sheetId="10361" refreshError="1"/>
      <sheetData sheetId="10362" refreshError="1"/>
      <sheetData sheetId="10363" refreshError="1"/>
      <sheetData sheetId="10364" refreshError="1"/>
      <sheetData sheetId="10365" refreshError="1"/>
      <sheetData sheetId="10366" refreshError="1"/>
      <sheetData sheetId="10367" refreshError="1"/>
      <sheetData sheetId="10368" refreshError="1"/>
      <sheetData sheetId="10369" refreshError="1"/>
      <sheetData sheetId="10370" refreshError="1"/>
      <sheetData sheetId="10371" refreshError="1"/>
      <sheetData sheetId="10372" refreshError="1"/>
      <sheetData sheetId="10373" refreshError="1"/>
      <sheetData sheetId="10374" refreshError="1"/>
      <sheetData sheetId="10375" refreshError="1"/>
      <sheetData sheetId="10376" refreshError="1"/>
      <sheetData sheetId="10377" refreshError="1"/>
      <sheetData sheetId="10378" refreshError="1"/>
      <sheetData sheetId="10379" refreshError="1"/>
      <sheetData sheetId="10380" refreshError="1"/>
      <sheetData sheetId="10381" refreshError="1"/>
      <sheetData sheetId="10382" refreshError="1"/>
      <sheetData sheetId="10383" refreshError="1"/>
      <sheetData sheetId="10384" refreshError="1"/>
      <sheetData sheetId="10385" refreshError="1"/>
      <sheetData sheetId="10386" refreshError="1"/>
      <sheetData sheetId="10387" refreshError="1"/>
      <sheetData sheetId="10388" refreshError="1"/>
      <sheetData sheetId="10389" refreshError="1"/>
      <sheetData sheetId="10390" refreshError="1"/>
      <sheetData sheetId="10391" refreshError="1"/>
      <sheetData sheetId="10392" refreshError="1"/>
      <sheetData sheetId="10393" refreshError="1"/>
      <sheetData sheetId="10394" refreshError="1"/>
      <sheetData sheetId="10395" refreshError="1"/>
      <sheetData sheetId="10396" refreshError="1"/>
      <sheetData sheetId="10397" refreshError="1"/>
      <sheetData sheetId="10398" refreshError="1"/>
      <sheetData sheetId="10399" refreshError="1"/>
      <sheetData sheetId="10400" refreshError="1"/>
      <sheetData sheetId="10401" refreshError="1"/>
      <sheetData sheetId="10402" refreshError="1"/>
      <sheetData sheetId="10403" refreshError="1"/>
      <sheetData sheetId="10404" refreshError="1"/>
      <sheetData sheetId="10405" refreshError="1"/>
      <sheetData sheetId="10406" refreshError="1"/>
      <sheetData sheetId="10407" refreshError="1"/>
      <sheetData sheetId="10408" refreshError="1"/>
      <sheetData sheetId="10409" refreshError="1"/>
      <sheetData sheetId="10410" refreshError="1"/>
      <sheetData sheetId="10411" refreshError="1"/>
      <sheetData sheetId="10412" refreshError="1"/>
      <sheetData sheetId="10413" refreshError="1"/>
      <sheetData sheetId="10414" refreshError="1"/>
      <sheetData sheetId="10415" refreshError="1"/>
      <sheetData sheetId="10416" refreshError="1"/>
      <sheetData sheetId="10417" refreshError="1"/>
      <sheetData sheetId="10418" refreshError="1"/>
      <sheetData sheetId="10419" refreshError="1"/>
      <sheetData sheetId="10420" refreshError="1"/>
      <sheetData sheetId="10421" refreshError="1"/>
      <sheetData sheetId="10422" refreshError="1"/>
      <sheetData sheetId="10423" refreshError="1"/>
      <sheetData sheetId="10424" refreshError="1"/>
      <sheetData sheetId="10425" refreshError="1"/>
      <sheetData sheetId="10426" refreshError="1"/>
      <sheetData sheetId="10427" refreshError="1"/>
      <sheetData sheetId="10428" refreshError="1"/>
      <sheetData sheetId="10429" refreshError="1"/>
      <sheetData sheetId="10430" refreshError="1"/>
      <sheetData sheetId="10431" refreshError="1"/>
      <sheetData sheetId="10432" refreshError="1"/>
      <sheetData sheetId="10433" refreshError="1"/>
      <sheetData sheetId="10434" refreshError="1"/>
      <sheetData sheetId="10435" refreshError="1"/>
      <sheetData sheetId="10436" refreshError="1"/>
      <sheetData sheetId="10437" refreshError="1"/>
      <sheetData sheetId="10438" refreshError="1"/>
      <sheetData sheetId="10439" refreshError="1"/>
      <sheetData sheetId="10440" refreshError="1"/>
      <sheetData sheetId="10441" refreshError="1"/>
      <sheetData sheetId="10442" refreshError="1"/>
      <sheetData sheetId="10443" refreshError="1"/>
      <sheetData sheetId="10444" refreshError="1"/>
      <sheetData sheetId="10445" refreshError="1"/>
      <sheetData sheetId="10446" refreshError="1"/>
      <sheetData sheetId="10447" refreshError="1"/>
      <sheetData sheetId="10448" refreshError="1"/>
      <sheetData sheetId="10449" refreshError="1"/>
      <sheetData sheetId="10450" refreshError="1"/>
      <sheetData sheetId="10451" refreshError="1"/>
      <sheetData sheetId="10452" refreshError="1"/>
      <sheetData sheetId="10453" refreshError="1"/>
      <sheetData sheetId="10454" refreshError="1"/>
      <sheetData sheetId="10455" refreshError="1"/>
      <sheetData sheetId="10456" refreshError="1"/>
      <sheetData sheetId="10457" refreshError="1"/>
      <sheetData sheetId="10458" refreshError="1"/>
      <sheetData sheetId="10459" refreshError="1"/>
      <sheetData sheetId="10460" refreshError="1"/>
      <sheetData sheetId="10461" refreshError="1"/>
      <sheetData sheetId="10462" refreshError="1"/>
      <sheetData sheetId="10463" refreshError="1"/>
      <sheetData sheetId="10464" refreshError="1"/>
      <sheetData sheetId="10465" refreshError="1"/>
      <sheetData sheetId="10466" refreshError="1"/>
      <sheetData sheetId="10467" refreshError="1"/>
      <sheetData sheetId="10468" refreshError="1"/>
      <sheetData sheetId="10469" refreshError="1"/>
      <sheetData sheetId="10470" refreshError="1"/>
      <sheetData sheetId="10471" refreshError="1"/>
      <sheetData sheetId="10472" refreshError="1"/>
      <sheetData sheetId="10473" refreshError="1"/>
      <sheetData sheetId="10474" refreshError="1"/>
      <sheetData sheetId="10475" refreshError="1"/>
      <sheetData sheetId="10476" refreshError="1"/>
      <sheetData sheetId="10477" refreshError="1"/>
      <sheetData sheetId="10478" refreshError="1"/>
      <sheetData sheetId="10479" refreshError="1"/>
      <sheetData sheetId="10480" refreshError="1"/>
      <sheetData sheetId="10481" refreshError="1"/>
      <sheetData sheetId="10482" refreshError="1"/>
      <sheetData sheetId="10483" refreshError="1"/>
      <sheetData sheetId="10484" refreshError="1"/>
      <sheetData sheetId="10485" refreshError="1"/>
      <sheetData sheetId="10486" refreshError="1"/>
      <sheetData sheetId="10487" refreshError="1"/>
      <sheetData sheetId="10488" refreshError="1"/>
      <sheetData sheetId="10489" refreshError="1"/>
      <sheetData sheetId="10490" refreshError="1"/>
      <sheetData sheetId="10491" refreshError="1"/>
      <sheetData sheetId="10492" refreshError="1"/>
      <sheetData sheetId="10493" refreshError="1"/>
      <sheetData sheetId="10494" refreshError="1"/>
      <sheetData sheetId="10495" refreshError="1"/>
      <sheetData sheetId="10496" refreshError="1"/>
      <sheetData sheetId="10497" refreshError="1"/>
      <sheetData sheetId="10498" refreshError="1"/>
      <sheetData sheetId="10499" refreshError="1"/>
      <sheetData sheetId="10500" refreshError="1"/>
      <sheetData sheetId="10501" refreshError="1"/>
      <sheetData sheetId="10502" refreshError="1"/>
      <sheetData sheetId="10503" refreshError="1"/>
      <sheetData sheetId="10504" refreshError="1"/>
      <sheetData sheetId="10505" refreshError="1"/>
      <sheetData sheetId="10506" refreshError="1"/>
      <sheetData sheetId="10507" refreshError="1"/>
      <sheetData sheetId="10508" refreshError="1"/>
      <sheetData sheetId="10509" refreshError="1"/>
      <sheetData sheetId="10510" refreshError="1"/>
      <sheetData sheetId="10511" refreshError="1"/>
      <sheetData sheetId="10512" refreshError="1"/>
      <sheetData sheetId="10513" refreshError="1"/>
      <sheetData sheetId="10514" refreshError="1"/>
      <sheetData sheetId="10515" refreshError="1"/>
      <sheetData sheetId="10516" refreshError="1"/>
      <sheetData sheetId="10517" refreshError="1"/>
      <sheetData sheetId="10518" refreshError="1"/>
      <sheetData sheetId="10519" refreshError="1"/>
      <sheetData sheetId="10520" refreshError="1"/>
      <sheetData sheetId="10521" refreshError="1"/>
      <sheetData sheetId="10522" refreshError="1"/>
      <sheetData sheetId="10523" refreshError="1"/>
      <sheetData sheetId="10524" refreshError="1"/>
      <sheetData sheetId="10525" refreshError="1"/>
      <sheetData sheetId="10526" refreshError="1"/>
      <sheetData sheetId="10527" refreshError="1"/>
      <sheetData sheetId="10528" refreshError="1"/>
      <sheetData sheetId="10529" refreshError="1"/>
      <sheetData sheetId="10530" refreshError="1"/>
      <sheetData sheetId="10531" refreshError="1"/>
      <sheetData sheetId="10532" refreshError="1"/>
      <sheetData sheetId="10533" refreshError="1"/>
      <sheetData sheetId="10534" refreshError="1"/>
      <sheetData sheetId="10535" refreshError="1"/>
      <sheetData sheetId="10536" refreshError="1"/>
      <sheetData sheetId="10537" refreshError="1"/>
      <sheetData sheetId="10538" refreshError="1"/>
      <sheetData sheetId="10539" refreshError="1"/>
      <sheetData sheetId="10540" refreshError="1"/>
      <sheetData sheetId="10541" refreshError="1"/>
      <sheetData sheetId="10542" refreshError="1"/>
      <sheetData sheetId="10543" refreshError="1"/>
      <sheetData sheetId="10544" refreshError="1"/>
      <sheetData sheetId="10545" refreshError="1"/>
      <sheetData sheetId="10546" refreshError="1"/>
      <sheetData sheetId="10547" refreshError="1"/>
      <sheetData sheetId="10548" refreshError="1"/>
      <sheetData sheetId="10549" refreshError="1"/>
      <sheetData sheetId="10550" refreshError="1"/>
      <sheetData sheetId="10551" refreshError="1"/>
      <sheetData sheetId="10552" refreshError="1"/>
      <sheetData sheetId="10553" refreshError="1"/>
      <sheetData sheetId="10554" refreshError="1"/>
      <sheetData sheetId="10555" refreshError="1"/>
      <sheetData sheetId="10556" refreshError="1"/>
      <sheetData sheetId="10557" refreshError="1"/>
      <sheetData sheetId="10558" refreshError="1"/>
      <sheetData sheetId="10559" refreshError="1"/>
      <sheetData sheetId="10560" refreshError="1"/>
      <sheetData sheetId="10561" refreshError="1"/>
      <sheetData sheetId="10562" refreshError="1"/>
      <sheetData sheetId="10563" refreshError="1"/>
      <sheetData sheetId="10564" refreshError="1"/>
      <sheetData sheetId="10565" refreshError="1"/>
      <sheetData sheetId="10566" refreshError="1"/>
      <sheetData sheetId="10567" refreshError="1"/>
      <sheetData sheetId="10568" refreshError="1"/>
      <sheetData sheetId="10569" refreshError="1"/>
      <sheetData sheetId="10570" refreshError="1"/>
      <sheetData sheetId="10571" refreshError="1"/>
      <sheetData sheetId="10572" refreshError="1"/>
      <sheetData sheetId="10573" refreshError="1"/>
      <sheetData sheetId="10574" refreshError="1"/>
      <sheetData sheetId="10575" refreshError="1"/>
      <sheetData sheetId="10576" refreshError="1"/>
      <sheetData sheetId="10577" refreshError="1"/>
      <sheetData sheetId="10578" refreshError="1"/>
      <sheetData sheetId="10579" refreshError="1"/>
      <sheetData sheetId="10580" refreshError="1"/>
      <sheetData sheetId="10581" refreshError="1"/>
      <sheetData sheetId="10582" refreshError="1"/>
      <sheetData sheetId="10583" refreshError="1"/>
      <sheetData sheetId="10584" refreshError="1"/>
      <sheetData sheetId="10585" refreshError="1"/>
      <sheetData sheetId="10586" refreshError="1"/>
      <sheetData sheetId="10587" refreshError="1"/>
      <sheetData sheetId="10588" refreshError="1"/>
      <sheetData sheetId="10589" refreshError="1"/>
      <sheetData sheetId="10590" refreshError="1"/>
      <sheetData sheetId="10591" refreshError="1"/>
      <sheetData sheetId="10592" refreshError="1"/>
      <sheetData sheetId="10593" refreshError="1"/>
      <sheetData sheetId="10594" refreshError="1"/>
      <sheetData sheetId="10595" refreshError="1"/>
      <sheetData sheetId="10596" refreshError="1"/>
      <sheetData sheetId="10597" refreshError="1"/>
      <sheetData sheetId="10598" refreshError="1"/>
      <sheetData sheetId="10599" refreshError="1"/>
      <sheetData sheetId="10600" refreshError="1"/>
      <sheetData sheetId="10601" refreshError="1"/>
      <sheetData sheetId="10602" refreshError="1"/>
      <sheetData sheetId="10603" refreshError="1"/>
      <sheetData sheetId="10604" refreshError="1"/>
      <sheetData sheetId="10605" refreshError="1"/>
      <sheetData sheetId="10606" refreshError="1"/>
      <sheetData sheetId="10607" refreshError="1"/>
      <sheetData sheetId="10608" refreshError="1"/>
      <sheetData sheetId="10609" refreshError="1"/>
      <sheetData sheetId="10610" refreshError="1"/>
      <sheetData sheetId="10611" refreshError="1"/>
      <sheetData sheetId="10612" refreshError="1"/>
      <sheetData sheetId="10613" refreshError="1"/>
      <sheetData sheetId="10614" refreshError="1"/>
      <sheetData sheetId="10615" refreshError="1"/>
      <sheetData sheetId="10616" refreshError="1"/>
      <sheetData sheetId="10617" refreshError="1"/>
      <sheetData sheetId="10618" refreshError="1"/>
      <sheetData sheetId="10619" refreshError="1"/>
      <sheetData sheetId="10620" refreshError="1"/>
      <sheetData sheetId="10621" refreshError="1"/>
      <sheetData sheetId="10622" refreshError="1"/>
      <sheetData sheetId="10623" refreshError="1"/>
      <sheetData sheetId="10624" refreshError="1"/>
      <sheetData sheetId="10625" refreshError="1"/>
      <sheetData sheetId="10626" refreshError="1"/>
      <sheetData sheetId="10627" refreshError="1"/>
      <sheetData sheetId="10628" refreshError="1"/>
      <sheetData sheetId="10629" refreshError="1"/>
      <sheetData sheetId="10630" refreshError="1"/>
      <sheetData sheetId="10631" refreshError="1"/>
      <sheetData sheetId="10632" refreshError="1"/>
      <sheetData sheetId="10633" refreshError="1"/>
      <sheetData sheetId="10634" refreshError="1"/>
      <sheetData sheetId="10635" refreshError="1"/>
      <sheetData sheetId="10636" refreshError="1"/>
      <sheetData sheetId="10637" refreshError="1"/>
      <sheetData sheetId="10638" refreshError="1"/>
      <sheetData sheetId="10639" refreshError="1"/>
      <sheetData sheetId="10640" refreshError="1"/>
      <sheetData sheetId="10641" refreshError="1"/>
      <sheetData sheetId="10642" refreshError="1"/>
      <sheetData sheetId="10643" refreshError="1"/>
      <sheetData sheetId="10644" refreshError="1"/>
      <sheetData sheetId="10645" refreshError="1"/>
      <sheetData sheetId="10646" refreshError="1"/>
      <sheetData sheetId="10647" refreshError="1"/>
      <sheetData sheetId="10648" refreshError="1"/>
      <sheetData sheetId="10649" refreshError="1"/>
      <sheetData sheetId="10650" refreshError="1"/>
      <sheetData sheetId="10651" refreshError="1"/>
      <sheetData sheetId="10652" refreshError="1"/>
      <sheetData sheetId="10653" refreshError="1"/>
      <sheetData sheetId="10654" refreshError="1"/>
      <sheetData sheetId="10655" refreshError="1"/>
      <sheetData sheetId="10656" refreshError="1"/>
      <sheetData sheetId="10657" refreshError="1"/>
      <sheetData sheetId="10658" refreshError="1"/>
      <sheetData sheetId="10659" refreshError="1"/>
      <sheetData sheetId="10660" refreshError="1"/>
      <sheetData sheetId="10661" refreshError="1"/>
      <sheetData sheetId="10662" refreshError="1"/>
      <sheetData sheetId="10663" refreshError="1"/>
      <sheetData sheetId="10664" refreshError="1"/>
      <sheetData sheetId="10665" refreshError="1"/>
      <sheetData sheetId="10666" refreshError="1"/>
      <sheetData sheetId="10667" refreshError="1"/>
      <sheetData sheetId="10668" refreshError="1"/>
      <sheetData sheetId="10669" refreshError="1"/>
      <sheetData sheetId="10670" refreshError="1"/>
      <sheetData sheetId="10671" refreshError="1"/>
      <sheetData sheetId="10672" refreshError="1"/>
      <sheetData sheetId="10673" refreshError="1"/>
      <sheetData sheetId="10674" refreshError="1"/>
      <sheetData sheetId="10675" refreshError="1"/>
      <sheetData sheetId="10676" refreshError="1"/>
      <sheetData sheetId="10677" refreshError="1"/>
      <sheetData sheetId="10678" refreshError="1"/>
      <sheetData sheetId="10679" refreshError="1"/>
      <sheetData sheetId="10680" refreshError="1"/>
      <sheetData sheetId="10681" refreshError="1"/>
      <sheetData sheetId="10682" refreshError="1"/>
      <sheetData sheetId="10683" refreshError="1"/>
      <sheetData sheetId="10684" refreshError="1"/>
      <sheetData sheetId="10685" refreshError="1"/>
      <sheetData sheetId="10686" refreshError="1"/>
      <sheetData sheetId="10687" refreshError="1"/>
      <sheetData sheetId="10688" refreshError="1"/>
      <sheetData sheetId="10689" refreshError="1"/>
      <sheetData sheetId="10690" refreshError="1"/>
      <sheetData sheetId="10691" refreshError="1"/>
      <sheetData sheetId="10692" refreshError="1"/>
      <sheetData sheetId="10693" refreshError="1"/>
      <sheetData sheetId="10694" refreshError="1"/>
      <sheetData sheetId="10695" refreshError="1"/>
      <sheetData sheetId="10696" refreshError="1"/>
      <sheetData sheetId="10697" refreshError="1"/>
      <sheetData sheetId="10698" refreshError="1"/>
      <sheetData sheetId="10699" refreshError="1"/>
      <sheetData sheetId="10700" refreshError="1"/>
      <sheetData sheetId="10701" refreshError="1"/>
      <sheetData sheetId="10702" refreshError="1"/>
      <sheetData sheetId="10703" refreshError="1"/>
      <sheetData sheetId="10704" refreshError="1"/>
      <sheetData sheetId="10705" refreshError="1"/>
      <sheetData sheetId="10706" refreshError="1"/>
      <sheetData sheetId="10707" refreshError="1"/>
      <sheetData sheetId="10708" refreshError="1"/>
      <sheetData sheetId="10709" refreshError="1"/>
      <sheetData sheetId="10710" refreshError="1"/>
      <sheetData sheetId="10711" refreshError="1"/>
      <sheetData sheetId="10712" refreshError="1"/>
      <sheetData sheetId="10713" refreshError="1"/>
      <sheetData sheetId="10714" refreshError="1"/>
      <sheetData sheetId="10715" refreshError="1"/>
      <sheetData sheetId="10716" refreshError="1"/>
      <sheetData sheetId="10717" refreshError="1"/>
      <sheetData sheetId="10718" refreshError="1"/>
      <sheetData sheetId="10719" refreshError="1"/>
      <sheetData sheetId="10720" refreshError="1"/>
      <sheetData sheetId="10721" refreshError="1"/>
      <sheetData sheetId="10722" refreshError="1"/>
      <sheetData sheetId="10723" refreshError="1"/>
      <sheetData sheetId="10724" refreshError="1"/>
      <sheetData sheetId="10725" refreshError="1"/>
      <sheetData sheetId="10726" refreshError="1"/>
      <sheetData sheetId="10727" refreshError="1"/>
      <sheetData sheetId="10728" refreshError="1"/>
      <sheetData sheetId="10729" refreshError="1"/>
      <sheetData sheetId="10730" refreshError="1"/>
      <sheetData sheetId="10731" refreshError="1"/>
      <sheetData sheetId="10732" refreshError="1"/>
      <sheetData sheetId="10733" refreshError="1"/>
      <sheetData sheetId="10734" refreshError="1"/>
      <sheetData sheetId="10735" refreshError="1"/>
      <sheetData sheetId="10736" refreshError="1"/>
      <sheetData sheetId="10737" refreshError="1"/>
      <sheetData sheetId="10738" refreshError="1"/>
      <sheetData sheetId="10739" refreshError="1"/>
      <sheetData sheetId="10740" refreshError="1"/>
      <sheetData sheetId="10741" refreshError="1"/>
      <sheetData sheetId="10742" refreshError="1"/>
      <sheetData sheetId="10743" refreshError="1"/>
      <sheetData sheetId="10744" refreshError="1"/>
      <sheetData sheetId="10745" refreshError="1"/>
      <sheetData sheetId="10746" refreshError="1"/>
      <sheetData sheetId="10747" refreshError="1"/>
      <sheetData sheetId="10748" refreshError="1"/>
      <sheetData sheetId="10749" refreshError="1"/>
      <sheetData sheetId="10750" refreshError="1"/>
      <sheetData sheetId="10751" refreshError="1"/>
      <sheetData sheetId="10752" refreshError="1"/>
      <sheetData sheetId="10753" refreshError="1"/>
      <sheetData sheetId="10754" refreshError="1"/>
      <sheetData sheetId="10755" refreshError="1"/>
      <sheetData sheetId="10756" refreshError="1"/>
      <sheetData sheetId="10757" refreshError="1"/>
      <sheetData sheetId="10758" refreshError="1"/>
      <sheetData sheetId="10759" refreshError="1"/>
      <sheetData sheetId="10760" refreshError="1"/>
      <sheetData sheetId="10761" refreshError="1"/>
      <sheetData sheetId="10762" refreshError="1"/>
      <sheetData sheetId="10763" refreshError="1"/>
      <sheetData sheetId="10764" refreshError="1"/>
      <sheetData sheetId="10765" refreshError="1"/>
      <sheetData sheetId="10766" refreshError="1"/>
      <sheetData sheetId="10767" refreshError="1"/>
      <sheetData sheetId="10768" refreshError="1"/>
      <sheetData sheetId="10769" refreshError="1"/>
      <sheetData sheetId="10770" refreshError="1"/>
      <sheetData sheetId="10771" refreshError="1"/>
      <sheetData sheetId="10772" refreshError="1"/>
      <sheetData sheetId="10773" refreshError="1"/>
      <sheetData sheetId="10774" refreshError="1"/>
      <sheetData sheetId="10775" refreshError="1"/>
      <sheetData sheetId="10776" refreshError="1"/>
      <sheetData sheetId="10777" refreshError="1"/>
      <sheetData sheetId="10778" refreshError="1"/>
      <sheetData sheetId="10779" refreshError="1"/>
      <sheetData sheetId="10780" refreshError="1"/>
      <sheetData sheetId="10781" refreshError="1"/>
      <sheetData sheetId="10782" refreshError="1"/>
      <sheetData sheetId="10783" refreshError="1"/>
      <sheetData sheetId="10784" refreshError="1"/>
      <sheetData sheetId="10785" refreshError="1"/>
      <sheetData sheetId="10786" refreshError="1"/>
      <sheetData sheetId="10787" refreshError="1"/>
      <sheetData sheetId="10788" refreshError="1"/>
      <sheetData sheetId="10789" refreshError="1"/>
      <sheetData sheetId="10790" refreshError="1"/>
      <sheetData sheetId="10791" refreshError="1"/>
      <sheetData sheetId="10792" refreshError="1"/>
      <sheetData sheetId="10793" refreshError="1"/>
      <sheetData sheetId="10794" refreshError="1"/>
      <sheetData sheetId="10795" refreshError="1"/>
      <sheetData sheetId="10796" refreshError="1"/>
      <sheetData sheetId="10797" refreshError="1"/>
      <sheetData sheetId="10798" refreshError="1"/>
      <sheetData sheetId="10799" refreshError="1"/>
      <sheetData sheetId="10800" refreshError="1"/>
      <sheetData sheetId="10801" refreshError="1"/>
      <sheetData sheetId="10802" refreshError="1"/>
      <sheetData sheetId="10803" refreshError="1"/>
      <sheetData sheetId="10804" refreshError="1"/>
      <sheetData sheetId="10805" refreshError="1"/>
      <sheetData sheetId="10806" refreshError="1"/>
      <sheetData sheetId="10807" refreshError="1"/>
      <sheetData sheetId="10808" refreshError="1"/>
      <sheetData sheetId="10809" refreshError="1"/>
      <sheetData sheetId="10810" refreshError="1"/>
      <sheetData sheetId="10811" refreshError="1"/>
      <sheetData sheetId="10812" refreshError="1"/>
      <sheetData sheetId="10813" refreshError="1"/>
      <sheetData sheetId="10814" refreshError="1"/>
      <sheetData sheetId="10815" refreshError="1"/>
      <sheetData sheetId="10816" refreshError="1"/>
      <sheetData sheetId="10817" refreshError="1"/>
      <sheetData sheetId="10818" refreshError="1"/>
      <sheetData sheetId="10819" refreshError="1"/>
      <sheetData sheetId="10820" refreshError="1"/>
      <sheetData sheetId="10821" refreshError="1"/>
      <sheetData sheetId="10822" refreshError="1"/>
      <sheetData sheetId="10823" refreshError="1"/>
      <sheetData sheetId="10824" refreshError="1"/>
      <sheetData sheetId="10825" refreshError="1"/>
      <sheetData sheetId="10826" refreshError="1"/>
      <sheetData sheetId="10827" refreshError="1"/>
      <sheetData sheetId="10828" refreshError="1"/>
      <sheetData sheetId="10829" refreshError="1"/>
      <sheetData sheetId="10830" refreshError="1"/>
      <sheetData sheetId="10831" refreshError="1"/>
      <sheetData sheetId="10832" refreshError="1"/>
      <sheetData sheetId="10833" refreshError="1"/>
      <sheetData sheetId="10834" refreshError="1"/>
      <sheetData sheetId="10835" refreshError="1"/>
      <sheetData sheetId="10836" refreshError="1"/>
      <sheetData sheetId="10837" refreshError="1"/>
      <sheetData sheetId="10838" refreshError="1"/>
      <sheetData sheetId="10839" refreshError="1"/>
      <sheetData sheetId="10840" refreshError="1"/>
      <sheetData sheetId="10841" refreshError="1"/>
      <sheetData sheetId="10842" refreshError="1"/>
      <sheetData sheetId="10843" refreshError="1"/>
      <sheetData sheetId="10844" refreshError="1"/>
      <sheetData sheetId="10845" refreshError="1"/>
      <sheetData sheetId="10846" refreshError="1"/>
      <sheetData sheetId="10847" refreshError="1"/>
      <sheetData sheetId="10848" refreshError="1"/>
      <sheetData sheetId="10849" refreshError="1"/>
      <sheetData sheetId="10850" refreshError="1"/>
      <sheetData sheetId="10851" refreshError="1"/>
      <sheetData sheetId="10852" refreshError="1"/>
      <sheetData sheetId="10853" refreshError="1"/>
      <sheetData sheetId="10854" refreshError="1"/>
      <sheetData sheetId="10855" refreshError="1"/>
      <sheetData sheetId="10856" refreshError="1"/>
      <sheetData sheetId="10857" refreshError="1"/>
      <sheetData sheetId="10858" refreshError="1"/>
      <sheetData sheetId="10859" refreshError="1"/>
      <sheetData sheetId="10860" refreshError="1"/>
      <sheetData sheetId="10861" refreshError="1"/>
      <sheetData sheetId="10862" refreshError="1"/>
      <sheetData sheetId="10863" refreshError="1"/>
      <sheetData sheetId="10864" refreshError="1"/>
      <sheetData sheetId="10865" refreshError="1"/>
      <sheetData sheetId="10866" refreshError="1"/>
      <sheetData sheetId="10867" refreshError="1"/>
      <sheetData sheetId="10868" refreshError="1"/>
      <sheetData sheetId="10869" refreshError="1"/>
      <sheetData sheetId="10870" refreshError="1"/>
      <sheetData sheetId="10871" refreshError="1"/>
      <sheetData sheetId="10872" refreshError="1"/>
      <sheetData sheetId="10873" refreshError="1"/>
      <sheetData sheetId="10874" refreshError="1"/>
      <sheetData sheetId="10875" refreshError="1"/>
      <sheetData sheetId="10876" refreshError="1"/>
      <sheetData sheetId="10877" refreshError="1"/>
      <sheetData sheetId="10878" refreshError="1"/>
      <sheetData sheetId="10879" refreshError="1"/>
      <sheetData sheetId="10880" refreshError="1"/>
      <sheetData sheetId="10881" refreshError="1"/>
      <sheetData sheetId="10882" refreshError="1"/>
      <sheetData sheetId="10883" refreshError="1"/>
      <sheetData sheetId="10884" refreshError="1"/>
      <sheetData sheetId="10885" refreshError="1"/>
      <sheetData sheetId="10886" refreshError="1"/>
      <sheetData sheetId="10887" refreshError="1"/>
      <sheetData sheetId="10888" refreshError="1"/>
      <sheetData sheetId="10889" refreshError="1"/>
      <sheetData sheetId="10890" refreshError="1"/>
      <sheetData sheetId="10891" refreshError="1"/>
      <sheetData sheetId="10892" refreshError="1"/>
      <sheetData sheetId="10893" refreshError="1"/>
      <sheetData sheetId="10894" refreshError="1"/>
      <sheetData sheetId="10895" refreshError="1"/>
      <sheetData sheetId="10896" refreshError="1"/>
      <sheetData sheetId="10897" refreshError="1"/>
      <sheetData sheetId="10898" refreshError="1"/>
      <sheetData sheetId="10899" refreshError="1"/>
      <sheetData sheetId="10900" refreshError="1"/>
      <sheetData sheetId="10901" refreshError="1"/>
      <sheetData sheetId="10902" refreshError="1"/>
      <sheetData sheetId="10903" refreshError="1"/>
      <sheetData sheetId="10904" refreshError="1"/>
      <sheetData sheetId="10905" refreshError="1"/>
      <sheetData sheetId="10906" refreshError="1"/>
      <sheetData sheetId="10907" refreshError="1"/>
      <sheetData sheetId="10908" refreshError="1"/>
      <sheetData sheetId="10909" refreshError="1"/>
      <sheetData sheetId="10910" refreshError="1"/>
      <sheetData sheetId="10911" refreshError="1"/>
      <sheetData sheetId="10912" refreshError="1"/>
      <sheetData sheetId="10913" refreshError="1"/>
      <sheetData sheetId="10914" refreshError="1"/>
      <sheetData sheetId="10915" refreshError="1"/>
      <sheetData sheetId="10916" refreshError="1"/>
      <sheetData sheetId="10917" refreshError="1"/>
      <sheetData sheetId="10918" refreshError="1"/>
      <sheetData sheetId="10919" refreshError="1"/>
      <sheetData sheetId="10920" refreshError="1"/>
      <sheetData sheetId="10921" refreshError="1"/>
      <sheetData sheetId="10922" refreshError="1"/>
      <sheetData sheetId="10923" refreshError="1"/>
      <sheetData sheetId="10924" refreshError="1"/>
      <sheetData sheetId="10925" refreshError="1"/>
      <sheetData sheetId="10926" refreshError="1"/>
      <sheetData sheetId="10927" refreshError="1"/>
      <sheetData sheetId="10928" refreshError="1"/>
      <sheetData sheetId="10929" refreshError="1"/>
      <sheetData sheetId="10930" refreshError="1"/>
      <sheetData sheetId="10931" refreshError="1"/>
      <sheetData sheetId="10932" refreshError="1"/>
      <sheetData sheetId="10933" refreshError="1"/>
      <sheetData sheetId="10934" refreshError="1"/>
      <sheetData sheetId="10935" refreshError="1"/>
      <sheetData sheetId="10936" refreshError="1"/>
      <sheetData sheetId="10937" refreshError="1"/>
      <sheetData sheetId="10938" refreshError="1"/>
      <sheetData sheetId="10939" refreshError="1"/>
      <sheetData sheetId="10940" refreshError="1"/>
      <sheetData sheetId="10941" refreshError="1"/>
      <sheetData sheetId="10942" refreshError="1"/>
      <sheetData sheetId="10943" refreshError="1"/>
      <sheetData sheetId="10944" refreshError="1"/>
      <sheetData sheetId="10945" refreshError="1"/>
      <sheetData sheetId="10946" refreshError="1"/>
      <sheetData sheetId="10947" refreshError="1"/>
      <sheetData sheetId="10948" refreshError="1"/>
      <sheetData sheetId="10949" refreshError="1"/>
      <sheetData sheetId="10950" refreshError="1"/>
      <sheetData sheetId="10951" refreshError="1"/>
      <sheetData sheetId="10952" refreshError="1"/>
      <sheetData sheetId="10953" refreshError="1"/>
      <sheetData sheetId="10954" refreshError="1"/>
      <sheetData sheetId="10955" refreshError="1"/>
      <sheetData sheetId="10956" refreshError="1"/>
      <sheetData sheetId="10957" refreshError="1"/>
      <sheetData sheetId="10958" refreshError="1"/>
      <sheetData sheetId="10959" refreshError="1"/>
      <sheetData sheetId="10960" refreshError="1"/>
      <sheetData sheetId="10961" refreshError="1"/>
      <sheetData sheetId="10962" refreshError="1"/>
      <sheetData sheetId="10963" refreshError="1"/>
      <sheetData sheetId="10964" refreshError="1"/>
      <sheetData sheetId="10965" refreshError="1"/>
      <sheetData sheetId="10966" refreshError="1"/>
      <sheetData sheetId="10967" refreshError="1"/>
      <sheetData sheetId="10968" refreshError="1"/>
      <sheetData sheetId="10969" refreshError="1"/>
      <sheetData sheetId="10970" refreshError="1"/>
      <sheetData sheetId="10971" refreshError="1"/>
      <sheetData sheetId="10972" refreshError="1"/>
      <sheetData sheetId="10973" refreshError="1"/>
      <sheetData sheetId="10974" refreshError="1"/>
      <sheetData sheetId="10975" refreshError="1"/>
      <sheetData sheetId="10976" refreshError="1"/>
      <sheetData sheetId="10977" refreshError="1"/>
      <sheetData sheetId="10978" refreshError="1"/>
      <sheetData sheetId="10979" refreshError="1"/>
      <sheetData sheetId="10980" refreshError="1"/>
      <sheetData sheetId="10981" refreshError="1"/>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efreshError="1"/>
      <sheetData sheetId="10993" refreshError="1"/>
      <sheetData sheetId="10994" refreshError="1"/>
      <sheetData sheetId="10995" refreshError="1"/>
      <sheetData sheetId="10996" refreshError="1"/>
      <sheetData sheetId="10997" refreshError="1"/>
      <sheetData sheetId="10998" refreshError="1"/>
      <sheetData sheetId="10999" refreshError="1"/>
      <sheetData sheetId="11000" refreshError="1"/>
      <sheetData sheetId="11001" refreshError="1"/>
      <sheetData sheetId="11002" refreshError="1"/>
      <sheetData sheetId="11003" refreshError="1"/>
      <sheetData sheetId="11004" refreshError="1"/>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efreshError="1"/>
      <sheetData sheetId="11018" refreshError="1"/>
      <sheetData sheetId="11019" refreshError="1"/>
      <sheetData sheetId="11020" refreshError="1"/>
      <sheetData sheetId="11021" refreshError="1"/>
      <sheetData sheetId="11022" refreshError="1"/>
      <sheetData sheetId="11023" refreshError="1"/>
      <sheetData sheetId="11024" refreshError="1"/>
      <sheetData sheetId="11025" refreshError="1"/>
      <sheetData sheetId="11026" refreshError="1"/>
      <sheetData sheetId="11027" refreshError="1"/>
      <sheetData sheetId="11028" refreshError="1"/>
      <sheetData sheetId="11029" refreshError="1"/>
      <sheetData sheetId="11030" refreshError="1"/>
      <sheetData sheetId="11031" refreshError="1"/>
      <sheetData sheetId="11032" refreshError="1"/>
      <sheetData sheetId="11033" refreshError="1"/>
      <sheetData sheetId="11034" refreshError="1"/>
      <sheetData sheetId="11035" refreshError="1"/>
      <sheetData sheetId="11036" refreshError="1"/>
      <sheetData sheetId="11037" refreshError="1"/>
      <sheetData sheetId="11038" refreshError="1"/>
      <sheetData sheetId="11039" refreshError="1"/>
      <sheetData sheetId="11040" refreshError="1"/>
      <sheetData sheetId="11041" refreshError="1"/>
      <sheetData sheetId="11042" refreshError="1"/>
      <sheetData sheetId="11043" refreshError="1"/>
      <sheetData sheetId="11044" refreshError="1"/>
      <sheetData sheetId="11045" refreshError="1"/>
      <sheetData sheetId="11046" refreshError="1"/>
      <sheetData sheetId="11047" refreshError="1"/>
      <sheetData sheetId="11048" refreshError="1"/>
      <sheetData sheetId="11049" refreshError="1"/>
      <sheetData sheetId="11050" refreshError="1"/>
      <sheetData sheetId="11051" refreshError="1"/>
      <sheetData sheetId="11052" refreshError="1"/>
      <sheetData sheetId="11053" refreshError="1"/>
      <sheetData sheetId="11054" refreshError="1"/>
      <sheetData sheetId="11055" refreshError="1"/>
      <sheetData sheetId="11056" refreshError="1"/>
      <sheetData sheetId="11057" refreshError="1"/>
      <sheetData sheetId="11058" refreshError="1"/>
      <sheetData sheetId="11059" refreshError="1"/>
      <sheetData sheetId="11060" refreshError="1"/>
      <sheetData sheetId="11061" refreshError="1"/>
      <sheetData sheetId="11062" refreshError="1"/>
      <sheetData sheetId="11063" refreshError="1"/>
      <sheetData sheetId="11064" refreshError="1"/>
      <sheetData sheetId="11065" refreshError="1"/>
      <sheetData sheetId="11066" refreshError="1"/>
      <sheetData sheetId="11067" refreshError="1"/>
      <sheetData sheetId="11068" refreshError="1"/>
      <sheetData sheetId="11069" refreshError="1"/>
      <sheetData sheetId="11070" refreshError="1"/>
      <sheetData sheetId="11071" refreshError="1"/>
      <sheetData sheetId="11072" refreshError="1"/>
      <sheetData sheetId="11073" refreshError="1"/>
      <sheetData sheetId="11074" refreshError="1"/>
      <sheetData sheetId="11075" refreshError="1"/>
      <sheetData sheetId="11076" refreshError="1"/>
      <sheetData sheetId="11077" refreshError="1"/>
      <sheetData sheetId="11078" refreshError="1"/>
      <sheetData sheetId="11079" refreshError="1"/>
      <sheetData sheetId="11080" refreshError="1"/>
      <sheetData sheetId="11081" refreshError="1"/>
      <sheetData sheetId="11082" refreshError="1"/>
      <sheetData sheetId="11083" refreshError="1"/>
      <sheetData sheetId="11084" refreshError="1"/>
      <sheetData sheetId="11085" refreshError="1"/>
      <sheetData sheetId="11086" refreshError="1"/>
      <sheetData sheetId="11087" refreshError="1"/>
      <sheetData sheetId="11088" refreshError="1"/>
      <sheetData sheetId="11089" refreshError="1"/>
      <sheetData sheetId="11090" refreshError="1"/>
      <sheetData sheetId="11091" refreshError="1"/>
      <sheetData sheetId="11092" refreshError="1"/>
      <sheetData sheetId="11093" refreshError="1"/>
      <sheetData sheetId="11094" refreshError="1"/>
      <sheetData sheetId="11095" refreshError="1"/>
      <sheetData sheetId="11096" refreshError="1"/>
      <sheetData sheetId="11097" refreshError="1"/>
      <sheetData sheetId="11098" refreshError="1"/>
      <sheetData sheetId="11099" refreshError="1"/>
      <sheetData sheetId="11100" refreshError="1"/>
      <sheetData sheetId="11101" refreshError="1"/>
      <sheetData sheetId="11102" refreshError="1"/>
      <sheetData sheetId="11103" refreshError="1"/>
      <sheetData sheetId="11104" refreshError="1"/>
      <sheetData sheetId="11105" refreshError="1"/>
      <sheetData sheetId="11106" refreshError="1"/>
      <sheetData sheetId="11107" refreshError="1"/>
      <sheetData sheetId="11108" refreshError="1"/>
      <sheetData sheetId="11109" refreshError="1"/>
      <sheetData sheetId="11110" refreshError="1"/>
      <sheetData sheetId="11111" refreshError="1"/>
      <sheetData sheetId="11112" refreshError="1"/>
      <sheetData sheetId="11113" refreshError="1"/>
      <sheetData sheetId="11114" refreshError="1"/>
      <sheetData sheetId="11115" refreshError="1"/>
      <sheetData sheetId="11116" refreshError="1"/>
      <sheetData sheetId="11117" refreshError="1"/>
      <sheetData sheetId="11118" refreshError="1"/>
      <sheetData sheetId="11119" refreshError="1"/>
      <sheetData sheetId="11120" refreshError="1"/>
      <sheetData sheetId="11121" refreshError="1"/>
      <sheetData sheetId="11122" refreshError="1"/>
      <sheetData sheetId="11123" refreshError="1"/>
      <sheetData sheetId="11124" refreshError="1"/>
      <sheetData sheetId="11125" refreshError="1"/>
      <sheetData sheetId="11126" refreshError="1"/>
      <sheetData sheetId="11127" refreshError="1"/>
      <sheetData sheetId="11128" refreshError="1"/>
      <sheetData sheetId="11129" refreshError="1"/>
      <sheetData sheetId="11130" refreshError="1"/>
      <sheetData sheetId="11131" refreshError="1"/>
      <sheetData sheetId="11132" refreshError="1"/>
      <sheetData sheetId="11133" refreshError="1"/>
      <sheetData sheetId="11134" refreshError="1"/>
      <sheetData sheetId="11135" refreshError="1"/>
      <sheetData sheetId="11136" refreshError="1"/>
      <sheetData sheetId="11137" refreshError="1"/>
      <sheetData sheetId="11138" refreshError="1"/>
      <sheetData sheetId="11139" refreshError="1"/>
      <sheetData sheetId="11140" refreshError="1"/>
      <sheetData sheetId="11141" refreshError="1"/>
      <sheetData sheetId="11142" refreshError="1"/>
      <sheetData sheetId="11143" refreshError="1"/>
      <sheetData sheetId="11144" refreshError="1"/>
      <sheetData sheetId="11145" refreshError="1"/>
      <sheetData sheetId="11146" refreshError="1"/>
      <sheetData sheetId="11147" refreshError="1"/>
      <sheetData sheetId="11148" refreshError="1"/>
      <sheetData sheetId="11149" refreshError="1"/>
      <sheetData sheetId="11150" refreshError="1"/>
      <sheetData sheetId="11151" refreshError="1"/>
      <sheetData sheetId="11152" refreshError="1"/>
      <sheetData sheetId="11153" refreshError="1"/>
      <sheetData sheetId="11154" refreshError="1"/>
      <sheetData sheetId="11155" refreshError="1"/>
      <sheetData sheetId="11156" refreshError="1"/>
      <sheetData sheetId="11157" refreshError="1"/>
      <sheetData sheetId="11158" refreshError="1"/>
      <sheetData sheetId="11159" refreshError="1"/>
      <sheetData sheetId="11160" refreshError="1"/>
      <sheetData sheetId="11161" refreshError="1"/>
      <sheetData sheetId="11162" refreshError="1"/>
      <sheetData sheetId="11163" refreshError="1"/>
      <sheetData sheetId="11164" refreshError="1"/>
      <sheetData sheetId="11165" refreshError="1"/>
      <sheetData sheetId="11166" refreshError="1"/>
      <sheetData sheetId="11167" refreshError="1"/>
      <sheetData sheetId="11168" refreshError="1"/>
      <sheetData sheetId="11169" refreshError="1"/>
      <sheetData sheetId="11170" refreshError="1"/>
      <sheetData sheetId="11171" refreshError="1"/>
      <sheetData sheetId="11172" refreshError="1"/>
      <sheetData sheetId="11173" refreshError="1"/>
      <sheetData sheetId="11174" refreshError="1"/>
      <sheetData sheetId="11175" refreshError="1"/>
      <sheetData sheetId="11176" refreshError="1"/>
      <sheetData sheetId="11177" refreshError="1"/>
      <sheetData sheetId="11178" refreshError="1"/>
      <sheetData sheetId="11179" refreshError="1"/>
      <sheetData sheetId="11180" refreshError="1"/>
      <sheetData sheetId="11181" refreshError="1"/>
      <sheetData sheetId="11182" refreshError="1"/>
      <sheetData sheetId="11183" refreshError="1"/>
      <sheetData sheetId="11184" refreshError="1"/>
      <sheetData sheetId="11185" refreshError="1"/>
      <sheetData sheetId="11186" refreshError="1"/>
      <sheetData sheetId="11187" refreshError="1"/>
      <sheetData sheetId="11188" refreshError="1"/>
      <sheetData sheetId="11189" refreshError="1"/>
      <sheetData sheetId="11190" refreshError="1"/>
      <sheetData sheetId="11191" refreshError="1"/>
      <sheetData sheetId="11192" refreshError="1"/>
      <sheetData sheetId="11193" refreshError="1"/>
      <sheetData sheetId="11194" refreshError="1"/>
      <sheetData sheetId="11195" refreshError="1"/>
      <sheetData sheetId="11196" refreshError="1"/>
      <sheetData sheetId="11197" refreshError="1"/>
      <sheetData sheetId="11198" refreshError="1"/>
      <sheetData sheetId="11199" refreshError="1"/>
      <sheetData sheetId="11200" refreshError="1"/>
      <sheetData sheetId="11201" refreshError="1"/>
      <sheetData sheetId="11202" refreshError="1"/>
      <sheetData sheetId="11203" refreshError="1"/>
      <sheetData sheetId="11204" refreshError="1"/>
      <sheetData sheetId="11205" refreshError="1"/>
      <sheetData sheetId="11206" refreshError="1"/>
      <sheetData sheetId="11207" refreshError="1"/>
      <sheetData sheetId="11208" refreshError="1"/>
      <sheetData sheetId="11209" refreshError="1"/>
      <sheetData sheetId="11210" refreshError="1"/>
      <sheetData sheetId="11211" refreshError="1"/>
      <sheetData sheetId="11212" refreshError="1"/>
      <sheetData sheetId="11213" refreshError="1"/>
      <sheetData sheetId="11214" refreshError="1"/>
      <sheetData sheetId="11215" refreshError="1"/>
      <sheetData sheetId="11216" refreshError="1"/>
      <sheetData sheetId="11217" refreshError="1"/>
      <sheetData sheetId="11218" refreshError="1"/>
      <sheetData sheetId="11219" refreshError="1"/>
      <sheetData sheetId="11220" refreshError="1"/>
      <sheetData sheetId="11221" refreshError="1"/>
      <sheetData sheetId="11222" refreshError="1"/>
      <sheetData sheetId="11223" refreshError="1"/>
      <sheetData sheetId="11224" refreshError="1"/>
      <sheetData sheetId="11225" refreshError="1"/>
      <sheetData sheetId="11226" refreshError="1"/>
      <sheetData sheetId="11227" refreshError="1"/>
      <sheetData sheetId="11228" refreshError="1"/>
      <sheetData sheetId="11229" refreshError="1"/>
      <sheetData sheetId="11230" refreshError="1"/>
      <sheetData sheetId="11231" refreshError="1"/>
      <sheetData sheetId="11232" refreshError="1"/>
      <sheetData sheetId="11233" refreshError="1"/>
      <sheetData sheetId="11234" refreshError="1"/>
      <sheetData sheetId="11235" refreshError="1"/>
      <sheetData sheetId="11236" refreshError="1"/>
      <sheetData sheetId="11237" refreshError="1"/>
      <sheetData sheetId="11238" refreshError="1"/>
      <sheetData sheetId="11239" refreshError="1"/>
      <sheetData sheetId="11240" refreshError="1"/>
      <sheetData sheetId="11241" refreshError="1"/>
      <sheetData sheetId="11242" refreshError="1"/>
      <sheetData sheetId="11243" refreshError="1"/>
      <sheetData sheetId="11244" refreshError="1"/>
      <sheetData sheetId="11245" refreshError="1"/>
      <sheetData sheetId="11246" refreshError="1"/>
      <sheetData sheetId="11247" refreshError="1"/>
      <sheetData sheetId="11248" refreshError="1"/>
      <sheetData sheetId="11249" refreshError="1"/>
      <sheetData sheetId="11250" refreshError="1"/>
      <sheetData sheetId="11251" refreshError="1"/>
      <sheetData sheetId="11252" refreshError="1"/>
      <sheetData sheetId="11253" refreshError="1"/>
      <sheetData sheetId="11254" refreshError="1"/>
      <sheetData sheetId="11255" refreshError="1"/>
      <sheetData sheetId="11256" refreshError="1"/>
      <sheetData sheetId="11257" refreshError="1"/>
      <sheetData sheetId="11258" refreshError="1"/>
      <sheetData sheetId="11259" refreshError="1"/>
      <sheetData sheetId="11260" refreshError="1"/>
      <sheetData sheetId="11261" refreshError="1"/>
      <sheetData sheetId="11262" refreshError="1"/>
      <sheetData sheetId="11263" refreshError="1"/>
      <sheetData sheetId="11264" refreshError="1"/>
      <sheetData sheetId="11265" refreshError="1"/>
      <sheetData sheetId="11266" refreshError="1"/>
      <sheetData sheetId="11267" refreshError="1"/>
      <sheetData sheetId="11268" refreshError="1"/>
      <sheetData sheetId="11269" refreshError="1"/>
      <sheetData sheetId="11270" refreshError="1"/>
      <sheetData sheetId="11271" refreshError="1"/>
      <sheetData sheetId="11272" refreshError="1"/>
      <sheetData sheetId="11273" refreshError="1"/>
      <sheetData sheetId="11274" refreshError="1"/>
      <sheetData sheetId="11275" refreshError="1"/>
      <sheetData sheetId="11276" refreshError="1"/>
      <sheetData sheetId="11277" refreshError="1"/>
      <sheetData sheetId="11278" refreshError="1"/>
      <sheetData sheetId="11279" refreshError="1"/>
      <sheetData sheetId="11280" refreshError="1"/>
      <sheetData sheetId="11281" refreshError="1"/>
      <sheetData sheetId="11282" refreshError="1"/>
      <sheetData sheetId="11283" refreshError="1"/>
      <sheetData sheetId="11284" refreshError="1"/>
      <sheetData sheetId="11285" refreshError="1"/>
      <sheetData sheetId="11286" refreshError="1"/>
      <sheetData sheetId="11287" refreshError="1"/>
      <sheetData sheetId="11288" refreshError="1"/>
      <sheetData sheetId="11289" refreshError="1"/>
      <sheetData sheetId="11290" refreshError="1"/>
      <sheetData sheetId="11291" refreshError="1"/>
      <sheetData sheetId="11292" refreshError="1"/>
      <sheetData sheetId="11293" refreshError="1"/>
      <sheetData sheetId="11294" refreshError="1"/>
      <sheetData sheetId="11295" refreshError="1"/>
      <sheetData sheetId="11296" refreshError="1"/>
      <sheetData sheetId="11297" refreshError="1"/>
      <sheetData sheetId="11298" refreshError="1"/>
      <sheetData sheetId="11299" refreshError="1"/>
      <sheetData sheetId="11300" refreshError="1"/>
      <sheetData sheetId="11301" refreshError="1"/>
      <sheetData sheetId="11302" refreshError="1"/>
      <sheetData sheetId="11303" refreshError="1"/>
      <sheetData sheetId="11304" refreshError="1"/>
      <sheetData sheetId="11305" refreshError="1"/>
      <sheetData sheetId="11306" refreshError="1"/>
      <sheetData sheetId="11307" refreshError="1"/>
      <sheetData sheetId="11308" refreshError="1"/>
      <sheetData sheetId="11309" refreshError="1"/>
      <sheetData sheetId="11310" refreshError="1"/>
      <sheetData sheetId="11311" refreshError="1"/>
      <sheetData sheetId="11312" refreshError="1"/>
      <sheetData sheetId="11313" refreshError="1"/>
      <sheetData sheetId="11314" refreshError="1"/>
      <sheetData sheetId="11315" refreshError="1"/>
      <sheetData sheetId="11316" refreshError="1"/>
      <sheetData sheetId="11317" refreshError="1"/>
      <sheetData sheetId="11318" refreshError="1"/>
      <sheetData sheetId="11319" refreshError="1"/>
      <sheetData sheetId="11320" refreshError="1"/>
      <sheetData sheetId="11321" refreshError="1"/>
      <sheetData sheetId="11322" refreshError="1"/>
      <sheetData sheetId="11323" refreshError="1"/>
      <sheetData sheetId="11324" refreshError="1"/>
      <sheetData sheetId="11325" refreshError="1"/>
      <sheetData sheetId="11326" refreshError="1"/>
      <sheetData sheetId="11327" refreshError="1"/>
      <sheetData sheetId="11328" refreshError="1"/>
      <sheetData sheetId="11329" refreshError="1"/>
      <sheetData sheetId="11330" refreshError="1"/>
      <sheetData sheetId="11331" refreshError="1"/>
      <sheetData sheetId="11332" refreshError="1"/>
      <sheetData sheetId="11333" refreshError="1"/>
      <sheetData sheetId="11334" refreshError="1"/>
      <sheetData sheetId="11335" refreshError="1"/>
      <sheetData sheetId="11336" refreshError="1"/>
      <sheetData sheetId="11337" refreshError="1"/>
      <sheetData sheetId="11338" refreshError="1"/>
      <sheetData sheetId="11339" refreshError="1"/>
      <sheetData sheetId="11340" refreshError="1"/>
      <sheetData sheetId="11341" refreshError="1"/>
      <sheetData sheetId="11342" refreshError="1"/>
      <sheetData sheetId="11343" refreshError="1"/>
      <sheetData sheetId="11344" refreshError="1"/>
      <sheetData sheetId="11345" refreshError="1"/>
      <sheetData sheetId="11346" refreshError="1"/>
      <sheetData sheetId="11347" refreshError="1"/>
      <sheetData sheetId="11348" refreshError="1"/>
      <sheetData sheetId="11349" refreshError="1"/>
      <sheetData sheetId="11350" refreshError="1"/>
      <sheetData sheetId="11351" refreshError="1"/>
      <sheetData sheetId="11352" refreshError="1"/>
      <sheetData sheetId="11353" refreshError="1"/>
      <sheetData sheetId="11354" refreshError="1"/>
      <sheetData sheetId="11355" refreshError="1"/>
      <sheetData sheetId="11356" refreshError="1"/>
      <sheetData sheetId="11357" refreshError="1"/>
      <sheetData sheetId="11358" refreshError="1"/>
      <sheetData sheetId="11359" refreshError="1"/>
      <sheetData sheetId="11360" refreshError="1"/>
      <sheetData sheetId="11361" refreshError="1"/>
      <sheetData sheetId="11362" refreshError="1"/>
      <sheetData sheetId="11363" refreshError="1"/>
      <sheetData sheetId="11364" refreshError="1"/>
      <sheetData sheetId="11365" refreshError="1"/>
      <sheetData sheetId="11366" refreshError="1"/>
      <sheetData sheetId="11367" refreshError="1"/>
      <sheetData sheetId="11368" refreshError="1"/>
      <sheetData sheetId="11369" refreshError="1"/>
      <sheetData sheetId="11370" refreshError="1"/>
      <sheetData sheetId="11371" refreshError="1"/>
      <sheetData sheetId="11372" refreshError="1"/>
      <sheetData sheetId="11373" refreshError="1"/>
      <sheetData sheetId="11374" refreshError="1"/>
      <sheetData sheetId="11375" refreshError="1"/>
      <sheetData sheetId="11376" refreshError="1"/>
      <sheetData sheetId="11377" refreshError="1"/>
      <sheetData sheetId="11378" refreshError="1"/>
      <sheetData sheetId="11379" refreshError="1"/>
      <sheetData sheetId="11380" refreshError="1"/>
      <sheetData sheetId="11381" refreshError="1"/>
      <sheetData sheetId="11382" refreshError="1"/>
      <sheetData sheetId="11383" refreshError="1"/>
      <sheetData sheetId="11384" refreshError="1"/>
      <sheetData sheetId="11385" refreshError="1"/>
      <sheetData sheetId="11386" refreshError="1"/>
      <sheetData sheetId="11387" refreshError="1"/>
      <sheetData sheetId="11388" refreshError="1"/>
      <sheetData sheetId="11389" refreshError="1"/>
      <sheetData sheetId="11390" refreshError="1"/>
      <sheetData sheetId="11391" refreshError="1"/>
      <sheetData sheetId="11392" refreshError="1"/>
      <sheetData sheetId="11393" refreshError="1"/>
      <sheetData sheetId="11394" refreshError="1"/>
      <sheetData sheetId="11395" refreshError="1"/>
      <sheetData sheetId="11396" refreshError="1"/>
      <sheetData sheetId="11397" refreshError="1"/>
      <sheetData sheetId="11398" refreshError="1"/>
      <sheetData sheetId="11399" refreshError="1"/>
      <sheetData sheetId="11400" refreshError="1"/>
      <sheetData sheetId="11401" refreshError="1"/>
      <sheetData sheetId="11402" refreshError="1"/>
      <sheetData sheetId="11403" refreshError="1"/>
      <sheetData sheetId="11404" refreshError="1"/>
      <sheetData sheetId="11405" refreshError="1"/>
      <sheetData sheetId="11406" refreshError="1"/>
      <sheetData sheetId="11407" refreshError="1"/>
      <sheetData sheetId="11408" refreshError="1"/>
      <sheetData sheetId="11409" refreshError="1"/>
      <sheetData sheetId="11410" refreshError="1"/>
      <sheetData sheetId="11411" refreshError="1"/>
      <sheetData sheetId="11412" refreshError="1"/>
      <sheetData sheetId="11413" refreshError="1"/>
      <sheetData sheetId="11414" refreshError="1"/>
      <sheetData sheetId="11415" refreshError="1"/>
      <sheetData sheetId="11416" refreshError="1"/>
      <sheetData sheetId="11417" refreshError="1"/>
      <sheetData sheetId="11418" refreshError="1"/>
      <sheetData sheetId="11419" refreshError="1"/>
      <sheetData sheetId="11420" refreshError="1"/>
      <sheetData sheetId="11421" refreshError="1"/>
      <sheetData sheetId="11422" refreshError="1"/>
      <sheetData sheetId="11423" refreshError="1"/>
      <sheetData sheetId="11424" refreshError="1"/>
      <sheetData sheetId="11425" refreshError="1"/>
      <sheetData sheetId="11426" refreshError="1"/>
      <sheetData sheetId="11427" refreshError="1"/>
      <sheetData sheetId="11428" refreshError="1"/>
      <sheetData sheetId="11429" refreshError="1"/>
      <sheetData sheetId="11430" refreshError="1"/>
      <sheetData sheetId="11431" refreshError="1"/>
      <sheetData sheetId="11432" refreshError="1"/>
      <sheetData sheetId="11433" refreshError="1"/>
      <sheetData sheetId="11434" refreshError="1"/>
      <sheetData sheetId="11435" refreshError="1"/>
      <sheetData sheetId="11436" refreshError="1"/>
      <sheetData sheetId="11437" refreshError="1"/>
      <sheetData sheetId="11438" refreshError="1"/>
      <sheetData sheetId="11439" refreshError="1"/>
      <sheetData sheetId="11440" refreshError="1"/>
      <sheetData sheetId="11441" refreshError="1"/>
      <sheetData sheetId="11442" refreshError="1"/>
      <sheetData sheetId="11443" refreshError="1"/>
      <sheetData sheetId="11444" refreshError="1"/>
      <sheetData sheetId="11445" refreshError="1"/>
      <sheetData sheetId="11446" refreshError="1"/>
      <sheetData sheetId="11447" refreshError="1"/>
      <sheetData sheetId="11448" refreshError="1"/>
      <sheetData sheetId="11449" refreshError="1"/>
      <sheetData sheetId="11450" refreshError="1"/>
      <sheetData sheetId="11451" refreshError="1"/>
      <sheetData sheetId="11452" refreshError="1"/>
      <sheetData sheetId="11453" refreshError="1"/>
      <sheetData sheetId="11454" refreshError="1"/>
      <sheetData sheetId="11455" refreshError="1"/>
      <sheetData sheetId="11456" refreshError="1"/>
      <sheetData sheetId="11457" refreshError="1"/>
      <sheetData sheetId="11458" refreshError="1"/>
      <sheetData sheetId="11459" refreshError="1"/>
      <sheetData sheetId="11460" refreshError="1"/>
      <sheetData sheetId="11461" refreshError="1"/>
      <sheetData sheetId="11462" refreshError="1"/>
      <sheetData sheetId="11463" refreshError="1"/>
      <sheetData sheetId="11464" refreshError="1"/>
      <sheetData sheetId="11465" refreshError="1"/>
      <sheetData sheetId="11466" refreshError="1"/>
      <sheetData sheetId="11467" refreshError="1"/>
      <sheetData sheetId="11468" refreshError="1"/>
      <sheetData sheetId="11469" refreshError="1"/>
      <sheetData sheetId="11470" refreshError="1"/>
      <sheetData sheetId="11471" refreshError="1"/>
      <sheetData sheetId="11472" refreshError="1"/>
      <sheetData sheetId="11473" refreshError="1"/>
      <sheetData sheetId="11474" refreshError="1"/>
      <sheetData sheetId="11475" refreshError="1"/>
      <sheetData sheetId="11476" refreshError="1"/>
      <sheetData sheetId="11477" refreshError="1"/>
      <sheetData sheetId="11478" refreshError="1"/>
      <sheetData sheetId="11479" refreshError="1"/>
      <sheetData sheetId="11480" refreshError="1"/>
      <sheetData sheetId="11481" refreshError="1"/>
      <sheetData sheetId="11482" refreshError="1"/>
      <sheetData sheetId="11483" refreshError="1"/>
      <sheetData sheetId="11484" refreshError="1"/>
      <sheetData sheetId="11485" refreshError="1"/>
      <sheetData sheetId="11486" refreshError="1"/>
      <sheetData sheetId="11487" refreshError="1"/>
      <sheetData sheetId="11488" refreshError="1"/>
      <sheetData sheetId="11489" refreshError="1"/>
      <sheetData sheetId="11490" refreshError="1"/>
      <sheetData sheetId="11491" refreshError="1"/>
      <sheetData sheetId="11492" refreshError="1"/>
      <sheetData sheetId="11493" refreshError="1"/>
      <sheetData sheetId="11494" refreshError="1"/>
      <sheetData sheetId="11495" refreshError="1"/>
      <sheetData sheetId="11496" refreshError="1"/>
      <sheetData sheetId="11497" refreshError="1"/>
      <sheetData sheetId="11498" refreshError="1"/>
      <sheetData sheetId="11499" refreshError="1"/>
      <sheetData sheetId="11500" refreshError="1"/>
      <sheetData sheetId="11501" refreshError="1"/>
      <sheetData sheetId="11502" refreshError="1"/>
      <sheetData sheetId="11503" refreshError="1"/>
      <sheetData sheetId="11504" refreshError="1"/>
      <sheetData sheetId="11505" refreshError="1"/>
      <sheetData sheetId="11506" refreshError="1"/>
      <sheetData sheetId="11507" refreshError="1"/>
      <sheetData sheetId="11508" refreshError="1"/>
      <sheetData sheetId="11509" refreshError="1"/>
      <sheetData sheetId="11510" refreshError="1"/>
      <sheetData sheetId="11511" refreshError="1"/>
      <sheetData sheetId="11512" refreshError="1"/>
      <sheetData sheetId="11513" refreshError="1"/>
      <sheetData sheetId="11514" refreshError="1"/>
      <sheetData sheetId="11515" refreshError="1"/>
      <sheetData sheetId="11516" refreshError="1"/>
      <sheetData sheetId="11517" refreshError="1"/>
      <sheetData sheetId="11518" refreshError="1"/>
      <sheetData sheetId="11519" refreshError="1"/>
      <sheetData sheetId="11520" refreshError="1"/>
      <sheetData sheetId="11521" refreshError="1"/>
      <sheetData sheetId="11522" refreshError="1"/>
      <sheetData sheetId="11523" refreshError="1"/>
      <sheetData sheetId="11524" refreshError="1"/>
      <sheetData sheetId="11525" refreshError="1"/>
      <sheetData sheetId="11526" refreshError="1"/>
      <sheetData sheetId="11527" refreshError="1"/>
      <sheetData sheetId="11528" refreshError="1"/>
      <sheetData sheetId="11529" refreshError="1"/>
      <sheetData sheetId="11530" refreshError="1"/>
      <sheetData sheetId="11531" refreshError="1"/>
      <sheetData sheetId="11532" refreshError="1"/>
      <sheetData sheetId="11533" refreshError="1"/>
      <sheetData sheetId="11534" refreshError="1"/>
      <sheetData sheetId="11535" refreshError="1"/>
      <sheetData sheetId="11536" refreshError="1"/>
      <sheetData sheetId="11537" refreshError="1"/>
      <sheetData sheetId="11538" refreshError="1"/>
      <sheetData sheetId="11539" refreshError="1"/>
      <sheetData sheetId="11540" refreshError="1"/>
      <sheetData sheetId="11541" refreshError="1"/>
      <sheetData sheetId="11542" refreshError="1"/>
      <sheetData sheetId="11543" refreshError="1"/>
      <sheetData sheetId="11544" refreshError="1"/>
      <sheetData sheetId="11545" refreshError="1"/>
      <sheetData sheetId="11546" refreshError="1"/>
      <sheetData sheetId="11547" refreshError="1"/>
      <sheetData sheetId="11548" refreshError="1"/>
      <sheetData sheetId="11549" refreshError="1"/>
      <sheetData sheetId="11550" refreshError="1"/>
      <sheetData sheetId="11551" refreshError="1"/>
      <sheetData sheetId="11552" refreshError="1"/>
      <sheetData sheetId="11553" refreshError="1"/>
      <sheetData sheetId="11554" refreshError="1"/>
      <sheetData sheetId="11555" refreshError="1"/>
      <sheetData sheetId="11556" refreshError="1"/>
      <sheetData sheetId="11557" refreshError="1"/>
      <sheetData sheetId="11558" refreshError="1"/>
      <sheetData sheetId="11559" refreshError="1"/>
      <sheetData sheetId="11560" refreshError="1"/>
      <sheetData sheetId="11561" refreshError="1"/>
      <sheetData sheetId="11562" refreshError="1"/>
      <sheetData sheetId="11563" refreshError="1"/>
      <sheetData sheetId="11564" refreshError="1"/>
      <sheetData sheetId="11565" refreshError="1"/>
      <sheetData sheetId="11566" refreshError="1"/>
      <sheetData sheetId="11567" refreshError="1"/>
      <sheetData sheetId="11568" refreshError="1"/>
      <sheetData sheetId="11569" refreshError="1"/>
      <sheetData sheetId="11570" refreshError="1"/>
      <sheetData sheetId="11571" refreshError="1"/>
      <sheetData sheetId="11572" refreshError="1"/>
      <sheetData sheetId="11573" refreshError="1"/>
      <sheetData sheetId="11574" refreshError="1"/>
      <sheetData sheetId="11575" refreshError="1"/>
      <sheetData sheetId="11576" refreshError="1"/>
      <sheetData sheetId="11577" refreshError="1"/>
      <sheetData sheetId="11578" refreshError="1"/>
      <sheetData sheetId="11579" refreshError="1"/>
      <sheetData sheetId="11580" refreshError="1"/>
      <sheetData sheetId="11581" refreshError="1"/>
      <sheetData sheetId="11582" refreshError="1"/>
      <sheetData sheetId="11583" refreshError="1"/>
      <sheetData sheetId="11584" refreshError="1"/>
      <sheetData sheetId="11585" refreshError="1"/>
      <sheetData sheetId="11586" refreshError="1"/>
      <sheetData sheetId="11587" refreshError="1"/>
      <sheetData sheetId="11588" refreshError="1"/>
      <sheetData sheetId="11589" refreshError="1"/>
      <sheetData sheetId="11590" refreshError="1"/>
      <sheetData sheetId="11591" refreshError="1"/>
      <sheetData sheetId="11592" refreshError="1"/>
      <sheetData sheetId="11593" refreshError="1"/>
      <sheetData sheetId="11594" refreshError="1"/>
      <sheetData sheetId="11595" refreshError="1"/>
      <sheetData sheetId="11596" refreshError="1"/>
      <sheetData sheetId="11597" refreshError="1"/>
      <sheetData sheetId="11598" refreshError="1"/>
      <sheetData sheetId="11599" refreshError="1"/>
      <sheetData sheetId="11600" refreshError="1"/>
      <sheetData sheetId="11601" refreshError="1"/>
      <sheetData sheetId="11602" refreshError="1"/>
      <sheetData sheetId="11603" refreshError="1"/>
      <sheetData sheetId="11604" refreshError="1"/>
      <sheetData sheetId="11605" refreshError="1"/>
      <sheetData sheetId="11606" refreshError="1"/>
      <sheetData sheetId="11607" refreshError="1"/>
      <sheetData sheetId="11608" refreshError="1"/>
      <sheetData sheetId="11609" refreshError="1"/>
      <sheetData sheetId="11610" refreshError="1"/>
      <sheetData sheetId="11611" refreshError="1"/>
      <sheetData sheetId="11612" refreshError="1"/>
      <sheetData sheetId="11613" refreshError="1"/>
      <sheetData sheetId="11614" refreshError="1"/>
      <sheetData sheetId="11615" refreshError="1"/>
      <sheetData sheetId="11616" refreshError="1"/>
      <sheetData sheetId="11617" refreshError="1"/>
      <sheetData sheetId="11618" refreshError="1"/>
      <sheetData sheetId="11619" refreshError="1"/>
      <sheetData sheetId="11620" refreshError="1"/>
      <sheetData sheetId="11621" refreshError="1"/>
      <sheetData sheetId="11622" refreshError="1"/>
      <sheetData sheetId="11623" refreshError="1"/>
      <sheetData sheetId="11624" refreshError="1"/>
      <sheetData sheetId="11625" refreshError="1"/>
      <sheetData sheetId="11626" refreshError="1"/>
      <sheetData sheetId="11627" refreshError="1"/>
      <sheetData sheetId="11628" refreshError="1"/>
      <sheetData sheetId="11629" refreshError="1"/>
      <sheetData sheetId="11630" refreshError="1"/>
      <sheetData sheetId="11631" refreshError="1"/>
      <sheetData sheetId="11632" refreshError="1"/>
      <sheetData sheetId="11633" refreshError="1"/>
      <sheetData sheetId="11634" refreshError="1"/>
      <sheetData sheetId="11635" refreshError="1"/>
      <sheetData sheetId="11636" refreshError="1"/>
      <sheetData sheetId="11637" refreshError="1"/>
      <sheetData sheetId="11638" refreshError="1"/>
      <sheetData sheetId="11639" refreshError="1"/>
      <sheetData sheetId="11640" refreshError="1"/>
      <sheetData sheetId="11641" refreshError="1"/>
      <sheetData sheetId="11642" refreshError="1"/>
      <sheetData sheetId="11643" refreshError="1"/>
      <sheetData sheetId="11644" refreshError="1"/>
      <sheetData sheetId="11645" refreshError="1"/>
      <sheetData sheetId="11646" refreshError="1"/>
      <sheetData sheetId="11647" refreshError="1"/>
      <sheetData sheetId="11648" refreshError="1"/>
      <sheetData sheetId="11649" refreshError="1"/>
      <sheetData sheetId="11650" refreshError="1"/>
      <sheetData sheetId="11651" refreshError="1"/>
      <sheetData sheetId="11652" refreshError="1"/>
      <sheetData sheetId="11653" refreshError="1"/>
      <sheetData sheetId="11654" refreshError="1"/>
      <sheetData sheetId="11655" refreshError="1"/>
      <sheetData sheetId="11656" refreshError="1"/>
      <sheetData sheetId="11657" refreshError="1"/>
      <sheetData sheetId="11658" refreshError="1"/>
      <sheetData sheetId="11659" refreshError="1"/>
      <sheetData sheetId="11660" refreshError="1"/>
      <sheetData sheetId="11661" refreshError="1"/>
      <sheetData sheetId="11662" refreshError="1"/>
      <sheetData sheetId="11663" refreshError="1"/>
      <sheetData sheetId="11664" refreshError="1"/>
      <sheetData sheetId="11665" refreshError="1"/>
      <sheetData sheetId="11666" refreshError="1"/>
      <sheetData sheetId="11667" refreshError="1"/>
      <sheetData sheetId="11668" refreshError="1"/>
      <sheetData sheetId="11669" refreshError="1"/>
      <sheetData sheetId="11670" refreshError="1"/>
      <sheetData sheetId="11671" refreshError="1"/>
      <sheetData sheetId="11672" refreshError="1"/>
      <sheetData sheetId="11673" refreshError="1"/>
      <sheetData sheetId="11674" refreshError="1"/>
      <sheetData sheetId="11675" refreshError="1"/>
      <sheetData sheetId="11676" refreshError="1"/>
      <sheetData sheetId="11677" refreshError="1"/>
      <sheetData sheetId="11678" refreshError="1"/>
      <sheetData sheetId="11679" refreshError="1"/>
      <sheetData sheetId="11680" refreshError="1"/>
      <sheetData sheetId="11681" refreshError="1"/>
      <sheetData sheetId="11682" refreshError="1"/>
      <sheetData sheetId="11683" refreshError="1"/>
      <sheetData sheetId="11684" refreshError="1"/>
      <sheetData sheetId="11685" refreshError="1"/>
      <sheetData sheetId="11686" refreshError="1"/>
      <sheetData sheetId="11687" refreshError="1"/>
      <sheetData sheetId="11688" refreshError="1"/>
      <sheetData sheetId="11689" refreshError="1"/>
      <sheetData sheetId="11690" refreshError="1"/>
      <sheetData sheetId="11691" refreshError="1"/>
      <sheetData sheetId="11692" refreshError="1"/>
      <sheetData sheetId="11693" refreshError="1"/>
      <sheetData sheetId="11694" refreshError="1"/>
      <sheetData sheetId="11695" refreshError="1"/>
      <sheetData sheetId="11696" refreshError="1"/>
      <sheetData sheetId="11697" refreshError="1"/>
      <sheetData sheetId="11698" refreshError="1"/>
      <sheetData sheetId="11699" refreshError="1"/>
      <sheetData sheetId="11700" refreshError="1"/>
      <sheetData sheetId="11701" refreshError="1"/>
      <sheetData sheetId="11702" refreshError="1"/>
      <sheetData sheetId="11703" refreshError="1"/>
      <sheetData sheetId="11704" refreshError="1"/>
      <sheetData sheetId="11705" refreshError="1"/>
      <sheetData sheetId="11706" refreshError="1"/>
      <sheetData sheetId="11707" refreshError="1"/>
      <sheetData sheetId="11708" refreshError="1"/>
      <sheetData sheetId="11709" refreshError="1"/>
      <sheetData sheetId="11710" refreshError="1"/>
      <sheetData sheetId="11711" refreshError="1"/>
      <sheetData sheetId="11712" refreshError="1"/>
      <sheetData sheetId="11713" refreshError="1"/>
      <sheetData sheetId="11714" refreshError="1"/>
      <sheetData sheetId="11715" refreshError="1"/>
      <sheetData sheetId="11716" refreshError="1"/>
      <sheetData sheetId="11717" refreshError="1"/>
      <sheetData sheetId="11718" refreshError="1"/>
      <sheetData sheetId="11719" refreshError="1"/>
      <sheetData sheetId="11720" refreshError="1"/>
      <sheetData sheetId="11721" refreshError="1"/>
      <sheetData sheetId="11722" refreshError="1"/>
      <sheetData sheetId="11723" refreshError="1"/>
      <sheetData sheetId="11724" refreshError="1"/>
      <sheetData sheetId="11725" refreshError="1"/>
      <sheetData sheetId="11726" refreshError="1"/>
      <sheetData sheetId="11727" refreshError="1"/>
      <sheetData sheetId="11728" refreshError="1"/>
      <sheetData sheetId="11729" refreshError="1"/>
      <sheetData sheetId="11730" refreshError="1"/>
      <sheetData sheetId="11731" refreshError="1"/>
      <sheetData sheetId="11732" refreshError="1"/>
      <sheetData sheetId="11733" refreshError="1"/>
      <sheetData sheetId="11734" refreshError="1"/>
      <sheetData sheetId="11735" refreshError="1"/>
      <sheetData sheetId="11736" refreshError="1"/>
      <sheetData sheetId="11737" refreshError="1"/>
      <sheetData sheetId="11738" refreshError="1"/>
      <sheetData sheetId="11739" refreshError="1"/>
      <sheetData sheetId="11740" refreshError="1"/>
      <sheetData sheetId="11741" refreshError="1"/>
      <sheetData sheetId="11742" refreshError="1"/>
      <sheetData sheetId="11743" refreshError="1"/>
      <sheetData sheetId="11744" refreshError="1"/>
      <sheetData sheetId="11745" refreshError="1"/>
      <sheetData sheetId="11746" refreshError="1"/>
      <sheetData sheetId="11747" refreshError="1"/>
      <sheetData sheetId="11748" refreshError="1"/>
      <sheetData sheetId="11749" refreshError="1"/>
      <sheetData sheetId="11750" refreshError="1"/>
      <sheetData sheetId="11751" refreshError="1"/>
      <sheetData sheetId="11752" refreshError="1"/>
      <sheetData sheetId="11753" refreshError="1"/>
      <sheetData sheetId="11754" refreshError="1"/>
      <sheetData sheetId="11755" refreshError="1"/>
      <sheetData sheetId="11756" refreshError="1"/>
      <sheetData sheetId="11757" refreshError="1"/>
      <sheetData sheetId="11758" refreshError="1"/>
      <sheetData sheetId="11759" refreshError="1"/>
      <sheetData sheetId="11760" refreshError="1"/>
      <sheetData sheetId="11761" refreshError="1"/>
      <sheetData sheetId="11762" refreshError="1"/>
      <sheetData sheetId="11763" refreshError="1"/>
      <sheetData sheetId="11764" refreshError="1"/>
      <sheetData sheetId="11765" refreshError="1"/>
      <sheetData sheetId="11766" refreshError="1"/>
      <sheetData sheetId="11767" refreshError="1"/>
      <sheetData sheetId="11768" refreshError="1"/>
      <sheetData sheetId="11769" refreshError="1"/>
      <sheetData sheetId="11770" refreshError="1"/>
      <sheetData sheetId="11771" refreshError="1"/>
      <sheetData sheetId="11772" refreshError="1"/>
      <sheetData sheetId="11773" refreshError="1"/>
      <sheetData sheetId="11774" refreshError="1"/>
      <sheetData sheetId="11775" refreshError="1"/>
      <sheetData sheetId="11776" refreshError="1"/>
      <sheetData sheetId="11777" refreshError="1"/>
      <sheetData sheetId="11778" refreshError="1"/>
      <sheetData sheetId="11779" refreshError="1"/>
      <sheetData sheetId="11780" refreshError="1"/>
      <sheetData sheetId="11781" refreshError="1"/>
      <sheetData sheetId="11782" refreshError="1"/>
      <sheetData sheetId="11783" refreshError="1"/>
      <sheetData sheetId="11784" refreshError="1"/>
      <sheetData sheetId="11785" refreshError="1"/>
      <sheetData sheetId="11786" refreshError="1"/>
      <sheetData sheetId="11787" refreshError="1"/>
      <sheetData sheetId="11788" refreshError="1"/>
      <sheetData sheetId="11789" refreshError="1"/>
      <sheetData sheetId="11790" refreshError="1"/>
      <sheetData sheetId="11791" refreshError="1"/>
      <sheetData sheetId="11792" refreshError="1"/>
      <sheetData sheetId="11793" refreshError="1"/>
      <sheetData sheetId="11794" refreshError="1"/>
      <sheetData sheetId="11795" refreshError="1"/>
      <sheetData sheetId="11796" refreshError="1"/>
      <sheetData sheetId="11797" refreshError="1"/>
      <sheetData sheetId="11798" refreshError="1"/>
      <sheetData sheetId="11799" refreshError="1"/>
      <sheetData sheetId="11800" refreshError="1"/>
      <sheetData sheetId="11801" refreshError="1"/>
      <sheetData sheetId="11802" refreshError="1"/>
      <sheetData sheetId="11803" refreshError="1"/>
      <sheetData sheetId="11804" refreshError="1"/>
      <sheetData sheetId="11805" refreshError="1"/>
      <sheetData sheetId="11806" refreshError="1"/>
      <sheetData sheetId="11807" refreshError="1"/>
      <sheetData sheetId="11808" refreshError="1"/>
      <sheetData sheetId="11809" refreshError="1"/>
      <sheetData sheetId="11810" refreshError="1"/>
      <sheetData sheetId="11811" refreshError="1"/>
      <sheetData sheetId="11812" refreshError="1"/>
      <sheetData sheetId="11813" refreshError="1"/>
      <sheetData sheetId="11814" refreshError="1"/>
      <sheetData sheetId="11815" refreshError="1"/>
      <sheetData sheetId="11816" refreshError="1"/>
      <sheetData sheetId="11817" refreshError="1"/>
      <sheetData sheetId="11818" refreshError="1"/>
      <sheetData sheetId="11819" refreshError="1"/>
      <sheetData sheetId="11820" refreshError="1"/>
      <sheetData sheetId="11821" refreshError="1"/>
      <sheetData sheetId="11822" refreshError="1"/>
      <sheetData sheetId="11823" refreshError="1"/>
      <sheetData sheetId="11824" refreshError="1"/>
      <sheetData sheetId="11825" refreshError="1"/>
      <sheetData sheetId="11826" refreshError="1"/>
      <sheetData sheetId="11827" refreshError="1"/>
      <sheetData sheetId="11828" refreshError="1"/>
      <sheetData sheetId="11829" refreshError="1"/>
      <sheetData sheetId="11830" refreshError="1"/>
      <sheetData sheetId="11831" refreshError="1"/>
      <sheetData sheetId="11832" refreshError="1"/>
      <sheetData sheetId="11833" refreshError="1"/>
      <sheetData sheetId="11834" refreshError="1"/>
      <sheetData sheetId="11835" refreshError="1"/>
      <sheetData sheetId="11836" refreshError="1"/>
      <sheetData sheetId="11837" refreshError="1"/>
      <sheetData sheetId="11838" refreshError="1"/>
      <sheetData sheetId="11839" refreshError="1"/>
      <sheetData sheetId="11840" refreshError="1"/>
      <sheetData sheetId="11841" refreshError="1"/>
      <sheetData sheetId="11842" refreshError="1"/>
      <sheetData sheetId="11843" refreshError="1"/>
      <sheetData sheetId="11844" refreshError="1"/>
      <sheetData sheetId="11845" refreshError="1"/>
      <sheetData sheetId="11846" refreshError="1"/>
      <sheetData sheetId="11847" refreshError="1"/>
      <sheetData sheetId="11848" refreshError="1"/>
      <sheetData sheetId="11849" refreshError="1"/>
      <sheetData sheetId="11850" refreshError="1"/>
      <sheetData sheetId="11851" refreshError="1"/>
      <sheetData sheetId="11852" refreshError="1"/>
      <sheetData sheetId="11853" refreshError="1"/>
      <sheetData sheetId="11854" refreshError="1"/>
      <sheetData sheetId="11855" refreshError="1"/>
      <sheetData sheetId="11856" refreshError="1"/>
      <sheetData sheetId="11857" refreshError="1"/>
      <sheetData sheetId="11858" refreshError="1"/>
      <sheetData sheetId="11859" refreshError="1"/>
      <sheetData sheetId="11860" refreshError="1"/>
      <sheetData sheetId="11861" refreshError="1"/>
      <sheetData sheetId="11862" refreshError="1"/>
      <sheetData sheetId="11863" refreshError="1"/>
      <sheetData sheetId="11864" refreshError="1"/>
      <sheetData sheetId="11865" refreshError="1"/>
      <sheetData sheetId="11866" refreshError="1"/>
      <sheetData sheetId="11867" refreshError="1"/>
      <sheetData sheetId="11868" refreshError="1"/>
      <sheetData sheetId="11869" refreshError="1"/>
      <sheetData sheetId="11870" refreshError="1"/>
      <sheetData sheetId="11871" refreshError="1"/>
      <sheetData sheetId="11872" refreshError="1"/>
      <sheetData sheetId="11873" refreshError="1"/>
      <sheetData sheetId="11874" refreshError="1"/>
      <sheetData sheetId="11875" refreshError="1"/>
      <sheetData sheetId="11876" refreshError="1"/>
      <sheetData sheetId="11877" refreshError="1"/>
      <sheetData sheetId="11878" refreshError="1"/>
      <sheetData sheetId="11879" refreshError="1"/>
      <sheetData sheetId="11880" refreshError="1"/>
      <sheetData sheetId="11881" refreshError="1"/>
      <sheetData sheetId="11882" refreshError="1"/>
      <sheetData sheetId="11883" refreshError="1"/>
      <sheetData sheetId="11884" refreshError="1"/>
      <sheetData sheetId="11885" refreshError="1"/>
      <sheetData sheetId="11886" refreshError="1"/>
      <sheetData sheetId="11887" refreshError="1"/>
      <sheetData sheetId="11888" refreshError="1"/>
      <sheetData sheetId="11889" refreshError="1"/>
      <sheetData sheetId="11890" refreshError="1"/>
      <sheetData sheetId="11891" refreshError="1"/>
      <sheetData sheetId="11892" refreshError="1"/>
      <sheetData sheetId="11893" refreshError="1"/>
      <sheetData sheetId="11894" refreshError="1"/>
      <sheetData sheetId="11895" refreshError="1"/>
      <sheetData sheetId="11896" refreshError="1"/>
      <sheetData sheetId="11897" refreshError="1"/>
      <sheetData sheetId="11898" refreshError="1"/>
      <sheetData sheetId="11899" refreshError="1"/>
      <sheetData sheetId="11900" refreshError="1"/>
      <sheetData sheetId="11901" refreshError="1"/>
      <sheetData sheetId="11902" refreshError="1"/>
      <sheetData sheetId="11903" refreshError="1"/>
      <sheetData sheetId="11904" refreshError="1"/>
      <sheetData sheetId="11905" refreshError="1"/>
      <sheetData sheetId="11906" refreshError="1"/>
      <sheetData sheetId="11907" refreshError="1"/>
      <sheetData sheetId="11908" refreshError="1"/>
      <sheetData sheetId="11909" refreshError="1"/>
      <sheetData sheetId="11910" refreshError="1"/>
      <sheetData sheetId="11911" refreshError="1"/>
      <sheetData sheetId="11912" refreshError="1"/>
      <sheetData sheetId="11913" refreshError="1"/>
      <sheetData sheetId="11914" refreshError="1"/>
      <sheetData sheetId="11915" refreshError="1"/>
      <sheetData sheetId="11916" refreshError="1"/>
      <sheetData sheetId="11917" refreshError="1"/>
      <sheetData sheetId="11918" refreshError="1"/>
      <sheetData sheetId="11919" refreshError="1"/>
      <sheetData sheetId="11920" refreshError="1"/>
      <sheetData sheetId="11921" refreshError="1"/>
      <sheetData sheetId="11922" refreshError="1"/>
      <sheetData sheetId="11923" refreshError="1"/>
      <sheetData sheetId="11924" refreshError="1"/>
      <sheetData sheetId="11925" refreshError="1"/>
      <sheetData sheetId="11926" refreshError="1"/>
      <sheetData sheetId="11927" refreshError="1"/>
      <sheetData sheetId="11928" refreshError="1"/>
      <sheetData sheetId="11929" refreshError="1"/>
      <sheetData sheetId="11930" refreshError="1"/>
      <sheetData sheetId="11931" refreshError="1"/>
      <sheetData sheetId="11932" refreshError="1"/>
      <sheetData sheetId="11933" refreshError="1"/>
      <sheetData sheetId="11934" refreshError="1"/>
      <sheetData sheetId="11935" refreshError="1"/>
      <sheetData sheetId="11936" refreshError="1"/>
      <sheetData sheetId="11937" refreshError="1"/>
      <sheetData sheetId="11938" refreshError="1"/>
      <sheetData sheetId="11939" refreshError="1"/>
      <sheetData sheetId="11940" refreshError="1"/>
      <sheetData sheetId="11941" refreshError="1"/>
      <sheetData sheetId="11942" refreshError="1"/>
      <sheetData sheetId="11943" refreshError="1"/>
      <sheetData sheetId="11944" refreshError="1"/>
      <sheetData sheetId="11945" refreshError="1"/>
      <sheetData sheetId="11946" refreshError="1"/>
      <sheetData sheetId="11947" refreshError="1"/>
      <sheetData sheetId="11948" refreshError="1"/>
      <sheetData sheetId="11949" refreshError="1"/>
      <sheetData sheetId="11950" refreshError="1"/>
      <sheetData sheetId="11951" refreshError="1"/>
      <sheetData sheetId="11952" refreshError="1"/>
      <sheetData sheetId="11953" refreshError="1"/>
      <sheetData sheetId="11954" refreshError="1"/>
      <sheetData sheetId="11955" refreshError="1"/>
      <sheetData sheetId="11956" refreshError="1"/>
      <sheetData sheetId="11957" refreshError="1"/>
      <sheetData sheetId="11958" refreshError="1"/>
      <sheetData sheetId="11959" refreshError="1"/>
      <sheetData sheetId="11960" refreshError="1"/>
      <sheetData sheetId="11961" refreshError="1"/>
      <sheetData sheetId="11962" refreshError="1"/>
      <sheetData sheetId="11963" refreshError="1"/>
      <sheetData sheetId="11964" refreshError="1"/>
      <sheetData sheetId="11965" refreshError="1"/>
      <sheetData sheetId="11966" refreshError="1"/>
      <sheetData sheetId="11967" refreshError="1"/>
      <sheetData sheetId="11968" refreshError="1"/>
      <sheetData sheetId="11969" refreshError="1"/>
      <sheetData sheetId="11970" refreshError="1"/>
      <sheetData sheetId="11971" refreshError="1"/>
      <sheetData sheetId="11972" refreshError="1"/>
      <sheetData sheetId="11973" refreshError="1"/>
      <sheetData sheetId="11974" refreshError="1"/>
      <sheetData sheetId="11975" refreshError="1"/>
      <sheetData sheetId="11976" refreshError="1"/>
      <sheetData sheetId="11977" refreshError="1"/>
      <sheetData sheetId="11978" refreshError="1"/>
      <sheetData sheetId="11979" refreshError="1"/>
      <sheetData sheetId="11980" refreshError="1"/>
      <sheetData sheetId="11981" refreshError="1"/>
      <sheetData sheetId="11982" refreshError="1"/>
      <sheetData sheetId="11983" refreshError="1"/>
      <sheetData sheetId="11984" refreshError="1"/>
      <sheetData sheetId="11985" refreshError="1"/>
      <sheetData sheetId="11986" refreshError="1"/>
      <sheetData sheetId="11987" refreshError="1"/>
      <sheetData sheetId="11988" refreshError="1"/>
      <sheetData sheetId="11989" refreshError="1"/>
      <sheetData sheetId="11990" refreshError="1"/>
      <sheetData sheetId="11991" refreshError="1"/>
      <sheetData sheetId="11992" refreshError="1"/>
      <sheetData sheetId="11993" refreshError="1"/>
      <sheetData sheetId="11994" refreshError="1"/>
      <sheetData sheetId="11995" refreshError="1"/>
      <sheetData sheetId="11996" refreshError="1"/>
      <sheetData sheetId="11997" refreshError="1"/>
      <sheetData sheetId="11998" refreshError="1"/>
      <sheetData sheetId="11999" refreshError="1"/>
      <sheetData sheetId="12000" refreshError="1"/>
      <sheetData sheetId="12001" refreshError="1"/>
      <sheetData sheetId="12002" refreshError="1"/>
      <sheetData sheetId="12003" refreshError="1"/>
      <sheetData sheetId="12004" refreshError="1"/>
      <sheetData sheetId="12005" refreshError="1"/>
      <sheetData sheetId="12006" refreshError="1"/>
      <sheetData sheetId="12007" refreshError="1"/>
      <sheetData sheetId="12008" refreshError="1"/>
      <sheetData sheetId="12009" refreshError="1"/>
      <sheetData sheetId="12010" refreshError="1"/>
      <sheetData sheetId="12011" refreshError="1"/>
      <sheetData sheetId="12012" refreshError="1"/>
      <sheetData sheetId="12013" refreshError="1"/>
      <sheetData sheetId="12014" refreshError="1"/>
      <sheetData sheetId="12015" refreshError="1"/>
      <sheetData sheetId="12016" refreshError="1"/>
      <sheetData sheetId="12017" refreshError="1"/>
      <sheetData sheetId="12018" refreshError="1"/>
      <sheetData sheetId="12019" refreshError="1"/>
      <sheetData sheetId="12020" refreshError="1"/>
      <sheetData sheetId="12021" refreshError="1"/>
      <sheetData sheetId="12022" refreshError="1"/>
      <sheetData sheetId="12023" refreshError="1"/>
      <sheetData sheetId="12024" refreshError="1"/>
      <sheetData sheetId="12025" refreshError="1"/>
      <sheetData sheetId="12026" refreshError="1"/>
      <sheetData sheetId="12027" refreshError="1"/>
      <sheetData sheetId="12028" refreshError="1"/>
      <sheetData sheetId="12029" refreshError="1"/>
      <sheetData sheetId="12030" refreshError="1"/>
      <sheetData sheetId="12031" refreshError="1"/>
      <sheetData sheetId="12032" refreshError="1"/>
      <sheetData sheetId="12033" refreshError="1"/>
      <sheetData sheetId="12034" refreshError="1"/>
      <sheetData sheetId="12035" refreshError="1"/>
      <sheetData sheetId="12036" refreshError="1"/>
      <sheetData sheetId="12037" refreshError="1"/>
      <sheetData sheetId="12038" refreshError="1"/>
      <sheetData sheetId="12039" refreshError="1"/>
      <sheetData sheetId="12040" refreshError="1"/>
      <sheetData sheetId="12041" refreshError="1"/>
      <sheetData sheetId="12042" refreshError="1"/>
      <sheetData sheetId="12043" refreshError="1"/>
      <sheetData sheetId="12044" refreshError="1"/>
      <sheetData sheetId="12045" refreshError="1"/>
      <sheetData sheetId="12046" refreshError="1"/>
      <sheetData sheetId="12047" refreshError="1"/>
      <sheetData sheetId="12048" refreshError="1"/>
      <sheetData sheetId="12049" refreshError="1"/>
      <sheetData sheetId="12050" refreshError="1"/>
      <sheetData sheetId="12051" refreshError="1"/>
      <sheetData sheetId="12052" refreshError="1"/>
      <sheetData sheetId="12053" refreshError="1"/>
      <sheetData sheetId="12054" refreshError="1"/>
      <sheetData sheetId="12055" refreshError="1"/>
      <sheetData sheetId="12056" refreshError="1"/>
      <sheetData sheetId="12057" refreshError="1"/>
      <sheetData sheetId="12058" refreshError="1"/>
      <sheetData sheetId="12059" refreshError="1"/>
      <sheetData sheetId="12060" refreshError="1"/>
      <sheetData sheetId="12061" refreshError="1"/>
      <sheetData sheetId="12062" refreshError="1"/>
      <sheetData sheetId="12063" refreshError="1"/>
      <sheetData sheetId="12064" refreshError="1"/>
      <sheetData sheetId="12065" refreshError="1"/>
      <sheetData sheetId="12066" refreshError="1"/>
      <sheetData sheetId="12067" refreshError="1"/>
      <sheetData sheetId="12068" refreshError="1"/>
      <sheetData sheetId="12069" refreshError="1"/>
      <sheetData sheetId="12070" refreshError="1"/>
      <sheetData sheetId="12071" refreshError="1"/>
      <sheetData sheetId="12072" refreshError="1"/>
      <sheetData sheetId="12073" refreshError="1"/>
      <sheetData sheetId="12074" refreshError="1"/>
      <sheetData sheetId="12075" refreshError="1"/>
      <sheetData sheetId="12076" refreshError="1"/>
      <sheetData sheetId="12077" refreshError="1"/>
      <sheetData sheetId="12078" refreshError="1"/>
      <sheetData sheetId="12079" refreshError="1"/>
      <sheetData sheetId="12080" refreshError="1"/>
      <sheetData sheetId="12081" refreshError="1"/>
      <sheetData sheetId="12082" refreshError="1"/>
      <sheetData sheetId="12083" refreshError="1"/>
      <sheetData sheetId="12084" refreshError="1"/>
      <sheetData sheetId="12085" refreshError="1"/>
      <sheetData sheetId="12086" refreshError="1"/>
      <sheetData sheetId="12087" refreshError="1"/>
      <sheetData sheetId="12088" refreshError="1"/>
      <sheetData sheetId="12089" refreshError="1"/>
      <sheetData sheetId="12090" refreshError="1"/>
      <sheetData sheetId="12091" refreshError="1"/>
      <sheetData sheetId="12092" refreshError="1"/>
      <sheetData sheetId="12093" refreshError="1"/>
      <sheetData sheetId="12094" refreshError="1"/>
      <sheetData sheetId="12095" refreshError="1"/>
      <sheetData sheetId="12096" refreshError="1"/>
      <sheetData sheetId="12097" refreshError="1"/>
      <sheetData sheetId="12098" refreshError="1"/>
      <sheetData sheetId="12099" refreshError="1"/>
      <sheetData sheetId="12100" refreshError="1"/>
      <sheetData sheetId="12101" refreshError="1"/>
      <sheetData sheetId="12102" refreshError="1"/>
      <sheetData sheetId="12103" refreshError="1"/>
      <sheetData sheetId="12104" refreshError="1"/>
      <sheetData sheetId="12105" refreshError="1"/>
      <sheetData sheetId="12106" refreshError="1"/>
      <sheetData sheetId="12107" refreshError="1"/>
      <sheetData sheetId="12108" refreshError="1"/>
      <sheetData sheetId="12109" refreshError="1"/>
      <sheetData sheetId="12110" refreshError="1"/>
      <sheetData sheetId="12111" refreshError="1"/>
      <sheetData sheetId="12112" refreshError="1"/>
      <sheetData sheetId="12113" refreshError="1"/>
      <sheetData sheetId="12114" refreshError="1"/>
      <sheetData sheetId="12115" refreshError="1"/>
      <sheetData sheetId="12116" refreshError="1"/>
      <sheetData sheetId="12117" refreshError="1"/>
      <sheetData sheetId="12118" refreshError="1"/>
      <sheetData sheetId="12119" refreshError="1"/>
      <sheetData sheetId="12120" refreshError="1"/>
      <sheetData sheetId="12121" refreshError="1"/>
      <sheetData sheetId="12122" refreshError="1"/>
      <sheetData sheetId="12123" refreshError="1"/>
      <sheetData sheetId="12124" refreshError="1"/>
      <sheetData sheetId="12125" refreshError="1"/>
      <sheetData sheetId="12126" refreshError="1"/>
      <sheetData sheetId="12127" refreshError="1"/>
      <sheetData sheetId="12128" refreshError="1"/>
      <sheetData sheetId="12129" refreshError="1"/>
      <sheetData sheetId="12130" refreshError="1"/>
      <sheetData sheetId="12131" refreshError="1"/>
      <sheetData sheetId="12132" refreshError="1"/>
      <sheetData sheetId="12133" refreshError="1"/>
      <sheetData sheetId="12134" refreshError="1"/>
      <sheetData sheetId="12135" refreshError="1"/>
      <sheetData sheetId="12136" refreshError="1"/>
      <sheetData sheetId="12137" refreshError="1"/>
      <sheetData sheetId="12138" refreshError="1"/>
      <sheetData sheetId="12139" refreshError="1"/>
      <sheetData sheetId="12140" refreshError="1"/>
      <sheetData sheetId="12141" refreshError="1"/>
      <sheetData sheetId="12142" refreshError="1"/>
      <sheetData sheetId="12143" refreshError="1"/>
      <sheetData sheetId="12144" refreshError="1"/>
      <sheetData sheetId="12145" refreshError="1"/>
      <sheetData sheetId="12146" refreshError="1"/>
      <sheetData sheetId="12147" refreshError="1"/>
      <sheetData sheetId="12148" refreshError="1"/>
      <sheetData sheetId="12149" refreshError="1"/>
      <sheetData sheetId="12150" refreshError="1"/>
      <sheetData sheetId="12151" refreshError="1"/>
      <sheetData sheetId="12152" refreshError="1"/>
      <sheetData sheetId="12153" refreshError="1"/>
      <sheetData sheetId="12154" refreshError="1"/>
      <sheetData sheetId="12155" refreshError="1"/>
      <sheetData sheetId="12156" refreshError="1"/>
      <sheetData sheetId="12157" refreshError="1"/>
      <sheetData sheetId="12158" refreshError="1"/>
      <sheetData sheetId="12159" refreshError="1"/>
      <sheetData sheetId="12160" refreshError="1"/>
      <sheetData sheetId="12161" refreshError="1"/>
      <sheetData sheetId="12162" refreshError="1"/>
      <sheetData sheetId="12163" refreshError="1"/>
      <sheetData sheetId="12164" refreshError="1"/>
      <sheetData sheetId="12165" refreshError="1"/>
      <sheetData sheetId="12166" refreshError="1"/>
      <sheetData sheetId="12167" refreshError="1"/>
      <sheetData sheetId="12168" refreshError="1"/>
      <sheetData sheetId="12169" refreshError="1"/>
      <sheetData sheetId="12170" refreshError="1"/>
      <sheetData sheetId="12171" refreshError="1"/>
      <sheetData sheetId="12172" refreshError="1"/>
      <sheetData sheetId="12173" refreshError="1"/>
      <sheetData sheetId="12174" refreshError="1"/>
      <sheetData sheetId="12175" refreshError="1"/>
      <sheetData sheetId="12176" refreshError="1"/>
      <sheetData sheetId="12177" refreshError="1"/>
      <sheetData sheetId="12178" refreshError="1"/>
      <sheetData sheetId="12179" refreshError="1"/>
      <sheetData sheetId="12180" refreshError="1"/>
      <sheetData sheetId="12181" refreshError="1"/>
      <sheetData sheetId="12182" refreshError="1"/>
      <sheetData sheetId="12183" refreshError="1"/>
      <sheetData sheetId="12184" refreshError="1"/>
      <sheetData sheetId="12185" refreshError="1"/>
      <sheetData sheetId="12186" refreshError="1"/>
      <sheetData sheetId="12187" refreshError="1"/>
      <sheetData sheetId="12188" refreshError="1"/>
      <sheetData sheetId="12189" refreshError="1"/>
      <sheetData sheetId="12190" refreshError="1"/>
      <sheetData sheetId="12191" refreshError="1"/>
      <sheetData sheetId="12192" refreshError="1"/>
      <sheetData sheetId="12193" refreshError="1"/>
      <sheetData sheetId="12194" refreshError="1"/>
      <sheetData sheetId="12195" refreshError="1"/>
      <sheetData sheetId="12196" refreshError="1"/>
      <sheetData sheetId="12197" refreshError="1"/>
      <sheetData sheetId="12198" refreshError="1"/>
      <sheetData sheetId="12199" refreshError="1"/>
      <sheetData sheetId="12200" refreshError="1"/>
      <sheetData sheetId="12201" refreshError="1"/>
      <sheetData sheetId="12202" refreshError="1"/>
      <sheetData sheetId="12203" refreshError="1"/>
      <sheetData sheetId="12204" refreshError="1"/>
      <sheetData sheetId="12205" refreshError="1"/>
      <sheetData sheetId="12206" refreshError="1"/>
      <sheetData sheetId="12207" refreshError="1"/>
      <sheetData sheetId="12208" refreshError="1"/>
      <sheetData sheetId="12209" refreshError="1"/>
      <sheetData sheetId="12210" refreshError="1"/>
      <sheetData sheetId="12211" refreshError="1"/>
      <sheetData sheetId="12212" refreshError="1"/>
      <sheetData sheetId="12213" refreshError="1"/>
      <sheetData sheetId="12214" refreshError="1"/>
      <sheetData sheetId="12215" refreshError="1"/>
      <sheetData sheetId="12216" refreshError="1"/>
      <sheetData sheetId="12217" refreshError="1"/>
      <sheetData sheetId="12218" refreshError="1"/>
      <sheetData sheetId="12219" refreshError="1"/>
      <sheetData sheetId="12220" refreshError="1"/>
      <sheetData sheetId="12221" refreshError="1"/>
      <sheetData sheetId="12222" refreshError="1"/>
      <sheetData sheetId="12223" refreshError="1"/>
      <sheetData sheetId="12224" refreshError="1"/>
      <sheetData sheetId="12225" refreshError="1"/>
      <sheetData sheetId="12226" refreshError="1"/>
      <sheetData sheetId="12227" refreshError="1"/>
      <sheetData sheetId="12228" refreshError="1"/>
      <sheetData sheetId="12229" refreshError="1"/>
      <sheetData sheetId="12230" refreshError="1"/>
      <sheetData sheetId="12231" refreshError="1"/>
      <sheetData sheetId="12232" refreshError="1"/>
      <sheetData sheetId="12233" refreshError="1"/>
      <sheetData sheetId="12234" refreshError="1"/>
      <sheetData sheetId="12235" refreshError="1"/>
      <sheetData sheetId="12236" refreshError="1"/>
      <sheetData sheetId="12237" refreshError="1"/>
      <sheetData sheetId="12238" refreshError="1"/>
      <sheetData sheetId="12239" refreshError="1"/>
      <sheetData sheetId="12240" refreshError="1"/>
      <sheetData sheetId="12241" refreshError="1"/>
      <sheetData sheetId="12242" refreshError="1"/>
      <sheetData sheetId="12243" refreshError="1"/>
      <sheetData sheetId="12244" refreshError="1"/>
      <sheetData sheetId="12245" refreshError="1"/>
      <sheetData sheetId="12246" refreshError="1"/>
      <sheetData sheetId="12247" refreshError="1"/>
      <sheetData sheetId="12248" refreshError="1"/>
      <sheetData sheetId="12249" refreshError="1"/>
      <sheetData sheetId="12250" refreshError="1"/>
      <sheetData sheetId="12251" refreshError="1"/>
      <sheetData sheetId="12252" refreshError="1"/>
      <sheetData sheetId="12253" refreshError="1"/>
      <sheetData sheetId="12254" refreshError="1"/>
      <sheetData sheetId="12255" refreshError="1"/>
      <sheetData sheetId="12256" refreshError="1"/>
      <sheetData sheetId="12257" refreshError="1"/>
      <sheetData sheetId="12258" refreshError="1"/>
      <sheetData sheetId="12259" refreshError="1"/>
      <sheetData sheetId="12260" refreshError="1"/>
      <sheetData sheetId="12261" refreshError="1"/>
      <sheetData sheetId="12262" refreshError="1"/>
      <sheetData sheetId="12263" refreshError="1"/>
      <sheetData sheetId="12264" refreshError="1"/>
      <sheetData sheetId="12265" refreshError="1"/>
      <sheetData sheetId="12266" refreshError="1"/>
      <sheetData sheetId="12267" refreshError="1"/>
      <sheetData sheetId="12268" refreshError="1"/>
      <sheetData sheetId="12269" refreshError="1"/>
      <sheetData sheetId="12270" refreshError="1"/>
      <sheetData sheetId="12271" refreshError="1"/>
      <sheetData sheetId="12272" refreshError="1"/>
      <sheetData sheetId="12273" refreshError="1"/>
      <sheetData sheetId="12274" refreshError="1"/>
      <sheetData sheetId="12275" refreshError="1"/>
      <sheetData sheetId="12276" refreshError="1"/>
      <sheetData sheetId="12277" refreshError="1"/>
      <sheetData sheetId="12278" refreshError="1"/>
      <sheetData sheetId="12279" refreshError="1"/>
      <sheetData sheetId="12280" refreshError="1"/>
      <sheetData sheetId="12281" refreshError="1"/>
      <sheetData sheetId="12282" refreshError="1"/>
      <sheetData sheetId="12283" refreshError="1"/>
      <sheetData sheetId="12284" refreshError="1"/>
      <sheetData sheetId="12285" refreshError="1"/>
      <sheetData sheetId="12286" refreshError="1"/>
      <sheetData sheetId="12287" refreshError="1"/>
      <sheetData sheetId="12288" refreshError="1"/>
      <sheetData sheetId="12289" refreshError="1"/>
      <sheetData sheetId="12290" refreshError="1"/>
      <sheetData sheetId="12291" refreshError="1"/>
      <sheetData sheetId="12292" refreshError="1"/>
      <sheetData sheetId="12293" refreshError="1"/>
      <sheetData sheetId="12294" refreshError="1"/>
      <sheetData sheetId="12295" refreshError="1"/>
      <sheetData sheetId="12296" refreshError="1"/>
      <sheetData sheetId="12297" refreshError="1"/>
      <sheetData sheetId="12298" refreshError="1"/>
      <sheetData sheetId="12299" refreshError="1"/>
      <sheetData sheetId="12300" refreshError="1"/>
      <sheetData sheetId="12301" refreshError="1"/>
      <sheetData sheetId="12302" refreshError="1"/>
      <sheetData sheetId="12303" refreshError="1"/>
      <sheetData sheetId="12304" refreshError="1"/>
      <sheetData sheetId="12305" refreshError="1"/>
      <sheetData sheetId="12306" refreshError="1"/>
      <sheetData sheetId="12307" refreshError="1"/>
      <sheetData sheetId="12308" refreshError="1"/>
      <sheetData sheetId="12309" refreshError="1"/>
      <sheetData sheetId="12310" refreshError="1"/>
      <sheetData sheetId="12311" refreshError="1"/>
      <sheetData sheetId="12312" refreshError="1"/>
      <sheetData sheetId="12313" refreshError="1"/>
      <sheetData sheetId="12314" refreshError="1"/>
      <sheetData sheetId="12315" refreshError="1"/>
      <sheetData sheetId="12316" refreshError="1"/>
      <sheetData sheetId="12317" refreshError="1"/>
      <sheetData sheetId="12318" refreshError="1"/>
      <sheetData sheetId="12319" refreshError="1"/>
      <sheetData sheetId="12320" refreshError="1"/>
      <sheetData sheetId="12321" refreshError="1"/>
      <sheetData sheetId="12322" refreshError="1"/>
      <sheetData sheetId="12323" refreshError="1"/>
      <sheetData sheetId="12324" refreshError="1"/>
      <sheetData sheetId="12325" refreshError="1"/>
      <sheetData sheetId="12326" refreshError="1"/>
      <sheetData sheetId="12327" refreshError="1"/>
      <sheetData sheetId="12328" refreshError="1"/>
      <sheetData sheetId="12329" refreshError="1"/>
      <sheetData sheetId="12330" refreshError="1"/>
      <sheetData sheetId="12331" refreshError="1"/>
      <sheetData sheetId="12332" refreshError="1"/>
      <sheetData sheetId="12333" refreshError="1"/>
      <sheetData sheetId="12334" refreshError="1"/>
      <sheetData sheetId="12335" refreshError="1"/>
      <sheetData sheetId="12336" refreshError="1"/>
      <sheetData sheetId="12337" refreshError="1"/>
      <sheetData sheetId="12338" refreshError="1"/>
      <sheetData sheetId="12339" refreshError="1"/>
      <sheetData sheetId="12340" refreshError="1"/>
      <sheetData sheetId="12341" refreshError="1"/>
      <sheetData sheetId="12342" refreshError="1"/>
      <sheetData sheetId="12343" refreshError="1"/>
      <sheetData sheetId="12344" refreshError="1"/>
      <sheetData sheetId="12345" refreshError="1"/>
      <sheetData sheetId="12346" refreshError="1"/>
      <sheetData sheetId="12347" refreshError="1"/>
      <sheetData sheetId="12348" refreshError="1"/>
      <sheetData sheetId="12349" refreshError="1"/>
      <sheetData sheetId="12350" refreshError="1"/>
      <sheetData sheetId="12351" refreshError="1"/>
      <sheetData sheetId="12352" refreshError="1"/>
      <sheetData sheetId="12353" refreshError="1"/>
      <sheetData sheetId="12354" refreshError="1"/>
      <sheetData sheetId="12355" refreshError="1"/>
      <sheetData sheetId="12356" refreshError="1"/>
      <sheetData sheetId="12357" refreshError="1"/>
      <sheetData sheetId="12358" refreshError="1"/>
      <sheetData sheetId="12359" refreshError="1"/>
      <sheetData sheetId="12360" refreshError="1"/>
      <sheetData sheetId="12361" refreshError="1"/>
      <sheetData sheetId="12362" refreshError="1"/>
      <sheetData sheetId="12363" refreshError="1"/>
      <sheetData sheetId="12364" refreshError="1"/>
      <sheetData sheetId="12365" refreshError="1"/>
      <sheetData sheetId="12366" refreshError="1"/>
      <sheetData sheetId="12367" refreshError="1"/>
      <sheetData sheetId="12368" refreshError="1"/>
      <sheetData sheetId="12369" refreshError="1"/>
      <sheetData sheetId="12370" refreshError="1"/>
      <sheetData sheetId="12371" refreshError="1"/>
      <sheetData sheetId="12372" refreshError="1"/>
      <sheetData sheetId="12373" refreshError="1"/>
      <sheetData sheetId="12374" refreshError="1"/>
      <sheetData sheetId="12375" refreshError="1"/>
      <sheetData sheetId="12376" refreshError="1"/>
      <sheetData sheetId="12377" refreshError="1"/>
      <sheetData sheetId="12378" refreshError="1"/>
      <sheetData sheetId="12379" refreshError="1"/>
      <sheetData sheetId="12380" refreshError="1"/>
      <sheetData sheetId="12381" refreshError="1"/>
      <sheetData sheetId="12382" refreshError="1"/>
      <sheetData sheetId="12383" refreshError="1"/>
      <sheetData sheetId="12384" refreshError="1"/>
      <sheetData sheetId="12385" refreshError="1"/>
      <sheetData sheetId="12386" refreshError="1"/>
      <sheetData sheetId="12387" refreshError="1"/>
      <sheetData sheetId="12388" refreshError="1"/>
      <sheetData sheetId="12389" refreshError="1"/>
      <sheetData sheetId="12390" refreshError="1"/>
      <sheetData sheetId="12391" refreshError="1"/>
      <sheetData sheetId="12392" refreshError="1"/>
      <sheetData sheetId="12393" refreshError="1"/>
      <sheetData sheetId="12394" refreshError="1"/>
      <sheetData sheetId="12395" refreshError="1"/>
      <sheetData sheetId="12396" refreshError="1"/>
      <sheetData sheetId="12397" refreshError="1"/>
      <sheetData sheetId="12398" refreshError="1"/>
      <sheetData sheetId="12399" refreshError="1"/>
      <sheetData sheetId="12400" refreshError="1"/>
      <sheetData sheetId="12401" refreshError="1"/>
      <sheetData sheetId="12402" refreshError="1"/>
      <sheetData sheetId="12403" refreshError="1"/>
      <sheetData sheetId="12404" refreshError="1"/>
      <sheetData sheetId="12405" refreshError="1"/>
      <sheetData sheetId="12406" refreshError="1"/>
      <sheetData sheetId="12407" refreshError="1"/>
      <sheetData sheetId="12408" refreshError="1"/>
      <sheetData sheetId="12409" refreshError="1"/>
      <sheetData sheetId="12410" refreshError="1"/>
      <sheetData sheetId="12411" refreshError="1"/>
      <sheetData sheetId="12412" refreshError="1"/>
      <sheetData sheetId="12413" refreshError="1"/>
      <sheetData sheetId="12414" refreshError="1"/>
      <sheetData sheetId="12415" refreshError="1"/>
      <sheetData sheetId="12416" refreshError="1"/>
      <sheetData sheetId="12417" refreshError="1"/>
      <sheetData sheetId="12418" refreshError="1"/>
      <sheetData sheetId="12419" refreshError="1"/>
      <sheetData sheetId="12420" refreshError="1"/>
      <sheetData sheetId="12421" refreshError="1"/>
      <sheetData sheetId="12422" refreshError="1"/>
      <sheetData sheetId="12423" refreshError="1"/>
      <sheetData sheetId="12424" refreshError="1"/>
      <sheetData sheetId="12425" refreshError="1"/>
      <sheetData sheetId="12426" refreshError="1"/>
      <sheetData sheetId="12427" refreshError="1"/>
      <sheetData sheetId="12428" refreshError="1"/>
      <sheetData sheetId="12429" refreshError="1"/>
      <sheetData sheetId="12430" refreshError="1"/>
      <sheetData sheetId="12431" refreshError="1"/>
      <sheetData sheetId="12432" refreshError="1"/>
      <sheetData sheetId="12433" refreshError="1"/>
      <sheetData sheetId="12434" refreshError="1"/>
      <sheetData sheetId="12435" refreshError="1"/>
      <sheetData sheetId="12436" refreshError="1"/>
      <sheetData sheetId="12437" refreshError="1"/>
      <sheetData sheetId="12438" refreshError="1"/>
      <sheetData sheetId="12439" refreshError="1"/>
      <sheetData sheetId="12440" refreshError="1"/>
      <sheetData sheetId="12441" refreshError="1"/>
      <sheetData sheetId="12442" refreshError="1"/>
      <sheetData sheetId="12443" refreshError="1"/>
      <sheetData sheetId="12444" refreshError="1"/>
      <sheetData sheetId="12445" refreshError="1"/>
      <sheetData sheetId="12446" refreshError="1"/>
      <sheetData sheetId="12447" refreshError="1"/>
      <sheetData sheetId="12448" refreshError="1"/>
      <sheetData sheetId="12449" refreshError="1"/>
      <sheetData sheetId="12450" refreshError="1"/>
      <sheetData sheetId="12451" refreshError="1"/>
      <sheetData sheetId="12452" refreshError="1"/>
      <sheetData sheetId="12453" refreshError="1"/>
      <sheetData sheetId="12454" refreshError="1"/>
      <sheetData sheetId="12455" refreshError="1"/>
      <sheetData sheetId="12456" refreshError="1"/>
      <sheetData sheetId="12457" refreshError="1"/>
      <sheetData sheetId="12458" refreshError="1"/>
      <sheetData sheetId="12459" refreshError="1"/>
      <sheetData sheetId="12460" refreshError="1"/>
      <sheetData sheetId="12461" refreshError="1"/>
      <sheetData sheetId="12462" refreshError="1"/>
      <sheetData sheetId="12463" refreshError="1"/>
      <sheetData sheetId="12464" refreshError="1"/>
      <sheetData sheetId="12465" refreshError="1"/>
      <sheetData sheetId="12466" refreshError="1"/>
      <sheetData sheetId="12467" refreshError="1"/>
      <sheetData sheetId="12468" refreshError="1"/>
      <sheetData sheetId="12469" refreshError="1"/>
      <sheetData sheetId="12470" refreshError="1"/>
      <sheetData sheetId="12471" refreshError="1"/>
      <sheetData sheetId="12472" refreshError="1"/>
      <sheetData sheetId="12473" refreshError="1"/>
      <sheetData sheetId="12474" refreshError="1"/>
      <sheetData sheetId="12475" refreshError="1"/>
      <sheetData sheetId="12476" refreshError="1"/>
      <sheetData sheetId="12477" refreshError="1"/>
      <sheetData sheetId="12478" refreshError="1"/>
      <sheetData sheetId="12479" refreshError="1"/>
      <sheetData sheetId="12480" refreshError="1"/>
      <sheetData sheetId="12481" refreshError="1"/>
      <sheetData sheetId="12482" refreshError="1"/>
      <sheetData sheetId="12483" refreshError="1"/>
      <sheetData sheetId="12484" refreshError="1"/>
      <sheetData sheetId="12485" refreshError="1"/>
      <sheetData sheetId="12486" refreshError="1"/>
      <sheetData sheetId="12487" refreshError="1"/>
      <sheetData sheetId="12488" refreshError="1"/>
      <sheetData sheetId="12489" refreshError="1"/>
      <sheetData sheetId="12490" refreshError="1"/>
      <sheetData sheetId="12491" refreshError="1"/>
      <sheetData sheetId="12492" refreshError="1"/>
      <sheetData sheetId="12493" refreshError="1"/>
      <sheetData sheetId="12494" refreshError="1"/>
      <sheetData sheetId="12495" refreshError="1"/>
      <sheetData sheetId="12496" refreshError="1"/>
      <sheetData sheetId="12497" refreshError="1"/>
      <sheetData sheetId="12498" refreshError="1"/>
      <sheetData sheetId="12499" refreshError="1"/>
      <sheetData sheetId="12500" refreshError="1"/>
      <sheetData sheetId="12501" refreshError="1"/>
      <sheetData sheetId="12502" refreshError="1"/>
      <sheetData sheetId="12503" refreshError="1"/>
      <sheetData sheetId="12504" refreshError="1"/>
      <sheetData sheetId="12505" refreshError="1"/>
      <sheetData sheetId="12506" refreshError="1"/>
      <sheetData sheetId="12507" refreshError="1"/>
      <sheetData sheetId="12508" refreshError="1"/>
      <sheetData sheetId="12509" refreshError="1"/>
      <sheetData sheetId="12510" refreshError="1"/>
      <sheetData sheetId="12511" refreshError="1"/>
      <sheetData sheetId="12512" refreshError="1"/>
      <sheetData sheetId="12513" refreshError="1"/>
      <sheetData sheetId="12514" refreshError="1"/>
      <sheetData sheetId="12515" refreshError="1"/>
      <sheetData sheetId="12516" refreshError="1"/>
      <sheetData sheetId="12517" refreshError="1"/>
      <sheetData sheetId="12518" refreshError="1"/>
      <sheetData sheetId="12519" refreshError="1"/>
      <sheetData sheetId="12520" refreshError="1"/>
      <sheetData sheetId="12521" refreshError="1"/>
      <sheetData sheetId="12522" refreshError="1"/>
      <sheetData sheetId="12523" refreshError="1"/>
      <sheetData sheetId="12524" refreshError="1"/>
      <sheetData sheetId="12525" refreshError="1"/>
      <sheetData sheetId="12526" refreshError="1"/>
      <sheetData sheetId="12527" refreshError="1"/>
      <sheetData sheetId="12528" refreshError="1"/>
      <sheetData sheetId="12529" refreshError="1"/>
      <sheetData sheetId="12530" refreshError="1"/>
      <sheetData sheetId="12531" refreshError="1"/>
      <sheetData sheetId="12532" refreshError="1"/>
      <sheetData sheetId="12533" refreshError="1"/>
      <sheetData sheetId="12534" refreshError="1"/>
      <sheetData sheetId="12535" refreshError="1"/>
      <sheetData sheetId="12536" refreshError="1"/>
      <sheetData sheetId="12537" refreshError="1"/>
      <sheetData sheetId="12538" refreshError="1"/>
      <sheetData sheetId="12539" refreshError="1"/>
      <sheetData sheetId="12540" refreshError="1"/>
      <sheetData sheetId="12541" refreshError="1"/>
      <sheetData sheetId="12542" refreshError="1"/>
      <sheetData sheetId="12543" refreshError="1"/>
      <sheetData sheetId="12544" refreshError="1"/>
      <sheetData sheetId="12545" refreshError="1"/>
      <sheetData sheetId="12546" refreshError="1"/>
      <sheetData sheetId="12547" refreshError="1"/>
      <sheetData sheetId="12548" refreshError="1"/>
      <sheetData sheetId="12549" refreshError="1"/>
      <sheetData sheetId="12550" refreshError="1"/>
      <sheetData sheetId="12551" refreshError="1"/>
      <sheetData sheetId="12552" refreshError="1"/>
      <sheetData sheetId="12553" refreshError="1"/>
      <sheetData sheetId="12554" refreshError="1"/>
      <sheetData sheetId="12555" refreshError="1"/>
      <sheetData sheetId="12556" refreshError="1"/>
      <sheetData sheetId="12557" refreshError="1"/>
      <sheetData sheetId="12558" refreshError="1"/>
      <sheetData sheetId="12559" refreshError="1"/>
      <sheetData sheetId="12560" refreshError="1"/>
      <sheetData sheetId="12561" refreshError="1"/>
      <sheetData sheetId="12562" refreshError="1"/>
      <sheetData sheetId="12563" refreshError="1"/>
      <sheetData sheetId="12564" refreshError="1"/>
      <sheetData sheetId="12565" refreshError="1"/>
      <sheetData sheetId="12566" refreshError="1"/>
      <sheetData sheetId="12567" refreshError="1"/>
      <sheetData sheetId="12568" refreshError="1"/>
      <sheetData sheetId="12569" refreshError="1"/>
      <sheetData sheetId="12570" refreshError="1"/>
      <sheetData sheetId="12571" refreshError="1"/>
      <sheetData sheetId="12572" refreshError="1"/>
      <sheetData sheetId="12573" refreshError="1"/>
      <sheetData sheetId="12574" refreshError="1"/>
      <sheetData sheetId="12575" refreshError="1"/>
      <sheetData sheetId="12576" refreshError="1"/>
      <sheetData sheetId="12577" refreshError="1"/>
      <sheetData sheetId="12578" refreshError="1"/>
      <sheetData sheetId="12579" refreshError="1"/>
      <sheetData sheetId="12580" refreshError="1"/>
      <sheetData sheetId="12581" refreshError="1"/>
      <sheetData sheetId="12582" refreshError="1"/>
      <sheetData sheetId="12583" refreshError="1"/>
      <sheetData sheetId="12584" refreshError="1"/>
      <sheetData sheetId="12585" refreshError="1"/>
      <sheetData sheetId="12586" refreshError="1"/>
      <sheetData sheetId="12587" refreshError="1"/>
      <sheetData sheetId="12588" refreshError="1"/>
      <sheetData sheetId="12589" refreshError="1"/>
      <sheetData sheetId="12590" refreshError="1"/>
      <sheetData sheetId="12591" refreshError="1"/>
      <sheetData sheetId="12592" refreshError="1"/>
      <sheetData sheetId="12593" refreshError="1"/>
      <sheetData sheetId="12594" refreshError="1"/>
      <sheetData sheetId="12595" refreshError="1"/>
      <sheetData sheetId="12596" refreshError="1"/>
      <sheetData sheetId="12597" refreshError="1"/>
      <sheetData sheetId="12598" refreshError="1"/>
      <sheetData sheetId="12599" refreshError="1"/>
      <sheetData sheetId="12600" refreshError="1"/>
      <sheetData sheetId="12601" refreshError="1"/>
      <sheetData sheetId="12602" refreshError="1"/>
      <sheetData sheetId="12603" refreshError="1"/>
      <sheetData sheetId="12604" refreshError="1"/>
      <sheetData sheetId="12605" refreshError="1"/>
      <sheetData sheetId="12606" refreshError="1"/>
      <sheetData sheetId="12607" refreshError="1"/>
      <sheetData sheetId="12608" refreshError="1"/>
      <sheetData sheetId="12609" refreshError="1"/>
      <sheetData sheetId="12610" refreshError="1"/>
      <sheetData sheetId="12611" refreshError="1"/>
      <sheetData sheetId="12612" refreshError="1"/>
      <sheetData sheetId="12613" refreshError="1"/>
      <sheetData sheetId="12614" refreshError="1"/>
      <sheetData sheetId="12615" refreshError="1"/>
      <sheetData sheetId="12616" refreshError="1"/>
      <sheetData sheetId="12617" refreshError="1"/>
      <sheetData sheetId="12618" refreshError="1"/>
      <sheetData sheetId="12619" refreshError="1"/>
      <sheetData sheetId="12620" refreshError="1"/>
      <sheetData sheetId="12621" refreshError="1"/>
      <sheetData sheetId="12622" refreshError="1"/>
      <sheetData sheetId="12623" refreshError="1"/>
      <sheetData sheetId="12624" refreshError="1"/>
      <sheetData sheetId="12625" refreshError="1"/>
      <sheetData sheetId="12626" refreshError="1"/>
      <sheetData sheetId="12627" refreshError="1"/>
      <sheetData sheetId="12628" refreshError="1"/>
      <sheetData sheetId="12629" refreshError="1"/>
      <sheetData sheetId="12630" refreshError="1"/>
      <sheetData sheetId="12631" refreshError="1"/>
      <sheetData sheetId="12632" refreshError="1"/>
      <sheetData sheetId="12633" refreshError="1"/>
      <sheetData sheetId="12634" refreshError="1"/>
      <sheetData sheetId="12635" refreshError="1"/>
      <sheetData sheetId="12636" refreshError="1"/>
      <sheetData sheetId="12637" refreshError="1"/>
      <sheetData sheetId="12638" refreshError="1"/>
      <sheetData sheetId="12639" refreshError="1"/>
      <sheetData sheetId="12640" refreshError="1"/>
      <sheetData sheetId="12641" refreshError="1"/>
      <sheetData sheetId="12642" refreshError="1"/>
      <sheetData sheetId="12643" refreshError="1"/>
      <sheetData sheetId="12644" refreshError="1"/>
      <sheetData sheetId="12645" refreshError="1"/>
      <sheetData sheetId="12646" refreshError="1"/>
      <sheetData sheetId="12647" refreshError="1"/>
      <sheetData sheetId="12648" refreshError="1"/>
      <sheetData sheetId="12649" refreshError="1"/>
      <sheetData sheetId="12650" refreshError="1"/>
      <sheetData sheetId="12651" refreshError="1"/>
      <sheetData sheetId="12652" refreshError="1"/>
      <sheetData sheetId="12653" refreshError="1"/>
      <sheetData sheetId="12654" refreshError="1"/>
      <sheetData sheetId="12655" refreshError="1"/>
      <sheetData sheetId="12656" refreshError="1"/>
      <sheetData sheetId="12657" refreshError="1"/>
      <sheetData sheetId="12658" refreshError="1"/>
      <sheetData sheetId="12659" refreshError="1"/>
      <sheetData sheetId="12660" refreshError="1"/>
      <sheetData sheetId="12661" refreshError="1"/>
      <sheetData sheetId="12662" refreshError="1"/>
      <sheetData sheetId="12663" refreshError="1"/>
      <sheetData sheetId="12664" refreshError="1"/>
      <sheetData sheetId="12665" refreshError="1"/>
      <sheetData sheetId="12666" refreshError="1"/>
      <sheetData sheetId="12667" refreshError="1"/>
      <sheetData sheetId="12668" refreshError="1"/>
      <sheetData sheetId="12669" refreshError="1"/>
      <sheetData sheetId="12670" refreshError="1"/>
      <sheetData sheetId="12671" refreshError="1"/>
      <sheetData sheetId="12672" refreshError="1"/>
      <sheetData sheetId="12673" refreshError="1"/>
      <sheetData sheetId="12674" refreshError="1"/>
      <sheetData sheetId="12675" refreshError="1"/>
      <sheetData sheetId="12676" refreshError="1"/>
      <sheetData sheetId="12677" refreshError="1"/>
      <sheetData sheetId="12678" refreshError="1"/>
      <sheetData sheetId="12679" refreshError="1"/>
      <sheetData sheetId="12680" refreshError="1"/>
      <sheetData sheetId="12681" refreshError="1"/>
      <sheetData sheetId="12682" refreshError="1"/>
      <sheetData sheetId="12683" refreshError="1"/>
      <sheetData sheetId="12684" refreshError="1"/>
      <sheetData sheetId="12685" refreshError="1"/>
      <sheetData sheetId="12686" refreshError="1"/>
      <sheetData sheetId="12687" refreshError="1"/>
      <sheetData sheetId="12688" refreshError="1"/>
      <sheetData sheetId="12689" refreshError="1"/>
      <sheetData sheetId="12690" refreshError="1"/>
      <sheetData sheetId="12691" refreshError="1"/>
      <sheetData sheetId="12692" refreshError="1"/>
      <sheetData sheetId="12693" refreshError="1"/>
      <sheetData sheetId="12694" refreshError="1"/>
      <sheetData sheetId="12695" refreshError="1"/>
      <sheetData sheetId="12696" refreshError="1"/>
      <sheetData sheetId="12697" refreshError="1"/>
      <sheetData sheetId="12698" refreshError="1"/>
      <sheetData sheetId="12699" refreshError="1"/>
      <sheetData sheetId="12700" refreshError="1"/>
      <sheetData sheetId="12701" refreshError="1"/>
      <sheetData sheetId="12702" refreshError="1"/>
      <sheetData sheetId="12703" refreshError="1"/>
      <sheetData sheetId="12704" refreshError="1"/>
      <sheetData sheetId="12705" refreshError="1"/>
      <sheetData sheetId="12706" refreshError="1"/>
      <sheetData sheetId="12707" refreshError="1"/>
      <sheetData sheetId="12708" refreshError="1"/>
      <sheetData sheetId="12709" refreshError="1"/>
      <sheetData sheetId="12710" refreshError="1"/>
      <sheetData sheetId="12711" refreshError="1"/>
      <sheetData sheetId="12712" refreshError="1"/>
      <sheetData sheetId="12713" refreshError="1"/>
      <sheetData sheetId="12714" refreshError="1"/>
      <sheetData sheetId="12715" refreshError="1"/>
      <sheetData sheetId="12716" refreshError="1"/>
      <sheetData sheetId="12717" refreshError="1"/>
      <sheetData sheetId="12718" refreshError="1"/>
      <sheetData sheetId="12719" refreshError="1"/>
      <sheetData sheetId="12720" refreshError="1"/>
      <sheetData sheetId="12721" refreshError="1"/>
      <sheetData sheetId="12722" refreshError="1"/>
      <sheetData sheetId="12723" refreshError="1"/>
      <sheetData sheetId="12724" refreshError="1"/>
      <sheetData sheetId="12725" refreshError="1"/>
      <sheetData sheetId="12726" refreshError="1"/>
      <sheetData sheetId="12727" refreshError="1"/>
      <sheetData sheetId="12728" refreshError="1"/>
      <sheetData sheetId="12729" refreshError="1"/>
      <sheetData sheetId="12730" refreshError="1"/>
      <sheetData sheetId="12731" refreshError="1"/>
      <sheetData sheetId="12732" refreshError="1"/>
      <sheetData sheetId="12733" refreshError="1"/>
      <sheetData sheetId="12734" refreshError="1"/>
      <sheetData sheetId="12735" refreshError="1"/>
      <sheetData sheetId="12736" refreshError="1"/>
      <sheetData sheetId="12737" refreshError="1"/>
      <sheetData sheetId="12738" refreshError="1"/>
      <sheetData sheetId="12739" refreshError="1"/>
      <sheetData sheetId="12740" refreshError="1"/>
      <sheetData sheetId="12741" refreshError="1"/>
      <sheetData sheetId="12742" refreshError="1"/>
      <sheetData sheetId="12743" refreshError="1"/>
      <sheetData sheetId="12744" refreshError="1"/>
      <sheetData sheetId="12745" refreshError="1"/>
      <sheetData sheetId="12746" refreshError="1"/>
      <sheetData sheetId="12747" refreshError="1"/>
      <sheetData sheetId="12748" refreshError="1"/>
      <sheetData sheetId="12749" refreshError="1"/>
      <sheetData sheetId="12750" refreshError="1"/>
      <sheetData sheetId="12751" refreshError="1"/>
      <sheetData sheetId="12752" refreshError="1"/>
      <sheetData sheetId="12753" refreshError="1"/>
      <sheetData sheetId="12754" refreshError="1"/>
      <sheetData sheetId="12755" refreshError="1"/>
      <sheetData sheetId="12756" refreshError="1"/>
      <sheetData sheetId="12757" refreshError="1"/>
      <sheetData sheetId="12758" refreshError="1"/>
      <sheetData sheetId="12759" refreshError="1"/>
      <sheetData sheetId="12760" refreshError="1"/>
      <sheetData sheetId="12761" refreshError="1"/>
      <sheetData sheetId="12762" refreshError="1"/>
      <sheetData sheetId="12763" refreshError="1"/>
      <sheetData sheetId="12764" refreshError="1"/>
      <sheetData sheetId="12765" refreshError="1"/>
      <sheetData sheetId="12766" refreshError="1"/>
      <sheetData sheetId="12767" refreshError="1"/>
      <sheetData sheetId="12768" refreshError="1"/>
      <sheetData sheetId="12769" refreshError="1"/>
      <sheetData sheetId="12770" refreshError="1"/>
      <sheetData sheetId="12771" refreshError="1"/>
      <sheetData sheetId="12772" refreshError="1"/>
      <sheetData sheetId="12773" refreshError="1"/>
      <sheetData sheetId="12774" refreshError="1"/>
      <sheetData sheetId="12775" refreshError="1"/>
      <sheetData sheetId="12776" refreshError="1"/>
      <sheetData sheetId="12777" refreshError="1"/>
      <sheetData sheetId="12778" refreshError="1"/>
      <sheetData sheetId="12779" refreshError="1"/>
      <sheetData sheetId="12780" refreshError="1"/>
      <sheetData sheetId="12781" refreshError="1"/>
      <sheetData sheetId="12782" refreshError="1"/>
      <sheetData sheetId="12783" refreshError="1"/>
      <sheetData sheetId="12784" refreshError="1"/>
      <sheetData sheetId="12785" refreshError="1"/>
      <sheetData sheetId="12786" refreshError="1"/>
      <sheetData sheetId="12787" refreshError="1"/>
      <sheetData sheetId="12788" refreshError="1"/>
      <sheetData sheetId="12789" refreshError="1"/>
      <sheetData sheetId="12790" refreshError="1"/>
      <sheetData sheetId="12791" refreshError="1"/>
      <sheetData sheetId="12792" refreshError="1"/>
      <sheetData sheetId="12793" refreshError="1"/>
      <sheetData sheetId="12794" refreshError="1"/>
      <sheetData sheetId="12795" refreshError="1"/>
      <sheetData sheetId="12796" refreshError="1"/>
      <sheetData sheetId="12797" refreshError="1"/>
      <sheetData sheetId="12798" refreshError="1"/>
      <sheetData sheetId="12799" refreshError="1"/>
      <sheetData sheetId="12800" refreshError="1"/>
      <sheetData sheetId="12801" refreshError="1"/>
      <sheetData sheetId="12802" refreshError="1"/>
      <sheetData sheetId="12803" refreshError="1"/>
      <sheetData sheetId="12804" refreshError="1"/>
      <sheetData sheetId="12805" refreshError="1"/>
      <sheetData sheetId="12806" refreshError="1"/>
      <sheetData sheetId="12807" refreshError="1"/>
      <sheetData sheetId="12808" refreshError="1"/>
      <sheetData sheetId="12809" refreshError="1"/>
      <sheetData sheetId="12810" refreshError="1"/>
      <sheetData sheetId="12811" refreshError="1"/>
      <sheetData sheetId="12812" refreshError="1"/>
      <sheetData sheetId="12813" refreshError="1"/>
      <sheetData sheetId="12814" refreshError="1"/>
      <sheetData sheetId="12815" refreshError="1"/>
      <sheetData sheetId="12816" refreshError="1"/>
      <sheetData sheetId="12817" refreshError="1"/>
      <sheetData sheetId="12818" refreshError="1"/>
      <sheetData sheetId="12819" refreshError="1"/>
      <sheetData sheetId="12820" refreshError="1"/>
      <sheetData sheetId="12821" refreshError="1"/>
      <sheetData sheetId="12822" refreshError="1"/>
      <sheetData sheetId="12823" refreshError="1"/>
      <sheetData sheetId="12824" refreshError="1"/>
      <sheetData sheetId="12825" refreshError="1"/>
      <sheetData sheetId="12826" refreshError="1"/>
      <sheetData sheetId="12827" refreshError="1"/>
      <sheetData sheetId="12828" refreshError="1"/>
      <sheetData sheetId="12829" refreshError="1"/>
      <sheetData sheetId="12830" refreshError="1"/>
      <sheetData sheetId="12831" refreshError="1"/>
      <sheetData sheetId="12832" refreshError="1"/>
      <sheetData sheetId="12833" refreshError="1"/>
      <sheetData sheetId="12834" refreshError="1"/>
      <sheetData sheetId="12835" refreshError="1"/>
      <sheetData sheetId="12836" refreshError="1"/>
      <sheetData sheetId="12837" refreshError="1"/>
      <sheetData sheetId="12838" refreshError="1"/>
      <sheetData sheetId="12839" refreshError="1"/>
      <sheetData sheetId="12840" refreshError="1"/>
      <sheetData sheetId="12841" refreshError="1"/>
      <sheetData sheetId="12842" refreshError="1"/>
      <sheetData sheetId="12843" refreshError="1"/>
      <sheetData sheetId="12844" refreshError="1"/>
      <sheetData sheetId="12845" refreshError="1"/>
      <sheetData sheetId="12846" refreshError="1"/>
      <sheetData sheetId="12847" refreshError="1"/>
      <sheetData sheetId="12848" refreshError="1"/>
      <sheetData sheetId="12849" refreshError="1"/>
      <sheetData sheetId="12850" refreshError="1"/>
      <sheetData sheetId="12851" refreshError="1"/>
      <sheetData sheetId="12852" refreshError="1"/>
      <sheetData sheetId="12853" refreshError="1"/>
      <sheetData sheetId="12854" refreshError="1"/>
      <sheetData sheetId="12855" refreshError="1"/>
      <sheetData sheetId="12856" refreshError="1"/>
      <sheetData sheetId="12857" refreshError="1"/>
      <sheetData sheetId="12858" refreshError="1"/>
      <sheetData sheetId="12859" refreshError="1"/>
      <sheetData sheetId="12860" refreshError="1"/>
      <sheetData sheetId="12861" refreshError="1"/>
      <sheetData sheetId="12862" refreshError="1"/>
      <sheetData sheetId="12863" refreshError="1"/>
      <sheetData sheetId="12864" refreshError="1"/>
      <sheetData sheetId="12865" refreshError="1"/>
      <sheetData sheetId="12866" refreshError="1"/>
      <sheetData sheetId="12867" refreshError="1"/>
      <sheetData sheetId="12868" refreshError="1"/>
      <sheetData sheetId="12869" refreshError="1"/>
      <sheetData sheetId="12870" refreshError="1"/>
      <sheetData sheetId="12871" refreshError="1"/>
      <sheetData sheetId="12872" refreshError="1"/>
      <sheetData sheetId="12873" refreshError="1"/>
      <sheetData sheetId="12874" refreshError="1"/>
      <sheetData sheetId="12875" refreshError="1"/>
      <sheetData sheetId="12876" refreshError="1"/>
      <sheetData sheetId="12877" refreshError="1"/>
      <sheetData sheetId="12878" refreshError="1"/>
      <sheetData sheetId="12879" refreshError="1"/>
      <sheetData sheetId="12880" refreshError="1"/>
      <sheetData sheetId="12881" refreshError="1"/>
      <sheetData sheetId="12882" refreshError="1"/>
      <sheetData sheetId="12883" refreshError="1"/>
      <sheetData sheetId="12884" refreshError="1"/>
      <sheetData sheetId="12885" refreshError="1"/>
      <sheetData sheetId="12886" refreshError="1"/>
      <sheetData sheetId="12887" refreshError="1"/>
      <sheetData sheetId="12888" refreshError="1"/>
      <sheetData sheetId="12889" refreshError="1"/>
      <sheetData sheetId="12890" refreshError="1"/>
      <sheetData sheetId="12891" refreshError="1"/>
      <sheetData sheetId="12892" refreshError="1"/>
      <sheetData sheetId="12893" refreshError="1"/>
      <sheetData sheetId="12894" refreshError="1"/>
      <sheetData sheetId="12895" refreshError="1"/>
      <sheetData sheetId="12896" refreshError="1"/>
      <sheetData sheetId="12897" refreshError="1"/>
      <sheetData sheetId="12898" refreshError="1"/>
      <sheetData sheetId="12899" refreshError="1"/>
      <sheetData sheetId="12900" refreshError="1"/>
      <sheetData sheetId="12901" refreshError="1"/>
      <sheetData sheetId="12902" refreshError="1"/>
      <sheetData sheetId="12903" refreshError="1"/>
      <sheetData sheetId="12904" refreshError="1"/>
      <sheetData sheetId="12905" refreshError="1"/>
      <sheetData sheetId="12906" refreshError="1"/>
      <sheetData sheetId="12907" refreshError="1"/>
      <sheetData sheetId="12908" refreshError="1"/>
      <sheetData sheetId="12909" refreshError="1"/>
      <sheetData sheetId="12910" refreshError="1"/>
      <sheetData sheetId="12911" refreshError="1"/>
      <sheetData sheetId="12912" refreshError="1"/>
      <sheetData sheetId="12913" refreshError="1"/>
      <sheetData sheetId="12914" refreshError="1"/>
      <sheetData sheetId="12915" refreshError="1"/>
      <sheetData sheetId="12916" refreshError="1"/>
      <sheetData sheetId="12917" refreshError="1"/>
      <sheetData sheetId="12918" refreshError="1"/>
      <sheetData sheetId="12919" refreshError="1"/>
      <sheetData sheetId="12920" refreshError="1"/>
      <sheetData sheetId="12921" refreshError="1"/>
      <sheetData sheetId="12922" refreshError="1"/>
      <sheetData sheetId="12923" refreshError="1"/>
      <sheetData sheetId="12924" refreshError="1"/>
      <sheetData sheetId="12925" refreshError="1"/>
      <sheetData sheetId="12926" refreshError="1"/>
      <sheetData sheetId="12927" refreshError="1"/>
      <sheetData sheetId="12928" refreshError="1"/>
      <sheetData sheetId="12929" refreshError="1"/>
      <sheetData sheetId="12930" refreshError="1"/>
      <sheetData sheetId="12931" refreshError="1"/>
      <sheetData sheetId="12932" refreshError="1"/>
      <sheetData sheetId="12933" refreshError="1"/>
      <sheetData sheetId="12934" refreshError="1"/>
      <sheetData sheetId="12935" refreshError="1"/>
      <sheetData sheetId="12936" refreshError="1"/>
      <sheetData sheetId="12937" refreshError="1"/>
      <sheetData sheetId="12938" refreshError="1"/>
      <sheetData sheetId="12939" refreshError="1"/>
      <sheetData sheetId="12940" refreshError="1"/>
      <sheetData sheetId="12941" refreshError="1"/>
      <sheetData sheetId="12942" refreshError="1"/>
      <sheetData sheetId="12943" refreshError="1"/>
      <sheetData sheetId="12944" refreshError="1"/>
      <sheetData sheetId="12945" refreshError="1"/>
      <sheetData sheetId="12946" refreshError="1"/>
      <sheetData sheetId="12947" refreshError="1"/>
      <sheetData sheetId="12948" refreshError="1"/>
      <sheetData sheetId="12949" refreshError="1"/>
      <sheetData sheetId="12950" refreshError="1"/>
      <sheetData sheetId="12951" refreshError="1"/>
      <sheetData sheetId="12952" refreshError="1"/>
      <sheetData sheetId="12953" refreshError="1"/>
      <sheetData sheetId="12954" refreshError="1"/>
      <sheetData sheetId="12955" refreshError="1"/>
      <sheetData sheetId="12956" refreshError="1"/>
      <sheetData sheetId="12957" refreshError="1"/>
      <sheetData sheetId="12958" refreshError="1"/>
      <sheetData sheetId="12959" refreshError="1"/>
      <sheetData sheetId="12960" refreshError="1"/>
      <sheetData sheetId="12961" refreshError="1"/>
      <sheetData sheetId="12962" refreshError="1"/>
      <sheetData sheetId="12963" refreshError="1"/>
      <sheetData sheetId="12964" refreshError="1"/>
      <sheetData sheetId="12965" refreshError="1"/>
      <sheetData sheetId="12966" refreshError="1"/>
      <sheetData sheetId="12967" refreshError="1"/>
      <sheetData sheetId="12968" refreshError="1"/>
      <sheetData sheetId="12969" refreshError="1"/>
      <sheetData sheetId="12970" refreshError="1"/>
      <sheetData sheetId="12971" refreshError="1"/>
      <sheetData sheetId="12972" refreshError="1"/>
      <sheetData sheetId="12973" refreshError="1"/>
      <sheetData sheetId="12974" refreshError="1"/>
      <sheetData sheetId="12975" refreshError="1"/>
      <sheetData sheetId="12976" refreshError="1"/>
      <sheetData sheetId="12977" refreshError="1"/>
      <sheetData sheetId="12978" refreshError="1"/>
      <sheetData sheetId="12979" refreshError="1"/>
      <sheetData sheetId="12980" refreshError="1"/>
      <sheetData sheetId="12981" refreshError="1"/>
      <sheetData sheetId="12982" refreshError="1"/>
      <sheetData sheetId="12983" refreshError="1"/>
      <sheetData sheetId="12984" refreshError="1"/>
      <sheetData sheetId="12985" refreshError="1"/>
      <sheetData sheetId="12986" refreshError="1"/>
      <sheetData sheetId="12987" refreshError="1"/>
      <sheetData sheetId="12988" refreshError="1"/>
      <sheetData sheetId="12989" refreshError="1"/>
      <sheetData sheetId="12990" refreshError="1"/>
      <sheetData sheetId="12991" refreshError="1"/>
      <sheetData sheetId="12992" refreshError="1"/>
      <sheetData sheetId="12993" refreshError="1"/>
      <sheetData sheetId="12994" refreshError="1"/>
      <sheetData sheetId="12995" refreshError="1"/>
      <sheetData sheetId="12996" refreshError="1"/>
      <sheetData sheetId="12997" refreshError="1"/>
      <sheetData sheetId="12998" refreshError="1"/>
      <sheetData sheetId="12999" refreshError="1"/>
      <sheetData sheetId="13000" refreshError="1"/>
      <sheetData sheetId="13001" refreshError="1"/>
      <sheetData sheetId="13002" refreshError="1"/>
      <sheetData sheetId="13003" refreshError="1"/>
      <sheetData sheetId="13004" refreshError="1"/>
      <sheetData sheetId="13005" refreshError="1"/>
      <sheetData sheetId="13006" refreshError="1"/>
      <sheetData sheetId="13007" refreshError="1"/>
      <sheetData sheetId="13008" refreshError="1"/>
      <sheetData sheetId="13009" refreshError="1"/>
      <sheetData sheetId="13010" refreshError="1"/>
      <sheetData sheetId="13011" refreshError="1"/>
      <sheetData sheetId="13012" refreshError="1"/>
      <sheetData sheetId="13013" refreshError="1"/>
      <sheetData sheetId="13014" refreshError="1"/>
      <sheetData sheetId="13015" refreshError="1"/>
      <sheetData sheetId="13016" refreshError="1"/>
      <sheetData sheetId="13017" refreshError="1"/>
      <sheetData sheetId="13018" refreshError="1"/>
      <sheetData sheetId="13019" refreshError="1"/>
      <sheetData sheetId="13020" refreshError="1"/>
      <sheetData sheetId="13021" refreshError="1"/>
      <sheetData sheetId="13022" refreshError="1"/>
      <sheetData sheetId="13023" refreshError="1"/>
      <sheetData sheetId="13024" refreshError="1"/>
      <sheetData sheetId="13025" refreshError="1"/>
      <sheetData sheetId="13026" refreshError="1"/>
      <sheetData sheetId="13027" refreshError="1"/>
      <sheetData sheetId="13028" refreshError="1"/>
      <sheetData sheetId="13029" refreshError="1"/>
      <sheetData sheetId="13030" refreshError="1"/>
      <sheetData sheetId="13031" refreshError="1"/>
      <sheetData sheetId="13032" refreshError="1"/>
      <sheetData sheetId="13033" refreshError="1"/>
      <sheetData sheetId="13034" refreshError="1"/>
      <sheetData sheetId="13035" refreshError="1"/>
      <sheetData sheetId="13036" refreshError="1"/>
      <sheetData sheetId="13037" refreshError="1"/>
      <sheetData sheetId="13038" refreshError="1"/>
      <sheetData sheetId="13039" refreshError="1"/>
      <sheetData sheetId="13040" refreshError="1"/>
      <sheetData sheetId="13041" refreshError="1"/>
      <sheetData sheetId="13042" refreshError="1"/>
      <sheetData sheetId="13043" refreshError="1"/>
      <sheetData sheetId="13044" refreshError="1"/>
      <sheetData sheetId="13045" refreshError="1"/>
      <sheetData sheetId="13046" refreshError="1"/>
      <sheetData sheetId="13047" refreshError="1"/>
      <sheetData sheetId="13048" refreshError="1"/>
      <sheetData sheetId="13049" refreshError="1"/>
      <sheetData sheetId="13050" refreshError="1"/>
      <sheetData sheetId="13051" refreshError="1"/>
      <sheetData sheetId="13052" refreshError="1"/>
      <sheetData sheetId="13053" refreshError="1"/>
      <sheetData sheetId="13054" refreshError="1"/>
      <sheetData sheetId="13055" refreshError="1"/>
      <sheetData sheetId="13056" refreshError="1"/>
      <sheetData sheetId="13057" refreshError="1"/>
      <sheetData sheetId="13058" refreshError="1"/>
      <sheetData sheetId="13059" refreshError="1"/>
      <sheetData sheetId="13060" refreshError="1"/>
      <sheetData sheetId="13061" refreshError="1"/>
      <sheetData sheetId="13062" refreshError="1"/>
      <sheetData sheetId="13063" refreshError="1"/>
      <sheetData sheetId="13064" refreshError="1"/>
      <sheetData sheetId="13065" refreshError="1"/>
      <sheetData sheetId="13066" refreshError="1"/>
      <sheetData sheetId="13067" refreshError="1"/>
      <sheetData sheetId="13068" refreshError="1"/>
      <sheetData sheetId="13069" refreshError="1"/>
      <sheetData sheetId="13070" refreshError="1"/>
      <sheetData sheetId="13071" refreshError="1"/>
      <sheetData sheetId="13072" refreshError="1"/>
      <sheetData sheetId="13073" refreshError="1"/>
      <sheetData sheetId="13074" refreshError="1"/>
      <sheetData sheetId="13075" refreshError="1"/>
      <sheetData sheetId="13076" refreshError="1"/>
      <sheetData sheetId="13077" refreshError="1"/>
      <sheetData sheetId="13078" refreshError="1"/>
      <sheetData sheetId="13079" refreshError="1"/>
      <sheetData sheetId="13080" refreshError="1"/>
      <sheetData sheetId="13081" refreshError="1"/>
      <sheetData sheetId="13082" refreshError="1"/>
      <sheetData sheetId="13083" refreshError="1"/>
      <sheetData sheetId="13084" refreshError="1"/>
      <sheetData sheetId="13085" refreshError="1"/>
      <sheetData sheetId="13086" refreshError="1"/>
      <sheetData sheetId="13087" refreshError="1"/>
      <sheetData sheetId="13088" refreshError="1"/>
      <sheetData sheetId="13089" refreshError="1"/>
      <sheetData sheetId="13090" refreshError="1"/>
      <sheetData sheetId="13091" refreshError="1"/>
      <sheetData sheetId="13092" refreshError="1"/>
      <sheetData sheetId="13093" refreshError="1"/>
      <sheetData sheetId="13094" refreshError="1"/>
      <sheetData sheetId="13095" refreshError="1"/>
      <sheetData sheetId="13096" refreshError="1"/>
      <sheetData sheetId="13097" refreshError="1"/>
      <sheetData sheetId="13098" refreshError="1"/>
      <sheetData sheetId="13099" refreshError="1"/>
      <sheetData sheetId="13100" refreshError="1"/>
      <sheetData sheetId="13101" refreshError="1"/>
      <sheetData sheetId="13102" refreshError="1"/>
      <sheetData sheetId="13103" refreshError="1"/>
      <sheetData sheetId="13104" refreshError="1"/>
      <sheetData sheetId="13105" refreshError="1"/>
      <sheetData sheetId="13106" refreshError="1"/>
      <sheetData sheetId="13107" refreshError="1"/>
      <sheetData sheetId="13108" refreshError="1"/>
      <sheetData sheetId="13109" refreshError="1"/>
      <sheetData sheetId="13110" refreshError="1"/>
      <sheetData sheetId="13111" refreshError="1"/>
      <sheetData sheetId="13112" refreshError="1"/>
      <sheetData sheetId="13113" refreshError="1"/>
      <sheetData sheetId="13114" refreshError="1"/>
      <sheetData sheetId="13115" refreshError="1"/>
      <sheetData sheetId="13116" refreshError="1"/>
      <sheetData sheetId="13117" refreshError="1"/>
      <sheetData sheetId="13118" refreshError="1"/>
      <sheetData sheetId="13119" refreshError="1"/>
      <sheetData sheetId="13120" refreshError="1"/>
      <sheetData sheetId="13121" refreshError="1"/>
      <sheetData sheetId="13122" refreshError="1"/>
      <sheetData sheetId="13123" refreshError="1"/>
      <sheetData sheetId="13124" refreshError="1"/>
      <sheetData sheetId="13125" refreshError="1"/>
      <sheetData sheetId="13126" refreshError="1"/>
      <sheetData sheetId="13127" refreshError="1"/>
      <sheetData sheetId="13128" refreshError="1"/>
      <sheetData sheetId="13129" refreshError="1"/>
      <sheetData sheetId="13130" refreshError="1"/>
      <sheetData sheetId="13131" refreshError="1"/>
      <sheetData sheetId="13132" refreshError="1"/>
      <sheetData sheetId="13133" refreshError="1"/>
      <sheetData sheetId="13134" refreshError="1"/>
      <sheetData sheetId="13135" refreshError="1"/>
      <sheetData sheetId="13136" refreshError="1"/>
      <sheetData sheetId="13137" refreshError="1"/>
      <sheetData sheetId="13138" refreshError="1"/>
      <sheetData sheetId="13139" refreshError="1"/>
      <sheetData sheetId="13140" refreshError="1"/>
      <sheetData sheetId="13141" refreshError="1"/>
      <sheetData sheetId="13142" refreshError="1"/>
      <sheetData sheetId="13143" refreshError="1"/>
      <sheetData sheetId="13144" refreshError="1"/>
      <sheetData sheetId="13145" refreshError="1"/>
      <sheetData sheetId="13146" refreshError="1"/>
      <sheetData sheetId="13147" refreshError="1"/>
      <sheetData sheetId="13148" refreshError="1"/>
      <sheetData sheetId="13149" refreshError="1"/>
      <sheetData sheetId="13150" refreshError="1"/>
      <sheetData sheetId="13151" refreshError="1"/>
      <sheetData sheetId="13152" refreshError="1"/>
      <sheetData sheetId="13153" refreshError="1"/>
      <sheetData sheetId="13154" refreshError="1"/>
      <sheetData sheetId="13155" refreshError="1"/>
      <sheetData sheetId="13156" refreshError="1"/>
      <sheetData sheetId="13157" refreshError="1"/>
      <sheetData sheetId="13158" refreshError="1"/>
      <sheetData sheetId="13159" refreshError="1"/>
      <sheetData sheetId="13160" refreshError="1"/>
      <sheetData sheetId="13161" refreshError="1"/>
      <sheetData sheetId="13162" refreshError="1"/>
      <sheetData sheetId="13163" refreshError="1"/>
      <sheetData sheetId="13164" refreshError="1"/>
      <sheetData sheetId="13165" refreshError="1"/>
      <sheetData sheetId="13166" refreshError="1"/>
      <sheetData sheetId="13167" refreshError="1"/>
      <sheetData sheetId="13168" refreshError="1"/>
      <sheetData sheetId="13169" refreshError="1"/>
      <sheetData sheetId="13170" refreshError="1"/>
      <sheetData sheetId="13171" refreshError="1"/>
      <sheetData sheetId="13172" refreshError="1"/>
      <sheetData sheetId="13173" refreshError="1"/>
      <sheetData sheetId="13174" refreshError="1"/>
      <sheetData sheetId="13175" refreshError="1"/>
      <sheetData sheetId="13176" refreshError="1"/>
      <sheetData sheetId="13177" refreshError="1"/>
      <sheetData sheetId="13178" refreshError="1"/>
      <sheetData sheetId="13179" refreshError="1"/>
      <sheetData sheetId="13180" refreshError="1"/>
      <sheetData sheetId="13181" refreshError="1"/>
      <sheetData sheetId="13182" refreshError="1"/>
      <sheetData sheetId="13183" refreshError="1"/>
      <sheetData sheetId="13184" refreshError="1"/>
      <sheetData sheetId="13185" refreshError="1"/>
      <sheetData sheetId="13186" refreshError="1"/>
      <sheetData sheetId="13187" refreshError="1"/>
      <sheetData sheetId="13188" refreshError="1"/>
      <sheetData sheetId="13189" refreshError="1"/>
      <sheetData sheetId="13190" refreshError="1"/>
      <sheetData sheetId="13191" refreshError="1"/>
      <sheetData sheetId="13192" refreshError="1"/>
      <sheetData sheetId="13193" refreshError="1"/>
      <sheetData sheetId="13194" refreshError="1"/>
      <sheetData sheetId="13195" refreshError="1"/>
      <sheetData sheetId="13196" refreshError="1"/>
      <sheetData sheetId="13197" refreshError="1"/>
      <sheetData sheetId="13198" refreshError="1"/>
      <sheetData sheetId="13199" refreshError="1"/>
      <sheetData sheetId="13200" refreshError="1"/>
      <sheetData sheetId="13201" refreshError="1"/>
      <sheetData sheetId="13202" refreshError="1"/>
      <sheetData sheetId="13203" refreshError="1"/>
      <sheetData sheetId="13204" refreshError="1"/>
      <sheetData sheetId="13205" refreshError="1"/>
      <sheetData sheetId="13206" refreshError="1"/>
      <sheetData sheetId="13207" refreshError="1"/>
      <sheetData sheetId="13208" refreshError="1"/>
      <sheetData sheetId="13209" refreshError="1"/>
      <sheetData sheetId="13210" refreshError="1"/>
      <sheetData sheetId="13211" refreshError="1"/>
      <sheetData sheetId="13212" refreshError="1"/>
      <sheetData sheetId="13213" refreshError="1"/>
      <sheetData sheetId="13214" refreshError="1"/>
      <sheetData sheetId="13215" refreshError="1"/>
      <sheetData sheetId="13216" refreshError="1"/>
      <sheetData sheetId="13217" refreshError="1"/>
      <sheetData sheetId="13218" refreshError="1"/>
      <sheetData sheetId="13219" refreshError="1"/>
      <sheetData sheetId="13220" refreshError="1"/>
      <sheetData sheetId="13221" refreshError="1"/>
      <sheetData sheetId="13222" refreshError="1"/>
      <sheetData sheetId="13223" refreshError="1"/>
      <sheetData sheetId="13224" refreshError="1"/>
      <sheetData sheetId="13225" refreshError="1"/>
      <sheetData sheetId="13226" refreshError="1"/>
      <sheetData sheetId="13227" refreshError="1"/>
      <sheetData sheetId="13228" refreshError="1"/>
      <sheetData sheetId="13229" refreshError="1"/>
      <sheetData sheetId="13230" refreshError="1"/>
      <sheetData sheetId="13231" refreshError="1"/>
      <sheetData sheetId="13232" refreshError="1"/>
      <sheetData sheetId="13233" refreshError="1"/>
      <sheetData sheetId="13234" refreshError="1"/>
      <sheetData sheetId="13235" refreshError="1"/>
      <sheetData sheetId="13236" refreshError="1"/>
      <sheetData sheetId="13237" refreshError="1"/>
      <sheetData sheetId="13238" refreshError="1"/>
      <sheetData sheetId="13239" refreshError="1"/>
      <sheetData sheetId="13240" refreshError="1"/>
      <sheetData sheetId="13241" refreshError="1"/>
      <sheetData sheetId="13242" refreshError="1"/>
      <sheetData sheetId="13243" refreshError="1"/>
      <sheetData sheetId="13244" refreshError="1"/>
      <sheetData sheetId="13245" refreshError="1"/>
      <sheetData sheetId="13246" refreshError="1"/>
      <sheetData sheetId="13247" refreshError="1"/>
      <sheetData sheetId="13248" refreshError="1"/>
      <sheetData sheetId="13249" refreshError="1"/>
      <sheetData sheetId="13250" refreshError="1"/>
      <sheetData sheetId="13251" refreshError="1"/>
      <sheetData sheetId="13252" refreshError="1"/>
      <sheetData sheetId="13253" refreshError="1"/>
      <sheetData sheetId="13254" refreshError="1"/>
      <sheetData sheetId="13255" refreshError="1"/>
      <sheetData sheetId="13256" refreshError="1"/>
      <sheetData sheetId="13257" refreshError="1"/>
      <sheetData sheetId="13258" refreshError="1"/>
      <sheetData sheetId="13259" refreshError="1"/>
      <sheetData sheetId="13260" refreshError="1"/>
      <sheetData sheetId="13261" refreshError="1"/>
      <sheetData sheetId="13262" refreshError="1"/>
      <sheetData sheetId="13263" refreshError="1"/>
      <sheetData sheetId="13264" refreshError="1"/>
      <sheetData sheetId="13265" refreshError="1"/>
      <sheetData sheetId="13266" refreshError="1"/>
      <sheetData sheetId="13267" refreshError="1"/>
      <sheetData sheetId="13268" refreshError="1"/>
      <sheetData sheetId="13269" refreshError="1"/>
      <sheetData sheetId="13270" refreshError="1"/>
      <sheetData sheetId="13271" refreshError="1"/>
      <sheetData sheetId="13272" refreshError="1"/>
      <sheetData sheetId="13273" refreshError="1"/>
      <sheetData sheetId="13274" refreshError="1"/>
      <sheetData sheetId="13275" refreshError="1"/>
      <sheetData sheetId="13276" refreshError="1"/>
      <sheetData sheetId="13277" refreshError="1"/>
      <sheetData sheetId="13278" refreshError="1"/>
      <sheetData sheetId="13279" refreshError="1"/>
      <sheetData sheetId="13280" refreshError="1"/>
      <sheetData sheetId="13281" refreshError="1"/>
      <sheetData sheetId="13282" refreshError="1"/>
      <sheetData sheetId="13283" refreshError="1"/>
      <sheetData sheetId="13284" refreshError="1"/>
      <sheetData sheetId="13285" refreshError="1"/>
      <sheetData sheetId="13286" refreshError="1"/>
      <sheetData sheetId="13287" refreshError="1"/>
      <sheetData sheetId="13288" refreshError="1"/>
      <sheetData sheetId="13289" refreshError="1"/>
      <sheetData sheetId="13290" refreshError="1"/>
      <sheetData sheetId="13291" refreshError="1"/>
      <sheetData sheetId="13292" refreshError="1"/>
      <sheetData sheetId="13293" refreshError="1"/>
      <sheetData sheetId="13294" refreshError="1"/>
      <sheetData sheetId="13295" refreshError="1"/>
      <sheetData sheetId="13296" refreshError="1"/>
      <sheetData sheetId="13297" refreshError="1"/>
      <sheetData sheetId="13298" refreshError="1"/>
      <sheetData sheetId="13299" refreshError="1"/>
      <sheetData sheetId="13300" refreshError="1"/>
      <sheetData sheetId="13301" refreshError="1"/>
      <sheetData sheetId="13302" refreshError="1"/>
      <sheetData sheetId="13303" refreshError="1"/>
      <sheetData sheetId="13304" refreshError="1"/>
      <sheetData sheetId="13305" refreshError="1"/>
      <sheetData sheetId="13306" refreshError="1"/>
      <sheetData sheetId="13307" refreshError="1"/>
      <sheetData sheetId="13308" refreshError="1"/>
      <sheetData sheetId="13309" refreshError="1"/>
      <sheetData sheetId="13310" refreshError="1"/>
      <sheetData sheetId="13311" refreshError="1"/>
      <sheetData sheetId="13312" refreshError="1"/>
      <sheetData sheetId="13313" refreshError="1"/>
      <sheetData sheetId="13314" refreshError="1"/>
      <sheetData sheetId="13315" refreshError="1"/>
      <sheetData sheetId="13316" refreshError="1"/>
      <sheetData sheetId="13317" refreshError="1"/>
      <sheetData sheetId="13318" refreshError="1"/>
      <sheetData sheetId="13319" refreshError="1"/>
      <sheetData sheetId="13320" refreshError="1"/>
      <sheetData sheetId="13321" refreshError="1"/>
      <sheetData sheetId="13322" refreshError="1"/>
      <sheetData sheetId="13323" refreshError="1"/>
      <sheetData sheetId="13324" refreshError="1"/>
      <sheetData sheetId="13325" refreshError="1"/>
      <sheetData sheetId="13326" refreshError="1"/>
      <sheetData sheetId="13327" refreshError="1"/>
      <sheetData sheetId="13328" refreshError="1"/>
      <sheetData sheetId="13329" refreshError="1"/>
      <sheetData sheetId="13330" refreshError="1"/>
      <sheetData sheetId="13331" refreshError="1"/>
      <sheetData sheetId="13332" refreshError="1"/>
      <sheetData sheetId="13333" refreshError="1"/>
      <sheetData sheetId="13334" refreshError="1"/>
      <sheetData sheetId="13335" refreshError="1"/>
      <sheetData sheetId="13336" refreshError="1"/>
      <sheetData sheetId="13337" refreshError="1"/>
      <sheetData sheetId="13338" refreshError="1"/>
      <sheetData sheetId="13339" refreshError="1"/>
      <sheetData sheetId="13340" refreshError="1"/>
      <sheetData sheetId="13341" refreshError="1"/>
      <sheetData sheetId="13342" refreshError="1"/>
      <sheetData sheetId="13343" refreshError="1"/>
      <sheetData sheetId="13344" refreshError="1"/>
      <sheetData sheetId="13345" refreshError="1"/>
      <sheetData sheetId="13346" refreshError="1"/>
      <sheetData sheetId="13347" refreshError="1"/>
      <sheetData sheetId="13348" refreshError="1"/>
      <sheetData sheetId="13349" refreshError="1"/>
      <sheetData sheetId="13350" refreshError="1"/>
      <sheetData sheetId="13351" refreshError="1"/>
      <sheetData sheetId="13352" refreshError="1"/>
      <sheetData sheetId="13353" refreshError="1"/>
      <sheetData sheetId="13354" refreshError="1"/>
      <sheetData sheetId="13355" refreshError="1"/>
      <sheetData sheetId="13356" refreshError="1"/>
      <sheetData sheetId="13357" refreshError="1"/>
      <sheetData sheetId="13358" refreshError="1"/>
      <sheetData sheetId="13359" refreshError="1"/>
      <sheetData sheetId="13360" refreshError="1"/>
      <sheetData sheetId="13361" refreshError="1"/>
      <sheetData sheetId="13362" refreshError="1"/>
      <sheetData sheetId="13363" refreshError="1"/>
      <sheetData sheetId="13364" refreshError="1"/>
      <sheetData sheetId="13365" refreshError="1"/>
      <sheetData sheetId="13366" refreshError="1"/>
      <sheetData sheetId="13367" refreshError="1"/>
      <sheetData sheetId="13368" refreshError="1"/>
      <sheetData sheetId="13369" refreshError="1"/>
      <sheetData sheetId="13370" refreshError="1"/>
      <sheetData sheetId="13371" refreshError="1"/>
      <sheetData sheetId="13372" refreshError="1"/>
      <sheetData sheetId="13373" refreshError="1"/>
      <sheetData sheetId="13374" refreshError="1"/>
      <sheetData sheetId="13375" refreshError="1"/>
      <sheetData sheetId="13376" refreshError="1"/>
      <sheetData sheetId="13377" refreshError="1"/>
      <sheetData sheetId="13378" refreshError="1"/>
      <sheetData sheetId="13379" refreshError="1"/>
      <sheetData sheetId="13380" refreshError="1"/>
      <sheetData sheetId="13381" refreshError="1"/>
      <sheetData sheetId="13382" refreshError="1"/>
      <sheetData sheetId="13383" refreshError="1"/>
      <sheetData sheetId="13384" refreshError="1"/>
      <sheetData sheetId="13385" refreshError="1"/>
      <sheetData sheetId="13386" refreshError="1"/>
      <sheetData sheetId="13387" refreshError="1"/>
      <sheetData sheetId="13388" refreshError="1"/>
      <sheetData sheetId="13389" refreshError="1"/>
      <sheetData sheetId="13390" refreshError="1"/>
      <sheetData sheetId="13391" refreshError="1"/>
      <sheetData sheetId="13392" refreshError="1"/>
      <sheetData sheetId="13393" refreshError="1"/>
      <sheetData sheetId="13394" refreshError="1"/>
      <sheetData sheetId="13395" refreshError="1"/>
      <sheetData sheetId="13396" refreshError="1"/>
      <sheetData sheetId="13397" refreshError="1"/>
      <sheetData sheetId="13398" refreshError="1"/>
      <sheetData sheetId="13399" refreshError="1"/>
      <sheetData sheetId="13400" refreshError="1"/>
      <sheetData sheetId="13401" refreshError="1"/>
      <sheetData sheetId="13402" refreshError="1"/>
      <sheetData sheetId="13403" refreshError="1"/>
      <sheetData sheetId="13404" refreshError="1"/>
      <sheetData sheetId="13405" refreshError="1"/>
      <sheetData sheetId="13406" refreshError="1"/>
      <sheetData sheetId="13407" refreshError="1"/>
      <sheetData sheetId="13408" refreshError="1"/>
      <sheetData sheetId="13409" refreshError="1"/>
      <sheetData sheetId="13410" refreshError="1"/>
      <sheetData sheetId="13411" refreshError="1"/>
      <sheetData sheetId="13412" refreshError="1"/>
      <sheetData sheetId="13413" refreshError="1"/>
      <sheetData sheetId="13414" refreshError="1"/>
      <sheetData sheetId="13415" refreshError="1"/>
      <sheetData sheetId="13416" refreshError="1"/>
      <sheetData sheetId="13417" refreshError="1"/>
      <sheetData sheetId="13418" refreshError="1"/>
      <sheetData sheetId="13419" refreshError="1"/>
      <sheetData sheetId="13420" refreshError="1"/>
      <sheetData sheetId="13421" refreshError="1"/>
      <sheetData sheetId="13422" refreshError="1"/>
      <sheetData sheetId="13423" refreshError="1"/>
      <sheetData sheetId="13424" refreshError="1"/>
      <sheetData sheetId="13425" refreshError="1"/>
      <sheetData sheetId="13426" refreshError="1"/>
      <sheetData sheetId="13427" refreshError="1"/>
      <sheetData sheetId="13428" refreshError="1"/>
      <sheetData sheetId="13429" refreshError="1"/>
      <sheetData sheetId="13430" refreshError="1"/>
      <sheetData sheetId="13431" refreshError="1"/>
      <sheetData sheetId="13432" refreshError="1"/>
      <sheetData sheetId="13433" refreshError="1"/>
      <sheetData sheetId="13434" refreshError="1"/>
      <sheetData sheetId="13435" refreshError="1"/>
      <sheetData sheetId="13436" refreshError="1"/>
      <sheetData sheetId="13437" refreshError="1"/>
      <sheetData sheetId="13438" refreshError="1"/>
      <sheetData sheetId="13439" refreshError="1"/>
      <sheetData sheetId="13440" refreshError="1"/>
      <sheetData sheetId="13441" refreshError="1"/>
      <sheetData sheetId="13442" refreshError="1"/>
      <sheetData sheetId="13443" refreshError="1"/>
      <sheetData sheetId="13444" refreshError="1"/>
      <sheetData sheetId="13445" refreshError="1"/>
      <sheetData sheetId="13446" refreshError="1"/>
      <sheetData sheetId="13447" refreshError="1"/>
      <sheetData sheetId="13448" refreshError="1"/>
      <sheetData sheetId="13449" refreshError="1"/>
      <sheetData sheetId="13450" refreshError="1"/>
      <sheetData sheetId="13451" refreshError="1"/>
      <sheetData sheetId="13452" refreshError="1"/>
      <sheetData sheetId="13453" refreshError="1"/>
      <sheetData sheetId="13454" refreshError="1"/>
      <sheetData sheetId="13455" refreshError="1"/>
      <sheetData sheetId="13456" refreshError="1"/>
      <sheetData sheetId="13457" refreshError="1"/>
      <sheetData sheetId="13458" refreshError="1"/>
      <sheetData sheetId="13459" refreshError="1"/>
      <sheetData sheetId="13460" refreshError="1"/>
      <sheetData sheetId="13461" refreshError="1"/>
      <sheetData sheetId="13462" refreshError="1"/>
      <sheetData sheetId="13463" refreshError="1"/>
      <sheetData sheetId="13464" refreshError="1"/>
      <sheetData sheetId="13465" refreshError="1"/>
      <sheetData sheetId="13466" refreshError="1"/>
      <sheetData sheetId="13467" refreshError="1"/>
      <sheetData sheetId="13468" refreshError="1"/>
      <sheetData sheetId="13469" refreshError="1"/>
      <sheetData sheetId="13470" refreshError="1"/>
      <sheetData sheetId="13471" refreshError="1"/>
      <sheetData sheetId="13472" refreshError="1"/>
      <sheetData sheetId="13473" refreshError="1"/>
      <sheetData sheetId="13474" refreshError="1"/>
      <sheetData sheetId="13475" refreshError="1"/>
      <sheetData sheetId="13476" refreshError="1"/>
      <sheetData sheetId="13477" refreshError="1"/>
      <sheetData sheetId="13478" refreshError="1"/>
      <sheetData sheetId="13479" refreshError="1"/>
      <sheetData sheetId="13480" refreshError="1"/>
      <sheetData sheetId="13481" refreshError="1"/>
      <sheetData sheetId="13482" refreshError="1"/>
      <sheetData sheetId="13483" refreshError="1"/>
      <sheetData sheetId="13484" refreshError="1"/>
      <sheetData sheetId="13485" refreshError="1"/>
      <sheetData sheetId="13486" refreshError="1"/>
      <sheetData sheetId="13487" refreshError="1"/>
      <sheetData sheetId="13488" refreshError="1"/>
      <sheetData sheetId="13489" refreshError="1"/>
      <sheetData sheetId="13490" refreshError="1"/>
      <sheetData sheetId="13491" refreshError="1"/>
      <sheetData sheetId="13492" refreshError="1"/>
      <sheetData sheetId="13493" refreshError="1"/>
      <sheetData sheetId="13494" refreshError="1"/>
      <sheetData sheetId="13495" refreshError="1"/>
      <sheetData sheetId="13496" refreshError="1"/>
      <sheetData sheetId="13497" refreshError="1"/>
      <sheetData sheetId="13498" refreshError="1"/>
      <sheetData sheetId="13499" refreshError="1"/>
      <sheetData sheetId="13500" refreshError="1"/>
      <sheetData sheetId="13501" refreshError="1"/>
      <sheetData sheetId="13502" refreshError="1"/>
      <sheetData sheetId="13503" refreshError="1"/>
      <sheetData sheetId="13504" refreshError="1"/>
      <sheetData sheetId="13505" refreshError="1"/>
      <sheetData sheetId="13506" refreshError="1"/>
      <sheetData sheetId="13507" refreshError="1"/>
      <sheetData sheetId="13508" refreshError="1"/>
      <sheetData sheetId="13509" refreshError="1"/>
      <sheetData sheetId="13510" refreshError="1"/>
      <sheetData sheetId="13511" refreshError="1"/>
      <sheetData sheetId="13512" refreshError="1"/>
      <sheetData sheetId="13513" refreshError="1"/>
      <sheetData sheetId="13514" refreshError="1"/>
      <sheetData sheetId="13515" refreshError="1"/>
      <sheetData sheetId="13516" refreshError="1"/>
      <sheetData sheetId="13517" refreshError="1"/>
      <sheetData sheetId="13518" refreshError="1"/>
      <sheetData sheetId="13519" refreshError="1"/>
      <sheetData sheetId="13520" refreshError="1"/>
      <sheetData sheetId="13521" refreshError="1"/>
      <sheetData sheetId="13522" refreshError="1"/>
      <sheetData sheetId="13523" refreshError="1"/>
      <sheetData sheetId="13524" refreshError="1"/>
      <sheetData sheetId="13525" refreshError="1"/>
      <sheetData sheetId="13526" refreshError="1"/>
      <sheetData sheetId="13527" refreshError="1"/>
      <sheetData sheetId="13528" refreshError="1"/>
      <sheetData sheetId="13529" refreshError="1"/>
      <sheetData sheetId="13530" refreshError="1"/>
      <sheetData sheetId="13531" refreshError="1"/>
      <sheetData sheetId="13532" refreshError="1"/>
      <sheetData sheetId="13533" refreshError="1"/>
      <sheetData sheetId="13534" refreshError="1"/>
      <sheetData sheetId="13535" refreshError="1"/>
      <sheetData sheetId="13536" refreshError="1"/>
      <sheetData sheetId="13537" refreshError="1"/>
      <sheetData sheetId="13538" refreshError="1"/>
      <sheetData sheetId="13539" refreshError="1"/>
      <sheetData sheetId="13540" refreshError="1"/>
      <sheetData sheetId="13541" refreshError="1"/>
      <sheetData sheetId="13542" refreshError="1"/>
      <sheetData sheetId="13543" refreshError="1"/>
      <sheetData sheetId="13544" refreshError="1"/>
      <sheetData sheetId="13545" refreshError="1"/>
      <sheetData sheetId="13546" refreshError="1"/>
      <sheetData sheetId="13547" refreshError="1"/>
      <sheetData sheetId="13548" refreshError="1"/>
      <sheetData sheetId="13549" refreshError="1"/>
      <sheetData sheetId="13550" refreshError="1"/>
      <sheetData sheetId="13551" refreshError="1"/>
      <sheetData sheetId="13552" refreshError="1"/>
      <sheetData sheetId="13553" refreshError="1"/>
      <sheetData sheetId="13554" refreshError="1"/>
      <sheetData sheetId="13555" refreshError="1"/>
      <sheetData sheetId="13556" refreshError="1"/>
      <sheetData sheetId="13557" refreshError="1"/>
      <sheetData sheetId="13558" refreshError="1"/>
      <sheetData sheetId="13559" refreshError="1"/>
      <sheetData sheetId="13560" refreshError="1"/>
      <sheetData sheetId="13561" refreshError="1"/>
      <sheetData sheetId="13562" refreshError="1"/>
      <sheetData sheetId="13563" refreshError="1"/>
      <sheetData sheetId="13564" refreshError="1"/>
      <sheetData sheetId="13565" refreshError="1"/>
      <sheetData sheetId="13566" refreshError="1"/>
      <sheetData sheetId="13567" refreshError="1"/>
      <sheetData sheetId="13568" refreshError="1"/>
      <sheetData sheetId="13569" refreshError="1"/>
      <sheetData sheetId="13570" refreshError="1"/>
      <sheetData sheetId="13571" refreshError="1"/>
      <sheetData sheetId="13572" refreshError="1"/>
      <sheetData sheetId="13573" refreshError="1"/>
      <sheetData sheetId="13574" refreshError="1"/>
      <sheetData sheetId="13575" refreshError="1"/>
      <sheetData sheetId="13576" refreshError="1"/>
      <sheetData sheetId="13577" refreshError="1"/>
      <sheetData sheetId="13578" refreshError="1"/>
      <sheetData sheetId="13579" refreshError="1"/>
      <sheetData sheetId="13580" refreshError="1"/>
      <sheetData sheetId="13581" refreshError="1"/>
      <sheetData sheetId="13582" refreshError="1"/>
      <sheetData sheetId="13583" refreshError="1"/>
      <sheetData sheetId="13584" refreshError="1"/>
      <sheetData sheetId="13585" refreshError="1"/>
      <sheetData sheetId="13586" refreshError="1"/>
      <sheetData sheetId="13587" refreshError="1"/>
      <sheetData sheetId="13588" refreshError="1"/>
      <sheetData sheetId="13589" refreshError="1"/>
      <sheetData sheetId="13590" refreshError="1"/>
      <sheetData sheetId="13591" refreshError="1"/>
      <sheetData sheetId="13592" refreshError="1"/>
      <sheetData sheetId="13593" refreshError="1"/>
      <sheetData sheetId="13594" refreshError="1"/>
      <sheetData sheetId="13595" refreshError="1"/>
      <sheetData sheetId="13596" refreshError="1"/>
      <sheetData sheetId="13597" refreshError="1"/>
      <sheetData sheetId="13598" refreshError="1"/>
      <sheetData sheetId="13599" refreshError="1"/>
      <sheetData sheetId="13600" refreshError="1"/>
      <sheetData sheetId="13601" refreshError="1"/>
      <sheetData sheetId="13602" refreshError="1"/>
      <sheetData sheetId="13603" refreshError="1"/>
      <sheetData sheetId="13604" refreshError="1"/>
      <sheetData sheetId="13605" refreshError="1"/>
      <sheetData sheetId="13606" refreshError="1"/>
      <sheetData sheetId="13607" refreshError="1"/>
      <sheetData sheetId="13608" refreshError="1"/>
      <sheetData sheetId="13609" refreshError="1"/>
      <sheetData sheetId="13610" refreshError="1"/>
      <sheetData sheetId="13611" refreshError="1"/>
      <sheetData sheetId="13612" refreshError="1"/>
      <sheetData sheetId="13613" refreshError="1"/>
      <sheetData sheetId="13614" refreshError="1"/>
      <sheetData sheetId="13615" refreshError="1"/>
      <sheetData sheetId="13616" refreshError="1"/>
      <sheetData sheetId="13617" refreshError="1"/>
      <sheetData sheetId="13618" refreshError="1"/>
      <sheetData sheetId="13619" refreshError="1"/>
      <sheetData sheetId="13620" refreshError="1"/>
      <sheetData sheetId="13621" refreshError="1"/>
      <sheetData sheetId="13622" refreshError="1"/>
      <sheetData sheetId="13623" refreshError="1"/>
      <sheetData sheetId="13624" refreshError="1"/>
      <sheetData sheetId="13625" refreshError="1"/>
      <sheetData sheetId="13626" refreshError="1"/>
      <sheetData sheetId="13627" refreshError="1"/>
      <sheetData sheetId="13628" refreshError="1"/>
      <sheetData sheetId="13629" refreshError="1"/>
      <sheetData sheetId="13630" refreshError="1"/>
      <sheetData sheetId="13631" refreshError="1"/>
      <sheetData sheetId="13632" refreshError="1"/>
      <sheetData sheetId="13633" refreshError="1"/>
      <sheetData sheetId="13634" refreshError="1"/>
      <sheetData sheetId="13635" refreshError="1"/>
      <sheetData sheetId="13636" refreshError="1"/>
      <sheetData sheetId="13637" refreshError="1"/>
      <sheetData sheetId="13638" refreshError="1"/>
      <sheetData sheetId="13639" refreshError="1"/>
      <sheetData sheetId="13640" refreshError="1"/>
      <sheetData sheetId="13641" refreshError="1"/>
      <sheetData sheetId="13642" refreshError="1"/>
      <sheetData sheetId="13643" refreshError="1"/>
      <sheetData sheetId="13644" refreshError="1"/>
      <sheetData sheetId="13645" refreshError="1"/>
      <sheetData sheetId="13646" refreshError="1"/>
      <sheetData sheetId="13647" refreshError="1"/>
      <sheetData sheetId="13648" refreshError="1"/>
      <sheetData sheetId="13649" refreshError="1"/>
      <sheetData sheetId="13650" refreshError="1"/>
      <sheetData sheetId="13651" refreshError="1"/>
      <sheetData sheetId="13652" refreshError="1"/>
      <sheetData sheetId="13653" refreshError="1"/>
      <sheetData sheetId="13654" refreshError="1"/>
      <sheetData sheetId="13655" refreshError="1"/>
      <sheetData sheetId="13656" refreshError="1"/>
      <sheetData sheetId="13657" refreshError="1"/>
      <sheetData sheetId="13658" refreshError="1"/>
      <sheetData sheetId="13659" refreshError="1"/>
      <sheetData sheetId="13660" refreshError="1"/>
      <sheetData sheetId="13661" refreshError="1"/>
      <sheetData sheetId="13662" refreshError="1"/>
      <sheetData sheetId="13663" refreshError="1"/>
      <sheetData sheetId="13664" refreshError="1"/>
      <sheetData sheetId="13665" refreshError="1"/>
      <sheetData sheetId="13666" refreshError="1"/>
      <sheetData sheetId="13667" refreshError="1"/>
      <sheetData sheetId="13668" refreshError="1"/>
      <sheetData sheetId="13669" refreshError="1"/>
      <sheetData sheetId="13670" refreshError="1"/>
      <sheetData sheetId="13671" refreshError="1"/>
      <sheetData sheetId="13672" refreshError="1"/>
      <sheetData sheetId="13673" refreshError="1"/>
      <sheetData sheetId="13674" refreshError="1"/>
      <sheetData sheetId="13675" refreshError="1"/>
      <sheetData sheetId="13676" refreshError="1"/>
      <sheetData sheetId="13677" refreshError="1"/>
      <sheetData sheetId="13678" refreshError="1"/>
      <sheetData sheetId="13679" refreshError="1"/>
      <sheetData sheetId="13680" refreshError="1"/>
      <sheetData sheetId="13681" refreshError="1"/>
      <sheetData sheetId="13682" refreshError="1"/>
      <sheetData sheetId="13683" refreshError="1"/>
      <sheetData sheetId="13684" refreshError="1"/>
      <sheetData sheetId="13685" refreshError="1"/>
      <sheetData sheetId="13686" refreshError="1"/>
      <sheetData sheetId="13687" refreshError="1"/>
      <sheetData sheetId="13688" refreshError="1"/>
      <sheetData sheetId="13689" refreshError="1"/>
      <sheetData sheetId="13690" refreshError="1"/>
      <sheetData sheetId="13691" refreshError="1"/>
      <sheetData sheetId="13692" refreshError="1"/>
      <sheetData sheetId="13693" refreshError="1"/>
      <sheetData sheetId="13694" refreshError="1"/>
      <sheetData sheetId="13695" refreshError="1"/>
      <sheetData sheetId="13696" refreshError="1"/>
      <sheetData sheetId="13697" refreshError="1"/>
      <sheetData sheetId="13698" refreshError="1"/>
      <sheetData sheetId="13699" refreshError="1"/>
      <sheetData sheetId="13700" refreshError="1"/>
      <sheetData sheetId="13701" refreshError="1"/>
      <sheetData sheetId="13702" refreshError="1"/>
      <sheetData sheetId="13703" refreshError="1"/>
      <sheetData sheetId="13704" refreshError="1"/>
      <sheetData sheetId="13705" refreshError="1"/>
      <sheetData sheetId="13706" refreshError="1"/>
      <sheetData sheetId="13707" refreshError="1"/>
      <sheetData sheetId="13708" refreshError="1"/>
      <sheetData sheetId="13709" refreshError="1"/>
      <sheetData sheetId="13710" refreshError="1"/>
      <sheetData sheetId="13711" refreshError="1"/>
      <sheetData sheetId="13712" refreshError="1"/>
      <sheetData sheetId="13713" refreshError="1"/>
      <sheetData sheetId="13714" refreshError="1"/>
      <sheetData sheetId="13715" refreshError="1"/>
      <sheetData sheetId="13716" refreshError="1"/>
      <sheetData sheetId="13717" refreshError="1"/>
      <sheetData sheetId="13718" refreshError="1"/>
      <sheetData sheetId="13719" refreshError="1"/>
      <sheetData sheetId="13720" refreshError="1"/>
      <sheetData sheetId="13721" refreshError="1"/>
      <sheetData sheetId="13722" refreshError="1"/>
      <sheetData sheetId="13723" refreshError="1"/>
      <sheetData sheetId="13724" refreshError="1"/>
      <sheetData sheetId="13725" refreshError="1"/>
      <sheetData sheetId="13726" refreshError="1"/>
      <sheetData sheetId="13727" refreshError="1"/>
      <sheetData sheetId="13728" refreshError="1"/>
      <sheetData sheetId="13729" refreshError="1"/>
      <sheetData sheetId="13730" refreshError="1"/>
      <sheetData sheetId="13731" refreshError="1"/>
      <sheetData sheetId="13732" refreshError="1"/>
      <sheetData sheetId="13733" refreshError="1"/>
      <sheetData sheetId="13734" refreshError="1"/>
      <sheetData sheetId="13735" refreshError="1"/>
      <sheetData sheetId="13736" refreshError="1"/>
      <sheetData sheetId="13737" refreshError="1"/>
      <sheetData sheetId="13738" refreshError="1"/>
      <sheetData sheetId="13739" refreshError="1"/>
      <sheetData sheetId="13740" refreshError="1"/>
      <sheetData sheetId="13741" refreshError="1"/>
      <sheetData sheetId="13742" refreshError="1"/>
      <sheetData sheetId="13743" refreshError="1"/>
      <sheetData sheetId="13744" refreshError="1"/>
      <sheetData sheetId="13745" refreshError="1"/>
      <sheetData sheetId="13746" refreshError="1"/>
      <sheetData sheetId="13747" refreshError="1"/>
      <sheetData sheetId="13748" refreshError="1"/>
      <sheetData sheetId="13749" refreshError="1"/>
      <sheetData sheetId="13750" refreshError="1"/>
      <sheetData sheetId="13751" refreshError="1"/>
      <sheetData sheetId="13752" refreshError="1"/>
      <sheetData sheetId="13753" refreshError="1"/>
      <sheetData sheetId="13754" refreshError="1"/>
      <sheetData sheetId="13755" refreshError="1"/>
      <sheetData sheetId="13756" refreshError="1"/>
      <sheetData sheetId="13757" refreshError="1"/>
      <sheetData sheetId="13758" refreshError="1"/>
      <sheetData sheetId="13759" refreshError="1"/>
      <sheetData sheetId="13760" refreshError="1"/>
      <sheetData sheetId="13761" refreshError="1"/>
      <sheetData sheetId="13762" refreshError="1"/>
      <sheetData sheetId="13763" refreshError="1"/>
      <sheetData sheetId="13764" refreshError="1"/>
      <sheetData sheetId="13765" refreshError="1"/>
      <sheetData sheetId="13766" refreshError="1"/>
      <sheetData sheetId="13767" refreshError="1"/>
      <sheetData sheetId="13768" refreshError="1"/>
      <sheetData sheetId="13769" refreshError="1"/>
      <sheetData sheetId="13770" refreshError="1"/>
      <sheetData sheetId="13771" refreshError="1"/>
      <sheetData sheetId="13772" refreshError="1"/>
      <sheetData sheetId="13773" refreshError="1"/>
      <sheetData sheetId="13774" refreshError="1"/>
      <sheetData sheetId="13775" refreshError="1"/>
      <sheetData sheetId="13776" refreshError="1"/>
      <sheetData sheetId="13777" refreshError="1"/>
      <sheetData sheetId="13778" refreshError="1"/>
      <sheetData sheetId="13779" refreshError="1"/>
      <sheetData sheetId="13780" refreshError="1"/>
      <sheetData sheetId="13781" refreshError="1"/>
      <sheetData sheetId="13782" refreshError="1"/>
      <sheetData sheetId="13783" refreshError="1"/>
      <sheetData sheetId="13784" refreshError="1"/>
      <sheetData sheetId="13785" refreshError="1"/>
      <sheetData sheetId="13786" refreshError="1"/>
      <sheetData sheetId="13787" refreshError="1"/>
      <sheetData sheetId="13788" refreshError="1"/>
      <sheetData sheetId="13789" refreshError="1"/>
      <sheetData sheetId="13790" refreshError="1"/>
      <sheetData sheetId="13791" refreshError="1"/>
      <sheetData sheetId="13792" refreshError="1"/>
      <sheetData sheetId="13793" refreshError="1"/>
      <sheetData sheetId="13794" refreshError="1"/>
      <sheetData sheetId="13795" refreshError="1"/>
      <sheetData sheetId="13796" refreshError="1"/>
      <sheetData sheetId="13797" refreshError="1"/>
      <sheetData sheetId="13798" refreshError="1"/>
      <sheetData sheetId="13799" refreshError="1"/>
      <sheetData sheetId="13800" refreshError="1"/>
      <sheetData sheetId="13801" refreshError="1"/>
      <sheetData sheetId="13802" refreshError="1"/>
      <sheetData sheetId="13803" refreshError="1"/>
      <sheetData sheetId="13804" refreshError="1"/>
      <sheetData sheetId="13805" refreshError="1"/>
      <sheetData sheetId="13806" refreshError="1"/>
      <sheetData sheetId="13807" refreshError="1"/>
      <sheetData sheetId="13808" refreshError="1"/>
      <sheetData sheetId="13809" refreshError="1"/>
      <sheetData sheetId="13810" refreshError="1"/>
      <sheetData sheetId="13811" refreshError="1"/>
      <sheetData sheetId="13812" refreshError="1"/>
      <sheetData sheetId="13813" refreshError="1"/>
      <sheetData sheetId="13814" refreshError="1"/>
      <sheetData sheetId="13815" refreshError="1"/>
      <sheetData sheetId="13816" refreshError="1"/>
      <sheetData sheetId="13817" refreshError="1"/>
      <sheetData sheetId="13818" refreshError="1"/>
      <sheetData sheetId="13819" refreshError="1"/>
      <sheetData sheetId="13820" refreshError="1"/>
      <sheetData sheetId="13821" refreshError="1"/>
      <sheetData sheetId="13822" refreshError="1"/>
      <sheetData sheetId="13823" refreshError="1"/>
      <sheetData sheetId="13824" refreshError="1"/>
      <sheetData sheetId="13825" refreshError="1"/>
      <sheetData sheetId="13826" refreshError="1"/>
      <sheetData sheetId="13827" refreshError="1"/>
      <sheetData sheetId="13828" refreshError="1"/>
      <sheetData sheetId="13829" refreshError="1"/>
      <sheetData sheetId="13830" refreshError="1"/>
      <sheetData sheetId="13831" refreshError="1"/>
      <sheetData sheetId="13832" refreshError="1"/>
      <sheetData sheetId="13833" refreshError="1"/>
      <sheetData sheetId="13834" refreshError="1"/>
      <sheetData sheetId="13835" refreshError="1"/>
      <sheetData sheetId="13836" refreshError="1"/>
      <sheetData sheetId="13837" refreshError="1"/>
      <sheetData sheetId="13838" refreshError="1"/>
      <sheetData sheetId="13839" refreshError="1"/>
      <sheetData sheetId="13840" refreshError="1"/>
      <sheetData sheetId="13841" refreshError="1"/>
      <sheetData sheetId="13842" refreshError="1"/>
      <sheetData sheetId="13843" refreshError="1"/>
      <sheetData sheetId="13844" refreshError="1"/>
      <sheetData sheetId="13845" refreshError="1"/>
      <sheetData sheetId="13846" refreshError="1"/>
      <sheetData sheetId="13847" refreshError="1"/>
      <sheetData sheetId="13848" refreshError="1"/>
      <sheetData sheetId="13849" refreshError="1"/>
      <sheetData sheetId="13850" refreshError="1"/>
      <sheetData sheetId="13851" refreshError="1"/>
      <sheetData sheetId="13852" refreshError="1"/>
      <sheetData sheetId="13853" refreshError="1"/>
      <sheetData sheetId="13854" refreshError="1"/>
      <sheetData sheetId="13855" refreshError="1"/>
      <sheetData sheetId="13856" refreshError="1"/>
      <sheetData sheetId="13857" refreshError="1"/>
      <sheetData sheetId="13858" refreshError="1"/>
      <sheetData sheetId="13859" refreshError="1"/>
      <sheetData sheetId="13860" refreshError="1"/>
      <sheetData sheetId="13861" refreshError="1"/>
      <sheetData sheetId="13862" refreshError="1"/>
      <sheetData sheetId="13863" refreshError="1"/>
      <sheetData sheetId="13864" refreshError="1"/>
      <sheetData sheetId="13865" refreshError="1"/>
      <sheetData sheetId="13866" refreshError="1"/>
      <sheetData sheetId="13867" refreshError="1"/>
      <sheetData sheetId="13868" refreshError="1"/>
      <sheetData sheetId="13869" refreshError="1"/>
      <sheetData sheetId="13870" refreshError="1"/>
      <sheetData sheetId="13871" refreshError="1"/>
      <sheetData sheetId="13872" refreshError="1"/>
      <sheetData sheetId="13873" refreshError="1"/>
      <sheetData sheetId="13874" refreshError="1"/>
      <sheetData sheetId="13875" refreshError="1"/>
      <sheetData sheetId="13876" refreshError="1"/>
      <sheetData sheetId="13877" refreshError="1"/>
      <sheetData sheetId="13878" refreshError="1"/>
      <sheetData sheetId="13879" refreshError="1"/>
      <sheetData sheetId="13880" refreshError="1"/>
      <sheetData sheetId="13881" refreshError="1"/>
      <sheetData sheetId="13882" refreshError="1"/>
      <sheetData sheetId="13883" refreshError="1"/>
      <sheetData sheetId="13884" refreshError="1"/>
      <sheetData sheetId="13885" refreshError="1"/>
      <sheetData sheetId="13886" refreshError="1"/>
      <sheetData sheetId="13887" refreshError="1"/>
      <sheetData sheetId="13888" refreshError="1"/>
      <sheetData sheetId="13889" refreshError="1"/>
      <sheetData sheetId="13890" refreshError="1"/>
      <sheetData sheetId="13891" refreshError="1"/>
      <sheetData sheetId="13892" refreshError="1"/>
      <sheetData sheetId="13893" refreshError="1"/>
      <sheetData sheetId="13894" refreshError="1"/>
      <sheetData sheetId="13895" refreshError="1"/>
      <sheetData sheetId="13896" refreshError="1"/>
      <sheetData sheetId="13897" refreshError="1"/>
      <sheetData sheetId="13898" refreshError="1"/>
      <sheetData sheetId="13899" refreshError="1"/>
      <sheetData sheetId="13900" refreshError="1"/>
      <sheetData sheetId="13901" refreshError="1"/>
      <sheetData sheetId="13902" refreshError="1"/>
      <sheetData sheetId="13903" refreshError="1"/>
      <sheetData sheetId="13904" refreshError="1"/>
      <sheetData sheetId="13905" refreshError="1"/>
      <sheetData sheetId="13906" refreshError="1"/>
      <sheetData sheetId="13907" refreshError="1"/>
      <sheetData sheetId="13908" refreshError="1"/>
      <sheetData sheetId="13909" refreshError="1"/>
      <sheetData sheetId="13910" refreshError="1"/>
      <sheetData sheetId="13911" refreshError="1"/>
      <sheetData sheetId="13912" refreshError="1"/>
      <sheetData sheetId="13913" refreshError="1"/>
      <sheetData sheetId="13914" refreshError="1"/>
      <sheetData sheetId="13915" refreshError="1"/>
      <sheetData sheetId="13916" refreshError="1"/>
      <sheetData sheetId="13917" refreshError="1"/>
      <sheetData sheetId="13918" refreshError="1"/>
      <sheetData sheetId="13919" refreshError="1"/>
      <sheetData sheetId="13920" refreshError="1"/>
      <sheetData sheetId="13921" refreshError="1"/>
      <sheetData sheetId="13922" refreshError="1"/>
      <sheetData sheetId="13923" refreshError="1"/>
      <sheetData sheetId="13924" refreshError="1"/>
      <sheetData sheetId="13925" refreshError="1"/>
      <sheetData sheetId="13926" refreshError="1"/>
      <sheetData sheetId="13927" refreshError="1"/>
      <sheetData sheetId="13928" refreshError="1"/>
      <sheetData sheetId="13929" refreshError="1"/>
      <sheetData sheetId="13930" refreshError="1"/>
      <sheetData sheetId="13931" refreshError="1"/>
      <sheetData sheetId="13932" refreshError="1"/>
      <sheetData sheetId="13933" refreshError="1"/>
      <sheetData sheetId="13934" refreshError="1"/>
      <sheetData sheetId="13935" refreshError="1"/>
      <sheetData sheetId="13936" refreshError="1"/>
      <sheetData sheetId="13937" refreshError="1"/>
      <sheetData sheetId="13938" refreshError="1"/>
      <sheetData sheetId="13939" refreshError="1"/>
      <sheetData sheetId="13940" refreshError="1"/>
      <sheetData sheetId="13941" refreshError="1"/>
      <sheetData sheetId="13942" refreshError="1"/>
      <sheetData sheetId="13943" refreshError="1"/>
      <sheetData sheetId="13944" refreshError="1"/>
      <sheetData sheetId="13945" refreshError="1"/>
      <sheetData sheetId="13946" refreshError="1"/>
      <sheetData sheetId="13947" refreshError="1"/>
      <sheetData sheetId="13948" refreshError="1"/>
      <sheetData sheetId="13949" refreshError="1"/>
      <sheetData sheetId="13950" refreshError="1"/>
      <sheetData sheetId="13951" refreshError="1"/>
      <sheetData sheetId="13952" refreshError="1"/>
      <sheetData sheetId="13953" refreshError="1"/>
      <sheetData sheetId="13954" refreshError="1"/>
      <sheetData sheetId="13955" refreshError="1"/>
      <sheetData sheetId="13956" refreshError="1"/>
      <sheetData sheetId="13957" refreshError="1"/>
      <sheetData sheetId="13958" refreshError="1"/>
      <sheetData sheetId="13959" refreshError="1"/>
      <sheetData sheetId="13960" refreshError="1"/>
      <sheetData sheetId="13961" refreshError="1"/>
      <sheetData sheetId="13962" refreshError="1"/>
      <sheetData sheetId="13963" refreshError="1"/>
      <sheetData sheetId="13964" refreshError="1"/>
      <sheetData sheetId="13965" refreshError="1"/>
      <sheetData sheetId="13966" refreshError="1"/>
      <sheetData sheetId="13967" refreshError="1"/>
      <sheetData sheetId="13968" refreshError="1"/>
      <sheetData sheetId="13969" refreshError="1"/>
      <sheetData sheetId="13970" refreshError="1"/>
      <sheetData sheetId="13971" refreshError="1"/>
      <sheetData sheetId="13972" refreshError="1"/>
      <sheetData sheetId="13973" refreshError="1"/>
      <sheetData sheetId="13974" refreshError="1"/>
      <sheetData sheetId="13975" refreshError="1"/>
      <sheetData sheetId="13976" refreshError="1"/>
      <sheetData sheetId="13977" refreshError="1"/>
      <sheetData sheetId="13978" refreshError="1"/>
      <sheetData sheetId="13979" refreshError="1"/>
      <sheetData sheetId="13980" refreshError="1"/>
      <sheetData sheetId="13981" refreshError="1"/>
      <sheetData sheetId="13982" refreshError="1"/>
      <sheetData sheetId="13983" refreshError="1"/>
      <sheetData sheetId="13984" refreshError="1"/>
      <sheetData sheetId="13985" refreshError="1"/>
      <sheetData sheetId="13986" refreshError="1"/>
      <sheetData sheetId="13987" refreshError="1"/>
      <sheetData sheetId="13988" refreshError="1"/>
      <sheetData sheetId="13989" refreshError="1"/>
      <sheetData sheetId="13990" refreshError="1"/>
      <sheetData sheetId="13991" refreshError="1"/>
      <sheetData sheetId="13992" refreshError="1"/>
      <sheetData sheetId="13993" refreshError="1"/>
      <sheetData sheetId="13994" refreshError="1"/>
      <sheetData sheetId="13995" refreshError="1"/>
      <sheetData sheetId="13996" refreshError="1"/>
      <sheetData sheetId="13997" refreshError="1"/>
      <sheetData sheetId="13998" refreshError="1"/>
      <sheetData sheetId="13999" refreshError="1"/>
      <sheetData sheetId="14000" refreshError="1"/>
      <sheetData sheetId="14001" refreshError="1"/>
      <sheetData sheetId="14002" refreshError="1"/>
      <sheetData sheetId="14003" refreshError="1"/>
      <sheetData sheetId="14004" refreshError="1"/>
      <sheetData sheetId="14005" refreshError="1"/>
      <sheetData sheetId="14006" refreshError="1"/>
      <sheetData sheetId="14007" refreshError="1"/>
      <sheetData sheetId="14008" refreshError="1"/>
      <sheetData sheetId="14009" refreshError="1"/>
      <sheetData sheetId="14010" refreshError="1"/>
      <sheetData sheetId="14011" refreshError="1"/>
      <sheetData sheetId="14012" refreshError="1"/>
      <sheetData sheetId="14013" refreshError="1"/>
      <sheetData sheetId="14014" refreshError="1"/>
      <sheetData sheetId="14015" refreshError="1"/>
      <sheetData sheetId="14016" refreshError="1"/>
      <sheetData sheetId="14017" refreshError="1"/>
      <sheetData sheetId="14018" refreshError="1"/>
      <sheetData sheetId="14019" refreshError="1"/>
      <sheetData sheetId="14020" refreshError="1"/>
      <sheetData sheetId="14021" refreshError="1"/>
      <sheetData sheetId="14022" refreshError="1"/>
      <sheetData sheetId="14023" refreshError="1"/>
      <sheetData sheetId="14024" refreshError="1"/>
      <sheetData sheetId="14025" refreshError="1"/>
      <sheetData sheetId="14026" refreshError="1"/>
      <sheetData sheetId="14027" refreshError="1"/>
      <sheetData sheetId="14028" refreshError="1"/>
      <sheetData sheetId="14029" refreshError="1"/>
      <sheetData sheetId="14030" refreshError="1"/>
      <sheetData sheetId="14031" refreshError="1"/>
      <sheetData sheetId="14032" refreshError="1"/>
      <sheetData sheetId="14033" refreshError="1"/>
      <sheetData sheetId="14034" refreshError="1"/>
      <sheetData sheetId="14035" refreshError="1"/>
      <sheetData sheetId="14036" refreshError="1"/>
      <sheetData sheetId="14037" refreshError="1"/>
      <sheetData sheetId="14038" refreshError="1"/>
      <sheetData sheetId="14039" refreshError="1"/>
      <sheetData sheetId="14040" refreshError="1"/>
      <sheetData sheetId="14041" refreshError="1"/>
      <sheetData sheetId="14042" refreshError="1"/>
      <sheetData sheetId="14043" refreshError="1"/>
      <sheetData sheetId="14044" refreshError="1"/>
      <sheetData sheetId="14045" refreshError="1"/>
      <sheetData sheetId="14046" refreshError="1"/>
      <sheetData sheetId="14047" refreshError="1"/>
      <sheetData sheetId="14048" refreshError="1"/>
      <sheetData sheetId="14049" refreshError="1"/>
      <sheetData sheetId="14050" refreshError="1"/>
      <sheetData sheetId="14051" refreshError="1"/>
      <sheetData sheetId="14052" refreshError="1"/>
      <sheetData sheetId="14053" refreshError="1"/>
      <sheetData sheetId="14054" refreshError="1"/>
      <sheetData sheetId="14055" refreshError="1"/>
      <sheetData sheetId="14056" refreshError="1"/>
      <sheetData sheetId="14057" refreshError="1"/>
      <sheetData sheetId="14058" refreshError="1"/>
      <sheetData sheetId="14059" refreshError="1"/>
      <sheetData sheetId="14060" refreshError="1"/>
      <sheetData sheetId="14061" refreshError="1"/>
      <sheetData sheetId="14062" refreshError="1"/>
      <sheetData sheetId="14063" refreshError="1"/>
      <sheetData sheetId="14064" refreshError="1"/>
      <sheetData sheetId="14065" refreshError="1"/>
      <sheetData sheetId="14066" refreshError="1"/>
      <sheetData sheetId="14067" refreshError="1"/>
      <sheetData sheetId="14068" refreshError="1"/>
      <sheetData sheetId="14069" refreshError="1"/>
      <sheetData sheetId="14070" refreshError="1"/>
      <sheetData sheetId="14071" refreshError="1"/>
      <sheetData sheetId="14072" refreshError="1"/>
      <sheetData sheetId="14073" refreshError="1"/>
      <sheetData sheetId="14074" refreshError="1"/>
      <sheetData sheetId="14075" refreshError="1"/>
      <sheetData sheetId="14076" refreshError="1"/>
      <sheetData sheetId="14077" refreshError="1"/>
      <sheetData sheetId="14078" refreshError="1"/>
      <sheetData sheetId="14079" refreshError="1"/>
      <sheetData sheetId="14080" refreshError="1"/>
      <sheetData sheetId="14081" refreshError="1"/>
      <sheetData sheetId="14082" refreshError="1"/>
      <sheetData sheetId="14083" refreshError="1"/>
      <sheetData sheetId="14084" refreshError="1"/>
      <sheetData sheetId="14085" refreshError="1"/>
      <sheetData sheetId="14086" refreshError="1"/>
      <sheetData sheetId="14087" refreshError="1"/>
      <sheetData sheetId="14088" refreshError="1"/>
      <sheetData sheetId="14089" refreshError="1"/>
      <sheetData sheetId="14090" refreshError="1"/>
      <sheetData sheetId="14091" refreshError="1"/>
      <sheetData sheetId="14092" refreshError="1"/>
      <sheetData sheetId="14093" refreshError="1"/>
      <sheetData sheetId="14094" refreshError="1"/>
      <sheetData sheetId="14095" refreshError="1"/>
      <sheetData sheetId="14096" refreshError="1"/>
      <sheetData sheetId="14097" refreshError="1"/>
      <sheetData sheetId="14098" refreshError="1"/>
      <sheetData sheetId="14099" refreshError="1"/>
      <sheetData sheetId="14100" refreshError="1"/>
      <sheetData sheetId="14101" refreshError="1"/>
      <sheetData sheetId="14102" refreshError="1"/>
      <sheetData sheetId="14103" refreshError="1"/>
      <sheetData sheetId="14104" refreshError="1"/>
      <sheetData sheetId="14105" refreshError="1"/>
      <sheetData sheetId="14106" refreshError="1"/>
      <sheetData sheetId="14107" refreshError="1"/>
      <sheetData sheetId="14108" refreshError="1"/>
      <sheetData sheetId="14109" refreshError="1"/>
      <sheetData sheetId="14110" refreshError="1"/>
      <sheetData sheetId="14111" refreshError="1"/>
      <sheetData sheetId="14112" refreshError="1"/>
      <sheetData sheetId="14113" refreshError="1"/>
      <sheetData sheetId="14114" refreshError="1"/>
      <sheetData sheetId="14115" refreshError="1"/>
      <sheetData sheetId="14116" refreshError="1"/>
      <sheetData sheetId="14117" refreshError="1"/>
      <sheetData sheetId="14118" refreshError="1"/>
      <sheetData sheetId="14119" refreshError="1"/>
      <sheetData sheetId="14120" refreshError="1"/>
      <sheetData sheetId="14121" refreshError="1"/>
      <sheetData sheetId="14122" refreshError="1"/>
      <sheetData sheetId="14123" refreshError="1"/>
      <sheetData sheetId="14124" refreshError="1"/>
      <sheetData sheetId="14125" refreshError="1"/>
      <sheetData sheetId="14126" refreshError="1"/>
      <sheetData sheetId="14127" refreshError="1"/>
      <sheetData sheetId="14128" refreshError="1"/>
      <sheetData sheetId="14129" refreshError="1"/>
      <sheetData sheetId="14130" refreshError="1"/>
      <sheetData sheetId="14131" refreshError="1"/>
      <sheetData sheetId="14132" refreshError="1"/>
      <sheetData sheetId="14133" refreshError="1"/>
      <sheetData sheetId="14134" refreshError="1"/>
      <sheetData sheetId="14135" refreshError="1"/>
      <sheetData sheetId="14136" refreshError="1"/>
      <sheetData sheetId="14137" refreshError="1"/>
      <sheetData sheetId="14138" refreshError="1"/>
      <sheetData sheetId="14139" refreshError="1"/>
      <sheetData sheetId="14140" refreshError="1"/>
      <sheetData sheetId="14141" refreshError="1"/>
      <sheetData sheetId="14142" refreshError="1"/>
      <sheetData sheetId="14143" refreshError="1"/>
      <sheetData sheetId="14144" refreshError="1"/>
      <sheetData sheetId="14145" refreshError="1"/>
      <sheetData sheetId="14146" refreshError="1"/>
      <sheetData sheetId="14147" refreshError="1"/>
      <sheetData sheetId="14148" refreshError="1"/>
      <sheetData sheetId="14149" refreshError="1"/>
      <sheetData sheetId="14150" refreshError="1"/>
      <sheetData sheetId="14151" refreshError="1"/>
      <sheetData sheetId="14152" refreshError="1"/>
      <sheetData sheetId="14153" refreshError="1"/>
      <sheetData sheetId="14154" refreshError="1"/>
      <sheetData sheetId="14155" refreshError="1"/>
      <sheetData sheetId="14156" refreshError="1"/>
      <sheetData sheetId="14157" refreshError="1"/>
      <sheetData sheetId="14158" refreshError="1"/>
      <sheetData sheetId="14159" refreshError="1"/>
      <sheetData sheetId="14160" refreshError="1"/>
      <sheetData sheetId="14161" refreshError="1"/>
      <sheetData sheetId="14162" refreshError="1"/>
      <sheetData sheetId="14163" refreshError="1"/>
      <sheetData sheetId="14164" refreshError="1"/>
      <sheetData sheetId="14165" refreshError="1"/>
      <sheetData sheetId="14166" refreshError="1"/>
      <sheetData sheetId="14167" refreshError="1"/>
      <sheetData sheetId="14168" refreshError="1"/>
      <sheetData sheetId="14169" refreshError="1"/>
      <sheetData sheetId="14170" refreshError="1"/>
      <sheetData sheetId="14171" refreshError="1"/>
      <sheetData sheetId="14172" refreshError="1"/>
      <sheetData sheetId="14173" refreshError="1"/>
      <sheetData sheetId="14174" refreshError="1"/>
      <sheetData sheetId="14175" refreshError="1"/>
      <sheetData sheetId="14176" refreshError="1"/>
      <sheetData sheetId="14177" refreshError="1"/>
      <sheetData sheetId="14178" refreshError="1"/>
      <sheetData sheetId="14179" refreshError="1"/>
      <sheetData sheetId="14180" refreshError="1"/>
      <sheetData sheetId="14181" refreshError="1"/>
      <sheetData sheetId="14182" refreshError="1"/>
      <sheetData sheetId="14183" refreshError="1"/>
      <sheetData sheetId="14184" refreshError="1"/>
      <sheetData sheetId="14185" refreshError="1"/>
      <sheetData sheetId="14186" refreshError="1"/>
      <sheetData sheetId="14187" refreshError="1"/>
      <sheetData sheetId="14188" refreshError="1"/>
      <sheetData sheetId="14189" refreshError="1"/>
      <sheetData sheetId="14190" refreshError="1"/>
      <sheetData sheetId="14191" refreshError="1"/>
      <sheetData sheetId="14192" refreshError="1"/>
      <sheetData sheetId="14193" refreshError="1"/>
      <sheetData sheetId="14194" refreshError="1"/>
      <sheetData sheetId="14195" refreshError="1"/>
      <sheetData sheetId="14196" refreshError="1"/>
      <sheetData sheetId="14197" refreshError="1"/>
      <sheetData sheetId="14198" refreshError="1"/>
      <sheetData sheetId="14199" refreshError="1"/>
      <sheetData sheetId="14200" refreshError="1"/>
      <sheetData sheetId="14201" refreshError="1"/>
      <sheetData sheetId="14202" refreshError="1"/>
      <sheetData sheetId="14203" refreshError="1"/>
      <sheetData sheetId="14204" refreshError="1"/>
      <sheetData sheetId="14205" refreshError="1"/>
      <sheetData sheetId="14206" refreshError="1"/>
      <sheetData sheetId="14207" refreshError="1"/>
      <sheetData sheetId="14208" refreshError="1"/>
      <sheetData sheetId="14209" refreshError="1"/>
      <sheetData sheetId="14210" refreshError="1"/>
      <sheetData sheetId="14211" refreshError="1"/>
      <sheetData sheetId="14212" refreshError="1"/>
      <sheetData sheetId="14213" refreshError="1"/>
      <sheetData sheetId="14214" refreshError="1"/>
      <sheetData sheetId="14215" refreshError="1"/>
      <sheetData sheetId="14216" refreshError="1"/>
      <sheetData sheetId="14217" refreshError="1"/>
      <sheetData sheetId="14218" refreshError="1"/>
      <sheetData sheetId="14219" refreshError="1"/>
      <sheetData sheetId="14220" refreshError="1"/>
      <sheetData sheetId="14221" refreshError="1"/>
      <sheetData sheetId="14222" refreshError="1"/>
      <sheetData sheetId="14223" refreshError="1"/>
      <sheetData sheetId="14224" refreshError="1"/>
      <sheetData sheetId="14225" refreshError="1"/>
      <sheetData sheetId="14226" refreshError="1"/>
      <sheetData sheetId="14227" refreshError="1"/>
      <sheetData sheetId="14228" refreshError="1"/>
      <sheetData sheetId="14229" refreshError="1"/>
      <sheetData sheetId="14230" refreshError="1"/>
      <sheetData sheetId="14231" refreshError="1"/>
      <sheetData sheetId="14232" refreshError="1"/>
      <sheetData sheetId="14233" refreshError="1"/>
      <sheetData sheetId="14234" refreshError="1"/>
      <sheetData sheetId="14235" refreshError="1"/>
      <sheetData sheetId="14236" refreshError="1"/>
      <sheetData sheetId="14237" refreshError="1"/>
      <sheetData sheetId="14238" refreshError="1"/>
      <sheetData sheetId="14239" refreshError="1"/>
      <sheetData sheetId="14240" refreshError="1"/>
      <sheetData sheetId="14241" refreshError="1"/>
      <sheetData sheetId="14242" refreshError="1"/>
      <sheetData sheetId="14243" refreshError="1"/>
      <sheetData sheetId="14244" refreshError="1"/>
      <sheetData sheetId="14245" refreshError="1"/>
      <sheetData sheetId="14246" refreshError="1"/>
      <sheetData sheetId="14247" refreshError="1"/>
      <sheetData sheetId="14248" refreshError="1"/>
      <sheetData sheetId="14249" refreshError="1"/>
      <sheetData sheetId="14250" refreshError="1"/>
      <sheetData sheetId="14251" refreshError="1"/>
      <sheetData sheetId="14252" refreshError="1"/>
      <sheetData sheetId="14253" refreshError="1"/>
      <sheetData sheetId="14254" refreshError="1"/>
      <sheetData sheetId="14255" refreshError="1"/>
      <sheetData sheetId="14256" refreshError="1"/>
      <sheetData sheetId="14257" refreshError="1"/>
      <sheetData sheetId="14258" refreshError="1"/>
      <sheetData sheetId="14259" refreshError="1"/>
      <sheetData sheetId="14260" refreshError="1"/>
      <sheetData sheetId="14261" refreshError="1"/>
      <sheetData sheetId="14262" refreshError="1"/>
      <sheetData sheetId="14263" refreshError="1"/>
      <sheetData sheetId="14264" refreshError="1"/>
      <sheetData sheetId="14265" refreshError="1"/>
      <sheetData sheetId="14266" refreshError="1"/>
      <sheetData sheetId="14267" refreshError="1"/>
      <sheetData sheetId="14268" refreshError="1"/>
      <sheetData sheetId="14269" refreshError="1"/>
      <sheetData sheetId="14270" refreshError="1"/>
      <sheetData sheetId="14271" refreshError="1"/>
      <sheetData sheetId="14272" refreshError="1"/>
      <sheetData sheetId="14273" refreshError="1"/>
      <sheetData sheetId="14274" refreshError="1"/>
      <sheetData sheetId="14275" refreshError="1"/>
      <sheetData sheetId="14276" refreshError="1"/>
      <sheetData sheetId="14277" refreshError="1"/>
      <sheetData sheetId="14278" refreshError="1"/>
      <sheetData sheetId="14279" refreshError="1"/>
      <sheetData sheetId="14280" refreshError="1"/>
      <sheetData sheetId="14281" refreshError="1"/>
      <sheetData sheetId="14282" refreshError="1"/>
      <sheetData sheetId="14283" refreshError="1"/>
      <sheetData sheetId="14284" refreshError="1"/>
      <sheetData sheetId="14285" refreshError="1"/>
      <sheetData sheetId="14286" refreshError="1"/>
      <sheetData sheetId="14287" refreshError="1"/>
      <sheetData sheetId="14288" refreshError="1"/>
      <sheetData sheetId="14289" refreshError="1"/>
      <sheetData sheetId="14290" refreshError="1"/>
      <sheetData sheetId="14291" refreshError="1"/>
      <sheetData sheetId="14292" refreshError="1"/>
      <sheetData sheetId="14293" refreshError="1"/>
      <sheetData sheetId="14294" refreshError="1"/>
      <sheetData sheetId="14295" refreshError="1"/>
      <sheetData sheetId="14296" refreshError="1"/>
      <sheetData sheetId="14297" refreshError="1"/>
      <sheetData sheetId="14298" refreshError="1"/>
      <sheetData sheetId="14299" refreshError="1"/>
      <sheetData sheetId="14300" refreshError="1"/>
      <sheetData sheetId="14301" refreshError="1"/>
      <sheetData sheetId="14302" refreshError="1"/>
      <sheetData sheetId="14303" refreshError="1"/>
      <sheetData sheetId="14304" refreshError="1"/>
      <sheetData sheetId="14305" refreshError="1"/>
      <sheetData sheetId="14306" refreshError="1"/>
      <sheetData sheetId="14307" refreshError="1"/>
      <sheetData sheetId="14308" refreshError="1"/>
      <sheetData sheetId="14309" refreshError="1"/>
      <sheetData sheetId="14310" refreshError="1"/>
      <sheetData sheetId="14311" refreshError="1"/>
      <sheetData sheetId="14312" refreshError="1"/>
      <sheetData sheetId="14313" refreshError="1"/>
      <sheetData sheetId="14314" refreshError="1"/>
      <sheetData sheetId="14315" refreshError="1"/>
      <sheetData sheetId="14316" refreshError="1"/>
      <sheetData sheetId="14317" refreshError="1"/>
      <sheetData sheetId="14318" refreshError="1"/>
      <sheetData sheetId="14319" refreshError="1"/>
      <sheetData sheetId="14320" refreshError="1"/>
      <sheetData sheetId="14321" refreshError="1"/>
      <sheetData sheetId="14322" refreshError="1"/>
      <sheetData sheetId="14323" refreshError="1"/>
      <sheetData sheetId="14324" refreshError="1"/>
      <sheetData sheetId="14325" refreshError="1"/>
      <sheetData sheetId="14326" refreshError="1"/>
      <sheetData sheetId="14327" refreshError="1"/>
      <sheetData sheetId="14328" refreshError="1"/>
      <sheetData sheetId="14329" refreshError="1"/>
      <sheetData sheetId="14330" refreshError="1"/>
      <sheetData sheetId="14331" refreshError="1"/>
      <sheetData sheetId="14332" refreshError="1"/>
      <sheetData sheetId="14333" refreshError="1"/>
      <sheetData sheetId="14334" refreshError="1"/>
      <sheetData sheetId="14335" refreshError="1"/>
      <sheetData sheetId="14336" refreshError="1"/>
      <sheetData sheetId="14337" refreshError="1"/>
      <sheetData sheetId="14338" refreshError="1"/>
      <sheetData sheetId="14339" refreshError="1"/>
      <sheetData sheetId="14340" refreshError="1"/>
      <sheetData sheetId="14341" refreshError="1"/>
      <sheetData sheetId="14342" refreshError="1"/>
      <sheetData sheetId="14343" refreshError="1"/>
      <sheetData sheetId="14344" refreshError="1"/>
      <sheetData sheetId="14345" refreshError="1"/>
      <sheetData sheetId="14346" refreshError="1"/>
      <sheetData sheetId="14347" refreshError="1"/>
      <sheetData sheetId="14348" refreshError="1"/>
      <sheetData sheetId="14349" refreshError="1"/>
      <sheetData sheetId="14350" refreshError="1"/>
      <sheetData sheetId="14351" refreshError="1"/>
      <sheetData sheetId="14352" refreshError="1"/>
      <sheetData sheetId="14353" refreshError="1"/>
      <sheetData sheetId="14354" refreshError="1"/>
      <sheetData sheetId="14355" refreshError="1"/>
      <sheetData sheetId="14356" refreshError="1"/>
      <sheetData sheetId="14357" refreshError="1"/>
      <sheetData sheetId="14358" refreshError="1"/>
      <sheetData sheetId="14359" refreshError="1"/>
      <sheetData sheetId="14360" refreshError="1"/>
      <sheetData sheetId="14361" refreshError="1"/>
      <sheetData sheetId="14362" refreshError="1"/>
      <sheetData sheetId="14363" refreshError="1"/>
      <sheetData sheetId="14364" refreshError="1"/>
      <sheetData sheetId="14365" refreshError="1"/>
      <sheetData sheetId="14366" refreshError="1"/>
      <sheetData sheetId="14367" refreshError="1"/>
      <sheetData sheetId="14368" refreshError="1"/>
      <sheetData sheetId="14369" refreshError="1"/>
      <sheetData sheetId="14370" refreshError="1"/>
      <sheetData sheetId="14371" refreshError="1"/>
      <sheetData sheetId="14372" refreshError="1"/>
      <sheetData sheetId="14373" refreshError="1"/>
      <sheetData sheetId="14374" refreshError="1"/>
      <sheetData sheetId="14375" refreshError="1"/>
      <sheetData sheetId="14376" refreshError="1"/>
      <sheetData sheetId="14377" refreshError="1"/>
      <sheetData sheetId="14378" refreshError="1"/>
      <sheetData sheetId="14379" refreshError="1"/>
      <sheetData sheetId="14380" refreshError="1"/>
      <sheetData sheetId="14381" refreshError="1"/>
      <sheetData sheetId="14382" refreshError="1"/>
      <sheetData sheetId="14383" refreshError="1"/>
      <sheetData sheetId="14384" refreshError="1"/>
      <sheetData sheetId="14385" refreshError="1"/>
      <sheetData sheetId="14386" refreshError="1"/>
      <sheetData sheetId="14387" refreshError="1"/>
      <sheetData sheetId="14388" refreshError="1"/>
      <sheetData sheetId="14389" refreshError="1"/>
      <sheetData sheetId="14390" refreshError="1"/>
      <sheetData sheetId="14391" refreshError="1"/>
      <sheetData sheetId="14392" refreshError="1"/>
      <sheetData sheetId="14393" refreshError="1"/>
      <sheetData sheetId="14394" refreshError="1"/>
      <sheetData sheetId="14395" refreshError="1"/>
      <sheetData sheetId="14396" refreshError="1"/>
      <sheetData sheetId="14397" refreshError="1"/>
      <sheetData sheetId="14398" refreshError="1"/>
      <sheetData sheetId="14399" refreshError="1"/>
      <sheetData sheetId="14400" refreshError="1"/>
      <sheetData sheetId="14401" refreshError="1"/>
      <sheetData sheetId="14402" refreshError="1"/>
      <sheetData sheetId="14403" refreshError="1"/>
      <sheetData sheetId="14404" refreshError="1"/>
      <sheetData sheetId="14405" refreshError="1"/>
      <sheetData sheetId="14406" refreshError="1"/>
      <sheetData sheetId="14407" refreshError="1"/>
      <sheetData sheetId="14408" refreshError="1"/>
      <sheetData sheetId="14409" refreshError="1"/>
      <sheetData sheetId="14410" refreshError="1"/>
      <sheetData sheetId="14411" refreshError="1"/>
      <sheetData sheetId="14412" refreshError="1"/>
      <sheetData sheetId="14413" refreshError="1"/>
      <sheetData sheetId="14414" refreshError="1"/>
      <sheetData sheetId="14415" refreshError="1"/>
      <sheetData sheetId="14416" refreshError="1"/>
      <sheetData sheetId="14417" refreshError="1"/>
      <sheetData sheetId="14418" refreshError="1"/>
      <sheetData sheetId="14419" refreshError="1"/>
      <sheetData sheetId="14420" refreshError="1"/>
      <sheetData sheetId="14421" refreshError="1"/>
      <sheetData sheetId="14422" refreshError="1"/>
      <sheetData sheetId="14423" refreshError="1"/>
      <sheetData sheetId="14424" refreshError="1"/>
      <sheetData sheetId="14425" refreshError="1"/>
      <sheetData sheetId="14426" refreshError="1"/>
      <sheetData sheetId="14427" refreshError="1"/>
      <sheetData sheetId="14428" refreshError="1"/>
      <sheetData sheetId="14429" refreshError="1"/>
      <sheetData sheetId="14430" refreshError="1"/>
      <sheetData sheetId="14431" refreshError="1"/>
      <sheetData sheetId="14432" refreshError="1"/>
      <sheetData sheetId="14433" refreshError="1"/>
      <sheetData sheetId="14434" refreshError="1"/>
      <sheetData sheetId="14435" refreshError="1"/>
      <sheetData sheetId="14436" refreshError="1"/>
      <sheetData sheetId="14437" refreshError="1"/>
      <sheetData sheetId="14438" refreshError="1"/>
      <sheetData sheetId="14439" refreshError="1"/>
      <sheetData sheetId="14440" refreshError="1"/>
      <sheetData sheetId="14441" refreshError="1"/>
      <sheetData sheetId="14442" refreshError="1"/>
      <sheetData sheetId="14443" refreshError="1"/>
      <sheetData sheetId="14444" refreshError="1"/>
      <sheetData sheetId="14445" refreshError="1"/>
      <sheetData sheetId="14446" refreshError="1"/>
      <sheetData sheetId="14447" refreshError="1"/>
      <sheetData sheetId="14448" refreshError="1"/>
      <sheetData sheetId="14449" refreshError="1"/>
      <sheetData sheetId="14450" refreshError="1"/>
      <sheetData sheetId="14451" refreshError="1"/>
      <sheetData sheetId="14452" refreshError="1"/>
      <sheetData sheetId="14453" refreshError="1"/>
      <sheetData sheetId="14454" refreshError="1"/>
      <sheetData sheetId="14455" refreshError="1"/>
      <sheetData sheetId="14456" refreshError="1"/>
      <sheetData sheetId="14457" refreshError="1"/>
      <sheetData sheetId="14458" refreshError="1"/>
      <sheetData sheetId="14459" refreshError="1"/>
      <sheetData sheetId="14460" refreshError="1"/>
      <sheetData sheetId="14461" refreshError="1"/>
      <sheetData sheetId="14462" refreshError="1"/>
      <sheetData sheetId="14463" refreshError="1"/>
      <sheetData sheetId="14464" refreshError="1"/>
      <sheetData sheetId="14465" refreshError="1"/>
      <sheetData sheetId="14466" refreshError="1"/>
      <sheetData sheetId="14467" refreshError="1"/>
      <sheetData sheetId="14468" refreshError="1"/>
      <sheetData sheetId="14469" refreshError="1"/>
      <sheetData sheetId="14470" refreshError="1"/>
      <sheetData sheetId="14471" refreshError="1"/>
      <sheetData sheetId="14472" refreshError="1"/>
      <sheetData sheetId="14473" refreshError="1"/>
      <sheetData sheetId="14474" refreshError="1"/>
      <sheetData sheetId="14475" refreshError="1"/>
      <sheetData sheetId="14476" refreshError="1"/>
      <sheetData sheetId="14477" refreshError="1"/>
      <sheetData sheetId="14478" refreshError="1"/>
      <sheetData sheetId="14479" refreshError="1"/>
      <sheetData sheetId="14480" refreshError="1"/>
      <sheetData sheetId="14481" refreshError="1"/>
      <sheetData sheetId="14482" refreshError="1"/>
      <sheetData sheetId="14483" refreshError="1"/>
      <sheetData sheetId="14484" refreshError="1"/>
      <sheetData sheetId="14485" refreshError="1"/>
      <sheetData sheetId="14486" refreshError="1"/>
      <sheetData sheetId="14487" refreshError="1"/>
      <sheetData sheetId="14488" refreshError="1"/>
      <sheetData sheetId="14489" refreshError="1"/>
      <sheetData sheetId="14490" refreshError="1"/>
      <sheetData sheetId="14491" refreshError="1"/>
      <sheetData sheetId="14492" refreshError="1"/>
      <sheetData sheetId="14493" refreshError="1"/>
      <sheetData sheetId="14494" refreshError="1"/>
      <sheetData sheetId="14495" refreshError="1"/>
      <sheetData sheetId="14496" refreshError="1"/>
      <sheetData sheetId="14497" refreshError="1"/>
      <sheetData sheetId="14498" refreshError="1"/>
      <sheetData sheetId="14499" refreshError="1"/>
      <sheetData sheetId="14500" refreshError="1"/>
      <sheetData sheetId="14501" refreshError="1"/>
      <sheetData sheetId="14502" refreshError="1"/>
      <sheetData sheetId="14503" refreshError="1"/>
      <sheetData sheetId="14504" refreshError="1"/>
      <sheetData sheetId="14505" refreshError="1"/>
      <sheetData sheetId="14506" refreshError="1"/>
      <sheetData sheetId="14507" refreshError="1"/>
      <sheetData sheetId="14508" refreshError="1"/>
      <sheetData sheetId="14509" refreshError="1"/>
      <sheetData sheetId="14510" refreshError="1"/>
      <sheetData sheetId="14511" refreshError="1"/>
      <sheetData sheetId="14512" refreshError="1"/>
      <sheetData sheetId="14513" refreshError="1"/>
      <sheetData sheetId="14514" refreshError="1"/>
      <sheetData sheetId="14515" refreshError="1"/>
      <sheetData sheetId="14516" refreshError="1"/>
      <sheetData sheetId="14517" refreshError="1"/>
      <sheetData sheetId="14518" refreshError="1"/>
      <sheetData sheetId="14519" refreshError="1"/>
      <sheetData sheetId="14520" refreshError="1"/>
      <sheetData sheetId="14521" refreshError="1"/>
      <sheetData sheetId="14522" refreshError="1"/>
      <sheetData sheetId="14523" refreshError="1"/>
      <sheetData sheetId="14524" refreshError="1"/>
      <sheetData sheetId="14525" refreshError="1"/>
      <sheetData sheetId="14526" refreshError="1"/>
      <sheetData sheetId="14527" refreshError="1"/>
      <sheetData sheetId="14528" refreshError="1"/>
      <sheetData sheetId="14529" refreshError="1"/>
      <sheetData sheetId="14530" refreshError="1"/>
      <sheetData sheetId="14531" refreshError="1"/>
      <sheetData sheetId="14532" refreshError="1"/>
      <sheetData sheetId="14533" refreshError="1"/>
      <sheetData sheetId="14534" refreshError="1"/>
      <sheetData sheetId="14535" refreshError="1"/>
      <sheetData sheetId="14536" refreshError="1"/>
      <sheetData sheetId="14537" refreshError="1"/>
      <sheetData sheetId="14538" refreshError="1"/>
      <sheetData sheetId="14539" refreshError="1"/>
      <sheetData sheetId="14540" refreshError="1"/>
      <sheetData sheetId="14541" refreshError="1"/>
      <sheetData sheetId="14542" refreshError="1"/>
      <sheetData sheetId="14543" refreshError="1"/>
      <sheetData sheetId="14544" refreshError="1"/>
      <sheetData sheetId="14545" refreshError="1"/>
      <sheetData sheetId="14546" refreshError="1"/>
      <sheetData sheetId="14547" refreshError="1"/>
      <sheetData sheetId="14548" refreshError="1"/>
      <sheetData sheetId="14549" refreshError="1"/>
      <sheetData sheetId="14550" refreshError="1"/>
      <sheetData sheetId="14551" refreshError="1"/>
      <sheetData sheetId="14552" refreshError="1"/>
      <sheetData sheetId="14553" refreshError="1"/>
      <sheetData sheetId="14554" refreshError="1"/>
      <sheetData sheetId="14555" refreshError="1"/>
      <sheetData sheetId="14556" refreshError="1"/>
      <sheetData sheetId="14557" refreshError="1"/>
      <sheetData sheetId="14558" refreshError="1"/>
      <sheetData sheetId="14559" refreshError="1"/>
      <sheetData sheetId="14560" refreshError="1"/>
      <sheetData sheetId="14561" refreshError="1"/>
      <sheetData sheetId="14562" refreshError="1"/>
      <sheetData sheetId="14563" refreshError="1"/>
      <sheetData sheetId="14564" refreshError="1"/>
      <sheetData sheetId="14565" refreshError="1"/>
      <sheetData sheetId="14566" refreshError="1"/>
      <sheetData sheetId="14567" refreshError="1"/>
      <sheetData sheetId="14568" refreshError="1"/>
      <sheetData sheetId="14569" refreshError="1"/>
      <sheetData sheetId="14570" refreshError="1"/>
      <sheetData sheetId="14571" refreshError="1"/>
      <sheetData sheetId="14572" refreshError="1"/>
      <sheetData sheetId="14573" refreshError="1"/>
      <sheetData sheetId="14574" refreshError="1"/>
      <sheetData sheetId="14575" refreshError="1"/>
      <sheetData sheetId="14576" refreshError="1"/>
      <sheetData sheetId="14577" refreshError="1"/>
      <sheetData sheetId="14578" refreshError="1"/>
      <sheetData sheetId="14579" refreshError="1"/>
      <sheetData sheetId="14580" refreshError="1"/>
      <sheetData sheetId="14581" refreshError="1"/>
      <sheetData sheetId="14582" refreshError="1"/>
      <sheetData sheetId="14583" refreshError="1"/>
      <sheetData sheetId="14584" refreshError="1"/>
      <sheetData sheetId="14585" refreshError="1"/>
      <sheetData sheetId="14586" refreshError="1"/>
      <sheetData sheetId="14587" refreshError="1"/>
      <sheetData sheetId="14588" refreshError="1"/>
      <sheetData sheetId="14589" refreshError="1"/>
      <sheetData sheetId="14590" refreshError="1"/>
      <sheetData sheetId="14591" refreshError="1"/>
      <sheetData sheetId="14592" refreshError="1"/>
      <sheetData sheetId="14593" refreshError="1"/>
      <sheetData sheetId="14594" refreshError="1"/>
      <sheetData sheetId="14595" refreshError="1"/>
      <sheetData sheetId="14596" refreshError="1"/>
      <sheetData sheetId="14597" refreshError="1"/>
      <sheetData sheetId="14598" refreshError="1"/>
      <sheetData sheetId="14599" refreshError="1"/>
      <sheetData sheetId="14600" refreshError="1"/>
      <sheetData sheetId="14601" refreshError="1"/>
      <sheetData sheetId="14602" refreshError="1"/>
      <sheetData sheetId="14603" refreshError="1"/>
      <sheetData sheetId="14604" refreshError="1"/>
      <sheetData sheetId="14605" refreshError="1"/>
      <sheetData sheetId="14606" refreshError="1"/>
      <sheetData sheetId="14607" refreshError="1"/>
      <sheetData sheetId="14608" refreshError="1"/>
      <sheetData sheetId="14609" refreshError="1"/>
      <sheetData sheetId="14610" refreshError="1"/>
      <sheetData sheetId="14611" refreshError="1"/>
      <sheetData sheetId="14612" refreshError="1"/>
      <sheetData sheetId="14613" refreshError="1"/>
      <sheetData sheetId="14614" refreshError="1"/>
      <sheetData sheetId="14615" refreshError="1"/>
      <sheetData sheetId="14616" refreshError="1"/>
      <sheetData sheetId="14617" refreshError="1"/>
      <sheetData sheetId="14618" refreshError="1"/>
      <sheetData sheetId="14619" refreshError="1"/>
      <sheetData sheetId="14620" refreshError="1"/>
      <sheetData sheetId="14621" refreshError="1"/>
      <sheetData sheetId="14622" refreshError="1"/>
      <sheetData sheetId="14623" refreshError="1"/>
      <sheetData sheetId="14624" refreshError="1"/>
      <sheetData sheetId="14625" refreshError="1"/>
      <sheetData sheetId="14626" refreshError="1"/>
      <sheetData sheetId="14627" refreshError="1"/>
      <sheetData sheetId="14628" refreshError="1"/>
      <sheetData sheetId="14629" refreshError="1"/>
      <sheetData sheetId="14630" refreshError="1"/>
      <sheetData sheetId="14631" refreshError="1"/>
      <sheetData sheetId="14632" refreshError="1"/>
      <sheetData sheetId="14633" refreshError="1"/>
      <sheetData sheetId="14634" refreshError="1"/>
      <sheetData sheetId="14635" refreshError="1"/>
      <sheetData sheetId="14636" refreshError="1"/>
      <sheetData sheetId="14637" refreshError="1"/>
      <sheetData sheetId="14638" refreshError="1"/>
      <sheetData sheetId="14639" refreshError="1"/>
      <sheetData sheetId="14640" refreshError="1"/>
      <sheetData sheetId="14641" refreshError="1"/>
      <sheetData sheetId="14642" refreshError="1"/>
      <sheetData sheetId="14643" refreshError="1"/>
      <sheetData sheetId="14644" refreshError="1"/>
      <sheetData sheetId="14645" refreshError="1"/>
      <sheetData sheetId="14646" refreshError="1"/>
      <sheetData sheetId="14647" refreshError="1"/>
      <sheetData sheetId="14648" refreshError="1"/>
      <sheetData sheetId="14649" refreshError="1"/>
      <sheetData sheetId="14650" refreshError="1"/>
      <sheetData sheetId="14651" refreshError="1"/>
      <sheetData sheetId="14652" refreshError="1"/>
      <sheetData sheetId="14653" refreshError="1"/>
      <sheetData sheetId="14654" refreshError="1"/>
      <sheetData sheetId="14655" refreshError="1"/>
      <sheetData sheetId="14656" refreshError="1"/>
      <sheetData sheetId="14657" refreshError="1"/>
      <sheetData sheetId="14658" refreshError="1"/>
      <sheetData sheetId="14659" refreshError="1"/>
      <sheetData sheetId="14660" refreshError="1"/>
      <sheetData sheetId="14661" refreshError="1"/>
      <sheetData sheetId="14662" refreshError="1"/>
      <sheetData sheetId="14663" refreshError="1"/>
      <sheetData sheetId="14664" refreshError="1"/>
      <sheetData sheetId="14665" refreshError="1"/>
      <sheetData sheetId="14666" refreshError="1"/>
      <sheetData sheetId="14667" refreshError="1"/>
      <sheetData sheetId="14668" refreshError="1"/>
      <sheetData sheetId="14669" refreshError="1"/>
      <sheetData sheetId="14670" refreshError="1"/>
      <sheetData sheetId="14671" refreshError="1"/>
      <sheetData sheetId="14672" refreshError="1"/>
      <sheetData sheetId="14673" refreshError="1"/>
      <sheetData sheetId="14674" refreshError="1"/>
      <sheetData sheetId="14675" refreshError="1"/>
      <sheetData sheetId="14676" refreshError="1"/>
      <sheetData sheetId="14677" refreshError="1"/>
      <sheetData sheetId="14678" refreshError="1"/>
      <sheetData sheetId="14679" refreshError="1"/>
      <sheetData sheetId="14680" refreshError="1"/>
      <sheetData sheetId="14681" refreshError="1"/>
      <sheetData sheetId="14682" refreshError="1"/>
      <sheetData sheetId="14683" refreshError="1"/>
      <sheetData sheetId="14684" refreshError="1"/>
      <sheetData sheetId="14685" refreshError="1"/>
      <sheetData sheetId="14686" refreshError="1"/>
      <sheetData sheetId="14687" refreshError="1"/>
      <sheetData sheetId="14688" refreshError="1"/>
      <sheetData sheetId="14689" refreshError="1"/>
      <sheetData sheetId="14690" refreshError="1"/>
      <sheetData sheetId="14691" refreshError="1"/>
      <sheetData sheetId="14692" refreshError="1"/>
      <sheetData sheetId="14693" refreshError="1"/>
      <sheetData sheetId="14694" refreshError="1"/>
      <sheetData sheetId="14695" refreshError="1"/>
      <sheetData sheetId="14696" refreshError="1"/>
      <sheetData sheetId="14697" refreshError="1"/>
      <sheetData sheetId="14698" refreshError="1"/>
      <sheetData sheetId="14699" refreshError="1"/>
      <sheetData sheetId="14700" refreshError="1"/>
      <sheetData sheetId="14701" refreshError="1"/>
      <sheetData sheetId="14702" refreshError="1"/>
      <sheetData sheetId="14703" refreshError="1"/>
      <sheetData sheetId="14704" refreshError="1"/>
      <sheetData sheetId="14705" refreshError="1"/>
      <sheetData sheetId="14706" refreshError="1"/>
      <sheetData sheetId="14707" refreshError="1"/>
      <sheetData sheetId="14708" refreshError="1"/>
      <sheetData sheetId="14709" refreshError="1"/>
      <sheetData sheetId="14710" refreshError="1"/>
      <sheetData sheetId="14711" refreshError="1"/>
      <sheetData sheetId="14712" refreshError="1"/>
      <sheetData sheetId="14713" refreshError="1"/>
      <sheetData sheetId="14714" refreshError="1"/>
      <sheetData sheetId="14715" refreshError="1"/>
      <sheetData sheetId="14716" refreshError="1"/>
      <sheetData sheetId="14717" refreshError="1"/>
      <sheetData sheetId="14718" refreshError="1"/>
      <sheetData sheetId="14719" refreshError="1"/>
      <sheetData sheetId="14720" refreshError="1"/>
      <sheetData sheetId="14721" refreshError="1"/>
      <sheetData sheetId="14722" refreshError="1"/>
      <sheetData sheetId="14723" refreshError="1"/>
      <sheetData sheetId="14724" refreshError="1"/>
      <sheetData sheetId="14725" refreshError="1"/>
      <sheetData sheetId="14726" refreshError="1"/>
      <sheetData sheetId="14727" refreshError="1"/>
      <sheetData sheetId="14728" refreshError="1"/>
      <sheetData sheetId="14729" refreshError="1"/>
      <sheetData sheetId="14730" refreshError="1"/>
      <sheetData sheetId="14731" refreshError="1"/>
      <sheetData sheetId="14732" refreshError="1"/>
      <sheetData sheetId="14733" refreshError="1"/>
      <sheetData sheetId="14734" refreshError="1"/>
      <sheetData sheetId="14735" refreshError="1"/>
      <sheetData sheetId="14736" refreshError="1"/>
      <sheetData sheetId="14737" refreshError="1"/>
      <sheetData sheetId="14738" refreshError="1"/>
      <sheetData sheetId="14739" refreshError="1"/>
      <sheetData sheetId="14740" refreshError="1"/>
      <sheetData sheetId="14741" refreshError="1"/>
      <sheetData sheetId="14742" refreshError="1"/>
      <sheetData sheetId="14743" refreshError="1"/>
      <sheetData sheetId="14744" refreshError="1"/>
      <sheetData sheetId="14745" refreshError="1"/>
      <sheetData sheetId="14746" refreshError="1"/>
      <sheetData sheetId="14747" refreshError="1"/>
      <sheetData sheetId="14748" refreshError="1"/>
      <sheetData sheetId="14749" refreshError="1"/>
      <sheetData sheetId="14750" refreshError="1"/>
      <sheetData sheetId="14751" refreshError="1"/>
      <sheetData sheetId="14752" refreshError="1"/>
      <sheetData sheetId="14753" refreshError="1"/>
      <sheetData sheetId="14754" refreshError="1"/>
      <sheetData sheetId="14755" refreshError="1"/>
      <sheetData sheetId="14756" refreshError="1"/>
      <sheetData sheetId="14757" refreshError="1"/>
      <sheetData sheetId="14758" refreshError="1"/>
      <sheetData sheetId="14759" refreshError="1"/>
      <sheetData sheetId="14760" refreshError="1"/>
      <sheetData sheetId="14761" refreshError="1"/>
      <sheetData sheetId="14762" refreshError="1"/>
      <sheetData sheetId="14763" refreshError="1"/>
      <sheetData sheetId="14764" refreshError="1"/>
      <sheetData sheetId="14765" refreshError="1"/>
      <sheetData sheetId="14766" refreshError="1"/>
      <sheetData sheetId="14767" refreshError="1"/>
      <sheetData sheetId="14768" refreshError="1"/>
      <sheetData sheetId="14769" refreshError="1"/>
      <sheetData sheetId="14770" refreshError="1"/>
      <sheetData sheetId="14771" refreshError="1"/>
      <sheetData sheetId="14772" refreshError="1"/>
      <sheetData sheetId="14773" refreshError="1"/>
      <sheetData sheetId="14774" refreshError="1"/>
      <sheetData sheetId="14775" refreshError="1"/>
      <sheetData sheetId="14776" refreshError="1"/>
      <sheetData sheetId="14777" refreshError="1"/>
      <sheetData sheetId="14778" refreshError="1"/>
      <sheetData sheetId="14779" refreshError="1"/>
      <sheetData sheetId="14780" refreshError="1"/>
      <sheetData sheetId="14781" refreshError="1"/>
      <sheetData sheetId="14782" refreshError="1"/>
      <sheetData sheetId="14783" refreshError="1"/>
      <sheetData sheetId="14784" refreshError="1"/>
      <sheetData sheetId="14785" refreshError="1"/>
      <sheetData sheetId="14786" refreshError="1"/>
      <sheetData sheetId="14787" refreshError="1"/>
      <sheetData sheetId="14788" refreshError="1"/>
      <sheetData sheetId="14789" refreshError="1"/>
      <sheetData sheetId="14790" refreshError="1"/>
      <sheetData sheetId="14791" refreshError="1"/>
      <sheetData sheetId="14792" refreshError="1"/>
      <sheetData sheetId="14793" refreshError="1"/>
      <sheetData sheetId="14794" refreshError="1"/>
      <sheetData sheetId="14795" refreshError="1"/>
      <sheetData sheetId="14796" refreshError="1"/>
      <sheetData sheetId="14797" refreshError="1"/>
      <sheetData sheetId="14798" refreshError="1"/>
      <sheetData sheetId="14799" refreshError="1"/>
      <sheetData sheetId="14800" refreshError="1"/>
      <sheetData sheetId="14801" refreshError="1"/>
      <sheetData sheetId="14802" refreshError="1"/>
      <sheetData sheetId="14803" refreshError="1"/>
      <sheetData sheetId="14804" refreshError="1"/>
      <sheetData sheetId="14805" refreshError="1"/>
      <sheetData sheetId="14806" refreshError="1"/>
      <sheetData sheetId="14807" refreshError="1"/>
      <sheetData sheetId="14808" refreshError="1"/>
      <sheetData sheetId="14809" refreshError="1"/>
      <sheetData sheetId="14810" refreshError="1"/>
      <sheetData sheetId="14811" refreshError="1"/>
      <sheetData sheetId="14812" refreshError="1"/>
      <sheetData sheetId="14813" refreshError="1"/>
      <sheetData sheetId="14814" refreshError="1"/>
      <sheetData sheetId="14815" refreshError="1"/>
      <sheetData sheetId="14816" refreshError="1"/>
      <sheetData sheetId="14817" refreshError="1"/>
      <sheetData sheetId="14818" refreshError="1"/>
      <sheetData sheetId="14819" refreshError="1"/>
      <sheetData sheetId="14820" refreshError="1"/>
      <sheetData sheetId="14821" refreshError="1"/>
      <sheetData sheetId="14822" refreshError="1"/>
      <sheetData sheetId="14823" refreshError="1"/>
      <sheetData sheetId="14824" refreshError="1"/>
      <sheetData sheetId="14825" refreshError="1"/>
      <sheetData sheetId="14826" refreshError="1"/>
      <sheetData sheetId="14827" refreshError="1"/>
      <sheetData sheetId="14828" refreshError="1"/>
      <sheetData sheetId="14829" refreshError="1"/>
      <sheetData sheetId="14830" refreshError="1"/>
      <sheetData sheetId="14831" refreshError="1"/>
      <sheetData sheetId="14832" refreshError="1"/>
      <sheetData sheetId="14833" refreshError="1"/>
      <sheetData sheetId="14834" refreshError="1"/>
      <sheetData sheetId="14835" refreshError="1"/>
      <sheetData sheetId="14836" refreshError="1"/>
      <sheetData sheetId="14837" refreshError="1"/>
      <sheetData sheetId="14838" refreshError="1"/>
      <sheetData sheetId="14839" refreshError="1"/>
      <sheetData sheetId="14840" refreshError="1"/>
      <sheetData sheetId="14841" refreshError="1"/>
      <sheetData sheetId="14842" refreshError="1"/>
      <sheetData sheetId="14843" refreshError="1"/>
      <sheetData sheetId="14844" refreshError="1"/>
      <sheetData sheetId="14845" refreshError="1"/>
      <sheetData sheetId="14846" refreshError="1"/>
      <sheetData sheetId="14847" refreshError="1"/>
      <sheetData sheetId="14848" refreshError="1"/>
      <sheetData sheetId="14849" refreshError="1"/>
      <sheetData sheetId="14850" refreshError="1"/>
      <sheetData sheetId="14851" refreshError="1"/>
      <sheetData sheetId="14852" refreshError="1"/>
      <sheetData sheetId="14853" refreshError="1"/>
      <sheetData sheetId="14854" refreshError="1"/>
      <sheetData sheetId="14855" refreshError="1"/>
      <sheetData sheetId="14856" refreshError="1"/>
      <sheetData sheetId="14857" refreshError="1"/>
      <sheetData sheetId="14858" refreshError="1"/>
      <sheetData sheetId="14859" refreshError="1"/>
      <sheetData sheetId="14860" refreshError="1"/>
      <sheetData sheetId="14861" refreshError="1"/>
      <sheetData sheetId="14862" refreshError="1"/>
      <sheetData sheetId="14863" refreshError="1"/>
      <sheetData sheetId="14864" refreshError="1"/>
      <sheetData sheetId="14865" refreshError="1"/>
      <sheetData sheetId="14866" refreshError="1"/>
      <sheetData sheetId="14867" refreshError="1"/>
      <sheetData sheetId="14868" refreshError="1"/>
      <sheetData sheetId="14869" refreshError="1"/>
      <sheetData sheetId="14870" refreshError="1"/>
      <sheetData sheetId="14871" refreshError="1"/>
      <sheetData sheetId="14872" refreshError="1"/>
      <sheetData sheetId="14873" refreshError="1"/>
      <sheetData sheetId="14874" refreshError="1"/>
      <sheetData sheetId="14875" refreshError="1"/>
      <sheetData sheetId="14876" refreshError="1"/>
      <sheetData sheetId="14877" refreshError="1"/>
      <sheetData sheetId="14878" refreshError="1"/>
      <sheetData sheetId="14879" refreshError="1"/>
      <sheetData sheetId="14880" refreshError="1"/>
      <sheetData sheetId="14881" refreshError="1"/>
      <sheetData sheetId="14882" refreshError="1"/>
      <sheetData sheetId="14883" refreshError="1"/>
      <sheetData sheetId="14884" refreshError="1"/>
      <sheetData sheetId="14885" refreshError="1"/>
      <sheetData sheetId="14886" refreshError="1"/>
      <sheetData sheetId="14887" refreshError="1"/>
      <sheetData sheetId="14888" refreshError="1"/>
      <sheetData sheetId="14889" refreshError="1"/>
      <sheetData sheetId="14890" refreshError="1"/>
      <sheetData sheetId="14891" refreshError="1"/>
      <sheetData sheetId="14892" refreshError="1"/>
      <sheetData sheetId="14893" refreshError="1"/>
      <sheetData sheetId="14894" refreshError="1"/>
      <sheetData sheetId="14895" refreshError="1"/>
      <sheetData sheetId="14896" refreshError="1"/>
      <sheetData sheetId="14897" refreshError="1"/>
      <sheetData sheetId="14898" refreshError="1"/>
      <sheetData sheetId="14899" refreshError="1"/>
      <sheetData sheetId="14900" refreshError="1"/>
      <sheetData sheetId="14901" refreshError="1"/>
      <sheetData sheetId="14902" refreshError="1"/>
      <sheetData sheetId="14903" refreshError="1"/>
      <sheetData sheetId="14904" refreshError="1"/>
      <sheetData sheetId="14905" refreshError="1"/>
      <sheetData sheetId="14906" refreshError="1"/>
      <sheetData sheetId="14907" refreshError="1"/>
      <sheetData sheetId="14908" refreshError="1"/>
      <sheetData sheetId="14909" refreshError="1"/>
      <sheetData sheetId="14910" refreshError="1"/>
      <sheetData sheetId="14911" refreshError="1"/>
      <sheetData sheetId="14912" refreshError="1"/>
      <sheetData sheetId="14913" refreshError="1"/>
      <sheetData sheetId="14914" refreshError="1"/>
      <sheetData sheetId="14915" refreshError="1"/>
      <sheetData sheetId="14916" refreshError="1"/>
      <sheetData sheetId="14917" refreshError="1"/>
      <sheetData sheetId="14918" refreshError="1"/>
      <sheetData sheetId="14919" refreshError="1"/>
      <sheetData sheetId="14920" refreshError="1"/>
      <sheetData sheetId="14921" refreshError="1"/>
      <sheetData sheetId="14922" refreshError="1"/>
      <sheetData sheetId="14923" refreshError="1"/>
      <sheetData sheetId="14924" refreshError="1"/>
      <sheetData sheetId="14925" refreshError="1"/>
      <sheetData sheetId="14926" refreshError="1"/>
      <sheetData sheetId="14927" refreshError="1"/>
      <sheetData sheetId="14928" refreshError="1"/>
      <sheetData sheetId="14929" refreshError="1"/>
      <sheetData sheetId="14930" refreshError="1"/>
      <sheetData sheetId="14931" refreshError="1"/>
      <sheetData sheetId="14932" refreshError="1"/>
      <sheetData sheetId="14933" refreshError="1"/>
      <sheetData sheetId="14934" refreshError="1"/>
      <sheetData sheetId="14935" refreshError="1"/>
      <sheetData sheetId="14936" refreshError="1"/>
      <sheetData sheetId="14937" refreshError="1"/>
      <sheetData sheetId="14938" refreshError="1"/>
      <sheetData sheetId="14939" refreshError="1"/>
      <sheetData sheetId="14940" refreshError="1"/>
      <sheetData sheetId="14941" refreshError="1"/>
      <sheetData sheetId="14942" refreshError="1"/>
      <sheetData sheetId="14943" refreshError="1"/>
      <sheetData sheetId="14944" refreshError="1"/>
      <sheetData sheetId="14945" refreshError="1"/>
      <sheetData sheetId="14946" refreshError="1"/>
      <sheetData sheetId="14947" refreshError="1"/>
      <sheetData sheetId="14948" refreshError="1"/>
      <sheetData sheetId="14949" refreshError="1"/>
      <sheetData sheetId="14950" refreshError="1"/>
      <sheetData sheetId="14951" refreshError="1"/>
      <sheetData sheetId="14952" refreshError="1"/>
      <sheetData sheetId="14953" refreshError="1"/>
      <sheetData sheetId="14954" refreshError="1"/>
      <sheetData sheetId="14955" refreshError="1"/>
      <sheetData sheetId="14956" refreshError="1"/>
      <sheetData sheetId="14957" refreshError="1"/>
      <sheetData sheetId="14958" refreshError="1"/>
      <sheetData sheetId="14959" refreshError="1"/>
      <sheetData sheetId="14960" refreshError="1"/>
      <sheetData sheetId="14961" refreshError="1"/>
      <sheetData sheetId="14962" refreshError="1"/>
      <sheetData sheetId="14963" refreshError="1"/>
      <sheetData sheetId="14964" refreshError="1"/>
      <sheetData sheetId="14965" refreshError="1"/>
      <sheetData sheetId="14966" refreshError="1"/>
      <sheetData sheetId="14967" refreshError="1"/>
      <sheetData sheetId="14968" refreshError="1"/>
      <sheetData sheetId="14969" refreshError="1"/>
      <sheetData sheetId="14970" refreshError="1"/>
      <sheetData sheetId="14971" refreshError="1"/>
      <sheetData sheetId="14972" refreshError="1"/>
      <sheetData sheetId="14973" refreshError="1"/>
      <sheetData sheetId="14974" refreshError="1"/>
      <sheetData sheetId="14975" refreshError="1"/>
      <sheetData sheetId="14976" refreshError="1"/>
      <sheetData sheetId="14977" refreshError="1"/>
      <sheetData sheetId="14978" refreshError="1"/>
      <sheetData sheetId="14979" refreshError="1"/>
      <sheetData sheetId="14980" refreshError="1"/>
      <sheetData sheetId="14981" refreshError="1"/>
      <sheetData sheetId="14982" refreshError="1"/>
      <sheetData sheetId="14983" refreshError="1"/>
      <sheetData sheetId="14984" refreshError="1"/>
      <sheetData sheetId="14985" refreshError="1"/>
      <sheetData sheetId="14986" refreshError="1"/>
      <sheetData sheetId="14987" refreshError="1"/>
      <sheetData sheetId="14988" refreshError="1"/>
      <sheetData sheetId="14989" refreshError="1"/>
      <sheetData sheetId="14990" refreshError="1"/>
      <sheetData sheetId="14991" refreshError="1"/>
      <sheetData sheetId="14992" refreshError="1"/>
      <sheetData sheetId="14993" refreshError="1"/>
      <sheetData sheetId="14994" refreshError="1"/>
      <sheetData sheetId="14995" refreshError="1"/>
      <sheetData sheetId="14996" refreshError="1"/>
      <sheetData sheetId="14997" refreshError="1"/>
      <sheetData sheetId="14998" refreshError="1"/>
      <sheetData sheetId="14999" refreshError="1"/>
      <sheetData sheetId="15000" refreshError="1"/>
      <sheetData sheetId="15001" refreshError="1"/>
      <sheetData sheetId="15002" refreshError="1"/>
      <sheetData sheetId="15003" refreshError="1"/>
      <sheetData sheetId="15004" refreshError="1"/>
      <sheetData sheetId="15005" refreshError="1"/>
      <sheetData sheetId="15006" refreshError="1"/>
      <sheetData sheetId="15007" refreshError="1"/>
      <sheetData sheetId="15008" refreshError="1"/>
      <sheetData sheetId="15009" refreshError="1"/>
      <sheetData sheetId="15010" refreshError="1"/>
      <sheetData sheetId="15011" refreshError="1"/>
      <sheetData sheetId="15012" refreshError="1"/>
      <sheetData sheetId="15013" refreshError="1"/>
      <sheetData sheetId="15014" refreshError="1"/>
      <sheetData sheetId="15015" refreshError="1"/>
      <sheetData sheetId="15016" refreshError="1"/>
      <sheetData sheetId="15017" refreshError="1"/>
      <sheetData sheetId="15018" refreshError="1"/>
      <sheetData sheetId="15019" refreshError="1"/>
      <sheetData sheetId="15020" refreshError="1"/>
      <sheetData sheetId="15021" refreshError="1"/>
      <sheetData sheetId="15022" refreshError="1"/>
      <sheetData sheetId="15023" refreshError="1"/>
      <sheetData sheetId="15024" refreshError="1"/>
      <sheetData sheetId="15025" refreshError="1"/>
      <sheetData sheetId="15026" refreshError="1"/>
      <sheetData sheetId="15027" refreshError="1"/>
      <sheetData sheetId="15028" refreshError="1"/>
      <sheetData sheetId="15029" refreshError="1"/>
      <sheetData sheetId="15030" refreshError="1"/>
      <sheetData sheetId="15031" refreshError="1"/>
      <sheetData sheetId="15032" refreshError="1"/>
      <sheetData sheetId="15033" refreshError="1"/>
      <sheetData sheetId="15034" refreshError="1"/>
      <sheetData sheetId="15035" refreshError="1"/>
      <sheetData sheetId="15036" refreshError="1"/>
      <sheetData sheetId="15037" refreshError="1"/>
      <sheetData sheetId="15038" refreshError="1"/>
      <sheetData sheetId="15039" refreshError="1"/>
      <sheetData sheetId="15040" refreshError="1"/>
      <sheetData sheetId="15041" refreshError="1"/>
      <sheetData sheetId="15042" refreshError="1"/>
      <sheetData sheetId="15043" refreshError="1"/>
      <sheetData sheetId="15044" refreshError="1"/>
      <sheetData sheetId="15045" refreshError="1"/>
      <sheetData sheetId="15046" refreshError="1"/>
      <sheetData sheetId="15047" refreshError="1"/>
      <sheetData sheetId="15048" refreshError="1"/>
      <sheetData sheetId="15049" refreshError="1"/>
      <sheetData sheetId="15050" refreshError="1"/>
      <sheetData sheetId="15051" refreshError="1"/>
      <sheetData sheetId="15052" refreshError="1"/>
      <sheetData sheetId="15053" refreshError="1"/>
      <sheetData sheetId="15054" refreshError="1"/>
      <sheetData sheetId="15055" refreshError="1"/>
      <sheetData sheetId="15056" refreshError="1"/>
      <sheetData sheetId="15057" refreshError="1"/>
      <sheetData sheetId="15058" refreshError="1"/>
      <sheetData sheetId="15059" refreshError="1"/>
      <sheetData sheetId="15060" refreshError="1"/>
      <sheetData sheetId="15061" refreshError="1"/>
      <sheetData sheetId="15062" refreshError="1"/>
      <sheetData sheetId="15063" refreshError="1"/>
      <sheetData sheetId="15064" refreshError="1"/>
      <sheetData sheetId="15065" refreshError="1"/>
      <sheetData sheetId="15066" refreshError="1"/>
      <sheetData sheetId="15067" refreshError="1"/>
      <sheetData sheetId="15068" refreshError="1"/>
      <sheetData sheetId="15069" refreshError="1"/>
      <sheetData sheetId="15070" refreshError="1"/>
      <sheetData sheetId="15071" refreshError="1"/>
      <sheetData sheetId="15072" refreshError="1"/>
      <sheetData sheetId="15073" refreshError="1"/>
      <sheetData sheetId="15074" refreshError="1"/>
      <sheetData sheetId="15075" refreshError="1"/>
      <sheetData sheetId="15076" refreshError="1"/>
      <sheetData sheetId="15077" refreshError="1"/>
      <sheetData sheetId="15078" refreshError="1"/>
      <sheetData sheetId="15079" refreshError="1"/>
      <sheetData sheetId="15080" refreshError="1"/>
      <sheetData sheetId="15081" refreshError="1"/>
      <sheetData sheetId="15082" refreshError="1"/>
      <sheetData sheetId="15083" refreshError="1"/>
      <sheetData sheetId="15084" refreshError="1"/>
      <sheetData sheetId="15085" refreshError="1"/>
      <sheetData sheetId="15086" refreshError="1"/>
      <sheetData sheetId="15087" refreshError="1"/>
      <sheetData sheetId="15088" refreshError="1"/>
      <sheetData sheetId="15089" refreshError="1"/>
      <sheetData sheetId="15090" refreshError="1"/>
      <sheetData sheetId="15091" refreshError="1"/>
      <sheetData sheetId="15092" refreshError="1"/>
      <sheetData sheetId="15093" refreshError="1"/>
      <sheetData sheetId="15094" refreshError="1"/>
      <sheetData sheetId="15095" refreshError="1"/>
      <sheetData sheetId="15096" refreshError="1"/>
      <sheetData sheetId="15097" refreshError="1"/>
      <sheetData sheetId="15098" refreshError="1"/>
      <sheetData sheetId="15099" refreshError="1"/>
      <sheetData sheetId="15100" refreshError="1"/>
      <sheetData sheetId="15101" refreshError="1"/>
      <sheetData sheetId="15102" refreshError="1"/>
      <sheetData sheetId="15103" refreshError="1"/>
      <sheetData sheetId="15104" refreshError="1"/>
      <sheetData sheetId="15105" refreshError="1"/>
      <sheetData sheetId="15106" refreshError="1"/>
      <sheetData sheetId="15107" refreshError="1"/>
      <sheetData sheetId="15108" refreshError="1"/>
      <sheetData sheetId="15109" refreshError="1"/>
      <sheetData sheetId="15110" refreshError="1"/>
      <sheetData sheetId="15111" refreshError="1"/>
      <sheetData sheetId="15112" refreshError="1"/>
      <sheetData sheetId="15113" refreshError="1"/>
      <sheetData sheetId="15114" refreshError="1"/>
      <sheetData sheetId="15115" refreshError="1"/>
      <sheetData sheetId="15116" refreshError="1"/>
      <sheetData sheetId="15117" refreshError="1"/>
      <sheetData sheetId="15118" refreshError="1"/>
      <sheetData sheetId="15119" refreshError="1"/>
      <sheetData sheetId="15120" refreshError="1"/>
      <sheetData sheetId="15121" refreshError="1"/>
      <sheetData sheetId="15122" refreshError="1"/>
      <sheetData sheetId="15123" refreshError="1"/>
      <sheetData sheetId="15124" refreshError="1"/>
      <sheetData sheetId="15125" refreshError="1"/>
      <sheetData sheetId="15126" refreshError="1"/>
      <sheetData sheetId="15127" refreshError="1"/>
      <sheetData sheetId="15128" refreshError="1"/>
      <sheetData sheetId="15129" refreshError="1"/>
      <sheetData sheetId="15130" refreshError="1"/>
      <sheetData sheetId="15131" refreshError="1"/>
      <sheetData sheetId="15132" refreshError="1"/>
      <sheetData sheetId="15133" refreshError="1"/>
      <sheetData sheetId="15134" refreshError="1"/>
      <sheetData sheetId="15135" refreshError="1"/>
      <sheetData sheetId="15136" refreshError="1"/>
      <sheetData sheetId="15137" refreshError="1"/>
      <sheetData sheetId="15138" refreshError="1"/>
      <sheetData sheetId="15139" refreshError="1"/>
      <sheetData sheetId="15140" refreshError="1"/>
      <sheetData sheetId="15141" refreshError="1"/>
      <sheetData sheetId="15142" refreshError="1"/>
      <sheetData sheetId="15143" refreshError="1"/>
      <sheetData sheetId="15144" refreshError="1"/>
      <sheetData sheetId="15145" refreshError="1"/>
      <sheetData sheetId="15146" refreshError="1"/>
      <sheetData sheetId="15147" refreshError="1"/>
      <sheetData sheetId="15148" refreshError="1"/>
      <sheetData sheetId="15149" refreshError="1"/>
      <sheetData sheetId="15150" refreshError="1"/>
      <sheetData sheetId="15151" refreshError="1"/>
      <sheetData sheetId="15152" refreshError="1"/>
      <sheetData sheetId="15153" refreshError="1"/>
      <sheetData sheetId="15154" refreshError="1"/>
      <sheetData sheetId="15155" refreshError="1"/>
      <sheetData sheetId="15156" refreshError="1"/>
      <sheetData sheetId="15157" refreshError="1"/>
      <sheetData sheetId="15158" refreshError="1"/>
      <sheetData sheetId="15159" refreshError="1"/>
      <sheetData sheetId="15160" refreshError="1"/>
      <sheetData sheetId="15161" refreshError="1"/>
      <sheetData sheetId="15162" refreshError="1"/>
      <sheetData sheetId="15163" refreshError="1"/>
      <sheetData sheetId="15164" refreshError="1"/>
      <sheetData sheetId="15165" refreshError="1"/>
      <sheetData sheetId="15166" refreshError="1"/>
      <sheetData sheetId="15167" refreshError="1"/>
      <sheetData sheetId="15168" refreshError="1"/>
      <sheetData sheetId="15169" refreshError="1"/>
      <sheetData sheetId="15170" refreshError="1"/>
      <sheetData sheetId="15171" refreshError="1"/>
      <sheetData sheetId="15172" refreshError="1"/>
      <sheetData sheetId="15173" refreshError="1"/>
      <sheetData sheetId="15174" refreshError="1"/>
      <sheetData sheetId="15175" refreshError="1"/>
      <sheetData sheetId="15176" refreshError="1"/>
      <sheetData sheetId="15177" refreshError="1"/>
      <sheetData sheetId="15178" refreshError="1"/>
      <sheetData sheetId="15179" refreshError="1"/>
      <sheetData sheetId="15180" refreshError="1"/>
      <sheetData sheetId="15181" refreshError="1"/>
      <sheetData sheetId="15182" refreshError="1"/>
      <sheetData sheetId="15183" refreshError="1"/>
      <sheetData sheetId="15184" refreshError="1"/>
      <sheetData sheetId="15185" refreshError="1"/>
      <sheetData sheetId="15186" refreshError="1"/>
      <sheetData sheetId="15187" refreshError="1"/>
      <sheetData sheetId="15188" refreshError="1"/>
      <sheetData sheetId="15189" refreshError="1"/>
      <sheetData sheetId="15190" refreshError="1"/>
      <sheetData sheetId="15191" refreshError="1"/>
      <sheetData sheetId="15192" refreshError="1"/>
      <sheetData sheetId="15193" refreshError="1"/>
      <sheetData sheetId="15194" refreshError="1"/>
      <sheetData sheetId="15195" refreshError="1"/>
      <sheetData sheetId="15196" refreshError="1"/>
      <sheetData sheetId="15197" refreshError="1"/>
      <sheetData sheetId="15198" refreshError="1"/>
      <sheetData sheetId="15199" refreshError="1"/>
      <sheetData sheetId="15200" refreshError="1"/>
      <sheetData sheetId="15201" refreshError="1"/>
      <sheetData sheetId="15202" refreshError="1"/>
      <sheetData sheetId="15203" refreshError="1"/>
      <sheetData sheetId="15204" refreshError="1"/>
      <sheetData sheetId="15205" refreshError="1"/>
      <sheetData sheetId="15206" refreshError="1"/>
      <sheetData sheetId="15207" refreshError="1"/>
      <sheetData sheetId="15208" refreshError="1"/>
      <sheetData sheetId="15209" refreshError="1"/>
      <sheetData sheetId="15210" refreshError="1"/>
      <sheetData sheetId="15211" refreshError="1"/>
      <sheetData sheetId="15212" refreshError="1"/>
      <sheetData sheetId="15213" refreshError="1"/>
      <sheetData sheetId="15214" refreshError="1"/>
      <sheetData sheetId="15215" refreshError="1"/>
      <sheetData sheetId="15216" refreshError="1"/>
      <sheetData sheetId="15217" refreshError="1"/>
      <sheetData sheetId="15218" refreshError="1"/>
      <sheetData sheetId="15219" refreshError="1"/>
      <sheetData sheetId="15220" refreshError="1"/>
      <sheetData sheetId="15221" refreshError="1"/>
      <sheetData sheetId="15222" refreshError="1"/>
      <sheetData sheetId="15223" refreshError="1"/>
      <sheetData sheetId="15224" refreshError="1"/>
      <sheetData sheetId="15225" refreshError="1"/>
      <sheetData sheetId="15226" refreshError="1"/>
      <sheetData sheetId="15227" refreshError="1"/>
      <sheetData sheetId="15228" refreshError="1"/>
      <sheetData sheetId="15229" refreshError="1"/>
      <sheetData sheetId="15230" refreshError="1"/>
      <sheetData sheetId="15231" refreshError="1"/>
      <sheetData sheetId="15232" refreshError="1"/>
      <sheetData sheetId="15233" refreshError="1"/>
      <sheetData sheetId="15234" refreshError="1"/>
      <sheetData sheetId="15235" refreshError="1"/>
      <sheetData sheetId="15236" refreshError="1"/>
      <sheetData sheetId="15237" refreshError="1"/>
      <sheetData sheetId="15238" refreshError="1"/>
      <sheetData sheetId="15239" refreshError="1"/>
      <sheetData sheetId="15240" refreshError="1"/>
      <sheetData sheetId="15241" refreshError="1"/>
      <sheetData sheetId="15242" refreshError="1"/>
      <sheetData sheetId="15243" refreshError="1"/>
      <sheetData sheetId="15244" refreshError="1"/>
      <sheetData sheetId="15245" refreshError="1"/>
      <sheetData sheetId="15246" refreshError="1"/>
      <sheetData sheetId="15247" refreshError="1"/>
      <sheetData sheetId="15248" refreshError="1"/>
      <sheetData sheetId="15249" refreshError="1"/>
      <sheetData sheetId="15250" refreshError="1"/>
      <sheetData sheetId="15251" refreshError="1"/>
      <sheetData sheetId="15252" refreshError="1"/>
      <sheetData sheetId="15253" refreshError="1"/>
      <sheetData sheetId="15254" refreshError="1"/>
      <sheetData sheetId="15255" refreshError="1"/>
      <sheetData sheetId="15256" refreshError="1"/>
      <sheetData sheetId="15257" refreshError="1"/>
      <sheetData sheetId="15258" refreshError="1"/>
      <sheetData sheetId="15259" refreshError="1"/>
      <sheetData sheetId="15260" refreshError="1"/>
      <sheetData sheetId="15261" refreshError="1"/>
      <sheetData sheetId="15262" refreshError="1"/>
      <sheetData sheetId="15263" refreshError="1"/>
      <sheetData sheetId="15264" refreshError="1"/>
      <sheetData sheetId="15265" refreshError="1"/>
      <sheetData sheetId="15266" refreshError="1"/>
      <sheetData sheetId="15267" refreshError="1"/>
      <sheetData sheetId="15268" refreshError="1"/>
      <sheetData sheetId="15269" refreshError="1"/>
      <sheetData sheetId="15270" refreshError="1"/>
      <sheetData sheetId="15271" refreshError="1"/>
      <sheetData sheetId="15272" refreshError="1"/>
      <sheetData sheetId="15273" refreshError="1"/>
      <sheetData sheetId="15274" refreshError="1"/>
      <sheetData sheetId="15275" refreshError="1"/>
      <sheetData sheetId="15276" refreshError="1"/>
      <sheetData sheetId="15277" refreshError="1"/>
      <sheetData sheetId="15278" refreshError="1"/>
      <sheetData sheetId="15279" refreshError="1"/>
      <sheetData sheetId="15280" refreshError="1"/>
      <sheetData sheetId="15281" refreshError="1"/>
      <sheetData sheetId="15282" refreshError="1"/>
      <sheetData sheetId="15283" refreshError="1"/>
      <sheetData sheetId="15284" refreshError="1"/>
      <sheetData sheetId="15285" refreshError="1"/>
      <sheetData sheetId="15286" refreshError="1"/>
      <sheetData sheetId="15287" refreshError="1"/>
      <sheetData sheetId="15288" refreshError="1"/>
      <sheetData sheetId="15289" refreshError="1"/>
      <sheetData sheetId="15290" refreshError="1"/>
      <sheetData sheetId="15291" refreshError="1"/>
      <sheetData sheetId="15292" refreshError="1"/>
      <sheetData sheetId="15293" refreshError="1"/>
      <sheetData sheetId="15294" refreshError="1"/>
      <sheetData sheetId="15295" refreshError="1"/>
      <sheetData sheetId="15296" refreshError="1"/>
      <sheetData sheetId="15297" refreshError="1"/>
      <sheetData sheetId="15298" refreshError="1"/>
      <sheetData sheetId="15299" refreshError="1"/>
      <sheetData sheetId="15300" refreshError="1"/>
      <sheetData sheetId="15301" refreshError="1"/>
      <sheetData sheetId="15302" refreshError="1"/>
      <sheetData sheetId="15303" refreshError="1"/>
      <sheetData sheetId="15304" refreshError="1"/>
      <sheetData sheetId="15305" refreshError="1"/>
      <sheetData sheetId="15306" refreshError="1"/>
      <sheetData sheetId="15307" refreshError="1"/>
      <sheetData sheetId="15308" refreshError="1"/>
      <sheetData sheetId="15309" refreshError="1"/>
      <sheetData sheetId="15310" refreshError="1"/>
      <sheetData sheetId="15311" refreshError="1"/>
      <sheetData sheetId="15312" refreshError="1"/>
      <sheetData sheetId="15313" refreshError="1"/>
      <sheetData sheetId="15314" refreshError="1"/>
      <sheetData sheetId="15315" refreshError="1"/>
      <sheetData sheetId="15316" refreshError="1"/>
      <sheetData sheetId="15317" refreshError="1"/>
      <sheetData sheetId="15318" refreshError="1"/>
      <sheetData sheetId="15319" refreshError="1"/>
      <sheetData sheetId="15320" refreshError="1"/>
      <sheetData sheetId="15321" refreshError="1"/>
      <sheetData sheetId="15322" refreshError="1"/>
      <sheetData sheetId="15323" refreshError="1"/>
      <sheetData sheetId="15324" refreshError="1"/>
      <sheetData sheetId="15325" refreshError="1"/>
      <sheetData sheetId="15326" refreshError="1"/>
      <sheetData sheetId="15327" refreshError="1"/>
      <sheetData sheetId="15328" refreshError="1"/>
      <sheetData sheetId="15329" refreshError="1"/>
      <sheetData sheetId="15330" refreshError="1"/>
      <sheetData sheetId="15331" refreshError="1"/>
      <sheetData sheetId="15332" refreshError="1"/>
      <sheetData sheetId="15333" refreshError="1"/>
      <sheetData sheetId="15334" refreshError="1"/>
      <sheetData sheetId="15335" refreshError="1"/>
      <sheetData sheetId="15336" refreshError="1"/>
      <sheetData sheetId="15337" refreshError="1"/>
      <sheetData sheetId="15338" refreshError="1"/>
      <sheetData sheetId="15339" refreshError="1"/>
      <sheetData sheetId="15340" refreshError="1"/>
      <sheetData sheetId="15341" refreshError="1"/>
      <sheetData sheetId="15342" refreshError="1"/>
      <sheetData sheetId="15343" refreshError="1"/>
      <sheetData sheetId="15344" refreshError="1"/>
      <sheetData sheetId="15345" refreshError="1"/>
      <sheetData sheetId="15346" refreshError="1"/>
      <sheetData sheetId="15347" refreshError="1"/>
      <sheetData sheetId="15348" refreshError="1"/>
      <sheetData sheetId="15349" refreshError="1"/>
      <sheetData sheetId="15350" refreshError="1"/>
      <sheetData sheetId="15351" refreshError="1"/>
      <sheetData sheetId="15352" refreshError="1"/>
      <sheetData sheetId="15353" refreshError="1"/>
      <sheetData sheetId="15354" refreshError="1"/>
      <sheetData sheetId="15355" refreshError="1"/>
      <sheetData sheetId="15356" refreshError="1"/>
      <sheetData sheetId="15357" refreshError="1"/>
      <sheetData sheetId="15358" refreshError="1"/>
      <sheetData sheetId="15359" refreshError="1"/>
      <sheetData sheetId="15360" refreshError="1"/>
      <sheetData sheetId="15361" refreshError="1"/>
      <sheetData sheetId="15362" refreshError="1"/>
      <sheetData sheetId="15363" refreshError="1"/>
      <sheetData sheetId="15364" refreshError="1"/>
      <sheetData sheetId="15365" refreshError="1"/>
      <sheetData sheetId="15366" refreshError="1"/>
      <sheetData sheetId="15367" refreshError="1"/>
      <sheetData sheetId="15368" refreshError="1"/>
      <sheetData sheetId="15369" refreshError="1"/>
      <sheetData sheetId="15370" refreshError="1"/>
      <sheetData sheetId="15371" refreshError="1"/>
      <sheetData sheetId="15372" refreshError="1"/>
      <sheetData sheetId="15373" refreshError="1"/>
      <sheetData sheetId="15374" refreshError="1"/>
      <sheetData sheetId="15375" refreshError="1"/>
      <sheetData sheetId="15376" refreshError="1"/>
      <sheetData sheetId="15377" refreshError="1"/>
      <sheetData sheetId="15378" refreshError="1"/>
      <sheetData sheetId="15379" refreshError="1"/>
      <sheetData sheetId="15380" refreshError="1"/>
      <sheetData sheetId="15381" refreshError="1"/>
      <sheetData sheetId="15382" refreshError="1"/>
      <sheetData sheetId="15383" refreshError="1"/>
      <sheetData sheetId="15384" refreshError="1"/>
      <sheetData sheetId="15385" refreshError="1"/>
      <sheetData sheetId="15386" refreshError="1"/>
      <sheetData sheetId="15387" refreshError="1"/>
      <sheetData sheetId="15388" refreshError="1"/>
      <sheetData sheetId="15389" refreshError="1"/>
      <sheetData sheetId="15390" refreshError="1"/>
      <sheetData sheetId="15391" refreshError="1"/>
      <sheetData sheetId="15392" refreshError="1"/>
      <sheetData sheetId="15393" refreshError="1"/>
      <sheetData sheetId="15394" refreshError="1"/>
      <sheetData sheetId="15395" refreshError="1"/>
      <sheetData sheetId="15396" refreshError="1"/>
      <sheetData sheetId="15397" refreshError="1"/>
      <sheetData sheetId="15398" refreshError="1"/>
      <sheetData sheetId="15399" refreshError="1"/>
      <sheetData sheetId="15400" refreshError="1"/>
      <sheetData sheetId="15401" refreshError="1"/>
      <sheetData sheetId="15402" refreshError="1"/>
      <sheetData sheetId="15403" refreshError="1"/>
      <sheetData sheetId="15404" refreshError="1"/>
      <sheetData sheetId="15405" refreshError="1"/>
      <sheetData sheetId="15406" refreshError="1"/>
      <sheetData sheetId="15407" refreshError="1"/>
      <sheetData sheetId="15408" refreshError="1"/>
      <sheetData sheetId="15409" refreshError="1"/>
      <sheetData sheetId="15410" refreshError="1"/>
      <sheetData sheetId="15411" refreshError="1"/>
      <sheetData sheetId="15412" refreshError="1"/>
      <sheetData sheetId="15413" refreshError="1"/>
      <sheetData sheetId="15414" refreshError="1"/>
      <sheetData sheetId="15415" refreshError="1"/>
      <sheetData sheetId="15416" refreshError="1"/>
      <sheetData sheetId="15417" refreshError="1"/>
      <sheetData sheetId="15418" refreshError="1"/>
      <sheetData sheetId="15419" refreshError="1"/>
      <sheetData sheetId="15420" refreshError="1"/>
      <sheetData sheetId="15421" refreshError="1"/>
      <sheetData sheetId="15422" refreshError="1"/>
      <sheetData sheetId="15423" refreshError="1"/>
      <sheetData sheetId="15424" refreshError="1"/>
      <sheetData sheetId="15425" refreshError="1"/>
      <sheetData sheetId="15426" refreshError="1"/>
      <sheetData sheetId="15427" refreshError="1"/>
      <sheetData sheetId="15428" refreshError="1"/>
      <sheetData sheetId="15429" refreshError="1"/>
      <sheetData sheetId="15430" refreshError="1"/>
      <sheetData sheetId="15431" refreshError="1"/>
      <sheetData sheetId="15432" refreshError="1"/>
      <sheetData sheetId="15433" refreshError="1"/>
      <sheetData sheetId="15434" refreshError="1"/>
      <sheetData sheetId="15435" refreshError="1"/>
      <sheetData sheetId="15436" refreshError="1"/>
      <sheetData sheetId="15437" refreshError="1"/>
      <sheetData sheetId="15438" refreshError="1"/>
      <sheetData sheetId="15439" refreshError="1"/>
      <sheetData sheetId="15440" refreshError="1"/>
      <sheetData sheetId="15441" refreshError="1"/>
      <sheetData sheetId="15442" refreshError="1"/>
      <sheetData sheetId="15443" refreshError="1"/>
      <sheetData sheetId="15444" refreshError="1"/>
      <sheetData sheetId="15445" refreshError="1"/>
      <sheetData sheetId="15446" refreshError="1"/>
      <sheetData sheetId="15447" refreshError="1"/>
      <sheetData sheetId="15448" refreshError="1"/>
      <sheetData sheetId="15449" refreshError="1"/>
      <sheetData sheetId="15450" refreshError="1"/>
      <sheetData sheetId="15451" refreshError="1"/>
      <sheetData sheetId="15452" refreshError="1"/>
      <sheetData sheetId="15453" refreshError="1"/>
      <sheetData sheetId="15454" refreshError="1"/>
      <sheetData sheetId="15455" refreshError="1"/>
      <sheetData sheetId="15456" refreshError="1"/>
      <sheetData sheetId="15457" refreshError="1"/>
      <sheetData sheetId="15458" refreshError="1"/>
      <sheetData sheetId="15459" refreshError="1"/>
      <sheetData sheetId="15460" refreshError="1"/>
      <sheetData sheetId="15461" refreshError="1"/>
      <sheetData sheetId="15462" refreshError="1"/>
      <sheetData sheetId="15463" refreshError="1"/>
      <sheetData sheetId="15464" refreshError="1"/>
      <sheetData sheetId="15465" refreshError="1"/>
      <sheetData sheetId="15466" refreshError="1"/>
      <sheetData sheetId="15467" refreshError="1"/>
      <sheetData sheetId="15468" refreshError="1"/>
      <sheetData sheetId="15469" refreshError="1"/>
      <sheetData sheetId="15470" refreshError="1"/>
      <sheetData sheetId="15471" refreshError="1"/>
      <sheetData sheetId="15472" refreshError="1"/>
      <sheetData sheetId="15473" refreshError="1"/>
      <sheetData sheetId="15474" refreshError="1"/>
      <sheetData sheetId="15475" refreshError="1"/>
      <sheetData sheetId="15476" refreshError="1"/>
      <sheetData sheetId="15477" refreshError="1"/>
      <sheetData sheetId="15478" refreshError="1"/>
      <sheetData sheetId="15479" refreshError="1"/>
      <sheetData sheetId="15480" refreshError="1"/>
      <sheetData sheetId="15481" refreshError="1"/>
      <sheetData sheetId="15482" refreshError="1"/>
      <sheetData sheetId="15483" refreshError="1"/>
      <sheetData sheetId="15484" refreshError="1"/>
      <sheetData sheetId="15485" refreshError="1"/>
      <sheetData sheetId="15486" refreshError="1"/>
      <sheetData sheetId="15487" refreshError="1"/>
      <sheetData sheetId="15488" refreshError="1"/>
      <sheetData sheetId="15489" refreshError="1"/>
      <sheetData sheetId="15490" refreshError="1"/>
      <sheetData sheetId="15491" refreshError="1"/>
      <sheetData sheetId="15492" refreshError="1"/>
      <sheetData sheetId="15493" refreshError="1"/>
      <sheetData sheetId="15494" refreshError="1"/>
      <sheetData sheetId="15495" refreshError="1"/>
      <sheetData sheetId="15496" refreshError="1"/>
      <sheetData sheetId="15497" refreshError="1"/>
      <sheetData sheetId="15498" refreshError="1"/>
      <sheetData sheetId="15499" refreshError="1"/>
      <sheetData sheetId="15500" refreshError="1"/>
      <sheetData sheetId="15501" refreshError="1"/>
      <sheetData sheetId="15502" refreshError="1"/>
      <sheetData sheetId="15503" refreshError="1"/>
      <sheetData sheetId="15504" refreshError="1"/>
      <sheetData sheetId="15505" refreshError="1"/>
      <sheetData sheetId="15506" refreshError="1"/>
      <sheetData sheetId="15507" refreshError="1"/>
      <sheetData sheetId="15508" refreshError="1"/>
      <sheetData sheetId="15509" refreshError="1"/>
      <sheetData sheetId="15510" refreshError="1"/>
      <sheetData sheetId="15511" refreshError="1"/>
      <sheetData sheetId="15512" refreshError="1"/>
      <sheetData sheetId="15513" refreshError="1"/>
      <sheetData sheetId="15514" refreshError="1"/>
      <sheetData sheetId="15515" refreshError="1"/>
      <sheetData sheetId="15516" refreshError="1"/>
      <sheetData sheetId="15517" refreshError="1"/>
      <sheetData sheetId="15518" refreshError="1"/>
      <sheetData sheetId="15519" refreshError="1"/>
      <sheetData sheetId="15520" refreshError="1"/>
      <sheetData sheetId="15521" refreshError="1"/>
      <sheetData sheetId="15522" refreshError="1"/>
      <sheetData sheetId="15523" refreshError="1"/>
      <sheetData sheetId="15524" refreshError="1"/>
      <sheetData sheetId="15525" refreshError="1"/>
      <sheetData sheetId="15526" refreshError="1"/>
      <sheetData sheetId="15527" refreshError="1"/>
      <sheetData sheetId="15528" refreshError="1"/>
      <sheetData sheetId="15529" refreshError="1"/>
      <sheetData sheetId="15530" refreshError="1"/>
      <sheetData sheetId="15531" refreshError="1"/>
      <sheetData sheetId="15532" refreshError="1"/>
      <sheetData sheetId="15533" refreshError="1"/>
      <sheetData sheetId="15534" refreshError="1"/>
      <sheetData sheetId="15535" refreshError="1"/>
      <sheetData sheetId="15536" refreshError="1"/>
      <sheetData sheetId="15537" refreshError="1"/>
      <sheetData sheetId="15538" refreshError="1"/>
      <sheetData sheetId="15539" refreshError="1"/>
      <sheetData sheetId="15540" refreshError="1"/>
      <sheetData sheetId="15541" refreshError="1"/>
      <sheetData sheetId="15542" refreshError="1"/>
      <sheetData sheetId="15543" refreshError="1"/>
      <sheetData sheetId="15544" refreshError="1"/>
      <sheetData sheetId="15545" refreshError="1"/>
      <sheetData sheetId="15546" refreshError="1"/>
      <sheetData sheetId="15547" refreshError="1"/>
      <sheetData sheetId="15548" refreshError="1"/>
      <sheetData sheetId="15549" refreshError="1"/>
      <sheetData sheetId="15550" refreshError="1"/>
      <sheetData sheetId="15551" refreshError="1"/>
      <sheetData sheetId="15552" refreshError="1"/>
      <sheetData sheetId="15553" refreshError="1"/>
      <sheetData sheetId="15554" refreshError="1"/>
      <sheetData sheetId="15555" refreshError="1"/>
      <sheetData sheetId="15556" refreshError="1"/>
      <sheetData sheetId="15557" refreshError="1"/>
      <sheetData sheetId="15558" refreshError="1"/>
      <sheetData sheetId="15559" refreshError="1"/>
      <sheetData sheetId="15560" refreshError="1"/>
      <sheetData sheetId="15561" refreshError="1"/>
      <sheetData sheetId="15562" refreshError="1"/>
      <sheetData sheetId="15563" refreshError="1"/>
      <sheetData sheetId="15564" refreshError="1"/>
      <sheetData sheetId="15565" refreshError="1"/>
      <sheetData sheetId="15566" refreshError="1"/>
      <sheetData sheetId="15567" refreshError="1"/>
      <sheetData sheetId="15568" refreshError="1"/>
      <sheetData sheetId="15569" refreshError="1"/>
      <sheetData sheetId="15570" refreshError="1"/>
      <sheetData sheetId="15571" refreshError="1"/>
      <sheetData sheetId="15572" refreshError="1"/>
      <sheetData sheetId="15573" refreshError="1"/>
      <sheetData sheetId="15574" refreshError="1"/>
      <sheetData sheetId="15575" refreshError="1"/>
      <sheetData sheetId="15576" refreshError="1"/>
      <sheetData sheetId="15577" refreshError="1"/>
      <sheetData sheetId="15578" refreshError="1"/>
      <sheetData sheetId="15579" refreshError="1"/>
      <sheetData sheetId="15580" refreshError="1"/>
      <sheetData sheetId="15581" refreshError="1"/>
      <sheetData sheetId="15582" refreshError="1"/>
      <sheetData sheetId="15583" refreshError="1"/>
      <sheetData sheetId="15584" refreshError="1"/>
      <sheetData sheetId="15585" refreshError="1"/>
      <sheetData sheetId="15586" refreshError="1"/>
      <sheetData sheetId="15587" refreshError="1"/>
      <sheetData sheetId="15588" refreshError="1"/>
      <sheetData sheetId="15589" refreshError="1"/>
      <sheetData sheetId="15590" refreshError="1"/>
      <sheetData sheetId="15591" refreshError="1"/>
      <sheetData sheetId="15592" refreshError="1"/>
      <sheetData sheetId="15593" refreshError="1"/>
      <sheetData sheetId="15594" refreshError="1"/>
      <sheetData sheetId="15595" refreshError="1"/>
      <sheetData sheetId="15596" refreshError="1"/>
      <sheetData sheetId="15597" refreshError="1"/>
      <sheetData sheetId="15598" refreshError="1"/>
      <sheetData sheetId="15599" refreshError="1"/>
      <sheetData sheetId="15600" refreshError="1"/>
      <sheetData sheetId="15601" refreshError="1"/>
      <sheetData sheetId="15602" refreshError="1"/>
      <sheetData sheetId="15603" refreshError="1"/>
      <sheetData sheetId="15604" refreshError="1"/>
      <sheetData sheetId="15605" refreshError="1"/>
      <sheetData sheetId="15606" refreshError="1"/>
      <sheetData sheetId="15607" refreshError="1"/>
      <sheetData sheetId="15608" refreshError="1"/>
      <sheetData sheetId="15609" refreshError="1"/>
      <sheetData sheetId="15610" refreshError="1"/>
      <sheetData sheetId="15611" refreshError="1"/>
      <sheetData sheetId="15612" refreshError="1"/>
      <sheetData sheetId="15613" refreshError="1"/>
      <sheetData sheetId="15614" refreshError="1"/>
      <sheetData sheetId="15615" refreshError="1"/>
      <sheetData sheetId="15616" refreshError="1"/>
      <sheetData sheetId="15617" refreshError="1"/>
      <sheetData sheetId="15618" refreshError="1"/>
      <sheetData sheetId="15619" refreshError="1"/>
      <sheetData sheetId="15620" refreshError="1"/>
      <sheetData sheetId="15621" refreshError="1"/>
      <sheetData sheetId="15622" refreshError="1"/>
      <sheetData sheetId="15623" refreshError="1"/>
      <sheetData sheetId="15624" refreshError="1"/>
      <sheetData sheetId="15625" refreshError="1"/>
      <sheetData sheetId="15626" refreshError="1"/>
      <sheetData sheetId="15627" refreshError="1"/>
      <sheetData sheetId="15628" refreshError="1"/>
      <sheetData sheetId="15629" refreshError="1"/>
      <sheetData sheetId="15630" refreshError="1"/>
      <sheetData sheetId="15631" refreshError="1"/>
      <sheetData sheetId="15632" refreshError="1"/>
      <sheetData sheetId="15633" refreshError="1"/>
      <sheetData sheetId="15634" refreshError="1"/>
      <sheetData sheetId="15635" refreshError="1"/>
      <sheetData sheetId="15636" refreshError="1"/>
      <sheetData sheetId="15637" refreshError="1"/>
      <sheetData sheetId="15638" refreshError="1"/>
      <sheetData sheetId="15639" refreshError="1"/>
      <sheetData sheetId="15640" refreshError="1"/>
      <sheetData sheetId="15641" refreshError="1"/>
      <sheetData sheetId="15642" refreshError="1"/>
      <sheetData sheetId="15643" refreshError="1"/>
      <sheetData sheetId="15644" refreshError="1"/>
      <sheetData sheetId="15645" refreshError="1"/>
      <sheetData sheetId="15646" refreshError="1"/>
      <sheetData sheetId="15647" refreshError="1"/>
      <sheetData sheetId="15648" refreshError="1"/>
      <sheetData sheetId="15649" refreshError="1"/>
      <sheetData sheetId="15650" refreshError="1"/>
      <sheetData sheetId="15651" refreshError="1"/>
      <sheetData sheetId="15652" refreshError="1"/>
      <sheetData sheetId="15653" refreshError="1"/>
      <sheetData sheetId="15654" refreshError="1"/>
      <sheetData sheetId="15655" refreshError="1"/>
      <sheetData sheetId="15656" refreshError="1"/>
      <sheetData sheetId="15657" refreshError="1"/>
      <sheetData sheetId="15658" refreshError="1"/>
      <sheetData sheetId="15659" refreshError="1"/>
      <sheetData sheetId="15660" refreshError="1"/>
      <sheetData sheetId="15661" refreshError="1"/>
      <sheetData sheetId="15662" refreshError="1"/>
      <sheetData sheetId="15663" refreshError="1"/>
      <sheetData sheetId="15664" refreshError="1"/>
      <sheetData sheetId="15665" refreshError="1"/>
      <sheetData sheetId="15666" refreshError="1"/>
      <sheetData sheetId="15667" refreshError="1"/>
      <sheetData sheetId="15668" refreshError="1"/>
      <sheetData sheetId="15669" refreshError="1"/>
      <sheetData sheetId="15670" refreshError="1"/>
      <sheetData sheetId="15671" refreshError="1"/>
      <sheetData sheetId="15672" refreshError="1"/>
      <sheetData sheetId="15673" refreshError="1"/>
      <sheetData sheetId="15674" refreshError="1"/>
      <sheetData sheetId="15675" refreshError="1"/>
      <sheetData sheetId="15676" refreshError="1"/>
      <sheetData sheetId="15677" refreshError="1"/>
      <sheetData sheetId="15678" refreshError="1"/>
      <sheetData sheetId="15679" refreshError="1"/>
      <sheetData sheetId="15680" refreshError="1"/>
      <sheetData sheetId="15681" refreshError="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refreshError="1"/>
      <sheetData sheetId="15691" refreshError="1"/>
      <sheetData sheetId="15692" refreshError="1"/>
      <sheetData sheetId="15693" refreshError="1"/>
      <sheetData sheetId="15694" refreshError="1"/>
      <sheetData sheetId="15695" refreshError="1"/>
      <sheetData sheetId="15696" refreshError="1"/>
      <sheetData sheetId="15697" refreshError="1"/>
      <sheetData sheetId="15698" refreshError="1"/>
      <sheetData sheetId="15699" refreshError="1"/>
      <sheetData sheetId="15700" refreshError="1"/>
      <sheetData sheetId="15701" refreshError="1"/>
      <sheetData sheetId="15702" refreshError="1"/>
      <sheetData sheetId="15703" refreshError="1"/>
      <sheetData sheetId="15704" refreshError="1"/>
      <sheetData sheetId="15705" refreshError="1"/>
      <sheetData sheetId="15706" refreshError="1"/>
      <sheetData sheetId="15707" refreshError="1"/>
      <sheetData sheetId="15708" refreshError="1"/>
      <sheetData sheetId="15709" refreshError="1"/>
      <sheetData sheetId="15710" refreshError="1"/>
      <sheetData sheetId="15711" refreshError="1"/>
      <sheetData sheetId="15712" refreshError="1"/>
      <sheetData sheetId="15713" refreshError="1"/>
      <sheetData sheetId="15714" refreshError="1"/>
      <sheetData sheetId="15715" refreshError="1"/>
      <sheetData sheetId="15716" refreshError="1"/>
      <sheetData sheetId="15717" refreshError="1"/>
      <sheetData sheetId="15718" refreshError="1"/>
      <sheetData sheetId="15719" refreshError="1"/>
      <sheetData sheetId="15720" refreshError="1"/>
      <sheetData sheetId="15721" refreshError="1"/>
      <sheetData sheetId="15722" refreshError="1"/>
      <sheetData sheetId="15723" refreshError="1"/>
      <sheetData sheetId="15724" refreshError="1"/>
      <sheetData sheetId="15725" refreshError="1"/>
      <sheetData sheetId="15726" refreshError="1"/>
      <sheetData sheetId="15727" refreshError="1"/>
      <sheetData sheetId="15728" refreshError="1"/>
      <sheetData sheetId="15729" refreshError="1"/>
      <sheetData sheetId="15730" refreshError="1"/>
      <sheetData sheetId="15731" refreshError="1"/>
      <sheetData sheetId="15732" refreshError="1"/>
      <sheetData sheetId="15733" refreshError="1"/>
      <sheetData sheetId="15734" refreshError="1"/>
      <sheetData sheetId="15735" refreshError="1"/>
      <sheetData sheetId="15736" refreshError="1"/>
      <sheetData sheetId="15737" refreshError="1"/>
      <sheetData sheetId="15738" refreshError="1"/>
      <sheetData sheetId="15739" refreshError="1"/>
      <sheetData sheetId="15740" refreshError="1"/>
      <sheetData sheetId="15741" refreshError="1"/>
      <sheetData sheetId="15742" refreshError="1"/>
      <sheetData sheetId="15743" refreshError="1"/>
      <sheetData sheetId="15744" refreshError="1"/>
      <sheetData sheetId="15745" refreshError="1"/>
      <sheetData sheetId="15746" refreshError="1"/>
      <sheetData sheetId="15747" refreshError="1"/>
      <sheetData sheetId="15748" refreshError="1"/>
      <sheetData sheetId="15749" refreshError="1"/>
      <sheetData sheetId="15750" refreshError="1"/>
      <sheetData sheetId="15751" refreshError="1"/>
      <sheetData sheetId="15752" refreshError="1"/>
      <sheetData sheetId="15753" refreshError="1"/>
      <sheetData sheetId="15754" refreshError="1"/>
      <sheetData sheetId="15755" refreshError="1"/>
      <sheetData sheetId="15756" refreshError="1"/>
      <sheetData sheetId="15757" refreshError="1"/>
      <sheetData sheetId="15758" refreshError="1"/>
      <sheetData sheetId="15759" refreshError="1"/>
      <sheetData sheetId="15760" refreshError="1"/>
      <sheetData sheetId="15761" refreshError="1"/>
      <sheetData sheetId="15762" refreshError="1"/>
      <sheetData sheetId="15763" refreshError="1"/>
      <sheetData sheetId="15764" refreshError="1"/>
      <sheetData sheetId="15765" refreshError="1"/>
      <sheetData sheetId="15766" refreshError="1"/>
      <sheetData sheetId="15767" refreshError="1"/>
      <sheetData sheetId="15768" refreshError="1"/>
      <sheetData sheetId="15769" refreshError="1"/>
      <sheetData sheetId="15770" refreshError="1"/>
      <sheetData sheetId="15771" refreshError="1"/>
      <sheetData sheetId="15772" refreshError="1"/>
      <sheetData sheetId="15773" refreshError="1"/>
      <sheetData sheetId="15774" refreshError="1"/>
      <sheetData sheetId="15775" refreshError="1"/>
      <sheetData sheetId="15776" refreshError="1"/>
      <sheetData sheetId="15777" refreshError="1"/>
      <sheetData sheetId="15778" refreshError="1"/>
      <sheetData sheetId="15779" refreshError="1"/>
      <sheetData sheetId="15780" refreshError="1"/>
      <sheetData sheetId="15781" refreshError="1"/>
      <sheetData sheetId="15782" refreshError="1"/>
      <sheetData sheetId="15783" refreshError="1"/>
      <sheetData sheetId="15784" refreshError="1"/>
      <sheetData sheetId="15785" refreshError="1"/>
      <sheetData sheetId="15786" refreshError="1"/>
      <sheetData sheetId="15787" refreshError="1"/>
      <sheetData sheetId="15788" refreshError="1"/>
      <sheetData sheetId="15789" refreshError="1"/>
      <sheetData sheetId="15790" refreshError="1"/>
      <sheetData sheetId="15791" refreshError="1"/>
      <sheetData sheetId="15792" refreshError="1"/>
      <sheetData sheetId="15793" refreshError="1"/>
      <sheetData sheetId="15794" refreshError="1"/>
      <sheetData sheetId="15795" refreshError="1"/>
      <sheetData sheetId="15796" refreshError="1"/>
      <sheetData sheetId="15797" refreshError="1"/>
      <sheetData sheetId="15798" refreshError="1"/>
      <sheetData sheetId="15799" refreshError="1"/>
      <sheetData sheetId="15800" refreshError="1"/>
      <sheetData sheetId="15801" refreshError="1"/>
      <sheetData sheetId="15802" refreshError="1"/>
      <sheetData sheetId="15803" refreshError="1"/>
      <sheetData sheetId="15804" refreshError="1"/>
      <sheetData sheetId="15805" refreshError="1"/>
      <sheetData sheetId="15806" refreshError="1"/>
      <sheetData sheetId="15807" refreshError="1"/>
      <sheetData sheetId="15808" refreshError="1"/>
      <sheetData sheetId="15809" refreshError="1"/>
      <sheetData sheetId="15810" refreshError="1"/>
      <sheetData sheetId="15811" refreshError="1"/>
      <sheetData sheetId="15812" refreshError="1"/>
      <sheetData sheetId="15813" refreshError="1"/>
      <sheetData sheetId="15814" refreshError="1"/>
      <sheetData sheetId="15815" refreshError="1"/>
      <sheetData sheetId="15816" refreshError="1"/>
      <sheetData sheetId="15817" refreshError="1"/>
      <sheetData sheetId="15818" refreshError="1"/>
      <sheetData sheetId="15819" refreshError="1"/>
      <sheetData sheetId="15820" refreshError="1"/>
      <sheetData sheetId="15821" refreshError="1"/>
      <sheetData sheetId="15822" refreshError="1"/>
      <sheetData sheetId="15823" refreshError="1"/>
      <sheetData sheetId="15824" refreshError="1"/>
      <sheetData sheetId="15825" refreshError="1"/>
      <sheetData sheetId="15826" refreshError="1"/>
      <sheetData sheetId="15827" refreshError="1"/>
      <sheetData sheetId="15828" refreshError="1"/>
      <sheetData sheetId="15829" refreshError="1"/>
      <sheetData sheetId="15830" refreshError="1"/>
      <sheetData sheetId="15831" refreshError="1"/>
      <sheetData sheetId="15832" refreshError="1"/>
      <sheetData sheetId="15833" refreshError="1"/>
      <sheetData sheetId="15834" refreshError="1"/>
      <sheetData sheetId="15835" refreshError="1"/>
      <sheetData sheetId="15836" refreshError="1"/>
      <sheetData sheetId="15837" refreshError="1"/>
      <sheetData sheetId="15838" refreshError="1"/>
      <sheetData sheetId="15839" refreshError="1"/>
      <sheetData sheetId="15840" refreshError="1"/>
      <sheetData sheetId="15841" refreshError="1"/>
      <sheetData sheetId="15842" refreshError="1"/>
      <sheetData sheetId="15843" refreshError="1"/>
      <sheetData sheetId="15844" refreshError="1"/>
      <sheetData sheetId="15845" refreshError="1"/>
      <sheetData sheetId="15846" refreshError="1"/>
      <sheetData sheetId="15847" refreshError="1"/>
      <sheetData sheetId="15848" refreshError="1"/>
      <sheetData sheetId="15849" refreshError="1"/>
      <sheetData sheetId="15850" refreshError="1"/>
      <sheetData sheetId="15851" refreshError="1"/>
      <sheetData sheetId="15852" refreshError="1"/>
      <sheetData sheetId="15853" refreshError="1"/>
      <sheetData sheetId="15854" refreshError="1"/>
      <sheetData sheetId="15855" refreshError="1"/>
      <sheetData sheetId="15856" refreshError="1"/>
      <sheetData sheetId="15857" refreshError="1"/>
      <sheetData sheetId="15858" refreshError="1"/>
      <sheetData sheetId="15859" refreshError="1"/>
      <sheetData sheetId="15860" refreshError="1"/>
      <sheetData sheetId="15861" refreshError="1"/>
      <sheetData sheetId="15862" refreshError="1"/>
      <sheetData sheetId="15863" refreshError="1"/>
      <sheetData sheetId="15864" refreshError="1"/>
      <sheetData sheetId="15865" refreshError="1"/>
      <sheetData sheetId="15866" refreshError="1"/>
      <sheetData sheetId="15867" refreshError="1"/>
      <sheetData sheetId="15868" refreshError="1"/>
      <sheetData sheetId="15869" refreshError="1"/>
      <sheetData sheetId="15870" refreshError="1"/>
      <sheetData sheetId="15871" refreshError="1"/>
      <sheetData sheetId="15872" refreshError="1"/>
      <sheetData sheetId="15873" refreshError="1"/>
      <sheetData sheetId="15874" refreshError="1"/>
      <sheetData sheetId="15875" refreshError="1"/>
      <sheetData sheetId="15876" refreshError="1"/>
      <sheetData sheetId="15877" refreshError="1"/>
      <sheetData sheetId="15878" refreshError="1"/>
      <sheetData sheetId="15879" refreshError="1"/>
      <sheetData sheetId="15880" refreshError="1"/>
      <sheetData sheetId="15881" refreshError="1"/>
      <sheetData sheetId="15882" refreshError="1"/>
      <sheetData sheetId="15883" refreshError="1"/>
      <sheetData sheetId="15884" refreshError="1"/>
      <sheetData sheetId="15885" refreshError="1"/>
      <sheetData sheetId="15886" refreshError="1"/>
      <sheetData sheetId="15887" refreshError="1"/>
      <sheetData sheetId="15888" refreshError="1"/>
      <sheetData sheetId="15889" refreshError="1"/>
      <sheetData sheetId="15890" refreshError="1"/>
      <sheetData sheetId="15891" refreshError="1"/>
      <sheetData sheetId="15892" refreshError="1"/>
      <sheetData sheetId="15893" refreshError="1"/>
      <sheetData sheetId="15894" refreshError="1"/>
      <sheetData sheetId="15895" refreshError="1"/>
      <sheetData sheetId="15896" refreshError="1"/>
      <sheetData sheetId="15897" refreshError="1"/>
      <sheetData sheetId="15898" refreshError="1"/>
      <sheetData sheetId="15899" refreshError="1"/>
      <sheetData sheetId="15900" refreshError="1"/>
      <sheetData sheetId="15901" refreshError="1"/>
      <sheetData sheetId="15902" refreshError="1"/>
      <sheetData sheetId="15903" refreshError="1"/>
      <sheetData sheetId="15904" refreshError="1"/>
      <sheetData sheetId="15905" refreshError="1"/>
      <sheetData sheetId="15906" refreshError="1"/>
      <sheetData sheetId="15907" refreshError="1"/>
      <sheetData sheetId="15908" refreshError="1"/>
      <sheetData sheetId="15909" refreshError="1"/>
      <sheetData sheetId="15910" refreshError="1"/>
      <sheetData sheetId="15911" refreshError="1"/>
      <sheetData sheetId="15912" refreshError="1"/>
      <sheetData sheetId="15913" refreshError="1"/>
      <sheetData sheetId="15914" refreshError="1"/>
      <sheetData sheetId="15915" refreshError="1"/>
      <sheetData sheetId="15916" refreshError="1"/>
      <sheetData sheetId="15917" refreshError="1"/>
      <sheetData sheetId="15918" refreshError="1"/>
      <sheetData sheetId="15919" refreshError="1"/>
      <sheetData sheetId="15920" refreshError="1"/>
      <sheetData sheetId="15921" refreshError="1"/>
      <sheetData sheetId="15922" refreshError="1"/>
      <sheetData sheetId="15923" refreshError="1"/>
      <sheetData sheetId="15924" refreshError="1"/>
      <sheetData sheetId="15925" refreshError="1"/>
      <sheetData sheetId="15926" refreshError="1"/>
      <sheetData sheetId="15927" refreshError="1"/>
      <sheetData sheetId="15928" refreshError="1"/>
      <sheetData sheetId="15929" refreshError="1"/>
      <sheetData sheetId="15930" refreshError="1"/>
      <sheetData sheetId="15931" refreshError="1"/>
      <sheetData sheetId="15932" refreshError="1"/>
      <sheetData sheetId="15933" refreshError="1"/>
      <sheetData sheetId="15934" refreshError="1"/>
      <sheetData sheetId="15935" refreshError="1"/>
      <sheetData sheetId="15936" refreshError="1"/>
      <sheetData sheetId="15937" refreshError="1"/>
      <sheetData sheetId="15938" refreshError="1"/>
      <sheetData sheetId="15939" refreshError="1"/>
      <sheetData sheetId="15940" refreshError="1"/>
      <sheetData sheetId="15941" refreshError="1"/>
      <sheetData sheetId="15942" refreshError="1"/>
      <sheetData sheetId="15943" refreshError="1"/>
      <sheetData sheetId="15944" refreshError="1"/>
      <sheetData sheetId="15945" refreshError="1"/>
      <sheetData sheetId="15946" refreshError="1"/>
      <sheetData sheetId="15947" refreshError="1"/>
      <sheetData sheetId="15948" refreshError="1"/>
      <sheetData sheetId="15949" refreshError="1"/>
      <sheetData sheetId="15950" refreshError="1"/>
      <sheetData sheetId="15951" refreshError="1"/>
      <sheetData sheetId="15952" refreshError="1"/>
      <sheetData sheetId="15953" refreshError="1"/>
      <sheetData sheetId="15954" refreshError="1"/>
      <sheetData sheetId="15955" refreshError="1"/>
      <sheetData sheetId="15956" refreshError="1"/>
      <sheetData sheetId="15957" refreshError="1"/>
      <sheetData sheetId="15958" refreshError="1"/>
      <sheetData sheetId="15959" refreshError="1"/>
      <sheetData sheetId="15960" refreshError="1"/>
      <sheetData sheetId="15961" refreshError="1"/>
      <sheetData sheetId="15962" refreshError="1"/>
      <sheetData sheetId="15963" refreshError="1"/>
      <sheetData sheetId="15964" refreshError="1"/>
      <sheetData sheetId="15965" refreshError="1"/>
      <sheetData sheetId="15966" refreshError="1"/>
      <sheetData sheetId="15967" refreshError="1"/>
      <sheetData sheetId="15968" refreshError="1"/>
      <sheetData sheetId="15969" refreshError="1"/>
      <sheetData sheetId="15970" refreshError="1"/>
      <sheetData sheetId="15971" refreshError="1"/>
      <sheetData sheetId="15972" refreshError="1"/>
      <sheetData sheetId="15973" refreshError="1"/>
      <sheetData sheetId="15974" refreshError="1"/>
      <sheetData sheetId="15975" refreshError="1"/>
      <sheetData sheetId="15976" refreshError="1"/>
      <sheetData sheetId="15977" refreshError="1"/>
      <sheetData sheetId="15978" refreshError="1"/>
      <sheetData sheetId="15979" refreshError="1"/>
      <sheetData sheetId="15980" refreshError="1"/>
      <sheetData sheetId="15981" refreshError="1"/>
      <sheetData sheetId="15982" refreshError="1"/>
      <sheetData sheetId="15983" refreshError="1"/>
      <sheetData sheetId="15984" refreshError="1"/>
      <sheetData sheetId="15985" refreshError="1"/>
      <sheetData sheetId="15986" refreshError="1"/>
      <sheetData sheetId="15987" refreshError="1"/>
      <sheetData sheetId="15988" refreshError="1"/>
      <sheetData sheetId="15989" refreshError="1"/>
      <sheetData sheetId="15990" refreshError="1"/>
      <sheetData sheetId="15991" refreshError="1"/>
      <sheetData sheetId="15992" refreshError="1"/>
      <sheetData sheetId="15993" refreshError="1"/>
      <sheetData sheetId="15994" refreshError="1"/>
      <sheetData sheetId="15995" refreshError="1"/>
      <sheetData sheetId="15996" refreshError="1"/>
      <sheetData sheetId="15997" refreshError="1"/>
      <sheetData sheetId="15998" refreshError="1"/>
      <sheetData sheetId="15999" refreshError="1"/>
      <sheetData sheetId="16000" refreshError="1"/>
      <sheetData sheetId="16001" refreshError="1"/>
      <sheetData sheetId="16002" refreshError="1"/>
      <sheetData sheetId="16003" refreshError="1"/>
      <sheetData sheetId="16004" refreshError="1"/>
      <sheetData sheetId="16005" refreshError="1"/>
      <sheetData sheetId="16006" refreshError="1"/>
      <sheetData sheetId="16007" refreshError="1"/>
      <sheetData sheetId="16008" refreshError="1"/>
      <sheetData sheetId="16009" refreshError="1"/>
      <sheetData sheetId="16010" refreshError="1"/>
      <sheetData sheetId="16011" refreshError="1"/>
      <sheetData sheetId="16012" refreshError="1"/>
      <sheetData sheetId="16013" refreshError="1"/>
      <sheetData sheetId="16014" refreshError="1"/>
      <sheetData sheetId="16015" refreshError="1"/>
      <sheetData sheetId="16016" refreshError="1"/>
      <sheetData sheetId="16017" refreshError="1"/>
      <sheetData sheetId="16018" refreshError="1"/>
      <sheetData sheetId="16019" refreshError="1"/>
      <sheetData sheetId="16020" refreshError="1"/>
      <sheetData sheetId="16021" refreshError="1"/>
      <sheetData sheetId="16022" refreshError="1"/>
      <sheetData sheetId="16023" refreshError="1"/>
      <sheetData sheetId="16024" refreshError="1"/>
      <sheetData sheetId="16025" refreshError="1"/>
      <sheetData sheetId="16026" refreshError="1"/>
      <sheetData sheetId="16027" refreshError="1"/>
      <sheetData sheetId="16028" refreshError="1"/>
      <sheetData sheetId="16029" refreshError="1"/>
      <sheetData sheetId="16030" refreshError="1"/>
      <sheetData sheetId="16031" refreshError="1"/>
      <sheetData sheetId="16032" refreshError="1"/>
      <sheetData sheetId="16033" refreshError="1"/>
      <sheetData sheetId="16034" refreshError="1"/>
      <sheetData sheetId="16035" refreshError="1"/>
      <sheetData sheetId="16036" refreshError="1"/>
      <sheetData sheetId="16037" refreshError="1"/>
      <sheetData sheetId="16038" refreshError="1"/>
      <sheetData sheetId="16039" refreshError="1"/>
      <sheetData sheetId="16040" refreshError="1"/>
      <sheetData sheetId="16041" refreshError="1"/>
      <sheetData sheetId="16042" refreshError="1"/>
      <sheetData sheetId="16043" refreshError="1"/>
      <sheetData sheetId="16044" refreshError="1"/>
      <sheetData sheetId="16045" refreshError="1"/>
      <sheetData sheetId="16046" refreshError="1"/>
      <sheetData sheetId="16047" refreshError="1"/>
      <sheetData sheetId="16048" refreshError="1"/>
      <sheetData sheetId="16049" refreshError="1"/>
      <sheetData sheetId="16050" refreshError="1"/>
      <sheetData sheetId="16051" refreshError="1"/>
      <sheetData sheetId="16052" refreshError="1"/>
      <sheetData sheetId="16053" refreshError="1"/>
      <sheetData sheetId="16054" refreshError="1"/>
      <sheetData sheetId="16055" refreshError="1"/>
      <sheetData sheetId="16056" refreshError="1"/>
      <sheetData sheetId="16057" refreshError="1"/>
      <sheetData sheetId="16058" refreshError="1"/>
      <sheetData sheetId="16059" refreshError="1"/>
      <sheetData sheetId="16060" refreshError="1"/>
      <sheetData sheetId="16061" refreshError="1"/>
      <sheetData sheetId="16062" refreshError="1"/>
      <sheetData sheetId="16063" refreshError="1"/>
      <sheetData sheetId="16064" refreshError="1"/>
      <sheetData sheetId="16065" refreshError="1"/>
      <sheetData sheetId="16066" refreshError="1"/>
      <sheetData sheetId="16067" refreshError="1"/>
      <sheetData sheetId="16068" refreshError="1"/>
      <sheetData sheetId="16069" refreshError="1"/>
      <sheetData sheetId="16070" refreshError="1"/>
      <sheetData sheetId="16071" refreshError="1"/>
      <sheetData sheetId="16072" refreshError="1"/>
      <sheetData sheetId="16073" refreshError="1"/>
      <sheetData sheetId="16074" refreshError="1"/>
      <sheetData sheetId="16075" refreshError="1"/>
      <sheetData sheetId="16076" refreshError="1"/>
      <sheetData sheetId="16077" refreshError="1"/>
      <sheetData sheetId="16078" refreshError="1"/>
      <sheetData sheetId="16079" refreshError="1"/>
      <sheetData sheetId="16080" refreshError="1"/>
      <sheetData sheetId="16081" refreshError="1"/>
      <sheetData sheetId="16082" refreshError="1"/>
      <sheetData sheetId="16083" refreshError="1"/>
      <sheetData sheetId="16084" refreshError="1"/>
      <sheetData sheetId="16085" refreshError="1"/>
      <sheetData sheetId="16086" refreshError="1"/>
      <sheetData sheetId="16087" refreshError="1"/>
      <sheetData sheetId="16088" refreshError="1"/>
      <sheetData sheetId="16089" refreshError="1"/>
      <sheetData sheetId="16090" refreshError="1"/>
      <sheetData sheetId="16091" refreshError="1"/>
      <sheetData sheetId="16092" refreshError="1"/>
      <sheetData sheetId="16093" refreshError="1"/>
      <sheetData sheetId="16094" refreshError="1"/>
      <sheetData sheetId="16095" refreshError="1"/>
      <sheetData sheetId="16096" refreshError="1"/>
      <sheetData sheetId="16097" refreshError="1"/>
      <sheetData sheetId="16098" refreshError="1"/>
      <sheetData sheetId="16099" refreshError="1"/>
      <sheetData sheetId="16100" refreshError="1"/>
      <sheetData sheetId="16101" refreshError="1"/>
      <sheetData sheetId="16102" refreshError="1"/>
      <sheetData sheetId="16103" refreshError="1"/>
      <sheetData sheetId="16104" refreshError="1"/>
      <sheetData sheetId="16105" refreshError="1"/>
      <sheetData sheetId="16106" refreshError="1"/>
      <sheetData sheetId="16107" refreshError="1"/>
      <sheetData sheetId="16108" refreshError="1"/>
      <sheetData sheetId="16109" refreshError="1"/>
      <sheetData sheetId="16110" refreshError="1"/>
      <sheetData sheetId="16111" refreshError="1"/>
      <sheetData sheetId="16112" refreshError="1"/>
      <sheetData sheetId="16113" refreshError="1"/>
      <sheetData sheetId="16114" refreshError="1"/>
      <sheetData sheetId="16115" refreshError="1"/>
      <sheetData sheetId="16116" refreshError="1"/>
      <sheetData sheetId="16117" refreshError="1"/>
      <sheetData sheetId="16118" refreshError="1"/>
      <sheetData sheetId="16119" refreshError="1"/>
      <sheetData sheetId="16120" refreshError="1"/>
      <sheetData sheetId="16121" refreshError="1"/>
      <sheetData sheetId="16122" refreshError="1"/>
      <sheetData sheetId="16123" refreshError="1"/>
      <sheetData sheetId="16124" refreshError="1"/>
      <sheetData sheetId="16125" refreshError="1"/>
      <sheetData sheetId="16126" refreshError="1"/>
      <sheetData sheetId="16127" refreshError="1"/>
      <sheetData sheetId="16128" refreshError="1"/>
      <sheetData sheetId="16129" refreshError="1"/>
      <sheetData sheetId="16130" refreshError="1"/>
      <sheetData sheetId="16131" refreshError="1"/>
      <sheetData sheetId="16132" refreshError="1"/>
      <sheetData sheetId="16133" refreshError="1"/>
      <sheetData sheetId="16134" refreshError="1"/>
      <sheetData sheetId="16135" refreshError="1"/>
      <sheetData sheetId="16136" refreshError="1"/>
      <sheetData sheetId="16137" refreshError="1"/>
      <sheetData sheetId="16138" refreshError="1"/>
      <sheetData sheetId="16139" refreshError="1"/>
      <sheetData sheetId="16140" refreshError="1"/>
      <sheetData sheetId="16141" refreshError="1"/>
      <sheetData sheetId="16142" refreshError="1"/>
      <sheetData sheetId="16143" refreshError="1"/>
      <sheetData sheetId="16144" refreshError="1"/>
      <sheetData sheetId="16145" refreshError="1"/>
      <sheetData sheetId="16146" refreshError="1"/>
      <sheetData sheetId="16147" refreshError="1"/>
      <sheetData sheetId="16148" refreshError="1"/>
      <sheetData sheetId="16149" refreshError="1"/>
      <sheetData sheetId="16150" refreshError="1"/>
      <sheetData sheetId="16151" refreshError="1"/>
      <sheetData sheetId="16152" refreshError="1"/>
      <sheetData sheetId="16153" refreshError="1"/>
      <sheetData sheetId="16154" refreshError="1"/>
      <sheetData sheetId="16155" refreshError="1"/>
      <sheetData sheetId="16156" refreshError="1"/>
      <sheetData sheetId="16157" refreshError="1"/>
      <sheetData sheetId="16158" refreshError="1"/>
      <sheetData sheetId="16159" refreshError="1"/>
      <sheetData sheetId="16160" refreshError="1"/>
      <sheetData sheetId="16161" refreshError="1"/>
      <sheetData sheetId="16162" refreshError="1"/>
      <sheetData sheetId="16163" refreshError="1"/>
      <sheetData sheetId="16164" refreshError="1"/>
      <sheetData sheetId="16165" refreshError="1"/>
      <sheetData sheetId="16166" refreshError="1"/>
      <sheetData sheetId="16167" refreshError="1"/>
      <sheetData sheetId="16168" refreshError="1"/>
      <sheetData sheetId="16169" refreshError="1"/>
      <sheetData sheetId="16170" refreshError="1"/>
      <sheetData sheetId="16171" refreshError="1"/>
      <sheetData sheetId="16172" refreshError="1"/>
      <sheetData sheetId="16173" refreshError="1"/>
      <sheetData sheetId="16174" refreshError="1"/>
      <sheetData sheetId="16175" refreshError="1"/>
      <sheetData sheetId="16176" refreshError="1"/>
      <sheetData sheetId="16177" refreshError="1"/>
      <sheetData sheetId="16178" refreshError="1"/>
      <sheetData sheetId="16179" refreshError="1"/>
      <sheetData sheetId="16180" refreshError="1"/>
      <sheetData sheetId="16181" refreshError="1"/>
      <sheetData sheetId="16182" refreshError="1"/>
      <sheetData sheetId="16183" refreshError="1"/>
      <sheetData sheetId="16184">
        <row r="7">
          <cell r="B7">
            <v>18</v>
          </cell>
        </row>
      </sheetData>
      <sheetData sheetId="16185" refreshError="1"/>
      <sheetData sheetId="16186" refreshError="1"/>
      <sheetData sheetId="16187" refreshError="1"/>
      <sheetData sheetId="16188" refreshError="1"/>
      <sheetData sheetId="16189" refreshError="1"/>
      <sheetData sheetId="16190" refreshError="1"/>
      <sheetData sheetId="16191" refreshError="1"/>
      <sheetData sheetId="16192" refreshError="1"/>
      <sheetData sheetId="16193" refreshError="1"/>
      <sheetData sheetId="16194" refreshError="1"/>
      <sheetData sheetId="16195" refreshError="1"/>
      <sheetData sheetId="16196" refreshError="1"/>
      <sheetData sheetId="16197" refreshError="1"/>
      <sheetData sheetId="16198" refreshError="1"/>
      <sheetData sheetId="16199" refreshError="1"/>
      <sheetData sheetId="16200" refreshError="1"/>
      <sheetData sheetId="16201" refreshError="1"/>
      <sheetData sheetId="16202" refreshError="1"/>
      <sheetData sheetId="16203" refreshError="1"/>
      <sheetData sheetId="16204" refreshError="1"/>
      <sheetData sheetId="16205" refreshError="1"/>
      <sheetData sheetId="16206" refreshError="1"/>
      <sheetData sheetId="16207" refreshError="1"/>
      <sheetData sheetId="16208" refreshError="1"/>
      <sheetData sheetId="16209" refreshError="1"/>
      <sheetData sheetId="16210" refreshError="1"/>
      <sheetData sheetId="16211" refreshError="1"/>
      <sheetData sheetId="16212" refreshError="1"/>
      <sheetData sheetId="16213" refreshError="1"/>
      <sheetData sheetId="16214" refreshError="1"/>
      <sheetData sheetId="16215" refreshError="1"/>
      <sheetData sheetId="16216" refreshError="1"/>
      <sheetData sheetId="16217" refreshError="1"/>
      <sheetData sheetId="16218" refreshError="1"/>
      <sheetData sheetId="16219" refreshError="1"/>
      <sheetData sheetId="16220" refreshError="1"/>
      <sheetData sheetId="16221" refreshError="1"/>
      <sheetData sheetId="16222" refreshError="1"/>
      <sheetData sheetId="16223" refreshError="1"/>
      <sheetData sheetId="16224" refreshError="1"/>
      <sheetData sheetId="16225" refreshError="1"/>
      <sheetData sheetId="16226" refreshError="1"/>
      <sheetData sheetId="16227" refreshError="1"/>
      <sheetData sheetId="16228" refreshError="1"/>
      <sheetData sheetId="16229" refreshError="1"/>
      <sheetData sheetId="16230" refreshError="1"/>
      <sheetData sheetId="16231" refreshError="1"/>
      <sheetData sheetId="16232" refreshError="1"/>
      <sheetData sheetId="16233" refreshError="1"/>
      <sheetData sheetId="16234" refreshError="1"/>
      <sheetData sheetId="16235" refreshError="1"/>
      <sheetData sheetId="16236" refreshError="1"/>
      <sheetData sheetId="16237" refreshError="1"/>
      <sheetData sheetId="16238" refreshError="1"/>
      <sheetData sheetId="16239" refreshError="1"/>
      <sheetData sheetId="16240" refreshError="1"/>
      <sheetData sheetId="16241" refreshError="1"/>
      <sheetData sheetId="16242" refreshError="1"/>
      <sheetData sheetId="16243" refreshError="1"/>
      <sheetData sheetId="16244" refreshError="1"/>
      <sheetData sheetId="16245" refreshError="1"/>
      <sheetData sheetId="16246" refreshError="1"/>
      <sheetData sheetId="16247" refreshError="1"/>
      <sheetData sheetId="16248" refreshError="1"/>
      <sheetData sheetId="16249" refreshError="1"/>
      <sheetData sheetId="16250" refreshError="1"/>
      <sheetData sheetId="16251" refreshError="1"/>
      <sheetData sheetId="16252" refreshError="1"/>
      <sheetData sheetId="16253" refreshError="1"/>
      <sheetData sheetId="16254" refreshError="1"/>
      <sheetData sheetId="16255" refreshError="1"/>
      <sheetData sheetId="16256" refreshError="1"/>
      <sheetData sheetId="16257" refreshError="1"/>
      <sheetData sheetId="16258" refreshError="1"/>
      <sheetData sheetId="16259" refreshError="1"/>
      <sheetData sheetId="16260" refreshError="1"/>
      <sheetData sheetId="16261" refreshError="1"/>
      <sheetData sheetId="16262" refreshError="1"/>
      <sheetData sheetId="16263" refreshError="1"/>
      <sheetData sheetId="16264" refreshError="1"/>
      <sheetData sheetId="16265" refreshError="1"/>
      <sheetData sheetId="16266" refreshError="1"/>
      <sheetData sheetId="16267" refreshError="1"/>
      <sheetData sheetId="16268" refreshError="1"/>
      <sheetData sheetId="16269" refreshError="1"/>
      <sheetData sheetId="16270" refreshError="1"/>
      <sheetData sheetId="16271" refreshError="1"/>
      <sheetData sheetId="16272" refreshError="1"/>
      <sheetData sheetId="16273" refreshError="1"/>
      <sheetData sheetId="16274" refreshError="1"/>
      <sheetData sheetId="16275" refreshError="1"/>
      <sheetData sheetId="16276" refreshError="1"/>
      <sheetData sheetId="16277" refreshError="1"/>
      <sheetData sheetId="16278" refreshError="1"/>
      <sheetData sheetId="16279" refreshError="1"/>
      <sheetData sheetId="16280" refreshError="1"/>
      <sheetData sheetId="16281" refreshError="1"/>
      <sheetData sheetId="16282" refreshError="1"/>
      <sheetData sheetId="16283" refreshError="1"/>
      <sheetData sheetId="16284" refreshError="1"/>
      <sheetData sheetId="16285" refreshError="1"/>
      <sheetData sheetId="16286" refreshError="1"/>
      <sheetData sheetId="16287" refreshError="1"/>
      <sheetData sheetId="16288" refreshError="1"/>
      <sheetData sheetId="16289" refreshError="1"/>
      <sheetData sheetId="16290" refreshError="1"/>
      <sheetData sheetId="16291" refreshError="1"/>
      <sheetData sheetId="16292" refreshError="1"/>
      <sheetData sheetId="16293" refreshError="1"/>
      <sheetData sheetId="16294" refreshError="1"/>
      <sheetData sheetId="16295" refreshError="1"/>
      <sheetData sheetId="16296" refreshError="1"/>
      <sheetData sheetId="16297" refreshError="1"/>
      <sheetData sheetId="16298" refreshError="1"/>
      <sheetData sheetId="16299" refreshError="1"/>
      <sheetData sheetId="16300" refreshError="1"/>
      <sheetData sheetId="16301" refreshError="1"/>
      <sheetData sheetId="16302" refreshError="1"/>
      <sheetData sheetId="16303" refreshError="1"/>
      <sheetData sheetId="16304" refreshError="1"/>
      <sheetData sheetId="16305" refreshError="1"/>
      <sheetData sheetId="16306" refreshError="1"/>
      <sheetData sheetId="16307" refreshError="1"/>
      <sheetData sheetId="16308" refreshError="1"/>
      <sheetData sheetId="16309" refreshError="1"/>
      <sheetData sheetId="16310" refreshError="1"/>
      <sheetData sheetId="16311" refreshError="1"/>
      <sheetData sheetId="16312" refreshError="1"/>
      <sheetData sheetId="16313" refreshError="1"/>
      <sheetData sheetId="16314" refreshError="1"/>
      <sheetData sheetId="16315" refreshError="1"/>
      <sheetData sheetId="16316" refreshError="1"/>
      <sheetData sheetId="16317" refreshError="1"/>
      <sheetData sheetId="16318" refreshError="1"/>
      <sheetData sheetId="16319" refreshError="1"/>
      <sheetData sheetId="16320" refreshError="1"/>
      <sheetData sheetId="16321" refreshError="1"/>
      <sheetData sheetId="16322" refreshError="1"/>
      <sheetData sheetId="16323" refreshError="1"/>
      <sheetData sheetId="16324" refreshError="1"/>
      <sheetData sheetId="16325" refreshError="1"/>
      <sheetData sheetId="16326" refreshError="1"/>
      <sheetData sheetId="16327" refreshError="1"/>
      <sheetData sheetId="16328" refreshError="1"/>
      <sheetData sheetId="16329" refreshError="1"/>
      <sheetData sheetId="16330" refreshError="1"/>
      <sheetData sheetId="16331"/>
      <sheetData sheetId="16332">
        <row r="26">
          <cell r="N26">
            <v>594217532.5599997</v>
          </cell>
        </row>
      </sheetData>
      <sheetData sheetId="16333">
        <row r="26">
          <cell r="N26">
            <v>594217532.5599997</v>
          </cell>
        </row>
      </sheetData>
      <sheetData sheetId="16334">
        <row r="19">
          <cell r="C19">
            <v>60963951387</v>
          </cell>
        </row>
      </sheetData>
      <sheetData sheetId="16335">
        <row r="19">
          <cell r="C19">
            <v>60963951387</v>
          </cell>
        </row>
      </sheetData>
      <sheetData sheetId="16336"/>
      <sheetData sheetId="16337">
        <row r="19">
          <cell r="C19">
            <v>60963951387</v>
          </cell>
        </row>
      </sheetData>
      <sheetData sheetId="16338"/>
      <sheetData sheetId="16339"/>
      <sheetData sheetId="16340">
        <row r="26">
          <cell r="N26">
            <v>594217532.5599997</v>
          </cell>
        </row>
      </sheetData>
      <sheetData sheetId="16341"/>
      <sheetData sheetId="16342">
        <row r="19">
          <cell r="C19">
            <v>60963951387</v>
          </cell>
        </row>
      </sheetData>
      <sheetData sheetId="16343"/>
      <sheetData sheetId="16344">
        <row r="7">
          <cell r="B7">
            <v>18</v>
          </cell>
        </row>
      </sheetData>
      <sheetData sheetId="16345">
        <row r="7">
          <cell r="B7">
            <v>18</v>
          </cell>
        </row>
      </sheetData>
      <sheetData sheetId="16346"/>
      <sheetData sheetId="16347"/>
      <sheetData sheetId="16348" refreshError="1"/>
      <sheetData sheetId="16349" refreshError="1"/>
      <sheetData sheetId="16350" refreshError="1"/>
      <sheetData sheetId="16351" refreshError="1"/>
      <sheetData sheetId="16352">
        <row r="7">
          <cell r="B7">
            <v>18</v>
          </cell>
        </row>
      </sheetData>
      <sheetData sheetId="16353" refreshError="1"/>
      <sheetData sheetId="16354" refreshError="1"/>
      <sheetData sheetId="16355"/>
      <sheetData sheetId="16356"/>
      <sheetData sheetId="16357">
        <row r="7">
          <cell r="B7">
            <v>18</v>
          </cell>
        </row>
      </sheetData>
      <sheetData sheetId="16358"/>
      <sheetData sheetId="16359"/>
      <sheetData sheetId="16360"/>
      <sheetData sheetId="16361"/>
      <sheetData sheetId="16362" refreshError="1"/>
      <sheetData sheetId="16363"/>
      <sheetData sheetId="16364"/>
      <sheetData sheetId="16365" refreshError="1"/>
      <sheetData sheetId="16366"/>
      <sheetData sheetId="16367"/>
      <sheetData sheetId="16368"/>
      <sheetData sheetId="16369"/>
      <sheetData sheetId="16370"/>
      <sheetData sheetId="16371"/>
      <sheetData sheetId="16372"/>
      <sheetData sheetId="16373"/>
      <sheetData sheetId="16374"/>
      <sheetData sheetId="16375"/>
      <sheetData sheetId="16376"/>
      <sheetData sheetId="16377"/>
      <sheetData sheetId="16378"/>
      <sheetData sheetId="16379"/>
      <sheetData sheetId="16380"/>
      <sheetData sheetId="16381"/>
      <sheetData sheetId="16382"/>
      <sheetData sheetId="16383"/>
      <sheetData sheetId="16384"/>
      <sheetData sheetId="16385" refreshError="1"/>
      <sheetData sheetId="16386" refreshError="1"/>
      <sheetData sheetId="16387" refreshError="1"/>
      <sheetData sheetId="16388" refreshError="1"/>
      <sheetData sheetId="16389" refreshError="1"/>
      <sheetData sheetId="16390" refreshError="1"/>
      <sheetData sheetId="16391"/>
      <sheetData sheetId="16392" refreshError="1"/>
      <sheetData sheetId="16393" refreshError="1"/>
      <sheetData sheetId="16394" refreshError="1"/>
      <sheetData sheetId="16395" refreshError="1"/>
      <sheetData sheetId="16396" refreshError="1"/>
      <sheetData sheetId="16397" refreshError="1"/>
      <sheetData sheetId="16398" refreshError="1"/>
      <sheetData sheetId="16399" refreshError="1"/>
      <sheetData sheetId="16400" refreshError="1"/>
      <sheetData sheetId="16401" refreshError="1"/>
      <sheetData sheetId="16402" refreshError="1"/>
      <sheetData sheetId="16403" refreshError="1"/>
      <sheetData sheetId="16404" refreshError="1"/>
      <sheetData sheetId="16405" refreshError="1"/>
      <sheetData sheetId="16406" refreshError="1"/>
      <sheetData sheetId="16407" refreshError="1"/>
      <sheetData sheetId="16408" refreshError="1"/>
      <sheetData sheetId="16409"/>
      <sheetData sheetId="16410"/>
      <sheetData sheetId="16411"/>
      <sheetData sheetId="16412"/>
      <sheetData sheetId="16413"/>
      <sheetData sheetId="16414"/>
      <sheetData sheetId="16415"/>
      <sheetData sheetId="16416"/>
      <sheetData sheetId="16417"/>
      <sheetData sheetId="16418"/>
      <sheetData sheetId="16419"/>
      <sheetData sheetId="16420"/>
      <sheetData sheetId="16421"/>
      <sheetData sheetId="16422"/>
      <sheetData sheetId="16423"/>
      <sheetData sheetId="16424"/>
      <sheetData sheetId="16425" refreshError="1"/>
      <sheetData sheetId="16426" refreshError="1"/>
      <sheetData sheetId="16427" refreshError="1"/>
      <sheetData sheetId="16428" refreshError="1"/>
      <sheetData sheetId="16429" refreshError="1"/>
      <sheetData sheetId="16430" refreshError="1"/>
      <sheetData sheetId="16431" refreshError="1"/>
      <sheetData sheetId="16432" refreshError="1"/>
      <sheetData sheetId="16433" refreshError="1"/>
      <sheetData sheetId="16434" refreshError="1"/>
      <sheetData sheetId="16435" refreshError="1"/>
      <sheetData sheetId="16436" refreshError="1"/>
      <sheetData sheetId="16437" refreshError="1"/>
      <sheetData sheetId="16438" refreshError="1"/>
      <sheetData sheetId="16439" refreshError="1"/>
      <sheetData sheetId="16440" refreshError="1"/>
      <sheetData sheetId="16441" refreshError="1"/>
      <sheetData sheetId="16442" refreshError="1"/>
      <sheetData sheetId="16443" refreshError="1"/>
      <sheetData sheetId="16444" refreshError="1"/>
      <sheetData sheetId="16445" refreshError="1"/>
      <sheetData sheetId="16446" refreshError="1"/>
      <sheetData sheetId="16447" refreshError="1"/>
      <sheetData sheetId="16448" refreshError="1"/>
      <sheetData sheetId="16449" refreshError="1"/>
      <sheetData sheetId="16450" refreshError="1"/>
      <sheetData sheetId="16451" refreshError="1"/>
      <sheetData sheetId="16452" refreshError="1"/>
      <sheetData sheetId="16453" refreshError="1"/>
      <sheetData sheetId="16454" refreshError="1"/>
      <sheetData sheetId="16455" refreshError="1"/>
      <sheetData sheetId="16456" refreshError="1"/>
      <sheetData sheetId="16457" refreshError="1"/>
      <sheetData sheetId="16458" refreshError="1"/>
      <sheetData sheetId="16459" refreshError="1"/>
      <sheetData sheetId="16460" refreshError="1"/>
      <sheetData sheetId="16461" refreshError="1"/>
      <sheetData sheetId="16462" refreshError="1"/>
      <sheetData sheetId="16463" refreshError="1"/>
      <sheetData sheetId="16464" refreshError="1"/>
      <sheetData sheetId="16465" refreshError="1"/>
      <sheetData sheetId="16466" refreshError="1"/>
      <sheetData sheetId="16467" refreshError="1"/>
      <sheetData sheetId="16468" refreshError="1"/>
      <sheetData sheetId="16469" refreshError="1"/>
      <sheetData sheetId="16470" refreshError="1"/>
      <sheetData sheetId="16471" refreshError="1"/>
      <sheetData sheetId="16472" refreshError="1"/>
      <sheetData sheetId="16473" refreshError="1"/>
      <sheetData sheetId="16474" refreshError="1"/>
      <sheetData sheetId="16475" refreshError="1"/>
      <sheetData sheetId="16476" refreshError="1"/>
      <sheetData sheetId="16477" refreshError="1"/>
      <sheetData sheetId="16478" refreshError="1"/>
      <sheetData sheetId="16479" refreshError="1"/>
      <sheetData sheetId="16480" refreshError="1"/>
      <sheetData sheetId="16481" refreshError="1"/>
      <sheetData sheetId="16482" refreshError="1"/>
      <sheetData sheetId="16483" refreshError="1"/>
      <sheetData sheetId="16484" refreshError="1"/>
      <sheetData sheetId="16485" refreshError="1"/>
      <sheetData sheetId="16486" refreshError="1"/>
      <sheetData sheetId="16487" refreshError="1"/>
      <sheetData sheetId="16488" refreshError="1"/>
      <sheetData sheetId="16489" refreshError="1"/>
      <sheetData sheetId="16490" refreshError="1"/>
      <sheetData sheetId="16491" refreshError="1"/>
      <sheetData sheetId="16492" refreshError="1"/>
      <sheetData sheetId="16493" refreshError="1"/>
      <sheetData sheetId="16494" refreshError="1"/>
      <sheetData sheetId="16495" refreshError="1"/>
      <sheetData sheetId="16496" refreshError="1"/>
      <sheetData sheetId="16497" refreshError="1"/>
      <sheetData sheetId="16498" refreshError="1"/>
      <sheetData sheetId="16499" refreshError="1"/>
      <sheetData sheetId="16500" refreshError="1"/>
      <sheetData sheetId="16501" refreshError="1"/>
      <sheetData sheetId="16502" refreshError="1"/>
      <sheetData sheetId="16503" refreshError="1"/>
      <sheetData sheetId="16504" refreshError="1"/>
      <sheetData sheetId="16505" refreshError="1"/>
      <sheetData sheetId="16506" refreshError="1"/>
      <sheetData sheetId="16507" refreshError="1"/>
      <sheetData sheetId="16508" refreshError="1"/>
      <sheetData sheetId="16509" refreshError="1"/>
      <sheetData sheetId="16510" refreshError="1"/>
      <sheetData sheetId="16511" refreshError="1"/>
      <sheetData sheetId="16512" refreshError="1"/>
      <sheetData sheetId="16513" refreshError="1"/>
      <sheetData sheetId="16514" refreshError="1"/>
      <sheetData sheetId="16515" refreshError="1"/>
      <sheetData sheetId="16516" refreshError="1"/>
      <sheetData sheetId="16517" refreshError="1"/>
      <sheetData sheetId="16518" refreshError="1"/>
      <sheetData sheetId="16519" refreshError="1"/>
      <sheetData sheetId="16520" refreshError="1"/>
      <sheetData sheetId="16521" refreshError="1"/>
      <sheetData sheetId="16522" refreshError="1"/>
      <sheetData sheetId="16523" refreshError="1"/>
      <sheetData sheetId="16524" refreshError="1"/>
      <sheetData sheetId="16525" refreshError="1"/>
      <sheetData sheetId="16526" refreshError="1"/>
      <sheetData sheetId="16527" refreshError="1"/>
      <sheetData sheetId="16528" refreshError="1"/>
      <sheetData sheetId="16529" refreshError="1"/>
      <sheetData sheetId="16530" refreshError="1"/>
      <sheetData sheetId="16531" refreshError="1"/>
      <sheetData sheetId="16532" refreshError="1"/>
      <sheetData sheetId="16533" refreshError="1"/>
      <sheetData sheetId="16534" refreshError="1"/>
      <sheetData sheetId="16535" refreshError="1"/>
      <sheetData sheetId="16536" refreshError="1"/>
      <sheetData sheetId="16537" refreshError="1"/>
      <sheetData sheetId="16538" refreshError="1"/>
      <sheetData sheetId="16539" refreshError="1"/>
      <sheetData sheetId="16540" refreshError="1"/>
      <sheetData sheetId="16541" refreshError="1"/>
      <sheetData sheetId="16542" refreshError="1"/>
      <sheetData sheetId="16543" refreshError="1"/>
      <sheetData sheetId="16544" refreshError="1"/>
      <sheetData sheetId="16545" refreshError="1"/>
      <sheetData sheetId="16546" refreshError="1"/>
      <sheetData sheetId="16547" refreshError="1"/>
      <sheetData sheetId="16548" refreshError="1"/>
      <sheetData sheetId="16549" refreshError="1"/>
      <sheetData sheetId="16550" refreshError="1"/>
      <sheetData sheetId="16551" refreshError="1"/>
      <sheetData sheetId="16552" refreshError="1"/>
      <sheetData sheetId="16553" refreshError="1"/>
      <sheetData sheetId="16554" refreshError="1"/>
      <sheetData sheetId="16555" refreshError="1"/>
      <sheetData sheetId="16556" refreshError="1"/>
      <sheetData sheetId="16557" refreshError="1"/>
      <sheetData sheetId="16558" refreshError="1"/>
      <sheetData sheetId="16559" refreshError="1"/>
      <sheetData sheetId="16560" refreshError="1"/>
      <sheetData sheetId="16561" refreshError="1"/>
      <sheetData sheetId="16562" refreshError="1"/>
      <sheetData sheetId="16563" refreshError="1"/>
      <sheetData sheetId="16564" refreshError="1"/>
      <sheetData sheetId="16565" refreshError="1"/>
      <sheetData sheetId="16566" refreshError="1"/>
      <sheetData sheetId="16567" refreshError="1"/>
      <sheetData sheetId="16568" refreshError="1"/>
      <sheetData sheetId="16569" refreshError="1"/>
      <sheetData sheetId="16570" refreshError="1"/>
      <sheetData sheetId="16571" refreshError="1"/>
      <sheetData sheetId="16572" refreshError="1"/>
      <sheetData sheetId="16573" refreshError="1"/>
      <sheetData sheetId="16574" refreshError="1"/>
      <sheetData sheetId="16575" refreshError="1"/>
      <sheetData sheetId="16576" refreshError="1"/>
      <sheetData sheetId="16577" refreshError="1"/>
      <sheetData sheetId="16578" refreshError="1"/>
      <sheetData sheetId="16579" refreshError="1"/>
      <sheetData sheetId="16580" refreshError="1"/>
      <sheetData sheetId="16581" refreshError="1"/>
      <sheetData sheetId="16582" refreshError="1"/>
      <sheetData sheetId="16583" refreshError="1"/>
      <sheetData sheetId="16584" refreshError="1"/>
      <sheetData sheetId="16585" refreshError="1"/>
      <sheetData sheetId="16586" refreshError="1"/>
      <sheetData sheetId="16587" refreshError="1"/>
      <sheetData sheetId="16588" refreshError="1"/>
      <sheetData sheetId="16589" refreshError="1"/>
      <sheetData sheetId="16590" refreshError="1"/>
      <sheetData sheetId="16591" refreshError="1"/>
      <sheetData sheetId="16592" refreshError="1"/>
      <sheetData sheetId="16593" refreshError="1"/>
      <sheetData sheetId="16594" refreshError="1"/>
      <sheetData sheetId="16595" refreshError="1"/>
      <sheetData sheetId="16596" refreshError="1"/>
      <sheetData sheetId="16597" refreshError="1"/>
      <sheetData sheetId="16598" refreshError="1"/>
      <sheetData sheetId="16599" refreshError="1"/>
      <sheetData sheetId="16600" refreshError="1"/>
      <sheetData sheetId="16601" refreshError="1"/>
      <sheetData sheetId="16602" refreshError="1"/>
      <sheetData sheetId="16603" refreshError="1"/>
      <sheetData sheetId="16604" refreshError="1"/>
      <sheetData sheetId="16605" refreshError="1"/>
      <sheetData sheetId="16606" refreshError="1"/>
      <sheetData sheetId="16607" refreshError="1"/>
      <sheetData sheetId="16608" refreshError="1"/>
      <sheetData sheetId="16609" refreshError="1"/>
      <sheetData sheetId="16610" refreshError="1"/>
      <sheetData sheetId="16611" refreshError="1"/>
      <sheetData sheetId="16612" refreshError="1"/>
      <sheetData sheetId="16613" refreshError="1"/>
      <sheetData sheetId="16614" refreshError="1"/>
      <sheetData sheetId="16615" refreshError="1"/>
      <sheetData sheetId="16616" refreshError="1"/>
      <sheetData sheetId="16617" refreshError="1"/>
      <sheetData sheetId="16618" refreshError="1"/>
      <sheetData sheetId="16619" refreshError="1"/>
      <sheetData sheetId="16620" refreshError="1"/>
      <sheetData sheetId="16621" refreshError="1"/>
      <sheetData sheetId="16622" refreshError="1"/>
      <sheetData sheetId="16623" refreshError="1"/>
      <sheetData sheetId="16624" refreshError="1"/>
      <sheetData sheetId="16625" refreshError="1"/>
      <sheetData sheetId="16626" refreshError="1"/>
      <sheetData sheetId="16627" refreshError="1"/>
      <sheetData sheetId="16628" refreshError="1"/>
      <sheetData sheetId="16629" refreshError="1"/>
      <sheetData sheetId="16630" refreshError="1"/>
      <sheetData sheetId="16631" refreshError="1"/>
      <sheetData sheetId="16632" refreshError="1"/>
      <sheetData sheetId="16633" refreshError="1"/>
      <sheetData sheetId="16634" refreshError="1"/>
      <sheetData sheetId="16635" refreshError="1"/>
      <sheetData sheetId="16636" refreshError="1"/>
      <sheetData sheetId="16637" refreshError="1"/>
      <sheetData sheetId="16638" refreshError="1"/>
      <sheetData sheetId="16639" refreshError="1"/>
      <sheetData sheetId="16640" refreshError="1"/>
      <sheetData sheetId="16641" refreshError="1"/>
      <sheetData sheetId="16642" refreshError="1"/>
      <sheetData sheetId="16643" refreshError="1"/>
      <sheetData sheetId="16644" refreshError="1"/>
      <sheetData sheetId="16645" refreshError="1"/>
      <sheetData sheetId="16646" refreshError="1"/>
      <sheetData sheetId="16647" refreshError="1"/>
      <sheetData sheetId="16648" refreshError="1"/>
      <sheetData sheetId="16649" refreshError="1"/>
      <sheetData sheetId="16650" refreshError="1"/>
      <sheetData sheetId="16651" refreshError="1"/>
      <sheetData sheetId="16652" refreshError="1"/>
      <sheetData sheetId="16653" refreshError="1"/>
      <sheetData sheetId="16654" refreshError="1"/>
      <sheetData sheetId="16655" refreshError="1"/>
      <sheetData sheetId="16656" refreshError="1"/>
      <sheetData sheetId="16657" refreshError="1"/>
      <sheetData sheetId="16658" refreshError="1"/>
      <sheetData sheetId="16659" refreshError="1"/>
      <sheetData sheetId="16660" refreshError="1"/>
      <sheetData sheetId="16661" refreshError="1"/>
      <sheetData sheetId="16662" refreshError="1"/>
      <sheetData sheetId="16663" refreshError="1"/>
      <sheetData sheetId="16664" refreshError="1"/>
      <sheetData sheetId="16665" refreshError="1"/>
      <sheetData sheetId="16666" refreshError="1"/>
      <sheetData sheetId="16667" refreshError="1"/>
      <sheetData sheetId="16668" refreshError="1"/>
      <sheetData sheetId="16669" refreshError="1"/>
      <sheetData sheetId="16670" refreshError="1"/>
      <sheetData sheetId="16671" refreshError="1"/>
      <sheetData sheetId="16672" refreshError="1"/>
      <sheetData sheetId="16673" refreshError="1"/>
      <sheetData sheetId="16674" refreshError="1"/>
      <sheetData sheetId="16675" refreshError="1"/>
      <sheetData sheetId="16676" refreshError="1"/>
      <sheetData sheetId="16677" refreshError="1"/>
      <sheetData sheetId="16678" refreshError="1"/>
      <sheetData sheetId="16679" refreshError="1"/>
      <sheetData sheetId="16680" refreshError="1"/>
      <sheetData sheetId="16681" refreshError="1"/>
      <sheetData sheetId="16682" refreshError="1"/>
      <sheetData sheetId="16683" refreshError="1"/>
      <sheetData sheetId="16684" refreshError="1"/>
      <sheetData sheetId="16685" refreshError="1"/>
      <sheetData sheetId="16686" refreshError="1"/>
      <sheetData sheetId="16687" refreshError="1"/>
      <sheetData sheetId="16688" refreshError="1"/>
      <sheetData sheetId="16689" refreshError="1"/>
      <sheetData sheetId="16690" refreshError="1"/>
      <sheetData sheetId="16691" refreshError="1"/>
      <sheetData sheetId="16692" refreshError="1"/>
      <sheetData sheetId="16693" refreshError="1"/>
      <sheetData sheetId="16694" refreshError="1"/>
      <sheetData sheetId="16695" refreshError="1"/>
      <sheetData sheetId="16696" refreshError="1"/>
      <sheetData sheetId="16697" refreshError="1"/>
      <sheetData sheetId="16698" refreshError="1"/>
      <sheetData sheetId="16699" refreshError="1"/>
      <sheetData sheetId="16700" refreshError="1"/>
      <sheetData sheetId="16701" refreshError="1"/>
      <sheetData sheetId="16702" refreshError="1"/>
      <sheetData sheetId="16703" refreshError="1"/>
      <sheetData sheetId="16704" refreshError="1"/>
      <sheetData sheetId="16705" refreshError="1"/>
      <sheetData sheetId="16706" refreshError="1"/>
      <sheetData sheetId="16707" refreshError="1"/>
      <sheetData sheetId="16708" refreshError="1"/>
      <sheetData sheetId="16709" refreshError="1"/>
      <sheetData sheetId="16710" refreshError="1"/>
      <sheetData sheetId="16711" refreshError="1"/>
      <sheetData sheetId="16712" refreshError="1"/>
      <sheetData sheetId="16713" refreshError="1"/>
      <sheetData sheetId="16714" refreshError="1"/>
      <sheetData sheetId="16715" refreshError="1"/>
      <sheetData sheetId="16716" refreshError="1"/>
      <sheetData sheetId="16717" refreshError="1"/>
      <sheetData sheetId="16718" refreshError="1"/>
      <sheetData sheetId="16719" refreshError="1"/>
      <sheetData sheetId="16720" refreshError="1"/>
      <sheetData sheetId="16721" refreshError="1"/>
      <sheetData sheetId="16722" refreshError="1"/>
      <sheetData sheetId="16723" refreshError="1"/>
      <sheetData sheetId="16724" refreshError="1"/>
      <sheetData sheetId="16725" refreshError="1"/>
      <sheetData sheetId="16726" refreshError="1"/>
      <sheetData sheetId="16727" refreshError="1"/>
      <sheetData sheetId="16728" refreshError="1"/>
      <sheetData sheetId="16729" refreshError="1"/>
      <sheetData sheetId="16730" refreshError="1"/>
      <sheetData sheetId="16731" refreshError="1"/>
      <sheetData sheetId="16732" refreshError="1"/>
      <sheetData sheetId="16733" refreshError="1"/>
      <sheetData sheetId="16734" refreshError="1"/>
      <sheetData sheetId="16735" refreshError="1"/>
      <sheetData sheetId="16736" refreshError="1"/>
      <sheetData sheetId="16737" refreshError="1"/>
      <sheetData sheetId="16738" refreshError="1"/>
      <sheetData sheetId="16739" refreshError="1"/>
      <sheetData sheetId="16740" refreshError="1"/>
      <sheetData sheetId="16741" refreshError="1"/>
      <sheetData sheetId="16742" refreshError="1"/>
      <sheetData sheetId="16743" refreshError="1"/>
      <sheetData sheetId="16744" refreshError="1"/>
      <sheetData sheetId="16745" refreshError="1"/>
      <sheetData sheetId="16746" refreshError="1"/>
      <sheetData sheetId="16747" refreshError="1"/>
      <sheetData sheetId="16748" refreshError="1"/>
      <sheetData sheetId="16749" refreshError="1"/>
      <sheetData sheetId="16750" refreshError="1"/>
      <sheetData sheetId="16751" refreshError="1"/>
      <sheetData sheetId="16752" refreshError="1"/>
      <sheetData sheetId="16753" refreshError="1"/>
      <sheetData sheetId="16754" refreshError="1"/>
      <sheetData sheetId="16755" refreshError="1"/>
      <sheetData sheetId="16756" refreshError="1"/>
      <sheetData sheetId="16757" refreshError="1"/>
      <sheetData sheetId="16758" refreshError="1"/>
      <sheetData sheetId="16759" refreshError="1"/>
      <sheetData sheetId="16760" refreshError="1"/>
      <sheetData sheetId="16761" refreshError="1"/>
      <sheetData sheetId="16762" refreshError="1"/>
      <sheetData sheetId="16763" refreshError="1"/>
      <sheetData sheetId="16764" refreshError="1"/>
      <sheetData sheetId="16765" refreshError="1"/>
      <sheetData sheetId="16766" refreshError="1"/>
      <sheetData sheetId="16767" refreshError="1"/>
      <sheetData sheetId="16768" refreshError="1"/>
      <sheetData sheetId="16769" refreshError="1"/>
      <sheetData sheetId="16770" refreshError="1"/>
      <sheetData sheetId="16771" refreshError="1"/>
      <sheetData sheetId="16772" refreshError="1"/>
      <sheetData sheetId="16773" refreshError="1"/>
      <sheetData sheetId="16774" refreshError="1"/>
      <sheetData sheetId="16775" refreshError="1"/>
      <sheetData sheetId="16776" refreshError="1"/>
      <sheetData sheetId="16777" refreshError="1"/>
      <sheetData sheetId="16778" refreshError="1"/>
      <sheetData sheetId="16779" refreshError="1"/>
      <sheetData sheetId="16780" refreshError="1"/>
      <sheetData sheetId="16781" refreshError="1"/>
      <sheetData sheetId="16782" refreshError="1"/>
      <sheetData sheetId="16783" refreshError="1"/>
      <sheetData sheetId="16784" refreshError="1"/>
      <sheetData sheetId="16785" refreshError="1"/>
      <sheetData sheetId="16786" refreshError="1"/>
      <sheetData sheetId="16787" refreshError="1"/>
      <sheetData sheetId="16788" refreshError="1"/>
      <sheetData sheetId="16789" refreshError="1"/>
      <sheetData sheetId="16790" refreshError="1"/>
      <sheetData sheetId="16791" refreshError="1"/>
      <sheetData sheetId="16792" refreshError="1"/>
      <sheetData sheetId="16793" refreshError="1"/>
      <sheetData sheetId="16794" refreshError="1"/>
      <sheetData sheetId="16795" refreshError="1"/>
      <sheetData sheetId="16796" refreshError="1"/>
      <sheetData sheetId="16797" refreshError="1"/>
      <sheetData sheetId="16798" refreshError="1"/>
      <sheetData sheetId="16799" refreshError="1"/>
      <sheetData sheetId="16800" refreshError="1"/>
      <sheetData sheetId="16801" refreshError="1"/>
      <sheetData sheetId="16802" refreshError="1"/>
      <sheetData sheetId="16803" refreshError="1"/>
      <sheetData sheetId="16804" refreshError="1"/>
      <sheetData sheetId="16805" refreshError="1"/>
      <sheetData sheetId="16806" refreshError="1"/>
      <sheetData sheetId="16807" refreshError="1"/>
      <sheetData sheetId="16808" refreshError="1"/>
      <sheetData sheetId="16809" refreshError="1"/>
      <sheetData sheetId="16810" refreshError="1"/>
      <sheetData sheetId="16811" refreshError="1"/>
      <sheetData sheetId="16812" refreshError="1"/>
      <sheetData sheetId="16813" refreshError="1"/>
      <sheetData sheetId="16814" refreshError="1"/>
      <sheetData sheetId="16815" refreshError="1"/>
      <sheetData sheetId="16816" refreshError="1"/>
      <sheetData sheetId="16817" refreshError="1"/>
      <sheetData sheetId="16818" refreshError="1"/>
      <sheetData sheetId="16819" refreshError="1"/>
      <sheetData sheetId="16820" refreshError="1"/>
      <sheetData sheetId="16821" refreshError="1"/>
      <sheetData sheetId="16822" refreshError="1"/>
      <sheetData sheetId="16823" refreshError="1"/>
      <sheetData sheetId="16824" refreshError="1"/>
      <sheetData sheetId="16825" refreshError="1"/>
      <sheetData sheetId="16826" refreshError="1"/>
      <sheetData sheetId="16827" refreshError="1"/>
      <sheetData sheetId="16828" refreshError="1"/>
      <sheetData sheetId="16829" refreshError="1"/>
      <sheetData sheetId="16830" refreshError="1"/>
      <sheetData sheetId="16831" refreshError="1"/>
      <sheetData sheetId="16832" refreshError="1"/>
      <sheetData sheetId="16833" refreshError="1"/>
      <sheetData sheetId="16834" refreshError="1"/>
      <sheetData sheetId="16835" refreshError="1"/>
      <sheetData sheetId="16836" refreshError="1"/>
      <sheetData sheetId="16837" refreshError="1"/>
      <sheetData sheetId="16838" refreshError="1"/>
      <sheetData sheetId="16839" refreshError="1"/>
      <sheetData sheetId="16840" refreshError="1"/>
      <sheetData sheetId="16841" refreshError="1"/>
      <sheetData sheetId="16842" refreshError="1"/>
      <sheetData sheetId="16843" refreshError="1"/>
      <sheetData sheetId="16844" refreshError="1"/>
      <sheetData sheetId="16845" refreshError="1"/>
      <sheetData sheetId="16846" refreshError="1"/>
      <sheetData sheetId="16847" refreshError="1"/>
      <sheetData sheetId="16848" refreshError="1"/>
      <sheetData sheetId="16849" refreshError="1"/>
      <sheetData sheetId="16850" refreshError="1"/>
      <sheetData sheetId="16851" refreshError="1"/>
      <sheetData sheetId="16852" refreshError="1"/>
      <sheetData sheetId="16853" refreshError="1"/>
      <sheetData sheetId="16854" refreshError="1"/>
      <sheetData sheetId="16855" refreshError="1"/>
      <sheetData sheetId="16856" refreshError="1"/>
      <sheetData sheetId="16857" refreshError="1"/>
      <sheetData sheetId="16858" refreshError="1"/>
      <sheetData sheetId="16859" refreshError="1"/>
      <sheetData sheetId="16860" refreshError="1"/>
      <sheetData sheetId="16861" refreshError="1"/>
      <sheetData sheetId="16862" refreshError="1"/>
      <sheetData sheetId="16863" refreshError="1"/>
      <sheetData sheetId="16864" refreshError="1"/>
      <sheetData sheetId="16865" refreshError="1"/>
      <sheetData sheetId="16866" refreshError="1"/>
      <sheetData sheetId="16867" refreshError="1"/>
      <sheetData sheetId="16868" refreshError="1"/>
      <sheetData sheetId="16869" refreshError="1"/>
      <sheetData sheetId="16870" refreshError="1"/>
      <sheetData sheetId="16871" refreshError="1"/>
      <sheetData sheetId="16872" refreshError="1"/>
      <sheetData sheetId="16873" refreshError="1"/>
      <sheetData sheetId="16874" refreshError="1"/>
      <sheetData sheetId="16875" refreshError="1"/>
      <sheetData sheetId="16876" refreshError="1"/>
      <sheetData sheetId="16877" refreshError="1"/>
      <sheetData sheetId="16878" refreshError="1"/>
      <sheetData sheetId="16879" refreshError="1"/>
      <sheetData sheetId="16880" refreshError="1"/>
      <sheetData sheetId="16881" refreshError="1"/>
      <sheetData sheetId="16882" refreshError="1"/>
      <sheetData sheetId="16883" refreshError="1"/>
      <sheetData sheetId="16884" refreshError="1"/>
      <sheetData sheetId="16885" refreshError="1"/>
      <sheetData sheetId="16886" refreshError="1"/>
      <sheetData sheetId="16887" refreshError="1"/>
      <sheetData sheetId="16888" refreshError="1"/>
      <sheetData sheetId="16889" refreshError="1"/>
      <sheetData sheetId="16890" refreshError="1"/>
      <sheetData sheetId="16891" refreshError="1"/>
      <sheetData sheetId="16892" refreshError="1"/>
      <sheetData sheetId="16893" refreshError="1"/>
      <sheetData sheetId="16894" refreshError="1"/>
      <sheetData sheetId="16895" refreshError="1"/>
      <sheetData sheetId="16896" refreshError="1"/>
      <sheetData sheetId="16897" refreshError="1"/>
      <sheetData sheetId="16898" refreshError="1"/>
      <sheetData sheetId="16899" refreshError="1"/>
      <sheetData sheetId="16900" refreshError="1"/>
      <sheetData sheetId="16901" refreshError="1"/>
      <sheetData sheetId="16902" refreshError="1"/>
      <sheetData sheetId="16903" refreshError="1"/>
      <sheetData sheetId="16904" refreshError="1"/>
      <sheetData sheetId="16905" refreshError="1"/>
      <sheetData sheetId="16906" refreshError="1"/>
      <sheetData sheetId="16907" refreshError="1"/>
      <sheetData sheetId="16908" refreshError="1"/>
      <sheetData sheetId="16909" refreshError="1"/>
      <sheetData sheetId="16910" refreshError="1"/>
      <sheetData sheetId="16911" refreshError="1"/>
      <sheetData sheetId="16912" refreshError="1"/>
      <sheetData sheetId="16913" refreshError="1"/>
      <sheetData sheetId="16914" refreshError="1"/>
      <sheetData sheetId="16915" refreshError="1"/>
      <sheetData sheetId="16916" refreshError="1"/>
      <sheetData sheetId="16917" refreshError="1"/>
      <sheetData sheetId="16918" refreshError="1"/>
      <sheetData sheetId="16919" refreshError="1"/>
      <sheetData sheetId="16920" refreshError="1"/>
      <sheetData sheetId="16921" refreshError="1"/>
      <sheetData sheetId="16922" refreshError="1"/>
      <sheetData sheetId="16923" refreshError="1"/>
      <sheetData sheetId="16924" refreshError="1"/>
      <sheetData sheetId="16925" refreshError="1"/>
      <sheetData sheetId="16926" refreshError="1"/>
      <sheetData sheetId="16927" refreshError="1"/>
      <sheetData sheetId="16928" refreshError="1"/>
      <sheetData sheetId="16929" refreshError="1"/>
      <sheetData sheetId="16930" refreshError="1"/>
      <sheetData sheetId="16931" refreshError="1"/>
      <sheetData sheetId="16932" refreshError="1"/>
      <sheetData sheetId="16933" refreshError="1"/>
      <sheetData sheetId="16934" refreshError="1"/>
      <sheetData sheetId="16935" refreshError="1"/>
      <sheetData sheetId="16936" refreshError="1"/>
      <sheetData sheetId="16937" refreshError="1"/>
      <sheetData sheetId="16938" refreshError="1"/>
      <sheetData sheetId="16939" refreshError="1"/>
      <sheetData sheetId="16940" refreshError="1"/>
      <sheetData sheetId="16941" refreshError="1"/>
      <sheetData sheetId="16942" refreshError="1"/>
      <sheetData sheetId="16943" refreshError="1"/>
      <sheetData sheetId="16944" refreshError="1"/>
      <sheetData sheetId="16945" refreshError="1"/>
      <sheetData sheetId="16946" refreshError="1"/>
      <sheetData sheetId="16947" refreshError="1"/>
      <sheetData sheetId="16948" refreshError="1"/>
      <sheetData sheetId="16949" refreshError="1"/>
      <sheetData sheetId="16950" refreshError="1"/>
      <sheetData sheetId="16951" refreshError="1"/>
      <sheetData sheetId="16952" refreshError="1"/>
      <sheetData sheetId="16953" refreshError="1"/>
      <sheetData sheetId="16954" refreshError="1"/>
      <sheetData sheetId="16955" refreshError="1"/>
      <sheetData sheetId="16956" refreshError="1"/>
      <sheetData sheetId="16957" refreshError="1"/>
      <sheetData sheetId="16958" refreshError="1"/>
      <sheetData sheetId="16959" refreshError="1"/>
      <sheetData sheetId="16960" refreshError="1"/>
      <sheetData sheetId="16961" refreshError="1"/>
      <sheetData sheetId="16962" refreshError="1"/>
      <sheetData sheetId="16963" refreshError="1"/>
      <sheetData sheetId="16964" refreshError="1"/>
      <sheetData sheetId="16965" refreshError="1"/>
      <sheetData sheetId="16966" refreshError="1"/>
      <sheetData sheetId="16967" refreshError="1"/>
      <sheetData sheetId="16968" refreshError="1"/>
      <sheetData sheetId="16969" refreshError="1"/>
      <sheetData sheetId="16970" refreshError="1"/>
      <sheetData sheetId="16971" refreshError="1"/>
      <sheetData sheetId="16972" refreshError="1"/>
      <sheetData sheetId="16973" refreshError="1"/>
      <sheetData sheetId="16974" refreshError="1"/>
      <sheetData sheetId="16975" refreshError="1"/>
      <sheetData sheetId="16976" refreshError="1"/>
      <sheetData sheetId="16977" refreshError="1"/>
      <sheetData sheetId="16978" refreshError="1"/>
      <sheetData sheetId="16979" refreshError="1"/>
      <sheetData sheetId="16980" refreshError="1"/>
      <sheetData sheetId="16981" refreshError="1"/>
      <sheetData sheetId="16982" refreshError="1"/>
      <sheetData sheetId="16983" refreshError="1"/>
      <sheetData sheetId="16984" refreshError="1"/>
      <sheetData sheetId="16985" refreshError="1"/>
      <sheetData sheetId="16986" refreshError="1"/>
      <sheetData sheetId="16987" refreshError="1"/>
      <sheetData sheetId="16988" refreshError="1"/>
      <sheetData sheetId="16989" refreshError="1"/>
      <sheetData sheetId="16990" refreshError="1"/>
      <sheetData sheetId="16991" refreshError="1"/>
      <sheetData sheetId="16992" refreshError="1"/>
      <sheetData sheetId="16993" refreshError="1"/>
      <sheetData sheetId="16994" refreshError="1"/>
      <sheetData sheetId="16995" refreshError="1"/>
      <sheetData sheetId="16996" refreshError="1"/>
      <sheetData sheetId="16997" refreshError="1"/>
      <sheetData sheetId="16998" refreshError="1"/>
      <sheetData sheetId="16999" refreshError="1"/>
      <sheetData sheetId="17000" refreshError="1"/>
      <sheetData sheetId="17001" refreshError="1"/>
      <sheetData sheetId="17002" refreshError="1"/>
      <sheetData sheetId="17003" refreshError="1"/>
      <sheetData sheetId="17004" refreshError="1"/>
      <sheetData sheetId="17005" refreshError="1"/>
      <sheetData sheetId="17006" refreshError="1"/>
      <sheetData sheetId="17007" refreshError="1"/>
      <sheetData sheetId="17008" refreshError="1"/>
      <sheetData sheetId="17009" refreshError="1"/>
      <sheetData sheetId="17010" refreshError="1"/>
      <sheetData sheetId="17011" refreshError="1"/>
      <sheetData sheetId="17012" refreshError="1"/>
      <sheetData sheetId="17013" refreshError="1"/>
      <sheetData sheetId="17014" refreshError="1"/>
      <sheetData sheetId="17015" refreshError="1"/>
      <sheetData sheetId="17016" refreshError="1"/>
      <sheetData sheetId="17017" refreshError="1"/>
      <sheetData sheetId="17018" refreshError="1"/>
      <sheetData sheetId="17019" refreshError="1"/>
      <sheetData sheetId="17020" refreshError="1"/>
      <sheetData sheetId="17021" refreshError="1"/>
      <sheetData sheetId="17022" refreshError="1"/>
      <sheetData sheetId="17023" refreshError="1"/>
      <sheetData sheetId="17024" refreshError="1"/>
      <sheetData sheetId="17025" refreshError="1"/>
      <sheetData sheetId="17026" refreshError="1"/>
      <sheetData sheetId="17027" refreshError="1"/>
      <sheetData sheetId="17028" refreshError="1"/>
      <sheetData sheetId="17029" refreshError="1"/>
      <sheetData sheetId="17030" refreshError="1"/>
      <sheetData sheetId="17031" refreshError="1"/>
      <sheetData sheetId="17032" refreshError="1"/>
      <sheetData sheetId="17033" refreshError="1"/>
      <sheetData sheetId="17034" refreshError="1"/>
      <sheetData sheetId="17035" refreshError="1"/>
      <sheetData sheetId="17036" refreshError="1"/>
      <sheetData sheetId="17037" refreshError="1"/>
      <sheetData sheetId="17038" refreshError="1"/>
      <sheetData sheetId="17039" refreshError="1"/>
      <sheetData sheetId="17040" refreshError="1"/>
      <sheetData sheetId="17041" refreshError="1"/>
      <sheetData sheetId="17042" refreshError="1"/>
      <sheetData sheetId="17043" refreshError="1"/>
      <sheetData sheetId="17044" refreshError="1"/>
      <sheetData sheetId="17045" refreshError="1"/>
      <sheetData sheetId="17046" refreshError="1"/>
      <sheetData sheetId="17047" refreshError="1"/>
      <sheetData sheetId="17048" refreshError="1"/>
      <sheetData sheetId="17049" refreshError="1"/>
      <sheetData sheetId="17050" refreshError="1"/>
      <sheetData sheetId="17051" refreshError="1"/>
      <sheetData sheetId="17052" refreshError="1"/>
      <sheetData sheetId="17053" refreshError="1"/>
      <sheetData sheetId="17054" refreshError="1"/>
      <sheetData sheetId="17055" refreshError="1"/>
      <sheetData sheetId="17056" refreshError="1"/>
      <sheetData sheetId="17057" refreshError="1"/>
      <sheetData sheetId="17058" refreshError="1"/>
      <sheetData sheetId="17059" refreshError="1"/>
      <sheetData sheetId="17060" refreshError="1"/>
      <sheetData sheetId="17061" refreshError="1"/>
      <sheetData sheetId="17062" refreshError="1"/>
      <sheetData sheetId="17063" refreshError="1"/>
      <sheetData sheetId="17064" refreshError="1"/>
      <sheetData sheetId="17065" refreshError="1"/>
      <sheetData sheetId="17066" refreshError="1"/>
      <sheetData sheetId="17067" refreshError="1"/>
      <sheetData sheetId="17068" refreshError="1"/>
      <sheetData sheetId="17069" refreshError="1"/>
      <sheetData sheetId="17070" refreshError="1"/>
      <sheetData sheetId="17071" refreshError="1"/>
      <sheetData sheetId="17072" refreshError="1"/>
      <sheetData sheetId="17073" refreshError="1"/>
      <sheetData sheetId="17074" refreshError="1"/>
      <sheetData sheetId="17075" refreshError="1"/>
      <sheetData sheetId="17076" refreshError="1"/>
      <sheetData sheetId="17077" refreshError="1"/>
      <sheetData sheetId="17078" refreshError="1"/>
      <sheetData sheetId="17079" refreshError="1"/>
      <sheetData sheetId="17080" refreshError="1"/>
      <sheetData sheetId="17081" refreshError="1"/>
      <sheetData sheetId="17082" refreshError="1"/>
      <sheetData sheetId="17083" refreshError="1"/>
      <sheetData sheetId="17084" refreshError="1"/>
      <sheetData sheetId="17085" refreshError="1"/>
      <sheetData sheetId="17086" refreshError="1"/>
      <sheetData sheetId="17087" refreshError="1"/>
      <sheetData sheetId="17088" refreshError="1"/>
      <sheetData sheetId="17089" refreshError="1"/>
      <sheetData sheetId="17090" refreshError="1"/>
      <sheetData sheetId="17091" refreshError="1"/>
      <sheetData sheetId="17092" refreshError="1"/>
      <sheetData sheetId="17093" refreshError="1"/>
      <sheetData sheetId="17094" refreshError="1"/>
      <sheetData sheetId="17095" refreshError="1"/>
      <sheetData sheetId="17096" refreshError="1"/>
      <sheetData sheetId="17097" refreshError="1"/>
      <sheetData sheetId="17098" refreshError="1"/>
      <sheetData sheetId="17099" refreshError="1"/>
      <sheetData sheetId="17100" refreshError="1"/>
      <sheetData sheetId="17101" refreshError="1"/>
      <sheetData sheetId="17102" refreshError="1"/>
      <sheetData sheetId="17103" refreshError="1"/>
      <sheetData sheetId="17104" refreshError="1"/>
      <sheetData sheetId="17105" refreshError="1"/>
      <sheetData sheetId="17106" refreshError="1"/>
      <sheetData sheetId="17107" refreshError="1"/>
      <sheetData sheetId="17108" refreshError="1"/>
      <sheetData sheetId="17109" refreshError="1"/>
      <sheetData sheetId="17110" refreshError="1"/>
      <sheetData sheetId="17111" refreshError="1"/>
      <sheetData sheetId="17112" refreshError="1"/>
      <sheetData sheetId="17113" refreshError="1"/>
      <sheetData sheetId="17114" refreshError="1"/>
      <sheetData sheetId="17115" refreshError="1"/>
      <sheetData sheetId="17116" refreshError="1"/>
      <sheetData sheetId="17117" refreshError="1"/>
      <sheetData sheetId="17118" refreshError="1"/>
      <sheetData sheetId="17119" refreshError="1"/>
      <sheetData sheetId="17120" refreshError="1"/>
      <sheetData sheetId="17121" refreshError="1"/>
      <sheetData sheetId="17122" refreshError="1"/>
      <sheetData sheetId="17123" refreshError="1"/>
      <sheetData sheetId="17124" refreshError="1"/>
      <sheetData sheetId="17125" refreshError="1"/>
      <sheetData sheetId="17126" refreshError="1"/>
      <sheetData sheetId="17127" refreshError="1"/>
      <sheetData sheetId="17128" refreshError="1"/>
      <sheetData sheetId="17129" refreshError="1"/>
      <sheetData sheetId="17130" refreshError="1"/>
      <sheetData sheetId="17131" refreshError="1"/>
      <sheetData sheetId="17132" refreshError="1"/>
      <sheetData sheetId="17133" refreshError="1"/>
      <sheetData sheetId="17134" refreshError="1"/>
      <sheetData sheetId="17135" refreshError="1"/>
      <sheetData sheetId="17136" refreshError="1"/>
      <sheetData sheetId="17137" refreshError="1"/>
      <sheetData sheetId="17138" refreshError="1"/>
      <sheetData sheetId="17139" refreshError="1"/>
      <sheetData sheetId="17140" refreshError="1"/>
      <sheetData sheetId="17141" refreshError="1"/>
      <sheetData sheetId="17142" refreshError="1"/>
      <sheetData sheetId="17143" refreshError="1"/>
      <sheetData sheetId="17144" refreshError="1"/>
      <sheetData sheetId="17145" refreshError="1"/>
      <sheetData sheetId="17146" refreshError="1"/>
      <sheetData sheetId="17147" refreshError="1"/>
      <sheetData sheetId="17148" refreshError="1"/>
      <sheetData sheetId="17149" refreshError="1"/>
      <sheetData sheetId="17150" refreshError="1"/>
      <sheetData sheetId="17151" refreshError="1"/>
      <sheetData sheetId="17152" refreshError="1"/>
      <sheetData sheetId="17153" refreshError="1"/>
      <sheetData sheetId="17154" refreshError="1"/>
      <sheetData sheetId="17155" refreshError="1"/>
      <sheetData sheetId="17156" refreshError="1"/>
      <sheetData sheetId="17157" refreshError="1"/>
      <sheetData sheetId="17158" refreshError="1"/>
      <sheetData sheetId="17159" refreshError="1"/>
      <sheetData sheetId="17160" refreshError="1"/>
      <sheetData sheetId="17161" refreshError="1"/>
      <sheetData sheetId="17162" refreshError="1"/>
      <sheetData sheetId="17163" refreshError="1"/>
      <sheetData sheetId="17164" refreshError="1"/>
      <sheetData sheetId="17165" refreshError="1"/>
      <sheetData sheetId="17166" refreshError="1"/>
      <sheetData sheetId="17167" refreshError="1"/>
      <sheetData sheetId="17168" refreshError="1"/>
      <sheetData sheetId="17169" refreshError="1"/>
      <sheetData sheetId="17170" refreshError="1"/>
      <sheetData sheetId="17171" refreshError="1"/>
      <sheetData sheetId="17172" refreshError="1"/>
      <sheetData sheetId="17173" refreshError="1"/>
      <sheetData sheetId="17174" refreshError="1"/>
      <sheetData sheetId="17175" refreshError="1"/>
      <sheetData sheetId="17176" refreshError="1"/>
      <sheetData sheetId="17177" refreshError="1"/>
      <sheetData sheetId="17178" refreshError="1"/>
      <sheetData sheetId="17179" refreshError="1"/>
      <sheetData sheetId="17180" refreshError="1"/>
      <sheetData sheetId="17181" refreshError="1"/>
      <sheetData sheetId="17182" refreshError="1"/>
      <sheetData sheetId="17183" refreshError="1"/>
      <sheetData sheetId="17184" refreshError="1"/>
      <sheetData sheetId="17185" refreshError="1"/>
      <sheetData sheetId="17186" refreshError="1"/>
      <sheetData sheetId="17187" refreshError="1"/>
      <sheetData sheetId="17188" refreshError="1"/>
      <sheetData sheetId="17189" refreshError="1"/>
      <sheetData sheetId="17190" refreshError="1"/>
      <sheetData sheetId="17191" refreshError="1"/>
      <sheetData sheetId="17192" refreshError="1"/>
      <sheetData sheetId="17193" refreshError="1"/>
      <sheetData sheetId="17194" refreshError="1"/>
      <sheetData sheetId="17195" refreshError="1"/>
      <sheetData sheetId="17196" refreshError="1"/>
      <sheetData sheetId="17197" refreshError="1"/>
      <sheetData sheetId="17198" refreshError="1"/>
      <sheetData sheetId="17199" refreshError="1"/>
      <sheetData sheetId="17200" refreshError="1"/>
      <sheetData sheetId="17201" refreshError="1"/>
      <sheetData sheetId="17202" refreshError="1"/>
      <sheetData sheetId="17203" refreshError="1"/>
      <sheetData sheetId="17204" refreshError="1"/>
      <sheetData sheetId="17205" refreshError="1"/>
      <sheetData sheetId="17206" refreshError="1"/>
      <sheetData sheetId="17207" refreshError="1"/>
      <sheetData sheetId="17208" refreshError="1"/>
      <sheetData sheetId="17209" refreshError="1"/>
      <sheetData sheetId="17210" refreshError="1"/>
      <sheetData sheetId="17211" refreshError="1"/>
      <sheetData sheetId="17212" refreshError="1"/>
      <sheetData sheetId="17213" refreshError="1"/>
      <sheetData sheetId="17214" refreshError="1"/>
      <sheetData sheetId="17215" refreshError="1"/>
      <sheetData sheetId="17216" refreshError="1"/>
      <sheetData sheetId="17217" refreshError="1"/>
      <sheetData sheetId="17218" refreshError="1"/>
      <sheetData sheetId="17219" refreshError="1"/>
      <sheetData sheetId="17220" refreshError="1"/>
      <sheetData sheetId="17221" refreshError="1"/>
      <sheetData sheetId="17222" refreshError="1"/>
      <sheetData sheetId="17223" refreshError="1"/>
      <sheetData sheetId="17224" refreshError="1"/>
      <sheetData sheetId="17225" refreshError="1"/>
      <sheetData sheetId="17226" refreshError="1"/>
      <sheetData sheetId="17227" refreshError="1"/>
      <sheetData sheetId="17228" refreshError="1"/>
      <sheetData sheetId="17229" refreshError="1"/>
      <sheetData sheetId="17230" refreshError="1"/>
      <sheetData sheetId="17231" refreshError="1"/>
      <sheetData sheetId="17232" refreshError="1"/>
      <sheetData sheetId="17233" refreshError="1"/>
      <sheetData sheetId="17234" refreshError="1"/>
      <sheetData sheetId="17235" refreshError="1"/>
      <sheetData sheetId="17236" refreshError="1"/>
      <sheetData sheetId="17237" refreshError="1"/>
      <sheetData sheetId="17238" refreshError="1"/>
      <sheetData sheetId="17239" refreshError="1"/>
      <sheetData sheetId="17240" refreshError="1"/>
      <sheetData sheetId="17241" refreshError="1"/>
      <sheetData sheetId="17242" refreshError="1"/>
      <sheetData sheetId="17243" refreshError="1"/>
      <sheetData sheetId="17244" refreshError="1"/>
      <sheetData sheetId="17245" refreshError="1"/>
      <sheetData sheetId="17246" refreshError="1"/>
      <sheetData sheetId="17247" refreshError="1"/>
      <sheetData sheetId="17248" refreshError="1"/>
      <sheetData sheetId="17249" refreshError="1"/>
      <sheetData sheetId="17250" refreshError="1"/>
      <sheetData sheetId="17251" refreshError="1"/>
      <sheetData sheetId="17252" refreshError="1"/>
      <sheetData sheetId="17253" refreshError="1"/>
      <sheetData sheetId="17254" refreshError="1"/>
      <sheetData sheetId="17255" refreshError="1"/>
      <sheetData sheetId="17256" refreshError="1"/>
      <sheetData sheetId="17257" refreshError="1"/>
      <sheetData sheetId="17258" refreshError="1"/>
      <sheetData sheetId="17259" refreshError="1"/>
      <sheetData sheetId="17260" refreshError="1"/>
      <sheetData sheetId="17261" refreshError="1"/>
      <sheetData sheetId="17262" refreshError="1"/>
      <sheetData sheetId="17263" refreshError="1"/>
      <sheetData sheetId="17264" refreshError="1"/>
      <sheetData sheetId="17265" refreshError="1"/>
      <sheetData sheetId="17266" refreshError="1"/>
      <sheetData sheetId="17267" refreshError="1"/>
      <sheetData sheetId="17268" refreshError="1"/>
      <sheetData sheetId="17269" refreshError="1"/>
      <sheetData sheetId="17270" refreshError="1"/>
      <sheetData sheetId="17271" refreshError="1"/>
      <sheetData sheetId="17272" refreshError="1"/>
      <sheetData sheetId="17273" refreshError="1"/>
      <sheetData sheetId="17274" refreshError="1"/>
      <sheetData sheetId="17275" refreshError="1"/>
      <sheetData sheetId="17276" refreshError="1"/>
      <sheetData sheetId="17277" refreshError="1"/>
      <sheetData sheetId="17278" refreshError="1"/>
      <sheetData sheetId="17279" refreshError="1"/>
      <sheetData sheetId="17280" refreshError="1"/>
      <sheetData sheetId="17281" refreshError="1"/>
      <sheetData sheetId="17282" refreshError="1"/>
      <sheetData sheetId="17283" refreshError="1"/>
      <sheetData sheetId="17284" refreshError="1"/>
      <sheetData sheetId="17285" refreshError="1"/>
      <sheetData sheetId="17286" refreshError="1"/>
      <sheetData sheetId="17287" refreshError="1"/>
      <sheetData sheetId="17288" refreshError="1"/>
      <sheetData sheetId="17289" refreshError="1"/>
      <sheetData sheetId="17290" refreshError="1"/>
      <sheetData sheetId="17291" refreshError="1"/>
      <sheetData sheetId="17292" refreshError="1"/>
      <sheetData sheetId="17293" refreshError="1"/>
      <sheetData sheetId="17294" refreshError="1"/>
      <sheetData sheetId="17295" refreshError="1"/>
      <sheetData sheetId="17296" refreshError="1"/>
      <sheetData sheetId="17297" refreshError="1"/>
      <sheetData sheetId="17298" refreshError="1"/>
      <sheetData sheetId="17299" refreshError="1"/>
      <sheetData sheetId="17300" refreshError="1"/>
      <sheetData sheetId="17301" refreshError="1"/>
      <sheetData sheetId="17302" refreshError="1"/>
      <sheetData sheetId="17303" refreshError="1"/>
      <sheetData sheetId="17304" refreshError="1"/>
      <sheetData sheetId="17305" refreshError="1"/>
      <sheetData sheetId="17306" refreshError="1"/>
      <sheetData sheetId="17307" refreshError="1"/>
      <sheetData sheetId="17308" refreshError="1"/>
      <sheetData sheetId="17309" refreshError="1"/>
      <sheetData sheetId="17310" refreshError="1"/>
      <sheetData sheetId="17311" refreshError="1"/>
      <sheetData sheetId="17312" refreshError="1"/>
      <sheetData sheetId="17313" refreshError="1"/>
      <sheetData sheetId="17314" refreshError="1"/>
      <sheetData sheetId="17315" refreshError="1"/>
      <sheetData sheetId="17316" refreshError="1"/>
      <sheetData sheetId="17317" refreshError="1"/>
      <sheetData sheetId="17318" refreshError="1"/>
      <sheetData sheetId="17319" refreshError="1"/>
      <sheetData sheetId="17320" refreshError="1"/>
      <sheetData sheetId="17321" refreshError="1"/>
      <sheetData sheetId="17322" refreshError="1"/>
      <sheetData sheetId="17323" refreshError="1"/>
      <sheetData sheetId="17324" refreshError="1"/>
      <sheetData sheetId="17325" refreshError="1"/>
      <sheetData sheetId="17326" refreshError="1"/>
      <sheetData sheetId="17327" refreshError="1"/>
      <sheetData sheetId="17328" refreshError="1"/>
      <sheetData sheetId="17329" refreshError="1"/>
      <sheetData sheetId="17330" refreshError="1"/>
      <sheetData sheetId="17331" refreshError="1"/>
      <sheetData sheetId="17332" refreshError="1"/>
      <sheetData sheetId="17333" refreshError="1"/>
      <sheetData sheetId="17334" refreshError="1"/>
      <sheetData sheetId="17335" refreshError="1"/>
      <sheetData sheetId="17336" refreshError="1"/>
      <sheetData sheetId="17337" refreshError="1"/>
      <sheetData sheetId="17338" refreshError="1"/>
      <sheetData sheetId="17339" refreshError="1"/>
      <sheetData sheetId="17340" refreshError="1"/>
      <sheetData sheetId="17341" refreshError="1"/>
      <sheetData sheetId="17342" refreshError="1"/>
      <sheetData sheetId="17343" refreshError="1"/>
      <sheetData sheetId="17344" refreshError="1"/>
      <sheetData sheetId="17345" refreshError="1"/>
      <sheetData sheetId="17346" refreshError="1"/>
      <sheetData sheetId="17347" refreshError="1"/>
      <sheetData sheetId="17348" refreshError="1"/>
      <sheetData sheetId="17349" refreshError="1"/>
      <sheetData sheetId="17350" refreshError="1"/>
      <sheetData sheetId="17351" refreshError="1"/>
      <sheetData sheetId="17352" refreshError="1"/>
      <sheetData sheetId="17353" refreshError="1"/>
      <sheetData sheetId="17354" refreshError="1"/>
      <sheetData sheetId="17355" refreshError="1"/>
      <sheetData sheetId="17356" refreshError="1"/>
      <sheetData sheetId="17357" refreshError="1"/>
      <sheetData sheetId="17358" refreshError="1"/>
      <sheetData sheetId="17359" refreshError="1"/>
      <sheetData sheetId="17360" refreshError="1"/>
      <sheetData sheetId="17361" refreshError="1"/>
      <sheetData sheetId="17362" refreshError="1"/>
      <sheetData sheetId="17363" refreshError="1"/>
      <sheetData sheetId="17364" refreshError="1"/>
      <sheetData sheetId="17365" refreshError="1"/>
      <sheetData sheetId="17366" refreshError="1"/>
      <sheetData sheetId="17367" refreshError="1"/>
      <sheetData sheetId="17368" refreshError="1"/>
      <sheetData sheetId="17369" refreshError="1"/>
      <sheetData sheetId="17370" refreshError="1"/>
      <sheetData sheetId="17371" refreshError="1"/>
      <sheetData sheetId="17372" refreshError="1"/>
      <sheetData sheetId="17373" refreshError="1"/>
      <sheetData sheetId="17374" refreshError="1"/>
      <sheetData sheetId="17375" refreshError="1"/>
      <sheetData sheetId="17376" refreshError="1"/>
      <sheetData sheetId="17377" refreshError="1"/>
      <sheetData sheetId="17378" refreshError="1"/>
      <sheetData sheetId="17379" refreshError="1"/>
      <sheetData sheetId="17380" refreshError="1"/>
      <sheetData sheetId="17381" refreshError="1"/>
      <sheetData sheetId="17382" refreshError="1"/>
      <sheetData sheetId="17383" refreshError="1"/>
      <sheetData sheetId="17384" refreshError="1"/>
      <sheetData sheetId="17385" refreshError="1"/>
      <sheetData sheetId="17386" refreshError="1"/>
      <sheetData sheetId="17387" refreshError="1"/>
      <sheetData sheetId="17388" refreshError="1"/>
      <sheetData sheetId="17389" refreshError="1"/>
      <sheetData sheetId="17390" refreshError="1"/>
      <sheetData sheetId="17391" refreshError="1"/>
      <sheetData sheetId="17392" refreshError="1"/>
      <sheetData sheetId="17393" refreshError="1"/>
      <sheetData sheetId="17394" refreshError="1"/>
      <sheetData sheetId="17395" refreshError="1"/>
      <sheetData sheetId="17396" refreshError="1"/>
      <sheetData sheetId="17397" refreshError="1"/>
      <sheetData sheetId="17398" refreshError="1"/>
      <sheetData sheetId="17399" refreshError="1"/>
      <sheetData sheetId="17400" refreshError="1"/>
      <sheetData sheetId="17401" refreshError="1"/>
      <sheetData sheetId="17402" refreshError="1"/>
      <sheetData sheetId="17403" refreshError="1"/>
      <sheetData sheetId="17404" refreshError="1"/>
      <sheetData sheetId="17405" refreshError="1"/>
      <sheetData sheetId="17406" refreshError="1"/>
      <sheetData sheetId="17407" refreshError="1"/>
      <sheetData sheetId="17408" refreshError="1"/>
      <sheetData sheetId="17409" refreshError="1"/>
      <sheetData sheetId="17410" refreshError="1"/>
      <sheetData sheetId="17411" refreshError="1"/>
      <sheetData sheetId="17412" refreshError="1"/>
      <sheetData sheetId="17413" refreshError="1"/>
      <sheetData sheetId="17414" refreshError="1"/>
      <sheetData sheetId="17415" refreshError="1"/>
      <sheetData sheetId="17416" refreshError="1"/>
      <sheetData sheetId="17417" refreshError="1"/>
      <sheetData sheetId="17418" refreshError="1"/>
      <sheetData sheetId="17419" refreshError="1"/>
      <sheetData sheetId="17420" refreshError="1"/>
      <sheetData sheetId="17421" refreshError="1"/>
      <sheetData sheetId="17422" refreshError="1"/>
      <sheetData sheetId="17423" refreshError="1"/>
      <sheetData sheetId="17424" refreshError="1"/>
      <sheetData sheetId="17425" refreshError="1"/>
      <sheetData sheetId="17426" refreshError="1"/>
      <sheetData sheetId="17427" refreshError="1"/>
      <sheetData sheetId="17428" refreshError="1"/>
      <sheetData sheetId="17429" refreshError="1"/>
      <sheetData sheetId="17430" refreshError="1"/>
      <sheetData sheetId="17431" refreshError="1"/>
      <sheetData sheetId="17432" refreshError="1"/>
      <sheetData sheetId="17433" refreshError="1"/>
      <sheetData sheetId="17434" refreshError="1"/>
      <sheetData sheetId="17435" refreshError="1"/>
      <sheetData sheetId="17436" refreshError="1"/>
      <sheetData sheetId="17437" refreshError="1"/>
      <sheetData sheetId="17438" refreshError="1"/>
      <sheetData sheetId="17439" refreshError="1"/>
      <sheetData sheetId="17440" refreshError="1"/>
      <sheetData sheetId="17441" refreshError="1"/>
      <sheetData sheetId="17442" refreshError="1"/>
      <sheetData sheetId="17443" refreshError="1"/>
      <sheetData sheetId="17444" refreshError="1"/>
      <sheetData sheetId="17445" refreshError="1"/>
      <sheetData sheetId="17446" refreshError="1"/>
      <sheetData sheetId="17447" refreshError="1"/>
      <sheetData sheetId="17448" refreshError="1"/>
      <sheetData sheetId="17449" refreshError="1"/>
      <sheetData sheetId="17450" refreshError="1"/>
      <sheetData sheetId="17451" refreshError="1"/>
      <sheetData sheetId="17452" refreshError="1"/>
      <sheetData sheetId="17453" refreshError="1"/>
      <sheetData sheetId="17454" refreshError="1"/>
      <sheetData sheetId="17455" refreshError="1"/>
      <sheetData sheetId="17456" refreshError="1"/>
      <sheetData sheetId="17457" refreshError="1"/>
      <sheetData sheetId="17458" refreshError="1"/>
      <sheetData sheetId="17459" refreshError="1"/>
      <sheetData sheetId="17460" refreshError="1"/>
      <sheetData sheetId="17461" refreshError="1"/>
      <sheetData sheetId="17462" refreshError="1"/>
      <sheetData sheetId="17463" refreshError="1"/>
      <sheetData sheetId="17464" refreshError="1"/>
      <sheetData sheetId="17465" refreshError="1"/>
      <sheetData sheetId="17466" refreshError="1"/>
      <sheetData sheetId="17467" refreshError="1"/>
      <sheetData sheetId="17468" refreshError="1"/>
      <sheetData sheetId="17469" refreshError="1"/>
      <sheetData sheetId="17470" refreshError="1"/>
      <sheetData sheetId="17471" refreshError="1"/>
      <sheetData sheetId="17472" refreshError="1"/>
      <sheetData sheetId="17473" refreshError="1"/>
      <sheetData sheetId="17474" refreshError="1"/>
      <sheetData sheetId="17475" refreshError="1"/>
      <sheetData sheetId="17476" refreshError="1"/>
      <sheetData sheetId="17477" refreshError="1"/>
      <sheetData sheetId="17478" refreshError="1"/>
      <sheetData sheetId="17479" refreshError="1"/>
      <sheetData sheetId="17480" refreshError="1"/>
      <sheetData sheetId="17481" refreshError="1"/>
      <sheetData sheetId="17482" refreshError="1"/>
      <sheetData sheetId="17483" refreshError="1"/>
      <sheetData sheetId="17484" refreshError="1"/>
      <sheetData sheetId="17485" refreshError="1"/>
      <sheetData sheetId="17486" refreshError="1"/>
      <sheetData sheetId="17487" refreshError="1"/>
      <sheetData sheetId="17488" refreshError="1"/>
      <sheetData sheetId="17489" refreshError="1"/>
      <sheetData sheetId="17490" refreshError="1"/>
      <sheetData sheetId="17491" refreshError="1"/>
      <sheetData sheetId="17492" refreshError="1"/>
      <sheetData sheetId="17493" refreshError="1"/>
      <sheetData sheetId="17494" refreshError="1"/>
      <sheetData sheetId="17495" refreshError="1"/>
      <sheetData sheetId="17496" refreshError="1"/>
      <sheetData sheetId="17497" refreshError="1"/>
      <sheetData sheetId="17498" refreshError="1"/>
      <sheetData sheetId="17499" refreshError="1"/>
      <sheetData sheetId="17500" refreshError="1"/>
      <sheetData sheetId="17501" refreshError="1"/>
      <sheetData sheetId="17502" refreshError="1"/>
      <sheetData sheetId="17503" refreshError="1"/>
      <sheetData sheetId="17504" refreshError="1"/>
      <sheetData sheetId="17505" refreshError="1"/>
      <sheetData sheetId="17506" refreshError="1"/>
      <sheetData sheetId="17507" refreshError="1"/>
      <sheetData sheetId="17508" refreshError="1"/>
      <sheetData sheetId="17509" refreshError="1"/>
      <sheetData sheetId="17510" refreshError="1"/>
      <sheetData sheetId="17511" refreshError="1"/>
      <sheetData sheetId="17512" refreshError="1"/>
      <sheetData sheetId="17513" refreshError="1"/>
      <sheetData sheetId="17514" refreshError="1"/>
      <sheetData sheetId="17515" refreshError="1"/>
      <sheetData sheetId="17516" refreshError="1"/>
      <sheetData sheetId="17517" refreshError="1"/>
      <sheetData sheetId="17518" refreshError="1"/>
      <sheetData sheetId="17519" refreshError="1"/>
      <sheetData sheetId="17520" refreshError="1"/>
      <sheetData sheetId="17521" refreshError="1"/>
      <sheetData sheetId="17522" refreshError="1"/>
      <sheetData sheetId="17523" refreshError="1"/>
      <sheetData sheetId="17524" refreshError="1"/>
      <sheetData sheetId="17525" refreshError="1"/>
      <sheetData sheetId="17526" refreshError="1"/>
      <sheetData sheetId="17527" refreshError="1"/>
      <sheetData sheetId="17528" refreshError="1"/>
      <sheetData sheetId="17529" refreshError="1"/>
      <sheetData sheetId="17530" refreshError="1"/>
      <sheetData sheetId="17531" refreshError="1"/>
      <sheetData sheetId="17532" refreshError="1"/>
      <sheetData sheetId="17533" refreshError="1"/>
      <sheetData sheetId="17534" refreshError="1"/>
      <sheetData sheetId="17535" refreshError="1"/>
      <sheetData sheetId="17536" refreshError="1"/>
      <sheetData sheetId="17537" refreshError="1"/>
      <sheetData sheetId="17538" refreshError="1"/>
      <sheetData sheetId="17539" refreshError="1"/>
      <sheetData sheetId="17540" refreshError="1"/>
      <sheetData sheetId="17541" refreshError="1"/>
      <sheetData sheetId="17542" refreshError="1"/>
      <sheetData sheetId="17543" refreshError="1"/>
      <sheetData sheetId="17544" refreshError="1"/>
      <sheetData sheetId="17545" refreshError="1"/>
      <sheetData sheetId="17546" refreshError="1"/>
      <sheetData sheetId="17547" refreshError="1"/>
      <sheetData sheetId="17548" refreshError="1"/>
      <sheetData sheetId="17549" refreshError="1"/>
      <sheetData sheetId="17550" refreshError="1"/>
      <sheetData sheetId="17551" refreshError="1"/>
      <sheetData sheetId="17552" refreshError="1"/>
      <sheetData sheetId="17553" refreshError="1"/>
      <sheetData sheetId="17554" refreshError="1"/>
      <sheetData sheetId="17555" refreshError="1"/>
      <sheetData sheetId="17556" refreshError="1"/>
      <sheetData sheetId="17557" refreshError="1"/>
      <sheetData sheetId="17558" refreshError="1"/>
      <sheetData sheetId="17559" refreshError="1"/>
      <sheetData sheetId="17560" refreshError="1"/>
      <sheetData sheetId="17561" refreshError="1"/>
      <sheetData sheetId="17562" refreshError="1"/>
      <sheetData sheetId="17563" refreshError="1"/>
      <sheetData sheetId="17564" refreshError="1"/>
      <sheetData sheetId="17565" refreshError="1"/>
      <sheetData sheetId="17566" refreshError="1"/>
      <sheetData sheetId="17567" refreshError="1"/>
      <sheetData sheetId="17568" refreshError="1"/>
      <sheetData sheetId="17569" refreshError="1"/>
      <sheetData sheetId="17570" refreshError="1"/>
      <sheetData sheetId="17571" refreshError="1"/>
      <sheetData sheetId="17572" refreshError="1"/>
      <sheetData sheetId="17573" refreshError="1"/>
      <sheetData sheetId="17574" refreshError="1"/>
      <sheetData sheetId="17575" refreshError="1"/>
      <sheetData sheetId="17576" refreshError="1"/>
      <sheetData sheetId="17577" refreshError="1"/>
      <sheetData sheetId="17578" refreshError="1"/>
      <sheetData sheetId="17579" refreshError="1"/>
      <sheetData sheetId="17580" refreshError="1"/>
      <sheetData sheetId="17581" refreshError="1"/>
      <sheetData sheetId="17582" refreshError="1"/>
      <sheetData sheetId="17583" refreshError="1"/>
      <sheetData sheetId="17584" refreshError="1"/>
      <sheetData sheetId="17585" refreshError="1"/>
      <sheetData sheetId="17586" refreshError="1"/>
      <sheetData sheetId="17587" refreshError="1"/>
      <sheetData sheetId="17588" refreshError="1"/>
      <sheetData sheetId="17589" refreshError="1"/>
      <sheetData sheetId="17590" refreshError="1"/>
      <sheetData sheetId="17591" refreshError="1"/>
      <sheetData sheetId="17592" refreshError="1"/>
      <sheetData sheetId="17593" refreshError="1"/>
      <sheetData sheetId="17594" refreshError="1"/>
      <sheetData sheetId="17595" refreshError="1"/>
      <sheetData sheetId="17596" refreshError="1"/>
      <sheetData sheetId="17597" refreshError="1"/>
      <sheetData sheetId="17598" refreshError="1"/>
      <sheetData sheetId="17599" refreshError="1"/>
      <sheetData sheetId="17600" refreshError="1"/>
      <sheetData sheetId="17601" refreshError="1"/>
      <sheetData sheetId="17602" refreshError="1"/>
      <sheetData sheetId="17603" refreshError="1"/>
      <sheetData sheetId="17604" refreshError="1"/>
      <sheetData sheetId="17605" refreshError="1"/>
      <sheetData sheetId="17606" refreshError="1"/>
      <sheetData sheetId="17607" refreshError="1"/>
      <sheetData sheetId="17608" refreshError="1"/>
      <sheetData sheetId="17609" refreshError="1"/>
      <sheetData sheetId="17610" refreshError="1"/>
      <sheetData sheetId="17611" refreshError="1"/>
      <sheetData sheetId="17612" refreshError="1"/>
      <sheetData sheetId="17613" refreshError="1"/>
      <sheetData sheetId="17614" refreshError="1"/>
      <sheetData sheetId="17615" refreshError="1"/>
      <sheetData sheetId="17616" refreshError="1"/>
      <sheetData sheetId="17617" refreshError="1"/>
      <sheetData sheetId="17618" refreshError="1"/>
      <sheetData sheetId="17619" refreshError="1"/>
      <sheetData sheetId="17620" refreshError="1"/>
      <sheetData sheetId="17621" refreshError="1"/>
      <sheetData sheetId="17622" refreshError="1"/>
      <sheetData sheetId="17623" refreshError="1"/>
      <sheetData sheetId="17624" refreshError="1"/>
      <sheetData sheetId="17625" refreshError="1"/>
      <sheetData sheetId="17626" refreshError="1"/>
      <sheetData sheetId="17627" refreshError="1"/>
      <sheetData sheetId="17628" refreshError="1"/>
      <sheetData sheetId="17629" refreshError="1"/>
      <sheetData sheetId="17630" refreshError="1"/>
      <sheetData sheetId="17631" refreshError="1"/>
      <sheetData sheetId="17632" refreshError="1"/>
      <sheetData sheetId="17633" refreshError="1"/>
      <sheetData sheetId="17634" refreshError="1"/>
      <sheetData sheetId="17635" refreshError="1"/>
      <sheetData sheetId="17636" refreshError="1"/>
      <sheetData sheetId="17637" refreshError="1"/>
      <sheetData sheetId="17638" refreshError="1"/>
      <sheetData sheetId="17639" refreshError="1"/>
      <sheetData sheetId="17640" refreshError="1"/>
      <sheetData sheetId="17641" refreshError="1"/>
      <sheetData sheetId="17642" refreshError="1"/>
      <sheetData sheetId="17643" refreshError="1"/>
      <sheetData sheetId="17644" refreshError="1"/>
      <sheetData sheetId="17645" refreshError="1"/>
      <sheetData sheetId="17646" refreshError="1"/>
      <sheetData sheetId="17647" refreshError="1"/>
      <sheetData sheetId="17648" refreshError="1"/>
      <sheetData sheetId="17649" refreshError="1"/>
      <sheetData sheetId="17650" refreshError="1"/>
      <sheetData sheetId="17651" refreshError="1"/>
      <sheetData sheetId="17652" refreshError="1"/>
      <sheetData sheetId="17653" refreshError="1"/>
      <sheetData sheetId="17654" refreshError="1"/>
      <sheetData sheetId="17655" refreshError="1"/>
      <sheetData sheetId="17656" refreshError="1"/>
      <sheetData sheetId="17657" refreshError="1"/>
      <sheetData sheetId="17658" refreshError="1"/>
      <sheetData sheetId="17659" refreshError="1"/>
      <sheetData sheetId="17660" refreshError="1"/>
      <sheetData sheetId="17661" refreshError="1"/>
      <sheetData sheetId="17662" refreshError="1"/>
      <sheetData sheetId="17663" refreshError="1"/>
      <sheetData sheetId="17664" refreshError="1"/>
      <sheetData sheetId="17665" refreshError="1"/>
      <sheetData sheetId="17666" refreshError="1"/>
      <sheetData sheetId="17667" refreshError="1"/>
      <sheetData sheetId="17668" refreshError="1"/>
      <sheetData sheetId="17669" refreshError="1"/>
      <sheetData sheetId="17670" refreshError="1"/>
      <sheetData sheetId="17671" refreshError="1"/>
      <sheetData sheetId="17672" refreshError="1"/>
      <sheetData sheetId="17673" refreshError="1"/>
      <sheetData sheetId="17674" refreshError="1"/>
      <sheetData sheetId="17675" refreshError="1"/>
      <sheetData sheetId="17676" refreshError="1"/>
      <sheetData sheetId="17677" refreshError="1"/>
      <sheetData sheetId="17678" refreshError="1"/>
      <sheetData sheetId="17679" refreshError="1"/>
      <sheetData sheetId="17680" refreshError="1"/>
      <sheetData sheetId="17681" refreshError="1"/>
      <sheetData sheetId="17682" refreshError="1"/>
      <sheetData sheetId="17683" refreshError="1"/>
      <sheetData sheetId="17684" refreshError="1"/>
      <sheetData sheetId="17685" refreshError="1"/>
      <sheetData sheetId="17686" refreshError="1"/>
      <sheetData sheetId="17687" refreshError="1"/>
      <sheetData sheetId="17688" refreshError="1"/>
      <sheetData sheetId="17689" refreshError="1"/>
      <sheetData sheetId="17690" refreshError="1"/>
      <sheetData sheetId="17691" refreshError="1"/>
      <sheetData sheetId="17692" refreshError="1"/>
      <sheetData sheetId="17693" refreshError="1"/>
      <sheetData sheetId="17694" refreshError="1"/>
      <sheetData sheetId="17695" refreshError="1"/>
      <sheetData sheetId="17696" refreshError="1"/>
      <sheetData sheetId="17697" refreshError="1"/>
      <sheetData sheetId="17698" refreshError="1"/>
      <sheetData sheetId="17699" refreshError="1"/>
      <sheetData sheetId="17700" refreshError="1"/>
      <sheetData sheetId="17701" refreshError="1"/>
      <sheetData sheetId="17702" refreshError="1"/>
      <sheetData sheetId="17703" refreshError="1"/>
      <sheetData sheetId="17704" refreshError="1"/>
      <sheetData sheetId="17705" refreshError="1"/>
      <sheetData sheetId="17706" refreshError="1"/>
      <sheetData sheetId="17707" refreshError="1"/>
      <sheetData sheetId="17708" refreshError="1"/>
      <sheetData sheetId="17709" refreshError="1"/>
      <sheetData sheetId="17710" refreshError="1"/>
      <sheetData sheetId="17711" refreshError="1"/>
      <sheetData sheetId="17712" refreshError="1"/>
      <sheetData sheetId="17713" refreshError="1"/>
      <sheetData sheetId="17714" refreshError="1"/>
      <sheetData sheetId="17715" refreshError="1"/>
      <sheetData sheetId="17716" refreshError="1"/>
      <sheetData sheetId="17717" refreshError="1"/>
      <sheetData sheetId="17718" refreshError="1"/>
      <sheetData sheetId="17719" refreshError="1"/>
      <sheetData sheetId="17720" refreshError="1"/>
      <sheetData sheetId="17721" refreshError="1"/>
      <sheetData sheetId="17722" refreshError="1"/>
      <sheetData sheetId="17723" refreshError="1"/>
      <sheetData sheetId="17724" refreshError="1"/>
      <sheetData sheetId="17725" refreshError="1"/>
      <sheetData sheetId="17726" refreshError="1"/>
      <sheetData sheetId="17727" refreshError="1"/>
      <sheetData sheetId="17728" refreshError="1"/>
      <sheetData sheetId="17729" refreshError="1"/>
      <sheetData sheetId="17730" refreshError="1"/>
      <sheetData sheetId="17731" refreshError="1"/>
      <sheetData sheetId="17732" refreshError="1"/>
      <sheetData sheetId="17733" refreshError="1"/>
      <sheetData sheetId="17734" refreshError="1"/>
      <sheetData sheetId="17735" refreshError="1"/>
      <sheetData sheetId="17736" refreshError="1"/>
      <sheetData sheetId="17737" refreshError="1"/>
      <sheetData sheetId="17738" refreshError="1"/>
      <sheetData sheetId="17739" refreshError="1"/>
      <sheetData sheetId="17740" refreshError="1"/>
      <sheetData sheetId="17741" refreshError="1"/>
      <sheetData sheetId="17742" refreshError="1"/>
      <sheetData sheetId="17743" refreshError="1"/>
      <sheetData sheetId="17744" refreshError="1"/>
      <sheetData sheetId="17745" refreshError="1"/>
      <sheetData sheetId="17746" refreshError="1"/>
      <sheetData sheetId="17747" refreshError="1"/>
      <sheetData sheetId="17748" refreshError="1"/>
      <sheetData sheetId="17749" refreshError="1"/>
      <sheetData sheetId="17750" refreshError="1"/>
      <sheetData sheetId="17751" refreshError="1"/>
      <sheetData sheetId="17752" refreshError="1"/>
      <sheetData sheetId="17753" refreshError="1"/>
      <sheetData sheetId="17754" refreshError="1"/>
      <sheetData sheetId="17755" refreshError="1"/>
      <sheetData sheetId="17756" refreshError="1"/>
      <sheetData sheetId="17757" refreshError="1"/>
      <sheetData sheetId="17758" refreshError="1"/>
      <sheetData sheetId="17759" refreshError="1"/>
      <sheetData sheetId="17760" refreshError="1"/>
      <sheetData sheetId="17761" refreshError="1"/>
      <sheetData sheetId="17762" refreshError="1"/>
      <sheetData sheetId="17763" refreshError="1"/>
      <sheetData sheetId="17764" refreshError="1"/>
      <sheetData sheetId="17765" refreshError="1"/>
      <sheetData sheetId="17766" refreshError="1"/>
      <sheetData sheetId="17767" refreshError="1"/>
      <sheetData sheetId="17768" refreshError="1"/>
      <sheetData sheetId="17769" refreshError="1"/>
      <sheetData sheetId="17770" refreshError="1"/>
      <sheetData sheetId="17771" refreshError="1"/>
      <sheetData sheetId="17772" refreshError="1"/>
      <sheetData sheetId="17773" refreshError="1"/>
      <sheetData sheetId="17774" refreshError="1"/>
      <sheetData sheetId="17775" refreshError="1"/>
      <sheetData sheetId="17776" refreshError="1"/>
      <sheetData sheetId="17777" refreshError="1"/>
      <sheetData sheetId="17778" refreshError="1"/>
      <sheetData sheetId="17779" refreshError="1"/>
      <sheetData sheetId="17780" refreshError="1"/>
      <sheetData sheetId="17781" refreshError="1"/>
      <sheetData sheetId="17782" refreshError="1"/>
      <sheetData sheetId="17783" refreshError="1"/>
      <sheetData sheetId="17784" refreshError="1"/>
      <sheetData sheetId="17785" refreshError="1"/>
      <sheetData sheetId="17786" refreshError="1"/>
      <sheetData sheetId="17787" refreshError="1"/>
      <sheetData sheetId="17788" refreshError="1"/>
      <sheetData sheetId="17789" refreshError="1"/>
      <sheetData sheetId="17790" refreshError="1"/>
      <sheetData sheetId="17791" refreshError="1"/>
      <sheetData sheetId="17792" refreshError="1"/>
      <sheetData sheetId="17793" refreshError="1"/>
      <sheetData sheetId="17794" refreshError="1"/>
      <sheetData sheetId="17795" refreshError="1"/>
      <sheetData sheetId="17796" refreshError="1"/>
      <sheetData sheetId="17797" refreshError="1"/>
      <sheetData sheetId="17798" refreshError="1"/>
      <sheetData sheetId="17799" refreshError="1"/>
      <sheetData sheetId="17800" refreshError="1"/>
      <sheetData sheetId="17801" refreshError="1"/>
      <sheetData sheetId="17802" refreshError="1"/>
      <sheetData sheetId="17803" refreshError="1"/>
      <sheetData sheetId="17804" refreshError="1"/>
      <sheetData sheetId="17805" refreshError="1"/>
      <sheetData sheetId="17806" refreshError="1"/>
      <sheetData sheetId="17807" refreshError="1"/>
      <sheetData sheetId="17808" refreshError="1"/>
      <sheetData sheetId="17809" refreshError="1"/>
      <sheetData sheetId="17810" refreshError="1"/>
      <sheetData sheetId="17811" refreshError="1"/>
      <sheetData sheetId="17812" refreshError="1"/>
      <sheetData sheetId="17813" refreshError="1"/>
      <sheetData sheetId="17814" refreshError="1"/>
      <sheetData sheetId="17815" refreshError="1"/>
      <sheetData sheetId="17816" refreshError="1"/>
      <sheetData sheetId="17817" refreshError="1"/>
      <sheetData sheetId="17818" refreshError="1"/>
      <sheetData sheetId="17819" refreshError="1"/>
      <sheetData sheetId="17820" refreshError="1"/>
      <sheetData sheetId="17821" refreshError="1"/>
      <sheetData sheetId="17822" refreshError="1"/>
      <sheetData sheetId="17823" refreshError="1"/>
      <sheetData sheetId="17824" refreshError="1"/>
      <sheetData sheetId="17825" refreshError="1"/>
      <sheetData sheetId="17826" refreshError="1"/>
      <sheetData sheetId="17827" refreshError="1"/>
      <sheetData sheetId="17828" refreshError="1"/>
      <sheetData sheetId="17829" refreshError="1"/>
      <sheetData sheetId="17830" refreshError="1"/>
      <sheetData sheetId="17831" refreshError="1"/>
      <sheetData sheetId="17832" refreshError="1"/>
      <sheetData sheetId="17833" refreshError="1"/>
      <sheetData sheetId="17834" refreshError="1"/>
      <sheetData sheetId="17835" refreshError="1"/>
      <sheetData sheetId="17836" refreshError="1"/>
      <sheetData sheetId="17837" refreshError="1"/>
      <sheetData sheetId="17838" refreshError="1"/>
      <sheetData sheetId="17839" refreshError="1"/>
      <sheetData sheetId="17840" refreshError="1"/>
      <sheetData sheetId="17841" refreshError="1"/>
      <sheetData sheetId="17842" refreshError="1"/>
      <sheetData sheetId="17843" refreshError="1"/>
      <sheetData sheetId="17844" refreshError="1"/>
      <sheetData sheetId="17845" refreshError="1"/>
      <sheetData sheetId="17846" refreshError="1"/>
      <sheetData sheetId="17847" refreshError="1"/>
      <sheetData sheetId="17848" refreshError="1"/>
      <sheetData sheetId="17849" refreshError="1"/>
      <sheetData sheetId="17850" refreshError="1"/>
      <sheetData sheetId="17851" refreshError="1"/>
      <sheetData sheetId="17852" refreshError="1"/>
      <sheetData sheetId="17853" refreshError="1"/>
      <sheetData sheetId="17854" refreshError="1"/>
      <sheetData sheetId="17855" refreshError="1"/>
      <sheetData sheetId="17856" refreshError="1"/>
      <sheetData sheetId="17857" refreshError="1"/>
      <sheetData sheetId="17858" refreshError="1"/>
      <sheetData sheetId="17859" refreshError="1"/>
      <sheetData sheetId="17860" refreshError="1"/>
      <sheetData sheetId="17861" refreshError="1"/>
      <sheetData sheetId="17862" refreshError="1"/>
      <sheetData sheetId="17863" refreshError="1"/>
      <sheetData sheetId="17864" refreshError="1"/>
      <sheetData sheetId="17865" refreshError="1"/>
      <sheetData sheetId="17866" refreshError="1"/>
      <sheetData sheetId="17867" refreshError="1"/>
      <sheetData sheetId="17868" refreshError="1"/>
      <sheetData sheetId="17869" refreshError="1"/>
      <sheetData sheetId="17870" refreshError="1"/>
      <sheetData sheetId="17871" refreshError="1"/>
      <sheetData sheetId="17872" refreshError="1"/>
      <sheetData sheetId="17873" refreshError="1"/>
      <sheetData sheetId="17874" refreshError="1"/>
      <sheetData sheetId="17875" refreshError="1"/>
      <sheetData sheetId="17876" refreshError="1"/>
      <sheetData sheetId="17877" refreshError="1"/>
      <sheetData sheetId="17878" refreshError="1"/>
      <sheetData sheetId="17879" refreshError="1"/>
      <sheetData sheetId="17880" refreshError="1"/>
      <sheetData sheetId="17881" refreshError="1"/>
      <sheetData sheetId="17882" refreshError="1"/>
      <sheetData sheetId="17883" refreshError="1"/>
      <sheetData sheetId="17884" refreshError="1"/>
      <sheetData sheetId="17885" refreshError="1"/>
      <sheetData sheetId="17886" refreshError="1"/>
      <sheetData sheetId="17887" refreshError="1"/>
      <sheetData sheetId="17888" refreshError="1"/>
      <sheetData sheetId="17889" refreshError="1"/>
      <sheetData sheetId="17890" refreshError="1"/>
      <sheetData sheetId="17891" refreshError="1"/>
      <sheetData sheetId="17892" refreshError="1"/>
      <sheetData sheetId="17893" refreshError="1"/>
      <sheetData sheetId="17894" refreshError="1"/>
      <sheetData sheetId="17895" refreshError="1"/>
      <sheetData sheetId="17896" refreshError="1"/>
      <sheetData sheetId="17897" refreshError="1"/>
      <sheetData sheetId="17898" refreshError="1"/>
      <sheetData sheetId="17899" refreshError="1"/>
      <sheetData sheetId="17900" refreshError="1"/>
      <sheetData sheetId="17901" refreshError="1"/>
      <sheetData sheetId="17902" refreshError="1"/>
      <sheetData sheetId="17903" refreshError="1"/>
      <sheetData sheetId="17904" refreshError="1"/>
      <sheetData sheetId="17905" refreshError="1"/>
      <sheetData sheetId="17906" refreshError="1"/>
      <sheetData sheetId="17907" refreshError="1"/>
      <sheetData sheetId="17908" refreshError="1"/>
      <sheetData sheetId="17909" refreshError="1"/>
      <sheetData sheetId="17910" refreshError="1"/>
      <sheetData sheetId="17911" refreshError="1"/>
      <sheetData sheetId="17912" refreshError="1"/>
      <sheetData sheetId="17913" refreshError="1"/>
      <sheetData sheetId="17914" refreshError="1"/>
      <sheetData sheetId="17915" refreshError="1"/>
      <sheetData sheetId="17916" refreshError="1"/>
      <sheetData sheetId="17917" refreshError="1"/>
      <sheetData sheetId="17918" refreshError="1"/>
      <sheetData sheetId="17919" refreshError="1"/>
      <sheetData sheetId="17920" refreshError="1"/>
      <sheetData sheetId="17921" refreshError="1"/>
      <sheetData sheetId="17922" refreshError="1"/>
      <sheetData sheetId="17923" refreshError="1"/>
      <sheetData sheetId="17924" refreshError="1"/>
      <sheetData sheetId="17925" refreshError="1"/>
      <sheetData sheetId="17926" refreshError="1"/>
      <sheetData sheetId="17927" refreshError="1"/>
      <sheetData sheetId="17928" refreshError="1"/>
      <sheetData sheetId="17929" refreshError="1"/>
      <sheetData sheetId="17930" refreshError="1"/>
      <sheetData sheetId="17931" refreshError="1"/>
      <sheetData sheetId="17932" refreshError="1"/>
      <sheetData sheetId="17933" refreshError="1"/>
      <sheetData sheetId="17934" refreshError="1"/>
      <sheetData sheetId="17935" refreshError="1"/>
      <sheetData sheetId="17936" refreshError="1"/>
      <sheetData sheetId="17937" refreshError="1"/>
      <sheetData sheetId="17938" refreshError="1"/>
      <sheetData sheetId="17939" refreshError="1"/>
      <sheetData sheetId="17940" refreshError="1"/>
      <sheetData sheetId="17941" refreshError="1"/>
      <sheetData sheetId="17942" refreshError="1"/>
      <sheetData sheetId="17943" refreshError="1"/>
      <sheetData sheetId="17944" refreshError="1"/>
      <sheetData sheetId="17945" refreshError="1"/>
      <sheetData sheetId="17946" refreshError="1"/>
      <sheetData sheetId="17947" refreshError="1"/>
      <sheetData sheetId="17948" refreshError="1"/>
      <sheetData sheetId="17949" refreshError="1"/>
      <sheetData sheetId="17950" refreshError="1"/>
      <sheetData sheetId="17951" refreshError="1"/>
      <sheetData sheetId="17952" refreshError="1"/>
      <sheetData sheetId="17953" refreshError="1"/>
      <sheetData sheetId="17954" refreshError="1"/>
      <sheetData sheetId="17955" refreshError="1"/>
      <sheetData sheetId="17956" refreshError="1"/>
      <sheetData sheetId="17957" refreshError="1"/>
      <sheetData sheetId="17958" refreshError="1"/>
      <sheetData sheetId="17959" refreshError="1"/>
      <sheetData sheetId="17960" refreshError="1"/>
      <sheetData sheetId="17961" refreshError="1"/>
      <sheetData sheetId="17962" refreshError="1"/>
      <sheetData sheetId="17963" refreshError="1"/>
      <sheetData sheetId="17964" refreshError="1"/>
      <sheetData sheetId="17965" refreshError="1"/>
      <sheetData sheetId="17966" refreshError="1"/>
      <sheetData sheetId="17967" refreshError="1"/>
      <sheetData sheetId="17968" refreshError="1"/>
      <sheetData sheetId="17969" refreshError="1"/>
      <sheetData sheetId="17970" refreshError="1"/>
      <sheetData sheetId="17971" refreshError="1"/>
      <sheetData sheetId="17972" refreshError="1"/>
      <sheetData sheetId="17973" refreshError="1"/>
      <sheetData sheetId="17974" refreshError="1"/>
      <sheetData sheetId="17975" refreshError="1"/>
      <sheetData sheetId="17976" refreshError="1"/>
      <sheetData sheetId="17977" refreshError="1"/>
      <sheetData sheetId="17978" refreshError="1"/>
      <sheetData sheetId="17979" refreshError="1"/>
      <sheetData sheetId="17980" refreshError="1"/>
      <sheetData sheetId="17981" refreshError="1"/>
      <sheetData sheetId="17982" refreshError="1"/>
      <sheetData sheetId="17983" refreshError="1"/>
      <sheetData sheetId="17984" refreshError="1"/>
      <sheetData sheetId="17985" refreshError="1"/>
      <sheetData sheetId="17986" refreshError="1"/>
      <sheetData sheetId="17987" refreshError="1"/>
      <sheetData sheetId="17988" refreshError="1"/>
      <sheetData sheetId="17989" refreshError="1"/>
      <sheetData sheetId="17990" refreshError="1"/>
      <sheetData sheetId="17991" refreshError="1"/>
      <sheetData sheetId="17992" refreshError="1"/>
      <sheetData sheetId="17993" refreshError="1"/>
      <sheetData sheetId="17994" refreshError="1"/>
      <sheetData sheetId="17995" refreshError="1"/>
      <sheetData sheetId="17996" refreshError="1"/>
      <sheetData sheetId="17997" refreshError="1"/>
      <sheetData sheetId="17998" refreshError="1"/>
      <sheetData sheetId="17999" refreshError="1"/>
      <sheetData sheetId="18000" refreshError="1"/>
      <sheetData sheetId="18001" refreshError="1"/>
      <sheetData sheetId="18002" refreshError="1"/>
      <sheetData sheetId="18003" refreshError="1"/>
      <sheetData sheetId="18004" refreshError="1"/>
      <sheetData sheetId="18005" refreshError="1"/>
      <sheetData sheetId="18006" refreshError="1"/>
      <sheetData sheetId="18007" refreshError="1"/>
      <sheetData sheetId="18008" refreshError="1"/>
      <sheetData sheetId="18009" refreshError="1"/>
      <sheetData sheetId="18010" refreshError="1"/>
      <sheetData sheetId="18011" refreshError="1"/>
      <sheetData sheetId="18012" refreshError="1"/>
      <sheetData sheetId="18013" refreshError="1"/>
      <sheetData sheetId="18014" refreshError="1"/>
      <sheetData sheetId="18015" refreshError="1"/>
      <sheetData sheetId="18016" refreshError="1"/>
      <sheetData sheetId="18017" refreshError="1"/>
      <sheetData sheetId="18018" refreshError="1"/>
      <sheetData sheetId="18019" refreshError="1"/>
      <sheetData sheetId="18020" refreshError="1"/>
      <sheetData sheetId="18021" refreshError="1"/>
      <sheetData sheetId="18022" refreshError="1"/>
      <sheetData sheetId="18023" refreshError="1"/>
      <sheetData sheetId="18024" refreshError="1"/>
      <sheetData sheetId="18025" refreshError="1"/>
      <sheetData sheetId="18026" refreshError="1"/>
      <sheetData sheetId="18027" refreshError="1"/>
      <sheetData sheetId="18028" refreshError="1"/>
      <sheetData sheetId="18029" refreshError="1"/>
      <sheetData sheetId="18030" refreshError="1"/>
      <sheetData sheetId="18031" refreshError="1"/>
      <sheetData sheetId="18032" refreshError="1"/>
      <sheetData sheetId="18033" refreshError="1"/>
      <sheetData sheetId="18034" refreshError="1"/>
      <sheetData sheetId="18035" refreshError="1"/>
      <sheetData sheetId="18036" refreshError="1"/>
      <sheetData sheetId="18037" refreshError="1"/>
      <sheetData sheetId="18038" refreshError="1"/>
      <sheetData sheetId="18039" refreshError="1"/>
      <sheetData sheetId="18040" refreshError="1"/>
      <sheetData sheetId="18041" refreshError="1"/>
      <sheetData sheetId="18042" refreshError="1"/>
      <sheetData sheetId="18043" refreshError="1"/>
      <sheetData sheetId="18044" refreshError="1"/>
      <sheetData sheetId="18045" refreshError="1"/>
      <sheetData sheetId="18046" refreshError="1"/>
      <sheetData sheetId="18047" refreshError="1"/>
      <sheetData sheetId="18048" refreshError="1"/>
      <sheetData sheetId="18049" refreshError="1"/>
      <sheetData sheetId="18050" refreshError="1"/>
      <sheetData sheetId="18051" refreshError="1"/>
      <sheetData sheetId="18052" refreshError="1"/>
      <sheetData sheetId="18053" refreshError="1"/>
      <sheetData sheetId="18054" refreshError="1"/>
      <sheetData sheetId="18055" refreshError="1"/>
      <sheetData sheetId="18056" refreshError="1"/>
      <sheetData sheetId="18057" refreshError="1"/>
      <sheetData sheetId="18058" refreshError="1"/>
      <sheetData sheetId="18059" refreshError="1"/>
      <sheetData sheetId="18060" refreshError="1"/>
      <sheetData sheetId="18061" refreshError="1"/>
      <sheetData sheetId="18062" refreshError="1"/>
      <sheetData sheetId="18063" refreshError="1"/>
      <sheetData sheetId="18064" refreshError="1"/>
      <sheetData sheetId="18065" refreshError="1"/>
      <sheetData sheetId="18066" refreshError="1"/>
      <sheetData sheetId="18067" refreshError="1"/>
      <sheetData sheetId="18068" refreshError="1"/>
      <sheetData sheetId="18069" refreshError="1"/>
      <sheetData sheetId="18070" refreshError="1"/>
      <sheetData sheetId="18071" refreshError="1"/>
      <sheetData sheetId="18072" refreshError="1"/>
      <sheetData sheetId="18073" refreshError="1"/>
      <sheetData sheetId="18074" refreshError="1"/>
      <sheetData sheetId="18075" refreshError="1"/>
      <sheetData sheetId="18076" refreshError="1"/>
      <sheetData sheetId="18077" refreshError="1"/>
      <sheetData sheetId="18078" refreshError="1"/>
      <sheetData sheetId="18079" refreshError="1"/>
      <sheetData sheetId="18080" refreshError="1"/>
      <sheetData sheetId="18081" refreshError="1"/>
      <sheetData sheetId="18082" refreshError="1"/>
      <sheetData sheetId="18083" refreshError="1"/>
      <sheetData sheetId="18084" refreshError="1"/>
      <sheetData sheetId="18085" refreshError="1"/>
      <sheetData sheetId="18086" refreshError="1"/>
      <sheetData sheetId="18087" refreshError="1"/>
      <sheetData sheetId="18088" refreshError="1"/>
      <sheetData sheetId="18089" refreshError="1"/>
      <sheetData sheetId="18090" refreshError="1"/>
      <sheetData sheetId="18091" refreshError="1"/>
      <sheetData sheetId="18092" refreshError="1"/>
      <sheetData sheetId="18093" refreshError="1"/>
      <sheetData sheetId="18094" refreshError="1"/>
      <sheetData sheetId="18095" refreshError="1"/>
      <sheetData sheetId="18096" refreshError="1"/>
      <sheetData sheetId="18097" refreshError="1"/>
      <sheetData sheetId="18098" refreshError="1"/>
      <sheetData sheetId="18099" refreshError="1"/>
      <sheetData sheetId="18100" refreshError="1"/>
      <sheetData sheetId="18101" refreshError="1"/>
      <sheetData sheetId="18102" refreshError="1"/>
      <sheetData sheetId="18103" refreshError="1"/>
      <sheetData sheetId="18104" refreshError="1"/>
      <sheetData sheetId="18105" refreshError="1"/>
      <sheetData sheetId="18106" refreshError="1"/>
      <sheetData sheetId="18107" refreshError="1"/>
      <sheetData sheetId="18108" refreshError="1"/>
      <sheetData sheetId="18109" refreshError="1"/>
      <sheetData sheetId="18110" refreshError="1"/>
      <sheetData sheetId="18111" refreshError="1"/>
      <sheetData sheetId="18112" refreshError="1"/>
      <sheetData sheetId="18113" refreshError="1"/>
      <sheetData sheetId="18114" refreshError="1"/>
      <sheetData sheetId="18115" refreshError="1"/>
      <sheetData sheetId="18116" refreshError="1"/>
      <sheetData sheetId="18117" refreshError="1"/>
      <sheetData sheetId="18118" refreshError="1"/>
      <sheetData sheetId="18119" refreshError="1"/>
      <sheetData sheetId="18120" refreshError="1"/>
      <sheetData sheetId="18121" refreshError="1"/>
      <sheetData sheetId="18122" refreshError="1"/>
      <sheetData sheetId="18123" refreshError="1"/>
      <sheetData sheetId="18124" refreshError="1"/>
      <sheetData sheetId="18125" refreshError="1"/>
      <sheetData sheetId="18126" refreshError="1"/>
      <sheetData sheetId="18127" refreshError="1"/>
      <sheetData sheetId="18128" refreshError="1"/>
      <sheetData sheetId="18129" refreshError="1"/>
      <sheetData sheetId="18130" refreshError="1"/>
      <sheetData sheetId="18131" refreshError="1"/>
      <sheetData sheetId="18132" refreshError="1"/>
      <sheetData sheetId="18133" refreshError="1"/>
      <sheetData sheetId="18134" refreshError="1"/>
      <sheetData sheetId="18135" refreshError="1"/>
      <sheetData sheetId="18136" refreshError="1"/>
      <sheetData sheetId="18137" refreshError="1"/>
      <sheetData sheetId="18138" refreshError="1"/>
      <sheetData sheetId="18139" refreshError="1"/>
      <sheetData sheetId="18140" refreshError="1"/>
      <sheetData sheetId="18141" refreshError="1"/>
      <sheetData sheetId="18142" refreshError="1"/>
      <sheetData sheetId="18143" refreshError="1"/>
      <sheetData sheetId="18144" refreshError="1"/>
      <sheetData sheetId="18145" refreshError="1"/>
      <sheetData sheetId="18146" refreshError="1"/>
      <sheetData sheetId="18147" refreshError="1"/>
      <sheetData sheetId="18148" refreshError="1"/>
      <sheetData sheetId="18149" refreshError="1"/>
      <sheetData sheetId="18150" refreshError="1"/>
      <sheetData sheetId="18151" refreshError="1"/>
      <sheetData sheetId="18152" refreshError="1"/>
      <sheetData sheetId="18153" refreshError="1"/>
      <sheetData sheetId="18154" refreshError="1"/>
      <sheetData sheetId="18155" refreshError="1"/>
      <sheetData sheetId="18156" refreshError="1"/>
      <sheetData sheetId="18157" refreshError="1"/>
      <sheetData sheetId="18158" refreshError="1"/>
      <sheetData sheetId="18159" refreshError="1"/>
      <sheetData sheetId="18160" refreshError="1"/>
      <sheetData sheetId="18161" refreshError="1"/>
      <sheetData sheetId="18162" refreshError="1"/>
      <sheetData sheetId="18163" refreshError="1"/>
      <sheetData sheetId="18164" refreshError="1"/>
      <sheetData sheetId="18165" refreshError="1"/>
      <sheetData sheetId="18166" refreshError="1"/>
      <sheetData sheetId="18167" refreshError="1"/>
      <sheetData sheetId="18168" refreshError="1"/>
      <sheetData sheetId="18169" refreshError="1"/>
      <sheetData sheetId="18170" refreshError="1"/>
      <sheetData sheetId="18171" refreshError="1"/>
      <sheetData sheetId="18172" refreshError="1"/>
      <sheetData sheetId="18173" refreshError="1"/>
      <sheetData sheetId="18174" refreshError="1"/>
      <sheetData sheetId="18175" refreshError="1"/>
      <sheetData sheetId="18176" refreshError="1"/>
      <sheetData sheetId="18177" refreshError="1"/>
      <sheetData sheetId="18178" refreshError="1"/>
      <sheetData sheetId="18179" refreshError="1"/>
      <sheetData sheetId="18180" refreshError="1"/>
      <sheetData sheetId="18181" refreshError="1"/>
      <sheetData sheetId="18182" refreshError="1"/>
      <sheetData sheetId="18183" refreshError="1"/>
      <sheetData sheetId="18184" refreshError="1"/>
      <sheetData sheetId="18185" refreshError="1"/>
      <sheetData sheetId="18186" refreshError="1"/>
      <sheetData sheetId="18187" refreshError="1"/>
      <sheetData sheetId="18188" refreshError="1"/>
      <sheetData sheetId="18189" refreshError="1"/>
      <sheetData sheetId="18190" refreshError="1"/>
      <sheetData sheetId="18191" refreshError="1"/>
      <sheetData sheetId="18192" refreshError="1"/>
      <sheetData sheetId="18193" refreshError="1"/>
      <sheetData sheetId="18194" refreshError="1"/>
      <sheetData sheetId="18195" refreshError="1"/>
      <sheetData sheetId="18196" refreshError="1"/>
      <sheetData sheetId="18197" refreshError="1"/>
      <sheetData sheetId="18198" refreshError="1"/>
      <sheetData sheetId="18199" refreshError="1"/>
      <sheetData sheetId="18200" refreshError="1"/>
      <sheetData sheetId="18201" refreshError="1"/>
      <sheetData sheetId="18202" refreshError="1"/>
      <sheetData sheetId="18203" refreshError="1"/>
      <sheetData sheetId="18204" refreshError="1"/>
      <sheetData sheetId="18205" refreshError="1"/>
      <sheetData sheetId="18206" refreshError="1"/>
      <sheetData sheetId="18207" refreshError="1"/>
      <sheetData sheetId="18208" refreshError="1"/>
      <sheetData sheetId="18209" refreshError="1"/>
      <sheetData sheetId="18210" refreshError="1"/>
      <sheetData sheetId="18211" refreshError="1"/>
      <sheetData sheetId="18212" refreshError="1"/>
      <sheetData sheetId="18213" refreshError="1"/>
      <sheetData sheetId="18214" refreshError="1"/>
      <sheetData sheetId="18215" refreshError="1"/>
      <sheetData sheetId="18216" refreshError="1"/>
      <sheetData sheetId="18217" refreshError="1"/>
      <sheetData sheetId="18218" refreshError="1"/>
      <sheetData sheetId="18219" refreshError="1"/>
      <sheetData sheetId="18220" refreshError="1"/>
      <sheetData sheetId="18221" refreshError="1"/>
      <sheetData sheetId="18222" refreshError="1"/>
      <sheetData sheetId="18223" refreshError="1"/>
      <sheetData sheetId="18224" refreshError="1"/>
      <sheetData sheetId="18225" refreshError="1"/>
      <sheetData sheetId="18226" refreshError="1"/>
      <sheetData sheetId="18227" refreshError="1"/>
      <sheetData sheetId="18228" refreshError="1"/>
      <sheetData sheetId="18229" refreshError="1"/>
      <sheetData sheetId="18230" refreshError="1"/>
      <sheetData sheetId="18231" refreshError="1"/>
      <sheetData sheetId="18232" refreshError="1"/>
      <sheetData sheetId="18233" refreshError="1"/>
      <sheetData sheetId="18234" refreshError="1"/>
      <sheetData sheetId="18235" refreshError="1"/>
      <sheetData sheetId="18236" refreshError="1"/>
      <sheetData sheetId="18237" refreshError="1"/>
      <sheetData sheetId="18238" refreshError="1"/>
      <sheetData sheetId="18239" refreshError="1"/>
      <sheetData sheetId="18240" refreshError="1"/>
      <sheetData sheetId="18241" refreshError="1"/>
      <sheetData sheetId="18242" refreshError="1"/>
      <sheetData sheetId="18243" refreshError="1"/>
      <sheetData sheetId="18244" refreshError="1"/>
      <sheetData sheetId="18245" refreshError="1"/>
      <sheetData sheetId="18246" refreshError="1"/>
      <sheetData sheetId="18247" refreshError="1"/>
      <sheetData sheetId="18248" refreshError="1"/>
      <sheetData sheetId="18249" refreshError="1"/>
      <sheetData sheetId="18250" refreshError="1"/>
      <sheetData sheetId="18251" refreshError="1"/>
      <sheetData sheetId="18252" refreshError="1"/>
      <sheetData sheetId="18253" refreshError="1"/>
      <sheetData sheetId="18254" refreshError="1"/>
      <sheetData sheetId="18255" refreshError="1"/>
      <sheetData sheetId="18256" refreshError="1"/>
      <sheetData sheetId="18257" refreshError="1"/>
      <sheetData sheetId="18258" refreshError="1"/>
      <sheetData sheetId="18259" refreshError="1"/>
      <sheetData sheetId="18260" refreshError="1"/>
      <sheetData sheetId="18261" refreshError="1"/>
      <sheetData sheetId="18262" refreshError="1"/>
      <sheetData sheetId="18263" refreshError="1"/>
      <sheetData sheetId="18264" refreshError="1"/>
      <sheetData sheetId="18265" refreshError="1"/>
      <sheetData sheetId="18266" refreshError="1"/>
      <sheetData sheetId="18267" refreshError="1"/>
      <sheetData sheetId="18268" refreshError="1"/>
      <sheetData sheetId="18269" refreshError="1"/>
      <sheetData sheetId="18270" refreshError="1"/>
      <sheetData sheetId="18271" refreshError="1"/>
      <sheetData sheetId="18272" refreshError="1"/>
      <sheetData sheetId="18273" refreshError="1"/>
      <sheetData sheetId="18274" refreshError="1"/>
      <sheetData sheetId="18275" refreshError="1"/>
      <sheetData sheetId="18276" refreshError="1"/>
      <sheetData sheetId="18277" refreshError="1"/>
      <sheetData sheetId="18278" refreshError="1"/>
      <sheetData sheetId="18279" refreshError="1"/>
      <sheetData sheetId="18280" refreshError="1"/>
      <sheetData sheetId="18281" refreshError="1"/>
      <sheetData sheetId="18282" refreshError="1"/>
      <sheetData sheetId="18283" refreshError="1"/>
      <sheetData sheetId="18284" refreshError="1"/>
      <sheetData sheetId="18285" refreshError="1"/>
      <sheetData sheetId="18286" refreshError="1"/>
      <sheetData sheetId="18287" refreshError="1"/>
      <sheetData sheetId="18288" refreshError="1"/>
      <sheetData sheetId="18289" refreshError="1"/>
      <sheetData sheetId="18290" refreshError="1"/>
      <sheetData sheetId="18291" refreshError="1"/>
      <sheetData sheetId="18292" refreshError="1"/>
      <sheetData sheetId="18293" refreshError="1"/>
      <sheetData sheetId="18294" refreshError="1"/>
      <sheetData sheetId="18295" refreshError="1"/>
      <sheetData sheetId="18296" refreshError="1"/>
      <sheetData sheetId="18297" refreshError="1"/>
      <sheetData sheetId="18298" refreshError="1"/>
      <sheetData sheetId="18299" refreshError="1"/>
      <sheetData sheetId="18300" refreshError="1"/>
      <sheetData sheetId="18301" refreshError="1"/>
      <sheetData sheetId="18302" refreshError="1"/>
      <sheetData sheetId="18303" refreshError="1"/>
      <sheetData sheetId="18304" refreshError="1"/>
      <sheetData sheetId="18305" refreshError="1"/>
      <sheetData sheetId="18306" refreshError="1"/>
      <sheetData sheetId="18307" refreshError="1"/>
      <sheetData sheetId="18308" refreshError="1"/>
      <sheetData sheetId="18309" refreshError="1"/>
      <sheetData sheetId="18310" refreshError="1"/>
      <sheetData sheetId="18311" refreshError="1"/>
      <sheetData sheetId="18312" refreshError="1"/>
      <sheetData sheetId="18313" refreshError="1"/>
      <sheetData sheetId="18314" refreshError="1"/>
      <sheetData sheetId="18315" refreshError="1"/>
      <sheetData sheetId="18316" refreshError="1"/>
      <sheetData sheetId="18317" refreshError="1"/>
      <sheetData sheetId="18318" refreshError="1"/>
      <sheetData sheetId="18319" refreshError="1"/>
      <sheetData sheetId="18320" refreshError="1"/>
      <sheetData sheetId="18321" refreshError="1"/>
      <sheetData sheetId="18322" refreshError="1"/>
      <sheetData sheetId="18323" refreshError="1"/>
      <sheetData sheetId="18324" refreshError="1"/>
      <sheetData sheetId="18325" refreshError="1"/>
      <sheetData sheetId="18326" refreshError="1"/>
      <sheetData sheetId="18327" refreshError="1"/>
      <sheetData sheetId="18328" refreshError="1"/>
      <sheetData sheetId="18329" refreshError="1"/>
      <sheetData sheetId="18330" refreshError="1"/>
      <sheetData sheetId="18331" refreshError="1"/>
      <sheetData sheetId="18332" refreshError="1"/>
      <sheetData sheetId="18333" refreshError="1"/>
      <sheetData sheetId="18334" refreshError="1"/>
      <sheetData sheetId="18335" refreshError="1"/>
      <sheetData sheetId="18336" refreshError="1"/>
      <sheetData sheetId="18337" refreshError="1"/>
      <sheetData sheetId="18338" refreshError="1"/>
      <sheetData sheetId="18339" refreshError="1"/>
      <sheetData sheetId="18340" refreshError="1"/>
      <sheetData sheetId="18341" refreshError="1"/>
      <sheetData sheetId="18342" refreshError="1"/>
      <sheetData sheetId="18343" refreshError="1"/>
      <sheetData sheetId="18344" refreshError="1"/>
      <sheetData sheetId="18345" refreshError="1"/>
      <sheetData sheetId="18346" refreshError="1"/>
      <sheetData sheetId="18347" refreshError="1"/>
      <sheetData sheetId="18348" refreshError="1"/>
      <sheetData sheetId="18349" refreshError="1"/>
      <sheetData sheetId="18350" refreshError="1"/>
      <sheetData sheetId="18351" refreshError="1"/>
      <sheetData sheetId="18352" refreshError="1"/>
      <sheetData sheetId="18353" refreshError="1"/>
      <sheetData sheetId="18354" refreshError="1"/>
      <sheetData sheetId="18355" refreshError="1"/>
      <sheetData sheetId="18356" refreshError="1"/>
      <sheetData sheetId="18357" refreshError="1"/>
      <sheetData sheetId="18358" refreshError="1"/>
      <sheetData sheetId="18359" refreshError="1"/>
      <sheetData sheetId="18360" refreshError="1"/>
      <sheetData sheetId="18361" refreshError="1"/>
      <sheetData sheetId="18362" refreshError="1"/>
      <sheetData sheetId="18363" refreshError="1"/>
      <sheetData sheetId="18364" refreshError="1"/>
      <sheetData sheetId="18365" refreshError="1"/>
      <sheetData sheetId="18366" refreshError="1"/>
      <sheetData sheetId="18367" refreshError="1"/>
      <sheetData sheetId="18368" refreshError="1"/>
      <sheetData sheetId="18369" refreshError="1"/>
      <sheetData sheetId="18370" refreshError="1"/>
      <sheetData sheetId="18371" refreshError="1"/>
      <sheetData sheetId="18372" refreshError="1"/>
      <sheetData sheetId="18373" refreshError="1"/>
      <sheetData sheetId="18374" refreshError="1"/>
      <sheetData sheetId="18375" refreshError="1"/>
      <sheetData sheetId="18376" refreshError="1"/>
      <sheetData sheetId="18377" refreshError="1"/>
      <sheetData sheetId="18378" refreshError="1"/>
      <sheetData sheetId="18379" refreshError="1"/>
      <sheetData sheetId="18380" refreshError="1"/>
      <sheetData sheetId="18381" refreshError="1"/>
      <sheetData sheetId="18382" refreshError="1"/>
      <sheetData sheetId="18383" refreshError="1"/>
      <sheetData sheetId="18384" refreshError="1"/>
      <sheetData sheetId="18385" refreshError="1"/>
      <sheetData sheetId="18386" refreshError="1"/>
      <sheetData sheetId="18387" refreshError="1"/>
      <sheetData sheetId="18388" refreshError="1"/>
      <sheetData sheetId="18389" refreshError="1"/>
      <sheetData sheetId="18390" refreshError="1"/>
      <sheetData sheetId="18391" refreshError="1"/>
      <sheetData sheetId="18392" refreshError="1"/>
      <sheetData sheetId="18393" refreshError="1"/>
      <sheetData sheetId="18394" refreshError="1"/>
      <sheetData sheetId="18395" refreshError="1"/>
      <sheetData sheetId="18396" refreshError="1"/>
      <sheetData sheetId="18397" refreshError="1"/>
      <sheetData sheetId="18398" refreshError="1"/>
      <sheetData sheetId="18399" refreshError="1"/>
      <sheetData sheetId="18400" refreshError="1"/>
      <sheetData sheetId="18401" refreshError="1"/>
      <sheetData sheetId="18402" refreshError="1"/>
      <sheetData sheetId="18403" refreshError="1"/>
      <sheetData sheetId="18404" refreshError="1"/>
      <sheetData sheetId="18405" refreshError="1"/>
      <sheetData sheetId="18406" refreshError="1"/>
      <sheetData sheetId="18407" refreshError="1"/>
      <sheetData sheetId="18408" refreshError="1"/>
      <sheetData sheetId="18409" refreshError="1"/>
      <sheetData sheetId="18410" refreshError="1"/>
      <sheetData sheetId="18411" refreshError="1"/>
      <sheetData sheetId="18412" refreshError="1"/>
      <sheetData sheetId="18413" refreshError="1"/>
      <sheetData sheetId="18414" refreshError="1"/>
      <sheetData sheetId="18415" refreshError="1"/>
      <sheetData sheetId="18416" refreshError="1"/>
      <sheetData sheetId="18417" refreshError="1"/>
      <sheetData sheetId="18418" refreshError="1"/>
      <sheetData sheetId="18419" refreshError="1"/>
      <sheetData sheetId="18420" refreshError="1"/>
      <sheetData sheetId="18421" refreshError="1"/>
      <sheetData sheetId="18422" refreshError="1"/>
      <sheetData sheetId="18423" refreshError="1"/>
      <sheetData sheetId="18424" refreshError="1"/>
      <sheetData sheetId="18425" refreshError="1"/>
      <sheetData sheetId="18426" refreshError="1"/>
      <sheetData sheetId="18427" refreshError="1"/>
      <sheetData sheetId="18428" refreshError="1"/>
      <sheetData sheetId="18429" refreshError="1"/>
      <sheetData sheetId="18430" refreshError="1"/>
      <sheetData sheetId="18431" refreshError="1"/>
      <sheetData sheetId="18432" refreshError="1"/>
      <sheetData sheetId="18433" refreshError="1"/>
      <sheetData sheetId="18434" refreshError="1"/>
      <sheetData sheetId="18435" refreshError="1"/>
      <sheetData sheetId="18436" refreshError="1"/>
      <sheetData sheetId="18437" refreshError="1"/>
      <sheetData sheetId="18438" refreshError="1"/>
      <sheetData sheetId="18439" refreshError="1"/>
      <sheetData sheetId="18440" refreshError="1"/>
      <sheetData sheetId="18441" refreshError="1"/>
      <sheetData sheetId="18442" refreshError="1"/>
      <sheetData sheetId="18443" refreshError="1"/>
      <sheetData sheetId="18444" refreshError="1"/>
      <sheetData sheetId="18445" refreshError="1"/>
      <sheetData sheetId="18446" refreshError="1"/>
      <sheetData sheetId="18447" refreshError="1"/>
      <sheetData sheetId="18448" refreshError="1"/>
      <sheetData sheetId="18449" refreshError="1"/>
      <sheetData sheetId="18450" refreshError="1"/>
      <sheetData sheetId="18451" refreshError="1"/>
      <sheetData sheetId="18452" refreshError="1"/>
      <sheetData sheetId="18453" refreshError="1"/>
      <sheetData sheetId="18454" refreshError="1"/>
      <sheetData sheetId="18455" refreshError="1"/>
      <sheetData sheetId="18456" refreshError="1"/>
      <sheetData sheetId="18457" refreshError="1"/>
      <sheetData sheetId="18458" refreshError="1"/>
      <sheetData sheetId="18459" refreshError="1"/>
      <sheetData sheetId="18460" refreshError="1"/>
      <sheetData sheetId="18461" refreshError="1"/>
      <sheetData sheetId="18462" refreshError="1"/>
      <sheetData sheetId="18463" refreshError="1"/>
      <sheetData sheetId="18464" refreshError="1"/>
      <sheetData sheetId="18465" refreshError="1"/>
      <sheetData sheetId="18466" refreshError="1"/>
      <sheetData sheetId="18467" refreshError="1"/>
      <sheetData sheetId="18468" refreshError="1"/>
      <sheetData sheetId="18469" refreshError="1"/>
      <sheetData sheetId="18470" refreshError="1"/>
      <sheetData sheetId="18471" refreshError="1"/>
      <sheetData sheetId="18472" refreshError="1"/>
      <sheetData sheetId="18473" refreshError="1"/>
      <sheetData sheetId="18474" refreshError="1"/>
      <sheetData sheetId="18475" refreshError="1"/>
      <sheetData sheetId="18476" refreshError="1"/>
      <sheetData sheetId="18477" refreshError="1"/>
      <sheetData sheetId="18478" refreshError="1"/>
      <sheetData sheetId="18479" refreshError="1"/>
      <sheetData sheetId="18480" refreshError="1"/>
      <sheetData sheetId="18481" refreshError="1"/>
      <sheetData sheetId="18482" refreshError="1"/>
      <sheetData sheetId="18483" refreshError="1"/>
      <sheetData sheetId="18484" refreshError="1"/>
      <sheetData sheetId="18485" refreshError="1"/>
      <sheetData sheetId="18486" refreshError="1"/>
      <sheetData sheetId="18487" refreshError="1"/>
      <sheetData sheetId="18488" refreshError="1"/>
      <sheetData sheetId="18489" refreshError="1"/>
      <sheetData sheetId="18490" refreshError="1"/>
      <sheetData sheetId="18491" refreshError="1"/>
      <sheetData sheetId="18492" refreshError="1"/>
      <sheetData sheetId="18493" refreshError="1"/>
      <sheetData sheetId="18494" refreshError="1"/>
      <sheetData sheetId="18495" refreshError="1"/>
      <sheetData sheetId="18496" refreshError="1"/>
      <sheetData sheetId="18497" refreshError="1"/>
      <sheetData sheetId="18498" refreshError="1"/>
      <sheetData sheetId="18499" refreshError="1"/>
      <sheetData sheetId="18500" refreshError="1"/>
      <sheetData sheetId="18501" refreshError="1"/>
      <sheetData sheetId="18502" refreshError="1"/>
      <sheetData sheetId="18503" refreshError="1"/>
      <sheetData sheetId="18504" refreshError="1"/>
      <sheetData sheetId="18505" refreshError="1"/>
      <sheetData sheetId="18506" refreshError="1"/>
      <sheetData sheetId="18507" refreshError="1"/>
      <sheetData sheetId="18508" refreshError="1"/>
      <sheetData sheetId="18509" refreshError="1"/>
      <sheetData sheetId="18510" refreshError="1"/>
      <sheetData sheetId="18511" refreshError="1"/>
      <sheetData sheetId="18512" refreshError="1"/>
      <sheetData sheetId="18513" refreshError="1"/>
      <sheetData sheetId="18514" refreshError="1"/>
      <sheetData sheetId="18515" refreshError="1"/>
      <sheetData sheetId="18516" refreshError="1"/>
      <sheetData sheetId="18517" refreshError="1"/>
      <sheetData sheetId="18518" refreshError="1"/>
      <sheetData sheetId="18519" refreshError="1"/>
      <sheetData sheetId="18520" refreshError="1"/>
      <sheetData sheetId="18521" refreshError="1"/>
      <sheetData sheetId="18522" refreshError="1"/>
      <sheetData sheetId="18523" refreshError="1"/>
      <sheetData sheetId="18524" refreshError="1"/>
      <sheetData sheetId="18525" refreshError="1"/>
      <sheetData sheetId="18526" refreshError="1"/>
      <sheetData sheetId="18527" refreshError="1"/>
      <sheetData sheetId="18528" refreshError="1"/>
      <sheetData sheetId="18529" refreshError="1"/>
      <sheetData sheetId="18530" refreshError="1"/>
      <sheetData sheetId="18531" refreshError="1"/>
      <sheetData sheetId="18532" refreshError="1"/>
      <sheetData sheetId="18533" refreshError="1"/>
      <sheetData sheetId="18534" refreshError="1"/>
      <sheetData sheetId="18535" refreshError="1"/>
      <sheetData sheetId="18536" refreshError="1"/>
      <sheetData sheetId="18537" refreshError="1"/>
      <sheetData sheetId="18538" refreshError="1"/>
      <sheetData sheetId="18539" refreshError="1"/>
      <sheetData sheetId="18540" refreshError="1"/>
      <sheetData sheetId="18541" refreshError="1"/>
      <sheetData sheetId="18542" refreshError="1"/>
      <sheetData sheetId="18543" refreshError="1"/>
      <sheetData sheetId="18544" refreshError="1"/>
      <sheetData sheetId="18545" refreshError="1"/>
      <sheetData sheetId="18546" refreshError="1"/>
      <sheetData sheetId="18547" refreshError="1"/>
      <sheetData sheetId="18548" refreshError="1"/>
      <sheetData sheetId="18549" refreshError="1"/>
      <sheetData sheetId="18550" refreshError="1"/>
      <sheetData sheetId="18551" refreshError="1"/>
      <sheetData sheetId="18552" refreshError="1"/>
      <sheetData sheetId="18553" refreshError="1"/>
      <sheetData sheetId="18554" refreshError="1"/>
      <sheetData sheetId="18555" refreshError="1"/>
      <sheetData sheetId="18556" refreshError="1"/>
      <sheetData sheetId="18557" refreshError="1"/>
      <sheetData sheetId="18558" refreshError="1"/>
      <sheetData sheetId="18559" refreshError="1"/>
      <sheetData sheetId="18560" refreshError="1"/>
      <sheetData sheetId="18561" refreshError="1"/>
      <sheetData sheetId="18562" refreshError="1"/>
      <sheetData sheetId="18563" refreshError="1"/>
      <sheetData sheetId="18564" refreshError="1"/>
      <sheetData sheetId="18565" refreshError="1"/>
      <sheetData sheetId="18566" refreshError="1"/>
      <sheetData sheetId="18567" refreshError="1"/>
      <sheetData sheetId="18568" refreshError="1"/>
      <sheetData sheetId="18569" refreshError="1"/>
      <sheetData sheetId="18570" refreshError="1"/>
      <sheetData sheetId="18571" refreshError="1"/>
      <sheetData sheetId="18572" refreshError="1"/>
      <sheetData sheetId="18573" refreshError="1"/>
      <sheetData sheetId="18574" refreshError="1"/>
      <sheetData sheetId="18575" refreshError="1"/>
      <sheetData sheetId="18576" refreshError="1"/>
      <sheetData sheetId="18577" refreshError="1"/>
      <sheetData sheetId="18578" refreshError="1"/>
      <sheetData sheetId="18579" refreshError="1"/>
      <sheetData sheetId="18580" refreshError="1"/>
      <sheetData sheetId="18581" refreshError="1"/>
      <sheetData sheetId="18582" refreshError="1"/>
      <sheetData sheetId="18583" refreshError="1"/>
      <sheetData sheetId="18584" refreshError="1"/>
      <sheetData sheetId="18585" refreshError="1"/>
      <sheetData sheetId="18586" refreshError="1"/>
      <sheetData sheetId="18587" refreshError="1"/>
      <sheetData sheetId="18588" refreshError="1"/>
      <sheetData sheetId="18589" refreshError="1"/>
      <sheetData sheetId="18590" refreshError="1"/>
      <sheetData sheetId="18591" refreshError="1"/>
      <sheetData sheetId="18592" refreshError="1"/>
      <sheetData sheetId="18593" refreshError="1"/>
      <sheetData sheetId="18594" refreshError="1"/>
      <sheetData sheetId="18595" refreshError="1"/>
      <sheetData sheetId="18596" refreshError="1"/>
      <sheetData sheetId="18597" refreshError="1"/>
      <sheetData sheetId="18598" refreshError="1"/>
      <sheetData sheetId="18599" refreshError="1"/>
      <sheetData sheetId="18600" refreshError="1"/>
      <sheetData sheetId="18601" refreshError="1"/>
      <sheetData sheetId="18602" refreshError="1"/>
      <sheetData sheetId="18603" refreshError="1"/>
      <sheetData sheetId="18604" refreshError="1"/>
      <sheetData sheetId="18605" refreshError="1"/>
      <sheetData sheetId="18606" refreshError="1"/>
      <sheetData sheetId="18607" refreshError="1"/>
      <sheetData sheetId="18608" refreshError="1"/>
      <sheetData sheetId="18609" refreshError="1"/>
      <sheetData sheetId="18610" refreshError="1"/>
      <sheetData sheetId="18611" refreshError="1"/>
      <sheetData sheetId="18612" refreshError="1"/>
      <sheetData sheetId="18613" refreshError="1"/>
      <sheetData sheetId="18614" refreshError="1"/>
      <sheetData sheetId="18615" refreshError="1"/>
      <sheetData sheetId="18616" refreshError="1"/>
      <sheetData sheetId="18617" refreshError="1"/>
      <sheetData sheetId="18618" refreshError="1"/>
      <sheetData sheetId="18619" refreshError="1"/>
      <sheetData sheetId="18620" refreshError="1"/>
      <sheetData sheetId="18621" refreshError="1"/>
      <sheetData sheetId="18622" refreshError="1"/>
      <sheetData sheetId="18623" refreshError="1"/>
      <sheetData sheetId="18624" refreshError="1"/>
      <sheetData sheetId="18625" refreshError="1"/>
      <sheetData sheetId="18626" refreshError="1"/>
      <sheetData sheetId="18627" refreshError="1"/>
      <sheetData sheetId="18628" refreshError="1"/>
      <sheetData sheetId="18629" refreshError="1"/>
      <sheetData sheetId="18630" refreshError="1"/>
      <sheetData sheetId="18631" refreshError="1"/>
      <sheetData sheetId="18632" refreshError="1"/>
      <sheetData sheetId="18633" refreshError="1"/>
      <sheetData sheetId="18634" refreshError="1"/>
      <sheetData sheetId="18635" refreshError="1"/>
      <sheetData sheetId="18636" refreshError="1"/>
      <sheetData sheetId="18637" refreshError="1"/>
      <sheetData sheetId="18638" refreshError="1"/>
      <sheetData sheetId="18639" refreshError="1"/>
      <sheetData sheetId="18640" refreshError="1"/>
      <sheetData sheetId="18641" refreshError="1"/>
      <sheetData sheetId="18642" refreshError="1"/>
      <sheetData sheetId="18643" refreshError="1"/>
      <sheetData sheetId="18644" refreshError="1"/>
      <sheetData sheetId="18645" refreshError="1"/>
      <sheetData sheetId="18646" refreshError="1"/>
      <sheetData sheetId="18647" refreshError="1"/>
      <sheetData sheetId="18648" refreshError="1"/>
      <sheetData sheetId="18649" refreshError="1"/>
      <sheetData sheetId="18650" refreshError="1"/>
      <sheetData sheetId="18651" refreshError="1"/>
      <sheetData sheetId="18652" refreshError="1"/>
      <sheetData sheetId="18653" refreshError="1"/>
      <sheetData sheetId="18654" refreshError="1"/>
      <sheetData sheetId="18655" refreshError="1"/>
      <sheetData sheetId="18656" refreshError="1"/>
      <sheetData sheetId="18657" refreshError="1"/>
      <sheetData sheetId="18658" refreshError="1"/>
      <sheetData sheetId="18659" refreshError="1"/>
      <sheetData sheetId="18660" refreshError="1"/>
      <sheetData sheetId="18661" refreshError="1"/>
      <sheetData sheetId="18662" refreshError="1"/>
      <sheetData sheetId="18663" refreshError="1"/>
      <sheetData sheetId="18664" refreshError="1"/>
      <sheetData sheetId="18665" refreshError="1"/>
      <sheetData sheetId="18666" refreshError="1"/>
      <sheetData sheetId="18667" refreshError="1"/>
      <sheetData sheetId="18668" refreshError="1"/>
      <sheetData sheetId="18669" refreshError="1"/>
      <sheetData sheetId="18670" refreshError="1"/>
      <sheetData sheetId="18671" refreshError="1"/>
      <sheetData sheetId="18672" refreshError="1"/>
      <sheetData sheetId="18673" refreshError="1"/>
      <sheetData sheetId="18674" refreshError="1"/>
      <sheetData sheetId="18675" refreshError="1"/>
      <sheetData sheetId="18676" refreshError="1"/>
      <sheetData sheetId="18677" refreshError="1"/>
      <sheetData sheetId="18678" refreshError="1"/>
      <sheetData sheetId="18679" refreshError="1"/>
      <sheetData sheetId="18680" refreshError="1"/>
      <sheetData sheetId="18681" refreshError="1"/>
      <sheetData sheetId="18682" refreshError="1"/>
      <sheetData sheetId="18683" refreshError="1"/>
      <sheetData sheetId="18684" refreshError="1"/>
      <sheetData sheetId="18685" refreshError="1"/>
      <sheetData sheetId="18686" refreshError="1"/>
      <sheetData sheetId="18687" refreshError="1"/>
      <sheetData sheetId="18688" refreshError="1"/>
      <sheetData sheetId="18689" refreshError="1"/>
      <sheetData sheetId="18690" refreshError="1"/>
      <sheetData sheetId="18691" refreshError="1"/>
      <sheetData sheetId="18692" refreshError="1"/>
      <sheetData sheetId="18693" refreshError="1"/>
      <sheetData sheetId="18694" refreshError="1"/>
      <sheetData sheetId="18695" refreshError="1"/>
      <sheetData sheetId="18696" refreshError="1"/>
      <sheetData sheetId="18697" refreshError="1"/>
      <sheetData sheetId="18698" refreshError="1"/>
      <sheetData sheetId="18699" refreshError="1"/>
      <sheetData sheetId="18700" refreshError="1"/>
      <sheetData sheetId="18701" refreshError="1"/>
      <sheetData sheetId="18702" refreshError="1"/>
      <sheetData sheetId="18703" refreshError="1"/>
      <sheetData sheetId="18704" refreshError="1"/>
      <sheetData sheetId="18705" refreshError="1"/>
      <sheetData sheetId="18706" refreshError="1"/>
      <sheetData sheetId="18707" refreshError="1"/>
      <sheetData sheetId="18708" refreshError="1"/>
      <sheetData sheetId="18709" refreshError="1"/>
      <sheetData sheetId="18710" refreshError="1"/>
      <sheetData sheetId="18711" refreshError="1"/>
      <sheetData sheetId="18712" refreshError="1"/>
      <sheetData sheetId="18713" refreshError="1"/>
      <sheetData sheetId="18714" refreshError="1"/>
      <sheetData sheetId="18715" refreshError="1"/>
      <sheetData sheetId="18716" refreshError="1"/>
      <sheetData sheetId="18717" refreshError="1"/>
      <sheetData sheetId="18718" refreshError="1"/>
      <sheetData sheetId="18719" refreshError="1"/>
      <sheetData sheetId="18720" refreshError="1"/>
      <sheetData sheetId="18721" refreshError="1"/>
      <sheetData sheetId="18722" refreshError="1"/>
      <sheetData sheetId="18723" refreshError="1"/>
      <sheetData sheetId="18724" refreshError="1"/>
      <sheetData sheetId="18725" refreshError="1"/>
      <sheetData sheetId="18726" refreshError="1"/>
      <sheetData sheetId="18727" refreshError="1"/>
      <sheetData sheetId="18728" refreshError="1"/>
      <sheetData sheetId="18729" refreshError="1"/>
      <sheetData sheetId="18730" refreshError="1"/>
      <sheetData sheetId="18731" refreshError="1"/>
      <sheetData sheetId="18732" refreshError="1"/>
      <sheetData sheetId="18733" refreshError="1"/>
      <sheetData sheetId="18734" refreshError="1"/>
      <sheetData sheetId="18735" refreshError="1"/>
      <sheetData sheetId="18736" refreshError="1"/>
      <sheetData sheetId="18737" refreshError="1"/>
      <sheetData sheetId="18738" refreshError="1"/>
      <sheetData sheetId="18739" refreshError="1"/>
      <sheetData sheetId="18740" refreshError="1"/>
      <sheetData sheetId="18741" refreshError="1"/>
      <sheetData sheetId="18742" refreshError="1"/>
      <sheetData sheetId="18743" refreshError="1"/>
      <sheetData sheetId="18744" refreshError="1"/>
      <sheetData sheetId="18745" refreshError="1"/>
      <sheetData sheetId="18746" refreshError="1"/>
      <sheetData sheetId="18747" refreshError="1"/>
      <sheetData sheetId="18748" refreshError="1"/>
      <sheetData sheetId="18749" refreshError="1"/>
      <sheetData sheetId="18750" refreshError="1"/>
      <sheetData sheetId="18751" refreshError="1"/>
      <sheetData sheetId="18752" refreshError="1"/>
      <sheetData sheetId="18753" refreshError="1"/>
      <sheetData sheetId="18754" refreshError="1"/>
      <sheetData sheetId="18755" refreshError="1"/>
      <sheetData sheetId="18756" refreshError="1"/>
      <sheetData sheetId="18757" refreshError="1"/>
      <sheetData sheetId="18758" refreshError="1"/>
      <sheetData sheetId="18759" refreshError="1"/>
      <sheetData sheetId="18760" refreshError="1"/>
      <sheetData sheetId="18761" refreshError="1"/>
      <sheetData sheetId="18762" refreshError="1"/>
      <sheetData sheetId="18763" refreshError="1"/>
      <sheetData sheetId="18764" refreshError="1"/>
      <sheetData sheetId="18765" refreshError="1"/>
      <sheetData sheetId="18766" refreshError="1"/>
      <sheetData sheetId="18767" refreshError="1"/>
      <sheetData sheetId="18768" refreshError="1"/>
      <sheetData sheetId="18769" refreshError="1"/>
      <sheetData sheetId="18770" refreshError="1"/>
      <sheetData sheetId="18771" refreshError="1"/>
      <sheetData sheetId="18772" refreshError="1"/>
      <sheetData sheetId="18773" refreshError="1"/>
      <sheetData sheetId="18774" refreshError="1"/>
      <sheetData sheetId="18775" refreshError="1"/>
      <sheetData sheetId="18776" refreshError="1"/>
      <sheetData sheetId="18777" refreshError="1"/>
      <sheetData sheetId="18778" refreshError="1"/>
      <sheetData sheetId="18779" refreshError="1"/>
      <sheetData sheetId="18780" refreshError="1"/>
      <sheetData sheetId="18781" refreshError="1"/>
      <sheetData sheetId="18782" refreshError="1"/>
      <sheetData sheetId="18783" refreshError="1"/>
      <sheetData sheetId="18784" refreshError="1"/>
      <sheetData sheetId="18785" refreshError="1"/>
      <sheetData sheetId="18786" refreshError="1"/>
      <sheetData sheetId="18787" refreshError="1"/>
      <sheetData sheetId="18788" refreshError="1"/>
      <sheetData sheetId="18789" refreshError="1"/>
      <sheetData sheetId="18790" refreshError="1"/>
      <sheetData sheetId="18791" refreshError="1"/>
      <sheetData sheetId="18792" refreshError="1"/>
      <sheetData sheetId="18793" refreshError="1"/>
      <sheetData sheetId="18794" refreshError="1"/>
      <sheetData sheetId="18795" refreshError="1"/>
      <sheetData sheetId="18796" refreshError="1"/>
      <sheetData sheetId="18797" refreshError="1"/>
      <sheetData sheetId="18798" refreshError="1"/>
      <sheetData sheetId="18799" refreshError="1"/>
      <sheetData sheetId="18800" refreshError="1"/>
      <sheetData sheetId="18801" refreshError="1"/>
      <sheetData sheetId="18802" refreshError="1"/>
      <sheetData sheetId="18803" refreshError="1"/>
      <sheetData sheetId="18804" refreshError="1"/>
      <sheetData sheetId="18805" refreshError="1"/>
      <sheetData sheetId="18806" refreshError="1"/>
      <sheetData sheetId="18807" refreshError="1"/>
      <sheetData sheetId="18808" refreshError="1"/>
      <sheetData sheetId="18809" refreshError="1"/>
      <sheetData sheetId="18810" refreshError="1"/>
      <sheetData sheetId="18811" refreshError="1"/>
      <sheetData sheetId="18812" refreshError="1"/>
      <sheetData sheetId="18813" refreshError="1"/>
      <sheetData sheetId="18814" refreshError="1"/>
      <sheetData sheetId="18815" refreshError="1"/>
      <sheetData sheetId="18816" refreshError="1"/>
      <sheetData sheetId="18817" refreshError="1"/>
      <sheetData sheetId="18818" refreshError="1"/>
      <sheetData sheetId="18819" refreshError="1"/>
      <sheetData sheetId="18820" refreshError="1"/>
      <sheetData sheetId="18821" refreshError="1"/>
      <sheetData sheetId="18822" refreshError="1"/>
      <sheetData sheetId="18823" refreshError="1"/>
      <sheetData sheetId="18824" refreshError="1"/>
      <sheetData sheetId="18825" refreshError="1"/>
      <sheetData sheetId="18826" refreshError="1"/>
      <sheetData sheetId="18827" refreshError="1"/>
      <sheetData sheetId="18828" refreshError="1"/>
      <sheetData sheetId="18829" refreshError="1"/>
      <sheetData sheetId="18830" refreshError="1"/>
      <sheetData sheetId="18831" refreshError="1"/>
      <sheetData sheetId="18832" refreshError="1"/>
      <sheetData sheetId="18833" refreshError="1"/>
      <sheetData sheetId="18834" refreshError="1"/>
      <sheetData sheetId="18835" refreshError="1"/>
      <sheetData sheetId="18836" refreshError="1"/>
      <sheetData sheetId="18837" refreshError="1"/>
      <sheetData sheetId="18838" refreshError="1"/>
      <sheetData sheetId="18839" refreshError="1"/>
      <sheetData sheetId="18840" refreshError="1"/>
      <sheetData sheetId="18841" refreshError="1"/>
      <sheetData sheetId="18842" refreshError="1"/>
      <sheetData sheetId="18843" refreshError="1"/>
      <sheetData sheetId="18844" refreshError="1"/>
      <sheetData sheetId="18845" refreshError="1"/>
      <sheetData sheetId="18846" refreshError="1"/>
      <sheetData sheetId="18847" refreshError="1"/>
      <sheetData sheetId="18848" refreshError="1"/>
      <sheetData sheetId="18849" refreshError="1"/>
      <sheetData sheetId="18850" refreshError="1"/>
      <sheetData sheetId="18851" refreshError="1"/>
      <sheetData sheetId="18852" refreshError="1"/>
      <sheetData sheetId="18853" refreshError="1"/>
      <sheetData sheetId="18854" refreshError="1"/>
      <sheetData sheetId="18855" refreshError="1"/>
      <sheetData sheetId="18856" refreshError="1"/>
      <sheetData sheetId="18857" refreshError="1"/>
      <sheetData sheetId="18858" refreshError="1"/>
      <sheetData sheetId="18859" refreshError="1"/>
      <sheetData sheetId="18860" refreshError="1"/>
      <sheetData sheetId="18861" refreshError="1"/>
      <sheetData sheetId="18862" refreshError="1"/>
      <sheetData sheetId="18863" refreshError="1"/>
      <sheetData sheetId="18864" refreshError="1"/>
      <sheetData sheetId="18865" refreshError="1"/>
      <sheetData sheetId="18866" refreshError="1"/>
      <sheetData sheetId="18867" refreshError="1"/>
      <sheetData sheetId="18868" refreshError="1"/>
      <sheetData sheetId="18869" refreshError="1"/>
      <sheetData sheetId="18870" refreshError="1"/>
      <sheetData sheetId="18871" refreshError="1"/>
      <sheetData sheetId="18872" refreshError="1"/>
      <sheetData sheetId="18873" refreshError="1"/>
      <sheetData sheetId="18874" refreshError="1"/>
      <sheetData sheetId="18875" refreshError="1"/>
      <sheetData sheetId="18876" refreshError="1"/>
      <sheetData sheetId="18877" refreshError="1"/>
      <sheetData sheetId="18878" refreshError="1"/>
      <sheetData sheetId="18879" refreshError="1"/>
      <sheetData sheetId="18880" refreshError="1"/>
      <sheetData sheetId="18881" refreshError="1"/>
      <sheetData sheetId="18882" refreshError="1"/>
      <sheetData sheetId="18883" refreshError="1"/>
      <sheetData sheetId="18884" refreshError="1"/>
      <sheetData sheetId="18885" refreshError="1"/>
      <sheetData sheetId="18886" refreshError="1"/>
      <sheetData sheetId="18887" refreshError="1"/>
      <sheetData sheetId="18888" refreshError="1"/>
      <sheetData sheetId="18889" refreshError="1"/>
      <sheetData sheetId="18890" refreshError="1"/>
      <sheetData sheetId="18891" refreshError="1"/>
      <sheetData sheetId="18892" refreshError="1"/>
      <sheetData sheetId="18893" refreshError="1"/>
      <sheetData sheetId="18894" refreshError="1"/>
      <sheetData sheetId="18895" refreshError="1"/>
      <sheetData sheetId="18896" refreshError="1"/>
      <sheetData sheetId="18897" refreshError="1"/>
      <sheetData sheetId="18898" refreshError="1"/>
      <sheetData sheetId="18899" refreshError="1"/>
      <sheetData sheetId="18900" refreshError="1"/>
      <sheetData sheetId="18901" refreshError="1"/>
      <sheetData sheetId="18902" refreshError="1"/>
      <sheetData sheetId="18903" refreshError="1"/>
      <sheetData sheetId="18904" refreshError="1"/>
      <sheetData sheetId="18905" refreshError="1"/>
      <sheetData sheetId="18906" refreshError="1"/>
      <sheetData sheetId="18907" refreshError="1"/>
      <sheetData sheetId="18908" refreshError="1"/>
      <sheetData sheetId="18909" refreshError="1"/>
      <sheetData sheetId="18910" refreshError="1"/>
      <sheetData sheetId="18911" refreshError="1"/>
      <sheetData sheetId="18912" refreshError="1"/>
      <sheetData sheetId="18913" refreshError="1"/>
      <sheetData sheetId="18914" refreshError="1"/>
      <sheetData sheetId="18915" refreshError="1"/>
      <sheetData sheetId="18916" refreshError="1"/>
      <sheetData sheetId="18917" refreshError="1"/>
      <sheetData sheetId="18918" refreshError="1"/>
      <sheetData sheetId="18919" refreshError="1"/>
      <sheetData sheetId="18920" refreshError="1"/>
      <sheetData sheetId="18921" refreshError="1"/>
      <sheetData sheetId="18922" refreshError="1"/>
      <sheetData sheetId="18923" refreshError="1"/>
      <sheetData sheetId="18924" refreshError="1"/>
      <sheetData sheetId="18925" refreshError="1"/>
      <sheetData sheetId="18926" refreshError="1"/>
      <sheetData sheetId="18927" refreshError="1"/>
      <sheetData sheetId="18928" refreshError="1"/>
      <sheetData sheetId="18929" refreshError="1"/>
      <sheetData sheetId="18930" refreshError="1"/>
      <sheetData sheetId="18931" refreshError="1"/>
      <sheetData sheetId="18932" refreshError="1"/>
      <sheetData sheetId="18933" refreshError="1"/>
      <sheetData sheetId="18934" refreshError="1"/>
      <sheetData sheetId="18935" refreshError="1"/>
      <sheetData sheetId="18936" refreshError="1"/>
      <sheetData sheetId="18937" refreshError="1"/>
      <sheetData sheetId="18938" refreshError="1"/>
      <sheetData sheetId="18939" refreshError="1"/>
      <sheetData sheetId="18940" refreshError="1"/>
      <sheetData sheetId="18941" refreshError="1"/>
      <sheetData sheetId="18942" refreshError="1"/>
      <sheetData sheetId="18943" refreshError="1"/>
      <sheetData sheetId="18944" refreshError="1"/>
      <sheetData sheetId="18945" refreshError="1"/>
      <sheetData sheetId="18946" refreshError="1"/>
      <sheetData sheetId="18947" refreshError="1"/>
      <sheetData sheetId="18948" refreshError="1"/>
      <sheetData sheetId="18949" refreshError="1"/>
      <sheetData sheetId="18950" refreshError="1"/>
      <sheetData sheetId="18951" refreshError="1"/>
      <sheetData sheetId="18952" refreshError="1"/>
      <sheetData sheetId="18953" refreshError="1"/>
      <sheetData sheetId="18954" refreshError="1"/>
      <sheetData sheetId="18955" refreshError="1"/>
      <sheetData sheetId="18956" refreshError="1"/>
      <sheetData sheetId="18957" refreshError="1"/>
      <sheetData sheetId="18958" refreshError="1"/>
      <sheetData sheetId="18959" refreshError="1"/>
      <sheetData sheetId="18960" refreshError="1"/>
      <sheetData sheetId="18961" refreshError="1"/>
      <sheetData sheetId="18962" refreshError="1"/>
      <sheetData sheetId="18963" refreshError="1"/>
      <sheetData sheetId="18964" refreshError="1"/>
      <sheetData sheetId="18965" refreshError="1"/>
      <sheetData sheetId="18966" refreshError="1"/>
      <sheetData sheetId="18967" refreshError="1"/>
      <sheetData sheetId="18968" refreshError="1"/>
      <sheetData sheetId="18969" refreshError="1"/>
      <sheetData sheetId="18970" refreshError="1"/>
      <sheetData sheetId="18971" refreshError="1"/>
      <sheetData sheetId="18972" refreshError="1"/>
      <sheetData sheetId="18973" refreshError="1"/>
      <sheetData sheetId="18974" refreshError="1"/>
      <sheetData sheetId="18975" refreshError="1"/>
      <sheetData sheetId="18976" refreshError="1"/>
      <sheetData sheetId="18977" refreshError="1"/>
      <sheetData sheetId="18978" refreshError="1"/>
      <sheetData sheetId="18979" refreshError="1"/>
      <sheetData sheetId="18980" refreshError="1"/>
      <sheetData sheetId="18981" refreshError="1"/>
      <sheetData sheetId="18982" refreshError="1"/>
      <sheetData sheetId="18983" refreshError="1"/>
      <sheetData sheetId="18984" refreshError="1"/>
      <sheetData sheetId="18985" refreshError="1"/>
      <sheetData sheetId="18986" refreshError="1"/>
      <sheetData sheetId="18987" refreshError="1"/>
      <sheetData sheetId="18988" refreshError="1"/>
      <sheetData sheetId="18989" refreshError="1"/>
      <sheetData sheetId="18990" refreshError="1"/>
      <sheetData sheetId="18991" refreshError="1"/>
      <sheetData sheetId="18992" refreshError="1"/>
      <sheetData sheetId="18993" refreshError="1"/>
      <sheetData sheetId="18994" refreshError="1"/>
      <sheetData sheetId="18995" refreshError="1"/>
      <sheetData sheetId="18996" refreshError="1"/>
      <sheetData sheetId="18997" refreshError="1"/>
      <sheetData sheetId="18998" refreshError="1"/>
      <sheetData sheetId="18999" refreshError="1"/>
      <sheetData sheetId="19000" refreshError="1"/>
      <sheetData sheetId="19001" refreshError="1"/>
      <sheetData sheetId="19002" refreshError="1"/>
      <sheetData sheetId="19003" refreshError="1"/>
      <sheetData sheetId="19004" refreshError="1"/>
      <sheetData sheetId="19005" refreshError="1"/>
      <sheetData sheetId="19006" refreshError="1"/>
      <sheetData sheetId="19007" refreshError="1"/>
      <sheetData sheetId="19008" refreshError="1"/>
      <sheetData sheetId="19009" refreshError="1"/>
      <sheetData sheetId="19010" refreshError="1"/>
      <sheetData sheetId="19011" refreshError="1"/>
      <sheetData sheetId="19012" refreshError="1"/>
      <sheetData sheetId="19013" refreshError="1"/>
      <sheetData sheetId="19014" refreshError="1"/>
      <sheetData sheetId="19015" refreshError="1"/>
      <sheetData sheetId="19016" refreshError="1"/>
      <sheetData sheetId="19017" refreshError="1"/>
      <sheetData sheetId="19018" refreshError="1"/>
      <sheetData sheetId="19019" refreshError="1"/>
      <sheetData sheetId="19020" refreshError="1"/>
      <sheetData sheetId="19021" refreshError="1"/>
      <sheetData sheetId="19022" refreshError="1"/>
      <sheetData sheetId="19023" refreshError="1"/>
      <sheetData sheetId="19024" refreshError="1"/>
      <sheetData sheetId="19025" refreshError="1"/>
      <sheetData sheetId="19026" refreshError="1"/>
      <sheetData sheetId="19027" refreshError="1"/>
      <sheetData sheetId="19028" refreshError="1"/>
      <sheetData sheetId="19029" refreshError="1"/>
      <sheetData sheetId="19030" refreshError="1"/>
      <sheetData sheetId="19031" refreshError="1"/>
      <sheetData sheetId="19032" refreshError="1"/>
      <sheetData sheetId="19033" refreshError="1"/>
      <sheetData sheetId="19034" refreshError="1"/>
      <sheetData sheetId="19035" refreshError="1"/>
      <sheetData sheetId="19036" refreshError="1"/>
      <sheetData sheetId="19037" refreshError="1"/>
      <sheetData sheetId="19038" refreshError="1"/>
      <sheetData sheetId="19039" refreshError="1"/>
      <sheetData sheetId="19040" refreshError="1"/>
      <sheetData sheetId="19041" refreshError="1"/>
      <sheetData sheetId="19042" refreshError="1"/>
      <sheetData sheetId="19043" refreshError="1"/>
      <sheetData sheetId="19044" refreshError="1"/>
      <sheetData sheetId="19045" refreshError="1"/>
      <sheetData sheetId="19046" refreshError="1"/>
      <sheetData sheetId="19047" refreshError="1"/>
      <sheetData sheetId="19048" refreshError="1"/>
      <sheetData sheetId="19049" refreshError="1"/>
      <sheetData sheetId="19050" refreshError="1"/>
      <sheetData sheetId="19051" refreshError="1"/>
      <sheetData sheetId="19052" refreshError="1"/>
      <sheetData sheetId="19053" refreshError="1"/>
      <sheetData sheetId="19054" refreshError="1"/>
      <sheetData sheetId="19055" refreshError="1"/>
      <sheetData sheetId="19056" refreshError="1"/>
      <sheetData sheetId="19057" refreshError="1"/>
      <sheetData sheetId="19058" refreshError="1"/>
      <sheetData sheetId="19059" refreshError="1"/>
      <sheetData sheetId="19060" refreshError="1"/>
      <sheetData sheetId="19061" refreshError="1"/>
      <sheetData sheetId="19062" refreshError="1"/>
      <sheetData sheetId="19063" refreshError="1"/>
      <sheetData sheetId="19064" refreshError="1"/>
      <sheetData sheetId="19065" refreshError="1"/>
      <sheetData sheetId="19066" refreshError="1"/>
      <sheetData sheetId="19067" refreshError="1"/>
      <sheetData sheetId="19068" refreshError="1"/>
      <sheetData sheetId="19069" refreshError="1"/>
      <sheetData sheetId="19070" refreshError="1"/>
      <sheetData sheetId="19071" refreshError="1"/>
      <sheetData sheetId="19072" refreshError="1"/>
      <sheetData sheetId="19073" refreshError="1"/>
      <sheetData sheetId="19074" refreshError="1"/>
      <sheetData sheetId="19075" refreshError="1"/>
      <sheetData sheetId="19076" refreshError="1"/>
      <sheetData sheetId="19077" refreshError="1"/>
      <sheetData sheetId="19078" refreshError="1"/>
      <sheetData sheetId="19079" refreshError="1"/>
      <sheetData sheetId="19080" refreshError="1"/>
      <sheetData sheetId="19081" refreshError="1"/>
      <sheetData sheetId="19082" refreshError="1"/>
      <sheetData sheetId="19083" refreshError="1"/>
      <sheetData sheetId="19084" refreshError="1"/>
      <sheetData sheetId="19085" refreshError="1"/>
      <sheetData sheetId="19086" refreshError="1"/>
      <sheetData sheetId="19087" refreshError="1"/>
      <sheetData sheetId="19088" refreshError="1"/>
      <sheetData sheetId="19089" refreshError="1"/>
      <sheetData sheetId="19090" refreshError="1"/>
      <sheetData sheetId="19091" refreshError="1"/>
      <sheetData sheetId="19092" refreshError="1"/>
      <sheetData sheetId="19093" refreshError="1"/>
      <sheetData sheetId="19094" refreshError="1"/>
      <sheetData sheetId="19095" refreshError="1"/>
      <sheetData sheetId="19096" refreshError="1"/>
      <sheetData sheetId="19097" refreshError="1"/>
      <sheetData sheetId="19098" refreshError="1"/>
      <sheetData sheetId="19099" refreshError="1"/>
      <sheetData sheetId="19100" refreshError="1"/>
      <sheetData sheetId="19101" refreshError="1"/>
      <sheetData sheetId="19102" refreshError="1"/>
      <sheetData sheetId="19103" refreshError="1"/>
      <sheetData sheetId="19104" refreshError="1"/>
      <sheetData sheetId="19105" refreshError="1"/>
      <sheetData sheetId="19106" refreshError="1"/>
      <sheetData sheetId="19107" refreshError="1"/>
      <sheetData sheetId="19108" refreshError="1"/>
      <sheetData sheetId="19109" refreshError="1"/>
      <sheetData sheetId="19110" refreshError="1"/>
      <sheetData sheetId="19111" refreshError="1"/>
      <sheetData sheetId="19112" refreshError="1"/>
      <sheetData sheetId="19113" refreshError="1"/>
      <sheetData sheetId="19114" refreshError="1"/>
      <sheetData sheetId="19115" refreshError="1"/>
      <sheetData sheetId="19116" refreshError="1"/>
      <sheetData sheetId="19117" refreshError="1"/>
      <sheetData sheetId="19118" refreshError="1"/>
      <sheetData sheetId="19119" refreshError="1"/>
      <sheetData sheetId="19120" refreshError="1"/>
      <sheetData sheetId="19121" refreshError="1"/>
      <sheetData sheetId="19122" refreshError="1"/>
      <sheetData sheetId="19123" refreshError="1"/>
      <sheetData sheetId="19124" refreshError="1"/>
      <sheetData sheetId="19125" refreshError="1"/>
      <sheetData sheetId="19126" refreshError="1"/>
      <sheetData sheetId="19127" refreshError="1"/>
      <sheetData sheetId="19128" refreshError="1"/>
      <sheetData sheetId="19129" refreshError="1"/>
      <sheetData sheetId="19130" refreshError="1"/>
      <sheetData sheetId="19131" refreshError="1"/>
      <sheetData sheetId="19132" refreshError="1"/>
      <sheetData sheetId="19133" refreshError="1"/>
      <sheetData sheetId="19134" refreshError="1"/>
      <sheetData sheetId="19135" refreshError="1"/>
      <sheetData sheetId="19136" refreshError="1"/>
      <sheetData sheetId="19137" refreshError="1"/>
      <sheetData sheetId="19138" refreshError="1"/>
      <sheetData sheetId="19139" refreshError="1"/>
      <sheetData sheetId="19140" refreshError="1"/>
      <sheetData sheetId="19141" refreshError="1"/>
      <sheetData sheetId="19142" refreshError="1"/>
      <sheetData sheetId="19143" refreshError="1"/>
      <sheetData sheetId="19144" refreshError="1"/>
      <sheetData sheetId="19145" refreshError="1"/>
      <sheetData sheetId="19146" refreshError="1"/>
      <sheetData sheetId="19147" refreshError="1"/>
      <sheetData sheetId="19148" refreshError="1"/>
      <sheetData sheetId="19149" refreshError="1"/>
      <sheetData sheetId="19150" refreshError="1"/>
      <sheetData sheetId="19151" refreshError="1"/>
      <sheetData sheetId="19152" refreshError="1"/>
      <sheetData sheetId="19153" refreshError="1"/>
      <sheetData sheetId="19154" refreshError="1"/>
      <sheetData sheetId="19155" refreshError="1"/>
      <sheetData sheetId="19156" refreshError="1"/>
      <sheetData sheetId="19157" refreshError="1"/>
      <sheetData sheetId="19158" refreshError="1"/>
      <sheetData sheetId="19159" refreshError="1"/>
      <sheetData sheetId="19160" refreshError="1"/>
      <sheetData sheetId="19161" refreshError="1"/>
      <sheetData sheetId="19162" refreshError="1"/>
      <sheetData sheetId="19163" refreshError="1"/>
      <sheetData sheetId="19164" refreshError="1"/>
      <sheetData sheetId="19165" refreshError="1"/>
      <sheetData sheetId="19166" refreshError="1"/>
      <sheetData sheetId="19167" refreshError="1"/>
      <sheetData sheetId="19168" refreshError="1"/>
      <sheetData sheetId="19169" refreshError="1"/>
      <sheetData sheetId="19170" refreshError="1"/>
      <sheetData sheetId="19171" refreshError="1"/>
      <sheetData sheetId="19172" refreshError="1"/>
      <sheetData sheetId="19173" refreshError="1"/>
      <sheetData sheetId="19174" refreshError="1"/>
      <sheetData sheetId="19175" refreshError="1"/>
      <sheetData sheetId="19176" refreshError="1"/>
      <sheetData sheetId="19177" refreshError="1"/>
      <sheetData sheetId="19178" refreshError="1"/>
      <sheetData sheetId="19179" refreshError="1"/>
      <sheetData sheetId="19180" refreshError="1"/>
      <sheetData sheetId="19181" refreshError="1"/>
      <sheetData sheetId="19182" refreshError="1"/>
      <sheetData sheetId="19183" refreshError="1"/>
      <sheetData sheetId="19184" refreshError="1"/>
      <sheetData sheetId="19185" refreshError="1"/>
      <sheetData sheetId="19186" refreshError="1"/>
      <sheetData sheetId="19187" refreshError="1"/>
      <sheetData sheetId="19188" refreshError="1"/>
      <sheetData sheetId="19189" refreshError="1"/>
      <sheetData sheetId="19190" refreshError="1"/>
      <sheetData sheetId="19191" refreshError="1"/>
      <sheetData sheetId="19192" refreshError="1"/>
      <sheetData sheetId="19193" refreshError="1"/>
      <sheetData sheetId="19194" refreshError="1"/>
      <sheetData sheetId="19195" refreshError="1"/>
      <sheetData sheetId="19196" refreshError="1"/>
      <sheetData sheetId="19197" refreshError="1"/>
      <sheetData sheetId="19198" refreshError="1"/>
      <sheetData sheetId="19199" refreshError="1"/>
      <sheetData sheetId="19200" refreshError="1"/>
      <sheetData sheetId="19201" refreshError="1"/>
      <sheetData sheetId="19202" refreshError="1"/>
      <sheetData sheetId="19203" refreshError="1"/>
      <sheetData sheetId="19204" refreshError="1"/>
      <sheetData sheetId="19205" refreshError="1"/>
      <sheetData sheetId="19206" refreshError="1"/>
      <sheetData sheetId="19207" refreshError="1"/>
      <sheetData sheetId="19208" refreshError="1"/>
      <sheetData sheetId="19209" refreshError="1"/>
      <sheetData sheetId="19210" refreshError="1"/>
      <sheetData sheetId="19211" refreshError="1"/>
      <sheetData sheetId="19212" refreshError="1"/>
      <sheetData sheetId="19213" refreshError="1"/>
      <sheetData sheetId="19214" refreshError="1"/>
      <sheetData sheetId="19215" refreshError="1"/>
      <sheetData sheetId="19216" refreshError="1"/>
      <sheetData sheetId="19217" refreshError="1"/>
      <sheetData sheetId="19218" refreshError="1"/>
      <sheetData sheetId="19219" refreshError="1"/>
      <sheetData sheetId="19220" refreshError="1"/>
      <sheetData sheetId="19221" refreshError="1"/>
      <sheetData sheetId="19222" refreshError="1"/>
      <sheetData sheetId="19223" refreshError="1"/>
      <sheetData sheetId="19224" refreshError="1"/>
      <sheetData sheetId="19225" refreshError="1"/>
      <sheetData sheetId="19226" refreshError="1"/>
      <sheetData sheetId="19227" refreshError="1"/>
      <sheetData sheetId="19228" refreshError="1"/>
      <sheetData sheetId="19229" refreshError="1"/>
      <sheetData sheetId="19230" refreshError="1"/>
      <sheetData sheetId="19231" refreshError="1"/>
      <sheetData sheetId="19232" refreshError="1"/>
      <sheetData sheetId="19233" refreshError="1"/>
      <sheetData sheetId="19234" refreshError="1"/>
      <sheetData sheetId="19235" refreshError="1"/>
      <sheetData sheetId="19236" refreshError="1"/>
      <sheetData sheetId="19237" refreshError="1"/>
      <sheetData sheetId="19238" refreshError="1"/>
      <sheetData sheetId="19239" refreshError="1"/>
      <sheetData sheetId="19240" refreshError="1"/>
      <sheetData sheetId="19241" refreshError="1"/>
      <sheetData sheetId="19242" refreshError="1"/>
      <sheetData sheetId="19243" refreshError="1"/>
      <sheetData sheetId="19244" refreshError="1"/>
      <sheetData sheetId="19245" refreshError="1"/>
      <sheetData sheetId="19246" refreshError="1"/>
      <sheetData sheetId="19247" refreshError="1"/>
      <sheetData sheetId="19248" refreshError="1"/>
      <sheetData sheetId="19249" refreshError="1"/>
      <sheetData sheetId="19250" refreshError="1"/>
      <sheetData sheetId="19251" refreshError="1"/>
      <sheetData sheetId="19252" refreshError="1"/>
      <sheetData sheetId="19253" refreshError="1"/>
      <sheetData sheetId="19254" refreshError="1"/>
      <sheetData sheetId="19255" refreshError="1"/>
      <sheetData sheetId="19256" refreshError="1"/>
      <sheetData sheetId="19257" refreshError="1"/>
      <sheetData sheetId="19258" refreshError="1"/>
      <sheetData sheetId="19259" refreshError="1"/>
      <sheetData sheetId="19260" refreshError="1"/>
      <sheetData sheetId="19261" refreshError="1"/>
      <sheetData sheetId="19262" refreshError="1"/>
      <sheetData sheetId="19263" refreshError="1"/>
      <sheetData sheetId="19264" refreshError="1"/>
      <sheetData sheetId="19265" refreshError="1"/>
      <sheetData sheetId="19266" refreshError="1"/>
      <sheetData sheetId="19267" refreshError="1"/>
      <sheetData sheetId="19268" refreshError="1"/>
      <sheetData sheetId="19269" refreshError="1"/>
      <sheetData sheetId="19270" refreshError="1"/>
      <sheetData sheetId="19271" refreshError="1"/>
      <sheetData sheetId="19272" refreshError="1"/>
      <sheetData sheetId="19273" refreshError="1"/>
      <sheetData sheetId="19274" refreshError="1"/>
      <sheetData sheetId="19275" refreshError="1"/>
      <sheetData sheetId="19276" refreshError="1"/>
      <sheetData sheetId="19277" refreshError="1"/>
      <sheetData sheetId="19278" refreshError="1"/>
      <sheetData sheetId="19279" refreshError="1"/>
      <sheetData sheetId="19280" refreshError="1"/>
      <sheetData sheetId="19281" refreshError="1"/>
      <sheetData sheetId="19282" refreshError="1"/>
      <sheetData sheetId="19283" refreshError="1"/>
      <sheetData sheetId="19284" refreshError="1"/>
      <sheetData sheetId="19285" refreshError="1"/>
      <sheetData sheetId="19286" refreshError="1"/>
      <sheetData sheetId="19287" refreshError="1"/>
      <sheetData sheetId="19288" refreshError="1"/>
      <sheetData sheetId="19289" refreshError="1"/>
      <sheetData sheetId="19290" refreshError="1"/>
      <sheetData sheetId="19291" refreshError="1"/>
      <sheetData sheetId="19292" refreshError="1"/>
      <sheetData sheetId="19293" refreshError="1"/>
      <sheetData sheetId="19294" refreshError="1"/>
      <sheetData sheetId="19295" refreshError="1"/>
      <sheetData sheetId="19296" refreshError="1"/>
      <sheetData sheetId="19297" refreshError="1"/>
      <sheetData sheetId="19298" refreshError="1"/>
      <sheetData sheetId="19299" refreshError="1"/>
      <sheetData sheetId="19300" refreshError="1"/>
      <sheetData sheetId="19301" refreshError="1"/>
      <sheetData sheetId="19302" refreshError="1"/>
      <sheetData sheetId="19303" refreshError="1"/>
      <sheetData sheetId="19304" refreshError="1"/>
      <sheetData sheetId="19305" refreshError="1"/>
      <sheetData sheetId="19306" refreshError="1"/>
      <sheetData sheetId="19307" refreshError="1"/>
      <sheetData sheetId="19308" refreshError="1"/>
      <sheetData sheetId="19309" refreshError="1"/>
      <sheetData sheetId="19310" refreshError="1"/>
      <sheetData sheetId="19311" refreshError="1"/>
      <sheetData sheetId="19312" refreshError="1"/>
      <sheetData sheetId="19313" refreshError="1"/>
      <sheetData sheetId="19314" refreshError="1"/>
      <sheetData sheetId="19315" refreshError="1"/>
      <sheetData sheetId="19316" refreshError="1"/>
      <sheetData sheetId="19317" refreshError="1"/>
      <sheetData sheetId="19318" refreshError="1"/>
      <sheetData sheetId="19319" refreshError="1"/>
      <sheetData sheetId="19320" refreshError="1"/>
      <sheetData sheetId="19321" refreshError="1"/>
      <sheetData sheetId="19322" refreshError="1"/>
      <sheetData sheetId="19323" refreshError="1"/>
      <sheetData sheetId="19324" refreshError="1"/>
      <sheetData sheetId="19325" refreshError="1"/>
      <sheetData sheetId="19326" refreshError="1"/>
      <sheetData sheetId="19327" refreshError="1"/>
      <sheetData sheetId="19328" refreshError="1"/>
      <sheetData sheetId="19329" refreshError="1"/>
      <sheetData sheetId="19330" refreshError="1"/>
      <sheetData sheetId="19331" refreshError="1"/>
      <sheetData sheetId="19332" refreshError="1"/>
      <sheetData sheetId="19333" refreshError="1"/>
      <sheetData sheetId="19334" refreshError="1"/>
      <sheetData sheetId="19335" refreshError="1"/>
      <sheetData sheetId="19336" refreshError="1"/>
      <sheetData sheetId="19337" refreshError="1"/>
      <sheetData sheetId="19338" refreshError="1"/>
      <sheetData sheetId="19339" refreshError="1"/>
      <sheetData sheetId="19340" refreshError="1"/>
      <sheetData sheetId="19341" refreshError="1"/>
      <sheetData sheetId="19342" refreshError="1"/>
      <sheetData sheetId="19343" refreshError="1"/>
      <sheetData sheetId="19344" refreshError="1"/>
      <sheetData sheetId="19345" refreshError="1"/>
      <sheetData sheetId="19346" refreshError="1"/>
      <sheetData sheetId="19347" refreshError="1"/>
      <sheetData sheetId="19348" refreshError="1"/>
      <sheetData sheetId="19349" refreshError="1"/>
      <sheetData sheetId="19350" refreshError="1"/>
      <sheetData sheetId="19351" refreshError="1"/>
      <sheetData sheetId="19352" refreshError="1"/>
      <sheetData sheetId="19353" refreshError="1"/>
      <sheetData sheetId="19354" refreshError="1"/>
      <sheetData sheetId="19355" refreshError="1"/>
      <sheetData sheetId="19356" refreshError="1"/>
      <sheetData sheetId="19357" refreshError="1"/>
      <sheetData sheetId="19358" refreshError="1"/>
      <sheetData sheetId="19359" refreshError="1"/>
      <sheetData sheetId="19360" refreshError="1"/>
      <sheetData sheetId="19361" refreshError="1"/>
      <sheetData sheetId="19362" refreshError="1"/>
      <sheetData sheetId="19363" refreshError="1"/>
      <sheetData sheetId="19364" refreshError="1"/>
      <sheetData sheetId="19365" refreshError="1"/>
      <sheetData sheetId="19366" refreshError="1"/>
      <sheetData sheetId="19367" refreshError="1"/>
      <sheetData sheetId="19368" refreshError="1"/>
      <sheetData sheetId="19369" refreshError="1"/>
      <sheetData sheetId="19370" refreshError="1"/>
      <sheetData sheetId="19371" refreshError="1"/>
      <sheetData sheetId="19372" refreshError="1"/>
      <sheetData sheetId="19373" refreshError="1"/>
      <sheetData sheetId="19374" refreshError="1"/>
      <sheetData sheetId="19375" refreshError="1"/>
      <sheetData sheetId="19376" refreshError="1"/>
      <sheetData sheetId="19377" refreshError="1"/>
      <sheetData sheetId="19378" refreshError="1"/>
      <sheetData sheetId="19379" refreshError="1"/>
      <sheetData sheetId="19380" refreshError="1"/>
      <sheetData sheetId="19381" refreshError="1"/>
      <sheetData sheetId="19382" refreshError="1"/>
      <sheetData sheetId="19383" refreshError="1"/>
      <sheetData sheetId="19384" refreshError="1"/>
      <sheetData sheetId="19385" refreshError="1"/>
      <sheetData sheetId="19386" refreshError="1"/>
      <sheetData sheetId="19387" refreshError="1"/>
      <sheetData sheetId="19388" refreshError="1"/>
      <sheetData sheetId="19389" refreshError="1"/>
      <sheetData sheetId="19390" refreshError="1"/>
      <sheetData sheetId="19391" refreshError="1"/>
      <sheetData sheetId="19392" refreshError="1"/>
      <sheetData sheetId="19393" refreshError="1"/>
      <sheetData sheetId="19394" refreshError="1"/>
      <sheetData sheetId="19395" refreshError="1"/>
      <sheetData sheetId="19396" refreshError="1"/>
      <sheetData sheetId="19397" refreshError="1"/>
      <sheetData sheetId="19398" refreshError="1"/>
      <sheetData sheetId="19399" refreshError="1"/>
      <sheetData sheetId="19400" refreshError="1"/>
      <sheetData sheetId="19401" refreshError="1"/>
      <sheetData sheetId="19402" refreshError="1"/>
      <sheetData sheetId="19403" refreshError="1"/>
      <sheetData sheetId="19404" refreshError="1"/>
      <sheetData sheetId="19405" refreshError="1"/>
      <sheetData sheetId="19406" refreshError="1"/>
      <sheetData sheetId="19407" refreshError="1"/>
      <sheetData sheetId="19408" refreshError="1"/>
      <sheetData sheetId="19409" refreshError="1"/>
      <sheetData sheetId="19410" refreshError="1"/>
      <sheetData sheetId="19411" refreshError="1"/>
      <sheetData sheetId="19412" refreshError="1"/>
      <sheetData sheetId="19413" refreshError="1"/>
      <sheetData sheetId="19414" refreshError="1"/>
      <sheetData sheetId="19415" refreshError="1"/>
      <sheetData sheetId="19416" refreshError="1"/>
      <sheetData sheetId="19417" refreshError="1"/>
      <sheetData sheetId="19418" refreshError="1"/>
      <sheetData sheetId="19419" refreshError="1"/>
      <sheetData sheetId="19420" refreshError="1"/>
      <sheetData sheetId="19421" refreshError="1"/>
      <sheetData sheetId="19422" refreshError="1"/>
      <sheetData sheetId="19423" refreshError="1"/>
      <sheetData sheetId="19424" refreshError="1"/>
      <sheetData sheetId="19425" refreshError="1"/>
      <sheetData sheetId="19426" refreshError="1"/>
      <sheetData sheetId="19427" refreshError="1"/>
      <sheetData sheetId="19428" refreshError="1"/>
      <sheetData sheetId="19429" refreshError="1"/>
      <sheetData sheetId="19430" refreshError="1"/>
      <sheetData sheetId="19431" refreshError="1"/>
      <sheetData sheetId="19432" refreshError="1"/>
      <sheetData sheetId="19433" refreshError="1"/>
      <sheetData sheetId="19434" refreshError="1"/>
      <sheetData sheetId="19435" refreshError="1"/>
      <sheetData sheetId="19436" refreshError="1"/>
      <sheetData sheetId="19437" refreshError="1"/>
      <sheetData sheetId="19438" refreshError="1"/>
      <sheetData sheetId="19439" refreshError="1"/>
      <sheetData sheetId="19440" refreshError="1"/>
      <sheetData sheetId="19441" refreshError="1"/>
      <sheetData sheetId="19442" refreshError="1"/>
      <sheetData sheetId="19443" refreshError="1"/>
      <sheetData sheetId="19444" refreshError="1"/>
      <sheetData sheetId="19445" refreshError="1"/>
      <sheetData sheetId="19446" refreshError="1"/>
      <sheetData sheetId="19447" refreshError="1"/>
      <sheetData sheetId="19448" refreshError="1"/>
      <sheetData sheetId="19449" refreshError="1"/>
      <sheetData sheetId="19450" refreshError="1"/>
      <sheetData sheetId="19451" refreshError="1"/>
      <sheetData sheetId="19452" refreshError="1"/>
      <sheetData sheetId="19453" refreshError="1"/>
      <sheetData sheetId="19454" refreshError="1"/>
      <sheetData sheetId="19455" refreshError="1"/>
      <sheetData sheetId="19456" refreshError="1"/>
      <sheetData sheetId="19457" refreshError="1"/>
      <sheetData sheetId="19458" refreshError="1"/>
      <sheetData sheetId="19459" refreshError="1"/>
      <sheetData sheetId="19460" refreshError="1"/>
      <sheetData sheetId="19461" refreshError="1"/>
      <sheetData sheetId="19462" refreshError="1"/>
      <sheetData sheetId="19463" refreshError="1"/>
      <sheetData sheetId="19464" refreshError="1"/>
      <sheetData sheetId="19465" refreshError="1"/>
      <sheetData sheetId="19466" refreshError="1"/>
      <sheetData sheetId="19467" refreshError="1"/>
      <sheetData sheetId="19468" refreshError="1"/>
      <sheetData sheetId="19469" refreshError="1"/>
      <sheetData sheetId="19470" refreshError="1"/>
      <sheetData sheetId="19471" refreshError="1"/>
      <sheetData sheetId="19472" refreshError="1"/>
      <sheetData sheetId="19473" refreshError="1"/>
      <sheetData sheetId="19474" refreshError="1"/>
      <sheetData sheetId="19475" refreshError="1"/>
      <sheetData sheetId="19476" refreshError="1"/>
      <sheetData sheetId="19477" refreshError="1"/>
      <sheetData sheetId="19478" refreshError="1"/>
      <sheetData sheetId="19479" refreshError="1"/>
      <sheetData sheetId="19480" refreshError="1"/>
      <sheetData sheetId="19481" refreshError="1"/>
      <sheetData sheetId="19482" refreshError="1"/>
      <sheetData sheetId="19483" refreshError="1"/>
      <sheetData sheetId="19484" refreshError="1"/>
      <sheetData sheetId="19485" refreshError="1"/>
      <sheetData sheetId="19486" refreshError="1"/>
      <sheetData sheetId="19487" refreshError="1"/>
      <sheetData sheetId="19488" refreshError="1"/>
      <sheetData sheetId="19489" refreshError="1"/>
      <sheetData sheetId="19490" refreshError="1"/>
      <sheetData sheetId="19491" refreshError="1"/>
      <sheetData sheetId="19492" refreshError="1"/>
      <sheetData sheetId="19493" refreshError="1"/>
      <sheetData sheetId="19494" refreshError="1"/>
      <sheetData sheetId="19495" refreshError="1"/>
      <sheetData sheetId="19496" refreshError="1"/>
      <sheetData sheetId="19497" refreshError="1"/>
      <sheetData sheetId="19498" refreshError="1"/>
      <sheetData sheetId="19499" refreshError="1"/>
      <sheetData sheetId="19500" refreshError="1"/>
      <sheetData sheetId="19501" refreshError="1"/>
      <sheetData sheetId="19502" refreshError="1"/>
      <sheetData sheetId="19503" refreshError="1"/>
      <sheetData sheetId="19504" refreshError="1"/>
      <sheetData sheetId="19505" refreshError="1"/>
      <sheetData sheetId="19506" refreshError="1"/>
      <sheetData sheetId="19507" refreshError="1"/>
      <sheetData sheetId="19508" refreshError="1"/>
      <sheetData sheetId="19509" refreshError="1"/>
      <sheetData sheetId="19510" refreshError="1"/>
      <sheetData sheetId="19511" refreshError="1"/>
      <sheetData sheetId="19512" refreshError="1"/>
      <sheetData sheetId="19513" refreshError="1"/>
      <sheetData sheetId="19514" refreshError="1"/>
      <sheetData sheetId="19515" refreshError="1"/>
      <sheetData sheetId="19516" refreshError="1"/>
      <sheetData sheetId="19517" refreshError="1"/>
      <sheetData sheetId="19518" refreshError="1"/>
      <sheetData sheetId="19519" refreshError="1"/>
      <sheetData sheetId="19520" refreshError="1"/>
      <sheetData sheetId="19521" refreshError="1"/>
      <sheetData sheetId="19522" refreshError="1"/>
      <sheetData sheetId="19523" refreshError="1"/>
      <sheetData sheetId="19524" refreshError="1"/>
      <sheetData sheetId="19525" refreshError="1"/>
      <sheetData sheetId="19526" refreshError="1"/>
      <sheetData sheetId="19527" refreshError="1"/>
      <sheetData sheetId="19528" refreshError="1"/>
      <sheetData sheetId="19529" refreshError="1"/>
      <sheetData sheetId="19530" refreshError="1"/>
      <sheetData sheetId="19531" refreshError="1"/>
      <sheetData sheetId="19532" refreshError="1"/>
      <sheetData sheetId="19533" refreshError="1"/>
      <sheetData sheetId="19534" refreshError="1"/>
      <sheetData sheetId="19535" refreshError="1"/>
      <sheetData sheetId="19536" refreshError="1"/>
      <sheetData sheetId="19537" refreshError="1"/>
      <sheetData sheetId="19538" refreshError="1"/>
      <sheetData sheetId="19539" refreshError="1"/>
      <sheetData sheetId="19540" refreshError="1"/>
      <sheetData sheetId="19541" refreshError="1"/>
      <sheetData sheetId="19542" refreshError="1"/>
      <sheetData sheetId="19543" refreshError="1"/>
      <sheetData sheetId="19544" refreshError="1"/>
      <sheetData sheetId="19545" refreshError="1"/>
      <sheetData sheetId="19546" refreshError="1"/>
      <sheetData sheetId="19547" refreshError="1"/>
      <sheetData sheetId="19548" refreshError="1"/>
      <sheetData sheetId="19549" refreshError="1"/>
      <sheetData sheetId="19550" refreshError="1"/>
      <sheetData sheetId="19551" refreshError="1"/>
      <sheetData sheetId="19552" refreshError="1"/>
      <sheetData sheetId="19553" refreshError="1"/>
      <sheetData sheetId="19554" refreshError="1"/>
      <sheetData sheetId="19555" refreshError="1"/>
      <sheetData sheetId="19556" refreshError="1"/>
      <sheetData sheetId="19557" refreshError="1"/>
      <sheetData sheetId="19558" refreshError="1"/>
      <sheetData sheetId="19559" refreshError="1"/>
      <sheetData sheetId="19560" refreshError="1"/>
      <sheetData sheetId="19561" refreshError="1"/>
      <sheetData sheetId="19562" refreshError="1"/>
      <sheetData sheetId="19563" refreshError="1"/>
      <sheetData sheetId="19564" refreshError="1"/>
      <sheetData sheetId="19565" refreshError="1"/>
      <sheetData sheetId="19566" refreshError="1"/>
      <sheetData sheetId="19567" refreshError="1"/>
      <sheetData sheetId="19568" refreshError="1"/>
      <sheetData sheetId="19569" refreshError="1"/>
      <sheetData sheetId="19570" refreshError="1"/>
      <sheetData sheetId="19571" refreshError="1"/>
      <sheetData sheetId="19572" refreshError="1"/>
      <sheetData sheetId="19573" refreshError="1"/>
      <sheetData sheetId="19574" refreshError="1"/>
      <sheetData sheetId="19575" refreshError="1"/>
      <sheetData sheetId="19576" refreshError="1"/>
      <sheetData sheetId="19577" refreshError="1"/>
      <sheetData sheetId="19578" refreshError="1"/>
      <sheetData sheetId="19579" refreshError="1"/>
      <sheetData sheetId="19580" refreshError="1"/>
      <sheetData sheetId="19581" refreshError="1"/>
      <sheetData sheetId="19582" refreshError="1"/>
      <sheetData sheetId="19583" refreshError="1"/>
      <sheetData sheetId="19584" refreshError="1"/>
      <sheetData sheetId="19585" refreshError="1"/>
      <sheetData sheetId="19586" refreshError="1"/>
      <sheetData sheetId="19587" refreshError="1"/>
      <sheetData sheetId="19588" refreshError="1"/>
      <sheetData sheetId="19589" refreshError="1"/>
      <sheetData sheetId="19590" refreshError="1"/>
      <sheetData sheetId="19591" refreshError="1"/>
      <sheetData sheetId="19592" refreshError="1"/>
      <sheetData sheetId="19593" refreshError="1"/>
      <sheetData sheetId="19594" refreshError="1"/>
      <sheetData sheetId="19595" refreshError="1"/>
      <sheetData sheetId="19596" refreshError="1"/>
      <sheetData sheetId="19597" refreshError="1"/>
      <sheetData sheetId="19598" refreshError="1"/>
      <sheetData sheetId="19599" refreshError="1"/>
      <sheetData sheetId="19600" refreshError="1"/>
      <sheetData sheetId="19601" refreshError="1"/>
      <sheetData sheetId="19602" refreshError="1"/>
      <sheetData sheetId="19603" refreshError="1"/>
      <sheetData sheetId="19604" refreshError="1"/>
      <sheetData sheetId="19605" refreshError="1"/>
      <sheetData sheetId="19606" refreshError="1"/>
      <sheetData sheetId="19607" refreshError="1"/>
      <sheetData sheetId="19608" refreshError="1"/>
      <sheetData sheetId="19609" refreshError="1"/>
      <sheetData sheetId="19610" refreshError="1"/>
      <sheetData sheetId="19611" refreshError="1"/>
      <sheetData sheetId="19612" refreshError="1"/>
      <sheetData sheetId="19613" refreshError="1"/>
      <sheetData sheetId="19614" refreshError="1"/>
      <sheetData sheetId="19615" refreshError="1"/>
      <sheetData sheetId="19616" refreshError="1"/>
      <sheetData sheetId="19617" refreshError="1"/>
      <sheetData sheetId="19618" refreshError="1"/>
      <sheetData sheetId="19619" refreshError="1"/>
      <sheetData sheetId="19620" refreshError="1"/>
      <sheetData sheetId="19621" refreshError="1"/>
      <sheetData sheetId="19622" refreshError="1"/>
      <sheetData sheetId="19623" refreshError="1"/>
      <sheetData sheetId="19624" refreshError="1"/>
      <sheetData sheetId="19625" refreshError="1"/>
      <sheetData sheetId="19626" refreshError="1"/>
      <sheetData sheetId="19627" refreshError="1"/>
      <sheetData sheetId="19628" refreshError="1"/>
      <sheetData sheetId="19629" refreshError="1"/>
      <sheetData sheetId="19630" refreshError="1"/>
      <sheetData sheetId="19631" refreshError="1"/>
      <sheetData sheetId="19632" refreshError="1"/>
      <sheetData sheetId="19633" refreshError="1"/>
      <sheetData sheetId="19634" refreshError="1"/>
      <sheetData sheetId="19635" refreshError="1"/>
      <sheetData sheetId="19636" refreshError="1"/>
      <sheetData sheetId="19637" refreshError="1"/>
      <sheetData sheetId="19638" refreshError="1"/>
      <sheetData sheetId="19639" refreshError="1"/>
      <sheetData sheetId="19640" refreshError="1"/>
      <sheetData sheetId="19641" refreshError="1"/>
      <sheetData sheetId="19642" refreshError="1"/>
      <sheetData sheetId="19643" refreshError="1"/>
      <sheetData sheetId="19644" refreshError="1"/>
      <sheetData sheetId="19645" refreshError="1"/>
      <sheetData sheetId="19646" refreshError="1"/>
      <sheetData sheetId="19647" refreshError="1"/>
      <sheetData sheetId="19648" refreshError="1"/>
      <sheetData sheetId="19649" refreshError="1"/>
      <sheetData sheetId="19650" refreshError="1"/>
      <sheetData sheetId="19651" refreshError="1"/>
      <sheetData sheetId="19652" refreshError="1"/>
      <sheetData sheetId="19653" refreshError="1"/>
      <sheetData sheetId="19654" refreshError="1"/>
      <sheetData sheetId="19655" refreshError="1"/>
      <sheetData sheetId="19656" refreshError="1"/>
      <sheetData sheetId="19657" refreshError="1"/>
      <sheetData sheetId="19658" refreshError="1"/>
      <sheetData sheetId="19659" refreshError="1"/>
      <sheetData sheetId="19660" refreshError="1"/>
      <sheetData sheetId="19661" refreshError="1"/>
      <sheetData sheetId="19662" refreshError="1"/>
      <sheetData sheetId="19663" refreshError="1"/>
      <sheetData sheetId="19664" refreshError="1"/>
      <sheetData sheetId="19665" refreshError="1"/>
      <sheetData sheetId="19666" refreshError="1"/>
      <sheetData sheetId="19667" refreshError="1"/>
      <sheetData sheetId="19668" refreshError="1"/>
      <sheetData sheetId="19669" refreshError="1"/>
      <sheetData sheetId="19670" refreshError="1"/>
      <sheetData sheetId="19671" refreshError="1"/>
      <sheetData sheetId="19672" refreshError="1"/>
      <sheetData sheetId="19673" refreshError="1"/>
      <sheetData sheetId="19674" refreshError="1"/>
      <sheetData sheetId="19675" refreshError="1"/>
      <sheetData sheetId="19676" refreshError="1"/>
      <sheetData sheetId="19677" refreshError="1"/>
      <sheetData sheetId="19678" refreshError="1"/>
      <sheetData sheetId="19679" refreshError="1"/>
      <sheetData sheetId="19680" refreshError="1"/>
      <sheetData sheetId="19681" refreshError="1"/>
      <sheetData sheetId="19682" refreshError="1"/>
      <sheetData sheetId="19683" refreshError="1"/>
      <sheetData sheetId="19684" refreshError="1"/>
      <sheetData sheetId="19685" refreshError="1"/>
      <sheetData sheetId="19686" refreshError="1"/>
      <sheetData sheetId="19687" refreshError="1"/>
      <sheetData sheetId="19688" refreshError="1"/>
      <sheetData sheetId="19689" refreshError="1"/>
      <sheetData sheetId="19690" refreshError="1"/>
      <sheetData sheetId="19691" refreshError="1"/>
      <sheetData sheetId="19692" refreshError="1"/>
      <sheetData sheetId="19693" refreshError="1"/>
      <sheetData sheetId="19694" refreshError="1"/>
      <sheetData sheetId="19695" refreshError="1"/>
      <sheetData sheetId="19696" refreshError="1"/>
      <sheetData sheetId="19697" refreshError="1"/>
      <sheetData sheetId="19698" refreshError="1"/>
      <sheetData sheetId="19699" refreshError="1"/>
      <sheetData sheetId="19700" refreshError="1"/>
      <sheetData sheetId="19701" refreshError="1"/>
      <sheetData sheetId="19702" refreshError="1"/>
      <sheetData sheetId="19703" refreshError="1"/>
      <sheetData sheetId="19704" refreshError="1"/>
      <sheetData sheetId="19705" refreshError="1"/>
      <sheetData sheetId="19706" refreshError="1"/>
      <sheetData sheetId="19707" refreshError="1"/>
      <sheetData sheetId="19708" refreshError="1"/>
      <sheetData sheetId="19709" refreshError="1"/>
      <sheetData sheetId="19710" refreshError="1"/>
      <sheetData sheetId="19711" refreshError="1"/>
      <sheetData sheetId="19712" refreshError="1"/>
      <sheetData sheetId="19713" refreshError="1"/>
      <sheetData sheetId="19714" refreshError="1"/>
      <sheetData sheetId="19715" refreshError="1"/>
      <sheetData sheetId="19716" refreshError="1"/>
      <sheetData sheetId="19717" refreshError="1"/>
      <sheetData sheetId="19718" refreshError="1"/>
      <sheetData sheetId="19719" refreshError="1"/>
      <sheetData sheetId="19720" refreshError="1"/>
      <sheetData sheetId="19721" refreshError="1"/>
      <sheetData sheetId="19722" refreshError="1"/>
      <sheetData sheetId="19723" refreshError="1"/>
      <sheetData sheetId="19724" refreshError="1"/>
      <sheetData sheetId="19725" refreshError="1"/>
      <sheetData sheetId="19726" refreshError="1"/>
      <sheetData sheetId="19727" refreshError="1"/>
      <sheetData sheetId="19728" refreshError="1"/>
      <sheetData sheetId="19729" refreshError="1"/>
      <sheetData sheetId="19730" refreshError="1"/>
      <sheetData sheetId="19731" refreshError="1"/>
      <sheetData sheetId="19732" refreshError="1"/>
      <sheetData sheetId="19733" refreshError="1"/>
      <sheetData sheetId="19734" refreshError="1"/>
      <sheetData sheetId="19735" refreshError="1"/>
      <sheetData sheetId="19736" refreshError="1"/>
      <sheetData sheetId="19737" refreshError="1"/>
      <sheetData sheetId="19738" refreshError="1"/>
      <sheetData sheetId="19739" refreshError="1"/>
      <sheetData sheetId="19740" refreshError="1"/>
      <sheetData sheetId="19741" refreshError="1"/>
      <sheetData sheetId="19742" refreshError="1"/>
      <sheetData sheetId="19743" refreshError="1"/>
      <sheetData sheetId="19744" refreshError="1"/>
      <sheetData sheetId="19745" refreshError="1"/>
      <sheetData sheetId="19746" refreshError="1"/>
      <sheetData sheetId="19747" refreshError="1"/>
      <sheetData sheetId="19748" refreshError="1"/>
      <sheetData sheetId="19749" refreshError="1"/>
      <sheetData sheetId="19750" refreshError="1"/>
      <sheetData sheetId="19751" refreshError="1"/>
      <sheetData sheetId="19752" refreshError="1"/>
      <sheetData sheetId="19753" refreshError="1"/>
      <sheetData sheetId="19754" refreshError="1"/>
      <sheetData sheetId="19755" refreshError="1"/>
      <sheetData sheetId="19756" refreshError="1"/>
      <sheetData sheetId="19757" refreshError="1"/>
      <sheetData sheetId="19758" refreshError="1"/>
      <sheetData sheetId="19759" refreshError="1"/>
      <sheetData sheetId="19760" refreshError="1"/>
      <sheetData sheetId="19761" refreshError="1"/>
      <sheetData sheetId="19762" refreshError="1"/>
      <sheetData sheetId="19763" refreshError="1"/>
      <sheetData sheetId="19764" refreshError="1"/>
      <sheetData sheetId="19765" refreshError="1"/>
      <sheetData sheetId="19766" refreshError="1"/>
      <sheetData sheetId="19767" refreshError="1"/>
      <sheetData sheetId="19768" refreshError="1"/>
      <sheetData sheetId="19769" refreshError="1"/>
      <sheetData sheetId="19770" refreshError="1"/>
      <sheetData sheetId="19771" refreshError="1"/>
      <sheetData sheetId="19772" refreshError="1"/>
      <sheetData sheetId="19773" refreshError="1"/>
      <sheetData sheetId="19774" refreshError="1"/>
      <sheetData sheetId="19775" refreshError="1"/>
      <sheetData sheetId="19776" refreshError="1"/>
      <sheetData sheetId="19777" refreshError="1"/>
      <sheetData sheetId="19778" refreshError="1"/>
      <sheetData sheetId="19779" refreshError="1"/>
      <sheetData sheetId="19780" refreshError="1"/>
      <sheetData sheetId="19781" refreshError="1"/>
      <sheetData sheetId="19782" refreshError="1"/>
      <sheetData sheetId="19783" refreshError="1"/>
      <sheetData sheetId="19784" refreshError="1"/>
      <sheetData sheetId="19785" refreshError="1"/>
      <sheetData sheetId="19786" refreshError="1"/>
      <sheetData sheetId="19787" refreshError="1"/>
      <sheetData sheetId="19788" refreshError="1"/>
      <sheetData sheetId="19789" refreshError="1"/>
      <sheetData sheetId="19790" refreshError="1"/>
      <sheetData sheetId="19791" refreshError="1"/>
      <sheetData sheetId="19792" refreshError="1"/>
      <sheetData sheetId="19793" refreshError="1"/>
      <sheetData sheetId="19794" refreshError="1"/>
      <sheetData sheetId="19795" refreshError="1"/>
      <sheetData sheetId="19796" refreshError="1"/>
      <sheetData sheetId="19797" refreshError="1"/>
      <sheetData sheetId="19798" refreshError="1"/>
      <sheetData sheetId="19799" refreshError="1"/>
      <sheetData sheetId="19800" refreshError="1"/>
      <sheetData sheetId="19801" refreshError="1"/>
      <sheetData sheetId="19802" refreshError="1"/>
      <sheetData sheetId="19803" refreshError="1"/>
      <sheetData sheetId="19804" refreshError="1"/>
      <sheetData sheetId="19805" refreshError="1"/>
      <sheetData sheetId="19806" refreshError="1"/>
      <sheetData sheetId="19807" refreshError="1"/>
      <sheetData sheetId="19808" refreshError="1"/>
      <sheetData sheetId="19809" refreshError="1"/>
      <sheetData sheetId="19810" refreshError="1"/>
      <sheetData sheetId="19811" refreshError="1"/>
      <sheetData sheetId="19812" refreshError="1"/>
      <sheetData sheetId="19813" refreshError="1"/>
      <sheetData sheetId="19814" refreshError="1"/>
      <sheetData sheetId="19815" refreshError="1"/>
      <sheetData sheetId="19816" refreshError="1"/>
      <sheetData sheetId="19817" refreshError="1"/>
      <sheetData sheetId="19818" refreshError="1"/>
      <sheetData sheetId="19819" refreshError="1"/>
      <sheetData sheetId="19820" refreshError="1"/>
      <sheetData sheetId="19821" refreshError="1"/>
      <sheetData sheetId="19822" refreshError="1"/>
      <sheetData sheetId="19823" refreshError="1"/>
      <sheetData sheetId="19824" refreshError="1"/>
      <sheetData sheetId="19825" refreshError="1"/>
      <sheetData sheetId="19826" refreshError="1"/>
      <sheetData sheetId="19827" refreshError="1"/>
      <sheetData sheetId="19828" refreshError="1"/>
      <sheetData sheetId="19829" refreshError="1"/>
      <sheetData sheetId="19830" refreshError="1"/>
      <sheetData sheetId="19831" refreshError="1"/>
      <sheetData sheetId="19832" refreshError="1"/>
      <sheetData sheetId="19833" refreshError="1"/>
      <sheetData sheetId="19834" refreshError="1"/>
      <sheetData sheetId="19835" refreshError="1"/>
      <sheetData sheetId="19836" refreshError="1"/>
      <sheetData sheetId="19837" refreshError="1"/>
      <sheetData sheetId="19838" refreshError="1"/>
      <sheetData sheetId="19839" refreshError="1"/>
      <sheetData sheetId="19840" refreshError="1"/>
      <sheetData sheetId="19841" refreshError="1"/>
      <sheetData sheetId="19842" refreshError="1"/>
      <sheetData sheetId="19843" refreshError="1"/>
      <sheetData sheetId="19844" refreshError="1"/>
      <sheetData sheetId="19845" refreshError="1"/>
      <sheetData sheetId="19846" refreshError="1"/>
      <sheetData sheetId="19847" refreshError="1"/>
      <sheetData sheetId="19848" refreshError="1"/>
      <sheetData sheetId="19849" refreshError="1"/>
      <sheetData sheetId="19850" refreshError="1"/>
      <sheetData sheetId="19851" refreshError="1"/>
      <sheetData sheetId="19852" refreshError="1"/>
      <sheetData sheetId="19853" refreshError="1"/>
      <sheetData sheetId="19854" refreshError="1"/>
      <sheetData sheetId="19855" refreshError="1"/>
      <sheetData sheetId="19856" refreshError="1"/>
      <sheetData sheetId="19857" refreshError="1"/>
      <sheetData sheetId="19858" refreshError="1"/>
      <sheetData sheetId="19859" refreshError="1"/>
      <sheetData sheetId="19860" refreshError="1"/>
      <sheetData sheetId="19861" refreshError="1"/>
      <sheetData sheetId="19862" refreshError="1"/>
      <sheetData sheetId="19863" refreshError="1"/>
      <sheetData sheetId="19864" refreshError="1"/>
      <sheetData sheetId="19865" refreshError="1"/>
      <sheetData sheetId="19866" refreshError="1"/>
      <sheetData sheetId="19867" refreshError="1"/>
      <sheetData sheetId="19868" refreshError="1"/>
      <sheetData sheetId="19869" refreshError="1"/>
      <sheetData sheetId="19870" refreshError="1"/>
      <sheetData sheetId="19871" refreshError="1"/>
      <sheetData sheetId="19872" refreshError="1"/>
      <sheetData sheetId="19873" refreshError="1"/>
      <sheetData sheetId="19874" refreshError="1"/>
      <sheetData sheetId="19875" refreshError="1"/>
      <sheetData sheetId="19876" refreshError="1"/>
      <sheetData sheetId="19877" refreshError="1"/>
      <sheetData sheetId="19878" refreshError="1"/>
      <sheetData sheetId="19879" refreshError="1"/>
      <sheetData sheetId="19880" refreshError="1"/>
      <sheetData sheetId="19881" refreshError="1"/>
      <sheetData sheetId="19882" refreshError="1"/>
      <sheetData sheetId="19883" refreshError="1"/>
      <sheetData sheetId="19884" refreshError="1"/>
      <sheetData sheetId="19885" refreshError="1"/>
      <sheetData sheetId="19886" refreshError="1"/>
      <sheetData sheetId="19887" refreshError="1"/>
      <sheetData sheetId="19888" refreshError="1"/>
      <sheetData sheetId="19889" refreshError="1"/>
      <sheetData sheetId="19890" refreshError="1"/>
      <sheetData sheetId="19891" refreshError="1"/>
      <sheetData sheetId="19892" refreshError="1"/>
      <sheetData sheetId="19893" refreshError="1"/>
      <sheetData sheetId="19894" refreshError="1"/>
      <sheetData sheetId="19895" refreshError="1"/>
      <sheetData sheetId="19896" refreshError="1"/>
      <sheetData sheetId="19897" refreshError="1"/>
      <sheetData sheetId="19898" refreshError="1"/>
      <sheetData sheetId="19899" refreshError="1"/>
      <sheetData sheetId="19900" refreshError="1"/>
      <sheetData sheetId="19901" refreshError="1"/>
      <sheetData sheetId="19902" refreshError="1"/>
      <sheetData sheetId="19903" refreshError="1"/>
      <sheetData sheetId="19904" refreshError="1"/>
      <sheetData sheetId="19905" refreshError="1"/>
      <sheetData sheetId="19906" refreshError="1"/>
      <sheetData sheetId="19907" refreshError="1"/>
      <sheetData sheetId="19908" refreshError="1"/>
      <sheetData sheetId="19909" refreshError="1"/>
      <sheetData sheetId="19910" refreshError="1"/>
      <sheetData sheetId="19911" refreshError="1"/>
      <sheetData sheetId="19912" refreshError="1"/>
      <sheetData sheetId="19913" refreshError="1"/>
      <sheetData sheetId="19914" refreshError="1"/>
      <sheetData sheetId="19915" refreshError="1"/>
      <sheetData sheetId="19916" refreshError="1"/>
      <sheetData sheetId="19917" refreshError="1"/>
      <sheetData sheetId="19918" refreshError="1"/>
      <sheetData sheetId="19919" refreshError="1"/>
      <sheetData sheetId="19920" refreshError="1"/>
      <sheetData sheetId="19921" refreshError="1"/>
      <sheetData sheetId="19922" refreshError="1"/>
      <sheetData sheetId="19923" refreshError="1"/>
      <sheetData sheetId="19924" refreshError="1"/>
      <sheetData sheetId="19925" refreshError="1"/>
      <sheetData sheetId="19926" refreshError="1"/>
      <sheetData sheetId="19927" refreshError="1"/>
      <sheetData sheetId="19928" refreshError="1"/>
      <sheetData sheetId="19929" refreshError="1"/>
      <sheetData sheetId="19930" refreshError="1"/>
      <sheetData sheetId="19931" refreshError="1"/>
      <sheetData sheetId="19932" refreshError="1"/>
      <sheetData sheetId="19933" refreshError="1"/>
      <sheetData sheetId="19934" refreshError="1"/>
      <sheetData sheetId="19935" refreshError="1"/>
      <sheetData sheetId="19936" refreshError="1"/>
      <sheetData sheetId="19937" refreshError="1"/>
      <sheetData sheetId="19938" refreshError="1"/>
      <sheetData sheetId="19939" refreshError="1"/>
      <sheetData sheetId="19940" refreshError="1"/>
      <sheetData sheetId="19941" refreshError="1"/>
      <sheetData sheetId="19942" refreshError="1"/>
      <sheetData sheetId="19943" refreshError="1"/>
      <sheetData sheetId="19944" refreshError="1"/>
      <sheetData sheetId="19945" refreshError="1"/>
      <sheetData sheetId="19946" refreshError="1"/>
      <sheetData sheetId="19947" refreshError="1"/>
      <sheetData sheetId="19948" refreshError="1"/>
      <sheetData sheetId="19949" refreshError="1"/>
      <sheetData sheetId="19950" refreshError="1"/>
      <sheetData sheetId="19951" refreshError="1"/>
      <sheetData sheetId="19952" refreshError="1"/>
      <sheetData sheetId="19953" refreshError="1"/>
      <sheetData sheetId="19954" refreshError="1"/>
      <sheetData sheetId="19955" refreshError="1"/>
      <sheetData sheetId="19956" refreshError="1"/>
      <sheetData sheetId="19957" refreshError="1"/>
      <sheetData sheetId="19958" refreshError="1"/>
      <sheetData sheetId="19959" refreshError="1"/>
      <sheetData sheetId="19960" refreshError="1"/>
      <sheetData sheetId="19961" refreshError="1"/>
      <sheetData sheetId="19962" refreshError="1"/>
      <sheetData sheetId="19963" refreshError="1"/>
      <sheetData sheetId="19964" refreshError="1"/>
      <sheetData sheetId="19965" refreshError="1"/>
      <sheetData sheetId="19966" refreshError="1"/>
      <sheetData sheetId="19967" refreshError="1"/>
      <sheetData sheetId="19968" refreshError="1"/>
      <sheetData sheetId="19969" refreshError="1"/>
      <sheetData sheetId="19970" refreshError="1"/>
      <sheetData sheetId="19971" refreshError="1"/>
      <sheetData sheetId="19972" refreshError="1"/>
      <sheetData sheetId="19973" refreshError="1"/>
      <sheetData sheetId="19974" refreshError="1"/>
      <sheetData sheetId="19975" refreshError="1"/>
      <sheetData sheetId="19976" refreshError="1"/>
      <sheetData sheetId="19977" refreshError="1"/>
      <sheetData sheetId="19978" refreshError="1"/>
      <sheetData sheetId="19979" refreshError="1"/>
      <sheetData sheetId="19980" refreshError="1"/>
      <sheetData sheetId="19981" refreshError="1"/>
      <sheetData sheetId="19982" refreshError="1"/>
      <sheetData sheetId="19983" refreshError="1"/>
      <sheetData sheetId="19984" refreshError="1"/>
      <sheetData sheetId="19985" refreshError="1"/>
      <sheetData sheetId="19986" refreshError="1"/>
      <sheetData sheetId="19987" refreshError="1"/>
      <sheetData sheetId="19988" refreshError="1"/>
      <sheetData sheetId="19989" refreshError="1"/>
      <sheetData sheetId="19990" refreshError="1"/>
      <sheetData sheetId="19991" refreshError="1"/>
      <sheetData sheetId="19992" refreshError="1"/>
      <sheetData sheetId="19993" refreshError="1"/>
      <sheetData sheetId="19994" refreshError="1"/>
      <sheetData sheetId="19995" refreshError="1"/>
      <sheetData sheetId="19996" refreshError="1"/>
      <sheetData sheetId="19997" refreshError="1"/>
      <sheetData sheetId="19998" refreshError="1"/>
      <sheetData sheetId="19999" refreshError="1"/>
      <sheetData sheetId="20000" refreshError="1"/>
      <sheetData sheetId="20001" refreshError="1"/>
      <sheetData sheetId="20002" refreshError="1"/>
      <sheetData sheetId="20003" refreshError="1"/>
      <sheetData sheetId="20004" refreshError="1"/>
      <sheetData sheetId="20005" refreshError="1"/>
      <sheetData sheetId="20006" refreshError="1"/>
      <sheetData sheetId="20007" refreshError="1"/>
      <sheetData sheetId="20008" refreshError="1"/>
      <sheetData sheetId="20009" refreshError="1"/>
      <sheetData sheetId="20010" refreshError="1"/>
      <sheetData sheetId="20011" refreshError="1"/>
      <sheetData sheetId="20012" refreshError="1"/>
      <sheetData sheetId="20013" refreshError="1"/>
      <sheetData sheetId="20014" refreshError="1"/>
      <sheetData sheetId="20015" refreshError="1"/>
      <sheetData sheetId="20016" refreshError="1"/>
      <sheetData sheetId="20017" refreshError="1"/>
      <sheetData sheetId="20018" refreshError="1"/>
      <sheetData sheetId="20019" refreshError="1"/>
      <sheetData sheetId="20020" refreshError="1"/>
      <sheetData sheetId="20021" refreshError="1"/>
      <sheetData sheetId="20022" refreshError="1"/>
      <sheetData sheetId="20023" refreshError="1"/>
      <sheetData sheetId="20024" refreshError="1"/>
      <sheetData sheetId="20025" refreshError="1"/>
      <sheetData sheetId="20026" refreshError="1"/>
      <sheetData sheetId="20027" refreshError="1"/>
      <sheetData sheetId="20028" refreshError="1"/>
      <sheetData sheetId="20029" refreshError="1"/>
      <sheetData sheetId="20030" refreshError="1"/>
      <sheetData sheetId="20031" refreshError="1"/>
      <sheetData sheetId="20032" refreshError="1"/>
      <sheetData sheetId="20033" refreshError="1"/>
      <sheetData sheetId="20034" refreshError="1"/>
      <sheetData sheetId="20035" refreshError="1"/>
      <sheetData sheetId="20036" refreshError="1"/>
      <sheetData sheetId="20037" refreshError="1"/>
      <sheetData sheetId="20038" refreshError="1"/>
      <sheetData sheetId="20039" refreshError="1"/>
      <sheetData sheetId="20040" refreshError="1"/>
      <sheetData sheetId="20041" refreshError="1"/>
      <sheetData sheetId="20042" refreshError="1"/>
      <sheetData sheetId="20043" refreshError="1"/>
      <sheetData sheetId="20044" refreshError="1"/>
      <sheetData sheetId="20045" refreshError="1"/>
      <sheetData sheetId="20046" refreshError="1"/>
      <sheetData sheetId="20047" refreshError="1"/>
      <sheetData sheetId="20048" refreshError="1"/>
      <sheetData sheetId="20049" refreshError="1"/>
      <sheetData sheetId="20050" refreshError="1"/>
      <sheetData sheetId="20051" refreshError="1"/>
      <sheetData sheetId="20052" refreshError="1"/>
      <sheetData sheetId="20053" refreshError="1"/>
      <sheetData sheetId="20054" refreshError="1"/>
      <sheetData sheetId="20055" refreshError="1"/>
      <sheetData sheetId="20056" refreshError="1"/>
      <sheetData sheetId="20057" refreshError="1"/>
      <sheetData sheetId="20058" refreshError="1"/>
      <sheetData sheetId="20059" refreshError="1"/>
      <sheetData sheetId="20060" refreshError="1"/>
      <sheetData sheetId="20061" refreshError="1"/>
      <sheetData sheetId="20062" refreshError="1"/>
      <sheetData sheetId="20063" refreshError="1"/>
      <sheetData sheetId="20064" refreshError="1"/>
      <sheetData sheetId="20065" refreshError="1"/>
      <sheetData sheetId="20066" refreshError="1"/>
      <sheetData sheetId="20067" refreshError="1"/>
      <sheetData sheetId="20068" refreshError="1"/>
      <sheetData sheetId="20069" refreshError="1"/>
      <sheetData sheetId="20070" refreshError="1"/>
      <sheetData sheetId="20071" refreshError="1"/>
      <sheetData sheetId="20072" refreshError="1"/>
      <sheetData sheetId="20073" refreshError="1"/>
      <sheetData sheetId="20074" refreshError="1"/>
      <sheetData sheetId="20075" refreshError="1"/>
      <sheetData sheetId="20076" refreshError="1"/>
      <sheetData sheetId="20077" refreshError="1"/>
      <sheetData sheetId="20078" refreshError="1"/>
      <sheetData sheetId="20079" refreshError="1"/>
      <sheetData sheetId="20080" refreshError="1"/>
      <sheetData sheetId="20081" refreshError="1"/>
      <sheetData sheetId="20082" refreshError="1"/>
      <sheetData sheetId="20083" refreshError="1"/>
      <sheetData sheetId="20084" refreshError="1"/>
      <sheetData sheetId="20085" refreshError="1"/>
      <sheetData sheetId="20086" refreshError="1"/>
      <sheetData sheetId="20087" refreshError="1"/>
      <sheetData sheetId="20088" refreshError="1"/>
      <sheetData sheetId="20089" refreshError="1"/>
      <sheetData sheetId="20090" refreshError="1"/>
      <sheetData sheetId="20091" refreshError="1"/>
      <sheetData sheetId="20092" refreshError="1"/>
      <sheetData sheetId="20093" refreshError="1"/>
      <sheetData sheetId="20094" refreshError="1"/>
      <sheetData sheetId="20095" refreshError="1"/>
      <sheetData sheetId="20096" refreshError="1"/>
      <sheetData sheetId="20097" refreshError="1"/>
      <sheetData sheetId="20098" refreshError="1"/>
      <sheetData sheetId="20099" refreshError="1"/>
      <sheetData sheetId="20100" refreshError="1"/>
      <sheetData sheetId="20101" refreshError="1"/>
      <sheetData sheetId="20102" refreshError="1"/>
      <sheetData sheetId="20103" refreshError="1"/>
      <sheetData sheetId="20104" refreshError="1"/>
      <sheetData sheetId="20105" refreshError="1"/>
      <sheetData sheetId="20106" refreshError="1"/>
      <sheetData sheetId="20107" refreshError="1"/>
      <sheetData sheetId="20108" refreshError="1"/>
      <sheetData sheetId="20109" refreshError="1"/>
      <sheetData sheetId="20110" refreshError="1"/>
      <sheetData sheetId="20111" refreshError="1"/>
      <sheetData sheetId="20112" refreshError="1"/>
      <sheetData sheetId="20113" refreshError="1"/>
      <sheetData sheetId="20114" refreshError="1"/>
      <sheetData sheetId="20115" refreshError="1"/>
      <sheetData sheetId="20116" refreshError="1"/>
      <sheetData sheetId="20117" refreshError="1"/>
      <sheetData sheetId="20118" refreshError="1"/>
      <sheetData sheetId="20119" refreshError="1"/>
      <sheetData sheetId="20120" refreshError="1"/>
      <sheetData sheetId="20121" refreshError="1"/>
      <sheetData sheetId="20122" refreshError="1"/>
      <sheetData sheetId="20123" refreshError="1"/>
      <sheetData sheetId="20124" refreshError="1"/>
      <sheetData sheetId="20125" refreshError="1"/>
      <sheetData sheetId="20126" refreshError="1"/>
      <sheetData sheetId="20127" refreshError="1"/>
      <sheetData sheetId="20128" refreshError="1"/>
      <sheetData sheetId="20129" refreshError="1"/>
      <sheetData sheetId="20130" refreshError="1"/>
      <sheetData sheetId="20131" refreshError="1"/>
      <sheetData sheetId="20132" refreshError="1"/>
      <sheetData sheetId="20133" refreshError="1"/>
      <sheetData sheetId="20134" refreshError="1"/>
      <sheetData sheetId="20135" refreshError="1"/>
      <sheetData sheetId="20136" refreshError="1"/>
      <sheetData sheetId="20137" refreshError="1"/>
      <sheetData sheetId="20138" refreshError="1"/>
      <sheetData sheetId="20139" refreshError="1"/>
      <sheetData sheetId="20140" refreshError="1"/>
      <sheetData sheetId="20141" refreshError="1"/>
      <sheetData sheetId="20142" refreshError="1"/>
      <sheetData sheetId="20143" refreshError="1"/>
      <sheetData sheetId="20144" refreshError="1"/>
      <sheetData sheetId="20145" refreshError="1"/>
      <sheetData sheetId="20146" refreshError="1"/>
      <sheetData sheetId="20147" refreshError="1"/>
      <sheetData sheetId="20148" refreshError="1"/>
      <sheetData sheetId="20149" refreshError="1"/>
      <sheetData sheetId="20150" refreshError="1"/>
      <sheetData sheetId="20151" refreshError="1"/>
      <sheetData sheetId="20152" refreshError="1"/>
      <sheetData sheetId="20153" refreshError="1"/>
      <sheetData sheetId="20154" refreshError="1"/>
      <sheetData sheetId="20155" refreshError="1"/>
      <sheetData sheetId="20156" refreshError="1"/>
      <sheetData sheetId="20157" refreshError="1"/>
      <sheetData sheetId="20158" refreshError="1"/>
      <sheetData sheetId="20159" refreshError="1"/>
      <sheetData sheetId="20160" refreshError="1"/>
      <sheetData sheetId="20161" refreshError="1"/>
      <sheetData sheetId="20162" refreshError="1"/>
      <sheetData sheetId="20163" refreshError="1"/>
      <sheetData sheetId="20164" refreshError="1"/>
      <sheetData sheetId="20165" refreshError="1"/>
      <sheetData sheetId="20166" refreshError="1"/>
      <sheetData sheetId="20167" refreshError="1"/>
      <sheetData sheetId="20168" refreshError="1"/>
      <sheetData sheetId="20169" refreshError="1"/>
      <sheetData sheetId="20170" refreshError="1"/>
      <sheetData sheetId="20171" refreshError="1"/>
      <sheetData sheetId="20172" refreshError="1"/>
      <sheetData sheetId="20173" refreshError="1"/>
      <sheetData sheetId="20174" refreshError="1"/>
      <sheetData sheetId="20175" refreshError="1"/>
      <sheetData sheetId="20176" refreshError="1"/>
      <sheetData sheetId="20177" refreshError="1"/>
      <sheetData sheetId="20178" refreshError="1"/>
      <sheetData sheetId="20179" refreshError="1"/>
      <sheetData sheetId="20180" refreshError="1"/>
      <sheetData sheetId="20181" refreshError="1"/>
      <sheetData sheetId="20182" refreshError="1"/>
      <sheetData sheetId="20183" refreshError="1"/>
      <sheetData sheetId="20184" refreshError="1"/>
      <sheetData sheetId="20185" refreshError="1"/>
      <sheetData sheetId="20186" refreshError="1"/>
      <sheetData sheetId="20187" refreshError="1"/>
      <sheetData sheetId="20188" refreshError="1"/>
      <sheetData sheetId="20189" refreshError="1"/>
      <sheetData sheetId="20190" refreshError="1"/>
      <sheetData sheetId="20191" refreshError="1"/>
      <sheetData sheetId="20192" refreshError="1"/>
      <sheetData sheetId="20193" refreshError="1"/>
      <sheetData sheetId="20194" refreshError="1"/>
      <sheetData sheetId="20195" refreshError="1"/>
      <sheetData sheetId="20196" refreshError="1"/>
      <sheetData sheetId="20197" refreshError="1"/>
      <sheetData sheetId="20198" refreshError="1"/>
      <sheetData sheetId="20199" refreshError="1"/>
      <sheetData sheetId="20200" refreshError="1"/>
      <sheetData sheetId="20201" refreshError="1"/>
      <sheetData sheetId="20202" refreshError="1"/>
      <sheetData sheetId="20203" refreshError="1"/>
      <sheetData sheetId="20204" refreshError="1"/>
      <sheetData sheetId="20205" refreshError="1"/>
      <sheetData sheetId="20206" refreshError="1"/>
      <sheetData sheetId="20207" refreshError="1"/>
      <sheetData sheetId="20208" refreshError="1"/>
      <sheetData sheetId="20209" refreshError="1"/>
      <sheetData sheetId="20210" refreshError="1"/>
      <sheetData sheetId="20211" refreshError="1"/>
      <sheetData sheetId="20212" refreshError="1"/>
      <sheetData sheetId="20213" refreshError="1"/>
      <sheetData sheetId="20214" refreshError="1"/>
      <sheetData sheetId="20215" refreshError="1"/>
      <sheetData sheetId="20216" refreshError="1"/>
      <sheetData sheetId="20217" refreshError="1"/>
      <sheetData sheetId="20218" refreshError="1"/>
      <sheetData sheetId="20219" refreshError="1"/>
      <sheetData sheetId="20220" refreshError="1"/>
      <sheetData sheetId="20221" refreshError="1"/>
      <sheetData sheetId="20222" refreshError="1"/>
      <sheetData sheetId="20223" refreshError="1"/>
      <sheetData sheetId="20224" refreshError="1"/>
      <sheetData sheetId="20225" refreshError="1"/>
      <sheetData sheetId="20226" refreshError="1"/>
      <sheetData sheetId="20227" refreshError="1"/>
      <sheetData sheetId="20228" refreshError="1"/>
      <sheetData sheetId="20229" refreshError="1"/>
      <sheetData sheetId="20230" refreshError="1"/>
      <sheetData sheetId="20231" refreshError="1"/>
      <sheetData sheetId="20232" refreshError="1"/>
      <sheetData sheetId="20233" refreshError="1"/>
      <sheetData sheetId="20234" refreshError="1"/>
      <sheetData sheetId="20235" refreshError="1"/>
      <sheetData sheetId="20236" refreshError="1"/>
      <sheetData sheetId="20237" refreshError="1"/>
      <sheetData sheetId="20238" refreshError="1"/>
      <sheetData sheetId="20239" refreshError="1"/>
      <sheetData sheetId="20240" refreshError="1"/>
      <sheetData sheetId="20241" refreshError="1"/>
      <sheetData sheetId="20242" refreshError="1"/>
      <sheetData sheetId="20243" refreshError="1"/>
      <sheetData sheetId="20244" refreshError="1"/>
      <sheetData sheetId="20245" refreshError="1"/>
      <sheetData sheetId="20246" refreshError="1"/>
      <sheetData sheetId="20247" refreshError="1"/>
      <sheetData sheetId="20248" refreshError="1"/>
      <sheetData sheetId="20249" refreshError="1"/>
      <sheetData sheetId="20250" refreshError="1"/>
      <sheetData sheetId="20251" refreshError="1"/>
      <sheetData sheetId="20252" refreshError="1"/>
      <sheetData sheetId="20253" refreshError="1"/>
      <sheetData sheetId="20254" refreshError="1"/>
      <sheetData sheetId="20255" refreshError="1"/>
      <sheetData sheetId="20256" refreshError="1"/>
      <sheetData sheetId="20257" refreshError="1"/>
      <sheetData sheetId="20258" refreshError="1"/>
      <sheetData sheetId="20259" refreshError="1"/>
      <sheetData sheetId="20260" refreshError="1"/>
      <sheetData sheetId="20261" refreshError="1"/>
      <sheetData sheetId="20262" refreshError="1"/>
      <sheetData sheetId="20263" refreshError="1"/>
      <sheetData sheetId="20264" refreshError="1"/>
      <sheetData sheetId="20265" refreshError="1"/>
      <sheetData sheetId="20266" refreshError="1"/>
      <sheetData sheetId="20267" refreshError="1"/>
      <sheetData sheetId="20268" refreshError="1"/>
      <sheetData sheetId="20269" refreshError="1"/>
      <sheetData sheetId="20270" refreshError="1"/>
      <sheetData sheetId="20271" refreshError="1"/>
      <sheetData sheetId="20272" refreshError="1"/>
      <sheetData sheetId="20273" refreshError="1"/>
      <sheetData sheetId="20274" refreshError="1"/>
      <sheetData sheetId="20275" refreshError="1"/>
      <sheetData sheetId="20276" refreshError="1"/>
      <sheetData sheetId="20277" refreshError="1"/>
      <sheetData sheetId="20278" refreshError="1"/>
      <sheetData sheetId="20279" refreshError="1"/>
      <sheetData sheetId="20280" refreshError="1"/>
      <sheetData sheetId="20281" refreshError="1"/>
      <sheetData sheetId="20282" refreshError="1"/>
      <sheetData sheetId="20283" refreshError="1"/>
      <sheetData sheetId="20284" refreshError="1"/>
      <sheetData sheetId="20285" refreshError="1"/>
      <sheetData sheetId="20286" refreshError="1"/>
      <sheetData sheetId="20287" refreshError="1"/>
      <sheetData sheetId="20288" refreshError="1"/>
      <sheetData sheetId="20289" refreshError="1"/>
      <sheetData sheetId="20290" refreshError="1"/>
      <sheetData sheetId="20291" refreshError="1"/>
      <sheetData sheetId="20292" refreshError="1"/>
      <sheetData sheetId="20293" refreshError="1"/>
      <sheetData sheetId="20294" refreshError="1"/>
      <sheetData sheetId="20295" refreshError="1"/>
      <sheetData sheetId="20296" refreshError="1"/>
      <sheetData sheetId="20297" refreshError="1"/>
      <sheetData sheetId="20298" refreshError="1"/>
      <sheetData sheetId="20299" refreshError="1"/>
      <sheetData sheetId="20300" refreshError="1"/>
      <sheetData sheetId="20301" refreshError="1"/>
      <sheetData sheetId="20302" refreshError="1"/>
      <sheetData sheetId="20303" refreshError="1"/>
      <sheetData sheetId="20304" refreshError="1"/>
      <sheetData sheetId="20305" refreshError="1"/>
      <sheetData sheetId="20306" refreshError="1"/>
      <sheetData sheetId="20307" refreshError="1"/>
      <sheetData sheetId="20308" refreshError="1"/>
      <sheetData sheetId="20309" refreshError="1"/>
      <sheetData sheetId="20310" refreshError="1"/>
      <sheetData sheetId="20311" refreshError="1"/>
      <sheetData sheetId="20312" refreshError="1"/>
      <sheetData sheetId="20313" refreshError="1"/>
      <sheetData sheetId="20314" refreshError="1"/>
      <sheetData sheetId="20315" refreshError="1"/>
      <sheetData sheetId="20316" refreshError="1"/>
      <sheetData sheetId="20317" refreshError="1"/>
      <sheetData sheetId="20318" refreshError="1"/>
      <sheetData sheetId="20319" refreshError="1"/>
      <sheetData sheetId="20320" refreshError="1"/>
      <sheetData sheetId="20321" refreshError="1"/>
      <sheetData sheetId="20322" refreshError="1"/>
      <sheetData sheetId="20323" refreshError="1"/>
      <sheetData sheetId="20324" refreshError="1"/>
      <sheetData sheetId="20325" refreshError="1"/>
      <sheetData sheetId="20326" refreshError="1"/>
      <sheetData sheetId="20327" refreshError="1"/>
      <sheetData sheetId="20328" refreshError="1"/>
      <sheetData sheetId="20329" refreshError="1"/>
      <sheetData sheetId="20330" refreshError="1"/>
      <sheetData sheetId="20331" refreshError="1"/>
      <sheetData sheetId="20332" refreshError="1"/>
      <sheetData sheetId="20333" refreshError="1"/>
      <sheetData sheetId="20334" refreshError="1"/>
      <sheetData sheetId="20335" refreshError="1"/>
      <sheetData sheetId="20336" refreshError="1"/>
      <sheetData sheetId="20337" refreshError="1"/>
      <sheetData sheetId="20338" refreshError="1"/>
      <sheetData sheetId="20339" refreshError="1"/>
      <sheetData sheetId="20340" refreshError="1"/>
      <sheetData sheetId="20341" refreshError="1"/>
      <sheetData sheetId="20342" refreshError="1"/>
      <sheetData sheetId="20343" refreshError="1"/>
      <sheetData sheetId="20344" refreshError="1"/>
      <sheetData sheetId="20345" refreshError="1"/>
      <sheetData sheetId="20346" refreshError="1"/>
      <sheetData sheetId="20347" refreshError="1"/>
      <sheetData sheetId="20348" refreshError="1"/>
      <sheetData sheetId="20349" refreshError="1"/>
      <sheetData sheetId="20350" refreshError="1"/>
      <sheetData sheetId="20351" refreshError="1"/>
      <sheetData sheetId="20352" refreshError="1"/>
      <sheetData sheetId="20353" refreshError="1"/>
      <sheetData sheetId="20354" refreshError="1"/>
      <sheetData sheetId="20355" refreshError="1"/>
      <sheetData sheetId="20356" refreshError="1"/>
      <sheetData sheetId="20357" refreshError="1"/>
      <sheetData sheetId="20358" refreshError="1"/>
      <sheetData sheetId="20359" refreshError="1"/>
      <sheetData sheetId="20360" refreshError="1"/>
      <sheetData sheetId="20361" refreshError="1"/>
      <sheetData sheetId="20362" refreshError="1"/>
      <sheetData sheetId="20363" refreshError="1"/>
      <sheetData sheetId="20364" refreshError="1"/>
      <sheetData sheetId="20365" refreshError="1"/>
      <sheetData sheetId="20366" refreshError="1"/>
      <sheetData sheetId="20367" refreshError="1"/>
      <sheetData sheetId="20368" refreshError="1"/>
      <sheetData sheetId="20369" refreshError="1"/>
      <sheetData sheetId="20370" refreshError="1"/>
      <sheetData sheetId="20371" refreshError="1"/>
      <sheetData sheetId="20372" refreshError="1"/>
      <sheetData sheetId="20373" refreshError="1"/>
      <sheetData sheetId="20374" refreshError="1"/>
      <sheetData sheetId="20375" refreshError="1"/>
      <sheetData sheetId="20376" refreshError="1"/>
      <sheetData sheetId="20377" refreshError="1"/>
      <sheetData sheetId="20378" refreshError="1"/>
      <sheetData sheetId="20379" refreshError="1"/>
      <sheetData sheetId="20380" refreshError="1"/>
      <sheetData sheetId="20381" refreshError="1"/>
      <sheetData sheetId="20382" refreshError="1"/>
      <sheetData sheetId="20383" refreshError="1"/>
      <sheetData sheetId="20384" refreshError="1"/>
      <sheetData sheetId="20385" refreshError="1"/>
      <sheetData sheetId="20386" refreshError="1"/>
      <sheetData sheetId="20387" refreshError="1"/>
      <sheetData sheetId="20388" refreshError="1"/>
      <sheetData sheetId="20389" refreshError="1"/>
      <sheetData sheetId="20390" refreshError="1"/>
      <sheetData sheetId="20391" refreshError="1"/>
      <sheetData sheetId="20392" refreshError="1"/>
      <sheetData sheetId="20393" refreshError="1"/>
      <sheetData sheetId="20394" refreshError="1"/>
      <sheetData sheetId="20395" refreshError="1"/>
      <sheetData sheetId="20396" refreshError="1"/>
      <sheetData sheetId="20397" refreshError="1"/>
      <sheetData sheetId="20398" refreshError="1"/>
      <sheetData sheetId="20399" refreshError="1"/>
      <sheetData sheetId="20400" refreshError="1"/>
      <sheetData sheetId="20401" refreshError="1"/>
      <sheetData sheetId="20402" refreshError="1"/>
      <sheetData sheetId="20403" refreshError="1"/>
      <sheetData sheetId="20404" refreshError="1"/>
      <sheetData sheetId="20405" refreshError="1"/>
      <sheetData sheetId="20406" refreshError="1"/>
      <sheetData sheetId="20407" refreshError="1"/>
      <sheetData sheetId="20408" refreshError="1"/>
      <sheetData sheetId="20409" refreshError="1"/>
      <sheetData sheetId="20410" refreshError="1"/>
      <sheetData sheetId="20411" refreshError="1"/>
      <sheetData sheetId="20412" refreshError="1"/>
      <sheetData sheetId="20413" refreshError="1"/>
      <sheetData sheetId="20414" refreshError="1"/>
      <sheetData sheetId="20415" refreshError="1"/>
      <sheetData sheetId="20416" refreshError="1"/>
      <sheetData sheetId="20417" refreshError="1"/>
      <sheetData sheetId="20418" refreshError="1"/>
      <sheetData sheetId="20419" refreshError="1"/>
      <sheetData sheetId="20420" refreshError="1"/>
      <sheetData sheetId="20421" refreshError="1"/>
      <sheetData sheetId="20422" refreshError="1"/>
      <sheetData sheetId="20423" refreshError="1"/>
      <sheetData sheetId="20424" refreshError="1"/>
      <sheetData sheetId="20425" refreshError="1"/>
      <sheetData sheetId="20426" refreshError="1"/>
      <sheetData sheetId="20427" refreshError="1"/>
      <sheetData sheetId="20428" refreshError="1"/>
      <sheetData sheetId="20429" refreshError="1"/>
      <sheetData sheetId="20430" refreshError="1"/>
      <sheetData sheetId="20431" refreshError="1"/>
      <sheetData sheetId="20432" refreshError="1"/>
      <sheetData sheetId="20433" refreshError="1"/>
      <sheetData sheetId="20434" refreshError="1"/>
      <sheetData sheetId="20435" refreshError="1"/>
      <sheetData sheetId="20436" refreshError="1"/>
      <sheetData sheetId="20437" refreshError="1"/>
      <sheetData sheetId="20438" refreshError="1"/>
      <sheetData sheetId="20439" refreshError="1"/>
      <sheetData sheetId="20440" refreshError="1"/>
      <sheetData sheetId="20441" refreshError="1"/>
      <sheetData sheetId="20442" refreshError="1"/>
      <sheetData sheetId="20443" refreshError="1"/>
      <sheetData sheetId="20444" refreshError="1"/>
      <sheetData sheetId="20445" refreshError="1"/>
      <sheetData sheetId="20446" refreshError="1"/>
      <sheetData sheetId="20447" refreshError="1"/>
      <sheetData sheetId="20448" refreshError="1"/>
      <sheetData sheetId="20449" refreshError="1"/>
      <sheetData sheetId="20450" refreshError="1"/>
      <sheetData sheetId="20451" refreshError="1"/>
      <sheetData sheetId="20452" refreshError="1"/>
      <sheetData sheetId="20453" refreshError="1"/>
      <sheetData sheetId="20454" refreshError="1"/>
      <sheetData sheetId="20455" refreshError="1"/>
      <sheetData sheetId="20456" refreshError="1"/>
      <sheetData sheetId="20457" refreshError="1"/>
      <sheetData sheetId="20458" refreshError="1"/>
      <sheetData sheetId="20459" refreshError="1"/>
      <sheetData sheetId="20460" refreshError="1"/>
      <sheetData sheetId="20461" refreshError="1"/>
      <sheetData sheetId="20462" refreshError="1"/>
      <sheetData sheetId="20463" refreshError="1"/>
      <sheetData sheetId="20464" refreshError="1"/>
      <sheetData sheetId="20465" refreshError="1"/>
      <sheetData sheetId="20466" refreshError="1"/>
      <sheetData sheetId="20467" refreshError="1"/>
      <sheetData sheetId="20468" refreshError="1"/>
      <sheetData sheetId="20469" refreshError="1"/>
      <sheetData sheetId="20470" refreshError="1"/>
      <sheetData sheetId="20471" refreshError="1"/>
      <sheetData sheetId="20472" refreshError="1"/>
      <sheetData sheetId="20473" refreshError="1"/>
      <sheetData sheetId="20474" refreshError="1"/>
      <sheetData sheetId="20475" refreshError="1"/>
      <sheetData sheetId="20476" refreshError="1"/>
      <sheetData sheetId="20477" refreshError="1"/>
      <sheetData sheetId="20478" refreshError="1"/>
      <sheetData sheetId="20479" refreshError="1"/>
      <sheetData sheetId="20480" refreshError="1"/>
      <sheetData sheetId="20481" refreshError="1"/>
      <sheetData sheetId="20482" refreshError="1"/>
      <sheetData sheetId="20483" refreshError="1"/>
      <sheetData sheetId="20484" refreshError="1"/>
      <sheetData sheetId="20485" refreshError="1"/>
      <sheetData sheetId="20486" refreshError="1"/>
      <sheetData sheetId="20487" refreshError="1"/>
      <sheetData sheetId="20488" refreshError="1"/>
      <sheetData sheetId="20489" refreshError="1"/>
      <sheetData sheetId="20490" refreshError="1"/>
      <sheetData sheetId="20491" refreshError="1"/>
      <sheetData sheetId="20492" refreshError="1"/>
      <sheetData sheetId="20493" refreshError="1"/>
      <sheetData sheetId="20494" refreshError="1"/>
      <sheetData sheetId="20495" refreshError="1"/>
      <sheetData sheetId="20496" refreshError="1"/>
      <sheetData sheetId="20497" refreshError="1"/>
      <sheetData sheetId="20498" refreshError="1"/>
      <sheetData sheetId="20499" refreshError="1"/>
      <sheetData sheetId="20500" refreshError="1"/>
      <sheetData sheetId="20501" refreshError="1"/>
      <sheetData sheetId="20502" refreshError="1"/>
      <sheetData sheetId="20503" refreshError="1"/>
      <sheetData sheetId="20504" refreshError="1"/>
      <sheetData sheetId="20505" refreshError="1"/>
      <sheetData sheetId="20506" refreshError="1"/>
      <sheetData sheetId="20507" refreshError="1"/>
      <sheetData sheetId="20508" refreshError="1"/>
      <sheetData sheetId="20509" refreshError="1"/>
      <sheetData sheetId="20510" refreshError="1"/>
      <sheetData sheetId="20511" refreshError="1"/>
      <sheetData sheetId="20512" refreshError="1"/>
      <sheetData sheetId="20513" refreshError="1"/>
      <sheetData sheetId="20514" refreshError="1"/>
      <sheetData sheetId="20515" refreshError="1"/>
      <sheetData sheetId="20516" refreshError="1"/>
      <sheetData sheetId="20517" refreshError="1"/>
      <sheetData sheetId="20518" refreshError="1"/>
      <sheetData sheetId="20519" refreshError="1"/>
      <sheetData sheetId="20520" refreshError="1"/>
      <sheetData sheetId="20521" refreshError="1"/>
      <sheetData sheetId="20522" refreshError="1"/>
      <sheetData sheetId="20523" refreshError="1"/>
      <sheetData sheetId="20524" refreshError="1"/>
      <sheetData sheetId="20525" refreshError="1"/>
      <sheetData sheetId="20526" refreshError="1"/>
      <sheetData sheetId="20527" refreshError="1"/>
      <sheetData sheetId="20528" refreshError="1"/>
      <sheetData sheetId="20529" refreshError="1"/>
      <sheetData sheetId="20530" refreshError="1"/>
      <sheetData sheetId="20531" refreshError="1"/>
      <sheetData sheetId="20532" refreshError="1"/>
      <sheetData sheetId="20533" refreshError="1"/>
      <sheetData sheetId="20534" refreshError="1"/>
      <sheetData sheetId="20535" refreshError="1"/>
      <sheetData sheetId="20536" refreshError="1"/>
      <sheetData sheetId="20537" refreshError="1"/>
      <sheetData sheetId="20538" refreshError="1"/>
      <sheetData sheetId="20539" refreshError="1"/>
      <sheetData sheetId="20540" refreshError="1"/>
      <sheetData sheetId="20541" refreshError="1"/>
      <sheetData sheetId="20542" refreshError="1"/>
      <sheetData sheetId="20543" refreshError="1"/>
      <sheetData sheetId="20544" refreshError="1"/>
      <sheetData sheetId="20545" refreshError="1"/>
      <sheetData sheetId="20546" refreshError="1"/>
      <sheetData sheetId="20547" refreshError="1"/>
      <sheetData sheetId="20548" refreshError="1"/>
      <sheetData sheetId="20549" refreshError="1"/>
      <sheetData sheetId="20550" refreshError="1"/>
      <sheetData sheetId="20551" refreshError="1"/>
      <sheetData sheetId="20552" refreshError="1"/>
      <sheetData sheetId="20553" refreshError="1"/>
      <sheetData sheetId="20554" refreshError="1"/>
      <sheetData sheetId="20555" refreshError="1"/>
      <sheetData sheetId="20556" refreshError="1"/>
      <sheetData sheetId="20557" refreshError="1"/>
      <sheetData sheetId="20558" refreshError="1"/>
      <sheetData sheetId="20559" refreshError="1"/>
      <sheetData sheetId="20560" refreshError="1"/>
      <sheetData sheetId="20561" refreshError="1"/>
      <sheetData sheetId="20562" refreshError="1"/>
      <sheetData sheetId="20563" refreshError="1"/>
      <sheetData sheetId="20564" refreshError="1"/>
      <sheetData sheetId="20565" refreshError="1"/>
      <sheetData sheetId="20566" refreshError="1"/>
      <sheetData sheetId="20567" refreshError="1"/>
      <sheetData sheetId="20568" refreshError="1"/>
      <sheetData sheetId="20569" refreshError="1"/>
      <sheetData sheetId="20570" refreshError="1"/>
      <sheetData sheetId="20571" refreshError="1"/>
      <sheetData sheetId="20572" refreshError="1"/>
      <sheetData sheetId="20573" refreshError="1"/>
      <sheetData sheetId="20574" refreshError="1"/>
      <sheetData sheetId="20575" refreshError="1"/>
      <sheetData sheetId="20576" refreshError="1"/>
      <sheetData sheetId="20577" refreshError="1"/>
      <sheetData sheetId="20578" refreshError="1"/>
      <sheetData sheetId="20579" refreshError="1"/>
      <sheetData sheetId="20580" refreshError="1"/>
      <sheetData sheetId="20581" refreshError="1"/>
      <sheetData sheetId="20582" refreshError="1"/>
      <sheetData sheetId="20583" refreshError="1"/>
      <sheetData sheetId="20584" refreshError="1"/>
      <sheetData sheetId="20585" refreshError="1"/>
      <sheetData sheetId="20586" refreshError="1"/>
      <sheetData sheetId="20587" refreshError="1"/>
      <sheetData sheetId="20588" refreshError="1"/>
      <sheetData sheetId="20589" refreshError="1"/>
      <sheetData sheetId="20590" refreshError="1"/>
      <sheetData sheetId="20591" refreshError="1"/>
      <sheetData sheetId="20592" refreshError="1"/>
      <sheetData sheetId="20593" refreshError="1"/>
      <sheetData sheetId="20594" refreshError="1"/>
      <sheetData sheetId="20595" refreshError="1"/>
      <sheetData sheetId="20596" refreshError="1"/>
      <sheetData sheetId="20597" refreshError="1"/>
      <sheetData sheetId="20598" refreshError="1"/>
      <sheetData sheetId="20599" refreshError="1"/>
      <sheetData sheetId="20600" refreshError="1"/>
      <sheetData sheetId="20601" refreshError="1"/>
      <sheetData sheetId="20602" refreshError="1"/>
      <sheetData sheetId="20603" refreshError="1"/>
      <sheetData sheetId="20604" refreshError="1"/>
      <sheetData sheetId="20605" refreshError="1"/>
      <sheetData sheetId="20606" refreshError="1"/>
      <sheetData sheetId="20607" refreshError="1"/>
      <sheetData sheetId="20608" refreshError="1"/>
      <sheetData sheetId="20609" refreshError="1"/>
      <sheetData sheetId="20610" refreshError="1"/>
      <sheetData sheetId="20611" refreshError="1"/>
      <sheetData sheetId="20612" refreshError="1"/>
      <sheetData sheetId="20613" refreshError="1"/>
      <sheetData sheetId="20614" refreshError="1"/>
      <sheetData sheetId="20615" refreshError="1"/>
      <sheetData sheetId="20616" refreshError="1"/>
      <sheetData sheetId="20617" refreshError="1"/>
      <sheetData sheetId="20618" refreshError="1"/>
      <sheetData sheetId="20619" refreshError="1"/>
      <sheetData sheetId="20620" refreshError="1"/>
      <sheetData sheetId="20621" refreshError="1"/>
      <sheetData sheetId="20622" refreshError="1"/>
      <sheetData sheetId="20623" refreshError="1"/>
      <sheetData sheetId="20624" refreshError="1"/>
      <sheetData sheetId="20625" refreshError="1"/>
      <sheetData sheetId="20626" refreshError="1"/>
      <sheetData sheetId="20627" refreshError="1"/>
      <sheetData sheetId="20628" refreshError="1"/>
      <sheetData sheetId="20629" refreshError="1"/>
      <sheetData sheetId="20630" refreshError="1"/>
      <sheetData sheetId="20631" refreshError="1"/>
      <sheetData sheetId="20632" refreshError="1"/>
      <sheetData sheetId="20633" refreshError="1"/>
      <sheetData sheetId="20634" refreshError="1"/>
      <sheetData sheetId="20635" refreshError="1"/>
      <sheetData sheetId="20636" refreshError="1"/>
      <sheetData sheetId="20637" refreshError="1"/>
      <sheetData sheetId="20638" refreshError="1"/>
      <sheetData sheetId="20639" refreshError="1"/>
      <sheetData sheetId="20640" refreshError="1"/>
      <sheetData sheetId="20641" refreshError="1"/>
      <sheetData sheetId="20642" refreshError="1"/>
      <sheetData sheetId="20643" refreshError="1"/>
      <sheetData sheetId="20644" refreshError="1"/>
      <sheetData sheetId="20645" refreshError="1"/>
      <sheetData sheetId="20646" refreshError="1"/>
      <sheetData sheetId="20647" refreshError="1"/>
      <sheetData sheetId="20648" refreshError="1"/>
      <sheetData sheetId="20649" refreshError="1"/>
      <sheetData sheetId="20650" refreshError="1"/>
      <sheetData sheetId="20651" refreshError="1"/>
      <sheetData sheetId="20652" refreshError="1"/>
      <sheetData sheetId="20653" refreshError="1"/>
      <sheetData sheetId="20654" refreshError="1"/>
      <sheetData sheetId="20655" refreshError="1"/>
      <sheetData sheetId="20656" refreshError="1"/>
      <sheetData sheetId="20657" refreshError="1"/>
      <sheetData sheetId="20658" refreshError="1"/>
      <sheetData sheetId="20659" refreshError="1"/>
      <sheetData sheetId="20660" refreshError="1"/>
      <sheetData sheetId="20661" refreshError="1"/>
      <sheetData sheetId="20662" refreshError="1"/>
      <sheetData sheetId="20663" refreshError="1"/>
      <sheetData sheetId="20664" refreshError="1"/>
      <sheetData sheetId="20665" refreshError="1"/>
      <sheetData sheetId="20666" refreshError="1"/>
      <sheetData sheetId="20667" refreshError="1"/>
      <sheetData sheetId="20668" refreshError="1"/>
      <sheetData sheetId="20669" refreshError="1"/>
      <sheetData sheetId="20670" refreshError="1"/>
      <sheetData sheetId="20671" refreshError="1"/>
      <sheetData sheetId="20672" refreshError="1"/>
      <sheetData sheetId="20673" refreshError="1"/>
      <sheetData sheetId="20674" refreshError="1"/>
      <sheetData sheetId="20675" refreshError="1"/>
      <sheetData sheetId="20676" refreshError="1"/>
      <sheetData sheetId="20677" refreshError="1"/>
      <sheetData sheetId="20678" refreshError="1"/>
      <sheetData sheetId="20679" refreshError="1"/>
      <sheetData sheetId="20680" refreshError="1"/>
      <sheetData sheetId="20681" refreshError="1"/>
      <sheetData sheetId="20682" refreshError="1"/>
      <sheetData sheetId="20683" refreshError="1"/>
      <sheetData sheetId="20684" refreshError="1"/>
      <sheetData sheetId="20685" refreshError="1"/>
      <sheetData sheetId="20686" refreshError="1"/>
      <sheetData sheetId="20687" refreshError="1"/>
      <sheetData sheetId="20688" refreshError="1"/>
      <sheetData sheetId="20689" refreshError="1"/>
      <sheetData sheetId="20690" refreshError="1"/>
      <sheetData sheetId="20691" refreshError="1"/>
      <sheetData sheetId="20692" refreshError="1"/>
      <sheetData sheetId="20693" refreshError="1"/>
      <sheetData sheetId="20694" refreshError="1"/>
      <sheetData sheetId="20695" refreshError="1"/>
      <sheetData sheetId="20696" refreshError="1"/>
      <sheetData sheetId="20697" refreshError="1"/>
      <sheetData sheetId="20698" refreshError="1"/>
      <sheetData sheetId="20699" refreshError="1"/>
      <sheetData sheetId="20700" refreshError="1"/>
      <sheetData sheetId="20701" refreshError="1"/>
      <sheetData sheetId="20702" refreshError="1"/>
      <sheetData sheetId="20703" refreshError="1"/>
      <sheetData sheetId="20704" refreshError="1"/>
      <sheetData sheetId="20705" refreshError="1"/>
      <sheetData sheetId="20706" refreshError="1"/>
      <sheetData sheetId="20707" refreshError="1"/>
      <sheetData sheetId="20708" refreshError="1"/>
      <sheetData sheetId="20709" refreshError="1"/>
      <sheetData sheetId="20710" refreshError="1"/>
      <sheetData sheetId="20711" refreshError="1"/>
      <sheetData sheetId="20712" refreshError="1"/>
      <sheetData sheetId="20713" refreshError="1"/>
      <sheetData sheetId="20714" refreshError="1"/>
      <sheetData sheetId="20715" refreshError="1"/>
      <sheetData sheetId="20716" refreshError="1"/>
      <sheetData sheetId="20717" refreshError="1"/>
      <sheetData sheetId="20718" refreshError="1"/>
      <sheetData sheetId="20719" refreshError="1"/>
      <sheetData sheetId="20720" refreshError="1"/>
      <sheetData sheetId="20721" refreshError="1"/>
      <sheetData sheetId="20722" refreshError="1"/>
      <sheetData sheetId="20723" refreshError="1"/>
      <sheetData sheetId="20724" refreshError="1"/>
      <sheetData sheetId="20725" refreshError="1"/>
      <sheetData sheetId="20726" refreshError="1"/>
      <sheetData sheetId="20727" refreshError="1"/>
      <sheetData sheetId="20728" refreshError="1"/>
      <sheetData sheetId="20729" refreshError="1"/>
      <sheetData sheetId="20730" refreshError="1"/>
      <sheetData sheetId="20731" refreshError="1"/>
      <sheetData sheetId="20732" refreshError="1"/>
      <sheetData sheetId="20733" refreshError="1"/>
      <sheetData sheetId="20734" refreshError="1"/>
      <sheetData sheetId="20735" refreshError="1"/>
      <sheetData sheetId="20736" refreshError="1"/>
      <sheetData sheetId="20737" refreshError="1"/>
      <sheetData sheetId="20738" refreshError="1"/>
      <sheetData sheetId="20739" refreshError="1"/>
      <sheetData sheetId="20740" refreshError="1"/>
      <sheetData sheetId="20741" refreshError="1"/>
      <sheetData sheetId="20742" refreshError="1"/>
      <sheetData sheetId="20743" refreshError="1"/>
      <sheetData sheetId="20744" refreshError="1"/>
      <sheetData sheetId="20745" refreshError="1"/>
      <sheetData sheetId="20746" refreshError="1"/>
      <sheetData sheetId="20747" refreshError="1"/>
      <sheetData sheetId="20748" refreshError="1"/>
      <sheetData sheetId="20749" refreshError="1"/>
      <sheetData sheetId="20750" refreshError="1"/>
      <sheetData sheetId="20751" refreshError="1"/>
      <sheetData sheetId="20752" refreshError="1"/>
      <sheetData sheetId="20753" refreshError="1"/>
      <sheetData sheetId="20754" refreshError="1"/>
      <sheetData sheetId="20755" refreshError="1"/>
      <sheetData sheetId="20756" refreshError="1"/>
      <sheetData sheetId="20757" refreshError="1"/>
      <sheetData sheetId="20758" refreshError="1"/>
      <sheetData sheetId="20759" refreshError="1"/>
      <sheetData sheetId="20760" refreshError="1"/>
      <sheetData sheetId="20761" refreshError="1"/>
      <sheetData sheetId="20762" refreshError="1"/>
      <sheetData sheetId="20763" refreshError="1"/>
      <sheetData sheetId="20764" refreshError="1"/>
      <sheetData sheetId="20765" refreshError="1"/>
      <sheetData sheetId="20766" refreshError="1"/>
      <sheetData sheetId="20767" refreshError="1"/>
      <sheetData sheetId="20768" refreshError="1"/>
      <sheetData sheetId="20769" refreshError="1"/>
      <sheetData sheetId="20770" refreshError="1"/>
      <sheetData sheetId="20771" refreshError="1"/>
      <sheetData sheetId="20772" refreshError="1"/>
      <sheetData sheetId="20773" refreshError="1"/>
      <sheetData sheetId="20774" refreshError="1"/>
      <sheetData sheetId="20775" refreshError="1"/>
      <sheetData sheetId="20776" refreshError="1"/>
      <sheetData sheetId="20777" refreshError="1"/>
      <sheetData sheetId="20778" refreshError="1"/>
      <sheetData sheetId="20779" refreshError="1"/>
      <sheetData sheetId="20780" refreshError="1"/>
      <sheetData sheetId="20781" refreshError="1"/>
      <sheetData sheetId="20782" refreshError="1"/>
      <sheetData sheetId="20783" refreshError="1"/>
      <sheetData sheetId="20784" refreshError="1"/>
      <sheetData sheetId="20785" refreshError="1"/>
      <sheetData sheetId="20786" refreshError="1"/>
      <sheetData sheetId="20787" refreshError="1"/>
      <sheetData sheetId="20788" refreshError="1"/>
      <sheetData sheetId="20789" refreshError="1"/>
      <sheetData sheetId="20790" refreshError="1"/>
      <sheetData sheetId="20791" refreshError="1"/>
      <sheetData sheetId="20792" refreshError="1"/>
      <sheetData sheetId="20793" refreshError="1"/>
      <sheetData sheetId="20794" refreshError="1"/>
      <sheetData sheetId="20795" refreshError="1"/>
      <sheetData sheetId="20796" refreshError="1"/>
      <sheetData sheetId="20797" refreshError="1"/>
      <sheetData sheetId="20798" refreshError="1"/>
      <sheetData sheetId="20799" refreshError="1"/>
      <sheetData sheetId="20800" refreshError="1"/>
      <sheetData sheetId="20801" refreshError="1"/>
      <sheetData sheetId="20802" refreshError="1"/>
      <sheetData sheetId="20803" refreshError="1"/>
      <sheetData sheetId="20804" refreshError="1"/>
      <sheetData sheetId="20805" refreshError="1"/>
      <sheetData sheetId="20806" refreshError="1"/>
      <sheetData sheetId="20807" refreshError="1"/>
      <sheetData sheetId="20808" refreshError="1"/>
      <sheetData sheetId="20809" refreshError="1"/>
      <sheetData sheetId="20810" refreshError="1"/>
      <sheetData sheetId="20811" refreshError="1"/>
      <sheetData sheetId="20812" refreshError="1"/>
      <sheetData sheetId="20813" refreshError="1"/>
      <sheetData sheetId="20814" refreshError="1"/>
      <sheetData sheetId="20815" refreshError="1"/>
      <sheetData sheetId="20816" refreshError="1"/>
      <sheetData sheetId="20817" refreshError="1"/>
      <sheetData sheetId="20818" refreshError="1"/>
      <sheetData sheetId="20819" refreshError="1"/>
      <sheetData sheetId="20820" refreshError="1"/>
      <sheetData sheetId="20821" refreshError="1"/>
      <sheetData sheetId="20822" refreshError="1"/>
      <sheetData sheetId="20823" refreshError="1"/>
      <sheetData sheetId="20824" refreshError="1"/>
      <sheetData sheetId="20825" refreshError="1"/>
      <sheetData sheetId="20826" refreshError="1"/>
      <sheetData sheetId="20827" refreshError="1"/>
      <sheetData sheetId="20828" refreshError="1"/>
      <sheetData sheetId="20829" refreshError="1"/>
      <sheetData sheetId="20830" refreshError="1"/>
      <sheetData sheetId="20831" refreshError="1"/>
      <sheetData sheetId="20832" refreshError="1"/>
      <sheetData sheetId="20833" refreshError="1"/>
      <sheetData sheetId="20834" refreshError="1"/>
      <sheetData sheetId="20835" refreshError="1"/>
      <sheetData sheetId="20836" refreshError="1"/>
      <sheetData sheetId="20837" refreshError="1"/>
      <sheetData sheetId="20838" refreshError="1"/>
      <sheetData sheetId="20839" refreshError="1"/>
      <sheetData sheetId="20840" refreshError="1"/>
      <sheetData sheetId="20841" refreshError="1"/>
      <sheetData sheetId="20842" refreshError="1"/>
      <sheetData sheetId="20843" refreshError="1"/>
      <sheetData sheetId="20844" refreshError="1"/>
      <sheetData sheetId="20845" refreshError="1"/>
      <sheetData sheetId="20846" refreshError="1"/>
      <sheetData sheetId="20847" refreshError="1"/>
      <sheetData sheetId="20848" refreshError="1"/>
      <sheetData sheetId="20849" refreshError="1"/>
      <sheetData sheetId="20850" refreshError="1"/>
      <sheetData sheetId="20851" refreshError="1"/>
      <sheetData sheetId="20852" refreshError="1"/>
      <sheetData sheetId="20853" refreshError="1"/>
      <sheetData sheetId="20854" refreshError="1"/>
      <sheetData sheetId="20855" refreshError="1"/>
      <sheetData sheetId="20856" refreshError="1"/>
      <sheetData sheetId="20857" refreshError="1"/>
      <sheetData sheetId="20858" refreshError="1"/>
      <sheetData sheetId="20859" refreshError="1"/>
      <sheetData sheetId="20860" refreshError="1"/>
      <sheetData sheetId="20861" refreshError="1"/>
      <sheetData sheetId="20862" refreshError="1"/>
      <sheetData sheetId="20863" refreshError="1"/>
      <sheetData sheetId="20864" refreshError="1"/>
      <sheetData sheetId="20865" refreshError="1"/>
      <sheetData sheetId="20866" refreshError="1"/>
      <sheetData sheetId="20867" refreshError="1"/>
      <sheetData sheetId="20868" refreshError="1"/>
      <sheetData sheetId="20869" refreshError="1"/>
      <sheetData sheetId="20870" refreshError="1"/>
      <sheetData sheetId="20871" refreshError="1"/>
      <sheetData sheetId="20872" refreshError="1"/>
      <sheetData sheetId="20873" refreshError="1"/>
      <sheetData sheetId="20874" refreshError="1"/>
      <sheetData sheetId="20875" refreshError="1"/>
      <sheetData sheetId="20876" refreshError="1"/>
      <sheetData sheetId="20877" refreshError="1"/>
      <sheetData sheetId="20878" refreshError="1"/>
      <sheetData sheetId="20879" refreshError="1"/>
      <sheetData sheetId="20880" refreshError="1"/>
      <sheetData sheetId="20881" refreshError="1"/>
      <sheetData sheetId="20882" refreshError="1"/>
      <sheetData sheetId="20883" refreshError="1"/>
      <sheetData sheetId="20884" refreshError="1"/>
      <sheetData sheetId="20885" refreshError="1"/>
      <sheetData sheetId="20886" refreshError="1"/>
      <sheetData sheetId="20887" refreshError="1"/>
      <sheetData sheetId="20888" refreshError="1"/>
      <sheetData sheetId="20889" refreshError="1"/>
      <sheetData sheetId="20890" refreshError="1"/>
      <sheetData sheetId="20891" refreshError="1"/>
      <sheetData sheetId="20892" refreshError="1"/>
      <sheetData sheetId="20893" refreshError="1"/>
      <sheetData sheetId="20894" refreshError="1"/>
      <sheetData sheetId="20895" refreshError="1"/>
      <sheetData sheetId="20896" refreshError="1"/>
      <sheetData sheetId="20897" refreshError="1"/>
      <sheetData sheetId="20898" refreshError="1"/>
      <sheetData sheetId="20899" refreshError="1"/>
      <sheetData sheetId="20900" refreshError="1"/>
      <sheetData sheetId="20901" refreshError="1"/>
      <sheetData sheetId="20902" refreshError="1"/>
      <sheetData sheetId="20903" refreshError="1"/>
      <sheetData sheetId="20904" refreshError="1"/>
      <sheetData sheetId="20905" refreshError="1"/>
      <sheetData sheetId="20906" refreshError="1"/>
      <sheetData sheetId="20907" refreshError="1"/>
      <sheetData sheetId="20908" refreshError="1"/>
      <sheetData sheetId="20909" refreshError="1"/>
      <sheetData sheetId="20910" refreshError="1"/>
      <sheetData sheetId="20911" refreshError="1"/>
      <sheetData sheetId="20912" refreshError="1"/>
      <sheetData sheetId="20913" refreshError="1"/>
      <sheetData sheetId="20914" refreshError="1"/>
      <sheetData sheetId="20915" refreshError="1"/>
      <sheetData sheetId="20916" refreshError="1"/>
      <sheetData sheetId="20917" refreshError="1"/>
      <sheetData sheetId="20918" refreshError="1"/>
      <sheetData sheetId="20919" refreshError="1"/>
      <sheetData sheetId="20920" refreshError="1"/>
      <sheetData sheetId="20921" refreshError="1"/>
      <sheetData sheetId="20922" refreshError="1"/>
      <sheetData sheetId="20923" refreshError="1"/>
      <sheetData sheetId="20924" refreshError="1"/>
      <sheetData sheetId="20925" refreshError="1"/>
      <sheetData sheetId="20926" refreshError="1"/>
      <sheetData sheetId="20927" refreshError="1"/>
      <sheetData sheetId="20928" refreshError="1"/>
      <sheetData sheetId="20929" refreshError="1"/>
      <sheetData sheetId="20930" refreshError="1"/>
      <sheetData sheetId="20931" refreshError="1"/>
      <sheetData sheetId="20932" refreshError="1"/>
      <sheetData sheetId="20933" refreshError="1"/>
      <sheetData sheetId="20934" refreshError="1"/>
      <sheetData sheetId="20935" refreshError="1"/>
      <sheetData sheetId="20936" refreshError="1"/>
      <sheetData sheetId="20937" refreshError="1"/>
      <sheetData sheetId="20938" refreshError="1"/>
      <sheetData sheetId="20939" refreshError="1"/>
      <sheetData sheetId="20940" refreshError="1"/>
      <sheetData sheetId="20941" refreshError="1"/>
      <sheetData sheetId="20942" refreshError="1"/>
      <sheetData sheetId="20943" refreshError="1"/>
      <sheetData sheetId="20944" refreshError="1"/>
      <sheetData sheetId="20945" refreshError="1"/>
      <sheetData sheetId="20946" refreshError="1"/>
      <sheetData sheetId="20947" refreshError="1"/>
      <sheetData sheetId="20948" refreshError="1"/>
      <sheetData sheetId="20949" refreshError="1"/>
      <sheetData sheetId="20950" refreshError="1"/>
      <sheetData sheetId="20951" refreshError="1"/>
      <sheetData sheetId="20952" refreshError="1"/>
      <sheetData sheetId="20953" refreshError="1"/>
      <sheetData sheetId="20954" refreshError="1"/>
      <sheetData sheetId="20955" refreshError="1"/>
      <sheetData sheetId="20956" refreshError="1"/>
      <sheetData sheetId="20957" refreshError="1"/>
      <sheetData sheetId="20958" refreshError="1"/>
      <sheetData sheetId="20959" refreshError="1"/>
      <sheetData sheetId="20960" refreshError="1"/>
      <sheetData sheetId="20961" refreshError="1"/>
      <sheetData sheetId="20962" refreshError="1"/>
      <sheetData sheetId="20963" refreshError="1"/>
      <sheetData sheetId="20964" refreshError="1"/>
      <sheetData sheetId="20965" refreshError="1"/>
      <sheetData sheetId="20966" refreshError="1"/>
      <sheetData sheetId="20967" refreshError="1"/>
      <sheetData sheetId="20968" refreshError="1"/>
      <sheetData sheetId="20969" refreshError="1"/>
      <sheetData sheetId="20970" refreshError="1"/>
      <sheetData sheetId="20971" refreshError="1"/>
      <sheetData sheetId="20972" refreshError="1"/>
      <sheetData sheetId="20973" refreshError="1"/>
      <sheetData sheetId="20974" refreshError="1"/>
      <sheetData sheetId="20975" refreshError="1"/>
      <sheetData sheetId="20976" refreshError="1"/>
      <sheetData sheetId="20977" refreshError="1"/>
      <sheetData sheetId="20978" refreshError="1"/>
      <sheetData sheetId="20979" refreshError="1"/>
      <sheetData sheetId="20980" refreshError="1"/>
      <sheetData sheetId="20981" refreshError="1"/>
      <sheetData sheetId="20982" refreshError="1"/>
      <sheetData sheetId="20983" refreshError="1"/>
      <sheetData sheetId="20984" refreshError="1"/>
      <sheetData sheetId="20985" refreshError="1"/>
      <sheetData sheetId="20986" refreshError="1"/>
      <sheetData sheetId="20987" refreshError="1"/>
      <sheetData sheetId="20988" refreshError="1"/>
      <sheetData sheetId="20989" refreshError="1"/>
      <sheetData sheetId="20990" refreshError="1"/>
      <sheetData sheetId="20991" refreshError="1"/>
      <sheetData sheetId="20992" refreshError="1"/>
      <sheetData sheetId="20993" refreshError="1"/>
      <sheetData sheetId="20994" refreshError="1"/>
      <sheetData sheetId="20995" refreshError="1"/>
      <sheetData sheetId="20996" refreshError="1"/>
      <sheetData sheetId="20997" refreshError="1"/>
      <sheetData sheetId="20998" refreshError="1"/>
      <sheetData sheetId="20999" refreshError="1"/>
      <sheetData sheetId="21000" refreshError="1"/>
      <sheetData sheetId="21001" refreshError="1"/>
      <sheetData sheetId="21002" refreshError="1"/>
      <sheetData sheetId="21003" refreshError="1"/>
      <sheetData sheetId="21004" refreshError="1"/>
      <sheetData sheetId="21005" refreshError="1"/>
      <sheetData sheetId="21006" refreshError="1"/>
      <sheetData sheetId="21007" refreshError="1"/>
      <sheetData sheetId="21008" refreshError="1"/>
      <sheetData sheetId="21009" refreshError="1"/>
      <sheetData sheetId="21010" refreshError="1"/>
      <sheetData sheetId="21011" refreshError="1"/>
      <sheetData sheetId="21012" refreshError="1"/>
      <sheetData sheetId="21013" refreshError="1"/>
      <sheetData sheetId="21014" refreshError="1"/>
      <sheetData sheetId="21015" refreshError="1"/>
      <sheetData sheetId="21016" refreshError="1"/>
      <sheetData sheetId="21017" refreshError="1"/>
      <sheetData sheetId="21018" refreshError="1"/>
      <sheetData sheetId="21019" refreshError="1"/>
      <sheetData sheetId="21020" refreshError="1"/>
      <sheetData sheetId="21021" refreshError="1"/>
      <sheetData sheetId="21022" refreshError="1"/>
      <sheetData sheetId="21023" refreshError="1"/>
      <sheetData sheetId="21024" refreshError="1"/>
      <sheetData sheetId="21025" refreshError="1"/>
      <sheetData sheetId="21026" refreshError="1"/>
      <sheetData sheetId="21027" refreshError="1"/>
      <sheetData sheetId="21028" refreshError="1"/>
      <sheetData sheetId="21029" refreshError="1"/>
      <sheetData sheetId="21030" refreshError="1"/>
      <sheetData sheetId="21031" refreshError="1"/>
      <sheetData sheetId="21032" refreshError="1"/>
      <sheetData sheetId="21033" refreshError="1"/>
      <sheetData sheetId="21034" refreshError="1"/>
      <sheetData sheetId="21035" refreshError="1"/>
      <sheetData sheetId="21036" refreshError="1"/>
      <sheetData sheetId="21037" refreshError="1"/>
      <sheetData sheetId="21038" refreshError="1"/>
      <sheetData sheetId="21039" refreshError="1"/>
      <sheetData sheetId="21040" refreshError="1"/>
      <sheetData sheetId="21041" refreshError="1"/>
      <sheetData sheetId="21042" refreshError="1"/>
      <sheetData sheetId="21043" refreshError="1"/>
      <sheetData sheetId="21044" refreshError="1"/>
      <sheetData sheetId="21045" refreshError="1"/>
      <sheetData sheetId="21046" refreshError="1"/>
      <sheetData sheetId="21047" refreshError="1"/>
      <sheetData sheetId="21048" refreshError="1"/>
      <sheetData sheetId="21049" refreshError="1"/>
      <sheetData sheetId="21050" refreshError="1"/>
      <sheetData sheetId="21051" refreshError="1"/>
      <sheetData sheetId="21052" refreshError="1"/>
      <sheetData sheetId="21053" refreshError="1"/>
      <sheetData sheetId="21054" refreshError="1"/>
      <sheetData sheetId="21055" refreshError="1"/>
      <sheetData sheetId="21056" refreshError="1"/>
      <sheetData sheetId="21057" refreshError="1"/>
      <sheetData sheetId="21058" refreshError="1"/>
      <sheetData sheetId="21059" refreshError="1"/>
      <sheetData sheetId="21060" refreshError="1"/>
      <sheetData sheetId="21061" refreshError="1"/>
      <sheetData sheetId="21062" refreshError="1"/>
      <sheetData sheetId="21063" refreshError="1"/>
      <sheetData sheetId="21064" refreshError="1"/>
      <sheetData sheetId="21065" refreshError="1"/>
      <sheetData sheetId="21066" refreshError="1"/>
      <sheetData sheetId="21067" refreshError="1"/>
      <sheetData sheetId="21068" refreshError="1"/>
      <sheetData sheetId="21069" refreshError="1"/>
      <sheetData sheetId="21070" refreshError="1"/>
      <sheetData sheetId="21071" refreshError="1"/>
      <sheetData sheetId="21072" refreshError="1"/>
      <sheetData sheetId="21073" refreshError="1"/>
      <sheetData sheetId="21074" refreshError="1"/>
      <sheetData sheetId="21075" refreshError="1"/>
      <sheetData sheetId="21076" refreshError="1"/>
      <sheetData sheetId="21077" refreshError="1"/>
      <sheetData sheetId="21078" refreshError="1"/>
      <sheetData sheetId="21079" refreshError="1"/>
      <sheetData sheetId="21080" refreshError="1"/>
      <sheetData sheetId="21081" refreshError="1"/>
      <sheetData sheetId="21082" refreshError="1"/>
      <sheetData sheetId="21083" refreshError="1"/>
      <sheetData sheetId="21084" refreshError="1"/>
      <sheetData sheetId="21085" refreshError="1"/>
      <sheetData sheetId="21086" refreshError="1"/>
      <sheetData sheetId="21087" refreshError="1"/>
      <sheetData sheetId="21088" refreshError="1"/>
      <sheetData sheetId="21089" refreshError="1"/>
      <sheetData sheetId="21090" refreshError="1"/>
      <sheetData sheetId="21091" refreshError="1"/>
      <sheetData sheetId="21092" refreshError="1"/>
      <sheetData sheetId="21093" refreshError="1"/>
      <sheetData sheetId="21094" refreshError="1"/>
      <sheetData sheetId="21095" refreshError="1"/>
      <sheetData sheetId="21096" refreshError="1"/>
      <sheetData sheetId="21097" refreshError="1"/>
      <sheetData sheetId="21098" refreshError="1"/>
      <sheetData sheetId="21099" refreshError="1"/>
      <sheetData sheetId="21100" refreshError="1"/>
      <sheetData sheetId="21101" refreshError="1"/>
      <sheetData sheetId="21102" refreshError="1"/>
      <sheetData sheetId="21103" refreshError="1"/>
      <sheetData sheetId="21104" refreshError="1"/>
      <sheetData sheetId="21105" refreshError="1"/>
      <sheetData sheetId="21106" refreshError="1"/>
      <sheetData sheetId="21107" refreshError="1"/>
      <sheetData sheetId="21108" refreshError="1"/>
      <sheetData sheetId="21109" refreshError="1"/>
      <sheetData sheetId="21110" refreshError="1"/>
      <sheetData sheetId="21111" refreshError="1"/>
      <sheetData sheetId="21112" refreshError="1"/>
      <sheetData sheetId="21113" refreshError="1"/>
      <sheetData sheetId="21114" refreshError="1"/>
      <sheetData sheetId="21115" refreshError="1"/>
      <sheetData sheetId="21116" refreshError="1"/>
      <sheetData sheetId="21117" refreshError="1"/>
      <sheetData sheetId="21118" refreshError="1"/>
      <sheetData sheetId="21119" refreshError="1"/>
      <sheetData sheetId="21120" refreshError="1"/>
      <sheetData sheetId="21121" refreshError="1"/>
      <sheetData sheetId="21122" refreshError="1"/>
      <sheetData sheetId="21123" refreshError="1"/>
      <sheetData sheetId="21124" refreshError="1"/>
      <sheetData sheetId="21125" refreshError="1"/>
      <sheetData sheetId="21126" refreshError="1"/>
      <sheetData sheetId="21127" refreshError="1"/>
      <sheetData sheetId="21128" refreshError="1"/>
      <sheetData sheetId="21129" refreshError="1"/>
      <sheetData sheetId="21130" refreshError="1"/>
      <sheetData sheetId="21131" refreshError="1"/>
      <sheetData sheetId="21132" refreshError="1"/>
      <sheetData sheetId="21133" refreshError="1"/>
      <sheetData sheetId="21134" refreshError="1"/>
      <sheetData sheetId="21135" refreshError="1"/>
      <sheetData sheetId="21136" refreshError="1"/>
      <sheetData sheetId="21137" refreshError="1"/>
      <sheetData sheetId="21138" refreshError="1"/>
      <sheetData sheetId="21139" refreshError="1"/>
      <sheetData sheetId="21140" refreshError="1"/>
      <sheetData sheetId="21141" refreshError="1"/>
      <sheetData sheetId="21142" refreshError="1"/>
      <sheetData sheetId="21143" refreshError="1"/>
      <sheetData sheetId="21144" refreshError="1"/>
      <sheetData sheetId="21145" refreshError="1"/>
      <sheetData sheetId="21146" refreshError="1"/>
      <sheetData sheetId="21147" refreshError="1"/>
      <sheetData sheetId="21148" refreshError="1"/>
      <sheetData sheetId="21149" refreshError="1"/>
      <sheetData sheetId="21150" refreshError="1"/>
      <sheetData sheetId="21151" refreshError="1"/>
      <sheetData sheetId="21152" refreshError="1"/>
      <sheetData sheetId="21153" refreshError="1"/>
      <sheetData sheetId="21154" refreshError="1"/>
      <sheetData sheetId="21155" refreshError="1"/>
      <sheetData sheetId="21156" refreshError="1"/>
      <sheetData sheetId="21157" refreshError="1"/>
      <sheetData sheetId="21158" refreshError="1"/>
      <sheetData sheetId="21159" refreshError="1"/>
      <sheetData sheetId="21160" refreshError="1"/>
      <sheetData sheetId="21161" refreshError="1"/>
      <sheetData sheetId="21162" refreshError="1"/>
      <sheetData sheetId="21163" refreshError="1"/>
      <sheetData sheetId="21164" refreshError="1"/>
      <sheetData sheetId="21165" refreshError="1"/>
      <sheetData sheetId="21166" refreshError="1"/>
      <sheetData sheetId="21167" refreshError="1"/>
      <sheetData sheetId="21168" refreshError="1"/>
      <sheetData sheetId="21169" refreshError="1"/>
      <sheetData sheetId="21170" refreshError="1"/>
      <sheetData sheetId="21171" refreshError="1"/>
      <sheetData sheetId="21172" refreshError="1"/>
      <sheetData sheetId="21173" refreshError="1"/>
      <sheetData sheetId="21174" refreshError="1"/>
      <sheetData sheetId="21175" refreshError="1"/>
      <sheetData sheetId="21176" refreshError="1"/>
      <sheetData sheetId="21177" refreshError="1"/>
      <sheetData sheetId="21178" refreshError="1"/>
      <sheetData sheetId="21179" refreshError="1"/>
      <sheetData sheetId="21180" refreshError="1"/>
      <sheetData sheetId="21181" refreshError="1"/>
      <sheetData sheetId="21182" refreshError="1"/>
      <sheetData sheetId="21183" refreshError="1"/>
      <sheetData sheetId="21184" refreshError="1"/>
      <sheetData sheetId="21185" refreshError="1"/>
      <sheetData sheetId="21186" refreshError="1"/>
      <sheetData sheetId="21187" refreshError="1"/>
      <sheetData sheetId="21188" refreshError="1"/>
      <sheetData sheetId="21189" refreshError="1"/>
      <sheetData sheetId="21190" refreshError="1"/>
      <sheetData sheetId="21191" refreshError="1"/>
      <sheetData sheetId="21192" refreshError="1"/>
      <sheetData sheetId="21193" refreshError="1"/>
      <sheetData sheetId="21194" refreshError="1"/>
      <sheetData sheetId="21195" refreshError="1"/>
      <sheetData sheetId="21196" refreshError="1"/>
      <sheetData sheetId="21197" refreshError="1"/>
      <sheetData sheetId="21198" refreshError="1"/>
      <sheetData sheetId="21199" refreshError="1"/>
      <sheetData sheetId="21200" refreshError="1"/>
      <sheetData sheetId="21201" refreshError="1"/>
      <sheetData sheetId="21202" refreshError="1"/>
      <sheetData sheetId="21203" refreshError="1"/>
      <sheetData sheetId="21204" refreshError="1"/>
      <sheetData sheetId="21205" refreshError="1"/>
      <sheetData sheetId="21206" refreshError="1"/>
      <sheetData sheetId="21207" refreshError="1"/>
      <sheetData sheetId="21208" refreshError="1"/>
      <sheetData sheetId="21209" refreshError="1"/>
      <sheetData sheetId="21210" refreshError="1"/>
      <sheetData sheetId="21211" refreshError="1"/>
      <sheetData sheetId="21212" refreshError="1"/>
      <sheetData sheetId="21213" refreshError="1"/>
      <sheetData sheetId="21214" refreshError="1"/>
      <sheetData sheetId="21215" refreshError="1"/>
      <sheetData sheetId="21216" refreshError="1"/>
      <sheetData sheetId="21217" refreshError="1"/>
      <sheetData sheetId="21218" refreshError="1"/>
      <sheetData sheetId="21219" refreshError="1"/>
      <sheetData sheetId="21220" refreshError="1"/>
      <sheetData sheetId="21221" refreshError="1"/>
      <sheetData sheetId="21222" refreshError="1"/>
      <sheetData sheetId="21223" refreshError="1"/>
      <sheetData sheetId="21224" refreshError="1"/>
      <sheetData sheetId="21225" refreshError="1"/>
      <sheetData sheetId="21226" refreshError="1"/>
      <sheetData sheetId="21227" refreshError="1"/>
      <sheetData sheetId="21228" refreshError="1"/>
      <sheetData sheetId="21229" refreshError="1"/>
      <sheetData sheetId="21230" refreshError="1"/>
      <sheetData sheetId="21231" refreshError="1"/>
      <sheetData sheetId="21232" refreshError="1"/>
      <sheetData sheetId="21233" refreshError="1"/>
      <sheetData sheetId="21234" refreshError="1"/>
      <sheetData sheetId="21235" refreshError="1"/>
      <sheetData sheetId="21236" refreshError="1"/>
      <sheetData sheetId="21237" refreshError="1"/>
      <sheetData sheetId="21238" refreshError="1"/>
      <sheetData sheetId="21239" refreshError="1"/>
      <sheetData sheetId="21240" refreshError="1"/>
      <sheetData sheetId="21241" refreshError="1"/>
      <sheetData sheetId="21242" refreshError="1"/>
      <sheetData sheetId="21243" refreshError="1"/>
      <sheetData sheetId="21244" refreshError="1"/>
      <sheetData sheetId="21245" refreshError="1"/>
      <sheetData sheetId="21246" refreshError="1"/>
      <sheetData sheetId="21247" refreshError="1"/>
      <sheetData sheetId="21248" refreshError="1"/>
      <sheetData sheetId="21249" refreshError="1"/>
      <sheetData sheetId="21250" refreshError="1"/>
      <sheetData sheetId="21251" refreshError="1"/>
      <sheetData sheetId="21252" refreshError="1"/>
      <sheetData sheetId="21253" refreshError="1"/>
      <sheetData sheetId="21254" refreshError="1"/>
      <sheetData sheetId="21255" refreshError="1"/>
      <sheetData sheetId="21256" refreshError="1"/>
      <sheetData sheetId="21257" refreshError="1"/>
      <sheetData sheetId="21258" refreshError="1"/>
      <sheetData sheetId="21259" refreshError="1"/>
      <sheetData sheetId="21260" refreshError="1"/>
      <sheetData sheetId="21261" refreshError="1"/>
      <sheetData sheetId="21262" refreshError="1"/>
      <sheetData sheetId="21263" refreshError="1"/>
      <sheetData sheetId="21264" refreshError="1"/>
      <sheetData sheetId="21265" refreshError="1"/>
      <sheetData sheetId="21266" refreshError="1"/>
      <sheetData sheetId="21267" refreshError="1"/>
      <sheetData sheetId="21268" refreshError="1"/>
      <sheetData sheetId="21269" refreshError="1"/>
      <sheetData sheetId="21270" refreshError="1"/>
      <sheetData sheetId="21271" refreshError="1"/>
      <sheetData sheetId="21272" refreshError="1"/>
      <sheetData sheetId="21273" refreshError="1"/>
      <sheetData sheetId="21274" refreshError="1"/>
      <sheetData sheetId="21275" refreshError="1"/>
      <sheetData sheetId="21276" refreshError="1"/>
      <sheetData sheetId="21277" refreshError="1"/>
      <sheetData sheetId="21278" refreshError="1"/>
      <sheetData sheetId="21279" refreshError="1"/>
      <sheetData sheetId="21280" refreshError="1"/>
      <sheetData sheetId="21281" refreshError="1"/>
      <sheetData sheetId="21282" refreshError="1"/>
      <sheetData sheetId="21283" refreshError="1"/>
      <sheetData sheetId="21284" refreshError="1"/>
      <sheetData sheetId="21285" refreshError="1"/>
      <sheetData sheetId="21286" refreshError="1"/>
      <sheetData sheetId="21287" refreshError="1"/>
      <sheetData sheetId="21288" refreshError="1"/>
      <sheetData sheetId="21289" refreshError="1"/>
      <sheetData sheetId="21290" refreshError="1"/>
      <sheetData sheetId="21291" refreshError="1"/>
      <sheetData sheetId="21292" refreshError="1"/>
      <sheetData sheetId="21293" refreshError="1"/>
      <sheetData sheetId="21294" refreshError="1"/>
      <sheetData sheetId="21295" refreshError="1"/>
      <sheetData sheetId="21296" refreshError="1"/>
      <sheetData sheetId="21297" refreshError="1"/>
      <sheetData sheetId="21298" refreshError="1"/>
      <sheetData sheetId="21299" refreshError="1"/>
      <sheetData sheetId="21300" refreshError="1"/>
      <sheetData sheetId="21301" refreshError="1"/>
      <sheetData sheetId="21302" refreshError="1"/>
      <sheetData sheetId="21303" refreshError="1"/>
      <sheetData sheetId="21304" refreshError="1"/>
      <sheetData sheetId="21305" refreshError="1"/>
      <sheetData sheetId="21306" refreshError="1"/>
      <sheetData sheetId="21307" refreshError="1"/>
      <sheetData sheetId="21308" refreshError="1"/>
      <sheetData sheetId="21309" refreshError="1"/>
      <sheetData sheetId="21310" refreshError="1"/>
      <sheetData sheetId="21311" refreshError="1"/>
      <sheetData sheetId="21312" refreshError="1"/>
      <sheetData sheetId="21313" refreshError="1"/>
      <sheetData sheetId="21314" refreshError="1"/>
      <sheetData sheetId="21315" refreshError="1"/>
      <sheetData sheetId="21316" refreshError="1"/>
      <sheetData sheetId="21317" refreshError="1"/>
      <sheetData sheetId="21318" refreshError="1"/>
      <sheetData sheetId="21319" refreshError="1"/>
      <sheetData sheetId="21320" refreshError="1"/>
      <sheetData sheetId="21321" refreshError="1"/>
      <sheetData sheetId="21322" refreshError="1"/>
      <sheetData sheetId="21323" refreshError="1"/>
      <sheetData sheetId="21324" refreshError="1"/>
      <sheetData sheetId="21325" refreshError="1"/>
      <sheetData sheetId="21326" refreshError="1"/>
      <sheetData sheetId="21327" refreshError="1"/>
      <sheetData sheetId="21328" refreshError="1"/>
      <sheetData sheetId="21329" refreshError="1"/>
      <sheetData sheetId="21330" refreshError="1"/>
      <sheetData sheetId="21331" refreshError="1"/>
      <sheetData sheetId="21332" refreshError="1"/>
      <sheetData sheetId="21333" refreshError="1"/>
      <sheetData sheetId="21334" refreshError="1"/>
      <sheetData sheetId="21335" refreshError="1"/>
      <sheetData sheetId="21336" refreshError="1"/>
      <sheetData sheetId="21337" refreshError="1"/>
      <sheetData sheetId="21338" refreshError="1"/>
      <sheetData sheetId="21339" refreshError="1"/>
      <sheetData sheetId="21340" refreshError="1"/>
      <sheetData sheetId="21341" refreshError="1"/>
      <sheetData sheetId="21342" refreshError="1"/>
      <sheetData sheetId="21343" refreshError="1"/>
      <sheetData sheetId="21344" refreshError="1"/>
      <sheetData sheetId="21345" refreshError="1"/>
      <sheetData sheetId="21346" refreshError="1"/>
      <sheetData sheetId="21347" refreshError="1"/>
      <sheetData sheetId="21348" refreshError="1"/>
      <sheetData sheetId="21349" refreshError="1"/>
      <sheetData sheetId="21350" refreshError="1"/>
      <sheetData sheetId="21351" refreshError="1"/>
      <sheetData sheetId="21352" refreshError="1"/>
      <sheetData sheetId="21353" refreshError="1"/>
      <sheetData sheetId="21354" refreshError="1"/>
      <sheetData sheetId="21355" refreshError="1"/>
      <sheetData sheetId="21356" refreshError="1"/>
      <sheetData sheetId="21357" refreshError="1"/>
      <sheetData sheetId="21358" refreshError="1"/>
      <sheetData sheetId="21359" refreshError="1"/>
      <sheetData sheetId="21360" refreshError="1"/>
      <sheetData sheetId="21361" refreshError="1"/>
      <sheetData sheetId="21362" refreshError="1"/>
      <sheetData sheetId="21363" refreshError="1"/>
      <sheetData sheetId="21364" refreshError="1"/>
      <sheetData sheetId="21365" refreshError="1"/>
      <sheetData sheetId="21366" refreshError="1"/>
      <sheetData sheetId="21367" refreshError="1"/>
      <sheetData sheetId="21368" refreshError="1"/>
      <sheetData sheetId="21369" refreshError="1"/>
      <sheetData sheetId="21370" refreshError="1"/>
      <sheetData sheetId="21371" refreshError="1"/>
      <sheetData sheetId="21372" refreshError="1"/>
      <sheetData sheetId="21373" refreshError="1"/>
      <sheetData sheetId="21374" refreshError="1"/>
      <sheetData sheetId="21375" refreshError="1"/>
      <sheetData sheetId="21376" refreshError="1"/>
      <sheetData sheetId="21377" refreshError="1"/>
      <sheetData sheetId="21378" refreshError="1"/>
      <sheetData sheetId="21379" refreshError="1"/>
      <sheetData sheetId="21380" refreshError="1"/>
      <sheetData sheetId="21381" refreshError="1"/>
      <sheetData sheetId="21382" refreshError="1"/>
      <sheetData sheetId="21383" refreshError="1"/>
      <sheetData sheetId="21384" refreshError="1"/>
      <sheetData sheetId="21385" refreshError="1"/>
      <sheetData sheetId="21386" refreshError="1"/>
      <sheetData sheetId="21387" refreshError="1"/>
      <sheetData sheetId="21388" refreshError="1"/>
      <sheetData sheetId="21389" refreshError="1"/>
      <sheetData sheetId="21390" refreshError="1"/>
      <sheetData sheetId="21391" refreshError="1"/>
      <sheetData sheetId="21392" refreshError="1"/>
      <sheetData sheetId="21393" refreshError="1"/>
      <sheetData sheetId="21394" refreshError="1"/>
      <sheetData sheetId="21395" refreshError="1"/>
      <sheetData sheetId="21396" refreshError="1"/>
      <sheetData sheetId="21397" refreshError="1"/>
      <sheetData sheetId="21398" refreshError="1"/>
      <sheetData sheetId="21399" refreshError="1"/>
      <sheetData sheetId="21400" refreshError="1"/>
      <sheetData sheetId="21401" refreshError="1"/>
      <sheetData sheetId="21402" refreshError="1"/>
      <sheetData sheetId="21403" refreshError="1"/>
      <sheetData sheetId="21404" refreshError="1"/>
      <sheetData sheetId="21405" refreshError="1"/>
      <sheetData sheetId="21406" refreshError="1"/>
      <sheetData sheetId="21407" refreshError="1"/>
      <sheetData sheetId="21408" refreshError="1"/>
      <sheetData sheetId="21409" refreshError="1"/>
      <sheetData sheetId="21410" refreshError="1"/>
      <sheetData sheetId="21411" refreshError="1"/>
      <sheetData sheetId="21412" refreshError="1"/>
      <sheetData sheetId="21413" refreshError="1"/>
      <sheetData sheetId="21414" refreshError="1"/>
      <sheetData sheetId="21415" refreshError="1"/>
      <sheetData sheetId="21416" refreshError="1"/>
      <sheetData sheetId="21417" refreshError="1"/>
      <sheetData sheetId="21418" refreshError="1"/>
      <sheetData sheetId="21419" refreshError="1"/>
      <sheetData sheetId="21420" refreshError="1"/>
      <sheetData sheetId="21421" refreshError="1"/>
      <sheetData sheetId="21422" refreshError="1"/>
      <sheetData sheetId="21423" refreshError="1"/>
      <sheetData sheetId="21424" refreshError="1"/>
      <sheetData sheetId="21425" refreshError="1"/>
      <sheetData sheetId="21426" refreshError="1"/>
      <sheetData sheetId="21427" refreshError="1"/>
      <sheetData sheetId="21428" refreshError="1"/>
      <sheetData sheetId="21429" refreshError="1"/>
      <sheetData sheetId="21430" refreshError="1"/>
      <sheetData sheetId="21431" refreshError="1"/>
      <sheetData sheetId="21432" refreshError="1"/>
      <sheetData sheetId="21433" refreshError="1"/>
      <sheetData sheetId="21434" refreshError="1"/>
      <sheetData sheetId="21435" refreshError="1"/>
      <sheetData sheetId="21436" refreshError="1"/>
      <sheetData sheetId="21437" refreshError="1"/>
      <sheetData sheetId="21438" refreshError="1"/>
      <sheetData sheetId="21439" refreshError="1"/>
      <sheetData sheetId="21440" refreshError="1"/>
      <sheetData sheetId="21441" refreshError="1"/>
      <sheetData sheetId="21442" refreshError="1"/>
      <sheetData sheetId="21443" refreshError="1"/>
      <sheetData sheetId="21444" refreshError="1"/>
      <sheetData sheetId="21445" refreshError="1"/>
      <sheetData sheetId="21446" refreshError="1"/>
      <sheetData sheetId="21447" refreshError="1"/>
      <sheetData sheetId="21448" refreshError="1"/>
      <sheetData sheetId="21449" refreshError="1"/>
      <sheetData sheetId="21450" refreshError="1"/>
      <sheetData sheetId="21451" refreshError="1"/>
      <sheetData sheetId="21452" refreshError="1"/>
      <sheetData sheetId="21453" refreshError="1"/>
      <sheetData sheetId="21454" refreshError="1"/>
      <sheetData sheetId="21455" refreshError="1"/>
      <sheetData sheetId="21456" refreshError="1"/>
      <sheetData sheetId="21457" refreshError="1"/>
      <sheetData sheetId="21458" refreshError="1"/>
      <sheetData sheetId="21459" refreshError="1"/>
      <sheetData sheetId="21460" refreshError="1"/>
      <sheetData sheetId="21461" refreshError="1"/>
      <sheetData sheetId="21462" refreshError="1"/>
      <sheetData sheetId="21463" refreshError="1"/>
      <sheetData sheetId="21464" refreshError="1"/>
      <sheetData sheetId="21465" refreshError="1"/>
      <sheetData sheetId="21466" refreshError="1"/>
      <sheetData sheetId="21467" refreshError="1"/>
      <sheetData sheetId="21468" refreshError="1"/>
      <sheetData sheetId="21469" refreshError="1"/>
      <sheetData sheetId="21470" refreshError="1"/>
      <sheetData sheetId="21471" refreshError="1"/>
      <sheetData sheetId="21472" refreshError="1"/>
      <sheetData sheetId="21473" refreshError="1"/>
      <sheetData sheetId="21474" refreshError="1"/>
      <sheetData sheetId="21475" refreshError="1"/>
      <sheetData sheetId="21476" refreshError="1"/>
      <sheetData sheetId="21477" refreshError="1"/>
      <sheetData sheetId="21478" refreshError="1"/>
      <sheetData sheetId="21479" refreshError="1"/>
      <sheetData sheetId="21480" refreshError="1"/>
      <sheetData sheetId="21481" refreshError="1"/>
      <sheetData sheetId="21482" refreshError="1"/>
      <sheetData sheetId="21483" refreshError="1"/>
      <sheetData sheetId="21484" refreshError="1"/>
      <sheetData sheetId="21485" refreshError="1"/>
      <sheetData sheetId="21486" refreshError="1"/>
      <sheetData sheetId="21487" refreshError="1"/>
      <sheetData sheetId="21488" refreshError="1"/>
      <sheetData sheetId="21489" refreshError="1"/>
      <sheetData sheetId="21490" refreshError="1"/>
      <sheetData sheetId="21491" refreshError="1"/>
      <sheetData sheetId="21492" refreshError="1"/>
      <sheetData sheetId="21493" refreshError="1"/>
      <sheetData sheetId="21494" refreshError="1"/>
      <sheetData sheetId="21495" refreshError="1"/>
      <sheetData sheetId="21496" refreshError="1"/>
      <sheetData sheetId="21497" refreshError="1"/>
      <sheetData sheetId="21498" refreshError="1"/>
      <sheetData sheetId="21499" refreshError="1"/>
      <sheetData sheetId="21500" refreshError="1"/>
      <sheetData sheetId="21501" refreshError="1"/>
      <sheetData sheetId="21502" refreshError="1"/>
      <sheetData sheetId="21503" refreshError="1"/>
      <sheetData sheetId="21504" refreshError="1"/>
      <sheetData sheetId="21505" refreshError="1"/>
      <sheetData sheetId="21506" refreshError="1"/>
      <sheetData sheetId="21507" refreshError="1"/>
      <sheetData sheetId="21508" refreshError="1"/>
      <sheetData sheetId="21509" refreshError="1"/>
      <sheetData sheetId="21510" refreshError="1"/>
      <sheetData sheetId="21511" refreshError="1"/>
      <sheetData sheetId="21512" refreshError="1"/>
      <sheetData sheetId="21513" refreshError="1"/>
      <sheetData sheetId="21514" refreshError="1"/>
      <sheetData sheetId="21515" refreshError="1"/>
      <sheetData sheetId="21516" refreshError="1"/>
      <sheetData sheetId="21517" refreshError="1"/>
      <sheetData sheetId="21518" refreshError="1"/>
      <sheetData sheetId="21519" refreshError="1"/>
      <sheetData sheetId="21520" refreshError="1"/>
      <sheetData sheetId="21521" refreshError="1"/>
      <sheetData sheetId="21522" refreshError="1"/>
      <sheetData sheetId="21523" refreshError="1"/>
      <sheetData sheetId="21524" refreshError="1"/>
      <sheetData sheetId="21525" refreshError="1"/>
      <sheetData sheetId="21526" refreshError="1"/>
      <sheetData sheetId="21527" refreshError="1"/>
      <sheetData sheetId="21528" refreshError="1"/>
      <sheetData sheetId="21529" refreshError="1"/>
      <sheetData sheetId="21530" refreshError="1"/>
      <sheetData sheetId="21531" refreshError="1"/>
      <sheetData sheetId="21532" refreshError="1"/>
      <sheetData sheetId="21533" refreshError="1"/>
      <sheetData sheetId="21534" refreshError="1"/>
      <sheetData sheetId="21535" refreshError="1"/>
      <sheetData sheetId="21536" refreshError="1"/>
      <sheetData sheetId="21537" refreshError="1"/>
      <sheetData sheetId="21538" refreshError="1"/>
      <sheetData sheetId="21539" refreshError="1"/>
      <sheetData sheetId="21540" refreshError="1"/>
      <sheetData sheetId="21541" refreshError="1"/>
      <sheetData sheetId="21542" refreshError="1"/>
      <sheetData sheetId="21543" refreshError="1"/>
      <sheetData sheetId="21544" refreshError="1"/>
      <sheetData sheetId="21545" refreshError="1"/>
      <sheetData sheetId="21546" refreshError="1"/>
      <sheetData sheetId="21547" refreshError="1"/>
      <sheetData sheetId="21548" refreshError="1"/>
      <sheetData sheetId="21549" refreshError="1"/>
      <sheetData sheetId="21550" refreshError="1"/>
      <sheetData sheetId="21551" refreshError="1"/>
      <sheetData sheetId="21552" refreshError="1"/>
      <sheetData sheetId="21553" refreshError="1"/>
      <sheetData sheetId="21554" refreshError="1"/>
      <sheetData sheetId="21555" refreshError="1"/>
      <sheetData sheetId="21556" refreshError="1"/>
      <sheetData sheetId="21557" refreshError="1"/>
      <sheetData sheetId="21558" refreshError="1"/>
      <sheetData sheetId="21559" refreshError="1"/>
      <sheetData sheetId="21560" refreshError="1"/>
      <sheetData sheetId="21561" refreshError="1"/>
      <sheetData sheetId="21562" refreshError="1"/>
      <sheetData sheetId="21563" refreshError="1"/>
      <sheetData sheetId="21564" refreshError="1"/>
      <sheetData sheetId="21565" refreshError="1"/>
      <sheetData sheetId="21566" refreshError="1"/>
      <sheetData sheetId="21567" refreshError="1"/>
      <sheetData sheetId="21568" refreshError="1"/>
      <sheetData sheetId="21569" refreshError="1"/>
      <sheetData sheetId="21570" refreshError="1"/>
      <sheetData sheetId="21571" refreshError="1"/>
      <sheetData sheetId="21572" refreshError="1"/>
      <sheetData sheetId="21573" refreshError="1"/>
      <sheetData sheetId="21574" refreshError="1"/>
      <sheetData sheetId="21575" refreshError="1"/>
      <sheetData sheetId="21576" refreshError="1"/>
      <sheetData sheetId="21577" refreshError="1"/>
      <sheetData sheetId="21578" refreshError="1"/>
      <sheetData sheetId="21579" refreshError="1"/>
      <sheetData sheetId="21580" refreshError="1"/>
      <sheetData sheetId="21581" refreshError="1"/>
      <sheetData sheetId="21582" refreshError="1"/>
      <sheetData sheetId="21583" refreshError="1"/>
      <sheetData sheetId="21584" refreshError="1"/>
      <sheetData sheetId="21585" refreshError="1"/>
      <sheetData sheetId="21586" refreshError="1"/>
      <sheetData sheetId="21587" refreshError="1"/>
      <sheetData sheetId="21588" refreshError="1"/>
      <sheetData sheetId="21589" refreshError="1"/>
      <sheetData sheetId="21590" refreshError="1"/>
      <sheetData sheetId="21591" refreshError="1"/>
      <sheetData sheetId="21592" refreshError="1"/>
      <sheetData sheetId="21593" refreshError="1"/>
      <sheetData sheetId="21594" refreshError="1"/>
      <sheetData sheetId="21595" refreshError="1"/>
      <sheetData sheetId="21596" refreshError="1"/>
      <sheetData sheetId="21597" refreshError="1"/>
      <sheetData sheetId="21598" refreshError="1"/>
      <sheetData sheetId="21599" refreshError="1"/>
      <sheetData sheetId="21600" refreshError="1"/>
      <sheetData sheetId="21601" refreshError="1"/>
      <sheetData sheetId="21602" refreshError="1"/>
      <sheetData sheetId="21603" refreshError="1"/>
      <sheetData sheetId="21604" refreshError="1"/>
      <sheetData sheetId="21605" refreshError="1"/>
      <sheetData sheetId="21606" refreshError="1"/>
      <sheetData sheetId="21607" refreshError="1"/>
      <sheetData sheetId="21608" refreshError="1"/>
      <sheetData sheetId="21609" refreshError="1"/>
      <sheetData sheetId="21610" refreshError="1"/>
      <sheetData sheetId="21611" refreshError="1"/>
      <sheetData sheetId="21612" refreshError="1"/>
      <sheetData sheetId="21613" refreshError="1"/>
      <sheetData sheetId="21614" refreshError="1"/>
      <sheetData sheetId="21615" refreshError="1"/>
      <sheetData sheetId="21616" refreshError="1"/>
      <sheetData sheetId="21617" refreshError="1"/>
      <sheetData sheetId="21618" refreshError="1"/>
      <sheetData sheetId="21619" refreshError="1"/>
      <sheetData sheetId="21620" refreshError="1"/>
      <sheetData sheetId="21621" refreshError="1"/>
      <sheetData sheetId="21622" refreshError="1"/>
      <sheetData sheetId="21623" refreshError="1"/>
      <sheetData sheetId="21624" refreshError="1"/>
      <sheetData sheetId="21625" refreshError="1"/>
      <sheetData sheetId="21626" refreshError="1"/>
      <sheetData sheetId="21627" refreshError="1"/>
      <sheetData sheetId="21628" refreshError="1"/>
      <sheetData sheetId="21629" refreshError="1"/>
      <sheetData sheetId="21630" refreshError="1"/>
      <sheetData sheetId="21631" refreshError="1"/>
      <sheetData sheetId="21632" refreshError="1"/>
      <sheetData sheetId="21633" refreshError="1"/>
      <sheetData sheetId="21634" refreshError="1"/>
      <sheetData sheetId="21635" refreshError="1"/>
      <sheetData sheetId="21636" refreshError="1"/>
      <sheetData sheetId="21637" refreshError="1"/>
      <sheetData sheetId="21638" refreshError="1"/>
      <sheetData sheetId="21639" refreshError="1"/>
      <sheetData sheetId="21640" refreshError="1"/>
      <sheetData sheetId="21641" refreshError="1"/>
      <sheetData sheetId="21642" refreshError="1"/>
      <sheetData sheetId="21643" refreshError="1"/>
      <sheetData sheetId="21644" refreshError="1"/>
      <sheetData sheetId="21645" refreshError="1"/>
      <sheetData sheetId="21646" refreshError="1"/>
      <sheetData sheetId="21647" refreshError="1"/>
      <sheetData sheetId="21648" refreshError="1"/>
      <sheetData sheetId="21649" refreshError="1"/>
      <sheetData sheetId="21650" refreshError="1"/>
      <sheetData sheetId="21651" refreshError="1"/>
      <sheetData sheetId="21652" refreshError="1"/>
      <sheetData sheetId="21653" refreshError="1"/>
      <sheetData sheetId="21654" refreshError="1"/>
      <sheetData sheetId="21655" refreshError="1"/>
      <sheetData sheetId="21656" refreshError="1"/>
      <sheetData sheetId="21657" refreshError="1"/>
      <sheetData sheetId="21658" refreshError="1"/>
      <sheetData sheetId="21659" refreshError="1"/>
      <sheetData sheetId="21660" refreshError="1"/>
      <sheetData sheetId="21661" refreshError="1"/>
      <sheetData sheetId="21662" refreshError="1"/>
      <sheetData sheetId="21663" refreshError="1"/>
      <sheetData sheetId="21664" refreshError="1"/>
      <sheetData sheetId="21665" refreshError="1"/>
      <sheetData sheetId="21666" refreshError="1"/>
      <sheetData sheetId="21667" refreshError="1"/>
      <sheetData sheetId="21668" refreshError="1"/>
      <sheetData sheetId="21669" refreshError="1"/>
      <sheetData sheetId="21670" refreshError="1"/>
      <sheetData sheetId="21671" refreshError="1"/>
      <sheetData sheetId="21672" refreshError="1"/>
      <sheetData sheetId="21673" refreshError="1"/>
      <sheetData sheetId="21674" refreshError="1"/>
      <sheetData sheetId="21675" refreshError="1"/>
      <sheetData sheetId="21676" refreshError="1"/>
      <sheetData sheetId="21677" refreshError="1"/>
      <sheetData sheetId="21678" refreshError="1"/>
      <sheetData sheetId="21679" refreshError="1"/>
      <sheetData sheetId="21680" refreshError="1"/>
      <sheetData sheetId="21681" refreshError="1"/>
      <sheetData sheetId="21682" refreshError="1"/>
      <sheetData sheetId="21683" refreshError="1"/>
      <sheetData sheetId="21684" refreshError="1"/>
      <sheetData sheetId="21685" refreshError="1"/>
      <sheetData sheetId="21686" refreshError="1"/>
      <sheetData sheetId="21687" refreshError="1"/>
      <sheetData sheetId="21688" refreshError="1"/>
      <sheetData sheetId="21689" refreshError="1"/>
      <sheetData sheetId="21690" refreshError="1"/>
      <sheetData sheetId="21691" refreshError="1"/>
      <sheetData sheetId="21692" refreshError="1"/>
      <sheetData sheetId="21693" refreshError="1"/>
      <sheetData sheetId="21694" refreshError="1"/>
      <sheetData sheetId="21695" refreshError="1"/>
      <sheetData sheetId="21696" refreshError="1"/>
      <sheetData sheetId="21697" refreshError="1"/>
      <sheetData sheetId="21698" refreshError="1"/>
      <sheetData sheetId="21699" refreshError="1"/>
      <sheetData sheetId="21700" refreshError="1"/>
      <sheetData sheetId="21701" refreshError="1"/>
      <sheetData sheetId="21702" refreshError="1"/>
      <sheetData sheetId="21703" refreshError="1"/>
      <sheetData sheetId="21704" refreshError="1"/>
      <sheetData sheetId="21705" refreshError="1"/>
      <sheetData sheetId="21706" refreshError="1"/>
      <sheetData sheetId="21707" refreshError="1"/>
      <sheetData sheetId="21708" refreshError="1"/>
      <sheetData sheetId="21709" refreshError="1"/>
      <sheetData sheetId="21710" refreshError="1"/>
      <sheetData sheetId="21711" refreshError="1"/>
      <sheetData sheetId="21712" refreshError="1"/>
      <sheetData sheetId="21713" refreshError="1"/>
      <sheetData sheetId="21714" refreshError="1"/>
      <sheetData sheetId="21715" refreshError="1"/>
      <sheetData sheetId="21716" refreshError="1"/>
      <sheetData sheetId="21717" refreshError="1"/>
      <sheetData sheetId="21718" refreshError="1"/>
      <sheetData sheetId="21719" refreshError="1"/>
      <sheetData sheetId="21720" refreshError="1"/>
      <sheetData sheetId="21721" refreshError="1"/>
      <sheetData sheetId="21722" refreshError="1"/>
      <sheetData sheetId="21723" refreshError="1"/>
      <sheetData sheetId="21724" refreshError="1"/>
      <sheetData sheetId="21725" refreshError="1"/>
      <sheetData sheetId="21726" refreshError="1"/>
      <sheetData sheetId="21727" refreshError="1"/>
      <sheetData sheetId="21728" refreshError="1"/>
      <sheetData sheetId="21729" refreshError="1"/>
      <sheetData sheetId="21730" refreshError="1"/>
      <sheetData sheetId="21731" refreshError="1"/>
      <sheetData sheetId="21732" refreshError="1"/>
      <sheetData sheetId="21733" refreshError="1"/>
      <sheetData sheetId="21734" refreshError="1"/>
      <sheetData sheetId="21735" refreshError="1"/>
      <sheetData sheetId="21736" refreshError="1"/>
      <sheetData sheetId="21737" refreshError="1"/>
      <sheetData sheetId="21738" refreshError="1"/>
      <sheetData sheetId="21739" refreshError="1"/>
      <sheetData sheetId="21740" refreshError="1"/>
      <sheetData sheetId="21741" refreshError="1"/>
      <sheetData sheetId="21742" refreshError="1"/>
      <sheetData sheetId="21743" refreshError="1"/>
      <sheetData sheetId="21744" refreshError="1"/>
      <sheetData sheetId="21745" refreshError="1"/>
      <sheetData sheetId="21746" refreshError="1"/>
      <sheetData sheetId="21747" refreshError="1"/>
      <sheetData sheetId="21748" refreshError="1"/>
      <sheetData sheetId="21749" refreshError="1"/>
      <sheetData sheetId="21750" refreshError="1"/>
      <sheetData sheetId="21751" refreshError="1"/>
      <sheetData sheetId="21752" refreshError="1"/>
      <sheetData sheetId="21753" refreshError="1"/>
      <sheetData sheetId="21754" refreshError="1"/>
      <sheetData sheetId="21755" refreshError="1"/>
      <sheetData sheetId="21756" refreshError="1"/>
      <sheetData sheetId="21757" refreshError="1"/>
      <sheetData sheetId="21758" refreshError="1"/>
      <sheetData sheetId="21759" refreshError="1"/>
      <sheetData sheetId="21760" refreshError="1"/>
      <sheetData sheetId="21761" refreshError="1"/>
      <sheetData sheetId="21762" refreshError="1"/>
      <sheetData sheetId="21763" refreshError="1"/>
      <sheetData sheetId="21764" refreshError="1"/>
      <sheetData sheetId="21765" refreshError="1"/>
      <sheetData sheetId="21766" refreshError="1"/>
      <sheetData sheetId="21767" refreshError="1"/>
      <sheetData sheetId="21768" refreshError="1"/>
      <sheetData sheetId="21769" refreshError="1"/>
      <sheetData sheetId="21770" refreshError="1"/>
      <sheetData sheetId="21771" refreshError="1"/>
      <sheetData sheetId="21772" refreshError="1"/>
      <sheetData sheetId="21773" refreshError="1"/>
      <sheetData sheetId="21774" refreshError="1"/>
      <sheetData sheetId="21775" refreshError="1"/>
      <sheetData sheetId="21776" refreshError="1"/>
      <sheetData sheetId="21777" refreshError="1"/>
      <sheetData sheetId="21778" refreshError="1"/>
      <sheetData sheetId="21779" refreshError="1"/>
      <sheetData sheetId="21780" refreshError="1"/>
      <sheetData sheetId="21781" refreshError="1"/>
      <sheetData sheetId="21782" refreshError="1"/>
      <sheetData sheetId="21783" refreshError="1"/>
      <sheetData sheetId="21784" refreshError="1"/>
      <sheetData sheetId="21785" refreshError="1"/>
      <sheetData sheetId="21786" refreshError="1"/>
      <sheetData sheetId="21787" refreshError="1"/>
      <sheetData sheetId="21788" refreshError="1"/>
      <sheetData sheetId="21789" refreshError="1"/>
      <sheetData sheetId="21790" refreshError="1"/>
      <sheetData sheetId="21791" refreshError="1"/>
      <sheetData sheetId="21792" refreshError="1"/>
      <sheetData sheetId="21793" refreshError="1"/>
      <sheetData sheetId="21794" refreshError="1"/>
      <sheetData sheetId="21795" refreshError="1"/>
      <sheetData sheetId="21796" refreshError="1"/>
      <sheetData sheetId="21797" refreshError="1"/>
      <sheetData sheetId="21798" refreshError="1"/>
      <sheetData sheetId="21799" refreshError="1"/>
      <sheetData sheetId="21800" refreshError="1"/>
      <sheetData sheetId="21801" refreshError="1"/>
      <sheetData sheetId="21802" refreshError="1"/>
      <sheetData sheetId="21803" refreshError="1"/>
      <sheetData sheetId="21804" refreshError="1"/>
      <sheetData sheetId="21805" refreshError="1"/>
      <sheetData sheetId="21806" refreshError="1"/>
      <sheetData sheetId="21807" refreshError="1"/>
      <sheetData sheetId="21808" refreshError="1"/>
      <sheetData sheetId="21809" refreshError="1"/>
      <sheetData sheetId="21810" refreshError="1"/>
      <sheetData sheetId="21811" refreshError="1"/>
      <sheetData sheetId="21812" refreshError="1"/>
      <sheetData sheetId="21813" refreshError="1"/>
      <sheetData sheetId="21814" refreshError="1"/>
      <sheetData sheetId="21815" refreshError="1"/>
      <sheetData sheetId="21816" refreshError="1"/>
      <sheetData sheetId="21817" refreshError="1"/>
      <sheetData sheetId="21818" refreshError="1"/>
      <sheetData sheetId="21819" refreshError="1"/>
      <sheetData sheetId="21820" refreshError="1"/>
      <sheetData sheetId="21821" refreshError="1"/>
      <sheetData sheetId="21822" refreshError="1"/>
      <sheetData sheetId="21823" refreshError="1"/>
      <sheetData sheetId="21824" refreshError="1"/>
      <sheetData sheetId="21825" refreshError="1"/>
      <sheetData sheetId="21826" refreshError="1"/>
      <sheetData sheetId="21827" refreshError="1"/>
      <sheetData sheetId="21828" refreshError="1"/>
      <sheetData sheetId="21829" refreshError="1"/>
      <sheetData sheetId="21830" refreshError="1"/>
      <sheetData sheetId="21831" refreshError="1"/>
      <sheetData sheetId="21832" refreshError="1"/>
      <sheetData sheetId="21833" refreshError="1"/>
      <sheetData sheetId="21834" refreshError="1"/>
      <sheetData sheetId="21835" refreshError="1"/>
      <sheetData sheetId="21836" refreshError="1"/>
      <sheetData sheetId="21837" refreshError="1"/>
      <sheetData sheetId="21838" refreshError="1"/>
      <sheetData sheetId="21839" refreshError="1"/>
      <sheetData sheetId="21840" refreshError="1"/>
      <sheetData sheetId="21841" refreshError="1"/>
      <sheetData sheetId="21842" refreshError="1"/>
      <sheetData sheetId="21843" refreshError="1"/>
      <sheetData sheetId="21844" refreshError="1"/>
      <sheetData sheetId="21845" refreshError="1"/>
      <sheetData sheetId="21846" refreshError="1"/>
      <sheetData sheetId="21847" refreshError="1"/>
      <sheetData sheetId="21848" refreshError="1"/>
      <sheetData sheetId="21849" refreshError="1"/>
      <sheetData sheetId="21850" refreshError="1"/>
      <sheetData sheetId="21851" refreshError="1"/>
      <sheetData sheetId="21852" refreshError="1"/>
      <sheetData sheetId="21853" refreshError="1"/>
      <sheetData sheetId="21854" refreshError="1"/>
      <sheetData sheetId="21855" refreshError="1"/>
      <sheetData sheetId="21856" refreshError="1"/>
      <sheetData sheetId="21857" refreshError="1"/>
      <sheetData sheetId="21858" refreshError="1"/>
      <sheetData sheetId="21859" refreshError="1"/>
      <sheetData sheetId="21860" refreshError="1"/>
      <sheetData sheetId="21861" refreshError="1"/>
      <sheetData sheetId="21862" refreshError="1"/>
      <sheetData sheetId="21863" refreshError="1"/>
      <sheetData sheetId="21864" refreshError="1"/>
      <sheetData sheetId="21865" refreshError="1"/>
      <sheetData sheetId="21866" refreshError="1"/>
      <sheetData sheetId="21867" refreshError="1"/>
      <sheetData sheetId="21868" refreshError="1"/>
      <sheetData sheetId="21869" refreshError="1"/>
      <sheetData sheetId="21870" refreshError="1"/>
      <sheetData sheetId="21871" refreshError="1"/>
      <sheetData sheetId="21872" refreshError="1"/>
      <sheetData sheetId="21873" refreshError="1"/>
      <sheetData sheetId="21874" refreshError="1"/>
      <sheetData sheetId="21875" refreshError="1"/>
      <sheetData sheetId="21876" refreshError="1"/>
      <sheetData sheetId="21877" refreshError="1"/>
      <sheetData sheetId="21878" refreshError="1"/>
      <sheetData sheetId="21879" refreshError="1"/>
      <sheetData sheetId="21880" refreshError="1"/>
      <sheetData sheetId="21881" refreshError="1"/>
      <sheetData sheetId="21882" refreshError="1"/>
      <sheetData sheetId="21883" refreshError="1"/>
      <sheetData sheetId="21884" refreshError="1"/>
      <sheetData sheetId="21885" refreshError="1"/>
      <sheetData sheetId="21886" refreshError="1"/>
      <sheetData sheetId="21887" refreshError="1"/>
      <sheetData sheetId="21888" refreshError="1"/>
      <sheetData sheetId="21889" refreshError="1"/>
      <sheetData sheetId="21890" refreshError="1"/>
      <sheetData sheetId="21891" refreshError="1"/>
      <sheetData sheetId="21892" refreshError="1"/>
      <sheetData sheetId="21893" refreshError="1"/>
      <sheetData sheetId="21894" refreshError="1"/>
      <sheetData sheetId="21895" refreshError="1"/>
      <sheetData sheetId="21896" refreshError="1"/>
      <sheetData sheetId="21897" refreshError="1"/>
      <sheetData sheetId="21898" refreshError="1"/>
      <sheetData sheetId="21899" refreshError="1"/>
      <sheetData sheetId="21900" refreshError="1"/>
      <sheetData sheetId="21901" refreshError="1"/>
      <sheetData sheetId="21902" refreshError="1"/>
      <sheetData sheetId="21903" refreshError="1"/>
      <sheetData sheetId="21904" refreshError="1"/>
      <sheetData sheetId="21905" refreshError="1"/>
      <sheetData sheetId="21906" refreshError="1"/>
      <sheetData sheetId="21907" refreshError="1"/>
      <sheetData sheetId="21908" refreshError="1"/>
      <sheetData sheetId="21909" refreshError="1"/>
      <sheetData sheetId="21910" refreshError="1"/>
      <sheetData sheetId="21911" refreshError="1"/>
      <sheetData sheetId="21912" refreshError="1"/>
      <sheetData sheetId="21913" refreshError="1"/>
      <sheetData sheetId="21914" refreshError="1"/>
      <sheetData sheetId="21915" refreshError="1"/>
      <sheetData sheetId="21916" refreshError="1"/>
      <sheetData sheetId="21917" refreshError="1"/>
      <sheetData sheetId="21918" refreshError="1"/>
      <sheetData sheetId="21919" refreshError="1"/>
      <sheetData sheetId="21920" refreshError="1"/>
      <sheetData sheetId="21921" refreshError="1"/>
      <sheetData sheetId="21922" refreshError="1"/>
      <sheetData sheetId="21923" refreshError="1"/>
      <sheetData sheetId="21924" refreshError="1"/>
      <sheetData sheetId="21925" refreshError="1"/>
      <sheetData sheetId="21926" refreshError="1"/>
      <sheetData sheetId="21927" refreshError="1"/>
      <sheetData sheetId="21928" refreshError="1"/>
      <sheetData sheetId="21929" refreshError="1"/>
      <sheetData sheetId="21930" refreshError="1"/>
      <sheetData sheetId="21931" refreshError="1"/>
      <sheetData sheetId="21932" refreshError="1"/>
      <sheetData sheetId="21933" refreshError="1"/>
      <sheetData sheetId="21934" refreshError="1"/>
      <sheetData sheetId="21935" refreshError="1"/>
      <sheetData sheetId="21936" refreshError="1"/>
      <sheetData sheetId="21937" refreshError="1"/>
      <sheetData sheetId="21938" refreshError="1"/>
      <sheetData sheetId="21939" refreshError="1"/>
      <sheetData sheetId="21940" refreshError="1"/>
      <sheetData sheetId="21941" refreshError="1"/>
      <sheetData sheetId="21942" refreshError="1"/>
      <sheetData sheetId="21943" refreshError="1"/>
      <sheetData sheetId="21944" refreshError="1"/>
      <sheetData sheetId="21945" refreshError="1"/>
      <sheetData sheetId="21946" refreshError="1"/>
      <sheetData sheetId="21947" refreshError="1"/>
      <sheetData sheetId="21948" refreshError="1"/>
      <sheetData sheetId="21949" refreshError="1"/>
      <sheetData sheetId="21950" refreshError="1"/>
      <sheetData sheetId="21951" refreshError="1"/>
      <sheetData sheetId="21952" refreshError="1"/>
      <sheetData sheetId="21953" refreshError="1"/>
      <sheetData sheetId="21954" refreshError="1"/>
      <sheetData sheetId="21955" refreshError="1"/>
      <sheetData sheetId="21956" refreshError="1"/>
      <sheetData sheetId="21957" refreshError="1"/>
      <sheetData sheetId="21958" refreshError="1"/>
      <sheetData sheetId="21959" refreshError="1"/>
      <sheetData sheetId="21960" refreshError="1"/>
      <sheetData sheetId="21961" refreshError="1"/>
      <sheetData sheetId="21962" refreshError="1"/>
      <sheetData sheetId="21963" refreshError="1"/>
      <sheetData sheetId="21964" refreshError="1"/>
      <sheetData sheetId="21965" refreshError="1"/>
      <sheetData sheetId="21966" refreshError="1"/>
      <sheetData sheetId="21967" refreshError="1"/>
      <sheetData sheetId="21968" refreshError="1"/>
      <sheetData sheetId="21969" refreshError="1"/>
      <sheetData sheetId="21970" refreshError="1"/>
      <sheetData sheetId="21971" refreshError="1"/>
      <sheetData sheetId="21972" refreshError="1"/>
      <sheetData sheetId="21973" refreshError="1"/>
      <sheetData sheetId="21974" refreshError="1"/>
      <sheetData sheetId="21975" refreshError="1"/>
      <sheetData sheetId="21976" refreshError="1"/>
      <sheetData sheetId="21977" refreshError="1"/>
      <sheetData sheetId="21978" refreshError="1"/>
      <sheetData sheetId="21979" refreshError="1"/>
      <sheetData sheetId="21980" refreshError="1"/>
      <sheetData sheetId="21981" refreshError="1"/>
      <sheetData sheetId="21982" refreshError="1"/>
      <sheetData sheetId="21983" refreshError="1"/>
      <sheetData sheetId="21984" refreshError="1"/>
      <sheetData sheetId="21985" refreshError="1"/>
      <sheetData sheetId="21986" refreshError="1"/>
      <sheetData sheetId="21987" refreshError="1"/>
      <sheetData sheetId="21988" refreshError="1"/>
      <sheetData sheetId="21989" refreshError="1"/>
      <sheetData sheetId="21990" refreshError="1"/>
      <sheetData sheetId="21991" refreshError="1"/>
      <sheetData sheetId="21992" refreshError="1"/>
      <sheetData sheetId="21993" refreshError="1"/>
      <sheetData sheetId="21994" refreshError="1"/>
      <sheetData sheetId="21995" refreshError="1"/>
      <sheetData sheetId="21996" refreshError="1"/>
      <sheetData sheetId="21997" refreshError="1"/>
      <sheetData sheetId="21998" refreshError="1"/>
      <sheetData sheetId="21999" refreshError="1"/>
      <sheetData sheetId="22000" refreshError="1"/>
      <sheetData sheetId="22001" refreshError="1"/>
      <sheetData sheetId="22002" refreshError="1"/>
      <sheetData sheetId="22003" refreshError="1"/>
      <sheetData sheetId="22004" refreshError="1"/>
      <sheetData sheetId="22005" refreshError="1"/>
      <sheetData sheetId="22006" refreshError="1"/>
      <sheetData sheetId="22007" refreshError="1"/>
      <sheetData sheetId="22008" refreshError="1"/>
      <sheetData sheetId="22009" refreshError="1"/>
      <sheetData sheetId="22010" refreshError="1"/>
      <sheetData sheetId="22011" refreshError="1"/>
      <sheetData sheetId="22012" refreshError="1"/>
      <sheetData sheetId="22013" refreshError="1"/>
      <sheetData sheetId="22014" refreshError="1"/>
      <sheetData sheetId="22015" refreshError="1"/>
      <sheetData sheetId="22016" refreshError="1"/>
      <sheetData sheetId="22017" refreshError="1"/>
      <sheetData sheetId="22018" refreshError="1"/>
      <sheetData sheetId="22019" refreshError="1"/>
      <sheetData sheetId="22020" refreshError="1"/>
      <sheetData sheetId="22021" refreshError="1"/>
      <sheetData sheetId="22022" refreshError="1"/>
      <sheetData sheetId="22023" refreshError="1"/>
      <sheetData sheetId="22024" refreshError="1"/>
      <sheetData sheetId="22025" refreshError="1"/>
      <sheetData sheetId="22026" refreshError="1"/>
      <sheetData sheetId="22027" refreshError="1"/>
      <sheetData sheetId="22028" refreshError="1"/>
      <sheetData sheetId="22029" refreshError="1"/>
      <sheetData sheetId="22030" refreshError="1"/>
      <sheetData sheetId="22031" refreshError="1"/>
      <sheetData sheetId="22032" refreshError="1"/>
      <sheetData sheetId="22033" refreshError="1"/>
      <sheetData sheetId="22034" refreshError="1"/>
      <sheetData sheetId="22035" refreshError="1"/>
      <sheetData sheetId="22036" refreshError="1"/>
      <sheetData sheetId="22037" refreshError="1"/>
      <sheetData sheetId="22038" refreshError="1"/>
      <sheetData sheetId="22039" refreshError="1"/>
      <sheetData sheetId="22040" refreshError="1"/>
      <sheetData sheetId="22041" refreshError="1"/>
      <sheetData sheetId="22042" refreshError="1"/>
      <sheetData sheetId="22043" refreshError="1"/>
      <sheetData sheetId="22044" refreshError="1"/>
      <sheetData sheetId="22045" refreshError="1"/>
      <sheetData sheetId="22046" refreshError="1"/>
      <sheetData sheetId="22047" refreshError="1"/>
      <sheetData sheetId="22048" refreshError="1"/>
      <sheetData sheetId="22049" refreshError="1"/>
      <sheetData sheetId="22050" refreshError="1"/>
      <sheetData sheetId="22051" refreshError="1"/>
      <sheetData sheetId="22052" refreshError="1"/>
      <sheetData sheetId="22053" refreshError="1"/>
      <sheetData sheetId="22054" refreshError="1"/>
      <sheetData sheetId="22055" refreshError="1"/>
      <sheetData sheetId="22056" refreshError="1"/>
      <sheetData sheetId="22057" refreshError="1"/>
      <sheetData sheetId="22058" refreshError="1"/>
      <sheetData sheetId="22059" refreshError="1"/>
      <sheetData sheetId="22060" refreshError="1"/>
      <sheetData sheetId="22061" refreshError="1"/>
      <sheetData sheetId="22062" refreshError="1"/>
      <sheetData sheetId="22063" refreshError="1"/>
      <sheetData sheetId="22064" refreshError="1"/>
      <sheetData sheetId="22065" refreshError="1"/>
      <sheetData sheetId="22066" refreshError="1"/>
      <sheetData sheetId="22067" refreshError="1"/>
      <sheetData sheetId="22068" refreshError="1"/>
      <sheetData sheetId="22069" refreshError="1"/>
      <sheetData sheetId="22070" refreshError="1"/>
      <sheetData sheetId="22071" refreshError="1"/>
      <sheetData sheetId="22072" refreshError="1"/>
      <sheetData sheetId="22073" refreshError="1"/>
      <sheetData sheetId="22074" refreshError="1"/>
      <sheetData sheetId="22075" refreshError="1"/>
      <sheetData sheetId="22076" refreshError="1"/>
      <sheetData sheetId="22077" refreshError="1"/>
      <sheetData sheetId="22078" refreshError="1"/>
      <sheetData sheetId="22079" refreshError="1"/>
      <sheetData sheetId="22080" refreshError="1"/>
      <sheetData sheetId="22081" refreshError="1"/>
      <sheetData sheetId="22082" refreshError="1"/>
      <sheetData sheetId="22083" refreshError="1"/>
      <sheetData sheetId="22084" refreshError="1"/>
      <sheetData sheetId="22085" refreshError="1"/>
      <sheetData sheetId="22086" refreshError="1"/>
      <sheetData sheetId="22087" refreshError="1"/>
      <sheetData sheetId="22088" refreshError="1"/>
      <sheetData sheetId="22089" refreshError="1"/>
      <sheetData sheetId="22090" refreshError="1"/>
      <sheetData sheetId="22091" refreshError="1"/>
      <sheetData sheetId="22092" refreshError="1"/>
      <sheetData sheetId="22093" refreshError="1"/>
      <sheetData sheetId="22094" refreshError="1"/>
      <sheetData sheetId="22095" refreshError="1"/>
      <sheetData sheetId="22096" refreshError="1"/>
      <sheetData sheetId="22097" refreshError="1"/>
      <sheetData sheetId="22098" refreshError="1"/>
      <sheetData sheetId="22099" refreshError="1"/>
      <sheetData sheetId="22100" refreshError="1"/>
      <sheetData sheetId="22101" refreshError="1"/>
      <sheetData sheetId="22102" refreshError="1"/>
      <sheetData sheetId="22103" refreshError="1"/>
      <sheetData sheetId="22104" refreshError="1"/>
      <sheetData sheetId="22105" refreshError="1"/>
      <sheetData sheetId="22106" refreshError="1"/>
      <sheetData sheetId="22107" refreshError="1"/>
      <sheetData sheetId="22108" refreshError="1"/>
      <sheetData sheetId="22109" refreshError="1"/>
      <sheetData sheetId="22110" refreshError="1"/>
      <sheetData sheetId="22111" refreshError="1"/>
      <sheetData sheetId="22112" refreshError="1"/>
      <sheetData sheetId="22113" refreshError="1"/>
      <sheetData sheetId="22114" refreshError="1"/>
      <sheetData sheetId="22115" refreshError="1"/>
      <sheetData sheetId="22116" refreshError="1"/>
      <sheetData sheetId="22117" refreshError="1"/>
      <sheetData sheetId="22118" refreshError="1"/>
      <sheetData sheetId="22119" refreshError="1"/>
      <sheetData sheetId="22120" refreshError="1"/>
      <sheetData sheetId="22121" refreshError="1"/>
      <sheetData sheetId="22122" refreshError="1"/>
      <sheetData sheetId="22123" refreshError="1"/>
      <sheetData sheetId="22124" refreshError="1"/>
      <sheetData sheetId="22125" refreshError="1"/>
      <sheetData sheetId="22126" refreshError="1"/>
      <sheetData sheetId="22127" refreshError="1"/>
      <sheetData sheetId="22128" refreshError="1"/>
      <sheetData sheetId="22129" refreshError="1"/>
      <sheetData sheetId="22130" refreshError="1"/>
      <sheetData sheetId="22131" refreshError="1"/>
      <sheetData sheetId="22132" refreshError="1"/>
      <sheetData sheetId="22133" refreshError="1"/>
      <sheetData sheetId="22134" refreshError="1"/>
      <sheetData sheetId="22135" refreshError="1"/>
      <sheetData sheetId="22136" refreshError="1"/>
      <sheetData sheetId="22137" refreshError="1"/>
      <sheetData sheetId="22138" refreshError="1"/>
      <sheetData sheetId="22139" refreshError="1"/>
      <sheetData sheetId="22140" refreshError="1"/>
      <sheetData sheetId="22141" refreshError="1"/>
      <sheetData sheetId="22142" refreshError="1"/>
      <sheetData sheetId="22143" refreshError="1"/>
      <sheetData sheetId="22144" refreshError="1"/>
      <sheetData sheetId="22145" refreshError="1"/>
      <sheetData sheetId="22146" refreshError="1"/>
      <sheetData sheetId="22147" refreshError="1"/>
      <sheetData sheetId="22148" refreshError="1"/>
      <sheetData sheetId="22149" refreshError="1"/>
      <sheetData sheetId="22150" refreshError="1"/>
      <sheetData sheetId="22151" refreshError="1"/>
      <sheetData sheetId="22152" refreshError="1"/>
      <sheetData sheetId="22153" refreshError="1"/>
      <sheetData sheetId="22154" refreshError="1"/>
      <sheetData sheetId="22155" refreshError="1"/>
      <sheetData sheetId="22156" refreshError="1"/>
      <sheetData sheetId="22157" refreshError="1"/>
      <sheetData sheetId="22158" refreshError="1"/>
      <sheetData sheetId="22159" refreshError="1"/>
      <sheetData sheetId="22160" refreshError="1"/>
      <sheetData sheetId="22161" refreshError="1"/>
      <sheetData sheetId="22162" refreshError="1"/>
      <sheetData sheetId="22163" refreshError="1"/>
      <sheetData sheetId="22164" refreshError="1"/>
      <sheetData sheetId="22165" refreshError="1"/>
      <sheetData sheetId="22166" refreshError="1"/>
      <sheetData sheetId="22167" refreshError="1"/>
      <sheetData sheetId="22168" refreshError="1"/>
      <sheetData sheetId="22169" refreshError="1"/>
      <sheetData sheetId="22170" refreshError="1"/>
      <sheetData sheetId="22171" refreshError="1"/>
      <sheetData sheetId="22172" refreshError="1"/>
      <sheetData sheetId="22173" refreshError="1"/>
      <sheetData sheetId="22174" refreshError="1"/>
      <sheetData sheetId="22175" refreshError="1"/>
      <sheetData sheetId="22176" refreshError="1"/>
      <sheetData sheetId="22177" refreshError="1"/>
      <sheetData sheetId="22178" refreshError="1"/>
      <sheetData sheetId="22179" refreshError="1"/>
      <sheetData sheetId="22180" refreshError="1"/>
      <sheetData sheetId="22181" refreshError="1"/>
      <sheetData sheetId="22182" refreshError="1"/>
      <sheetData sheetId="22183" refreshError="1"/>
      <sheetData sheetId="22184" refreshError="1"/>
      <sheetData sheetId="22185" refreshError="1"/>
      <sheetData sheetId="22186" refreshError="1"/>
      <sheetData sheetId="22187" refreshError="1"/>
      <sheetData sheetId="22188" refreshError="1"/>
      <sheetData sheetId="22189" refreshError="1"/>
      <sheetData sheetId="22190" refreshError="1"/>
      <sheetData sheetId="22191" refreshError="1"/>
      <sheetData sheetId="22192" refreshError="1"/>
      <sheetData sheetId="22193" refreshError="1"/>
      <sheetData sheetId="22194" refreshError="1"/>
      <sheetData sheetId="22195" refreshError="1"/>
      <sheetData sheetId="22196" refreshError="1"/>
      <sheetData sheetId="22197" refreshError="1"/>
      <sheetData sheetId="22198" refreshError="1"/>
      <sheetData sheetId="22199" refreshError="1"/>
      <sheetData sheetId="22200" refreshError="1"/>
      <sheetData sheetId="22201" refreshError="1"/>
      <sheetData sheetId="22202" refreshError="1"/>
      <sheetData sheetId="22203" refreshError="1"/>
      <sheetData sheetId="22204" refreshError="1"/>
      <sheetData sheetId="22205" refreshError="1"/>
      <sheetData sheetId="22206" refreshError="1"/>
      <sheetData sheetId="22207" refreshError="1"/>
      <sheetData sheetId="22208" refreshError="1"/>
      <sheetData sheetId="22209" refreshError="1"/>
      <sheetData sheetId="22210" refreshError="1"/>
      <sheetData sheetId="22211" refreshError="1"/>
      <sheetData sheetId="22212" refreshError="1"/>
      <sheetData sheetId="22213" refreshError="1"/>
      <sheetData sheetId="22214" refreshError="1"/>
      <sheetData sheetId="22215" refreshError="1"/>
      <sheetData sheetId="22216" refreshError="1"/>
      <sheetData sheetId="22217" refreshError="1"/>
      <sheetData sheetId="22218" refreshError="1"/>
      <sheetData sheetId="22219" refreshError="1"/>
      <sheetData sheetId="22220" refreshError="1"/>
      <sheetData sheetId="22221" refreshError="1"/>
      <sheetData sheetId="22222" refreshError="1"/>
      <sheetData sheetId="22223" refreshError="1"/>
      <sheetData sheetId="22224" refreshError="1"/>
      <sheetData sheetId="22225" refreshError="1"/>
      <sheetData sheetId="22226" refreshError="1"/>
      <sheetData sheetId="22227" refreshError="1"/>
      <sheetData sheetId="22228" refreshError="1"/>
      <sheetData sheetId="22229" refreshError="1"/>
      <sheetData sheetId="22230" refreshError="1"/>
      <sheetData sheetId="22231" refreshError="1"/>
      <sheetData sheetId="22232" refreshError="1"/>
      <sheetData sheetId="22233" refreshError="1"/>
      <sheetData sheetId="22234" refreshError="1"/>
      <sheetData sheetId="22235" refreshError="1"/>
      <sheetData sheetId="22236" refreshError="1"/>
      <sheetData sheetId="22237" refreshError="1"/>
      <sheetData sheetId="22238" refreshError="1"/>
      <sheetData sheetId="22239" refreshError="1"/>
      <sheetData sheetId="22240" refreshError="1"/>
      <sheetData sheetId="22241" refreshError="1"/>
      <sheetData sheetId="22242" refreshError="1"/>
      <sheetData sheetId="22243" refreshError="1"/>
      <sheetData sheetId="22244" refreshError="1"/>
      <sheetData sheetId="22245" refreshError="1"/>
      <sheetData sheetId="22246" refreshError="1"/>
      <sheetData sheetId="22247" refreshError="1"/>
      <sheetData sheetId="22248" refreshError="1"/>
      <sheetData sheetId="22249" refreshError="1"/>
      <sheetData sheetId="22250" refreshError="1"/>
      <sheetData sheetId="22251" refreshError="1"/>
      <sheetData sheetId="22252" refreshError="1"/>
      <sheetData sheetId="22253" refreshError="1"/>
      <sheetData sheetId="22254" refreshError="1"/>
      <sheetData sheetId="22255" refreshError="1"/>
      <sheetData sheetId="22256" refreshError="1"/>
      <sheetData sheetId="22257" refreshError="1"/>
      <sheetData sheetId="22258" refreshError="1"/>
      <sheetData sheetId="22259" refreshError="1"/>
      <sheetData sheetId="22260" refreshError="1"/>
      <sheetData sheetId="22261" refreshError="1"/>
      <sheetData sheetId="22262" refreshError="1"/>
      <sheetData sheetId="22263" refreshError="1"/>
      <sheetData sheetId="22264" refreshError="1"/>
      <sheetData sheetId="22265" refreshError="1"/>
      <sheetData sheetId="22266" refreshError="1"/>
      <sheetData sheetId="22267" refreshError="1"/>
      <sheetData sheetId="22268" refreshError="1"/>
      <sheetData sheetId="22269" refreshError="1"/>
      <sheetData sheetId="22270" refreshError="1"/>
      <sheetData sheetId="22271" refreshError="1"/>
      <sheetData sheetId="22272" refreshError="1"/>
      <sheetData sheetId="22273" refreshError="1"/>
      <sheetData sheetId="22274" refreshError="1"/>
      <sheetData sheetId="22275" refreshError="1"/>
      <sheetData sheetId="22276" refreshError="1"/>
      <sheetData sheetId="22277" refreshError="1"/>
      <sheetData sheetId="22278" refreshError="1"/>
      <sheetData sheetId="22279" refreshError="1"/>
      <sheetData sheetId="22280" refreshError="1"/>
      <sheetData sheetId="22281" refreshError="1"/>
      <sheetData sheetId="22282" refreshError="1"/>
      <sheetData sheetId="22283" refreshError="1"/>
      <sheetData sheetId="22284" refreshError="1"/>
      <sheetData sheetId="22285" refreshError="1"/>
      <sheetData sheetId="22286" refreshError="1"/>
      <sheetData sheetId="22287" refreshError="1"/>
      <sheetData sheetId="22288" refreshError="1"/>
      <sheetData sheetId="22289" refreshError="1"/>
      <sheetData sheetId="22290" refreshError="1"/>
      <sheetData sheetId="22291" refreshError="1"/>
      <sheetData sheetId="22292" refreshError="1"/>
      <sheetData sheetId="22293" refreshError="1"/>
      <sheetData sheetId="22294" refreshError="1"/>
      <sheetData sheetId="22295" refreshError="1"/>
      <sheetData sheetId="22296" refreshError="1"/>
      <sheetData sheetId="22297" refreshError="1"/>
      <sheetData sheetId="22298" refreshError="1"/>
      <sheetData sheetId="22299" refreshError="1"/>
      <sheetData sheetId="22300" refreshError="1"/>
      <sheetData sheetId="22301" refreshError="1"/>
      <sheetData sheetId="22302" refreshError="1"/>
      <sheetData sheetId="22303" refreshError="1"/>
      <sheetData sheetId="22304" refreshError="1"/>
      <sheetData sheetId="22305" refreshError="1"/>
      <sheetData sheetId="22306" refreshError="1"/>
      <sheetData sheetId="22307" refreshError="1"/>
      <sheetData sheetId="22308" refreshError="1"/>
      <sheetData sheetId="22309" refreshError="1"/>
      <sheetData sheetId="22310" refreshError="1"/>
      <sheetData sheetId="22311" refreshError="1"/>
      <sheetData sheetId="22312" refreshError="1"/>
      <sheetData sheetId="22313" refreshError="1"/>
      <sheetData sheetId="22314" refreshError="1"/>
      <sheetData sheetId="22315" refreshError="1"/>
      <sheetData sheetId="22316" refreshError="1"/>
      <sheetData sheetId="22317" refreshError="1"/>
      <sheetData sheetId="22318" refreshError="1"/>
      <sheetData sheetId="22319" refreshError="1"/>
      <sheetData sheetId="22320" refreshError="1"/>
      <sheetData sheetId="22321" refreshError="1"/>
      <sheetData sheetId="22322" refreshError="1"/>
      <sheetData sheetId="22323" refreshError="1"/>
      <sheetData sheetId="22324" refreshError="1"/>
      <sheetData sheetId="22325" refreshError="1"/>
      <sheetData sheetId="22326" refreshError="1"/>
      <sheetData sheetId="22327" refreshError="1"/>
      <sheetData sheetId="22328" refreshError="1"/>
      <sheetData sheetId="22329" refreshError="1"/>
      <sheetData sheetId="22330" refreshError="1"/>
      <sheetData sheetId="22331" refreshError="1"/>
      <sheetData sheetId="22332" refreshError="1"/>
      <sheetData sheetId="22333" refreshError="1"/>
      <sheetData sheetId="22334" refreshError="1"/>
      <sheetData sheetId="22335" refreshError="1"/>
      <sheetData sheetId="22336" refreshError="1"/>
      <sheetData sheetId="22337" refreshError="1"/>
      <sheetData sheetId="22338" refreshError="1"/>
      <sheetData sheetId="22339" refreshError="1"/>
      <sheetData sheetId="22340" refreshError="1"/>
      <sheetData sheetId="22341" refreshError="1"/>
      <sheetData sheetId="22342" refreshError="1"/>
      <sheetData sheetId="22343" refreshError="1"/>
      <sheetData sheetId="22344" refreshError="1"/>
      <sheetData sheetId="22345" refreshError="1"/>
      <sheetData sheetId="22346" refreshError="1"/>
      <sheetData sheetId="22347" refreshError="1"/>
      <sheetData sheetId="22348" refreshError="1"/>
      <sheetData sheetId="22349" refreshError="1"/>
      <sheetData sheetId="22350" refreshError="1"/>
      <sheetData sheetId="22351" refreshError="1"/>
      <sheetData sheetId="22352" refreshError="1"/>
      <sheetData sheetId="22353" refreshError="1"/>
      <sheetData sheetId="22354" refreshError="1"/>
      <sheetData sheetId="22355" refreshError="1"/>
      <sheetData sheetId="22356" refreshError="1"/>
      <sheetData sheetId="22357" refreshError="1"/>
      <sheetData sheetId="22358" refreshError="1"/>
      <sheetData sheetId="22359" refreshError="1"/>
      <sheetData sheetId="22360" refreshError="1"/>
      <sheetData sheetId="22361" refreshError="1"/>
      <sheetData sheetId="22362" refreshError="1"/>
      <sheetData sheetId="22363" refreshError="1"/>
      <sheetData sheetId="22364" refreshError="1"/>
      <sheetData sheetId="22365" refreshError="1"/>
      <sheetData sheetId="22366" refreshError="1"/>
      <sheetData sheetId="22367" refreshError="1"/>
      <sheetData sheetId="22368" refreshError="1"/>
      <sheetData sheetId="22369" refreshError="1"/>
      <sheetData sheetId="22370" refreshError="1"/>
      <sheetData sheetId="22371" refreshError="1"/>
      <sheetData sheetId="22372" refreshError="1"/>
      <sheetData sheetId="22373" refreshError="1"/>
      <sheetData sheetId="22374" refreshError="1"/>
      <sheetData sheetId="22375" refreshError="1"/>
      <sheetData sheetId="22376" refreshError="1"/>
      <sheetData sheetId="22377" refreshError="1"/>
      <sheetData sheetId="22378" refreshError="1"/>
      <sheetData sheetId="22379" refreshError="1"/>
      <sheetData sheetId="22380" refreshError="1"/>
      <sheetData sheetId="22381" refreshError="1"/>
      <sheetData sheetId="22382" refreshError="1"/>
      <sheetData sheetId="22383" refreshError="1"/>
      <sheetData sheetId="22384" refreshError="1"/>
      <sheetData sheetId="22385" refreshError="1"/>
      <sheetData sheetId="22386" refreshError="1"/>
      <sheetData sheetId="22387" refreshError="1"/>
      <sheetData sheetId="22388" refreshError="1"/>
      <sheetData sheetId="22389" refreshError="1"/>
      <sheetData sheetId="22390" refreshError="1"/>
      <sheetData sheetId="22391" refreshError="1"/>
      <sheetData sheetId="22392" refreshError="1"/>
      <sheetData sheetId="22393" refreshError="1"/>
      <sheetData sheetId="22394" refreshError="1"/>
      <sheetData sheetId="22395" refreshError="1"/>
      <sheetData sheetId="22396" refreshError="1"/>
      <sheetData sheetId="22397" refreshError="1"/>
      <sheetData sheetId="22398" refreshError="1"/>
      <sheetData sheetId="22399" refreshError="1"/>
      <sheetData sheetId="22400" refreshError="1"/>
      <sheetData sheetId="22401" refreshError="1"/>
      <sheetData sheetId="22402" refreshError="1"/>
      <sheetData sheetId="22403" refreshError="1"/>
      <sheetData sheetId="22404" refreshError="1"/>
      <sheetData sheetId="22405" refreshError="1"/>
      <sheetData sheetId="22406" refreshError="1"/>
      <sheetData sheetId="22407" refreshError="1"/>
      <sheetData sheetId="22408" refreshError="1"/>
      <sheetData sheetId="22409" refreshError="1"/>
      <sheetData sheetId="22410" refreshError="1"/>
      <sheetData sheetId="22411" refreshError="1"/>
      <sheetData sheetId="22412" refreshError="1"/>
      <sheetData sheetId="22413" refreshError="1"/>
      <sheetData sheetId="22414" refreshError="1"/>
      <sheetData sheetId="22415" refreshError="1"/>
      <sheetData sheetId="22416" refreshError="1"/>
      <sheetData sheetId="22417" refreshError="1"/>
      <sheetData sheetId="22418" refreshError="1"/>
      <sheetData sheetId="22419" refreshError="1"/>
      <sheetData sheetId="22420" refreshError="1"/>
      <sheetData sheetId="22421" refreshError="1"/>
      <sheetData sheetId="22422" refreshError="1"/>
      <sheetData sheetId="22423" refreshError="1"/>
      <sheetData sheetId="22424" refreshError="1"/>
      <sheetData sheetId="22425" refreshError="1"/>
      <sheetData sheetId="22426" refreshError="1"/>
      <sheetData sheetId="22427" refreshError="1"/>
      <sheetData sheetId="22428" refreshError="1"/>
      <sheetData sheetId="22429" refreshError="1"/>
      <sheetData sheetId="22430" refreshError="1"/>
      <sheetData sheetId="22431" refreshError="1"/>
      <sheetData sheetId="22432" refreshError="1"/>
      <sheetData sheetId="22433" refreshError="1"/>
      <sheetData sheetId="22434" refreshError="1"/>
      <sheetData sheetId="22435" refreshError="1"/>
      <sheetData sheetId="22436" refreshError="1"/>
      <sheetData sheetId="22437" refreshError="1"/>
      <sheetData sheetId="22438" refreshError="1"/>
      <sheetData sheetId="22439" refreshError="1"/>
      <sheetData sheetId="22440" refreshError="1"/>
      <sheetData sheetId="22441" refreshError="1"/>
      <sheetData sheetId="22442" refreshError="1"/>
      <sheetData sheetId="22443" refreshError="1"/>
      <sheetData sheetId="22444" refreshError="1"/>
      <sheetData sheetId="22445" refreshError="1"/>
      <sheetData sheetId="22446" refreshError="1"/>
      <sheetData sheetId="22447" refreshError="1"/>
      <sheetData sheetId="22448" refreshError="1"/>
      <sheetData sheetId="22449" refreshError="1"/>
      <sheetData sheetId="22450" refreshError="1"/>
      <sheetData sheetId="22451" refreshError="1"/>
      <sheetData sheetId="22452" refreshError="1"/>
      <sheetData sheetId="22453" refreshError="1"/>
      <sheetData sheetId="22454" refreshError="1"/>
      <sheetData sheetId="22455" refreshError="1"/>
      <sheetData sheetId="22456" refreshError="1"/>
      <sheetData sheetId="22457" refreshError="1"/>
      <sheetData sheetId="22458" refreshError="1"/>
      <sheetData sheetId="22459" refreshError="1"/>
      <sheetData sheetId="22460" refreshError="1"/>
      <sheetData sheetId="22461" refreshError="1"/>
      <sheetData sheetId="22462" refreshError="1"/>
      <sheetData sheetId="22463" refreshError="1"/>
      <sheetData sheetId="22464" refreshError="1"/>
      <sheetData sheetId="22465" refreshError="1"/>
      <sheetData sheetId="22466" refreshError="1"/>
      <sheetData sheetId="22467" refreshError="1"/>
      <sheetData sheetId="22468" refreshError="1"/>
      <sheetData sheetId="22469" refreshError="1"/>
      <sheetData sheetId="22470" refreshError="1"/>
      <sheetData sheetId="22471" refreshError="1"/>
      <sheetData sheetId="22472" refreshError="1"/>
      <sheetData sheetId="22473" refreshError="1"/>
      <sheetData sheetId="22474" refreshError="1"/>
      <sheetData sheetId="22475" refreshError="1"/>
      <sheetData sheetId="22476" refreshError="1"/>
      <sheetData sheetId="22477" refreshError="1"/>
      <sheetData sheetId="22478" refreshError="1"/>
      <sheetData sheetId="22479" refreshError="1"/>
      <sheetData sheetId="22480" refreshError="1"/>
      <sheetData sheetId="22481" refreshError="1"/>
      <sheetData sheetId="22482" refreshError="1"/>
      <sheetData sheetId="22483" refreshError="1"/>
      <sheetData sheetId="22484" refreshError="1"/>
      <sheetData sheetId="22485" refreshError="1"/>
      <sheetData sheetId="22486" refreshError="1"/>
      <sheetData sheetId="22487" refreshError="1"/>
      <sheetData sheetId="22488" refreshError="1"/>
      <sheetData sheetId="22489" refreshError="1"/>
      <sheetData sheetId="22490" refreshError="1"/>
      <sheetData sheetId="22491" refreshError="1"/>
      <sheetData sheetId="22492" refreshError="1"/>
      <sheetData sheetId="22493" refreshError="1"/>
      <sheetData sheetId="22494" refreshError="1"/>
      <sheetData sheetId="22495" refreshError="1"/>
      <sheetData sheetId="22496" refreshError="1"/>
      <sheetData sheetId="22497" refreshError="1"/>
      <sheetData sheetId="22498" refreshError="1"/>
      <sheetData sheetId="22499" refreshError="1"/>
      <sheetData sheetId="22500" refreshError="1"/>
      <sheetData sheetId="22501" refreshError="1"/>
      <sheetData sheetId="22502" refreshError="1"/>
      <sheetData sheetId="22503" refreshError="1"/>
      <sheetData sheetId="22504" refreshError="1"/>
      <sheetData sheetId="22505" refreshError="1"/>
      <sheetData sheetId="22506" refreshError="1"/>
      <sheetData sheetId="22507" refreshError="1"/>
      <sheetData sheetId="22508" refreshError="1"/>
      <sheetData sheetId="22509" refreshError="1"/>
      <sheetData sheetId="22510" refreshError="1"/>
      <sheetData sheetId="22511" refreshError="1"/>
      <sheetData sheetId="22512" refreshError="1"/>
      <sheetData sheetId="22513" refreshError="1"/>
      <sheetData sheetId="22514" refreshError="1"/>
      <sheetData sheetId="22515" refreshError="1"/>
      <sheetData sheetId="22516" refreshError="1"/>
      <sheetData sheetId="22517" refreshError="1"/>
      <sheetData sheetId="22518" refreshError="1"/>
      <sheetData sheetId="22519" refreshError="1"/>
      <sheetData sheetId="22520" refreshError="1"/>
      <sheetData sheetId="22521" refreshError="1"/>
      <sheetData sheetId="22522" refreshError="1"/>
      <sheetData sheetId="22523" refreshError="1"/>
      <sheetData sheetId="22524" refreshError="1"/>
      <sheetData sheetId="22525" refreshError="1"/>
      <sheetData sheetId="22526" refreshError="1"/>
      <sheetData sheetId="22527" refreshError="1"/>
      <sheetData sheetId="22528" refreshError="1"/>
      <sheetData sheetId="22529" refreshError="1"/>
      <sheetData sheetId="22530" refreshError="1"/>
      <sheetData sheetId="22531" refreshError="1"/>
      <sheetData sheetId="22532" refreshError="1"/>
      <sheetData sheetId="22533" refreshError="1"/>
      <sheetData sheetId="22534" refreshError="1"/>
      <sheetData sheetId="22535" refreshError="1"/>
      <sheetData sheetId="22536" refreshError="1"/>
      <sheetData sheetId="22537" refreshError="1"/>
      <sheetData sheetId="22538" refreshError="1"/>
      <sheetData sheetId="22539" refreshError="1"/>
      <sheetData sheetId="22540" refreshError="1"/>
      <sheetData sheetId="22541" refreshError="1"/>
      <sheetData sheetId="22542" refreshError="1"/>
      <sheetData sheetId="22543" refreshError="1"/>
      <sheetData sheetId="22544" refreshError="1"/>
      <sheetData sheetId="22545" refreshError="1"/>
      <sheetData sheetId="22546" refreshError="1"/>
      <sheetData sheetId="22547" refreshError="1"/>
      <sheetData sheetId="22548" refreshError="1"/>
      <sheetData sheetId="22549" refreshError="1"/>
      <sheetData sheetId="22550" refreshError="1"/>
      <sheetData sheetId="22551" refreshError="1"/>
      <sheetData sheetId="22552" refreshError="1"/>
      <sheetData sheetId="22553" refreshError="1"/>
      <sheetData sheetId="22554" refreshError="1"/>
      <sheetData sheetId="22555" refreshError="1"/>
      <sheetData sheetId="22556" refreshError="1"/>
      <sheetData sheetId="22557" refreshError="1"/>
      <sheetData sheetId="22558" refreshError="1"/>
      <sheetData sheetId="22559" refreshError="1"/>
      <sheetData sheetId="22560" refreshError="1"/>
      <sheetData sheetId="22561" refreshError="1"/>
      <sheetData sheetId="22562" refreshError="1"/>
      <sheetData sheetId="22563" refreshError="1"/>
      <sheetData sheetId="22564" refreshError="1"/>
      <sheetData sheetId="22565" refreshError="1"/>
      <sheetData sheetId="22566" refreshError="1"/>
      <sheetData sheetId="22567" refreshError="1"/>
      <sheetData sheetId="22568" refreshError="1"/>
      <sheetData sheetId="22569" refreshError="1"/>
      <sheetData sheetId="22570" refreshError="1"/>
      <sheetData sheetId="22571" refreshError="1"/>
      <sheetData sheetId="22572" refreshError="1"/>
      <sheetData sheetId="22573" refreshError="1"/>
      <sheetData sheetId="22574" refreshError="1"/>
      <sheetData sheetId="22575" refreshError="1"/>
      <sheetData sheetId="22576" refreshError="1"/>
      <sheetData sheetId="22577" refreshError="1"/>
      <sheetData sheetId="22578" refreshError="1"/>
      <sheetData sheetId="22579" refreshError="1"/>
      <sheetData sheetId="22580" refreshError="1"/>
      <sheetData sheetId="22581" refreshError="1"/>
      <sheetData sheetId="22582" refreshError="1"/>
      <sheetData sheetId="22583" refreshError="1"/>
      <sheetData sheetId="22584" refreshError="1"/>
      <sheetData sheetId="22585" refreshError="1"/>
      <sheetData sheetId="22586" refreshError="1"/>
      <sheetData sheetId="22587" refreshError="1"/>
      <sheetData sheetId="22588" refreshError="1"/>
      <sheetData sheetId="22589" refreshError="1"/>
      <sheetData sheetId="22590" refreshError="1"/>
      <sheetData sheetId="22591" refreshError="1"/>
      <sheetData sheetId="22592" refreshError="1"/>
      <sheetData sheetId="22593" refreshError="1"/>
      <sheetData sheetId="22594" refreshError="1"/>
      <sheetData sheetId="22595" refreshError="1"/>
      <sheetData sheetId="22596" refreshError="1"/>
      <sheetData sheetId="22597" refreshError="1"/>
      <sheetData sheetId="22598" refreshError="1"/>
      <sheetData sheetId="22599" refreshError="1"/>
      <sheetData sheetId="22600" refreshError="1"/>
      <sheetData sheetId="22601" refreshError="1"/>
      <sheetData sheetId="22602" refreshError="1"/>
      <sheetData sheetId="22603" refreshError="1"/>
      <sheetData sheetId="22604" refreshError="1"/>
      <sheetData sheetId="22605" refreshError="1"/>
      <sheetData sheetId="22606" refreshError="1"/>
      <sheetData sheetId="22607" refreshError="1"/>
      <sheetData sheetId="22608" refreshError="1"/>
      <sheetData sheetId="22609" refreshError="1"/>
      <sheetData sheetId="22610" refreshError="1"/>
      <sheetData sheetId="22611" refreshError="1"/>
      <sheetData sheetId="22612" refreshError="1"/>
      <sheetData sheetId="22613" refreshError="1"/>
      <sheetData sheetId="22614" refreshError="1"/>
      <sheetData sheetId="22615" refreshError="1"/>
      <sheetData sheetId="22616" refreshError="1"/>
      <sheetData sheetId="22617" refreshError="1"/>
      <sheetData sheetId="22618" refreshError="1"/>
      <sheetData sheetId="22619" refreshError="1"/>
      <sheetData sheetId="22620" refreshError="1"/>
      <sheetData sheetId="22621" refreshError="1"/>
      <sheetData sheetId="22622" refreshError="1"/>
      <sheetData sheetId="22623" refreshError="1"/>
      <sheetData sheetId="22624" refreshError="1"/>
      <sheetData sheetId="22625" refreshError="1"/>
      <sheetData sheetId="22626" refreshError="1"/>
      <sheetData sheetId="22627" refreshError="1"/>
      <sheetData sheetId="22628" refreshError="1"/>
      <sheetData sheetId="22629" refreshError="1"/>
      <sheetData sheetId="22630" refreshError="1"/>
      <sheetData sheetId="22631" refreshError="1"/>
      <sheetData sheetId="22632" refreshError="1"/>
      <sheetData sheetId="22633" refreshError="1"/>
      <sheetData sheetId="22634" refreshError="1"/>
      <sheetData sheetId="22635" refreshError="1"/>
      <sheetData sheetId="22636" refreshError="1"/>
      <sheetData sheetId="22637" refreshError="1"/>
      <sheetData sheetId="22638" refreshError="1"/>
      <sheetData sheetId="22639" refreshError="1"/>
      <sheetData sheetId="22640" refreshError="1"/>
      <sheetData sheetId="22641" refreshError="1"/>
      <sheetData sheetId="22642" refreshError="1"/>
      <sheetData sheetId="22643" refreshError="1"/>
      <sheetData sheetId="22644" refreshError="1"/>
      <sheetData sheetId="22645" refreshError="1"/>
      <sheetData sheetId="22646" refreshError="1"/>
      <sheetData sheetId="22647" refreshError="1"/>
      <sheetData sheetId="22648" refreshError="1"/>
      <sheetData sheetId="22649" refreshError="1"/>
      <sheetData sheetId="22650" refreshError="1"/>
      <sheetData sheetId="22651" refreshError="1"/>
      <sheetData sheetId="22652" refreshError="1"/>
      <sheetData sheetId="22653" refreshError="1"/>
      <sheetData sheetId="22654" refreshError="1"/>
      <sheetData sheetId="22655" refreshError="1"/>
      <sheetData sheetId="22656" refreshError="1"/>
      <sheetData sheetId="22657" refreshError="1"/>
      <sheetData sheetId="22658" refreshError="1"/>
      <sheetData sheetId="22659" refreshError="1"/>
      <sheetData sheetId="22660" refreshError="1"/>
      <sheetData sheetId="22661" refreshError="1"/>
      <sheetData sheetId="22662" refreshError="1"/>
      <sheetData sheetId="22663" refreshError="1"/>
      <sheetData sheetId="22664" refreshError="1"/>
      <sheetData sheetId="22665" refreshError="1"/>
      <sheetData sheetId="22666" refreshError="1"/>
      <sheetData sheetId="22667" refreshError="1"/>
      <sheetData sheetId="22668" refreshError="1"/>
      <sheetData sheetId="22669" refreshError="1"/>
      <sheetData sheetId="22670" refreshError="1"/>
      <sheetData sheetId="22671" refreshError="1"/>
      <sheetData sheetId="22672" refreshError="1"/>
      <sheetData sheetId="22673" refreshError="1"/>
      <sheetData sheetId="22674" refreshError="1"/>
      <sheetData sheetId="22675" refreshError="1"/>
      <sheetData sheetId="22676" refreshError="1"/>
      <sheetData sheetId="22677" refreshError="1"/>
      <sheetData sheetId="22678" refreshError="1"/>
      <sheetData sheetId="22679" refreshError="1"/>
      <sheetData sheetId="22680" refreshError="1"/>
      <sheetData sheetId="22681" refreshError="1"/>
      <sheetData sheetId="22682" refreshError="1"/>
      <sheetData sheetId="22683" refreshError="1"/>
      <sheetData sheetId="22684" refreshError="1"/>
      <sheetData sheetId="22685" refreshError="1"/>
      <sheetData sheetId="22686" refreshError="1"/>
      <sheetData sheetId="22687" refreshError="1"/>
      <sheetData sheetId="22688" refreshError="1"/>
      <sheetData sheetId="22689" refreshError="1"/>
      <sheetData sheetId="22690" refreshError="1"/>
      <sheetData sheetId="22691" refreshError="1"/>
      <sheetData sheetId="22692" refreshError="1"/>
      <sheetData sheetId="22693" refreshError="1"/>
      <sheetData sheetId="22694" refreshError="1"/>
      <sheetData sheetId="22695" refreshError="1"/>
      <sheetData sheetId="22696" refreshError="1"/>
      <sheetData sheetId="22697" refreshError="1"/>
      <sheetData sheetId="22698" refreshError="1"/>
      <sheetData sheetId="22699" refreshError="1"/>
      <sheetData sheetId="22700" refreshError="1"/>
      <sheetData sheetId="22701" refreshError="1"/>
      <sheetData sheetId="22702" refreshError="1"/>
      <sheetData sheetId="22703" refreshError="1"/>
      <sheetData sheetId="22704" refreshError="1"/>
      <sheetData sheetId="22705" refreshError="1"/>
      <sheetData sheetId="22706" refreshError="1"/>
      <sheetData sheetId="22707" refreshError="1"/>
      <sheetData sheetId="22708" refreshError="1"/>
      <sheetData sheetId="22709" refreshError="1"/>
      <sheetData sheetId="22710" refreshError="1"/>
      <sheetData sheetId="22711" refreshError="1"/>
      <sheetData sheetId="22712" refreshError="1"/>
      <sheetData sheetId="22713" refreshError="1"/>
      <sheetData sheetId="22714" refreshError="1"/>
      <sheetData sheetId="22715" refreshError="1"/>
      <sheetData sheetId="22716" refreshError="1"/>
      <sheetData sheetId="22717" refreshError="1"/>
      <sheetData sheetId="22718" refreshError="1"/>
      <sheetData sheetId="22719" refreshError="1"/>
      <sheetData sheetId="22720" refreshError="1"/>
      <sheetData sheetId="22721" refreshError="1"/>
      <sheetData sheetId="22722" refreshError="1"/>
      <sheetData sheetId="22723" refreshError="1"/>
      <sheetData sheetId="22724" refreshError="1"/>
      <sheetData sheetId="22725" refreshError="1"/>
      <sheetData sheetId="22726" refreshError="1"/>
      <sheetData sheetId="22727" refreshError="1"/>
      <sheetData sheetId="22728" refreshError="1"/>
      <sheetData sheetId="22729" refreshError="1"/>
      <sheetData sheetId="22730" refreshError="1"/>
      <sheetData sheetId="22731" refreshError="1"/>
      <sheetData sheetId="22732" refreshError="1"/>
      <sheetData sheetId="22733" refreshError="1"/>
      <sheetData sheetId="22734" refreshError="1"/>
      <sheetData sheetId="22735" refreshError="1"/>
      <sheetData sheetId="22736" refreshError="1"/>
      <sheetData sheetId="22737" refreshError="1"/>
      <sheetData sheetId="22738" refreshError="1"/>
      <sheetData sheetId="22739" refreshError="1"/>
      <sheetData sheetId="22740" refreshError="1"/>
      <sheetData sheetId="22741" refreshError="1"/>
      <sheetData sheetId="22742" refreshError="1"/>
      <sheetData sheetId="22743" refreshError="1"/>
      <sheetData sheetId="22744" refreshError="1"/>
      <sheetData sheetId="22745" refreshError="1"/>
      <sheetData sheetId="22746" refreshError="1"/>
      <sheetData sheetId="22747" refreshError="1"/>
      <sheetData sheetId="22748" refreshError="1"/>
      <sheetData sheetId="22749" refreshError="1"/>
      <sheetData sheetId="22750" refreshError="1"/>
      <sheetData sheetId="22751" refreshError="1"/>
      <sheetData sheetId="22752" refreshError="1"/>
      <sheetData sheetId="22753" refreshError="1"/>
      <sheetData sheetId="22754" refreshError="1"/>
      <sheetData sheetId="22755" refreshError="1"/>
      <sheetData sheetId="22756" refreshError="1"/>
      <sheetData sheetId="22757" refreshError="1"/>
      <sheetData sheetId="22758" refreshError="1"/>
      <sheetData sheetId="22759" refreshError="1"/>
      <sheetData sheetId="22760" refreshError="1"/>
      <sheetData sheetId="22761" refreshError="1"/>
      <sheetData sheetId="22762" refreshError="1"/>
      <sheetData sheetId="22763" refreshError="1"/>
      <sheetData sheetId="22764" refreshError="1"/>
      <sheetData sheetId="22765" refreshError="1"/>
      <sheetData sheetId="22766" refreshError="1"/>
      <sheetData sheetId="22767" refreshError="1"/>
      <sheetData sheetId="22768" refreshError="1"/>
      <sheetData sheetId="22769" refreshError="1"/>
      <sheetData sheetId="22770" refreshError="1"/>
      <sheetData sheetId="22771" refreshError="1"/>
      <sheetData sheetId="22772" refreshError="1"/>
      <sheetData sheetId="22773" refreshError="1"/>
      <sheetData sheetId="22774" refreshError="1"/>
      <sheetData sheetId="22775" refreshError="1"/>
      <sheetData sheetId="22776" refreshError="1"/>
      <sheetData sheetId="22777" refreshError="1"/>
      <sheetData sheetId="22778" refreshError="1"/>
      <sheetData sheetId="22779" refreshError="1"/>
      <sheetData sheetId="22780" refreshError="1"/>
      <sheetData sheetId="22781" refreshError="1"/>
      <sheetData sheetId="22782" refreshError="1"/>
      <sheetData sheetId="22783" refreshError="1"/>
      <sheetData sheetId="22784" refreshError="1"/>
      <sheetData sheetId="22785" refreshError="1"/>
      <sheetData sheetId="22786" refreshError="1"/>
      <sheetData sheetId="22787" refreshError="1"/>
      <sheetData sheetId="22788" refreshError="1"/>
      <sheetData sheetId="22789" refreshError="1"/>
      <sheetData sheetId="22790" refreshError="1"/>
      <sheetData sheetId="22791" refreshError="1"/>
      <sheetData sheetId="22792" refreshError="1"/>
      <sheetData sheetId="22793" refreshError="1"/>
      <sheetData sheetId="22794" refreshError="1"/>
      <sheetData sheetId="22795" refreshError="1"/>
      <sheetData sheetId="22796" refreshError="1"/>
      <sheetData sheetId="22797" refreshError="1"/>
      <sheetData sheetId="22798" refreshError="1"/>
      <sheetData sheetId="22799" refreshError="1"/>
      <sheetData sheetId="22800" refreshError="1"/>
      <sheetData sheetId="22801" refreshError="1"/>
      <sheetData sheetId="22802" refreshError="1"/>
      <sheetData sheetId="22803" refreshError="1"/>
      <sheetData sheetId="22804" refreshError="1"/>
      <sheetData sheetId="22805" refreshError="1"/>
      <sheetData sheetId="22806" refreshError="1"/>
      <sheetData sheetId="22807" refreshError="1"/>
      <sheetData sheetId="22808" refreshError="1"/>
      <sheetData sheetId="22809" refreshError="1"/>
      <sheetData sheetId="22810" refreshError="1"/>
      <sheetData sheetId="22811" refreshError="1"/>
      <sheetData sheetId="22812" refreshError="1"/>
      <sheetData sheetId="22813" refreshError="1"/>
      <sheetData sheetId="22814" refreshError="1"/>
      <sheetData sheetId="22815" refreshError="1"/>
      <sheetData sheetId="22816" refreshError="1"/>
      <sheetData sheetId="22817" refreshError="1"/>
      <sheetData sheetId="22818" refreshError="1"/>
      <sheetData sheetId="22819" refreshError="1"/>
      <sheetData sheetId="22820" refreshError="1"/>
      <sheetData sheetId="22821" refreshError="1"/>
      <sheetData sheetId="22822" refreshError="1"/>
      <sheetData sheetId="22823" refreshError="1"/>
      <sheetData sheetId="22824" refreshError="1"/>
      <sheetData sheetId="22825" refreshError="1"/>
      <sheetData sheetId="22826" refreshError="1"/>
      <sheetData sheetId="22827" refreshError="1"/>
      <sheetData sheetId="22828" refreshError="1"/>
      <sheetData sheetId="22829" refreshError="1"/>
      <sheetData sheetId="22830" refreshError="1"/>
      <sheetData sheetId="22831" refreshError="1"/>
      <sheetData sheetId="22832" refreshError="1"/>
      <sheetData sheetId="22833" refreshError="1"/>
      <sheetData sheetId="22834" refreshError="1"/>
      <sheetData sheetId="22835" refreshError="1"/>
      <sheetData sheetId="22836" refreshError="1"/>
      <sheetData sheetId="22837" refreshError="1"/>
      <sheetData sheetId="22838" refreshError="1"/>
      <sheetData sheetId="22839" refreshError="1"/>
      <sheetData sheetId="22840" refreshError="1"/>
      <sheetData sheetId="22841" refreshError="1"/>
      <sheetData sheetId="22842" refreshError="1"/>
      <sheetData sheetId="22843" refreshError="1"/>
      <sheetData sheetId="22844" refreshError="1"/>
      <sheetData sheetId="22845" refreshError="1"/>
      <sheetData sheetId="22846" refreshError="1"/>
      <sheetData sheetId="22847" refreshError="1"/>
      <sheetData sheetId="22848" refreshError="1"/>
      <sheetData sheetId="22849" refreshError="1"/>
      <sheetData sheetId="22850" refreshError="1"/>
      <sheetData sheetId="22851" refreshError="1"/>
      <sheetData sheetId="22852" refreshError="1"/>
      <sheetData sheetId="22853" refreshError="1"/>
      <sheetData sheetId="22854" refreshError="1"/>
      <sheetData sheetId="22855" refreshError="1"/>
      <sheetData sheetId="22856" refreshError="1"/>
      <sheetData sheetId="22857" refreshError="1"/>
      <sheetData sheetId="22858" refreshError="1"/>
      <sheetData sheetId="22859" refreshError="1"/>
      <sheetData sheetId="22860" refreshError="1"/>
      <sheetData sheetId="22861" refreshError="1"/>
      <sheetData sheetId="22862" refreshError="1"/>
      <sheetData sheetId="22863" refreshError="1"/>
      <sheetData sheetId="22864" refreshError="1"/>
      <sheetData sheetId="22865" refreshError="1"/>
      <sheetData sheetId="22866" refreshError="1"/>
      <sheetData sheetId="22867" refreshError="1"/>
      <sheetData sheetId="22868" refreshError="1"/>
      <sheetData sheetId="22869" refreshError="1"/>
      <sheetData sheetId="22870" refreshError="1"/>
      <sheetData sheetId="22871" refreshError="1"/>
      <sheetData sheetId="22872" refreshError="1"/>
      <sheetData sheetId="22873" refreshError="1"/>
      <sheetData sheetId="22874" refreshError="1"/>
      <sheetData sheetId="22875" refreshError="1"/>
      <sheetData sheetId="22876" refreshError="1"/>
      <sheetData sheetId="22877" refreshError="1"/>
      <sheetData sheetId="22878" refreshError="1"/>
      <sheetData sheetId="22879" refreshError="1"/>
      <sheetData sheetId="22880" refreshError="1"/>
      <sheetData sheetId="22881" refreshError="1"/>
      <sheetData sheetId="22882" refreshError="1"/>
      <sheetData sheetId="22883" refreshError="1"/>
      <sheetData sheetId="22884" refreshError="1"/>
      <sheetData sheetId="22885" refreshError="1"/>
      <sheetData sheetId="22886" refreshError="1"/>
      <sheetData sheetId="22887" refreshError="1"/>
      <sheetData sheetId="22888" refreshError="1"/>
      <sheetData sheetId="22889" refreshError="1"/>
      <sheetData sheetId="22890" refreshError="1"/>
      <sheetData sheetId="22891" refreshError="1"/>
      <sheetData sheetId="22892" refreshError="1"/>
      <sheetData sheetId="22893" refreshError="1"/>
      <sheetData sheetId="22894" refreshError="1"/>
      <sheetData sheetId="22895" refreshError="1"/>
      <sheetData sheetId="22896" refreshError="1"/>
      <sheetData sheetId="22897" refreshError="1"/>
      <sheetData sheetId="22898" refreshError="1"/>
      <sheetData sheetId="22899" refreshError="1"/>
      <sheetData sheetId="22900" refreshError="1"/>
      <sheetData sheetId="22901" refreshError="1"/>
      <sheetData sheetId="22902" refreshError="1"/>
      <sheetData sheetId="22903" refreshError="1"/>
      <sheetData sheetId="22904" refreshError="1"/>
      <sheetData sheetId="22905" refreshError="1"/>
      <sheetData sheetId="22906" refreshError="1"/>
      <sheetData sheetId="22907" refreshError="1"/>
      <sheetData sheetId="22908" refreshError="1"/>
      <sheetData sheetId="22909" refreshError="1"/>
      <sheetData sheetId="22910" refreshError="1"/>
      <sheetData sheetId="22911" refreshError="1"/>
      <sheetData sheetId="22912" refreshError="1"/>
      <sheetData sheetId="22913" refreshError="1"/>
      <sheetData sheetId="22914" refreshError="1"/>
      <sheetData sheetId="22915" refreshError="1"/>
      <sheetData sheetId="22916" refreshError="1"/>
      <sheetData sheetId="22917" refreshError="1"/>
      <sheetData sheetId="22918" refreshError="1"/>
      <sheetData sheetId="22919" refreshError="1"/>
      <sheetData sheetId="22920" refreshError="1"/>
      <sheetData sheetId="22921" refreshError="1"/>
      <sheetData sheetId="22922" refreshError="1"/>
      <sheetData sheetId="22923" refreshError="1"/>
      <sheetData sheetId="22924" refreshError="1"/>
      <sheetData sheetId="22925" refreshError="1"/>
      <sheetData sheetId="22926" refreshError="1"/>
      <sheetData sheetId="22927" refreshError="1"/>
      <sheetData sheetId="22928" refreshError="1"/>
      <sheetData sheetId="22929" refreshError="1"/>
      <sheetData sheetId="22930" refreshError="1"/>
      <sheetData sheetId="22931" refreshError="1"/>
      <sheetData sheetId="22932" refreshError="1"/>
      <sheetData sheetId="22933" refreshError="1"/>
      <sheetData sheetId="22934" refreshError="1"/>
      <sheetData sheetId="22935" refreshError="1"/>
      <sheetData sheetId="22936" refreshError="1"/>
      <sheetData sheetId="22937" refreshError="1"/>
      <sheetData sheetId="22938" refreshError="1"/>
      <sheetData sheetId="22939" refreshError="1"/>
      <sheetData sheetId="22940" refreshError="1"/>
      <sheetData sheetId="22941" refreshError="1"/>
      <sheetData sheetId="22942" refreshError="1"/>
      <sheetData sheetId="22943" refreshError="1"/>
      <sheetData sheetId="22944" refreshError="1"/>
      <sheetData sheetId="22945" refreshError="1"/>
      <sheetData sheetId="22946" refreshError="1"/>
      <sheetData sheetId="22947" refreshError="1"/>
      <sheetData sheetId="22948" refreshError="1"/>
      <sheetData sheetId="22949" refreshError="1"/>
      <sheetData sheetId="22950" refreshError="1"/>
      <sheetData sheetId="22951" refreshError="1"/>
      <sheetData sheetId="22952" refreshError="1"/>
      <sheetData sheetId="22953" refreshError="1"/>
      <sheetData sheetId="22954" refreshError="1"/>
      <sheetData sheetId="22955" refreshError="1"/>
      <sheetData sheetId="22956" refreshError="1"/>
      <sheetData sheetId="22957" refreshError="1"/>
      <sheetData sheetId="22958" refreshError="1"/>
      <sheetData sheetId="22959" refreshError="1"/>
      <sheetData sheetId="22960" refreshError="1"/>
      <sheetData sheetId="22961" refreshError="1"/>
      <sheetData sheetId="22962" refreshError="1"/>
      <sheetData sheetId="22963" refreshError="1"/>
      <sheetData sheetId="22964" refreshError="1"/>
      <sheetData sheetId="22965" refreshError="1"/>
      <sheetData sheetId="22966" refreshError="1"/>
      <sheetData sheetId="22967" refreshError="1"/>
      <sheetData sheetId="22968" refreshError="1"/>
      <sheetData sheetId="22969" refreshError="1"/>
      <sheetData sheetId="22970" refreshError="1"/>
      <sheetData sheetId="22971" refreshError="1"/>
      <sheetData sheetId="22972" refreshError="1"/>
      <sheetData sheetId="22973" refreshError="1"/>
      <sheetData sheetId="22974" refreshError="1"/>
      <sheetData sheetId="22975" refreshError="1"/>
      <sheetData sheetId="22976" refreshError="1"/>
      <sheetData sheetId="22977" refreshError="1"/>
      <sheetData sheetId="22978" refreshError="1"/>
      <sheetData sheetId="22979" refreshError="1"/>
      <sheetData sheetId="22980" refreshError="1"/>
      <sheetData sheetId="22981" refreshError="1"/>
      <sheetData sheetId="22982" refreshError="1"/>
      <sheetData sheetId="22983" refreshError="1"/>
      <sheetData sheetId="22984" refreshError="1"/>
      <sheetData sheetId="22985" refreshError="1"/>
      <sheetData sheetId="22986" refreshError="1"/>
      <sheetData sheetId="22987" refreshError="1"/>
      <sheetData sheetId="22988" refreshError="1"/>
      <sheetData sheetId="22989" refreshError="1"/>
      <sheetData sheetId="22990" refreshError="1"/>
      <sheetData sheetId="22991" refreshError="1"/>
      <sheetData sheetId="22992" refreshError="1"/>
      <sheetData sheetId="22993" refreshError="1"/>
      <sheetData sheetId="22994" refreshError="1"/>
      <sheetData sheetId="22995" refreshError="1"/>
      <sheetData sheetId="22996" refreshError="1"/>
      <sheetData sheetId="22997" refreshError="1"/>
      <sheetData sheetId="22998" refreshError="1"/>
      <sheetData sheetId="22999" refreshError="1"/>
      <sheetData sheetId="23000" refreshError="1"/>
      <sheetData sheetId="23001" refreshError="1"/>
      <sheetData sheetId="23002" refreshError="1"/>
      <sheetData sheetId="23003" refreshError="1"/>
      <sheetData sheetId="23004" refreshError="1"/>
      <sheetData sheetId="23005" refreshError="1"/>
      <sheetData sheetId="23006" refreshError="1"/>
      <sheetData sheetId="23007" refreshError="1"/>
      <sheetData sheetId="23008" refreshError="1"/>
      <sheetData sheetId="23009" refreshError="1"/>
      <sheetData sheetId="23010" refreshError="1"/>
      <sheetData sheetId="23011" refreshError="1"/>
      <sheetData sheetId="23012" refreshError="1"/>
      <sheetData sheetId="23013" refreshError="1"/>
      <sheetData sheetId="23014" refreshError="1"/>
      <sheetData sheetId="23015" refreshError="1"/>
      <sheetData sheetId="23016" refreshError="1"/>
      <sheetData sheetId="23017" refreshError="1"/>
      <sheetData sheetId="23018" refreshError="1"/>
      <sheetData sheetId="23019" refreshError="1"/>
      <sheetData sheetId="23020" refreshError="1"/>
      <sheetData sheetId="23021" refreshError="1"/>
      <sheetData sheetId="23022" refreshError="1"/>
      <sheetData sheetId="23023" refreshError="1"/>
      <sheetData sheetId="23024" refreshError="1"/>
      <sheetData sheetId="23025" refreshError="1"/>
      <sheetData sheetId="23026" refreshError="1"/>
      <sheetData sheetId="23027" refreshError="1"/>
      <sheetData sheetId="23028" refreshError="1"/>
      <sheetData sheetId="23029" refreshError="1"/>
      <sheetData sheetId="23030" refreshError="1"/>
      <sheetData sheetId="23031" refreshError="1"/>
      <sheetData sheetId="23032" refreshError="1"/>
      <sheetData sheetId="23033" refreshError="1"/>
      <sheetData sheetId="23034" refreshError="1"/>
      <sheetData sheetId="23035" refreshError="1"/>
      <sheetData sheetId="23036" refreshError="1"/>
      <sheetData sheetId="23037" refreshError="1"/>
      <sheetData sheetId="23038" refreshError="1"/>
      <sheetData sheetId="23039" refreshError="1"/>
      <sheetData sheetId="23040" refreshError="1"/>
      <sheetData sheetId="23041" refreshError="1"/>
      <sheetData sheetId="23042" refreshError="1"/>
      <sheetData sheetId="23043" refreshError="1"/>
      <sheetData sheetId="23044" refreshError="1"/>
      <sheetData sheetId="23045" refreshError="1"/>
      <sheetData sheetId="23046" refreshError="1"/>
      <sheetData sheetId="23047" refreshError="1"/>
      <sheetData sheetId="23048" refreshError="1"/>
      <sheetData sheetId="23049" refreshError="1"/>
      <sheetData sheetId="23050" refreshError="1"/>
      <sheetData sheetId="23051" refreshError="1"/>
      <sheetData sheetId="23052" refreshError="1"/>
      <sheetData sheetId="23053" refreshError="1"/>
      <sheetData sheetId="23054" refreshError="1"/>
      <sheetData sheetId="23055" refreshError="1"/>
      <sheetData sheetId="23056" refreshError="1"/>
      <sheetData sheetId="23057" refreshError="1"/>
      <sheetData sheetId="23058" refreshError="1"/>
      <sheetData sheetId="23059" refreshError="1"/>
      <sheetData sheetId="23060" refreshError="1"/>
      <sheetData sheetId="23061" refreshError="1"/>
      <sheetData sheetId="23062" refreshError="1"/>
      <sheetData sheetId="23063" refreshError="1"/>
      <sheetData sheetId="23064" refreshError="1"/>
      <sheetData sheetId="23065" refreshError="1"/>
      <sheetData sheetId="23066" refreshError="1"/>
      <sheetData sheetId="23067" refreshError="1"/>
      <sheetData sheetId="23068" refreshError="1"/>
      <sheetData sheetId="23069" refreshError="1"/>
      <sheetData sheetId="23070" refreshError="1"/>
      <sheetData sheetId="23071" refreshError="1"/>
      <sheetData sheetId="23072" refreshError="1"/>
      <sheetData sheetId="23073" refreshError="1"/>
      <sheetData sheetId="23074" refreshError="1"/>
      <sheetData sheetId="23075" refreshError="1"/>
      <sheetData sheetId="23076" refreshError="1"/>
      <sheetData sheetId="23077" refreshError="1"/>
      <sheetData sheetId="23078" refreshError="1"/>
      <sheetData sheetId="23079" refreshError="1"/>
      <sheetData sheetId="23080" refreshError="1"/>
      <sheetData sheetId="23081" refreshError="1"/>
      <sheetData sheetId="23082" refreshError="1"/>
      <sheetData sheetId="23083" refreshError="1"/>
      <sheetData sheetId="23084" refreshError="1"/>
      <sheetData sheetId="23085" refreshError="1"/>
      <sheetData sheetId="23086" refreshError="1"/>
      <sheetData sheetId="23087" refreshError="1"/>
      <sheetData sheetId="23088" refreshError="1"/>
      <sheetData sheetId="23089" refreshError="1"/>
      <sheetData sheetId="23090" refreshError="1"/>
      <sheetData sheetId="23091" refreshError="1"/>
      <sheetData sheetId="23092" refreshError="1"/>
      <sheetData sheetId="23093" refreshError="1"/>
      <sheetData sheetId="23094" refreshError="1"/>
      <sheetData sheetId="23095" refreshError="1"/>
      <sheetData sheetId="23096" refreshError="1"/>
      <sheetData sheetId="23097" refreshError="1"/>
      <sheetData sheetId="23098" refreshError="1"/>
      <sheetData sheetId="23099" refreshError="1"/>
      <sheetData sheetId="23100" refreshError="1"/>
      <sheetData sheetId="23101" refreshError="1"/>
      <sheetData sheetId="23102" refreshError="1"/>
      <sheetData sheetId="23103" refreshError="1"/>
      <sheetData sheetId="23104" refreshError="1"/>
      <sheetData sheetId="23105" refreshError="1"/>
      <sheetData sheetId="23106" refreshError="1"/>
      <sheetData sheetId="23107" refreshError="1"/>
      <sheetData sheetId="23108" refreshError="1"/>
      <sheetData sheetId="23109" refreshError="1"/>
      <sheetData sheetId="23110" refreshError="1"/>
      <sheetData sheetId="23111" refreshError="1"/>
      <sheetData sheetId="23112" refreshError="1"/>
      <sheetData sheetId="23113" refreshError="1"/>
      <sheetData sheetId="23114" refreshError="1"/>
      <sheetData sheetId="23115" refreshError="1"/>
      <sheetData sheetId="23116" refreshError="1"/>
      <sheetData sheetId="23117" refreshError="1"/>
      <sheetData sheetId="23118" refreshError="1"/>
      <sheetData sheetId="23119" refreshError="1"/>
      <sheetData sheetId="23120" refreshError="1"/>
      <sheetData sheetId="23121" refreshError="1"/>
      <sheetData sheetId="23122" refreshError="1"/>
      <sheetData sheetId="23123" refreshError="1"/>
      <sheetData sheetId="23124" refreshError="1"/>
      <sheetData sheetId="23125" refreshError="1"/>
      <sheetData sheetId="23126" refreshError="1"/>
      <sheetData sheetId="23127" refreshError="1"/>
      <sheetData sheetId="23128" refreshError="1"/>
      <sheetData sheetId="23129" refreshError="1"/>
      <sheetData sheetId="23130" refreshError="1"/>
      <sheetData sheetId="23131" refreshError="1"/>
      <sheetData sheetId="23132" refreshError="1"/>
      <sheetData sheetId="23133" refreshError="1"/>
      <sheetData sheetId="23134" refreshError="1"/>
      <sheetData sheetId="23135" refreshError="1"/>
      <sheetData sheetId="23136" refreshError="1"/>
      <sheetData sheetId="23137" refreshError="1"/>
      <sheetData sheetId="23138" refreshError="1"/>
      <sheetData sheetId="23139" refreshError="1"/>
      <sheetData sheetId="23140" refreshError="1"/>
      <sheetData sheetId="23141" refreshError="1"/>
      <sheetData sheetId="23142" refreshError="1"/>
      <sheetData sheetId="23143" refreshError="1"/>
      <sheetData sheetId="23144" refreshError="1"/>
      <sheetData sheetId="23145" refreshError="1"/>
      <sheetData sheetId="23146" refreshError="1"/>
      <sheetData sheetId="23147" refreshError="1"/>
      <sheetData sheetId="23148" refreshError="1"/>
      <sheetData sheetId="23149" refreshError="1"/>
      <sheetData sheetId="23150" refreshError="1"/>
      <sheetData sheetId="23151" refreshError="1"/>
      <sheetData sheetId="23152" refreshError="1"/>
      <sheetData sheetId="23153" refreshError="1"/>
      <sheetData sheetId="23154" refreshError="1"/>
      <sheetData sheetId="23155" refreshError="1"/>
      <sheetData sheetId="23156" refreshError="1"/>
      <sheetData sheetId="23157" refreshError="1"/>
      <sheetData sheetId="23158" refreshError="1"/>
      <sheetData sheetId="23159" refreshError="1"/>
      <sheetData sheetId="23160" refreshError="1"/>
      <sheetData sheetId="23161" refreshError="1"/>
      <sheetData sheetId="23162" refreshError="1"/>
      <sheetData sheetId="23163" refreshError="1"/>
      <sheetData sheetId="23164" refreshError="1"/>
      <sheetData sheetId="23165" refreshError="1"/>
      <sheetData sheetId="23166" refreshError="1"/>
      <sheetData sheetId="23167" refreshError="1"/>
      <sheetData sheetId="23168" refreshError="1"/>
      <sheetData sheetId="23169" refreshError="1"/>
      <sheetData sheetId="23170" refreshError="1"/>
      <sheetData sheetId="23171" refreshError="1"/>
      <sheetData sheetId="23172" refreshError="1"/>
      <sheetData sheetId="23173" refreshError="1"/>
      <sheetData sheetId="23174" refreshError="1"/>
      <sheetData sheetId="23175" refreshError="1"/>
      <sheetData sheetId="23176" refreshError="1"/>
      <sheetData sheetId="23177" refreshError="1"/>
      <sheetData sheetId="23178" refreshError="1"/>
      <sheetData sheetId="23179" refreshError="1"/>
      <sheetData sheetId="23180" refreshError="1"/>
      <sheetData sheetId="23181" refreshError="1"/>
      <sheetData sheetId="23182" refreshError="1"/>
      <sheetData sheetId="23183" refreshError="1"/>
      <sheetData sheetId="23184" refreshError="1"/>
      <sheetData sheetId="23185" refreshError="1"/>
      <sheetData sheetId="23186" refreshError="1"/>
      <sheetData sheetId="23187" refreshError="1"/>
      <sheetData sheetId="23188" refreshError="1"/>
      <sheetData sheetId="23189" refreshError="1"/>
      <sheetData sheetId="23190" refreshError="1"/>
      <sheetData sheetId="23191" refreshError="1"/>
      <sheetData sheetId="23192" refreshError="1"/>
      <sheetData sheetId="23193" refreshError="1"/>
      <sheetData sheetId="23194" refreshError="1"/>
      <sheetData sheetId="23195" refreshError="1"/>
      <sheetData sheetId="23196" refreshError="1"/>
      <sheetData sheetId="23197" refreshError="1"/>
      <sheetData sheetId="23198" refreshError="1"/>
      <sheetData sheetId="23199" refreshError="1"/>
      <sheetData sheetId="23200" refreshError="1"/>
      <sheetData sheetId="23201" refreshError="1"/>
      <sheetData sheetId="23202" refreshError="1"/>
      <sheetData sheetId="23203" refreshError="1"/>
      <sheetData sheetId="23204" refreshError="1"/>
      <sheetData sheetId="23205" refreshError="1"/>
      <sheetData sheetId="23206" refreshError="1"/>
      <sheetData sheetId="23207" refreshError="1"/>
      <sheetData sheetId="23208" refreshError="1"/>
      <sheetData sheetId="23209" refreshError="1"/>
      <sheetData sheetId="23210" refreshError="1"/>
      <sheetData sheetId="23211" refreshError="1"/>
      <sheetData sheetId="23212" refreshError="1"/>
      <sheetData sheetId="23213" refreshError="1"/>
      <sheetData sheetId="23214" refreshError="1"/>
      <sheetData sheetId="23215" refreshError="1"/>
      <sheetData sheetId="23216" refreshError="1"/>
      <sheetData sheetId="23217" refreshError="1"/>
      <sheetData sheetId="23218" refreshError="1"/>
      <sheetData sheetId="23219" refreshError="1"/>
      <sheetData sheetId="23220" refreshError="1"/>
      <sheetData sheetId="23221" refreshError="1"/>
      <sheetData sheetId="23222" refreshError="1"/>
      <sheetData sheetId="23223" refreshError="1"/>
      <sheetData sheetId="23224" refreshError="1"/>
      <sheetData sheetId="23225" refreshError="1"/>
      <sheetData sheetId="23226" refreshError="1"/>
      <sheetData sheetId="23227" refreshError="1"/>
      <sheetData sheetId="23228" refreshError="1"/>
      <sheetData sheetId="23229" refreshError="1"/>
      <sheetData sheetId="23230" refreshError="1"/>
      <sheetData sheetId="23231" refreshError="1"/>
      <sheetData sheetId="23232" refreshError="1"/>
      <sheetData sheetId="23233" refreshError="1"/>
      <sheetData sheetId="23234" refreshError="1"/>
      <sheetData sheetId="23235" refreshError="1"/>
      <sheetData sheetId="23236" refreshError="1"/>
      <sheetData sheetId="23237" refreshError="1"/>
      <sheetData sheetId="23238" refreshError="1"/>
      <sheetData sheetId="23239" refreshError="1"/>
      <sheetData sheetId="23240" refreshError="1"/>
      <sheetData sheetId="23241" refreshError="1"/>
      <sheetData sheetId="23242" refreshError="1"/>
      <sheetData sheetId="23243" refreshError="1"/>
      <sheetData sheetId="23244" refreshError="1"/>
      <sheetData sheetId="23245" refreshError="1"/>
      <sheetData sheetId="23246" refreshError="1"/>
      <sheetData sheetId="23247" refreshError="1"/>
      <sheetData sheetId="23248" refreshError="1"/>
      <sheetData sheetId="23249" refreshError="1"/>
      <sheetData sheetId="23250" refreshError="1"/>
      <sheetData sheetId="23251" refreshError="1"/>
      <sheetData sheetId="23252" refreshError="1"/>
      <sheetData sheetId="23253" refreshError="1"/>
      <sheetData sheetId="23254" refreshError="1"/>
      <sheetData sheetId="23255" refreshError="1"/>
      <sheetData sheetId="23256" refreshError="1"/>
      <sheetData sheetId="23257" refreshError="1"/>
      <sheetData sheetId="23258" refreshError="1"/>
      <sheetData sheetId="23259" refreshError="1"/>
      <sheetData sheetId="23260" refreshError="1"/>
      <sheetData sheetId="23261" refreshError="1"/>
      <sheetData sheetId="23262" refreshError="1"/>
      <sheetData sheetId="23263" refreshError="1"/>
      <sheetData sheetId="23264" refreshError="1"/>
      <sheetData sheetId="23265" refreshError="1"/>
      <sheetData sheetId="23266" refreshError="1"/>
      <sheetData sheetId="23267" refreshError="1"/>
      <sheetData sheetId="23268" refreshError="1"/>
      <sheetData sheetId="23269" refreshError="1"/>
      <sheetData sheetId="23270" refreshError="1"/>
      <sheetData sheetId="23271" refreshError="1"/>
      <sheetData sheetId="23272" refreshError="1"/>
      <sheetData sheetId="23273" refreshError="1"/>
      <sheetData sheetId="23274" refreshError="1"/>
      <sheetData sheetId="23275" refreshError="1"/>
      <sheetData sheetId="23276" refreshError="1"/>
      <sheetData sheetId="23277" refreshError="1"/>
      <sheetData sheetId="23278" refreshError="1"/>
      <sheetData sheetId="23279" refreshError="1"/>
      <sheetData sheetId="23280" refreshError="1"/>
      <sheetData sheetId="23281" refreshError="1"/>
      <sheetData sheetId="23282" refreshError="1"/>
      <sheetData sheetId="23283" refreshError="1"/>
      <sheetData sheetId="23284" refreshError="1"/>
      <sheetData sheetId="23285" refreshError="1"/>
      <sheetData sheetId="23286" refreshError="1"/>
      <sheetData sheetId="23287" refreshError="1"/>
      <sheetData sheetId="23288" refreshError="1"/>
      <sheetData sheetId="23289" refreshError="1"/>
      <sheetData sheetId="23290" refreshError="1"/>
      <sheetData sheetId="23291" refreshError="1"/>
      <sheetData sheetId="23292" refreshError="1"/>
      <sheetData sheetId="23293" refreshError="1"/>
      <sheetData sheetId="23294" refreshError="1"/>
      <sheetData sheetId="23295" refreshError="1"/>
      <sheetData sheetId="23296" refreshError="1"/>
      <sheetData sheetId="23297" refreshError="1"/>
      <sheetData sheetId="23298" refreshError="1"/>
      <sheetData sheetId="23299" refreshError="1"/>
      <sheetData sheetId="23300" refreshError="1"/>
      <sheetData sheetId="23301" refreshError="1"/>
      <sheetData sheetId="23302" refreshError="1"/>
      <sheetData sheetId="23303" refreshError="1"/>
      <sheetData sheetId="23304" refreshError="1"/>
      <sheetData sheetId="23305" refreshError="1"/>
      <sheetData sheetId="23306" refreshError="1"/>
      <sheetData sheetId="23307" refreshError="1"/>
      <sheetData sheetId="23308" refreshError="1"/>
      <sheetData sheetId="23309" refreshError="1"/>
      <sheetData sheetId="23310" refreshError="1"/>
      <sheetData sheetId="23311" refreshError="1"/>
      <sheetData sheetId="23312" refreshError="1"/>
      <sheetData sheetId="23313" refreshError="1"/>
      <sheetData sheetId="23314" refreshError="1"/>
      <sheetData sheetId="23315" refreshError="1"/>
      <sheetData sheetId="23316" refreshError="1"/>
      <sheetData sheetId="23317" refreshError="1"/>
      <sheetData sheetId="23318" refreshError="1"/>
      <sheetData sheetId="23319" refreshError="1"/>
      <sheetData sheetId="23320" refreshError="1"/>
      <sheetData sheetId="23321" refreshError="1"/>
      <sheetData sheetId="23322" refreshError="1"/>
      <sheetData sheetId="23323" refreshError="1"/>
      <sheetData sheetId="23324" refreshError="1"/>
      <sheetData sheetId="23325" refreshError="1"/>
      <sheetData sheetId="23326" refreshError="1"/>
      <sheetData sheetId="23327" refreshError="1"/>
      <sheetData sheetId="23328" refreshError="1"/>
      <sheetData sheetId="23329" refreshError="1"/>
      <sheetData sheetId="23330" refreshError="1"/>
      <sheetData sheetId="23331" refreshError="1"/>
      <sheetData sheetId="23332" refreshError="1"/>
      <sheetData sheetId="23333" refreshError="1"/>
      <sheetData sheetId="23334" refreshError="1"/>
      <sheetData sheetId="23335" refreshError="1"/>
      <sheetData sheetId="23336" refreshError="1"/>
      <sheetData sheetId="23337" refreshError="1"/>
      <sheetData sheetId="23338" refreshError="1"/>
      <sheetData sheetId="23339" refreshError="1"/>
      <sheetData sheetId="23340" refreshError="1"/>
      <sheetData sheetId="23341" refreshError="1"/>
      <sheetData sheetId="23342" refreshError="1"/>
      <sheetData sheetId="23343" refreshError="1"/>
      <sheetData sheetId="23344" refreshError="1"/>
      <sheetData sheetId="23345" refreshError="1"/>
      <sheetData sheetId="23346" refreshError="1"/>
      <sheetData sheetId="23347" refreshError="1"/>
      <sheetData sheetId="23348" refreshError="1"/>
      <sheetData sheetId="23349" refreshError="1"/>
      <sheetData sheetId="23350" refreshError="1"/>
      <sheetData sheetId="23351" refreshError="1"/>
      <sheetData sheetId="23352" refreshError="1"/>
      <sheetData sheetId="23353" refreshError="1"/>
      <sheetData sheetId="23354" refreshError="1"/>
      <sheetData sheetId="23355" refreshError="1"/>
      <sheetData sheetId="23356" refreshError="1"/>
      <sheetData sheetId="23357" refreshError="1"/>
      <sheetData sheetId="23358" refreshError="1"/>
      <sheetData sheetId="23359" refreshError="1"/>
      <sheetData sheetId="23360" refreshError="1"/>
      <sheetData sheetId="23361" refreshError="1"/>
      <sheetData sheetId="23362" refreshError="1"/>
      <sheetData sheetId="23363" refreshError="1"/>
      <sheetData sheetId="23364" refreshError="1"/>
      <sheetData sheetId="23365" refreshError="1"/>
      <sheetData sheetId="23366" refreshError="1"/>
      <sheetData sheetId="23367" refreshError="1"/>
      <sheetData sheetId="23368" refreshError="1"/>
      <sheetData sheetId="23369" refreshError="1"/>
      <sheetData sheetId="23370" refreshError="1"/>
      <sheetData sheetId="23371" refreshError="1"/>
      <sheetData sheetId="23372" refreshError="1"/>
      <sheetData sheetId="23373" refreshError="1"/>
      <sheetData sheetId="23374" refreshError="1"/>
      <sheetData sheetId="23375" refreshError="1"/>
      <sheetData sheetId="23376" refreshError="1"/>
      <sheetData sheetId="23377" refreshError="1"/>
      <sheetData sheetId="23378" refreshError="1"/>
      <sheetData sheetId="23379" refreshError="1"/>
      <sheetData sheetId="23380" refreshError="1"/>
      <sheetData sheetId="23381" refreshError="1"/>
      <sheetData sheetId="23382" refreshError="1"/>
      <sheetData sheetId="23383" refreshError="1"/>
      <sheetData sheetId="23384" refreshError="1"/>
      <sheetData sheetId="23385" refreshError="1"/>
      <sheetData sheetId="23386" refreshError="1"/>
      <sheetData sheetId="23387" refreshError="1"/>
      <sheetData sheetId="23388" refreshError="1"/>
      <sheetData sheetId="23389" refreshError="1"/>
      <sheetData sheetId="23390" refreshError="1"/>
      <sheetData sheetId="23391" refreshError="1"/>
      <sheetData sheetId="23392" refreshError="1"/>
      <sheetData sheetId="23393" refreshError="1"/>
      <sheetData sheetId="23394" refreshError="1"/>
      <sheetData sheetId="23395" refreshError="1"/>
      <sheetData sheetId="23396" refreshError="1"/>
      <sheetData sheetId="23397" refreshError="1"/>
      <sheetData sheetId="23398" refreshError="1"/>
      <sheetData sheetId="23399" refreshError="1"/>
      <sheetData sheetId="23400" refreshError="1"/>
      <sheetData sheetId="23401" refreshError="1"/>
      <sheetData sheetId="23402" refreshError="1"/>
      <sheetData sheetId="23403" refreshError="1"/>
      <sheetData sheetId="23404" refreshError="1"/>
      <sheetData sheetId="23405" refreshError="1"/>
      <sheetData sheetId="23406" refreshError="1"/>
      <sheetData sheetId="23407" refreshError="1"/>
      <sheetData sheetId="23408" refreshError="1"/>
      <sheetData sheetId="23409" refreshError="1"/>
      <sheetData sheetId="23410" refreshError="1"/>
      <sheetData sheetId="23411" refreshError="1"/>
      <sheetData sheetId="23412" refreshError="1"/>
      <sheetData sheetId="23413" refreshError="1"/>
      <sheetData sheetId="23414" refreshError="1"/>
      <sheetData sheetId="23415" refreshError="1"/>
      <sheetData sheetId="23416" refreshError="1"/>
      <sheetData sheetId="23417" refreshError="1"/>
      <sheetData sheetId="23418" refreshError="1"/>
      <sheetData sheetId="23419" refreshError="1"/>
      <sheetData sheetId="23420" refreshError="1"/>
      <sheetData sheetId="23421" refreshError="1"/>
      <sheetData sheetId="23422" refreshError="1"/>
      <sheetData sheetId="23423" refreshError="1"/>
      <sheetData sheetId="23424" refreshError="1"/>
      <sheetData sheetId="23425" refreshError="1"/>
      <sheetData sheetId="23426" refreshError="1"/>
      <sheetData sheetId="23427" refreshError="1"/>
      <sheetData sheetId="23428" refreshError="1"/>
      <sheetData sheetId="23429" refreshError="1"/>
      <sheetData sheetId="23430" refreshError="1"/>
      <sheetData sheetId="23431" refreshError="1"/>
      <sheetData sheetId="23432" refreshError="1"/>
      <sheetData sheetId="23433" refreshError="1"/>
      <sheetData sheetId="23434" refreshError="1"/>
      <sheetData sheetId="23435" refreshError="1"/>
      <sheetData sheetId="23436" refreshError="1"/>
      <sheetData sheetId="23437" refreshError="1"/>
      <sheetData sheetId="23438" refreshError="1"/>
      <sheetData sheetId="23439" refreshError="1"/>
      <sheetData sheetId="23440" refreshError="1"/>
      <sheetData sheetId="23441" refreshError="1"/>
      <sheetData sheetId="23442" refreshError="1"/>
      <sheetData sheetId="23443" refreshError="1"/>
      <sheetData sheetId="23444" refreshError="1"/>
      <sheetData sheetId="23445" refreshError="1"/>
      <sheetData sheetId="23446" refreshError="1"/>
      <sheetData sheetId="23447" refreshError="1"/>
      <sheetData sheetId="23448" refreshError="1"/>
      <sheetData sheetId="23449" refreshError="1"/>
      <sheetData sheetId="23450" refreshError="1"/>
      <sheetData sheetId="23451" refreshError="1"/>
      <sheetData sheetId="23452" refreshError="1"/>
      <sheetData sheetId="23453" refreshError="1"/>
      <sheetData sheetId="23454" refreshError="1"/>
      <sheetData sheetId="23455" refreshError="1"/>
      <sheetData sheetId="23456" refreshError="1"/>
      <sheetData sheetId="23457" refreshError="1"/>
      <sheetData sheetId="23458" refreshError="1"/>
      <sheetData sheetId="23459" refreshError="1"/>
      <sheetData sheetId="23460" refreshError="1"/>
      <sheetData sheetId="23461" refreshError="1"/>
      <sheetData sheetId="23462" refreshError="1"/>
      <sheetData sheetId="23463" refreshError="1"/>
      <sheetData sheetId="23464" refreshError="1"/>
      <sheetData sheetId="23465" refreshError="1"/>
      <sheetData sheetId="23466" refreshError="1"/>
      <sheetData sheetId="23467" refreshError="1"/>
      <sheetData sheetId="23468" refreshError="1"/>
      <sheetData sheetId="23469" refreshError="1"/>
      <sheetData sheetId="23470" refreshError="1"/>
      <sheetData sheetId="23471" refreshError="1"/>
      <sheetData sheetId="23472" refreshError="1"/>
      <sheetData sheetId="23473" refreshError="1"/>
      <sheetData sheetId="23474" refreshError="1"/>
      <sheetData sheetId="23475" refreshError="1"/>
      <sheetData sheetId="23476" refreshError="1"/>
      <sheetData sheetId="23477" refreshError="1"/>
      <sheetData sheetId="23478" refreshError="1"/>
      <sheetData sheetId="23479" refreshError="1"/>
      <sheetData sheetId="23480" refreshError="1"/>
      <sheetData sheetId="23481" refreshError="1"/>
      <sheetData sheetId="23482" refreshError="1"/>
      <sheetData sheetId="23483" refreshError="1"/>
      <sheetData sheetId="23484" refreshError="1"/>
      <sheetData sheetId="23485" refreshError="1"/>
      <sheetData sheetId="23486" refreshError="1"/>
      <sheetData sheetId="23487" refreshError="1"/>
      <sheetData sheetId="23488" refreshError="1"/>
      <sheetData sheetId="23489" refreshError="1"/>
      <sheetData sheetId="23490" refreshError="1"/>
      <sheetData sheetId="23491" refreshError="1"/>
      <sheetData sheetId="23492" refreshError="1"/>
      <sheetData sheetId="23493" refreshError="1"/>
      <sheetData sheetId="23494" refreshError="1"/>
      <sheetData sheetId="23495" refreshError="1"/>
      <sheetData sheetId="23496" refreshError="1"/>
      <sheetData sheetId="23497" refreshError="1"/>
      <sheetData sheetId="23498" refreshError="1"/>
      <sheetData sheetId="23499" refreshError="1"/>
      <sheetData sheetId="23500" refreshError="1"/>
      <sheetData sheetId="23501" refreshError="1"/>
      <sheetData sheetId="23502" refreshError="1"/>
      <sheetData sheetId="23503" refreshError="1"/>
      <sheetData sheetId="23504" refreshError="1"/>
      <sheetData sheetId="23505" refreshError="1"/>
      <sheetData sheetId="23506" refreshError="1"/>
      <sheetData sheetId="23507" refreshError="1"/>
      <sheetData sheetId="23508" refreshError="1"/>
      <sheetData sheetId="23509" refreshError="1"/>
      <sheetData sheetId="23510" refreshError="1"/>
      <sheetData sheetId="23511" refreshError="1"/>
      <sheetData sheetId="23512" refreshError="1"/>
      <sheetData sheetId="23513" refreshError="1"/>
      <sheetData sheetId="23514" refreshError="1"/>
      <sheetData sheetId="23515" refreshError="1"/>
      <sheetData sheetId="23516" refreshError="1"/>
      <sheetData sheetId="23517" refreshError="1"/>
      <sheetData sheetId="23518" refreshError="1"/>
      <sheetData sheetId="23519" refreshError="1"/>
      <sheetData sheetId="23520" refreshError="1"/>
      <sheetData sheetId="23521" refreshError="1"/>
      <sheetData sheetId="23522" refreshError="1"/>
      <sheetData sheetId="23523" refreshError="1"/>
      <sheetData sheetId="23524" refreshError="1"/>
      <sheetData sheetId="23525" refreshError="1"/>
      <sheetData sheetId="23526" refreshError="1"/>
      <sheetData sheetId="23527" refreshError="1"/>
      <sheetData sheetId="23528" refreshError="1"/>
      <sheetData sheetId="23529" refreshError="1"/>
      <sheetData sheetId="23530" refreshError="1"/>
      <sheetData sheetId="23531" refreshError="1"/>
      <sheetData sheetId="23532" refreshError="1"/>
      <sheetData sheetId="23533" refreshError="1"/>
      <sheetData sheetId="23534" refreshError="1"/>
      <sheetData sheetId="23535" refreshError="1"/>
      <sheetData sheetId="23536" refreshError="1"/>
      <sheetData sheetId="23537" refreshError="1"/>
      <sheetData sheetId="23538" refreshError="1"/>
      <sheetData sheetId="23539" refreshError="1"/>
      <sheetData sheetId="23540" refreshError="1"/>
      <sheetData sheetId="23541" refreshError="1"/>
      <sheetData sheetId="23542" refreshError="1"/>
      <sheetData sheetId="23543" refreshError="1"/>
      <sheetData sheetId="23544" refreshError="1"/>
      <sheetData sheetId="23545" refreshError="1"/>
      <sheetData sheetId="23546" refreshError="1"/>
      <sheetData sheetId="23547" refreshError="1"/>
      <sheetData sheetId="23548" refreshError="1"/>
      <sheetData sheetId="23549" refreshError="1"/>
      <sheetData sheetId="23550" refreshError="1"/>
      <sheetData sheetId="23551" refreshError="1"/>
      <sheetData sheetId="23552" refreshError="1"/>
      <sheetData sheetId="23553" refreshError="1"/>
      <sheetData sheetId="23554" refreshError="1"/>
      <sheetData sheetId="23555" refreshError="1"/>
      <sheetData sheetId="23556" refreshError="1"/>
      <sheetData sheetId="23557" refreshError="1"/>
      <sheetData sheetId="23558" refreshError="1"/>
      <sheetData sheetId="23559" refreshError="1"/>
      <sheetData sheetId="23560" refreshError="1"/>
      <sheetData sheetId="23561" refreshError="1"/>
      <sheetData sheetId="23562" refreshError="1"/>
      <sheetData sheetId="23563" refreshError="1"/>
      <sheetData sheetId="23564" refreshError="1"/>
      <sheetData sheetId="23565" refreshError="1"/>
      <sheetData sheetId="23566" refreshError="1"/>
      <sheetData sheetId="23567" refreshError="1"/>
      <sheetData sheetId="23568" refreshError="1"/>
      <sheetData sheetId="23569" refreshError="1"/>
      <sheetData sheetId="23570" refreshError="1"/>
      <sheetData sheetId="23571" refreshError="1"/>
      <sheetData sheetId="23572" refreshError="1"/>
      <sheetData sheetId="23573" refreshError="1"/>
      <sheetData sheetId="23574" refreshError="1"/>
      <sheetData sheetId="23575" refreshError="1"/>
      <sheetData sheetId="23576" refreshError="1"/>
      <sheetData sheetId="23577" refreshError="1"/>
      <sheetData sheetId="23578" refreshError="1"/>
      <sheetData sheetId="23579" refreshError="1"/>
      <sheetData sheetId="23580" refreshError="1"/>
      <sheetData sheetId="23581" refreshError="1"/>
      <sheetData sheetId="23582" refreshError="1"/>
      <sheetData sheetId="23583" refreshError="1"/>
      <sheetData sheetId="23584" refreshError="1"/>
      <sheetData sheetId="23585" refreshError="1"/>
      <sheetData sheetId="23586" refreshError="1"/>
      <sheetData sheetId="23587" refreshError="1"/>
      <sheetData sheetId="23588" refreshError="1"/>
      <sheetData sheetId="23589" refreshError="1"/>
      <sheetData sheetId="23590" refreshError="1"/>
      <sheetData sheetId="23591" refreshError="1"/>
      <sheetData sheetId="23592" refreshError="1"/>
      <sheetData sheetId="23593" refreshError="1"/>
      <sheetData sheetId="23594" refreshError="1"/>
      <sheetData sheetId="23595" refreshError="1"/>
      <sheetData sheetId="23596" refreshError="1"/>
      <sheetData sheetId="23597" refreshError="1"/>
      <sheetData sheetId="23598" refreshError="1"/>
      <sheetData sheetId="23599" refreshError="1"/>
      <sheetData sheetId="23600" refreshError="1"/>
      <sheetData sheetId="23601" refreshError="1"/>
      <sheetData sheetId="23602" refreshError="1"/>
      <sheetData sheetId="23603" refreshError="1"/>
      <sheetData sheetId="23604" refreshError="1"/>
      <sheetData sheetId="23605" refreshError="1"/>
      <sheetData sheetId="23606" refreshError="1"/>
      <sheetData sheetId="23607" refreshError="1"/>
      <sheetData sheetId="23608" refreshError="1"/>
      <sheetData sheetId="23609" refreshError="1"/>
      <sheetData sheetId="23610" refreshError="1"/>
      <sheetData sheetId="23611" refreshError="1"/>
      <sheetData sheetId="23612" refreshError="1"/>
      <sheetData sheetId="23613" refreshError="1"/>
      <sheetData sheetId="23614" refreshError="1"/>
      <sheetData sheetId="23615" refreshError="1"/>
      <sheetData sheetId="23616" refreshError="1"/>
      <sheetData sheetId="23617" refreshError="1"/>
      <sheetData sheetId="23618" refreshError="1"/>
      <sheetData sheetId="23619" refreshError="1"/>
      <sheetData sheetId="23620" refreshError="1"/>
      <sheetData sheetId="23621" refreshError="1"/>
      <sheetData sheetId="23622" refreshError="1"/>
      <sheetData sheetId="23623" refreshError="1"/>
      <sheetData sheetId="23624" refreshError="1"/>
      <sheetData sheetId="23625" refreshError="1"/>
      <sheetData sheetId="23626" refreshError="1"/>
      <sheetData sheetId="23627" refreshError="1"/>
      <sheetData sheetId="23628" refreshError="1"/>
      <sheetData sheetId="23629" refreshError="1"/>
      <sheetData sheetId="23630" refreshError="1"/>
      <sheetData sheetId="23631" refreshError="1"/>
      <sheetData sheetId="23632" refreshError="1"/>
      <sheetData sheetId="23633" refreshError="1"/>
      <sheetData sheetId="23634" refreshError="1"/>
      <sheetData sheetId="23635" refreshError="1"/>
      <sheetData sheetId="23636" refreshError="1"/>
      <sheetData sheetId="23637" refreshError="1"/>
      <sheetData sheetId="23638" refreshError="1"/>
      <sheetData sheetId="23639" refreshError="1"/>
      <sheetData sheetId="23640" refreshError="1"/>
      <sheetData sheetId="23641" refreshError="1"/>
      <sheetData sheetId="23642" refreshError="1"/>
      <sheetData sheetId="23643" refreshError="1"/>
      <sheetData sheetId="23644" refreshError="1"/>
      <sheetData sheetId="23645" refreshError="1"/>
      <sheetData sheetId="23646" refreshError="1"/>
      <sheetData sheetId="23647" refreshError="1"/>
      <sheetData sheetId="23648" refreshError="1"/>
      <sheetData sheetId="23649" refreshError="1"/>
      <sheetData sheetId="23650" refreshError="1"/>
      <sheetData sheetId="23651" refreshError="1"/>
      <sheetData sheetId="23652" refreshError="1"/>
      <sheetData sheetId="23653" refreshError="1"/>
      <sheetData sheetId="23654" refreshError="1"/>
      <sheetData sheetId="23655" refreshError="1"/>
      <sheetData sheetId="23656" refreshError="1"/>
      <sheetData sheetId="23657" refreshError="1"/>
      <sheetData sheetId="23658" refreshError="1"/>
      <sheetData sheetId="23659" refreshError="1"/>
      <sheetData sheetId="23660" refreshError="1"/>
      <sheetData sheetId="23661" refreshError="1"/>
      <sheetData sheetId="23662" refreshError="1"/>
      <sheetData sheetId="23663" refreshError="1"/>
      <sheetData sheetId="23664" refreshError="1"/>
      <sheetData sheetId="23665" refreshError="1"/>
      <sheetData sheetId="23666" refreshError="1"/>
      <sheetData sheetId="23667" refreshError="1"/>
      <sheetData sheetId="23668" refreshError="1"/>
      <sheetData sheetId="23669" refreshError="1"/>
      <sheetData sheetId="23670" refreshError="1"/>
      <sheetData sheetId="23671" refreshError="1"/>
      <sheetData sheetId="23672" refreshError="1"/>
      <sheetData sheetId="23673" refreshError="1"/>
      <sheetData sheetId="23674" refreshError="1"/>
      <sheetData sheetId="23675" refreshError="1"/>
      <sheetData sheetId="23676" refreshError="1"/>
      <sheetData sheetId="23677" refreshError="1"/>
      <sheetData sheetId="23678" refreshError="1"/>
      <sheetData sheetId="23679" refreshError="1"/>
      <sheetData sheetId="23680" refreshError="1"/>
      <sheetData sheetId="23681" refreshError="1"/>
      <sheetData sheetId="23682" refreshError="1"/>
      <sheetData sheetId="23683" refreshError="1"/>
      <sheetData sheetId="23684" refreshError="1"/>
      <sheetData sheetId="23685" refreshError="1"/>
      <sheetData sheetId="23686" refreshError="1"/>
      <sheetData sheetId="23687" refreshError="1"/>
      <sheetData sheetId="23688" refreshError="1"/>
      <sheetData sheetId="23689" refreshError="1"/>
      <sheetData sheetId="23690" refreshError="1"/>
      <sheetData sheetId="23691" refreshError="1"/>
      <sheetData sheetId="23692" refreshError="1"/>
      <sheetData sheetId="23693" refreshError="1"/>
      <sheetData sheetId="23694" refreshError="1"/>
      <sheetData sheetId="23695" refreshError="1"/>
      <sheetData sheetId="23696" refreshError="1"/>
      <sheetData sheetId="23697" refreshError="1"/>
      <sheetData sheetId="23698" refreshError="1"/>
      <sheetData sheetId="23699" refreshError="1"/>
      <sheetData sheetId="23700" refreshError="1"/>
      <sheetData sheetId="23701" refreshError="1"/>
      <sheetData sheetId="23702" refreshError="1"/>
      <sheetData sheetId="23703" refreshError="1"/>
      <sheetData sheetId="23704" refreshError="1"/>
      <sheetData sheetId="23705" refreshError="1"/>
      <sheetData sheetId="23706" refreshError="1"/>
      <sheetData sheetId="23707" refreshError="1"/>
      <sheetData sheetId="23708" refreshError="1"/>
      <sheetData sheetId="23709" refreshError="1"/>
      <sheetData sheetId="23710" refreshError="1"/>
      <sheetData sheetId="23711" refreshError="1"/>
      <sheetData sheetId="23712" refreshError="1"/>
      <sheetData sheetId="23713" refreshError="1"/>
      <sheetData sheetId="23714" refreshError="1"/>
      <sheetData sheetId="23715" refreshError="1"/>
      <sheetData sheetId="23716" refreshError="1"/>
      <sheetData sheetId="23717" refreshError="1"/>
      <sheetData sheetId="23718" refreshError="1"/>
      <sheetData sheetId="23719" refreshError="1"/>
      <sheetData sheetId="23720" refreshError="1"/>
      <sheetData sheetId="23721" refreshError="1"/>
      <sheetData sheetId="23722" refreshError="1"/>
      <sheetData sheetId="23723" refreshError="1"/>
      <sheetData sheetId="23724" refreshError="1"/>
      <sheetData sheetId="23725" refreshError="1"/>
      <sheetData sheetId="23726" refreshError="1"/>
      <sheetData sheetId="23727" refreshError="1"/>
      <sheetData sheetId="23728" refreshError="1"/>
      <sheetData sheetId="23729" refreshError="1"/>
      <sheetData sheetId="23730" refreshError="1"/>
      <sheetData sheetId="23731" refreshError="1"/>
      <sheetData sheetId="23732" refreshError="1"/>
      <sheetData sheetId="23733" refreshError="1"/>
      <sheetData sheetId="23734" refreshError="1"/>
      <sheetData sheetId="23735" refreshError="1"/>
      <sheetData sheetId="23736" refreshError="1"/>
      <sheetData sheetId="23737" refreshError="1"/>
      <sheetData sheetId="23738" refreshError="1"/>
      <sheetData sheetId="23739" refreshError="1"/>
      <sheetData sheetId="23740" refreshError="1"/>
      <sheetData sheetId="23741" refreshError="1"/>
      <sheetData sheetId="23742" refreshError="1"/>
      <sheetData sheetId="23743" refreshError="1"/>
      <sheetData sheetId="23744" refreshError="1"/>
      <sheetData sheetId="23745" refreshError="1"/>
      <sheetData sheetId="23746" refreshError="1"/>
      <sheetData sheetId="23747" refreshError="1"/>
      <sheetData sheetId="23748" refreshError="1"/>
      <sheetData sheetId="23749" refreshError="1"/>
      <sheetData sheetId="23750" refreshError="1"/>
      <sheetData sheetId="23751" refreshError="1"/>
      <sheetData sheetId="23752" refreshError="1"/>
      <sheetData sheetId="23753" refreshError="1"/>
      <sheetData sheetId="23754" refreshError="1"/>
      <sheetData sheetId="23755" refreshError="1"/>
      <sheetData sheetId="23756" refreshError="1"/>
      <sheetData sheetId="23757" refreshError="1"/>
      <sheetData sheetId="23758" refreshError="1"/>
      <sheetData sheetId="23759" refreshError="1"/>
      <sheetData sheetId="23760" refreshError="1"/>
      <sheetData sheetId="23761" refreshError="1"/>
      <sheetData sheetId="23762" refreshError="1"/>
      <sheetData sheetId="23763" refreshError="1"/>
      <sheetData sheetId="23764" refreshError="1"/>
      <sheetData sheetId="23765" refreshError="1"/>
      <sheetData sheetId="23766" refreshError="1"/>
      <sheetData sheetId="23767" refreshError="1"/>
      <sheetData sheetId="23768" refreshError="1"/>
      <sheetData sheetId="23769" refreshError="1"/>
      <sheetData sheetId="23770" refreshError="1"/>
      <sheetData sheetId="23771" refreshError="1"/>
      <sheetData sheetId="23772" refreshError="1"/>
      <sheetData sheetId="23773" refreshError="1"/>
      <sheetData sheetId="23774" refreshError="1"/>
      <sheetData sheetId="23775" refreshError="1"/>
      <sheetData sheetId="23776" refreshError="1"/>
      <sheetData sheetId="23777" refreshError="1"/>
      <sheetData sheetId="23778" refreshError="1"/>
      <sheetData sheetId="23779" refreshError="1"/>
      <sheetData sheetId="23780" refreshError="1"/>
      <sheetData sheetId="23781" refreshError="1"/>
      <sheetData sheetId="23782" refreshError="1"/>
      <sheetData sheetId="23783" refreshError="1"/>
      <sheetData sheetId="23784" refreshError="1"/>
      <sheetData sheetId="23785" refreshError="1"/>
      <sheetData sheetId="23786" refreshError="1"/>
      <sheetData sheetId="23787" refreshError="1"/>
      <sheetData sheetId="23788" refreshError="1"/>
      <sheetData sheetId="23789" refreshError="1"/>
      <sheetData sheetId="23790" refreshError="1"/>
      <sheetData sheetId="23791" refreshError="1"/>
      <sheetData sheetId="23792" refreshError="1"/>
      <sheetData sheetId="23793" refreshError="1"/>
      <sheetData sheetId="23794" refreshError="1"/>
      <sheetData sheetId="23795" refreshError="1"/>
      <sheetData sheetId="23796" refreshError="1"/>
      <sheetData sheetId="23797" refreshError="1"/>
      <sheetData sheetId="23798" refreshError="1"/>
      <sheetData sheetId="23799" refreshError="1"/>
      <sheetData sheetId="23800" refreshError="1"/>
      <sheetData sheetId="23801" refreshError="1"/>
      <sheetData sheetId="23802" refreshError="1"/>
      <sheetData sheetId="23803" refreshError="1"/>
      <sheetData sheetId="23804" refreshError="1"/>
      <sheetData sheetId="23805" refreshError="1"/>
      <sheetData sheetId="23806" refreshError="1"/>
      <sheetData sheetId="23807" refreshError="1"/>
      <sheetData sheetId="23808" refreshError="1"/>
      <sheetData sheetId="23809" refreshError="1"/>
      <sheetData sheetId="23810" refreshError="1"/>
      <sheetData sheetId="23811" refreshError="1"/>
      <sheetData sheetId="23812" refreshError="1"/>
      <sheetData sheetId="23813" refreshError="1"/>
      <sheetData sheetId="23814" refreshError="1"/>
      <sheetData sheetId="23815" refreshError="1"/>
      <sheetData sheetId="23816" refreshError="1"/>
      <sheetData sheetId="23817" refreshError="1"/>
      <sheetData sheetId="23818" refreshError="1"/>
      <sheetData sheetId="23819" refreshError="1"/>
      <sheetData sheetId="23820" refreshError="1"/>
      <sheetData sheetId="23821" refreshError="1"/>
      <sheetData sheetId="23822" refreshError="1"/>
      <sheetData sheetId="23823" refreshError="1"/>
      <sheetData sheetId="23824" refreshError="1"/>
      <sheetData sheetId="23825" refreshError="1"/>
      <sheetData sheetId="23826" refreshError="1"/>
      <sheetData sheetId="23827" refreshError="1"/>
      <sheetData sheetId="23828" refreshError="1"/>
      <sheetData sheetId="23829" refreshError="1"/>
      <sheetData sheetId="23830" refreshError="1"/>
      <sheetData sheetId="23831" refreshError="1"/>
      <sheetData sheetId="23832" refreshError="1"/>
      <sheetData sheetId="23833" refreshError="1"/>
      <sheetData sheetId="23834" refreshError="1"/>
      <sheetData sheetId="23835" refreshError="1"/>
      <sheetData sheetId="23836" refreshError="1"/>
      <sheetData sheetId="23837" refreshError="1"/>
      <sheetData sheetId="23838" refreshError="1"/>
      <sheetData sheetId="23839" refreshError="1"/>
      <sheetData sheetId="23840" refreshError="1"/>
      <sheetData sheetId="23841" refreshError="1"/>
      <sheetData sheetId="23842" refreshError="1"/>
      <sheetData sheetId="23843" refreshError="1"/>
      <sheetData sheetId="23844" refreshError="1"/>
      <sheetData sheetId="23845" refreshError="1"/>
      <sheetData sheetId="23846" refreshError="1"/>
      <sheetData sheetId="23847" refreshError="1"/>
      <sheetData sheetId="23848" refreshError="1"/>
      <sheetData sheetId="23849" refreshError="1"/>
      <sheetData sheetId="23850" refreshError="1"/>
      <sheetData sheetId="23851" refreshError="1"/>
      <sheetData sheetId="23852" refreshError="1"/>
      <sheetData sheetId="23853" refreshError="1"/>
      <sheetData sheetId="23854" refreshError="1"/>
      <sheetData sheetId="23855" refreshError="1"/>
      <sheetData sheetId="23856" refreshError="1"/>
      <sheetData sheetId="23857" refreshError="1"/>
      <sheetData sheetId="23858" refreshError="1"/>
      <sheetData sheetId="23859" refreshError="1"/>
      <sheetData sheetId="23860" refreshError="1"/>
      <sheetData sheetId="23861" refreshError="1"/>
      <sheetData sheetId="23862" refreshError="1"/>
      <sheetData sheetId="23863" refreshError="1"/>
      <sheetData sheetId="23864" refreshError="1"/>
      <sheetData sheetId="23865" refreshError="1"/>
      <sheetData sheetId="23866" refreshError="1"/>
      <sheetData sheetId="23867" refreshError="1"/>
      <sheetData sheetId="23868" refreshError="1"/>
      <sheetData sheetId="23869" refreshError="1"/>
      <sheetData sheetId="23870" refreshError="1"/>
      <sheetData sheetId="23871" refreshError="1"/>
      <sheetData sheetId="23872" refreshError="1"/>
      <sheetData sheetId="23873" refreshError="1"/>
      <sheetData sheetId="23874" refreshError="1"/>
      <sheetData sheetId="23875" refreshError="1"/>
      <sheetData sheetId="23876" refreshError="1"/>
      <sheetData sheetId="23877" refreshError="1"/>
      <sheetData sheetId="23878" refreshError="1"/>
      <sheetData sheetId="23879" refreshError="1"/>
      <sheetData sheetId="23880" refreshError="1"/>
      <sheetData sheetId="23881" refreshError="1"/>
      <sheetData sheetId="23882" refreshError="1"/>
      <sheetData sheetId="23883" refreshError="1"/>
      <sheetData sheetId="23884" refreshError="1"/>
      <sheetData sheetId="23885" refreshError="1"/>
      <sheetData sheetId="23886" refreshError="1"/>
      <sheetData sheetId="23887" refreshError="1"/>
      <sheetData sheetId="23888" refreshError="1"/>
      <sheetData sheetId="23889" refreshError="1"/>
      <sheetData sheetId="23890" refreshError="1"/>
      <sheetData sheetId="23891" refreshError="1"/>
      <sheetData sheetId="23892" refreshError="1"/>
      <sheetData sheetId="23893" refreshError="1"/>
      <sheetData sheetId="23894" refreshError="1"/>
      <sheetData sheetId="23895" refreshError="1"/>
      <sheetData sheetId="23896" refreshError="1"/>
      <sheetData sheetId="23897" refreshError="1"/>
      <sheetData sheetId="23898" refreshError="1"/>
      <sheetData sheetId="23899" refreshError="1"/>
      <sheetData sheetId="23900" refreshError="1"/>
      <sheetData sheetId="23901" refreshError="1"/>
      <sheetData sheetId="23902" refreshError="1"/>
      <sheetData sheetId="23903" refreshError="1"/>
      <sheetData sheetId="23904" refreshError="1"/>
      <sheetData sheetId="23905" refreshError="1"/>
      <sheetData sheetId="23906" refreshError="1"/>
      <sheetData sheetId="23907" refreshError="1"/>
      <sheetData sheetId="23908" refreshError="1"/>
      <sheetData sheetId="23909" refreshError="1"/>
      <sheetData sheetId="23910" refreshError="1"/>
      <sheetData sheetId="23911" refreshError="1"/>
      <sheetData sheetId="23912" refreshError="1"/>
      <sheetData sheetId="23913" refreshError="1"/>
      <sheetData sheetId="23914" refreshError="1"/>
      <sheetData sheetId="23915" refreshError="1"/>
      <sheetData sheetId="23916" refreshError="1"/>
      <sheetData sheetId="23917" refreshError="1"/>
      <sheetData sheetId="23918" refreshError="1"/>
      <sheetData sheetId="23919" refreshError="1"/>
      <sheetData sheetId="23920" refreshError="1"/>
      <sheetData sheetId="23921" refreshError="1"/>
      <sheetData sheetId="23922" refreshError="1"/>
      <sheetData sheetId="23923" refreshError="1"/>
      <sheetData sheetId="23924" refreshError="1"/>
      <sheetData sheetId="23925" refreshError="1"/>
      <sheetData sheetId="23926" refreshError="1"/>
      <sheetData sheetId="23927" refreshError="1"/>
      <sheetData sheetId="23928" refreshError="1"/>
      <sheetData sheetId="23929" refreshError="1"/>
      <sheetData sheetId="23930" refreshError="1"/>
      <sheetData sheetId="23931" refreshError="1"/>
      <sheetData sheetId="23932" refreshError="1"/>
      <sheetData sheetId="23933" refreshError="1"/>
      <sheetData sheetId="23934" refreshError="1"/>
      <sheetData sheetId="23935" refreshError="1"/>
      <sheetData sheetId="23936" refreshError="1"/>
      <sheetData sheetId="23937" refreshError="1"/>
      <sheetData sheetId="23938" refreshError="1"/>
      <sheetData sheetId="23939" refreshError="1"/>
      <sheetData sheetId="23940" refreshError="1"/>
      <sheetData sheetId="23941" refreshError="1"/>
      <sheetData sheetId="23942" refreshError="1"/>
      <sheetData sheetId="23943" refreshError="1"/>
      <sheetData sheetId="23944" refreshError="1"/>
      <sheetData sheetId="23945" refreshError="1"/>
      <sheetData sheetId="23946" refreshError="1"/>
      <sheetData sheetId="23947" refreshError="1"/>
      <sheetData sheetId="23948" refreshError="1"/>
      <sheetData sheetId="23949" refreshError="1"/>
      <sheetData sheetId="23950" refreshError="1"/>
      <sheetData sheetId="23951" refreshError="1"/>
      <sheetData sheetId="23952" refreshError="1"/>
      <sheetData sheetId="23953" refreshError="1"/>
      <sheetData sheetId="23954" refreshError="1"/>
      <sheetData sheetId="23955" refreshError="1"/>
      <sheetData sheetId="23956" refreshError="1"/>
      <sheetData sheetId="23957" refreshError="1"/>
      <sheetData sheetId="23958" refreshError="1"/>
      <sheetData sheetId="23959" refreshError="1"/>
      <sheetData sheetId="23960" refreshError="1"/>
      <sheetData sheetId="23961" refreshError="1"/>
      <sheetData sheetId="23962" refreshError="1"/>
      <sheetData sheetId="23963" refreshError="1"/>
      <sheetData sheetId="23964" refreshError="1"/>
      <sheetData sheetId="23965" refreshError="1"/>
      <sheetData sheetId="23966" refreshError="1"/>
      <sheetData sheetId="23967" refreshError="1"/>
      <sheetData sheetId="23968" refreshError="1"/>
      <sheetData sheetId="23969" refreshError="1"/>
      <sheetData sheetId="23970" refreshError="1"/>
      <sheetData sheetId="23971" refreshError="1"/>
      <sheetData sheetId="23972" refreshError="1"/>
      <sheetData sheetId="23973" refreshError="1"/>
      <sheetData sheetId="23974" refreshError="1"/>
      <sheetData sheetId="23975" refreshError="1"/>
      <sheetData sheetId="23976" refreshError="1"/>
      <sheetData sheetId="23977" refreshError="1"/>
      <sheetData sheetId="23978" refreshError="1"/>
      <sheetData sheetId="23979" refreshError="1"/>
      <sheetData sheetId="23980" refreshError="1"/>
      <sheetData sheetId="23981" refreshError="1"/>
      <sheetData sheetId="23982" refreshError="1"/>
      <sheetData sheetId="23983" refreshError="1"/>
      <sheetData sheetId="23984" refreshError="1"/>
      <sheetData sheetId="23985" refreshError="1"/>
      <sheetData sheetId="23986" refreshError="1"/>
      <sheetData sheetId="23987" refreshError="1"/>
      <sheetData sheetId="23988" refreshError="1"/>
      <sheetData sheetId="23989" refreshError="1"/>
      <sheetData sheetId="23990" refreshError="1"/>
      <sheetData sheetId="23991" refreshError="1"/>
      <sheetData sheetId="23992" refreshError="1"/>
      <sheetData sheetId="23993" refreshError="1"/>
      <sheetData sheetId="23994" refreshError="1"/>
      <sheetData sheetId="23995" refreshError="1"/>
      <sheetData sheetId="23996" refreshError="1"/>
      <sheetData sheetId="23997" refreshError="1"/>
      <sheetData sheetId="23998" refreshError="1"/>
      <sheetData sheetId="23999" refreshError="1"/>
      <sheetData sheetId="24000" refreshError="1"/>
      <sheetData sheetId="24001" refreshError="1"/>
      <sheetData sheetId="24002" refreshError="1"/>
      <sheetData sheetId="24003" refreshError="1"/>
      <sheetData sheetId="24004" refreshError="1"/>
      <sheetData sheetId="24005" refreshError="1"/>
      <sheetData sheetId="24006" refreshError="1"/>
      <sheetData sheetId="24007" refreshError="1"/>
      <sheetData sheetId="24008" refreshError="1"/>
      <sheetData sheetId="24009" refreshError="1"/>
      <sheetData sheetId="24010" refreshError="1"/>
      <sheetData sheetId="24011" refreshError="1"/>
      <sheetData sheetId="24012" refreshError="1"/>
      <sheetData sheetId="24013" refreshError="1"/>
      <sheetData sheetId="24014" refreshError="1"/>
      <sheetData sheetId="24015" refreshError="1"/>
      <sheetData sheetId="24016" refreshError="1"/>
      <sheetData sheetId="24017" refreshError="1"/>
      <sheetData sheetId="24018" refreshError="1"/>
      <sheetData sheetId="24019" refreshError="1"/>
      <sheetData sheetId="24020" refreshError="1"/>
      <sheetData sheetId="24021" refreshError="1"/>
      <sheetData sheetId="24022" refreshError="1"/>
      <sheetData sheetId="24023" refreshError="1"/>
      <sheetData sheetId="24024" refreshError="1"/>
      <sheetData sheetId="24025" refreshError="1"/>
      <sheetData sheetId="24026" refreshError="1"/>
      <sheetData sheetId="24027" refreshError="1"/>
      <sheetData sheetId="24028" refreshError="1"/>
      <sheetData sheetId="24029" refreshError="1"/>
      <sheetData sheetId="24030" refreshError="1"/>
      <sheetData sheetId="24031" refreshError="1"/>
      <sheetData sheetId="24032" refreshError="1"/>
      <sheetData sheetId="24033" refreshError="1"/>
      <sheetData sheetId="24034" refreshError="1"/>
      <sheetData sheetId="24035" refreshError="1"/>
      <sheetData sheetId="24036" refreshError="1"/>
      <sheetData sheetId="24037" refreshError="1"/>
      <sheetData sheetId="24038" refreshError="1"/>
      <sheetData sheetId="24039" refreshError="1"/>
      <sheetData sheetId="24040" refreshError="1"/>
      <sheetData sheetId="24041" refreshError="1"/>
      <sheetData sheetId="24042" refreshError="1"/>
      <sheetData sheetId="24043" refreshError="1"/>
      <sheetData sheetId="24044" refreshError="1"/>
      <sheetData sheetId="24045" refreshError="1"/>
      <sheetData sheetId="24046" refreshError="1"/>
      <sheetData sheetId="24047" refreshError="1"/>
      <sheetData sheetId="24048" refreshError="1"/>
      <sheetData sheetId="24049" refreshError="1"/>
      <sheetData sheetId="24050" refreshError="1"/>
      <sheetData sheetId="24051" refreshError="1"/>
      <sheetData sheetId="24052" refreshError="1"/>
      <sheetData sheetId="24053" refreshError="1"/>
      <sheetData sheetId="24054" refreshError="1"/>
      <sheetData sheetId="24055" refreshError="1"/>
      <sheetData sheetId="24056" refreshError="1"/>
      <sheetData sheetId="24057" refreshError="1"/>
      <sheetData sheetId="24058" refreshError="1"/>
      <sheetData sheetId="24059" refreshError="1"/>
      <sheetData sheetId="24060" refreshError="1"/>
      <sheetData sheetId="24061" refreshError="1"/>
      <sheetData sheetId="24062" refreshError="1"/>
      <sheetData sheetId="24063" refreshError="1"/>
      <sheetData sheetId="24064" refreshError="1"/>
      <sheetData sheetId="24065" refreshError="1"/>
      <sheetData sheetId="24066" refreshError="1"/>
      <sheetData sheetId="24067" refreshError="1"/>
      <sheetData sheetId="24068" refreshError="1"/>
      <sheetData sheetId="24069" refreshError="1"/>
      <sheetData sheetId="24070" refreshError="1"/>
      <sheetData sheetId="24071" refreshError="1"/>
      <sheetData sheetId="24072" refreshError="1"/>
      <sheetData sheetId="24073" refreshError="1"/>
      <sheetData sheetId="24074" refreshError="1"/>
      <sheetData sheetId="24075" refreshError="1"/>
      <sheetData sheetId="24076" refreshError="1"/>
      <sheetData sheetId="24077" refreshError="1"/>
      <sheetData sheetId="24078" refreshError="1"/>
      <sheetData sheetId="24079" refreshError="1"/>
      <sheetData sheetId="24080" refreshError="1"/>
      <sheetData sheetId="24081" refreshError="1"/>
      <sheetData sheetId="24082" refreshError="1"/>
      <sheetData sheetId="24083" refreshError="1"/>
      <sheetData sheetId="24084" refreshError="1"/>
      <sheetData sheetId="24085" refreshError="1"/>
      <sheetData sheetId="24086" refreshError="1"/>
      <sheetData sheetId="24087" refreshError="1"/>
      <sheetData sheetId="24088" refreshError="1"/>
      <sheetData sheetId="24089" refreshError="1"/>
      <sheetData sheetId="24090" refreshError="1"/>
      <sheetData sheetId="24091" refreshError="1"/>
      <sheetData sheetId="24092" refreshError="1"/>
      <sheetData sheetId="24093" refreshError="1"/>
      <sheetData sheetId="24094" refreshError="1"/>
      <sheetData sheetId="24095" refreshError="1"/>
      <sheetData sheetId="24096" refreshError="1"/>
      <sheetData sheetId="24097" refreshError="1"/>
      <sheetData sheetId="24098" refreshError="1"/>
      <sheetData sheetId="24099" refreshError="1"/>
      <sheetData sheetId="24100" refreshError="1"/>
      <sheetData sheetId="24101" refreshError="1"/>
      <sheetData sheetId="24102" refreshError="1"/>
      <sheetData sheetId="24103" refreshError="1"/>
      <sheetData sheetId="24104" refreshError="1"/>
      <sheetData sheetId="24105" refreshError="1"/>
      <sheetData sheetId="24106" refreshError="1"/>
      <sheetData sheetId="24107" refreshError="1"/>
      <sheetData sheetId="24108" refreshError="1"/>
      <sheetData sheetId="24109" refreshError="1"/>
      <sheetData sheetId="24110" refreshError="1"/>
      <sheetData sheetId="24111" refreshError="1"/>
      <sheetData sheetId="24112" refreshError="1"/>
      <sheetData sheetId="24113" refreshError="1"/>
      <sheetData sheetId="24114" refreshError="1"/>
      <sheetData sheetId="24115" refreshError="1"/>
      <sheetData sheetId="24116" refreshError="1"/>
      <sheetData sheetId="24117" refreshError="1"/>
      <sheetData sheetId="24118" refreshError="1"/>
      <sheetData sheetId="24119" refreshError="1"/>
      <sheetData sheetId="24120" refreshError="1"/>
      <sheetData sheetId="24121" refreshError="1"/>
      <sheetData sheetId="24122" refreshError="1"/>
      <sheetData sheetId="24123" refreshError="1"/>
      <sheetData sheetId="24124" refreshError="1"/>
      <sheetData sheetId="24125" refreshError="1"/>
      <sheetData sheetId="24126" refreshError="1"/>
      <sheetData sheetId="24127" refreshError="1"/>
      <sheetData sheetId="24128" refreshError="1"/>
      <sheetData sheetId="24129" refreshError="1"/>
      <sheetData sheetId="24130" refreshError="1"/>
      <sheetData sheetId="24131" refreshError="1"/>
      <sheetData sheetId="24132" refreshError="1"/>
      <sheetData sheetId="24133" refreshError="1"/>
      <sheetData sheetId="24134" refreshError="1"/>
      <sheetData sheetId="24135" refreshError="1"/>
      <sheetData sheetId="24136" refreshError="1"/>
      <sheetData sheetId="24137" refreshError="1"/>
      <sheetData sheetId="24138" refreshError="1"/>
      <sheetData sheetId="24139" refreshError="1"/>
      <sheetData sheetId="24140" refreshError="1"/>
      <sheetData sheetId="24141" refreshError="1"/>
      <sheetData sheetId="24142" refreshError="1"/>
      <sheetData sheetId="24143" refreshError="1"/>
      <sheetData sheetId="24144" refreshError="1"/>
      <sheetData sheetId="24145" refreshError="1"/>
      <sheetData sheetId="24146" refreshError="1"/>
      <sheetData sheetId="24147" refreshError="1"/>
      <sheetData sheetId="24148" refreshError="1"/>
      <sheetData sheetId="24149" refreshError="1"/>
      <sheetData sheetId="24150" refreshError="1"/>
      <sheetData sheetId="24151" refreshError="1"/>
      <sheetData sheetId="24152" refreshError="1"/>
      <sheetData sheetId="24153" refreshError="1"/>
      <sheetData sheetId="24154" refreshError="1"/>
      <sheetData sheetId="24155" refreshError="1"/>
      <sheetData sheetId="24156" refreshError="1"/>
      <sheetData sheetId="24157" refreshError="1"/>
      <sheetData sheetId="24158" refreshError="1"/>
      <sheetData sheetId="24159" refreshError="1"/>
      <sheetData sheetId="24160" refreshError="1"/>
      <sheetData sheetId="24161" refreshError="1"/>
      <sheetData sheetId="24162" refreshError="1"/>
      <sheetData sheetId="24163" refreshError="1"/>
      <sheetData sheetId="24164" refreshError="1"/>
      <sheetData sheetId="24165" refreshError="1"/>
      <sheetData sheetId="24166" refreshError="1"/>
      <sheetData sheetId="24167" refreshError="1"/>
      <sheetData sheetId="24168" refreshError="1"/>
      <sheetData sheetId="24169" refreshError="1"/>
      <sheetData sheetId="24170" refreshError="1"/>
      <sheetData sheetId="24171" refreshError="1"/>
      <sheetData sheetId="24172" refreshError="1"/>
      <sheetData sheetId="24173" refreshError="1"/>
      <sheetData sheetId="24174" refreshError="1"/>
      <sheetData sheetId="24175" refreshError="1"/>
      <sheetData sheetId="24176" refreshError="1"/>
      <sheetData sheetId="24177" refreshError="1"/>
      <sheetData sheetId="24178" refreshError="1"/>
      <sheetData sheetId="24179" refreshError="1"/>
      <sheetData sheetId="24180" refreshError="1"/>
      <sheetData sheetId="24181" refreshError="1"/>
      <sheetData sheetId="24182" refreshError="1"/>
      <sheetData sheetId="24183" refreshError="1"/>
      <sheetData sheetId="24184" refreshError="1"/>
      <sheetData sheetId="24185" refreshError="1"/>
      <sheetData sheetId="24186" refreshError="1"/>
      <sheetData sheetId="24187" refreshError="1"/>
      <sheetData sheetId="24188" refreshError="1"/>
      <sheetData sheetId="24189" refreshError="1"/>
      <sheetData sheetId="24190" refreshError="1"/>
      <sheetData sheetId="24191" refreshError="1"/>
      <sheetData sheetId="24192" refreshError="1"/>
      <sheetData sheetId="24193" refreshError="1"/>
      <sheetData sheetId="24194" refreshError="1"/>
      <sheetData sheetId="24195" refreshError="1"/>
      <sheetData sheetId="24196" refreshError="1"/>
      <sheetData sheetId="24197" refreshError="1"/>
      <sheetData sheetId="24198" refreshError="1"/>
      <sheetData sheetId="24199" refreshError="1"/>
      <sheetData sheetId="24200" refreshError="1"/>
      <sheetData sheetId="24201" refreshError="1"/>
      <sheetData sheetId="24202" refreshError="1"/>
      <sheetData sheetId="24203" refreshError="1"/>
      <sheetData sheetId="24204" refreshError="1"/>
      <sheetData sheetId="24205" refreshError="1"/>
      <sheetData sheetId="24206" refreshError="1"/>
      <sheetData sheetId="24207" refreshError="1"/>
      <sheetData sheetId="24208" refreshError="1"/>
      <sheetData sheetId="24209" refreshError="1"/>
      <sheetData sheetId="24210" refreshError="1"/>
      <sheetData sheetId="24211" refreshError="1"/>
      <sheetData sheetId="24212" refreshError="1"/>
      <sheetData sheetId="24213" refreshError="1"/>
      <sheetData sheetId="24214" refreshError="1"/>
      <sheetData sheetId="24215" refreshError="1"/>
      <sheetData sheetId="24216" refreshError="1"/>
      <sheetData sheetId="24217" refreshError="1"/>
      <sheetData sheetId="24218" refreshError="1"/>
      <sheetData sheetId="24219" refreshError="1"/>
      <sheetData sheetId="24220" refreshError="1"/>
      <sheetData sheetId="24221" refreshError="1"/>
      <sheetData sheetId="24222" refreshError="1"/>
      <sheetData sheetId="24223" refreshError="1"/>
      <sheetData sheetId="24224" refreshError="1"/>
      <sheetData sheetId="24225" refreshError="1"/>
      <sheetData sheetId="24226" refreshError="1"/>
      <sheetData sheetId="24227" refreshError="1"/>
      <sheetData sheetId="24228" refreshError="1"/>
      <sheetData sheetId="24229" refreshError="1"/>
      <sheetData sheetId="24230" refreshError="1"/>
      <sheetData sheetId="24231" refreshError="1"/>
      <sheetData sheetId="24232" refreshError="1"/>
      <sheetData sheetId="24233" refreshError="1"/>
      <sheetData sheetId="24234" refreshError="1"/>
      <sheetData sheetId="24235" refreshError="1"/>
      <sheetData sheetId="24236" refreshError="1"/>
      <sheetData sheetId="24237" refreshError="1"/>
      <sheetData sheetId="24238" refreshError="1"/>
      <sheetData sheetId="24239" refreshError="1"/>
      <sheetData sheetId="24240" refreshError="1"/>
      <sheetData sheetId="24241" refreshError="1"/>
      <sheetData sheetId="24242" refreshError="1"/>
      <sheetData sheetId="24243" refreshError="1"/>
      <sheetData sheetId="24244" refreshError="1"/>
      <sheetData sheetId="24245" refreshError="1"/>
      <sheetData sheetId="24246" refreshError="1"/>
      <sheetData sheetId="24247" refreshError="1"/>
      <sheetData sheetId="24248" refreshError="1"/>
      <sheetData sheetId="24249" refreshError="1"/>
      <sheetData sheetId="24250" refreshError="1"/>
      <sheetData sheetId="24251" refreshError="1"/>
      <sheetData sheetId="24252" refreshError="1"/>
      <sheetData sheetId="24253" refreshError="1"/>
      <sheetData sheetId="24254" refreshError="1"/>
      <sheetData sheetId="24255" refreshError="1"/>
      <sheetData sheetId="24256" refreshError="1"/>
      <sheetData sheetId="24257" refreshError="1"/>
      <sheetData sheetId="24258" refreshError="1"/>
      <sheetData sheetId="24259" refreshError="1"/>
      <sheetData sheetId="24260" refreshError="1"/>
      <sheetData sheetId="24261" refreshError="1"/>
      <sheetData sheetId="24262" refreshError="1"/>
      <sheetData sheetId="24263" refreshError="1"/>
      <sheetData sheetId="24264" refreshError="1"/>
      <sheetData sheetId="24265" refreshError="1"/>
      <sheetData sheetId="24266" refreshError="1"/>
      <sheetData sheetId="24267" refreshError="1"/>
      <sheetData sheetId="24268" refreshError="1"/>
      <sheetData sheetId="24269" refreshError="1"/>
      <sheetData sheetId="24270" refreshError="1"/>
      <sheetData sheetId="24271" refreshError="1"/>
      <sheetData sheetId="24272" refreshError="1"/>
      <sheetData sheetId="24273" refreshError="1"/>
      <sheetData sheetId="24274" refreshError="1"/>
      <sheetData sheetId="24275" refreshError="1"/>
      <sheetData sheetId="24276" refreshError="1"/>
      <sheetData sheetId="24277" refreshError="1"/>
      <sheetData sheetId="24278" refreshError="1"/>
      <sheetData sheetId="24279" refreshError="1"/>
      <sheetData sheetId="24280" refreshError="1"/>
      <sheetData sheetId="24281" refreshError="1"/>
      <sheetData sheetId="24282" refreshError="1"/>
      <sheetData sheetId="24283" refreshError="1"/>
      <sheetData sheetId="24284" refreshError="1"/>
      <sheetData sheetId="24285" refreshError="1"/>
      <sheetData sheetId="24286" refreshError="1"/>
      <sheetData sheetId="24287" refreshError="1"/>
      <sheetData sheetId="24288" refreshError="1"/>
      <sheetData sheetId="24289" refreshError="1"/>
      <sheetData sheetId="24290" refreshError="1"/>
      <sheetData sheetId="24291" refreshError="1"/>
      <sheetData sheetId="24292" refreshError="1"/>
      <sheetData sheetId="24293" refreshError="1"/>
      <sheetData sheetId="24294" refreshError="1"/>
      <sheetData sheetId="24295" refreshError="1"/>
      <sheetData sheetId="24296" refreshError="1"/>
      <sheetData sheetId="24297" refreshError="1"/>
      <sheetData sheetId="24298" refreshError="1"/>
      <sheetData sheetId="24299" refreshError="1"/>
      <sheetData sheetId="24300" refreshError="1"/>
      <sheetData sheetId="24301" refreshError="1"/>
      <sheetData sheetId="24302" refreshError="1"/>
      <sheetData sheetId="24303" refreshError="1"/>
      <sheetData sheetId="24304" refreshError="1"/>
      <sheetData sheetId="24305" refreshError="1"/>
      <sheetData sheetId="24306" refreshError="1"/>
      <sheetData sheetId="24307" refreshError="1"/>
      <sheetData sheetId="24308" refreshError="1"/>
      <sheetData sheetId="24309" refreshError="1"/>
      <sheetData sheetId="24310" refreshError="1"/>
      <sheetData sheetId="24311" refreshError="1"/>
      <sheetData sheetId="24312" refreshError="1"/>
      <sheetData sheetId="24313" refreshError="1"/>
      <sheetData sheetId="24314" refreshError="1"/>
      <sheetData sheetId="24315" refreshError="1"/>
      <sheetData sheetId="24316" refreshError="1"/>
      <sheetData sheetId="24317" refreshError="1"/>
      <sheetData sheetId="24318" refreshError="1"/>
      <sheetData sheetId="24319" refreshError="1"/>
      <sheetData sheetId="24320" refreshError="1"/>
      <sheetData sheetId="24321" refreshError="1"/>
      <sheetData sheetId="24322" refreshError="1"/>
      <sheetData sheetId="24323" refreshError="1"/>
      <sheetData sheetId="24324" refreshError="1"/>
      <sheetData sheetId="24325" refreshError="1"/>
      <sheetData sheetId="24326" refreshError="1"/>
      <sheetData sheetId="24327" refreshError="1"/>
      <sheetData sheetId="24328" refreshError="1"/>
      <sheetData sheetId="24329" refreshError="1"/>
      <sheetData sheetId="24330" refreshError="1"/>
      <sheetData sheetId="24331" refreshError="1"/>
      <sheetData sheetId="24332" refreshError="1"/>
      <sheetData sheetId="24333" refreshError="1"/>
      <sheetData sheetId="24334" refreshError="1"/>
      <sheetData sheetId="24335" refreshError="1"/>
      <sheetData sheetId="24336" refreshError="1"/>
      <sheetData sheetId="24337" refreshError="1"/>
      <sheetData sheetId="24338" refreshError="1"/>
      <sheetData sheetId="24339" refreshError="1"/>
      <sheetData sheetId="24340" refreshError="1"/>
      <sheetData sheetId="24341" refreshError="1"/>
      <sheetData sheetId="24342" refreshError="1"/>
      <sheetData sheetId="24343" refreshError="1"/>
      <sheetData sheetId="24344" refreshError="1"/>
      <sheetData sheetId="24345" refreshError="1"/>
      <sheetData sheetId="24346" refreshError="1"/>
      <sheetData sheetId="24347" refreshError="1"/>
      <sheetData sheetId="24348" refreshError="1"/>
      <sheetData sheetId="24349" refreshError="1"/>
      <sheetData sheetId="24350" refreshError="1"/>
      <sheetData sheetId="24351" refreshError="1"/>
      <sheetData sheetId="24352" refreshError="1"/>
      <sheetData sheetId="24353" refreshError="1"/>
      <sheetData sheetId="24354" refreshError="1"/>
      <sheetData sheetId="24355" refreshError="1"/>
      <sheetData sheetId="24356" refreshError="1"/>
      <sheetData sheetId="24357" refreshError="1"/>
      <sheetData sheetId="24358" refreshError="1"/>
      <sheetData sheetId="24359" refreshError="1"/>
      <sheetData sheetId="24360" refreshError="1"/>
      <sheetData sheetId="24361" refreshError="1"/>
      <sheetData sheetId="24362" refreshError="1"/>
      <sheetData sheetId="24363" refreshError="1"/>
      <sheetData sheetId="24364" refreshError="1"/>
      <sheetData sheetId="24365" refreshError="1"/>
      <sheetData sheetId="24366" refreshError="1"/>
      <sheetData sheetId="24367" refreshError="1"/>
      <sheetData sheetId="24368" refreshError="1"/>
      <sheetData sheetId="24369" refreshError="1"/>
      <sheetData sheetId="24370" refreshError="1"/>
      <sheetData sheetId="24371" refreshError="1"/>
      <sheetData sheetId="24372" refreshError="1"/>
      <sheetData sheetId="24373" refreshError="1"/>
      <sheetData sheetId="24374" refreshError="1"/>
      <sheetData sheetId="24375" refreshError="1"/>
      <sheetData sheetId="24376" refreshError="1"/>
      <sheetData sheetId="24377" refreshError="1"/>
      <sheetData sheetId="24378" refreshError="1"/>
      <sheetData sheetId="24379" refreshError="1"/>
      <sheetData sheetId="24380" refreshError="1"/>
      <sheetData sheetId="24381" refreshError="1"/>
      <sheetData sheetId="24382" refreshError="1"/>
      <sheetData sheetId="24383" refreshError="1"/>
      <sheetData sheetId="24384" refreshError="1"/>
      <sheetData sheetId="24385" refreshError="1"/>
      <sheetData sheetId="24386" refreshError="1"/>
      <sheetData sheetId="24387" refreshError="1"/>
      <sheetData sheetId="24388" refreshError="1"/>
      <sheetData sheetId="24389" refreshError="1"/>
      <sheetData sheetId="24390" refreshError="1"/>
      <sheetData sheetId="24391" refreshError="1"/>
      <sheetData sheetId="24392" refreshError="1"/>
      <sheetData sheetId="24393" refreshError="1"/>
      <sheetData sheetId="24394" refreshError="1"/>
      <sheetData sheetId="24395" refreshError="1"/>
      <sheetData sheetId="24396" refreshError="1"/>
      <sheetData sheetId="24397" refreshError="1"/>
      <sheetData sheetId="24398" refreshError="1"/>
      <sheetData sheetId="24399" refreshError="1"/>
      <sheetData sheetId="24400" refreshError="1"/>
      <sheetData sheetId="24401" refreshError="1"/>
      <sheetData sheetId="24402" refreshError="1"/>
      <sheetData sheetId="24403" refreshError="1"/>
      <sheetData sheetId="24404" refreshError="1"/>
      <sheetData sheetId="24405" refreshError="1"/>
      <sheetData sheetId="24406" refreshError="1"/>
      <sheetData sheetId="24407" refreshError="1"/>
      <sheetData sheetId="24408" refreshError="1"/>
      <sheetData sheetId="24409" refreshError="1"/>
      <sheetData sheetId="24410" refreshError="1"/>
      <sheetData sheetId="24411" refreshError="1"/>
      <sheetData sheetId="24412" refreshError="1"/>
      <sheetData sheetId="24413" refreshError="1"/>
      <sheetData sheetId="24414" refreshError="1"/>
      <sheetData sheetId="24415" refreshError="1"/>
      <sheetData sheetId="24416" refreshError="1"/>
      <sheetData sheetId="24417" refreshError="1"/>
      <sheetData sheetId="24418" refreshError="1"/>
      <sheetData sheetId="24419" refreshError="1"/>
      <sheetData sheetId="24420" refreshError="1"/>
      <sheetData sheetId="24421" refreshError="1"/>
      <sheetData sheetId="24422" refreshError="1"/>
      <sheetData sheetId="24423" refreshError="1"/>
      <sheetData sheetId="24424" refreshError="1"/>
      <sheetData sheetId="24425" refreshError="1"/>
      <sheetData sheetId="24426" refreshError="1"/>
      <sheetData sheetId="24427" refreshError="1"/>
      <sheetData sheetId="24428" refreshError="1"/>
      <sheetData sheetId="24429" refreshError="1"/>
      <sheetData sheetId="24430" refreshError="1"/>
      <sheetData sheetId="24431" refreshError="1"/>
      <sheetData sheetId="24432" refreshError="1"/>
      <sheetData sheetId="24433" refreshError="1"/>
      <sheetData sheetId="24434" refreshError="1"/>
      <sheetData sheetId="24435" refreshError="1"/>
      <sheetData sheetId="24436" refreshError="1"/>
      <sheetData sheetId="24437" refreshError="1"/>
      <sheetData sheetId="24438" refreshError="1"/>
      <sheetData sheetId="24439" refreshError="1"/>
      <sheetData sheetId="24440" refreshError="1"/>
      <sheetData sheetId="24441" refreshError="1"/>
      <sheetData sheetId="24442" refreshError="1"/>
      <sheetData sheetId="24443" refreshError="1"/>
      <sheetData sheetId="24444" refreshError="1"/>
      <sheetData sheetId="24445" refreshError="1"/>
      <sheetData sheetId="24446" refreshError="1"/>
      <sheetData sheetId="24447" refreshError="1"/>
      <sheetData sheetId="24448" refreshError="1"/>
      <sheetData sheetId="24449" refreshError="1"/>
      <sheetData sheetId="24450" refreshError="1"/>
      <sheetData sheetId="24451" refreshError="1"/>
      <sheetData sheetId="24452" refreshError="1"/>
      <sheetData sheetId="24453" refreshError="1"/>
      <sheetData sheetId="24454" refreshError="1"/>
      <sheetData sheetId="24455" refreshError="1"/>
      <sheetData sheetId="24456" refreshError="1"/>
      <sheetData sheetId="24457" refreshError="1"/>
      <sheetData sheetId="24458" refreshError="1"/>
      <sheetData sheetId="24459" refreshError="1"/>
      <sheetData sheetId="24460" refreshError="1"/>
      <sheetData sheetId="24461" refreshError="1"/>
      <sheetData sheetId="24462" refreshError="1"/>
      <sheetData sheetId="24463" refreshError="1"/>
      <sheetData sheetId="24464" refreshError="1"/>
      <sheetData sheetId="24465" refreshError="1"/>
      <sheetData sheetId="24466" refreshError="1"/>
      <sheetData sheetId="24467" refreshError="1"/>
      <sheetData sheetId="24468" refreshError="1"/>
      <sheetData sheetId="24469" refreshError="1"/>
      <sheetData sheetId="24470" refreshError="1"/>
      <sheetData sheetId="24471" refreshError="1"/>
      <sheetData sheetId="24472" refreshError="1"/>
      <sheetData sheetId="24473" refreshError="1"/>
      <sheetData sheetId="24474" refreshError="1"/>
      <sheetData sheetId="24475" refreshError="1"/>
      <sheetData sheetId="24476" refreshError="1"/>
      <sheetData sheetId="24477" refreshError="1"/>
      <sheetData sheetId="24478" refreshError="1"/>
      <sheetData sheetId="24479" refreshError="1"/>
      <sheetData sheetId="24480" refreshError="1"/>
      <sheetData sheetId="24481" refreshError="1"/>
      <sheetData sheetId="24482" refreshError="1"/>
      <sheetData sheetId="24483" refreshError="1"/>
      <sheetData sheetId="24484" refreshError="1"/>
      <sheetData sheetId="24485" refreshError="1"/>
      <sheetData sheetId="24486" refreshError="1"/>
      <sheetData sheetId="24487" refreshError="1"/>
      <sheetData sheetId="24488" refreshError="1"/>
      <sheetData sheetId="24489" refreshError="1"/>
      <sheetData sheetId="24490" refreshError="1"/>
      <sheetData sheetId="24491" refreshError="1"/>
      <sheetData sheetId="24492" refreshError="1"/>
      <sheetData sheetId="24493" refreshError="1"/>
      <sheetData sheetId="24494" refreshError="1"/>
      <sheetData sheetId="24495" refreshError="1"/>
      <sheetData sheetId="24496" refreshError="1"/>
      <sheetData sheetId="24497" refreshError="1"/>
      <sheetData sheetId="24498" refreshError="1"/>
      <sheetData sheetId="24499" refreshError="1"/>
      <sheetData sheetId="24500" refreshError="1"/>
      <sheetData sheetId="24501" refreshError="1"/>
      <sheetData sheetId="24502" refreshError="1"/>
      <sheetData sheetId="24503" refreshError="1"/>
      <sheetData sheetId="24504" refreshError="1"/>
      <sheetData sheetId="24505" refreshError="1"/>
      <sheetData sheetId="24506" refreshError="1"/>
      <sheetData sheetId="24507" refreshError="1"/>
      <sheetData sheetId="24508" refreshError="1"/>
      <sheetData sheetId="24509" refreshError="1"/>
      <sheetData sheetId="24510" refreshError="1"/>
      <sheetData sheetId="24511" refreshError="1"/>
      <sheetData sheetId="24512" refreshError="1"/>
      <sheetData sheetId="24513" refreshError="1"/>
      <sheetData sheetId="24514" refreshError="1"/>
      <sheetData sheetId="24515" refreshError="1"/>
      <sheetData sheetId="24516" refreshError="1"/>
      <sheetData sheetId="24517" refreshError="1"/>
      <sheetData sheetId="24518" refreshError="1"/>
      <sheetData sheetId="24519" refreshError="1"/>
      <sheetData sheetId="24520" refreshError="1"/>
      <sheetData sheetId="24521" refreshError="1"/>
      <sheetData sheetId="24522" refreshError="1"/>
      <sheetData sheetId="24523" refreshError="1"/>
      <sheetData sheetId="24524" refreshError="1"/>
      <sheetData sheetId="24525" refreshError="1"/>
      <sheetData sheetId="24526" refreshError="1"/>
      <sheetData sheetId="24527" refreshError="1"/>
      <sheetData sheetId="24528" refreshError="1"/>
      <sheetData sheetId="24529" refreshError="1"/>
      <sheetData sheetId="24530" refreshError="1"/>
      <sheetData sheetId="24531" refreshError="1"/>
      <sheetData sheetId="24532" refreshError="1"/>
      <sheetData sheetId="24533" refreshError="1"/>
      <sheetData sheetId="24534" refreshError="1"/>
      <sheetData sheetId="24535" refreshError="1"/>
      <sheetData sheetId="24536" refreshError="1"/>
      <sheetData sheetId="24537" refreshError="1"/>
      <sheetData sheetId="24538" refreshError="1"/>
      <sheetData sheetId="24539" refreshError="1"/>
      <sheetData sheetId="24540" refreshError="1"/>
      <sheetData sheetId="24541" refreshError="1"/>
      <sheetData sheetId="24542" refreshError="1"/>
      <sheetData sheetId="24543" refreshError="1"/>
      <sheetData sheetId="24544" refreshError="1"/>
      <sheetData sheetId="24545" refreshError="1"/>
      <sheetData sheetId="24546" refreshError="1"/>
      <sheetData sheetId="24547" refreshError="1"/>
      <sheetData sheetId="24548" refreshError="1"/>
      <sheetData sheetId="24549" refreshError="1"/>
      <sheetData sheetId="24550" refreshError="1"/>
      <sheetData sheetId="24551" refreshError="1"/>
      <sheetData sheetId="24552" refreshError="1"/>
      <sheetData sheetId="24553" refreshError="1"/>
      <sheetData sheetId="24554" refreshError="1"/>
      <sheetData sheetId="24555" refreshError="1"/>
      <sheetData sheetId="24556" refreshError="1"/>
      <sheetData sheetId="24557" refreshError="1"/>
      <sheetData sheetId="24558" refreshError="1"/>
      <sheetData sheetId="24559" refreshError="1"/>
      <sheetData sheetId="24560" refreshError="1"/>
      <sheetData sheetId="24561" refreshError="1"/>
      <sheetData sheetId="24562" refreshError="1"/>
      <sheetData sheetId="24563" refreshError="1"/>
      <sheetData sheetId="24564" refreshError="1"/>
      <sheetData sheetId="24565" refreshError="1"/>
      <sheetData sheetId="24566" refreshError="1"/>
      <sheetData sheetId="24567" refreshError="1"/>
      <sheetData sheetId="24568" refreshError="1"/>
      <sheetData sheetId="24569" refreshError="1"/>
      <sheetData sheetId="24570" refreshError="1"/>
      <sheetData sheetId="24571" refreshError="1"/>
      <sheetData sheetId="24572" refreshError="1"/>
      <sheetData sheetId="24573" refreshError="1"/>
      <sheetData sheetId="24574" refreshError="1"/>
      <sheetData sheetId="24575" refreshError="1"/>
      <sheetData sheetId="24576" refreshError="1"/>
      <sheetData sheetId="24577" refreshError="1"/>
      <sheetData sheetId="24578" refreshError="1"/>
      <sheetData sheetId="24579" refreshError="1"/>
      <sheetData sheetId="24580" refreshError="1"/>
      <sheetData sheetId="24581" refreshError="1"/>
      <sheetData sheetId="24582" refreshError="1"/>
      <sheetData sheetId="24583" refreshError="1"/>
      <sheetData sheetId="24584" refreshError="1"/>
      <sheetData sheetId="24585" refreshError="1"/>
      <sheetData sheetId="24586" refreshError="1"/>
      <sheetData sheetId="24587" refreshError="1"/>
      <sheetData sheetId="24588" refreshError="1"/>
      <sheetData sheetId="24589" refreshError="1"/>
      <sheetData sheetId="24590" refreshError="1"/>
      <sheetData sheetId="24591" refreshError="1"/>
      <sheetData sheetId="24592" refreshError="1"/>
      <sheetData sheetId="24593" refreshError="1"/>
      <sheetData sheetId="24594" refreshError="1"/>
      <sheetData sheetId="24595" refreshError="1"/>
      <sheetData sheetId="24596" refreshError="1"/>
      <sheetData sheetId="24597" refreshError="1"/>
      <sheetData sheetId="24598" refreshError="1"/>
      <sheetData sheetId="24599" refreshError="1"/>
      <sheetData sheetId="24600" refreshError="1"/>
      <sheetData sheetId="24601" refreshError="1"/>
      <sheetData sheetId="24602" refreshError="1"/>
      <sheetData sheetId="24603" refreshError="1"/>
      <sheetData sheetId="24604" refreshError="1"/>
      <sheetData sheetId="24605" refreshError="1"/>
      <sheetData sheetId="24606" refreshError="1"/>
      <sheetData sheetId="24607" refreshError="1"/>
      <sheetData sheetId="24608" refreshError="1"/>
      <sheetData sheetId="24609" refreshError="1"/>
      <sheetData sheetId="24610" refreshError="1"/>
      <sheetData sheetId="24611" refreshError="1"/>
      <sheetData sheetId="24612" refreshError="1"/>
      <sheetData sheetId="24613" refreshError="1"/>
      <sheetData sheetId="24614" refreshError="1"/>
      <sheetData sheetId="24615" refreshError="1"/>
      <sheetData sheetId="24616" refreshError="1"/>
      <sheetData sheetId="24617" refreshError="1"/>
      <sheetData sheetId="24618" refreshError="1"/>
      <sheetData sheetId="24619" refreshError="1"/>
      <sheetData sheetId="24620" refreshError="1"/>
      <sheetData sheetId="24621" refreshError="1"/>
      <sheetData sheetId="24622" refreshError="1"/>
      <sheetData sheetId="24623" refreshError="1"/>
      <sheetData sheetId="24624" refreshError="1"/>
      <sheetData sheetId="24625" refreshError="1"/>
      <sheetData sheetId="24626" refreshError="1"/>
      <sheetData sheetId="24627" refreshError="1"/>
      <sheetData sheetId="24628" refreshError="1"/>
      <sheetData sheetId="24629" refreshError="1"/>
      <sheetData sheetId="24630" refreshError="1"/>
      <sheetData sheetId="24631" refreshError="1"/>
      <sheetData sheetId="24632" refreshError="1"/>
      <sheetData sheetId="24633" refreshError="1"/>
      <sheetData sheetId="24634" refreshError="1"/>
      <sheetData sheetId="24635" refreshError="1"/>
      <sheetData sheetId="24636" refreshError="1"/>
      <sheetData sheetId="24637" refreshError="1"/>
      <sheetData sheetId="24638" refreshError="1"/>
      <sheetData sheetId="24639" refreshError="1"/>
      <sheetData sheetId="24640" refreshError="1"/>
      <sheetData sheetId="24641" refreshError="1"/>
      <sheetData sheetId="24642" refreshError="1"/>
      <sheetData sheetId="24643" refreshError="1"/>
      <sheetData sheetId="24644" refreshError="1"/>
      <sheetData sheetId="24645" refreshError="1"/>
      <sheetData sheetId="24646" refreshError="1"/>
      <sheetData sheetId="24647" refreshError="1"/>
      <sheetData sheetId="24648" refreshError="1"/>
      <sheetData sheetId="24649" refreshError="1"/>
      <sheetData sheetId="24650" refreshError="1"/>
      <sheetData sheetId="24651" refreshError="1"/>
      <sheetData sheetId="24652" refreshError="1"/>
      <sheetData sheetId="24653" refreshError="1"/>
      <sheetData sheetId="24654" refreshError="1"/>
      <sheetData sheetId="24655" refreshError="1"/>
      <sheetData sheetId="24656" refreshError="1"/>
      <sheetData sheetId="24657" refreshError="1"/>
      <sheetData sheetId="24658" refreshError="1"/>
      <sheetData sheetId="24659" refreshError="1"/>
      <sheetData sheetId="24660" refreshError="1"/>
      <sheetData sheetId="24661" refreshError="1"/>
      <sheetData sheetId="24662" refreshError="1"/>
      <sheetData sheetId="24663" refreshError="1"/>
      <sheetData sheetId="24664" refreshError="1"/>
      <sheetData sheetId="24665" refreshError="1"/>
      <sheetData sheetId="24666" refreshError="1"/>
      <sheetData sheetId="24667" refreshError="1"/>
      <sheetData sheetId="24668" refreshError="1"/>
      <sheetData sheetId="24669" refreshError="1"/>
      <sheetData sheetId="24670" refreshError="1"/>
      <sheetData sheetId="24671" refreshError="1"/>
      <sheetData sheetId="24672" refreshError="1"/>
      <sheetData sheetId="24673" refreshError="1"/>
      <sheetData sheetId="24674" refreshError="1"/>
      <sheetData sheetId="24675" refreshError="1"/>
      <sheetData sheetId="24676" refreshError="1"/>
      <sheetData sheetId="24677" refreshError="1"/>
      <sheetData sheetId="24678" refreshError="1"/>
      <sheetData sheetId="24679" refreshError="1"/>
      <sheetData sheetId="24680" refreshError="1"/>
      <sheetData sheetId="24681" refreshError="1"/>
      <sheetData sheetId="24682" refreshError="1"/>
      <sheetData sheetId="24683" refreshError="1"/>
      <sheetData sheetId="24684" refreshError="1"/>
      <sheetData sheetId="24685" refreshError="1"/>
      <sheetData sheetId="24686" refreshError="1"/>
      <sheetData sheetId="24687" refreshError="1"/>
      <sheetData sheetId="24688" refreshError="1"/>
      <sheetData sheetId="24689" refreshError="1"/>
      <sheetData sheetId="24690" refreshError="1"/>
      <sheetData sheetId="24691" refreshError="1"/>
      <sheetData sheetId="24692" refreshError="1"/>
      <sheetData sheetId="24693" refreshError="1"/>
      <sheetData sheetId="24694" refreshError="1"/>
      <sheetData sheetId="24695" refreshError="1"/>
      <sheetData sheetId="24696" refreshError="1"/>
      <sheetData sheetId="24697" refreshError="1"/>
      <sheetData sheetId="24698" refreshError="1"/>
      <sheetData sheetId="24699" refreshError="1"/>
      <sheetData sheetId="24700" refreshError="1"/>
      <sheetData sheetId="24701" refreshError="1"/>
      <sheetData sheetId="24702" refreshError="1"/>
      <sheetData sheetId="24703" refreshError="1"/>
      <sheetData sheetId="24704" refreshError="1"/>
      <sheetData sheetId="24705" refreshError="1"/>
      <sheetData sheetId="24706" refreshError="1"/>
      <sheetData sheetId="24707" refreshError="1"/>
      <sheetData sheetId="24708" refreshError="1"/>
      <sheetData sheetId="24709" refreshError="1"/>
      <sheetData sheetId="24710" refreshError="1"/>
      <sheetData sheetId="24711" refreshError="1"/>
      <sheetData sheetId="24712" refreshError="1"/>
      <sheetData sheetId="24713" refreshError="1"/>
      <sheetData sheetId="24714" refreshError="1"/>
      <sheetData sheetId="24715" refreshError="1"/>
      <sheetData sheetId="24716" refreshError="1"/>
      <sheetData sheetId="24717" refreshError="1"/>
      <sheetData sheetId="24718" refreshError="1"/>
      <sheetData sheetId="24719" refreshError="1"/>
      <sheetData sheetId="24720" refreshError="1"/>
      <sheetData sheetId="24721" refreshError="1"/>
      <sheetData sheetId="24722" refreshError="1"/>
      <sheetData sheetId="24723" refreshError="1"/>
      <sheetData sheetId="24724" refreshError="1"/>
      <sheetData sheetId="24725" refreshError="1"/>
      <sheetData sheetId="24726" refreshError="1"/>
      <sheetData sheetId="24727" refreshError="1"/>
      <sheetData sheetId="24728" refreshError="1"/>
      <sheetData sheetId="24729" refreshError="1"/>
      <sheetData sheetId="24730" refreshError="1"/>
      <sheetData sheetId="24731" refreshError="1"/>
      <sheetData sheetId="24732" refreshError="1"/>
      <sheetData sheetId="24733" refreshError="1"/>
      <sheetData sheetId="24734" refreshError="1"/>
      <sheetData sheetId="24735" refreshError="1"/>
      <sheetData sheetId="24736" refreshError="1"/>
      <sheetData sheetId="24737" refreshError="1"/>
      <sheetData sheetId="24738" refreshError="1"/>
      <sheetData sheetId="24739" refreshError="1"/>
      <sheetData sheetId="24740" refreshError="1"/>
      <sheetData sheetId="24741" refreshError="1"/>
      <sheetData sheetId="24742" refreshError="1"/>
      <sheetData sheetId="24743" refreshError="1"/>
      <sheetData sheetId="24744" refreshError="1"/>
      <sheetData sheetId="24745" refreshError="1"/>
      <sheetData sheetId="24746" refreshError="1"/>
      <sheetData sheetId="24747" refreshError="1"/>
      <sheetData sheetId="24748" refreshError="1"/>
      <sheetData sheetId="24749" refreshError="1"/>
      <sheetData sheetId="24750" refreshError="1"/>
      <sheetData sheetId="24751" refreshError="1"/>
      <sheetData sheetId="24752" refreshError="1"/>
      <sheetData sheetId="24753" refreshError="1"/>
      <sheetData sheetId="24754" refreshError="1"/>
      <sheetData sheetId="24755" refreshError="1"/>
      <sheetData sheetId="24756" refreshError="1"/>
      <sheetData sheetId="24757" refreshError="1"/>
      <sheetData sheetId="24758" refreshError="1"/>
      <sheetData sheetId="24759" refreshError="1"/>
      <sheetData sheetId="24760" refreshError="1"/>
      <sheetData sheetId="24761" refreshError="1"/>
      <sheetData sheetId="24762" refreshError="1"/>
      <sheetData sheetId="24763" refreshError="1"/>
      <sheetData sheetId="24764" refreshError="1"/>
      <sheetData sheetId="24765" refreshError="1"/>
      <sheetData sheetId="24766" refreshError="1"/>
      <sheetData sheetId="24767" refreshError="1"/>
      <sheetData sheetId="24768" refreshError="1"/>
      <sheetData sheetId="24769" refreshError="1"/>
      <sheetData sheetId="24770" refreshError="1"/>
      <sheetData sheetId="24771" refreshError="1"/>
      <sheetData sheetId="24772" refreshError="1"/>
      <sheetData sheetId="24773" refreshError="1"/>
      <sheetData sheetId="24774" refreshError="1"/>
      <sheetData sheetId="24775" refreshError="1"/>
      <sheetData sheetId="24776" refreshError="1"/>
      <sheetData sheetId="24777" refreshError="1"/>
      <sheetData sheetId="24778" refreshError="1"/>
      <sheetData sheetId="24779" refreshError="1"/>
      <sheetData sheetId="24780" refreshError="1"/>
      <sheetData sheetId="24781" refreshError="1"/>
      <sheetData sheetId="24782" refreshError="1"/>
      <sheetData sheetId="24783" refreshError="1"/>
      <sheetData sheetId="24784" refreshError="1"/>
      <sheetData sheetId="24785" refreshError="1"/>
      <sheetData sheetId="24786" refreshError="1"/>
      <sheetData sheetId="24787" refreshError="1"/>
      <sheetData sheetId="24788" refreshError="1"/>
      <sheetData sheetId="24789" refreshError="1"/>
      <sheetData sheetId="24790" refreshError="1"/>
      <sheetData sheetId="24791" refreshError="1"/>
      <sheetData sheetId="24792" refreshError="1"/>
      <sheetData sheetId="24793" refreshError="1"/>
      <sheetData sheetId="24794" refreshError="1"/>
      <sheetData sheetId="24795" refreshError="1"/>
      <sheetData sheetId="24796" refreshError="1"/>
      <sheetData sheetId="24797" refreshError="1"/>
      <sheetData sheetId="24798" refreshError="1"/>
      <sheetData sheetId="24799" refreshError="1"/>
      <sheetData sheetId="24800" refreshError="1"/>
      <sheetData sheetId="24801" refreshError="1"/>
      <sheetData sheetId="24802" refreshError="1"/>
      <sheetData sheetId="24803" refreshError="1"/>
      <sheetData sheetId="24804" refreshError="1"/>
      <sheetData sheetId="24805" refreshError="1"/>
      <sheetData sheetId="24806" refreshError="1"/>
      <sheetData sheetId="24807" refreshError="1"/>
      <sheetData sheetId="24808" refreshError="1"/>
      <sheetData sheetId="24809" refreshError="1"/>
      <sheetData sheetId="24810" refreshError="1"/>
      <sheetData sheetId="24811" refreshError="1"/>
      <sheetData sheetId="24812" refreshError="1"/>
      <sheetData sheetId="24813" refreshError="1"/>
      <sheetData sheetId="24814" refreshError="1"/>
      <sheetData sheetId="24815" refreshError="1"/>
      <sheetData sheetId="24816" refreshError="1"/>
      <sheetData sheetId="24817" refreshError="1"/>
      <sheetData sheetId="24818" refreshError="1"/>
      <sheetData sheetId="24819" refreshError="1"/>
      <sheetData sheetId="24820" refreshError="1"/>
      <sheetData sheetId="24821" refreshError="1"/>
      <sheetData sheetId="24822" refreshError="1"/>
      <sheetData sheetId="24823" refreshError="1"/>
      <sheetData sheetId="24824" refreshError="1"/>
      <sheetData sheetId="24825" refreshError="1"/>
      <sheetData sheetId="24826" refreshError="1"/>
      <sheetData sheetId="24827" refreshError="1"/>
      <sheetData sheetId="24828" refreshError="1"/>
      <sheetData sheetId="24829" refreshError="1"/>
      <sheetData sheetId="24830" refreshError="1"/>
      <sheetData sheetId="24831" refreshError="1"/>
      <sheetData sheetId="24832" refreshError="1"/>
      <sheetData sheetId="24833" refreshError="1"/>
      <sheetData sheetId="24834" refreshError="1"/>
      <sheetData sheetId="24835" refreshError="1"/>
      <sheetData sheetId="24836" refreshError="1"/>
      <sheetData sheetId="24837" refreshError="1"/>
      <sheetData sheetId="24838" refreshError="1"/>
      <sheetData sheetId="24839" refreshError="1"/>
      <sheetData sheetId="24840" refreshError="1"/>
      <sheetData sheetId="24841" refreshError="1"/>
      <sheetData sheetId="24842" refreshError="1"/>
      <sheetData sheetId="24843" refreshError="1"/>
      <sheetData sheetId="24844" refreshError="1"/>
      <sheetData sheetId="24845" refreshError="1"/>
      <sheetData sheetId="24846" refreshError="1"/>
      <sheetData sheetId="24847" refreshError="1"/>
      <sheetData sheetId="24848" refreshError="1"/>
      <sheetData sheetId="24849" refreshError="1"/>
      <sheetData sheetId="24850" refreshError="1"/>
      <sheetData sheetId="24851" refreshError="1"/>
      <sheetData sheetId="24852" refreshError="1"/>
      <sheetData sheetId="24853" refreshError="1"/>
      <sheetData sheetId="24854" refreshError="1"/>
      <sheetData sheetId="24855" refreshError="1"/>
      <sheetData sheetId="24856" refreshError="1"/>
      <sheetData sheetId="24857" refreshError="1"/>
      <sheetData sheetId="24858" refreshError="1"/>
      <sheetData sheetId="24859" refreshError="1"/>
      <sheetData sheetId="24860" refreshError="1"/>
      <sheetData sheetId="24861" refreshError="1"/>
      <sheetData sheetId="24862" refreshError="1"/>
      <sheetData sheetId="24863" refreshError="1"/>
      <sheetData sheetId="24864" refreshError="1"/>
      <sheetData sheetId="24865" refreshError="1"/>
      <sheetData sheetId="24866" refreshError="1"/>
      <sheetData sheetId="24867" refreshError="1"/>
      <sheetData sheetId="24868" refreshError="1"/>
      <sheetData sheetId="24869" refreshError="1"/>
      <sheetData sheetId="24870" refreshError="1"/>
      <sheetData sheetId="24871" refreshError="1"/>
      <sheetData sheetId="24872" refreshError="1"/>
      <sheetData sheetId="24873" refreshError="1"/>
      <sheetData sheetId="24874" refreshError="1"/>
      <sheetData sheetId="24875" refreshError="1"/>
      <sheetData sheetId="24876" refreshError="1"/>
      <sheetData sheetId="24877" refreshError="1"/>
      <sheetData sheetId="24878" refreshError="1"/>
      <sheetData sheetId="24879" refreshError="1"/>
      <sheetData sheetId="24880" refreshError="1"/>
      <sheetData sheetId="24881" refreshError="1"/>
      <sheetData sheetId="24882" refreshError="1"/>
      <sheetData sheetId="24883" refreshError="1"/>
      <sheetData sheetId="24884" refreshError="1"/>
      <sheetData sheetId="24885" refreshError="1"/>
      <sheetData sheetId="24886" refreshError="1"/>
      <sheetData sheetId="24887" refreshError="1"/>
      <sheetData sheetId="24888" refreshError="1"/>
      <sheetData sheetId="24889" refreshError="1"/>
      <sheetData sheetId="24890" refreshError="1"/>
      <sheetData sheetId="24891" refreshError="1"/>
      <sheetData sheetId="24892" refreshError="1"/>
      <sheetData sheetId="24893" refreshError="1"/>
      <sheetData sheetId="24894" refreshError="1"/>
      <sheetData sheetId="24895" refreshError="1"/>
      <sheetData sheetId="24896" refreshError="1"/>
      <sheetData sheetId="24897" refreshError="1"/>
      <sheetData sheetId="24898" refreshError="1"/>
      <sheetData sheetId="24899" refreshError="1"/>
      <sheetData sheetId="24900" refreshError="1"/>
      <sheetData sheetId="24901" refreshError="1"/>
      <sheetData sheetId="24902" refreshError="1"/>
      <sheetData sheetId="24903" refreshError="1"/>
      <sheetData sheetId="24904" refreshError="1"/>
      <sheetData sheetId="24905" refreshError="1"/>
      <sheetData sheetId="24906" refreshError="1"/>
      <sheetData sheetId="24907" refreshError="1"/>
      <sheetData sheetId="24908" refreshError="1"/>
      <sheetData sheetId="24909" refreshError="1"/>
      <sheetData sheetId="24910" refreshError="1"/>
      <sheetData sheetId="24911" refreshError="1"/>
      <sheetData sheetId="24912" refreshError="1"/>
      <sheetData sheetId="24913" refreshError="1"/>
      <sheetData sheetId="24914" refreshError="1"/>
      <sheetData sheetId="24915" refreshError="1"/>
      <sheetData sheetId="24916" refreshError="1"/>
      <sheetData sheetId="24917" refreshError="1"/>
      <sheetData sheetId="24918" refreshError="1"/>
      <sheetData sheetId="24919" refreshError="1"/>
      <sheetData sheetId="24920" refreshError="1"/>
      <sheetData sheetId="24921" refreshError="1"/>
      <sheetData sheetId="24922" refreshError="1"/>
      <sheetData sheetId="24923" refreshError="1"/>
      <sheetData sheetId="24924" refreshError="1"/>
      <sheetData sheetId="24925" refreshError="1"/>
      <sheetData sheetId="24926" refreshError="1"/>
      <sheetData sheetId="24927" refreshError="1"/>
      <sheetData sheetId="24928" refreshError="1"/>
      <sheetData sheetId="24929" refreshError="1"/>
      <sheetData sheetId="24930" refreshError="1"/>
      <sheetData sheetId="24931" refreshError="1"/>
      <sheetData sheetId="24932" refreshError="1"/>
      <sheetData sheetId="24933" refreshError="1"/>
      <sheetData sheetId="24934" refreshError="1"/>
      <sheetData sheetId="24935" refreshError="1"/>
      <sheetData sheetId="24936" refreshError="1"/>
      <sheetData sheetId="24937" refreshError="1"/>
      <sheetData sheetId="24938" refreshError="1"/>
      <sheetData sheetId="24939" refreshError="1"/>
      <sheetData sheetId="24940" refreshError="1"/>
      <sheetData sheetId="24941" refreshError="1"/>
      <sheetData sheetId="24942" refreshError="1"/>
      <sheetData sheetId="24943" refreshError="1"/>
      <sheetData sheetId="24944" refreshError="1"/>
      <sheetData sheetId="24945" refreshError="1"/>
      <sheetData sheetId="24946" refreshError="1"/>
      <sheetData sheetId="24947" refreshError="1"/>
      <sheetData sheetId="24948" refreshError="1"/>
      <sheetData sheetId="24949" refreshError="1"/>
      <sheetData sheetId="24950" refreshError="1"/>
      <sheetData sheetId="24951" refreshError="1"/>
      <sheetData sheetId="24952" refreshError="1"/>
      <sheetData sheetId="24953" refreshError="1"/>
      <sheetData sheetId="24954" refreshError="1"/>
      <sheetData sheetId="24955" refreshError="1"/>
      <sheetData sheetId="24956" refreshError="1"/>
      <sheetData sheetId="24957" refreshError="1"/>
      <sheetData sheetId="24958" refreshError="1"/>
      <sheetData sheetId="24959" refreshError="1"/>
      <sheetData sheetId="24960" refreshError="1"/>
      <sheetData sheetId="24961" refreshError="1"/>
      <sheetData sheetId="24962" refreshError="1"/>
      <sheetData sheetId="24963" refreshError="1"/>
      <sheetData sheetId="24964" refreshError="1"/>
      <sheetData sheetId="24965" refreshError="1"/>
      <sheetData sheetId="24966" refreshError="1"/>
      <sheetData sheetId="24967" refreshError="1"/>
      <sheetData sheetId="24968" refreshError="1"/>
      <sheetData sheetId="24969" refreshError="1"/>
      <sheetData sheetId="24970" refreshError="1"/>
      <sheetData sheetId="24971" refreshError="1"/>
      <sheetData sheetId="24972" refreshError="1"/>
      <sheetData sheetId="24973" refreshError="1"/>
      <sheetData sheetId="24974" refreshError="1"/>
      <sheetData sheetId="24975" refreshError="1"/>
      <sheetData sheetId="24976" refreshError="1"/>
      <sheetData sheetId="24977" refreshError="1"/>
      <sheetData sheetId="24978" refreshError="1"/>
      <sheetData sheetId="24979" refreshError="1"/>
      <sheetData sheetId="24980" refreshError="1"/>
      <sheetData sheetId="24981" refreshError="1"/>
      <sheetData sheetId="24982" refreshError="1"/>
      <sheetData sheetId="24983" refreshError="1"/>
      <sheetData sheetId="24984" refreshError="1"/>
      <sheetData sheetId="24985" refreshError="1"/>
      <sheetData sheetId="24986" refreshError="1"/>
      <sheetData sheetId="24987" refreshError="1"/>
      <sheetData sheetId="24988" refreshError="1"/>
      <sheetData sheetId="24989" refreshError="1"/>
      <sheetData sheetId="24990" refreshError="1"/>
      <sheetData sheetId="24991" refreshError="1"/>
      <sheetData sheetId="24992" refreshError="1"/>
      <sheetData sheetId="24993" refreshError="1"/>
      <sheetData sheetId="24994" refreshError="1"/>
      <sheetData sheetId="24995" refreshError="1"/>
      <sheetData sheetId="24996" refreshError="1"/>
      <sheetData sheetId="24997" refreshError="1"/>
      <sheetData sheetId="24998" refreshError="1"/>
      <sheetData sheetId="24999" refreshError="1"/>
      <sheetData sheetId="25000" refreshError="1"/>
      <sheetData sheetId="25001" refreshError="1"/>
      <sheetData sheetId="25002" refreshError="1"/>
      <sheetData sheetId="25003" refreshError="1"/>
      <sheetData sheetId="25004" refreshError="1"/>
      <sheetData sheetId="25005" refreshError="1"/>
      <sheetData sheetId="25006" refreshError="1"/>
      <sheetData sheetId="25007" refreshError="1"/>
      <sheetData sheetId="25008" refreshError="1"/>
      <sheetData sheetId="25009" refreshError="1"/>
      <sheetData sheetId="25010" refreshError="1"/>
      <sheetData sheetId="25011" refreshError="1"/>
      <sheetData sheetId="25012" refreshError="1"/>
      <sheetData sheetId="25013" refreshError="1"/>
      <sheetData sheetId="25014" refreshError="1"/>
      <sheetData sheetId="25015" refreshError="1"/>
      <sheetData sheetId="25016" refreshError="1"/>
      <sheetData sheetId="25017" refreshError="1"/>
      <sheetData sheetId="25018" refreshError="1"/>
      <sheetData sheetId="25019" refreshError="1"/>
      <sheetData sheetId="25020" refreshError="1"/>
      <sheetData sheetId="25021" refreshError="1"/>
      <sheetData sheetId="25022" refreshError="1"/>
      <sheetData sheetId="25023" refreshError="1"/>
      <sheetData sheetId="25024" refreshError="1"/>
      <sheetData sheetId="25025" refreshError="1"/>
      <sheetData sheetId="25026" refreshError="1"/>
      <sheetData sheetId="25027" refreshError="1"/>
      <sheetData sheetId="25028" refreshError="1"/>
      <sheetData sheetId="25029" refreshError="1"/>
      <sheetData sheetId="25030" refreshError="1"/>
      <sheetData sheetId="25031" refreshError="1"/>
      <sheetData sheetId="25032" refreshError="1"/>
      <sheetData sheetId="25033" refreshError="1"/>
      <sheetData sheetId="25034" refreshError="1"/>
      <sheetData sheetId="25035" refreshError="1"/>
      <sheetData sheetId="25036" refreshError="1"/>
      <sheetData sheetId="25037" refreshError="1"/>
      <sheetData sheetId="25038" refreshError="1"/>
      <sheetData sheetId="25039" refreshError="1"/>
      <sheetData sheetId="25040" refreshError="1"/>
      <sheetData sheetId="25041" refreshError="1"/>
      <sheetData sheetId="25042" refreshError="1"/>
      <sheetData sheetId="25043" refreshError="1"/>
      <sheetData sheetId="25044" refreshError="1"/>
      <sheetData sheetId="25045" refreshError="1"/>
      <sheetData sheetId="25046" refreshError="1"/>
      <sheetData sheetId="25047" refreshError="1"/>
      <sheetData sheetId="25048" refreshError="1"/>
      <sheetData sheetId="25049" refreshError="1"/>
      <sheetData sheetId="25050" refreshError="1"/>
      <sheetData sheetId="25051" refreshError="1"/>
      <sheetData sheetId="25052" refreshError="1"/>
      <sheetData sheetId="25053" refreshError="1"/>
      <sheetData sheetId="25054" refreshError="1"/>
      <sheetData sheetId="25055" refreshError="1"/>
      <sheetData sheetId="25056" refreshError="1"/>
      <sheetData sheetId="25057" refreshError="1"/>
      <sheetData sheetId="25058" refreshError="1"/>
      <sheetData sheetId="25059" refreshError="1"/>
      <sheetData sheetId="25060" refreshError="1"/>
      <sheetData sheetId="25061" refreshError="1"/>
      <sheetData sheetId="25062" refreshError="1"/>
      <sheetData sheetId="25063" refreshError="1"/>
      <sheetData sheetId="25064" refreshError="1"/>
      <sheetData sheetId="25065" refreshError="1"/>
      <sheetData sheetId="25066" refreshError="1"/>
      <sheetData sheetId="25067" refreshError="1"/>
      <sheetData sheetId="25068" refreshError="1"/>
      <sheetData sheetId="25069" refreshError="1"/>
      <sheetData sheetId="25070" refreshError="1"/>
      <sheetData sheetId="25071" refreshError="1"/>
      <sheetData sheetId="25072" refreshError="1"/>
      <sheetData sheetId="25073" refreshError="1"/>
      <sheetData sheetId="25074" refreshError="1"/>
      <sheetData sheetId="25075" refreshError="1"/>
      <sheetData sheetId="25076" refreshError="1"/>
      <sheetData sheetId="25077" refreshError="1"/>
      <sheetData sheetId="25078" refreshError="1"/>
      <sheetData sheetId="25079" refreshError="1"/>
      <sheetData sheetId="25080" refreshError="1"/>
      <sheetData sheetId="25081" refreshError="1"/>
      <sheetData sheetId="25082" refreshError="1"/>
      <sheetData sheetId="25083" refreshError="1"/>
      <sheetData sheetId="25084" refreshError="1"/>
      <sheetData sheetId="25085" refreshError="1"/>
      <sheetData sheetId="25086" refreshError="1"/>
      <sheetData sheetId="25087" refreshError="1"/>
      <sheetData sheetId="25088" refreshError="1"/>
      <sheetData sheetId="25089" refreshError="1"/>
      <sheetData sheetId="25090" refreshError="1"/>
      <sheetData sheetId="25091" refreshError="1"/>
      <sheetData sheetId="25092" refreshError="1"/>
      <sheetData sheetId="25093" refreshError="1"/>
      <sheetData sheetId="25094" refreshError="1"/>
      <sheetData sheetId="25095" refreshError="1"/>
      <sheetData sheetId="25096" refreshError="1"/>
      <sheetData sheetId="25097" refreshError="1"/>
      <sheetData sheetId="25098" refreshError="1"/>
      <sheetData sheetId="25099" refreshError="1"/>
      <sheetData sheetId="25100" refreshError="1"/>
      <sheetData sheetId="25101" refreshError="1"/>
      <sheetData sheetId="25102" refreshError="1"/>
      <sheetData sheetId="25103" refreshError="1"/>
      <sheetData sheetId="25104" refreshError="1"/>
      <sheetData sheetId="25105" refreshError="1"/>
      <sheetData sheetId="25106" refreshError="1"/>
      <sheetData sheetId="25107" refreshError="1"/>
      <sheetData sheetId="25108" refreshError="1"/>
      <sheetData sheetId="25109" refreshError="1"/>
      <sheetData sheetId="25110" refreshError="1"/>
      <sheetData sheetId="25111" refreshError="1"/>
      <sheetData sheetId="25112" refreshError="1"/>
      <sheetData sheetId="25113" refreshError="1"/>
      <sheetData sheetId="25114" refreshError="1"/>
      <sheetData sheetId="25115" refreshError="1"/>
      <sheetData sheetId="25116" refreshError="1"/>
      <sheetData sheetId="25117" refreshError="1"/>
      <sheetData sheetId="25118" refreshError="1"/>
      <sheetData sheetId="25119" refreshError="1"/>
      <sheetData sheetId="25120" refreshError="1"/>
      <sheetData sheetId="25121" refreshError="1"/>
      <sheetData sheetId="25122" refreshError="1"/>
      <sheetData sheetId="25123" refreshError="1"/>
      <sheetData sheetId="25124" refreshError="1"/>
      <sheetData sheetId="25125" refreshError="1"/>
      <sheetData sheetId="25126" refreshError="1"/>
      <sheetData sheetId="25127" refreshError="1"/>
      <sheetData sheetId="25128" refreshError="1"/>
      <sheetData sheetId="25129" refreshError="1"/>
      <sheetData sheetId="25130" refreshError="1"/>
      <sheetData sheetId="25131" refreshError="1"/>
      <sheetData sheetId="25132" refreshError="1"/>
      <sheetData sheetId="25133" refreshError="1"/>
      <sheetData sheetId="25134" refreshError="1"/>
      <sheetData sheetId="25135" refreshError="1"/>
      <sheetData sheetId="25136" refreshError="1"/>
      <sheetData sheetId="25137" refreshError="1"/>
      <sheetData sheetId="25138" refreshError="1"/>
      <sheetData sheetId="25139" refreshError="1"/>
      <sheetData sheetId="25140" refreshError="1"/>
      <sheetData sheetId="25141" refreshError="1"/>
      <sheetData sheetId="25142" refreshError="1"/>
      <sheetData sheetId="25143" refreshError="1"/>
      <sheetData sheetId="25144" refreshError="1"/>
      <sheetData sheetId="25145" refreshError="1"/>
      <sheetData sheetId="25146" refreshError="1"/>
      <sheetData sheetId="25147" refreshError="1"/>
      <sheetData sheetId="25148" refreshError="1"/>
      <sheetData sheetId="25149" refreshError="1"/>
      <sheetData sheetId="25150" refreshError="1"/>
      <sheetData sheetId="25151" refreshError="1"/>
      <sheetData sheetId="25152" refreshError="1"/>
      <sheetData sheetId="25153" refreshError="1"/>
      <sheetData sheetId="25154" refreshError="1"/>
      <sheetData sheetId="25155" refreshError="1"/>
      <sheetData sheetId="25156" refreshError="1"/>
      <sheetData sheetId="25157" refreshError="1"/>
      <sheetData sheetId="25158" refreshError="1"/>
      <sheetData sheetId="25159" refreshError="1"/>
      <sheetData sheetId="25160" refreshError="1"/>
      <sheetData sheetId="25161" refreshError="1"/>
      <sheetData sheetId="25162" refreshError="1"/>
      <sheetData sheetId="25163" refreshError="1"/>
      <sheetData sheetId="25164" refreshError="1"/>
      <sheetData sheetId="25165" refreshError="1"/>
      <sheetData sheetId="25166" refreshError="1"/>
      <sheetData sheetId="25167" refreshError="1"/>
      <sheetData sheetId="25168" refreshError="1"/>
      <sheetData sheetId="25169" refreshError="1"/>
      <sheetData sheetId="25170" refreshError="1"/>
      <sheetData sheetId="25171" refreshError="1"/>
      <sheetData sheetId="25172" refreshError="1"/>
      <sheetData sheetId="25173" refreshError="1"/>
      <sheetData sheetId="25174" refreshError="1"/>
      <sheetData sheetId="25175" refreshError="1"/>
      <sheetData sheetId="25176" refreshError="1"/>
      <sheetData sheetId="25177" refreshError="1"/>
      <sheetData sheetId="25178" refreshError="1"/>
      <sheetData sheetId="25179" refreshError="1"/>
      <sheetData sheetId="25180" refreshError="1"/>
      <sheetData sheetId="25181" refreshError="1"/>
      <sheetData sheetId="25182" refreshError="1"/>
      <sheetData sheetId="25183" refreshError="1"/>
      <sheetData sheetId="25184" refreshError="1"/>
      <sheetData sheetId="25185" refreshError="1"/>
      <sheetData sheetId="25186" refreshError="1"/>
      <sheetData sheetId="25187" refreshError="1"/>
      <sheetData sheetId="25188" refreshError="1"/>
      <sheetData sheetId="25189" refreshError="1"/>
      <sheetData sheetId="25190" refreshError="1"/>
      <sheetData sheetId="25191" refreshError="1"/>
      <sheetData sheetId="25192" refreshError="1"/>
      <sheetData sheetId="25193" refreshError="1"/>
      <sheetData sheetId="25194" refreshError="1"/>
      <sheetData sheetId="25195" refreshError="1"/>
      <sheetData sheetId="25196" refreshError="1"/>
      <sheetData sheetId="25197" refreshError="1"/>
      <sheetData sheetId="25198" refreshError="1"/>
      <sheetData sheetId="25199" refreshError="1"/>
      <sheetData sheetId="25200" refreshError="1"/>
      <sheetData sheetId="25201" refreshError="1"/>
      <sheetData sheetId="25202" refreshError="1"/>
      <sheetData sheetId="25203" refreshError="1"/>
      <sheetData sheetId="25204" refreshError="1"/>
      <sheetData sheetId="25205" refreshError="1"/>
      <sheetData sheetId="25206" refreshError="1"/>
      <sheetData sheetId="25207" refreshError="1"/>
      <sheetData sheetId="25208" refreshError="1"/>
      <sheetData sheetId="25209" refreshError="1"/>
      <sheetData sheetId="25210" refreshError="1"/>
      <sheetData sheetId="25211" refreshError="1"/>
      <sheetData sheetId="25212" refreshError="1"/>
      <sheetData sheetId="25213" refreshError="1"/>
      <sheetData sheetId="25214" refreshError="1"/>
      <sheetData sheetId="25215" refreshError="1"/>
      <sheetData sheetId="25216" refreshError="1"/>
      <sheetData sheetId="25217" refreshError="1"/>
      <sheetData sheetId="25218" refreshError="1"/>
      <sheetData sheetId="25219" refreshError="1"/>
      <sheetData sheetId="25220" refreshError="1"/>
      <sheetData sheetId="25221" refreshError="1"/>
      <sheetData sheetId="25222" refreshError="1"/>
      <sheetData sheetId="25223" refreshError="1"/>
      <sheetData sheetId="25224" refreshError="1"/>
      <sheetData sheetId="25225" refreshError="1"/>
      <sheetData sheetId="25226" refreshError="1"/>
      <sheetData sheetId="25227" refreshError="1"/>
      <sheetData sheetId="25228" refreshError="1"/>
      <sheetData sheetId="25229" refreshError="1"/>
      <sheetData sheetId="25230" refreshError="1"/>
      <sheetData sheetId="25231" refreshError="1"/>
      <sheetData sheetId="25232" refreshError="1"/>
      <sheetData sheetId="25233" refreshError="1"/>
      <sheetData sheetId="25234" refreshError="1"/>
      <sheetData sheetId="25235" refreshError="1"/>
      <sheetData sheetId="25236" refreshError="1"/>
      <sheetData sheetId="25237" refreshError="1"/>
      <sheetData sheetId="25238" refreshError="1"/>
      <sheetData sheetId="25239" refreshError="1"/>
      <sheetData sheetId="25240" refreshError="1"/>
      <sheetData sheetId="25241" refreshError="1"/>
      <sheetData sheetId="25242" refreshError="1"/>
      <sheetData sheetId="25243" refreshError="1"/>
      <sheetData sheetId="25244" refreshError="1"/>
      <sheetData sheetId="25245" refreshError="1"/>
      <sheetData sheetId="25246" refreshError="1"/>
      <sheetData sheetId="25247" refreshError="1"/>
      <sheetData sheetId="25248" refreshError="1"/>
      <sheetData sheetId="25249" refreshError="1"/>
      <sheetData sheetId="25250" refreshError="1"/>
      <sheetData sheetId="25251" refreshError="1"/>
      <sheetData sheetId="25252" refreshError="1"/>
      <sheetData sheetId="25253" refreshError="1"/>
      <sheetData sheetId="25254" refreshError="1"/>
      <sheetData sheetId="25255" refreshError="1"/>
      <sheetData sheetId="25256" refreshError="1"/>
      <sheetData sheetId="25257" refreshError="1"/>
      <sheetData sheetId="25258" refreshError="1"/>
      <sheetData sheetId="25259" refreshError="1"/>
      <sheetData sheetId="25260" refreshError="1"/>
      <sheetData sheetId="25261" refreshError="1"/>
      <sheetData sheetId="25262" refreshError="1"/>
      <sheetData sheetId="25263" refreshError="1"/>
      <sheetData sheetId="25264" refreshError="1"/>
      <sheetData sheetId="25265" refreshError="1"/>
      <sheetData sheetId="25266" refreshError="1"/>
      <sheetData sheetId="25267" refreshError="1"/>
      <sheetData sheetId="25268" refreshError="1"/>
      <sheetData sheetId="25269" refreshError="1"/>
      <sheetData sheetId="25270" refreshError="1"/>
      <sheetData sheetId="25271" refreshError="1"/>
      <sheetData sheetId="25272" refreshError="1"/>
      <sheetData sheetId="25273" refreshError="1"/>
      <sheetData sheetId="25274" refreshError="1"/>
      <sheetData sheetId="25275" refreshError="1"/>
      <sheetData sheetId="25276" refreshError="1"/>
      <sheetData sheetId="25277" refreshError="1"/>
      <sheetData sheetId="25278" refreshError="1"/>
      <sheetData sheetId="25279" refreshError="1"/>
      <sheetData sheetId="25280" refreshError="1"/>
      <sheetData sheetId="25281" refreshError="1"/>
      <sheetData sheetId="25282" refreshError="1"/>
      <sheetData sheetId="25283" refreshError="1"/>
      <sheetData sheetId="25284" refreshError="1"/>
      <sheetData sheetId="25285" refreshError="1"/>
      <sheetData sheetId="25286" refreshError="1"/>
      <sheetData sheetId="25287" refreshError="1"/>
      <sheetData sheetId="25288" refreshError="1"/>
      <sheetData sheetId="25289" refreshError="1"/>
      <sheetData sheetId="25290" refreshError="1"/>
      <sheetData sheetId="25291" refreshError="1"/>
      <sheetData sheetId="25292" refreshError="1"/>
      <sheetData sheetId="25293" refreshError="1"/>
      <sheetData sheetId="25294" refreshError="1"/>
      <sheetData sheetId="25295" refreshError="1"/>
      <sheetData sheetId="25296" refreshError="1"/>
      <sheetData sheetId="25297" refreshError="1"/>
      <sheetData sheetId="25298" refreshError="1"/>
      <sheetData sheetId="25299" refreshError="1"/>
      <sheetData sheetId="25300" refreshError="1"/>
      <sheetData sheetId="25301" refreshError="1"/>
      <sheetData sheetId="25302" refreshError="1"/>
      <sheetData sheetId="25303" refreshError="1"/>
      <sheetData sheetId="25304" refreshError="1"/>
      <sheetData sheetId="25305" refreshError="1"/>
      <sheetData sheetId="25306" refreshError="1"/>
      <sheetData sheetId="25307" refreshError="1"/>
      <sheetData sheetId="25308" refreshError="1"/>
      <sheetData sheetId="25309" refreshError="1"/>
      <sheetData sheetId="25310" refreshError="1"/>
      <sheetData sheetId="25311" refreshError="1"/>
      <sheetData sheetId="25312" refreshError="1"/>
      <sheetData sheetId="25313" refreshError="1"/>
      <sheetData sheetId="25314" refreshError="1"/>
      <sheetData sheetId="25315" refreshError="1"/>
      <sheetData sheetId="25316" refreshError="1"/>
      <sheetData sheetId="25317" refreshError="1"/>
      <sheetData sheetId="25318" refreshError="1"/>
      <sheetData sheetId="25319" refreshError="1"/>
      <sheetData sheetId="25320" refreshError="1"/>
      <sheetData sheetId="25321" refreshError="1"/>
      <sheetData sheetId="25322" refreshError="1"/>
      <sheetData sheetId="25323" refreshError="1"/>
      <sheetData sheetId="25324" refreshError="1"/>
      <sheetData sheetId="25325" refreshError="1"/>
      <sheetData sheetId="25326" refreshError="1"/>
      <sheetData sheetId="25327" refreshError="1"/>
      <sheetData sheetId="25328" refreshError="1"/>
      <sheetData sheetId="25329" refreshError="1"/>
      <sheetData sheetId="25330" refreshError="1"/>
      <sheetData sheetId="25331" refreshError="1"/>
      <sheetData sheetId="25332" refreshError="1"/>
      <sheetData sheetId="25333" refreshError="1"/>
      <sheetData sheetId="25334" refreshError="1"/>
      <sheetData sheetId="25335" refreshError="1"/>
      <sheetData sheetId="25336" refreshError="1"/>
      <sheetData sheetId="25337" refreshError="1"/>
      <sheetData sheetId="25338" refreshError="1"/>
      <sheetData sheetId="25339" refreshError="1"/>
      <sheetData sheetId="25340" refreshError="1"/>
      <sheetData sheetId="25341" refreshError="1"/>
      <sheetData sheetId="25342" refreshError="1"/>
      <sheetData sheetId="25343" refreshError="1"/>
      <sheetData sheetId="25344" refreshError="1"/>
      <sheetData sheetId="25345" refreshError="1"/>
      <sheetData sheetId="25346" refreshError="1"/>
      <sheetData sheetId="25347" refreshError="1"/>
      <sheetData sheetId="25348" refreshError="1"/>
      <sheetData sheetId="25349" refreshError="1"/>
      <sheetData sheetId="25350" refreshError="1"/>
      <sheetData sheetId="25351" refreshError="1"/>
      <sheetData sheetId="25352" refreshError="1"/>
      <sheetData sheetId="25353" refreshError="1"/>
      <sheetData sheetId="25354" refreshError="1"/>
      <sheetData sheetId="25355" refreshError="1"/>
      <sheetData sheetId="25356" refreshError="1"/>
      <sheetData sheetId="25357" refreshError="1"/>
      <sheetData sheetId="25358" refreshError="1"/>
      <sheetData sheetId="25359" refreshError="1"/>
      <sheetData sheetId="25360" refreshError="1"/>
      <sheetData sheetId="25361" refreshError="1"/>
      <sheetData sheetId="25362" refreshError="1"/>
      <sheetData sheetId="25363" refreshError="1"/>
      <sheetData sheetId="25364" refreshError="1"/>
      <sheetData sheetId="25365" refreshError="1"/>
      <sheetData sheetId="25366" refreshError="1"/>
      <sheetData sheetId="25367" refreshError="1"/>
      <sheetData sheetId="25368" refreshError="1"/>
      <sheetData sheetId="25369" refreshError="1"/>
      <sheetData sheetId="25370" refreshError="1"/>
      <sheetData sheetId="25371" refreshError="1"/>
      <sheetData sheetId="25372" refreshError="1"/>
      <sheetData sheetId="25373" refreshError="1"/>
      <sheetData sheetId="25374" refreshError="1"/>
      <sheetData sheetId="25375" refreshError="1"/>
      <sheetData sheetId="25376" refreshError="1"/>
      <sheetData sheetId="25377" refreshError="1"/>
      <sheetData sheetId="25378" refreshError="1"/>
      <sheetData sheetId="25379" refreshError="1"/>
      <sheetData sheetId="25380" refreshError="1"/>
      <sheetData sheetId="25381" refreshError="1"/>
      <sheetData sheetId="25382" refreshError="1"/>
      <sheetData sheetId="25383" refreshError="1"/>
      <sheetData sheetId="25384" refreshError="1"/>
      <sheetData sheetId="25385" refreshError="1"/>
      <sheetData sheetId="25386" refreshError="1"/>
      <sheetData sheetId="25387" refreshError="1"/>
      <sheetData sheetId="25388" refreshError="1"/>
      <sheetData sheetId="25389" refreshError="1"/>
      <sheetData sheetId="25390" refreshError="1"/>
      <sheetData sheetId="25391" refreshError="1"/>
      <sheetData sheetId="25392" refreshError="1"/>
      <sheetData sheetId="25393" refreshError="1"/>
      <sheetData sheetId="25394" refreshError="1"/>
      <sheetData sheetId="25395" refreshError="1"/>
      <sheetData sheetId="25396" refreshError="1"/>
      <sheetData sheetId="25397" refreshError="1"/>
      <sheetData sheetId="25398" refreshError="1"/>
      <sheetData sheetId="25399" refreshError="1"/>
      <sheetData sheetId="25400" refreshError="1"/>
      <sheetData sheetId="25401" refreshError="1"/>
      <sheetData sheetId="25402" refreshError="1"/>
      <sheetData sheetId="25403" refreshError="1"/>
      <sheetData sheetId="25404" refreshError="1"/>
      <sheetData sheetId="25405" refreshError="1"/>
      <sheetData sheetId="25406" refreshError="1"/>
      <sheetData sheetId="25407" refreshError="1"/>
      <sheetData sheetId="25408" refreshError="1"/>
      <sheetData sheetId="25409" refreshError="1"/>
      <sheetData sheetId="25410" refreshError="1"/>
      <sheetData sheetId="25411" refreshError="1"/>
      <sheetData sheetId="25412" refreshError="1"/>
      <sheetData sheetId="25413" refreshError="1"/>
      <sheetData sheetId="25414" refreshError="1"/>
      <sheetData sheetId="25415" refreshError="1"/>
      <sheetData sheetId="25416" refreshError="1"/>
      <sheetData sheetId="25417" refreshError="1"/>
      <sheetData sheetId="25418" refreshError="1"/>
      <sheetData sheetId="25419" refreshError="1"/>
      <sheetData sheetId="25420" refreshError="1"/>
      <sheetData sheetId="25421" refreshError="1"/>
      <sheetData sheetId="25422" refreshError="1"/>
      <sheetData sheetId="25423" refreshError="1"/>
      <sheetData sheetId="25424" refreshError="1"/>
      <sheetData sheetId="25425" refreshError="1"/>
      <sheetData sheetId="25426" refreshError="1"/>
      <sheetData sheetId="25427" refreshError="1"/>
      <sheetData sheetId="25428" refreshError="1"/>
      <sheetData sheetId="25429" refreshError="1"/>
      <sheetData sheetId="25430" refreshError="1"/>
      <sheetData sheetId="25431" refreshError="1"/>
      <sheetData sheetId="25432" refreshError="1"/>
      <sheetData sheetId="25433" refreshError="1"/>
      <sheetData sheetId="25434" refreshError="1"/>
      <sheetData sheetId="25435" refreshError="1"/>
      <sheetData sheetId="25436" refreshError="1"/>
      <sheetData sheetId="25437" refreshError="1"/>
      <sheetData sheetId="25438" refreshError="1"/>
      <sheetData sheetId="25439" refreshError="1"/>
      <sheetData sheetId="25440" refreshError="1"/>
      <sheetData sheetId="25441" refreshError="1"/>
      <sheetData sheetId="25442" refreshError="1"/>
      <sheetData sheetId="25443" refreshError="1"/>
      <sheetData sheetId="25444" refreshError="1"/>
      <sheetData sheetId="25445" refreshError="1"/>
      <sheetData sheetId="25446" refreshError="1"/>
      <sheetData sheetId="25447" refreshError="1"/>
      <sheetData sheetId="25448" refreshError="1"/>
      <sheetData sheetId="25449" refreshError="1"/>
      <sheetData sheetId="25450" refreshError="1"/>
      <sheetData sheetId="25451" refreshError="1"/>
      <sheetData sheetId="25452" refreshError="1"/>
      <sheetData sheetId="25453" refreshError="1"/>
      <sheetData sheetId="25454" refreshError="1"/>
      <sheetData sheetId="25455" refreshError="1"/>
      <sheetData sheetId="25456" refreshError="1"/>
      <sheetData sheetId="25457" refreshError="1"/>
      <sheetData sheetId="25458" refreshError="1"/>
      <sheetData sheetId="25459" refreshError="1"/>
      <sheetData sheetId="25460" refreshError="1"/>
      <sheetData sheetId="25461" refreshError="1"/>
      <sheetData sheetId="25462" refreshError="1"/>
      <sheetData sheetId="25463" refreshError="1"/>
      <sheetData sheetId="25464" refreshError="1"/>
      <sheetData sheetId="25465" refreshError="1"/>
      <sheetData sheetId="25466" refreshError="1"/>
      <sheetData sheetId="25467" refreshError="1"/>
      <sheetData sheetId="25468" refreshError="1"/>
      <sheetData sheetId="25469" refreshError="1"/>
      <sheetData sheetId="25470" refreshError="1"/>
      <sheetData sheetId="25471" refreshError="1"/>
      <sheetData sheetId="25472" refreshError="1"/>
      <sheetData sheetId="25473" refreshError="1"/>
      <sheetData sheetId="25474" refreshError="1"/>
      <sheetData sheetId="25475" refreshError="1"/>
      <sheetData sheetId="25476" refreshError="1"/>
      <sheetData sheetId="25477" refreshError="1"/>
      <sheetData sheetId="25478" refreshError="1"/>
      <sheetData sheetId="25479" refreshError="1"/>
      <sheetData sheetId="25480" refreshError="1"/>
      <sheetData sheetId="25481" refreshError="1"/>
      <sheetData sheetId="25482" refreshError="1"/>
      <sheetData sheetId="25483" refreshError="1"/>
      <sheetData sheetId="25484" refreshError="1"/>
      <sheetData sheetId="25485" refreshError="1"/>
      <sheetData sheetId="25486" refreshError="1"/>
      <sheetData sheetId="25487" refreshError="1"/>
      <sheetData sheetId="25488" refreshError="1"/>
      <sheetData sheetId="25489" refreshError="1"/>
      <sheetData sheetId="25490" refreshError="1"/>
      <sheetData sheetId="25491" refreshError="1"/>
      <sheetData sheetId="25492" refreshError="1"/>
      <sheetData sheetId="25493" refreshError="1"/>
      <sheetData sheetId="25494" refreshError="1"/>
      <sheetData sheetId="25495" refreshError="1"/>
      <sheetData sheetId="25496" refreshError="1"/>
      <sheetData sheetId="25497" refreshError="1"/>
      <sheetData sheetId="25498" refreshError="1"/>
      <sheetData sheetId="25499" refreshError="1"/>
      <sheetData sheetId="25500" refreshError="1"/>
      <sheetData sheetId="25501" refreshError="1"/>
      <sheetData sheetId="25502" refreshError="1"/>
      <sheetData sheetId="25503" refreshError="1"/>
      <sheetData sheetId="25504" refreshError="1"/>
      <sheetData sheetId="25505" refreshError="1"/>
      <sheetData sheetId="25506" refreshError="1"/>
      <sheetData sheetId="25507" refreshError="1"/>
      <sheetData sheetId="25508" refreshError="1"/>
      <sheetData sheetId="25509" refreshError="1"/>
      <sheetData sheetId="25510" refreshError="1"/>
      <sheetData sheetId="25511" refreshError="1"/>
      <sheetData sheetId="25512" refreshError="1"/>
      <sheetData sheetId="25513" refreshError="1"/>
      <sheetData sheetId="25514" refreshError="1"/>
      <sheetData sheetId="25515" refreshError="1"/>
      <sheetData sheetId="25516" refreshError="1"/>
      <sheetData sheetId="25517" refreshError="1"/>
      <sheetData sheetId="25518" refreshError="1"/>
      <sheetData sheetId="25519" refreshError="1"/>
      <sheetData sheetId="25520" refreshError="1"/>
      <sheetData sheetId="25521" refreshError="1"/>
      <sheetData sheetId="25522" refreshError="1"/>
      <sheetData sheetId="25523" refreshError="1"/>
      <sheetData sheetId="25524" refreshError="1"/>
      <sheetData sheetId="25525" refreshError="1"/>
      <sheetData sheetId="25526" refreshError="1"/>
      <sheetData sheetId="25527" refreshError="1"/>
      <sheetData sheetId="25528" refreshError="1"/>
      <sheetData sheetId="25529" refreshError="1"/>
      <sheetData sheetId="25530" refreshError="1"/>
      <sheetData sheetId="25531" refreshError="1"/>
      <sheetData sheetId="25532" refreshError="1"/>
      <sheetData sheetId="25533" refreshError="1"/>
      <sheetData sheetId="25534" refreshError="1"/>
      <sheetData sheetId="25535" refreshError="1"/>
      <sheetData sheetId="25536" refreshError="1"/>
      <sheetData sheetId="25537" refreshError="1"/>
      <sheetData sheetId="25538" refreshError="1"/>
      <sheetData sheetId="25539" refreshError="1"/>
      <sheetData sheetId="25540" refreshError="1"/>
      <sheetData sheetId="25541" refreshError="1"/>
      <sheetData sheetId="25542" refreshError="1"/>
      <sheetData sheetId="25543" refreshError="1"/>
      <sheetData sheetId="25544" refreshError="1"/>
      <sheetData sheetId="25545" refreshError="1"/>
      <sheetData sheetId="25546" refreshError="1"/>
      <sheetData sheetId="25547" refreshError="1"/>
      <sheetData sheetId="25548" refreshError="1"/>
      <sheetData sheetId="25549" refreshError="1"/>
      <sheetData sheetId="25550" refreshError="1"/>
      <sheetData sheetId="25551" refreshError="1"/>
      <sheetData sheetId="25552" refreshError="1"/>
      <sheetData sheetId="25553" refreshError="1"/>
      <sheetData sheetId="25554" refreshError="1"/>
      <sheetData sheetId="25555" refreshError="1"/>
      <sheetData sheetId="25556" refreshError="1"/>
      <sheetData sheetId="25557" refreshError="1"/>
      <sheetData sheetId="25558" refreshError="1"/>
      <sheetData sheetId="25559" refreshError="1"/>
      <sheetData sheetId="25560" refreshError="1"/>
      <sheetData sheetId="25561" refreshError="1"/>
      <sheetData sheetId="25562" refreshError="1"/>
      <sheetData sheetId="25563" refreshError="1"/>
      <sheetData sheetId="25564" refreshError="1"/>
      <sheetData sheetId="25565" refreshError="1"/>
      <sheetData sheetId="25566" refreshError="1"/>
      <sheetData sheetId="25567" refreshError="1"/>
      <sheetData sheetId="25568" refreshError="1"/>
      <sheetData sheetId="25569" refreshError="1"/>
      <sheetData sheetId="25570" refreshError="1"/>
      <sheetData sheetId="25571" refreshError="1"/>
      <sheetData sheetId="25572" refreshError="1"/>
      <sheetData sheetId="25573" refreshError="1"/>
      <sheetData sheetId="25574" refreshError="1"/>
      <sheetData sheetId="25575" refreshError="1"/>
      <sheetData sheetId="25576" refreshError="1"/>
      <sheetData sheetId="25577" refreshError="1"/>
      <sheetData sheetId="25578" refreshError="1"/>
      <sheetData sheetId="25579" refreshError="1"/>
      <sheetData sheetId="25580" refreshError="1"/>
      <sheetData sheetId="25581" refreshError="1"/>
      <sheetData sheetId="25582" refreshError="1"/>
      <sheetData sheetId="25583" refreshError="1"/>
      <sheetData sheetId="25584" refreshError="1"/>
      <sheetData sheetId="25585" refreshError="1"/>
      <sheetData sheetId="25586" refreshError="1"/>
      <sheetData sheetId="25587" refreshError="1"/>
      <sheetData sheetId="25588" refreshError="1"/>
      <sheetData sheetId="25589" refreshError="1"/>
      <sheetData sheetId="25590" refreshError="1"/>
      <sheetData sheetId="25591" refreshError="1"/>
      <sheetData sheetId="25592" refreshError="1"/>
      <sheetData sheetId="25593" refreshError="1"/>
      <sheetData sheetId="25594" refreshError="1"/>
      <sheetData sheetId="25595" refreshError="1"/>
      <sheetData sheetId="25596" refreshError="1"/>
      <sheetData sheetId="25597" refreshError="1"/>
      <sheetData sheetId="25598" refreshError="1"/>
      <sheetData sheetId="25599" refreshError="1"/>
      <sheetData sheetId="25600" refreshError="1"/>
      <sheetData sheetId="25601" refreshError="1"/>
      <sheetData sheetId="25602" refreshError="1"/>
      <sheetData sheetId="25603" refreshError="1"/>
      <sheetData sheetId="25604" refreshError="1"/>
      <sheetData sheetId="25605" refreshError="1"/>
      <sheetData sheetId="25606" refreshError="1"/>
      <sheetData sheetId="25607" refreshError="1"/>
      <sheetData sheetId="25608" refreshError="1"/>
      <sheetData sheetId="25609" refreshError="1"/>
      <sheetData sheetId="25610" refreshError="1"/>
      <sheetData sheetId="25611" refreshError="1"/>
      <sheetData sheetId="25612" refreshError="1"/>
      <sheetData sheetId="25613" refreshError="1"/>
      <sheetData sheetId="25614" refreshError="1"/>
      <sheetData sheetId="25615" refreshError="1"/>
      <sheetData sheetId="25616" refreshError="1"/>
      <sheetData sheetId="25617" refreshError="1"/>
      <sheetData sheetId="25618" refreshError="1"/>
      <sheetData sheetId="25619" refreshError="1"/>
      <sheetData sheetId="25620" refreshError="1"/>
      <sheetData sheetId="25621" refreshError="1"/>
      <sheetData sheetId="25622" refreshError="1"/>
      <sheetData sheetId="25623" refreshError="1"/>
      <sheetData sheetId="25624" refreshError="1"/>
      <sheetData sheetId="25625" refreshError="1"/>
      <sheetData sheetId="25626" refreshError="1"/>
      <sheetData sheetId="25627" refreshError="1"/>
      <sheetData sheetId="25628" refreshError="1"/>
      <sheetData sheetId="25629" refreshError="1"/>
      <sheetData sheetId="25630" refreshError="1"/>
      <sheetData sheetId="25631" refreshError="1"/>
      <sheetData sheetId="25632" refreshError="1"/>
      <sheetData sheetId="25633" refreshError="1"/>
      <sheetData sheetId="25634" refreshError="1"/>
      <sheetData sheetId="25635" refreshError="1"/>
      <sheetData sheetId="25636" refreshError="1"/>
      <sheetData sheetId="25637" refreshError="1"/>
      <sheetData sheetId="25638" refreshError="1"/>
      <sheetData sheetId="25639" refreshError="1"/>
      <sheetData sheetId="25640" refreshError="1"/>
      <sheetData sheetId="25641" refreshError="1"/>
      <sheetData sheetId="25642" refreshError="1"/>
      <sheetData sheetId="25643" refreshError="1"/>
      <sheetData sheetId="25644" refreshError="1"/>
      <sheetData sheetId="25645" refreshError="1"/>
      <sheetData sheetId="25646" refreshError="1"/>
      <sheetData sheetId="25647" refreshError="1"/>
      <sheetData sheetId="25648" refreshError="1"/>
      <sheetData sheetId="25649" refreshError="1"/>
      <sheetData sheetId="25650" refreshError="1"/>
      <sheetData sheetId="25651" refreshError="1"/>
      <sheetData sheetId="25652" refreshError="1"/>
      <sheetData sheetId="25653" refreshError="1"/>
      <sheetData sheetId="25654" refreshError="1"/>
      <sheetData sheetId="25655" refreshError="1"/>
      <sheetData sheetId="25656" refreshError="1"/>
      <sheetData sheetId="25657" refreshError="1"/>
      <sheetData sheetId="25658" refreshError="1"/>
      <sheetData sheetId="25659" refreshError="1"/>
      <sheetData sheetId="25660" refreshError="1"/>
      <sheetData sheetId="25661" refreshError="1"/>
      <sheetData sheetId="25662" refreshError="1"/>
      <sheetData sheetId="25663" refreshError="1"/>
      <sheetData sheetId="25664" refreshError="1"/>
      <sheetData sheetId="25665" refreshError="1"/>
      <sheetData sheetId="25666" refreshError="1"/>
      <sheetData sheetId="25667" refreshError="1"/>
      <sheetData sheetId="25668" refreshError="1"/>
      <sheetData sheetId="25669" refreshError="1"/>
      <sheetData sheetId="25670" refreshError="1"/>
      <sheetData sheetId="25671" refreshError="1"/>
      <sheetData sheetId="25672" refreshError="1"/>
      <sheetData sheetId="25673" refreshError="1"/>
      <sheetData sheetId="25674" refreshError="1"/>
      <sheetData sheetId="25675" refreshError="1"/>
      <sheetData sheetId="25676" refreshError="1"/>
      <sheetData sheetId="25677" refreshError="1"/>
      <sheetData sheetId="25678" refreshError="1"/>
      <sheetData sheetId="25679" refreshError="1"/>
      <sheetData sheetId="25680" refreshError="1"/>
      <sheetData sheetId="25681" refreshError="1"/>
      <sheetData sheetId="25682" refreshError="1"/>
      <sheetData sheetId="25683" refreshError="1"/>
      <sheetData sheetId="25684" refreshError="1"/>
      <sheetData sheetId="25685" refreshError="1"/>
      <sheetData sheetId="25686" refreshError="1"/>
      <sheetData sheetId="25687" refreshError="1"/>
      <sheetData sheetId="25688" refreshError="1"/>
      <sheetData sheetId="25689" refreshError="1"/>
      <sheetData sheetId="25690" refreshError="1"/>
      <sheetData sheetId="25691" refreshError="1"/>
      <sheetData sheetId="25692" refreshError="1"/>
      <sheetData sheetId="25693" refreshError="1"/>
      <sheetData sheetId="25694" refreshError="1"/>
      <sheetData sheetId="25695" refreshError="1"/>
      <sheetData sheetId="25696" refreshError="1"/>
      <sheetData sheetId="25697" refreshError="1"/>
      <sheetData sheetId="25698" refreshError="1"/>
      <sheetData sheetId="25699" refreshError="1"/>
      <sheetData sheetId="25700" refreshError="1"/>
      <sheetData sheetId="25701" refreshError="1"/>
      <sheetData sheetId="25702" refreshError="1"/>
      <sheetData sheetId="25703" refreshError="1"/>
      <sheetData sheetId="25704" refreshError="1"/>
      <sheetData sheetId="25705" refreshError="1"/>
      <sheetData sheetId="25706" refreshError="1"/>
      <sheetData sheetId="25707" refreshError="1"/>
      <sheetData sheetId="25708" refreshError="1"/>
      <sheetData sheetId="25709" refreshError="1"/>
      <sheetData sheetId="25710" refreshError="1"/>
      <sheetData sheetId="25711" refreshError="1"/>
      <sheetData sheetId="25712" refreshError="1"/>
      <sheetData sheetId="25713" refreshError="1"/>
      <sheetData sheetId="25714" refreshError="1"/>
      <sheetData sheetId="25715" refreshError="1"/>
      <sheetData sheetId="25716" refreshError="1"/>
      <sheetData sheetId="25717" refreshError="1"/>
      <sheetData sheetId="25718" refreshError="1"/>
      <sheetData sheetId="25719" refreshError="1"/>
      <sheetData sheetId="25720" refreshError="1"/>
      <sheetData sheetId="25721" refreshError="1"/>
      <sheetData sheetId="25722" refreshError="1"/>
      <sheetData sheetId="25723" refreshError="1"/>
      <sheetData sheetId="25724" refreshError="1"/>
      <sheetData sheetId="25725" refreshError="1"/>
      <sheetData sheetId="25726" refreshError="1"/>
      <sheetData sheetId="25727" refreshError="1"/>
      <sheetData sheetId="25728" refreshError="1"/>
      <sheetData sheetId="25729" refreshError="1"/>
      <sheetData sheetId="25730" refreshError="1"/>
      <sheetData sheetId="25731" refreshError="1"/>
      <sheetData sheetId="25732" refreshError="1"/>
      <sheetData sheetId="25733" refreshError="1"/>
      <sheetData sheetId="25734" refreshError="1"/>
      <sheetData sheetId="25735" refreshError="1"/>
      <sheetData sheetId="25736" refreshError="1"/>
      <sheetData sheetId="25737" refreshError="1"/>
      <sheetData sheetId="25738" refreshError="1"/>
      <sheetData sheetId="25739" refreshError="1"/>
      <sheetData sheetId="25740" refreshError="1"/>
      <sheetData sheetId="25741" refreshError="1"/>
      <sheetData sheetId="25742" refreshError="1"/>
      <sheetData sheetId="25743" refreshError="1"/>
      <sheetData sheetId="25744" refreshError="1"/>
      <sheetData sheetId="25745" refreshError="1"/>
      <sheetData sheetId="25746" refreshError="1"/>
      <sheetData sheetId="25747" refreshError="1"/>
      <sheetData sheetId="25748" refreshError="1"/>
      <sheetData sheetId="25749" refreshError="1"/>
      <sheetData sheetId="25750" refreshError="1"/>
      <sheetData sheetId="25751" refreshError="1"/>
      <sheetData sheetId="25752" refreshError="1"/>
      <sheetData sheetId="25753" refreshError="1"/>
      <sheetData sheetId="25754" refreshError="1"/>
      <sheetData sheetId="25755" refreshError="1"/>
      <sheetData sheetId="25756" refreshError="1"/>
      <sheetData sheetId="25757" refreshError="1"/>
      <sheetData sheetId="25758" refreshError="1"/>
      <sheetData sheetId="25759" refreshError="1"/>
      <sheetData sheetId="25760" refreshError="1"/>
      <sheetData sheetId="25761" refreshError="1"/>
      <sheetData sheetId="25762" refreshError="1"/>
      <sheetData sheetId="25763" refreshError="1"/>
      <sheetData sheetId="25764" refreshError="1"/>
      <sheetData sheetId="25765" refreshError="1"/>
      <sheetData sheetId="25766" refreshError="1"/>
      <sheetData sheetId="25767" refreshError="1"/>
      <sheetData sheetId="25768" refreshError="1"/>
      <sheetData sheetId="25769" refreshError="1"/>
      <sheetData sheetId="25770" refreshError="1"/>
      <sheetData sheetId="25771" refreshError="1"/>
      <sheetData sheetId="25772" refreshError="1"/>
      <sheetData sheetId="25773" refreshError="1"/>
      <sheetData sheetId="25774" refreshError="1"/>
      <sheetData sheetId="25775" refreshError="1"/>
      <sheetData sheetId="25776" refreshError="1"/>
      <sheetData sheetId="25777" refreshError="1"/>
      <sheetData sheetId="25778" refreshError="1"/>
      <sheetData sheetId="25779" refreshError="1"/>
      <sheetData sheetId="25780" refreshError="1"/>
      <sheetData sheetId="25781" refreshError="1"/>
      <sheetData sheetId="25782" refreshError="1"/>
      <sheetData sheetId="25783" refreshError="1"/>
      <sheetData sheetId="25784" refreshError="1"/>
      <sheetData sheetId="25785" refreshError="1"/>
      <sheetData sheetId="25786" refreshError="1"/>
      <sheetData sheetId="25787" refreshError="1"/>
      <sheetData sheetId="25788" refreshError="1"/>
      <sheetData sheetId="25789" refreshError="1"/>
      <sheetData sheetId="25790" refreshError="1"/>
      <sheetData sheetId="25791" refreshError="1"/>
      <sheetData sheetId="25792" refreshError="1"/>
      <sheetData sheetId="25793" refreshError="1"/>
      <sheetData sheetId="25794" refreshError="1"/>
      <sheetData sheetId="25795" refreshError="1"/>
      <sheetData sheetId="25796" refreshError="1"/>
      <sheetData sheetId="25797" refreshError="1"/>
      <sheetData sheetId="25798" refreshError="1"/>
      <sheetData sheetId="25799" refreshError="1"/>
      <sheetData sheetId="25800" refreshError="1"/>
      <sheetData sheetId="25801" refreshError="1"/>
      <sheetData sheetId="25802" refreshError="1"/>
      <sheetData sheetId="25803" refreshError="1"/>
      <sheetData sheetId="25804" refreshError="1"/>
      <sheetData sheetId="25805" refreshError="1"/>
      <sheetData sheetId="25806" refreshError="1"/>
      <sheetData sheetId="25807" refreshError="1"/>
      <sheetData sheetId="25808" refreshError="1"/>
      <sheetData sheetId="25809" refreshError="1"/>
      <sheetData sheetId="25810" refreshError="1"/>
      <sheetData sheetId="25811" refreshError="1"/>
      <sheetData sheetId="25812" refreshError="1"/>
      <sheetData sheetId="25813" refreshError="1"/>
      <sheetData sheetId="25814" refreshError="1"/>
      <sheetData sheetId="25815" refreshError="1"/>
      <sheetData sheetId="25816" refreshError="1"/>
      <sheetData sheetId="25817" refreshError="1"/>
      <sheetData sheetId="25818" refreshError="1"/>
      <sheetData sheetId="25819" refreshError="1"/>
      <sheetData sheetId="25820" refreshError="1"/>
      <sheetData sheetId="25821" refreshError="1"/>
      <sheetData sheetId="25822" refreshError="1"/>
      <sheetData sheetId="25823" refreshError="1"/>
      <sheetData sheetId="25824" refreshError="1"/>
      <sheetData sheetId="25825" refreshError="1"/>
      <sheetData sheetId="25826" refreshError="1"/>
      <sheetData sheetId="25827" refreshError="1"/>
      <sheetData sheetId="25828" refreshError="1"/>
      <sheetData sheetId="25829" refreshError="1"/>
      <sheetData sheetId="25830" refreshError="1"/>
      <sheetData sheetId="25831" refreshError="1"/>
      <sheetData sheetId="25832" refreshError="1"/>
      <sheetData sheetId="25833" refreshError="1"/>
      <sheetData sheetId="25834" refreshError="1"/>
      <sheetData sheetId="25835" refreshError="1"/>
      <sheetData sheetId="25836" refreshError="1"/>
      <sheetData sheetId="25837" refreshError="1"/>
      <sheetData sheetId="25838" refreshError="1"/>
      <sheetData sheetId="25839" refreshError="1"/>
      <sheetData sheetId="25840" refreshError="1"/>
      <sheetData sheetId="25841" refreshError="1"/>
      <sheetData sheetId="25842" refreshError="1"/>
      <sheetData sheetId="25843" refreshError="1"/>
      <sheetData sheetId="25844" refreshError="1"/>
      <sheetData sheetId="25845" refreshError="1"/>
      <sheetData sheetId="25846" refreshError="1"/>
      <sheetData sheetId="25847" refreshError="1"/>
      <sheetData sheetId="25848" refreshError="1"/>
      <sheetData sheetId="25849" refreshError="1"/>
      <sheetData sheetId="25850" refreshError="1"/>
      <sheetData sheetId="25851" refreshError="1"/>
      <sheetData sheetId="25852" refreshError="1"/>
      <sheetData sheetId="25853" refreshError="1"/>
      <sheetData sheetId="25854" refreshError="1"/>
      <sheetData sheetId="25855" refreshError="1"/>
      <sheetData sheetId="25856" refreshError="1"/>
      <sheetData sheetId="25857" refreshError="1"/>
      <sheetData sheetId="25858" refreshError="1"/>
      <sheetData sheetId="25859" refreshError="1"/>
      <sheetData sheetId="25860" refreshError="1"/>
      <sheetData sheetId="25861" refreshError="1"/>
      <sheetData sheetId="25862" refreshError="1"/>
      <sheetData sheetId="25863" refreshError="1"/>
      <sheetData sheetId="25864" refreshError="1"/>
      <sheetData sheetId="25865" refreshError="1"/>
      <sheetData sheetId="25866" refreshError="1"/>
      <sheetData sheetId="25867" refreshError="1"/>
      <sheetData sheetId="25868" refreshError="1"/>
      <sheetData sheetId="25869" refreshError="1"/>
      <sheetData sheetId="25870" refreshError="1"/>
      <sheetData sheetId="25871" refreshError="1"/>
      <sheetData sheetId="25872" refreshError="1"/>
      <sheetData sheetId="25873" refreshError="1"/>
      <sheetData sheetId="25874" refreshError="1"/>
      <sheetData sheetId="25875" refreshError="1"/>
      <sheetData sheetId="25876" refreshError="1"/>
      <sheetData sheetId="25877" refreshError="1"/>
      <sheetData sheetId="25878" refreshError="1"/>
      <sheetData sheetId="25879" refreshError="1"/>
      <sheetData sheetId="25880" refreshError="1"/>
      <sheetData sheetId="25881" refreshError="1"/>
      <sheetData sheetId="25882" refreshError="1"/>
      <sheetData sheetId="25883" refreshError="1"/>
      <sheetData sheetId="25884" refreshError="1"/>
      <sheetData sheetId="25885" refreshError="1"/>
      <sheetData sheetId="25886" refreshError="1"/>
      <sheetData sheetId="25887" refreshError="1"/>
      <sheetData sheetId="25888" refreshError="1"/>
      <sheetData sheetId="25889" refreshError="1"/>
      <sheetData sheetId="25890" refreshError="1"/>
      <sheetData sheetId="25891" refreshError="1"/>
      <sheetData sheetId="25892" refreshError="1"/>
      <sheetData sheetId="25893" refreshError="1"/>
      <sheetData sheetId="25894" refreshError="1"/>
      <sheetData sheetId="25895" refreshError="1"/>
      <sheetData sheetId="25896" refreshError="1"/>
      <sheetData sheetId="25897" refreshError="1"/>
      <sheetData sheetId="25898" refreshError="1"/>
      <sheetData sheetId="25899" refreshError="1"/>
      <sheetData sheetId="25900" refreshError="1"/>
      <sheetData sheetId="25901" refreshError="1"/>
      <sheetData sheetId="25902" refreshError="1"/>
      <sheetData sheetId="25903" refreshError="1"/>
      <sheetData sheetId="25904" refreshError="1"/>
      <sheetData sheetId="25905" refreshError="1"/>
      <sheetData sheetId="25906" refreshError="1"/>
      <sheetData sheetId="25907" refreshError="1"/>
      <sheetData sheetId="25908" refreshError="1"/>
      <sheetData sheetId="25909" refreshError="1"/>
      <sheetData sheetId="25910" refreshError="1"/>
      <sheetData sheetId="25911" refreshError="1"/>
      <sheetData sheetId="25912" refreshError="1"/>
      <sheetData sheetId="25913" refreshError="1"/>
      <sheetData sheetId="25914" refreshError="1"/>
      <sheetData sheetId="25915" refreshError="1"/>
      <sheetData sheetId="25916" refreshError="1"/>
      <sheetData sheetId="25917" refreshError="1"/>
      <sheetData sheetId="25918" refreshError="1"/>
      <sheetData sheetId="25919" refreshError="1"/>
      <sheetData sheetId="25920" refreshError="1"/>
      <sheetData sheetId="25921" refreshError="1"/>
      <sheetData sheetId="25922" refreshError="1"/>
      <sheetData sheetId="25923" refreshError="1"/>
      <sheetData sheetId="25924" refreshError="1"/>
      <sheetData sheetId="25925" refreshError="1"/>
      <sheetData sheetId="25926" refreshError="1"/>
      <sheetData sheetId="25927" refreshError="1"/>
      <sheetData sheetId="25928" refreshError="1"/>
      <sheetData sheetId="25929" refreshError="1"/>
      <sheetData sheetId="25930" refreshError="1"/>
      <sheetData sheetId="25931" refreshError="1"/>
      <sheetData sheetId="25932" refreshError="1"/>
      <sheetData sheetId="25933" refreshError="1"/>
      <sheetData sheetId="25934" refreshError="1"/>
      <sheetData sheetId="25935" refreshError="1"/>
      <sheetData sheetId="25936" refreshError="1"/>
      <sheetData sheetId="25937" refreshError="1"/>
      <sheetData sheetId="25938" refreshError="1"/>
      <sheetData sheetId="25939" refreshError="1"/>
      <sheetData sheetId="25940" refreshError="1"/>
      <sheetData sheetId="25941" refreshError="1"/>
      <sheetData sheetId="25942" refreshError="1"/>
      <sheetData sheetId="25943" refreshError="1"/>
      <sheetData sheetId="25944" refreshError="1"/>
      <sheetData sheetId="25945" refreshError="1"/>
      <sheetData sheetId="25946" refreshError="1"/>
      <sheetData sheetId="25947" refreshError="1"/>
      <sheetData sheetId="25948" refreshError="1"/>
      <sheetData sheetId="25949" refreshError="1"/>
      <sheetData sheetId="25950" refreshError="1"/>
      <sheetData sheetId="25951" refreshError="1"/>
      <sheetData sheetId="25952" refreshError="1"/>
      <sheetData sheetId="25953" refreshError="1"/>
      <sheetData sheetId="25954" refreshError="1"/>
      <sheetData sheetId="25955" refreshError="1"/>
      <sheetData sheetId="25956" refreshError="1"/>
      <sheetData sheetId="25957" refreshError="1"/>
      <sheetData sheetId="25958" refreshError="1"/>
      <sheetData sheetId="25959" refreshError="1"/>
      <sheetData sheetId="25960" refreshError="1"/>
      <sheetData sheetId="25961" refreshError="1"/>
      <sheetData sheetId="25962" refreshError="1"/>
      <sheetData sheetId="25963" refreshError="1"/>
      <sheetData sheetId="25964" refreshError="1"/>
      <sheetData sheetId="25965" refreshError="1"/>
      <sheetData sheetId="25966" refreshError="1"/>
      <sheetData sheetId="25967" refreshError="1"/>
      <sheetData sheetId="25968" refreshError="1"/>
      <sheetData sheetId="25969" refreshError="1"/>
      <sheetData sheetId="25970" refreshError="1"/>
      <sheetData sheetId="25971" refreshError="1"/>
      <sheetData sheetId="25972" refreshError="1"/>
      <sheetData sheetId="25973" refreshError="1"/>
      <sheetData sheetId="25974" refreshError="1"/>
      <sheetData sheetId="25975" refreshError="1"/>
      <sheetData sheetId="25976" refreshError="1"/>
      <sheetData sheetId="25977" refreshError="1"/>
      <sheetData sheetId="25978" refreshError="1"/>
      <sheetData sheetId="25979" refreshError="1"/>
      <sheetData sheetId="25980" refreshError="1"/>
      <sheetData sheetId="25981" refreshError="1"/>
      <sheetData sheetId="25982" refreshError="1"/>
      <sheetData sheetId="25983" refreshError="1"/>
      <sheetData sheetId="25984" refreshError="1"/>
      <sheetData sheetId="25985" refreshError="1"/>
      <sheetData sheetId="25986" refreshError="1"/>
      <sheetData sheetId="25987" refreshError="1"/>
      <sheetData sheetId="25988" refreshError="1"/>
      <sheetData sheetId="25989" refreshError="1"/>
      <sheetData sheetId="25990" refreshError="1"/>
      <sheetData sheetId="25991" refreshError="1"/>
      <sheetData sheetId="25992" refreshError="1"/>
      <sheetData sheetId="25993" refreshError="1"/>
      <sheetData sheetId="25994" refreshError="1"/>
      <sheetData sheetId="25995" refreshError="1"/>
      <sheetData sheetId="25996" refreshError="1"/>
      <sheetData sheetId="25997" refreshError="1"/>
      <sheetData sheetId="25998" refreshError="1"/>
      <sheetData sheetId="25999" refreshError="1"/>
      <sheetData sheetId="26000" refreshError="1"/>
      <sheetData sheetId="26001" refreshError="1"/>
      <sheetData sheetId="26002" refreshError="1"/>
      <sheetData sheetId="26003" refreshError="1"/>
      <sheetData sheetId="26004" refreshError="1"/>
      <sheetData sheetId="26005" refreshError="1"/>
      <sheetData sheetId="26006" refreshError="1"/>
      <sheetData sheetId="26007" refreshError="1"/>
      <sheetData sheetId="26008" refreshError="1"/>
      <sheetData sheetId="26009" refreshError="1"/>
      <sheetData sheetId="26010" refreshError="1"/>
      <sheetData sheetId="26011" refreshError="1"/>
      <sheetData sheetId="26012" refreshError="1"/>
      <sheetData sheetId="26013" refreshError="1"/>
      <sheetData sheetId="26014" refreshError="1"/>
      <sheetData sheetId="26015" refreshError="1"/>
      <sheetData sheetId="26016" refreshError="1"/>
      <sheetData sheetId="26017" refreshError="1"/>
      <sheetData sheetId="26018" refreshError="1"/>
      <sheetData sheetId="26019" refreshError="1"/>
      <sheetData sheetId="26020" refreshError="1"/>
      <sheetData sheetId="26021" refreshError="1"/>
      <sheetData sheetId="26022" refreshError="1"/>
      <sheetData sheetId="26023" refreshError="1"/>
      <sheetData sheetId="26024" refreshError="1"/>
      <sheetData sheetId="26025" refreshError="1"/>
      <sheetData sheetId="26026" refreshError="1"/>
      <sheetData sheetId="26027" refreshError="1"/>
      <sheetData sheetId="26028" refreshError="1"/>
      <sheetData sheetId="26029" refreshError="1"/>
      <sheetData sheetId="26030" refreshError="1"/>
      <sheetData sheetId="26031" refreshError="1"/>
      <sheetData sheetId="26032" refreshError="1"/>
      <sheetData sheetId="26033" refreshError="1"/>
      <sheetData sheetId="26034" refreshError="1"/>
      <sheetData sheetId="26035" refreshError="1"/>
      <sheetData sheetId="26036" refreshError="1"/>
      <sheetData sheetId="26037" refreshError="1"/>
      <sheetData sheetId="26038" refreshError="1"/>
      <sheetData sheetId="26039" refreshError="1"/>
      <sheetData sheetId="26040" refreshError="1"/>
      <sheetData sheetId="26041" refreshError="1"/>
      <sheetData sheetId="26042" refreshError="1"/>
      <sheetData sheetId="26043" refreshError="1"/>
      <sheetData sheetId="26044" refreshError="1"/>
      <sheetData sheetId="26045" refreshError="1"/>
      <sheetData sheetId="26046" refreshError="1"/>
      <sheetData sheetId="26047" refreshError="1"/>
      <sheetData sheetId="26048" refreshError="1"/>
      <sheetData sheetId="26049" refreshError="1"/>
      <sheetData sheetId="26050" refreshError="1"/>
      <sheetData sheetId="26051" refreshError="1"/>
      <sheetData sheetId="26052" refreshError="1"/>
      <sheetData sheetId="26053" refreshError="1"/>
      <sheetData sheetId="26054" refreshError="1"/>
      <sheetData sheetId="26055" refreshError="1"/>
      <sheetData sheetId="26056" refreshError="1"/>
      <sheetData sheetId="26057" refreshError="1"/>
      <sheetData sheetId="26058" refreshError="1"/>
      <sheetData sheetId="26059" refreshError="1"/>
      <sheetData sheetId="26060" refreshError="1"/>
      <sheetData sheetId="26061" refreshError="1"/>
      <sheetData sheetId="26062" refreshError="1"/>
      <sheetData sheetId="26063" refreshError="1"/>
      <sheetData sheetId="26064" refreshError="1"/>
      <sheetData sheetId="26065" refreshError="1"/>
      <sheetData sheetId="26066" refreshError="1"/>
      <sheetData sheetId="26067" refreshError="1"/>
      <sheetData sheetId="26068" refreshError="1"/>
      <sheetData sheetId="26069" refreshError="1"/>
      <sheetData sheetId="26070" refreshError="1"/>
      <sheetData sheetId="26071" refreshError="1"/>
      <sheetData sheetId="26072" refreshError="1"/>
      <sheetData sheetId="26073" refreshError="1"/>
      <sheetData sheetId="26074" refreshError="1"/>
      <sheetData sheetId="26075" refreshError="1"/>
      <sheetData sheetId="26076" refreshError="1"/>
      <sheetData sheetId="26077" refreshError="1"/>
      <sheetData sheetId="26078" refreshError="1"/>
      <sheetData sheetId="26079" refreshError="1"/>
      <sheetData sheetId="26080" refreshError="1"/>
      <sheetData sheetId="26081" refreshError="1"/>
      <sheetData sheetId="26082" refreshError="1"/>
      <sheetData sheetId="26083" refreshError="1"/>
      <sheetData sheetId="26084" refreshError="1"/>
      <sheetData sheetId="26085" refreshError="1"/>
      <sheetData sheetId="26086" refreshError="1"/>
      <sheetData sheetId="26087" refreshError="1"/>
      <sheetData sheetId="26088" refreshError="1"/>
      <sheetData sheetId="26089" refreshError="1"/>
      <sheetData sheetId="26090" refreshError="1"/>
      <sheetData sheetId="26091" refreshError="1"/>
      <sheetData sheetId="26092" refreshError="1"/>
      <sheetData sheetId="26093" refreshError="1"/>
      <sheetData sheetId="26094" refreshError="1"/>
      <sheetData sheetId="26095" refreshError="1"/>
      <sheetData sheetId="26096" refreshError="1"/>
      <sheetData sheetId="26097" refreshError="1"/>
      <sheetData sheetId="26098" refreshError="1"/>
      <sheetData sheetId="26099" refreshError="1"/>
      <sheetData sheetId="26100" refreshError="1"/>
      <sheetData sheetId="26101" refreshError="1"/>
      <sheetData sheetId="26102" refreshError="1"/>
      <sheetData sheetId="26103" refreshError="1"/>
      <sheetData sheetId="26104" refreshError="1"/>
      <sheetData sheetId="26105" refreshError="1"/>
      <sheetData sheetId="26106" refreshError="1"/>
      <sheetData sheetId="26107" refreshError="1"/>
      <sheetData sheetId="26108" refreshError="1"/>
      <sheetData sheetId="26109" refreshError="1"/>
      <sheetData sheetId="26110" refreshError="1"/>
      <sheetData sheetId="26111" refreshError="1"/>
      <sheetData sheetId="26112" refreshError="1"/>
      <sheetData sheetId="26113" refreshError="1"/>
      <sheetData sheetId="26114" refreshError="1"/>
      <sheetData sheetId="26115" refreshError="1"/>
      <sheetData sheetId="26116" refreshError="1"/>
      <sheetData sheetId="26117" refreshError="1"/>
      <sheetData sheetId="26118" refreshError="1"/>
      <sheetData sheetId="26119" refreshError="1"/>
      <sheetData sheetId="26120" refreshError="1"/>
      <sheetData sheetId="26121" refreshError="1"/>
      <sheetData sheetId="26122" refreshError="1"/>
      <sheetData sheetId="26123" refreshError="1"/>
      <sheetData sheetId="26124" refreshError="1"/>
      <sheetData sheetId="26125" refreshError="1"/>
      <sheetData sheetId="26126" refreshError="1"/>
      <sheetData sheetId="26127" refreshError="1"/>
      <sheetData sheetId="26128" refreshError="1"/>
      <sheetData sheetId="26129" refreshError="1"/>
      <sheetData sheetId="26130" refreshError="1"/>
      <sheetData sheetId="26131" refreshError="1"/>
      <sheetData sheetId="26132" refreshError="1"/>
      <sheetData sheetId="26133" refreshError="1"/>
      <sheetData sheetId="26134" refreshError="1"/>
      <sheetData sheetId="26135" refreshError="1"/>
      <sheetData sheetId="26136" refreshError="1"/>
      <sheetData sheetId="26137" refreshError="1"/>
      <sheetData sheetId="26138" refreshError="1"/>
      <sheetData sheetId="26139" refreshError="1"/>
      <sheetData sheetId="26140" refreshError="1"/>
      <sheetData sheetId="26141" refreshError="1"/>
      <sheetData sheetId="26142" refreshError="1"/>
      <sheetData sheetId="26143" refreshError="1"/>
      <sheetData sheetId="26144" refreshError="1"/>
      <sheetData sheetId="26145" refreshError="1"/>
      <sheetData sheetId="26146" refreshError="1"/>
      <sheetData sheetId="26147" refreshError="1"/>
      <sheetData sheetId="26148" refreshError="1"/>
      <sheetData sheetId="26149" refreshError="1"/>
      <sheetData sheetId="26150" refreshError="1"/>
      <sheetData sheetId="26151" refreshError="1"/>
      <sheetData sheetId="26152" refreshError="1"/>
      <sheetData sheetId="26153" refreshError="1"/>
      <sheetData sheetId="26154" refreshError="1"/>
      <sheetData sheetId="26155" refreshError="1"/>
      <sheetData sheetId="26156" refreshError="1"/>
      <sheetData sheetId="26157" refreshError="1"/>
      <sheetData sheetId="26158" refreshError="1"/>
      <sheetData sheetId="26159" refreshError="1"/>
      <sheetData sheetId="26160" refreshError="1"/>
      <sheetData sheetId="26161" refreshError="1"/>
      <sheetData sheetId="26162" refreshError="1"/>
      <sheetData sheetId="26163" refreshError="1"/>
      <sheetData sheetId="26164" refreshError="1"/>
      <sheetData sheetId="26165" refreshError="1"/>
      <sheetData sheetId="26166" refreshError="1"/>
      <sheetData sheetId="26167" refreshError="1"/>
      <sheetData sheetId="26168" refreshError="1"/>
      <sheetData sheetId="26169" refreshError="1"/>
      <sheetData sheetId="26170" refreshError="1"/>
      <sheetData sheetId="26171" refreshError="1"/>
      <sheetData sheetId="26172" refreshError="1"/>
      <sheetData sheetId="26173" refreshError="1"/>
      <sheetData sheetId="26174" refreshError="1"/>
      <sheetData sheetId="26175" refreshError="1"/>
      <sheetData sheetId="26176" refreshError="1"/>
      <sheetData sheetId="26177" refreshError="1"/>
      <sheetData sheetId="26178" refreshError="1"/>
      <sheetData sheetId="26179" refreshError="1"/>
      <sheetData sheetId="26180" refreshError="1"/>
      <sheetData sheetId="26181" refreshError="1"/>
      <sheetData sheetId="26182" refreshError="1"/>
      <sheetData sheetId="26183" refreshError="1"/>
      <sheetData sheetId="26184" refreshError="1"/>
      <sheetData sheetId="26185" refreshError="1"/>
      <sheetData sheetId="26186" refreshError="1"/>
      <sheetData sheetId="26187" refreshError="1"/>
      <sheetData sheetId="26188" refreshError="1"/>
      <sheetData sheetId="26189" refreshError="1"/>
      <sheetData sheetId="26190" refreshError="1"/>
      <sheetData sheetId="26191" refreshError="1"/>
      <sheetData sheetId="26192" refreshError="1"/>
      <sheetData sheetId="26193" refreshError="1"/>
      <sheetData sheetId="26194" refreshError="1"/>
      <sheetData sheetId="26195" refreshError="1"/>
      <sheetData sheetId="26196" refreshError="1"/>
      <sheetData sheetId="26197" refreshError="1"/>
      <sheetData sheetId="26198" refreshError="1"/>
      <sheetData sheetId="26199" refreshError="1"/>
      <sheetData sheetId="26200" refreshError="1"/>
      <sheetData sheetId="26201" refreshError="1"/>
      <sheetData sheetId="26202" refreshError="1"/>
      <sheetData sheetId="26203" refreshError="1"/>
      <sheetData sheetId="26204" refreshError="1"/>
      <sheetData sheetId="26205" refreshError="1"/>
      <sheetData sheetId="26206" refreshError="1"/>
      <sheetData sheetId="26207" refreshError="1"/>
      <sheetData sheetId="26208" refreshError="1"/>
      <sheetData sheetId="26209" refreshError="1"/>
      <sheetData sheetId="26210" refreshError="1"/>
      <sheetData sheetId="26211" refreshError="1"/>
      <sheetData sheetId="26212" refreshError="1"/>
      <sheetData sheetId="26213" refreshError="1"/>
      <sheetData sheetId="26214" refreshError="1"/>
      <sheetData sheetId="26215" refreshError="1"/>
      <sheetData sheetId="26216" refreshError="1"/>
      <sheetData sheetId="26217" refreshError="1"/>
      <sheetData sheetId="26218" refreshError="1"/>
      <sheetData sheetId="26219" refreshError="1"/>
      <sheetData sheetId="26220" refreshError="1"/>
      <sheetData sheetId="26221" refreshError="1"/>
      <sheetData sheetId="26222" refreshError="1"/>
      <sheetData sheetId="26223" refreshError="1"/>
      <sheetData sheetId="26224" refreshError="1"/>
      <sheetData sheetId="26225" refreshError="1"/>
      <sheetData sheetId="26226" refreshError="1"/>
      <sheetData sheetId="26227" refreshError="1"/>
      <sheetData sheetId="26228" refreshError="1"/>
      <sheetData sheetId="26229" refreshError="1"/>
      <sheetData sheetId="26230" refreshError="1"/>
      <sheetData sheetId="26231" refreshError="1"/>
      <sheetData sheetId="26232" refreshError="1"/>
      <sheetData sheetId="26233" refreshError="1"/>
      <sheetData sheetId="26234" refreshError="1"/>
      <sheetData sheetId="26235" refreshError="1"/>
      <sheetData sheetId="26236" refreshError="1"/>
      <sheetData sheetId="26237" refreshError="1"/>
      <sheetData sheetId="26238" refreshError="1"/>
      <sheetData sheetId="26239" refreshError="1"/>
      <sheetData sheetId="26240" refreshError="1"/>
      <sheetData sheetId="26241" refreshError="1"/>
      <sheetData sheetId="26242" refreshError="1"/>
      <sheetData sheetId="26243" refreshError="1"/>
      <sheetData sheetId="26244" refreshError="1"/>
      <sheetData sheetId="26245" refreshError="1"/>
      <sheetData sheetId="26246" refreshError="1"/>
      <sheetData sheetId="26247" refreshError="1"/>
      <sheetData sheetId="26248" refreshError="1"/>
      <sheetData sheetId="26249" refreshError="1"/>
      <sheetData sheetId="26250" refreshError="1"/>
      <sheetData sheetId="26251" refreshError="1"/>
      <sheetData sheetId="26252" refreshError="1"/>
      <sheetData sheetId="26253" refreshError="1"/>
      <sheetData sheetId="26254" refreshError="1"/>
      <sheetData sheetId="26255" refreshError="1"/>
      <sheetData sheetId="26256" refreshError="1"/>
      <sheetData sheetId="26257" refreshError="1"/>
      <sheetData sheetId="26258" refreshError="1"/>
      <sheetData sheetId="26259" refreshError="1"/>
      <sheetData sheetId="26260" refreshError="1"/>
      <sheetData sheetId="26261" refreshError="1"/>
      <sheetData sheetId="26262" refreshError="1"/>
      <sheetData sheetId="26263" refreshError="1"/>
      <sheetData sheetId="26264" refreshError="1"/>
      <sheetData sheetId="26265" refreshError="1"/>
      <sheetData sheetId="26266" refreshError="1"/>
      <sheetData sheetId="26267" refreshError="1"/>
      <sheetData sheetId="26268" refreshError="1"/>
      <sheetData sheetId="26269" refreshError="1"/>
      <sheetData sheetId="26270" refreshError="1"/>
      <sheetData sheetId="26271" refreshError="1"/>
      <sheetData sheetId="26272" refreshError="1"/>
      <sheetData sheetId="26273" refreshError="1"/>
      <sheetData sheetId="26274" refreshError="1"/>
      <sheetData sheetId="26275" refreshError="1"/>
      <sheetData sheetId="26276" refreshError="1"/>
      <sheetData sheetId="26277" refreshError="1"/>
      <sheetData sheetId="26278" refreshError="1"/>
      <sheetData sheetId="26279" refreshError="1"/>
      <sheetData sheetId="26280" refreshError="1"/>
      <sheetData sheetId="26281" refreshError="1"/>
      <sheetData sheetId="26282" refreshError="1"/>
      <sheetData sheetId="26283" refreshError="1"/>
      <sheetData sheetId="26284" refreshError="1"/>
      <sheetData sheetId="26285" refreshError="1"/>
      <sheetData sheetId="26286" refreshError="1"/>
      <sheetData sheetId="26287" refreshError="1"/>
      <sheetData sheetId="26288" refreshError="1"/>
      <sheetData sheetId="26289" refreshError="1"/>
      <sheetData sheetId="26290" refreshError="1"/>
      <sheetData sheetId="26291" refreshError="1"/>
      <sheetData sheetId="26292" refreshError="1"/>
      <sheetData sheetId="26293" refreshError="1"/>
      <sheetData sheetId="26294" refreshError="1"/>
      <sheetData sheetId="26295" refreshError="1"/>
      <sheetData sheetId="26296" refreshError="1"/>
      <sheetData sheetId="26297" refreshError="1"/>
      <sheetData sheetId="26298" refreshError="1"/>
      <sheetData sheetId="26299" refreshError="1"/>
      <sheetData sheetId="26300" refreshError="1"/>
      <sheetData sheetId="26301" refreshError="1"/>
      <sheetData sheetId="26302" refreshError="1"/>
      <sheetData sheetId="26303" refreshError="1"/>
      <sheetData sheetId="26304" refreshError="1"/>
      <sheetData sheetId="26305" refreshError="1"/>
      <sheetData sheetId="26306" refreshError="1"/>
      <sheetData sheetId="26307" refreshError="1"/>
      <sheetData sheetId="26308" refreshError="1"/>
      <sheetData sheetId="26309" refreshError="1"/>
      <sheetData sheetId="26310" refreshError="1"/>
      <sheetData sheetId="26311" refreshError="1"/>
      <sheetData sheetId="26312" refreshError="1"/>
      <sheetData sheetId="26313" refreshError="1"/>
      <sheetData sheetId="26314" refreshError="1"/>
      <sheetData sheetId="26315" refreshError="1"/>
      <sheetData sheetId="26316" refreshError="1"/>
      <sheetData sheetId="26317" refreshError="1"/>
      <sheetData sheetId="26318" refreshError="1"/>
      <sheetData sheetId="26319" refreshError="1"/>
      <sheetData sheetId="26320" refreshError="1"/>
      <sheetData sheetId="26321" refreshError="1"/>
      <sheetData sheetId="26322" refreshError="1"/>
      <sheetData sheetId="26323" refreshError="1"/>
      <sheetData sheetId="26324" refreshError="1"/>
      <sheetData sheetId="26325" refreshError="1"/>
      <sheetData sheetId="26326" refreshError="1"/>
      <sheetData sheetId="26327" refreshError="1"/>
      <sheetData sheetId="26328" refreshError="1"/>
      <sheetData sheetId="26329" refreshError="1"/>
      <sheetData sheetId="26330" refreshError="1"/>
      <sheetData sheetId="26331" refreshError="1"/>
      <sheetData sheetId="26332" refreshError="1"/>
      <sheetData sheetId="26333" refreshError="1"/>
      <sheetData sheetId="26334" refreshError="1"/>
      <sheetData sheetId="26335" refreshError="1"/>
      <sheetData sheetId="26336" refreshError="1"/>
      <sheetData sheetId="26337" refreshError="1"/>
      <sheetData sheetId="26338" refreshError="1"/>
      <sheetData sheetId="26339" refreshError="1"/>
      <sheetData sheetId="26340" refreshError="1"/>
      <sheetData sheetId="26341" refreshError="1"/>
      <sheetData sheetId="26342" refreshError="1"/>
      <sheetData sheetId="26343" refreshError="1"/>
      <sheetData sheetId="26344" refreshError="1"/>
      <sheetData sheetId="26345" refreshError="1"/>
      <sheetData sheetId="26346" refreshError="1"/>
      <sheetData sheetId="26347" refreshError="1"/>
      <sheetData sheetId="26348" refreshError="1"/>
      <sheetData sheetId="26349" refreshError="1"/>
      <sheetData sheetId="26350" refreshError="1"/>
      <sheetData sheetId="26351" refreshError="1"/>
      <sheetData sheetId="26352" refreshError="1"/>
      <sheetData sheetId="26353" refreshError="1"/>
      <sheetData sheetId="26354" refreshError="1"/>
      <sheetData sheetId="26355" refreshError="1"/>
      <sheetData sheetId="26356" refreshError="1"/>
      <sheetData sheetId="26357" refreshError="1"/>
      <sheetData sheetId="26358" refreshError="1"/>
      <sheetData sheetId="26359" refreshError="1"/>
      <sheetData sheetId="26360" refreshError="1"/>
      <sheetData sheetId="26361" refreshError="1"/>
      <sheetData sheetId="26362" refreshError="1"/>
      <sheetData sheetId="26363" refreshError="1"/>
      <sheetData sheetId="26364" refreshError="1"/>
      <sheetData sheetId="26365" refreshError="1"/>
      <sheetData sheetId="26366" refreshError="1"/>
      <sheetData sheetId="26367" refreshError="1"/>
      <sheetData sheetId="26368" refreshError="1"/>
      <sheetData sheetId="26369" refreshError="1"/>
      <sheetData sheetId="26370" refreshError="1"/>
      <sheetData sheetId="26371" refreshError="1"/>
      <sheetData sheetId="26372" refreshError="1"/>
      <sheetData sheetId="26373" refreshError="1"/>
      <sheetData sheetId="26374" refreshError="1"/>
      <sheetData sheetId="26375" refreshError="1"/>
      <sheetData sheetId="26376" refreshError="1"/>
      <sheetData sheetId="26377" refreshError="1"/>
      <sheetData sheetId="26378" refreshError="1"/>
      <sheetData sheetId="26379" refreshError="1"/>
      <sheetData sheetId="26380" refreshError="1"/>
      <sheetData sheetId="26381" refreshError="1"/>
      <sheetData sheetId="26382" refreshError="1"/>
      <sheetData sheetId="26383" refreshError="1"/>
      <sheetData sheetId="26384" refreshError="1"/>
      <sheetData sheetId="26385" refreshError="1"/>
      <sheetData sheetId="26386" refreshError="1"/>
      <sheetData sheetId="26387" refreshError="1"/>
      <sheetData sheetId="26388" refreshError="1"/>
      <sheetData sheetId="26389" refreshError="1"/>
      <sheetData sheetId="26390" refreshError="1"/>
      <sheetData sheetId="26391" refreshError="1"/>
      <sheetData sheetId="26392" refreshError="1"/>
      <sheetData sheetId="26393" refreshError="1"/>
      <sheetData sheetId="26394" refreshError="1"/>
      <sheetData sheetId="26395" refreshError="1"/>
      <sheetData sheetId="26396" refreshError="1"/>
      <sheetData sheetId="26397" refreshError="1"/>
      <sheetData sheetId="26398" refreshError="1"/>
      <sheetData sheetId="26399" refreshError="1"/>
      <sheetData sheetId="26400" refreshError="1"/>
      <sheetData sheetId="26401" refreshError="1"/>
      <sheetData sheetId="26402" refreshError="1"/>
      <sheetData sheetId="26403" refreshError="1"/>
      <sheetData sheetId="26404" refreshError="1"/>
      <sheetData sheetId="26405" refreshError="1"/>
      <sheetData sheetId="26406" refreshError="1"/>
      <sheetData sheetId="26407" refreshError="1"/>
      <sheetData sheetId="26408" refreshError="1"/>
      <sheetData sheetId="26409" refreshError="1"/>
      <sheetData sheetId="26410" refreshError="1"/>
      <sheetData sheetId="26411" refreshError="1"/>
      <sheetData sheetId="26412" refreshError="1"/>
      <sheetData sheetId="26413" refreshError="1"/>
      <sheetData sheetId="26414" refreshError="1"/>
      <sheetData sheetId="26415" refreshError="1"/>
      <sheetData sheetId="26416" refreshError="1"/>
      <sheetData sheetId="26417" refreshError="1"/>
      <sheetData sheetId="26418" refreshError="1"/>
      <sheetData sheetId="26419" refreshError="1"/>
      <sheetData sheetId="26420" refreshError="1"/>
      <sheetData sheetId="26421" refreshError="1"/>
      <sheetData sheetId="26422" refreshError="1"/>
      <sheetData sheetId="26423" refreshError="1"/>
      <sheetData sheetId="26424" refreshError="1"/>
      <sheetData sheetId="26425" refreshError="1"/>
      <sheetData sheetId="26426" refreshError="1"/>
      <sheetData sheetId="26427" refreshError="1"/>
      <sheetData sheetId="26428" refreshError="1"/>
      <sheetData sheetId="26429" refreshError="1"/>
      <sheetData sheetId="26430" refreshError="1"/>
      <sheetData sheetId="26431" refreshError="1"/>
      <sheetData sheetId="26432" refreshError="1"/>
      <sheetData sheetId="26433" refreshError="1"/>
      <sheetData sheetId="26434" refreshError="1"/>
      <sheetData sheetId="26435" refreshError="1"/>
      <sheetData sheetId="26436" refreshError="1"/>
      <sheetData sheetId="26437" refreshError="1"/>
      <sheetData sheetId="26438" refreshError="1"/>
      <sheetData sheetId="26439" refreshError="1"/>
      <sheetData sheetId="26440" refreshError="1"/>
      <sheetData sheetId="26441" refreshError="1"/>
      <sheetData sheetId="26442" refreshError="1"/>
      <sheetData sheetId="26443" refreshError="1"/>
      <sheetData sheetId="26444" refreshError="1"/>
      <sheetData sheetId="26445" refreshError="1"/>
      <sheetData sheetId="26446" refreshError="1"/>
      <sheetData sheetId="26447" refreshError="1"/>
      <sheetData sheetId="26448" refreshError="1"/>
      <sheetData sheetId="26449" refreshError="1"/>
      <sheetData sheetId="26450" refreshError="1"/>
      <sheetData sheetId="26451" refreshError="1"/>
      <sheetData sheetId="26452" refreshError="1"/>
      <sheetData sheetId="26453" refreshError="1"/>
      <sheetData sheetId="26454" refreshError="1"/>
      <sheetData sheetId="26455" refreshError="1"/>
      <sheetData sheetId="26456" refreshError="1"/>
      <sheetData sheetId="26457" refreshError="1"/>
      <sheetData sheetId="26458" refreshError="1"/>
      <sheetData sheetId="26459" refreshError="1"/>
      <sheetData sheetId="26460" refreshError="1"/>
      <sheetData sheetId="26461" refreshError="1"/>
      <sheetData sheetId="26462" refreshError="1"/>
      <sheetData sheetId="26463" refreshError="1"/>
      <sheetData sheetId="26464" refreshError="1"/>
      <sheetData sheetId="26465" refreshError="1"/>
      <sheetData sheetId="26466" refreshError="1"/>
      <sheetData sheetId="26467" refreshError="1"/>
      <sheetData sheetId="26468" refreshError="1"/>
      <sheetData sheetId="26469" refreshError="1"/>
      <sheetData sheetId="26470" refreshError="1"/>
      <sheetData sheetId="26471" refreshError="1"/>
      <sheetData sheetId="26472" refreshError="1"/>
      <sheetData sheetId="26473" refreshError="1"/>
      <sheetData sheetId="26474" refreshError="1"/>
      <sheetData sheetId="26475" refreshError="1"/>
      <sheetData sheetId="26476" refreshError="1"/>
      <sheetData sheetId="26477" refreshError="1"/>
      <sheetData sheetId="26478" refreshError="1"/>
      <sheetData sheetId="26479" refreshError="1"/>
      <sheetData sheetId="26480" refreshError="1"/>
      <sheetData sheetId="26481" refreshError="1"/>
      <sheetData sheetId="26482" refreshError="1"/>
      <sheetData sheetId="26483" refreshError="1"/>
      <sheetData sheetId="26484" refreshError="1"/>
      <sheetData sheetId="26485" refreshError="1"/>
      <sheetData sheetId="26486" refreshError="1"/>
      <sheetData sheetId="26487" refreshError="1"/>
      <sheetData sheetId="26488" refreshError="1"/>
      <sheetData sheetId="26489" refreshError="1"/>
      <sheetData sheetId="26490" refreshError="1"/>
      <sheetData sheetId="26491" refreshError="1"/>
      <sheetData sheetId="26492" refreshError="1"/>
      <sheetData sheetId="26493" refreshError="1"/>
      <sheetData sheetId="26494" refreshError="1"/>
      <sheetData sheetId="26495" refreshError="1"/>
      <sheetData sheetId="26496" refreshError="1"/>
      <sheetData sheetId="26497" refreshError="1"/>
      <sheetData sheetId="26498" refreshError="1"/>
      <sheetData sheetId="26499" refreshError="1"/>
      <sheetData sheetId="26500" refreshError="1"/>
      <sheetData sheetId="26501" refreshError="1"/>
      <sheetData sheetId="26502" refreshError="1"/>
      <sheetData sheetId="26503" refreshError="1"/>
      <sheetData sheetId="26504" refreshError="1"/>
      <sheetData sheetId="26505" refreshError="1"/>
      <sheetData sheetId="26506" refreshError="1"/>
      <sheetData sheetId="26507" refreshError="1"/>
      <sheetData sheetId="26508" refreshError="1"/>
      <sheetData sheetId="26509" refreshError="1"/>
      <sheetData sheetId="26510" refreshError="1"/>
      <sheetData sheetId="26511" refreshError="1"/>
      <sheetData sheetId="26512" refreshError="1"/>
      <sheetData sheetId="26513" refreshError="1"/>
      <sheetData sheetId="26514" refreshError="1"/>
      <sheetData sheetId="26515" refreshError="1"/>
      <sheetData sheetId="26516" refreshError="1"/>
      <sheetData sheetId="26517" refreshError="1"/>
      <sheetData sheetId="26518" refreshError="1"/>
      <sheetData sheetId="26519" refreshError="1"/>
      <sheetData sheetId="26520" refreshError="1"/>
      <sheetData sheetId="26521" refreshError="1"/>
      <sheetData sheetId="26522" refreshError="1"/>
      <sheetData sheetId="26523" refreshError="1"/>
      <sheetData sheetId="26524" refreshError="1"/>
      <sheetData sheetId="26525" refreshError="1"/>
      <sheetData sheetId="26526" refreshError="1"/>
      <sheetData sheetId="26527" refreshError="1"/>
      <sheetData sheetId="26528" refreshError="1"/>
      <sheetData sheetId="26529" refreshError="1"/>
      <sheetData sheetId="26530" refreshError="1"/>
      <sheetData sheetId="26531" refreshError="1"/>
      <sheetData sheetId="26532" refreshError="1"/>
      <sheetData sheetId="26533" refreshError="1"/>
      <sheetData sheetId="26534" refreshError="1"/>
      <sheetData sheetId="26535" refreshError="1"/>
      <sheetData sheetId="26536" refreshError="1"/>
      <sheetData sheetId="26537" refreshError="1"/>
      <sheetData sheetId="26538" refreshError="1"/>
      <sheetData sheetId="26539" refreshError="1"/>
      <sheetData sheetId="26540" refreshError="1"/>
      <sheetData sheetId="26541" refreshError="1"/>
      <sheetData sheetId="26542" refreshError="1"/>
      <sheetData sheetId="26543" refreshError="1"/>
      <sheetData sheetId="26544" refreshError="1"/>
      <sheetData sheetId="26545" refreshError="1"/>
      <sheetData sheetId="26546" refreshError="1"/>
      <sheetData sheetId="26547" refreshError="1"/>
      <sheetData sheetId="26548" refreshError="1"/>
      <sheetData sheetId="26549" refreshError="1"/>
      <sheetData sheetId="26550" refreshError="1"/>
      <sheetData sheetId="26551" refreshError="1"/>
      <sheetData sheetId="26552" refreshError="1"/>
      <sheetData sheetId="26553" refreshError="1"/>
      <sheetData sheetId="26554" refreshError="1"/>
      <sheetData sheetId="26555" refreshError="1"/>
      <sheetData sheetId="26556" refreshError="1"/>
      <sheetData sheetId="26557" refreshError="1"/>
      <sheetData sheetId="26558" refreshError="1"/>
      <sheetData sheetId="26559" refreshError="1"/>
      <sheetData sheetId="26560" refreshError="1"/>
      <sheetData sheetId="26561" refreshError="1"/>
      <sheetData sheetId="26562" refreshError="1"/>
      <sheetData sheetId="26563" refreshError="1"/>
      <sheetData sheetId="26564" refreshError="1"/>
      <sheetData sheetId="26565" refreshError="1"/>
      <sheetData sheetId="26566" refreshError="1"/>
      <sheetData sheetId="26567" refreshError="1"/>
      <sheetData sheetId="26568" refreshError="1"/>
      <sheetData sheetId="26569" refreshError="1"/>
      <sheetData sheetId="26570" refreshError="1"/>
      <sheetData sheetId="26571" refreshError="1"/>
      <sheetData sheetId="26572" refreshError="1"/>
      <sheetData sheetId="26573" refreshError="1"/>
      <sheetData sheetId="26574" refreshError="1"/>
      <sheetData sheetId="26575" refreshError="1"/>
      <sheetData sheetId="26576" refreshError="1"/>
      <sheetData sheetId="26577" refreshError="1"/>
      <sheetData sheetId="26578" refreshError="1"/>
      <sheetData sheetId="26579" refreshError="1"/>
      <sheetData sheetId="26580" refreshError="1"/>
      <sheetData sheetId="26581" refreshError="1"/>
      <sheetData sheetId="26582" refreshError="1"/>
      <sheetData sheetId="26583" refreshError="1"/>
      <sheetData sheetId="26584" refreshError="1"/>
      <sheetData sheetId="26585" refreshError="1"/>
      <sheetData sheetId="26586" refreshError="1"/>
      <sheetData sheetId="26587" refreshError="1"/>
      <sheetData sheetId="26588" refreshError="1"/>
      <sheetData sheetId="26589" refreshError="1"/>
      <sheetData sheetId="26590" refreshError="1"/>
      <sheetData sheetId="26591" refreshError="1"/>
      <sheetData sheetId="26592" refreshError="1"/>
      <sheetData sheetId="26593" refreshError="1"/>
      <sheetData sheetId="26594" refreshError="1"/>
      <sheetData sheetId="26595" refreshError="1"/>
      <sheetData sheetId="26596" refreshError="1"/>
      <sheetData sheetId="26597" refreshError="1"/>
      <sheetData sheetId="26598" refreshError="1"/>
      <sheetData sheetId="26599" refreshError="1"/>
      <sheetData sheetId="26600" refreshError="1"/>
      <sheetData sheetId="26601" refreshError="1"/>
      <sheetData sheetId="26602" refreshError="1"/>
      <sheetData sheetId="26603" refreshError="1"/>
      <sheetData sheetId="26604" refreshError="1"/>
      <sheetData sheetId="26605" refreshError="1"/>
      <sheetData sheetId="26606" refreshError="1"/>
      <sheetData sheetId="26607" refreshError="1"/>
      <sheetData sheetId="26608" refreshError="1"/>
      <sheetData sheetId="26609" refreshError="1"/>
      <sheetData sheetId="26610" refreshError="1"/>
      <sheetData sheetId="26611" refreshError="1"/>
      <sheetData sheetId="26612" refreshError="1"/>
      <sheetData sheetId="26613" refreshError="1"/>
      <sheetData sheetId="26614" refreshError="1"/>
      <sheetData sheetId="26615" refreshError="1"/>
      <sheetData sheetId="26616" refreshError="1"/>
      <sheetData sheetId="26617" refreshError="1"/>
      <sheetData sheetId="26618" refreshError="1"/>
      <sheetData sheetId="26619" refreshError="1"/>
      <sheetData sheetId="26620" refreshError="1"/>
      <sheetData sheetId="26621" refreshError="1"/>
      <sheetData sheetId="26622" refreshError="1"/>
      <sheetData sheetId="26623" refreshError="1"/>
      <sheetData sheetId="26624" refreshError="1"/>
      <sheetData sheetId="26625" refreshError="1"/>
      <sheetData sheetId="26626" refreshError="1"/>
      <sheetData sheetId="26627" refreshError="1"/>
      <sheetData sheetId="26628" refreshError="1"/>
      <sheetData sheetId="26629" refreshError="1"/>
      <sheetData sheetId="26630" refreshError="1"/>
      <sheetData sheetId="26631" refreshError="1"/>
      <sheetData sheetId="26632" refreshError="1"/>
      <sheetData sheetId="26633" refreshError="1"/>
      <sheetData sheetId="26634" refreshError="1"/>
      <sheetData sheetId="26635" refreshError="1"/>
      <sheetData sheetId="26636" refreshError="1"/>
      <sheetData sheetId="26637" refreshError="1"/>
      <sheetData sheetId="26638" refreshError="1"/>
      <sheetData sheetId="26639" refreshError="1"/>
      <sheetData sheetId="26640" refreshError="1"/>
      <sheetData sheetId="26641" refreshError="1"/>
      <sheetData sheetId="26642" refreshError="1"/>
      <sheetData sheetId="26643" refreshError="1"/>
      <sheetData sheetId="26644" refreshError="1"/>
      <sheetData sheetId="26645" refreshError="1"/>
      <sheetData sheetId="26646" refreshError="1"/>
      <sheetData sheetId="26647" refreshError="1"/>
      <sheetData sheetId="26648" refreshError="1"/>
      <sheetData sheetId="26649" refreshError="1"/>
      <sheetData sheetId="26650" refreshError="1"/>
      <sheetData sheetId="26651" refreshError="1"/>
      <sheetData sheetId="26652" refreshError="1"/>
      <sheetData sheetId="26653" refreshError="1"/>
      <sheetData sheetId="26654" refreshError="1"/>
      <sheetData sheetId="26655" refreshError="1"/>
      <sheetData sheetId="26656" refreshError="1"/>
      <sheetData sheetId="26657" refreshError="1"/>
      <sheetData sheetId="26658" refreshError="1"/>
      <sheetData sheetId="26659" refreshError="1"/>
      <sheetData sheetId="26660" refreshError="1"/>
      <sheetData sheetId="26661" refreshError="1"/>
      <sheetData sheetId="26662" refreshError="1"/>
      <sheetData sheetId="26663" refreshError="1"/>
      <sheetData sheetId="26664" refreshError="1"/>
      <sheetData sheetId="26665" refreshError="1"/>
      <sheetData sheetId="26666" refreshError="1"/>
      <sheetData sheetId="26667" refreshError="1"/>
      <sheetData sheetId="26668" refreshError="1"/>
      <sheetData sheetId="26669" refreshError="1"/>
      <sheetData sheetId="26670" refreshError="1"/>
      <sheetData sheetId="26671" refreshError="1"/>
      <sheetData sheetId="26672" refreshError="1"/>
      <sheetData sheetId="26673" refreshError="1"/>
      <sheetData sheetId="26674" refreshError="1"/>
      <sheetData sheetId="26675" refreshError="1"/>
      <sheetData sheetId="26676" refreshError="1"/>
      <sheetData sheetId="26677" refreshError="1"/>
      <sheetData sheetId="26678" refreshError="1"/>
      <sheetData sheetId="26679" refreshError="1"/>
      <sheetData sheetId="26680" refreshError="1"/>
      <sheetData sheetId="26681" refreshError="1"/>
      <sheetData sheetId="26682" refreshError="1"/>
      <sheetData sheetId="26683" refreshError="1"/>
      <sheetData sheetId="26684" refreshError="1"/>
      <sheetData sheetId="26685" refreshError="1"/>
      <sheetData sheetId="26686" refreshError="1"/>
      <sheetData sheetId="26687" refreshError="1"/>
      <sheetData sheetId="26688" refreshError="1"/>
      <sheetData sheetId="26689" refreshError="1"/>
      <sheetData sheetId="26690" refreshError="1"/>
      <sheetData sheetId="26691" refreshError="1"/>
      <sheetData sheetId="26692" refreshError="1"/>
      <sheetData sheetId="26693" refreshError="1"/>
      <sheetData sheetId="26694" refreshError="1"/>
      <sheetData sheetId="26695" refreshError="1"/>
      <sheetData sheetId="26696" refreshError="1"/>
      <sheetData sheetId="26697" refreshError="1"/>
      <sheetData sheetId="26698" refreshError="1"/>
      <sheetData sheetId="26699" refreshError="1"/>
      <sheetData sheetId="26700" refreshError="1"/>
      <sheetData sheetId="26701" refreshError="1"/>
      <sheetData sheetId="26702" refreshError="1"/>
      <sheetData sheetId="26703" refreshError="1"/>
      <sheetData sheetId="26704" refreshError="1"/>
      <sheetData sheetId="26705" refreshError="1"/>
      <sheetData sheetId="26706" refreshError="1"/>
      <sheetData sheetId="26707" refreshError="1"/>
      <sheetData sheetId="26708" refreshError="1"/>
      <sheetData sheetId="26709" refreshError="1"/>
      <sheetData sheetId="26710" refreshError="1"/>
      <sheetData sheetId="26711" refreshError="1"/>
      <sheetData sheetId="26712" refreshError="1"/>
      <sheetData sheetId="26713" refreshError="1"/>
      <sheetData sheetId="26714" refreshError="1"/>
      <sheetData sheetId="26715" refreshError="1"/>
      <sheetData sheetId="26716" refreshError="1"/>
      <sheetData sheetId="26717" refreshError="1"/>
      <sheetData sheetId="26718" refreshError="1"/>
      <sheetData sheetId="26719" refreshError="1"/>
      <sheetData sheetId="26720" refreshError="1"/>
      <sheetData sheetId="26721" refreshError="1"/>
      <sheetData sheetId="26722" refreshError="1"/>
      <sheetData sheetId="26723" refreshError="1"/>
      <sheetData sheetId="26724" refreshError="1"/>
      <sheetData sheetId="26725" refreshError="1"/>
      <sheetData sheetId="26726" refreshError="1"/>
      <sheetData sheetId="26727" refreshError="1"/>
      <sheetData sheetId="26728" refreshError="1"/>
      <sheetData sheetId="26729" refreshError="1"/>
      <sheetData sheetId="26730" refreshError="1"/>
      <sheetData sheetId="26731" refreshError="1"/>
      <sheetData sheetId="26732" refreshError="1"/>
      <sheetData sheetId="26733" refreshError="1"/>
      <sheetData sheetId="26734" refreshError="1"/>
      <sheetData sheetId="26735" refreshError="1"/>
      <sheetData sheetId="26736" refreshError="1"/>
      <sheetData sheetId="26737" refreshError="1"/>
      <sheetData sheetId="26738" refreshError="1"/>
      <sheetData sheetId="26739" refreshError="1"/>
      <sheetData sheetId="26740" refreshError="1"/>
      <sheetData sheetId="26741" refreshError="1"/>
      <sheetData sheetId="26742" refreshError="1"/>
      <sheetData sheetId="26743" refreshError="1"/>
      <sheetData sheetId="26744" refreshError="1"/>
      <sheetData sheetId="26745" refreshError="1"/>
      <sheetData sheetId="26746" refreshError="1"/>
      <sheetData sheetId="26747" refreshError="1"/>
      <sheetData sheetId="26748" refreshError="1"/>
      <sheetData sheetId="26749" refreshError="1"/>
      <sheetData sheetId="26750" refreshError="1"/>
      <sheetData sheetId="26751" refreshError="1"/>
      <sheetData sheetId="26752" refreshError="1"/>
      <sheetData sheetId="26753" refreshError="1"/>
      <sheetData sheetId="26754" refreshError="1"/>
      <sheetData sheetId="26755" refreshError="1"/>
      <sheetData sheetId="26756" refreshError="1"/>
      <sheetData sheetId="26757" refreshError="1"/>
      <sheetData sheetId="26758" refreshError="1"/>
      <sheetData sheetId="26759" refreshError="1"/>
      <sheetData sheetId="26760" refreshError="1"/>
      <sheetData sheetId="26761" refreshError="1"/>
      <sheetData sheetId="26762" refreshError="1"/>
      <sheetData sheetId="26763" refreshError="1"/>
      <sheetData sheetId="26764" refreshError="1"/>
      <sheetData sheetId="26765" refreshError="1"/>
      <sheetData sheetId="26766" refreshError="1"/>
      <sheetData sheetId="26767" refreshError="1"/>
      <sheetData sheetId="26768" refreshError="1"/>
      <sheetData sheetId="26769" refreshError="1"/>
      <sheetData sheetId="26770" refreshError="1"/>
      <sheetData sheetId="26771" refreshError="1"/>
      <sheetData sheetId="26772" refreshError="1"/>
      <sheetData sheetId="26773" refreshError="1"/>
      <sheetData sheetId="26774" refreshError="1"/>
      <sheetData sheetId="26775" refreshError="1"/>
      <sheetData sheetId="26776" refreshError="1"/>
      <sheetData sheetId="26777" refreshError="1"/>
      <sheetData sheetId="26778" refreshError="1"/>
      <sheetData sheetId="26779" refreshError="1"/>
      <sheetData sheetId="26780" refreshError="1"/>
      <sheetData sheetId="26781" refreshError="1"/>
      <sheetData sheetId="26782" refreshError="1"/>
      <sheetData sheetId="26783" refreshError="1"/>
      <sheetData sheetId="26784" refreshError="1"/>
      <sheetData sheetId="26785" refreshError="1"/>
      <sheetData sheetId="26786" refreshError="1"/>
      <sheetData sheetId="26787" refreshError="1"/>
      <sheetData sheetId="26788" refreshError="1"/>
      <sheetData sheetId="26789" refreshError="1"/>
      <sheetData sheetId="26790" refreshError="1"/>
      <sheetData sheetId="26791" refreshError="1"/>
      <sheetData sheetId="26792" refreshError="1"/>
      <sheetData sheetId="26793" refreshError="1"/>
      <sheetData sheetId="26794" refreshError="1"/>
      <sheetData sheetId="26795" refreshError="1"/>
      <sheetData sheetId="26796" refreshError="1"/>
      <sheetData sheetId="26797" refreshError="1"/>
      <sheetData sheetId="26798" refreshError="1"/>
      <sheetData sheetId="26799" refreshError="1"/>
      <sheetData sheetId="26800" refreshError="1"/>
      <sheetData sheetId="26801" refreshError="1"/>
      <sheetData sheetId="26802" refreshError="1"/>
      <sheetData sheetId="26803" refreshError="1"/>
      <sheetData sheetId="26804" refreshError="1"/>
      <sheetData sheetId="26805" refreshError="1"/>
      <sheetData sheetId="26806" refreshError="1"/>
      <sheetData sheetId="26807" refreshError="1"/>
      <sheetData sheetId="26808" refreshError="1"/>
      <sheetData sheetId="26809" refreshError="1"/>
      <sheetData sheetId="26810" refreshError="1"/>
      <sheetData sheetId="26811" refreshError="1"/>
      <sheetData sheetId="26812" refreshError="1"/>
      <sheetData sheetId="26813" refreshError="1"/>
      <sheetData sheetId="26814" refreshError="1"/>
      <sheetData sheetId="26815" refreshError="1"/>
      <sheetData sheetId="26816" refreshError="1"/>
      <sheetData sheetId="26817" refreshError="1"/>
      <sheetData sheetId="26818" refreshError="1"/>
      <sheetData sheetId="26819" refreshError="1"/>
      <sheetData sheetId="26820" refreshError="1"/>
      <sheetData sheetId="26821" refreshError="1"/>
      <sheetData sheetId="26822" refreshError="1"/>
      <sheetData sheetId="26823" refreshError="1"/>
      <sheetData sheetId="26824" refreshError="1"/>
      <sheetData sheetId="26825" refreshError="1"/>
      <sheetData sheetId="26826" refreshError="1"/>
      <sheetData sheetId="26827" refreshError="1"/>
      <sheetData sheetId="26828" refreshError="1"/>
      <sheetData sheetId="26829" refreshError="1"/>
      <sheetData sheetId="26830" refreshError="1"/>
      <sheetData sheetId="26831" refreshError="1"/>
      <sheetData sheetId="26832" refreshError="1"/>
      <sheetData sheetId="26833" refreshError="1"/>
      <sheetData sheetId="26834" refreshError="1"/>
      <sheetData sheetId="26835" refreshError="1"/>
      <sheetData sheetId="26836" refreshError="1"/>
      <sheetData sheetId="26837" refreshError="1"/>
      <sheetData sheetId="26838" refreshError="1"/>
      <sheetData sheetId="26839" refreshError="1"/>
      <sheetData sheetId="26840" refreshError="1"/>
      <sheetData sheetId="26841" refreshError="1"/>
      <sheetData sheetId="26842" refreshError="1"/>
      <sheetData sheetId="26843" refreshError="1"/>
      <sheetData sheetId="26844" refreshError="1"/>
      <sheetData sheetId="26845" refreshError="1"/>
      <sheetData sheetId="26846" refreshError="1"/>
      <sheetData sheetId="26847" refreshError="1"/>
      <sheetData sheetId="26848" refreshError="1"/>
      <sheetData sheetId="26849" refreshError="1"/>
      <sheetData sheetId="26850" refreshError="1"/>
      <sheetData sheetId="26851" refreshError="1"/>
      <sheetData sheetId="26852" refreshError="1"/>
      <sheetData sheetId="26853" refreshError="1"/>
      <sheetData sheetId="26854" refreshError="1"/>
      <sheetData sheetId="26855" refreshError="1"/>
      <sheetData sheetId="26856" refreshError="1"/>
      <sheetData sheetId="26857" refreshError="1"/>
      <sheetData sheetId="26858" refreshError="1"/>
      <sheetData sheetId="26859" refreshError="1"/>
      <sheetData sheetId="26860" refreshError="1"/>
      <sheetData sheetId="26861" refreshError="1"/>
      <sheetData sheetId="26862" refreshError="1"/>
      <sheetData sheetId="26863" refreshError="1"/>
      <sheetData sheetId="26864" refreshError="1"/>
      <sheetData sheetId="26865" refreshError="1"/>
      <sheetData sheetId="26866" refreshError="1"/>
      <sheetData sheetId="26867" refreshError="1"/>
      <sheetData sheetId="26868" refreshError="1"/>
      <sheetData sheetId="26869" refreshError="1"/>
      <sheetData sheetId="26870" refreshError="1"/>
      <sheetData sheetId="26871" refreshError="1"/>
      <sheetData sheetId="26872" refreshError="1"/>
      <sheetData sheetId="26873" refreshError="1"/>
      <sheetData sheetId="26874" refreshError="1"/>
      <sheetData sheetId="26875" refreshError="1"/>
      <sheetData sheetId="26876" refreshError="1"/>
      <sheetData sheetId="26877" refreshError="1"/>
      <sheetData sheetId="26878" refreshError="1"/>
      <sheetData sheetId="26879" refreshError="1"/>
      <sheetData sheetId="26880" refreshError="1"/>
      <sheetData sheetId="26881" refreshError="1"/>
      <sheetData sheetId="26882" refreshError="1"/>
      <sheetData sheetId="26883" refreshError="1"/>
      <sheetData sheetId="26884" refreshError="1"/>
      <sheetData sheetId="26885" refreshError="1"/>
      <sheetData sheetId="26886" refreshError="1"/>
      <sheetData sheetId="26887" refreshError="1"/>
      <sheetData sheetId="26888" refreshError="1"/>
      <sheetData sheetId="26889" refreshError="1"/>
      <sheetData sheetId="26890" refreshError="1"/>
      <sheetData sheetId="26891" refreshError="1"/>
      <sheetData sheetId="26892" refreshError="1"/>
      <sheetData sheetId="26893" refreshError="1"/>
      <sheetData sheetId="26894" refreshError="1"/>
      <sheetData sheetId="26895" refreshError="1"/>
      <sheetData sheetId="26896" refreshError="1"/>
      <sheetData sheetId="26897" refreshError="1"/>
      <sheetData sheetId="26898" refreshError="1"/>
      <sheetData sheetId="26899" refreshError="1"/>
      <sheetData sheetId="26900" refreshError="1"/>
      <sheetData sheetId="26901" refreshError="1"/>
      <sheetData sheetId="26902" refreshError="1"/>
      <sheetData sheetId="26903" refreshError="1"/>
      <sheetData sheetId="26904" refreshError="1"/>
      <sheetData sheetId="26905" refreshError="1"/>
      <sheetData sheetId="26906" refreshError="1"/>
      <sheetData sheetId="26907" refreshError="1"/>
      <sheetData sheetId="26908" refreshError="1"/>
      <sheetData sheetId="26909" refreshError="1"/>
      <sheetData sheetId="26910" refreshError="1"/>
      <sheetData sheetId="26911" refreshError="1"/>
      <sheetData sheetId="26912" refreshError="1"/>
      <sheetData sheetId="26913" refreshError="1"/>
      <sheetData sheetId="26914" refreshError="1"/>
      <sheetData sheetId="26915" refreshError="1"/>
      <sheetData sheetId="26916" refreshError="1"/>
      <sheetData sheetId="26917" refreshError="1"/>
      <sheetData sheetId="26918" refreshError="1"/>
      <sheetData sheetId="26919" refreshError="1"/>
      <sheetData sheetId="26920" refreshError="1"/>
      <sheetData sheetId="26921" refreshError="1"/>
      <sheetData sheetId="26922" refreshError="1"/>
      <sheetData sheetId="26923" refreshError="1"/>
      <sheetData sheetId="26924" refreshError="1"/>
      <sheetData sheetId="26925" refreshError="1"/>
      <sheetData sheetId="26926" refreshError="1"/>
      <sheetData sheetId="26927" refreshError="1"/>
      <sheetData sheetId="26928" refreshError="1"/>
      <sheetData sheetId="26929" refreshError="1"/>
      <sheetData sheetId="26930" refreshError="1"/>
      <sheetData sheetId="26931" refreshError="1"/>
      <sheetData sheetId="26932" refreshError="1"/>
      <sheetData sheetId="26933" refreshError="1"/>
      <sheetData sheetId="26934" refreshError="1"/>
      <sheetData sheetId="26935" refreshError="1"/>
      <sheetData sheetId="26936" refreshError="1"/>
      <sheetData sheetId="26937" refreshError="1"/>
      <sheetData sheetId="26938" refreshError="1"/>
      <sheetData sheetId="26939" refreshError="1"/>
      <sheetData sheetId="26940" refreshError="1"/>
      <sheetData sheetId="26941" refreshError="1"/>
      <sheetData sheetId="26942" refreshError="1"/>
      <sheetData sheetId="26943" refreshError="1"/>
      <sheetData sheetId="26944" refreshError="1"/>
      <sheetData sheetId="26945" refreshError="1"/>
      <sheetData sheetId="26946" refreshError="1"/>
      <sheetData sheetId="26947" refreshError="1"/>
      <sheetData sheetId="26948" refreshError="1"/>
      <sheetData sheetId="26949" refreshError="1"/>
      <sheetData sheetId="26950" refreshError="1"/>
      <sheetData sheetId="26951" refreshError="1"/>
      <sheetData sheetId="26952" refreshError="1"/>
      <sheetData sheetId="26953" refreshError="1"/>
      <sheetData sheetId="26954"/>
      <sheetData sheetId="26955" refreshError="1"/>
      <sheetData sheetId="26956" refreshError="1"/>
      <sheetData sheetId="26957" refreshError="1"/>
      <sheetData sheetId="26958" refreshError="1"/>
      <sheetData sheetId="26959" refreshError="1"/>
      <sheetData sheetId="26960" refreshError="1"/>
      <sheetData sheetId="26961" refreshError="1"/>
      <sheetData sheetId="26962" refreshError="1"/>
      <sheetData sheetId="26963" refreshError="1"/>
      <sheetData sheetId="26964" refreshError="1"/>
      <sheetData sheetId="26965" refreshError="1"/>
      <sheetData sheetId="26966" refreshError="1"/>
      <sheetData sheetId="26967" refreshError="1"/>
      <sheetData sheetId="26968" refreshError="1"/>
      <sheetData sheetId="26969" refreshError="1"/>
      <sheetData sheetId="26970" refreshError="1"/>
      <sheetData sheetId="26971" refreshError="1"/>
      <sheetData sheetId="26972" refreshError="1"/>
      <sheetData sheetId="26973" refreshError="1"/>
      <sheetData sheetId="26974" refreshError="1"/>
      <sheetData sheetId="26975" refreshError="1"/>
      <sheetData sheetId="26976" refreshError="1"/>
      <sheetData sheetId="26977" refreshError="1"/>
      <sheetData sheetId="26978" refreshError="1"/>
      <sheetData sheetId="26979" refreshError="1"/>
      <sheetData sheetId="26980" refreshError="1"/>
      <sheetData sheetId="26981" refreshError="1"/>
      <sheetData sheetId="26982" refreshError="1"/>
      <sheetData sheetId="26983" refreshError="1"/>
      <sheetData sheetId="26984" refreshError="1"/>
      <sheetData sheetId="26985" refreshError="1"/>
      <sheetData sheetId="26986" refreshError="1"/>
      <sheetData sheetId="26987" refreshError="1"/>
      <sheetData sheetId="26988" refreshError="1"/>
      <sheetData sheetId="26989" refreshError="1"/>
      <sheetData sheetId="26990" refreshError="1"/>
      <sheetData sheetId="26991" refreshError="1"/>
      <sheetData sheetId="26992" refreshError="1"/>
      <sheetData sheetId="26993" refreshError="1"/>
      <sheetData sheetId="26994" refreshError="1"/>
      <sheetData sheetId="26995" refreshError="1"/>
      <sheetData sheetId="26996" refreshError="1"/>
      <sheetData sheetId="26997" refreshError="1"/>
      <sheetData sheetId="26998" refreshError="1"/>
      <sheetData sheetId="26999" refreshError="1"/>
      <sheetData sheetId="27000" refreshError="1"/>
      <sheetData sheetId="27001" refreshError="1"/>
      <sheetData sheetId="27002" refreshError="1"/>
      <sheetData sheetId="27003" refreshError="1"/>
      <sheetData sheetId="27004" refreshError="1"/>
      <sheetData sheetId="27005" refreshError="1"/>
      <sheetData sheetId="27006" refreshError="1"/>
      <sheetData sheetId="27007" refreshError="1"/>
      <sheetData sheetId="27008" refreshError="1"/>
      <sheetData sheetId="27009" refreshError="1"/>
      <sheetData sheetId="27010" refreshError="1"/>
      <sheetData sheetId="27011" refreshError="1"/>
      <sheetData sheetId="27012" refreshError="1"/>
      <sheetData sheetId="27013" refreshError="1"/>
      <sheetData sheetId="27014" refreshError="1"/>
      <sheetData sheetId="27015" refreshError="1"/>
      <sheetData sheetId="27016" refreshError="1"/>
      <sheetData sheetId="27017" refreshError="1"/>
      <sheetData sheetId="27018" refreshError="1"/>
      <sheetData sheetId="27019" refreshError="1"/>
      <sheetData sheetId="27020" refreshError="1"/>
      <sheetData sheetId="27021" refreshError="1"/>
      <sheetData sheetId="27022" refreshError="1"/>
      <sheetData sheetId="27023" refreshError="1"/>
      <sheetData sheetId="27024" refreshError="1"/>
      <sheetData sheetId="27025" refreshError="1"/>
      <sheetData sheetId="27026" refreshError="1"/>
      <sheetData sheetId="27027" refreshError="1"/>
      <sheetData sheetId="27028" refreshError="1"/>
      <sheetData sheetId="27029" refreshError="1"/>
      <sheetData sheetId="27030" refreshError="1"/>
      <sheetData sheetId="27031" refreshError="1"/>
      <sheetData sheetId="27032" refreshError="1"/>
      <sheetData sheetId="27033" refreshError="1"/>
      <sheetData sheetId="27034" refreshError="1"/>
      <sheetData sheetId="27035" refreshError="1"/>
      <sheetData sheetId="27036" refreshError="1"/>
      <sheetData sheetId="27037" refreshError="1"/>
      <sheetData sheetId="27038" refreshError="1"/>
      <sheetData sheetId="27039" refreshError="1"/>
      <sheetData sheetId="27040" refreshError="1"/>
      <sheetData sheetId="27041" refreshError="1"/>
      <sheetData sheetId="27042" refreshError="1"/>
      <sheetData sheetId="27043" refreshError="1"/>
      <sheetData sheetId="27044" refreshError="1"/>
      <sheetData sheetId="27045" refreshError="1"/>
      <sheetData sheetId="27046" refreshError="1"/>
      <sheetData sheetId="27047" refreshError="1"/>
      <sheetData sheetId="27048" refreshError="1"/>
      <sheetData sheetId="27049" refreshError="1"/>
      <sheetData sheetId="27050" refreshError="1"/>
      <sheetData sheetId="27051" refreshError="1"/>
      <sheetData sheetId="27052" refreshError="1"/>
      <sheetData sheetId="27053" refreshError="1"/>
      <sheetData sheetId="27054" refreshError="1"/>
      <sheetData sheetId="27055" refreshError="1"/>
      <sheetData sheetId="27056" refreshError="1"/>
      <sheetData sheetId="27057" refreshError="1"/>
      <sheetData sheetId="27058" refreshError="1"/>
      <sheetData sheetId="27059" refreshError="1"/>
      <sheetData sheetId="27060" refreshError="1"/>
      <sheetData sheetId="27061" refreshError="1"/>
      <sheetData sheetId="27062" refreshError="1"/>
      <sheetData sheetId="27063" refreshError="1"/>
      <sheetData sheetId="27064" refreshError="1"/>
      <sheetData sheetId="27065" refreshError="1"/>
      <sheetData sheetId="27066" refreshError="1"/>
      <sheetData sheetId="27067" refreshError="1"/>
      <sheetData sheetId="27068" refreshError="1"/>
      <sheetData sheetId="27069" refreshError="1"/>
      <sheetData sheetId="27070" refreshError="1"/>
      <sheetData sheetId="27071" refreshError="1"/>
      <sheetData sheetId="27072" refreshError="1"/>
      <sheetData sheetId="27073" refreshError="1"/>
      <sheetData sheetId="27074" refreshError="1"/>
      <sheetData sheetId="27075" refreshError="1"/>
      <sheetData sheetId="27076" refreshError="1"/>
      <sheetData sheetId="27077" refreshError="1"/>
      <sheetData sheetId="27078" refreshError="1"/>
      <sheetData sheetId="27079" refreshError="1"/>
      <sheetData sheetId="27080" refreshError="1"/>
      <sheetData sheetId="27081" refreshError="1"/>
      <sheetData sheetId="27082" refreshError="1"/>
      <sheetData sheetId="27083" refreshError="1"/>
      <sheetData sheetId="27084" refreshError="1"/>
      <sheetData sheetId="27085" refreshError="1"/>
      <sheetData sheetId="27086" refreshError="1"/>
      <sheetData sheetId="27087" refreshError="1"/>
      <sheetData sheetId="27088" refreshError="1"/>
      <sheetData sheetId="27089" refreshError="1"/>
      <sheetData sheetId="27090" refreshError="1"/>
      <sheetData sheetId="27091" refreshError="1"/>
      <sheetData sheetId="27092" refreshError="1"/>
      <sheetData sheetId="27093" refreshError="1"/>
      <sheetData sheetId="27094" refreshError="1"/>
      <sheetData sheetId="27095" refreshError="1"/>
      <sheetData sheetId="27096" refreshError="1"/>
      <sheetData sheetId="27097" refreshError="1"/>
      <sheetData sheetId="27098" refreshError="1"/>
      <sheetData sheetId="27099" refreshError="1"/>
      <sheetData sheetId="27100" refreshError="1"/>
      <sheetData sheetId="27101" refreshError="1"/>
      <sheetData sheetId="27102" refreshError="1"/>
      <sheetData sheetId="27103" refreshError="1"/>
      <sheetData sheetId="27104" refreshError="1"/>
      <sheetData sheetId="27105" refreshError="1"/>
      <sheetData sheetId="27106" refreshError="1"/>
      <sheetData sheetId="27107" refreshError="1"/>
      <sheetData sheetId="27108" refreshError="1"/>
      <sheetData sheetId="27109" refreshError="1"/>
      <sheetData sheetId="27110" refreshError="1"/>
      <sheetData sheetId="27111" refreshError="1"/>
      <sheetData sheetId="27112" refreshError="1"/>
      <sheetData sheetId="27113" refreshError="1"/>
      <sheetData sheetId="27114" refreshError="1"/>
      <sheetData sheetId="27115" refreshError="1"/>
      <sheetData sheetId="27116" refreshError="1"/>
      <sheetData sheetId="27117" refreshError="1"/>
      <sheetData sheetId="27118" refreshError="1"/>
      <sheetData sheetId="27119" refreshError="1"/>
      <sheetData sheetId="27120" refreshError="1"/>
      <sheetData sheetId="27121" refreshError="1"/>
      <sheetData sheetId="27122" refreshError="1"/>
      <sheetData sheetId="27123" refreshError="1"/>
      <sheetData sheetId="27124" refreshError="1"/>
      <sheetData sheetId="27125" refreshError="1"/>
      <sheetData sheetId="27126" refreshError="1"/>
      <sheetData sheetId="27127" refreshError="1"/>
      <sheetData sheetId="27128" refreshError="1"/>
      <sheetData sheetId="27129" refreshError="1"/>
      <sheetData sheetId="27130" refreshError="1"/>
      <sheetData sheetId="27131" refreshError="1"/>
      <sheetData sheetId="27132" refreshError="1"/>
      <sheetData sheetId="27133" refreshError="1"/>
      <sheetData sheetId="27134" refreshError="1"/>
      <sheetData sheetId="27135" refreshError="1"/>
      <sheetData sheetId="27136" refreshError="1"/>
      <sheetData sheetId="27137" refreshError="1"/>
      <sheetData sheetId="27138" refreshError="1"/>
      <sheetData sheetId="27139" refreshError="1"/>
      <sheetData sheetId="27140" refreshError="1"/>
      <sheetData sheetId="27141" refreshError="1"/>
      <sheetData sheetId="27142" refreshError="1"/>
      <sheetData sheetId="27143" refreshError="1"/>
      <sheetData sheetId="27144" refreshError="1"/>
      <sheetData sheetId="27145" refreshError="1"/>
      <sheetData sheetId="27146" refreshError="1"/>
      <sheetData sheetId="27147" refreshError="1"/>
      <sheetData sheetId="27148" refreshError="1"/>
      <sheetData sheetId="27149" refreshError="1"/>
      <sheetData sheetId="27150" refreshError="1"/>
      <sheetData sheetId="27151" refreshError="1"/>
      <sheetData sheetId="27152" refreshError="1"/>
      <sheetData sheetId="27153" refreshError="1"/>
      <sheetData sheetId="27154" refreshError="1"/>
      <sheetData sheetId="27155" refreshError="1"/>
      <sheetData sheetId="27156" refreshError="1"/>
      <sheetData sheetId="27157" refreshError="1"/>
      <sheetData sheetId="27158" refreshError="1"/>
      <sheetData sheetId="27159" refreshError="1"/>
      <sheetData sheetId="27160" refreshError="1"/>
      <sheetData sheetId="27161" refreshError="1"/>
      <sheetData sheetId="27162" refreshError="1"/>
      <sheetData sheetId="27163" refreshError="1"/>
      <sheetData sheetId="27164" refreshError="1"/>
      <sheetData sheetId="27165" refreshError="1"/>
      <sheetData sheetId="27166" refreshError="1"/>
      <sheetData sheetId="27167" refreshError="1"/>
      <sheetData sheetId="27168" refreshError="1"/>
      <sheetData sheetId="27169" refreshError="1"/>
      <sheetData sheetId="27170" refreshError="1"/>
      <sheetData sheetId="27171" refreshError="1"/>
      <sheetData sheetId="27172" refreshError="1"/>
      <sheetData sheetId="27173" refreshError="1"/>
      <sheetData sheetId="27174" refreshError="1"/>
      <sheetData sheetId="27175" refreshError="1"/>
      <sheetData sheetId="27176" refreshError="1"/>
      <sheetData sheetId="27177" refreshError="1"/>
      <sheetData sheetId="27178" refreshError="1"/>
      <sheetData sheetId="27179" refreshError="1"/>
      <sheetData sheetId="27180" refreshError="1"/>
      <sheetData sheetId="27181" refreshError="1"/>
      <sheetData sheetId="27182" refreshError="1"/>
      <sheetData sheetId="27183" refreshError="1"/>
      <sheetData sheetId="27184" refreshError="1"/>
      <sheetData sheetId="27185" refreshError="1"/>
      <sheetData sheetId="27186" refreshError="1"/>
      <sheetData sheetId="27187" refreshError="1"/>
      <sheetData sheetId="27188" refreshError="1"/>
      <sheetData sheetId="27189" refreshError="1"/>
      <sheetData sheetId="27190" refreshError="1"/>
      <sheetData sheetId="27191" refreshError="1"/>
      <sheetData sheetId="27192" refreshError="1"/>
      <sheetData sheetId="27193" refreshError="1"/>
      <sheetData sheetId="27194" refreshError="1"/>
      <sheetData sheetId="27195" refreshError="1"/>
      <sheetData sheetId="27196" refreshError="1"/>
      <sheetData sheetId="27197" refreshError="1"/>
      <sheetData sheetId="27198" refreshError="1"/>
      <sheetData sheetId="27199" refreshError="1"/>
      <sheetData sheetId="27200" refreshError="1"/>
      <sheetData sheetId="27201" refreshError="1"/>
      <sheetData sheetId="27202" refreshError="1"/>
      <sheetData sheetId="27203" refreshError="1"/>
      <sheetData sheetId="27204" refreshError="1"/>
      <sheetData sheetId="27205" refreshError="1"/>
      <sheetData sheetId="27206" refreshError="1"/>
      <sheetData sheetId="27207" refreshError="1"/>
      <sheetData sheetId="27208" refreshError="1"/>
      <sheetData sheetId="27209" refreshError="1"/>
      <sheetData sheetId="27210" refreshError="1"/>
      <sheetData sheetId="27211" refreshError="1"/>
      <sheetData sheetId="27212" refreshError="1"/>
      <sheetData sheetId="27213" refreshError="1"/>
      <sheetData sheetId="27214" refreshError="1"/>
      <sheetData sheetId="27215" refreshError="1"/>
      <sheetData sheetId="27216" refreshError="1"/>
      <sheetData sheetId="27217" refreshError="1"/>
      <sheetData sheetId="27218" refreshError="1"/>
      <sheetData sheetId="27219" refreshError="1"/>
      <sheetData sheetId="27220" refreshError="1"/>
      <sheetData sheetId="27221" refreshError="1"/>
      <sheetData sheetId="27222" refreshError="1"/>
      <sheetData sheetId="27223" refreshError="1"/>
      <sheetData sheetId="27224" refreshError="1"/>
      <sheetData sheetId="27225" refreshError="1"/>
      <sheetData sheetId="27226" refreshError="1"/>
      <sheetData sheetId="27227" refreshError="1"/>
      <sheetData sheetId="27228" refreshError="1"/>
      <sheetData sheetId="27229" refreshError="1"/>
      <sheetData sheetId="27230" refreshError="1"/>
      <sheetData sheetId="27231" refreshError="1"/>
      <sheetData sheetId="27232" refreshError="1"/>
      <sheetData sheetId="27233" refreshError="1"/>
      <sheetData sheetId="27234" refreshError="1"/>
      <sheetData sheetId="27235" refreshError="1"/>
      <sheetData sheetId="27236" refreshError="1"/>
      <sheetData sheetId="27237" refreshError="1"/>
      <sheetData sheetId="27238"/>
      <sheetData sheetId="27239"/>
      <sheetData sheetId="27240">
        <row r="3">
          <cell r="C3" t="str">
            <v>PT PLN (PERSERO)</v>
          </cell>
        </row>
      </sheetData>
      <sheetData sheetId="27241" refreshError="1"/>
      <sheetData sheetId="27242" refreshError="1"/>
      <sheetData sheetId="27243" refreshError="1"/>
      <sheetData sheetId="27244" refreshError="1"/>
      <sheetData sheetId="27245" refreshError="1"/>
      <sheetData sheetId="27246" refreshError="1"/>
      <sheetData sheetId="27247" refreshError="1"/>
      <sheetData sheetId="27248" refreshError="1"/>
      <sheetData sheetId="27249" refreshError="1"/>
      <sheetData sheetId="27250" refreshError="1"/>
      <sheetData sheetId="27251" refreshError="1"/>
      <sheetData sheetId="27252" refreshError="1"/>
      <sheetData sheetId="27253" refreshError="1"/>
      <sheetData sheetId="27254" refreshError="1"/>
      <sheetData sheetId="27255" refreshError="1"/>
      <sheetData sheetId="27256" refreshError="1"/>
      <sheetData sheetId="27257" refreshError="1"/>
      <sheetData sheetId="27258" refreshError="1"/>
      <sheetData sheetId="27259" refreshError="1"/>
      <sheetData sheetId="27260" refreshError="1"/>
      <sheetData sheetId="27261" refreshError="1"/>
      <sheetData sheetId="27262" refreshError="1"/>
      <sheetData sheetId="27263" refreshError="1"/>
      <sheetData sheetId="27264" refreshError="1"/>
      <sheetData sheetId="27265" refreshError="1"/>
      <sheetData sheetId="27266" refreshError="1"/>
      <sheetData sheetId="27267" refreshError="1"/>
      <sheetData sheetId="27268" refreshError="1"/>
      <sheetData sheetId="27269" refreshError="1"/>
      <sheetData sheetId="27270" refreshError="1"/>
      <sheetData sheetId="27271" refreshError="1"/>
      <sheetData sheetId="27272" refreshError="1"/>
      <sheetData sheetId="27273" refreshError="1"/>
      <sheetData sheetId="27274" refreshError="1"/>
      <sheetData sheetId="27275" refreshError="1"/>
      <sheetData sheetId="27276" refreshError="1"/>
      <sheetData sheetId="27277" refreshError="1"/>
      <sheetData sheetId="27278" refreshError="1"/>
      <sheetData sheetId="27279" refreshError="1"/>
      <sheetData sheetId="27280" refreshError="1"/>
      <sheetData sheetId="27281" refreshError="1"/>
      <sheetData sheetId="27282" refreshError="1"/>
      <sheetData sheetId="27283" refreshError="1"/>
      <sheetData sheetId="27284" refreshError="1"/>
      <sheetData sheetId="27285" refreshError="1"/>
      <sheetData sheetId="27286" refreshError="1"/>
      <sheetData sheetId="27287" refreshError="1"/>
      <sheetData sheetId="27288" refreshError="1"/>
      <sheetData sheetId="27289" refreshError="1"/>
      <sheetData sheetId="27290" refreshError="1"/>
      <sheetData sheetId="27291" refreshError="1"/>
      <sheetData sheetId="27292" refreshError="1"/>
      <sheetData sheetId="27293" refreshError="1"/>
      <sheetData sheetId="27294" refreshError="1"/>
      <sheetData sheetId="27295" refreshError="1"/>
      <sheetData sheetId="27296" refreshError="1"/>
      <sheetData sheetId="27297" refreshError="1"/>
      <sheetData sheetId="27298" refreshError="1"/>
      <sheetData sheetId="27299" refreshError="1"/>
      <sheetData sheetId="27300" refreshError="1"/>
      <sheetData sheetId="27301" refreshError="1"/>
      <sheetData sheetId="27302" refreshError="1"/>
      <sheetData sheetId="27303" refreshError="1"/>
      <sheetData sheetId="27304" refreshError="1"/>
      <sheetData sheetId="27305" refreshError="1"/>
      <sheetData sheetId="27306" refreshError="1"/>
      <sheetData sheetId="27307" refreshError="1"/>
      <sheetData sheetId="27308" refreshError="1"/>
      <sheetData sheetId="27309" refreshError="1"/>
      <sheetData sheetId="27310" refreshError="1"/>
      <sheetData sheetId="27311" refreshError="1"/>
      <sheetData sheetId="27312" refreshError="1"/>
      <sheetData sheetId="27313" refreshError="1"/>
      <sheetData sheetId="27314" refreshError="1"/>
      <sheetData sheetId="27315" refreshError="1"/>
      <sheetData sheetId="27316" refreshError="1"/>
      <sheetData sheetId="27317" refreshError="1"/>
      <sheetData sheetId="27318" refreshError="1"/>
      <sheetData sheetId="27319" refreshError="1"/>
      <sheetData sheetId="27320" refreshError="1"/>
      <sheetData sheetId="27321" refreshError="1"/>
      <sheetData sheetId="27322" refreshError="1"/>
      <sheetData sheetId="27323" refreshError="1"/>
      <sheetData sheetId="27324" refreshError="1"/>
      <sheetData sheetId="27325" refreshError="1"/>
      <sheetData sheetId="27326" refreshError="1"/>
      <sheetData sheetId="27327" refreshError="1"/>
      <sheetData sheetId="27328" refreshError="1"/>
      <sheetData sheetId="27329" refreshError="1"/>
      <sheetData sheetId="27330" refreshError="1"/>
      <sheetData sheetId="27331" refreshError="1"/>
      <sheetData sheetId="27332" refreshError="1"/>
      <sheetData sheetId="27333" refreshError="1"/>
      <sheetData sheetId="27334" refreshError="1"/>
      <sheetData sheetId="27335" refreshError="1"/>
      <sheetData sheetId="27336" refreshError="1"/>
      <sheetData sheetId="27337" refreshError="1"/>
      <sheetData sheetId="27338" refreshError="1"/>
      <sheetData sheetId="27339" refreshError="1"/>
      <sheetData sheetId="27340" refreshError="1"/>
      <sheetData sheetId="27341" refreshError="1"/>
      <sheetData sheetId="27342" refreshError="1"/>
      <sheetData sheetId="27343" refreshError="1"/>
      <sheetData sheetId="27344" refreshError="1"/>
      <sheetData sheetId="27345" refreshError="1"/>
      <sheetData sheetId="27346" refreshError="1"/>
      <sheetData sheetId="27347" refreshError="1"/>
      <sheetData sheetId="27348" refreshError="1"/>
      <sheetData sheetId="27349" refreshError="1"/>
      <sheetData sheetId="27350" refreshError="1"/>
      <sheetData sheetId="27351" refreshError="1"/>
      <sheetData sheetId="27352" refreshError="1"/>
      <sheetData sheetId="27353" refreshError="1"/>
      <sheetData sheetId="27354" refreshError="1"/>
      <sheetData sheetId="27355" refreshError="1"/>
      <sheetData sheetId="27356" refreshError="1"/>
      <sheetData sheetId="27357" refreshError="1"/>
      <sheetData sheetId="27358" refreshError="1"/>
      <sheetData sheetId="27359" refreshError="1"/>
      <sheetData sheetId="27360" refreshError="1"/>
      <sheetData sheetId="27361" refreshError="1"/>
      <sheetData sheetId="27362" refreshError="1"/>
      <sheetData sheetId="27363" refreshError="1"/>
      <sheetData sheetId="27364" refreshError="1"/>
      <sheetData sheetId="27365" refreshError="1"/>
      <sheetData sheetId="27366" refreshError="1"/>
      <sheetData sheetId="27367" refreshError="1"/>
      <sheetData sheetId="27368" refreshError="1"/>
      <sheetData sheetId="27369" refreshError="1"/>
      <sheetData sheetId="27370" refreshError="1"/>
      <sheetData sheetId="27371" refreshError="1"/>
      <sheetData sheetId="27372" refreshError="1"/>
      <sheetData sheetId="27373" refreshError="1"/>
      <sheetData sheetId="27374" refreshError="1"/>
      <sheetData sheetId="27375" refreshError="1"/>
      <sheetData sheetId="27376" refreshError="1"/>
      <sheetData sheetId="27377" refreshError="1"/>
      <sheetData sheetId="27378" refreshError="1"/>
      <sheetData sheetId="27379" refreshError="1"/>
      <sheetData sheetId="27380" refreshError="1"/>
      <sheetData sheetId="27381" refreshError="1"/>
      <sheetData sheetId="27382" refreshError="1"/>
      <sheetData sheetId="27383" refreshError="1"/>
      <sheetData sheetId="27384" refreshError="1"/>
      <sheetData sheetId="27385" refreshError="1"/>
      <sheetData sheetId="27386" refreshError="1"/>
      <sheetData sheetId="27387" refreshError="1"/>
      <sheetData sheetId="27388" refreshError="1"/>
      <sheetData sheetId="27389" refreshError="1"/>
      <sheetData sheetId="27390" refreshError="1"/>
      <sheetData sheetId="27391" refreshError="1"/>
      <sheetData sheetId="27392" refreshError="1"/>
      <sheetData sheetId="27393" refreshError="1"/>
      <sheetData sheetId="27394" refreshError="1"/>
      <sheetData sheetId="27395" refreshError="1"/>
      <sheetData sheetId="27396" refreshError="1"/>
      <sheetData sheetId="27397" refreshError="1"/>
      <sheetData sheetId="27398" refreshError="1"/>
      <sheetData sheetId="27399" refreshError="1"/>
      <sheetData sheetId="27400" refreshError="1"/>
      <sheetData sheetId="27401" refreshError="1"/>
      <sheetData sheetId="27402" refreshError="1"/>
      <sheetData sheetId="27403" refreshError="1"/>
      <sheetData sheetId="27404" refreshError="1"/>
      <sheetData sheetId="27405" refreshError="1"/>
      <sheetData sheetId="27406" refreshError="1"/>
      <sheetData sheetId="27407" refreshError="1"/>
      <sheetData sheetId="27408" refreshError="1"/>
      <sheetData sheetId="27409" refreshError="1"/>
      <sheetData sheetId="27410" refreshError="1"/>
      <sheetData sheetId="27411" refreshError="1"/>
      <sheetData sheetId="27412" refreshError="1"/>
      <sheetData sheetId="27413" refreshError="1"/>
      <sheetData sheetId="27414" refreshError="1"/>
      <sheetData sheetId="27415" refreshError="1"/>
      <sheetData sheetId="27416" refreshError="1"/>
      <sheetData sheetId="27417" refreshError="1"/>
      <sheetData sheetId="27418" refreshError="1"/>
      <sheetData sheetId="27419" refreshError="1"/>
      <sheetData sheetId="27420" refreshError="1"/>
      <sheetData sheetId="27421" refreshError="1"/>
      <sheetData sheetId="27422" refreshError="1"/>
      <sheetData sheetId="27423" refreshError="1"/>
      <sheetData sheetId="27424" refreshError="1"/>
      <sheetData sheetId="27425" refreshError="1"/>
      <sheetData sheetId="27426" refreshError="1"/>
      <sheetData sheetId="27427" refreshError="1"/>
      <sheetData sheetId="27428" refreshError="1"/>
      <sheetData sheetId="27429" refreshError="1"/>
      <sheetData sheetId="27430" refreshError="1"/>
      <sheetData sheetId="27431" refreshError="1"/>
      <sheetData sheetId="27432" refreshError="1"/>
      <sheetData sheetId="27433" refreshError="1"/>
      <sheetData sheetId="27434" refreshError="1"/>
      <sheetData sheetId="27435" refreshError="1"/>
      <sheetData sheetId="27436" refreshError="1"/>
      <sheetData sheetId="27437" refreshError="1"/>
      <sheetData sheetId="27438" refreshError="1"/>
      <sheetData sheetId="27439" refreshError="1"/>
      <sheetData sheetId="27440" refreshError="1"/>
      <sheetData sheetId="27441" refreshError="1"/>
      <sheetData sheetId="27442" refreshError="1"/>
      <sheetData sheetId="27443" refreshError="1"/>
      <sheetData sheetId="27444" refreshError="1"/>
      <sheetData sheetId="27445" refreshError="1"/>
      <sheetData sheetId="27446" refreshError="1"/>
      <sheetData sheetId="27447" refreshError="1"/>
      <sheetData sheetId="27448" refreshError="1"/>
      <sheetData sheetId="27449" refreshError="1"/>
      <sheetData sheetId="27450" refreshError="1"/>
      <sheetData sheetId="27451" refreshError="1"/>
      <sheetData sheetId="27452" refreshError="1"/>
      <sheetData sheetId="27453" refreshError="1"/>
      <sheetData sheetId="27454" refreshError="1"/>
      <sheetData sheetId="27455" refreshError="1"/>
      <sheetData sheetId="27456" refreshError="1"/>
      <sheetData sheetId="27457" refreshError="1"/>
      <sheetData sheetId="27458" refreshError="1"/>
      <sheetData sheetId="27459" refreshError="1"/>
      <sheetData sheetId="27460" refreshError="1"/>
      <sheetData sheetId="27461" refreshError="1"/>
      <sheetData sheetId="27462" refreshError="1"/>
      <sheetData sheetId="27463" refreshError="1"/>
      <sheetData sheetId="27464" refreshError="1"/>
      <sheetData sheetId="27465" refreshError="1"/>
      <sheetData sheetId="27466" refreshError="1"/>
      <sheetData sheetId="27467" refreshError="1"/>
      <sheetData sheetId="27468" refreshError="1"/>
      <sheetData sheetId="27469" refreshError="1"/>
      <sheetData sheetId="27470" refreshError="1"/>
      <sheetData sheetId="27471" refreshError="1"/>
      <sheetData sheetId="27472" refreshError="1"/>
      <sheetData sheetId="27473" refreshError="1"/>
      <sheetData sheetId="27474" refreshError="1"/>
      <sheetData sheetId="27475" refreshError="1"/>
      <sheetData sheetId="27476" refreshError="1"/>
      <sheetData sheetId="27477" refreshError="1"/>
      <sheetData sheetId="27478" refreshError="1"/>
      <sheetData sheetId="27479" refreshError="1"/>
      <sheetData sheetId="27480" refreshError="1"/>
      <sheetData sheetId="27481" refreshError="1"/>
      <sheetData sheetId="27482" refreshError="1"/>
      <sheetData sheetId="27483" refreshError="1"/>
      <sheetData sheetId="27484" refreshError="1"/>
      <sheetData sheetId="27485" refreshError="1"/>
      <sheetData sheetId="27486" refreshError="1"/>
      <sheetData sheetId="27487" refreshError="1"/>
      <sheetData sheetId="27488" refreshError="1"/>
      <sheetData sheetId="27489" refreshError="1"/>
      <sheetData sheetId="27490" refreshError="1"/>
      <sheetData sheetId="27491" refreshError="1"/>
      <sheetData sheetId="27492" refreshError="1"/>
      <sheetData sheetId="27493" refreshError="1"/>
      <sheetData sheetId="27494" refreshError="1"/>
      <sheetData sheetId="27495" refreshError="1"/>
      <sheetData sheetId="27496" refreshError="1"/>
      <sheetData sheetId="27497" refreshError="1"/>
      <sheetData sheetId="27498" refreshError="1"/>
      <sheetData sheetId="27499" refreshError="1"/>
      <sheetData sheetId="27500" refreshError="1"/>
      <sheetData sheetId="27501" refreshError="1"/>
      <sheetData sheetId="27502" refreshError="1"/>
      <sheetData sheetId="27503" refreshError="1"/>
      <sheetData sheetId="27504" refreshError="1"/>
      <sheetData sheetId="27505" refreshError="1"/>
      <sheetData sheetId="27506" refreshError="1"/>
      <sheetData sheetId="27507" refreshError="1"/>
      <sheetData sheetId="27508" refreshError="1"/>
      <sheetData sheetId="27509" refreshError="1"/>
      <sheetData sheetId="27510" refreshError="1"/>
      <sheetData sheetId="27511" refreshError="1"/>
      <sheetData sheetId="27512" refreshError="1"/>
      <sheetData sheetId="27513" refreshError="1"/>
      <sheetData sheetId="27514" refreshError="1"/>
      <sheetData sheetId="27515" refreshError="1"/>
      <sheetData sheetId="27516" refreshError="1"/>
      <sheetData sheetId="27517" refreshError="1"/>
      <sheetData sheetId="27518" refreshError="1"/>
      <sheetData sheetId="27519" refreshError="1"/>
      <sheetData sheetId="27520" refreshError="1"/>
      <sheetData sheetId="27521" refreshError="1"/>
      <sheetData sheetId="27522" refreshError="1"/>
      <sheetData sheetId="27523" refreshError="1"/>
      <sheetData sheetId="27524" refreshError="1"/>
      <sheetData sheetId="27525" refreshError="1"/>
      <sheetData sheetId="27526" refreshError="1"/>
      <sheetData sheetId="27527" refreshError="1"/>
      <sheetData sheetId="27528" refreshError="1"/>
      <sheetData sheetId="27529" refreshError="1"/>
      <sheetData sheetId="27530" refreshError="1"/>
      <sheetData sheetId="27531" refreshError="1"/>
      <sheetData sheetId="27532" refreshError="1"/>
      <sheetData sheetId="27533" refreshError="1"/>
      <sheetData sheetId="27534" refreshError="1"/>
      <sheetData sheetId="27535" refreshError="1"/>
      <sheetData sheetId="27536" refreshError="1"/>
      <sheetData sheetId="27537" refreshError="1"/>
      <sheetData sheetId="27538" refreshError="1"/>
      <sheetData sheetId="27539" refreshError="1"/>
      <sheetData sheetId="27540" refreshError="1"/>
      <sheetData sheetId="27541" refreshError="1"/>
      <sheetData sheetId="27542" refreshError="1"/>
      <sheetData sheetId="27543" refreshError="1"/>
      <sheetData sheetId="27544" refreshError="1"/>
      <sheetData sheetId="27545" refreshError="1"/>
      <sheetData sheetId="27546" refreshError="1"/>
      <sheetData sheetId="27547" refreshError="1"/>
      <sheetData sheetId="27548" refreshError="1"/>
      <sheetData sheetId="27549" refreshError="1"/>
      <sheetData sheetId="27550" refreshError="1"/>
      <sheetData sheetId="27551" refreshError="1"/>
      <sheetData sheetId="27552" refreshError="1"/>
      <sheetData sheetId="27553" refreshError="1"/>
      <sheetData sheetId="27554" refreshError="1"/>
      <sheetData sheetId="27555" refreshError="1"/>
      <sheetData sheetId="27556" refreshError="1"/>
      <sheetData sheetId="27557" refreshError="1"/>
      <sheetData sheetId="27558" refreshError="1"/>
      <sheetData sheetId="27559" refreshError="1"/>
      <sheetData sheetId="27560" refreshError="1"/>
      <sheetData sheetId="27561" refreshError="1"/>
      <sheetData sheetId="27562" refreshError="1"/>
      <sheetData sheetId="27563" refreshError="1"/>
      <sheetData sheetId="27564" refreshError="1"/>
      <sheetData sheetId="27565" refreshError="1"/>
      <sheetData sheetId="27566" refreshError="1"/>
      <sheetData sheetId="27567" refreshError="1"/>
      <sheetData sheetId="27568" refreshError="1"/>
      <sheetData sheetId="27569" refreshError="1"/>
      <sheetData sheetId="27570" refreshError="1"/>
      <sheetData sheetId="27571" refreshError="1"/>
      <sheetData sheetId="27572" refreshError="1"/>
      <sheetData sheetId="27573" refreshError="1"/>
      <sheetData sheetId="27574" refreshError="1"/>
      <sheetData sheetId="27575" refreshError="1"/>
      <sheetData sheetId="27576" refreshError="1"/>
      <sheetData sheetId="27577" refreshError="1"/>
      <sheetData sheetId="27578" refreshError="1"/>
      <sheetData sheetId="27579" refreshError="1"/>
      <sheetData sheetId="27580" refreshError="1"/>
      <sheetData sheetId="27581" refreshError="1"/>
      <sheetData sheetId="27582" refreshError="1"/>
      <sheetData sheetId="27583" refreshError="1"/>
      <sheetData sheetId="27584" refreshError="1"/>
      <sheetData sheetId="27585" refreshError="1"/>
      <sheetData sheetId="27586" refreshError="1"/>
      <sheetData sheetId="27587" refreshError="1"/>
      <sheetData sheetId="27588" refreshError="1"/>
      <sheetData sheetId="27589" refreshError="1"/>
      <sheetData sheetId="27590" refreshError="1"/>
      <sheetData sheetId="27591" refreshError="1"/>
      <sheetData sheetId="27592" refreshError="1"/>
      <sheetData sheetId="27593" refreshError="1"/>
      <sheetData sheetId="27594" refreshError="1"/>
      <sheetData sheetId="27595" refreshError="1"/>
      <sheetData sheetId="27596" refreshError="1"/>
      <sheetData sheetId="27597" refreshError="1"/>
      <sheetData sheetId="27598" refreshError="1"/>
      <sheetData sheetId="27599" refreshError="1"/>
      <sheetData sheetId="27600" refreshError="1"/>
      <sheetData sheetId="27601" refreshError="1"/>
      <sheetData sheetId="27602" refreshError="1"/>
      <sheetData sheetId="27603" refreshError="1"/>
      <sheetData sheetId="27604" refreshError="1"/>
      <sheetData sheetId="27605" refreshError="1"/>
      <sheetData sheetId="27606" refreshError="1"/>
      <sheetData sheetId="27607" refreshError="1"/>
      <sheetData sheetId="27608" refreshError="1"/>
      <sheetData sheetId="27609" refreshError="1"/>
      <sheetData sheetId="27610" refreshError="1"/>
      <sheetData sheetId="27611" refreshError="1"/>
      <sheetData sheetId="27612" refreshError="1"/>
      <sheetData sheetId="27613" refreshError="1"/>
      <sheetData sheetId="27614" refreshError="1"/>
      <sheetData sheetId="27615" refreshError="1"/>
      <sheetData sheetId="27616" refreshError="1"/>
      <sheetData sheetId="27617" refreshError="1"/>
      <sheetData sheetId="27618" refreshError="1"/>
      <sheetData sheetId="27619" refreshError="1"/>
      <sheetData sheetId="27620" refreshError="1"/>
      <sheetData sheetId="27621" refreshError="1"/>
      <sheetData sheetId="27622" refreshError="1"/>
      <sheetData sheetId="27623" refreshError="1"/>
      <sheetData sheetId="27624" refreshError="1"/>
      <sheetData sheetId="27625" refreshError="1"/>
      <sheetData sheetId="27626" refreshError="1"/>
      <sheetData sheetId="27627" refreshError="1"/>
      <sheetData sheetId="27628" refreshError="1"/>
      <sheetData sheetId="27629" refreshError="1"/>
      <sheetData sheetId="27630" refreshError="1"/>
      <sheetData sheetId="27631" refreshError="1"/>
      <sheetData sheetId="27632" refreshError="1"/>
      <sheetData sheetId="27633" refreshError="1"/>
      <sheetData sheetId="27634" refreshError="1"/>
      <sheetData sheetId="27635" refreshError="1"/>
      <sheetData sheetId="27636" refreshError="1"/>
      <sheetData sheetId="27637" refreshError="1"/>
      <sheetData sheetId="27638" refreshError="1"/>
      <sheetData sheetId="27639" refreshError="1"/>
      <sheetData sheetId="27640" refreshError="1"/>
      <sheetData sheetId="27641" refreshError="1"/>
      <sheetData sheetId="27642" refreshError="1"/>
      <sheetData sheetId="27643" refreshError="1"/>
      <sheetData sheetId="27644" refreshError="1"/>
      <sheetData sheetId="27645" refreshError="1"/>
      <sheetData sheetId="27646" refreshError="1"/>
      <sheetData sheetId="27647" refreshError="1"/>
      <sheetData sheetId="27648" refreshError="1"/>
      <sheetData sheetId="27649" refreshError="1"/>
      <sheetData sheetId="27650" refreshError="1"/>
      <sheetData sheetId="27651" refreshError="1"/>
      <sheetData sheetId="27652" refreshError="1"/>
      <sheetData sheetId="27653" refreshError="1"/>
      <sheetData sheetId="27654" refreshError="1"/>
      <sheetData sheetId="27655" refreshError="1"/>
      <sheetData sheetId="27656" refreshError="1"/>
      <sheetData sheetId="27657" refreshError="1"/>
      <sheetData sheetId="27658" refreshError="1"/>
      <sheetData sheetId="27659" refreshError="1"/>
      <sheetData sheetId="27660" refreshError="1"/>
      <sheetData sheetId="27661" refreshError="1"/>
      <sheetData sheetId="27662" refreshError="1"/>
      <sheetData sheetId="27663" refreshError="1"/>
      <sheetData sheetId="27664" refreshError="1"/>
      <sheetData sheetId="27665" refreshError="1"/>
      <sheetData sheetId="27666" refreshError="1"/>
      <sheetData sheetId="27667" refreshError="1"/>
      <sheetData sheetId="27668" refreshError="1"/>
      <sheetData sheetId="27669" refreshError="1"/>
      <sheetData sheetId="27670" refreshError="1"/>
      <sheetData sheetId="27671" refreshError="1"/>
      <sheetData sheetId="27672" refreshError="1"/>
      <sheetData sheetId="27673" refreshError="1"/>
      <sheetData sheetId="27674" refreshError="1"/>
      <sheetData sheetId="27675" refreshError="1"/>
      <sheetData sheetId="27676" refreshError="1"/>
      <sheetData sheetId="27677" refreshError="1"/>
      <sheetData sheetId="27678" refreshError="1"/>
      <sheetData sheetId="27679" refreshError="1"/>
      <sheetData sheetId="27680" refreshError="1"/>
      <sheetData sheetId="27681" refreshError="1"/>
      <sheetData sheetId="27682" refreshError="1"/>
      <sheetData sheetId="27683" refreshError="1"/>
      <sheetData sheetId="27684" refreshError="1"/>
      <sheetData sheetId="27685" refreshError="1"/>
      <sheetData sheetId="27686" refreshError="1"/>
      <sheetData sheetId="27687" refreshError="1"/>
      <sheetData sheetId="27688" refreshError="1"/>
      <sheetData sheetId="27689" refreshError="1"/>
      <sheetData sheetId="27690" refreshError="1"/>
      <sheetData sheetId="27691" refreshError="1"/>
      <sheetData sheetId="27692" refreshError="1"/>
      <sheetData sheetId="27693" refreshError="1"/>
      <sheetData sheetId="27694" refreshError="1"/>
      <sheetData sheetId="27695" refreshError="1"/>
      <sheetData sheetId="27696" refreshError="1"/>
      <sheetData sheetId="27697" refreshError="1"/>
      <sheetData sheetId="27698" refreshError="1"/>
      <sheetData sheetId="27699" refreshError="1"/>
      <sheetData sheetId="27700" refreshError="1"/>
      <sheetData sheetId="27701" refreshError="1"/>
      <sheetData sheetId="27702" refreshError="1"/>
      <sheetData sheetId="27703" refreshError="1"/>
      <sheetData sheetId="27704" refreshError="1"/>
      <sheetData sheetId="27705" refreshError="1"/>
      <sheetData sheetId="27706" refreshError="1"/>
      <sheetData sheetId="27707" refreshError="1"/>
      <sheetData sheetId="27708" refreshError="1"/>
      <sheetData sheetId="27709" refreshError="1"/>
      <sheetData sheetId="27710" refreshError="1"/>
      <sheetData sheetId="27711" refreshError="1"/>
      <sheetData sheetId="27712" refreshError="1"/>
      <sheetData sheetId="27713" refreshError="1"/>
      <sheetData sheetId="27714" refreshError="1"/>
      <sheetData sheetId="27715" refreshError="1"/>
      <sheetData sheetId="27716" refreshError="1"/>
      <sheetData sheetId="27717" refreshError="1"/>
      <sheetData sheetId="27718" refreshError="1"/>
      <sheetData sheetId="27719" refreshError="1"/>
      <sheetData sheetId="27720" refreshError="1"/>
      <sheetData sheetId="27721" refreshError="1"/>
      <sheetData sheetId="27722" refreshError="1"/>
      <sheetData sheetId="27723" refreshError="1"/>
      <sheetData sheetId="27724" refreshError="1"/>
      <sheetData sheetId="27725" refreshError="1"/>
      <sheetData sheetId="27726" refreshError="1"/>
      <sheetData sheetId="27727" refreshError="1"/>
      <sheetData sheetId="27728" refreshError="1"/>
      <sheetData sheetId="27729" refreshError="1"/>
      <sheetData sheetId="27730" refreshError="1"/>
      <sheetData sheetId="27731" refreshError="1"/>
      <sheetData sheetId="27732" refreshError="1"/>
      <sheetData sheetId="27733" refreshError="1"/>
      <sheetData sheetId="27734" refreshError="1"/>
      <sheetData sheetId="27735" refreshError="1"/>
      <sheetData sheetId="27736" refreshError="1"/>
      <sheetData sheetId="27737" refreshError="1"/>
      <sheetData sheetId="27738" refreshError="1"/>
      <sheetData sheetId="27739" refreshError="1"/>
      <sheetData sheetId="27740" refreshError="1"/>
      <sheetData sheetId="27741" refreshError="1"/>
      <sheetData sheetId="27742" refreshError="1"/>
      <sheetData sheetId="27743" refreshError="1"/>
      <sheetData sheetId="27744" refreshError="1"/>
      <sheetData sheetId="27745" refreshError="1"/>
      <sheetData sheetId="27746" refreshError="1"/>
      <sheetData sheetId="27747" refreshError="1"/>
      <sheetData sheetId="27748" refreshError="1"/>
      <sheetData sheetId="27749" refreshError="1"/>
      <sheetData sheetId="27750" refreshError="1"/>
      <sheetData sheetId="27751" refreshError="1"/>
      <sheetData sheetId="27752" refreshError="1"/>
      <sheetData sheetId="27753" refreshError="1"/>
      <sheetData sheetId="27754" refreshError="1"/>
      <sheetData sheetId="27755" refreshError="1"/>
      <sheetData sheetId="27756" refreshError="1"/>
      <sheetData sheetId="27757" refreshError="1"/>
      <sheetData sheetId="27758" refreshError="1"/>
      <sheetData sheetId="27759" refreshError="1"/>
      <sheetData sheetId="27760" refreshError="1"/>
      <sheetData sheetId="27761" refreshError="1"/>
      <sheetData sheetId="27762" refreshError="1"/>
      <sheetData sheetId="27763" refreshError="1"/>
      <sheetData sheetId="27764" refreshError="1"/>
      <sheetData sheetId="27765" refreshError="1"/>
      <sheetData sheetId="27766" refreshError="1"/>
      <sheetData sheetId="27767" refreshError="1"/>
      <sheetData sheetId="27768" refreshError="1"/>
      <sheetData sheetId="27769" refreshError="1"/>
      <sheetData sheetId="27770" refreshError="1"/>
      <sheetData sheetId="27771" refreshError="1"/>
      <sheetData sheetId="27772" refreshError="1"/>
      <sheetData sheetId="27773" refreshError="1"/>
      <sheetData sheetId="27774" refreshError="1"/>
      <sheetData sheetId="27775" refreshError="1"/>
      <sheetData sheetId="27776" refreshError="1"/>
      <sheetData sheetId="27777" refreshError="1"/>
      <sheetData sheetId="27778" refreshError="1"/>
      <sheetData sheetId="27779" refreshError="1"/>
      <sheetData sheetId="27780" refreshError="1"/>
      <sheetData sheetId="27781" refreshError="1"/>
      <sheetData sheetId="27782" refreshError="1"/>
      <sheetData sheetId="27783" refreshError="1"/>
      <sheetData sheetId="27784" refreshError="1"/>
      <sheetData sheetId="27785" refreshError="1"/>
      <sheetData sheetId="27786" refreshError="1"/>
      <sheetData sheetId="27787" refreshError="1"/>
      <sheetData sheetId="27788" refreshError="1"/>
      <sheetData sheetId="27789" refreshError="1"/>
      <sheetData sheetId="27790" refreshError="1"/>
      <sheetData sheetId="27791" refreshError="1"/>
      <sheetData sheetId="27792" refreshError="1"/>
      <sheetData sheetId="27793" refreshError="1"/>
      <sheetData sheetId="27794" refreshError="1"/>
      <sheetData sheetId="27795" refreshError="1"/>
      <sheetData sheetId="27796" refreshError="1"/>
      <sheetData sheetId="27797" refreshError="1"/>
      <sheetData sheetId="27798" refreshError="1"/>
      <sheetData sheetId="27799" refreshError="1"/>
      <sheetData sheetId="27800" refreshError="1"/>
      <sheetData sheetId="27801" refreshError="1"/>
      <sheetData sheetId="27802" refreshError="1"/>
      <sheetData sheetId="27803" refreshError="1"/>
      <sheetData sheetId="27804" refreshError="1"/>
      <sheetData sheetId="27805" refreshError="1"/>
      <sheetData sheetId="27806" refreshError="1"/>
      <sheetData sheetId="27807" refreshError="1"/>
      <sheetData sheetId="27808" refreshError="1"/>
      <sheetData sheetId="27809" refreshError="1"/>
      <sheetData sheetId="27810" refreshError="1"/>
      <sheetData sheetId="27811" refreshError="1"/>
      <sheetData sheetId="27812" refreshError="1"/>
      <sheetData sheetId="27813" refreshError="1"/>
      <sheetData sheetId="27814" refreshError="1"/>
      <sheetData sheetId="27815" refreshError="1"/>
      <sheetData sheetId="27816" refreshError="1"/>
      <sheetData sheetId="27817" refreshError="1"/>
      <sheetData sheetId="27818" refreshError="1"/>
      <sheetData sheetId="27819" refreshError="1"/>
      <sheetData sheetId="27820" refreshError="1"/>
      <sheetData sheetId="27821" refreshError="1"/>
      <sheetData sheetId="27822" refreshError="1"/>
      <sheetData sheetId="27823" refreshError="1"/>
      <sheetData sheetId="27824" refreshError="1"/>
      <sheetData sheetId="27825" refreshError="1"/>
      <sheetData sheetId="27826" refreshError="1"/>
      <sheetData sheetId="27827" refreshError="1"/>
      <sheetData sheetId="27828" refreshError="1"/>
      <sheetData sheetId="27829" refreshError="1"/>
      <sheetData sheetId="27830" refreshError="1"/>
      <sheetData sheetId="27831" refreshError="1"/>
      <sheetData sheetId="27832" refreshError="1"/>
      <sheetData sheetId="27833" refreshError="1"/>
      <sheetData sheetId="27834" refreshError="1"/>
      <sheetData sheetId="27835" refreshError="1"/>
      <sheetData sheetId="27836" refreshError="1"/>
      <sheetData sheetId="27837" refreshError="1"/>
      <sheetData sheetId="27838" refreshError="1"/>
      <sheetData sheetId="27839" refreshError="1"/>
      <sheetData sheetId="27840" refreshError="1"/>
      <sheetData sheetId="27841" refreshError="1"/>
      <sheetData sheetId="27842" refreshError="1"/>
      <sheetData sheetId="27843" refreshError="1"/>
      <sheetData sheetId="27844" refreshError="1"/>
      <sheetData sheetId="27845" refreshError="1"/>
      <sheetData sheetId="27846" refreshError="1"/>
      <sheetData sheetId="27847" refreshError="1"/>
      <sheetData sheetId="27848" refreshError="1"/>
      <sheetData sheetId="27849" refreshError="1"/>
      <sheetData sheetId="27850" refreshError="1"/>
      <sheetData sheetId="27851" refreshError="1"/>
      <sheetData sheetId="27852" refreshError="1"/>
      <sheetData sheetId="27853" refreshError="1"/>
      <sheetData sheetId="27854" refreshError="1"/>
      <sheetData sheetId="27855" refreshError="1"/>
      <sheetData sheetId="27856" refreshError="1"/>
      <sheetData sheetId="27857" refreshError="1"/>
      <sheetData sheetId="27858" refreshError="1"/>
      <sheetData sheetId="27859" refreshError="1"/>
      <sheetData sheetId="27860" refreshError="1"/>
      <sheetData sheetId="27861" refreshError="1"/>
      <sheetData sheetId="27862" refreshError="1"/>
      <sheetData sheetId="27863" refreshError="1"/>
      <sheetData sheetId="27864" refreshError="1"/>
      <sheetData sheetId="27865" refreshError="1"/>
      <sheetData sheetId="27866" refreshError="1"/>
      <sheetData sheetId="27867" refreshError="1"/>
      <sheetData sheetId="27868" refreshError="1"/>
      <sheetData sheetId="27869" refreshError="1"/>
      <sheetData sheetId="27870" refreshError="1"/>
      <sheetData sheetId="27871" refreshError="1"/>
      <sheetData sheetId="27872" refreshError="1"/>
      <sheetData sheetId="27873" refreshError="1"/>
      <sheetData sheetId="27874" refreshError="1"/>
      <sheetData sheetId="27875" refreshError="1"/>
      <sheetData sheetId="27876" refreshError="1"/>
      <sheetData sheetId="27877" refreshError="1"/>
      <sheetData sheetId="27878" refreshError="1"/>
      <sheetData sheetId="27879" refreshError="1"/>
      <sheetData sheetId="27880" refreshError="1"/>
      <sheetData sheetId="27881" refreshError="1"/>
      <sheetData sheetId="27882" refreshError="1"/>
      <sheetData sheetId="27883" refreshError="1"/>
      <sheetData sheetId="27884" refreshError="1"/>
      <sheetData sheetId="27885" refreshError="1"/>
      <sheetData sheetId="27886" refreshError="1"/>
      <sheetData sheetId="27887" refreshError="1"/>
      <sheetData sheetId="27888" refreshError="1"/>
      <sheetData sheetId="27889" refreshError="1"/>
      <sheetData sheetId="27890" refreshError="1"/>
      <sheetData sheetId="27891" refreshError="1"/>
      <sheetData sheetId="27892" refreshError="1"/>
      <sheetData sheetId="27893" refreshError="1"/>
      <sheetData sheetId="27894" refreshError="1"/>
      <sheetData sheetId="27895" refreshError="1"/>
      <sheetData sheetId="27896" refreshError="1"/>
      <sheetData sheetId="27897" refreshError="1"/>
      <sheetData sheetId="27898" refreshError="1"/>
      <sheetData sheetId="27899" refreshError="1"/>
      <sheetData sheetId="27900" refreshError="1"/>
      <sheetData sheetId="27901" refreshError="1"/>
      <sheetData sheetId="27902" refreshError="1"/>
      <sheetData sheetId="27903" refreshError="1"/>
      <sheetData sheetId="27904" refreshError="1"/>
      <sheetData sheetId="27905" refreshError="1"/>
      <sheetData sheetId="27906" refreshError="1"/>
      <sheetData sheetId="27907" refreshError="1"/>
      <sheetData sheetId="27908" refreshError="1"/>
      <sheetData sheetId="27909" refreshError="1"/>
      <sheetData sheetId="27910" refreshError="1"/>
      <sheetData sheetId="27911" refreshError="1"/>
      <sheetData sheetId="27912" refreshError="1"/>
      <sheetData sheetId="27913" refreshError="1"/>
      <sheetData sheetId="27914" refreshError="1"/>
      <sheetData sheetId="27915" refreshError="1"/>
      <sheetData sheetId="27916" refreshError="1"/>
      <sheetData sheetId="27917" refreshError="1"/>
      <sheetData sheetId="27918" refreshError="1"/>
      <sheetData sheetId="27919" refreshError="1"/>
      <sheetData sheetId="27920" refreshError="1"/>
      <sheetData sheetId="27921" refreshError="1"/>
      <sheetData sheetId="27922" refreshError="1"/>
      <sheetData sheetId="27923" refreshError="1"/>
      <sheetData sheetId="27924" refreshError="1"/>
      <sheetData sheetId="27925" refreshError="1"/>
      <sheetData sheetId="27926" refreshError="1"/>
      <sheetData sheetId="27927" refreshError="1"/>
      <sheetData sheetId="27928" refreshError="1"/>
      <sheetData sheetId="27929" refreshError="1"/>
      <sheetData sheetId="27930" refreshError="1"/>
      <sheetData sheetId="27931" refreshError="1"/>
      <sheetData sheetId="27932" refreshError="1"/>
      <sheetData sheetId="27933" refreshError="1"/>
      <sheetData sheetId="27934" refreshError="1"/>
      <sheetData sheetId="27935" refreshError="1"/>
      <sheetData sheetId="27936" refreshError="1"/>
      <sheetData sheetId="27937" refreshError="1"/>
      <sheetData sheetId="27938" refreshError="1"/>
      <sheetData sheetId="27939" refreshError="1"/>
      <sheetData sheetId="27940" refreshError="1"/>
      <sheetData sheetId="27941" refreshError="1"/>
      <sheetData sheetId="27942" refreshError="1"/>
      <sheetData sheetId="27943" refreshError="1"/>
      <sheetData sheetId="27944" refreshError="1"/>
      <sheetData sheetId="27945" refreshError="1"/>
      <sheetData sheetId="27946" refreshError="1"/>
      <sheetData sheetId="27947" refreshError="1"/>
      <sheetData sheetId="27948" refreshError="1"/>
      <sheetData sheetId="27949" refreshError="1"/>
      <sheetData sheetId="27950" refreshError="1"/>
      <sheetData sheetId="27951" refreshError="1"/>
      <sheetData sheetId="27952" refreshError="1"/>
      <sheetData sheetId="27953" refreshError="1"/>
      <sheetData sheetId="27954" refreshError="1"/>
      <sheetData sheetId="27955" refreshError="1"/>
      <sheetData sheetId="27956" refreshError="1"/>
      <sheetData sheetId="27957" refreshError="1"/>
      <sheetData sheetId="27958" refreshError="1"/>
      <sheetData sheetId="27959" refreshError="1"/>
      <sheetData sheetId="27960" refreshError="1"/>
      <sheetData sheetId="27961" refreshError="1"/>
      <sheetData sheetId="27962" refreshError="1"/>
      <sheetData sheetId="27963" refreshError="1"/>
      <sheetData sheetId="27964" refreshError="1"/>
      <sheetData sheetId="27965" refreshError="1"/>
      <sheetData sheetId="27966" refreshError="1"/>
      <sheetData sheetId="27967" refreshError="1"/>
      <sheetData sheetId="27968" refreshError="1"/>
      <sheetData sheetId="27969" refreshError="1"/>
      <sheetData sheetId="27970" refreshError="1"/>
      <sheetData sheetId="27971" refreshError="1"/>
      <sheetData sheetId="27972" refreshError="1"/>
      <sheetData sheetId="27973" refreshError="1"/>
      <sheetData sheetId="27974" refreshError="1"/>
      <sheetData sheetId="27975" refreshError="1"/>
      <sheetData sheetId="27976" refreshError="1"/>
      <sheetData sheetId="27977" refreshError="1"/>
      <sheetData sheetId="27978" refreshError="1"/>
      <sheetData sheetId="27979" refreshError="1"/>
      <sheetData sheetId="27980" refreshError="1"/>
      <sheetData sheetId="27981" refreshError="1"/>
      <sheetData sheetId="27982" refreshError="1"/>
      <sheetData sheetId="27983" refreshError="1"/>
      <sheetData sheetId="27984" refreshError="1"/>
      <sheetData sheetId="27985" refreshError="1"/>
      <sheetData sheetId="27986" refreshError="1"/>
      <sheetData sheetId="27987" refreshError="1"/>
      <sheetData sheetId="27988" refreshError="1"/>
      <sheetData sheetId="27989" refreshError="1"/>
      <sheetData sheetId="27990" refreshError="1"/>
      <sheetData sheetId="27991" refreshError="1"/>
      <sheetData sheetId="27992" refreshError="1"/>
      <sheetData sheetId="27993" refreshError="1"/>
      <sheetData sheetId="27994" refreshError="1"/>
      <sheetData sheetId="27995" refreshError="1"/>
      <sheetData sheetId="27996" refreshError="1"/>
      <sheetData sheetId="27997" refreshError="1"/>
      <sheetData sheetId="27998" refreshError="1"/>
      <sheetData sheetId="27999" refreshError="1"/>
      <sheetData sheetId="28000" refreshError="1"/>
      <sheetData sheetId="28001" refreshError="1"/>
      <sheetData sheetId="28002" refreshError="1"/>
      <sheetData sheetId="28003" refreshError="1"/>
      <sheetData sheetId="28004" refreshError="1"/>
      <sheetData sheetId="28005" refreshError="1"/>
      <sheetData sheetId="28006" refreshError="1"/>
      <sheetData sheetId="28007" refreshError="1"/>
      <sheetData sheetId="28008" refreshError="1"/>
      <sheetData sheetId="28009" refreshError="1"/>
      <sheetData sheetId="28010" refreshError="1"/>
      <sheetData sheetId="28011" refreshError="1"/>
      <sheetData sheetId="28012" refreshError="1"/>
      <sheetData sheetId="28013" refreshError="1"/>
      <sheetData sheetId="28014" refreshError="1"/>
      <sheetData sheetId="28015" refreshError="1"/>
      <sheetData sheetId="28016" refreshError="1"/>
      <sheetData sheetId="28017" refreshError="1"/>
      <sheetData sheetId="28018" refreshError="1"/>
      <sheetData sheetId="28019" refreshError="1"/>
      <sheetData sheetId="28020" refreshError="1"/>
      <sheetData sheetId="28021" refreshError="1"/>
      <sheetData sheetId="28022" refreshError="1"/>
      <sheetData sheetId="28023" refreshError="1"/>
      <sheetData sheetId="28024" refreshError="1"/>
      <sheetData sheetId="28025" refreshError="1"/>
      <sheetData sheetId="28026" refreshError="1"/>
      <sheetData sheetId="28027" refreshError="1"/>
      <sheetData sheetId="28028" refreshError="1"/>
      <sheetData sheetId="28029" refreshError="1"/>
      <sheetData sheetId="28030" refreshError="1"/>
      <sheetData sheetId="28031" refreshError="1"/>
      <sheetData sheetId="28032" refreshError="1"/>
      <sheetData sheetId="28033" refreshError="1"/>
      <sheetData sheetId="28034" refreshError="1"/>
      <sheetData sheetId="28035" refreshError="1"/>
      <sheetData sheetId="28036" refreshError="1"/>
      <sheetData sheetId="28037" refreshError="1"/>
      <sheetData sheetId="28038" refreshError="1"/>
      <sheetData sheetId="28039" refreshError="1"/>
      <sheetData sheetId="28040" refreshError="1"/>
      <sheetData sheetId="28041" refreshError="1"/>
      <sheetData sheetId="28042" refreshError="1"/>
      <sheetData sheetId="28043" refreshError="1"/>
      <sheetData sheetId="28044" refreshError="1"/>
      <sheetData sheetId="28045" refreshError="1"/>
      <sheetData sheetId="28046" refreshError="1"/>
      <sheetData sheetId="28047" refreshError="1"/>
      <sheetData sheetId="28048" refreshError="1"/>
      <sheetData sheetId="28049" refreshError="1"/>
      <sheetData sheetId="28050" refreshError="1"/>
      <sheetData sheetId="28051" refreshError="1"/>
      <sheetData sheetId="28052" refreshError="1"/>
      <sheetData sheetId="28053" refreshError="1"/>
      <sheetData sheetId="28054" refreshError="1"/>
      <sheetData sheetId="28055" refreshError="1"/>
      <sheetData sheetId="28056" refreshError="1"/>
      <sheetData sheetId="28057" refreshError="1"/>
      <sheetData sheetId="28058" refreshError="1"/>
      <sheetData sheetId="28059" refreshError="1"/>
      <sheetData sheetId="28060" refreshError="1"/>
      <sheetData sheetId="28061" refreshError="1"/>
      <sheetData sheetId="28062" refreshError="1"/>
      <sheetData sheetId="28063" refreshError="1"/>
      <sheetData sheetId="28064" refreshError="1"/>
      <sheetData sheetId="28065" refreshError="1"/>
      <sheetData sheetId="28066" refreshError="1"/>
      <sheetData sheetId="28067" refreshError="1"/>
      <sheetData sheetId="28068" refreshError="1"/>
      <sheetData sheetId="28069" refreshError="1"/>
      <sheetData sheetId="28070" refreshError="1"/>
      <sheetData sheetId="28071" refreshError="1"/>
      <sheetData sheetId="28072" refreshError="1"/>
      <sheetData sheetId="28073" refreshError="1"/>
      <sheetData sheetId="28074" refreshError="1"/>
      <sheetData sheetId="28075" refreshError="1"/>
      <sheetData sheetId="28076" refreshError="1"/>
      <sheetData sheetId="28077" refreshError="1"/>
      <sheetData sheetId="28078" refreshError="1"/>
      <sheetData sheetId="28079" refreshError="1"/>
      <sheetData sheetId="28080" refreshError="1"/>
      <sheetData sheetId="28081" refreshError="1"/>
      <sheetData sheetId="28082" refreshError="1"/>
      <sheetData sheetId="28083" refreshError="1"/>
      <sheetData sheetId="28084" refreshError="1"/>
      <sheetData sheetId="28085" refreshError="1"/>
      <sheetData sheetId="28086" refreshError="1"/>
      <sheetData sheetId="28087" refreshError="1"/>
      <sheetData sheetId="28088" refreshError="1"/>
      <sheetData sheetId="28089" refreshError="1"/>
      <sheetData sheetId="28090" refreshError="1"/>
      <sheetData sheetId="28091" refreshError="1"/>
      <sheetData sheetId="28092" refreshError="1"/>
      <sheetData sheetId="28093" refreshError="1"/>
      <sheetData sheetId="28094" refreshError="1"/>
      <sheetData sheetId="28095" refreshError="1"/>
      <sheetData sheetId="28096" refreshError="1"/>
      <sheetData sheetId="28097" refreshError="1"/>
      <sheetData sheetId="28098" refreshError="1"/>
      <sheetData sheetId="28099" refreshError="1"/>
      <sheetData sheetId="28100" refreshError="1"/>
      <sheetData sheetId="28101" refreshError="1"/>
      <sheetData sheetId="28102" refreshError="1"/>
      <sheetData sheetId="28103" refreshError="1"/>
      <sheetData sheetId="28104" refreshError="1"/>
      <sheetData sheetId="28105" refreshError="1"/>
      <sheetData sheetId="28106" refreshError="1"/>
      <sheetData sheetId="28107" refreshError="1"/>
      <sheetData sheetId="28108" refreshError="1"/>
      <sheetData sheetId="28109" refreshError="1"/>
      <sheetData sheetId="28110" refreshError="1"/>
      <sheetData sheetId="28111" refreshError="1"/>
      <sheetData sheetId="28112" refreshError="1"/>
      <sheetData sheetId="28113" refreshError="1"/>
      <sheetData sheetId="28114" refreshError="1"/>
      <sheetData sheetId="28115" refreshError="1"/>
      <sheetData sheetId="28116" refreshError="1"/>
      <sheetData sheetId="28117" refreshError="1"/>
      <sheetData sheetId="28118" refreshError="1"/>
      <sheetData sheetId="28119" refreshError="1"/>
      <sheetData sheetId="28120" refreshError="1"/>
      <sheetData sheetId="28121" refreshError="1"/>
      <sheetData sheetId="28122" refreshError="1"/>
      <sheetData sheetId="28123" refreshError="1"/>
      <sheetData sheetId="28124" refreshError="1"/>
      <sheetData sheetId="28125" refreshError="1"/>
      <sheetData sheetId="28126" refreshError="1"/>
      <sheetData sheetId="28127" refreshError="1"/>
      <sheetData sheetId="28128" refreshError="1"/>
      <sheetData sheetId="28129" refreshError="1"/>
      <sheetData sheetId="28130" refreshError="1"/>
      <sheetData sheetId="28131" refreshError="1"/>
      <sheetData sheetId="28132" refreshError="1"/>
      <sheetData sheetId="28133" refreshError="1"/>
      <sheetData sheetId="28134" refreshError="1"/>
      <sheetData sheetId="28135" refreshError="1"/>
      <sheetData sheetId="28136" refreshError="1"/>
      <sheetData sheetId="28137" refreshError="1"/>
      <sheetData sheetId="28138" refreshError="1"/>
      <sheetData sheetId="28139" refreshError="1"/>
      <sheetData sheetId="28140" refreshError="1"/>
      <sheetData sheetId="28141" refreshError="1"/>
      <sheetData sheetId="28142" refreshError="1"/>
      <sheetData sheetId="28143" refreshError="1"/>
      <sheetData sheetId="28144" refreshError="1"/>
      <sheetData sheetId="28145" refreshError="1"/>
      <sheetData sheetId="28146" refreshError="1"/>
      <sheetData sheetId="28147" refreshError="1"/>
      <sheetData sheetId="28148" refreshError="1"/>
      <sheetData sheetId="28149" refreshError="1"/>
      <sheetData sheetId="28150" refreshError="1"/>
      <sheetData sheetId="28151" refreshError="1"/>
      <sheetData sheetId="28152" refreshError="1"/>
      <sheetData sheetId="28153" refreshError="1"/>
      <sheetData sheetId="28154" refreshError="1"/>
      <sheetData sheetId="28155" refreshError="1"/>
      <sheetData sheetId="28156" refreshError="1"/>
      <sheetData sheetId="28157" refreshError="1"/>
      <sheetData sheetId="28158" refreshError="1"/>
      <sheetData sheetId="28159" refreshError="1"/>
      <sheetData sheetId="28160" refreshError="1"/>
      <sheetData sheetId="28161" refreshError="1"/>
      <sheetData sheetId="28162" refreshError="1"/>
      <sheetData sheetId="28163" refreshError="1"/>
      <sheetData sheetId="28164" refreshError="1"/>
      <sheetData sheetId="28165" refreshError="1"/>
      <sheetData sheetId="28166" refreshError="1"/>
      <sheetData sheetId="28167" refreshError="1"/>
      <sheetData sheetId="28168" refreshError="1"/>
      <sheetData sheetId="28169" refreshError="1"/>
      <sheetData sheetId="28170" refreshError="1"/>
      <sheetData sheetId="28171" refreshError="1"/>
      <sheetData sheetId="28172" refreshError="1"/>
      <sheetData sheetId="28173" refreshError="1"/>
      <sheetData sheetId="28174" refreshError="1"/>
      <sheetData sheetId="28175" refreshError="1"/>
      <sheetData sheetId="28176" refreshError="1"/>
      <sheetData sheetId="28177" refreshError="1"/>
      <sheetData sheetId="28178" refreshError="1"/>
      <sheetData sheetId="28179" refreshError="1"/>
      <sheetData sheetId="28180" refreshError="1"/>
      <sheetData sheetId="28181" refreshError="1"/>
      <sheetData sheetId="28182" refreshError="1"/>
      <sheetData sheetId="28183" refreshError="1"/>
      <sheetData sheetId="28184" refreshError="1"/>
      <sheetData sheetId="28185" refreshError="1"/>
      <sheetData sheetId="28186" refreshError="1"/>
      <sheetData sheetId="28187" refreshError="1"/>
      <sheetData sheetId="28188" refreshError="1"/>
      <sheetData sheetId="28189" refreshError="1"/>
      <sheetData sheetId="28190" refreshError="1"/>
      <sheetData sheetId="28191" refreshError="1"/>
      <sheetData sheetId="28192" refreshError="1"/>
      <sheetData sheetId="28193" refreshError="1"/>
      <sheetData sheetId="28194" refreshError="1"/>
      <sheetData sheetId="28195" refreshError="1"/>
      <sheetData sheetId="28196" refreshError="1"/>
      <sheetData sheetId="28197" refreshError="1"/>
      <sheetData sheetId="28198" refreshError="1"/>
      <sheetData sheetId="28199" refreshError="1"/>
      <sheetData sheetId="28200" refreshError="1"/>
      <sheetData sheetId="28201" refreshError="1"/>
      <sheetData sheetId="28202" refreshError="1"/>
      <sheetData sheetId="28203" refreshError="1"/>
      <sheetData sheetId="28204" refreshError="1"/>
      <sheetData sheetId="28205" refreshError="1"/>
      <sheetData sheetId="28206" refreshError="1"/>
      <sheetData sheetId="28207" refreshError="1"/>
      <sheetData sheetId="28208" refreshError="1"/>
      <sheetData sheetId="28209" refreshError="1"/>
      <sheetData sheetId="28210" refreshError="1"/>
      <sheetData sheetId="28211" refreshError="1"/>
      <sheetData sheetId="28212" refreshError="1"/>
      <sheetData sheetId="28213" refreshError="1"/>
      <sheetData sheetId="28214" refreshError="1"/>
      <sheetData sheetId="28215" refreshError="1"/>
      <sheetData sheetId="28216" refreshError="1"/>
      <sheetData sheetId="28217" refreshError="1"/>
      <sheetData sheetId="28218" refreshError="1"/>
      <sheetData sheetId="28219" refreshError="1"/>
      <sheetData sheetId="28220" refreshError="1"/>
      <sheetData sheetId="28221" refreshError="1"/>
      <sheetData sheetId="28222" refreshError="1"/>
      <sheetData sheetId="28223" refreshError="1"/>
      <sheetData sheetId="28224" refreshError="1"/>
      <sheetData sheetId="28225" refreshError="1"/>
      <sheetData sheetId="28226" refreshError="1"/>
      <sheetData sheetId="28227" refreshError="1"/>
      <sheetData sheetId="28228" refreshError="1"/>
      <sheetData sheetId="28229" refreshError="1"/>
      <sheetData sheetId="28230" refreshError="1"/>
      <sheetData sheetId="28231" refreshError="1"/>
      <sheetData sheetId="28232" refreshError="1"/>
      <sheetData sheetId="28233" refreshError="1"/>
      <sheetData sheetId="28234" refreshError="1"/>
      <sheetData sheetId="28235" refreshError="1"/>
      <sheetData sheetId="28236" refreshError="1"/>
      <sheetData sheetId="28237" refreshError="1"/>
      <sheetData sheetId="28238" refreshError="1"/>
      <sheetData sheetId="28239" refreshError="1"/>
      <sheetData sheetId="28240" refreshError="1"/>
      <sheetData sheetId="28241" refreshError="1"/>
      <sheetData sheetId="28242" refreshError="1"/>
      <sheetData sheetId="28243" refreshError="1"/>
      <sheetData sheetId="28244" refreshError="1"/>
      <sheetData sheetId="28245" refreshError="1"/>
      <sheetData sheetId="28246" refreshError="1"/>
      <sheetData sheetId="28247" refreshError="1"/>
      <sheetData sheetId="28248" refreshError="1"/>
      <sheetData sheetId="28249" refreshError="1"/>
      <sheetData sheetId="28250" refreshError="1"/>
      <sheetData sheetId="28251" refreshError="1"/>
      <sheetData sheetId="28252" refreshError="1"/>
      <sheetData sheetId="28253" refreshError="1"/>
      <sheetData sheetId="28254" refreshError="1"/>
      <sheetData sheetId="28255" refreshError="1"/>
      <sheetData sheetId="28256" refreshError="1"/>
      <sheetData sheetId="28257" refreshError="1"/>
      <sheetData sheetId="28258" refreshError="1"/>
      <sheetData sheetId="28259" refreshError="1"/>
      <sheetData sheetId="28260" refreshError="1"/>
      <sheetData sheetId="28261" refreshError="1"/>
      <sheetData sheetId="28262" refreshError="1"/>
      <sheetData sheetId="28263" refreshError="1"/>
      <sheetData sheetId="28264" refreshError="1"/>
      <sheetData sheetId="28265" refreshError="1"/>
      <sheetData sheetId="28266" refreshError="1"/>
      <sheetData sheetId="28267" refreshError="1"/>
      <sheetData sheetId="28268" refreshError="1"/>
      <sheetData sheetId="28269" refreshError="1"/>
      <sheetData sheetId="28270" refreshError="1"/>
      <sheetData sheetId="28271" refreshError="1"/>
      <sheetData sheetId="28272" refreshError="1"/>
      <sheetData sheetId="28273" refreshError="1"/>
      <sheetData sheetId="28274" refreshError="1"/>
      <sheetData sheetId="28275" refreshError="1"/>
      <sheetData sheetId="28276" refreshError="1"/>
      <sheetData sheetId="28277" refreshError="1"/>
      <sheetData sheetId="28278" refreshError="1"/>
      <sheetData sheetId="28279" refreshError="1"/>
      <sheetData sheetId="28280" refreshError="1"/>
      <sheetData sheetId="28281" refreshError="1"/>
      <sheetData sheetId="28282" refreshError="1"/>
      <sheetData sheetId="28283" refreshError="1"/>
      <sheetData sheetId="28284" refreshError="1"/>
      <sheetData sheetId="28285" refreshError="1"/>
      <sheetData sheetId="28286" refreshError="1"/>
      <sheetData sheetId="28287" refreshError="1"/>
      <sheetData sheetId="28288" refreshError="1"/>
      <sheetData sheetId="28289" refreshError="1"/>
      <sheetData sheetId="28290" refreshError="1"/>
      <sheetData sheetId="28291" refreshError="1"/>
      <sheetData sheetId="28292" refreshError="1"/>
      <sheetData sheetId="28293" refreshError="1"/>
      <sheetData sheetId="28294" refreshError="1"/>
      <sheetData sheetId="28295" refreshError="1"/>
      <sheetData sheetId="28296" refreshError="1"/>
      <sheetData sheetId="28297" refreshError="1"/>
      <sheetData sheetId="28298" refreshError="1"/>
      <sheetData sheetId="28299" refreshError="1"/>
      <sheetData sheetId="28300" refreshError="1"/>
      <sheetData sheetId="28301" refreshError="1"/>
      <sheetData sheetId="28302" refreshError="1"/>
      <sheetData sheetId="28303" refreshError="1"/>
      <sheetData sheetId="28304" refreshError="1"/>
      <sheetData sheetId="28305" refreshError="1"/>
      <sheetData sheetId="28306" refreshError="1"/>
      <sheetData sheetId="28307" refreshError="1"/>
      <sheetData sheetId="28308" refreshError="1"/>
      <sheetData sheetId="28309" refreshError="1"/>
      <sheetData sheetId="28310" refreshError="1"/>
      <sheetData sheetId="28311" refreshError="1"/>
      <sheetData sheetId="28312" refreshError="1"/>
      <sheetData sheetId="28313" refreshError="1"/>
      <sheetData sheetId="28314" refreshError="1"/>
      <sheetData sheetId="28315" refreshError="1"/>
      <sheetData sheetId="28316" refreshError="1"/>
      <sheetData sheetId="28317" refreshError="1"/>
      <sheetData sheetId="28318" refreshError="1"/>
      <sheetData sheetId="28319" refreshError="1"/>
      <sheetData sheetId="28320" refreshError="1"/>
      <sheetData sheetId="28321" refreshError="1"/>
      <sheetData sheetId="28322" refreshError="1"/>
      <sheetData sheetId="28323" refreshError="1"/>
      <sheetData sheetId="28324" refreshError="1"/>
      <sheetData sheetId="28325" refreshError="1"/>
      <sheetData sheetId="28326" refreshError="1"/>
      <sheetData sheetId="28327" refreshError="1"/>
      <sheetData sheetId="28328" refreshError="1"/>
      <sheetData sheetId="28329" refreshError="1"/>
      <sheetData sheetId="28330" refreshError="1"/>
      <sheetData sheetId="28331" refreshError="1"/>
      <sheetData sheetId="28332" refreshError="1"/>
      <sheetData sheetId="28333" refreshError="1"/>
      <sheetData sheetId="28334" refreshError="1"/>
      <sheetData sheetId="28335" refreshError="1"/>
      <sheetData sheetId="28336" refreshError="1"/>
      <sheetData sheetId="28337" refreshError="1"/>
      <sheetData sheetId="28338" refreshError="1"/>
      <sheetData sheetId="28339" refreshError="1"/>
      <sheetData sheetId="28340" refreshError="1"/>
      <sheetData sheetId="28341" refreshError="1"/>
      <sheetData sheetId="28342" refreshError="1"/>
      <sheetData sheetId="28343" refreshError="1"/>
      <sheetData sheetId="28344" refreshError="1"/>
      <sheetData sheetId="28345" refreshError="1"/>
      <sheetData sheetId="28346" refreshError="1"/>
      <sheetData sheetId="28347" refreshError="1"/>
      <sheetData sheetId="28348" refreshError="1"/>
      <sheetData sheetId="28349" refreshError="1"/>
      <sheetData sheetId="28350" refreshError="1"/>
      <sheetData sheetId="28351" refreshError="1"/>
      <sheetData sheetId="28352" refreshError="1"/>
      <sheetData sheetId="28353" refreshError="1"/>
      <sheetData sheetId="28354" refreshError="1"/>
      <sheetData sheetId="28355" refreshError="1"/>
      <sheetData sheetId="28356" refreshError="1"/>
      <sheetData sheetId="28357" refreshError="1"/>
      <sheetData sheetId="28358" refreshError="1"/>
      <sheetData sheetId="28359" refreshError="1"/>
      <sheetData sheetId="28360" refreshError="1"/>
      <sheetData sheetId="28361" refreshError="1"/>
      <sheetData sheetId="28362" refreshError="1"/>
      <sheetData sheetId="28363" refreshError="1"/>
      <sheetData sheetId="28364" refreshError="1"/>
      <sheetData sheetId="28365" refreshError="1"/>
      <sheetData sheetId="28366" refreshError="1"/>
      <sheetData sheetId="28367" refreshError="1"/>
      <sheetData sheetId="28368" refreshError="1"/>
      <sheetData sheetId="28369" refreshError="1"/>
      <sheetData sheetId="28370" refreshError="1"/>
      <sheetData sheetId="28371" refreshError="1"/>
      <sheetData sheetId="28372" refreshError="1"/>
      <sheetData sheetId="28373" refreshError="1"/>
      <sheetData sheetId="28374" refreshError="1"/>
      <sheetData sheetId="28375" refreshError="1"/>
      <sheetData sheetId="28376" refreshError="1"/>
      <sheetData sheetId="28377" refreshError="1"/>
      <sheetData sheetId="28378" refreshError="1"/>
      <sheetData sheetId="28379" refreshError="1"/>
      <sheetData sheetId="28380" refreshError="1"/>
      <sheetData sheetId="28381" refreshError="1"/>
      <sheetData sheetId="28382" refreshError="1"/>
      <sheetData sheetId="28383" refreshError="1"/>
      <sheetData sheetId="28384" refreshError="1"/>
      <sheetData sheetId="28385" refreshError="1"/>
      <sheetData sheetId="28386" refreshError="1"/>
      <sheetData sheetId="28387" refreshError="1"/>
      <sheetData sheetId="28388" refreshError="1"/>
      <sheetData sheetId="28389" refreshError="1"/>
      <sheetData sheetId="28390" refreshError="1"/>
      <sheetData sheetId="28391" refreshError="1"/>
      <sheetData sheetId="28392" refreshError="1"/>
      <sheetData sheetId="28393" refreshError="1"/>
      <sheetData sheetId="28394" refreshError="1"/>
      <sheetData sheetId="28395" refreshError="1"/>
      <sheetData sheetId="28396" refreshError="1"/>
      <sheetData sheetId="28397" refreshError="1"/>
      <sheetData sheetId="28398" refreshError="1"/>
      <sheetData sheetId="28399" refreshError="1"/>
      <sheetData sheetId="28400" refreshError="1"/>
      <sheetData sheetId="28401" refreshError="1"/>
      <sheetData sheetId="28402" refreshError="1"/>
      <sheetData sheetId="28403" refreshError="1"/>
      <sheetData sheetId="28404" refreshError="1"/>
      <sheetData sheetId="28405" refreshError="1"/>
      <sheetData sheetId="28406" refreshError="1"/>
      <sheetData sheetId="28407" refreshError="1"/>
      <sheetData sheetId="28408" refreshError="1"/>
      <sheetData sheetId="28409" refreshError="1"/>
      <sheetData sheetId="28410" refreshError="1"/>
      <sheetData sheetId="28411" refreshError="1"/>
      <sheetData sheetId="28412" refreshError="1"/>
      <sheetData sheetId="28413" refreshError="1"/>
      <sheetData sheetId="28414" refreshError="1"/>
      <sheetData sheetId="28415" refreshError="1"/>
      <sheetData sheetId="28416" refreshError="1"/>
      <sheetData sheetId="28417" refreshError="1"/>
      <sheetData sheetId="28418" refreshError="1"/>
      <sheetData sheetId="28419" refreshError="1"/>
      <sheetData sheetId="28420" refreshError="1"/>
      <sheetData sheetId="28421" refreshError="1"/>
      <sheetData sheetId="28422" refreshError="1"/>
      <sheetData sheetId="28423" refreshError="1"/>
      <sheetData sheetId="28424" refreshError="1"/>
      <sheetData sheetId="28425" refreshError="1"/>
      <sheetData sheetId="28426" refreshError="1"/>
      <sheetData sheetId="28427" refreshError="1"/>
      <sheetData sheetId="28428" refreshError="1"/>
      <sheetData sheetId="28429" refreshError="1"/>
      <sheetData sheetId="28430" refreshError="1"/>
      <sheetData sheetId="28431" refreshError="1"/>
      <sheetData sheetId="28432" refreshError="1"/>
      <sheetData sheetId="28433" refreshError="1"/>
      <sheetData sheetId="28434" refreshError="1"/>
      <sheetData sheetId="28435" refreshError="1"/>
      <sheetData sheetId="28436" refreshError="1"/>
      <sheetData sheetId="28437" refreshError="1"/>
      <sheetData sheetId="28438" refreshError="1"/>
      <sheetData sheetId="28439" refreshError="1"/>
      <sheetData sheetId="28440" refreshError="1"/>
      <sheetData sheetId="28441" refreshError="1"/>
      <sheetData sheetId="28442" refreshError="1"/>
      <sheetData sheetId="28443" refreshError="1"/>
      <sheetData sheetId="28444" refreshError="1"/>
      <sheetData sheetId="28445" refreshError="1"/>
      <sheetData sheetId="28446" refreshError="1"/>
      <sheetData sheetId="28447" refreshError="1"/>
      <sheetData sheetId="28448" refreshError="1"/>
      <sheetData sheetId="28449" refreshError="1"/>
      <sheetData sheetId="28450" refreshError="1"/>
      <sheetData sheetId="28451" refreshError="1"/>
      <sheetData sheetId="28452" refreshError="1"/>
      <sheetData sheetId="28453" refreshError="1"/>
      <sheetData sheetId="28454" refreshError="1"/>
      <sheetData sheetId="28455" refreshError="1"/>
      <sheetData sheetId="28456" refreshError="1"/>
      <sheetData sheetId="28457" refreshError="1"/>
      <sheetData sheetId="28458" refreshError="1"/>
      <sheetData sheetId="28459" refreshError="1"/>
      <sheetData sheetId="28460" refreshError="1"/>
      <sheetData sheetId="28461" refreshError="1"/>
      <sheetData sheetId="28462" refreshError="1"/>
      <sheetData sheetId="28463" refreshError="1"/>
      <sheetData sheetId="28464" refreshError="1"/>
      <sheetData sheetId="28465" refreshError="1"/>
      <sheetData sheetId="28466" refreshError="1"/>
      <sheetData sheetId="28467" refreshError="1"/>
      <sheetData sheetId="28468" refreshError="1"/>
      <sheetData sheetId="28469" refreshError="1"/>
      <sheetData sheetId="28470" refreshError="1"/>
      <sheetData sheetId="28471" refreshError="1"/>
      <sheetData sheetId="28472" refreshError="1"/>
      <sheetData sheetId="28473" refreshError="1"/>
      <sheetData sheetId="28474" refreshError="1"/>
      <sheetData sheetId="28475" refreshError="1"/>
      <sheetData sheetId="28476" refreshError="1"/>
      <sheetData sheetId="28477" refreshError="1"/>
      <sheetData sheetId="28478" refreshError="1"/>
      <sheetData sheetId="28479" refreshError="1"/>
      <sheetData sheetId="28480" refreshError="1"/>
      <sheetData sheetId="28481" refreshError="1"/>
      <sheetData sheetId="28482" refreshError="1"/>
      <sheetData sheetId="28483" refreshError="1"/>
      <sheetData sheetId="28484" refreshError="1"/>
      <sheetData sheetId="28485" refreshError="1"/>
      <sheetData sheetId="28486" refreshError="1"/>
      <sheetData sheetId="28487" refreshError="1"/>
      <sheetData sheetId="28488" refreshError="1"/>
      <sheetData sheetId="28489" refreshError="1"/>
      <sheetData sheetId="28490" refreshError="1"/>
      <sheetData sheetId="28491" refreshError="1"/>
      <sheetData sheetId="28492" refreshError="1"/>
      <sheetData sheetId="28493" refreshError="1"/>
      <sheetData sheetId="28494" refreshError="1"/>
      <sheetData sheetId="28495" refreshError="1"/>
      <sheetData sheetId="28496" refreshError="1"/>
      <sheetData sheetId="28497" refreshError="1"/>
      <sheetData sheetId="28498" refreshError="1"/>
      <sheetData sheetId="28499" refreshError="1"/>
      <sheetData sheetId="28500" refreshError="1"/>
      <sheetData sheetId="28501" refreshError="1"/>
      <sheetData sheetId="28502" refreshError="1"/>
      <sheetData sheetId="28503" refreshError="1"/>
      <sheetData sheetId="28504" refreshError="1"/>
      <sheetData sheetId="28505" refreshError="1"/>
      <sheetData sheetId="28506" refreshError="1"/>
      <sheetData sheetId="28507" refreshError="1"/>
      <sheetData sheetId="28508" refreshError="1"/>
      <sheetData sheetId="28509" refreshError="1"/>
      <sheetData sheetId="28510" refreshError="1"/>
      <sheetData sheetId="28511" refreshError="1"/>
      <sheetData sheetId="28512" refreshError="1"/>
      <sheetData sheetId="28513" refreshError="1"/>
      <sheetData sheetId="28514" refreshError="1"/>
      <sheetData sheetId="28515" refreshError="1"/>
      <sheetData sheetId="28516" refreshError="1"/>
      <sheetData sheetId="28517" refreshError="1"/>
      <sheetData sheetId="28518" refreshError="1"/>
      <sheetData sheetId="28519" refreshError="1"/>
      <sheetData sheetId="28520" refreshError="1"/>
      <sheetData sheetId="28521" refreshError="1"/>
      <sheetData sheetId="28522" refreshError="1"/>
      <sheetData sheetId="28523" refreshError="1"/>
      <sheetData sheetId="28524" refreshError="1"/>
      <sheetData sheetId="28525" refreshError="1"/>
      <sheetData sheetId="28526" refreshError="1"/>
      <sheetData sheetId="28527" refreshError="1"/>
      <sheetData sheetId="28528" refreshError="1"/>
      <sheetData sheetId="28529" refreshError="1"/>
      <sheetData sheetId="28530" refreshError="1"/>
      <sheetData sheetId="28531" refreshError="1"/>
      <sheetData sheetId="28532" refreshError="1"/>
      <sheetData sheetId="28533" refreshError="1"/>
      <sheetData sheetId="28534" refreshError="1"/>
      <sheetData sheetId="28535" refreshError="1"/>
      <sheetData sheetId="28536" refreshError="1"/>
      <sheetData sheetId="28537" refreshError="1"/>
      <sheetData sheetId="28538" refreshError="1"/>
      <sheetData sheetId="28539" refreshError="1"/>
      <sheetData sheetId="28540" refreshError="1"/>
      <sheetData sheetId="28541" refreshError="1"/>
      <sheetData sheetId="28542" refreshError="1"/>
      <sheetData sheetId="28543" refreshError="1"/>
      <sheetData sheetId="28544" refreshError="1"/>
      <sheetData sheetId="28545" refreshError="1"/>
      <sheetData sheetId="28546" refreshError="1"/>
      <sheetData sheetId="28547" refreshError="1"/>
      <sheetData sheetId="28548" refreshError="1"/>
      <sheetData sheetId="28549" refreshError="1"/>
      <sheetData sheetId="28550" refreshError="1"/>
      <sheetData sheetId="28551" refreshError="1"/>
      <sheetData sheetId="28552" refreshError="1"/>
      <sheetData sheetId="28553" refreshError="1"/>
      <sheetData sheetId="28554" refreshError="1"/>
      <sheetData sheetId="28555" refreshError="1"/>
      <sheetData sheetId="28556" refreshError="1"/>
      <sheetData sheetId="28557" refreshError="1"/>
      <sheetData sheetId="28558" refreshError="1"/>
      <sheetData sheetId="28559" refreshError="1"/>
      <sheetData sheetId="28560" refreshError="1"/>
      <sheetData sheetId="28561" refreshError="1"/>
      <sheetData sheetId="28562" refreshError="1"/>
      <sheetData sheetId="28563" refreshError="1"/>
      <sheetData sheetId="28564" refreshError="1"/>
      <sheetData sheetId="28565" refreshError="1"/>
      <sheetData sheetId="28566" refreshError="1"/>
      <sheetData sheetId="28567" refreshError="1"/>
      <sheetData sheetId="28568" refreshError="1"/>
      <sheetData sheetId="28569" refreshError="1"/>
      <sheetData sheetId="28570" refreshError="1"/>
      <sheetData sheetId="28571" refreshError="1"/>
      <sheetData sheetId="28572" refreshError="1"/>
      <sheetData sheetId="28573" refreshError="1"/>
      <sheetData sheetId="28574" refreshError="1"/>
      <sheetData sheetId="28575" refreshError="1"/>
      <sheetData sheetId="28576" refreshError="1"/>
      <sheetData sheetId="28577" refreshError="1"/>
      <sheetData sheetId="28578" refreshError="1"/>
      <sheetData sheetId="28579" refreshError="1"/>
      <sheetData sheetId="28580" refreshError="1"/>
      <sheetData sheetId="28581" refreshError="1"/>
      <sheetData sheetId="28582" refreshError="1"/>
      <sheetData sheetId="28583" refreshError="1"/>
      <sheetData sheetId="28584" refreshError="1"/>
      <sheetData sheetId="28585" refreshError="1"/>
      <sheetData sheetId="28586" refreshError="1"/>
      <sheetData sheetId="28587" refreshError="1"/>
      <sheetData sheetId="28588" refreshError="1"/>
      <sheetData sheetId="28589" refreshError="1"/>
      <sheetData sheetId="28590" refreshError="1"/>
      <sheetData sheetId="28591" refreshError="1"/>
      <sheetData sheetId="28592" refreshError="1"/>
      <sheetData sheetId="28593" refreshError="1"/>
      <sheetData sheetId="28594" refreshError="1"/>
      <sheetData sheetId="28595" refreshError="1"/>
      <sheetData sheetId="28596" refreshError="1"/>
      <sheetData sheetId="28597" refreshError="1"/>
      <sheetData sheetId="28598" refreshError="1"/>
      <sheetData sheetId="28599" refreshError="1"/>
      <sheetData sheetId="28600" refreshError="1"/>
      <sheetData sheetId="28601" refreshError="1"/>
      <sheetData sheetId="28602" refreshError="1"/>
      <sheetData sheetId="28603" refreshError="1"/>
      <sheetData sheetId="28604" refreshError="1"/>
      <sheetData sheetId="28605" refreshError="1"/>
      <sheetData sheetId="28606" refreshError="1"/>
      <sheetData sheetId="28607" refreshError="1"/>
      <sheetData sheetId="28608" refreshError="1"/>
      <sheetData sheetId="28609" refreshError="1"/>
      <sheetData sheetId="28610" refreshError="1"/>
      <sheetData sheetId="28611" refreshError="1"/>
      <sheetData sheetId="28612" refreshError="1"/>
      <sheetData sheetId="28613" refreshError="1"/>
      <sheetData sheetId="28614" refreshError="1"/>
      <sheetData sheetId="28615" refreshError="1"/>
      <sheetData sheetId="28616" refreshError="1"/>
      <sheetData sheetId="28617" refreshError="1"/>
      <sheetData sheetId="28618" refreshError="1"/>
      <sheetData sheetId="28619" refreshError="1"/>
      <sheetData sheetId="28620" refreshError="1"/>
      <sheetData sheetId="28621" refreshError="1"/>
      <sheetData sheetId="28622" refreshError="1"/>
      <sheetData sheetId="28623" refreshError="1"/>
      <sheetData sheetId="28624" refreshError="1"/>
      <sheetData sheetId="28625" refreshError="1"/>
      <sheetData sheetId="28626" refreshError="1"/>
      <sheetData sheetId="28627" refreshError="1"/>
      <sheetData sheetId="28628" refreshError="1"/>
      <sheetData sheetId="28629" refreshError="1"/>
      <sheetData sheetId="28630" refreshError="1"/>
      <sheetData sheetId="28631" refreshError="1"/>
      <sheetData sheetId="28632" refreshError="1"/>
      <sheetData sheetId="28633" refreshError="1"/>
      <sheetData sheetId="28634" refreshError="1"/>
      <sheetData sheetId="28635" refreshError="1"/>
      <sheetData sheetId="28636" refreshError="1"/>
      <sheetData sheetId="28637" refreshError="1"/>
      <sheetData sheetId="28638" refreshError="1"/>
      <sheetData sheetId="28639" refreshError="1"/>
      <sheetData sheetId="28640" refreshError="1"/>
      <sheetData sheetId="28641" refreshError="1"/>
      <sheetData sheetId="28642" refreshError="1"/>
      <sheetData sheetId="28643" refreshError="1"/>
      <sheetData sheetId="28644" refreshError="1"/>
      <sheetData sheetId="28645" refreshError="1"/>
      <sheetData sheetId="28646" refreshError="1"/>
      <sheetData sheetId="28647" refreshError="1"/>
      <sheetData sheetId="28648" refreshError="1"/>
      <sheetData sheetId="28649" refreshError="1"/>
      <sheetData sheetId="28650" refreshError="1"/>
      <sheetData sheetId="28651" refreshError="1"/>
      <sheetData sheetId="28652" refreshError="1"/>
      <sheetData sheetId="28653" refreshError="1"/>
      <sheetData sheetId="28654" refreshError="1"/>
      <sheetData sheetId="28655" refreshError="1"/>
      <sheetData sheetId="28656" refreshError="1"/>
      <sheetData sheetId="28657" refreshError="1"/>
      <sheetData sheetId="28658" refreshError="1"/>
      <sheetData sheetId="28659" refreshError="1"/>
      <sheetData sheetId="28660" refreshError="1"/>
      <sheetData sheetId="28661" refreshError="1"/>
      <sheetData sheetId="28662" refreshError="1"/>
      <sheetData sheetId="28663" refreshError="1"/>
      <sheetData sheetId="28664" refreshError="1"/>
      <sheetData sheetId="28665" refreshError="1"/>
      <sheetData sheetId="28666" refreshError="1"/>
      <sheetData sheetId="28667" refreshError="1"/>
      <sheetData sheetId="28668" refreshError="1"/>
      <sheetData sheetId="28669" refreshError="1"/>
      <sheetData sheetId="28670" refreshError="1"/>
      <sheetData sheetId="28671" refreshError="1"/>
      <sheetData sheetId="28672" refreshError="1"/>
      <sheetData sheetId="28673" refreshError="1"/>
      <sheetData sheetId="28674" refreshError="1"/>
      <sheetData sheetId="28675" refreshError="1"/>
      <sheetData sheetId="28676" refreshError="1"/>
      <sheetData sheetId="28677" refreshError="1"/>
      <sheetData sheetId="28678" refreshError="1"/>
      <sheetData sheetId="28679" refreshError="1"/>
      <sheetData sheetId="28680" refreshError="1"/>
      <sheetData sheetId="28681" refreshError="1"/>
      <sheetData sheetId="28682" refreshError="1"/>
      <sheetData sheetId="28683" refreshError="1"/>
      <sheetData sheetId="28684" refreshError="1"/>
      <sheetData sheetId="28685" refreshError="1"/>
      <sheetData sheetId="28686" refreshError="1"/>
      <sheetData sheetId="28687" refreshError="1"/>
      <sheetData sheetId="28688" refreshError="1"/>
      <sheetData sheetId="28689" refreshError="1"/>
      <sheetData sheetId="28690" refreshError="1"/>
      <sheetData sheetId="28691" refreshError="1"/>
      <sheetData sheetId="28692" refreshError="1"/>
      <sheetData sheetId="28693" refreshError="1"/>
      <sheetData sheetId="28694" refreshError="1"/>
      <sheetData sheetId="28695" refreshError="1"/>
      <sheetData sheetId="28696" refreshError="1"/>
      <sheetData sheetId="28697" refreshError="1"/>
      <sheetData sheetId="28698" refreshError="1"/>
      <sheetData sheetId="28699" refreshError="1"/>
      <sheetData sheetId="28700" refreshError="1"/>
      <sheetData sheetId="28701" refreshError="1"/>
      <sheetData sheetId="28702" refreshError="1"/>
      <sheetData sheetId="28703" refreshError="1"/>
      <sheetData sheetId="28704" refreshError="1"/>
      <sheetData sheetId="28705" refreshError="1"/>
      <sheetData sheetId="28706" refreshError="1"/>
      <sheetData sheetId="28707" refreshError="1"/>
      <sheetData sheetId="28708" refreshError="1"/>
      <sheetData sheetId="28709" refreshError="1"/>
      <sheetData sheetId="28710" refreshError="1"/>
      <sheetData sheetId="28711" refreshError="1"/>
      <sheetData sheetId="28712" refreshError="1"/>
      <sheetData sheetId="28713" refreshError="1"/>
      <sheetData sheetId="28714" refreshError="1"/>
      <sheetData sheetId="28715" refreshError="1"/>
      <sheetData sheetId="28716" refreshError="1"/>
      <sheetData sheetId="28717" refreshError="1"/>
      <sheetData sheetId="28718" refreshError="1"/>
      <sheetData sheetId="28719" refreshError="1"/>
      <sheetData sheetId="28720" refreshError="1"/>
      <sheetData sheetId="28721" refreshError="1"/>
      <sheetData sheetId="28722" refreshError="1"/>
      <sheetData sheetId="28723" refreshError="1"/>
      <sheetData sheetId="28724" refreshError="1"/>
      <sheetData sheetId="28725" refreshError="1"/>
      <sheetData sheetId="28726" refreshError="1"/>
      <sheetData sheetId="28727" refreshError="1"/>
      <sheetData sheetId="28728" refreshError="1"/>
      <sheetData sheetId="28729" refreshError="1"/>
      <sheetData sheetId="28730" refreshError="1"/>
      <sheetData sheetId="28731" refreshError="1"/>
      <sheetData sheetId="28732" refreshError="1"/>
      <sheetData sheetId="28733" refreshError="1"/>
      <sheetData sheetId="28734" refreshError="1"/>
      <sheetData sheetId="28735" refreshError="1"/>
      <sheetData sheetId="28736" refreshError="1"/>
      <sheetData sheetId="28737" refreshError="1"/>
      <sheetData sheetId="28738" refreshError="1"/>
      <sheetData sheetId="28739" refreshError="1"/>
      <sheetData sheetId="28740" refreshError="1"/>
      <sheetData sheetId="28741" refreshError="1"/>
      <sheetData sheetId="28742" refreshError="1"/>
      <sheetData sheetId="28743" refreshError="1"/>
      <sheetData sheetId="28744" refreshError="1"/>
      <sheetData sheetId="28745" refreshError="1"/>
      <sheetData sheetId="28746" refreshError="1"/>
      <sheetData sheetId="28747" refreshError="1"/>
      <sheetData sheetId="28748" refreshError="1"/>
      <sheetData sheetId="28749" refreshError="1"/>
      <sheetData sheetId="28750" refreshError="1"/>
      <sheetData sheetId="28751" refreshError="1"/>
      <sheetData sheetId="28752" refreshError="1"/>
      <sheetData sheetId="28753" refreshError="1"/>
      <sheetData sheetId="28754" refreshError="1"/>
      <sheetData sheetId="28755" refreshError="1"/>
      <sheetData sheetId="28756" refreshError="1"/>
      <sheetData sheetId="28757" refreshError="1"/>
      <sheetData sheetId="28758" refreshError="1"/>
      <sheetData sheetId="28759" refreshError="1"/>
      <sheetData sheetId="28760" refreshError="1"/>
      <sheetData sheetId="28761" refreshError="1"/>
      <sheetData sheetId="28762" refreshError="1"/>
      <sheetData sheetId="28763" refreshError="1"/>
      <sheetData sheetId="28764" refreshError="1"/>
      <sheetData sheetId="28765" refreshError="1"/>
      <sheetData sheetId="28766" refreshError="1"/>
      <sheetData sheetId="28767" refreshError="1"/>
      <sheetData sheetId="28768" refreshError="1"/>
      <sheetData sheetId="28769" refreshError="1"/>
      <sheetData sheetId="28770" refreshError="1"/>
      <sheetData sheetId="28771" refreshError="1"/>
      <sheetData sheetId="28772" refreshError="1"/>
      <sheetData sheetId="28773" refreshError="1"/>
      <sheetData sheetId="28774" refreshError="1"/>
      <sheetData sheetId="28775" refreshError="1"/>
      <sheetData sheetId="28776" refreshError="1"/>
      <sheetData sheetId="28777" refreshError="1"/>
      <sheetData sheetId="28778" refreshError="1"/>
      <sheetData sheetId="28779" refreshError="1"/>
      <sheetData sheetId="28780" refreshError="1"/>
      <sheetData sheetId="28781" refreshError="1"/>
      <sheetData sheetId="28782" refreshError="1"/>
      <sheetData sheetId="28783" refreshError="1"/>
      <sheetData sheetId="28784" refreshError="1"/>
      <sheetData sheetId="28785" refreshError="1"/>
      <sheetData sheetId="28786" refreshError="1"/>
      <sheetData sheetId="28787" refreshError="1"/>
      <sheetData sheetId="28788" refreshError="1"/>
      <sheetData sheetId="28789" refreshError="1"/>
      <sheetData sheetId="28790" refreshError="1"/>
      <sheetData sheetId="28791" refreshError="1"/>
      <sheetData sheetId="28792" refreshError="1"/>
      <sheetData sheetId="28793" refreshError="1"/>
      <sheetData sheetId="28794" refreshError="1"/>
      <sheetData sheetId="28795" refreshError="1"/>
      <sheetData sheetId="28796" refreshError="1"/>
      <sheetData sheetId="28797" refreshError="1"/>
      <sheetData sheetId="28798" refreshError="1"/>
      <sheetData sheetId="28799" refreshError="1"/>
      <sheetData sheetId="28800" refreshError="1"/>
      <sheetData sheetId="28801" refreshError="1"/>
      <sheetData sheetId="28802" refreshError="1"/>
      <sheetData sheetId="28803" refreshError="1"/>
      <sheetData sheetId="28804" refreshError="1"/>
      <sheetData sheetId="28805" refreshError="1"/>
      <sheetData sheetId="28806" refreshError="1"/>
      <sheetData sheetId="28807" refreshError="1"/>
      <sheetData sheetId="28808" refreshError="1"/>
      <sheetData sheetId="28809" refreshError="1"/>
      <sheetData sheetId="28810" refreshError="1"/>
      <sheetData sheetId="28811" refreshError="1"/>
      <sheetData sheetId="28812" refreshError="1"/>
      <sheetData sheetId="28813" refreshError="1"/>
      <sheetData sheetId="28814" refreshError="1"/>
      <sheetData sheetId="28815" refreshError="1"/>
      <sheetData sheetId="28816" refreshError="1"/>
      <sheetData sheetId="28817" refreshError="1"/>
      <sheetData sheetId="28818" refreshError="1"/>
      <sheetData sheetId="28819" refreshError="1"/>
      <sheetData sheetId="28820" refreshError="1"/>
      <sheetData sheetId="28821" refreshError="1"/>
      <sheetData sheetId="28822" refreshError="1"/>
      <sheetData sheetId="28823" refreshError="1"/>
      <sheetData sheetId="28824" refreshError="1"/>
      <sheetData sheetId="28825" refreshError="1"/>
      <sheetData sheetId="28826" refreshError="1"/>
      <sheetData sheetId="28827" refreshError="1"/>
      <sheetData sheetId="28828" refreshError="1"/>
      <sheetData sheetId="28829" refreshError="1"/>
      <sheetData sheetId="28830" refreshError="1"/>
      <sheetData sheetId="28831" refreshError="1"/>
      <sheetData sheetId="28832" refreshError="1"/>
      <sheetData sheetId="28833" refreshError="1"/>
      <sheetData sheetId="28834" refreshError="1"/>
      <sheetData sheetId="28835" refreshError="1"/>
      <sheetData sheetId="28836" refreshError="1"/>
      <sheetData sheetId="28837" refreshError="1"/>
      <sheetData sheetId="28838" refreshError="1"/>
      <sheetData sheetId="28839" refreshError="1"/>
      <sheetData sheetId="28840" refreshError="1"/>
      <sheetData sheetId="28841" refreshError="1"/>
      <sheetData sheetId="28842" refreshError="1"/>
      <sheetData sheetId="28843" refreshError="1"/>
      <sheetData sheetId="28844" refreshError="1"/>
      <sheetData sheetId="28845" refreshError="1"/>
      <sheetData sheetId="28846" refreshError="1"/>
      <sheetData sheetId="28847" refreshError="1"/>
      <sheetData sheetId="28848" refreshError="1"/>
      <sheetData sheetId="28849" refreshError="1"/>
      <sheetData sheetId="28850" refreshError="1"/>
      <sheetData sheetId="28851" refreshError="1"/>
      <sheetData sheetId="28852" refreshError="1"/>
      <sheetData sheetId="28853" refreshError="1"/>
      <sheetData sheetId="28854" refreshError="1"/>
      <sheetData sheetId="28855" refreshError="1"/>
      <sheetData sheetId="28856" refreshError="1"/>
      <sheetData sheetId="28857" refreshError="1"/>
      <sheetData sheetId="28858" refreshError="1"/>
      <sheetData sheetId="28859" refreshError="1"/>
      <sheetData sheetId="28860" refreshError="1"/>
      <sheetData sheetId="28861" refreshError="1"/>
      <sheetData sheetId="28862" refreshError="1"/>
      <sheetData sheetId="28863" refreshError="1"/>
      <sheetData sheetId="28864" refreshError="1"/>
      <sheetData sheetId="28865" refreshError="1"/>
      <sheetData sheetId="28866" refreshError="1"/>
      <sheetData sheetId="28867" refreshError="1"/>
      <sheetData sheetId="28868" refreshError="1"/>
      <sheetData sheetId="28869" refreshError="1"/>
      <sheetData sheetId="28870" refreshError="1"/>
      <sheetData sheetId="28871" refreshError="1"/>
      <sheetData sheetId="28872" refreshError="1"/>
      <sheetData sheetId="28873" refreshError="1"/>
      <sheetData sheetId="28874" refreshError="1"/>
      <sheetData sheetId="28875" refreshError="1"/>
      <sheetData sheetId="28876" refreshError="1"/>
      <sheetData sheetId="28877" refreshError="1"/>
      <sheetData sheetId="28878" refreshError="1"/>
      <sheetData sheetId="28879" refreshError="1"/>
      <sheetData sheetId="28880" refreshError="1"/>
      <sheetData sheetId="28881" refreshError="1"/>
      <sheetData sheetId="28882" refreshError="1"/>
      <sheetData sheetId="28883" refreshError="1"/>
      <sheetData sheetId="28884" refreshError="1"/>
      <sheetData sheetId="28885" refreshError="1"/>
      <sheetData sheetId="28886" refreshError="1"/>
      <sheetData sheetId="28887" refreshError="1"/>
      <sheetData sheetId="28888" refreshError="1"/>
      <sheetData sheetId="28889" refreshError="1"/>
      <sheetData sheetId="28890" refreshError="1"/>
      <sheetData sheetId="28891" refreshError="1"/>
      <sheetData sheetId="28892" refreshError="1"/>
      <sheetData sheetId="28893" refreshError="1"/>
      <sheetData sheetId="28894" refreshError="1"/>
      <sheetData sheetId="28895" refreshError="1"/>
      <sheetData sheetId="28896" refreshError="1"/>
      <sheetData sheetId="28897" refreshError="1"/>
      <sheetData sheetId="28898" refreshError="1"/>
      <sheetData sheetId="28899" refreshError="1"/>
      <sheetData sheetId="28900" refreshError="1"/>
      <sheetData sheetId="28901" refreshError="1"/>
      <sheetData sheetId="28902" refreshError="1"/>
      <sheetData sheetId="28903" refreshError="1"/>
      <sheetData sheetId="28904" refreshError="1"/>
      <sheetData sheetId="28905" refreshError="1"/>
      <sheetData sheetId="28906" refreshError="1"/>
      <sheetData sheetId="28907" refreshError="1"/>
      <sheetData sheetId="28908" refreshError="1"/>
      <sheetData sheetId="28909" refreshError="1"/>
      <sheetData sheetId="28910" refreshError="1"/>
      <sheetData sheetId="28911" refreshError="1"/>
      <sheetData sheetId="28912" refreshError="1"/>
      <sheetData sheetId="28913" refreshError="1"/>
      <sheetData sheetId="28914" refreshError="1"/>
      <sheetData sheetId="28915" refreshError="1"/>
      <sheetData sheetId="28916" refreshError="1"/>
      <sheetData sheetId="28917" refreshError="1"/>
      <sheetData sheetId="28918" refreshError="1"/>
      <sheetData sheetId="28919" refreshError="1"/>
      <sheetData sheetId="28920" refreshError="1"/>
      <sheetData sheetId="28921" refreshError="1"/>
      <sheetData sheetId="28922" refreshError="1"/>
      <sheetData sheetId="28923" refreshError="1"/>
      <sheetData sheetId="28924" refreshError="1"/>
      <sheetData sheetId="28925" refreshError="1"/>
      <sheetData sheetId="28926" refreshError="1"/>
      <sheetData sheetId="28927" refreshError="1"/>
      <sheetData sheetId="28928" refreshError="1"/>
      <sheetData sheetId="28929" refreshError="1"/>
      <sheetData sheetId="28930" refreshError="1"/>
      <sheetData sheetId="28931" refreshError="1"/>
      <sheetData sheetId="28932" refreshError="1"/>
      <sheetData sheetId="28933" refreshError="1"/>
      <sheetData sheetId="28934" refreshError="1"/>
      <sheetData sheetId="28935" refreshError="1"/>
      <sheetData sheetId="28936" refreshError="1"/>
      <sheetData sheetId="28937" refreshError="1"/>
      <sheetData sheetId="28938" refreshError="1"/>
      <sheetData sheetId="28939" refreshError="1"/>
      <sheetData sheetId="28940" refreshError="1"/>
      <sheetData sheetId="28941" refreshError="1"/>
      <sheetData sheetId="28942" refreshError="1"/>
      <sheetData sheetId="28943" refreshError="1"/>
      <sheetData sheetId="28944" refreshError="1"/>
      <sheetData sheetId="28945" refreshError="1"/>
      <sheetData sheetId="28946" refreshError="1"/>
      <sheetData sheetId="28947" refreshError="1"/>
      <sheetData sheetId="28948" refreshError="1"/>
      <sheetData sheetId="28949" refreshError="1"/>
      <sheetData sheetId="28950" refreshError="1"/>
      <sheetData sheetId="28951" refreshError="1"/>
      <sheetData sheetId="28952" refreshError="1"/>
      <sheetData sheetId="28953" refreshError="1"/>
      <sheetData sheetId="28954" refreshError="1"/>
      <sheetData sheetId="28955" refreshError="1"/>
      <sheetData sheetId="28956" refreshError="1"/>
      <sheetData sheetId="28957" refreshError="1"/>
      <sheetData sheetId="28958" refreshError="1"/>
      <sheetData sheetId="28959" refreshError="1"/>
      <sheetData sheetId="28960" refreshError="1"/>
      <sheetData sheetId="28961" refreshError="1"/>
      <sheetData sheetId="28962" refreshError="1"/>
      <sheetData sheetId="28963" refreshError="1"/>
      <sheetData sheetId="28964" refreshError="1"/>
      <sheetData sheetId="28965" refreshError="1"/>
      <sheetData sheetId="28966" refreshError="1"/>
      <sheetData sheetId="28967" refreshError="1"/>
      <sheetData sheetId="28968" refreshError="1"/>
      <sheetData sheetId="28969" refreshError="1"/>
      <sheetData sheetId="28970" refreshError="1"/>
      <sheetData sheetId="28971" refreshError="1"/>
      <sheetData sheetId="28972" refreshError="1"/>
      <sheetData sheetId="28973" refreshError="1"/>
      <sheetData sheetId="28974" refreshError="1"/>
      <sheetData sheetId="28975" refreshError="1"/>
      <sheetData sheetId="28976" refreshError="1"/>
      <sheetData sheetId="28977" refreshError="1"/>
      <sheetData sheetId="28978" refreshError="1"/>
      <sheetData sheetId="28979" refreshError="1"/>
      <sheetData sheetId="28980" refreshError="1"/>
      <sheetData sheetId="28981" refreshError="1"/>
      <sheetData sheetId="28982" refreshError="1"/>
      <sheetData sheetId="28983" refreshError="1"/>
      <sheetData sheetId="28984" refreshError="1"/>
      <sheetData sheetId="28985" refreshError="1"/>
      <sheetData sheetId="28986" refreshError="1"/>
      <sheetData sheetId="28987" refreshError="1"/>
      <sheetData sheetId="28988" refreshError="1"/>
      <sheetData sheetId="28989" refreshError="1"/>
      <sheetData sheetId="28990" refreshError="1"/>
      <sheetData sheetId="28991" refreshError="1"/>
      <sheetData sheetId="28992" refreshError="1"/>
      <sheetData sheetId="28993" refreshError="1"/>
      <sheetData sheetId="28994" refreshError="1"/>
      <sheetData sheetId="28995" refreshError="1"/>
      <sheetData sheetId="28996" refreshError="1"/>
      <sheetData sheetId="28997" refreshError="1"/>
      <sheetData sheetId="28998" refreshError="1"/>
      <sheetData sheetId="28999" refreshError="1"/>
      <sheetData sheetId="29000" refreshError="1"/>
      <sheetData sheetId="29001" refreshError="1"/>
      <sheetData sheetId="29002" refreshError="1"/>
      <sheetData sheetId="29003" refreshError="1"/>
      <sheetData sheetId="29004" refreshError="1"/>
      <sheetData sheetId="29005" refreshError="1"/>
      <sheetData sheetId="29006" refreshError="1"/>
      <sheetData sheetId="29007" refreshError="1"/>
      <sheetData sheetId="29008" refreshError="1"/>
      <sheetData sheetId="29009" refreshError="1"/>
      <sheetData sheetId="29010" refreshError="1"/>
      <sheetData sheetId="29011" refreshError="1"/>
      <sheetData sheetId="29012" refreshError="1"/>
      <sheetData sheetId="29013" refreshError="1"/>
      <sheetData sheetId="29014" refreshError="1"/>
      <sheetData sheetId="29015" refreshError="1"/>
      <sheetData sheetId="29016" refreshError="1"/>
      <sheetData sheetId="29017" refreshError="1"/>
      <sheetData sheetId="29018" refreshError="1"/>
      <sheetData sheetId="29019" refreshError="1"/>
      <sheetData sheetId="29020" refreshError="1"/>
      <sheetData sheetId="29021" refreshError="1"/>
      <sheetData sheetId="29022" refreshError="1"/>
      <sheetData sheetId="29023" refreshError="1"/>
      <sheetData sheetId="29024" refreshError="1"/>
      <sheetData sheetId="29025" refreshError="1"/>
      <sheetData sheetId="29026" refreshError="1"/>
      <sheetData sheetId="29027" refreshError="1"/>
      <sheetData sheetId="29028" refreshError="1"/>
      <sheetData sheetId="29029" refreshError="1"/>
      <sheetData sheetId="29030" refreshError="1"/>
      <sheetData sheetId="29031" refreshError="1"/>
      <sheetData sheetId="29032" refreshError="1"/>
      <sheetData sheetId="29033" refreshError="1"/>
      <sheetData sheetId="29034" refreshError="1"/>
      <sheetData sheetId="29035" refreshError="1"/>
      <sheetData sheetId="29036" refreshError="1"/>
      <sheetData sheetId="29037" refreshError="1"/>
      <sheetData sheetId="29038" refreshError="1"/>
      <sheetData sheetId="29039" refreshError="1"/>
      <sheetData sheetId="29040" refreshError="1"/>
      <sheetData sheetId="29041" refreshError="1"/>
      <sheetData sheetId="29042" refreshError="1"/>
      <sheetData sheetId="29043" refreshError="1"/>
      <sheetData sheetId="29044" refreshError="1"/>
      <sheetData sheetId="29045" refreshError="1"/>
      <sheetData sheetId="29046" refreshError="1"/>
      <sheetData sheetId="29047" refreshError="1"/>
      <sheetData sheetId="29048" refreshError="1"/>
      <sheetData sheetId="29049" refreshError="1"/>
      <sheetData sheetId="29050" refreshError="1"/>
      <sheetData sheetId="29051" refreshError="1"/>
      <sheetData sheetId="29052" refreshError="1"/>
      <sheetData sheetId="29053" refreshError="1"/>
      <sheetData sheetId="29054" refreshError="1"/>
      <sheetData sheetId="29055" refreshError="1"/>
      <sheetData sheetId="29056" refreshError="1"/>
      <sheetData sheetId="29057" refreshError="1"/>
      <sheetData sheetId="29058" refreshError="1"/>
      <sheetData sheetId="29059" refreshError="1"/>
      <sheetData sheetId="29060" refreshError="1"/>
      <sheetData sheetId="29061" refreshError="1"/>
      <sheetData sheetId="29062" refreshError="1"/>
      <sheetData sheetId="29063" refreshError="1"/>
      <sheetData sheetId="29064" refreshError="1"/>
      <sheetData sheetId="29065" refreshError="1"/>
      <sheetData sheetId="29066" refreshError="1"/>
      <sheetData sheetId="29067" refreshError="1"/>
      <sheetData sheetId="29068" refreshError="1"/>
      <sheetData sheetId="29069" refreshError="1"/>
      <sheetData sheetId="29070" refreshError="1"/>
      <sheetData sheetId="29071" refreshError="1"/>
      <sheetData sheetId="29072" refreshError="1"/>
      <sheetData sheetId="29073" refreshError="1"/>
      <sheetData sheetId="29074" refreshError="1"/>
      <sheetData sheetId="29075" refreshError="1"/>
      <sheetData sheetId="29076" refreshError="1"/>
      <sheetData sheetId="29077" refreshError="1"/>
      <sheetData sheetId="29078" refreshError="1"/>
      <sheetData sheetId="29079" refreshError="1"/>
      <sheetData sheetId="29080" refreshError="1"/>
      <sheetData sheetId="29081" refreshError="1"/>
      <sheetData sheetId="29082" refreshError="1"/>
      <sheetData sheetId="29083" refreshError="1"/>
      <sheetData sheetId="29084" refreshError="1"/>
      <sheetData sheetId="29085" refreshError="1"/>
      <sheetData sheetId="29086" refreshError="1"/>
      <sheetData sheetId="29087" refreshError="1"/>
      <sheetData sheetId="29088" refreshError="1"/>
      <sheetData sheetId="29089" refreshError="1"/>
      <sheetData sheetId="29090" refreshError="1"/>
      <sheetData sheetId="29091" refreshError="1"/>
      <sheetData sheetId="29092" refreshError="1"/>
      <sheetData sheetId="29093" refreshError="1"/>
      <sheetData sheetId="29094" refreshError="1"/>
      <sheetData sheetId="29095" refreshError="1"/>
      <sheetData sheetId="29096" refreshError="1"/>
      <sheetData sheetId="29097" refreshError="1"/>
      <sheetData sheetId="29098" refreshError="1"/>
      <sheetData sheetId="29099" refreshError="1"/>
      <sheetData sheetId="29100" refreshError="1"/>
      <sheetData sheetId="29101" refreshError="1"/>
      <sheetData sheetId="29102" refreshError="1"/>
      <sheetData sheetId="29103" refreshError="1"/>
      <sheetData sheetId="29104" refreshError="1"/>
      <sheetData sheetId="29105" refreshError="1"/>
      <sheetData sheetId="29106" refreshError="1"/>
      <sheetData sheetId="29107" refreshError="1"/>
      <sheetData sheetId="29108" refreshError="1"/>
      <sheetData sheetId="29109" refreshError="1"/>
      <sheetData sheetId="29110" refreshError="1"/>
      <sheetData sheetId="29111" refreshError="1"/>
      <sheetData sheetId="29112" refreshError="1"/>
      <sheetData sheetId="29113" refreshError="1"/>
      <sheetData sheetId="29114" refreshError="1"/>
      <sheetData sheetId="29115" refreshError="1"/>
      <sheetData sheetId="29116" refreshError="1"/>
      <sheetData sheetId="29117" refreshError="1"/>
      <sheetData sheetId="29118" refreshError="1"/>
      <sheetData sheetId="29119" refreshError="1"/>
      <sheetData sheetId="29120" refreshError="1"/>
      <sheetData sheetId="29121" refreshError="1"/>
      <sheetData sheetId="29122" refreshError="1"/>
      <sheetData sheetId="29123" refreshError="1"/>
      <sheetData sheetId="29124" refreshError="1"/>
      <sheetData sheetId="29125" refreshError="1"/>
      <sheetData sheetId="29126" refreshError="1"/>
      <sheetData sheetId="29127" refreshError="1"/>
      <sheetData sheetId="29128" refreshError="1"/>
      <sheetData sheetId="29129" refreshError="1"/>
      <sheetData sheetId="29130" refreshError="1"/>
      <sheetData sheetId="29131" refreshError="1"/>
      <sheetData sheetId="29132" refreshError="1"/>
      <sheetData sheetId="29133" refreshError="1"/>
      <sheetData sheetId="29134" refreshError="1"/>
      <sheetData sheetId="29135" refreshError="1"/>
      <sheetData sheetId="29136" refreshError="1"/>
      <sheetData sheetId="29137" refreshError="1"/>
      <sheetData sheetId="29138" refreshError="1"/>
      <sheetData sheetId="29139" refreshError="1"/>
      <sheetData sheetId="29140" refreshError="1"/>
      <sheetData sheetId="29141" refreshError="1"/>
      <sheetData sheetId="29142" refreshError="1"/>
      <sheetData sheetId="29143" refreshError="1"/>
      <sheetData sheetId="29144" refreshError="1"/>
      <sheetData sheetId="29145" refreshError="1"/>
      <sheetData sheetId="29146" refreshError="1"/>
      <sheetData sheetId="29147" refreshError="1"/>
      <sheetData sheetId="29148" refreshError="1"/>
      <sheetData sheetId="29149" refreshError="1"/>
      <sheetData sheetId="29150" refreshError="1"/>
      <sheetData sheetId="29151" refreshError="1"/>
      <sheetData sheetId="29152" refreshError="1"/>
      <sheetData sheetId="29153" refreshError="1"/>
      <sheetData sheetId="29154" refreshError="1"/>
      <sheetData sheetId="29155" refreshError="1"/>
      <sheetData sheetId="29156" refreshError="1"/>
      <sheetData sheetId="29157" refreshError="1"/>
      <sheetData sheetId="29158" refreshError="1"/>
      <sheetData sheetId="29159" refreshError="1"/>
      <sheetData sheetId="29160" refreshError="1"/>
      <sheetData sheetId="29161" refreshError="1"/>
      <sheetData sheetId="29162" refreshError="1"/>
      <sheetData sheetId="29163" refreshError="1"/>
      <sheetData sheetId="29164" refreshError="1"/>
      <sheetData sheetId="29165" refreshError="1"/>
      <sheetData sheetId="29166" refreshError="1"/>
      <sheetData sheetId="29167" refreshError="1"/>
      <sheetData sheetId="29168" refreshError="1"/>
      <sheetData sheetId="29169" refreshError="1"/>
      <sheetData sheetId="29170" refreshError="1"/>
      <sheetData sheetId="29171" refreshError="1"/>
      <sheetData sheetId="29172" refreshError="1"/>
      <sheetData sheetId="29173" refreshError="1"/>
      <sheetData sheetId="29174" refreshError="1"/>
      <sheetData sheetId="29175" refreshError="1"/>
      <sheetData sheetId="29176" refreshError="1"/>
      <sheetData sheetId="29177" refreshError="1"/>
      <sheetData sheetId="29178" refreshError="1"/>
      <sheetData sheetId="29179" refreshError="1"/>
      <sheetData sheetId="29180" refreshError="1"/>
      <sheetData sheetId="29181" refreshError="1"/>
      <sheetData sheetId="29182" refreshError="1"/>
      <sheetData sheetId="29183" refreshError="1"/>
      <sheetData sheetId="29184" refreshError="1"/>
      <sheetData sheetId="29185" refreshError="1"/>
      <sheetData sheetId="29186" refreshError="1"/>
      <sheetData sheetId="29187" refreshError="1"/>
      <sheetData sheetId="29188" refreshError="1"/>
      <sheetData sheetId="29189" refreshError="1"/>
      <sheetData sheetId="29190" refreshError="1"/>
      <sheetData sheetId="29191" refreshError="1"/>
      <sheetData sheetId="29192" refreshError="1"/>
      <sheetData sheetId="29193" refreshError="1"/>
      <sheetData sheetId="29194" refreshError="1"/>
      <sheetData sheetId="29195" refreshError="1"/>
      <sheetData sheetId="29196" refreshError="1"/>
      <sheetData sheetId="29197" refreshError="1"/>
      <sheetData sheetId="29198" refreshError="1"/>
      <sheetData sheetId="29199" refreshError="1"/>
      <sheetData sheetId="29200" refreshError="1"/>
      <sheetData sheetId="29201" refreshError="1"/>
      <sheetData sheetId="29202" refreshError="1"/>
      <sheetData sheetId="29203" refreshError="1"/>
      <sheetData sheetId="29204" refreshError="1"/>
      <sheetData sheetId="29205" refreshError="1"/>
      <sheetData sheetId="29206" refreshError="1"/>
      <sheetData sheetId="29207" refreshError="1"/>
      <sheetData sheetId="29208" refreshError="1"/>
      <sheetData sheetId="29209" refreshError="1"/>
      <sheetData sheetId="29210" refreshError="1"/>
      <sheetData sheetId="29211" refreshError="1"/>
      <sheetData sheetId="29212" refreshError="1"/>
      <sheetData sheetId="29213" refreshError="1"/>
      <sheetData sheetId="29214" refreshError="1"/>
      <sheetData sheetId="29215" refreshError="1"/>
      <sheetData sheetId="29216" refreshError="1"/>
      <sheetData sheetId="29217" refreshError="1"/>
      <sheetData sheetId="29218" refreshError="1"/>
      <sheetData sheetId="29219" refreshError="1"/>
      <sheetData sheetId="29220" refreshError="1"/>
      <sheetData sheetId="29221" refreshError="1"/>
      <sheetData sheetId="29222" refreshError="1"/>
      <sheetData sheetId="29223" refreshError="1"/>
      <sheetData sheetId="29224" refreshError="1"/>
      <sheetData sheetId="29225" refreshError="1"/>
      <sheetData sheetId="29226" refreshError="1"/>
      <sheetData sheetId="29227" refreshError="1"/>
      <sheetData sheetId="29228" refreshError="1"/>
      <sheetData sheetId="29229" refreshError="1"/>
      <sheetData sheetId="29230" refreshError="1"/>
      <sheetData sheetId="29231" refreshError="1"/>
      <sheetData sheetId="29232" refreshError="1"/>
      <sheetData sheetId="29233" refreshError="1"/>
      <sheetData sheetId="29234" refreshError="1"/>
      <sheetData sheetId="29235" refreshError="1"/>
      <sheetData sheetId="29236" refreshError="1"/>
      <sheetData sheetId="29237" refreshError="1"/>
      <sheetData sheetId="29238" refreshError="1"/>
      <sheetData sheetId="29239" refreshError="1"/>
      <sheetData sheetId="29240" refreshError="1"/>
      <sheetData sheetId="29241" refreshError="1"/>
      <sheetData sheetId="29242" refreshError="1"/>
      <sheetData sheetId="29243" refreshError="1"/>
      <sheetData sheetId="29244" refreshError="1"/>
      <sheetData sheetId="29245" refreshError="1"/>
      <sheetData sheetId="29246" refreshError="1"/>
      <sheetData sheetId="29247" refreshError="1"/>
      <sheetData sheetId="29248" refreshError="1"/>
      <sheetData sheetId="29249" refreshError="1"/>
      <sheetData sheetId="29250" refreshError="1"/>
      <sheetData sheetId="29251" refreshError="1"/>
      <sheetData sheetId="29252" refreshError="1"/>
      <sheetData sheetId="29253" refreshError="1"/>
      <sheetData sheetId="29254" refreshError="1"/>
      <sheetData sheetId="29255" refreshError="1"/>
      <sheetData sheetId="29256" refreshError="1"/>
      <sheetData sheetId="29257" refreshError="1"/>
      <sheetData sheetId="29258" refreshError="1"/>
      <sheetData sheetId="29259" refreshError="1"/>
      <sheetData sheetId="29260" refreshError="1"/>
      <sheetData sheetId="29261" refreshError="1"/>
      <sheetData sheetId="29262" refreshError="1"/>
      <sheetData sheetId="29263" refreshError="1"/>
      <sheetData sheetId="29264" refreshError="1"/>
      <sheetData sheetId="29265" refreshError="1"/>
      <sheetData sheetId="29266" refreshError="1"/>
      <sheetData sheetId="29267" refreshError="1"/>
      <sheetData sheetId="29268" refreshError="1"/>
      <sheetData sheetId="29269" refreshError="1"/>
      <sheetData sheetId="29270" refreshError="1"/>
      <sheetData sheetId="29271" refreshError="1"/>
      <sheetData sheetId="29272" refreshError="1"/>
      <sheetData sheetId="29273" refreshError="1"/>
      <sheetData sheetId="29274" refreshError="1"/>
      <sheetData sheetId="29275" refreshError="1"/>
      <sheetData sheetId="29276" refreshError="1"/>
      <sheetData sheetId="29277" refreshError="1"/>
      <sheetData sheetId="29278" refreshError="1"/>
      <sheetData sheetId="29279" refreshError="1"/>
      <sheetData sheetId="29280" refreshError="1"/>
      <sheetData sheetId="29281" refreshError="1"/>
      <sheetData sheetId="29282" refreshError="1"/>
      <sheetData sheetId="29283" refreshError="1"/>
      <sheetData sheetId="29284" refreshError="1"/>
      <sheetData sheetId="29285" refreshError="1"/>
      <sheetData sheetId="29286" refreshError="1"/>
      <sheetData sheetId="29287" refreshError="1"/>
      <sheetData sheetId="29288" refreshError="1"/>
      <sheetData sheetId="29289" refreshError="1"/>
      <sheetData sheetId="29290" refreshError="1"/>
      <sheetData sheetId="29291" refreshError="1"/>
      <sheetData sheetId="29292" refreshError="1"/>
      <sheetData sheetId="29293" refreshError="1"/>
      <sheetData sheetId="29294" refreshError="1"/>
      <sheetData sheetId="29295" refreshError="1"/>
      <sheetData sheetId="29296" refreshError="1"/>
      <sheetData sheetId="29297" refreshError="1"/>
      <sheetData sheetId="29298" refreshError="1"/>
      <sheetData sheetId="29299" refreshError="1"/>
      <sheetData sheetId="29300" refreshError="1"/>
      <sheetData sheetId="29301" refreshError="1"/>
      <sheetData sheetId="29302" refreshError="1"/>
      <sheetData sheetId="29303" refreshError="1"/>
      <sheetData sheetId="29304" refreshError="1"/>
      <sheetData sheetId="29305" refreshError="1"/>
      <sheetData sheetId="29306" refreshError="1"/>
      <sheetData sheetId="29307" refreshError="1"/>
      <sheetData sheetId="29308" refreshError="1"/>
      <sheetData sheetId="29309" refreshError="1"/>
      <sheetData sheetId="29310" refreshError="1"/>
      <sheetData sheetId="29311" refreshError="1"/>
      <sheetData sheetId="29312" refreshError="1"/>
      <sheetData sheetId="29313" refreshError="1"/>
      <sheetData sheetId="29314" refreshError="1"/>
      <sheetData sheetId="29315" refreshError="1"/>
      <sheetData sheetId="29316" refreshError="1"/>
      <sheetData sheetId="29317" refreshError="1"/>
      <sheetData sheetId="29318" refreshError="1"/>
      <sheetData sheetId="29319" refreshError="1"/>
      <sheetData sheetId="29320" refreshError="1"/>
      <sheetData sheetId="29321" refreshError="1"/>
      <sheetData sheetId="29322" refreshError="1"/>
      <sheetData sheetId="29323" refreshError="1"/>
      <sheetData sheetId="29324" refreshError="1"/>
      <sheetData sheetId="29325" refreshError="1"/>
      <sheetData sheetId="29326" refreshError="1"/>
      <sheetData sheetId="29327" refreshError="1"/>
      <sheetData sheetId="29328" refreshError="1"/>
      <sheetData sheetId="29329" refreshError="1"/>
      <sheetData sheetId="29330" refreshError="1"/>
      <sheetData sheetId="29331" refreshError="1"/>
      <sheetData sheetId="29332" refreshError="1"/>
      <sheetData sheetId="29333" refreshError="1"/>
      <sheetData sheetId="29334" refreshError="1"/>
      <sheetData sheetId="29335" refreshError="1"/>
      <sheetData sheetId="29336" refreshError="1"/>
      <sheetData sheetId="29337" refreshError="1"/>
      <sheetData sheetId="29338" refreshError="1"/>
      <sheetData sheetId="29339" refreshError="1"/>
      <sheetData sheetId="29340" refreshError="1"/>
      <sheetData sheetId="29341" refreshError="1"/>
      <sheetData sheetId="29342" refreshError="1"/>
      <sheetData sheetId="29343" refreshError="1"/>
      <sheetData sheetId="29344" refreshError="1"/>
      <sheetData sheetId="29345" refreshError="1"/>
      <sheetData sheetId="29346" refreshError="1"/>
      <sheetData sheetId="29347" refreshError="1"/>
      <sheetData sheetId="29348" refreshError="1"/>
      <sheetData sheetId="29349" refreshError="1"/>
      <sheetData sheetId="29350" refreshError="1"/>
      <sheetData sheetId="29351" refreshError="1"/>
      <sheetData sheetId="29352" refreshError="1"/>
      <sheetData sheetId="29353" refreshError="1"/>
      <sheetData sheetId="29354" refreshError="1"/>
      <sheetData sheetId="29355" refreshError="1"/>
      <sheetData sheetId="29356" refreshError="1"/>
      <sheetData sheetId="29357" refreshError="1"/>
      <sheetData sheetId="29358" refreshError="1"/>
      <sheetData sheetId="29359" refreshError="1"/>
      <sheetData sheetId="29360" refreshError="1"/>
      <sheetData sheetId="29361" refreshError="1"/>
      <sheetData sheetId="29362" refreshError="1"/>
      <sheetData sheetId="29363" refreshError="1"/>
      <sheetData sheetId="29364" refreshError="1"/>
      <sheetData sheetId="29365" refreshError="1"/>
      <sheetData sheetId="29366" refreshError="1"/>
      <sheetData sheetId="29367" refreshError="1"/>
      <sheetData sheetId="29368" refreshError="1"/>
      <sheetData sheetId="29369" refreshError="1"/>
      <sheetData sheetId="29370" refreshError="1"/>
      <sheetData sheetId="29371" refreshError="1"/>
      <sheetData sheetId="29372" refreshError="1"/>
      <sheetData sheetId="29373" refreshError="1"/>
      <sheetData sheetId="29374" refreshError="1"/>
      <sheetData sheetId="29375" refreshError="1"/>
      <sheetData sheetId="29376" refreshError="1"/>
      <sheetData sheetId="29377" refreshError="1"/>
      <sheetData sheetId="29378" refreshError="1"/>
      <sheetData sheetId="29379" refreshError="1"/>
      <sheetData sheetId="29380" refreshError="1"/>
      <sheetData sheetId="29381" refreshError="1"/>
      <sheetData sheetId="29382" refreshError="1"/>
      <sheetData sheetId="29383" refreshError="1"/>
      <sheetData sheetId="29384" refreshError="1"/>
      <sheetData sheetId="29385" refreshError="1"/>
      <sheetData sheetId="29386" refreshError="1"/>
      <sheetData sheetId="29387" refreshError="1"/>
      <sheetData sheetId="29388" refreshError="1"/>
      <sheetData sheetId="29389" refreshError="1"/>
      <sheetData sheetId="29390" refreshError="1"/>
      <sheetData sheetId="29391" refreshError="1"/>
      <sheetData sheetId="29392" refreshError="1"/>
      <sheetData sheetId="29393" refreshError="1"/>
      <sheetData sheetId="29394" refreshError="1"/>
      <sheetData sheetId="29395" refreshError="1"/>
      <sheetData sheetId="29396" refreshError="1"/>
      <sheetData sheetId="29397" refreshError="1"/>
      <sheetData sheetId="29398" refreshError="1"/>
      <sheetData sheetId="29399" refreshError="1"/>
      <sheetData sheetId="29400" refreshError="1"/>
      <sheetData sheetId="29401" refreshError="1"/>
      <sheetData sheetId="29402" refreshError="1"/>
      <sheetData sheetId="29403" refreshError="1"/>
      <sheetData sheetId="29404" refreshError="1"/>
      <sheetData sheetId="29405" refreshError="1"/>
      <sheetData sheetId="29406" refreshError="1"/>
      <sheetData sheetId="29407" refreshError="1"/>
      <sheetData sheetId="29408" refreshError="1"/>
      <sheetData sheetId="29409" refreshError="1"/>
      <sheetData sheetId="29410" refreshError="1"/>
      <sheetData sheetId="29411" refreshError="1"/>
      <sheetData sheetId="29412" refreshError="1"/>
      <sheetData sheetId="29413" refreshError="1"/>
      <sheetData sheetId="29414" refreshError="1"/>
      <sheetData sheetId="29415" refreshError="1"/>
      <sheetData sheetId="29416" refreshError="1"/>
      <sheetData sheetId="29417" refreshError="1"/>
      <sheetData sheetId="29418" refreshError="1"/>
      <sheetData sheetId="29419" refreshError="1"/>
      <sheetData sheetId="29420" refreshError="1"/>
      <sheetData sheetId="29421" refreshError="1"/>
      <sheetData sheetId="29422" refreshError="1"/>
      <sheetData sheetId="29423" refreshError="1"/>
      <sheetData sheetId="29424" refreshError="1"/>
      <sheetData sheetId="29425" refreshError="1"/>
      <sheetData sheetId="29426" refreshError="1"/>
      <sheetData sheetId="29427" refreshError="1"/>
      <sheetData sheetId="29428" refreshError="1"/>
      <sheetData sheetId="29429" refreshError="1"/>
      <sheetData sheetId="29430" refreshError="1"/>
      <sheetData sheetId="29431" refreshError="1"/>
      <sheetData sheetId="29432" refreshError="1"/>
      <sheetData sheetId="29433" refreshError="1"/>
      <sheetData sheetId="29434" refreshError="1"/>
      <sheetData sheetId="29435" refreshError="1"/>
      <sheetData sheetId="29436" refreshError="1"/>
      <sheetData sheetId="29437" refreshError="1"/>
      <sheetData sheetId="29438" refreshError="1"/>
      <sheetData sheetId="29439" refreshError="1"/>
      <sheetData sheetId="29440" refreshError="1"/>
      <sheetData sheetId="29441" refreshError="1"/>
      <sheetData sheetId="29442" refreshError="1"/>
      <sheetData sheetId="29443" refreshError="1"/>
      <sheetData sheetId="29444" refreshError="1"/>
      <sheetData sheetId="29445" refreshError="1"/>
      <sheetData sheetId="29446" refreshError="1"/>
      <sheetData sheetId="29447" refreshError="1"/>
      <sheetData sheetId="29448" refreshError="1"/>
      <sheetData sheetId="29449" refreshError="1"/>
      <sheetData sheetId="29450" refreshError="1"/>
      <sheetData sheetId="29451" refreshError="1"/>
      <sheetData sheetId="29452" refreshError="1"/>
      <sheetData sheetId="29453" refreshError="1"/>
      <sheetData sheetId="29454" refreshError="1"/>
      <sheetData sheetId="29455" refreshError="1"/>
      <sheetData sheetId="29456" refreshError="1"/>
      <sheetData sheetId="29457" refreshError="1"/>
      <sheetData sheetId="29458" refreshError="1"/>
      <sheetData sheetId="29459" refreshError="1"/>
      <sheetData sheetId="29460" refreshError="1"/>
      <sheetData sheetId="29461" refreshError="1"/>
      <sheetData sheetId="29462" refreshError="1"/>
      <sheetData sheetId="29463" refreshError="1"/>
      <sheetData sheetId="29464" refreshError="1"/>
      <sheetData sheetId="29465" refreshError="1"/>
      <sheetData sheetId="29466" refreshError="1"/>
      <sheetData sheetId="29467" refreshError="1"/>
      <sheetData sheetId="29468" refreshError="1"/>
      <sheetData sheetId="29469" refreshError="1"/>
      <sheetData sheetId="29470" refreshError="1"/>
      <sheetData sheetId="29471" refreshError="1"/>
      <sheetData sheetId="29472" refreshError="1"/>
      <sheetData sheetId="29473" refreshError="1"/>
      <sheetData sheetId="29474" refreshError="1"/>
      <sheetData sheetId="29475" refreshError="1"/>
      <sheetData sheetId="29476" refreshError="1"/>
      <sheetData sheetId="29477" refreshError="1"/>
      <sheetData sheetId="29478" refreshError="1"/>
      <sheetData sheetId="29479" refreshError="1"/>
      <sheetData sheetId="29480" refreshError="1"/>
      <sheetData sheetId="29481" refreshError="1"/>
      <sheetData sheetId="29482" refreshError="1"/>
      <sheetData sheetId="29483" refreshError="1"/>
      <sheetData sheetId="29484" refreshError="1"/>
      <sheetData sheetId="29485" refreshError="1"/>
      <sheetData sheetId="29486" refreshError="1"/>
      <sheetData sheetId="29487" refreshError="1"/>
      <sheetData sheetId="29488" refreshError="1"/>
      <sheetData sheetId="29489" refreshError="1"/>
      <sheetData sheetId="29490" refreshError="1"/>
      <sheetData sheetId="29491" refreshError="1"/>
      <sheetData sheetId="29492" refreshError="1"/>
      <sheetData sheetId="29493" refreshError="1"/>
      <sheetData sheetId="29494" refreshError="1"/>
      <sheetData sheetId="29495" refreshError="1"/>
      <sheetData sheetId="29496" refreshError="1"/>
      <sheetData sheetId="29497" refreshError="1"/>
      <sheetData sheetId="29498" refreshError="1"/>
      <sheetData sheetId="29499" refreshError="1"/>
      <sheetData sheetId="29500" refreshError="1"/>
      <sheetData sheetId="29501" refreshError="1"/>
      <sheetData sheetId="29502" refreshError="1"/>
      <sheetData sheetId="29503" refreshError="1"/>
      <sheetData sheetId="29504" refreshError="1"/>
      <sheetData sheetId="29505" refreshError="1"/>
      <sheetData sheetId="29506" refreshError="1"/>
      <sheetData sheetId="29507" refreshError="1"/>
      <sheetData sheetId="29508" refreshError="1"/>
      <sheetData sheetId="29509" refreshError="1"/>
      <sheetData sheetId="29510" refreshError="1"/>
      <sheetData sheetId="29511" refreshError="1"/>
      <sheetData sheetId="29512" refreshError="1"/>
      <sheetData sheetId="29513" refreshError="1"/>
      <sheetData sheetId="29514" refreshError="1"/>
      <sheetData sheetId="29515" refreshError="1"/>
      <sheetData sheetId="29516" refreshError="1"/>
      <sheetData sheetId="29517" refreshError="1"/>
      <sheetData sheetId="29518" refreshError="1"/>
      <sheetData sheetId="29519" refreshError="1"/>
      <sheetData sheetId="29520" refreshError="1"/>
      <sheetData sheetId="29521" refreshError="1"/>
      <sheetData sheetId="29522" refreshError="1"/>
      <sheetData sheetId="29523" refreshError="1"/>
      <sheetData sheetId="29524" refreshError="1"/>
      <sheetData sheetId="29525" refreshError="1"/>
      <sheetData sheetId="29526" refreshError="1"/>
      <sheetData sheetId="29527" refreshError="1"/>
      <sheetData sheetId="29528" refreshError="1"/>
      <sheetData sheetId="29529" refreshError="1"/>
      <sheetData sheetId="29530" refreshError="1"/>
      <sheetData sheetId="29531" refreshError="1"/>
      <sheetData sheetId="29532" refreshError="1"/>
      <sheetData sheetId="29533" refreshError="1"/>
      <sheetData sheetId="29534" refreshError="1"/>
      <sheetData sheetId="29535" refreshError="1"/>
      <sheetData sheetId="29536" refreshError="1"/>
      <sheetData sheetId="29537" refreshError="1"/>
      <sheetData sheetId="29538" refreshError="1"/>
      <sheetData sheetId="29539" refreshError="1"/>
      <sheetData sheetId="29540" refreshError="1"/>
      <sheetData sheetId="29541" refreshError="1"/>
      <sheetData sheetId="29542" refreshError="1"/>
      <sheetData sheetId="29543" refreshError="1"/>
      <sheetData sheetId="29544" refreshError="1"/>
      <sheetData sheetId="29545" refreshError="1"/>
      <sheetData sheetId="29546" refreshError="1"/>
      <sheetData sheetId="29547" refreshError="1"/>
      <sheetData sheetId="29548" refreshError="1"/>
      <sheetData sheetId="29549" refreshError="1"/>
      <sheetData sheetId="29550" refreshError="1"/>
      <sheetData sheetId="29551" refreshError="1"/>
      <sheetData sheetId="29552" refreshError="1"/>
      <sheetData sheetId="29553" refreshError="1"/>
      <sheetData sheetId="29554" refreshError="1"/>
      <sheetData sheetId="29555" refreshError="1"/>
      <sheetData sheetId="29556" refreshError="1"/>
      <sheetData sheetId="29557" refreshError="1"/>
      <sheetData sheetId="29558" refreshError="1"/>
      <sheetData sheetId="29559" refreshError="1"/>
      <sheetData sheetId="29560" refreshError="1"/>
      <sheetData sheetId="29561" refreshError="1"/>
      <sheetData sheetId="29562" refreshError="1"/>
      <sheetData sheetId="29563" refreshError="1"/>
      <sheetData sheetId="29564" refreshError="1"/>
      <sheetData sheetId="29565" refreshError="1"/>
      <sheetData sheetId="29566" refreshError="1"/>
      <sheetData sheetId="29567" refreshError="1"/>
      <sheetData sheetId="29568" refreshError="1"/>
      <sheetData sheetId="29569" refreshError="1"/>
      <sheetData sheetId="29570" refreshError="1"/>
      <sheetData sheetId="29571" refreshError="1"/>
      <sheetData sheetId="29572" refreshError="1"/>
      <sheetData sheetId="29573" refreshError="1"/>
      <sheetData sheetId="29574" refreshError="1"/>
      <sheetData sheetId="29575" refreshError="1"/>
      <sheetData sheetId="29576" refreshError="1"/>
      <sheetData sheetId="29577" refreshError="1"/>
      <sheetData sheetId="29578" refreshError="1"/>
      <sheetData sheetId="29579" refreshError="1"/>
      <sheetData sheetId="29580" refreshError="1"/>
      <sheetData sheetId="29581" refreshError="1"/>
      <sheetData sheetId="29582" refreshError="1"/>
      <sheetData sheetId="29583" refreshError="1"/>
      <sheetData sheetId="29584" refreshError="1"/>
      <sheetData sheetId="29585" refreshError="1"/>
      <sheetData sheetId="29586" refreshError="1"/>
      <sheetData sheetId="29587" refreshError="1"/>
      <sheetData sheetId="29588" refreshError="1"/>
      <sheetData sheetId="29589" refreshError="1"/>
      <sheetData sheetId="29590" refreshError="1"/>
      <sheetData sheetId="29591" refreshError="1"/>
      <sheetData sheetId="29592" refreshError="1"/>
      <sheetData sheetId="29593" refreshError="1"/>
      <sheetData sheetId="29594" refreshError="1"/>
      <sheetData sheetId="29595" refreshError="1"/>
      <sheetData sheetId="29596" refreshError="1"/>
      <sheetData sheetId="29597" refreshError="1"/>
      <sheetData sheetId="29598" refreshError="1"/>
      <sheetData sheetId="29599" refreshError="1"/>
      <sheetData sheetId="29600" refreshError="1"/>
      <sheetData sheetId="29601" refreshError="1"/>
      <sheetData sheetId="29602" refreshError="1"/>
      <sheetData sheetId="29603" refreshError="1"/>
      <sheetData sheetId="29604" refreshError="1"/>
      <sheetData sheetId="29605" refreshError="1"/>
      <sheetData sheetId="29606" refreshError="1"/>
      <sheetData sheetId="29607" refreshError="1"/>
      <sheetData sheetId="29608" refreshError="1"/>
      <sheetData sheetId="29609" refreshError="1"/>
      <sheetData sheetId="29610" refreshError="1"/>
      <sheetData sheetId="29611" refreshError="1"/>
      <sheetData sheetId="29612" refreshError="1"/>
      <sheetData sheetId="29613" refreshError="1"/>
      <sheetData sheetId="29614" refreshError="1"/>
      <sheetData sheetId="29615" refreshError="1"/>
      <sheetData sheetId="29616" refreshError="1"/>
      <sheetData sheetId="29617" refreshError="1"/>
      <sheetData sheetId="29618" refreshError="1"/>
      <sheetData sheetId="29619" refreshError="1"/>
      <sheetData sheetId="29620" refreshError="1"/>
      <sheetData sheetId="29621" refreshError="1"/>
      <sheetData sheetId="29622" refreshError="1"/>
      <sheetData sheetId="29623" refreshError="1"/>
      <sheetData sheetId="29624" refreshError="1"/>
      <sheetData sheetId="29625" refreshError="1"/>
      <sheetData sheetId="29626" refreshError="1"/>
      <sheetData sheetId="29627" refreshError="1"/>
      <sheetData sheetId="29628" refreshError="1"/>
      <sheetData sheetId="29629" refreshError="1"/>
      <sheetData sheetId="29630" refreshError="1"/>
      <sheetData sheetId="29631" refreshError="1"/>
      <sheetData sheetId="29632" refreshError="1"/>
      <sheetData sheetId="29633" refreshError="1"/>
      <sheetData sheetId="29634" refreshError="1"/>
      <sheetData sheetId="29635" refreshError="1"/>
      <sheetData sheetId="29636" refreshError="1"/>
      <sheetData sheetId="29637" refreshError="1"/>
      <sheetData sheetId="29638" refreshError="1"/>
      <sheetData sheetId="29639" refreshError="1"/>
      <sheetData sheetId="29640" refreshError="1"/>
      <sheetData sheetId="29641" refreshError="1"/>
      <sheetData sheetId="29642" refreshError="1"/>
      <sheetData sheetId="29643" refreshError="1"/>
      <sheetData sheetId="29644" refreshError="1"/>
      <sheetData sheetId="29645" refreshError="1"/>
      <sheetData sheetId="29646" refreshError="1"/>
      <sheetData sheetId="29647" refreshError="1"/>
      <sheetData sheetId="29648" refreshError="1"/>
      <sheetData sheetId="29649" refreshError="1"/>
      <sheetData sheetId="29650" refreshError="1"/>
      <sheetData sheetId="29651" refreshError="1"/>
      <sheetData sheetId="29652" refreshError="1"/>
      <sheetData sheetId="29653" refreshError="1"/>
      <sheetData sheetId="29654" refreshError="1"/>
      <sheetData sheetId="29655" refreshError="1"/>
      <sheetData sheetId="29656" refreshError="1"/>
      <sheetData sheetId="29657" refreshError="1"/>
      <sheetData sheetId="29658" refreshError="1"/>
      <sheetData sheetId="29659" refreshError="1"/>
      <sheetData sheetId="29660" refreshError="1"/>
      <sheetData sheetId="29661" refreshError="1"/>
      <sheetData sheetId="29662" refreshError="1"/>
      <sheetData sheetId="29663" refreshError="1"/>
      <sheetData sheetId="29664" refreshError="1"/>
      <sheetData sheetId="29665" refreshError="1"/>
      <sheetData sheetId="29666" refreshError="1"/>
      <sheetData sheetId="29667" refreshError="1"/>
      <sheetData sheetId="29668" refreshError="1"/>
      <sheetData sheetId="29669" refreshError="1"/>
      <sheetData sheetId="29670" refreshError="1"/>
      <sheetData sheetId="29671" refreshError="1"/>
      <sheetData sheetId="29672" refreshError="1"/>
      <sheetData sheetId="29673" refreshError="1"/>
      <sheetData sheetId="29674" refreshError="1"/>
      <sheetData sheetId="29675" refreshError="1"/>
      <sheetData sheetId="29676" refreshError="1"/>
      <sheetData sheetId="29677" refreshError="1"/>
      <sheetData sheetId="29678" refreshError="1"/>
      <sheetData sheetId="29679" refreshError="1"/>
      <sheetData sheetId="29680" refreshError="1"/>
      <sheetData sheetId="29681" refreshError="1"/>
      <sheetData sheetId="29682" refreshError="1"/>
      <sheetData sheetId="29683" refreshError="1"/>
      <sheetData sheetId="29684" refreshError="1"/>
      <sheetData sheetId="29685" refreshError="1"/>
      <sheetData sheetId="29686" refreshError="1"/>
      <sheetData sheetId="29687" refreshError="1"/>
      <sheetData sheetId="29688" refreshError="1"/>
      <sheetData sheetId="29689" refreshError="1"/>
      <sheetData sheetId="29690" refreshError="1"/>
      <sheetData sheetId="29691" refreshError="1"/>
      <sheetData sheetId="29692" refreshError="1"/>
      <sheetData sheetId="29693" refreshError="1"/>
      <sheetData sheetId="29694" refreshError="1"/>
      <sheetData sheetId="29695" refreshError="1"/>
      <sheetData sheetId="29696" refreshError="1"/>
      <sheetData sheetId="29697" refreshError="1"/>
      <sheetData sheetId="29698" refreshError="1"/>
      <sheetData sheetId="29699" refreshError="1"/>
      <sheetData sheetId="29700" refreshError="1"/>
      <sheetData sheetId="29701" refreshError="1"/>
      <sheetData sheetId="29702" refreshError="1"/>
      <sheetData sheetId="29703" refreshError="1"/>
      <sheetData sheetId="29704" refreshError="1"/>
      <sheetData sheetId="29705" refreshError="1"/>
      <sheetData sheetId="29706" refreshError="1"/>
      <sheetData sheetId="29707" refreshError="1"/>
      <sheetData sheetId="29708" refreshError="1"/>
      <sheetData sheetId="29709" refreshError="1"/>
      <sheetData sheetId="29710" refreshError="1"/>
      <sheetData sheetId="29711" refreshError="1"/>
      <sheetData sheetId="29712" refreshError="1"/>
      <sheetData sheetId="29713" refreshError="1"/>
      <sheetData sheetId="29714" refreshError="1"/>
      <sheetData sheetId="29715" refreshError="1"/>
      <sheetData sheetId="29716" refreshError="1"/>
      <sheetData sheetId="29717" refreshError="1"/>
      <sheetData sheetId="29718" refreshError="1"/>
      <sheetData sheetId="29719" refreshError="1"/>
      <sheetData sheetId="29720" refreshError="1"/>
      <sheetData sheetId="29721" refreshError="1"/>
      <sheetData sheetId="29722" refreshError="1"/>
      <sheetData sheetId="29723" refreshError="1"/>
      <sheetData sheetId="29724" refreshError="1"/>
      <sheetData sheetId="29725" refreshError="1"/>
      <sheetData sheetId="29726" refreshError="1"/>
      <sheetData sheetId="29727" refreshError="1"/>
      <sheetData sheetId="29728" refreshError="1"/>
      <sheetData sheetId="29729" refreshError="1"/>
      <sheetData sheetId="29730" refreshError="1"/>
      <sheetData sheetId="29731" refreshError="1"/>
      <sheetData sheetId="29732" refreshError="1"/>
      <sheetData sheetId="29733" refreshError="1"/>
      <sheetData sheetId="29734" refreshError="1"/>
      <sheetData sheetId="29735" refreshError="1"/>
      <sheetData sheetId="29736" refreshError="1"/>
      <sheetData sheetId="29737" refreshError="1"/>
      <sheetData sheetId="29738" refreshError="1"/>
      <sheetData sheetId="29739" refreshError="1"/>
      <sheetData sheetId="29740" refreshError="1"/>
      <sheetData sheetId="29741" refreshError="1"/>
      <sheetData sheetId="29742" refreshError="1"/>
      <sheetData sheetId="29743" refreshError="1"/>
      <sheetData sheetId="29744" refreshError="1"/>
      <sheetData sheetId="29745" refreshError="1"/>
      <sheetData sheetId="29746" refreshError="1"/>
      <sheetData sheetId="29747" refreshError="1"/>
      <sheetData sheetId="29748" refreshError="1"/>
      <sheetData sheetId="29749" refreshError="1"/>
      <sheetData sheetId="29750" refreshError="1"/>
      <sheetData sheetId="29751" refreshError="1"/>
      <sheetData sheetId="29752" refreshError="1"/>
      <sheetData sheetId="29753" refreshError="1"/>
      <sheetData sheetId="29754" refreshError="1"/>
      <sheetData sheetId="29755" refreshError="1"/>
      <sheetData sheetId="29756" refreshError="1"/>
      <sheetData sheetId="29757" refreshError="1"/>
      <sheetData sheetId="29758" refreshError="1"/>
      <sheetData sheetId="29759" refreshError="1"/>
      <sheetData sheetId="29760" refreshError="1"/>
      <sheetData sheetId="29761" refreshError="1"/>
      <sheetData sheetId="29762" refreshError="1"/>
      <sheetData sheetId="29763" refreshError="1"/>
      <sheetData sheetId="29764" refreshError="1"/>
      <sheetData sheetId="29765" refreshError="1"/>
      <sheetData sheetId="29766" refreshError="1"/>
      <sheetData sheetId="29767" refreshError="1"/>
      <sheetData sheetId="29768" refreshError="1"/>
      <sheetData sheetId="29769" refreshError="1"/>
      <sheetData sheetId="29770" refreshError="1"/>
      <sheetData sheetId="29771" refreshError="1"/>
      <sheetData sheetId="29772" refreshError="1"/>
      <sheetData sheetId="29773" refreshError="1"/>
      <sheetData sheetId="29774" refreshError="1"/>
      <sheetData sheetId="29775" refreshError="1"/>
      <sheetData sheetId="29776" refreshError="1"/>
      <sheetData sheetId="29777" refreshError="1"/>
      <sheetData sheetId="29778" refreshError="1"/>
      <sheetData sheetId="29779" refreshError="1"/>
      <sheetData sheetId="29780" refreshError="1"/>
      <sheetData sheetId="29781" refreshError="1"/>
      <sheetData sheetId="29782" refreshError="1"/>
      <sheetData sheetId="29783" refreshError="1"/>
      <sheetData sheetId="29784" refreshError="1"/>
      <sheetData sheetId="29785" refreshError="1"/>
      <sheetData sheetId="29786" refreshError="1"/>
      <sheetData sheetId="29787" refreshError="1"/>
      <sheetData sheetId="29788" refreshError="1"/>
      <sheetData sheetId="29789" refreshError="1"/>
      <sheetData sheetId="29790" refreshError="1"/>
      <sheetData sheetId="29791" refreshError="1"/>
      <sheetData sheetId="29792" refreshError="1"/>
      <sheetData sheetId="29793" refreshError="1"/>
      <sheetData sheetId="29794" refreshError="1"/>
      <sheetData sheetId="29795" refreshError="1"/>
      <sheetData sheetId="29796" refreshError="1"/>
      <sheetData sheetId="29797" refreshError="1"/>
      <sheetData sheetId="29798" refreshError="1"/>
      <sheetData sheetId="29799" refreshError="1"/>
      <sheetData sheetId="29800" refreshError="1"/>
      <sheetData sheetId="29801" refreshError="1"/>
      <sheetData sheetId="29802" refreshError="1"/>
      <sheetData sheetId="29803" refreshError="1"/>
      <sheetData sheetId="29804" refreshError="1"/>
      <sheetData sheetId="29805" refreshError="1"/>
      <sheetData sheetId="29806" refreshError="1"/>
      <sheetData sheetId="29807" refreshError="1"/>
      <sheetData sheetId="29808" refreshError="1"/>
      <sheetData sheetId="29809" refreshError="1"/>
      <sheetData sheetId="29810" refreshError="1"/>
      <sheetData sheetId="29811" refreshError="1"/>
      <sheetData sheetId="29812" refreshError="1"/>
      <sheetData sheetId="29813" refreshError="1"/>
      <sheetData sheetId="29814" refreshError="1"/>
      <sheetData sheetId="29815" refreshError="1"/>
      <sheetData sheetId="29816" refreshError="1"/>
      <sheetData sheetId="29817" refreshError="1"/>
      <sheetData sheetId="29818" refreshError="1"/>
      <sheetData sheetId="29819" refreshError="1"/>
      <sheetData sheetId="29820" refreshError="1"/>
      <sheetData sheetId="29821" refreshError="1"/>
      <sheetData sheetId="29822" refreshError="1"/>
      <sheetData sheetId="29823" refreshError="1"/>
      <sheetData sheetId="29824" refreshError="1"/>
      <sheetData sheetId="29825" refreshError="1"/>
      <sheetData sheetId="29826" refreshError="1"/>
      <sheetData sheetId="29827" refreshError="1"/>
      <sheetData sheetId="29828" refreshError="1"/>
      <sheetData sheetId="29829" refreshError="1"/>
      <sheetData sheetId="29830" refreshError="1"/>
      <sheetData sheetId="29831" refreshError="1"/>
      <sheetData sheetId="29832" refreshError="1"/>
      <sheetData sheetId="29833" refreshError="1"/>
      <sheetData sheetId="29834" refreshError="1"/>
      <sheetData sheetId="29835" refreshError="1"/>
      <sheetData sheetId="29836" refreshError="1"/>
      <sheetData sheetId="29837" refreshError="1"/>
      <sheetData sheetId="29838" refreshError="1"/>
      <sheetData sheetId="29839" refreshError="1"/>
      <sheetData sheetId="29840" refreshError="1"/>
      <sheetData sheetId="29841" refreshError="1"/>
      <sheetData sheetId="29842" refreshError="1"/>
      <sheetData sheetId="29843" refreshError="1"/>
      <sheetData sheetId="29844" refreshError="1"/>
      <sheetData sheetId="29845" refreshError="1"/>
      <sheetData sheetId="29846" refreshError="1"/>
      <sheetData sheetId="29847" refreshError="1"/>
      <sheetData sheetId="29848" refreshError="1"/>
      <sheetData sheetId="29849" refreshError="1"/>
      <sheetData sheetId="29850" refreshError="1"/>
      <sheetData sheetId="29851" refreshError="1"/>
      <sheetData sheetId="29852" refreshError="1"/>
      <sheetData sheetId="29853" refreshError="1"/>
      <sheetData sheetId="29854" refreshError="1"/>
      <sheetData sheetId="29855" refreshError="1"/>
      <sheetData sheetId="29856" refreshError="1"/>
      <sheetData sheetId="29857" refreshError="1"/>
      <sheetData sheetId="29858" refreshError="1"/>
      <sheetData sheetId="29859" refreshError="1"/>
      <sheetData sheetId="29860" refreshError="1"/>
      <sheetData sheetId="29861" refreshError="1"/>
      <sheetData sheetId="29862" refreshError="1"/>
      <sheetData sheetId="29863" refreshError="1"/>
      <sheetData sheetId="29864" refreshError="1"/>
      <sheetData sheetId="29865" refreshError="1"/>
      <sheetData sheetId="29866" refreshError="1"/>
      <sheetData sheetId="29867" refreshError="1"/>
      <sheetData sheetId="29868" refreshError="1"/>
      <sheetData sheetId="29869" refreshError="1"/>
      <sheetData sheetId="29870" refreshError="1"/>
      <sheetData sheetId="29871" refreshError="1"/>
      <sheetData sheetId="29872" refreshError="1"/>
      <sheetData sheetId="29873" refreshError="1"/>
      <sheetData sheetId="29874" refreshError="1"/>
      <sheetData sheetId="29875" refreshError="1"/>
      <sheetData sheetId="29876" refreshError="1"/>
      <sheetData sheetId="29877" refreshError="1"/>
      <sheetData sheetId="29878" refreshError="1"/>
      <sheetData sheetId="29879" refreshError="1"/>
      <sheetData sheetId="29880" refreshError="1"/>
      <sheetData sheetId="29881" refreshError="1"/>
      <sheetData sheetId="29882" refreshError="1"/>
      <sheetData sheetId="29883" refreshError="1"/>
      <sheetData sheetId="29884" refreshError="1"/>
      <sheetData sheetId="29885" refreshError="1"/>
      <sheetData sheetId="29886" refreshError="1"/>
      <sheetData sheetId="29887" refreshError="1"/>
      <sheetData sheetId="29888" refreshError="1"/>
      <sheetData sheetId="29889" refreshError="1"/>
      <sheetData sheetId="29890" refreshError="1"/>
      <sheetData sheetId="29891" refreshError="1"/>
      <sheetData sheetId="29892" refreshError="1"/>
      <sheetData sheetId="29893" refreshError="1"/>
      <sheetData sheetId="29894" refreshError="1"/>
      <sheetData sheetId="29895" refreshError="1"/>
      <sheetData sheetId="29896" refreshError="1"/>
      <sheetData sheetId="29897" refreshError="1"/>
      <sheetData sheetId="29898" refreshError="1"/>
      <sheetData sheetId="29899" refreshError="1"/>
      <sheetData sheetId="29900" refreshError="1"/>
      <sheetData sheetId="29901" refreshError="1"/>
      <sheetData sheetId="29902" refreshError="1"/>
      <sheetData sheetId="29903" refreshError="1"/>
      <sheetData sheetId="29904" refreshError="1"/>
      <sheetData sheetId="29905" refreshError="1"/>
      <sheetData sheetId="29906" refreshError="1"/>
      <sheetData sheetId="29907" refreshError="1"/>
      <sheetData sheetId="29908" refreshError="1"/>
      <sheetData sheetId="29909" refreshError="1"/>
      <sheetData sheetId="29910" refreshError="1"/>
      <sheetData sheetId="29911" refreshError="1"/>
      <sheetData sheetId="29912" refreshError="1"/>
      <sheetData sheetId="29913" refreshError="1"/>
      <sheetData sheetId="29914" refreshError="1"/>
      <sheetData sheetId="29915" refreshError="1"/>
      <sheetData sheetId="29916" refreshError="1"/>
      <sheetData sheetId="29917" refreshError="1"/>
      <sheetData sheetId="29918" refreshError="1"/>
      <sheetData sheetId="29919" refreshError="1"/>
      <sheetData sheetId="29920" refreshError="1"/>
      <sheetData sheetId="29921" refreshError="1"/>
      <sheetData sheetId="29922" refreshError="1"/>
      <sheetData sheetId="29923" refreshError="1"/>
      <sheetData sheetId="29924" refreshError="1"/>
      <sheetData sheetId="29925" refreshError="1"/>
      <sheetData sheetId="29926" refreshError="1"/>
      <sheetData sheetId="29927" refreshError="1"/>
      <sheetData sheetId="29928" refreshError="1"/>
      <sheetData sheetId="29929" refreshError="1"/>
      <sheetData sheetId="29930" refreshError="1"/>
      <sheetData sheetId="29931" refreshError="1"/>
      <sheetData sheetId="29932" refreshError="1"/>
      <sheetData sheetId="29933" refreshError="1"/>
      <sheetData sheetId="29934" refreshError="1"/>
      <sheetData sheetId="29935" refreshError="1"/>
      <sheetData sheetId="29936" refreshError="1"/>
      <sheetData sheetId="29937" refreshError="1"/>
      <sheetData sheetId="29938" refreshError="1"/>
      <sheetData sheetId="29939" refreshError="1"/>
      <sheetData sheetId="29940" refreshError="1"/>
      <sheetData sheetId="29941" refreshError="1"/>
      <sheetData sheetId="29942" refreshError="1"/>
      <sheetData sheetId="29943" refreshError="1"/>
      <sheetData sheetId="29944" refreshError="1"/>
      <sheetData sheetId="29945" refreshError="1"/>
      <sheetData sheetId="29946" refreshError="1"/>
      <sheetData sheetId="29947" refreshError="1"/>
      <sheetData sheetId="29948" refreshError="1"/>
      <sheetData sheetId="29949" refreshError="1"/>
      <sheetData sheetId="29950" refreshError="1"/>
      <sheetData sheetId="29951" refreshError="1"/>
      <sheetData sheetId="29952" refreshError="1"/>
      <sheetData sheetId="29953" refreshError="1"/>
      <sheetData sheetId="29954" refreshError="1"/>
      <sheetData sheetId="29955" refreshError="1"/>
      <sheetData sheetId="29956" refreshError="1"/>
      <sheetData sheetId="29957" refreshError="1"/>
      <sheetData sheetId="29958" refreshError="1"/>
      <sheetData sheetId="29959" refreshError="1"/>
      <sheetData sheetId="29960" refreshError="1"/>
      <sheetData sheetId="29961" refreshError="1"/>
      <sheetData sheetId="29962" refreshError="1"/>
      <sheetData sheetId="29963" refreshError="1"/>
      <sheetData sheetId="29964" refreshError="1"/>
      <sheetData sheetId="29965" refreshError="1"/>
      <sheetData sheetId="29966" refreshError="1"/>
      <sheetData sheetId="29967" refreshError="1"/>
      <sheetData sheetId="29968" refreshError="1"/>
      <sheetData sheetId="29969" refreshError="1"/>
      <sheetData sheetId="29970" refreshError="1"/>
      <sheetData sheetId="29971" refreshError="1"/>
      <sheetData sheetId="29972" refreshError="1"/>
      <sheetData sheetId="29973" refreshError="1"/>
      <sheetData sheetId="29974" refreshError="1"/>
      <sheetData sheetId="29975" refreshError="1"/>
      <sheetData sheetId="29976" refreshError="1"/>
      <sheetData sheetId="29977" refreshError="1"/>
      <sheetData sheetId="29978" refreshError="1"/>
      <sheetData sheetId="29979" refreshError="1"/>
      <sheetData sheetId="29980" refreshError="1"/>
      <sheetData sheetId="29981" refreshError="1"/>
      <sheetData sheetId="29982" refreshError="1"/>
      <sheetData sheetId="29983" refreshError="1"/>
      <sheetData sheetId="29984" refreshError="1"/>
      <sheetData sheetId="29985" refreshError="1"/>
      <sheetData sheetId="29986" refreshError="1"/>
      <sheetData sheetId="29987" refreshError="1"/>
      <sheetData sheetId="29988" refreshError="1"/>
      <sheetData sheetId="29989" refreshError="1"/>
      <sheetData sheetId="29990" refreshError="1"/>
      <sheetData sheetId="29991" refreshError="1"/>
      <sheetData sheetId="29992" refreshError="1"/>
      <sheetData sheetId="29993" refreshError="1"/>
      <sheetData sheetId="29994" refreshError="1"/>
      <sheetData sheetId="29995" refreshError="1"/>
      <sheetData sheetId="29996" refreshError="1"/>
      <sheetData sheetId="29997" refreshError="1"/>
      <sheetData sheetId="29998" refreshError="1"/>
      <sheetData sheetId="29999" refreshError="1"/>
      <sheetData sheetId="30000" refreshError="1"/>
      <sheetData sheetId="30001" refreshError="1"/>
      <sheetData sheetId="30002" refreshError="1"/>
      <sheetData sheetId="30003" refreshError="1"/>
      <sheetData sheetId="30004" refreshError="1"/>
      <sheetData sheetId="30005" refreshError="1"/>
      <sheetData sheetId="30006" refreshError="1"/>
      <sheetData sheetId="30007" refreshError="1"/>
      <sheetData sheetId="30008" refreshError="1"/>
      <sheetData sheetId="30009" refreshError="1"/>
      <sheetData sheetId="30010" refreshError="1"/>
      <sheetData sheetId="30011" refreshError="1"/>
      <sheetData sheetId="30012" refreshError="1"/>
      <sheetData sheetId="30013" refreshError="1"/>
      <sheetData sheetId="30014" refreshError="1"/>
      <sheetData sheetId="30015" refreshError="1"/>
      <sheetData sheetId="30016" refreshError="1"/>
      <sheetData sheetId="30017" refreshError="1"/>
      <sheetData sheetId="30018" refreshError="1"/>
      <sheetData sheetId="30019" refreshError="1"/>
      <sheetData sheetId="30020" refreshError="1"/>
      <sheetData sheetId="30021" refreshError="1"/>
      <sheetData sheetId="30022" refreshError="1"/>
      <sheetData sheetId="30023" refreshError="1"/>
      <sheetData sheetId="30024" refreshError="1"/>
      <sheetData sheetId="30025" refreshError="1"/>
      <sheetData sheetId="30026" refreshError="1"/>
      <sheetData sheetId="30027" refreshError="1"/>
      <sheetData sheetId="30028" refreshError="1"/>
      <sheetData sheetId="30029" refreshError="1"/>
      <sheetData sheetId="30030" refreshError="1"/>
      <sheetData sheetId="30031" refreshError="1"/>
      <sheetData sheetId="30032" refreshError="1"/>
      <sheetData sheetId="30033" refreshError="1"/>
      <sheetData sheetId="30034" refreshError="1"/>
      <sheetData sheetId="30035" refreshError="1"/>
      <sheetData sheetId="30036" refreshError="1"/>
      <sheetData sheetId="30037" refreshError="1"/>
      <sheetData sheetId="30038" refreshError="1"/>
      <sheetData sheetId="30039" refreshError="1"/>
      <sheetData sheetId="30040" refreshError="1"/>
      <sheetData sheetId="30041" refreshError="1"/>
      <sheetData sheetId="30042" refreshError="1"/>
      <sheetData sheetId="30043" refreshError="1"/>
      <sheetData sheetId="30044" refreshError="1"/>
      <sheetData sheetId="30045" refreshError="1"/>
      <sheetData sheetId="30046" refreshError="1"/>
      <sheetData sheetId="30047" refreshError="1"/>
      <sheetData sheetId="30048" refreshError="1"/>
      <sheetData sheetId="30049" refreshError="1"/>
      <sheetData sheetId="30050" refreshError="1"/>
      <sheetData sheetId="30051" refreshError="1"/>
      <sheetData sheetId="30052" refreshError="1"/>
      <sheetData sheetId="30053" refreshError="1"/>
      <sheetData sheetId="30054" refreshError="1"/>
      <sheetData sheetId="30055" refreshError="1"/>
      <sheetData sheetId="30056" refreshError="1"/>
      <sheetData sheetId="30057" refreshError="1"/>
      <sheetData sheetId="30058" refreshError="1"/>
      <sheetData sheetId="30059" refreshError="1"/>
      <sheetData sheetId="30060" refreshError="1"/>
      <sheetData sheetId="30061" refreshError="1"/>
      <sheetData sheetId="30062" refreshError="1"/>
      <sheetData sheetId="30063" refreshError="1"/>
      <sheetData sheetId="30064" refreshError="1"/>
      <sheetData sheetId="30065" refreshError="1"/>
      <sheetData sheetId="30066" refreshError="1"/>
      <sheetData sheetId="30067" refreshError="1"/>
      <sheetData sheetId="30068" refreshError="1"/>
      <sheetData sheetId="30069" refreshError="1"/>
      <sheetData sheetId="30070" refreshError="1"/>
      <sheetData sheetId="30071" refreshError="1"/>
      <sheetData sheetId="30072" refreshError="1"/>
      <sheetData sheetId="30073" refreshError="1"/>
      <sheetData sheetId="30074" refreshError="1"/>
      <sheetData sheetId="30075" refreshError="1"/>
      <sheetData sheetId="30076" refreshError="1"/>
      <sheetData sheetId="30077" refreshError="1"/>
      <sheetData sheetId="30078" refreshError="1"/>
      <sheetData sheetId="30079" refreshError="1"/>
      <sheetData sheetId="30080" refreshError="1"/>
      <sheetData sheetId="30081" refreshError="1"/>
      <sheetData sheetId="30082" refreshError="1"/>
      <sheetData sheetId="30083" refreshError="1"/>
      <sheetData sheetId="30084" refreshError="1"/>
      <sheetData sheetId="30085" refreshError="1"/>
      <sheetData sheetId="30086" refreshError="1"/>
      <sheetData sheetId="30087" refreshError="1"/>
      <sheetData sheetId="30088" refreshError="1"/>
      <sheetData sheetId="30089" refreshError="1"/>
      <sheetData sheetId="30090" refreshError="1"/>
      <sheetData sheetId="30091" refreshError="1"/>
      <sheetData sheetId="30092" refreshError="1"/>
      <sheetData sheetId="30093" refreshError="1"/>
      <sheetData sheetId="30094" refreshError="1"/>
      <sheetData sheetId="30095" refreshError="1"/>
      <sheetData sheetId="30096" refreshError="1"/>
      <sheetData sheetId="30097" refreshError="1"/>
      <sheetData sheetId="30098" refreshError="1"/>
      <sheetData sheetId="30099" refreshError="1"/>
      <sheetData sheetId="30100" refreshError="1"/>
      <sheetData sheetId="30101" refreshError="1"/>
      <sheetData sheetId="30102" refreshError="1"/>
      <sheetData sheetId="30103" refreshError="1"/>
      <sheetData sheetId="30104" refreshError="1"/>
      <sheetData sheetId="30105" refreshError="1"/>
      <sheetData sheetId="30106" refreshError="1"/>
      <sheetData sheetId="30107" refreshError="1"/>
      <sheetData sheetId="30108" refreshError="1"/>
      <sheetData sheetId="30109" refreshError="1"/>
      <sheetData sheetId="30110" refreshError="1"/>
      <sheetData sheetId="30111" refreshError="1"/>
      <sheetData sheetId="30112" refreshError="1"/>
      <sheetData sheetId="30113" refreshError="1"/>
      <sheetData sheetId="30114" refreshError="1"/>
      <sheetData sheetId="30115" refreshError="1"/>
      <sheetData sheetId="30116" refreshError="1"/>
      <sheetData sheetId="30117" refreshError="1"/>
      <sheetData sheetId="30118" refreshError="1"/>
      <sheetData sheetId="30119" refreshError="1"/>
      <sheetData sheetId="30120" refreshError="1"/>
      <sheetData sheetId="30121" refreshError="1"/>
      <sheetData sheetId="30122" refreshError="1"/>
      <sheetData sheetId="30123" refreshError="1"/>
      <sheetData sheetId="30124" refreshError="1"/>
      <sheetData sheetId="30125" refreshError="1"/>
      <sheetData sheetId="30126" refreshError="1"/>
      <sheetData sheetId="30127" refreshError="1"/>
      <sheetData sheetId="30128" refreshError="1"/>
      <sheetData sheetId="30129" refreshError="1"/>
      <sheetData sheetId="30130" refreshError="1"/>
      <sheetData sheetId="30131" refreshError="1"/>
      <sheetData sheetId="30132" refreshError="1"/>
      <sheetData sheetId="30133" refreshError="1"/>
      <sheetData sheetId="30134" refreshError="1"/>
      <sheetData sheetId="30135" refreshError="1"/>
      <sheetData sheetId="30136" refreshError="1"/>
      <sheetData sheetId="30137" refreshError="1"/>
      <sheetData sheetId="30138" refreshError="1"/>
      <sheetData sheetId="30139" refreshError="1"/>
      <sheetData sheetId="30140" refreshError="1"/>
      <sheetData sheetId="30141" refreshError="1"/>
      <sheetData sheetId="30142" refreshError="1"/>
      <sheetData sheetId="30143" refreshError="1"/>
      <sheetData sheetId="30144" refreshError="1"/>
      <sheetData sheetId="30145" refreshError="1"/>
      <sheetData sheetId="30146" refreshError="1"/>
      <sheetData sheetId="30147" refreshError="1"/>
      <sheetData sheetId="30148" refreshError="1"/>
      <sheetData sheetId="30149" refreshError="1"/>
      <sheetData sheetId="30150" refreshError="1"/>
      <sheetData sheetId="30151" refreshError="1"/>
      <sheetData sheetId="30152" refreshError="1"/>
      <sheetData sheetId="30153" refreshError="1"/>
      <sheetData sheetId="30154" refreshError="1"/>
      <sheetData sheetId="30155" refreshError="1"/>
      <sheetData sheetId="30156" refreshError="1"/>
      <sheetData sheetId="30157" refreshError="1"/>
      <sheetData sheetId="30158" refreshError="1"/>
      <sheetData sheetId="30159" refreshError="1"/>
      <sheetData sheetId="30160" refreshError="1"/>
      <sheetData sheetId="30161" refreshError="1"/>
      <sheetData sheetId="30162" refreshError="1"/>
      <sheetData sheetId="30163" refreshError="1"/>
      <sheetData sheetId="30164" refreshError="1"/>
      <sheetData sheetId="30165" refreshError="1"/>
      <sheetData sheetId="30166" refreshError="1"/>
      <sheetData sheetId="30167" refreshError="1"/>
      <sheetData sheetId="30168" refreshError="1"/>
      <sheetData sheetId="30169" refreshError="1"/>
      <sheetData sheetId="30170" refreshError="1"/>
      <sheetData sheetId="30171" refreshError="1"/>
      <sheetData sheetId="30172" refreshError="1"/>
      <sheetData sheetId="30173" refreshError="1"/>
      <sheetData sheetId="30174" refreshError="1"/>
      <sheetData sheetId="30175" refreshError="1"/>
      <sheetData sheetId="30176" refreshError="1"/>
      <sheetData sheetId="30177" refreshError="1"/>
      <sheetData sheetId="30178" refreshError="1"/>
      <sheetData sheetId="30179" refreshError="1"/>
      <sheetData sheetId="30180" refreshError="1"/>
      <sheetData sheetId="30181" refreshError="1"/>
      <sheetData sheetId="30182" refreshError="1"/>
      <sheetData sheetId="30183" refreshError="1"/>
      <sheetData sheetId="30184" refreshError="1"/>
      <sheetData sheetId="30185" refreshError="1"/>
      <sheetData sheetId="30186" refreshError="1"/>
      <sheetData sheetId="30187" refreshError="1"/>
      <sheetData sheetId="30188" refreshError="1"/>
      <sheetData sheetId="30189" refreshError="1"/>
      <sheetData sheetId="30190" refreshError="1"/>
      <sheetData sheetId="30191" refreshError="1"/>
      <sheetData sheetId="30192" refreshError="1"/>
      <sheetData sheetId="30193" refreshError="1"/>
      <sheetData sheetId="30194" refreshError="1"/>
      <sheetData sheetId="30195" refreshError="1"/>
      <sheetData sheetId="30196" refreshError="1"/>
      <sheetData sheetId="30197" refreshError="1"/>
      <sheetData sheetId="30198" refreshError="1"/>
      <sheetData sheetId="30199" refreshError="1"/>
      <sheetData sheetId="30200" refreshError="1"/>
      <sheetData sheetId="30201" refreshError="1"/>
      <sheetData sheetId="30202" refreshError="1"/>
      <sheetData sheetId="30203" refreshError="1"/>
      <sheetData sheetId="30204" refreshError="1"/>
      <sheetData sheetId="30205" refreshError="1"/>
      <sheetData sheetId="30206" refreshError="1"/>
      <sheetData sheetId="30207" refreshError="1"/>
      <sheetData sheetId="30208" refreshError="1"/>
      <sheetData sheetId="30209" refreshError="1"/>
      <sheetData sheetId="30210" refreshError="1"/>
      <sheetData sheetId="30211" refreshError="1"/>
      <sheetData sheetId="30212" refreshError="1"/>
      <sheetData sheetId="30213" refreshError="1"/>
      <sheetData sheetId="30214" refreshError="1"/>
      <sheetData sheetId="30215" refreshError="1"/>
      <sheetData sheetId="30216" refreshError="1"/>
      <sheetData sheetId="30217" refreshError="1"/>
      <sheetData sheetId="30218" refreshError="1"/>
      <sheetData sheetId="30219" refreshError="1"/>
      <sheetData sheetId="30220" refreshError="1"/>
      <sheetData sheetId="30221" refreshError="1"/>
      <sheetData sheetId="30222" refreshError="1"/>
      <sheetData sheetId="30223" refreshError="1"/>
      <sheetData sheetId="30224" refreshError="1"/>
      <sheetData sheetId="30225" refreshError="1"/>
      <sheetData sheetId="30226" refreshError="1"/>
      <sheetData sheetId="30227" refreshError="1"/>
      <sheetData sheetId="30228" refreshError="1"/>
      <sheetData sheetId="30229" refreshError="1"/>
      <sheetData sheetId="30230" refreshError="1"/>
      <sheetData sheetId="30231" refreshError="1"/>
      <sheetData sheetId="30232" refreshError="1"/>
      <sheetData sheetId="30233" refreshError="1"/>
      <sheetData sheetId="30234" refreshError="1"/>
      <sheetData sheetId="30235" refreshError="1"/>
      <sheetData sheetId="30236" refreshError="1"/>
      <sheetData sheetId="30237" refreshError="1"/>
      <sheetData sheetId="30238" refreshError="1"/>
      <sheetData sheetId="30239" refreshError="1"/>
      <sheetData sheetId="30240" refreshError="1"/>
      <sheetData sheetId="30241" refreshError="1"/>
      <sheetData sheetId="30242" refreshError="1"/>
      <sheetData sheetId="30243" refreshError="1"/>
      <sheetData sheetId="30244" refreshError="1"/>
      <sheetData sheetId="30245" refreshError="1"/>
      <sheetData sheetId="30246" refreshError="1"/>
      <sheetData sheetId="30247" refreshError="1"/>
      <sheetData sheetId="30248" refreshError="1"/>
      <sheetData sheetId="30249" refreshError="1"/>
      <sheetData sheetId="30250" refreshError="1"/>
      <sheetData sheetId="30251" refreshError="1"/>
      <sheetData sheetId="30252" refreshError="1"/>
      <sheetData sheetId="30253" refreshError="1"/>
      <sheetData sheetId="30254" refreshError="1"/>
      <sheetData sheetId="30255" refreshError="1"/>
      <sheetData sheetId="30256" refreshError="1"/>
      <sheetData sheetId="30257" refreshError="1"/>
      <sheetData sheetId="30258" refreshError="1"/>
      <sheetData sheetId="30259" refreshError="1"/>
      <sheetData sheetId="30260" refreshError="1"/>
      <sheetData sheetId="30261" refreshError="1"/>
      <sheetData sheetId="30262" refreshError="1"/>
      <sheetData sheetId="30263" refreshError="1"/>
      <sheetData sheetId="30264" refreshError="1"/>
      <sheetData sheetId="30265" refreshError="1"/>
      <sheetData sheetId="30266" refreshError="1"/>
      <sheetData sheetId="30267" refreshError="1"/>
      <sheetData sheetId="30268" refreshError="1"/>
      <sheetData sheetId="30269" refreshError="1"/>
      <sheetData sheetId="30270" refreshError="1"/>
      <sheetData sheetId="30271" refreshError="1"/>
      <sheetData sheetId="30272" refreshError="1"/>
      <sheetData sheetId="30273" refreshError="1"/>
      <sheetData sheetId="30274" refreshError="1"/>
      <sheetData sheetId="30275" refreshError="1"/>
      <sheetData sheetId="30276" refreshError="1"/>
      <sheetData sheetId="30277" refreshError="1"/>
      <sheetData sheetId="30278" refreshError="1"/>
      <sheetData sheetId="30279" refreshError="1"/>
      <sheetData sheetId="30280" refreshError="1"/>
      <sheetData sheetId="30281" refreshError="1"/>
      <sheetData sheetId="30282" refreshError="1"/>
      <sheetData sheetId="30283" refreshError="1"/>
      <sheetData sheetId="30284" refreshError="1"/>
      <sheetData sheetId="30285" refreshError="1"/>
      <sheetData sheetId="30286" refreshError="1"/>
      <sheetData sheetId="30287" refreshError="1"/>
      <sheetData sheetId="30288" refreshError="1"/>
      <sheetData sheetId="30289" refreshError="1"/>
      <sheetData sheetId="30290" refreshError="1"/>
      <sheetData sheetId="30291" refreshError="1"/>
      <sheetData sheetId="30292" refreshError="1"/>
      <sheetData sheetId="30293" refreshError="1"/>
      <sheetData sheetId="30294" refreshError="1"/>
      <sheetData sheetId="30295" refreshError="1"/>
      <sheetData sheetId="30296" refreshError="1"/>
      <sheetData sheetId="30297" refreshError="1"/>
      <sheetData sheetId="30298" refreshError="1"/>
      <sheetData sheetId="30299" refreshError="1"/>
      <sheetData sheetId="30300" refreshError="1"/>
      <sheetData sheetId="30301" refreshError="1"/>
      <sheetData sheetId="30302" refreshError="1"/>
      <sheetData sheetId="30303" refreshError="1"/>
      <sheetData sheetId="30304" refreshError="1"/>
      <sheetData sheetId="30305" refreshError="1"/>
      <sheetData sheetId="30306" refreshError="1"/>
      <sheetData sheetId="30307" refreshError="1"/>
      <sheetData sheetId="30308" refreshError="1"/>
      <sheetData sheetId="30309" refreshError="1"/>
      <sheetData sheetId="30310" refreshError="1"/>
      <sheetData sheetId="30311" refreshError="1"/>
      <sheetData sheetId="30312" refreshError="1"/>
      <sheetData sheetId="30313" refreshError="1"/>
      <sheetData sheetId="30314" refreshError="1"/>
      <sheetData sheetId="30315" refreshError="1"/>
      <sheetData sheetId="30316" refreshError="1"/>
      <sheetData sheetId="30317" refreshError="1"/>
      <sheetData sheetId="30318" refreshError="1"/>
      <sheetData sheetId="30319" refreshError="1"/>
      <sheetData sheetId="30320" refreshError="1"/>
      <sheetData sheetId="30321" refreshError="1"/>
      <sheetData sheetId="30322" refreshError="1"/>
      <sheetData sheetId="30323" refreshError="1"/>
      <sheetData sheetId="30324" refreshError="1"/>
      <sheetData sheetId="30325" refreshError="1"/>
      <sheetData sheetId="30326" refreshError="1"/>
      <sheetData sheetId="30327" refreshError="1"/>
      <sheetData sheetId="30328" refreshError="1"/>
      <sheetData sheetId="30329" refreshError="1"/>
      <sheetData sheetId="30330" refreshError="1"/>
      <sheetData sheetId="30331" refreshError="1"/>
      <sheetData sheetId="30332" refreshError="1"/>
      <sheetData sheetId="30333" refreshError="1"/>
      <sheetData sheetId="30334" refreshError="1"/>
      <sheetData sheetId="30335" refreshError="1"/>
      <sheetData sheetId="30336" refreshError="1"/>
      <sheetData sheetId="30337" refreshError="1"/>
      <sheetData sheetId="30338" refreshError="1"/>
      <sheetData sheetId="30339" refreshError="1"/>
      <sheetData sheetId="30340" refreshError="1"/>
      <sheetData sheetId="30341" refreshError="1"/>
      <sheetData sheetId="30342" refreshError="1"/>
      <sheetData sheetId="30343" refreshError="1"/>
      <sheetData sheetId="30344" refreshError="1"/>
      <sheetData sheetId="30345" refreshError="1"/>
      <sheetData sheetId="30346" refreshError="1"/>
      <sheetData sheetId="30347" refreshError="1"/>
      <sheetData sheetId="30348" refreshError="1"/>
      <sheetData sheetId="30349" refreshError="1"/>
      <sheetData sheetId="30350" refreshError="1"/>
      <sheetData sheetId="30351" refreshError="1"/>
      <sheetData sheetId="30352" refreshError="1"/>
      <sheetData sheetId="30353" refreshError="1"/>
      <sheetData sheetId="30354" refreshError="1"/>
      <sheetData sheetId="30355" refreshError="1"/>
      <sheetData sheetId="30356" refreshError="1"/>
      <sheetData sheetId="30357" refreshError="1"/>
      <sheetData sheetId="30358" refreshError="1"/>
      <sheetData sheetId="30359" refreshError="1"/>
      <sheetData sheetId="30360" refreshError="1"/>
      <sheetData sheetId="30361" refreshError="1"/>
      <sheetData sheetId="30362" refreshError="1"/>
      <sheetData sheetId="30363" refreshError="1"/>
      <sheetData sheetId="30364" refreshError="1"/>
      <sheetData sheetId="30365" refreshError="1"/>
      <sheetData sheetId="30366" refreshError="1"/>
      <sheetData sheetId="30367" refreshError="1"/>
      <sheetData sheetId="30368" refreshError="1"/>
      <sheetData sheetId="30369" refreshError="1"/>
      <sheetData sheetId="30370" refreshError="1"/>
      <sheetData sheetId="30371" refreshError="1"/>
      <sheetData sheetId="30372" refreshError="1"/>
      <sheetData sheetId="30373" refreshError="1"/>
      <sheetData sheetId="30374" refreshError="1"/>
      <sheetData sheetId="30375" refreshError="1"/>
      <sheetData sheetId="30376" refreshError="1"/>
      <sheetData sheetId="30377" refreshError="1"/>
      <sheetData sheetId="30378" refreshError="1"/>
      <sheetData sheetId="30379" refreshError="1"/>
      <sheetData sheetId="30380" refreshError="1"/>
      <sheetData sheetId="30381" refreshError="1"/>
      <sheetData sheetId="30382" refreshError="1"/>
      <sheetData sheetId="30383" refreshError="1"/>
      <sheetData sheetId="30384" refreshError="1"/>
      <sheetData sheetId="30385" refreshError="1"/>
      <sheetData sheetId="30386" refreshError="1"/>
      <sheetData sheetId="30387" refreshError="1"/>
      <sheetData sheetId="30388" refreshError="1"/>
      <sheetData sheetId="30389" refreshError="1"/>
      <sheetData sheetId="30390" refreshError="1"/>
      <sheetData sheetId="30391" refreshError="1"/>
      <sheetData sheetId="30392" refreshError="1"/>
      <sheetData sheetId="30393" refreshError="1"/>
      <sheetData sheetId="30394" refreshError="1"/>
      <sheetData sheetId="30395" refreshError="1"/>
      <sheetData sheetId="30396" refreshError="1"/>
      <sheetData sheetId="30397" refreshError="1"/>
      <sheetData sheetId="30398" refreshError="1"/>
      <sheetData sheetId="30399" refreshError="1"/>
      <sheetData sheetId="30400" refreshError="1"/>
      <sheetData sheetId="30401" refreshError="1"/>
      <sheetData sheetId="30402" refreshError="1"/>
      <sheetData sheetId="30403" refreshError="1"/>
      <sheetData sheetId="30404" refreshError="1"/>
      <sheetData sheetId="30405" refreshError="1"/>
      <sheetData sheetId="30406" refreshError="1"/>
      <sheetData sheetId="30407" refreshError="1"/>
      <sheetData sheetId="30408" refreshError="1"/>
      <sheetData sheetId="30409" refreshError="1"/>
      <sheetData sheetId="30410" refreshError="1"/>
      <sheetData sheetId="30411" refreshError="1"/>
      <sheetData sheetId="30412" refreshError="1"/>
      <sheetData sheetId="30413" refreshError="1"/>
      <sheetData sheetId="30414" refreshError="1"/>
      <sheetData sheetId="30415" refreshError="1"/>
      <sheetData sheetId="30416" refreshError="1"/>
      <sheetData sheetId="30417" refreshError="1"/>
      <sheetData sheetId="30418" refreshError="1"/>
      <sheetData sheetId="30419" refreshError="1"/>
      <sheetData sheetId="30420" refreshError="1"/>
      <sheetData sheetId="30421" refreshError="1"/>
      <sheetData sheetId="30422" refreshError="1"/>
      <sheetData sheetId="30423" refreshError="1"/>
      <sheetData sheetId="30424" refreshError="1"/>
      <sheetData sheetId="30425" refreshError="1"/>
      <sheetData sheetId="30426" refreshError="1"/>
      <sheetData sheetId="30427" refreshError="1"/>
      <sheetData sheetId="30428" refreshError="1"/>
      <sheetData sheetId="30429" refreshError="1"/>
      <sheetData sheetId="30430" refreshError="1"/>
      <sheetData sheetId="30431" refreshError="1"/>
      <sheetData sheetId="30432" refreshError="1"/>
      <sheetData sheetId="30433" refreshError="1"/>
      <sheetData sheetId="30434" refreshError="1"/>
      <sheetData sheetId="30435" refreshError="1"/>
      <sheetData sheetId="30436" refreshError="1"/>
      <sheetData sheetId="30437" refreshError="1"/>
      <sheetData sheetId="30438" refreshError="1"/>
      <sheetData sheetId="30439" refreshError="1"/>
      <sheetData sheetId="30440" refreshError="1"/>
      <sheetData sheetId="30441" refreshError="1"/>
      <sheetData sheetId="30442" refreshError="1"/>
      <sheetData sheetId="30443" refreshError="1"/>
      <sheetData sheetId="30444" refreshError="1"/>
      <sheetData sheetId="30445" refreshError="1"/>
      <sheetData sheetId="30446" refreshError="1"/>
      <sheetData sheetId="30447" refreshError="1"/>
      <sheetData sheetId="30448" refreshError="1"/>
      <sheetData sheetId="30449" refreshError="1"/>
      <sheetData sheetId="30450" refreshError="1"/>
      <sheetData sheetId="30451" refreshError="1"/>
      <sheetData sheetId="30452" refreshError="1"/>
      <sheetData sheetId="30453" refreshError="1"/>
      <sheetData sheetId="30454" refreshError="1"/>
      <sheetData sheetId="30455" refreshError="1"/>
      <sheetData sheetId="30456" refreshError="1"/>
      <sheetData sheetId="30457" refreshError="1"/>
      <sheetData sheetId="30458" refreshError="1"/>
      <sheetData sheetId="30459" refreshError="1"/>
      <sheetData sheetId="30460" refreshError="1"/>
      <sheetData sheetId="30461" refreshError="1"/>
      <sheetData sheetId="30462" refreshError="1"/>
      <sheetData sheetId="30463" refreshError="1"/>
      <sheetData sheetId="30464" refreshError="1"/>
      <sheetData sheetId="30465" refreshError="1"/>
      <sheetData sheetId="30466" refreshError="1"/>
      <sheetData sheetId="30467" refreshError="1"/>
      <sheetData sheetId="30468" refreshError="1"/>
      <sheetData sheetId="30469" refreshError="1"/>
      <sheetData sheetId="30470" refreshError="1"/>
      <sheetData sheetId="30471" refreshError="1"/>
      <sheetData sheetId="30472" refreshError="1"/>
      <sheetData sheetId="30473" refreshError="1"/>
      <sheetData sheetId="30474" refreshError="1"/>
      <sheetData sheetId="30475" refreshError="1"/>
      <sheetData sheetId="30476" refreshError="1"/>
      <sheetData sheetId="30477" refreshError="1"/>
      <sheetData sheetId="30478" refreshError="1"/>
      <sheetData sheetId="30479" refreshError="1"/>
      <sheetData sheetId="30480" refreshError="1"/>
      <sheetData sheetId="30481" refreshError="1"/>
      <sheetData sheetId="30482" refreshError="1"/>
      <sheetData sheetId="30483" refreshError="1"/>
      <sheetData sheetId="30484" refreshError="1"/>
      <sheetData sheetId="30485" refreshError="1"/>
      <sheetData sheetId="30486" refreshError="1"/>
      <sheetData sheetId="30487" refreshError="1"/>
      <sheetData sheetId="30488" refreshError="1"/>
      <sheetData sheetId="30489" refreshError="1"/>
      <sheetData sheetId="30490" refreshError="1"/>
      <sheetData sheetId="30491" refreshError="1"/>
      <sheetData sheetId="30492" refreshError="1"/>
      <sheetData sheetId="30493" refreshError="1"/>
      <sheetData sheetId="30494" refreshError="1"/>
      <sheetData sheetId="30495" refreshError="1"/>
      <sheetData sheetId="30496" refreshError="1"/>
      <sheetData sheetId="30497" refreshError="1"/>
      <sheetData sheetId="30498" refreshError="1"/>
      <sheetData sheetId="30499" refreshError="1"/>
      <sheetData sheetId="30500" refreshError="1"/>
      <sheetData sheetId="30501" refreshError="1"/>
      <sheetData sheetId="30502" refreshError="1"/>
      <sheetData sheetId="30503" refreshError="1"/>
      <sheetData sheetId="30504" refreshError="1"/>
      <sheetData sheetId="30505" refreshError="1"/>
      <sheetData sheetId="30506" refreshError="1"/>
      <sheetData sheetId="30507" refreshError="1"/>
      <sheetData sheetId="30508" refreshError="1"/>
      <sheetData sheetId="30509" refreshError="1"/>
      <sheetData sheetId="30510" refreshError="1"/>
      <sheetData sheetId="30511" refreshError="1"/>
      <sheetData sheetId="30512" refreshError="1"/>
      <sheetData sheetId="30513" refreshError="1"/>
      <sheetData sheetId="30514" refreshError="1"/>
      <sheetData sheetId="30515" refreshError="1"/>
      <sheetData sheetId="30516" refreshError="1"/>
      <sheetData sheetId="30517" refreshError="1"/>
      <sheetData sheetId="30518" refreshError="1"/>
      <sheetData sheetId="30519" refreshError="1"/>
      <sheetData sheetId="30520" refreshError="1"/>
      <sheetData sheetId="30521" refreshError="1"/>
      <sheetData sheetId="30522" refreshError="1"/>
      <sheetData sheetId="30523" refreshError="1"/>
      <sheetData sheetId="30524" refreshError="1"/>
      <sheetData sheetId="30525" refreshError="1"/>
      <sheetData sheetId="30526" refreshError="1"/>
      <sheetData sheetId="30527" refreshError="1"/>
      <sheetData sheetId="30528" refreshError="1"/>
      <sheetData sheetId="30529" refreshError="1"/>
      <sheetData sheetId="30530" refreshError="1"/>
      <sheetData sheetId="30531" refreshError="1"/>
      <sheetData sheetId="30532" refreshError="1"/>
      <sheetData sheetId="30533" refreshError="1"/>
      <sheetData sheetId="30534" refreshError="1"/>
      <sheetData sheetId="30535" refreshError="1"/>
      <sheetData sheetId="30536" refreshError="1"/>
      <sheetData sheetId="30537" refreshError="1"/>
      <sheetData sheetId="30538" refreshError="1"/>
      <sheetData sheetId="30539" refreshError="1"/>
      <sheetData sheetId="30540" refreshError="1"/>
      <sheetData sheetId="30541" refreshError="1"/>
      <sheetData sheetId="30542" refreshError="1"/>
      <sheetData sheetId="30543" refreshError="1"/>
      <sheetData sheetId="30544" refreshError="1"/>
      <sheetData sheetId="30545" refreshError="1"/>
      <sheetData sheetId="30546" refreshError="1"/>
      <sheetData sheetId="30547" refreshError="1"/>
      <sheetData sheetId="30548" refreshError="1"/>
      <sheetData sheetId="30549" refreshError="1"/>
      <sheetData sheetId="30550" refreshError="1"/>
      <sheetData sheetId="30551" refreshError="1"/>
      <sheetData sheetId="30552" refreshError="1"/>
      <sheetData sheetId="30553" refreshError="1"/>
      <sheetData sheetId="30554" refreshError="1"/>
      <sheetData sheetId="30555" refreshError="1"/>
      <sheetData sheetId="30556" refreshError="1"/>
      <sheetData sheetId="30557" refreshError="1"/>
      <sheetData sheetId="30558" refreshError="1"/>
      <sheetData sheetId="30559" refreshError="1"/>
      <sheetData sheetId="30560" refreshError="1"/>
      <sheetData sheetId="30561" refreshError="1"/>
      <sheetData sheetId="30562" refreshError="1"/>
      <sheetData sheetId="30563" refreshError="1"/>
      <sheetData sheetId="30564" refreshError="1"/>
      <sheetData sheetId="30565" refreshError="1"/>
      <sheetData sheetId="30566" refreshError="1"/>
      <sheetData sheetId="30567" refreshError="1"/>
      <sheetData sheetId="30568" refreshError="1"/>
      <sheetData sheetId="30569" refreshError="1"/>
      <sheetData sheetId="30570" refreshError="1"/>
      <sheetData sheetId="30571" refreshError="1"/>
      <sheetData sheetId="30572" refreshError="1"/>
      <sheetData sheetId="30573" refreshError="1"/>
      <sheetData sheetId="30574" refreshError="1"/>
      <sheetData sheetId="30575" refreshError="1"/>
      <sheetData sheetId="30576" refreshError="1"/>
      <sheetData sheetId="30577" refreshError="1"/>
      <sheetData sheetId="30578" refreshError="1"/>
      <sheetData sheetId="30579" refreshError="1"/>
      <sheetData sheetId="30580" refreshError="1"/>
      <sheetData sheetId="30581" refreshError="1"/>
      <sheetData sheetId="30582" refreshError="1"/>
      <sheetData sheetId="30583" refreshError="1"/>
      <sheetData sheetId="30584" refreshError="1"/>
      <sheetData sheetId="30585" refreshError="1"/>
      <sheetData sheetId="30586" refreshError="1"/>
      <sheetData sheetId="30587" refreshError="1"/>
      <sheetData sheetId="30588" refreshError="1"/>
      <sheetData sheetId="30589" refreshError="1"/>
      <sheetData sheetId="30590" refreshError="1"/>
      <sheetData sheetId="30591" refreshError="1"/>
      <sheetData sheetId="30592" refreshError="1"/>
      <sheetData sheetId="30593" refreshError="1"/>
      <sheetData sheetId="30594" refreshError="1"/>
      <sheetData sheetId="30595" refreshError="1"/>
      <sheetData sheetId="30596" refreshError="1"/>
      <sheetData sheetId="30597" refreshError="1"/>
      <sheetData sheetId="30598" refreshError="1"/>
      <sheetData sheetId="30599" refreshError="1"/>
      <sheetData sheetId="30600" refreshError="1"/>
      <sheetData sheetId="30601" refreshError="1"/>
      <sheetData sheetId="30602" refreshError="1"/>
      <sheetData sheetId="30603" refreshError="1"/>
      <sheetData sheetId="30604" refreshError="1"/>
      <sheetData sheetId="30605" refreshError="1"/>
      <sheetData sheetId="30606" refreshError="1"/>
      <sheetData sheetId="30607" refreshError="1"/>
      <sheetData sheetId="30608" refreshError="1"/>
      <sheetData sheetId="30609" refreshError="1"/>
      <sheetData sheetId="30610" refreshError="1"/>
      <sheetData sheetId="30611" refreshError="1"/>
      <sheetData sheetId="30612" refreshError="1"/>
      <sheetData sheetId="30613" refreshError="1"/>
      <sheetData sheetId="30614" refreshError="1"/>
      <sheetData sheetId="30615" refreshError="1"/>
      <sheetData sheetId="30616" refreshError="1"/>
      <sheetData sheetId="30617" refreshError="1"/>
      <sheetData sheetId="30618" refreshError="1"/>
      <sheetData sheetId="30619" refreshError="1"/>
      <sheetData sheetId="30620" refreshError="1"/>
      <sheetData sheetId="30621" refreshError="1"/>
      <sheetData sheetId="30622" refreshError="1"/>
      <sheetData sheetId="30623" refreshError="1"/>
      <sheetData sheetId="30624" refreshError="1"/>
      <sheetData sheetId="30625" refreshError="1"/>
      <sheetData sheetId="30626" refreshError="1"/>
      <sheetData sheetId="30627" refreshError="1"/>
      <sheetData sheetId="30628" refreshError="1"/>
      <sheetData sheetId="30629" refreshError="1"/>
      <sheetData sheetId="30630" refreshError="1"/>
      <sheetData sheetId="30631" refreshError="1"/>
      <sheetData sheetId="30632" refreshError="1"/>
      <sheetData sheetId="30633" refreshError="1"/>
      <sheetData sheetId="30634" refreshError="1"/>
      <sheetData sheetId="30635" refreshError="1"/>
      <sheetData sheetId="30636" refreshError="1"/>
      <sheetData sheetId="30637" refreshError="1"/>
      <sheetData sheetId="30638" refreshError="1"/>
      <sheetData sheetId="30639" refreshError="1"/>
      <sheetData sheetId="30640" refreshError="1"/>
      <sheetData sheetId="30641" refreshError="1"/>
      <sheetData sheetId="30642" refreshError="1"/>
      <sheetData sheetId="30643" refreshError="1"/>
      <sheetData sheetId="30644" refreshError="1"/>
      <sheetData sheetId="30645" refreshError="1"/>
      <sheetData sheetId="30646" refreshError="1"/>
      <sheetData sheetId="30647" refreshError="1"/>
      <sheetData sheetId="30648" refreshError="1"/>
      <sheetData sheetId="30649" refreshError="1"/>
      <sheetData sheetId="30650" refreshError="1"/>
      <sheetData sheetId="30651" refreshError="1"/>
      <sheetData sheetId="30652" refreshError="1"/>
      <sheetData sheetId="30653" refreshError="1"/>
      <sheetData sheetId="30654" refreshError="1"/>
      <sheetData sheetId="30655" refreshError="1"/>
      <sheetData sheetId="30656" refreshError="1"/>
      <sheetData sheetId="30657" refreshError="1"/>
      <sheetData sheetId="30658" refreshError="1"/>
      <sheetData sheetId="30659" refreshError="1"/>
      <sheetData sheetId="30660" refreshError="1"/>
      <sheetData sheetId="30661" refreshError="1"/>
      <sheetData sheetId="30662" refreshError="1"/>
      <sheetData sheetId="30663" refreshError="1"/>
      <sheetData sheetId="30664" refreshError="1"/>
      <sheetData sheetId="30665" refreshError="1"/>
      <sheetData sheetId="30666" refreshError="1"/>
      <sheetData sheetId="30667" refreshError="1"/>
      <sheetData sheetId="30668" refreshError="1"/>
      <sheetData sheetId="30669" refreshError="1"/>
      <sheetData sheetId="30670" refreshError="1"/>
      <sheetData sheetId="30671" refreshError="1"/>
      <sheetData sheetId="30672" refreshError="1"/>
      <sheetData sheetId="30673" refreshError="1"/>
      <sheetData sheetId="30674" refreshError="1"/>
      <sheetData sheetId="30675" refreshError="1"/>
      <sheetData sheetId="30676" refreshError="1"/>
      <sheetData sheetId="30677" refreshError="1"/>
      <sheetData sheetId="30678" refreshError="1"/>
      <sheetData sheetId="30679" refreshError="1"/>
      <sheetData sheetId="30680" refreshError="1"/>
      <sheetData sheetId="30681" refreshError="1"/>
      <sheetData sheetId="30682" refreshError="1"/>
      <sheetData sheetId="30683" refreshError="1"/>
      <sheetData sheetId="30684" refreshError="1"/>
      <sheetData sheetId="30685" refreshError="1"/>
      <sheetData sheetId="30686" refreshError="1"/>
      <sheetData sheetId="30687" refreshError="1"/>
      <sheetData sheetId="30688" refreshError="1"/>
      <sheetData sheetId="30689" refreshError="1"/>
      <sheetData sheetId="30690" refreshError="1"/>
      <sheetData sheetId="30691" refreshError="1"/>
      <sheetData sheetId="30692" refreshError="1"/>
      <sheetData sheetId="30693" refreshError="1"/>
      <sheetData sheetId="30694" refreshError="1"/>
      <sheetData sheetId="30695" refreshError="1"/>
      <sheetData sheetId="30696" refreshError="1"/>
      <sheetData sheetId="30697" refreshError="1"/>
      <sheetData sheetId="30698" refreshError="1"/>
      <sheetData sheetId="30699" refreshError="1"/>
      <sheetData sheetId="30700" refreshError="1"/>
      <sheetData sheetId="30701" refreshError="1"/>
      <sheetData sheetId="30702" refreshError="1"/>
      <sheetData sheetId="30703" refreshError="1"/>
      <sheetData sheetId="30704" refreshError="1"/>
      <sheetData sheetId="30705" refreshError="1"/>
      <sheetData sheetId="30706" refreshError="1"/>
      <sheetData sheetId="30707" refreshError="1"/>
      <sheetData sheetId="30708" refreshError="1"/>
      <sheetData sheetId="30709" refreshError="1"/>
      <sheetData sheetId="30710" refreshError="1"/>
      <sheetData sheetId="30711" refreshError="1"/>
      <sheetData sheetId="30712" refreshError="1"/>
      <sheetData sheetId="30713" refreshError="1"/>
      <sheetData sheetId="30714" refreshError="1"/>
      <sheetData sheetId="30715" refreshError="1"/>
      <sheetData sheetId="30716" refreshError="1"/>
      <sheetData sheetId="30717" refreshError="1"/>
      <sheetData sheetId="30718" refreshError="1"/>
      <sheetData sheetId="30719" refreshError="1"/>
      <sheetData sheetId="30720" refreshError="1"/>
      <sheetData sheetId="30721" refreshError="1"/>
      <sheetData sheetId="30722" refreshError="1"/>
      <sheetData sheetId="30723" refreshError="1"/>
      <sheetData sheetId="30724" refreshError="1"/>
      <sheetData sheetId="30725" refreshError="1"/>
      <sheetData sheetId="30726" refreshError="1"/>
      <sheetData sheetId="30727" refreshError="1"/>
      <sheetData sheetId="30728" refreshError="1"/>
      <sheetData sheetId="30729" refreshError="1"/>
      <sheetData sheetId="30730" refreshError="1"/>
      <sheetData sheetId="30731" refreshError="1"/>
      <sheetData sheetId="30732" refreshError="1"/>
      <sheetData sheetId="30733" refreshError="1"/>
      <sheetData sheetId="30734" refreshError="1"/>
      <sheetData sheetId="30735" refreshError="1"/>
      <sheetData sheetId="30736" refreshError="1"/>
      <sheetData sheetId="30737" refreshError="1"/>
      <sheetData sheetId="30738" refreshError="1"/>
      <sheetData sheetId="30739" refreshError="1"/>
      <sheetData sheetId="30740" refreshError="1"/>
      <sheetData sheetId="30741" refreshError="1"/>
      <sheetData sheetId="30742" refreshError="1"/>
      <sheetData sheetId="30743" refreshError="1"/>
      <sheetData sheetId="30744" refreshError="1"/>
      <sheetData sheetId="30745" refreshError="1"/>
      <sheetData sheetId="30746" refreshError="1"/>
      <sheetData sheetId="30747" refreshError="1"/>
      <sheetData sheetId="30748" refreshError="1"/>
      <sheetData sheetId="30749" refreshError="1"/>
      <sheetData sheetId="30750" refreshError="1"/>
      <sheetData sheetId="30751" refreshError="1"/>
      <sheetData sheetId="30752" refreshError="1"/>
      <sheetData sheetId="30753" refreshError="1"/>
      <sheetData sheetId="30754" refreshError="1"/>
      <sheetData sheetId="30755" refreshError="1"/>
      <sheetData sheetId="30756" refreshError="1"/>
      <sheetData sheetId="30757" refreshError="1"/>
      <sheetData sheetId="30758" refreshError="1"/>
      <sheetData sheetId="30759" refreshError="1"/>
      <sheetData sheetId="30760" refreshError="1"/>
      <sheetData sheetId="30761" refreshError="1"/>
      <sheetData sheetId="30762" refreshError="1"/>
      <sheetData sheetId="30763" refreshError="1"/>
      <sheetData sheetId="30764" refreshError="1"/>
      <sheetData sheetId="30765" refreshError="1"/>
      <sheetData sheetId="30766" refreshError="1"/>
      <sheetData sheetId="30767" refreshError="1"/>
      <sheetData sheetId="30768" refreshError="1"/>
      <sheetData sheetId="30769" refreshError="1"/>
      <sheetData sheetId="30770" refreshError="1"/>
      <sheetData sheetId="30771" refreshError="1"/>
      <sheetData sheetId="30772" refreshError="1"/>
      <sheetData sheetId="30773" refreshError="1"/>
      <sheetData sheetId="30774" refreshError="1"/>
      <sheetData sheetId="30775" refreshError="1"/>
      <sheetData sheetId="30776" refreshError="1"/>
      <sheetData sheetId="30777" refreshError="1"/>
      <sheetData sheetId="30778" refreshError="1"/>
      <sheetData sheetId="30779" refreshError="1"/>
      <sheetData sheetId="30780" refreshError="1"/>
      <sheetData sheetId="30781" refreshError="1"/>
      <sheetData sheetId="30782" refreshError="1"/>
      <sheetData sheetId="30783" refreshError="1"/>
      <sheetData sheetId="30784" refreshError="1"/>
      <sheetData sheetId="30785" refreshError="1"/>
      <sheetData sheetId="30786" refreshError="1"/>
      <sheetData sheetId="30787" refreshError="1"/>
      <sheetData sheetId="30788" refreshError="1"/>
      <sheetData sheetId="30789" refreshError="1"/>
      <sheetData sheetId="30790" refreshError="1"/>
      <sheetData sheetId="30791" refreshError="1"/>
      <sheetData sheetId="30792" refreshError="1"/>
      <sheetData sheetId="30793" refreshError="1"/>
      <sheetData sheetId="30794" refreshError="1"/>
      <sheetData sheetId="30795" refreshError="1"/>
      <sheetData sheetId="30796" refreshError="1"/>
      <sheetData sheetId="30797" refreshError="1"/>
      <sheetData sheetId="30798" refreshError="1"/>
      <sheetData sheetId="30799" refreshError="1"/>
      <sheetData sheetId="30800" refreshError="1"/>
      <sheetData sheetId="30801" refreshError="1"/>
      <sheetData sheetId="30802" refreshError="1"/>
      <sheetData sheetId="30803" refreshError="1"/>
      <sheetData sheetId="30804" refreshError="1"/>
      <sheetData sheetId="30805" refreshError="1"/>
      <sheetData sheetId="30806" refreshError="1"/>
      <sheetData sheetId="30807" refreshError="1"/>
      <sheetData sheetId="30808" refreshError="1"/>
      <sheetData sheetId="30809" refreshError="1"/>
      <sheetData sheetId="30810" refreshError="1"/>
      <sheetData sheetId="30811" refreshError="1"/>
      <sheetData sheetId="30812" refreshError="1"/>
      <sheetData sheetId="30813" refreshError="1"/>
      <sheetData sheetId="30814" refreshError="1"/>
      <sheetData sheetId="30815" refreshError="1"/>
      <sheetData sheetId="30816" refreshError="1"/>
      <sheetData sheetId="30817" refreshError="1"/>
      <sheetData sheetId="30818" refreshError="1"/>
      <sheetData sheetId="30819" refreshError="1"/>
      <sheetData sheetId="30820" refreshError="1"/>
      <sheetData sheetId="30821" refreshError="1"/>
      <sheetData sheetId="30822" refreshError="1"/>
      <sheetData sheetId="30823" refreshError="1"/>
      <sheetData sheetId="30824" refreshError="1"/>
      <sheetData sheetId="30825" refreshError="1"/>
      <sheetData sheetId="30826" refreshError="1"/>
      <sheetData sheetId="30827" refreshError="1"/>
      <sheetData sheetId="30828" refreshError="1"/>
      <sheetData sheetId="30829" refreshError="1"/>
      <sheetData sheetId="30830" refreshError="1"/>
      <sheetData sheetId="30831" refreshError="1"/>
      <sheetData sheetId="30832" refreshError="1"/>
      <sheetData sheetId="30833" refreshError="1"/>
      <sheetData sheetId="30834" refreshError="1"/>
      <sheetData sheetId="30835" refreshError="1"/>
      <sheetData sheetId="30836" refreshError="1"/>
      <sheetData sheetId="30837" refreshError="1"/>
      <sheetData sheetId="30838" refreshError="1"/>
      <sheetData sheetId="30839" refreshError="1"/>
      <sheetData sheetId="30840" refreshError="1"/>
      <sheetData sheetId="30841" refreshError="1"/>
      <sheetData sheetId="30842" refreshError="1"/>
      <sheetData sheetId="30843" refreshError="1"/>
      <sheetData sheetId="30844" refreshError="1"/>
      <sheetData sheetId="30845" refreshError="1"/>
      <sheetData sheetId="30846" refreshError="1"/>
      <sheetData sheetId="30847" refreshError="1"/>
      <sheetData sheetId="30848" refreshError="1"/>
      <sheetData sheetId="30849" refreshError="1"/>
      <sheetData sheetId="30850" refreshError="1"/>
      <sheetData sheetId="30851" refreshError="1"/>
      <sheetData sheetId="30852" refreshError="1"/>
      <sheetData sheetId="30853" refreshError="1"/>
      <sheetData sheetId="30854" refreshError="1"/>
      <sheetData sheetId="30855" refreshError="1"/>
      <sheetData sheetId="30856" refreshError="1"/>
      <sheetData sheetId="30857" refreshError="1"/>
      <sheetData sheetId="30858" refreshError="1"/>
      <sheetData sheetId="30859" refreshError="1"/>
      <sheetData sheetId="30860" refreshError="1"/>
      <sheetData sheetId="30861" refreshError="1"/>
      <sheetData sheetId="30862" refreshError="1"/>
      <sheetData sheetId="30863" refreshError="1"/>
      <sheetData sheetId="30864" refreshError="1"/>
      <sheetData sheetId="30865" refreshError="1"/>
      <sheetData sheetId="30866" refreshError="1"/>
      <sheetData sheetId="30867" refreshError="1"/>
      <sheetData sheetId="30868" refreshError="1"/>
      <sheetData sheetId="30869" refreshError="1"/>
      <sheetData sheetId="30870" refreshError="1"/>
      <sheetData sheetId="30871" refreshError="1"/>
      <sheetData sheetId="30872" refreshError="1"/>
      <sheetData sheetId="30873" refreshError="1"/>
      <sheetData sheetId="30874" refreshError="1"/>
      <sheetData sheetId="30875" refreshError="1"/>
      <sheetData sheetId="30876" refreshError="1"/>
      <sheetData sheetId="30877" refreshError="1"/>
      <sheetData sheetId="30878" refreshError="1"/>
      <sheetData sheetId="30879" refreshError="1"/>
      <sheetData sheetId="30880" refreshError="1"/>
      <sheetData sheetId="30881" refreshError="1"/>
      <sheetData sheetId="30882" refreshError="1"/>
      <sheetData sheetId="30883" refreshError="1"/>
      <sheetData sheetId="30884" refreshError="1"/>
      <sheetData sheetId="30885" refreshError="1"/>
      <sheetData sheetId="30886" refreshError="1"/>
      <sheetData sheetId="30887" refreshError="1"/>
      <sheetData sheetId="30888" refreshError="1"/>
      <sheetData sheetId="30889" refreshError="1"/>
      <sheetData sheetId="30890" refreshError="1"/>
      <sheetData sheetId="30891" refreshError="1"/>
      <sheetData sheetId="30892" refreshError="1"/>
      <sheetData sheetId="30893" refreshError="1"/>
      <sheetData sheetId="30894" refreshError="1"/>
      <sheetData sheetId="30895" refreshError="1"/>
      <sheetData sheetId="30896" refreshError="1"/>
      <sheetData sheetId="30897" refreshError="1"/>
      <sheetData sheetId="30898" refreshError="1"/>
      <sheetData sheetId="30899" refreshError="1"/>
      <sheetData sheetId="30900" refreshError="1"/>
      <sheetData sheetId="30901" refreshError="1"/>
      <sheetData sheetId="30902" refreshError="1"/>
      <sheetData sheetId="30903" refreshError="1"/>
      <sheetData sheetId="30904" refreshError="1"/>
      <sheetData sheetId="30905" refreshError="1"/>
      <sheetData sheetId="30906" refreshError="1"/>
      <sheetData sheetId="30907" refreshError="1"/>
      <sheetData sheetId="30908" refreshError="1"/>
      <sheetData sheetId="30909" refreshError="1"/>
      <sheetData sheetId="30910" refreshError="1"/>
      <sheetData sheetId="30911" refreshError="1"/>
      <sheetData sheetId="30912" refreshError="1"/>
      <sheetData sheetId="30913" refreshError="1"/>
      <sheetData sheetId="30914" refreshError="1"/>
      <sheetData sheetId="30915" refreshError="1"/>
      <sheetData sheetId="30916" refreshError="1"/>
      <sheetData sheetId="30917" refreshError="1"/>
      <sheetData sheetId="30918" refreshError="1"/>
      <sheetData sheetId="30919" refreshError="1"/>
      <sheetData sheetId="30920" refreshError="1"/>
      <sheetData sheetId="30921" refreshError="1"/>
      <sheetData sheetId="30922" refreshError="1"/>
      <sheetData sheetId="30923" refreshError="1"/>
      <sheetData sheetId="30924" refreshError="1"/>
      <sheetData sheetId="30925" refreshError="1"/>
      <sheetData sheetId="30926" refreshError="1"/>
      <sheetData sheetId="30927" refreshError="1"/>
      <sheetData sheetId="30928" refreshError="1"/>
      <sheetData sheetId="30929" refreshError="1"/>
      <sheetData sheetId="30930" refreshError="1"/>
      <sheetData sheetId="30931" refreshError="1"/>
      <sheetData sheetId="30932" refreshError="1"/>
      <sheetData sheetId="30933" refreshError="1"/>
      <sheetData sheetId="30934" refreshError="1"/>
      <sheetData sheetId="30935" refreshError="1"/>
      <sheetData sheetId="30936" refreshError="1"/>
      <sheetData sheetId="30937" refreshError="1"/>
      <sheetData sheetId="30938" refreshError="1"/>
      <sheetData sheetId="30939" refreshError="1"/>
      <sheetData sheetId="30940" refreshError="1"/>
      <sheetData sheetId="30941" refreshError="1"/>
      <sheetData sheetId="30942" refreshError="1"/>
      <sheetData sheetId="30943" refreshError="1"/>
      <sheetData sheetId="30944" refreshError="1"/>
      <sheetData sheetId="30945" refreshError="1"/>
      <sheetData sheetId="30946" refreshError="1"/>
      <sheetData sheetId="30947" refreshError="1"/>
      <sheetData sheetId="30948" refreshError="1"/>
      <sheetData sheetId="30949" refreshError="1"/>
      <sheetData sheetId="30950" refreshError="1"/>
      <sheetData sheetId="30951" refreshError="1"/>
      <sheetData sheetId="30952" refreshError="1"/>
      <sheetData sheetId="30953" refreshError="1"/>
      <sheetData sheetId="30954" refreshError="1"/>
      <sheetData sheetId="30955" refreshError="1"/>
      <sheetData sheetId="30956" refreshError="1"/>
      <sheetData sheetId="30957" refreshError="1"/>
      <sheetData sheetId="30958" refreshError="1"/>
      <sheetData sheetId="30959" refreshError="1"/>
      <sheetData sheetId="30960" refreshError="1"/>
      <sheetData sheetId="30961" refreshError="1"/>
      <sheetData sheetId="30962" refreshError="1"/>
      <sheetData sheetId="30963" refreshError="1"/>
      <sheetData sheetId="30964" refreshError="1"/>
      <sheetData sheetId="30965">
        <row r="2">
          <cell r="E2" t="str">
            <v>iScala Payment Proposal</v>
          </cell>
        </row>
      </sheetData>
      <sheetData sheetId="30966" refreshError="1"/>
      <sheetData sheetId="30967" refreshError="1"/>
      <sheetData sheetId="30968" refreshError="1"/>
      <sheetData sheetId="30969" refreshError="1"/>
      <sheetData sheetId="30970" refreshError="1"/>
      <sheetData sheetId="30971" refreshError="1"/>
      <sheetData sheetId="30972" refreshError="1"/>
      <sheetData sheetId="30973" refreshError="1"/>
      <sheetData sheetId="30974" refreshError="1"/>
      <sheetData sheetId="30975" refreshError="1"/>
      <sheetData sheetId="30976" refreshError="1"/>
      <sheetData sheetId="30977" refreshError="1"/>
      <sheetData sheetId="30978" refreshError="1"/>
      <sheetData sheetId="30979" refreshError="1"/>
      <sheetData sheetId="30980" refreshError="1"/>
      <sheetData sheetId="30981" refreshError="1"/>
      <sheetData sheetId="30982" refreshError="1"/>
      <sheetData sheetId="30983" refreshError="1"/>
      <sheetData sheetId="30984" refreshError="1"/>
      <sheetData sheetId="30985" refreshError="1"/>
      <sheetData sheetId="30986" refreshError="1"/>
      <sheetData sheetId="30987" refreshError="1"/>
      <sheetData sheetId="30988" refreshError="1"/>
      <sheetData sheetId="30989" refreshError="1"/>
      <sheetData sheetId="30990" refreshError="1"/>
      <sheetData sheetId="30991" refreshError="1"/>
      <sheetData sheetId="30992" refreshError="1"/>
      <sheetData sheetId="30993" refreshError="1"/>
      <sheetData sheetId="30994" refreshError="1"/>
      <sheetData sheetId="30995" refreshError="1"/>
      <sheetData sheetId="30996" refreshError="1"/>
      <sheetData sheetId="30997" refreshError="1"/>
      <sheetData sheetId="30998" refreshError="1"/>
      <sheetData sheetId="30999" refreshError="1"/>
      <sheetData sheetId="31000" refreshError="1"/>
      <sheetData sheetId="31001" refreshError="1"/>
      <sheetData sheetId="31002" refreshError="1"/>
      <sheetData sheetId="31003" refreshError="1"/>
      <sheetData sheetId="31004" refreshError="1"/>
      <sheetData sheetId="31005" refreshError="1"/>
      <sheetData sheetId="31006" refreshError="1"/>
      <sheetData sheetId="31007" refreshError="1"/>
      <sheetData sheetId="31008" refreshError="1"/>
      <sheetData sheetId="31009" refreshError="1"/>
      <sheetData sheetId="31010" refreshError="1"/>
      <sheetData sheetId="31011" refreshError="1"/>
      <sheetData sheetId="31012" refreshError="1"/>
      <sheetData sheetId="31013" refreshError="1"/>
      <sheetData sheetId="31014" refreshError="1"/>
      <sheetData sheetId="31015" refreshError="1"/>
      <sheetData sheetId="31016" refreshError="1"/>
      <sheetData sheetId="31017" refreshError="1"/>
      <sheetData sheetId="31018" refreshError="1"/>
      <sheetData sheetId="31019" refreshError="1"/>
      <sheetData sheetId="31020" refreshError="1"/>
      <sheetData sheetId="31021" refreshError="1"/>
      <sheetData sheetId="31022" refreshError="1"/>
      <sheetData sheetId="31023" refreshError="1"/>
      <sheetData sheetId="31024" refreshError="1"/>
      <sheetData sheetId="31025" refreshError="1"/>
      <sheetData sheetId="31026" refreshError="1"/>
      <sheetData sheetId="31027" refreshError="1"/>
      <sheetData sheetId="31028" refreshError="1"/>
      <sheetData sheetId="31029" refreshError="1"/>
      <sheetData sheetId="31030" refreshError="1"/>
      <sheetData sheetId="31031" refreshError="1"/>
      <sheetData sheetId="31032" refreshError="1"/>
      <sheetData sheetId="31033" refreshError="1"/>
      <sheetData sheetId="31034" refreshError="1"/>
      <sheetData sheetId="31035" refreshError="1"/>
      <sheetData sheetId="31036" refreshError="1"/>
      <sheetData sheetId="31037" refreshError="1"/>
      <sheetData sheetId="31038" refreshError="1"/>
      <sheetData sheetId="31039" refreshError="1"/>
      <sheetData sheetId="31040" refreshError="1"/>
      <sheetData sheetId="31041" refreshError="1"/>
      <sheetData sheetId="31042" refreshError="1"/>
      <sheetData sheetId="31043" refreshError="1"/>
      <sheetData sheetId="31044" refreshError="1"/>
      <sheetData sheetId="31045" refreshError="1"/>
      <sheetData sheetId="31046" refreshError="1"/>
      <sheetData sheetId="31047" refreshError="1"/>
      <sheetData sheetId="31048" refreshError="1"/>
      <sheetData sheetId="31049" refreshError="1"/>
      <sheetData sheetId="31050" refreshError="1"/>
      <sheetData sheetId="31051" refreshError="1"/>
      <sheetData sheetId="31052" refreshError="1"/>
      <sheetData sheetId="31053" refreshError="1"/>
      <sheetData sheetId="31054" refreshError="1"/>
      <sheetData sheetId="31055" refreshError="1"/>
      <sheetData sheetId="31056" refreshError="1"/>
      <sheetData sheetId="31057" refreshError="1"/>
      <sheetData sheetId="31058" refreshError="1"/>
      <sheetData sheetId="31059" refreshError="1"/>
      <sheetData sheetId="31060" refreshError="1"/>
      <sheetData sheetId="31061" refreshError="1"/>
      <sheetData sheetId="31062" refreshError="1"/>
      <sheetData sheetId="31063" refreshError="1"/>
      <sheetData sheetId="31064" refreshError="1"/>
      <sheetData sheetId="31065" refreshError="1"/>
      <sheetData sheetId="31066" refreshError="1"/>
      <sheetData sheetId="31067" refreshError="1"/>
      <sheetData sheetId="31068" refreshError="1"/>
      <sheetData sheetId="31069" refreshError="1"/>
      <sheetData sheetId="31070" refreshError="1"/>
      <sheetData sheetId="31071" refreshError="1"/>
      <sheetData sheetId="31072"/>
      <sheetData sheetId="31073" refreshError="1"/>
      <sheetData sheetId="31074" refreshError="1"/>
      <sheetData sheetId="31075" refreshError="1"/>
      <sheetData sheetId="31076" refreshError="1"/>
      <sheetData sheetId="31077" refreshError="1"/>
      <sheetData sheetId="31078" refreshError="1"/>
      <sheetData sheetId="31079" refreshError="1"/>
      <sheetData sheetId="31080" refreshError="1"/>
      <sheetData sheetId="31081" refreshError="1"/>
      <sheetData sheetId="31082" refreshError="1"/>
      <sheetData sheetId="31083" refreshError="1"/>
      <sheetData sheetId="31084" refreshError="1"/>
      <sheetData sheetId="31085" refreshError="1"/>
      <sheetData sheetId="31086" refreshError="1"/>
      <sheetData sheetId="31087" refreshError="1"/>
      <sheetData sheetId="31088" refreshError="1"/>
      <sheetData sheetId="31089" refreshError="1"/>
      <sheetData sheetId="31090" refreshError="1"/>
      <sheetData sheetId="31091" refreshError="1"/>
      <sheetData sheetId="31092" refreshError="1"/>
      <sheetData sheetId="31093" refreshError="1"/>
      <sheetData sheetId="31094" refreshError="1"/>
      <sheetData sheetId="31095" refreshError="1"/>
      <sheetData sheetId="31096" refreshError="1"/>
      <sheetData sheetId="31097" refreshError="1"/>
      <sheetData sheetId="31098" refreshError="1"/>
      <sheetData sheetId="31099" refreshError="1"/>
      <sheetData sheetId="31100" refreshError="1"/>
      <sheetData sheetId="31101" refreshError="1"/>
      <sheetData sheetId="31102" refreshError="1"/>
      <sheetData sheetId="31103" refreshError="1"/>
      <sheetData sheetId="31104" refreshError="1"/>
      <sheetData sheetId="31105" refreshError="1"/>
      <sheetData sheetId="31106" refreshError="1"/>
      <sheetData sheetId="31107" refreshError="1"/>
      <sheetData sheetId="31108" refreshError="1"/>
      <sheetData sheetId="31109" refreshError="1"/>
      <sheetData sheetId="31110" refreshError="1"/>
      <sheetData sheetId="31111" refreshError="1"/>
      <sheetData sheetId="31112" refreshError="1"/>
      <sheetData sheetId="31113" refreshError="1"/>
      <sheetData sheetId="31114" refreshError="1"/>
      <sheetData sheetId="31115" refreshError="1"/>
      <sheetData sheetId="31116" refreshError="1"/>
      <sheetData sheetId="31117" refreshError="1"/>
      <sheetData sheetId="31118" refreshError="1"/>
      <sheetData sheetId="31119" refreshError="1"/>
      <sheetData sheetId="31120" refreshError="1"/>
      <sheetData sheetId="31121" refreshError="1"/>
      <sheetData sheetId="31122" refreshError="1"/>
      <sheetData sheetId="31123" refreshError="1"/>
      <sheetData sheetId="31124" refreshError="1"/>
      <sheetData sheetId="31125" refreshError="1"/>
      <sheetData sheetId="31126" refreshError="1"/>
      <sheetData sheetId="31127" refreshError="1"/>
      <sheetData sheetId="31128" refreshError="1"/>
      <sheetData sheetId="31129" refreshError="1"/>
      <sheetData sheetId="31130" refreshError="1"/>
      <sheetData sheetId="31131" refreshError="1"/>
      <sheetData sheetId="31132" refreshError="1"/>
      <sheetData sheetId="31133" refreshError="1"/>
      <sheetData sheetId="31134" refreshError="1"/>
      <sheetData sheetId="31135" refreshError="1"/>
      <sheetData sheetId="31136" refreshError="1"/>
      <sheetData sheetId="31137" refreshError="1"/>
      <sheetData sheetId="31138" refreshError="1"/>
      <sheetData sheetId="31139" refreshError="1"/>
      <sheetData sheetId="31140" refreshError="1"/>
      <sheetData sheetId="31141" refreshError="1"/>
      <sheetData sheetId="31142" refreshError="1"/>
      <sheetData sheetId="31143" refreshError="1"/>
      <sheetData sheetId="31144" refreshError="1"/>
      <sheetData sheetId="31145" refreshError="1"/>
      <sheetData sheetId="31146" refreshError="1"/>
      <sheetData sheetId="31147" refreshError="1"/>
      <sheetData sheetId="31148" refreshError="1"/>
      <sheetData sheetId="31149" refreshError="1"/>
      <sheetData sheetId="31150" refreshError="1"/>
      <sheetData sheetId="31151" refreshError="1"/>
      <sheetData sheetId="31152" refreshError="1"/>
      <sheetData sheetId="31153" refreshError="1"/>
      <sheetData sheetId="31154" refreshError="1"/>
      <sheetData sheetId="31155" refreshError="1"/>
      <sheetData sheetId="31156" refreshError="1"/>
      <sheetData sheetId="31157" refreshError="1"/>
      <sheetData sheetId="31158" refreshError="1"/>
      <sheetData sheetId="31159" refreshError="1"/>
      <sheetData sheetId="31160" refreshError="1"/>
      <sheetData sheetId="31161" refreshError="1"/>
      <sheetData sheetId="31162" refreshError="1"/>
      <sheetData sheetId="31163" refreshError="1"/>
      <sheetData sheetId="31164" refreshError="1"/>
      <sheetData sheetId="31165" refreshError="1"/>
      <sheetData sheetId="31166" refreshError="1"/>
      <sheetData sheetId="31167" refreshError="1"/>
      <sheetData sheetId="31168" refreshError="1"/>
      <sheetData sheetId="31169" refreshError="1"/>
      <sheetData sheetId="31170" refreshError="1"/>
      <sheetData sheetId="31171" refreshError="1"/>
      <sheetData sheetId="31172" refreshError="1"/>
      <sheetData sheetId="31173" refreshError="1"/>
      <sheetData sheetId="31174" refreshError="1"/>
      <sheetData sheetId="31175" refreshError="1"/>
      <sheetData sheetId="31176" refreshError="1"/>
      <sheetData sheetId="31177" refreshError="1"/>
      <sheetData sheetId="31178" refreshError="1"/>
      <sheetData sheetId="31179" refreshError="1"/>
      <sheetData sheetId="31180" refreshError="1"/>
      <sheetData sheetId="31181" refreshError="1"/>
      <sheetData sheetId="31182" refreshError="1"/>
      <sheetData sheetId="31183" refreshError="1"/>
      <sheetData sheetId="31184" refreshError="1"/>
      <sheetData sheetId="31185" refreshError="1"/>
      <sheetData sheetId="31186" refreshError="1"/>
      <sheetData sheetId="31187" refreshError="1"/>
      <sheetData sheetId="31188" refreshError="1"/>
      <sheetData sheetId="31189" refreshError="1"/>
      <sheetData sheetId="31190" refreshError="1"/>
      <sheetData sheetId="31191" refreshError="1"/>
      <sheetData sheetId="31192" refreshError="1"/>
      <sheetData sheetId="31193" refreshError="1"/>
      <sheetData sheetId="31194" refreshError="1"/>
      <sheetData sheetId="31195" refreshError="1"/>
      <sheetData sheetId="31196" refreshError="1"/>
      <sheetData sheetId="31197" refreshError="1"/>
      <sheetData sheetId="31198" refreshError="1"/>
      <sheetData sheetId="31199" refreshError="1"/>
      <sheetData sheetId="31200" refreshError="1"/>
      <sheetData sheetId="31201" refreshError="1"/>
      <sheetData sheetId="31202" refreshError="1"/>
      <sheetData sheetId="31203" refreshError="1"/>
      <sheetData sheetId="31204" refreshError="1"/>
      <sheetData sheetId="31205" refreshError="1"/>
      <sheetData sheetId="31206" refreshError="1"/>
      <sheetData sheetId="31207" refreshError="1"/>
      <sheetData sheetId="31208" refreshError="1"/>
      <sheetData sheetId="31209" refreshError="1"/>
      <sheetData sheetId="31210" refreshError="1"/>
      <sheetData sheetId="31211" refreshError="1"/>
      <sheetData sheetId="31212" refreshError="1"/>
      <sheetData sheetId="31213" refreshError="1"/>
      <sheetData sheetId="31214" refreshError="1"/>
      <sheetData sheetId="31215" refreshError="1"/>
      <sheetData sheetId="31216" refreshError="1"/>
      <sheetData sheetId="31217" refreshError="1"/>
      <sheetData sheetId="31218" refreshError="1"/>
      <sheetData sheetId="31219" refreshError="1"/>
      <sheetData sheetId="31220" refreshError="1"/>
      <sheetData sheetId="31221" refreshError="1"/>
      <sheetData sheetId="31222" refreshError="1"/>
      <sheetData sheetId="31223" refreshError="1"/>
      <sheetData sheetId="31224" refreshError="1"/>
      <sheetData sheetId="31225" refreshError="1"/>
      <sheetData sheetId="31226" refreshError="1"/>
      <sheetData sheetId="31227" refreshError="1"/>
      <sheetData sheetId="31228" refreshError="1"/>
      <sheetData sheetId="31229" refreshError="1"/>
      <sheetData sheetId="31230" refreshError="1"/>
      <sheetData sheetId="31231" refreshError="1"/>
      <sheetData sheetId="31232" refreshError="1"/>
      <sheetData sheetId="31233" refreshError="1"/>
      <sheetData sheetId="31234" refreshError="1"/>
      <sheetData sheetId="31235" refreshError="1"/>
      <sheetData sheetId="31236" refreshError="1"/>
      <sheetData sheetId="31237" refreshError="1"/>
      <sheetData sheetId="31238" refreshError="1"/>
      <sheetData sheetId="31239" refreshError="1"/>
      <sheetData sheetId="31240" refreshError="1"/>
      <sheetData sheetId="31241" refreshError="1"/>
      <sheetData sheetId="31242" refreshError="1"/>
      <sheetData sheetId="31243" refreshError="1"/>
      <sheetData sheetId="31244" refreshError="1"/>
      <sheetData sheetId="31245" refreshError="1"/>
      <sheetData sheetId="31246"/>
      <sheetData sheetId="31247" refreshError="1"/>
      <sheetData sheetId="31248" refreshError="1"/>
      <sheetData sheetId="31249" refreshError="1"/>
      <sheetData sheetId="31250" refreshError="1"/>
      <sheetData sheetId="31251" refreshError="1"/>
      <sheetData sheetId="31252" refreshError="1"/>
      <sheetData sheetId="31253" refreshError="1"/>
      <sheetData sheetId="31254" refreshError="1"/>
      <sheetData sheetId="31255"/>
      <sheetData sheetId="31256" refreshError="1"/>
      <sheetData sheetId="31257" refreshError="1"/>
      <sheetData sheetId="31258" refreshError="1"/>
      <sheetData sheetId="31259" refreshError="1"/>
      <sheetData sheetId="31260" refreshError="1"/>
      <sheetData sheetId="31261" refreshError="1"/>
      <sheetData sheetId="31262" refreshError="1"/>
      <sheetData sheetId="31263" refreshError="1"/>
      <sheetData sheetId="31264" refreshError="1"/>
      <sheetData sheetId="31265" refreshError="1"/>
      <sheetData sheetId="31266" refreshError="1"/>
      <sheetData sheetId="31267" refreshError="1"/>
      <sheetData sheetId="31268" refreshError="1"/>
      <sheetData sheetId="31269" refreshError="1"/>
      <sheetData sheetId="31270" refreshError="1"/>
      <sheetData sheetId="31271" refreshError="1"/>
      <sheetData sheetId="31272" refreshError="1"/>
      <sheetData sheetId="31273" refreshError="1"/>
      <sheetData sheetId="31274" refreshError="1"/>
      <sheetData sheetId="31275" refreshError="1"/>
      <sheetData sheetId="31276" refreshError="1"/>
      <sheetData sheetId="31277" refreshError="1"/>
      <sheetData sheetId="31278" refreshError="1"/>
      <sheetData sheetId="31279" refreshError="1"/>
      <sheetData sheetId="31280" refreshError="1"/>
      <sheetData sheetId="31281" refreshError="1"/>
      <sheetData sheetId="31282" refreshError="1"/>
      <sheetData sheetId="31283" refreshError="1"/>
      <sheetData sheetId="31284" refreshError="1"/>
      <sheetData sheetId="31285" refreshError="1"/>
      <sheetData sheetId="31286" refreshError="1"/>
      <sheetData sheetId="31287" refreshError="1"/>
      <sheetData sheetId="31288" refreshError="1"/>
      <sheetData sheetId="31289" refreshError="1"/>
      <sheetData sheetId="31290" refreshError="1"/>
      <sheetData sheetId="31291" refreshError="1"/>
      <sheetData sheetId="31292" refreshError="1"/>
      <sheetData sheetId="31293" refreshError="1"/>
      <sheetData sheetId="31294" refreshError="1"/>
      <sheetData sheetId="31295" refreshError="1"/>
      <sheetData sheetId="31296" refreshError="1"/>
      <sheetData sheetId="31297" refreshError="1"/>
      <sheetData sheetId="31298" refreshError="1"/>
      <sheetData sheetId="31299" refreshError="1"/>
      <sheetData sheetId="31300" refreshError="1"/>
      <sheetData sheetId="31301" refreshError="1"/>
      <sheetData sheetId="31302" refreshError="1"/>
      <sheetData sheetId="31303" refreshError="1"/>
      <sheetData sheetId="31304" refreshError="1"/>
      <sheetData sheetId="31305" refreshError="1"/>
      <sheetData sheetId="31306" refreshError="1"/>
      <sheetData sheetId="31307" refreshError="1"/>
      <sheetData sheetId="31308" refreshError="1"/>
      <sheetData sheetId="31309" refreshError="1"/>
      <sheetData sheetId="31310" refreshError="1"/>
      <sheetData sheetId="31311" refreshError="1"/>
      <sheetData sheetId="31312" refreshError="1"/>
      <sheetData sheetId="31313" refreshError="1"/>
      <sheetData sheetId="31314" refreshError="1"/>
      <sheetData sheetId="31315" refreshError="1"/>
      <sheetData sheetId="31316" refreshError="1"/>
      <sheetData sheetId="31317" refreshError="1"/>
      <sheetData sheetId="31318" refreshError="1"/>
      <sheetData sheetId="31319" refreshError="1"/>
      <sheetData sheetId="31320" refreshError="1"/>
      <sheetData sheetId="31321" refreshError="1"/>
      <sheetData sheetId="31322" refreshError="1"/>
      <sheetData sheetId="31323" refreshError="1"/>
      <sheetData sheetId="31324" refreshError="1"/>
      <sheetData sheetId="31325" refreshError="1"/>
      <sheetData sheetId="31326" refreshError="1"/>
      <sheetData sheetId="31327" refreshError="1"/>
      <sheetData sheetId="31328" refreshError="1"/>
      <sheetData sheetId="31329" refreshError="1"/>
      <sheetData sheetId="31330"/>
      <sheetData sheetId="31331"/>
      <sheetData sheetId="31332"/>
      <sheetData sheetId="31333"/>
      <sheetData sheetId="31334"/>
      <sheetData sheetId="31335"/>
      <sheetData sheetId="31336"/>
      <sheetData sheetId="31337"/>
      <sheetData sheetId="31338"/>
      <sheetData sheetId="31339"/>
      <sheetData sheetId="31340"/>
      <sheetData sheetId="31341"/>
      <sheetData sheetId="31342"/>
      <sheetData sheetId="31343"/>
      <sheetData sheetId="31344"/>
      <sheetData sheetId="31345"/>
      <sheetData sheetId="31346"/>
      <sheetData sheetId="31347" refreshError="1"/>
      <sheetData sheetId="31348" refreshError="1"/>
      <sheetData sheetId="31349" refreshError="1"/>
      <sheetData sheetId="31350" refreshError="1"/>
      <sheetData sheetId="31351" refreshError="1"/>
      <sheetData sheetId="31352" refreshError="1"/>
      <sheetData sheetId="31353" refreshError="1"/>
      <sheetData sheetId="31354" refreshError="1"/>
      <sheetData sheetId="31355" refreshError="1"/>
      <sheetData sheetId="31356" refreshError="1"/>
      <sheetData sheetId="31357" refreshError="1"/>
      <sheetData sheetId="31358" refreshError="1"/>
      <sheetData sheetId="31359" refreshError="1"/>
      <sheetData sheetId="31360" refreshError="1"/>
      <sheetData sheetId="31361" refreshError="1"/>
      <sheetData sheetId="31362" refreshError="1"/>
      <sheetData sheetId="31363" refreshError="1"/>
      <sheetData sheetId="31364" refreshError="1"/>
      <sheetData sheetId="31365" refreshError="1"/>
      <sheetData sheetId="31366" refreshError="1"/>
      <sheetData sheetId="31367" refreshError="1"/>
      <sheetData sheetId="31368" refreshError="1"/>
      <sheetData sheetId="31369" refreshError="1"/>
      <sheetData sheetId="31370" refreshError="1"/>
      <sheetData sheetId="31371" refreshError="1"/>
      <sheetData sheetId="31372" refreshError="1"/>
      <sheetData sheetId="31373" refreshError="1"/>
      <sheetData sheetId="31374" refreshError="1"/>
      <sheetData sheetId="31375" refreshError="1"/>
      <sheetData sheetId="31376" refreshError="1"/>
      <sheetData sheetId="31377" refreshError="1"/>
      <sheetData sheetId="31378" refreshError="1"/>
      <sheetData sheetId="31379" refreshError="1"/>
      <sheetData sheetId="31380" refreshError="1"/>
      <sheetData sheetId="31381" refreshError="1"/>
      <sheetData sheetId="31382" refreshError="1"/>
      <sheetData sheetId="31383" refreshError="1"/>
      <sheetData sheetId="31384" refreshError="1"/>
      <sheetData sheetId="31385" refreshError="1"/>
      <sheetData sheetId="31386" refreshError="1"/>
      <sheetData sheetId="31387" refreshError="1"/>
      <sheetData sheetId="31388" refreshError="1"/>
      <sheetData sheetId="31389" refreshError="1"/>
      <sheetData sheetId="31390" refreshError="1"/>
      <sheetData sheetId="31391" refreshError="1"/>
      <sheetData sheetId="31392" refreshError="1"/>
      <sheetData sheetId="31393" refreshError="1"/>
      <sheetData sheetId="31394" refreshError="1"/>
      <sheetData sheetId="31395" refreshError="1"/>
      <sheetData sheetId="31396" refreshError="1"/>
      <sheetData sheetId="31397" refreshError="1"/>
      <sheetData sheetId="31398" refreshError="1"/>
      <sheetData sheetId="31399" refreshError="1"/>
      <sheetData sheetId="31400" refreshError="1"/>
      <sheetData sheetId="31401" refreshError="1"/>
      <sheetData sheetId="31402" refreshError="1"/>
      <sheetData sheetId="31403" refreshError="1"/>
      <sheetData sheetId="31404" refreshError="1"/>
      <sheetData sheetId="31405" refreshError="1"/>
      <sheetData sheetId="31406" refreshError="1"/>
      <sheetData sheetId="31407" refreshError="1"/>
      <sheetData sheetId="31408" refreshError="1"/>
      <sheetData sheetId="31409" refreshError="1"/>
      <sheetData sheetId="31410" refreshError="1"/>
      <sheetData sheetId="31411" refreshError="1"/>
      <sheetData sheetId="31412" refreshError="1"/>
      <sheetData sheetId="31413" refreshError="1"/>
      <sheetData sheetId="31414" refreshError="1"/>
      <sheetData sheetId="31415" refreshError="1"/>
      <sheetData sheetId="31416" refreshError="1"/>
      <sheetData sheetId="31417" refreshError="1"/>
      <sheetData sheetId="31418" refreshError="1"/>
      <sheetData sheetId="31419" refreshError="1"/>
      <sheetData sheetId="31420" refreshError="1"/>
      <sheetData sheetId="31421" refreshError="1"/>
      <sheetData sheetId="31422" refreshError="1"/>
      <sheetData sheetId="31423" refreshError="1"/>
      <sheetData sheetId="31424" refreshError="1"/>
      <sheetData sheetId="31425" refreshError="1"/>
      <sheetData sheetId="31426" refreshError="1"/>
      <sheetData sheetId="31427" refreshError="1"/>
      <sheetData sheetId="31428" refreshError="1"/>
      <sheetData sheetId="31429" refreshError="1"/>
      <sheetData sheetId="31430" refreshError="1"/>
      <sheetData sheetId="31431" refreshError="1"/>
      <sheetData sheetId="31432" refreshError="1"/>
      <sheetData sheetId="31433" refreshError="1"/>
      <sheetData sheetId="31434" refreshError="1"/>
      <sheetData sheetId="31435" refreshError="1"/>
      <sheetData sheetId="31436" refreshError="1"/>
      <sheetData sheetId="31437" refreshError="1"/>
      <sheetData sheetId="31438" refreshError="1"/>
      <sheetData sheetId="31439" refreshError="1"/>
      <sheetData sheetId="31440" refreshError="1"/>
      <sheetData sheetId="31441" refreshError="1"/>
      <sheetData sheetId="31442" refreshError="1"/>
      <sheetData sheetId="31443" refreshError="1"/>
      <sheetData sheetId="31444" refreshError="1"/>
      <sheetData sheetId="31445" refreshError="1"/>
      <sheetData sheetId="31446" refreshError="1"/>
      <sheetData sheetId="31447" refreshError="1"/>
      <sheetData sheetId="31448" refreshError="1"/>
      <sheetData sheetId="31449" refreshError="1"/>
      <sheetData sheetId="31450" refreshError="1"/>
      <sheetData sheetId="31451" refreshError="1"/>
      <sheetData sheetId="31452" refreshError="1"/>
      <sheetData sheetId="31453" refreshError="1"/>
      <sheetData sheetId="31454"/>
      <sheetData sheetId="31455"/>
      <sheetData sheetId="31456"/>
      <sheetData sheetId="31457"/>
      <sheetData sheetId="31458"/>
      <sheetData sheetId="31459"/>
      <sheetData sheetId="31460"/>
      <sheetData sheetId="31461"/>
      <sheetData sheetId="31462" refreshError="1"/>
      <sheetData sheetId="31463" refreshError="1"/>
      <sheetData sheetId="31464" refreshError="1"/>
      <sheetData sheetId="31465" refreshError="1"/>
      <sheetData sheetId="31466" refreshError="1"/>
      <sheetData sheetId="31467" refreshError="1"/>
      <sheetData sheetId="31468" refreshError="1"/>
      <sheetData sheetId="31469" refreshError="1"/>
      <sheetData sheetId="31470" refreshError="1"/>
      <sheetData sheetId="31471" refreshError="1"/>
      <sheetData sheetId="31472" refreshError="1"/>
      <sheetData sheetId="31473" refreshError="1"/>
      <sheetData sheetId="31474" refreshError="1"/>
      <sheetData sheetId="31475" refreshError="1"/>
      <sheetData sheetId="31476" refreshError="1"/>
      <sheetData sheetId="31477"/>
      <sheetData sheetId="31478"/>
      <sheetData sheetId="31479"/>
      <sheetData sheetId="31480"/>
      <sheetData sheetId="31481"/>
      <sheetData sheetId="31482"/>
      <sheetData sheetId="31483" refreshError="1"/>
      <sheetData sheetId="31484" refreshError="1"/>
      <sheetData sheetId="31485" refreshError="1"/>
      <sheetData sheetId="31486" refreshError="1"/>
      <sheetData sheetId="31487" refreshError="1"/>
      <sheetData sheetId="31488" refreshError="1"/>
      <sheetData sheetId="31489" refreshError="1"/>
      <sheetData sheetId="31490" refreshError="1"/>
      <sheetData sheetId="31491" refreshError="1"/>
      <sheetData sheetId="31492" refreshError="1"/>
      <sheetData sheetId="31493" refreshError="1"/>
      <sheetData sheetId="31494" refreshError="1"/>
      <sheetData sheetId="31495" refreshError="1"/>
      <sheetData sheetId="31496" refreshError="1"/>
      <sheetData sheetId="31497" refreshError="1"/>
      <sheetData sheetId="31498" refreshError="1"/>
      <sheetData sheetId="31499" refreshError="1"/>
      <sheetData sheetId="31500" refreshError="1"/>
      <sheetData sheetId="31501" refreshError="1"/>
      <sheetData sheetId="31502" refreshError="1"/>
      <sheetData sheetId="31503" refreshError="1"/>
      <sheetData sheetId="31504" refreshError="1"/>
      <sheetData sheetId="31505" refreshError="1"/>
      <sheetData sheetId="31506" refreshError="1"/>
      <sheetData sheetId="31507" refreshError="1"/>
      <sheetData sheetId="31508" refreshError="1"/>
      <sheetData sheetId="31509" refreshError="1"/>
      <sheetData sheetId="31510" refreshError="1"/>
      <sheetData sheetId="31511" refreshError="1"/>
      <sheetData sheetId="31512" refreshError="1"/>
      <sheetData sheetId="31513" refreshError="1"/>
      <sheetData sheetId="31514" refreshError="1"/>
      <sheetData sheetId="31515" refreshError="1"/>
      <sheetData sheetId="31516" refreshError="1"/>
      <sheetData sheetId="31517" refreshError="1"/>
      <sheetData sheetId="31518" refreshError="1"/>
      <sheetData sheetId="31519" refreshError="1"/>
      <sheetData sheetId="31520" refreshError="1"/>
      <sheetData sheetId="31521" refreshError="1"/>
      <sheetData sheetId="31522" refreshError="1"/>
      <sheetData sheetId="31523" refreshError="1"/>
      <sheetData sheetId="31524" refreshError="1"/>
      <sheetData sheetId="31525" refreshError="1"/>
      <sheetData sheetId="31526" refreshError="1"/>
      <sheetData sheetId="31527" refreshError="1"/>
      <sheetData sheetId="31528" refreshError="1"/>
      <sheetData sheetId="31529" refreshError="1"/>
      <sheetData sheetId="31530" refreshError="1"/>
      <sheetData sheetId="31531" refreshError="1"/>
      <sheetData sheetId="31532" refreshError="1"/>
      <sheetData sheetId="31533" refreshError="1"/>
      <sheetData sheetId="31534" refreshError="1"/>
      <sheetData sheetId="31535" refreshError="1"/>
      <sheetData sheetId="31536" refreshError="1"/>
      <sheetData sheetId="31537" refreshError="1"/>
      <sheetData sheetId="31538" refreshError="1"/>
      <sheetData sheetId="31539" refreshError="1"/>
      <sheetData sheetId="31540" refreshError="1"/>
      <sheetData sheetId="31541" refreshError="1"/>
      <sheetData sheetId="31542" refreshError="1"/>
      <sheetData sheetId="31543" refreshError="1"/>
      <sheetData sheetId="31544" refreshError="1"/>
      <sheetData sheetId="31545" refreshError="1"/>
      <sheetData sheetId="31546" refreshError="1"/>
      <sheetData sheetId="31547" refreshError="1"/>
      <sheetData sheetId="31548" refreshError="1"/>
      <sheetData sheetId="31549" refreshError="1"/>
      <sheetData sheetId="31550" refreshError="1"/>
      <sheetData sheetId="31551" refreshError="1"/>
      <sheetData sheetId="31552" refreshError="1"/>
      <sheetData sheetId="31553" refreshError="1"/>
      <sheetData sheetId="31554" refreshError="1"/>
      <sheetData sheetId="31555" refreshError="1"/>
      <sheetData sheetId="31556" refreshError="1"/>
      <sheetData sheetId="31557" refreshError="1"/>
      <sheetData sheetId="31558" refreshError="1"/>
      <sheetData sheetId="31559" refreshError="1"/>
      <sheetData sheetId="31560" refreshError="1"/>
      <sheetData sheetId="31561" refreshError="1"/>
      <sheetData sheetId="31562" refreshError="1"/>
      <sheetData sheetId="31563" refreshError="1"/>
      <sheetData sheetId="31564" refreshError="1"/>
      <sheetData sheetId="31565" refreshError="1"/>
      <sheetData sheetId="31566" refreshError="1"/>
      <sheetData sheetId="31567" refreshError="1"/>
      <sheetData sheetId="31568" refreshError="1"/>
      <sheetData sheetId="31569" refreshError="1"/>
      <sheetData sheetId="31570" refreshError="1"/>
      <sheetData sheetId="31571" refreshError="1"/>
      <sheetData sheetId="31572" refreshError="1"/>
      <sheetData sheetId="31573" refreshError="1"/>
      <sheetData sheetId="31574" refreshError="1"/>
      <sheetData sheetId="31575" refreshError="1"/>
      <sheetData sheetId="31576" refreshError="1"/>
      <sheetData sheetId="31577" refreshError="1"/>
      <sheetData sheetId="31578" refreshError="1"/>
      <sheetData sheetId="31579" refreshError="1"/>
      <sheetData sheetId="31580" refreshError="1"/>
      <sheetData sheetId="31581" refreshError="1"/>
      <sheetData sheetId="31582" refreshError="1"/>
      <sheetData sheetId="31583" refreshError="1"/>
      <sheetData sheetId="31584" refreshError="1"/>
      <sheetData sheetId="31585" refreshError="1"/>
      <sheetData sheetId="31586" refreshError="1"/>
      <sheetData sheetId="31587" refreshError="1"/>
      <sheetData sheetId="31588" refreshError="1"/>
      <sheetData sheetId="31589" refreshError="1"/>
      <sheetData sheetId="31590" refreshError="1"/>
      <sheetData sheetId="31591" refreshError="1"/>
      <sheetData sheetId="31592" refreshError="1"/>
      <sheetData sheetId="31593" refreshError="1"/>
      <sheetData sheetId="31594" refreshError="1"/>
      <sheetData sheetId="31595" refreshError="1"/>
      <sheetData sheetId="31596" refreshError="1"/>
      <sheetData sheetId="31597" refreshError="1"/>
      <sheetData sheetId="31598" refreshError="1"/>
      <sheetData sheetId="31599" refreshError="1"/>
      <sheetData sheetId="31600" refreshError="1"/>
      <sheetData sheetId="31601" refreshError="1"/>
      <sheetData sheetId="31602" refreshError="1"/>
      <sheetData sheetId="31603" refreshError="1"/>
      <sheetData sheetId="31604" refreshError="1"/>
      <sheetData sheetId="31605" refreshError="1"/>
      <sheetData sheetId="31606" refreshError="1"/>
      <sheetData sheetId="31607" refreshError="1"/>
      <sheetData sheetId="31608" refreshError="1"/>
      <sheetData sheetId="31609" refreshError="1"/>
      <sheetData sheetId="31610" refreshError="1"/>
      <sheetData sheetId="31611" refreshError="1"/>
      <sheetData sheetId="31612" refreshError="1"/>
      <sheetData sheetId="31613" refreshError="1"/>
      <sheetData sheetId="31614" refreshError="1"/>
      <sheetData sheetId="31615" refreshError="1"/>
      <sheetData sheetId="31616" refreshError="1"/>
      <sheetData sheetId="31617" refreshError="1"/>
      <sheetData sheetId="31618" refreshError="1"/>
      <sheetData sheetId="31619" refreshError="1"/>
      <sheetData sheetId="31620" refreshError="1"/>
      <sheetData sheetId="31621" refreshError="1"/>
      <sheetData sheetId="31622" refreshError="1"/>
      <sheetData sheetId="31623" refreshError="1"/>
      <sheetData sheetId="31624" refreshError="1"/>
      <sheetData sheetId="31625" refreshError="1"/>
      <sheetData sheetId="31626" refreshError="1"/>
      <sheetData sheetId="31627" refreshError="1"/>
      <sheetData sheetId="31628" refreshError="1"/>
      <sheetData sheetId="31629" refreshError="1"/>
      <sheetData sheetId="31630" refreshError="1"/>
      <sheetData sheetId="31631" refreshError="1"/>
      <sheetData sheetId="31632" refreshError="1"/>
      <sheetData sheetId="31633" refreshError="1"/>
      <sheetData sheetId="31634" refreshError="1"/>
      <sheetData sheetId="31635" refreshError="1"/>
      <sheetData sheetId="31636" refreshError="1"/>
      <sheetData sheetId="31637" refreshError="1"/>
      <sheetData sheetId="31638" refreshError="1"/>
      <sheetData sheetId="31639" refreshError="1"/>
      <sheetData sheetId="31640" refreshError="1"/>
      <sheetData sheetId="31641" refreshError="1"/>
      <sheetData sheetId="31642" refreshError="1"/>
      <sheetData sheetId="31643" refreshError="1"/>
      <sheetData sheetId="31644" refreshError="1"/>
      <sheetData sheetId="31645" refreshError="1"/>
      <sheetData sheetId="31646" refreshError="1"/>
      <sheetData sheetId="31647" refreshError="1"/>
      <sheetData sheetId="31648" refreshError="1"/>
      <sheetData sheetId="31649" refreshError="1"/>
      <sheetData sheetId="31650" refreshError="1"/>
      <sheetData sheetId="31651" refreshError="1"/>
      <sheetData sheetId="31652" refreshError="1"/>
      <sheetData sheetId="31653" refreshError="1"/>
      <sheetData sheetId="31654" refreshError="1"/>
      <sheetData sheetId="31655" refreshError="1"/>
      <sheetData sheetId="31656" refreshError="1"/>
      <sheetData sheetId="31657" refreshError="1"/>
      <sheetData sheetId="31658" refreshError="1"/>
      <sheetData sheetId="31659" refreshError="1"/>
      <sheetData sheetId="31660" refreshError="1"/>
      <sheetData sheetId="31661" refreshError="1"/>
      <sheetData sheetId="31662" refreshError="1"/>
      <sheetData sheetId="31663" refreshError="1"/>
      <sheetData sheetId="31664" refreshError="1"/>
      <sheetData sheetId="31665" refreshError="1"/>
      <sheetData sheetId="31666" refreshError="1"/>
      <sheetData sheetId="31667" refreshError="1"/>
      <sheetData sheetId="31668" refreshError="1"/>
      <sheetData sheetId="31669" refreshError="1"/>
      <sheetData sheetId="31670" refreshError="1"/>
      <sheetData sheetId="31671" refreshError="1"/>
      <sheetData sheetId="31672" refreshError="1"/>
      <sheetData sheetId="31673" refreshError="1"/>
      <sheetData sheetId="31674" refreshError="1"/>
      <sheetData sheetId="31675" refreshError="1"/>
      <sheetData sheetId="31676" refreshError="1"/>
      <sheetData sheetId="31677" refreshError="1"/>
      <sheetData sheetId="31678" refreshError="1"/>
      <sheetData sheetId="31679" refreshError="1"/>
      <sheetData sheetId="31680" refreshError="1"/>
      <sheetData sheetId="31681" refreshError="1"/>
      <sheetData sheetId="31682" refreshError="1"/>
      <sheetData sheetId="31683" refreshError="1"/>
      <sheetData sheetId="31684" refreshError="1"/>
      <sheetData sheetId="31685" refreshError="1"/>
      <sheetData sheetId="31686" refreshError="1"/>
      <sheetData sheetId="31687" refreshError="1"/>
      <sheetData sheetId="31688" refreshError="1"/>
      <sheetData sheetId="31689" refreshError="1"/>
      <sheetData sheetId="31690" refreshError="1"/>
      <sheetData sheetId="31691" refreshError="1"/>
      <sheetData sheetId="31692" refreshError="1"/>
      <sheetData sheetId="31693" refreshError="1"/>
      <sheetData sheetId="31694" refreshError="1"/>
      <sheetData sheetId="31695" refreshError="1"/>
      <sheetData sheetId="31696" refreshError="1"/>
      <sheetData sheetId="31697" refreshError="1"/>
      <sheetData sheetId="31698" refreshError="1"/>
      <sheetData sheetId="31699" refreshError="1"/>
      <sheetData sheetId="31700" refreshError="1"/>
      <sheetData sheetId="31701" refreshError="1"/>
      <sheetData sheetId="31702" refreshError="1"/>
      <sheetData sheetId="31703" refreshError="1"/>
      <sheetData sheetId="31704" refreshError="1"/>
      <sheetData sheetId="31705" refreshError="1"/>
      <sheetData sheetId="31706" refreshError="1"/>
      <sheetData sheetId="31707" refreshError="1"/>
      <sheetData sheetId="31708" refreshError="1"/>
      <sheetData sheetId="31709" refreshError="1"/>
      <sheetData sheetId="31710" refreshError="1"/>
      <sheetData sheetId="31711" refreshError="1"/>
      <sheetData sheetId="31712" refreshError="1"/>
      <sheetData sheetId="31713" refreshError="1"/>
      <sheetData sheetId="31714" refreshError="1"/>
      <sheetData sheetId="31715" refreshError="1"/>
      <sheetData sheetId="31716" refreshError="1"/>
      <sheetData sheetId="31717" refreshError="1"/>
      <sheetData sheetId="31718" refreshError="1"/>
      <sheetData sheetId="31719" refreshError="1"/>
      <sheetData sheetId="31720" refreshError="1"/>
      <sheetData sheetId="31721" refreshError="1"/>
      <sheetData sheetId="31722" refreshError="1"/>
      <sheetData sheetId="31723" refreshError="1"/>
      <sheetData sheetId="31724" refreshError="1"/>
      <sheetData sheetId="31725" refreshError="1"/>
      <sheetData sheetId="31726" refreshError="1"/>
      <sheetData sheetId="31727" refreshError="1"/>
      <sheetData sheetId="31728" refreshError="1"/>
      <sheetData sheetId="31729" refreshError="1"/>
      <sheetData sheetId="31730" refreshError="1"/>
      <sheetData sheetId="31731" refreshError="1"/>
      <sheetData sheetId="31732" refreshError="1"/>
      <sheetData sheetId="31733" refreshError="1"/>
      <sheetData sheetId="31734" refreshError="1"/>
      <sheetData sheetId="31735" refreshError="1"/>
      <sheetData sheetId="31736" refreshError="1"/>
      <sheetData sheetId="31737" refreshError="1"/>
      <sheetData sheetId="31738" refreshError="1"/>
      <sheetData sheetId="31739" refreshError="1"/>
      <sheetData sheetId="31740" refreshError="1"/>
      <sheetData sheetId="31741" refreshError="1"/>
      <sheetData sheetId="31742" refreshError="1"/>
      <sheetData sheetId="31743" refreshError="1"/>
      <sheetData sheetId="31744" refreshError="1"/>
      <sheetData sheetId="31745" refreshError="1"/>
      <sheetData sheetId="31746" refreshError="1"/>
      <sheetData sheetId="31747" refreshError="1"/>
      <sheetData sheetId="31748" refreshError="1"/>
      <sheetData sheetId="31749" refreshError="1"/>
      <sheetData sheetId="31750" refreshError="1"/>
      <sheetData sheetId="31751" refreshError="1"/>
      <sheetData sheetId="31752" refreshError="1"/>
      <sheetData sheetId="31753" refreshError="1"/>
      <sheetData sheetId="31754" refreshError="1"/>
      <sheetData sheetId="31755" refreshError="1"/>
      <sheetData sheetId="31756" refreshError="1"/>
      <sheetData sheetId="31757" refreshError="1"/>
      <sheetData sheetId="31758" refreshError="1"/>
      <sheetData sheetId="31759" refreshError="1"/>
      <sheetData sheetId="31760" refreshError="1"/>
      <sheetData sheetId="31761" refreshError="1"/>
      <sheetData sheetId="31762" refreshError="1"/>
      <sheetData sheetId="31763" refreshError="1"/>
      <sheetData sheetId="31764" refreshError="1"/>
      <sheetData sheetId="31765" refreshError="1"/>
      <sheetData sheetId="31766" refreshError="1"/>
      <sheetData sheetId="31767" refreshError="1"/>
      <sheetData sheetId="31768" refreshError="1"/>
      <sheetData sheetId="31769" refreshError="1"/>
      <sheetData sheetId="31770" refreshError="1"/>
      <sheetData sheetId="31771" refreshError="1"/>
      <sheetData sheetId="31772" refreshError="1"/>
      <sheetData sheetId="31773" refreshError="1"/>
      <sheetData sheetId="31774" refreshError="1"/>
      <sheetData sheetId="31775" refreshError="1"/>
      <sheetData sheetId="31776" refreshError="1"/>
      <sheetData sheetId="31777" refreshError="1"/>
      <sheetData sheetId="31778" refreshError="1"/>
      <sheetData sheetId="31779" refreshError="1"/>
      <sheetData sheetId="31780" refreshError="1"/>
      <sheetData sheetId="31781" refreshError="1"/>
      <sheetData sheetId="31782" refreshError="1"/>
      <sheetData sheetId="31783" refreshError="1"/>
      <sheetData sheetId="31784" refreshError="1"/>
      <sheetData sheetId="31785" refreshError="1"/>
      <sheetData sheetId="31786" refreshError="1"/>
      <sheetData sheetId="31787" refreshError="1"/>
      <sheetData sheetId="31788" refreshError="1"/>
      <sheetData sheetId="31789" refreshError="1"/>
      <sheetData sheetId="31790" refreshError="1"/>
      <sheetData sheetId="31791" refreshError="1"/>
      <sheetData sheetId="31792" refreshError="1"/>
      <sheetData sheetId="31793" refreshError="1"/>
      <sheetData sheetId="31794" refreshError="1"/>
      <sheetData sheetId="31795" refreshError="1"/>
      <sheetData sheetId="31796" refreshError="1"/>
      <sheetData sheetId="31797" refreshError="1"/>
      <sheetData sheetId="31798" refreshError="1"/>
      <sheetData sheetId="31799" refreshError="1"/>
      <sheetData sheetId="31800" refreshError="1"/>
      <sheetData sheetId="31801" refreshError="1"/>
      <sheetData sheetId="31802" refreshError="1"/>
      <sheetData sheetId="31803" refreshError="1"/>
      <sheetData sheetId="31804" refreshError="1"/>
      <sheetData sheetId="31805" refreshError="1"/>
      <sheetData sheetId="31806" refreshError="1"/>
      <sheetData sheetId="31807" refreshError="1"/>
      <sheetData sheetId="31808" refreshError="1"/>
      <sheetData sheetId="31809" refreshError="1"/>
      <sheetData sheetId="31810" refreshError="1"/>
      <sheetData sheetId="31811" refreshError="1"/>
      <sheetData sheetId="31812" refreshError="1"/>
      <sheetData sheetId="31813" refreshError="1"/>
      <sheetData sheetId="31814" refreshError="1"/>
      <sheetData sheetId="31815" refreshError="1"/>
      <sheetData sheetId="31816" refreshError="1"/>
      <sheetData sheetId="31817" refreshError="1"/>
      <sheetData sheetId="31818" refreshError="1"/>
      <sheetData sheetId="31819" refreshError="1"/>
      <sheetData sheetId="31820" refreshError="1"/>
      <sheetData sheetId="31821" refreshError="1"/>
      <sheetData sheetId="31822" refreshError="1"/>
      <sheetData sheetId="31823" refreshError="1"/>
      <sheetData sheetId="31824" refreshError="1"/>
      <sheetData sheetId="31825" refreshError="1"/>
      <sheetData sheetId="31826" refreshError="1"/>
      <sheetData sheetId="31827" refreshError="1"/>
      <sheetData sheetId="31828" refreshError="1"/>
      <sheetData sheetId="31829" refreshError="1"/>
      <sheetData sheetId="31830" refreshError="1"/>
      <sheetData sheetId="31831" refreshError="1"/>
      <sheetData sheetId="31832" refreshError="1"/>
      <sheetData sheetId="31833" refreshError="1"/>
      <sheetData sheetId="31834" refreshError="1"/>
      <sheetData sheetId="31835" refreshError="1"/>
      <sheetData sheetId="31836" refreshError="1"/>
      <sheetData sheetId="31837" refreshError="1"/>
      <sheetData sheetId="31838" refreshError="1"/>
      <sheetData sheetId="31839" refreshError="1"/>
      <sheetData sheetId="31840" refreshError="1"/>
      <sheetData sheetId="31841" refreshError="1"/>
      <sheetData sheetId="31842" refreshError="1"/>
      <sheetData sheetId="31843" refreshError="1"/>
      <sheetData sheetId="31844" refreshError="1"/>
      <sheetData sheetId="31845" refreshError="1"/>
      <sheetData sheetId="31846" refreshError="1"/>
      <sheetData sheetId="31847" refreshError="1"/>
      <sheetData sheetId="31848" refreshError="1"/>
      <sheetData sheetId="31849" refreshError="1"/>
      <sheetData sheetId="31850" refreshError="1"/>
      <sheetData sheetId="31851" refreshError="1"/>
      <sheetData sheetId="31852" refreshError="1"/>
      <sheetData sheetId="31853" refreshError="1"/>
      <sheetData sheetId="31854" refreshError="1"/>
      <sheetData sheetId="31855" refreshError="1"/>
      <sheetData sheetId="31856" refreshError="1"/>
      <sheetData sheetId="31857" refreshError="1"/>
      <sheetData sheetId="31858" refreshError="1"/>
      <sheetData sheetId="31859" refreshError="1"/>
      <sheetData sheetId="31860" refreshError="1"/>
      <sheetData sheetId="31861" refreshError="1"/>
      <sheetData sheetId="31862" refreshError="1"/>
      <sheetData sheetId="31863" refreshError="1"/>
      <sheetData sheetId="31864" refreshError="1"/>
      <sheetData sheetId="31865" refreshError="1"/>
      <sheetData sheetId="31866" refreshError="1"/>
      <sheetData sheetId="31867" refreshError="1"/>
      <sheetData sheetId="31868" refreshError="1"/>
      <sheetData sheetId="31869" refreshError="1"/>
      <sheetData sheetId="31870" refreshError="1"/>
      <sheetData sheetId="31871" refreshError="1"/>
      <sheetData sheetId="31872" refreshError="1"/>
      <sheetData sheetId="31873" refreshError="1"/>
      <sheetData sheetId="31874" refreshError="1"/>
      <sheetData sheetId="31875" refreshError="1"/>
      <sheetData sheetId="31876" refreshError="1"/>
      <sheetData sheetId="31877" refreshError="1"/>
      <sheetData sheetId="31878" refreshError="1"/>
      <sheetData sheetId="31879" refreshError="1"/>
      <sheetData sheetId="31880" refreshError="1"/>
      <sheetData sheetId="31881" refreshError="1"/>
      <sheetData sheetId="31882" refreshError="1"/>
      <sheetData sheetId="31883" refreshError="1"/>
      <sheetData sheetId="31884" refreshError="1"/>
      <sheetData sheetId="31885" refreshError="1"/>
      <sheetData sheetId="31886" refreshError="1"/>
      <sheetData sheetId="31887" refreshError="1"/>
      <sheetData sheetId="31888" refreshError="1"/>
      <sheetData sheetId="31889" refreshError="1"/>
      <sheetData sheetId="31890" refreshError="1"/>
      <sheetData sheetId="31891" refreshError="1"/>
      <sheetData sheetId="31892" refreshError="1"/>
      <sheetData sheetId="31893" refreshError="1"/>
      <sheetData sheetId="31894" refreshError="1"/>
      <sheetData sheetId="31895" refreshError="1"/>
      <sheetData sheetId="31896" refreshError="1"/>
      <sheetData sheetId="31897" refreshError="1"/>
      <sheetData sheetId="31898" refreshError="1"/>
      <sheetData sheetId="31899" refreshError="1"/>
      <sheetData sheetId="31900" refreshError="1"/>
      <sheetData sheetId="31901" refreshError="1"/>
      <sheetData sheetId="31902" refreshError="1"/>
      <sheetData sheetId="31903" refreshError="1"/>
      <sheetData sheetId="31904" refreshError="1"/>
      <sheetData sheetId="31905" refreshError="1"/>
      <sheetData sheetId="31906" refreshError="1"/>
      <sheetData sheetId="31907" refreshError="1"/>
      <sheetData sheetId="31908" refreshError="1"/>
      <sheetData sheetId="31909" refreshError="1"/>
      <sheetData sheetId="31910" refreshError="1"/>
      <sheetData sheetId="31911" refreshError="1"/>
      <sheetData sheetId="31912" refreshError="1"/>
      <sheetData sheetId="31913" refreshError="1"/>
      <sheetData sheetId="31914" refreshError="1"/>
      <sheetData sheetId="31915" refreshError="1"/>
      <sheetData sheetId="31916" refreshError="1"/>
      <sheetData sheetId="31917" refreshError="1"/>
      <sheetData sheetId="31918" refreshError="1"/>
      <sheetData sheetId="31919" refreshError="1"/>
      <sheetData sheetId="31920" refreshError="1"/>
      <sheetData sheetId="31921" refreshError="1"/>
      <sheetData sheetId="31922" refreshError="1"/>
      <sheetData sheetId="31923" refreshError="1"/>
      <sheetData sheetId="31924" refreshError="1"/>
      <sheetData sheetId="31925" refreshError="1"/>
      <sheetData sheetId="31926" refreshError="1"/>
      <sheetData sheetId="31927" refreshError="1"/>
      <sheetData sheetId="31928" refreshError="1"/>
      <sheetData sheetId="31929" refreshError="1"/>
      <sheetData sheetId="31930" refreshError="1"/>
      <sheetData sheetId="31931" refreshError="1"/>
      <sheetData sheetId="31932" refreshError="1"/>
      <sheetData sheetId="31933" refreshError="1"/>
      <sheetData sheetId="31934" refreshError="1"/>
      <sheetData sheetId="31935" refreshError="1"/>
      <sheetData sheetId="31936" refreshError="1"/>
      <sheetData sheetId="31937" refreshError="1"/>
      <sheetData sheetId="31938" refreshError="1"/>
      <sheetData sheetId="31939" refreshError="1"/>
      <sheetData sheetId="31940" refreshError="1"/>
      <sheetData sheetId="31941" refreshError="1"/>
      <sheetData sheetId="31942" refreshError="1"/>
      <sheetData sheetId="31943" refreshError="1"/>
      <sheetData sheetId="31944" refreshError="1"/>
      <sheetData sheetId="31945" refreshError="1"/>
      <sheetData sheetId="31946" refreshError="1"/>
      <sheetData sheetId="31947" refreshError="1"/>
      <sheetData sheetId="31948" refreshError="1"/>
      <sheetData sheetId="31949" refreshError="1"/>
      <sheetData sheetId="31950" refreshError="1"/>
      <sheetData sheetId="31951" refreshError="1"/>
      <sheetData sheetId="31952" refreshError="1"/>
      <sheetData sheetId="31953" refreshError="1"/>
      <sheetData sheetId="31954" refreshError="1"/>
      <sheetData sheetId="31955" refreshError="1"/>
      <sheetData sheetId="31956" refreshError="1"/>
      <sheetData sheetId="31957" refreshError="1"/>
      <sheetData sheetId="31958" refreshError="1"/>
      <sheetData sheetId="31959" refreshError="1"/>
      <sheetData sheetId="31960" refreshError="1"/>
      <sheetData sheetId="31961" refreshError="1"/>
      <sheetData sheetId="31962" refreshError="1"/>
      <sheetData sheetId="31963" refreshError="1"/>
      <sheetData sheetId="31964" refreshError="1"/>
      <sheetData sheetId="31965" refreshError="1"/>
      <sheetData sheetId="31966" refreshError="1"/>
      <sheetData sheetId="31967" refreshError="1"/>
      <sheetData sheetId="31968" refreshError="1"/>
      <sheetData sheetId="31969" refreshError="1"/>
      <sheetData sheetId="31970" refreshError="1"/>
      <sheetData sheetId="31971" refreshError="1"/>
      <sheetData sheetId="31972" refreshError="1"/>
      <sheetData sheetId="31973" refreshError="1"/>
      <sheetData sheetId="31974" refreshError="1"/>
      <sheetData sheetId="31975" refreshError="1"/>
      <sheetData sheetId="31976" refreshError="1"/>
      <sheetData sheetId="31977" refreshError="1"/>
      <sheetData sheetId="31978" refreshError="1"/>
      <sheetData sheetId="31979" refreshError="1"/>
      <sheetData sheetId="31980" refreshError="1"/>
      <sheetData sheetId="31981" refreshError="1"/>
      <sheetData sheetId="31982" refreshError="1"/>
      <sheetData sheetId="31983" refreshError="1"/>
      <sheetData sheetId="31984" refreshError="1"/>
      <sheetData sheetId="31985" refreshError="1"/>
      <sheetData sheetId="31986" refreshError="1"/>
      <sheetData sheetId="31987" refreshError="1"/>
      <sheetData sheetId="31988" refreshError="1"/>
      <sheetData sheetId="31989" refreshError="1"/>
      <sheetData sheetId="31990" refreshError="1"/>
      <sheetData sheetId="31991" refreshError="1"/>
      <sheetData sheetId="31992" refreshError="1"/>
      <sheetData sheetId="31993" refreshError="1"/>
      <sheetData sheetId="31994" refreshError="1"/>
      <sheetData sheetId="31995" refreshError="1"/>
      <sheetData sheetId="31996" refreshError="1"/>
      <sheetData sheetId="31997" refreshError="1"/>
      <sheetData sheetId="31998" refreshError="1"/>
      <sheetData sheetId="31999" refreshError="1"/>
      <sheetData sheetId="32000" refreshError="1"/>
      <sheetData sheetId="32001" refreshError="1"/>
      <sheetData sheetId="32002" refreshError="1"/>
      <sheetData sheetId="32003" refreshError="1"/>
      <sheetData sheetId="32004" refreshError="1"/>
      <sheetData sheetId="32005" refreshError="1"/>
      <sheetData sheetId="32006" refreshError="1"/>
      <sheetData sheetId="32007" refreshError="1"/>
      <sheetData sheetId="32008" refreshError="1"/>
      <sheetData sheetId="32009" refreshError="1"/>
      <sheetData sheetId="32010" refreshError="1"/>
      <sheetData sheetId="32011" refreshError="1"/>
      <sheetData sheetId="32012" refreshError="1"/>
      <sheetData sheetId="32013" refreshError="1"/>
      <sheetData sheetId="32014" refreshError="1"/>
      <sheetData sheetId="32015" refreshError="1"/>
      <sheetData sheetId="32016" refreshError="1"/>
      <sheetData sheetId="32017" refreshError="1"/>
      <sheetData sheetId="32018" refreshError="1"/>
      <sheetData sheetId="32019" refreshError="1"/>
      <sheetData sheetId="32020" refreshError="1"/>
      <sheetData sheetId="32021" refreshError="1"/>
      <sheetData sheetId="32022" refreshError="1"/>
      <sheetData sheetId="32023" refreshError="1"/>
      <sheetData sheetId="32024" refreshError="1"/>
      <sheetData sheetId="32025" refreshError="1"/>
      <sheetData sheetId="32026" refreshError="1"/>
      <sheetData sheetId="32027" refreshError="1"/>
      <sheetData sheetId="32028" refreshError="1"/>
      <sheetData sheetId="32029" refreshError="1"/>
      <sheetData sheetId="32030" refreshError="1"/>
      <sheetData sheetId="32031" refreshError="1"/>
      <sheetData sheetId="32032" refreshError="1"/>
      <sheetData sheetId="32033" refreshError="1"/>
      <sheetData sheetId="32034" refreshError="1"/>
      <sheetData sheetId="32035" refreshError="1"/>
      <sheetData sheetId="32036" refreshError="1"/>
      <sheetData sheetId="32037" refreshError="1"/>
      <sheetData sheetId="32038" refreshError="1"/>
      <sheetData sheetId="32039" refreshError="1"/>
      <sheetData sheetId="32040" refreshError="1"/>
      <sheetData sheetId="32041" refreshError="1"/>
      <sheetData sheetId="32042" refreshError="1"/>
      <sheetData sheetId="32043" refreshError="1"/>
      <sheetData sheetId="32044" refreshError="1"/>
      <sheetData sheetId="32045" refreshError="1"/>
      <sheetData sheetId="32046" refreshError="1"/>
      <sheetData sheetId="32047" refreshError="1"/>
      <sheetData sheetId="32048" refreshError="1"/>
      <sheetData sheetId="32049" refreshError="1"/>
      <sheetData sheetId="32050" refreshError="1"/>
      <sheetData sheetId="32051" refreshError="1"/>
      <sheetData sheetId="32052" refreshError="1"/>
      <sheetData sheetId="32053" refreshError="1"/>
      <sheetData sheetId="32054" refreshError="1"/>
      <sheetData sheetId="32055" refreshError="1"/>
      <sheetData sheetId="32056" refreshError="1"/>
      <sheetData sheetId="32057" refreshError="1"/>
      <sheetData sheetId="32058" refreshError="1"/>
      <sheetData sheetId="32059" refreshError="1"/>
      <sheetData sheetId="32060" refreshError="1"/>
      <sheetData sheetId="32061" refreshError="1"/>
      <sheetData sheetId="32062" refreshError="1"/>
      <sheetData sheetId="32063" refreshError="1"/>
      <sheetData sheetId="32064" refreshError="1"/>
      <sheetData sheetId="32065" refreshError="1"/>
      <sheetData sheetId="32066" refreshError="1"/>
      <sheetData sheetId="32067" refreshError="1"/>
      <sheetData sheetId="32068" refreshError="1"/>
      <sheetData sheetId="32069" refreshError="1"/>
      <sheetData sheetId="32070" refreshError="1"/>
      <sheetData sheetId="32071" refreshError="1"/>
      <sheetData sheetId="32072" refreshError="1"/>
      <sheetData sheetId="32073" refreshError="1"/>
      <sheetData sheetId="32074" refreshError="1"/>
      <sheetData sheetId="32075" refreshError="1"/>
      <sheetData sheetId="32076" refreshError="1"/>
      <sheetData sheetId="32077" refreshError="1"/>
      <sheetData sheetId="32078" refreshError="1"/>
      <sheetData sheetId="32079" refreshError="1"/>
      <sheetData sheetId="32080" refreshError="1"/>
      <sheetData sheetId="32081" refreshError="1"/>
      <sheetData sheetId="32082" refreshError="1"/>
      <sheetData sheetId="32083" refreshError="1"/>
      <sheetData sheetId="32084" refreshError="1"/>
      <sheetData sheetId="32085" refreshError="1"/>
      <sheetData sheetId="32086" refreshError="1"/>
      <sheetData sheetId="32087" refreshError="1"/>
      <sheetData sheetId="32088" refreshError="1"/>
      <sheetData sheetId="32089" refreshError="1"/>
      <sheetData sheetId="32090" refreshError="1"/>
      <sheetData sheetId="32091" refreshError="1"/>
      <sheetData sheetId="32092" refreshError="1"/>
      <sheetData sheetId="32093" refreshError="1"/>
      <sheetData sheetId="32094" refreshError="1"/>
      <sheetData sheetId="32095" refreshError="1"/>
      <sheetData sheetId="32096" refreshError="1"/>
      <sheetData sheetId="32097" refreshError="1"/>
      <sheetData sheetId="32098" refreshError="1"/>
      <sheetData sheetId="32099" refreshError="1"/>
      <sheetData sheetId="32100" refreshError="1"/>
      <sheetData sheetId="32101" refreshError="1"/>
      <sheetData sheetId="32102" refreshError="1"/>
      <sheetData sheetId="32103" refreshError="1"/>
      <sheetData sheetId="32104" refreshError="1"/>
      <sheetData sheetId="32105" refreshError="1"/>
      <sheetData sheetId="32106" refreshError="1"/>
      <sheetData sheetId="32107" refreshError="1"/>
      <sheetData sheetId="32108" refreshError="1"/>
      <sheetData sheetId="32109" refreshError="1"/>
      <sheetData sheetId="32110" refreshError="1"/>
      <sheetData sheetId="32111" refreshError="1"/>
      <sheetData sheetId="32112" refreshError="1"/>
      <sheetData sheetId="32113" refreshError="1"/>
      <sheetData sheetId="32114" refreshError="1"/>
      <sheetData sheetId="32115" refreshError="1"/>
      <sheetData sheetId="32116" refreshError="1"/>
      <sheetData sheetId="32117" refreshError="1"/>
      <sheetData sheetId="32118" refreshError="1"/>
      <sheetData sheetId="32119" refreshError="1"/>
      <sheetData sheetId="32120" refreshError="1"/>
      <sheetData sheetId="32121" refreshError="1"/>
      <sheetData sheetId="32122" refreshError="1"/>
      <sheetData sheetId="32123" refreshError="1"/>
      <sheetData sheetId="32124" refreshError="1"/>
      <sheetData sheetId="32125" refreshError="1"/>
      <sheetData sheetId="32126" refreshError="1"/>
      <sheetData sheetId="32127" refreshError="1"/>
      <sheetData sheetId="32128" refreshError="1"/>
      <sheetData sheetId="32129" refreshError="1"/>
      <sheetData sheetId="32130" refreshError="1"/>
      <sheetData sheetId="32131" refreshError="1"/>
      <sheetData sheetId="32132" refreshError="1"/>
      <sheetData sheetId="32133" refreshError="1"/>
      <sheetData sheetId="32134" refreshError="1"/>
      <sheetData sheetId="32135" refreshError="1"/>
      <sheetData sheetId="32136" refreshError="1"/>
      <sheetData sheetId="32137" refreshError="1"/>
      <sheetData sheetId="32138" refreshError="1"/>
      <sheetData sheetId="32139" refreshError="1"/>
      <sheetData sheetId="32140" refreshError="1"/>
      <sheetData sheetId="32141" refreshError="1"/>
      <sheetData sheetId="32142" refreshError="1"/>
      <sheetData sheetId="32143" refreshError="1"/>
      <sheetData sheetId="32144" refreshError="1"/>
      <sheetData sheetId="32145" refreshError="1"/>
      <sheetData sheetId="32146" refreshError="1"/>
      <sheetData sheetId="32147" refreshError="1"/>
      <sheetData sheetId="32148" refreshError="1"/>
      <sheetData sheetId="32149" refreshError="1"/>
      <sheetData sheetId="32150" refreshError="1"/>
      <sheetData sheetId="32151" refreshError="1"/>
      <sheetData sheetId="32152" refreshError="1"/>
      <sheetData sheetId="32153" refreshError="1"/>
      <sheetData sheetId="32154" refreshError="1"/>
      <sheetData sheetId="32155" refreshError="1"/>
      <sheetData sheetId="32156" refreshError="1"/>
      <sheetData sheetId="32157" refreshError="1"/>
      <sheetData sheetId="32158" refreshError="1"/>
      <sheetData sheetId="32159" refreshError="1"/>
      <sheetData sheetId="32160" refreshError="1"/>
      <sheetData sheetId="32161" refreshError="1"/>
      <sheetData sheetId="32162" refreshError="1"/>
      <sheetData sheetId="32163" refreshError="1"/>
      <sheetData sheetId="32164" refreshError="1"/>
      <sheetData sheetId="32165" refreshError="1"/>
      <sheetData sheetId="32166" refreshError="1"/>
      <sheetData sheetId="32167" refreshError="1"/>
      <sheetData sheetId="32168" refreshError="1"/>
      <sheetData sheetId="32169" refreshError="1"/>
      <sheetData sheetId="32170" refreshError="1"/>
      <sheetData sheetId="32171" refreshError="1"/>
      <sheetData sheetId="32172" refreshError="1"/>
      <sheetData sheetId="32173" refreshError="1"/>
      <sheetData sheetId="32174" refreshError="1"/>
      <sheetData sheetId="32175" refreshError="1"/>
      <sheetData sheetId="32176" refreshError="1"/>
      <sheetData sheetId="32177" refreshError="1"/>
      <sheetData sheetId="32178" refreshError="1"/>
      <sheetData sheetId="32179" refreshError="1"/>
      <sheetData sheetId="32180" refreshError="1"/>
      <sheetData sheetId="32181" refreshError="1"/>
      <sheetData sheetId="32182" refreshError="1"/>
      <sheetData sheetId="32183" refreshError="1"/>
      <sheetData sheetId="32184" refreshError="1"/>
      <sheetData sheetId="32185" refreshError="1"/>
      <sheetData sheetId="32186" refreshError="1"/>
      <sheetData sheetId="32187" refreshError="1"/>
      <sheetData sheetId="32188" refreshError="1"/>
      <sheetData sheetId="32189" refreshError="1"/>
      <sheetData sheetId="32190" refreshError="1"/>
      <sheetData sheetId="32191" refreshError="1"/>
      <sheetData sheetId="32192" refreshError="1"/>
      <sheetData sheetId="32193" refreshError="1"/>
      <sheetData sheetId="32194" refreshError="1"/>
      <sheetData sheetId="32195" refreshError="1"/>
      <sheetData sheetId="32196" refreshError="1"/>
      <sheetData sheetId="32197" refreshError="1"/>
      <sheetData sheetId="32198" refreshError="1"/>
      <sheetData sheetId="32199" refreshError="1"/>
      <sheetData sheetId="32200" refreshError="1"/>
      <sheetData sheetId="32201" refreshError="1"/>
      <sheetData sheetId="32202" refreshError="1"/>
      <sheetData sheetId="32203" refreshError="1"/>
      <sheetData sheetId="32204" refreshError="1"/>
      <sheetData sheetId="32205" refreshError="1"/>
      <sheetData sheetId="32206" refreshError="1"/>
      <sheetData sheetId="32207" refreshError="1"/>
      <sheetData sheetId="32208" refreshError="1"/>
      <sheetData sheetId="32209" refreshError="1"/>
      <sheetData sheetId="32210" refreshError="1"/>
      <sheetData sheetId="32211" refreshError="1"/>
      <sheetData sheetId="32212" refreshError="1"/>
      <sheetData sheetId="32213" refreshError="1"/>
      <sheetData sheetId="32214" refreshError="1"/>
      <sheetData sheetId="32215" refreshError="1"/>
      <sheetData sheetId="32216" refreshError="1"/>
      <sheetData sheetId="32217" refreshError="1"/>
      <sheetData sheetId="32218" refreshError="1"/>
      <sheetData sheetId="32219" refreshError="1"/>
      <sheetData sheetId="32220" refreshError="1"/>
      <sheetData sheetId="32221" refreshError="1"/>
      <sheetData sheetId="32222" refreshError="1"/>
      <sheetData sheetId="32223" refreshError="1"/>
      <sheetData sheetId="32224" refreshError="1"/>
      <sheetData sheetId="32225" refreshError="1"/>
      <sheetData sheetId="32226" refreshError="1"/>
      <sheetData sheetId="32227" refreshError="1"/>
      <sheetData sheetId="32228" refreshError="1"/>
      <sheetData sheetId="32229" refreshError="1"/>
      <sheetData sheetId="32230" refreshError="1"/>
      <sheetData sheetId="32231" refreshError="1"/>
      <sheetData sheetId="32232" refreshError="1"/>
      <sheetData sheetId="32233" refreshError="1"/>
      <sheetData sheetId="32234" refreshError="1"/>
      <sheetData sheetId="32235" refreshError="1"/>
      <sheetData sheetId="32236" refreshError="1"/>
      <sheetData sheetId="32237" refreshError="1"/>
      <sheetData sheetId="32238" refreshError="1"/>
      <sheetData sheetId="32239" refreshError="1"/>
      <sheetData sheetId="32240" refreshError="1"/>
      <sheetData sheetId="32241" refreshError="1"/>
      <sheetData sheetId="32242" refreshError="1"/>
      <sheetData sheetId="32243" refreshError="1"/>
      <sheetData sheetId="32244" refreshError="1"/>
      <sheetData sheetId="32245" refreshError="1"/>
      <sheetData sheetId="32246" refreshError="1"/>
      <sheetData sheetId="32247" refreshError="1"/>
      <sheetData sheetId="32248" refreshError="1"/>
      <sheetData sheetId="32249" refreshError="1"/>
      <sheetData sheetId="32250" refreshError="1"/>
      <sheetData sheetId="32251" refreshError="1"/>
      <sheetData sheetId="32252" refreshError="1"/>
      <sheetData sheetId="32253" refreshError="1"/>
      <sheetData sheetId="32254" refreshError="1"/>
      <sheetData sheetId="32255" refreshError="1"/>
      <sheetData sheetId="32256" refreshError="1"/>
      <sheetData sheetId="32257" refreshError="1"/>
      <sheetData sheetId="32258" refreshError="1"/>
      <sheetData sheetId="32259" refreshError="1"/>
      <sheetData sheetId="32260" refreshError="1"/>
      <sheetData sheetId="32261" refreshError="1"/>
      <sheetData sheetId="32262" refreshError="1"/>
      <sheetData sheetId="32263" refreshError="1"/>
      <sheetData sheetId="32264" refreshError="1"/>
      <sheetData sheetId="32265" refreshError="1"/>
      <sheetData sheetId="32266" refreshError="1"/>
      <sheetData sheetId="32267" refreshError="1"/>
      <sheetData sheetId="32268" refreshError="1"/>
      <sheetData sheetId="32269" refreshError="1"/>
      <sheetData sheetId="32270" refreshError="1"/>
      <sheetData sheetId="32271" refreshError="1"/>
      <sheetData sheetId="32272" refreshError="1"/>
      <sheetData sheetId="32273" refreshError="1"/>
      <sheetData sheetId="32274" refreshError="1"/>
      <sheetData sheetId="32275" refreshError="1"/>
      <sheetData sheetId="32276" refreshError="1"/>
      <sheetData sheetId="32277" refreshError="1"/>
      <sheetData sheetId="32278" refreshError="1"/>
      <sheetData sheetId="32279" refreshError="1"/>
      <sheetData sheetId="32280" refreshError="1"/>
      <sheetData sheetId="32281" refreshError="1"/>
      <sheetData sheetId="32282" refreshError="1"/>
      <sheetData sheetId="32283" refreshError="1"/>
      <sheetData sheetId="32284" refreshError="1"/>
      <sheetData sheetId="32285" refreshError="1"/>
      <sheetData sheetId="32286" refreshError="1"/>
      <sheetData sheetId="32287" refreshError="1"/>
      <sheetData sheetId="32288" refreshError="1"/>
      <sheetData sheetId="32289" refreshError="1"/>
      <sheetData sheetId="32290" refreshError="1"/>
      <sheetData sheetId="32291" refreshError="1"/>
      <sheetData sheetId="32292" refreshError="1"/>
      <sheetData sheetId="32293" refreshError="1"/>
      <sheetData sheetId="32294" refreshError="1"/>
      <sheetData sheetId="32295" refreshError="1"/>
      <sheetData sheetId="32296" refreshError="1"/>
      <sheetData sheetId="32297" refreshError="1"/>
      <sheetData sheetId="32298" refreshError="1"/>
      <sheetData sheetId="32299" refreshError="1"/>
      <sheetData sheetId="32300" refreshError="1"/>
      <sheetData sheetId="32301" refreshError="1"/>
      <sheetData sheetId="32302" refreshError="1"/>
      <sheetData sheetId="32303" refreshError="1"/>
      <sheetData sheetId="32304" refreshError="1"/>
      <sheetData sheetId="32305" refreshError="1"/>
      <sheetData sheetId="32306" refreshError="1"/>
      <sheetData sheetId="32307" refreshError="1"/>
      <sheetData sheetId="32308" refreshError="1"/>
      <sheetData sheetId="32309" refreshError="1"/>
      <sheetData sheetId="32310" refreshError="1"/>
      <sheetData sheetId="32311" refreshError="1"/>
      <sheetData sheetId="32312" refreshError="1"/>
      <sheetData sheetId="32313" refreshError="1"/>
      <sheetData sheetId="32314" refreshError="1"/>
      <sheetData sheetId="32315" refreshError="1"/>
      <sheetData sheetId="32316" refreshError="1"/>
      <sheetData sheetId="32317" refreshError="1"/>
      <sheetData sheetId="32318" refreshError="1"/>
      <sheetData sheetId="32319" refreshError="1"/>
      <sheetData sheetId="32320" refreshError="1"/>
      <sheetData sheetId="32321" refreshError="1"/>
      <sheetData sheetId="32322" refreshError="1"/>
      <sheetData sheetId="32323" refreshError="1"/>
      <sheetData sheetId="32324" refreshError="1"/>
      <sheetData sheetId="32325" refreshError="1"/>
      <sheetData sheetId="32326" refreshError="1"/>
      <sheetData sheetId="32327" refreshError="1"/>
      <sheetData sheetId="32328" refreshError="1"/>
      <sheetData sheetId="32329" refreshError="1"/>
      <sheetData sheetId="32330" refreshError="1"/>
      <sheetData sheetId="32331" refreshError="1"/>
      <sheetData sheetId="32332" refreshError="1"/>
      <sheetData sheetId="32333" refreshError="1"/>
      <sheetData sheetId="32334" refreshError="1"/>
      <sheetData sheetId="32335" refreshError="1"/>
      <sheetData sheetId="32336" refreshError="1"/>
      <sheetData sheetId="32337" refreshError="1"/>
      <sheetData sheetId="32338" refreshError="1"/>
      <sheetData sheetId="32339" refreshError="1"/>
      <sheetData sheetId="32340" refreshError="1"/>
      <sheetData sheetId="32341" refreshError="1"/>
      <sheetData sheetId="32342" refreshError="1"/>
      <sheetData sheetId="32343" refreshError="1"/>
      <sheetData sheetId="32344" refreshError="1"/>
      <sheetData sheetId="32345" refreshError="1"/>
      <sheetData sheetId="32346" refreshError="1"/>
      <sheetData sheetId="32347" refreshError="1"/>
      <sheetData sheetId="32348" refreshError="1"/>
      <sheetData sheetId="32349" refreshError="1"/>
      <sheetData sheetId="32350" refreshError="1"/>
      <sheetData sheetId="32351" refreshError="1"/>
      <sheetData sheetId="32352" refreshError="1"/>
      <sheetData sheetId="32353" refreshError="1"/>
      <sheetData sheetId="32354" refreshError="1"/>
      <sheetData sheetId="32355" refreshError="1"/>
      <sheetData sheetId="32356" refreshError="1"/>
      <sheetData sheetId="32357" refreshError="1"/>
      <sheetData sheetId="32358" refreshError="1"/>
      <sheetData sheetId="32359" refreshError="1"/>
      <sheetData sheetId="32360" refreshError="1"/>
      <sheetData sheetId="32361" refreshError="1"/>
      <sheetData sheetId="32362" refreshError="1"/>
      <sheetData sheetId="32363" refreshError="1"/>
      <sheetData sheetId="32364" refreshError="1"/>
      <sheetData sheetId="32365" refreshError="1"/>
      <sheetData sheetId="32366" refreshError="1"/>
      <sheetData sheetId="32367" refreshError="1"/>
      <sheetData sheetId="32368" refreshError="1"/>
      <sheetData sheetId="32369" refreshError="1"/>
      <sheetData sheetId="32370" refreshError="1"/>
      <sheetData sheetId="32371" refreshError="1"/>
      <sheetData sheetId="32372" refreshError="1"/>
      <sheetData sheetId="32373" refreshError="1"/>
      <sheetData sheetId="32374" refreshError="1"/>
      <sheetData sheetId="32375" refreshError="1"/>
      <sheetData sheetId="32376" refreshError="1"/>
      <sheetData sheetId="32377" refreshError="1"/>
      <sheetData sheetId="32378" refreshError="1"/>
      <sheetData sheetId="32379" refreshError="1"/>
      <sheetData sheetId="32380" refreshError="1"/>
      <sheetData sheetId="32381" refreshError="1"/>
      <sheetData sheetId="32382" refreshError="1"/>
      <sheetData sheetId="32383" refreshError="1"/>
      <sheetData sheetId="32384" refreshError="1"/>
      <sheetData sheetId="32385" refreshError="1"/>
      <sheetData sheetId="32386" refreshError="1"/>
      <sheetData sheetId="32387" refreshError="1"/>
      <sheetData sheetId="32388" refreshError="1"/>
      <sheetData sheetId="32389" refreshError="1"/>
      <sheetData sheetId="32390" refreshError="1"/>
      <sheetData sheetId="32391" refreshError="1"/>
      <sheetData sheetId="32392" refreshError="1"/>
      <sheetData sheetId="32393" refreshError="1"/>
      <sheetData sheetId="32394" refreshError="1"/>
      <sheetData sheetId="32395" refreshError="1"/>
      <sheetData sheetId="32396" refreshError="1"/>
      <sheetData sheetId="32397" refreshError="1"/>
      <sheetData sheetId="32398" refreshError="1"/>
      <sheetData sheetId="32399" refreshError="1"/>
      <sheetData sheetId="32400" refreshError="1"/>
      <sheetData sheetId="32401" refreshError="1"/>
      <sheetData sheetId="32402" refreshError="1"/>
      <sheetData sheetId="32403" refreshError="1"/>
      <sheetData sheetId="32404" refreshError="1"/>
      <sheetData sheetId="32405" refreshError="1"/>
      <sheetData sheetId="32406" refreshError="1"/>
      <sheetData sheetId="32407" refreshError="1"/>
      <sheetData sheetId="32408" refreshError="1"/>
      <sheetData sheetId="32409" refreshError="1"/>
      <sheetData sheetId="32410" refreshError="1"/>
      <sheetData sheetId="32411" refreshError="1"/>
      <sheetData sheetId="32412" refreshError="1"/>
      <sheetData sheetId="32413" refreshError="1"/>
      <sheetData sheetId="32414" refreshError="1"/>
      <sheetData sheetId="32415" refreshError="1"/>
      <sheetData sheetId="32416" refreshError="1"/>
      <sheetData sheetId="32417" refreshError="1"/>
      <sheetData sheetId="32418" refreshError="1"/>
      <sheetData sheetId="32419" refreshError="1"/>
      <sheetData sheetId="32420" refreshError="1"/>
      <sheetData sheetId="32421" refreshError="1"/>
      <sheetData sheetId="32422" refreshError="1"/>
      <sheetData sheetId="32423" refreshError="1"/>
      <sheetData sheetId="32424" refreshError="1"/>
      <sheetData sheetId="32425" refreshError="1"/>
      <sheetData sheetId="32426" refreshError="1"/>
      <sheetData sheetId="32427" refreshError="1"/>
      <sheetData sheetId="32428" refreshError="1"/>
      <sheetData sheetId="32429" refreshError="1"/>
      <sheetData sheetId="32430" refreshError="1"/>
      <sheetData sheetId="32431" refreshError="1"/>
      <sheetData sheetId="32432" refreshError="1"/>
      <sheetData sheetId="32433" refreshError="1"/>
      <sheetData sheetId="32434" refreshError="1"/>
      <sheetData sheetId="32435" refreshError="1"/>
      <sheetData sheetId="32436" refreshError="1"/>
      <sheetData sheetId="32437" refreshError="1"/>
      <sheetData sheetId="32438" refreshError="1"/>
      <sheetData sheetId="32439" refreshError="1"/>
      <sheetData sheetId="32440" refreshError="1"/>
      <sheetData sheetId="32441" refreshError="1"/>
      <sheetData sheetId="32442" refreshError="1"/>
      <sheetData sheetId="32443" refreshError="1"/>
      <sheetData sheetId="32444" refreshError="1"/>
      <sheetData sheetId="32445" refreshError="1"/>
      <sheetData sheetId="32446" refreshError="1"/>
      <sheetData sheetId="32447" refreshError="1"/>
      <sheetData sheetId="32448" refreshError="1"/>
      <sheetData sheetId="32449" refreshError="1"/>
      <sheetData sheetId="32450" refreshError="1"/>
      <sheetData sheetId="32451" refreshError="1"/>
      <sheetData sheetId="32452" refreshError="1"/>
      <sheetData sheetId="32453" refreshError="1"/>
      <sheetData sheetId="32454" refreshError="1"/>
      <sheetData sheetId="32455" refreshError="1"/>
      <sheetData sheetId="32456" refreshError="1"/>
      <sheetData sheetId="32457" refreshError="1"/>
      <sheetData sheetId="32458" refreshError="1"/>
      <sheetData sheetId="32459" refreshError="1"/>
      <sheetData sheetId="32460" refreshError="1"/>
      <sheetData sheetId="32461" refreshError="1"/>
      <sheetData sheetId="32462" refreshError="1"/>
      <sheetData sheetId="32463" refreshError="1"/>
      <sheetData sheetId="32464" refreshError="1"/>
      <sheetData sheetId="32465" refreshError="1"/>
      <sheetData sheetId="32466" refreshError="1"/>
      <sheetData sheetId="32467" refreshError="1"/>
      <sheetData sheetId="32468" refreshError="1"/>
      <sheetData sheetId="32469" refreshError="1"/>
      <sheetData sheetId="32470" refreshError="1"/>
      <sheetData sheetId="32471" refreshError="1"/>
      <sheetData sheetId="32472" refreshError="1"/>
      <sheetData sheetId="32473" refreshError="1"/>
      <sheetData sheetId="32474" refreshError="1"/>
      <sheetData sheetId="32475" refreshError="1"/>
      <sheetData sheetId="32476" refreshError="1"/>
      <sheetData sheetId="32477" refreshError="1"/>
      <sheetData sheetId="32478" refreshError="1"/>
      <sheetData sheetId="32479" refreshError="1"/>
      <sheetData sheetId="32480" refreshError="1"/>
      <sheetData sheetId="32481" refreshError="1"/>
      <sheetData sheetId="32482" refreshError="1"/>
      <sheetData sheetId="32483" refreshError="1"/>
      <sheetData sheetId="32484" refreshError="1"/>
      <sheetData sheetId="32485" refreshError="1"/>
      <sheetData sheetId="32486" refreshError="1"/>
      <sheetData sheetId="32487" refreshError="1"/>
      <sheetData sheetId="32488" refreshError="1"/>
      <sheetData sheetId="32489" refreshError="1"/>
      <sheetData sheetId="32490" refreshError="1"/>
      <sheetData sheetId="32491" refreshError="1"/>
      <sheetData sheetId="32492" refreshError="1"/>
      <sheetData sheetId="32493" refreshError="1"/>
      <sheetData sheetId="32494" refreshError="1"/>
      <sheetData sheetId="32495" refreshError="1"/>
      <sheetData sheetId="32496" refreshError="1"/>
      <sheetData sheetId="32497" refreshError="1"/>
      <sheetData sheetId="32498" refreshError="1"/>
      <sheetData sheetId="32499" refreshError="1"/>
      <sheetData sheetId="32500" refreshError="1"/>
      <sheetData sheetId="32501" refreshError="1"/>
      <sheetData sheetId="32502" refreshError="1"/>
      <sheetData sheetId="32503" refreshError="1"/>
      <sheetData sheetId="32504" refreshError="1"/>
      <sheetData sheetId="32505" refreshError="1"/>
      <sheetData sheetId="32506" refreshError="1"/>
      <sheetData sheetId="32507" refreshError="1"/>
      <sheetData sheetId="32508" refreshError="1"/>
      <sheetData sheetId="32509" refreshError="1"/>
      <sheetData sheetId="32510" refreshError="1"/>
      <sheetData sheetId="32511" refreshError="1"/>
      <sheetData sheetId="32512" refreshError="1"/>
      <sheetData sheetId="32513" refreshError="1"/>
      <sheetData sheetId="32514" refreshError="1"/>
      <sheetData sheetId="32515" refreshError="1"/>
      <sheetData sheetId="32516" refreshError="1"/>
      <sheetData sheetId="32517" refreshError="1"/>
      <sheetData sheetId="32518" refreshError="1"/>
      <sheetData sheetId="32519" refreshError="1"/>
      <sheetData sheetId="32520" refreshError="1"/>
      <sheetData sheetId="32521" refreshError="1"/>
      <sheetData sheetId="32522" refreshError="1"/>
      <sheetData sheetId="32523" refreshError="1"/>
      <sheetData sheetId="32524" refreshError="1"/>
      <sheetData sheetId="32525" refreshError="1"/>
      <sheetData sheetId="32526" refreshError="1"/>
      <sheetData sheetId="32527" refreshError="1"/>
      <sheetData sheetId="32528" refreshError="1"/>
      <sheetData sheetId="32529" refreshError="1"/>
      <sheetData sheetId="32530" refreshError="1"/>
      <sheetData sheetId="32531" refreshError="1"/>
      <sheetData sheetId="32532" refreshError="1"/>
      <sheetData sheetId="32533" refreshError="1"/>
      <sheetData sheetId="32534" refreshError="1"/>
      <sheetData sheetId="32535" refreshError="1"/>
      <sheetData sheetId="32536" refreshError="1"/>
      <sheetData sheetId="32537" refreshError="1"/>
      <sheetData sheetId="32538" refreshError="1"/>
      <sheetData sheetId="32539" refreshError="1"/>
      <sheetData sheetId="32540" refreshError="1"/>
      <sheetData sheetId="32541" refreshError="1"/>
      <sheetData sheetId="32542" refreshError="1"/>
      <sheetData sheetId="32543" refreshError="1"/>
      <sheetData sheetId="32544" refreshError="1"/>
      <sheetData sheetId="32545" refreshError="1"/>
      <sheetData sheetId="32546" refreshError="1"/>
      <sheetData sheetId="32547" refreshError="1"/>
      <sheetData sheetId="32548" refreshError="1"/>
      <sheetData sheetId="32549" refreshError="1"/>
      <sheetData sheetId="32550" refreshError="1"/>
      <sheetData sheetId="32551" refreshError="1"/>
      <sheetData sheetId="32552" refreshError="1"/>
      <sheetData sheetId="32553" refreshError="1"/>
      <sheetData sheetId="32554" refreshError="1"/>
      <sheetData sheetId="32555" refreshError="1"/>
      <sheetData sheetId="32556" refreshError="1"/>
      <sheetData sheetId="32557" refreshError="1"/>
      <sheetData sheetId="32558" refreshError="1"/>
      <sheetData sheetId="32559" refreshError="1"/>
      <sheetData sheetId="32560" refreshError="1"/>
      <sheetData sheetId="32561" refreshError="1"/>
      <sheetData sheetId="32562" refreshError="1"/>
      <sheetData sheetId="32563" refreshError="1"/>
      <sheetData sheetId="32564" refreshError="1"/>
      <sheetData sheetId="32565" refreshError="1"/>
      <sheetData sheetId="32566" refreshError="1"/>
      <sheetData sheetId="32567" refreshError="1"/>
      <sheetData sheetId="32568" refreshError="1"/>
      <sheetData sheetId="32569" refreshError="1"/>
      <sheetData sheetId="32570" refreshError="1"/>
      <sheetData sheetId="32571" refreshError="1"/>
      <sheetData sheetId="32572" refreshError="1"/>
      <sheetData sheetId="32573" refreshError="1"/>
      <sheetData sheetId="32574" refreshError="1"/>
      <sheetData sheetId="32575" refreshError="1"/>
      <sheetData sheetId="32576" refreshError="1"/>
      <sheetData sheetId="32577" refreshError="1"/>
      <sheetData sheetId="32578" refreshError="1"/>
      <sheetData sheetId="32579" refreshError="1"/>
      <sheetData sheetId="32580" refreshError="1"/>
      <sheetData sheetId="32581" refreshError="1"/>
      <sheetData sheetId="32582" refreshError="1"/>
      <sheetData sheetId="32583" refreshError="1"/>
      <sheetData sheetId="32584" refreshError="1"/>
      <sheetData sheetId="32585" refreshError="1"/>
      <sheetData sheetId="32586" refreshError="1"/>
      <sheetData sheetId="32587" refreshError="1"/>
      <sheetData sheetId="32588" refreshError="1"/>
      <sheetData sheetId="32589" refreshError="1"/>
      <sheetData sheetId="32590" refreshError="1"/>
      <sheetData sheetId="32591" refreshError="1"/>
      <sheetData sheetId="32592" refreshError="1"/>
      <sheetData sheetId="32593" refreshError="1"/>
      <sheetData sheetId="32594" refreshError="1"/>
      <sheetData sheetId="32595" refreshError="1"/>
      <sheetData sheetId="32596" refreshError="1"/>
      <sheetData sheetId="32597" refreshError="1"/>
      <sheetData sheetId="32598" refreshError="1"/>
      <sheetData sheetId="32599" refreshError="1"/>
      <sheetData sheetId="32600" refreshError="1"/>
      <sheetData sheetId="32601" refreshError="1"/>
      <sheetData sheetId="32602" refreshError="1"/>
      <sheetData sheetId="32603" refreshError="1"/>
      <sheetData sheetId="32604" refreshError="1"/>
      <sheetData sheetId="32605" refreshError="1"/>
      <sheetData sheetId="32606" refreshError="1"/>
      <sheetData sheetId="32607" refreshError="1"/>
      <sheetData sheetId="32608" refreshError="1"/>
      <sheetData sheetId="32609" refreshError="1"/>
      <sheetData sheetId="32610" refreshError="1"/>
      <sheetData sheetId="32611" refreshError="1"/>
      <sheetData sheetId="32612" refreshError="1"/>
      <sheetData sheetId="32613" refreshError="1"/>
      <sheetData sheetId="32614" refreshError="1"/>
      <sheetData sheetId="32615" refreshError="1"/>
      <sheetData sheetId="32616" refreshError="1"/>
      <sheetData sheetId="32617" refreshError="1"/>
      <sheetData sheetId="32618" refreshError="1"/>
      <sheetData sheetId="32619" refreshError="1"/>
      <sheetData sheetId="32620" refreshError="1"/>
      <sheetData sheetId="32621" refreshError="1"/>
      <sheetData sheetId="32622" refreshError="1"/>
      <sheetData sheetId="32623" refreshError="1"/>
      <sheetData sheetId="32624" refreshError="1"/>
      <sheetData sheetId="32625" refreshError="1"/>
      <sheetData sheetId="32626" refreshError="1"/>
      <sheetData sheetId="32627" refreshError="1"/>
      <sheetData sheetId="32628" refreshError="1"/>
      <sheetData sheetId="32629" refreshError="1"/>
      <sheetData sheetId="32630" refreshError="1"/>
      <sheetData sheetId="32631" refreshError="1"/>
      <sheetData sheetId="32632" refreshError="1"/>
      <sheetData sheetId="32633" refreshError="1"/>
      <sheetData sheetId="32634" refreshError="1"/>
      <sheetData sheetId="32635" refreshError="1"/>
      <sheetData sheetId="32636" refreshError="1"/>
      <sheetData sheetId="32637" refreshError="1"/>
      <sheetData sheetId="32638" refreshError="1"/>
      <sheetData sheetId="32639" refreshError="1"/>
      <sheetData sheetId="32640" refreshError="1"/>
      <sheetData sheetId="32641" refreshError="1"/>
      <sheetData sheetId="32642" refreshError="1"/>
      <sheetData sheetId="32643" refreshError="1"/>
      <sheetData sheetId="32644" refreshError="1"/>
      <sheetData sheetId="32645" refreshError="1"/>
      <sheetData sheetId="32646" refreshError="1"/>
      <sheetData sheetId="32647" refreshError="1"/>
      <sheetData sheetId="32648" refreshError="1"/>
      <sheetData sheetId="32649" refreshError="1"/>
      <sheetData sheetId="32650" refreshError="1"/>
      <sheetData sheetId="32651" refreshError="1"/>
      <sheetData sheetId="32652" refreshError="1"/>
      <sheetData sheetId="32653" refreshError="1"/>
      <sheetData sheetId="32654" refreshError="1"/>
      <sheetData sheetId="32655" refreshError="1"/>
      <sheetData sheetId="32656" refreshError="1"/>
      <sheetData sheetId="32657" refreshError="1"/>
      <sheetData sheetId="32658" refreshError="1"/>
      <sheetData sheetId="32659" refreshError="1"/>
      <sheetData sheetId="32660" refreshError="1"/>
      <sheetData sheetId="32661" refreshError="1"/>
      <sheetData sheetId="32662" refreshError="1"/>
      <sheetData sheetId="32663" refreshError="1"/>
      <sheetData sheetId="32664" refreshError="1"/>
      <sheetData sheetId="32665" refreshError="1"/>
      <sheetData sheetId="32666" refreshError="1"/>
      <sheetData sheetId="32667" refreshError="1"/>
      <sheetData sheetId="32668" refreshError="1"/>
      <sheetData sheetId="32669" refreshError="1"/>
      <sheetData sheetId="32670" refreshError="1"/>
      <sheetData sheetId="32671" refreshError="1"/>
      <sheetData sheetId="32672" refreshError="1"/>
      <sheetData sheetId="32673" refreshError="1"/>
      <sheetData sheetId="32674" refreshError="1"/>
      <sheetData sheetId="32675" refreshError="1"/>
      <sheetData sheetId="32676" refreshError="1"/>
      <sheetData sheetId="32677" refreshError="1"/>
      <sheetData sheetId="32678" refreshError="1"/>
      <sheetData sheetId="32679" refreshError="1"/>
      <sheetData sheetId="32680" refreshError="1"/>
      <sheetData sheetId="32681" refreshError="1"/>
      <sheetData sheetId="32682" refreshError="1"/>
      <sheetData sheetId="32683" refreshError="1"/>
      <sheetData sheetId="32684" refreshError="1"/>
      <sheetData sheetId="32685" refreshError="1"/>
      <sheetData sheetId="32686" refreshError="1"/>
      <sheetData sheetId="32687" refreshError="1"/>
      <sheetData sheetId="32688" refreshError="1"/>
      <sheetData sheetId="32689" refreshError="1"/>
      <sheetData sheetId="32690" refreshError="1"/>
      <sheetData sheetId="32691" refreshError="1"/>
      <sheetData sheetId="32692" refreshError="1"/>
      <sheetData sheetId="32693" refreshError="1"/>
      <sheetData sheetId="32694" refreshError="1"/>
      <sheetData sheetId="32695" refreshError="1"/>
      <sheetData sheetId="32696" refreshError="1"/>
      <sheetData sheetId="32697" refreshError="1"/>
      <sheetData sheetId="32698" refreshError="1"/>
      <sheetData sheetId="32699" refreshError="1"/>
      <sheetData sheetId="32700" refreshError="1"/>
      <sheetData sheetId="32701" refreshError="1"/>
      <sheetData sheetId="32702" refreshError="1"/>
      <sheetData sheetId="32703" refreshError="1"/>
      <sheetData sheetId="32704" refreshError="1"/>
      <sheetData sheetId="32705" refreshError="1"/>
      <sheetData sheetId="32706" refreshError="1"/>
      <sheetData sheetId="32707" refreshError="1"/>
      <sheetData sheetId="32708" refreshError="1"/>
      <sheetData sheetId="32709" refreshError="1"/>
      <sheetData sheetId="32710" refreshError="1"/>
      <sheetData sheetId="32711" refreshError="1"/>
      <sheetData sheetId="32712" refreshError="1"/>
      <sheetData sheetId="32713" refreshError="1"/>
      <sheetData sheetId="32714" refreshError="1"/>
      <sheetData sheetId="32715" refreshError="1"/>
      <sheetData sheetId="32716" refreshError="1"/>
      <sheetData sheetId="32717" refreshError="1"/>
      <sheetData sheetId="32718" refreshError="1"/>
      <sheetData sheetId="32719" refreshError="1"/>
      <sheetData sheetId="32720" refreshError="1"/>
      <sheetData sheetId="32721" refreshError="1"/>
      <sheetData sheetId="32722" refreshError="1"/>
      <sheetData sheetId="32723" refreshError="1"/>
      <sheetData sheetId="32724" refreshError="1"/>
      <sheetData sheetId="32725" refreshError="1"/>
      <sheetData sheetId="32726" refreshError="1"/>
      <sheetData sheetId="32727" refreshError="1"/>
      <sheetData sheetId="32728" refreshError="1"/>
      <sheetData sheetId="32729" refreshError="1"/>
      <sheetData sheetId="32730" refreshError="1"/>
      <sheetData sheetId="32731" refreshError="1"/>
      <sheetData sheetId="32732" refreshError="1"/>
      <sheetData sheetId="32733" refreshError="1"/>
      <sheetData sheetId="32734" refreshError="1"/>
      <sheetData sheetId="32735" refreshError="1"/>
      <sheetData sheetId="32736" refreshError="1"/>
      <sheetData sheetId="32737" refreshError="1"/>
      <sheetData sheetId="32738" refreshError="1"/>
      <sheetData sheetId="32739" refreshError="1"/>
      <sheetData sheetId="32740" refreshError="1"/>
      <sheetData sheetId="32741" refreshError="1"/>
      <sheetData sheetId="32742" refreshError="1"/>
      <sheetData sheetId="32743" refreshError="1"/>
      <sheetData sheetId="32744" refreshError="1"/>
      <sheetData sheetId="32745" refreshError="1"/>
      <sheetData sheetId="32746" refreshError="1"/>
      <sheetData sheetId="32747" refreshError="1"/>
      <sheetData sheetId="32748" refreshError="1"/>
      <sheetData sheetId="32749" refreshError="1"/>
      <sheetData sheetId="32750" refreshError="1"/>
      <sheetData sheetId="32751" refreshError="1"/>
      <sheetData sheetId="32752" refreshError="1"/>
      <sheetData sheetId="32753" refreshError="1"/>
      <sheetData sheetId="32754" refreshError="1"/>
      <sheetData sheetId="32755" refreshError="1"/>
      <sheetData sheetId="32756" refreshError="1"/>
      <sheetData sheetId="32757" refreshError="1"/>
      <sheetData sheetId="32758" refreshError="1"/>
      <sheetData sheetId="32759" refreshError="1"/>
      <sheetData sheetId="32760" refreshError="1"/>
      <sheetData sheetId="32761" refreshError="1"/>
      <sheetData sheetId="32762" refreshError="1"/>
      <sheetData sheetId="32763" refreshError="1"/>
      <sheetData sheetId="32764" refreshError="1"/>
      <sheetData sheetId="32765" refreshError="1"/>
      <sheetData sheetId="32766" refreshError="1"/>
      <sheetData sheetId="32767" refreshError="1"/>
      <sheetData sheetId="32768" refreshError="1"/>
      <sheetData sheetId="32769" refreshError="1"/>
      <sheetData sheetId="32770" refreshError="1"/>
      <sheetData sheetId="32771" refreshError="1"/>
      <sheetData sheetId="32772" refreshError="1"/>
      <sheetData sheetId="32773" refreshError="1"/>
      <sheetData sheetId="32774" refreshError="1"/>
      <sheetData sheetId="32775" refreshError="1"/>
      <sheetData sheetId="32776" refreshError="1"/>
      <sheetData sheetId="32777" refreshError="1"/>
      <sheetData sheetId="32778" refreshError="1"/>
      <sheetData sheetId="32779" refreshError="1"/>
      <sheetData sheetId="32780" refreshError="1"/>
      <sheetData sheetId="32781" refreshError="1"/>
      <sheetData sheetId="32782" refreshError="1"/>
      <sheetData sheetId="32783" refreshError="1"/>
      <sheetData sheetId="32784" refreshError="1"/>
      <sheetData sheetId="32785" refreshError="1"/>
      <sheetData sheetId="32786" refreshError="1"/>
      <sheetData sheetId="32787" refreshError="1"/>
      <sheetData sheetId="32788" refreshError="1"/>
      <sheetData sheetId="32789" refreshError="1"/>
      <sheetData sheetId="32790" refreshError="1"/>
      <sheetData sheetId="32791" refreshError="1"/>
      <sheetData sheetId="32792" refreshError="1"/>
      <sheetData sheetId="32793" refreshError="1"/>
      <sheetData sheetId="32794" refreshError="1"/>
      <sheetData sheetId="32795" refreshError="1"/>
      <sheetData sheetId="32796" refreshError="1"/>
      <sheetData sheetId="32797" refreshError="1"/>
      <sheetData sheetId="32798" refreshError="1"/>
      <sheetData sheetId="32799" refreshError="1"/>
      <sheetData sheetId="32800" refreshError="1"/>
      <sheetData sheetId="32801" refreshError="1"/>
      <sheetData sheetId="32802" refreshError="1"/>
      <sheetData sheetId="32803" refreshError="1"/>
      <sheetData sheetId="32804" refreshError="1"/>
      <sheetData sheetId="32805" refreshError="1"/>
      <sheetData sheetId="32806" refreshError="1"/>
      <sheetData sheetId="32807" refreshError="1"/>
      <sheetData sheetId="32808" refreshError="1"/>
      <sheetData sheetId="32809" refreshError="1"/>
      <sheetData sheetId="32810" refreshError="1"/>
      <sheetData sheetId="32811" refreshError="1"/>
      <sheetData sheetId="32812" refreshError="1"/>
      <sheetData sheetId="32813" refreshError="1"/>
      <sheetData sheetId="32814" refreshError="1"/>
      <sheetData sheetId="32815" refreshError="1"/>
      <sheetData sheetId="32816" refreshError="1"/>
      <sheetData sheetId="32817" refreshError="1"/>
      <sheetData sheetId="32818" refreshError="1"/>
      <sheetData sheetId="32819" refreshError="1"/>
      <sheetData sheetId="32820" refreshError="1"/>
      <sheetData sheetId="32821" refreshError="1"/>
      <sheetData sheetId="32822" refreshError="1"/>
      <sheetData sheetId="32823" refreshError="1"/>
      <sheetData sheetId="32824" refreshError="1"/>
      <sheetData sheetId="32825" refreshError="1"/>
      <sheetData sheetId="32826" refreshError="1"/>
      <sheetData sheetId="32827" refreshError="1"/>
      <sheetData sheetId="32828" refreshError="1"/>
      <sheetData sheetId="32829" refreshError="1"/>
      <sheetData sheetId="32830" refreshError="1"/>
      <sheetData sheetId="32831" refreshError="1"/>
      <sheetData sheetId="32832" refreshError="1"/>
      <sheetData sheetId="32833" refreshError="1"/>
      <sheetData sheetId="32834" refreshError="1"/>
      <sheetData sheetId="32835" refreshError="1"/>
      <sheetData sheetId="32836" refreshError="1"/>
      <sheetData sheetId="32837" refreshError="1"/>
      <sheetData sheetId="32838" refreshError="1"/>
      <sheetData sheetId="32839" refreshError="1"/>
      <sheetData sheetId="32840" refreshError="1"/>
      <sheetData sheetId="32841" refreshError="1"/>
      <sheetData sheetId="32842" refreshError="1"/>
      <sheetData sheetId="32843" refreshError="1"/>
      <sheetData sheetId="32844" refreshError="1"/>
      <sheetData sheetId="32845" refreshError="1"/>
      <sheetData sheetId="32846" refreshError="1"/>
      <sheetData sheetId="32847" refreshError="1"/>
      <sheetData sheetId="32848" refreshError="1"/>
      <sheetData sheetId="32849" refreshError="1"/>
      <sheetData sheetId="32850" refreshError="1"/>
      <sheetData sheetId="32851" refreshError="1"/>
      <sheetData sheetId="32852" refreshError="1"/>
      <sheetData sheetId="32853" refreshError="1"/>
      <sheetData sheetId="32854" refreshError="1"/>
      <sheetData sheetId="32855" refreshError="1"/>
      <sheetData sheetId="32856" refreshError="1"/>
      <sheetData sheetId="32857" refreshError="1"/>
      <sheetData sheetId="32858" refreshError="1"/>
      <sheetData sheetId="32859" refreshError="1"/>
      <sheetData sheetId="32860" refreshError="1"/>
      <sheetData sheetId="32861" refreshError="1"/>
      <sheetData sheetId="32862" refreshError="1"/>
      <sheetData sheetId="32863" refreshError="1"/>
      <sheetData sheetId="32864" refreshError="1"/>
      <sheetData sheetId="32865" refreshError="1"/>
      <sheetData sheetId="32866" refreshError="1"/>
      <sheetData sheetId="32867" refreshError="1"/>
      <sheetData sheetId="32868" refreshError="1"/>
      <sheetData sheetId="32869" refreshError="1"/>
      <sheetData sheetId="32870" refreshError="1"/>
      <sheetData sheetId="32871" refreshError="1"/>
      <sheetData sheetId="32872" refreshError="1"/>
      <sheetData sheetId="32873" refreshError="1"/>
      <sheetData sheetId="32874" refreshError="1"/>
      <sheetData sheetId="32875" refreshError="1"/>
      <sheetData sheetId="32876" refreshError="1"/>
      <sheetData sheetId="32877" refreshError="1"/>
      <sheetData sheetId="32878" refreshError="1"/>
      <sheetData sheetId="32879" refreshError="1"/>
      <sheetData sheetId="32880" refreshError="1"/>
      <sheetData sheetId="32881" refreshError="1"/>
      <sheetData sheetId="32882" refreshError="1"/>
      <sheetData sheetId="32883" refreshError="1"/>
      <sheetData sheetId="32884" refreshError="1"/>
      <sheetData sheetId="32885" refreshError="1"/>
      <sheetData sheetId="32886" refreshError="1"/>
      <sheetData sheetId="32887" refreshError="1"/>
      <sheetData sheetId="32888" refreshError="1"/>
      <sheetData sheetId="32889" refreshError="1"/>
      <sheetData sheetId="32890" refreshError="1"/>
      <sheetData sheetId="32891" refreshError="1"/>
      <sheetData sheetId="32892" refreshError="1"/>
      <sheetData sheetId="32893" refreshError="1"/>
      <sheetData sheetId="32894" refreshError="1"/>
      <sheetData sheetId="32895" refreshError="1"/>
      <sheetData sheetId="32896" refreshError="1"/>
      <sheetData sheetId="32897" refreshError="1"/>
      <sheetData sheetId="32898" refreshError="1"/>
      <sheetData sheetId="32899" refreshError="1"/>
      <sheetData sheetId="32900" refreshError="1"/>
      <sheetData sheetId="32901" refreshError="1"/>
      <sheetData sheetId="32902" refreshError="1"/>
      <sheetData sheetId="32903" refreshError="1"/>
      <sheetData sheetId="32904" refreshError="1"/>
      <sheetData sheetId="32905" refreshError="1"/>
      <sheetData sheetId="32906" refreshError="1"/>
      <sheetData sheetId="32907" refreshError="1"/>
      <sheetData sheetId="32908" refreshError="1"/>
      <sheetData sheetId="32909" refreshError="1"/>
      <sheetData sheetId="32910" refreshError="1"/>
      <sheetData sheetId="32911" refreshError="1"/>
      <sheetData sheetId="32912" refreshError="1"/>
      <sheetData sheetId="32913" refreshError="1"/>
      <sheetData sheetId="32914" refreshError="1"/>
      <sheetData sheetId="32915" refreshError="1"/>
      <sheetData sheetId="32916" refreshError="1"/>
      <sheetData sheetId="32917" refreshError="1"/>
      <sheetData sheetId="32918" refreshError="1"/>
      <sheetData sheetId="32919" refreshError="1"/>
      <sheetData sheetId="32920" refreshError="1"/>
      <sheetData sheetId="32921" refreshError="1"/>
      <sheetData sheetId="32922" refreshError="1"/>
      <sheetData sheetId="32923" refreshError="1"/>
      <sheetData sheetId="32924" refreshError="1"/>
      <sheetData sheetId="32925" refreshError="1"/>
      <sheetData sheetId="32926" refreshError="1"/>
      <sheetData sheetId="32927" refreshError="1"/>
      <sheetData sheetId="32928" refreshError="1"/>
      <sheetData sheetId="32929" refreshError="1"/>
      <sheetData sheetId="32930" refreshError="1"/>
      <sheetData sheetId="32931" refreshError="1"/>
      <sheetData sheetId="32932" refreshError="1"/>
      <sheetData sheetId="32933" refreshError="1"/>
      <sheetData sheetId="32934" refreshError="1"/>
      <sheetData sheetId="32935" refreshError="1"/>
      <sheetData sheetId="32936" refreshError="1"/>
      <sheetData sheetId="32937" refreshError="1"/>
      <sheetData sheetId="32938" refreshError="1"/>
      <sheetData sheetId="32939" refreshError="1"/>
      <sheetData sheetId="32940" refreshError="1"/>
      <sheetData sheetId="32941" refreshError="1"/>
      <sheetData sheetId="32942" refreshError="1"/>
      <sheetData sheetId="32943" refreshError="1"/>
      <sheetData sheetId="32944" refreshError="1"/>
      <sheetData sheetId="32945" refreshError="1"/>
      <sheetData sheetId="32946" refreshError="1"/>
      <sheetData sheetId="32947" refreshError="1"/>
      <sheetData sheetId="32948" refreshError="1"/>
      <sheetData sheetId="32949" refreshError="1"/>
      <sheetData sheetId="32950" refreshError="1"/>
      <sheetData sheetId="32951" refreshError="1"/>
      <sheetData sheetId="32952" refreshError="1"/>
      <sheetData sheetId="32953" refreshError="1"/>
      <sheetData sheetId="32954" refreshError="1"/>
      <sheetData sheetId="32955" refreshError="1"/>
      <sheetData sheetId="32956" refreshError="1"/>
      <sheetData sheetId="32957" refreshError="1"/>
      <sheetData sheetId="32958" refreshError="1"/>
      <sheetData sheetId="32959" refreshError="1"/>
      <sheetData sheetId="32960" refreshError="1"/>
      <sheetData sheetId="32961" refreshError="1"/>
      <sheetData sheetId="32962" refreshError="1"/>
      <sheetData sheetId="32963" refreshError="1"/>
      <sheetData sheetId="32964" refreshError="1"/>
      <sheetData sheetId="32965" refreshError="1"/>
      <sheetData sheetId="32966" refreshError="1"/>
      <sheetData sheetId="32967" refreshError="1"/>
      <sheetData sheetId="32968" refreshError="1"/>
      <sheetData sheetId="32969" refreshError="1"/>
      <sheetData sheetId="32970" refreshError="1"/>
      <sheetData sheetId="32971" refreshError="1"/>
      <sheetData sheetId="32972" refreshError="1"/>
      <sheetData sheetId="32973" refreshError="1"/>
      <sheetData sheetId="32974" refreshError="1"/>
      <sheetData sheetId="32975" refreshError="1"/>
      <sheetData sheetId="32976" refreshError="1"/>
      <sheetData sheetId="32977" refreshError="1"/>
      <sheetData sheetId="32978" refreshError="1"/>
      <sheetData sheetId="32979" refreshError="1"/>
      <sheetData sheetId="32980" refreshError="1"/>
      <sheetData sheetId="32981" refreshError="1"/>
      <sheetData sheetId="32982" refreshError="1"/>
      <sheetData sheetId="32983" refreshError="1"/>
      <sheetData sheetId="32984" refreshError="1"/>
      <sheetData sheetId="32985" refreshError="1"/>
      <sheetData sheetId="32986" refreshError="1"/>
      <sheetData sheetId="32987" refreshError="1"/>
      <sheetData sheetId="32988" refreshError="1"/>
      <sheetData sheetId="32989" refreshError="1"/>
      <sheetData sheetId="32990" refreshError="1"/>
      <sheetData sheetId="32991" refreshError="1"/>
      <sheetData sheetId="32992" refreshError="1"/>
      <sheetData sheetId="32993" refreshError="1"/>
      <sheetData sheetId="32994" refreshError="1"/>
      <sheetData sheetId="32995" refreshError="1"/>
      <sheetData sheetId="32996" refreshError="1"/>
      <sheetData sheetId="32997" refreshError="1"/>
      <sheetData sheetId="32998" refreshError="1"/>
      <sheetData sheetId="32999" refreshError="1"/>
      <sheetData sheetId="33000" refreshError="1"/>
      <sheetData sheetId="33001" refreshError="1"/>
      <sheetData sheetId="33002" refreshError="1"/>
      <sheetData sheetId="33003" refreshError="1"/>
      <sheetData sheetId="33004" refreshError="1"/>
      <sheetData sheetId="33005" refreshError="1"/>
      <sheetData sheetId="33006" refreshError="1"/>
      <sheetData sheetId="33007" refreshError="1"/>
      <sheetData sheetId="33008" refreshError="1"/>
      <sheetData sheetId="33009" refreshError="1"/>
      <sheetData sheetId="33010" refreshError="1"/>
      <sheetData sheetId="33011" refreshError="1"/>
      <sheetData sheetId="33012" refreshError="1"/>
      <sheetData sheetId="33013" refreshError="1"/>
      <sheetData sheetId="33014" refreshError="1"/>
      <sheetData sheetId="33015" refreshError="1"/>
      <sheetData sheetId="33016" refreshError="1"/>
      <sheetData sheetId="33017" refreshError="1"/>
      <sheetData sheetId="33018" refreshError="1"/>
      <sheetData sheetId="33019" refreshError="1"/>
      <sheetData sheetId="33020" refreshError="1"/>
      <sheetData sheetId="33021" refreshError="1"/>
      <sheetData sheetId="33022" refreshError="1"/>
      <sheetData sheetId="33023" refreshError="1"/>
      <sheetData sheetId="33024" refreshError="1"/>
      <sheetData sheetId="33025" refreshError="1"/>
      <sheetData sheetId="33026" refreshError="1"/>
      <sheetData sheetId="33027" refreshError="1"/>
      <sheetData sheetId="33028" refreshError="1"/>
      <sheetData sheetId="33029" refreshError="1"/>
      <sheetData sheetId="33030" refreshError="1"/>
      <sheetData sheetId="33031" refreshError="1"/>
      <sheetData sheetId="33032" refreshError="1"/>
      <sheetData sheetId="33033" refreshError="1"/>
      <sheetData sheetId="33034" refreshError="1"/>
      <sheetData sheetId="33035" refreshError="1"/>
      <sheetData sheetId="33036" refreshError="1"/>
      <sheetData sheetId="33037" refreshError="1"/>
      <sheetData sheetId="33038" refreshError="1"/>
      <sheetData sheetId="33039" refreshError="1"/>
      <sheetData sheetId="33040" refreshError="1"/>
      <sheetData sheetId="33041" refreshError="1"/>
      <sheetData sheetId="33042" refreshError="1"/>
      <sheetData sheetId="33043" refreshError="1"/>
      <sheetData sheetId="33044" refreshError="1"/>
      <sheetData sheetId="33045" refreshError="1"/>
      <sheetData sheetId="33046" refreshError="1"/>
      <sheetData sheetId="33047" refreshError="1"/>
      <sheetData sheetId="33048" refreshError="1"/>
      <sheetData sheetId="33049" refreshError="1"/>
      <sheetData sheetId="33050" refreshError="1"/>
      <sheetData sheetId="33051" refreshError="1"/>
      <sheetData sheetId="33052" refreshError="1"/>
      <sheetData sheetId="33053" refreshError="1"/>
      <sheetData sheetId="33054" refreshError="1"/>
      <sheetData sheetId="33055" refreshError="1"/>
      <sheetData sheetId="33056" refreshError="1"/>
      <sheetData sheetId="33057" refreshError="1"/>
      <sheetData sheetId="33058" refreshError="1"/>
      <sheetData sheetId="33059" refreshError="1"/>
      <sheetData sheetId="33060" refreshError="1"/>
      <sheetData sheetId="33061" refreshError="1"/>
      <sheetData sheetId="33062" refreshError="1"/>
      <sheetData sheetId="33063" refreshError="1"/>
      <sheetData sheetId="33064" refreshError="1"/>
      <sheetData sheetId="33065" refreshError="1"/>
      <sheetData sheetId="33066" refreshError="1"/>
      <sheetData sheetId="33067" refreshError="1"/>
      <sheetData sheetId="33068" refreshError="1"/>
      <sheetData sheetId="33069" refreshError="1"/>
      <sheetData sheetId="33070" refreshError="1"/>
      <sheetData sheetId="33071" refreshError="1"/>
      <sheetData sheetId="33072" refreshError="1"/>
      <sheetData sheetId="33073" refreshError="1"/>
      <sheetData sheetId="33074" refreshError="1"/>
      <sheetData sheetId="33075" refreshError="1"/>
      <sheetData sheetId="33076" refreshError="1"/>
      <sheetData sheetId="33077" refreshError="1"/>
      <sheetData sheetId="33078" refreshError="1"/>
      <sheetData sheetId="33079" refreshError="1"/>
      <sheetData sheetId="33080" refreshError="1"/>
      <sheetData sheetId="33081" refreshError="1"/>
      <sheetData sheetId="33082" refreshError="1"/>
      <sheetData sheetId="33083" refreshError="1"/>
      <sheetData sheetId="33084" refreshError="1"/>
      <sheetData sheetId="33085" refreshError="1"/>
      <sheetData sheetId="33086" refreshError="1"/>
      <sheetData sheetId="33087" refreshError="1"/>
      <sheetData sheetId="33088" refreshError="1"/>
      <sheetData sheetId="33089" refreshError="1"/>
      <sheetData sheetId="33090" refreshError="1"/>
      <sheetData sheetId="33091" refreshError="1"/>
      <sheetData sheetId="33092" refreshError="1"/>
      <sheetData sheetId="33093" refreshError="1"/>
      <sheetData sheetId="33094" refreshError="1"/>
      <sheetData sheetId="33095" refreshError="1"/>
      <sheetData sheetId="33096" refreshError="1"/>
      <sheetData sheetId="33097" refreshError="1"/>
      <sheetData sheetId="33098" refreshError="1"/>
      <sheetData sheetId="33099" refreshError="1"/>
      <sheetData sheetId="33100" refreshError="1"/>
      <sheetData sheetId="33101" refreshError="1"/>
      <sheetData sheetId="33102" refreshError="1"/>
      <sheetData sheetId="33103" refreshError="1"/>
      <sheetData sheetId="33104" refreshError="1"/>
      <sheetData sheetId="33105" refreshError="1"/>
      <sheetData sheetId="33106" refreshError="1"/>
      <sheetData sheetId="33107" refreshError="1"/>
      <sheetData sheetId="33108" refreshError="1"/>
      <sheetData sheetId="33109" refreshError="1"/>
      <sheetData sheetId="33110" refreshError="1"/>
      <sheetData sheetId="33111" refreshError="1"/>
      <sheetData sheetId="33112" refreshError="1"/>
      <sheetData sheetId="33113" refreshError="1"/>
      <sheetData sheetId="33114" refreshError="1"/>
      <sheetData sheetId="33115" refreshError="1"/>
      <sheetData sheetId="33116" refreshError="1"/>
      <sheetData sheetId="33117" refreshError="1"/>
      <sheetData sheetId="33118" refreshError="1"/>
      <sheetData sheetId="33119" refreshError="1"/>
      <sheetData sheetId="33120" refreshError="1"/>
      <sheetData sheetId="33121" refreshError="1"/>
      <sheetData sheetId="33122" refreshError="1"/>
      <sheetData sheetId="33123" refreshError="1"/>
      <sheetData sheetId="33124" refreshError="1"/>
      <sheetData sheetId="33125" refreshError="1"/>
      <sheetData sheetId="33126" refreshError="1"/>
      <sheetData sheetId="33127" refreshError="1"/>
      <sheetData sheetId="33128" refreshError="1"/>
      <sheetData sheetId="33129" refreshError="1"/>
      <sheetData sheetId="33130" refreshError="1"/>
      <sheetData sheetId="33131" refreshError="1"/>
      <sheetData sheetId="33132" refreshError="1"/>
      <sheetData sheetId="33133" refreshError="1"/>
      <sheetData sheetId="33134" refreshError="1"/>
      <sheetData sheetId="33135" refreshError="1"/>
      <sheetData sheetId="33136" refreshError="1"/>
      <sheetData sheetId="33137" refreshError="1"/>
      <sheetData sheetId="33138" refreshError="1"/>
      <sheetData sheetId="33139" refreshError="1"/>
      <sheetData sheetId="33140" refreshError="1"/>
      <sheetData sheetId="33141" refreshError="1"/>
      <sheetData sheetId="33142" refreshError="1"/>
      <sheetData sheetId="33143" refreshError="1"/>
      <sheetData sheetId="33144" refreshError="1"/>
      <sheetData sheetId="33145" refreshError="1"/>
      <sheetData sheetId="33146" refreshError="1"/>
      <sheetData sheetId="33147" refreshError="1"/>
      <sheetData sheetId="33148" refreshError="1"/>
      <sheetData sheetId="33149" refreshError="1"/>
      <sheetData sheetId="33150" refreshError="1"/>
      <sheetData sheetId="33151" refreshError="1"/>
      <sheetData sheetId="33152" refreshError="1"/>
      <sheetData sheetId="33153" refreshError="1"/>
      <sheetData sheetId="33154" refreshError="1"/>
      <sheetData sheetId="33155" refreshError="1"/>
      <sheetData sheetId="33156" refreshError="1"/>
      <sheetData sheetId="33157" refreshError="1"/>
      <sheetData sheetId="33158" refreshError="1"/>
      <sheetData sheetId="33159" refreshError="1"/>
      <sheetData sheetId="33160" refreshError="1"/>
      <sheetData sheetId="33161" refreshError="1"/>
      <sheetData sheetId="33162" refreshError="1"/>
      <sheetData sheetId="33163" refreshError="1"/>
      <sheetData sheetId="33164" refreshError="1"/>
      <sheetData sheetId="33165" refreshError="1"/>
      <sheetData sheetId="33166" refreshError="1"/>
      <sheetData sheetId="33167" refreshError="1"/>
      <sheetData sheetId="33168" refreshError="1"/>
      <sheetData sheetId="33169" refreshError="1"/>
      <sheetData sheetId="33170" refreshError="1"/>
      <sheetData sheetId="33171" refreshError="1"/>
      <sheetData sheetId="33172" refreshError="1"/>
      <sheetData sheetId="33173" refreshError="1"/>
      <sheetData sheetId="33174" refreshError="1"/>
      <sheetData sheetId="33175" refreshError="1"/>
      <sheetData sheetId="33176" refreshError="1"/>
      <sheetData sheetId="33177" refreshError="1"/>
      <sheetData sheetId="33178" refreshError="1"/>
      <sheetData sheetId="33179" refreshError="1"/>
      <sheetData sheetId="33180" refreshError="1"/>
      <sheetData sheetId="33181" refreshError="1"/>
      <sheetData sheetId="33182" refreshError="1"/>
      <sheetData sheetId="33183" refreshError="1"/>
      <sheetData sheetId="33184" refreshError="1"/>
      <sheetData sheetId="33185" refreshError="1"/>
      <sheetData sheetId="33186" refreshError="1"/>
      <sheetData sheetId="33187" refreshError="1"/>
      <sheetData sheetId="33188" refreshError="1"/>
      <sheetData sheetId="33189" refreshError="1"/>
      <sheetData sheetId="33190" refreshError="1"/>
      <sheetData sheetId="33191" refreshError="1"/>
      <sheetData sheetId="33192" refreshError="1"/>
      <sheetData sheetId="33193" refreshError="1"/>
      <sheetData sheetId="33194" refreshError="1"/>
      <sheetData sheetId="33195" refreshError="1"/>
      <sheetData sheetId="33196" refreshError="1"/>
      <sheetData sheetId="33197" refreshError="1"/>
      <sheetData sheetId="33198" refreshError="1"/>
      <sheetData sheetId="33199" refreshError="1"/>
      <sheetData sheetId="33200" refreshError="1"/>
      <sheetData sheetId="33201" refreshError="1"/>
      <sheetData sheetId="33202" refreshError="1"/>
      <sheetData sheetId="33203" refreshError="1"/>
      <sheetData sheetId="33204" refreshError="1"/>
      <sheetData sheetId="33205" refreshError="1"/>
      <sheetData sheetId="33206" refreshError="1"/>
      <sheetData sheetId="33207" refreshError="1"/>
      <sheetData sheetId="33208" refreshError="1"/>
      <sheetData sheetId="33209" refreshError="1"/>
      <sheetData sheetId="33210" refreshError="1"/>
      <sheetData sheetId="33211" refreshError="1"/>
      <sheetData sheetId="33212" refreshError="1"/>
      <sheetData sheetId="33213" refreshError="1"/>
      <sheetData sheetId="33214" refreshError="1"/>
      <sheetData sheetId="33215" refreshError="1"/>
      <sheetData sheetId="33216" refreshError="1"/>
      <sheetData sheetId="33217" refreshError="1"/>
      <sheetData sheetId="33218" refreshError="1"/>
      <sheetData sheetId="33219" refreshError="1"/>
      <sheetData sheetId="33220" refreshError="1"/>
      <sheetData sheetId="33221" refreshError="1"/>
      <sheetData sheetId="33222" refreshError="1"/>
      <sheetData sheetId="33223" refreshError="1"/>
      <sheetData sheetId="33224" refreshError="1"/>
      <sheetData sheetId="33225" refreshError="1"/>
      <sheetData sheetId="33226" refreshError="1"/>
      <sheetData sheetId="33227" refreshError="1"/>
      <sheetData sheetId="33228" refreshError="1"/>
      <sheetData sheetId="33229" refreshError="1"/>
      <sheetData sheetId="33230" refreshError="1"/>
      <sheetData sheetId="33231" refreshError="1"/>
      <sheetData sheetId="33232" refreshError="1"/>
      <sheetData sheetId="33233" refreshError="1"/>
      <sheetData sheetId="33234" refreshError="1"/>
      <sheetData sheetId="33235" refreshError="1"/>
      <sheetData sheetId="33236" refreshError="1"/>
      <sheetData sheetId="33237" refreshError="1"/>
      <sheetData sheetId="33238" refreshError="1"/>
      <sheetData sheetId="33239" refreshError="1"/>
      <sheetData sheetId="33240" refreshError="1"/>
      <sheetData sheetId="33241" refreshError="1"/>
      <sheetData sheetId="33242" refreshError="1"/>
      <sheetData sheetId="33243" refreshError="1"/>
      <sheetData sheetId="33244" refreshError="1"/>
      <sheetData sheetId="33245" refreshError="1"/>
      <sheetData sheetId="33246" refreshError="1"/>
      <sheetData sheetId="33247" refreshError="1"/>
      <sheetData sheetId="33248" refreshError="1"/>
      <sheetData sheetId="33249" refreshError="1"/>
      <sheetData sheetId="33250" refreshError="1"/>
      <sheetData sheetId="33251" refreshError="1"/>
      <sheetData sheetId="33252" refreshError="1"/>
      <sheetData sheetId="33253" refreshError="1"/>
      <sheetData sheetId="33254" refreshError="1"/>
      <sheetData sheetId="33255" refreshError="1"/>
      <sheetData sheetId="33256" refreshError="1"/>
      <sheetData sheetId="33257" refreshError="1"/>
      <sheetData sheetId="33258" refreshError="1"/>
      <sheetData sheetId="33259" refreshError="1"/>
      <sheetData sheetId="33260" refreshError="1"/>
      <sheetData sheetId="33261" refreshError="1"/>
      <sheetData sheetId="33262" refreshError="1"/>
      <sheetData sheetId="33263" refreshError="1"/>
      <sheetData sheetId="33264" refreshError="1"/>
      <sheetData sheetId="33265" refreshError="1"/>
      <sheetData sheetId="33266" refreshError="1"/>
      <sheetData sheetId="33267" refreshError="1"/>
      <sheetData sheetId="33268" refreshError="1"/>
      <sheetData sheetId="33269" refreshError="1"/>
      <sheetData sheetId="33270" refreshError="1"/>
      <sheetData sheetId="33271" refreshError="1"/>
      <sheetData sheetId="33272" refreshError="1"/>
      <sheetData sheetId="33273" refreshError="1"/>
      <sheetData sheetId="33274" refreshError="1"/>
      <sheetData sheetId="33275" refreshError="1"/>
      <sheetData sheetId="33276" refreshError="1"/>
      <sheetData sheetId="33277" refreshError="1"/>
      <sheetData sheetId="33278" refreshError="1"/>
      <sheetData sheetId="33279" refreshError="1"/>
      <sheetData sheetId="33280" refreshError="1"/>
      <sheetData sheetId="33281" refreshError="1"/>
      <sheetData sheetId="33282" refreshError="1"/>
      <sheetData sheetId="33283" refreshError="1"/>
      <sheetData sheetId="33284" refreshError="1"/>
      <sheetData sheetId="33285" refreshError="1"/>
      <sheetData sheetId="33286" refreshError="1"/>
      <sheetData sheetId="33287" refreshError="1"/>
      <sheetData sheetId="33288" refreshError="1"/>
      <sheetData sheetId="33289" refreshError="1"/>
      <sheetData sheetId="33290" refreshError="1"/>
      <sheetData sheetId="33291" refreshError="1"/>
      <sheetData sheetId="33292" refreshError="1"/>
      <sheetData sheetId="33293" refreshError="1"/>
      <sheetData sheetId="33294" refreshError="1"/>
      <sheetData sheetId="33295" refreshError="1"/>
      <sheetData sheetId="33296" refreshError="1"/>
      <sheetData sheetId="33297" refreshError="1"/>
      <sheetData sheetId="33298" refreshError="1"/>
      <sheetData sheetId="33299" refreshError="1"/>
      <sheetData sheetId="33300" refreshError="1"/>
      <sheetData sheetId="33301" refreshError="1"/>
      <sheetData sheetId="33302" refreshError="1"/>
      <sheetData sheetId="33303" refreshError="1"/>
      <sheetData sheetId="33304" refreshError="1"/>
      <sheetData sheetId="33305" refreshError="1"/>
      <sheetData sheetId="33306" refreshError="1"/>
      <sheetData sheetId="33307" refreshError="1"/>
      <sheetData sheetId="33308" refreshError="1"/>
      <sheetData sheetId="33309" refreshError="1"/>
      <sheetData sheetId="33310" refreshError="1"/>
      <sheetData sheetId="33311" refreshError="1"/>
      <sheetData sheetId="33312" refreshError="1"/>
      <sheetData sheetId="33313" refreshError="1"/>
      <sheetData sheetId="33314" refreshError="1"/>
      <sheetData sheetId="33315" refreshError="1"/>
      <sheetData sheetId="33316" refreshError="1"/>
      <sheetData sheetId="33317" refreshError="1"/>
      <sheetData sheetId="33318" refreshError="1"/>
      <sheetData sheetId="33319" refreshError="1"/>
      <sheetData sheetId="33320" refreshError="1"/>
      <sheetData sheetId="33321" refreshError="1"/>
      <sheetData sheetId="33322" refreshError="1"/>
      <sheetData sheetId="33323" refreshError="1"/>
      <sheetData sheetId="33324" refreshError="1"/>
      <sheetData sheetId="33325" refreshError="1"/>
      <sheetData sheetId="33326" refreshError="1"/>
      <sheetData sheetId="33327" refreshError="1"/>
      <sheetData sheetId="33328" refreshError="1"/>
      <sheetData sheetId="33329" refreshError="1"/>
      <sheetData sheetId="33330" refreshError="1"/>
      <sheetData sheetId="33331" refreshError="1"/>
      <sheetData sheetId="33332" refreshError="1"/>
      <sheetData sheetId="33333" refreshError="1"/>
      <sheetData sheetId="33334" refreshError="1"/>
      <sheetData sheetId="33335" refreshError="1"/>
      <sheetData sheetId="33336" refreshError="1"/>
      <sheetData sheetId="33337" refreshError="1"/>
      <sheetData sheetId="33338" refreshError="1"/>
      <sheetData sheetId="33339" refreshError="1"/>
      <sheetData sheetId="33340" refreshError="1"/>
      <sheetData sheetId="33341" refreshError="1"/>
      <sheetData sheetId="33342" refreshError="1"/>
      <sheetData sheetId="33343" refreshError="1"/>
      <sheetData sheetId="33344" refreshError="1"/>
      <sheetData sheetId="33345" refreshError="1"/>
      <sheetData sheetId="33346" refreshError="1"/>
      <sheetData sheetId="33347" refreshError="1"/>
      <sheetData sheetId="33348" refreshError="1"/>
      <sheetData sheetId="33349" refreshError="1"/>
      <sheetData sheetId="33350" refreshError="1"/>
      <sheetData sheetId="33351" refreshError="1"/>
      <sheetData sheetId="33352" refreshError="1"/>
      <sheetData sheetId="33353" refreshError="1"/>
      <sheetData sheetId="33354" refreshError="1"/>
      <sheetData sheetId="33355" refreshError="1"/>
      <sheetData sheetId="33356" refreshError="1"/>
      <sheetData sheetId="33357" refreshError="1"/>
      <sheetData sheetId="33358" refreshError="1"/>
      <sheetData sheetId="33359" refreshError="1"/>
      <sheetData sheetId="33360" refreshError="1"/>
      <sheetData sheetId="33361" refreshError="1"/>
      <sheetData sheetId="33362" refreshError="1"/>
      <sheetData sheetId="33363" refreshError="1"/>
      <sheetData sheetId="33364" refreshError="1"/>
      <sheetData sheetId="33365" refreshError="1"/>
      <sheetData sheetId="33366" refreshError="1"/>
      <sheetData sheetId="33367" refreshError="1"/>
      <sheetData sheetId="33368" refreshError="1"/>
      <sheetData sheetId="33369" refreshError="1"/>
      <sheetData sheetId="33370" refreshError="1"/>
      <sheetData sheetId="33371" refreshError="1"/>
      <sheetData sheetId="33372" refreshError="1"/>
      <sheetData sheetId="33373" refreshError="1"/>
      <sheetData sheetId="33374" refreshError="1"/>
      <sheetData sheetId="33375" refreshError="1"/>
      <sheetData sheetId="33376" refreshError="1"/>
      <sheetData sheetId="33377" refreshError="1"/>
      <sheetData sheetId="33378" refreshError="1"/>
      <sheetData sheetId="33379" refreshError="1"/>
      <sheetData sheetId="33380" refreshError="1"/>
      <sheetData sheetId="33381" refreshError="1"/>
      <sheetData sheetId="33382" refreshError="1"/>
      <sheetData sheetId="33383" refreshError="1"/>
      <sheetData sheetId="33384" refreshError="1"/>
      <sheetData sheetId="33385" refreshError="1"/>
      <sheetData sheetId="33386" refreshError="1"/>
      <sheetData sheetId="33387" refreshError="1"/>
      <sheetData sheetId="33388" refreshError="1"/>
      <sheetData sheetId="33389" refreshError="1"/>
      <sheetData sheetId="33390" refreshError="1"/>
      <sheetData sheetId="33391" refreshError="1"/>
      <sheetData sheetId="33392" refreshError="1"/>
      <sheetData sheetId="33393" refreshError="1"/>
      <sheetData sheetId="33394" refreshError="1"/>
      <sheetData sheetId="33395" refreshError="1"/>
      <sheetData sheetId="33396" refreshError="1"/>
      <sheetData sheetId="33397" refreshError="1"/>
      <sheetData sheetId="33398" refreshError="1"/>
      <sheetData sheetId="33399" refreshError="1"/>
      <sheetData sheetId="33400" refreshError="1"/>
      <sheetData sheetId="33401" refreshError="1"/>
      <sheetData sheetId="33402" refreshError="1"/>
      <sheetData sheetId="33403" refreshError="1"/>
      <sheetData sheetId="33404" refreshError="1"/>
      <sheetData sheetId="33405" refreshError="1"/>
      <sheetData sheetId="33406" refreshError="1"/>
      <sheetData sheetId="33407" refreshError="1"/>
      <sheetData sheetId="33408" refreshError="1"/>
      <sheetData sheetId="33409" refreshError="1"/>
      <sheetData sheetId="33410" refreshError="1"/>
      <sheetData sheetId="33411" refreshError="1"/>
      <sheetData sheetId="33412" refreshError="1"/>
      <sheetData sheetId="33413" refreshError="1"/>
      <sheetData sheetId="33414" refreshError="1"/>
      <sheetData sheetId="33415" refreshError="1"/>
      <sheetData sheetId="33416" refreshError="1"/>
      <sheetData sheetId="33417" refreshError="1"/>
      <sheetData sheetId="33418" refreshError="1"/>
      <sheetData sheetId="33419" refreshError="1"/>
      <sheetData sheetId="33420" refreshError="1"/>
      <sheetData sheetId="33421" refreshError="1"/>
      <sheetData sheetId="33422" refreshError="1"/>
      <sheetData sheetId="33423" refreshError="1"/>
      <sheetData sheetId="33424" refreshError="1"/>
      <sheetData sheetId="33425" refreshError="1"/>
      <sheetData sheetId="33426" refreshError="1"/>
      <sheetData sheetId="33427" refreshError="1"/>
      <sheetData sheetId="33428" refreshError="1"/>
      <sheetData sheetId="33429" refreshError="1"/>
      <sheetData sheetId="33430" refreshError="1"/>
      <sheetData sheetId="33431" refreshError="1"/>
      <sheetData sheetId="33432" refreshError="1"/>
      <sheetData sheetId="33433" refreshError="1"/>
      <sheetData sheetId="33434" refreshError="1"/>
      <sheetData sheetId="33435" refreshError="1"/>
      <sheetData sheetId="33436" refreshError="1"/>
      <sheetData sheetId="33437" refreshError="1"/>
      <sheetData sheetId="33438" refreshError="1"/>
      <sheetData sheetId="33439" refreshError="1"/>
      <sheetData sheetId="33440" refreshError="1"/>
      <sheetData sheetId="33441" refreshError="1"/>
      <sheetData sheetId="33442" refreshError="1"/>
      <sheetData sheetId="33443" refreshError="1"/>
      <sheetData sheetId="33444" refreshError="1"/>
      <sheetData sheetId="33445" refreshError="1"/>
      <sheetData sheetId="33446" refreshError="1"/>
      <sheetData sheetId="33447" refreshError="1"/>
      <sheetData sheetId="33448" refreshError="1"/>
      <sheetData sheetId="33449" refreshError="1"/>
      <sheetData sheetId="33450" refreshError="1"/>
      <sheetData sheetId="33451" refreshError="1"/>
      <sheetData sheetId="33452" refreshError="1"/>
      <sheetData sheetId="33453" refreshError="1"/>
      <sheetData sheetId="33454" refreshError="1"/>
      <sheetData sheetId="33455" refreshError="1"/>
      <sheetData sheetId="33456" refreshError="1"/>
      <sheetData sheetId="33457" refreshError="1"/>
      <sheetData sheetId="33458" refreshError="1"/>
      <sheetData sheetId="33459" refreshError="1"/>
      <sheetData sheetId="33460" refreshError="1"/>
      <sheetData sheetId="33461" refreshError="1"/>
      <sheetData sheetId="33462" refreshError="1"/>
      <sheetData sheetId="33463" refreshError="1"/>
      <sheetData sheetId="33464" refreshError="1"/>
      <sheetData sheetId="33465" refreshError="1"/>
      <sheetData sheetId="33466" refreshError="1"/>
      <sheetData sheetId="33467" refreshError="1"/>
      <sheetData sheetId="33468" refreshError="1"/>
      <sheetData sheetId="33469" refreshError="1"/>
      <sheetData sheetId="33470" refreshError="1"/>
      <sheetData sheetId="33471" refreshError="1"/>
      <sheetData sheetId="33472" refreshError="1"/>
      <sheetData sheetId="33473" refreshError="1"/>
      <sheetData sheetId="33474" refreshError="1"/>
      <sheetData sheetId="33475" refreshError="1"/>
      <sheetData sheetId="33476" refreshError="1"/>
      <sheetData sheetId="33477" refreshError="1"/>
      <sheetData sheetId="33478" refreshError="1"/>
      <sheetData sheetId="33479" refreshError="1"/>
      <sheetData sheetId="33480" refreshError="1"/>
      <sheetData sheetId="33481" refreshError="1"/>
      <sheetData sheetId="33482" refreshError="1"/>
      <sheetData sheetId="33483" refreshError="1"/>
      <sheetData sheetId="33484" refreshError="1"/>
      <sheetData sheetId="33485" refreshError="1"/>
      <sheetData sheetId="33486" refreshError="1"/>
      <sheetData sheetId="33487" refreshError="1"/>
      <sheetData sheetId="33488" refreshError="1"/>
      <sheetData sheetId="33489" refreshError="1"/>
      <sheetData sheetId="33490" refreshError="1"/>
      <sheetData sheetId="33491" refreshError="1"/>
      <sheetData sheetId="33492" refreshError="1"/>
      <sheetData sheetId="33493" refreshError="1"/>
      <sheetData sheetId="33494" refreshError="1"/>
      <sheetData sheetId="33495" refreshError="1"/>
      <sheetData sheetId="33496" refreshError="1"/>
      <sheetData sheetId="33497" refreshError="1"/>
      <sheetData sheetId="33498" refreshError="1"/>
      <sheetData sheetId="33499" refreshError="1"/>
      <sheetData sheetId="33500" refreshError="1"/>
      <sheetData sheetId="33501" refreshError="1"/>
      <sheetData sheetId="33502" refreshError="1"/>
      <sheetData sheetId="33503" refreshError="1"/>
      <sheetData sheetId="33504" refreshError="1"/>
      <sheetData sheetId="33505" refreshError="1"/>
      <sheetData sheetId="33506" refreshError="1"/>
      <sheetData sheetId="33507" refreshError="1"/>
      <sheetData sheetId="33508" refreshError="1"/>
      <sheetData sheetId="33509" refreshError="1"/>
      <sheetData sheetId="33510" refreshError="1"/>
      <sheetData sheetId="33511" refreshError="1"/>
      <sheetData sheetId="33512" refreshError="1"/>
      <sheetData sheetId="33513" refreshError="1"/>
      <sheetData sheetId="33514" refreshError="1"/>
      <sheetData sheetId="33515" refreshError="1"/>
      <sheetData sheetId="33516" refreshError="1"/>
      <sheetData sheetId="33517" refreshError="1"/>
      <sheetData sheetId="33518" refreshError="1"/>
      <sheetData sheetId="33519" refreshError="1"/>
      <sheetData sheetId="33520" refreshError="1"/>
      <sheetData sheetId="33521" refreshError="1"/>
      <sheetData sheetId="33522" refreshError="1"/>
      <sheetData sheetId="33523" refreshError="1"/>
      <sheetData sheetId="33524" refreshError="1"/>
      <sheetData sheetId="33525" refreshError="1"/>
      <sheetData sheetId="33526" refreshError="1"/>
      <sheetData sheetId="33527" refreshError="1"/>
      <sheetData sheetId="33528" refreshError="1"/>
      <sheetData sheetId="33529" refreshError="1"/>
      <sheetData sheetId="33530" refreshError="1"/>
      <sheetData sheetId="33531" refreshError="1"/>
      <sheetData sheetId="33532" refreshError="1"/>
      <sheetData sheetId="33533" refreshError="1"/>
      <sheetData sheetId="33534" refreshError="1"/>
      <sheetData sheetId="33535" refreshError="1"/>
      <sheetData sheetId="33536" refreshError="1"/>
      <sheetData sheetId="33537" refreshError="1"/>
      <sheetData sheetId="33538" refreshError="1"/>
      <sheetData sheetId="33539" refreshError="1"/>
      <sheetData sheetId="33540" refreshError="1"/>
      <sheetData sheetId="33541" refreshError="1"/>
      <sheetData sheetId="33542" refreshError="1"/>
      <sheetData sheetId="33543" refreshError="1"/>
      <sheetData sheetId="33544" refreshError="1"/>
      <sheetData sheetId="33545" refreshError="1"/>
      <sheetData sheetId="33546" refreshError="1"/>
      <sheetData sheetId="33547" refreshError="1"/>
      <sheetData sheetId="33548" refreshError="1"/>
      <sheetData sheetId="33549" refreshError="1"/>
      <sheetData sheetId="33550" refreshError="1"/>
      <sheetData sheetId="33551" refreshError="1"/>
      <sheetData sheetId="33552" refreshError="1"/>
      <sheetData sheetId="33553" refreshError="1"/>
      <sheetData sheetId="33554" refreshError="1"/>
      <sheetData sheetId="33555" refreshError="1"/>
      <sheetData sheetId="33556" refreshError="1"/>
      <sheetData sheetId="33557" refreshError="1"/>
      <sheetData sheetId="33558" refreshError="1"/>
      <sheetData sheetId="33559" refreshError="1"/>
      <sheetData sheetId="33560" refreshError="1"/>
      <sheetData sheetId="33561" refreshError="1"/>
      <sheetData sheetId="33562" refreshError="1"/>
      <sheetData sheetId="33563" refreshError="1"/>
      <sheetData sheetId="33564" refreshError="1"/>
      <sheetData sheetId="33565" refreshError="1"/>
      <sheetData sheetId="33566" refreshError="1"/>
      <sheetData sheetId="33567" refreshError="1"/>
      <sheetData sheetId="33568" refreshError="1"/>
      <sheetData sheetId="33569" refreshError="1"/>
      <sheetData sheetId="33570" refreshError="1"/>
      <sheetData sheetId="33571" refreshError="1"/>
      <sheetData sheetId="33572" refreshError="1"/>
      <sheetData sheetId="33573" refreshError="1"/>
      <sheetData sheetId="33574" refreshError="1"/>
      <sheetData sheetId="33575" refreshError="1"/>
      <sheetData sheetId="33576" refreshError="1"/>
      <sheetData sheetId="33577" refreshError="1"/>
      <sheetData sheetId="33578" refreshError="1"/>
      <sheetData sheetId="33579" refreshError="1"/>
      <sheetData sheetId="33580" refreshError="1"/>
      <sheetData sheetId="33581" refreshError="1"/>
      <sheetData sheetId="33582" refreshError="1"/>
      <sheetData sheetId="33583" refreshError="1"/>
      <sheetData sheetId="33584" refreshError="1"/>
      <sheetData sheetId="33585" refreshError="1"/>
      <sheetData sheetId="33586" refreshError="1"/>
      <sheetData sheetId="33587" refreshError="1"/>
      <sheetData sheetId="33588" refreshError="1"/>
      <sheetData sheetId="33589" refreshError="1"/>
      <sheetData sheetId="33590" refreshError="1"/>
      <sheetData sheetId="33591" refreshError="1"/>
      <sheetData sheetId="33592" refreshError="1"/>
      <sheetData sheetId="33593" refreshError="1"/>
      <sheetData sheetId="33594" refreshError="1"/>
      <sheetData sheetId="33595" refreshError="1"/>
      <sheetData sheetId="33596" refreshError="1"/>
      <sheetData sheetId="33597" refreshError="1"/>
      <sheetData sheetId="33598" refreshError="1"/>
      <sheetData sheetId="33599" refreshError="1"/>
      <sheetData sheetId="33600" refreshError="1"/>
      <sheetData sheetId="33601" refreshError="1"/>
      <sheetData sheetId="33602" refreshError="1"/>
      <sheetData sheetId="33603" refreshError="1"/>
      <sheetData sheetId="33604" refreshError="1"/>
      <sheetData sheetId="33605" refreshError="1"/>
      <sheetData sheetId="33606" refreshError="1"/>
      <sheetData sheetId="33607" refreshError="1"/>
      <sheetData sheetId="33608" refreshError="1"/>
      <sheetData sheetId="33609" refreshError="1"/>
      <sheetData sheetId="33610" refreshError="1"/>
      <sheetData sheetId="33611" refreshError="1"/>
      <sheetData sheetId="33612" refreshError="1"/>
      <sheetData sheetId="33613" refreshError="1"/>
      <sheetData sheetId="33614" refreshError="1"/>
      <sheetData sheetId="33615" refreshError="1"/>
      <sheetData sheetId="33616" refreshError="1"/>
      <sheetData sheetId="33617" refreshError="1"/>
      <sheetData sheetId="33618" refreshError="1"/>
      <sheetData sheetId="33619" refreshError="1"/>
      <sheetData sheetId="33620" refreshError="1"/>
      <sheetData sheetId="33621" refreshError="1"/>
      <sheetData sheetId="33622" refreshError="1"/>
      <sheetData sheetId="33623" refreshError="1"/>
      <sheetData sheetId="33624" refreshError="1"/>
      <sheetData sheetId="33625" refreshError="1"/>
      <sheetData sheetId="33626" refreshError="1"/>
      <sheetData sheetId="33627" refreshError="1"/>
      <sheetData sheetId="33628" refreshError="1"/>
      <sheetData sheetId="33629" refreshError="1"/>
      <sheetData sheetId="33630" refreshError="1"/>
      <sheetData sheetId="33631" refreshError="1"/>
      <sheetData sheetId="33632" refreshError="1"/>
      <sheetData sheetId="33633" refreshError="1"/>
      <sheetData sheetId="33634" refreshError="1"/>
      <sheetData sheetId="33635" refreshError="1"/>
      <sheetData sheetId="33636" refreshError="1"/>
      <sheetData sheetId="33637" refreshError="1"/>
      <sheetData sheetId="33638" refreshError="1"/>
      <sheetData sheetId="33639" refreshError="1"/>
      <sheetData sheetId="33640" refreshError="1"/>
      <sheetData sheetId="33641" refreshError="1"/>
      <sheetData sheetId="33642" refreshError="1"/>
      <sheetData sheetId="33643" refreshError="1"/>
      <sheetData sheetId="33644" refreshError="1"/>
      <sheetData sheetId="33645" refreshError="1"/>
      <sheetData sheetId="33646" refreshError="1"/>
      <sheetData sheetId="33647" refreshError="1"/>
      <sheetData sheetId="33648" refreshError="1"/>
      <sheetData sheetId="33649" refreshError="1"/>
      <sheetData sheetId="33650" refreshError="1"/>
      <sheetData sheetId="33651" refreshError="1"/>
      <sheetData sheetId="33652" refreshError="1"/>
      <sheetData sheetId="33653" refreshError="1"/>
      <sheetData sheetId="33654" refreshError="1"/>
      <sheetData sheetId="33655" refreshError="1"/>
      <sheetData sheetId="33656" refreshError="1"/>
      <sheetData sheetId="33657" refreshError="1"/>
      <sheetData sheetId="33658" refreshError="1"/>
      <sheetData sheetId="33659" refreshError="1"/>
      <sheetData sheetId="33660" refreshError="1"/>
      <sheetData sheetId="33661" refreshError="1"/>
      <sheetData sheetId="33662" refreshError="1"/>
      <sheetData sheetId="33663" refreshError="1"/>
      <sheetData sheetId="33664" refreshError="1"/>
      <sheetData sheetId="33665" refreshError="1"/>
      <sheetData sheetId="33666" refreshError="1"/>
      <sheetData sheetId="33667" refreshError="1"/>
      <sheetData sheetId="33668" refreshError="1"/>
      <sheetData sheetId="33669" refreshError="1"/>
      <sheetData sheetId="33670" refreshError="1"/>
      <sheetData sheetId="33671" refreshError="1"/>
      <sheetData sheetId="33672" refreshError="1"/>
      <sheetData sheetId="33673" refreshError="1"/>
      <sheetData sheetId="33674" refreshError="1"/>
      <sheetData sheetId="33675" refreshError="1"/>
      <sheetData sheetId="33676" refreshError="1"/>
      <sheetData sheetId="33677" refreshError="1"/>
      <sheetData sheetId="33678" refreshError="1"/>
      <sheetData sheetId="33679" refreshError="1"/>
      <sheetData sheetId="33680" refreshError="1"/>
      <sheetData sheetId="33681" refreshError="1"/>
      <sheetData sheetId="33682" refreshError="1"/>
      <sheetData sheetId="33683" refreshError="1"/>
      <sheetData sheetId="33684" refreshError="1"/>
      <sheetData sheetId="33685" refreshError="1"/>
      <sheetData sheetId="33686" refreshError="1"/>
      <sheetData sheetId="33687" refreshError="1"/>
      <sheetData sheetId="33688" refreshError="1"/>
      <sheetData sheetId="33689" refreshError="1"/>
      <sheetData sheetId="33690" refreshError="1"/>
      <sheetData sheetId="33691" refreshError="1"/>
      <sheetData sheetId="33692" refreshError="1"/>
      <sheetData sheetId="33693" refreshError="1"/>
      <sheetData sheetId="33694" refreshError="1"/>
      <sheetData sheetId="33695" refreshError="1"/>
      <sheetData sheetId="33696" refreshError="1"/>
      <sheetData sheetId="33697" refreshError="1"/>
      <sheetData sheetId="33698" refreshError="1"/>
      <sheetData sheetId="33699" refreshError="1"/>
      <sheetData sheetId="33700" refreshError="1"/>
      <sheetData sheetId="33701" refreshError="1"/>
      <sheetData sheetId="33702" refreshError="1"/>
      <sheetData sheetId="33703" refreshError="1"/>
      <sheetData sheetId="33704" refreshError="1"/>
      <sheetData sheetId="33705" refreshError="1"/>
      <sheetData sheetId="33706" refreshError="1"/>
      <sheetData sheetId="33707" refreshError="1"/>
      <sheetData sheetId="33708" refreshError="1"/>
      <sheetData sheetId="33709" refreshError="1"/>
      <sheetData sheetId="33710" refreshError="1"/>
      <sheetData sheetId="33711" refreshError="1"/>
      <sheetData sheetId="33712" refreshError="1"/>
      <sheetData sheetId="33713" refreshError="1"/>
      <sheetData sheetId="33714" refreshError="1"/>
      <sheetData sheetId="33715" refreshError="1"/>
      <sheetData sheetId="33716" refreshError="1"/>
      <sheetData sheetId="33717" refreshError="1"/>
      <sheetData sheetId="33718" refreshError="1"/>
      <sheetData sheetId="33719" refreshError="1"/>
      <sheetData sheetId="33720" refreshError="1"/>
      <sheetData sheetId="33721" refreshError="1"/>
      <sheetData sheetId="33722" refreshError="1"/>
      <sheetData sheetId="33723" refreshError="1"/>
      <sheetData sheetId="33724" refreshError="1"/>
      <sheetData sheetId="33725" refreshError="1"/>
      <sheetData sheetId="33726" refreshError="1"/>
      <sheetData sheetId="33727" refreshError="1"/>
      <sheetData sheetId="33728" refreshError="1"/>
      <sheetData sheetId="33729" refreshError="1"/>
      <sheetData sheetId="33730" refreshError="1"/>
      <sheetData sheetId="33731" refreshError="1"/>
      <sheetData sheetId="33732" refreshError="1"/>
      <sheetData sheetId="33733" refreshError="1"/>
      <sheetData sheetId="33734" refreshError="1"/>
      <sheetData sheetId="33735" refreshError="1"/>
      <sheetData sheetId="33736" refreshError="1"/>
      <sheetData sheetId="33737" refreshError="1"/>
      <sheetData sheetId="33738" refreshError="1"/>
      <sheetData sheetId="33739" refreshError="1"/>
      <sheetData sheetId="33740" refreshError="1"/>
      <sheetData sheetId="33741" refreshError="1"/>
      <sheetData sheetId="33742" refreshError="1"/>
      <sheetData sheetId="33743" refreshError="1"/>
      <sheetData sheetId="33744" refreshError="1"/>
      <sheetData sheetId="33745" refreshError="1"/>
      <sheetData sheetId="33746" refreshError="1"/>
      <sheetData sheetId="33747" refreshError="1"/>
      <sheetData sheetId="33748" refreshError="1"/>
      <sheetData sheetId="33749" refreshError="1"/>
      <sheetData sheetId="33750" refreshError="1"/>
      <sheetData sheetId="33751" refreshError="1"/>
      <sheetData sheetId="33752" refreshError="1"/>
      <sheetData sheetId="33753" refreshError="1"/>
      <sheetData sheetId="33754" refreshError="1"/>
      <sheetData sheetId="33755" refreshError="1"/>
      <sheetData sheetId="33756" refreshError="1"/>
      <sheetData sheetId="33757" refreshError="1"/>
      <sheetData sheetId="33758" refreshError="1"/>
      <sheetData sheetId="33759" refreshError="1"/>
      <sheetData sheetId="33760" refreshError="1"/>
      <sheetData sheetId="33761" refreshError="1"/>
      <sheetData sheetId="33762" refreshError="1"/>
      <sheetData sheetId="33763" refreshError="1"/>
      <sheetData sheetId="33764" refreshError="1"/>
      <sheetData sheetId="33765" refreshError="1"/>
      <sheetData sheetId="33766" refreshError="1"/>
      <sheetData sheetId="33767" refreshError="1"/>
      <sheetData sheetId="33768" refreshError="1"/>
      <sheetData sheetId="33769" refreshError="1"/>
      <sheetData sheetId="33770" refreshError="1"/>
      <sheetData sheetId="33771" refreshError="1"/>
      <sheetData sheetId="33772" refreshError="1"/>
      <sheetData sheetId="33773" refreshError="1"/>
      <sheetData sheetId="33774" refreshError="1"/>
      <sheetData sheetId="33775" refreshError="1"/>
      <sheetData sheetId="33776" refreshError="1"/>
      <sheetData sheetId="33777" refreshError="1"/>
      <sheetData sheetId="33778" refreshError="1"/>
      <sheetData sheetId="33779" refreshError="1"/>
      <sheetData sheetId="33780" refreshError="1"/>
      <sheetData sheetId="33781" refreshError="1"/>
      <sheetData sheetId="33782" refreshError="1"/>
      <sheetData sheetId="33783" refreshError="1"/>
      <sheetData sheetId="33784" refreshError="1"/>
      <sheetData sheetId="33785" refreshError="1"/>
      <sheetData sheetId="33786" refreshError="1"/>
      <sheetData sheetId="33787" refreshError="1"/>
      <sheetData sheetId="33788" refreshError="1"/>
      <sheetData sheetId="33789" refreshError="1"/>
      <sheetData sheetId="33790" refreshError="1"/>
      <sheetData sheetId="33791" refreshError="1"/>
      <sheetData sheetId="33792" refreshError="1"/>
      <sheetData sheetId="33793" refreshError="1"/>
      <sheetData sheetId="33794" refreshError="1"/>
      <sheetData sheetId="33795" refreshError="1"/>
      <sheetData sheetId="33796" refreshError="1"/>
      <sheetData sheetId="33797" refreshError="1"/>
      <sheetData sheetId="33798" refreshError="1"/>
      <sheetData sheetId="33799" refreshError="1"/>
      <sheetData sheetId="33800" refreshError="1"/>
      <sheetData sheetId="33801" refreshError="1"/>
      <sheetData sheetId="33802" refreshError="1"/>
      <sheetData sheetId="33803" refreshError="1"/>
      <sheetData sheetId="33804" refreshError="1"/>
      <sheetData sheetId="33805" refreshError="1"/>
      <sheetData sheetId="33806" refreshError="1"/>
      <sheetData sheetId="33807" refreshError="1"/>
      <sheetData sheetId="33808" refreshError="1"/>
      <sheetData sheetId="33809" refreshError="1"/>
      <sheetData sheetId="33810" refreshError="1"/>
      <sheetData sheetId="33811" refreshError="1"/>
      <sheetData sheetId="33812" refreshError="1"/>
      <sheetData sheetId="33813" refreshError="1"/>
      <sheetData sheetId="33814" refreshError="1"/>
      <sheetData sheetId="33815" refreshError="1"/>
      <sheetData sheetId="33816" refreshError="1"/>
      <sheetData sheetId="33817" refreshError="1"/>
      <sheetData sheetId="33818" refreshError="1"/>
      <sheetData sheetId="33819" refreshError="1"/>
      <sheetData sheetId="33820" refreshError="1"/>
      <sheetData sheetId="33821" refreshError="1"/>
      <sheetData sheetId="33822" refreshError="1"/>
      <sheetData sheetId="33823" refreshError="1"/>
      <sheetData sheetId="33824" refreshError="1"/>
      <sheetData sheetId="33825" refreshError="1"/>
      <sheetData sheetId="33826" refreshError="1"/>
      <sheetData sheetId="33827" refreshError="1"/>
      <sheetData sheetId="33828" refreshError="1"/>
      <sheetData sheetId="33829" refreshError="1"/>
      <sheetData sheetId="33830" refreshError="1"/>
      <sheetData sheetId="33831" refreshError="1"/>
      <sheetData sheetId="33832" refreshError="1"/>
      <sheetData sheetId="33833" refreshError="1"/>
      <sheetData sheetId="33834" refreshError="1"/>
      <sheetData sheetId="33835" refreshError="1"/>
      <sheetData sheetId="33836" refreshError="1"/>
      <sheetData sheetId="33837" refreshError="1"/>
      <sheetData sheetId="33838" refreshError="1"/>
      <sheetData sheetId="33839" refreshError="1"/>
      <sheetData sheetId="33840" refreshError="1"/>
      <sheetData sheetId="33841" refreshError="1"/>
      <sheetData sheetId="33842" refreshError="1"/>
      <sheetData sheetId="33843" refreshError="1"/>
      <sheetData sheetId="33844" refreshError="1"/>
      <sheetData sheetId="33845" refreshError="1"/>
      <sheetData sheetId="33846" refreshError="1"/>
      <sheetData sheetId="33847" refreshError="1"/>
      <sheetData sheetId="33848" refreshError="1"/>
      <sheetData sheetId="33849" refreshError="1"/>
      <sheetData sheetId="33850" refreshError="1"/>
      <sheetData sheetId="33851" refreshError="1"/>
      <sheetData sheetId="33852" refreshError="1"/>
      <sheetData sheetId="33853" refreshError="1"/>
      <sheetData sheetId="33854" refreshError="1"/>
      <sheetData sheetId="33855" refreshError="1"/>
      <sheetData sheetId="33856" refreshError="1"/>
      <sheetData sheetId="33857" refreshError="1"/>
      <sheetData sheetId="33858" refreshError="1"/>
      <sheetData sheetId="33859" refreshError="1"/>
      <sheetData sheetId="33860" refreshError="1"/>
      <sheetData sheetId="33861" refreshError="1"/>
      <sheetData sheetId="33862" refreshError="1"/>
      <sheetData sheetId="33863" refreshError="1"/>
      <sheetData sheetId="33864" refreshError="1"/>
      <sheetData sheetId="33865" refreshError="1"/>
      <sheetData sheetId="33866" refreshError="1"/>
      <sheetData sheetId="33867" refreshError="1"/>
      <sheetData sheetId="33868" refreshError="1"/>
      <sheetData sheetId="33869" refreshError="1"/>
      <sheetData sheetId="33870" refreshError="1"/>
      <sheetData sheetId="33871" refreshError="1"/>
      <sheetData sheetId="33872" refreshError="1"/>
      <sheetData sheetId="33873" refreshError="1"/>
      <sheetData sheetId="33874" refreshError="1"/>
      <sheetData sheetId="33875" refreshError="1"/>
      <sheetData sheetId="33876" refreshError="1"/>
      <sheetData sheetId="33877" refreshError="1"/>
      <sheetData sheetId="33878" refreshError="1"/>
      <sheetData sheetId="33879" refreshError="1"/>
      <sheetData sheetId="33880" refreshError="1"/>
      <sheetData sheetId="33881" refreshError="1"/>
      <sheetData sheetId="33882" refreshError="1"/>
      <sheetData sheetId="33883" refreshError="1"/>
      <sheetData sheetId="33884" refreshError="1"/>
      <sheetData sheetId="33885" refreshError="1"/>
      <sheetData sheetId="33886" refreshError="1"/>
      <sheetData sheetId="33887" refreshError="1"/>
      <sheetData sheetId="33888" refreshError="1"/>
      <sheetData sheetId="33889" refreshError="1"/>
      <sheetData sheetId="33890" refreshError="1"/>
      <sheetData sheetId="33891" refreshError="1"/>
      <sheetData sheetId="33892" refreshError="1"/>
      <sheetData sheetId="33893" refreshError="1"/>
      <sheetData sheetId="33894" refreshError="1"/>
      <sheetData sheetId="33895" refreshError="1"/>
      <sheetData sheetId="33896" refreshError="1"/>
      <sheetData sheetId="33897" refreshError="1"/>
      <sheetData sheetId="33898" refreshError="1"/>
      <sheetData sheetId="33899" refreshError="1"/>
      <sheetData sheetId="33900" refreshError="1"/>
      <sheetData sheetId="33901" refreshError="1"/>
      <sheetData sheetId="33902" refreshError="1"/>
      <sheetData sheetId="33903" refreshError="1"/>
      <sheetData sheetId="33904" refreshError="1"/>
      <sheetData sheetId="33905" refreshError="1"/>
      <sheetData sheetId="33906" refreshError="1"/>
      <sheetData sheetId="33907" refreshError="1"/>
      <sheetData sheetId="33908" refreshError="1"/>
      <sheetData sheetId="33909" refreshError="1"/>
      <sheetData sheetId="33910" refreshError="1"/>
      <sheetData sheetId="33911" refreshError="1"/>
      <sheetData sheetId="33912" refreshError="1"/>
      <sheetData sheetId="33913" refreshError="1"/>
      <sheetData sheetId="33914" refreshError="1"/>
      <sheetData sheetId="33915" refreshError="1"/>
      <sheetData sheetId="33916" refreshError="1"/>
      <sheetData sheetId="33917" refreshError="1"/>
      <sheetData sheetId="33918" refreshError="1"/>
      <sheetData sheetId="33919" refreshError="1"/>
      <sheetData sheetId="33920" refreshError="1"/>
      <sheetData sheetId="33921" refreshError="1"/>
      <sheetData sheetId="33922" refreshError="1"/>
      <sheetData sheetId="33923" refreshError="1"/>
      <sheetData sheetId="33924" refreshError="1"/>
      <sheetData sheetId="33925" refreshError="1"/>
      <sheetData sheetId="33926" refreshError="1"/>
      <sheetData sheetId="33927" refreshError="1"/>
      <sheetData sheetId="33928" refreshError="1"/>
      <sheetData sheetId="33929" refreshError="1"/>
      <sheetData sheetId="33930" refreshError="1"/>
      <sheetData sheetId="33931" refreshError="1"/>
      <sheetData sheetId="33932" refreshError="1"/>
      <sheetData sheetId="33933" refreshError="1"/>
      <sheetData sheetId="33934" refreshError="1"/>
      <sheetData sheetId="33935" refreshError="1"/>
      <sheetData sheetId="33936" refreshError="1"/>
      <sheetData sheetId="33937" refreshError="1"/>
      <sheetData sheetId="33938" refreshError="1"/>
      <sheetData sheetId="33939" refreshError="1"/>
      <sheetData sheetId="33940" refreshError="1"/>
      <sheetData sheetId="33941" refreshError="1"/>
      <sheetData sheetId="33942" refreshError="1"/>
      <sheetData sheetId="33943" refreshError="1"/>
      <sheetData sheetId="33944" refreshError="1"/>
      <sheetData sheetId="33945" refreshError="1"/>
      <sheetData sheetId="33946" refreshError="1"/>
      <sheetData sheetId="33947" refreshError="1"/>
      <sheetData sheetId="33948" refreshError="1"/>
      <sheetData sheetId="33949" refreshError="1"/>
      <sheetData sheetId="33950" refreshError="1"/>
      <sheetData sheetId="33951" refreshError="1"/>
      <sheetData sheetId="33952" refreshError="1"/>
      <sheetData sheetId="33953" refreshError="1"/>
      <sheetData sheetId="33954" refreshError="1"/>
      <sheetData sheetId="33955" refreshError="1"/>
      <sheetData sheetId="33956" refreshError="1"/>
      <sheetData sheetId="33957" refreshError="1"/>
      <sheetData sheetId="33958" refreshError="1"/>
      <sheetData sheetId="33959" refreshError="1"/>
      <sheetData sheetId="33960" refreshError="1"/>
      <sheetData sheetId="33961" refreshError="1"/>
      <sheetData sheetId="33962" refreshError="1"/>
      <sheetData sheetId="33963" refreshError="1"/>
      <sheetData sheetId="33964" refreshError="1"/>
      <sheetData sheetId="33965" refreshError="1"/>
      <sheetData sheetId="33966" refreshError="1"/>
      <sheetData sheetId="33967" refreshError="1"/>
      <sheetData sheetId="33968" refreshError="1"/>
      <sheetData sheetId="33969" refreshError="1"/>
      <sheetData sheetId="33970" refreshError="1"/>
      <sheetData sheetId="33971" refreshError="1"/>
      <sheetData sheetId="33972" refreshError="1"/>
      <sheetData sheetId="33973" refreshError="1"/>
      <sheetData sheetId="33974" refreshError="1"/>
      <sheetData sheetId="33975" refreshError="1"/>
      <sheetData sheetId="33976" refreshError="1"/>
      <sheetData sheetId="33977" refreshError="1"/>
      <sheetData sheetId="33978" refreshError="1"/>
      <sheetData sheetId="33979" refreshError="1"/>
      <sheetData sheetId="33980" refreshError="1"/>
      <sheetData sheetId="33981" refreshError="1"/>
      <sheetData sheetId="33982" refreshError="1"/>
      <sheetData sheetId="33983" refreshError="1"/>
      <sheetData sheetId="33984" refreshError="1"/>
      <sheetData sheetId="33985" refreshError="1"/>
      <sheetData sheetId="33986" refreshError="1"/>
      <sheetData sheetId="33987" refreshError="1"/>
      <sheetData sheetId="33988" refreshError="1"/>
      <sheetData sheetId="33989" refreshError="1"/>
      <sheetData sheetId="33990" refreshError="1"/>
      <sheetData sheetId="33991" refreshError="1"/>
      <sheetData sheetId="33992" refreshError="1"/>
      <sheetData sheetId="33993" refreshError="1"/>
      <sheetData sheetId="33994" refreshError="1"/>
      <sheetData sheetId="33995" refreshError="1"/>
      <sheetData sheetId="33996" refreshError="1"/>
      <sheetData sheetId="33997" refreshError="1"/>
      <sheetData sheetId="33998" refreshError="1"/>
      <sheetData sheetId="33999" refreshError="1"/>
      <sheetData sheetId="34000" refreshError="1"/>
      <sheetData sheetId="34001" refreshError="1"/>
      <sheetData sheetId="34002" refreshError="1"/>
      <sheetData sheetId="34003" refreshError="1"/>
      <sheetData sheetId="34004" refreshError="1"/>
      <sheetData sheetId="34005" refreshError="1"/>
      <sheetData sheetId="34006" refreshError="1"/>
      <sheetData sheetId="34007" refreshError="1"/>
      <sheetData sheetId="34008" refreshError="1"/>
      <sheetData sheetId="34009" refreshError="1"/>
      <sheetData sheetId="34010" refreshError="1"/>
      <sheetData sheetId="34011" refreshError="1"/>
      <sheetData sheetId="34012" refreshError="1"/>
      <sheetData sheetId="34013" refreshError="1"/>
      <sheetData sheetId="34014" refreshError="1"/>
      <sheetData sheetId="34015" refreshError="1"/>
      <sheetData sheetId="34016" refreshError="1"/>
      <sheetData sheetId="34017" refreshError="1"/>
      <sheetData sheetId="34018" refreshError="1"/>
      <sheetData sheetId="34019" refreshError="1"/>
      <sheetData sheetId="34020" refreshError="1"/>
      <sheetData sheetId="34021" refreshError="1"/>
      <sheetData sheetId="34022" refreshError="1"/>
      <sheetData sheetId="34023" refreshError="1"/>
      <sheetData sheetId="34024" refreshError="1"/>
      <sheetData sheetId="34025" refreshError="1"/>
      <sheetData sheetId="34026" refreshError="1"/>
      <sheetData sheetId="34027" refreshError="1"/>
      <sheetData sheetId="34028" refreshError="1"/>
      <sheetData sheetId="34029" refreshError="1"/>
      <sheetData sheetId="34030" refreshError="1"/>
      <sheetData sheetId="34031" refreshError="1"/>
      <sheetData sheetId="34032" refreshError="1"/>
      <sheetData sheetId="34033" refreshError="1"/>
      <sheetData sheetId="34034" refreshError="1"/>
      <sheetData sheetId="34035" refreshError="1"/>
      <sheetData sheetId="34036" refreshError="1"/>
      <sheetData sheetId="34037" refreshError="1"/>
      <sheetData sheetId="34038" refreshError="1"/>
      <sheetData sheetId="34039" refreshError="1"/>
      <sheetData sheetId="34040" refreshError="1"/>
      <sheetData sheetId="34041" refreshError="1"/>
      <sheetData sheetId="34042" refreshError="1"/>
      <sheetData sheetId="34043" refreshError="1"/>
      <sheetData sheetId="34044" refreshError="1"/>
      <sheetData sheetId="34045" refreshError="1"/>
      <sheetData sheetId="34046" refreshError="1"/>
      <sheetData sheetId="34047" refreshError="1"/>
      <sheetData sheetId="34048" refreshError="1"/>
      <sheetData sheetId="34049" refreshError="1"/>
      <sheetData sheetId="34050" refreshError="1"/>
      <sheetData sheetId="34051" refreshError="1"/>
      <sheetData sheetId="34052" refreshError="1"/>
      <sheetData sheetId="34053" refreshError="1"/>
      <sheetData sheetId="34054" refreshError="1"/>
      <sheetData sheetId="34055" refreshError="1"/>
      <sheetData sheetId="34056" refreshError="1"/>
      <sheetData sheetId="34057" refreshError="1"/>
      <sheetData sheetId="34058" refreshError="1"/>
      <sheetData sheetId="34059" refreshError="1"/>
      <sheetData sheetId="34060" refreshError="1"/>
      <sheetData sheetId="34061" refreshError="1"/>
      <sheetData sheetId="34062" refreshError="1"/>
      <sheetData sheetId="34063" refreshError="1"/>
      <sheetData sheetId="34064" refreshError="1"/>
      <sheetData sheetId="34065" refreshError="1"/>
      <sheetData sheetId="34066" refreshError="1"/>
      <sheetData sheetId="34067" refreshError="1"/>
      <sheetData sheetId="34068" refreshError="1"/>
      <sheetData sheetId="34069" refreshError="1"/>
      <sheetData sheetId="34070" refreshError="1"/>
      <sheetData sheetId="34071" refreshError="1"/>
      <sheetData sheetId="34072" refreshError="1"/>
      <sheetData sheetId="34073" refreshError="1"/>
      <sheetData sheetId="34074" refreshError="1"/>
      <sheetData sheetId="34075" refreshError="1"/>
      <sheetData sheetId="34076" refreshError="1"/>
      <sheetData sheetId="34077" refreshError="1"/>
      <sheetData sheetId="34078" refreshError="1"/>
      <sheetData sheetId="34079" refreshError="1"/>
      <sheetData sheetId="34080" refreshError="1"/>
      <sheetData sheetId="34081" refreshError="1"/>
      <sheetData sheetId="34082" refreshError="1"/>
      <sheetData sheetId="34083" refreshError="1"/>
      <sheetData sheetId="34084" refreshError="1"/>
      <sheetData sheetId="34085" refreshError="1"/>
      <sheetData sheetId="34086" refreshError="1"/>
      <sheetData sheetId="34087" refreshError="1"/>
      <sheetData sheetId="34088" refreshError="1"/>
      <sheetData sheetId="34089" refreshError="1"/>
      <sheetData sheetId="34090" refreshError="1"/>
      <sheetData sheetId="34091" refreshError="1"/>
      <sheetData sheetId="34092" refreshError="1"/>
      <sheetData sheetId="34093" refreshError="1"/>
      <sheetData sheetId="34094" refreshError="1"/>
      <sheetData sheetId="34095" refreshError="1"/>
      <sheetData sheetId="34096" refreshError="1"/>
      <sheetData sheetId="34097" refreshError="1"/>
      <sheetData sheetId="34098" refreshError="1"/>
      <sheetData sheetId="34099" refreshError="1"/>
      <sheetData sheetId="34100" refreshError="1"/>
      <sheetData sheetId="34101" refreshError="1"/>
      <sheetData sheetId="34102" refreshError="1"/>
      <sheetData sheetId="34103" refreshError="1"/>
      <sheetData sheetId="34104" refreshError="1"/>
      <sheetData sheetId="34105" refreshError="1"/>
      <sheetData sheetId="34106" refreshError="1"/>
      <sheetData sheetId="34107" refreshError="1"/>
      <sheetData sheetId="34108" refreshError="1"/>
      <sheetData sheetId="34109" refreshError="1"/>
      <sheetData sheetId="34110" refreshError="1"/>
      <sheetData sheetId="34111" refreshError="1"/>
      <sheetData sheetId="34112" refreshError="1"/>
      <sheetData sheetId="34113" refreshError="1"/>
      <sheetData sheetId="34114" refreshError="1"/>
      <sheetData sheetId="34115" refreshError="1"/>
      <sheetData sheetId="34116" refreshError="1"/>
      <sheetData sheetId="34117" refreshError="1"/>
      <sheetData sheetId="34118" refreshError="1"/>
      <sheetData sheetId="34119" refreshError="1"/>
      <sheetData sheetId="34120" refreshError="1"/>
      <sheetData sheetId="34121" refreshError="1"/>
      <sheetData sheetId="34122" refreshError="1"/>
      <sheetData sheetId="34123" refreshError="1"/>
      <sheetData sheetId="34124" refreshError="1"/>
      <sheetData sheetId="34125" refreshError="1"/>
      <sheetData sheetId="34126" refreshError="1"/>
      <sheetData sheetId="34127" refreshError="1"/>
      <sheetData sheetId="34128" refreshError="1"/>
      <sheetData sheetId="34129" refreshError="1"/>
      <sheetData sheetId="34130" refreshError="1"/>
      <sheetData sheetId="34131" refreshError="1"/>
      <sheetData sheetId="34132" refreshError="1"/>
      <sheetData sheetId="34133" refreshError="1"/>
      <sheetData sheetId="34134" refreshError="1"/>
      <sheetData sheetId="34135" refreshError="1"/>
      <sheetData sheetId="34136" refreshError="1"/>
      <sheetData sheetId="34137" refreshError="1"/>
      <sheetData sheetId="34138" refreshError="1"/>
      <sheetData sheetId="34139" refreshError="1"/>
      <sheetData sheetId="34140" refreshError="1"/>
      <sheetData sheetId="34141" refreshError="1"/>
      <sheetData sheetId="34142" refreshError="1"/>
      <sheetData sheetId="34143" refreshError="1"/>
      <sheetData sheetId="34144" refreshError="1"/>
      <sheetData sheetId="34145" refreshError="1"/>
      <sheetData sheetId="34146" refreshError="1"/>
      <sheetData sheetId="34147" refreshError="1"/>
      <sheetData sheetId="34148" refreshError="1"/>
      <sheetData sheetId="34149" refreshError="1"/>
      <sheetData sheetId="34150" refreshError="1"/>
      <sheetData sheetId="34151" refreshError="1"/>
      <sheetData sheetId="34152" refreshError="1"/>
      <sheetData sheetId="34153" refreshError="1"/>
      <sheetData sheetId="34154" refreshError="1"/>
      <sheetData sheetId="34155" refreshError="1"/>
      <sheetData sheetId="34156" refreshError="1"/>
      <sheetData sheetId="34157" refreshError="1"/>
      <sheetData sheetId="34158" refreshError="1"/>
      <sheetData sheetId="34159" refreshError="1"/>
      <sheetData sheetId="34160" refreshError="1"/>
      <sheetData sheetId="34161" refreshError="1"/>
      <sheetData sheetId="34162" refreshError="1"/>
      <sheetData sheetId="34163" refreshError="1"/>
      <sheetData sheetId="34164" refreshError="1"/>
      <sheetData sheetId="34165" refreshError="1"/>
      <sheetData sheetId="34166" refreshError="1"/>
      <sheetData sheetId="34167" refreshError="1"/>
      <sheetData sheetId="34168" refreshError="1"/>
      <sheetData sheetId="34169" refreshError="1"/>
      <sheetData sheetId="34170" refreshError="1"/>
      <sheetData sheetId="34171" refreshError="1"/>
      <sheetData sheetId="34172" refreshError="1"/>
      <sheetData sheetId="34173" refreshError="1"/>
      <sheetData sheetId="34174" refreshError="1"/>
      <sheetData sheetId="34175" refreshError="1"/>
      <sheetData sheetId="34176" refreshError="1"/>
      <sheetData sheetId="34177" refreshError="1"/>
      <sheetData sheetId="34178" refreshError="1"/>
      <sheetData sheetId="34179" refreshError="1"/>
      <sheetData sheetId="34180" refreshError="1"/>
      <sheetData sheetId="34181" refreshError="1"/>
      <sheetData sheetId="34182" refreshError="1"/>
      <sheetData sheetId="34183" refreshError="1"/>
      <sheetData sheetId="34184" refreshError="1"/>
      <sheetData sheetId="34185" refreshError="1"/>
      <sheetData sheetId="34186" refreshError="1"/>
      <sheetData sheetId="34187" refreshError="1"/>
      <sheetData sheetId="34188" refreshError="1"/>
      <sheetData sheetId="34189" refreshError="1"/>
      <sheetData sheetId="34190" refreshError="1"/>
      <sheetData sheetId="34191" refreshError="1"/>
      <sheetData sheetId="34192" refreshError="1"/>
      <sheetData sheetId="34193" refreshError="1"/>
      <sheetData sheetId="34194" refreshError="1"/>
      <sheetData sheetId="34195" refreshError="1"/>
      <sheetData sheetId="34196" refreshError="1"/>
      <sheetData sheetId="34197" refreshError="1"/>
      <sheetData sheetId="34198" refreshError="1"/>
      <sheetData sheetId="34199" refreshError="1"/>
      <sheetData sheetId="34200" refreshError="1"/>
      <sheetData sheetId="34201" refreshError="1"/>
      <sheetData sheetId="34202" refreshError="1"/>
      <sheetData sheetId="34203" refreshError="1"/>
      <sheetData sheetId="34204" refreshError="1"/>
      <sheetData sheetId="34205" refreshError="1"/>
      <sheetData sheetId="34206" refreshError="1"/>
      <sheetData sheetId="34207" refreshError="1"/>
      <sheetData sheetId="34208" refreshError="1"/>
      <sheetData sheetId="34209" refreshError="1"/>
      <sheetData sheetId="34210" refreshError="1"/>
      <sheetData sheetId="34211" refreshError="1"/>
      <sheetData sheetId="34212" refreshError="1"/>
      <sheetData sheetId="34213" refreshError="1"/>
      <sheetData sheetId="34214" refreshError="1"/>
      <sheetData sheetId="34215" refreshError="1"/>
      <sheetData sheetId="34216" refreshError="1"/>
      <sheetData sheetId="34217" refreshError="1"/>
      <sheetData sheetId="34218" refreshError="1"/>
      <sheetData sheetId="34219" refreshError="1"/>
      <sheetData sheetId="34220" refreshError="1"/>
      <sheetData sheetId="34221" refreshError="1"/>
      <sheetData sheetId="34222" refreshError="1"/>
      <sheetData sheetId="34223" refreshError="1"/>
      <sheetData sheetId="34224" refreshError="1"/>
      <sheetData sheetId="34225" refreshError="1"/>
      <sheetData sheetId="34226" refreshError="1"/>
      <sheetData sheetId="34227" refreshError="1"/>
      <sheetData sheetId="34228" refreshError="1"/>
      <sheetData sheetId="34229" refreshError="1"/>
      <sheetData sheetId="34230" refreshError="1"/>
      <sheetData sheetId="34231" refreshError="1"/>
      <sheetData sheetId="34232" refreshError="1"/>
      <sheetData sheetId="34233" refreshError="1"/>
      <sheetData sheetId="34234" refreshError="1"/>
      <sheetData sheetId="34235" refreshError="1"/>
      <sheetData sheetId="34236" refreshError="1"/>
      <sheetData sheetId="34237" refreshError="1"/>
      <sheetData sheetId="34238" refreshError="1"/>
      <sheetData sheetId="34239" refreshError="1"/>
      <sheetData sheetId="34240" refreshError="1"/>
      <sheetData sheetId="34241" refreshError="1"/>
      <sheetData sheetId="34242" refreshError="1"/>
      <sheetData sheetId="34243" refreshError="1"/>
      <sheetData sheetId="34244" refreshError="1"/>
      <sheetData sheetId="34245" refreshError="1"/>
      <sheetData sheetId="34246" refreshError="1"/>
      <sheetData sheetId="34247" refreshError="1"/>
      <sheetData sheetId="34248" refreshError="1"/>
      <sheetData sheetId="34249" refreshError="1"/>
      <sheetData sheetId="34250" refreshError="1"/>
      <sheetData sheetId="34251" refreshError="1"/>
      <sheetData sheetId="34252" refreshError="1"/>
      <sheetData sheetId="34253" refreshError="1"/>
      <sheetData sheetId="34254" refreshError="1"/>
      <sheetData sheetId="34255" refreshError="1"/>
      <sheetData sheetId="34256" refreshError="1"/>
      <sheetData sheetId="34257" refreshError="1"/>
      <sheetData sheetId="34258" refreshError="1"/>
      <sheetData sheetId="34259" refreshError="1"/>
      <sheetData sheetId="34260" refreshError="1"/>
      <sheetData sheetId="34261" refreshError="1"/>
      <sheetData sheetId="34262" refreshError="1"/>
      <sheetData sheetId="34263" refreshError="1"/>
      <sheetData sheetId="34264" refreshError="1"/>
      <sheetData sheetId="34265" refreshError="1"/>
      <sheetData sheetId="34266" refreshError="1"/>
      <sheetData sheetId="34267" refreshError="1"/>
      <sheetData sheetId="34268" refreshError="1"/>
      <sheetData sheetId="34269" refreshError="1"/>
      <sheetData sheetId="34270" refreshError="1"/>
      <sheetData sheetId="34271" refreshError="1"/>
      <sheetData sheetId="34272" refreshError="1"/>
      <sheetData sheetId="34273" refreshError="1"/>
      <sheetData sheetId="34274" refreshError="1"/>
      <sheetData sheetId="34275" refreshError="1"/>
      <sheetData sheetId="34276" refreshError="1"/>
      <sheetData sheetId="34277" refreshError="1"/>
      <sheetData sheetId="34278" refreshError="1"/>
      <sheetData sheetId="34279" refreshError="1"/>
      <sheetData sheetId="34280" refreshError="1"/>
      <sheetData sheetId="34281" refreshError="1"/>
      <sheetData sheetId="34282" refreshError="1"/>
      <sheetData sheetId="34283" refreshError="1"/>
      <sheetData sheetId="34284" refreshError="1"/>
      <sheetData sheetId="34285" refreshError="1"/>
      <sheetData sheetId="34286" refreshError="1"/>
      <sheetData sheetId="34287" refreshError="1"/>
      <sheetData sheetId="34288" refreshError="1"/>
      <sheetData sheetId="34289" refreshError="1"/>
      <sheetData sheetId="34290" refreshError="1"/>
      <sheetData sheetId="34291" refreshError="1"/>
      <sheetData sheetId="34292" refreshError="1"/>
      <sheetData sheetId="34293" refreshError="1"/>
      <sheetData sheetId="34294" refreshError="1"/>
      <sheetData sheetId="34295" refreshError="1"/>
      <sheetData sheetId="34296" refreshError="1"/>
      <sheetData sheetId="34297" refreshError="1"/>
      <sheetData sheetId="34298" refreshError="1"/>
      <sheetData sheetId="34299" refreshError="1"/>
      <sheetData sheetId="34300" refreshError="1"/>
      <sheetData sheetId="34301" refreshError="1"/>
      <sheetData sheetId="34302" refreshError="1"/>
      <sheetData sheetId="34303" refreshError="1"/>
      <sheetData sheetId="34304" refreshError="1"/>
      <sheetData sheetId="34305" refreshError="1"/>
      <sheetData sheetId="34306" refreshError="1"/>
      <sheetData sheetId="34307" refreshError="1"/>
      <sheetData sheetId="34308" refreshError="1"/>
      <sheetData sheetId="34309" refreshError="1"/>
      <sheetData sheetId="34310" refreshError="1"/>
      <sheetData sheetId="34311" refreshError="1"/>
      <sheetData sheetId="34312" refreshError="1"/>
      <sheetData sheetId="34313" refreshError="1"/>
      <sheetData sheetId="34314" refreshError="1"/>
      <sheetData sheetId="34315" refreshError="1"/>
      <sheetData sheetId="34316" refreshError="1"/>
      <sheetData sheetId="34317" refreshError="1"/>
      <sheetData sheetId="34318" refreshError="1"/>
      <sheetData sheetId="34319" refreshError="1"/>
      <sheetData sheetId="34320" refreshError="1"/>
      <sheetData sheetId="34321" refreshError="1"/>
      <sheetData sheetId="34322" refreshError="1"/>
      <sheetData sheetId="34323" refreshError="1"/>
      <sheetData sheetId="34324" refreshError="1"/>
      <sheetData sheetId="34325" refreshError="1"/>
      <sheetData sheetId="34326" refreshError="1"/>
      <sheetData sheetId="34327" refreshError="1"/>
      <sheetData sheetId="34328" refreshError="1"/>
      <sheetData sheetId="34329" refreshError="1"/>
      <sheetData sheetId="34330" refreshError="1"/>
      <sheetData sheetId="34331" refreshError="1"/>
      <sheetData sheetId="34332" refreshError="1"/>
      <sheetData sheetId="34333" refreshError="1"/>
      <sheetData sheetId="34334" refreshError="1"/>
      <sheetData sheetId="34335" refreshError="1"/>
      <sheetData sheetId="34336" refreshError="1"/>
      <sheetData sheetId="34337" refreshError="1"/>
      <sheetData sheetId="34338" refreshError="1"/>
      <sheetData sheetId="34339" refreshError="1"/>
      <sheetData sheetId="34340" refreshError="1"/>
      <sheetData sheetId="34341" refreshError="1"/>
      <sheetData sheetId="34342" refreshError="1"/>
      <sheetData sheetId="34343" refreshError="1"/>
      <sheetData sheetId="34344" refreshError="1"/>
      <sheetData sheetId="34345" refreshError="1"/>
      <sheetData sheetId="34346" refreshError="1"/>
      <sheetData sheetId="34347" refreshError="1"/>
      <sheetData sheetId="34348" refreshError="1"/>
      <sheetData sheetId="34349" refreshError="1"/>
      <sheetData sheetId="34350" refreshError="1"/>
      <sheetData sheetId="34351" refreshError="1"/>
      <sheetData sheetId="34352" refreshError="1"/>
      <sheetData sheetId="34353" refreshError="1"/>
      <sheetData sheetId="34354" refreshError="1"/>
      <sheetData sheetId="34355" refreshError="1"/>
      <sheetData sheetId="34356" refreshError="1"/>
      <sheetData sheetId="34357" refreshError="1"/>
      <sheetData sheetId="34358" refreshError="1"/>
      <sheetData sheetId="34359" refreshError="1"/>
      <sheetData sheetId="34360" refreshError="1"/>
      <sheetData sheetId="34361" refreshError="1"/>
      <sheetData sheetId="34362" refreshError="1"/>
      <sheetData sheetId="34363" refreshError="1"/>
      <sheetData sheetId="34364" refreshError="1"/>
      <sheetData sheetId="34365" refreshError="1"/>
      <sheetData sheetId="34366" refreshError="1"/>
      <sheetData sheetId="34367" refreshError="1"/>
      <sheetData sheetId="34368" refreshError="1"/>
      <sheetData sheetId="34369" refreshError="1"/>
      <sheetData sheetId="34370" refreshError="1"/>
      <sheetData sheetId="34371" refreshError="1"/>
      <sheetData sheetId="34372" refreshError="1"/>
      <sheetData sheetId="34373" refreshError="1"/>
      <sheetData sheetId="34374" refreshError="1"/>
      <sheetData sheetId="34375" refreshError="1"/>
      <sheetData sheetId="34376" refreshError="1"/>
      <sheetData sheetId="34377" refreshError="1"/>
      <sheetData sheetId="34378" refreshError="1"/>
      <sheetData sheetId="34379" refreshError="1"/>
      <sheetData sheetId="34380" refreshError="1"/>
      <sheetData sheetId="34381" refreshError="1"/>
      <sheetData sheetId="34382" refreshError="1"/>
      <sheetData sheetId="34383" refreshError="1"/>
      <sheetData sheetId="34384" refreshError="1"/>
      <sheetData sheetId="34385" refreshError="1"/>
      <sheetData sheetId="34386" refreshError="1"/>
      <sheetData sheetId="34387" refreshError="1"/>
      <sheetData sheetId="34388" refreshError="1"/>
      <sheetData sheetId="34389" refreshError="1"/>
      <sheetData sheetId="34390" refreshError="1"/>
      <sheetData sheetId="34391" refreshError="1"/>
      <sheetData sheetId="34392" refreshError="1"/>
      <sheetData sheetId="34393" refreshError="1"/>
      <sheetData sheetId="34394" refreshError="1"/>
      <sheetData sheetId="34395" refreshError="1"/>
      <sheetData sheetId="34396" refreshError="1"/>
      <sheetData sheetId="34397" refreshError="1"/>
      <sheetData sheetId="34398" refreshError="1"/>
      <sheetData sheetId="34399" refreshError="1"/>
      <sheetData sheetId="34400" refreshError="1"/>
      <sheetData sheetId="34401" refreshError="1"/>
      <sheetData sheetId="34402" refreshError="1"/>
      <sheetData sheetId="34403" refreshError="1"/>
      <sheetData sheetId="34404" refreshError="1"/>
      <sheetData sheetId="34405" refreshError="1"/>
      <sheetData sheetId="34406" refreshError="1"/>
      <sheetData sheetId="34407" refreshError="1"/>
      <sheetData sheetId="34408" refreshError="1"/>
      <sheetData sheetId="34409" refreshError="1"/>
      <sheetData sheetId="34410" refreshError="1"/>
      <sheetData sheetId="34411" refreshError="1"/>
      <sheetData sheetId="34412" refreshError="1"/>
      <sheetData sheetId="34413" refreshError="1"/>
      <sheetData sheetId="34414" refreshError="1"/>
      <sheetData sheetId="34415" refreshError="1"/>
      <sheetData sheetId="34416" refreshError="1"/>
      <sheetData sheetId="34417" refreshError="1"/>
      <sheetData sheetId="34418" refreshError="1"/>
      <sheetData sheetId="34419" refreshError="1"/>
      <sheetData sheetId="34420" refreshError="1"/>
      <sheetData sheetId="34421" refreshError="1"/>
      <sheetData sheetId="34422" refreshError="1"/>
      <sheetData sheetId="34423" refreshError="1"/>
      <sheetData sheetId="34424" refreshError="1"/>
      <sheetData sheetId="34425" refreshError="1"/>
      <sheetData sheetId="34426" refreshError="1"/>
      <sheetData sheetId="34427" refreshError="1"/>
      <sheetData sheetId="34428" refreshError="1"/>
      <sheetData sheetId="34429" refreshError="1"/>
      <sheetData sheetId="34430" refreshError="1"/>
      <sheetData sheetId="34431" refreshError="1"/>
      <sheetData sheetId="34432" refreshError="1"/>
      <sheetData sheetId="34433" refreshError="1"/>
      <sheetData sheetId="34434" refreshError="1"/>
      <sheetData sheetId="34435" refreshError="1"/>
      <sheetData sheetId="34436" refreshError="1"/>
      <sheetData sheetId="34437" refreshError="1"/>
      <sheetData sheetId="34438" refreshError="1"/>
      <sheetData sheetId="34439" refreshError="1"/>
      <sheetData sheetId="34440" refreshError="1"/>
      <sheetData sheetId="34441" refreshError="1"/>
      <sheetData sheetId="34442" refreshError="1"/>
      <sheetData sheetId="34443" refreshError="1"/>
      <sheetData sheetId="34444" refreshError="1"/>
      <sheetData sheetId="34445" refreshError="1"/>
      <sheetData sheetId="34446" refreshError="1"/>
      <sheetData sheetId="34447" refreshError="1"/>
      <sheetData sheetId="34448" refreshError="1"/>
      <sheetData sheetId="34449" refreshError="1"/>
      <sheetData sheetId="34450" refreshError="1"/>
      <sheetData sheetId="34451" refreshError="1"/>
      <sheetData sheetId="34452" refreshError="1"/>
      <sheetData sheetId="34453" refreshError="1"/>
      <sheetData sheetId="34454" refreshError="1"/>
      <sheetData sheetId="34455" refreshError="1"/>
      <sheetData sheetId="34456" refreshError="1"/>
      <sheetData sheetId="34457" refreshError="1"/>
      <sheetData sheetId="34458" refreshError="1"/>
      <sheetData sheetId="34459" refreshError="1"/>
      <sheetData sheetId="34460" refreshError="1"/>
      <sheetData sheetId="34461" refreshError="1"/>
      <sheetData sheetId="34462" refreshError="1"/>
      <sheetData sheetId="34463" refreshError="1"/>
      <sheetData sheetId="34464" refreshError="1"/>
      <sheetData sheetId="34465" refreshError="1"/>
      <sheetData sheetId="34466" refreshError="1"/>
      <sheetData sheetId="34467" refreshError="1"/>
      <sheetData sheetId="34468" refreshError="1"/>
      <sheetData sheetId="34469" refreshError="1"/>
      <sheetData sheetId="34470" refreshError="1"/>
      <sheetData sheetId="34471" refreshError="1"/>
      <sheetData sheetId="34472" refreshError="1"/>
      <sheetData sheetId="34473" refreshError="1"/>
      <sheetData sheetId="34474" refreshError="1"/>
      <sheetData sheetId="34475" refreshError="1"/>
      <sheetData sheetId="34476" refreshError="1"/>
      <sheetData sheetId="34477" refreshError="1"/>
      <sheetData sheetId="34478" refreshError="1"/>
      <sheetData sheetId="34479" refreshError="1"/>
      <sheetData sheetId="34480" refreshError="1"/>
      <sheetData sheetId="34481" refreshError="1"/>
      <sheetData sheetId="34482" refreshError="1"/>
      <sheetData sheetId="34483" refreshError="1"/>
      <sheetData sheetId="34484" refreshError="1"/>
      <sheetData sheetId="34485" refreshError="1"/>
      <sheetData sheetId="34486" refreshError="1"/>
      <sheetData sheetId="34487" refreshError="1"/>
      <sheetData sheetId="34488" refreshError="1"/>
      <sheetData sheetId="34489" refreshError="1"/>
      <sheetData sheetId="34490" refreshError="1"/>
      <sheetData sheetId="34491" refreshError="1"/>
      <sheetData sheetId="34492" refreshError="1"/>
      <sheetData sheetId="34493" refreshError="1"/>
      <sheetData sheetId="34494" refreshError="1"/>
      <sheetData sheetId="34495" refreshError="1"/>
      <sheetData sheetId="34496" refreshError="1"/>
      <sheetData sheetId="34497" refreshError="1"/>
      <sheetData sheetId="34498" refreshError="1"/>
      <sheetData sheetId="34499" refreshError="1"/>
      <sheetData sheetId="34500" refreshError="1"/>
      <sheetData sheetId="34501" refreshError="1"/>
      <sheetData sheetId="34502" refreshError="1"/>
      <sheetData sheetId="34503" refreshError="1"/>
      <sheetData sheetId="34504" refreshError="1"/>
      <sheetData sheetId="34505" refreshError="1"/>
      <sheetData sheetId="34506" refreshError="1"/>
      <sheetData sheetId="34507" refreshError="1"/>
      <sheetData sheetId="34508" refreshError="1"/>
      <sheetData sheetId="34509" refreshError="1"/>
      <sheetData sheetId="34510" refreshError="1"/>
      <sheetData sheetId="34511" refreshError="1"/>
      <sheetData sheetId="34512" refreshError="1"/>
      <sheetData sheetId="34513" refreshError="1"/>
      <sheetData sheetId="34514" refreshError="1"/>
      <sheetData sheetId="34515" refreshError="1"/>
      <sheetData sheetId="34516" refreshError="1"/>
      <sheetData sheetId="34517" refreshError="1"/>
      <sheetData sheetId="34518" refreshError="1"/>
      <sheetData sheetId="34519" refreshError="1"/>
      <sheetData sheetId="34520" refreshError="1"/>
      <sheetData sheetId="34521" refreshError="1"/>
      <sheetData sheetId="34522" refreshError="1"/>
      <sheetData sheetId="34523" refreshError="1"/>
      <sheetData sheetId="34524" refreshError="1"/>
      <sheetData sheetId="34525" refreshError="1"/>
      <sheetData sheetId="34526" refreshError="1"/>
      <sheetData sheetId="34527" refreshError="1"/>
      <sheetData sheetId="34528" refreshError="1"/>
      <sheetData sheetId="34529" refreshError="1"/>
      <sheetData sheetId="34530" refreshError="1"/>
      <sheetData sheetId="34531" refreshError="1"/>
      <sheetData sheetId="34532" refreshError="1"/>
      <sheetData sheetId="34533" refreshError="1"/>
      <sheetData sheetId="34534" refreshError="1"/>
      <sheetData sheetId="34535" refreshError="1"/>
      <sheetData sheetId="34536" refreshError="1"/>
      <sheetData sheetId="34537" refreshError="1"/>
      <sheetData sheetId="34538" refreshError="1"/>
      <sheetData sheetId="34539" refreshError="1"/>
      <sheetData sheetId="34540" refreshError="1"/>
      <sheetData sheetId="34541" refreshError="1"/>
      <sheetData sheetId="34542" refreshError="1"/>
      <sheetData sheetId="34543" refreshError="1"/>
      <sheetData sheetId="34544" refreshError="1"/>
      <sheetData sheetId="34545" refreshError="1"/>
      <sheetData sheetId="34546" refreshError="1"/>
      <sheetData sheetId="34547" refreshError="1"/>
      <sheetData sheetId="34548" refreshError="1"/>
      <sheetData sheetId="34549" refreshError="1"/>
      <sheetData sheetId="34550" refreshError="1"/>
      <sheetData sheetId="34551" refreshError="1"/>
      <sheetData sheetId="34552" refreshError="1"/>
      <sheetData sheetId="34553" refreshError="1"/>
      <sheetData sheetId="34554" refreshError="1"/>
      <sheetData sheetId="34555" refreshError="1"/>
      <sheetData sheetId="34556" refreshError="1"/>
      <sheetData sheetId="34557" refreshError="1"/>
      <sheetData sheetId="34558" refreshError="1"/>
      <sheetData sheetId="34559" refreshError="1"/>
      <sheetData sheetId="34560" refreshError="1"/>
      <sheetData sheetId="34561" refreshError="1"/>
      <sheetData sheetId="34562" refreshError="1"/>
      <sheetData sheetId="34563" refreshError="1"/>
      <sheetData sheetId="34564" refreshError="1"/>
      <sheetData sheetId="34565" refreshError="1"/>
      <sheetData sheetId="34566" refreshError="1"/>
      <sheetData sheetId="34567" refreshError="1"/>
      <sheetData sheetId="34568" refreshError="1"/>
      <sheetData sheetId="34569" refreshError="1"/>
      <sheetData sheetId="34570" refreshError="1"/>
      <sheetData sheetId="34571" refreshError="1"/>
      <sheetData sheetId="34572" refreshError="1"/>
      <sheetData sheetId="34573" refreshError="1"/>
      <sheetData sheetId="34574" refreshError="1"/>
      <sheetData sheetId="34575" refreshError="1"/>
      <sheetData sheetId="34576" refreshError="1"/>
      <sheetData sheetId="34577" refreshError="1"/>
      <sheetData sheetId="34578" refreshError="1"/>
      <sheetData sheetId="34579" refreshError="1"/>
      <sheetData sheetId="34580" refreshError="1"/>
      <sheetData sheetId="34581" refreshError="1"/>
      <sheetData sheetId="34582" refreshError="1"/>
      <sheetData sheetId="34583" refreshError="1"/>
      <sheetData sheetId="34584" refreshError="1"/>
      <sheetData sheetId="34585" refreshError="1"/>
      <sheetData sheetId="34586" refreshError="1"/>
      <sheetData sheetId="34587" refreshError="1"/>
      <sheetData sheetId="34588" refreshError="1"/>
      <sheetData sheetId="34589" refreshError="1"/>
      <sheetData sheetId="34590" refreshError="1"/>
      <sheetData sheetId="34591" refreshError="1"/>
      <sheetData sheetId="34592" refreshError="1"/>
      <sheetData sheetId="34593" refreshError="1"/>
      <sheetData sheetId="34594" refreshError="1"/>
      <sheetData sheetId="34595" refreshError="1"/>
      <sheetData sheetId="34596" refreshError="1"/>
      <sheetData sheetId="34597" refreshError="1"/>
      <sheetData sheetId="34598" refreshError="1"/>
      <sheetData sheetId="34599" refreshError="1"/>
      <sheetData sheetId="34600" refreshError="1"/>
      <sheetData sheetId="34601" refreshError="1"/>
      <sheetData sheetId="34602" refreshError="1"/>
      <sheetData sheetId="34603" refreshError="1"/>
      <sheetData sheetId="34604" refreshError="1"/>
      <sheetData sheetId="34605" refreshError="1"/>
      <sheetData sheetId="34606" refreshError="1"/>
      <sheetData sheetId="34607" refreshError="1"/>
      <sheetData sheetId="34608" refreshError="1"/>
      <sheetData sheetId="34609" refreshError="1"/>
      <sheetData sheetId="34610" refreshError="1"/>
      <sheetData sheetId="34611" refreshError="1"/>
      <sheetData sheetId="34612" refreshError="1"/>
      <sheetData sheetId="34613" refreshError="1"/>
      <sheetData sheetId="34614" refreshError="1"/>
      <sheetData sheetId="34615" refreshError="1"/>
      <sheetData sheetId="34616" refreshError="1"/>
      <sheetData sheetId="34617" refreshError="1"/>
      <sheetData sheetId="34618" refreshError="1"/>
      <sheetData sheetId="34619" refreshError="1"/>
      <sheetData sheetId="34620" refreshError="1"/>
      <sheetData sheetId="34621" refreshError="1"/>
      <sheetData sheetId="34622" refreshError="1"/>
      <sheetData sheetId="34623" refreshError="1"/>
      <sheetData sheetId="34624" refreshError="1"/>
      <sheetData sheetId="34625" refreshError="1"/>
      <sheetData sheetId="34626" refreshError="1"/>
      <sheetData sheetId="34627" refreshError="1"/>
      <sheetData sheetId="34628" refreshError="1"/>
      <sheetData sheetId="34629" refreshError="1"/>
      <sheetData sheetId="34630" refreshError="1"/>
      <sheetData sheetId="34631" refreshError="1"/>
      <sheetData sheetId="34632" refreshError="1"/>
      <sheetData sheetId="34633" refreshError="1"/>
      <sheetData sheetId="34634" refreshError="1"/>
      <sheetData sheetId="34635" refreshError="1"/>
      <sheetData sheetId="34636" refreshError="1"/>
      <sheetData sheetId="34637" refreshError="1"/>
      <sheetData sheetId="34638" refreshError="1"/>
      <sheetData sheetId="34639" refreshError="1"/>
      <sheetData sheetId="34640" refreshError="1"/>
      <sheetData sheetId="34641" refreshError="1"/>
      <sheetData sheetId="34642" refreshError="1"/>
      <sheetData sheetId="34643" refreshError="1"/>
      <sheetData sheetId="34644" refreshError="1"/>
      <sheetData sheetId="34645" refreshError="1"/>
      <sheetData sheetId="34646" refreshError="1"/>
      <sheetData sheetId="34647" refreshError="1"/>
      <sheetData sheetId="34648" refreshError="1"/>
      <sheetData sheetId="34649" refreshError="1"/>
      <sheetData sheetId="34650" refreshError="1"/>
      <sheetData sheetId="34651" refreshError="1"/>
      <sheetData sheetId="34652" refreshError="1"/>
      <sheetData sheetId="34653" refreshError="1"/>
      <sheetData sheetId="34654" refreshError="1"/>
      <sheetData sheetId="34655" refreshError="1"/>
      <sheetData sheetId="34656" refreshError="1"/>
      <sheetData sheetId="34657" refreshError="1"/>
      <sheetData sheetId="34658" refreshError="1"/>
      <sheetData sheetId="34659" refreshError="1"/>
      <sheetData sheetId="34660" refreshError="1"/>
      <sheetData sheetId="34661" refreshError="1"/>
      <sheetData sheetId="34662" refreshError="1"/>
      <sheetData sheetId="34663" refreshError="1"/>
      <sheetData sheetId="34664" refreshError="1"/>
      <sheetData sheetId="34665" refreshError="1"/>
      <sheetData sheetId="34666" refreshError="1"/>
      <sheetData sheetId="34667" refreshError="1"/>
      <sheetData sheetId="34668" refreshError="1"/>
      <sheetData sheetId="34669" refreshError="1"/>
      <sheetData sheetId="34670" refreshError="1"/>
      <sheetData sheetId="34671" refreshError="1"/>
      <sheetData sheetId="34672" refreshError="1"/>
      <sheetData sheetId="34673" refreshError="1"/>
      <sheetData sheetId="34674" refreshError="1"/>
      <sheetData sheetId="34675" refreshError="1"/>
      <sheetData sheetId="34676" refreshError="1"/>
      <sheetData sheetId="34677" refreshError="1"/>
      <sheetData sheetId="34678" refreshError="1"/>
      <sheetData sheetId="34679" refreshError="1"/>
      <sheetData sheetId="34680" refreshError="1"/>
      <sheetData sheetId="34681" refreshError="1"/>
      <sheetData sheetId="34682" refreshError="1"/>
      <sheetData sheetId="34683" refreshError="1"/>
      <sheetData sheetId="34684" refreshError="1"/>
      <sheetData sheetId="34685" refreshError="1"/>
      <sheetData sheetId="34686" refreshError="1"/>
      <sheetData sheetId="34687" refreshError="1"/>
      <sheetData sheetId="34688" refreshError="1"/>
      <sheetData sheetId="34689" refreshError="1"/>
      <sheetData sheetId="34690" refreshError="1"/>
      <sheetData sheetId="34691" refreshError="1"/>
      <sheetData sheetId="34692" refreshError="1"/>
      <sheetData sheetId="34693" refreshError="1"/>
      <sheetData sheetId="34694" refreshError="1"/>
      <sheetData sheetId="34695" refreshError="1"/>
      <sheetData sheetId="34696" refreshError="1"/>
      <sheetData sheetId="34697" refreshError="1"/>
      <sheetData sheetId="34698" refreshError="1"/>
      <sheetData sheetId="34699" refreshError="1"/>
      <sheetData sheetId="34700" refreshError="1"/>
      <sheetData sheetId="34701" refreshError="1"/>
      <sheetData sheetId="34702" refreshError="1"/>
      <sheetData sheetId="34703" refreshError="1"/>
      <sheetData sheetId="34704" refreshError="1"/>
      <sheetData sheetId="34705" refreshError="1"/>
      <sheetData sheetId="34706" refreshError="1"/>
      <sheetData sheetId="34707" refreshError="1"/>
      <sheetData sheetId="34708" refreshError="1"/>
      <sheetData sheetId="34709" refreshError="1"/>
      <sheetData sheetId="34710" refreshError="1"/>
      <sheetData sheetId="34711" refreshError="1"/>
      <sheetData sheetId="34712" refreshError="1"/>
      <sheetData sheetId="34713" refreshError="1"/>
      <sheetData sheetId="34714" refreshError="1"/>
      <sheetData sheetId="34715" refreshError="1"/>
      <sheetData sheetId="34716" refreshError="1"/>
      <sheetData sheetId="34717" refreshError="1"/>
      <sheetData sheetId="34718" refreshError="1"/>
      <sheetData sheetId="34719" refreshError="1"/>
      <sheetData sheetId="34720" refreshError="1"/>
      <sheetData sheetId="34721" refreshError="1"/>
      <sheetData sheetId="34722" refreshError="1"/>
      <sheetData sheetId="34723" refreshError="1"/>
      <sheetData sheetId="34724" refreshError="1"/>
      <sheetData sheetId="34725" refreshError="1"/>
      <sheetData sheetId="34726" refreshError="1"/>
      <sheetData sheetId="34727" refreshError="1"/>
      <sheetData sheetId="34728" refreshError="1"/>
      <sheetData sheetId="34729" refreshError="1"/>
      <sheetData sheetId="34730" refreshError="1"/>
      <sheetData sheetId="34731" refreshError="1"/>
      <sheetData sheetId="34732" refreshError="1"/>
      <sheetData sheetId="34733" refreshError="1"/>
      <sheetData sheetId="34734" refreshError="1"/>
      <sheetData sheetId="34735" refreshError="1"/>
      <sheetData sheetId="34736" refreshError="1"/>
      <sheetData sheetId="34737" refreshError="1"/>
      <sheetData sheetId="34738" refreshError="1"/>
      <sheetData sheetId="34739" refreshError="1"/>
      <sheetData sheetId="34740" refreshError="1"/>
      <sheetData sheetId="34741" refreshError="1"/>
      <sheetData sheetId="34742" refreshError="1"/>
      <sheetData sheetId="34743" refreshError="1"/>
      <sheetData sheetId="34744" refreshError="1"/>
      <sheetData sheetId="34745" refreshError="1"/>
      <sheetData sheetId="34746" refreshError="1"/>
      <sheetData sheetId="34747" refreshError="1"/>
      <sheetData sheetId="34748" refreshError="1"/>
      <sheetData sheetId="34749" refreshError="1"/>
      <sheetData sheetId="34750" refreshError="1"/>
      <sheetData sheetId="34751" refreshError="1"/>
      <sheetData sheetId="34752" refreshError="1"/>
      <sheetData sheetId="34753" refreshError="1"/>
      <sheetData sheetId="34754" refreshError="1"/>
      <sheetData sheetId="34755" refreshError="1"/>
      <sheetData sheetId="34756" refreshError="1"/>
      <sheetData sheetId="34757" refreshError="1"/>
      <sheetData sheetId="34758" refreshError="1"/>
      <sheetData sheetId="34759" refreshError="1"/>
      <sheetData sheetId="34760" refreshError="1"/>
      <sheetData sheetId="34761" refreshError="1"/>
      <sheetData sheetId="34762" refreshError="1"/>
      <sheetData sheetId="34763" refreshError="1"/>
      <sheetData sheetId="34764" refreshError="1"/>
      <sheetData sheetId="34765" refreshError="1"/>
      <sheetData sheetId="34766" refreshError="1"/>
      <sheetData sheetId="34767" refreshError="1"/>
      <sheetData sheetId="34768" refreshError="1"/>
      <sheetData sheetId="34769" refreshError="1"/>
      <sheetData sheetId="34770" refreshError="1"/>
      <sheetData sheetId="34771" refreshError="1"/>
      <sheetData sheetId="34772" refreshError="1"/>
      <sheetData sheetId="34773" refreshError="1"/>
      <sheetData sheetId="34774" refreshError="1"/>
      <sheetData sheetId="34775" refreshError="1"/>
      <sheetData sheetId="34776" refreshError="1"/>
      <sheetData sheetId="34777" refreshError="1"/>
      <sheetData sheetId="34778" refreshError="1"/>
      <sheetData sheetId="34779" refreshError="1"/>
      <sheetData sheetId="34780" refreshError="1"/>
      <sheetData sheetId="34781" refreshError="1"/>
      <sheetData sheetId="34782" refreshError="1"/>
      <sheetData sheetId="34783" refreshError="1"/>
      <sheetData sheetId="34784" refreshError="1"/>
      <sheetData sheetId="34785" refreshError="1"/>
      <sheetData sheetId="34786" refreshError="1"/>
      <sheetData sheetId="34787" refreshError="1"/>
      <sheetData sheetId="34788" refreshError="1"/>
      <sheetData sheetId="34789" refreshError="1"/>
      <sheetData sheetId="34790" refreshError="1"/>
      <sheetData sheetId="34791" refreshError="1"/>
      <sheetData sheetId="34792" refreshError="1"/>
      <sheetData sheetId="34793" refreshError="1"/>
      <sheetData sheetId="34794" refreshError="1"/>
      <sheetData sheetId="34795" refreshError="1"/>
      <sheetData sheetId="34796" refreshError="1"/>
      <sheetData sheetId="34797" refreshError="1"/>
      <sheetData sheetId="34798" refreshError="1"/>
      <sheetData sheetId="34799" refreshError="1"/>
      <sheetData sheetId="34800" refreshError="1"/>
      <sheetData sheetId="34801" refreshError="1"/>
      <sheetData sheetId="34802" refreshError="1"/>
      <sheetData sheetId="34803" refreshError="1"/>
      <sheetData sheetId="34804" refreshError="1"/>
      <sheetData sheetId="34805" refreshError="1"/>
      <sheetData sheetId="34806" refreshError="1"/>
      <sheetData sheetId="34807" refreshError="1"/>
      <sheetData sheetId="34808" refreshError="1"/>
      <sheetData sheetId="34809" refreshError="1"/>
      <sheetData sheetId="34810" refreshError="1"/>
      <sheetData sheetId="34811" refreshError="1"/>
      <sheetData sheetId="34812" refreshError="1"/>
      <sheetData sheetId="34813" refreshError="1"/>
      <sheetData sheetId="34814" refreshError="1"/>
      <sheetData sheetId="34815" refreshError="1"/>
      <sheetData sheetId="34816" refreshError="1"/>
      <sheetData sheetId="34817" refreshError="1"/>
      <sheetData sheetId="34818" refreshError="1"/>
      <sheetData sheetId="34819" refreshError="1"/>
      <sheetData sheetId="34820" refreshError="1"/>
      <sheetData sheetId="34821" refreshError="1"/>
      <sheetData sheetId="34822" refreshError="1"/>
      <sheetData sheetId="34823" refreshError="1"/>
      <sheetData sheetId="34824" refreshError="1"/>
      <sheetData sheetId="34825" refreshError="1"/>
      <sheetData sheetId="34826" refreshError="1"/>
      <sheetData sheetId="34827" refreshError="1"/>
      <sheetData sheetId="34828" refreshError="1"/>
      <sheetData sheetId="34829" refreshError="1"/>
      <sheetData sheetId="34830" refreshError="1"/>
      <sheetData sheetId="34831" refreshError="1"/>
      <sheetData sheetId="34832" refreshError="1"/>
      <sheetData sheetId="34833" refreshError="1"/>
      <sheetData sheetId="34834" refreshError="1"/>
      <sheetData sheetId="34835" refreshError="1"/>
      <sheetData sheetId="34836" refreshError="1"/>
      <sheetData sheetId="34837" refreshError="1"/>
      <sheetData sheetId="34838" refreshError="1"/>
      <sheetData sheetId="34839" refreshError="1"/>
      <sheetData sheetId="34840" refreshError="1"/>
      <sheetData sheetId="34841" refreshError="1"/>
      <sheetData sheetId="34842" refreshError="1"/>
      <sheetData sheetId="34843" refreshError="1"/>
      <sheetData sheetId="34844" refreshError="1"/>
      <sheetData sheetId="34845" refreshError="1"/>
      <sheetData sheetId="34846" refreshError="1"/>
      <sheetData sheetId="34847" refreshError="1"/>
      <sheetData sheetId="34848" refreshError="1"/>
      <sheetData sheetId="34849" refreshError="1"/>
      <sheetData sheetId="34850" refreshError="1"/>
      <sheetData sheetId="34851" refreshError="1"/>
      <sheetData sheetId="34852" refreshError="1"/>
      <sheetData sheetId="34853" refreshError="1"/>
      <sheetData sheetId="34854" refreshError="1"/>
      <sheetData sheetId="34855" refreshError="1"/>
      <sheetData sheetId="34856" refreshError="1"/>
      <sheetData sheetId="34857" refreshError="1"/>
      <sheetData sheetId="34858" refreshError="1"/>
      <sheetData sheetId="34859" refreshError="1"/>
      <sheetData sheetId="34860" refreshError="1"/>
      <sheetData sheetId="34861" refreshError="1"/>
      <sheetData sheetId="34862" refreshError="1"/>
      <sheetData sheetId="34863" refreshError="1"/>
      <sheetData sheetId="34864" refreshError="1"/>
      <sheetData sheetId="34865" refreshError="1"/>
      <sheetData sheetId="34866" refreshError="1"/>
      <sheetData sheetId="34867" refreshError="1"/>
      <sheetData sheetId="34868" refreshError="1"/>
      <sheetData sheetId="34869" refreshError="1"/>
      <sheetData sheetId="34870" refreshError="1"/>
      <sheetData sheetId="34871" refreshError="1"/>
      <sheetData sheetId="34872" refreshError="1"/>
      <sheetData sheetId="34873" refreshError="1"/>
      <sheetData sheetId="34874" refreshError="1"/>
      <sheetData sheetId="34875" refreshError="1"/>
      <sheetData sheetId="34876" refreshError="1"/>
      <sheetData sheetId="34877" refreshError="1"/>
      <sheetData sheetId="34878" refreshError="1"/>
      <sheetData sheetId="34879" refreshError="1"/>
      <sheetData sheetId="34880" refreshError="1"/>
      <sheetData sheetId="34881" refreshError="1"/>
      <sheetData sheetId="34882" refreshError="1"/>
      <sheetData sheetId="34883" refreshError="1"/>
      <sheetData sheetId="34884" refreshError="1"/>
      <sheetData sheetId="34885" refreshError="1"/>
      <sheetData sheetId="34886" refreshError="1"/>
      <sheetData sheetId="34887" refreshError="1"/>
      <sheetData sheetId="34888" refreshError="1"/>
      <sheetData sheetId="34889" refreshError="1"/>
      <sheetData sheetId="34890" refreshError="1"/>
      <sheetData sheetId="34891" refreshError="1"/>
      <sheetData sheetId="34892" refreshError="1"/>
      <sheetData sheetId="34893" refreshError="1"/>
      <sheetData sheetId="34894" refreshError="1"/>
      <sheetData sheetId="34895" refreshError="1"/>
      <sheetData sheetId="34896" refreshError="1"/>
      <sheetData sheetId="34897" refreshError="1"/>
      <sheetData sheetId="34898" refreshError="1"/>
      <sheetData sheetId="34899" refreshError="1"/>
      <sheetData sheetId="34900" refreshError="1"/>
      <sheetData sheetId="34901" refreshError="1"/>
      <sheetData sheetId="34902" refreshError="1"/>
      <sheetData sheetId="34903" refreshError="1"/>
      <sheetData sheetId="34904" refreshError="1"/>
      <sheetData sheetId="34905" refreshError="1"/>
      <sheetData sheetId="34906" refreshError="1"/>
      <sheetData sheetId="34907" refreshError="1"/>
      <sheetData sheetId="34908">
        <row r="1">
          <cell r="A1" t="str">
            <v>PT PLN (PERSERO)</v>
          </cell>
        </row>
      </sheetData>
      <sheetData sheetId="34909">
        <row r="1">
          <cell r="A1" t="str">
            <v>PT PLN (PERSERO)</v>
          </cell>
        </row>
      </sheetData>
      <sheetData sheetId="34910" refreshError="1"/>
      <sheetData sheetId="34911" refreshError="1"/>
      <sheetData sheetId="34912" refreshError="1"/>
      <sheetData sheetId="34913" refreshError="1"/>
      <sheetData sheetId="34914" refreshError="1"/>
      <sheetData sheetId="34915" refreshError="1"/>
      <sheetData sheetId="34916">
        <row r="1">
          <cell r="A1" t="str">
            <v>PT PLN (PERSERO)</v>
          </cell>
        </row>
      </sheetData>
      <sheetData sheetId="34917">
        <row r="1">
          <cell r="A1" t="str">
            <v>PT PLN (PERSERO)</v>
          </cell>
        </row>
      </sheetData>
      <sheetData sheetId="34918">
        <row r="1">
          <cell r="A1" t="str">
            <v>PT PLN (PERSERO)</v>
          </cell>
        </row>
      </sheetData>
      <sheetData sheetId="34919">
        <row r="1">
          <cell r="A1" t="str">
            <v>PT PLN (PERSERO)</v>
          </cell>
        </row>
      </sheetData>
      <sheetData sheetId="34920">
        <row r="4">
          <cell r="A4" t="str">
            <v>NERACA DAYA SISTEM PONTIANAK</v>
          </cell>
        </row>
      </sheetData>
      <sheetData sheetId="34921"/>
      <sheetData sheetId="34922">
        <row r="1">
          <cell r="A1" t="str">
            <v>PT PLN (PERSERO)</v>
          </cell>
        </row>
      </sheetData>
      <sheetData sheetId="34923" refreshError="1"/>
      <sheetData sheetId="34924" refreshError="1"/>
      <sheetData sheetId="34925">
        <row r="1">
          <cell r="A1" t="str">
            <v>PT PLN (PERSERO)</v>
          </cell>
        </row>
      </sheetData>
      <sheetData sheetId="34926" refreshError="1"/>
      <sheetData sheetId="34927" refreshError="1"/>
      <sheetData sheetId="34928" refreshError="1"/>
      <sheetData sheetId="34929" refreshError="1"/>
      <sheetData sheetId="34930" refreshError="1"/>
      <sheetData sheetId="34931" refreshError="1"/>
      <sheetData sheetId="34932" refreshError="1"/>
      <sheetData sheetId="34933" refreshError="1"/>
      <sheetData sheetId="34934" refreshError="1"/>
      <sheetData sheetId="34935" refreshError="1"/>
      <sheetData sheetId="34936" refreshError="1"/>
      <sheetData sheetId="34937" refreshError="1"/>
      <sheetData sheetId="34938" refreshError="1"/>
      <sheetData sheetId="34939" refreshError="1"/>
      <sheetData sheetId="34940" refreshError="1"/>
      <sheetData sheetId="34941" refreshError="1"/>
      <sheetData sheetId="34942" refreshError="1"/>
      <sheetData sheetId="34943" refreshError="1"/>
      <sheetData sheetId="34944" refreshError="1"/>
      <sheetData sheetId="34945" refreshError="1"/>
      <sheetData sheetId="34946" refreshError="1"/>
      <sheetData sheetId="34947" refreshError="1"/>
      <sheetData sheetId="34948" refreshError="1"/>
      <sheetData sheetId="34949" refreshError="1"/>
      <sheetData sheetId="34950" refreshError="1"/>
      <sheetData sheetId="34951" refreshError="1"/>
      <sheetData sheetId="34952" refreshError="1"/>
      <sheetData sheetId="34953" refreshError="1"/>
      <sheetData sheetId="34954" refreshError="1"/>
      <sheetData sheetId="34955" refreshError="1"/>
      <sheetData sheetId="34956" refreshError="1"/>
      <sheetData sheetId="34957" refreshError="1"/>
      <sheetData sheetId="34958" refreshError="1"/>
      <sheetData sheetId="34959" refreshError="1"/>
      <sheetData sheetId="34960" refreshError="1"/>
      <sheetData sheetId="34961" refreshError="1"/>
      <sheetData sheetId="34962" refreshError="1"/>
      <sheetData sheetId="34963" refreshError="1"/>
      <sheetData sheetId="34964" refreshError="1"/>
      <sheetData sheetId="34965" refreshError="1"/>
      <sheetData sheetId="34966" refreshError="1"/>
      <sheetData sheetId="34967" refreshError="1"/>
      <sheetData sheetId="34968" refreshError="1"/>
      <sheetData sheetId="34969" refreshError="1"/>
      <sheetData sheetId="34970" refreshError="1"/>
      <sheetData sheetId="34971" refreshError="1"/>
      <sheetData sheetId="34972" refreshError="1"/>
      <sheetData sheetId="34973" refreshError="1"/>
      <sheetData sheetId="34974" refreshError="1"/>
      <sheetData sheetId="34975" refreshError="1"/>
      <sheetData sheetId="34976" refreshError="1"/>
      <sheetData sheetId="34977" refreshError="1"/>
      <sheetData sheetId="34978" refreshError="1"/>
      <sheetData sheetId="34979" refreshError="1"/>
      <sheetData sheetId="34980" refreshError="1"/>
      <sheetData sheetId="34981" refreshError="1"/>
      <sheetData sheetId="34982" refreshError="1"/>
      <sheetData sheetId="34983" refreshError="1"/>
      <sheetData sheetId="34984" refreshError="1"/>
      <sheetData sheetId="34985" refreshError="1"/>
      <sheetData sheetId="34986" refreshError="1"/>
      <sheetData sheetId="34987" refreshError="1"/>
      <sheetData sheetId="34988" refreshError="1"/>
      <sheetData sheetId="34989" refreshError="1"/>
      <sheetData sheetId="34990" refreshError="1"/>
      <sheetData sheetId="34991" refreshError="1"/>
      <sheetData sheetId="34992" refreshError="1"/>
      <sheetData sheetId="34993" refreshError="1"/>
      <sheetData sheetId="34994" refreshError="1"/>
      <sheetData sheetId="34995" refreshError="1"/>
      <sheetData sheetId="34996" refreshError="1"/>
      <sheetData sheetId="34997" refreshError="1"/>
      <sheetData sheetId="34998" refreshError="1"/>
      <sheetData sheetId="34999" refreshError="1"/>
      <sheetData sheetId="35000" refreshError="1"/>
      <sheetData sheetId="35001" refreshError="1"/>
      <sheetData sheetId="35002" refreshError="1"/>
      <sheetData sheetId="35003" refreshError="1"/>
      <sheetData sheetId="35004" refreshError="1"/>
      <sheetData sheetId="35005" refreshError="1"/>
      <sheetData sheetId="35006" refreshError="1"/>
      <sheetData sheetId="35007" refreshError="1"/>
      <sheetData sheetId="35008" refreshError="1"/>
      <sheetData sheetId="35009" refreshError="1"/>
      <sheetData sheetId="35010" refreshError="1"/>
      <sheetData sheetId="35011" refreshError="1"/>
      <sheetData sheetId="35012" refreshError="1"/>
      <sheetData sheetId="35013" refreshError="1"/>
      <sheetData sheetId="35014" refreshError="1"/>
      <sheetData sheetId="35015" refreshError="1"/>
      <sheetData sheetId="35016" refreshError="1"/>
      <sheetData sheetId="35017" refreshError="1"/>
      <sheetData sheetId="35018" refreshError="1"/>
      <sheetData sheetId="35019" refreshError="1"/>
      <sheetData sheetId="35020" refreshError="1"/>
      <sheetData sheetId="35021" refreshError="1"/>
      <sheetData sheetId="35022" refreshError="1"/>
      <sheetData sheetId="35023" refreshError="1"/>
      <sheetData sheetId="35024" refreshError="1"/>
      <sheetData sheetId="35025" refreshError="1"/>
      <sheetData sheetId="35026" refreshError="1"/>
      <sheetData sheetId="35027" refreshError="1"/>
      <sheetData sheetId="35028" refreshError="1"/>
      <sheetData sheetId="35029" refreshError="1"/>
      <sheetData sheetId="35030" refreshError="1"/>
      <sheetData sheetId="35031" refreshError="1"/>
      <sheetData sheetId="35032" refreshError="1"/>
      <sheetData sheetId="35033" refreshError="1"/>
      <sheetData sheetId="35034" refreshError="1"/>
      <sheetData sheetId="35035" refreshError="1"/>
      <sheetData sheetId="35036" refreshError="1"/>
      <sheetData sheetId="35037" refreshError="1"/>
      <sheetData sheetId="35038" refreshError="1"/>
      <sheetData sheetId="35039" refreshError="1"/>
      <sheetData sheetId="35040" refreshError="1"/>
      <sheetData sheetId="35041" refreshError="1"/>
      <sheetData sheetId="35042" refreshError="1"/>
      <sheetData sheetId="35043" refreshError="1"/>
      <sheetData sheetId="35044" refreshError="1"/>
      <sheetData sheetId="35045" refreshError="1"/>
      <sheetData sheetId="35046" refreshError="1"/>
      <sheetData sheetId="35047" refreshError="1"/>
      <sheetData sheetId="35048" refreshError="1"/>
      <sheetData sheetId="35049" refreshError="1"/>
      <sheetData sheetId="35050" refreshError="1"/>
      <sheetData sheetId="35051" refreshError="1"/>
      <sheetData sheetId="35052" refreshError="1"/>
      <sheetData sheetId="35053" refreshError="1"/>
      <sheetData sheetId="35054" refreshError="1"/>
      <sheetData sheetId="35055" refreshError="1"/>
      <sheetData sheetId="35056" refreshError="1"/>
      <sheetData sheetId="35057" refreshError="1"/>
      <sheetData sheetId="35058" refreshError="1"/>
      <sheetData sheetId="35059" refreshError="1"/>
      <sheetData sheetId="35060" refreshError="1"/>
      <sheetData sheetId="35061" refreshError="1"/>
      <sheetData sheetId="35062" refreshError="1"/>
      <sheetData sheetId="35063" refreshError="1"/>
      <sheetData sheetId="35064" refreshError="1"/>
      <sheetData sheetId="35065" refreshError="1"/>
      <sheetData sheetId="35066" refreshError="1"/>
      <sheetData sheetId="35067" refreshError="1"/>
      <sheetData sheetId="35068" refreshError="1"/>
      <sheetData sheetId="35069" refreshError="1"/>
      <sheetData sheetId="35070" refreshError="1"/>
      <sheetData sheetId="35071" refreshError="1"/>
      <sheetData sheetId="35072" refreshError="1"/>
      <sheetData sheetId="35073" refreshError="1"/>
      <sheetData sheetId="35074" refreshError="1"/>
      <sheetData sheetId="35075" refreshError="1"/>
      <sheetData sheetId="35076" refreshError="1"/>
      <sheetData sheetId="35077" refreshError="1"/>
      <sheetData sheetId="35078" refreshError="1"/>
      <sheetData sheetId="35079" refreshError="1"/>
      <sheetData sheetId="35080" refreshError="1"/>
      <sheetData sheetId="35081" refreshError="1"/>
      <sheetData sheetId="35082" refreshError="1"/>
      <sheetData sheetId="35083" refreshError="1"/>
      <sheetData sheetId="35084" refreshError="1"/>
      <sheetData sheetId="35085" refreshError="1"/>
      <sheetData sheetId="35086" refreshError="1"/>
      <sheetData sheetId="35087" refreshError="1"/>
      <sheetData sheetId="35088" refreshError="1"/>
      <sheetData sheetId="35089" refreshError="1"/>
      <sheetData sheetId="35090" refreshError="1"/>
      <sheetData sheetId="35091" refreshError="1"/>
      <sheetData sheetId="35092" refreshError="1"/>
      <sheetData sheetId="35093" refreshError="1"/>
      <sheetData sheetId="35094" refreshError="1"/>
      <sheetData sheetId="35095" refreshError="1"/>
      <sheetData sheetId="35096" refreshError="1"/>
      <sheetData sheetId="35097" refreshError="1"/>
      <sheetData sheetId="35098" refreshError="1"/>
      <sheetData sheetId="35099" refreshError="1"/>
      <sheetData sheetId="35100" refreshError="1"/>
      <sheetData sheetId="35101" refreshError="1"/>
      <sheetData sheetId="35102" refreshError="1"/>
      <sheetData sheetId="35103" refreshError="1"/>
      <sheetData sheetId="35104" refreshError="1"/>
      <sheetData sheetId="35105" refreshError="1"/>
      <sheetData sheetId="35106" refreshError="1"/>
      <sheetData sheetId="35107" refreshError="1"/>
      <sheetData sheetId="35108" refreshError="1"/>
      <sheetData sheetId="35109" refreshError="1"/>
      <sheetData sheetId="35110" refreshError="1"/>
      <sheetData sheetId="35111" refreshError="1"/>
      <sheetData sheetId="35112" refreshError="1"/>
      <sheetData sheetId="35113" refreshError="1"/>
      <sheetData sheetId="35114" refreshError="1"/>
      <sheetData sheetId="35115" refreshError="1"/>
      <sheetData sheetId="35116" refreshError="1"/>
      <sheetData sheetId="35117" refreshError="1"/>
      <sheetData sheetId="35118" refreshError="1"/>
      <sheetData sheetId="35119" refreshError="1"/>
      <sheetData sheetId="35120" refreshError="1"/>
      <sheetData sheetId="35121" refreshError="1"/>
      <sheetData sheetId="35122" refreshError="1"/>
      <sheetData sheetId="35123" refreshError="1"/>
      <sheetData sheetId="35124" refreshError="1"/>
      <sheetData sheetId="35125" refreshError="1"/>
      <sheetData sheetId="35126" refreshError="1"/>
      <sheetData sheetId="35127" refreshError="1"/>
      <sheetData sheetId="35128" refreshError="1"/>
      <sheetData sheetId="35129" refreshError="1"/>
      <sheetData sheetId="35130" refreshError="1"/>
      <sheetData sheetId="35131" refreshError="1"/>
      <sheetData sheetId="35132" refreshError="1"/>
      <sheetData sheetId="35133" refreshError="1"/>
      <sheetData sheetId="35134" refreshError="1"/>
      <sheetData sheetId="35135" refreshError="1"/>
      <sheetData sheetId="35136" refreshError="1"/>
      <sheetData sheetId="35137" refreshError="1"/>
      <sheetData sheetId="35138" refreshError="1"/>
      <sheetData sheetId="35139" refreshError="1"/>
      <sheetData sheetId="35140" refreshError="1"/>
      <sheetData sheetId="35141" refreshError="1"/>
      <sheetData sheetId="35142" refreshError="1"/>
      <sheetData sheetId="35143" refreshError="1"/>
      <sheetData sheetId="35144" refreshError="1"/>
      <sheetData sheetId="35145" refreshError="1"/>
      <sheetData sheetId="35146" refreshError="1"/>
      <sheetData sheetId="35147" refreshError="1"/>
      <sheetData sheetId="35148" refreshError="1"/>
      <sheetData sheetId="35149" refreshError="1"/>
      <sheetData sheetId="35150" refreshError="1"/>
      <sheetData sheetId="35151" refreshError="1"/>
      <sheetData sheetId="35152" refreshError="1"/>
      <sheetData sheetId="35153" refreshError="1"/>
      <sheetData sheetId="35154" refreshError="1"/>
      <sheetData sheetId="35155" refreshError="1"/>
      <sheetData sheetId="35156" refreshError="1"/>
      <sheetData sheetId="35157" refreshError="1"/>
      <sheetData sheetId="35158" refreshError="1"/>
      <sheetData sheetId="35159" refreshError="1"/>
      <sheetData sheetId="35160" refreshError="1"/>
      <sheetData sheetId="35161" refreshError="1"/>
      <sheetData sheetId="35162" refreshError="1"/>
      <sheetData sheetId="35163" refreshError="1"/>
      <sheetData sheetId="35164" refreshError="1"/>
      <sheetData sheetId="35165" refreshError="1"/>
      <sheetData sheetId="35166" refreshError="1"/>
      <sheetData sheetId="35167" refreshError="1"/>
      <sheetData sheetId="35168" refreshError="1"/>
      <sheetData sheetId="35169" refreshError="1"/>
      <sheetData sheetId="35170" refreshError="1"/>
      <sheetData sheetId="35171" refreshError="1"/>
      <sheetData sheetId="35172" refreshError="1"/>
      <sheetData sheetId="35173" refreshError="1"/>
      <sheetData sheetId="35174" refreshError="1"/>
      <sheetData sheetId="35175" refreshError="1"/>
      <sheetData sheetId="35176" refreshError="1"/>
      <sheetData sheetId="35177" refreshError="1"/>
      <sheetData sheetId="35178" refreshError="1"/>
      <sheetData sheetId="35179" refreshError="1"/>
      <sheetData sheetId="35180" refreshError="1"/>
      <sheetData sheetId="35181" refreshError="1"/>
      <sheetData sheetId="35182" refreshError="1"/>
      <sheetData sheetId="35183" refreshError="1"/>
      <sheetData sheetId="35184" refreshError="1"/>
      <sheetData sheetId="35185" refreshError="1"/>
      <sheetData sheetId="35186" refreshError="1"/>
      <sheetData sheetId="35187" refreshError="1"/>
      <sheetData sheetId="35188" refreshError="1"/>
      <sheetData sheetId="35189" refreshError="1"/>
      <sheetData sheetId="35190" refreshError="1"/>
      <sheetData sheetId="35191" refreshError="1"/>
      <sheetData sheetId="35192" refreshError="1"/>
      <sheetData sheetId="35193" refreshError="1"/>
      <sheetData sheetId="35194" refreshError="1"/>
      <sheetData sheetId="35195" refreshError="1"/>
      <sheetData sheetId="35196" refreshError="1"/>
      <sheetData sheetId="35197" refreshError="1"/>
      <sheetData sheetId="35198" refreshError="1"/>
      <sheetData sheetId="35199" refreshError="1"/>
      <sheetData sheetId="35200" refreshError="1"/>
      <sheetData sheetId="35201" refreshError="1"/>
      <sheetData sheetId="35202" refreshError="1"/>
      <sheetData sheetId="35203" refreshError="1"/>
      <sheetData sheetId="35204" refreshError="1"/>
      <sheetData sheetId="35205" refreshError="1"/>
      <sheetData sheetId="35206" refreshError="1"/>
      <sheetData sheetId="35207" refreshError="1"/>
      <sheetData sheetId="35208" refreshError="1"/>
      <sheetData sheetId="35209" refreshError="1"/>
      <sheetData sheetId="35210" refreshError="1"/>
      <sheetData sheetId="35211" refreshError="1"/>
      <sheetData sheetId="35212" refreshError="1"/>
      <sheetData sheetId="35213" refreshError="1"/>
      <sheetData sheetId="35214" refreshError="1"/>
      <sheetData sheetId="35215" refreshError="1"/>
      <sheetData sheetId="35216" refreshError="1"/>
      <sheetData sheetId="35217" refreshError="1"/>
      <sheetData sheetId="35218" refreshError="1"/>
      <sheetData sheetId="35219" refreshError="1"/>
      <sheetData sheetId="35220" refreshError="1"/>
      <sheetData sheetId="35221" refreshError="1"/>
      <sheetData sheetId="35222" refreshError="1"/>
      <sheetData sheetId="35223" refreshError="1"/>
      <sheetData sheetId="35224" refreshError="1"/>
      <sheetData sheetId="35225" refreshError="1"/>
      <sheetData sheetId="35226" refreshError="1"/>
      <sheetData sheetId="35227" refreshError="1"/>
      <sheetData sheetId="35228" refreshError="1"/>
      <sheetData sheetId="35229" refreshError="1"/>
      <sheetData sheetId="35230" refreshError="1"/>
      <sheetData sheetId="35231" refreshError="1"/>
      <sheetData sheetId="35232" refreshError="1"/>
      <sheetData sheetId="35233" refreshError="1"/>
      <sheetData sheetId="35234" refreshError="1"/>
      <sheetData sheetId="35235" refreshError="1"/>
      <sheetData sheetId="35236" refreshError="1"/>
      <sheetData sheetId="35237" refreshError="1"/>
      <sheetData sheetId="35238" refreshError="1"/>
      <sheetData sheetId="35239" refreshError="1"/>
      <sheetData sheetId="35240" refreshError="1"/>
      <sheetData sheetId="35241" refreshError="1"/>
      <sheetData sheetId="35242" refreshError="1"/>
      <sheetData sheetId="35243" refreshError="1"/>
      <sheetData sheetId="35244" refreshError="1"/>
      <sheetData sheetId="35245" refreshError="1"/>
      <sheetData sheetId="35246" refreshError="1"/>
      <sheetData sheetId="35247" refreshError="1"/>
      <sheetData sheetId="35248" refreshError="1"/>
      <sheetData sheetId="35249" refreshError="1"/>
      <sheetData sheetId="35250" refreshError="1"/>
      <sheetData sheetId="35251" refreshError="1"/>
      <sheetData sheetId="35252" refreshError="1"/>
      <sheetData sheetId="35253" refreshError="1"/>
      <sheetData sheetId="35254" refreshError="1"/>
      <sheetData sheetId="35255" refreshError="1"/>
      <sheetData sheetId="35256" refreshError="1"/>
      <sheetData sheetId="35257" refreshError="1"/>
      <sheetData sheetId="35258" refreshError="1"/>
      <sheetData sheetId="35259" refreshError="1"/>
      <sheetData sheetId="35260" refreshError="1"/>
      <sheetData sheetId="35261" refreshError="1"/>
      <sheetData sheetId="35262" refreshError="1"/>
      <sheetData sheetId="35263" refreshError="1"/>
      <sheetData sheetId="35264" refreshError="1"/>
      <sheetData sheetId="35265" refreshError="1"/>
      <sheetData sheetId="35266" refreshError="1"/>
      <sheetData sheetId="35267" refreshError="1"/>
      <sheetData sheetId="35268" refreshError="1"/>
      <sheetData sheetId="35269" refreshError="1"/>
      <sheetData sheetId="35270" refreshError="1"/>
      <sheetData sheetId="35271" refreshError="1"/>
      <sheetData sheetId="35272" refreshError="1"/>
      <sheetData sheetId="35273" refreshError="1"/>
      <sheetData sheetId="35274" refreshError="1"/>
      <sheetData sheetId="35275" refreshError="1"/>
      <sheetData sheetId="35276" refreshError="1"/>
      <sheetData sheetId="35277" refreshError="1"/>
      <sheetData sheetId="35278" refreshError="1"/>
      <sheetData sheetId="35279" refreshError="1"/>
      <sheetData sheetId="35280" refreshError="1"/>
      <sheetData sheetId="35281" refreshError="1"/>
      <sheetData sheetId="35282" refreshError="1"/>
      <sheetData sheetId="35283" refreshError="1"/>
      <sheetData sheetId="35284" refreshError="1"/>
      <sheetData sheetId="35285" refreshError="1"/>
      <sheetData sheetId="35286" refreshError="1"/>
      <sheetData sheetId="35287" refreshError="1"/>
      <sheetData sheetId="35288" refreshError="1"/>
      <sheetData sheetId="35289" refreshError="1"/>
      <sheetData sheetId="35290" refreshError="1"/>
      <sheetData sheetId="35291" refreshError="1"/>
      <sheetData sheetId="35292" refreshError="1"/>
      <sheetData sheetId="35293" refreshError="1"/>
      <sheetData sheetId="35294" refreshError="1"/>
      <sheetData sheetId="35295" refreshError="1"/>
      <sheetData sheetId="35296" refreshError="1"/>
      <sheetData sheetId="35297" refreshError="1"/>
      <sheetData sheetId="35298" refreshError="1"/>
      <sheetData sheetId="35299" refreshError="1"/>
      <sheetData sheetId="35300" refreshError="1"/>
      <sheetData sheetId="35301" refreshError="1"/>
      <sheetData sheetId="35302" refreshError="1"/>
      <sheetData sheetId="35303" refreshError="1"/>
      <sheetData sheetId="35304" refreshError="1"/>
      <sheetData sheetId="35305" refreshError="1"/>
      <sheetData sheetId="35306" refreshError="1"/>
      <sheetData sheetId="35307" refreshError="1"/>
      <sheetData sheetId="35308" refreshError="1"/>
      <sheetData sheetId="35309" refreshError="1"/>
      <sheetData sheetId="35310" refreshError="1"/>
      <sheetData sheetId="35311" refreshError="1"/>
      <sheetData sheetId="35312" refreshError="1"/>
      <sheetData sheetId="35313" refreshError="1"/>
      <sheetData sheetId="35314" refreshError="1"/>
      <sheetData sheetId="35315" refreshError="1"/>
      <sheetData sheetId="35316" refreshError="1"/>
      <sheetData sheetId="35317" refreshError="1"/>
      <sheetData sheetId="35318" refreshError="1"/>
      <sheetData sheetId="35319" refreshError="1"/>
      <sheetData sheetId="35320" refreshError="1"/>
      <sheetData sheetId="35321" refreshError="1"/>
      <sheetData sheetId="35322" refreshError="1"/>
      <sheetData sheetId="35323" refreshError="1"/>
      <sheetData sheetId="35324" refreshError="1"/>
      <sheetData sheetId="35325" refreshError="1"/>
      <sheetData sheetId="35326" refreshError="1"/>
      <sheetData sheetId="35327" refreshError="1"/>
      <sheetData sheetId="35328" refreshError="1"/>
      <sheetData sheetId="35329" refreshError="1"/>
      <sheetData sheetId="35330" refreshError="1"/>
      <sheetData sheetId="35331" refreshError="1"/>
      <sheetData sheetId="35332" refreshError="1"/>
      <sheetData sheetId="35333" refreshError="1"/>
      <sheetData sheetId="35334" refreshError="1"/>
      <sheetData sheetId="35335" refreshError="1"/>
      <sheetData sheetId="35336" refreshError="1"/>
      <sheetData sheetId="35337" refreshError="1"/>
      <sheetData sheetId="35338" refreshError="1"/>
      <sheetData sheetId="35339" refreshError="1"/>
      <sheetData sheetId="35340" refreshError="1"/>
      <sheetData sheetId="35341" refreshError="1"/>
      <sheetData sheetId="35342" refreshError="1"/>
      <sheetData sheetId="35343" refreshError="1"/>
      <sheetData sheetId="35344" refreshError="1"/>
      <sheetData sheetId="35345" refreshError="1"/>
      <sheetData sheetId="35346" refreshError="1"/>
      <sheetData sheetId="35347" refreshError="1"/>
      <sheetData sheetId="35348" refreshError="1"/>
      <sheetData sheetId="35349" refreshError="1"/>
      <sheetData sheetId="35350" refreshError="1"/>
      <sheetData sheetId="35351" refreshError="1"/>
      <sheetData sheetId="35352" refreshError="1"/>
      <sheetData sheetId="35353" refreshError="1"/>
      <sheetData sheetId="35354" refreshError="1"/>
      <sheetData sheetId="35355" refreshError="1"/>
      <sheetData sheetId="35356" refreshError="1"/>
      <sheetData sheetId="35357" refreshError="1"/>
      <sheetData sheetId="35358" refreshError="1"/>
      <sheetData sheetId="35359" refreshError="1"/>
      <sheetData sheetId="35360" refreshError="1"/>
      <sheetData sheetId="35361" refreshError="1"/>
      <sheetData sheetId="35362" refreshError="1"/>
      <sheetData sheetId="35363" refreshError="1"/>
      <sheetData sheetId="35364" refreshError="1"/>
      <sheetData sheetId="35365" refreshError="1"/>
      <sheetData sheetId="35366" refreshError="1"/>
      <sheetData sheetId="35367" refreshError="1"/>
      <sheetData sheetId="35368" refreshError="1"/>
      <sheetData sheetId="35369" refreshError="1"/>
      <sheetData sheetId="35370" refreshError="1"/>
      <sheetData sheetId="35371" refreshError="1"/>
      <sheetData sheetId="35372" refreshError="1"/>
      <sheetData sheetId="35373" refreshError="1"/>
      <sheetData sheetId="35374" refreshError="1"/>
      <sheetData sheetId="35375" refreshError="1"/>
      <sheetData sheetId="35376" refreshError="1"/>
      <sheetData sheetId="35377" refreshError="1"/>
      <sheetData sheetId="35378" refreshError="1"/>
      <sheetData sheetId="35379" refreshError="1"/>
      <sheetData sheetId="35380" refreshError="1"/>
      <sheetData sheetId="35381" refreshError="1"/>
      <sheetData sheetId="35382" refreshError="1"/>
      <sheetData sheetId="35383" refreshError="1"/>
      <sheetData sheetId="35384" refreshError="1"/>
      <sheetData sheetId="35385" refreshError="1"/>
      <sheetData sheetId="35386" refreshError="1"/>
      <sheetData sheetId="35387" refreshError="1"/>
      <sheetData sheetId="35388" refreshError="1"/>
      <sheetData sheetId="35389" refreshError="1"/>
      <sheetData sheetId="35390" refreshError="1"/>
      <sheetData sheetId="35391" refreshError="1"/>
      <sheetData sheetId="35392" refreshError="1"/>
      <sheetData sheetId="35393" refreshError="1"/>
      <sheetData sheetId="35394" refreshError="1"/>
      <sheetData sheetId="35395" refreshError="1"/>
      <sheetData sheetId="35396" refreshError="1"/>
      <sheetData sheetId="35397" refreshError="1"/>
      <sheetData sheetId="35398" refreshError="1"/>
      <sheetData sheetId="35399" refreshError="1"/>
      <sheetData sheetId="35400" refreshError="1"/>
      <sheetData sheetId="35401" refreshError="1"/>
      <sheetData sheetId="35402" refreshError="1"/>
      <sheetData sheetId="35403" refreshError="1"/>
      <sheetData sheetId="35404" refreshError="1"/>
      <sheetData sheetId="35405" refreshError="1"/>
      <sheetData sheetId="35406" refreshError="1"/>
      <sheetData sheetId="35407" refreshError="1"/>
      <sheetData sheetId="35408" refreshError="1"/>
      <sheetData sheetId="35409" refreshError="1"/>
      <sheetData sheetId="35410" refreshError="1"/>
      <sheetData sheetId="35411" refreshError="1"/>
      <sheetData sheetId="35412" refreshError="1"/>
      <sheetData sheetId="35413" refreshError="1"/>
      <sheetData sheetId="35414" refreshError="1"/>
      <sheetData sheetId="35415" refreshError="1"/>
      <sheetData sheetId="35416" refreshError="1"/>
      <sheetData sheetId="35417" refreshError="1"/>
      <sheetData sheetId="35418" refreshError="1"/>
      <sheetData sheetId="35419" refreshError="1"/>
      <sheetData sheetId="35420" refreshError="1"/>
      <sheetData sheetId="35421" refreshError="1"/>
      <sheetData sheetId="35422" refreshError="1"/>
      <sheetData sheetId="35423" refreshError="1"/>
      <sheetData sheetId="35424" refreshError="1"/>
      <sheetData sheetId="35425" refreshError="1"/>
      <sheetData sheetId="35426" refreshError="1"/>
      <sheetData sheetId="35427" refreshError="1"/>
      <sheetData sheetId="35428" refreshError="1"/>
      <sheetData sheetId="35429" refreshError="1"/>
      <sheetData sheetId="35430" refreshError="1"/>
      <sheetData sheetId="35431" refreshError="1"/>
      <sheetData sheetId="35432" refreshError="1"/>
      <sheetData sheetId="35433" refreshError="1"/>
      <sheetData sheetId="35434" refreshError="1"/>
      <sheetData sheetId="35435" refreshError="1"/>
      <sheetData sheetId="35436" refreshError="1"/>
      <sheetData sheetId="35437" refreshError="1"/>
      <sheetData sheetId="35438" refreshError="1"/>
      <sheetData sheetId="35439" refreshError="1"/>
      <sheetData sheetId="35440" refreshError="1"/>
      <sheetData sheetId="35441" refreshError="1"/>
      <sheetData sheetId="35442" refreshError="1"/>
      <sheetData sheetId="35443" refreshError="1"/>
      <sheetData sheetId="35444" refreshError="1"/>
      <sheetData sheetId="35445" refreshError="1"/>
      <sheetData sheetId="35446" refreshError="1"/>
      <sheetData sheetId="35447" refreshError="1"/>
      <sheetData sheetId="35448" refreshError="1"/>
      <sheetData sheetId="35449" refreshError="1"/>
      <sheetData sheetId="35450" refreshError="1"/>
      <sheetData sheetId="35451" refreshError="1"/>
      <sheetData sheetId="35452" refreshError="1"/>
      <sheetData sheetId="35453" refreshError="1"/>
      <sheetData sheetId="35454" refreshError="1"/>
      <sheetData sheetId="35455" refreshError="1"/>
      <sheetData sheetId="35456" refreshError="1"/>
      <sheetData sheetId="35457" refreshError="1"/>
      <sheetData sheetId="35458" refreshError="1"/>
      <sheetData sheetId="35459" refreshError="1"/>
      <sheetData sheetId="35460" refreshError="1"/>
      <sheetData sheetId="35461" refreshError="1"/>
      <sheetData sheetId="35462" refreshError="1"/>
      <sheetData sheetId="35463" refreshError="1"/>
      <sheetData sheetId="35464" refreshError="1"/>
      <sheetData sheetId="35465" refreshError="1"/>
      <sheetData sheetId="35466" refreshError="1"/>
      <sheetData sheetId="35467" refreshError="1"/>
      <sheetData sheetId="35468" refreshError="1"/>
      <sheetData sheetId="35469" refreshError="1"/>
      <sheetData sheetId="35470" refreshError="1"/>
      <sheetData sheetId="35471" refreshError="1"/>
      <sheetData sheetId="35472" refreshError="1"/>
      <sheetData sheetId="35473" refreshError="1"/>
      <sheetData sheetId="35474" refreshError="1"/>
      <sheetData sheetId="35475" refreshError="1"/>
      <sheetData sheetId="35476" refreshError="1"/>
      <sheetData sheetId="35477" refreshError="1"/>
      <sheetData sheetId="35478" refreshError="1"/>
      <sheetData sheetId="35479" refreshError="1"/>
      <sheetData sheetId="35480" refreshError="1"/>
      <sheetData sheetId="35481" refreshError="1"/>
      <sheetData sheetId="35482" refreshError="1"/>
      <sheetData sheetId="35483" refreshError="1"/>
      <sheetData sheetId="35484" refreshError="1"/>
      <sheetData sheetId="35485" refreshError="1"/>
      <sheetData sheetId="35486" refreshError="1"/>
      <sheetData sheetId="35487" refreshError="1"/>
      <sheetData sheetId="35488" refreshError="1"/>
      <sheetData sheetId="35489" refreshError="1"/>
      <sheetData sheetId="35490" refreshError="1"/>
      <sheetData sheetId="35491" refreshError="1"/>
      <sheetData sheetId="35492" refreshError="1"/>
      <sheetData sheetId="35493" refreshError="1"/>
      <sheetData sheetId="35494" refreshError="1"/>
      <sheetData sheetId="35495" refreshError="1"/>
      <sheetData sheetId="35496" refreshError="1"/>
      <sheetData sheetId="35497" refreshError="1"/>
      <sheetData sheetId="35498" refreshError="1"/>
      <sheetData sheetId="35499" refreshError="1"/>
      <sheetData sheetId="35500" refreshError="1"/>
      <sheetData sheetId="35501" refreshError="1"/>
      <sheetData sheetId="35502" refreshError="1"/>
      <sheetData sheetId="35503" refreshError="1"/>
      <sheetData sheetId="35504" refreshError="1"/>
      <sheetData sheetId="35505" refreshError="1"/>
      <sheetData sheetId="35506" refreshError="1"/>
      <sheetData sheetId="35507" refreshError="1"/>
      <sheetData sheetId="35508" refreshError="1"/>
      <sheetData sheetId="35509" refreshError="1"/>
      <sheetData sheetId="35510" refreshError="1"/>
      <sheetData sheetId="35511" refreshError="1"/>
      <sheetData sheetId="35512" refreshError="1"/>
      <sheetData sheetId="35513" refreshError="1"/>
      <sheetData sheetId="35514" refreshError="1"/>
      <sheetData sheetId="35515" refreshError="1"/>
      <sheetData sheetId="35516" refreshError="1"/>
      <sheetData sheetId="35517" refreshError="1"/>
      <sheetData sheetId="35518" refreshError="1"/>
      <sheetData sheetId="35519" refreshError="1"/>
      <sheetData sheetId="35520" refreshError="1"/>
      <sheetData sheetId="35521" refreshError="1"/>
      <sheetData sheetId="35522" refreshError="1"/>
      <sheetData sheetId="35523" refreshError="1"/>
      <sheetData sheetId="35524" refreshError="1"/>
      <sheetData sheetId="35525" refreshError="1"/>
      <sheetData sheetId="35526" refreshError="1"/>
      <sheetData sheetId="35527" refreshError="1"/>
      <sheetData sheetId="35528" refreshError="1"/>
      <sheetData sheetId="35529" refreshError="1"/>
      <sheetData sheetId="35530" refreshError="1"/>
      <sheetData sheetId="35531" refreshError="1"/>
      <sheetData sheetId="35532" refreshError="1"/>
      <sheetData sheetId="35533" refreshError="1"/>
      <sheetData sheetId="35534" refreshError="1"/>
      <sheetData sheetId="35535" refreshError="1"/>
      <sheetData sheetId="35536" refreshError="1"/>
      <sheetData sheetId="35537" refreshError="1"/>
      <sheetData sheetId="35538" refreshError="1"/>
      <sheetData sheetId="35539" refreshError="1"/>
      <sheetData sheetId="35540" refreshError="1"/>
      <sheetData sheetId="35541" refreshError="1"/>
      <sheetData sheetId="35542" refreshError="1"/>
      <sheetData sheetId="35543" refreshError="1"/>
      <sheetData sheetId="35544" refreshError="1"/>
      <sheetData sheetId="35545" refreshError="1"/>
      <sheetData sheetId="35546" refreshError="1"/>
      <sheetData sheetId="35547" refreshError="1"/>
      <sheetData sheetId="35548" refreshError="1"/>
      <sheetData sheetId="35549" refreshError="1"/>
      <sheetData sheetId="35550" refreshError="1"/>
      <sheetData sheetId="35551" refreshError="1"/>
      <sheetData sheetId="35552" refreshError="1"/>
      <sheetData sheetId="35553" refreshError="1"/>
      <sheetData sheetId="35554" refreshError="1"/>
      <sheetData sheetId="35555" refreshError="1"/>
      <sheetData sheetId="35556" refreshError="1"/>
      <sheetData sheetId="35557" refreshError="1"/>
      <sheetData sheetId="35558" refreshError="1"/>
      <sheetData sheetId="35559" refreshError="1"/>
      <sheetData sheetId="35560" refreshError="1"/>
      <sheetData sheetId="35561" refreshError="1"/>
      <sheetData sheetId="35562" refreshError="1"/>
      <sheetData sheetId="35563" refreshError="1"/>
      <sheetData sheetId="35564" refreshError="1"/>
      <sheetData sheetId="35565" refreshError="1"/>
      <sheetData sheetId="35566" refreshError="1"/>
      <sheetData sheetId="35567" refreshError="1"/>
      <sheetData sheetId="35568" refreshError="1"/>
      <sheetData sheetId="35569" refreshError="1"/>
      <sheetData sheetId="35570" refreshError="1"/>
      <sheetData sheetId="35571" refreshError="1"/>
      <sheetData sheetId="35572" refreshError="1"/>
      <sheetData sheetId="35573" refreshError="1"/>
      <sheetData sheetId="35574" refreshError="1"/>
      <sheetData sheetId="35575" refreshError="1"/>
      <sheetData sheetId="35576" refreshError="1"/>
      <sheetData sheetId="35577" refreshError="1"/>
      <sheetData sheetId="35578" refreshError="1"/>
      <sheetData sheetId="35579" refreshError="1"/>
      <sheetData sheetId="35580" refreshError="1"/>
      <sheetData sheetId="35581" refreshError="1"/>
      <sheetData sheetId="35582" refreshError="1"/>
      <sheetData sheetId="35583" refreshError="1"/>
      <sheetData sheetId="35584" refreshError="1"/>
      <sheetData sheetId="35585" refreshError="1"/>
      <sheetData sheetId="35586" refreshError="1"/>
      <sheetData sheetId="35587" refreshError="1"/>
      <sheetData sheetId="35588" refreshError="1"/>
      <sheetData sheetId="35589" refreshError="1"/>
      <sheetData sheetId="35590" refreshError="1"/>
      <sheetData sheetId="35591" refreshError="1"/>
      <sheetData sheetId="35592" refreshError="1"/>
      <sheetData sheetId="35593" refreshError="1"/>
      <sheetData sheetId="35594" refreshError="1"/>
      <sheetData sheetId="35595" refreshError="1"/>
      <sheetData sheetId="35596" refreshError="1"/>
      <sheetData sheetId="35597" refreshError="1"/>
      <sheetData sheetId="35598" refreshError="1"/>
      <sheetData sheetId="35599" refreshError="1"/>
      <sheetData sheetId="35600" refreshError="1"/>
      <sheetData sheetId="35601" refreshError="1"/>
      <sheetData sheetId="35602" refreshError="1"/>
      <sheetData sheetId="35603" refreshError="1"/>
      <sheetData sheetId="35604" refreshError="1"/>
      <sheetData sheetId="35605" refreshError="1"/>
      <sheetData sheetId="35606" refreshError="1"/>
      <sheetData sheetId="35607" refreshError="1"/>
      <sheetData sheetId="35608" refreshError="1"/>
      <sheetData sheetId="35609" refreshError="1"/>
      <sheetData sheetId="35610" refreshError="1"/>
      <sheetData sheetId="35611" refreshError="1"/>
      <sheetData sheetId="35612" refreshError="1"/>
      <sheetData sheetId="35613" refreshError="1"/>
      <sheetData sheetId="35614" refreshError="1"/>
      <sheetData sheetId="35615" refreshError="1"/>
      <sheetData sheetId="35616" refreshError="1"/>
      <sheetData sheetId="35617" refreshError="1"/>
      <sheetData sheetId="35618" refreshError="1"/>
      <sheetData sheetId="35619" refreshError="1"/>
      <sheetData sheetId="35620" refreshError="1"/>
      <sheetData sheetId="35621" refreshError="1"/>
      <sheetData sheetId="35622" refreshError="1"/>
      <sheetData sheetId="35623" refreshError="1"/>
      <sheetData sheetId="35624" refreshError="1"/>
      <sheetData sheetId="35625" refreshError="1"/>
      <sheetData sheetId="35626" refreshError="1"/>
      <sheetData sheetId="35627" refreshError="1"/>
      <sheetData sheetId="35628" refreshError="1"/>
      <sheetData sheetId="35629" refreshError="1"/>
      <sheetData sheetId="35630" refreshError="1"/>
      <sheetData sheetId="35631" refreshError="1"/>
      <sheetData sheetId="35632" refreshError="1"/>
      <sheetData sheetId="35633" refreshError="1"/>
      <sheetData sheetId="35634" refreshError="1"/>
      <sheetData sheetId="35635" refreshError="1"/>
      <sheetData sheetId="35636" refreshError="1"/>
      <sheetData sheetId="35637" refreshError="1"/>
      <sheetData sheetId="35638" refreshError="1"/>
      <sheetData sheetId="35639" refreshError="1"/>
      <sheetData sheetId="35640" refreshError="1"/>
      <sheetData sheetId="35641" refreshError="1"/>
      <sheetData sheetId="35642" refreshError="1"/>
      <sheetData sheetId="35643" refreshError="1"/>
      <sheetData sheetId="35644" refreshError="1"/>
      <sheetData sheetId="35645" refreshError="1"/>
      <sheetData sheetId="35646" refreshError="1"/>
      <sheetData sheetId="35647" refreshError="1"/>
      <sheetData sheetId="35648" refreshError="1"/>
      <sheetData sheetId="35649" refreshError="1"/>
      <sheetData sheetId="35650" refreshError="1"/>
      <sheetData sheetId="35651" refreshError="1"/>
      <sheetData sheetId="35652" refreshError="1"/>
      <sheetData sheetId="35653" refreshError="1"/>
      <sheetData sheetId="35654" refreshError="1"/>
      <sheetData sheetId="35655" refreshError="1"/>
      <sheetData sheetId="35656" refreshError="1"/>
      <sheetData sheetId="35657" refreshError="1"/>
      <sheetData sheetId="35658" refreshError="1"/>
      <sheetData sheetId="35659" refreshError="1"/>
      <sheetData sheetId="35660" refreshError="1"/>
      <sheetData sheetId="35661" refreshError="1"/>
      <sheetData sheetId="35662" refreshError="1"/>
      <sheetData sheetId="35663" refreshError="1"/>
      <sheetData sheetId="35664" refreshError="1"/>
      <sheetData sheetId="35665" refreshError="1"/>
      <sheetData sheetId="35666" refreshError="1"/>
      <sheetData sheetId="35667" refreshError="1"/>
      <sheetData sheetId="35668" refreshError="1"/>
      <sheetData sheetId="35669" refreshError="1"/>
      <sheetData sheetId="35670" refreshError="1"/>
      <sheetData sheetId="35671" refreshError="1"/>
      <sheetData sheetId="35672" refreshError="1"/>
      <sheetData sheetId="35673" refreshError="1"/>
      <sheetData sheetId="35674" refreshError="1"/>
      <sheetData sheetId="35675" refreshError="1"/>
      <sheetData sheetId="35676" refreshError="1"/>
      <sheetData sheetId="35677" refreshError="1"/>
      <sheetData sheetId="35678" refreshError="1"/>
      <sheetData sheetId="35679" refreshError="1"/>
      <sheetData sheetId="35680" refreshError="1"/>
      <sheetData sheetId="35681" refreshError="1"/>
      <sheetData sheetId="35682" refreshError="1"/>
      <sheetData sheetId="35683" refreshError="1"/>
      <sheetData sheetId="35684" refreshError="1"/>
      <sheetData sheetId="35685" refreshError="1"/>
      <sheetData sheetId="35686" refreshError="1"/>
      <sheetData sheetId="35687" refreshError="1"/>
      <sheetData sheetId="35688" refreshError="1"/>
      <sheetData sheetId="35689" refreshError="1"/>
      <sheetData sheetId="35690" refreshError="1"/>
      <sheetData sheetId="35691" refreshError="1"/>
      <sheetData sheetId="35692" refreshError="1"/>
      <sheetData sheetId="35693" refreshError="1"/>
      <sheetData sheetId="35694" refreshError="1"/>
      <sheetData sheetId="35695" refreshError="1"/>
      <sheetData sheetId="35696" refreshError="1"/>
      <sheetData sheetId="35697" refreshError="1"/>
      <sheetData sheetId="35698" refreshError="1"/>
      <sheetData sheetId="35699" refreshError="1"/>
      <sheetData sheetId="35700" refreshError="1"/>
      <sheetData sheetId="35701" refreshError="1"/>
      <sheetData sheetId="35702" refreshError="1"/>
      <sheetData sheetId="35703" refreshError="1"/>
      <sheetData sheetId="35704" refreshError="1"/>
      <sheetData sheetId="35705" refreshError="1"/>
      <sheetData sheetId="35706" refreshError="1"/>
      <sheetData sheetId="35707" refreshError="1"/>
      <sheetData sheetId="35708" refreshError="1"/>
      <sheetData sheetId="35709" refreshError="1"/>
      <sheetData sheetId="35710" refreshError="1"/>
      <sheetData sheetId="35711" refreshError="1"/>
      <sheetData sheetId="35712" refreshError="1"/>
      <sheetData sheetId="35713" refreshError="1"/>
      <sheetData sheetId="35714" refreshError="1"/>
      <sheetData sheetId="35715" refreshError="1"/>
      <sheetData sheetId="35716" refreshError="1"/>
      <sheetData sheetId="35717" refreshError="1"/>
      <sheetData sheetId="35718" refreshError="1"/>
      <sheetData sheetId="35719" refreshError="1"/>
      <sheetData sheetId="35720" refreshError="1"/>
      <sheetData sheetId="35721" refreshError="1"/>
      <sheetData sheetId="35722" refreshError="1"/>
      <sheetData sheetId="35723" refreshError="1"/>
      <sheetData sheetId="35724" refreshError="1"/>
      <sheetData sheetId="35725" refreshError="1"/>
      <sheetData sheetId="35726" refreshError="1"/>
      <sheetData sheetId="35727" refreshError="1"/>
      <sheetData sheetId="35728" refreshError="1"/>
      <sheetData sheetId="35729" refreshError="1"/>
      <sheetData sheetId="35730" refreshError="1"/>
      <sheetData sheetId="35731" refreshError="1"/>
      <sheetData sheetId="35732" refreshError="1"/>
      <sheetData sheetId="35733" refreshError="1"/>
      <sheetData sheetId="35734" refreshError="1"/>
      <sheetData sheetId="35735" refreshError="1"/>
      <sheetData sheetId="35736" refreshError="1"/>
      <sheetData sheetId="35737" refreshError="1"/>
      <sheetData sheetId="35738" refreshError="1"/>
      <sheetData sheetId="35739" refreshError="1"/>
      <sheetData sheetId="35740" refreshError="1"/>
      <sheetData sheetId="35741" refreshError="1"/>
      <sheetData sheetId="35742" refreshError="1"/>
      <sheetData sheetId="35743" refreshError="1"/>
      <sheetData sheetId="35744" refreshError="1"/>
      <sheetData sheetId="35745" refreshError="1"/>
      <sheetData sheetId="35746" refreshError="1"/>
      <sheetData sheetId="35747" refreshError="1"/>
      <sheetData sheetId="35748" refreshError="1"/>
      <sheetData sheetId="35749" refreshError="1"/>
      <sheetData sheetId="35750" refreshError="1"/>
      <sheetData sheetId="35751" refreshError="1"/>
      <sheetData sheetId="35752" refreshError="1"/>
      <sheetData sheetId="35753" refreshError="1"/>
      <sheetData sheetId="35754" refreshError="1"/>
      <sheetData sheetId="35755" refreshError="1"/>
      <sheetData sheetId="35756" refreshError="1"/>
      <sheetData sheetId="35757" refreshError="1"/>
      <sheetData sheetId="35758" refreshError="1"/>
      <sheetData sheetId="35759" refreshError="1"/>
      <sheetData sheetId="35760" refreshError="1"/>
      <sheetData sheetId="35761" refreshError="1"/>
      <sheetData sheetId="35762" refreshError="1"/>
      <sheetData sheetId="35763" refreshError="1"/>
      <sheetData sheetId="35764" refreshError="1"/>
      <sheetData sheetId="35765" refreshError="1"/>
      <sheetData sheetId="35766" refreshError="1"/>
      <sheetData sheetId="35767" refreshError="1"/>
      <sheetData sheetId="35768" refreshError="1"/>
      <sheetData sheetId="35769" refreshError="1"/>
      <sheetData sheetId="35770" refreshError="1"/>
      <sheetData sheetId="35771" refreshError="1"/>
      <sheetData sheetId="35772" refreshError="1"/>
      <sheetData sheetId="35773" refreshError="1"/>
      <sheetData sheetId="35774" refreshError="1"/>
      <sheetData sheetId="35775" refreshError="1"/>
      <sheetData sheetId="35776" refreshError="1"/>
      <sheetData sheetId="35777" refreshError="1"/>
      <sheetData sheetId="35778" refreshError="1"/>
      <sheetData sheetId="35779" refreshError="1"/>
      <sheetData sheetId="35780" refreshError="1"/>
      <sheetData sheetId="35781" refreshError="1"/>
      <sheetData sheetId="35782" refreshError="1"/>
      <sheetData sheetId="35783" refreshError="1"/>
      <sheetData sheetId="35784" refreshError="1"/>
      <sheetData sheetId="35785" refreshError="1"/>
      <sheetData sheetId="35786" refreshError="1"/>
      <sheetData sheetId="35787" refreshError="1"/>
      <sheetData sheetId="35788" refreshError="1"/>
      <sheetData sheetId="35789" refreshError="1"/>
      <sheetData sheetId="35790" refreshError="1"/>
      <sheetData sheetId="35791" refreshError="1"/>
      <sheetData sheetId="35792" refreshError="1"/>
      <sheetData sheetId="35793" refreshError="1"/>
      <sheetData sheetId="35794" refreshError="1"/>
      <sheetData sheetId="35795" refreshError="1"/>
      <sheetData sheetId="35796" refreshError="1"/>
      <sheetData sheetId="35797" refreshError="1"/>
      <sheetData sheetId="35798" refreshError="1"/>
      <sheetData sheetId="35799" refreshError="1"/>
      <sheetData sheetId="35800" refreshError="1"/>
      <sheetData sheetId="35801" refreshError="1"/>
      <sheetData sheetId="35802" refreshError="1"/>
      <sheetData sheetId="35803" refreshError="1"/>
      <sheetData sheetId="35804" refreshError="1"/>
      <sheetData sheetId="35805" refreshError="1"/>
      <sheetData sheetId="35806" refreshError="1"/>
      <sheetData sheetId="35807" refreshError="1"/>
      <sheetData sheetId="35808" refreshError="1"/>
      <sheetData sheetId="35809" refreshError="1"/>
      <sheetData sheetId="35810" refreshError="1"/>
      <sheetData sheetId="35811" refreshError="1"/>
      <sheetData sheetId="35812" refreshError="1"/>
      <sheetData sheetId="35813" refreshError="1"/>
      <sheetData sheetId="35814" refreshError="1"/>
      <sheetData sheetId="35815" refreshError="1"/>
      <sheetData sheetId="35816" refreshError="1"/>
      <sheetData sheetId="35817" refreshError="1"/>
      <sheetData sheetId="35818" refreshError="1"/>
      <sheetData sheetId="35819" refreshError="1"/>
      <sheetData sheetId="35820" refreshError="1"/>
      <sheetData sheetId="35821" refreshError="1"/>
      <sheetData sheetId="35822" refreshError="1"/>
      <sheetData sheetId="35823" refreshError="1"/>
      <sheetData sheetId="35824" refreshError="1"/>
      <sheetData sheetId="35825" refreshError="1"/>
      <sheetData sheetId="35826" refreshError="1"/>
      <sheetData sheetId="35827" refreshError="1"/>
      <sheetData sheetId="35828" refreshError="1"/>
      <sheetData sheetId="35829" refreshError="1"/>
      <sheetData sheetId="35830" refreshError="1"/>
      <sheetData sheetId="35831" refreshError="1"/>
      <sheetData sheetId="35832" refreshError="1"/>
      <sheetData sheetId="35833" refreshError="1"/>
      <sheetData sheetId="35834" refreshError="1"/>
      <sheetData sheetId="35835" refreshError="1"/>
      <sheetData sheetId="35836" refreshError="1"/>
      <sheetData sheetId="35837" refreshError="1"/>
      <sheetData sheetId="35838" refreshError="1"/>
      <sheetData sheetId="35839" refreshError="1"/>
      <sheetData sheetId="35840" refreshError="1"/>
      <sheetData sheetId="35841" refreshError="1"/>
      <sheetData sheetId="35842" refreshError="1"/>
      <sheetData sheetId="35843" refreshError="1"/>
      <sheetData sheetId="35844" refreshError="1"/>
      <sheetData sheetId="35845" refreshError="1"/>
      <sheetData sheetId="35846" refreshError="1"/>
      <sheetData sheetId="35847" refreshError="1"/>
      <sheetData sheetId="35848" refreshError="1"/>
      <sheetData sheetId="35849" refreshError="1"/>
      <sheetData sheetId="35850" refreshError="1"/>
      <sheetData sheetId="35851" refreshError="1"/>
      <sheetData sheetId="35852" refreshError="1"/>
      <sheetData sheetId="35853" refreshError="1"/>
      <sheetData sheetId="35854" refreshError="1"/>
      <sheetData sheetId="35855" refreshError="1"/>
      <sheetData sheetId="35856" refreshError="1"/>
      <sheetData sheetId="35857" refreshError="1"/>
      <sheetData sheetId="35858" refreshError="1"/>
      <sheetData sheetId="35859" refreshError="1"/>
      <sheetData sheetId="35860" refreshError="1"/>
      <sheetData sheetId="35861" refreshError="1"/>
      <sheetData sheetId="35862" refreshError="1"/>
      <sheetData sheetId="35863" refreshError="1"/>
      <sheetData sheetId="35864" refreshError="1"/>
      <sheetData sheetId="35865" refreshError="1"/>
      <sheetData sheetId="35866" refreshError="1"/>
      <sheetData sheetId="35867" refreshError="1"/>
      <sheetData sheetId="35868" refreshError="1"/>
      <sheetData sheetId="35869" refreshError="1"/>
      <sheetData sheetId="35870" refreshError="1"/>
      <sheetData sheetId="35871" refreshError="1"/>
      <sheetData sheetId="35872" refreshError="1"/>
      <sheetData sheetId="35873" refreshError="1"/>
      <sheetData sheetId="35874" refreshError="1"/>
      <sheetData sheetId="35875" refreshError="1"/>
      <sheetData sheetId="35876" refreshError="1"/>
      <sheetData sheetId="35877" refreshError="1"/>
      <sheetData sheetId="35878" refreshError="1"/>
      <sheetData sheetId="35879" refreshError="1"/>
      <sheetData sheetId="35880" refreshError="1"/>
      <sheetData sheetId="35881" refreshError="1"/>
      <sheetData sheetId="35882" refreshError="1"/>
      <sheetData sheetId="35883" refreshError="1"/>
      <sheetData sheetId="35884" refreshError="1"/>
      <sheetData sheetId="35885" refreshError="1"/>
      <sheetData sheetId="35886" refreshError="1"/>
      <sheetData sheetId="35887" refreshError="1"/>
      <sheetData sheetId="35888" refreshError="1"/>
      <sheetData sheetId="35889" refreshError="1"/>
      <sheetData sheetId="35890" refreshError="1"/>
      <sheetData sheetId="35891" refreshError="1"/>
      <sheetData sheetId="35892" refreshError="1"/>
      <sheetData sheetId="35893" refreshError="1"/>
      <sheetData sheetId="35894" refreshError="1"/>
      <sheetData sheetId="35895" refreshError="1"/>
      <sheetData sheetId="35896" refreshError="1"/>
      <sheetData sheetId="35897" refreshError="1"/>
      <sheetData sheetId="35898" refreshError="1"/>
      <sheetData sheetId="35899" refreshError="1"/>
      <sheetData sheetId="35900" refreshError="1"/>
      <sheetData sheetId="35901" refreshError="1"/>
      <sheetData sheetId="35902" refreshError="1"/>
      <sheetData sheetId="35903" refreshError="1"/>
      <sheetData sheetId="35904" refreshError="1"/>
      <sheetData sheetId="35905" refreshError="1"/>
      <sheetData sheetId="35906" refreshError="1"/>
      <sheetData sheetId="35907" refreshError="1"/>
      <sheetData sheetId="35908" refreshError="1"/>
      <sheetData sheetId="35909" refreshError="1"/>
      <sheetData sheetId="35910" refreshError="1"/>
      <sheetData sheetId="35911" refreshError="1"/>
      <sheetData sheetId="35912" refreshError="1"/>
      <sheetData sheetId="35913" refreshError="1"/>
      <sheetData sheetId="35914" refreshError="1"/>
      <sheetData sheetId="35915" refreshError="1"/>
      <sheetData sheetId="35916" refreshError="1"/>
      <sheetData sheetId="35917" refreshError="1"/>
      <sheetData sheetId="35918" refreshError="1"/>
      <sheetData sheetId="35919" refreshError="1"/>
      <sheetData sheetId="35920" refreshError="1"/>
      <sheetData sheetId="35921" refreshError="1"/>
      <sheetData sheetId="35922" refreshError="1"/>
      <sheetData sheetId="35923" refreshError="1"/>
      <sheetData sheetId="35924" refreshError="1"/>
      <sheetData sheetId="35925" refreshError="1"/>
      <sheetData sheetId="35926" refreshError="1"/>
      <sheetData sheetId="35927" refreshError="1"/>
      <sheetData sheetId="35928" refreshError="1"/>
      <sheetData sheetId="35929" refreshError="1"/>
      <sheetData sheetId="35930" refreshError="1"/>
      <sheetData sheetId="35931" refreshError="1"/>
      <sheetData sheetId="35932" refreshError="1"/>
      <sheetData sheetId="35933" refreshError="1"/>
      <sheetData sheetId="35934" refreshError="1"/>
      <sheetData sheetId="35935" refreshError="1"/>
      <sheetData sheetId="35936" refreshError="1"/>
      <sheetData sheetId="35937" refreshError="1"/>
      <sheetData sheetId="35938" refreshError="1"/>
      <sheetData sheetId="35939" refreshError="1"/>
      <sheetData sheetId="35940" refreshError="1"/>
      <sheetData sheetId="35941" refreshError="1"/>
      <sheetData sheetId="35942" refreshError="1"/>
      <sheetData sheetId="35943" refreshError="1"/>
      <sheetData sheetId="35944" refreshError="1"/>
      <sheetData sheetId="35945" refreshError="1"/>
      <sheetData sheetId="35946" refreshError="1"/>
      <sheetData sheetId="35947" refreshError="1"/>
      <sheetData sheetId="35948" refreshError="1"/>
      <sheetData sheetId="35949" refreshError="1"/>
      <sheetData sheetId="35950" refreshError="1"/>
      <sheetData sheetId="35951" refreshError="1"/>
      <sheetData sheetId="35952" refreshError="1"/>
      <sheetData sheetId="35953" refreshError="1"/>
      <sheetData sheetId="35954" refreshError="1"/>
      <sheetData sheetId="35955" refreshError="1"/>
      <sheetData sheetId="35956" refreshError="1"/>
      <sheetData sheetId="35957" refreshError="1"/>
      <sheetData sheetId="35958" refreshError="1"/>
      <sheetData sheetId="35959" refreshError="1"/>
      <sheetData sheetId="35960" refreshError="1"/>
      <sheetData sheetId="35961" refreshError="1"/>
      <sheetData sheetId="35962" refreshError="1"/>
      <sheetData sheetId="35963" refreshError="1"/>
      <sheetData sheetId="35964" refreshError="1"/>
      <sheetData sheetId="35965" refreshError="1"/>
      <sheetData sheetId="35966" refreshError="1"/>
      <sheetData sheetId="35967" refreshError="1"/>
      <sheetData sheetId="35968" refreshError="1"/>
      <sheetData sheetId="35969" refreshError="1"/>
      <sheetData sheetId="35970" refreshError="1"/>
      <sheetData sheetId="35971" refreshError="1"/>
      <sheetData sheetId="35972" refreshError="1"/>
      <sheetData sheetId="35973" refreshError="1"/>
      <sheetData sheetId="35974" refreshError="1"/>
      <sheetData sheetId="35975" refreshError="1"/>
      <sheetData sheetId="35976" refreshError="1"/>
      <sheetData sheetId="35977" refreshError="1"/>
      <sheetData sheetId="35978" refreshError="1"/>
      <sheetData sheetId="35979" refreshError="1"/>
      <sheetData sheetId="35980" refreshError="1"/>
      <sheetData sheetId="35981" refreshError="1"/>
      <sheetData sheetId="35982" refreshError="1"/>
      <sheetData sheetId="35983" refreshError="1"/>
      <sheetData sheetId="35984" refreshError="1"/>
      <sheetData sheetId="35985" refreshError="1"/>
      <sheetData sheetId="35986" refreshError="1"/>
      <sheetData sheetId="35987" refreshError="1"/>
      <sheetData sheetId="35988" refreshError="1"/>
      <sheetData sheetId="35989" refreshError="1"/>
      <sheetData sheetId="35990" refreshError="1"/>
      <sheetData sheetId="35991" refreshError="1"/>
      <sheetData sheetId="35992" refreshError="1"/>
      <sheetData sheetId="35993" refreshError="1"/>
      <sheetData sheetId="35994" refreshError="1"/>
      <sheetData sheetId="35995" refreshError="1"/>
      <sheetData sheetId="35996" refreshError="1"/>
      <sheetData sheetId="35997" refreshError="1"/>
      <sheetData sheetId="35998" refreshError="1"/>
      <sheetData sheetId="35999" refreshError="1"/>
      <sheetData sheetId="36000" refreshError="1"/>
      <sheetData sheetId="36001" refreshError="1"/>
      <sheetData sheetId="36002" refreshError="1"/>
      <sheetData sheetId="36003" refreshError="1"/>
      <sheetData sheetId="36004" refreshError="1"/>
      <sheetData sheetId="36005" refreshError="1"/>
      <sheetData sheetId="36006" refreshError="1"/>
      <sheetData sheetId="36007" refreshError="1"/>
      <sheetData sheetId="36008" refreshError="1"/>
      <sheetData sheetId="36009" refreshError="1"/>
      <sheetData sheetId="36010" refreshError="1"/>
      <sheetData sheetId="36011" refreshError="1"/>
      <sheetData sheetId="36012" refreshError="1"/>
      <sheetData sheetId="36013" refreshError="1"/>
      <sheetData sheetId="36014" refreshError="1"/>
      <sheetData sheetId="36015" refreshError="1"/>
      <sheetData sheetId="36016" refreshError="1"/>
      <sheetData sheetId="36017" refreshError="1"/>
      <sheetData sheetId="36018" refreshError="1"/>
      <sheetData sheetId="36019" refreshError="1"/>
      <sheetData sheetId="36020" refreshError="1"/>
      <sheetData sheetId="36021" refreshError="1"/>
      <sheetData sheetId="36022" refreshError="1"/>
      <sheetData sheetId="36023" refreshError="1"/>
      <sheetData sheetId="36024" refreshError="1"/>
      <sheetData sheetId="36025" refreshError="1"/>
      <sheetData sheetId="36026" refreshError="1"/>
      <sheetData sheetId="36027" refreshError="1"/>
      <sheetData sheetId="36028" refreshError="1"/>
      <sheetData sheetId="36029" refreshError="1"/>
      <sheetData sheetId="36030" refreshError="1"/>
      <sheetData sheetId="36031" refreshError="1"/>
      <sheetData sheetId="36032" refreshError="1"/>
      <sheetData sheetId="36033" refreshError="1"/>
      <sheetData sheetId="36034" refreshError="1"/>
      <sheetData sheetId="36035" refreshError="1"/>
      <sheetData sheetId="36036" refreshError="1"/>
      <sheetData sheetId="36037" refreshError="1"/>
      <sheetData sheetId="36038" refreshError="1"/>
      <sheetData sheetId="36039" refreshError="1"/>
      <sheetData sheetId="36040" refreshError="1"/>
      <sheetData sheetId="36041" refreshError="1"/>
      <sheetData sheetId="36042" refreshError="1"/>
      <sheetData sheetId="36043" refreshError="1"/>
      <sheetData sheetId="36044" refreshError="1"/>
      <sheetData sheetId="36045" refreshError="1"/>
      <sheetData sheetId="36046" refreshError="1"/>
      <sheetData sheetId="36047" refreshError="1"/>
      <sheetData sheetId="36048" refreshError="1"/>
      <sheetData sheetId="36049" refreshError="1"/>
      <sheetData sheetId="36050" refreshError="1"/>
      <sheetData sheetId="36051" refreshError="1"/>
      <sheetData sheetId="36052" refreshError="1"/>
      <sheetData sheetId="36053" refreshError="1"/>
      <sheetData sheetId="36054" refreshError="1"/>
      <sheetData sheetId="36055" refreshError="1"/>
      <sheetData sheetId="36056" refreshError="1"/>
      <sheetData sheetId="36057" refreshError="1"/>
      <sheetData sheetId="36058" refreshError="1"/>
      <sheetData sheetId="36059" refreshError="1"/>
      <sheetData sheetId="36060" refreshError="1"/>
      <sheetData sheetId="36061" refreshError="1"/>
      <sheetData sheetId="36062" refreshError="1"/>
      <sheetData sheetId="36063" refreshError="1"/>
      <sheetData sheetId="36064" refreshError="1"/>
      <sheetData sheetId="36065" refreshError="1"/>
      <sheetData sheetId="36066" refreshError="1"/>
      <sheetData sheetId="36067" refreshError="1"/>
      <sheetData sheetId="36068" refreshError="1"/>
      <sheetData sheetId="36069" refreshError="1"/>
      <sheetData sheetId="36070" refreshError="1"/>
      <sheetData sheetId="36071" refreshError="1"/>
      <sheetData sheetId="36072" refreshError="1"/>
      <sheetData sheetId="36073" refreshError="1"/>
      <sheetData sheetId="36074" refreshError="1"/>
      <sheetData sheetId="36075" refreshError="1"/>
      <sheetData sheetId="36076" refreshError="1"/>
      <sheetData sheetId="36077" refreshError="1"/>
      <sheetData sheetId="36078" refreshError="1"/>
      <sheetData sheetId="36079" refreshError="1"/>
      <sheetData sheetId="36080" refreshError="1"/>
      <sheetData sheetId="36081" refreshError="1"/>
      <sheetData sheetId="36082" refreshError="1"/>
      <sheetData sheetId="36083" refreshError="1"/>
      <sheetData sheetId="36084" refreshError="1"/>
      <sheetData sheetId="36085" refreshError="1"/>
      <sheetData sheetId="36086" refreshError="1"/>
      <sheetData sheetId="36087" refreshError="1"/>
      <sheetData sheetId="36088" refreshError="1"/>
      <sheetData sheetId="36089" refreshError="1"/>
      <sheetData sheetId="36090" refreshError="1"/>
      <sheetData sheetId="36091" refreshError="1"/>
      <sheetData sheetId="36092" refreshError="1"/>
      <sheetData sheetId="36093" refreshError="1"/>
      <sheetData sheetId="36094" refreshError="1"/>
      <sheetData sheetId="36095" refreshError="1"/>
      <sheetData sheetId="36096" refreshError="1"/>
      <sheetData sheetId="36097" refreshError="1"/>
      <sheetData sheetId="36098" refreshError="1"/>
      <sheetData sheetId="36099" refreshError="1"/>
      <sheetData sheetId="36100" refreshError="1"/>
      <sheetData sheetId="36101" refreshError="1"/>
      <sheetData sheetId="36102" refreshError="1"/>
      <sheetData sheetId="36103" refreshError="1"/>
      <sheetData sheetId="36104" refreshError="1"/>
      <sheetData sheetId="36105" refreshError="1"/>
      <sheetData sheetId="36106" refreshError="1"/>
      <sheetData sheetId="36107" refreshError="1"/>
      <sheetData sheetId="36108" refreshError="1"/>
      <sheetData sheetId="36109" refreshError="1"/>
      <sheetData sheetId="36110" refreshError="1"/>
      <sheetData sheetId="36111" refreshError="1"/>
      <sheetData sheetId="36112" refreshError="1"/>
      <sheetData sheetId="36113" refreshError="1"/>
      <sheetData sheetId="36114" refreshError="1"/>
      <sheetData sheetId="36115" refreshError="1"/>
      <sheetData sheetId="36116" refreshError="1"/>
      <sheetData sheetId="36117" refreshError="1"/>
      <sheetData sheetId="36118" refreshError="1"/>
      <sheetData sheetId="36119" refreshError="1"/>
      <sheetData sheetId="36120" refreshError="1"/>
      <sheetData sheetId="36121" refreshError="1"/>
      <sheetData sheetId="36122" refreshError="1"/>
      <sheetData sheetId="36123" refreshError="1"/>
      <sheetData sheetId="36124" refreshError="1"/>
      <sheetData sheetId="36125" refreshError="1"/>
      <sheetData sheetId="36126" refreshError="1"/>
      <sheetData sheetId="36127" refreshError="1"/>
      <sheetData sheetId="36128" refreshError="1"/>
      <sheetData sheetId="36129" refreshError="1"/>
      <sheetData sheetId="36130" refreshError="1"/>
      <sheetData sheetId="36131" refreshError="1"/>
      <sheetData sheetId="36132" refreshError="1"/>
      <sheetData sheetId="36133" refreshError="1"/>
      <sheetData sheetId="36134" refreshError="1"/>
      <sheetData sheetId="36135" refreshError="1"/>
      <sheetData sheetId="36136" refreshError="1"/>
      <sheetData sheetId="36137" refreshError="1"/>
      <sheetData sheetId="36138" refreshError="1"/>
      <sheetData sheetId="36139" refreshError="1"/>
      <sheetData sheetId="36140" refreshError="1"/>
      <sheetData sheetId="36141" refreshError="1"/>
      <sheetData sheetId="36142" refreshError="1"/>
      <sheetData sheetId="36143" refreshError="1"/>
      <sheetData sheetId="36144" refreshError="1"/>
      <sheetData sheetId="36145" refreshError="1"/>
      <sheetData sheetId="36146" refreshError="1"/>
      <sheetData sheetId="36147" refreshError="1"/>
      <sheetData sheetId="36148" refreshError="1"/>
      <sheetData sheetId="36149" refreshError="1"/>
      <sheetData sheetId="36150" refreshError="1"/>
      <sheetData sheetId="36151" refreshError="1"/>
      <sheetData sheetId="36152" refreshError="1"/>
      <sheetData sheetId="36153" refreshError="1"/>
      <sheetData sheetId="36154" refreshError="1"/>
      <sheetData sheetId="36155" refreshError="1"/>
      <sheetData sheetId="36156" refreshError="1"/>
      <sheetData sheetId="36157" refreshError="1"/>
      <sheetData sheetId="36158" refreshError="1"/>
      <sheetData sheetId="36159" refreshError="1"/>
      <sheetData sheetId="36160" refreshError="1"/>
      <sheetData sheetId="36161" refreshError="1"/>
      <sheetData sheetId="36162" refreshError="1"/>
      <sheetData sheetId="36163" refreshError="1"/>
      <sheetData sheetId="36164" refreshError="1"/>
      <sheetData sheetId="36165" refreshError="1"/>
      <sheetData sheetId="36166" refreshError="1"/>
      <sheetData sheetId="36167" refreshError="1"/>
      <sheetData sheetId="36168" refreshError="1"/>
      <sheetData sheetId="36169" refreshError="1"/>
      <sheetData sheetId="36170" refreshError="1"/>
      <sheetData sheetId="36171" refreshError="1"/>
      <sheetData sheetId="36172" refreshError="1"/>
      <sheetData sheetId="36173" refreshError="1"/>
      <sheetData sheetId="36174" refreshError="1"/>
      <sheetData sheetId="36175" refreshError="1"/>
      <sheetData sheetId="36176" refreshError="1"/>
      <sheetData sheetId="36177" refreshError="1"/>
      <sheetData sheetId="36178" refreshError="1"/>
      <sheetData sheetId="36179" refreshError="1"/>
      <sheetData sheetId="36180" refreshError="1"/>
      <sheetData sheetId="36181" refreshError="1"/>
      <sheetData sheetId="36182" refreshError="1"/>
      <sheetData sheetId="36183" refreshError="1"/>
      <sheetData sheetId="36184" refreshError="1"/>
      <sheetData sheetId="36185" refreshError="1"/>
      <sheetData sheetId="36186" refreshError="1"/>
      <sheetData sheetId="36187" refreshError="1"/>
      <sheetData sheetId="36188" refreshError="1"/>
      <sheetData sheetId="36189" refreshError="1"/>
      <sheetData sheetId="36190" refreshError="1"/>
      <sheetData sheetId="36191" refreshError="1"/>
      <sheetData sheetId="36192" refreshError="1"/>
      <sheetData sheetId="36193" refreshError="1"/>
      <sheetData sheetId="36194" refreshError="1"/>
      <sheetData sheetId="36195" refreshError="1"/>
      <sheetData sheetId="36196" refreshError="1"/>
      <sheetData sheetId="36197" refreshError="1"/>
      <sheetData sheetId="36198" refreshError="1"/>
      <sheetData sheetId="36199" refreshError="1"/>
      <sheetData sheetId="36200" refreshError="1"/>
      <sheetData sheetId="36201" refreshError="1"/>
      <sheetData sheetId="36202" refreshError="1"/>
      <sheetData sheetId="36203" refreshError="1"/>
      <sheetData sheetId="36204" refreshError="1"/>
      <sheetData sheetId="36205" refreshError="1"/>
      <sheetData sheetId="36206" refreshError="1"/>
      <sheetData sheetId="36207" refreshError="1"/>
      <sheetData sheetId="36208" refreshError="1"/>
      <sheetData sheetId="36209" refreshError="1"/>
      <sheetData sheetId="36210" refreshError="1"/>
      <sheetData sheetId="36211" refreshError="1"/>
      <sheetData sheetId="36212" refreshError="1"/>
      <sheetData sheetId="36213" refreshError="1"/>
      <sheetData sheetId="36214" refreshError="1"/>
      <sheetData sheetId="36215" refreshError="1"/>
      <sheetData sheetId="36216" refreshError="1"/>
      <sheetData sheetId="36217" refreshError="1"/>
      <sheetData sheetId="36218" refreshError="1"/>
      <sheetData sheetId="36219" refreshError="1"/>
      <sheetData sheetId="36220" refreshError="1"/>
      <sheetData sheetId="36221" refreshError="1"/>
      <sheetData sheetId="36222" refreshError="1"/>
      <sheetData sheetId="36223" refreshError="1"/>
      <sheetData sheetId="36224" refreshError="1"/>
      <sheetData sheetId="36225" refreshError="1"/>
      <sheetData sheetId="36226" refreshError="1"/>
      <sheetData sheetId="36227" refreshError="1"/>
      <sheetData sheetId="36228" refreshError="1"/>
      <sheetData sheetId="36229" refreshError="1"/>
      <sheetData sheetId="36230" refreshError="1"/>
      <sheetData sheetId="36231" refreshError="1"/>
      <sheetData sheetId="36232" refreshError="1"/>
      <sheetData sheetId="36233" refreshError="1"/>
      <sheetData sheetId="36234" refreshError="1"/>
      <sheetData sheetId="36235" refreshError="1"/>
      <sheetData sheetId="36236" refreshError="1"/>
      <sheetData sheetId="36237" refreshError="1"/>
      <sheetData sheetId="36238" refreshError="1"/>
      <sheetData sheetId="36239" refreshError="1"/>
      <sheetData sheetId="36240" refreshError="1"/>
      <sheetData sheetId="36241" refreshError="1"/>
      <sheetData sheetId="36242" refreshError="1"/>
      <sheetData sheetId="36243" refreshError="1"/>
      <sheetData sheetId="36244" refreshError="1"/>
      <sheetData sheetId="36245" refreshError="1"/>
      <sheetData sheetId="36246" refreshError="1"/>
      <sheetData sheetId="36247" refreshError="1"/>
      <sheetData sheetId="36248" refreshError="1"/>
      <sheetData sheetId="36249" refreshError="1"/>
      <sheetData sheetId="36250" refreshError="1"/>
      <sheetData sheetId="36251" refreshError="1"/>
      <sheetData sheetId="36252" refreshError="1"/>
      <sheetData sheetId="36253" refreshError="1"/>
      <sheetData sheetId="36254" refreshError="1"/>
      <sheetData sheetId="36255" refreshError="1"/>
      <sheetData sheetId="36256" refreshError="1"/>
      <sheetData sheetId="36257" refreshError="1"/>
      <sheetData sheetId="36258" refreshError="1"/>
      <sheetData sheetId="36259" refreshError="1"/>
      <sheetData sheetId="36260" refreshError="1"/>
      <sheetData sheetId="36261" refreshError="1"/>
      <sheetData sheetId="36262" refreshError="1"/>
      <sheetData sheetId="36263" refreshError="1"/>
      <sheetData sheetId="36264" refreshError="1"/>
      <sheetData sheetId="36265" refreshError="1"/>
      <sheetData sheetId="36266" refreshError="1"/>
      <sheetData sheetId="36267" refreshError="1"/>
      <sheetData sheetId="36268" refreshError="1"/>
      <sheetData sheetId="36269" refreshError="1"/>
      <sheetData sheetId="36270" refreshError="1"/>
      <sheetData sheetId="36271" refreshError="1"/>
      <sheetData sheetId="36272" refreshError="1"/>
      <sheetData sheetId="36273" refreshError="1"/>
      <sheetData sheetId="36274" refreshError="1"/>
      <sheetData sheetId="36275" refreshError="1"/>
      <sheetData sheetId="36276" refreshError="1"/>
      <sheetData sheetId="36277" refreshError="1"/>
      <sheetData sheetId="36278" refreshError="1"/>
      <sheetData sheetId="36279" refreshError="1"/>
      <sheetData sheetId="36280" refreshError="1"/>
      <sheetData sheetId="36281" refreshError="1"/>
      <sheetData sheetId="36282" refreshError="1"/>
      <sheetData sheetId="36283" refreshError="1"/>
      <sheetData sheetId="36284" refreshError="1"/>
      <sheetData sheetId="36285" refreshError="1"/>
      <sheetData sheetId="36286" refreshError="1"/>
      <sheetData sheetId="36287" refreshError="1"/>
      <sheetData sheetId="36288" refreshError="1"/>
      <sheetData sheetId="36289" refreshError="1"/>
      <sheetData sheetId="36290" refreshError="1"/>
      <sheetData sheetId="36291" refreshError="1"/>
      <sheetData sheetId="36292" refreshError="1"/>
      <sheetData sheetId="36293" refreshError="1"/>
      <sheetData sheetId="36294" refreshError="1"/>
      <sheetData sheetId="36295" refreshError="1"/>
      <sheetData sheetId="36296" refreshError="1"/>
      <sheetData sheetId="36297" refreshError="1"/>
      <sheetData sheetId="36298" refreshError="1"/>
      <sheetData sheetId="36299" refreshError="1"/>
      <sheetData sheetId="36300" refreshError="1"/>
      <sheetData sheetId="36301" refreshError="1"/>
      <sheetData sheetId="36302" refreshError="1"/>
      <sheetData sheetId="36303" refreshError="1"/>
      <sheetData sheetId="36304" refreshError="1"/>
      <sheetData sheetId="36305" refreshError="1"/>
      <sheetData sheetId="36306" refreshError="1"/>
      <sheetData sheetId="36307" refreshError="1"/>
      <sheetData sheetId="36308" refreshError="1"/>
      <sheetData sheetId="36309" refreshError="1"/>
      <sheetData sheetId="36310" refreshError="1"/>
      <sheetData sheetId="36311" refreshError="1"/>
      <sheetData sheetId="36312" refreshError="1"/>
      <sheetData sheetId="36313" refreshError="1"/>
      <sheetData sheetId="36314" refreshError="1"/>
      <sheetData sheetId="36315" refreshError="1"/>
      <sheetData sheetId="36316" refreshError="1"/>
      <sheetData sheetId="36317" refreshError="1"/>
      <sheetData sheetId="36318" refreshError="1"/>
      <sheetData sheetId="36319" refreshError="1"/>
      <sheetData sheetId="36320" refreshError="1"/>
      <sheetData sheetId="36321" refreshError="1"/>
      <sheetData sheetId="36322" refreshError="1"/>
      <sheetData sheetId="36323" refreshError="1"/>
      <sheetData sheetId="36324" refreshError="1"/>
      <sheetData sheetId="36325" refreshError="1"/>
      <sheetData sheetId="36326" refreshError="1"/>
      <sheetData sheetId="36327" refreshError="1"/>
      <sheetData sheetId="36328" refreshError="1"/>
      <sheetData sheetId="36329" refreshError="1"/>
      <sheetData sheetId="36330" refreshError="1"/>
      <sheetData sheetId="36331" refreshError="1"/>
      <sheetData sheetId="36332" refreshError="1"/>
      <sheetData sheetId="36333" refreshError="1"/>
      <sheetData sheetId="36334" refreshError="1"/>
      <sheetData sheetId="36335" refreshError="1"/>
      <sheetData sheetId="36336" refreshError="1"/>
      <sheetData sheetId="36337" refreshError="1"/>
      <sheetData sheetId="36338" refreshError="1"/>
      <sheetData sheetId="36339" refreshError="1"/>
      <sheetData sheetId="36340" refreshError="1"/>
      <sheetData sheetId="36341" refreshError="1"/>
      <sheetData sheetId="36342" refreshError="1"/>
      <sheetData sheetId="36343" refreshError="1"/>
      <sheetData sheetId="36344" refreshError="1"/>
      <sheetData sheetId="36345" refreshError="1"/>
      <sheetData sheetId="36346" refreshError="1"/>
      <sheetData sheetId="36347" refreshError="1"/>
      <sheetData sheetId="36348" refreshError="1"/>
      <sheetData sheetId="36349" refreshError="1"/>
      <sheetData sheetId="36350" refreshError="1"/>
      <sheetData sheetId="36351" refreshError="1"/>
      <sheetData sheetId="36352" refreshError="1"/>
      <sheetData sheetId="36353" refreshError="1"/>
      <sheetData sheetId="36354" refreshError="1"/>
      <sheetData sheetId="36355" refreshError="1"/>
      <sheetData sheetId="36356" refreshError="1"/>
      <sheetData sheetId="36357" refreshError="1"/>
      <sheetData sheetId="36358" refreshError="1"/>
      <sheetData sheetId="36359" refreshError="1"/>
      <sheetData sheetId="36360" refreshError="1"/>
      <sheetData sheetId="36361" refreshError="1"/>
      <sheetData sheetId="36362" refreshError="1"/>
      <sheetData sheetId="36363" refreshError="1"/>
      <sheetData sheetId="36364" refreshError="1"/>
      <sheetData sheetId="36365" refreshError="1"/>
      <sheetData sheetId="36366" refreshError="1"/>
      <sheetData sheetId="36367" refreshError="1"/>
      <sheetData sheetId="36368" refreshError="1"/>
      <sheetData sheetId="36369" refreshError="1"/>
      <sheetData sheetId="36370" refreshError="1"/>
      <sheetData sheetId="36371" refreshError="1"/>
      <sheetData sheetId="36372" refreshError="1"/>
      <sheetData sheetId="36373" refreshError="1"/>
      <sheetData sheetId="36374" refreshError="1"/>
      <sheetData sheetId="36375" refreshError="1"/>
      <sheetData sheetId="36376" refreshError="1"/>
      <sheetData sheetId="36377" refreshError="1"/>
      <sheetData sheetId="36378" refreshError="1"/>
      <sheetData sheetId="36379" refreshError="1"/>
      <sheetData sheetId="36380" refreshError="1"/>
      <sheetData sheetId="36381" refreshError="1"/>
      <sheetData sheetId="36382" refreshError="1"/>
      <sheetData sheetId="36383" refreshError="1"/>
      <sheetData sheetId="36384" refreshError="1"/>
      <sheetData sheetId="36385" refreshError="1"/>
      <sheetData sheetId="36386" refreshError="1"/>
      <sheetData sheetId="36387" refreshError="1"/>
      <sheetData sheetId="36388" refreshError="1"/>
      <sheetData sheetId="36389" refreshError="1"/>
      <sheetData sheetId="36390" refreshError="1"/>
      <sheetData sheetId="36391" refreshError="1"/>
      <sheetData sheetId="36392" refreshError="1"/>
      <sheetData sheetId="36393" refreshError="1"/>
      <sheetData sheetId="36394" refreshError="1"/>
      <sheetData sheetId="36395" refreshError="1"/>
      <sheetData sheetId="36396" refreshError="1"/>
      <sheetData sheetId="36397" refreshError="1"/>
      <sheetData sheetId="36398" refreshError="1"/>
      <sheetData sheetId="36399" refreshError="1"/>
      <sheetData sheetId="36400" refreshError="1"/>
      <sheetData sheetId="36401" refreshError="1"/>
      <sheetData sheetId="36402" refreshError="1"/>
      <sheetData sheetId="36403" refreshError="1"/>
      <sheetData sheetId="36404" refreshError="1"/>
      <sheetData sheetId="36405" refreshError="1"/>
      <sheetData sheetId="36406" refreshError="1"/>
      <sheetData sheetId="36407" refreshError="1"/>
      <sheetData sheetId="36408" refreshError="1"/>
      <sheetData sheetId="36409" refreshError="1"/>
      <sheetData sheetId="36410" refreshError="1"/>
      <sheetData sheetId="36411" refreshError="1"/>
      <sheetData sheetId="36412" refreshError="1"/>
      <sheetData sheetId="36413" refreshError="1"/>
      <sheetData sheetId="36414" refreshError="1"/>
      <sheetData sheetId="36415" refreshError="1"/>
      <sheetData sheetId="36416" refreshError="1"/>
      <sheetData sheetId="36417" refreshError="1"/>
      <sheetData sheetId="36418" refreshError="1"/>
      <sheetData sheetId="36419" refreshError="1"/>
      <sheetData sheetId="36420" refreshError="1"/>
      <sheetData sheetId="36421" refreshError="1"/>
      <sheetData sheetId="36422" refreshError="1"/>
      <sheetData sheetId="36423" refreshError="1"/>
      <sheetData sheetId="36424" refreshError="1"/>
      <sheetData sheetId="36425" refreshError="1"/>
      <sheetData sheetId="36426" refreshError="1"/>
      <sheetData sheetId="36427" refreshError="1"/>
      <sheetData sheetId="36428" refreshError="1"/>
      <sheetData sheetId="36429" refreshError="1"/>
      <sheetData sheetId="36430" refreshError="1"/>
      <sheetData sheetId="36431" refreshError="1"/>
      <sheetData sheetId="36432" refreshError="1"/>
      <sheetData sheetId="36433" refreshError="1"/>
      <sheetData sheetId="36434" refreshError="1"/>
      <sheetData sheetId="36435" refreshError="1"/>
      <sheetData sheetId="36436" refreshError="1"/>
      <sheetData sheetId="36437" refreshError="1"/>
      <sheetData sheetId="36438" refreshError="1"/>
      <sheetData sheetId="36439" refreshError="1"/>
      <sheetData sheetId="36440" refreshError="1"/>
      <sheetData sheetId="36441" refreshError="1"/>
      <sheetData sheetId="36442" refreshError="1"/>
      <sheetData sheetId="36443" refreshError="1"/>
      <sheetData sheetId="36444" refreshError="1"/>
      <sheetData sheetId="36445" refreshError="1"/>
      <sheetData sheetId="36446" refreshError="1"/>
      <sheetData sheetId="36447" refreshError="1"/>
      <sheetData sheetId="36448" refreshError="1"/>
      <sheetData sheetId="36449" refreshError="1"/>
      <sheetData sheetId="36450" refreshError="1"/>
      <sheetData sheetId="36451" refreshError="1"/>
      <sheetData sheetId="36452" refreshError="1"/>
      <sheetData sheetId="36453" refreshError="1"/>
      <sheetData sheetId="36454" refreshError="1"/>
      <sheetData sheetId="36455" refreshError="1"/>
      <sheetData sheetId="36456" refreshError="1"/>
      <sheetData sheetId="36457" refreshError="1"/>
      <sheetData sheetId="36458" refreshError="1"/>
      <sheetData sheetId="36459" refreshError="1"/>
      <sheetData sheetId="36460" refreshError="1"/>
      <sheetData sheetId="36461" refreshError="1"/>
      <sheetData sheetId="36462" refreshError="1"/>
      <sheetData sheetId="36463" refreshError="1"/>
      <sheetData sheetId="36464" refreshError="1"/>
      <sheetData sheetId="36465" refreshError="1"/>
      <sheetData sheetId="36466" refreshError="1"/>
      <sheetData sheetId="36467" refreshError="1"/>
      <sheetData sheetId="36468" refreshError="1"/>
      <sheetData sheetId="36469" refreshError="1"/>
      <sheetData sheetId="36470" refreshError="1"/>
      <sheetData sheetId="36471" refreshError="1"/>
      <sheetData sheetId="36472" refreshError="1"/>
      <sheetData sheetId="36473" refreshError="1"/>
      <sheetData sheetId="36474" refreshError="1"/>
      <sheetData sheetId="36475" refreshError="1"/>
      <sheetData sheetId="36476" refreshError="1"/>
      <sheetData sheetId="36477" refreshError="1"/>
      <sheetData sheetId="36478" refreshError="1"/>
      <sheetData sheetId="36479" refreshError="1"/>
      <sheetData sheetId="36480" refreshError="1"/>
      <sheetData sheetId="36481" refreshError="1"/>
      <sheetData sheetId="36482" refreshError="1"/>
      <sheetData sheetId="36483" refreshError="1"/>
      <sheetData sheetId="36484" refreshError="1"/>
      <sheetData sheetId="36485" refreshError="1"/>
      <sheetData sheetId="36486" refreshError="1"/>
      <sheetData sheetId="36487" refreshError="1"/>
      <sheetData sheetId="36488" refreshError="1"/>
      <sheetData sheetId="36489" refreshError="1"/>
      <sheetData sheetId="36490" refreshError="1"/>
      <sheetData sheetId="36491" refreshError="1"/>
      <sheetData sheetId="36492" refreshError="1"/>
      <sheetData sheetId="36493" refreshError="1"/>
      <sheetData sheetId="36494" refreshError="1"/>
      <sheetData sheetId="36495" refreshError="1"/>
      <sheetData sheetId="36496" refreshError="1"/>
      <sheetData sheetId="36497" refreshError="1"/>
      <sheetData sheetId="36498" refreshError="1"/>
      <sheetData sheetId="36499" refreshError="1"/>
      <sheetData sheetId="36500" refreshError="1"/>
      <sheetData sheetId="36501" refreshError="1"/>
      <sheetData sheetId="36502" refreshError="1"/>
      <sheetData sheetId="36503" refreshError="1"/>
      <sheetData sheetId="36504" refreshError="1"/>
      <sheetData sheetId="36505" refreshError="1"/>
      <sheetData sheetId="36506" refreshError="1"/>
      <sheetData sheetId="36507" refreshError="1"/>
      <sheetData sheetId="36508" refreshError="1"/>
      <sheetData sheetId="36509" refreshError="1"/>
      <sheetData sheetId="36510" refreshError="1"/>
      <sheetData sheetId="36511" refreshError="1"/>
      <sheetData sheetId="36512" refreshError="1"/>
      <sheetData sheetId="36513" refreshError="1"/>
      <sheetData sheetId="36514" refreshError="1"/>
      <sheetData sheetId="36515" refreshError="1"/>
      <sheetData sheetId="36516" refreshError="1"/>
      <sheetData sheetId="36517" refreshError="1"/>
      <sheetData sheetId="36518" refreshError="1"/>
      <sheetData sheetId="36519" refreshError="1"/>
      <sheetData sheetId="36520" refreshError="1"/>
      <sheetData sheetId="36521" refreshError="1"/>
      <sheetData sheetId="36522" refreshError="1"/>
      <sheetData sheetId="36523" refreshError="1"/>
      <sheetData sheetId="36524" refreshError="1"/>
      <sheetData sheetId="36525" refreshError="1"/>
      <sheetData sheetId="36526" refreshError="1"/>
      <sheetData sheetId="36527" refreshError="1"/>
      <sheetData sheetId="36528" refreshError="1"/>
      <sheetData sheetId="36529" refreshError="1"/>
      <sheetData sheetId="36530" refreshError="1"/>
      <sheetData sheetId="36531" refreshError="1"/>
      <sheetData sheetId="36532" refreshError="1"/>
      <sheetData sheetId="36533" refreshError="1"/>
      <sheetData sheetId="36534" refreshError="1"/>
      <sheetData sheetId="36535" refreshError="1"/>
      <sheetData sheetId="36536" refreshError="1"/>
      <sheetData sheetId="36537" refreshError="1"/>
      <sheetData sheetId="36538" refreshError="1"/>
      <sheetData sheetId="36539" refreshError="1"/>
      <sheetData sheetId="36540" refreshError="1"/>
      <sheetData sheetId="36541" refreshError="1"/>
      <sheetData sheetId="36542" refreshError="1"/>
      <sheetData sheetId="36543" refreshError="1"/>
      <sheetData sheetId="36544" refreshError="1"/>
      <sheetData sheetId="36545" refreshError="1"/>
      <sheetData sheetId="36546" refreshError="1"/>
      <sheetData sheetId="36547" refreshError="1"/>
      <sheetData sheetId="36548" refreshError="1"/>
      <sheetData sheetId="36549" refreshError="1"/>
      <sheetData sheetId="36550" refreshError="1"/>
      <sheetData sheetId="36551" refreshError="1"/>
      <sheetData sheetId="36552" refreshError="1"/>
      <sheetData sheetId="36553" refreshError="1"/>
      <sheetData sheetId="36554" refreshError="1"/>
      <sheetData sheetId="36555" refreshError="1"/>
      <sheetData sheetId="36556" refreshError="1"/>
      <sheetData sheetId="36557" refreshError="1"/>
      <sheetData sheetId="36558" refreshError="1"/>
      <sheetData sheetId="36559" refreshError="1"/>
      <sheetData sheetId="36560" refreshError="1"/>
      <sheetData sheetId="36561" refreshError="1"/>
      <sheetData sheetId="36562" refreshError="1"/>
      <sheetData sheetId="36563" refreshError="1"/>
      <sheetData sheetId="36564" refreshError="1"/>
      <sheetData sheetId="36565" refreshError="1"/>
      <sheetData sheetId="36566" refreshError="1"/>
      <sheetData sheetId="36567" refreshError="1"/>
      <sheetData sheetId="36568" refreshError="1"/>
      <sheetData sheetId="36569" refreshError="1"/>
      <sheetData sheetId="36570" refreshError="1"/>
      <sheetData sheetId="36571" refreshError="1"/>
      <sheetData sheetId="36572" refreshError="1"/>
      <sheetData sheetId="36573" refreshError="1"/>
      <sheetData sheetId="36574" refreshError="1"/>
      <sheetData sheetId="36575" refreshError="1"/>
      <sheetData sheetId="36576" refreshError="1"/>
      <sheetData sheetId="36577" refreshError="1"/>
      <sheetData sheetId="36578" refreshError="1"/>
      <sheetData sheetId="36579" refreshError="1"/>
      <sheetData sheetId="36580" refreshError="1"/>
      <sheetData sheetId="36581" refreshError="1"/>
      <sheetData sheetId="36582" refreshError="1"/>
      <sheetData sheetId="36583" refreshError="1"/>
      <sheetData sheetId="36584" refreshError="1"/>
      <sheetData sheetId="36585" refreshError="1"/>
      <sheetData sheetId="36586" refreshError="1"/>
      <sheetData sheetId="36587" refreshError="1"/>
      <sheetData sheetId="36588" refreshError="1"/>
      <sheetData sheetId="36589" refreshError="1"/>
      <sheetData sheetId="36590" refreshError="1"/>
      <sheetData sheetId="36591" refreshError="1"/>
      <sheetData sheetId="36592" refreshError="1"/>
      <sheetData sheetId="36593" refreshError="1"/>
      <sheetData sheetId="36594" refreshError="1"/>
      <sheetData sheetId="36595" refreshError="1"/>
      <sheetData sheetId="36596" refreshError="1"/>
      <sheetData sheetId="36597" refreshError="1"/>
      <sheetData sheetId="36598" refreshError="1"/>
      <sheetData sheetId="36599" refreshError="1"/>
      <sheetData sheetId="36600" refreshError="1"/>
      <sheetData sheetId="36601" refreshError="1"/>
      <sheetData sheetId="36602" refreshError="1"/>
      <sheetData sheetId="36603" refreshError="1"/>
      <sheetData sheetId="36604" refreshError="1"/>
      <sheetData sheetId="36605" refreshError="1"/>
      <sheetData sheetId="36606" refreshError="1"/>
      <sheetData sheetId="36607" refreshError="1"/>
      <sheetData sheetId="36608" refreshError="1"/>
      <sheetData sheetId="36609" refreshError="1"/>
      <sheetData sheetId="36610" refreshError="1"/>
      <sheetData sheetId="36611" refreshError="1"/>
      <sheetData sheetId="36612" refreshError="1"/>
      <sheetData sheetId="36613" refreshError="1"/>
      <sheetData sheetId="36614" refreshError="1"/>
      <sheetData sheetId="36615" refreshError="1"/>
      <sheetData sheetId="36616" refreshError="1"/>
      <sheetData sheetId="36617" refreshError="1"/>
      <sheetData sheetId="36618" refreshError="1"/>
      <sheetData sheetId="36619" refreshError="1"/>
      <sheetData sheetId="36620" refreshError="1"/>
      <sheetData sheetId="36621" refreshError="1"/>
      <sheetData sheetId="36622" refreshError="1"/>
      <sheetData sheetId="36623" refreshError="1"/>
      <sheetData sheetId="36624" refreshError="1"/>
      <sheetData sheetId="36625" refreshError="1"/>
      <sheetData sheetId="36626" refreshError="1"/>
      <sheetData sheetId="36627" refreshError="1"/>
      <sheetData sheetId="36628" refreshError="1"/>
      <sheetData sheetId="36629" refreshError="1"/>
      <sheetData sheetId="36630" refreshError="1"/>
      <sheetData sheetId="36631" refreshError="1"/>
      <sheetData sheetId="36632" refreshError="1"/>
      <sheetData sheetId="36633" refreshError="1"/>
      <sheetData sheetId="36634" refreshError="1"/>
      <sheetData sheetId="36635" refreshError="1"/>
      <sheetData sheetId="36636" refreshError="1"/>
      <sheetData sheetId="36637" refreshError="1"/>
      <sheetData sheetId="36638" refreshError="1"/>
      <sheetData sheetId="36639" refreshError="1"/>
      <sheetData sheetId="36640" refreshError="1"/>
      <sheetData sheetId="36641" refreshError="1"/>
      <sheetData sheetId="36642" refreshError="1"/>
      <sheetData sheetId="36643" refreshError="1"/>
      <sheetData sheetId="36644" refreshError="1"/>
      <sheetData sheetId="36645" refreshError="1"/>
      <sheetData sheetId="36646" refreshError="1"/>
      <sheetData sheetId="36647" refreshError="1"/>
      <sheetData sheetId="36648" refreshError="1"/>
      <sheetData sheetId="36649" refreshError="1"/>
      <sheetData sheetId="36650" refreshError="1"/>
      <sheetData sheetId="36651" refreshError="1"/>
      <sheetData sheetId="36652" refreshError="1"/>
      <sheetData sheetId="36653" refreshError="1"/>
      <sheetData sheetId="36654" refreshError="1"/>
      <sheetData sheetId="36655" refreshError="1"/>
      <sheetData sheetId="36656" refreshError="1"/>
      <sheetData sheetId="36657" refreshError="1"/>
      <sheetData sheetId="36658" refreshError="1"/>
      <sheetData sheetId="36659" refreshError="1"/>
      <sheetData sheetId="36660" refreshError="1"/>
      <sheetData sheetId="36661" refreshError="1"/>
      <sheetData sheetId="36662" refreshError="1"/>
      <sheetData sheetId="36663" refreshError="1"/>
      <sheetData sheetId="36664" refreshError="1"/>
      <sheetData sheetId="36665" refreshError="1"/>
      <sheetData sheetId="36666" refreshError="1"/>
      <sheetData sheetId="36667" refreshError="1"/>
      <sheetData sheetId="36668" refreshError="1"/>
      <sheetData sheetId="36669" refreshError="1"/>
      <sheetData sheetId="36670" refreshError="1"/>
      <sheetData sheetId="36671" refreshError="1"/>
      <sheetData sheetId="36672" refreshError="1"/>
      <sheetData sheetId="36673" refreshError="1"/>
      <sheetData sheetId="36674" refreshError="1"/>
      <sheetData sheetId="36675" refreshError="1"/>
      <sheetData sheetId="36676" refreshError="1"/>
      <sheetData sheetId="36677" refreshError="1"/>
      <sheetData sheetId="36678" refreshError="1"/>
      <sheetData sheetId="36679" refreshError="1"/>
      <sheetData sheetId="36680" refreshError="1"/>
      <sheetData sheetId="36681" refreshError="1"/>
      <sheetData sheetId="36682" refreshError="1"/>
      <sheetData sheetId="36683" refreshError="1"/>
      <sheetData sheetId="36684" refreshError="1"/>
      <sheetData sheetId="36685" refreshError="1"/>
      <sheetData sheetId="36686" refreshError="1"/>
      <sheetData sheetId="36687" refreshError="1"/>
      <sheetData sheetId="36688" refreshError="1"/>
      <sheetData sheetId="36689" refreshError="1"/>
      <sheetData sheetId="36690" refreshError="1"/>
      <sheetData sheetId="36691" refreshError="1"/>
      <sheetData sheetId="36692" refreshError="1"/>
      <sheetData sheetId="36693" refreshError="1"/>
      <sheetData sheetId="36694" refreshError="1"/>
      <sheetData sheetId="36695" refreshError="1"/>
      <sheetData sheetId="36696" refreshError="1"/>
      <sheetData sheetId="36697" refreshError="1"/>
      <sheetData sheetId="36698" refreshError="1"/>
      <sheetData sheetId="36699" refreshError="1"/>
      <sheetData sheetId="36700" refreshError="1"/>
      <sheetData sheetId="36701" refreshError="1"/>
      <sheetData sheetId="36702" refreshError="1"/>
      <sheetData sheetId="36703" refreshError="1"/>
      <sheetData sheetId="36704" refreshError="1"/>
      <sheetData sheetId="36705" refreshError="1"/>
      <sheetData sheetId="36706" refreshError="1"/>
      <sheetData sheetId="36707" refreshError="1"/>
      <sheetData sheetId="36708" refreshError="1"/>
      <sheetData sheetId="36709" refreshError="1"/>
      <sheetData sheetId="36710" refreshError="1"/>
      <sheetData sheetId="36711" refreshError="1"/>
      <sheetData sheetId="36712" refreshError="1"/>
      <sheetData sheetId="36713" refreshError="1"/>
      <sheetData sheetId="36714" refreshError="1"/>
      <sheetData sheetId="36715" refreshError="1"/>
      <sheetData sheetId="36716" refreshError="1"/>
      <sheetData sheetId="36717" refreshError="1"/>
      <sheetData sheetId="36718" refreshError="1"/>
      <sheetData sheetId="36719" refreshError="1"/>
      <sheetData sheetId="36720" refreshError="1"/>
      <sheetData sheetId="36721" refreshError="1"/>
      <sheetData sheetId="36722" refreshError="1"/>
      <sheetData sheetId="36723" refreshError="1"/>
      <sheetData sheetId="36724" refreshError="1"/>
      <sheetData sheetId="36725" refreshError="1"/>
      <sheetData sheetId="36726" refreshError="1"/>
      <sheetData sheetId="36727" refreshError="1"/>
      <sheetData sheetId="36728" refreshError="1"/>
      <sheetData sheetId="36729" refreshError="1"/>
      <sheetData sheetId="36730" refreshError="1"/>
      <sheetData sheetId="36731" refreshError="1"/>
      <sheetData sheetId="36732" refreshError="1"/>
      <sheetData sheetId="36733" refreshError="1"/>
      <sheetData sheetId="36734" refreshError="1"/>
      <sheetData sheetId="36735" refreshError="1"/>
      <sheetData sheetId="36736" refreshError="1"/>
      <sheetData sheetId="36737" refreshError="1"/>
      <sheetData sheetId="36738" refreshError="1"/>
      <sheetData sheetId="36739" refreshError="1"/>
      <sheetData sheetId="36740" refreshError="1"/>
      <sheetData sheetId="36741" refreshError="1"/>
      <sheetData sheetId="36742" refreshError="1"/>
      <sheetData sheetId="36743" refreshError="1"/>
      <sheetData sheetId="36744" refreshError="1"/>
      <sheetData sheetId="36745" refreshError="1"/>
      <sheetData sheetId="36746" refreshError="1"/>
      <sheetData sheetId="36747" refreshError="1"/>
      <sheetData sheetId="36748" refreshError="1"/>
      <sheetData sheetId="36749" refreshError="1"/>
      <sheetData sheetId="36750" refreshError="1"/>
      <sheetData sheetId="36751" refreshError="1"/>
      <sheetData sheetId="36752" refreshError="1"/>
      <sheetData sheetId="36753" refreshError="1"/>
      <sheetData sheetId="36754" refreshError="1"/>
      <sheetData sheetId="36755" refreshError="1"/>
      <sheetData sheetId="36756" refreshError="1"/>
      <sheetData sheetId="36757" refreshError="1"/>
      <sheetData sheetId="36758" refreshError="1"/>
      <sheetData sheetId="36759" refreshError="1"/>
      <sheetData sheetId="36760" refreshError="1"/>
      <sheetData sheetId="36761" refreshError="1"/>
      <sheetData sheetId="36762" refreshError="1"/>
      <sheetData sheetId="36763" refreshError="1"/>
      <sheetData sheetId="36764" refreshError="1"/>
      <sheetData sheetId="36765" refreshError="1"/>
      <sheetData sheetId="36766" refreshError="1"/>
      <sheetData sheetId="36767" refreshError="1"/>
      <sheetData sheetId="36768" refreshError="1"/>
      <sheetData sheetId="36769" refreshError="1"/>
      <sheetData sheetId="36770" refreshError="1"/>
      <sheetData sheetId="36771" refreshError="1"/>
      <sheetData sheetId="36772" refreshError="1"/>
      <sheetData sheetId="36773" refreshError="1"/>
      <sheetData sheetId="36774" refreshError="1"/>
      <sheetData sheetId="36775" refreshError="1"/>
      <sheetData sheetId="36776" refreshError="1"/>
      <sheetData sheetId="36777" refreshError="1"/>
      <sheetData sheetId="36778" refreshError="1"/>
      <sheetData sheetId="36779" refreshError="1"/>
      <sheetData sheetId="36780" refreshError="1"/>
      <sheetData sheetId="36781" refreshError="1"/>
      <sheetData sheetId="36782" refreshError="1"/>
      <sheetData sheetId="36783" refreshError="1"/>
      <sheetData sheetId="36784" refreshError="1"/>
      <sheetData sheetId="36785" refreshError="1"/>
      <sheetData sheetId="36786" refreshError="1"/>
      <sheetData sheetId="36787" refreshError="1"/>
      <sheetData sheetId="36788" refreshError="1"/>
      <sheetData sheetId="36789" refreshError="1"/>
      <sheetData sheetId="36790" refreshError="1"/>
      <sheetData sheetId="36791" refreshError="1"/>
      <sheetData sheetId="36792" refreshError="1"/>
      <sheetData sheetId="36793" refreshError="1"/>
      <sheetData sheetId="36794" refreshError="1"/>
      <sheetData sheetId="36795" refreshError="1"/>
      <sheetData sheetId="36796" refreshError="1"/>
      <sheetData sheetId="36797" refreshError="1"/>
      <sheetData sheetId="36798" refreshError="1"/>
      <sheetData sheetId="36799" refreshError="1"/>
      <sheetData sheetId="36800" refreshError="1"/>
      <sheetData sheetId="36801" refreshError="1"/>
      <sheetData sheetId="36802" refreshError="1"/>
      <sheetData sheetId="36803" refreshError="1"/>
      <sheetData sheetId="36804" refreshError="1"/>
      <sheetData sheetId="36805" refreshError="1"/>
      <sheetData sheetId="36806" refreshError="1"/>
      <sheetData sheetId="36807" refreshError="1"/>
      <sheetData sheetId="36808" refreshError="1"/>
      <sheetData sheetId="36809" refreshError="1"/>
      <sheetData sheetId="36810" refreshError="1"/>
      <sheetData sheetId="36811" refreshError="1"/>
      <sheetData sheetId="36812" refreshError="1"/>
      <sheetData sheetId="36813" refreshError="1"/>
      <sheetData sheetId="36814" refreshError="1"/>
      <sheetData sheetId="36815" refreshError="1"/>
      <sheetData sheetId="36816" refreshError="1"/>
      <sheetData sheetId="36817" refreshError="1"/>
      <sheetData sheetId="36818" refreshError="1"/>
      <sheetData sheetId="36819" refreshError="1"/>
      <sheetData sheetId="36820" refreshError="1"/>
      <sheetData sheetId="36821" refreshError="1"/>
      <sheetData sheetId="36822" refreshError="1"/>
      <sheetData sheetId="36823" refreshError="1"/>
      <sheetData sheetId="36824" refreshError="1"/>
      <sheetData sheetId="36825" refreshError="1"/>
      <sheetData sheetId="36826" refreshError="1"/>
      <sheetData sheetId="36827" refreshError="1"/>
      <sheetData sheetId="36828" refreshError="1"/>
      <sheetData sheetId="36829" refreshError="1"/>
      <sheetData sheetId="36830" refreshError="1"/>
      <sheetData sheetId="36831" refreshError="1"/>
      <sheetData sheetId="36832" refreshError="1"/>
      <sheetData sheetId="36833" refreshError="1"/>
      <sheetData sheetId="36834" refreshError="1"/>
      <sheetData sheetId="36835" refreshError="1"/>
      <sheetData sheetId="36836" refreshError="1"/>
      <sheetData sheetId="36837" refreshError="1"/>
      <sheetData sheetId="36838" refreshError="1"/>
      <sheetData sheetId="36839" refreshError="1"/>
      <sheetData sheetId="36840" refreshError="1"/>
      <sheetData sheetId="36841" refreshError="1"/>
      <sheetData sheetId="36842" refreshError="1"/>
      <sheetData sheetId="36843" refreshError="1"/>
      <sheetData sheetId="36844" refreshError="1"/>
      <sheetData sheetId="36845" refreshError="1"/>
      <sheetData sheetId="36846" refreshError="1"/>
      <sheetData sheetId="36847" refreshError="1"/>
      <sheetData sheetId="36848" refreshError="1"/>
      <sheetData sheetId="36849" refreshError="1"/>
      <sheetData sheetId="36850" refreshError="1"/>
      <sheetData sheetId="36851" refreshError="1"/>
      <sheetData sheetId="36852" refreshError="1"/>
      <sheetData sheetId="36853" refreshError="1"/>
      <sheetData sheetId="36854" refreshError="1"/>
      <sheetData sheetId="36855" refreshError="1"/>
      <sheetData sheetId="36856" refreshError="1"/>
      <sheetData sheetId="36857" refreshError="1"/>
      <sheetData sheetId="36858" refreshError="1"/>
      <sheetData sheetId="36859" refreshError="1"/>
      <sheetData sheetId="36860" refreshError="1"/>
      <sheetData sheetId="36861" refreshError="1"/>
      <sheetData sheetId="36862" refreshError="1"/>
      <sheetData sheetId="36863" refreshError="1"/>
      <sheetData sheetId="36864" refreshError="1"/>
      <sheetData sheetId="36865" refreshError="1"/>
      <sheetData sheetId="36866" refreshError="1"/>
      <sheetData sheetId="36867" refreshError="1"/>
      <sheetData sheetId="36868" refreshError="1"/>
      <sheetData sheetId="36869" refreshError="1"/>
      <sheetData sheetId="36870" refreshError="1"/>
      <sheetData sheetId="36871" refreshError="1"/>
      <sheetData sheetId="36872" refreshError="1"/>
      <sheetData sheetId="36873" refreshError="1"/>
      <sheetData sheetId="36874" refreshError="1"/>
      <sheetData sheetId="36875" refreshError="1"/>
      <sheetData sheetId="36876" refreshError="1"/>
      <sheetData sheetId="36877" refreshError="1"/>
      <sheetData sheetId="36878" refreshError="1"/>
      <sheetData sheetId="36879" refreshError="1"/>
      <sheetData sheetId="36880" refreshError="1"/>
      <sheetData sheetId="36881" refreshError="1"/>
      <sheetData sheetId="36882" refreshError="1"/>
      <sheetData sheetId="36883" refreshError="1"/>
      <sheetData sheetId="36884" refreshError="1"/>
      <sheetData sheetId="36885" refreshError="1"/>
      <sheetData sheetId="36886" refreshError="1"/>
      <sheetData sheetId="36887" refreshError="1"/>
      <sheetData sheetId="36888" refreshError="1"/>
      <sheetData sheetId="36889" refreshError="1"/>
      <sheetData sheetId="36890" refreshError="1"/>
      <sheetData sheetId="36891" refreshError="1"/>
      <sheetData sheetId="36892" refreshError="1"/>
      <sheetData sheetId="36893" refreshError="1"/>
      <sheetData sheetId="36894" refreshError="1"/>
      <sheetData sheetId="36895" refreshError="1"/>
      <sheetData sheetId="36896" refreshError="1"/>
      <sheetData sheetId="36897" refreshError="1"/>
      <sheetData sheetId="36898" refreshError="1"/>
      <sheetData sheetId="36899" refreshError="1"/>
      <sheetData sheetId="36900" refreshError="1"/>
      <sheetData sheetId="36901" refreshError="1"/>
      <sheetData sheetId="36902" refreshError="1"/>
      <sheetData sheetId="36903" refreshError="1"/>
      <sheetData sheetId="36904" refreshError="1"/>
      <sheetData sheetId="36905" refreshError="1"/>
      <sheetData sheetId="36906" refreshError="1"/>
      <sheetData sheetId="36907" refreshError="1"/>
      <sheetData sheetId="36908" refreshError="1"/>
      <sheetData sheetId="36909" refreshError="1"/>
      <sheetData sheetId="36910" refreshError="1"/>
      <sheetData sheetId="36911" refreshError="1"/>
      <sheetData sheetId="36912" refreshError="1"/>
      <sheetData sheetId="36913" refreshError="1"/>
      <sheetData sheetId="36914" refreshError="1"/>
      <sheetData sheetId="36915" refreshError="1"/>
      <sheetData sheetId="36916" refreshError="1"/>
      <sheetData sheetId="36917" refreshError="1"/>
      <sheetData sheetId="36918" refreshError="1"/>
      <sheetData sheetId="36919" refreshError="1"/>
      <sheetData sheetId="36920" refreshError="1"/>
      <sheetData sheetId="36921" refreshError="1"/>
      <sheetData sheetId="36922" refreshError="1"/>
      <sheetData sheetId="36923" refreshError="1"/>
      <sheetData sheetId="36924" refreshError="1"/>
      <sheetData sheetId="36925" refreshError="1"/>
      <sheetData sheetId="36926" refreshError="1"/>
      <sheetData sheetId="36927" refreshError="1"/>
      <sheetData sheetId="36928" refreshError="1"/>
      <sheetData sheetId="36929" refreshError="1"/>
      <sheetData sheetId="36930" refreshError="1"/>
      <sheetData sheetId="36931" refreshError="1"/>
      <sheetData sheetId="36932" refreshError="1"/>
      <sheetData sheetId="36933" refreshError="1"/>
      <sheetData sheetId="36934" refreshError="1"/>
      <sheetData sheetId="36935" refreshError="1"/>
      <sheetData sheetId="36936" refreshError="1"/>
      <sheetData sheetId="36937" refreshError="1"/>
      <sheetData sheetId="36938" refreshError="1"/>
      <sheetData sheetId="36939" refreshError="1"/>
      <sheetData sheetId="36940" refreshError="1"/>
      <sheetData sheetId="36941" refreshError="1"/>
      <sheetData sheetId="36942" refreshError="1"/>
      <sheetData sheetId="36943" refreshError="1"/>
      <sheetData sheetId="36944" refreshError="1"/>
      <sheetData sheetId="36945" refreshError="1"/>
      <sheetData sheetId="36946" refreshError="1"/>
      <sheetData sheetId="36947" refreshError="1"/>
      <sheetData sheetId="36948" refreshError="1"/>
      <sheetData sheetId="36949" refreshError="1"/>
      <sheetData sheetId="36950" refreshError="1"/>
      <sheetData sheetId="36951" refreshError="1"/>
      <sheetData sheetId="36952" refreshError="1"/>
      <sheetData sheetId="36953" refreshError="1"/>
      <sheetData sheetId="36954" refreshError="1"/>
      <sheetData sheetId="36955" refreshError="1"/>
      <sheetData sheetId="36956" refreshError="1"/>
      <sheetData sheetId="36957" refreshError="1"/>
      <sheetData sheetId="36958" refreshError="1"/>
      <sheetData sheetId="36959" refreshError="1"/>
      <sheetData sheetId="36960" refreshError="1"/>
      <sheetData sheetId="36961" refreshError="1"/>
      <sheetData sheetId="36962" refreshError="1"/>
      <sheetData sheetId="36963" refreshError="1"/>
      <sheetData sheetId="36964" refreshError="1"/>
      <sheetData sheetId="36965" refreshError="1"/>
      <sheetData sheetId="36966" refreshError="1"/>
      <sheetData sheetId="36967" refreshError="1"/>
      <sheetData sheetId="36968" refreshError="1"/>
      <sheetData sheetId="36969" refreshError="1"/>
      <sheetData sheetId="36970" refreshError="1"/>
      <sheetData sheetId="36971" refreshError="1"/>
      <sheetData sheetId="36972" refreshError="1"/>
      <sheetData sheetId="36973" refreshError="1"/>
      <sheetData sheetId="36974" refreshError="1"/>
      <sheetData sheetId="36975" refreshError="1"/>
      <sheetData sheetId="36976" refreshError="1"/>
      <sheetData sheetId="36977" refreshError="1"/>
      <sheetData sheetId="36978" refreshError="1"/>
      <sheetData sheetId="36979" refreshError="1"/>
      <sheetData sheetId="36980" refreshError="1"/>
      <sheetData sheetId="36981" refreshError="1"/>
      <sheetData sheetId="36982" refreshError="1"/>
      <sheetData sheetId="36983" refreshError="1"/>
      <sheetData sheetId="36984" refreshError="1"/>
      <sheetData sheetId="36985" refreshError="1"/>
      <sheetData sheetId="36986" refreshError="1"/>
      <sheetData sheetId="36987" refreshError="1"/>
      <sheetData sheetId="36988" refreshError="1"/>
      <sheetData sheetId="36989" refreshError="1"/>
      <sheetData sheetId="36990" refreshError="1"/>
      <sheetData sheetId="36991" refreshError="1"/>
      <sheetData sheetId="36992" refreshError="1"/>
      <sheetData sheetId="36993" refreshError="1"/>
      <sheetData sheetId="36994" refreshError="1"/>
      <sheetData sheetId="36995" refreshError="1"/>
      <sheetData sheetId="36996" refreshError="1"/>
      <sheetData sheetId="36997" refreshError="1"/>
      <sheetData sheetId="36998" refreshError="1"/>
      <sheetData sheetId="36999" refreshError="1"/>
      <sheetData sheetId="37000" refreshError="1"/>
      <sheetData sheetId="37001" refreshError="1"/>
      <sheetData sheetId="37002" refreshError="1"/>
      <sheetData sheetId="37003" refreshError="1"/>
      <sheetData sheetId="37004" refreshError="1"/>
      <sheetData sheetId="37005" refreshError="1"/>
      <sheetData sheetId="37006" refreshError="1"/>
      <sheetData sheetId="37007" refreshError="1"/>
      <sheetData sheetId="37008" refreshError="1"/>
      <sheetData sheetId="37009" refreshError="1"/>
      <sheetData sheetId="37010" refreshError="1"/>
      <sheetData sheetId="37011" refreshError="1"/>
      <sheetData sheetId="37012" refreshError="1"/>
      <sheetData sheetId="37013" refreshError="1"/>
      <sheetData sheetId="37014" refreshError="1"/>
      <sheetData sheetId="37015" refreshError="1"/>
      <sheetData sheetId="37016" refreshError="1"/>
      <sheetData sheetId="37017" refreshError="1"/>
      <sheetData sheetId="37018" refreshError="1"/>
      <sheetData sheetId="37019" refreshError="1"/>
      <sheetData sheetId="37020" refreshError="1"/>
      <sheetData sheetId="37021" refreshError="1"/>
      <sheetData sheetId="37022" refreshError="1"/>
      <sheetData sheetId="37023" refreshError="1"/>
      <sheetData sheetId="37024" refreshError="1"/>
      <sheetData sheetId="37025" refreshError="1"/>
      <sheetData sheetId="37026" refreshError="1"/>
      <sheetData sheetId="37027" refreshError="1"/>
      <sheetData sheetId="37028" refreshError="1"/>
      <sheetData sheetId="37029" refreshError="1"/>
      <sheetData sheetId="37030" refreshError="1"/>
      <sheetData sheetId="37031" refreshError="1"/>
      <sheetData sheetId="37032" refreshError="1"/>
      <sheetData sheetId="37033" refreshError="1"/>
      <sheetData sheetId="37034" refreshError="1"/>
      <sheetData sheetId="37035" refreshError="1"/>
      <sheetData sheetId="37036" refreshError="1"/>
      <sheetData sheetId="37037" refreshError="1"/>
      <sheetData sheetId="37038" refreshError="1"/>
      <sheetData sheetId="37039" refreshError="1"/>
      <sheetData sheetId="37040" refreshError="1"/>
      <sheetData sheetId="37041" refreshError="1"/>
      <sheetData sheetId="37042" refreshError="1"/>
      <sheetData sheetId="37043" refreshError="1"/>
      <sheetData sheetId="37044" refreshError="1"/>
      <sheetData sheetId="37045" refreshError="1"/>
      <sheetData sheetId="37046" refreshError="1"/>
      <sheetData sheetId="37047" refreshError="1"/>
      <sheetData sheetId="37048" refreshError="1"/>
      <sheetData sheetId="37049" refreshError="1"/>
      <sheetData sheetId="37050" refreshError="1"/>
      <sheetData sheetId="37051" refreshError="1"/>
      <sheetData sheetId="37052" refreshError="1"/>
      <sheetData sheetId="37053" refreshError="1"/>
      <sheetData sheetId="37054" refreshError="1"/>
      <sheetData sheetId="37055" refreshError="1"/>
      <sheetData sheetId="37056" refreshError="1"/>
      <sheetData sheetId="37057" refreshError="1"/>
      <sheetData sheetId="37058" refreshError="1"/>
      <sheetData sheetId="37059" refreshError="1"/>
      <sheetData sheetId="37060" refreshError="1"/>
      <sheetData sheetId="37061" refreshError="1"/>
      <sheetData sheetId="37062" refreshError="1"/>
      <sheetData sheetId="37063" refreshError="1"/>
      <sheetData sheetId="37064" refreshError="1"/>
      <sheetData sheetId="37065" refreshError="1"/>
      <sheetData sheetId="37066" refreshError="1"/>
      <sheetData sheetId="37067" refreshError="1"/>
      <sheetData sheetId="37068" refreshError="1"/>
      <sheetData sheetId="37069" refreshError="1"/>
      <sheetData sheetId="37070" refreshError="1"/>
      <sheetData sheetId="37071" refreshError="1"/>
      <sheetData sheetId="37072" refreshError="1"/>
      <sheetData sheetId="37073" refreshError="1"/>
      <sheetData sheetId="37074" refreshError="1"/>
      <sheetData sheetId="37075" refreshError="1"/>
      <sheetData sheetId="37076" refreshError="1"/>
      <sheetData sheetId="37077" refreshError="1"/>
      <sheetData sheetId="37078" refreshError="1"/>
      <sheetData sheetId="37079" refreshError="1"/>
      <sheetData sheetId="37080" refreshError="1"/>
      <sheetData sheetId="37081" refreshError="1"/>
      <sheetData sheetId="37082" refreshError="1"/>
      <sheetData sheetId="37083" refreshError="1"/>
      <sheetData sheetId="37084" refreshError="1"/>
      <sheetData sheetId="37085" refreshError="1"/>
      <sheetData sheetId="37086" refreshError="1"/>
      <sheetData sheetId="37087" refreshError="1"/>
      <sheetData sheetId="37088" refreshError="1"/>
      <sheetData sheetId="37089" refreshError="1"/>
      <sheetData sheetId="37090" refreshError="1"/>
      <sheetData sheetId="37091" refreshError="1"/>
      <sheetData sheetId="37092" refreshError="1"/>
      <sheetData sheetId="37093" refreshError="1"/>
      <sheetData sheetId="37094" refreshError="1"/>
      <sheetData sheetId="37095" refreshError="1"/>
      <sheetData sheetId="37096" refreshError="1"/>
      <sheetData sheetId="37097" refreshError="1"/>
      <sheetData sheetId="37098" refreshError="1"/>
      <sheetData sheetId="37099" refreshError="1"/>
      <sheetData sheetId="37100" refreshError="1"/>
      <sheetData sheetId="37101" refreshError="1"/>
      <sheetData sheetId="37102" refreshError="1"/>
      <sheetData sheetId="37103" refreshError="1"/>
      <sheetData sheetId="37104" refreshError="1"/>
      <sheetData sheetId="37105" refreshError="1"/>
      <sheetData sheetId="37106" refreshError="1"/>
      <sheetData sheetId="37107" refreshError="1"/>
      <sheetData sheetId="37108" refreshError="1"/>
      <sheetData sheetId="37109" refreshError="1"/>
      <sheetData sheetId="37110" refreshError="1"/>
      <sheetData sheetId="37111" refreshError="1"/>
      <sheetData sheetId="37112" refreshError="1"/>
      <sheetData sheetId="37113" refreshError="1"/>
      <sheetData sheetId="37114" refreshError="1"/>
      <sheetData sheetId="37115" refreshError="1"/>
      <sheetData sheetId="37116" refreshError="1"/>
      <sheetData sheetId="37117" refreshError="1"/>
      <sheetData sheetId="37118" refreshError="1"/>
      <sheetData sheetId="37119" refreshError="1"/>
      <sheetData sheetId="37120" refreshError="1"/>
      <sheetData sheetId="37121" refreshError="1"/>
      <sheetData sheetId="37122" refreshError="1"/>
      <sheetData sheetId="37123" refreshError="1"/>
      <sheetData sheetId="37124" refreshError="1"/>
      <sheetData sheetId="37125" refreshError="1"/>
      <sheetData sheetId="37126" refreshError="1"/>
      <sheetData sheetId="37127" refreshError="1"/>
      <sheetData sheetId="37128" refreshError="1"/>
      <sheetData sheetId="37129" refreshError="1"/>
      <sheetData sheetId="37130" refreshError="1"/>
      <sheetData sheetId="37131" refreshError="1"/>
      <sheetData sheetId="37132" refreshError="1"/>
      <sheetData sheetId="37133" refreshError="1"/>
      <sheetData sheetId="37134" refreshError="1"/>
      <sheetData sheetId="37135" refreshError="1"/>
      <sheetData sheetId="37136" refreshError="1"/>
      <sheetData sheetId="37137" refreshError="1"/>
      <sheetData sheetId="37138" refreshError="1"/>
      <sheetData sheetId="37139" refreshError="1"/>
      <sheetData sheetId="37140" refreshError="1"/>
      <sheetData sheetId="37141" refreshError="1"/>
      <sheetData sheetId="37142" refreshError="1"/>
      <sheetData sheetId="37143" refreshError="1"/>
      <sheetData sheetId="37144" refreshError="1"/>
      <sheetData sheetId="37145" refreshError="1"/>
      <sheetData sheetId="37146" refreshError="1"/>
      <sheetData sheetId="37147" refreshError="1"/>
      <sheetData sheetId="37148" refreshError="1"/>
      <sheetData sheetId="37149" refreshError="1"/>
      <sheetData sheetId="37150" refreshError="1"/>
      <sheetData sheetId="37151" refreshError="1"/>
      <sheetData sheetId="37152" refreshError="1"/>
      <sheetData sheetId="37153" refreshError="1"/>
      <sheetData sheetId="37154" refreshError="1"/>
      <sheetData sheetId="37155" refreshError="1"/>
      <sheetData sheetId="37156" refreshError="1"/>
      <sheetData sheetId="37157" refreshError="1"/>
      <sheetData sheetId="37158" refreshError="1"/>
      <sheetData sheetId="37159" refreshError="1"/>
      <sheetData sheetId="37160" refreshError="1"/>
      <sheetData sheetId="37161" refreshError="1"/>
      <sheetData sheetId="37162" refreshError="1"/>
      <sheetData sheetId="37163" refreshError="1"/>
      <sheetData sheetId="37164" refreshError="1"/>
      <sheetData sheetId="37165" refreshError="1"/>
      <sheetData sheetId="37166" refreshError="1"/>
      <sheetData sheetId="37167" refreshError="1"/>
      <sheetData sheetId="37168" refreshError="1"/>
      <sheetData sheetId="37169" refreshError="1"/>
      <sheetData sheetId="37170" refreshError="1"/>
      <sheetData sheetId="37171" refreshError="1"/>
      <sheetData sheetId="37172" refreshError="1"/>
      <sheetData sheetId="37173" refreshError="1"/>
      <sheetData sheetId="37174" refreshError="1"/>
      <sheetData sheetId="37175" refreshError="1"/>
      <sheetData sheetId="37176" refreshError="1"/>
      <sheetData sheetId="37177" refreshError="1"/>
      <sheetData sheetId="37178" refreshError="1"/>
      <sheetData sheetId="37179" refreshError="1"/>
      <sheetData sheetId="37180" refreshError="1"/>
      <sheetData sheetId="37181" refreshError="1"/>
      <sheetData sheetId="37182" refreshError="1"/>
      <sheetData sheetId="37183" refreshError="1"/>
      <sheetData sheetId="37184" refreshError="1"/>
      <sheetData sheetId="37185" refreshError="1"/>
      <sheetData sheetId="37186" refreshError="1"/>
      <sheetData sheetId="37187" refreshError="1"/>
      <sheetData sheetId="37188" refreshError="1"/>
      <sheetData sheetId="37189" refreshError="1"/>
      <sheetData sheetId="37190" refreshError="1"/>
      <sheetData sheetId="37191" refreshError="1"/>
      <sheetData sheetId="37192" refreshError="1"/>
      <sheetData sheetId="37193" refreshError="1"/>
      <sheetData sheetId="37194" refreshError="1"/>
      <sheetData sheetId="37195" refreshError="1"/>
      <sheetData sheetId="37196" refreshError="1"/>
      <sheetData sheetId="37197" refreshError="1"/>
      <sheetData sheetId="37198" refreshError="1"/>
      <sheetData sheetId="37199" refreshError="1"/>
      <sheetData sheetId="37200" refreshError="1"/>
      <sheetData sheetId="37201" refreshError="1"/>
      <sheetData sheetId="37202" refreshError="1"/>
      <sheetData sheetId="37203" refreshError="1"/>
      <sheetData sheetId="37204" refreshError="1"/>
      <sheetData sheetId="37205" refreshError="1"/>
      <sheetData sheetId="37206" refreshError="1"/>
      <sheetData sheetId="37207" refreshError="1"/>
      <sheetData sheetId="37208" refreshError="1"/>
      <sheetData sheetId="37209" refreshError="1"/>
      <sheetData sheetId="37210" refreshError="1"/>
      <sheetData sheetId="37211" refreshError="1"/>
      <sheetData sheetId="37212" refreshError="1"/>
      <sheetData sheetId="37213" refreshError="1"/>
      <sheetData sheetId="37214" refreshError="1"/>
      <sheetData sheetId="37215" refreshError="1"/>
      <sheetData sheetId="37216" refreshError="1"/>
      <sheetData sheetId="37217" refreshError="1"/>
      <sheetData sheetId="37218" refreshError="1"/>
      <sheetData sheetId="37219" refreshError="1"/>
      <sheetData sheetId="37220" refreshError="1"/>
      <sheetData sheetId="37221" refreshError="1"/>
      <sheetData sheetId="37222" refreshError="1"/>
      <sheetData sheetId="37223" refreshError="1"/>
      <sheetData sheetId="37224" refreshError="1"/>
      <sheetData sheetId="37225" refreshError="1"/>
      <sheetData sheetId="37226" refreshError="1"/>
      <sheetData sheetId="37227" refreshError="1"/>
      <sheetData sheetId="37228" refreshError="1"/>
      <sheetData sheetId="37229" refreshError="1"/>
      <sheetData sheetId="37230" refreshError="1"/>
      <sheetData sheetId="37231" refreshError="1"/>
      <sheetData sheetId="37232" refreshError="1"/>
      <sheetData sheetId="37233" refreshError="1"/>
      <sheetData sheetId="37234" refreshError="1"/>
      <sheetData sheetId="37235" refreshError="1"/>
      <sheetData sheetId="37236" refreshError="1"/>
      <sheetData sheetId="37237" refreshError="1"/>
      <sheetData sheetId="37238" refreshError="1"/>
      <sheetData sheetId="37239" refreshError="1"/>
      <sheetData sheetId="37240" refreshError="1"/>
      <sheetData sheetId="37241" refreshError="1"/>
      <sheetData sheetId="37242" refreshError="1"/>
      <sheetData sheetId="37243" refreshError="1"/>
      <sheetData sheetId="37244" refreshError="1"/>
      <sheetData sheetId="37245" refreshError="1"/>
      <sheetData sheetId="37246" refreshError="1"/>
      <sheetData sheetId="37247" refreshError="1"/>
      <sheetData sheetId="37248" refreshError="1"/>
      <sheetData sheetId="37249" refreshError="1"/>
      <sheetData sheetId="37250" refreshError="1"/>
      <sheetData sheetId="37251" refreshError="1"/>
      <sheetData sheetId="37252" refreshError="1"/>
      <sheetData sheetId="37253" refreshError="1"/>
      <sheetData sheetId="37254" refreshError="1"/>
      <sheetData sheetId="37255" refreshError="1"/>
      <sheetData sheetId="37256" refreshError="1"/>
      <sheetData sheetId="37257" refreshError="1"/>
      <sheetData sheetId="37258" refreshError="1"/>
      <sheetData sheetId="37259" refreshError="1"/>
      <sheetData sheetId="37260" refreshError="1"/>
      <sheetData sheetId="37261" refreshError="1"/>
      <sheetData sheetId="37262" refreshError="1"/>
      <sheetData sheetId="37263" refreshError="1"/>
      <sheetData sheetId="37264" refreshError="1"/>
      <sheetData sheetId="37265" refreshError="1"/>
      <sheetData sheetId="37266" refreshError="1"/>
      <sheetData sheetId="37267" refreshError="1"/>
      <sheetData sheetId="37268" refreshError="1"/>
      <sheetData sheetId="37269" refreshError="1"/>
      <sheetData sheetId="37270" refreshError="1"/>
      <sheetData sheetId="37271" refreshError="1"/>
      <sheetData sheetId="37272" refreshError="1"/>
      <sheetData sheetId="37273" refreshError="1"/>
      <sheetData sheetId="37274" refreshError="1"/>
      <sheetData sheetId="37275" refreshError="1"/>
      <sheetData sheetId="37276" refreshError="1"/>
      <sheetData sheetId="37277" refreshError="1"/>
      <sheetData sheetId="37278" refreshError="1"/>
      <sheetData sheetId="37279" refreshError="1"/>
      <sheetData sheetId="37280" refreshError="1"/>
      <sheetData sheetId="37281" refreshError="1"/>
      <sheetData sheetId="37282" refreshError="1"/>
      <sheetData sheetId="37283" refreshError="1"/>
      <sheetData sheetId="37284" refreshError="1"/>
      <sheetData sheetId="37285" refreshError="1"/>
      <sheetData sheetId="37286" refreshError="1"/>
      <sheetData sheetId="37287" refreshError="1"/>
      <sheetData sheetId="37288" refreshError="1"/>
      <sheetData sheetId="37289" refreshError="1"/>
      <sheetData sheetId="37290" refreshError="1"/>
      <sheetData sheetId="37291" refreshError="1"/>
      <sheetData sheetId="37292" refreshError="1"/>
      <sheetData sheetId="37293" refreshError="1"/>
      <sheetData sheetId="37294" refreshError="1"/>
      <sheetData sheetId="37295" refreshError="1"/>
      <sheetData sheetId="37296" refreshError="1"/>
      <sheetData sheetId="37297" refreshError="1"/>
      <sheetData sheetId="37298" refreshError="1"/>
      <sheetData sheetId="37299" refreshError="1"/>
      <sheetData sheetId="37300" refreshError="1"/>
      <sheetData sheetId="37301" refreshError="1"/>
      <sheetData sheetId="37302" refreshError="1"/>
      <sheetData sheetId="37303" refreshError="1"/>
      <sheetData sheetId="37304" refreshError="1"/>
      <sheetData sheetId="37305" refreshError="1"/>
      <sheetData sheetId="37306" refreshError="1"/>
      <sheetData sheetId="37307" refreshError="1"/>
      <sheetData sheetId="37308" refreshError="1"/>
      <sheetData sheetId="37309" refreshError="1"/>
      <sheetData sheetId="37310" refreshError="1"/>
      <sheetData sheetId="37311" refreshError="1"/>
      <sheetData sheetId="37312" refreshError="1"/>
      <sheetData sheetId="37313" refreshError="1"/>
      <sheetData sheetId="37314" refreshError="1"/>
      <sheetData sheetId="37315" refreshError="1"/>
      <sheetData sheetId="37316" refreshError="1"/>
      <sheetData sheetId="37317" refreshError="1"/>
      <sheetData sheetId="37318" refreshError="1"/>
      <sheetData sheetId="37319" refreshError="1"/>
      <sheetData sheetId="37320" refreshError="1"/>
      <sheetData sheetId="37321" refreshError="1"/>
      <sheetData sheetId="37322" refreshError="1"/>
      <sheetData sheetId="37323" refreshError="1"/>
      <sheetData sheetId="37324" refreshError="1"/>
      <sheetData sheetId="37325" refreshError="1"/>
      <sheetData sheetId="37326" refreshError="1"/>
      <sheetData sheetId="37327" refreshError="1"/>
      <sheetData sheetId="37328" refreshError="1"/>
      <sheetData sheetId="37329" refreshError="1"/>
      <sheetData sheetId="37330" refreshError="1"/>
      <sheetData sheetId="37331" refreshError="1"/>
      <sheetData sheetId="37332" refreshError="1"/>
      <sheetData sheetId="37333" refreshError="1"/>
      <sheetData sheetId="37334" refreshError="1"/>
      <sheetData sheetId="37335" refreshError="1"/>
      <sheetData sheetId="37336" refreshError="1"/>
      <sheetData sheetId="37337" refreshError="1"/>
      <sheetData sheetId="37338" refreshError="1"/>
      <sheetData sheetId="37339" refreshError="1"/>
      <sheetData sheetId="37340" refreshError="1"/>
      <sheetData sheetId="37341" refreshError="1"/>
      <sheetData sheetId="37342" refreshError="1"/>
      <sheetData sheetId="37343" refreshError="1"/>
      <sheetData sheetId="37344" refreshError="1"/>
      <sheetData sheetId="37345" refreshError="1"/>
      <sheetData sheetId="37346" refreshError="1"/>
      <sheetData sheetId="37347" refreshError="1"/>
      <sheetData sheetId="37348" refreshError="1"/>
      <sheetData sheetId="37349" refreshError="1"/>
      <sheetData sheetId="37350" refreshError="1"/>
      <sheetData sheetId="37351" refreshError="1"/>
      <sheetData sheetId="37352" refreshError="1"/>
      <sheetData sheetId="37353" refreshError="1"/>
      <sheetData sheetId="37354" refreshError="1"/>
      <sheetData sheetId="37355" refreshError="1"/>
      <sheetData sheetId="37356" refreshError="1"/>
      <sheetData sheetId="37357" refreshError="1"/>
      <sheetData sheetId="37358" refreshError="1"/>
      <sheetData sheetId="37359" refreshError="1"/>
      <sheetData sheetId="37360" refreshError="1"/>
      <sheetData sheetId="37361" refreshError="1"/>
      <sheetData sheetId="37362" refreshError="1"/>
      <sheetData sheetId="37363" refreshError="1"/>
      <sheetData sheetId="37364" refreshError="1"/>
      <sheetData sheetId="37365" refreshError="1"/>
      <sheetData sheetId="37366" refreshError="1"/>
      <sheetData sheetId="37367" refreshError="1"/>
      <sheetData sheetId="37368" refreshError="1"/>
      <sheetData sheetId="37369" refreshError="1"/>
      <sheetData sheetId="37370" refreshError="1"/>
      <sheetData sheetId="37371" refreshError="1"/>
      <sheetData sheetId="37372" refreshError="1"/>
      <sheetData sheetId="37373" refreshError="1"/>
      <sheetData sheetId="37374" refreshError="1"/>
      <sheetData sheetId="37375" refreshError="1"/>
      <sheetData sheetId="37376" refreshError="1"/>
      <sheetData sheetId="37377" refreshError="1"/>
      <sheetData sheetId="37378" refreshError="1"/>
      <sheetData sheetId="37379" refreshError="1"/>
      <sheetData sheetId="37380" refreshError="1"/>
      <sheetData sheetId="37381" refreshError="1"/>
      <sheetData sheetId="37382" refreshError="1"/>
      <sheetData sheetId="37383" refreshError="1"/>
      <sheetData sheetId="37384" refreshError="1"/>
      <sheetData sheetId="37385" refreshError="1"/>
      <sheetData sheetId="37386" refreshError="1"/>
      <sheetData sheetId="37387" refreshError="1"/>
      <sheetData sheetId="37388" refreshError="1"/>
      <sheetData sheetId="37389" refreshError="1"/>
      <sheetData sheetId="37390" refreshError="1"/>
      <sheetData sheetId="37391" refreshError="1"/>
      <sheetData sheetId="37392" refreshError="1"/>
      <sheetData sheetId="37393" refreshError="1"/>
      <sheetData sheetId="37394" refreshError="1"/>
      <sheetData sheetId="37395" refreshError="1"/>
      <sheetData sheetId="37396" refreshError="1"/>
      <sheetData sheetId="37397" refreshError="1"/>
      <sheetData sheetId="37398" refreshError="1"/>
      <sheetData sheetId="37399" refreshError="1"/>
      <sheetData sheetId="37400" refreshError="1"/>
      <sheetData sheetId="37401" refreshError="1"/>
      <sheetData sheetId="37402" refreshError="1"/>
      <sheetData sheetId="37403" refreshError="1"/>
      <sheetData sheetId="37404" refreshError="1"/>
      <sheetData sheetId="37405" refreshError="1"/>
      <sheetData sheetId="37406" refreshError="1"/>
      <sheetData sheetId="37407" refreshError="1"/>
      <sheetData sheetId="37408" refreshError="1"/>
      <sheetData sheetId="37409" refreshError="1"/>
      <sheetData sheetId="37410" refreshError="1"/>
      <sheetData sheetId="37411" refreshError="1"/>
      <sheetData sheetId="37412" refreshError="1"/>
      <sheetData sheetId="37413" refreshError="1"/>
      <sheetData sheetId="37414" refreshError="1"/>
      <sheetData sheetId="37415" refreshError="1"/>
      <sheetData sheetId="37416" refreshError="1"/>
      <sheetData sheetId="37417" refreshError="1"/>
      <sheetData sheetId="37418" refreshError="1"/>
      <sheetData sheetId="37419" refreshError="1"/>
      <sheetData sheetId="37420" refreshError="1"/>
      <sheetData sheetId="37421" refreshError="1"/>
      <sheetData sheetId="37422" refreshError="1"/>
      <sheetData sheetId="37423" refreshError="1"/>
      <sheetData sheetId="37424" refreshError="1"/>
      <sheetData sheetId="37425" refreshError="1"/>
      <sheetData sheetId="37426" refreshError="1"/>
      <sheetData sheetId="37427" refreshError="1"/>
      <sheetData sheetId="37428" refreshError="1"/>
      <sheetData sheetId="37429" refreshError="1"/>
      <sheetData sheetId="37430" refreshError="1"/>
      <sheetData sheetId="37431" refreshError="1"/>
      <sheetData sheetId="37432" refreshError="1"/>
      <sheetData sheetId="37433" refreshError="1"/>
      <sheetData sheetId="37434" refreshError="1"/>
      <sheetData sheetId="37435" refreshError="1"/>
      <sheetData sheetId="37436" refreshError="1"/>
      <sheetData sheetId="37437" refreshError="1"/>
      <sheetData sheetId="37438" refreshError="1"/>
      <sheetData sheetId="37439" refreshError="1"/>
      <sheetData sheetId="37440" refreshError="1"/>
      <sheetData sheetId="37441" refreshError="1"/>
      <sheetData sheetId="37442" refreshError="1"/>
      <sheetData sheetId="37443" refreshError="1"/>
      <sheetData sheetId="37444" refreshError="1"/>
      <sheetData sheetId="37445" refreshError="1"/>
      <sheetData sheetId="37446" refreshError="1"/>
      <sheetData sheetId="37447" refreshError="1"/>
      <sheetData sheetId="37448" refreshError="1"/>
      <sheetData sheetId="37449" refreshError="1"/>
      <sheetData sheetId="37450" refreshError="1"/>
      <sheetData sheetId="37451" refreshError="1"/>
      <sheetData sheetId="37452" refreshError="1"/>
      <sheetData sheetId="37453" refreshError="1"/>
      <sheetData sheetId="37454" refreshError="1"/>
      <sheetData sheetId="37455" refreshError="1"/>
      <sheetData sheetId="37456" refreshError="1"/>
      <sheetData sheetId="37457" refreshError="1"/>
      <sheetData sheetId="37458" refreshError="1"/>
      <sheetData sheetId="37459" refreshError="1"/>
      <sheetData sheetId="37460" refreshError="1"/>
      <sheetData sheetId="37461" refreshError="1"/>
      <sheetData sheetId="37462" refreshError="1"/>
      <sheetData sheetId="37463" refreshError="1"/>
      <sheetData sheetId="37464" refreshError="1"/>
      <sheetData sheetId="37465" refreshError="1"/>
      <sheetData sheetId="37466" refreshError="1"/>
      <sheetData sheetId="37467" refreshError="1"/>
      <sheetData sheetId="37468" refreshError="1"/>
      <sheetData sheetId="37469" refreshError="1"/>
      <sheetData sheetId="37470" refreshError="1"/>
      <sheetData sheetId="37471" refreshError="1"/>
      <sheetData sheetId="37472" refreshError="1"/>
      <sheetData sheetId="37473" refreshError="1"/>
      <sheetData sheetId="37474" refreshError="1"/>
      <sheetData sheetId="37475" refreshError="1"/>
      <sheetData sheetId="37476" refreshError="1"/>
      <sheetData sheetId="37477" refreshError="1"/>
      <sheetData sheetId="37478" refreshError="1"/>
      <sheetData sheetId="37479" refreshError="1"/>
      <sheetData sheetId="37480" refreshError="1"/>
      <sheetData sheetId="37481" refreshError="1"/>
      <sheetData sheetId="37482" refreshError="1"/>
      <sheetData sheetId="37483" refreshError="1"/>
      <sheetData sheetId="37484" refreshError="1"/>
      <sheetData sheetId="37485" refreshError="1"/>
      <sheetData sheetId="37486" refreshError="1"/>
      <sheetData sheetId="37487" refreshError="1"/>
      <sheetData sheetId="37488" refreshError="1"/>
      <sheetData sheetId="37489" refreshError="1"/>
      <sheetData sheetId="37490" refreshError="1"/>
      <sheetData sheetId="37491" refreshError="1"/>
      <sheetData sheetId="37492" refreshError="1"/>
      <sheetData sheetId="37493" refreshError="1"/>
      <sheetData sheetId="37494" refreshError="1"/>
      <sheetData sheetId="37495" refreshError="1"/>
      <sheetData sheetId="37496" refreshError="1"/>
      <sheetData sheetId="37497" refreshError="1"/>
      <sheetData sheetId="37498" refreshError="1"/>
      <sheetData sheetId="37499" refreshError="1"/>
      <sheetData sheetId="37500" refreshError="1"/>
      <sheetData sheetId="37501" refreshError="1"/>
      <sheetData sheetId="37502" refreshError="1"/>
      <sheetData sheetId="37503" refreshError="1"/>
      <sheetData sheetId="37504" refreshError="1"/>
      <sheetData sheetId="37505" refreshError="1"/>
      <sheetData sheetId="37506" refreshError="1"/>
      <sheetData sheetId="37507" refreshError="1"/>
      <sheetData sheetId="37508" refreshError="1"/>
      <sheetData sheetId="37509" refreshError="1"/>
      <sheetData sheetId="37510" refreshError="1"/>
      <sheetData sheetId="37511" refreshError="1"/>
      <sheetData sheetId="37512" refreshError="1"/>
      <sheetData sheetId="37513" refreshError="1"/>
      <sheetData sheetId="37514" refreshError="1"/>
      <sheetData sheetId="37515" refreshError="1"/>
      <sheetData sheetId="37516" refreshError="1"/>
      <sheetData sheetId="37517" refreshError="1"/>
      <sheetData sheetId="37518" refreshError="1"/>
      <sheetData sheetId="37519" refreshError="1"/>
      <sheetData sheetId="37520" refreshError="1"/>
      <sheetData sheetId="37521" refreshError="1"/>
      <sheetData sheetId="37522" refreshError="1"/>
      <sheetData sheetId="37523" refreshError="1"/>
      <sheetData sheetId="37524" refreshError="1"/>
      <sheetData sheetId="37525" refreshError="1"/>
      <sheetData sheetId="37526" refreshError="1"/>
      <sheetData sheetId="37527" refreshError="1"/>
      <sheetData sheetId="37528" refreshError="1"/>
      <sheetData sheetId="37529" refreshError="1"/>
      <sheetData sheetId="37530" refreshError="1"/>
      <sheetData sheetId="37531" refreshError="1"/>
      <sheetData sheetId="37532" refreshError="1"/>
      <sheetData sheetId="37533" refreshError="1"/>
      <sheetData sheetId="37534" refreshError="1"/>
      <sheetData sheetId="37535" refreshError="1"/>
      <sheetData sheetId="37536" refreshError="1"/>
      <sheetData sheetId="37537" refreshError="1"/>
      <sheetData sheetId="37538" refreshError="1"/>
      <sheetData sheetId="37539" refreshError="1"/>
      <sheetData sheetId="37540" refreshError="1"/>
      <sheetData sheetId="37541" refreshError="1"/>
      <sheetData sheetId="37542" refreshError="1"/>
      <sheetData sheetId="37543" refreshError="1"/>
      <sheetData sheetId="37544" refreshError="1"/>
      <sheetData sheetId="37545" refreshError="1"/>
      <sheetData sheetId="37546" refreshError="1"/>
      <sheetData sheetId="37547" refreshError="1"/>
      <sheetData sheetId="37548" refreshError="1"/>
      <sheetData sheetId="37549" refreshError="1"/>
      <sheetData sheetId="37550" refreshError="1"/>
      <sheetData sheetId="37551" refreshError="1"/>
      <sheetData sheetId="37552" refreshError="1"/>
      <sheetData sheetId="37553" refreshError="1"/>
      <sheetData sheetId="37554" refreshError="1"/>
      <sheetData sheetId="37555" refreshError="1"/>
      <sheetData sheetId="37556" refreshError="1"/>
      <sheetData sheetId="37557" refreshError="1"/>
      <sheetData sheetId="37558" refreshError="1"/>
      <sheetData sheetId="37559" refreshError="1"/>
      <sheetData sheetId="37560" refreshError="1"/>
      <sheetData sheetId="37561" refreshError="1"/>
      <sheetData sheetId="37562" refreshError="1"/>
      <sheetData sheetId="37563" refreshError="1"/>
      <sheetData sheetId="37564" refreshError="1"/>
      <sheetData sheetId="37565" refreshError="1"/>
      <sheetData sheetId="37566" refreshError="1"/>
      <sheetData sheetId="37567" refreshError="1"/>
      <sheetData sheetId="37568" refreshError="1"/>
      <sheetData sheetId="37569" refreshError="1"/>
      <sheetData sheetId="37570" refreshError="1"/>
      <sheetData sheetId="37571" refreshError="1"/>
      <sheetData sheetId="37572" refreshError="1"/>
      <sheetData sheetId="37573" refreshError="1"/>
      <sheetData sheetId="37574" refreshError="1"/>
      <sheetData sheetId="37575" refreshError="1"/>
      <sheetData sheetId="37576" refreshError="1"/>
      <sheetData sheetId="37577" refreshError="1"/>
      <sheetData sheetId="37578" refreshError="1"/>
      <sheetData sheetId="37579" refreshError="1"/>
      <sheetData sheetId="37580" refreshError="1"/>
      <sheetData sheetId="37581" refreshError="1"/>
      <sheetData sheetId="37582" refreshError="1"/>
      <sheetData sheetId="37583" refreshError="1"/>
      <sheetData sheetId="37584" refreshError="1"/>
      <sheetData sheetId="37585" refreshError="1"/>
      <sheetData sheetId="37586" refreshError="1"/>
      <sheetData sheetId="37587" refreshError="1"/>
      <sheetData sheetId="37588" refreshError="1"/>
      <sheetData sheetId="37589" refreshError="1"/>
      <sheetData sheetId="37590" refreshError="1"/>
      <sheetData sheetId="37591" refreshError="1"/>
      <sheetData sheetId="37592" refreshError="1"/>
      <sheetData sheetId="37593" refreshError="1"/>
      <sheetData sheetId="37594" refreshError="1"/>
      <sheetData sheetId="37595" refreshError="1"/>
      <sheetData sheetId="37596" refreshError="1"/>
      <sheetData sheetId="37597" refreshError="1"/>
      <sheetData sheetId="37598" refreshError="1"/>
      <sheetData sheetId="37599" refreshError="1"/>
      <sheetData sheetId="37600" refreshError="1"/>
      <sheetData sheetId="37601" refreshError="1"/>
      <sheetData sheetId="37602" refreshError="1"/>
      <sheetData sheetId="37603" refreshError="1"/>
      <sheetData sheetId="37604" refreshError="1"/>
      <sheetData sheetId="37605" refreshError="1"/>
      <sheetData sheetId="37606" refreshError="1"/>
      <sheetData sheetId="37607" refreshError="1"/>
      <sheetData sheetId="37608" refreshError="1"/>
      <sheetData sheetId="37609" refreshError="1"/>
      <sheetData sheetId="37610" refreshError="1"/>
      <sheetData sheetId="37611" refreshError="1"/>
      <sheetData sheetId="37612" refreshError="1"/>
      <sheetData sheetId="37613" refreshError="1"/>
      <sheetData sheetId="37614" refreshError="1"/>
      <sheetData sheetId="37615" refreshError="1"/>
      <sheetData sheetId="37616" refreshError="1"/>
      <sheetData sheetId="37617" refreshError="1"/>
      <sheetData sheetId="37618" refreshError="1"/>
      <sheetData sheetId="37619" refreshError="1"/>
      <sheetData sheetId="37620" refreshError="1"/>
      <sheetData sheetId="37621" refreshError="1"/>
      <sheetData sheetId="37622" refreshError="1"/>
      <sheetData sheetId="37623" refreshError="1"/>
      <sheetData sheetId="37624" refreshError="1"/>
      <sheetData sheetId="37625" refreshError="1"/>
      <sheetData sheetId="37626" refreshError="1"/>
      <sheetData sheetId="37627" refreshError="1"/>
      <sheetData sheetId="37628" refreshError="1"/>
      <sheetData sheetId="37629" refreshError="1"/>
      <sheetData sheetId="37630" refreshError="1"/>
      <sheetData sheetId="37631" refreshError="1"/>
      <sheetData sheetId="37632" refreshError="1"/>
      <sheetData sheetId="37633" refreshError="1"/>
      <sheetData sheetId="37634" refreshError="1"/>
      <sheetData sheetId="37635" refreshError="1"/>
      <sheetData sheetId="37636" refreshError="1"/>
      <sheetData sheetId="37637" refreshError="1"/>
      <sheetData sheetId="37638" refreshError="1"/>
      <sheetData sheetId="37639" refreshError="1"/>
      <sheetData sheetId="37640" refreshError="1"/>
      <sheetData sheetId="37641" refreshError="1"/>
      <sheetData sheetId="37642" refreshError="1"/>
      <sheetData sheetId="37643" refreshError="1"/>
      <sheetData sheetId="37644" refreshError="1"/>
      <sheetData sheetId="37645" refreshError="1"/>
      <sheetData sheetId="37646" refreshError="1"/>
      <sheetData sheetId="37647" refreshError="1"/>
      <sheetData sheetId="37648" refreshError="1"/>
      <sheetData sheetId="37649" refreshError="1"/>
      <sheetData sheetId="37650" refreshError="1"/>
      <sheetData sheetId="37651" refreshError="1"/>
      <sheetData sheetId="37652" refreshError="1"/>
      <sheetData sheetId="37653" refreshError="1"/>
      <sheetData sheetId="37654" refreshError="1"/>
      <sheetData sheetId="37655" refreshError="1"/>
      <sheetData sheetId="37656" refreshError="1"/>
      <sheetData sheetId="37657" refreshError="1"/>
      <sheetData sheetId="37658" refreshError="1"/>
      <sheetData sheetId="37659" refreshError="1"/>
      <sheetData sheetId="37660" refreshError="1"/>
      <sheetData sheetId="37661" refreshError="1"/>
      <sheetData sheetId="37662" refreshError="1"/>
      <sheetData sheetId="37663" refreshError="1"/>
      <sheetData sheetId="37664" refreshError="1"/>
      <sheetData sheetId="37665" refreshError="1"/>
      <sheetData sheetId="37666" refreshError="1"/>
      <sheetData sheetId="37667" refreshError="1"/>
      <sheetData sheetId="37668" refreshError="1"/>
      <sheetData sheetId="37669" refreshError="1"/>
      <sheetData sheetId="37670" refreshError="1"/>
      <sheetData sheetId="37671" refreshError="1"/>
      <sheetData sheetId="37672" refreshError="1"/>
      <sheetData sheetId="37673" refreshError="1"/>
      <sheetData sheetId="37674" refreshError="1"/>
      <sheetData sheetId="37675" refreshError="1"/>
      <sheetData sheetId="37676" refreshError="1"/>
      <sheetData sheetId="37677" refreshError="1"/>
      <sheetData sheetId="37678" refreshError="1"/>
      <sheetData sheetId="37679" refreshError="1"/>
      <sheetData sheetId="37680" refreshError="1"/>
      <sheetData sheetId="37681" refreshError="1"/>
      <sheetData sheetId="37682" refreshError="1"/>
      <sheetData sheetId="37683" refreshError="1"/>
      <sheetData sheetId="37684" refreshError="1"/>
      <sheetData sheetId="37685" refreshError="1"/>
      <sheetData sheetId="37686" refreshError="1"/>
      <sheetData sheetId="37687" refreshError="1"/>
      <sheetData sheetId="37688" refreshError="1"/>
      <sheetData sheetId="37689" refreshError="1"/>
      <sheetData sheetId="37690" refreshError="1"/>
      <sheetData sheetId="37691" refreshError="1"/>
      <sheetData sheetId="37692" refreshError="1"/>
      <sheetData sheetId="37693" refreshError="1"/>
      <sheetData sheetId="37694" refreshError="1"/>
      <sheetData sheetId="37695" refreshError="1"/>
      <sheetData sheetId="37696" refreshError="1"/>
      <sheetData sheetId="37697" refreshError="1"/>
      <sheetData sheetId="37698" refreshError="1"/>
      <sheetData sheetId="37699" refreshError="1"/>
      <sheetData sheetId="37700" refreshError="1"/>
      <sheetData sheetId="37701" refreshError="1"/>
      <sheetData sheetId="37702" refreshError="1"/>
      <sheetData sheetId="37703" refreshError="1"/>
      <sheetData sheetId="37704" refreshError="1"/>
      <sheetData sheetId="37705" refreshError="1"/>
      <sheetData sheetId="37706" refreshError="1"/>
      <sheetData sheetId="37707" refreshError="1"/>
      <sheetData sheetId="37708" refreshError="1"/>
      <sheetData sheetId="37709" refreshError="1"/>
      <sheetData sheetId="37710" refreshError="1"/>
      <sheetData sheetId="37711" refreshError="1"/>
      <sheetData sheetId="37712" refreshError="1"/>
      <sheetData sheetId="37713" refreshError="1"/>
      <sheetData sheetId="37714" refreshError="1"/>
      <sheetData sheetId="37715" refreshError="1"/>
      <sheetData sheetId="37716" refreshError="1"/>
      <sheetData sheetId="37717" refreshError="1"/>
      <sheetData sheetId="37718" refreshError="1"/>
      <sheetData sheetId="37719" refreshError="1"/>
      <sheetData sheetId="37720" refreshError="1"/>
      <sheetData sheetId="37721" refreshError="1"/>
      <sheetData sheetId="37722" refreshError="1"/>
      <sheetData sheetId="37723" refreshError="1"/>
      <sheetData sheetId="37724" refreshError="1"/>
      <sheetData sheetId="37725" refreshError="1"/>
      <sheetData sheetId="37726" refreshError="1"/>
      <sheetData sheetId="37727" refreshError="1"/>
      <sheetData sheetId="37728" refreshError="1"/>
      <sheetData sheetId="37729" refreshError="1"/>
      <sheetData sheetId="37730" refreshError="1"/>
      <sheetData sheetId="37731" refreshError="1"/>
      <sheetData sheetId="37732" refreshError="1"/>
      <sheetData sheetId="37733" refreshError="1"/>
      <sheetData sheetId="37734" refreshError="1"/>
      <sheetData sheetId="37735" refreshError="1"/>
      <sheetData sheetId="37736" refreshError="1"/>
      <sheetData sheetId="37737" refreshError="1"/>
      <sheetData sheetId="37738" refreshError="1"/>
      <sheetData sheetId="37739" refreshError="1"/>
      <sheetData sheetId="37740" refreshError="1"/>
      <sheetData sheetId="37741" refreshError="1"/>
      <sheetData sheetId="37742" refreshError="1"/>
      <sheetData sheetId="37743" refreshError="1"/>
      <sheetData sheetId="37744" refreshError="1"/>
      <sheetData sheetId="37745" refreshError="1"/>
      <sheetData sheetId="37746" refreshError="1"/>
      <sheetData sheetId="37747" refreshError="1"/>
      <sheetData sheetId="37748" refreshError="1"/>
      <sheetData sheetId="37749" refreshError="1"/>
      <sheetData sheetId="37750" refreshError="1"/>
      <sheetData sheetId="37751" refreshError="1"/>
      <sheetData sheetId="37752" refreshError="1"/>
      <sheetData sheetId="37753" refreshError="1"/>
      <sheetData sheetId="37754" refreshError="1"/>
      <sheetData sheetId="37755" refreshError="1"/>
      <sheetData sheetId="37756" refreshError="1"/>
      <sheetData sheetId="37757" refreshError="1"/>
      <sheetData sheetId="37758" refreshError="1"/>
      <sheetData sheetId="37759" refreshError="1"/>
      <sheetData sheetId="37760" refreshError="1"/>
      <sheetData sheetId="37761" refreshError="1"/>
      <sheetData sheetId="37762" refreshError="1"/>
      <sheetData sheetId="37763" refreshError="1"/>
      <sheetData sheetId="37764" refreshError="1"/>
      <sheetData sheetId="37765" refreshError="1"/>
      <sheetData sheetId="37766" refreshError="1"/>
      <sheetData sheetId="37767" refreshError="1"/>
      <sheetData sheetId="37768" refreshError="1"/>
      <sheetData sheetId="37769" refreshError="1"/>
      <sheetData sheetId="37770" refreshError="1"/>
      <sheetData sheetId="37771" refreshError="1"/>
      <sheetData sheetId="37772" refreshError="1"/>
      <sheetData sheetId="37773" refreshError="1"/>
      <sheetData sheetId="37774" refreshError="1"/>
      <sheetData sheetId="37775" refreshError="1"/>
      <sheetData sheetId="37776" refreshError="1"/>
      <sheetData sheetId="37777" refreshError="1"/>
      <sheetData sheetId="37778" refreshError="1"/>
      <sheetData sheetId="37779" refreshError="1"/>
      <sheetData sheetId="37780" refreshError="1"/>
      <sheetData sheetId="37781" refreshError="1"/>
      <sheetData sheetId="37782" refreshError="1"/>
      <sheetData sheetId="37783" refreshError="1"/>
      <sheetData sheetId="37784" refreshError="1"/>
      <sheetData sheetId="37785" refreshError="1"/>
      <sheetData sheetId="37786" refreshError="1"/>
      <sheetData sheetId="37787" refreshError="1"/>
      <sheetData sheetId="37788" refreshError="1"/>
      <sheetData sheetId="37789" refreshError="1"/>
      <sheetData sheetId="37790" refreshError="1"/>
      <sheetData sheetId="37791" refreshError="1"/>
      <sheetData sheetId="37792" refreshError="1"/>
      <sheetData sheetId="37793" refreshError="1"/>
      <sheetData sheetId="37794" refreshError="1"/>
      <sheetData sheetId="37795" refreshError="1"/>
      <sheetData sheetId="37796" refreshError="1"/>
      <sheetData sheetId="37797" refreshError="1"/>
      <sheetData sheetId="37798" refreshError="1"/>
      <sheetData sheetId="37799" refreshError="1"/>
      <sheetData sheetId="37800" refreshError="1"/>
      <sheetData sheetId="37801" refreshError="1"/>
      <sheetData sheetId="37802" refreshError="1"/>
      <sheetData sheetId="37803" refreshError="1"/>
      <sheetData sheetId="37804" refreshError="1"/>
      <sheetData sheetId="37805" refreshError="1"/>
      <sheetData sheetId="37806" refreshError="1"/>
      <sheetData sheetId="37807" refreshError="1"/>
      <sheetData sheetId="37808" refreshError="1"/>
      <sheetData sheetId="37809" refreshError="1"/>
      <sheetData sheetId="37810" refreshError="1"/>
      <sheetData sheetId="37811" refreshError="1"/>
      <sheetData sheetId="37812" refreshError="1"/>
      <sheetData sheetId="37813" refreshError="1"/>
      <sheetData sheetId="37814" refreshError="1"/>
      <sheetData sheetId="37815" refreshError="1"/>
      <sheetData sheetId="37816" refreshError="1"/>
      <sheetData sheetId="37817" refreshError="1"/>
      <sheetData sheetId="37818" refreshError="1"/>
      <sheetData sheetId="37819" refreshError="1"/>
      <sheetData sheetId="37820" refreshError="1"/>
      <sheetData sheetId="37821" refreshError="1"/>
      <sheetData sheetId="37822" refreshError="1"/>
      <sheetData sheetId="37823" refreshError="1"/>
      <sheetData sheetId="37824" refreshError="1"/>
      <sheetData sheetId="37825" refreshError="1"/>
      <sheetData sheetId="37826" refreshError="1"/>
      <sheetData sheetId="37827" refreshError="1"/>
      <sheetData sheetId="37828" refreshError="1"/>
      <sheetData sheetId="37829" refreshError="1"/>
      <sheetData sheetId="37830" refreshError="1"/>
      <sheetData sheetId="37831" refreshError="1"/>
      <sheetData sheetId="37832" refreshError="1"/>
      <sheetData sheetId="37833" refreshError="1"/>
      <sheetData sheetId="37834" refreshError="1"/>
      <sheetData sheetId="37835" refreshError="1"/>
      <sheetData sheetId="37836" refreshError="1"/>
      <sheetData sheetId="37837" refreshError="1"/>
      <sheetData sheetId="37838" refreshError="1"/>
      <sheetData sheetId="37839" refreshError="1"/>
      <sheetData sheetId="37840" refreshError="1"/>
      <sheetData sheetId="37841" refreshError="1"/>
      <sheetData sheetId="37842" refreshError="1"/>
      <sheetData sheetId="37843" refreshError="1"/>
      <sheetData sheetId="37844" refreshError="1"/>
      <sheetData sheetId="37845" refreshError="1"/>
      <sheetData sheetId="37846" refreshError="1"/>
      <sheetData sheetId="37847" refreshError="1"/>
      <sheetData sheetId="37848" refreshError="1"/>
      <sheetData sheetId="37849" refreshError="1"/>
      <sheetData sheetId="37850" refreshError="1"/>
      <sheetData sheetId="37851" refreshError="1"/>
      <sheetData sheetId="37852" refreshError="1"/>
      <sheetData sheetId="37853" refreshError="1"/>
      <sheetData sheetId="37854" refreshError="1"/>
      <sheetData sheetId="37855" refreshError="1"/>
      <sheetData sheetId="37856" refreshError="1"/>
      <sheetData sheetId="37857" refreshError="1"/>
      <sheetData sheetId="37858" refreshError="1"/>
      <sheetData sheetId="37859" refreshError="1"/>
      <sheetData sheetId="37860" refreshError="1"/>
      <sheetData sheetId="37861" refreshError="1"/>
      <sheetData sheetId="37862" refreshError="1"/>
      <sheetData sheetId="37863" refreshError="1"/>
      <sheetData sheetId="37864" refreshError="1"/>
      <sheetData sheetId="37865" refreshError="1"/>
      <sheetData sheetId="37866" refreshError="1"/>
      <sheetData sheetId="37867" refreshError="1"/>
      <sheetData sheetId="37868" refreshError="1"/>
      <sheetData sheetId="37869" refreshError="1"/>
      <sheetData sheetId="37870" refreshError="1"/>
      <sheetData sheetId="37871" refreshError="1"/>
      <sheetData sheetId="37872" refreshError="1"/>
      <sheetData sheetId="37873" refreshError="1"/>
      <sheetData sheetId="37874" refreshError="1"/>
      <sheetData sheetId="37875" refreshError="1"/>
      <sheetData sheetId="37876" refreshError="1"/>
      <sheetData sheetId="37877" refreshError="1"/>
      <sheetData sheetId="37878" refreshError="1"/>
      <sheetData sheetId="37879" refreshError="1"/>
      <sheetData sheetId="37880" refreshError="1"/>
      <sheetData sheetId="37881" refreshError="1"/>
      <sheetData sheetId="37882" refreshError="1"/>
      <sheetData sheetId="37883" refreshError="1"/>
      <sheetData sheetId="37884" refreshError="1"/>
      <sheetData sheetId="37885" refreshError="1"/>
      <sheetData sheetId="37886" refreshError="1"/>
      <sheetData sheetId="37887" refreshError="1"/>
      <sheetData sheetId="37888" refreshError="1"/>
      <sheetData sheetId="37889" refreshError="1"/>
      <sheetData sheetId="37890" refreshError="1"/>
      <sheetData sheetId="37891" refreshError="1"/>
      <sheetData sheetId="37892" refreshError="1"/>
      <sheetData sheetId="37893" refreshError="1"/>
      <sheetData sheetId="37894" refreshError="1"/>
      <sheetData sheetId="37895" refreshError="1"/>
      <sheetData sheetId="37896" refreshError="1"/>
      <sheetData sheetId="37897" refreshError="1"/>
      <sheetData sheetId="37898" refreshError="1"/>
      <sheetData sheetId="37899" refreshError="1"/>
      <sheetData sheetId="37900" refreshError="1"/>
      <sheetData sheetId="37901" refreshError="1"/>
      <sheetData sheetId="37902" refreshError="1"/>
      <sheetData sheetId="37903" refreshError="1"/>
      <sheetData sheetId="37904" refreshError="1"/>
      <sheetData sheetId="37905" refreshError="1"/>
      <sheetData sheetId="37906" refreshError="1"/>
      <sheetData sheetId="37907" refreshError="1"/>
      <sheetData sheetId="37908" refreshError="1"/>
      <sheetData sheetId="37909" refreshError="1"/>
      <sheetData sheetId="37910" refreshError="1"/>
      <sheetData sheetId="37911" refreshError="1"/>
      <sheetData sheetId="37912" refreshError="1"/>
      <sheetData sheetId="37913" refreshError="1"/>
      <sheetData sheetId="37914" refreshError="1"/>
      <sheetData sheetId="37915" refreshError="1"/>
      <sheetData sheetId="37916" refreshError="1"/>
      <sheetData sheetId="37917" refreshError="1"/>
      <sheetData sheetId="37918" refreshError="1"/>
      <sheetData sheetId="37919" refreshError="1"/>
      <sheetData sheetId="37920" refreshError="1"/>
      <sheetData sheetId="37921" refreshError="1"/>
      <sheetData sheetId="37922" refreshError="1"/>
      <sheetData sheetId="37923" refreshError="1"/>
      <sheetData sheetId="37924" refreshError="1"/>
      <sheetData sheetId="37925" refreshError="1"/>
      <sheetData sheetId="37926" refreshError="1"/>
      <sheetData sheetId="37927" refreshError="1"/>
      <sheetData sheetId="37928" refreshError="1"/>
      <sheetData sheetId="37929" refreshError="1"/>
      <sheetData sheetId="37930" refreshError="1"/>
      <sheetData sheetId="37931" refreshError="1"/>
      <sheetData sheetId="37932" refreshError="1"/>
      <sheetData sheetId="37933" refreshError="1"/>
      <sheetData sheetId="37934" refreshError="1"/>
      <sheetData sheetId="37935" refreshError="1"/>
      <sheetData sheetId="37936" refreshError="1"/>
      <sheetData sheetId="37937" refreshError="1"/>
      <sheetData sheetId="37938" refreshError="1"/>
      <sheetData sheetId="37939" refreshError="1"/>
      <sheetData sheetId="37940" refreshError="1"/>
      <sheetData sheetId="37941" refreshError="1"/>
      <sheetData sheetId="37942" refreshError="1"/>
      <sheetData sheetId="37943" refreshError="1"/>
      <sheetData sheetId="37944" refreshError="1"/>
      <sheetData sheetId="37945" refreshError="1"/>
      <sheetData sheetId="37946" refreshError="1"/>
      <sheetData sheetId="37947" refreshError="1"/>
      <sheetData sheetId="37948" refreshError="1"/>
      <sheetData sheetId="37949" refreshError="1"/>
      <sheetData sheetId="37950" refreshError="1"/>
      <sheetData sheetId="37951" refreshError="1"/>
      <sheetData sheetId="37952" refreshError="1"/>
      <sheetData sheetId="37953" refreshError="1"/>
      <sheetData sheetId="37954" refreshError="1"/>
      <sheetData sheetId="37955" refreshError="1"/>
      <sheetData sheetId="37956" refreshError="1"/>
      <sheetData sheetId="37957" refreshError="1"/>
      <sheetData sheetId="37958" refreshError="1"/>
      <sheetData sheetId="37959" refreshError="1"/>
      <sheetData sheetId="37960" refreshError="1"/>
      <sheetData sheetId="37961" refreshError="1"/>
      <sheetData sheetId="37962" refreshError="1"/>
      <sheetData sheetId="37963" refreshError="1"/>
      <sheetData sheetId="37964" refreshError="1"/>
      <sheetData sheetId="37965" refreshError="1"/>
      <sheetData sheetId="37966" refreshError="1"/>
      <sheetData sheetId="37967" refreshError="1"/>
      <sheetData sheetId="37968" refreshError="1"/>
      <sheetData sheetId="37969" refreshError="1"/>
      <sheetData sheetId="37970" refreshError="1"/>
      <sheetData sheetId="37971" refreshError="1"/>
      <sheetData sheetId="37972" refreshError="1"/>
      <sheetData sheetId="37973" refreshError="1"/>
      <sheetData sheetId="37974" refreshError="1"/>
      <sheetData sheetId="37975" refreshError="1"/>
      <sheetData sheetId="37976" refreshError="1"/>
      <sheetData sheetId="37977" refreshError="1"/>
      <sheetData sheetId="37978" refreshError="1"/>
      <sheetData sheetId="37979" refreshError="1"/>
      <sheetData sheetId="37980" refreshError="1"/>
      <sheetData sheetId="37981" refreshError="1"/>
      <sheetData sheetId="37982" refreshError="1"/>
      <sheetData sheetId="37983" refreshError="1"/>
      <sheetData sheetId="37984" refreshError="1"/>
      <sheetData sheetId="37985" refreshError="1"/>
      <sheetData sheetId="37986" refreshError="1"/>
      <sheetData sheetId="37987" refreshError="1"/>
      <sheetData sheetId="37988" refreshError="1"/>
      <sheetData sheetId="37989" refreshError="1"/>
      <sheetData sheetId="37990" refreshError="1"/>
      <sheetData sheetId="37991" refreshError="1"/>
      <sheetData sheetId="37992" refreshError="1"/>
      <sheetData sheetId="37993" refreshError="1"/>
      <sheetData sheetId="37994" refreshError="1"/>
      <sheetData sheetId="37995" refreshError="1"/>
      <sheetData sheetId="37996" refreshError="1"/>
      <sheetData sheetId="37997" refreshError="1"/>
      <sheetData sheetId="37998" refreshError="1"/>
      <sheetData sheetId="37999" refreshError="1"/>
      <sheetData sheetId="38000" refreshError="1"/>
      <sheetData sheetId="38001" refreshError="1"/>
      <sheetData sheetId="38002" refreshError="1"/>
      <sheetData sheetId="38003" refreshError="1"/>
      <sheetData sheetId="38004" refreshError="1"/>
      <sheetData sheetId="38005" refreshError="1"/>
      <sheetData sheetId="38006" refreshError="1"/>
      <sheetData sheetId="38007" refreshError="1"/>
      <sheetData sheetId="38008" refreshError="1"/>
      <sheetData sheetId="38009" refreshError="1"/>
      <sheetData sheetId="38010" refreshError="1"/>
      <sheetData sheetId="38011" refreshError="1"/>
      <sheetData sheetId="38012" refreshError="1"/>
      <sheetData sheetId="38013" refreshError="1"/>
      <sheetData sheetId="38014" refreshError="1"/>
      <sheetData sheetId="38015" refreshError="1"/>
      <sheetData sheetId="38016" refreshError="1"/>
      <sheetData sheetId="38017" refreshError="1"/>
      <sheetData sheetId="38018" refreshError="1"/>
      <sheetData sheetId="38019" refreshError="1"/>
      <sheetData sheetId="38020" refreshError="1"/>
      <sheetData sheetId="38021" refreshError="1"/>
      <sheetData sheetId="38022" refreshError="1"/>
      <sheetData sheetId="38023" refreshError="1"/>
      <sheetData sheetId="38024" refreshError="1"/>
      <sheetData sheetId="38025" refreshError="1"/>
      <sheetData sheetId="38026" refreshError="1"/>
      <sheetData sheetId="38027" refreshError="1"/>
      <sheetData sheetId="38028" refreshError="1"/>
      <sheetData sheetId="38029" refreshError="1"/>
      <sheetData sheetId="38030" refreshError="1"/>
      <sheetData sheetId="38031" refreshError="1"/>
      <sheetData sheetId="38032" refreshError="1"/>
      <sheetData sheetId="38033" refreshError="1"/>
      <sheetData sheetId="38034" refreshError="1"/>
      <sheetData sheetId="38035" refreshError="1"/>
      <sheetData sheetId="38036" refreshError="1"/>
      <sheetData sheetId="38037" refreshError="1"/>
      <sheetData sheetId="38038" refreshError="1"/>
      <sheetData sheetId="38039" refreshError="1"/>
      <sheetData sheetId="38040" refreshError="1"/>
      <sheetData sheetId="38041" refreshError="1"/>
      <sheetData sheetId="38042" refreshError="1"/>
      <sheetData sheetId="38043" refreshError="1"/>
      <sheetData sheetId="38044" refreshError="1"/>
      <sheetData sheetId="38045" refreshError="1"/>
      <sheetData sheetId="38046" refreshError="1"/>
      <sheetData sheetId="38047" refreshError="1"/>
      <sheetData sheetId="38048" refreshError="1"/>
      <sheetData sheetId="38049" refreshError="1"/>
      <sheetData sheetId="38050" refreshError="1"/>
      <sheetData sheetId="38051" refreshError="1"/>
      <sheetData sheetId="38052" refreshError="1"/>
      <sheetData sheetId="38053" refreshError="1"/>
      <sheetData sheetId="38054" refreshError="1"/>
      <sheetData sheetId="38055" refreshError="1"/>
      <sheetData sheetId="38056" refreshError="1"/>
      <sheetData sheetId="38057" refreshError="1"/>
      <sheetData sheetId="38058" refreshError="1"/>
      <sheetData sheetId="38059" refreshError="1"/>
      <sheetData sheetId="38060" refreshError="1"/>
      <sheetData sheetId="38061" refreshError="1"/>
      <sheetData sheetId="38062" refreshError="1"/>
      <sheetData sheetId="38063" refreshError="1"/>
      <sheetData sheetId="38064" refreshError="1"/>
      <sheetData sheetId="38065" refreshError="1"/>
      <sheetData sheetId="38066" refreshError="1"/>
      <sheetData sheetId="38067" refreshError="1"/>
      <sheetData sheetId="38068" refreshError="1"/>
      <sheetData sheetId="38069" refreshError="1"/>
      <sheetData sheetId="38070" refreshError="1"/>
      <sheetData sheetId="38071" refreshError="1"/>
      <sheetData sheetId="38072" refreshError="1"/>
      <sheetData sheetId="38073" refreshError="1"/>
      <sheetData sheetId="38074" refreshError="1"/>
      <sheetData sheetId="38075" refreshError="1"/>
      <sheetData sheetId="38076" refreshError="1"/>
      <sheetData sheetId="38077" refreshError="1"/>
      <sheetData sheetId="38078" refreshError="1"/>
      <sheetData sheetId="38079" refreshError="1"/>
      <sheetData sheetId="38080" refreshError="1"/>
      <sheetData sheetId="38081" refreshError="1"/>
      <sheetData sheetId="38082" refreshError="1"/>
      <sheetData sheetId="38083" refreshError="1"/>
      <sheetData sheetId="38084" refreshError="1"/>
      <sheetData sheetId="38085" refreshError="1"/>
      <sheetData sheetId="38086" refreshError="1"/>
      <sheetData sheetId="38087" refreshError="1"/>
      <sheetData sheetId="38088" refreshError="1"/>
      <sheetData sheetId="38089" refreshError="1"/>
      <sheetData sheetId="38090" refreshError="1"/>
      <sheetData sheetId="38091" refreshError="1"/>
      <sheetData sheetId="38092" refreshError="1"/>
      <sheetData sheetId="38093" refreshError="1"/>
      <sheetData sheetId="38094" refreshError="1"/>
      <sheetData sheetId="38095" refreshError="1"/>
      <sheetData sheetId="38096" refreshError="1"/>
      <sheetData sheetId="38097" refreshError="1"/>
      <sheetData sheetId="38098" refreshError="1"/>
      <sheetData sheetId="38099" refreshError="1"/>
      <sheetData sheetId="38100" refreshError="1"/>
      <sheetData sheetId="38101" refreshError="1"/>
      <sheetData sheetId="38102" refreshError="1"/>
      <sheetData sheetId="38103" refreshError="1"/>
      <sheetData sheetId="38104" refreshError="1"/>
      <sheetData sheetId="38105" refreshError="1"/>
      <sheetData sheetId="38106" refreshError="1"/>
      <sheetData sheetId="38107" refreshError="1"/>
      <sheetData sheetId="38108" refreshError="1"/>
      <sheetData sheetId="38109" refreshError="1"/>
      <sheetData sheetId="38110" refreshError="1"/>
      <sheetData sheetId="38111" refreshError="1"/>
      <sheetData sheetId="38112" refreshError="1"/>
      <sheetData sheetId="38113" refreshError="1"/>
      <sheetData sheetId="38114" refreshError="1"/>
      <sheetData sheetId="38115" refreshError="1"/>
      <sheetData sheetId="38116" refreshError="1"/>
      <sheetData sheetId="38117" refreshError="1"/>
      <sheetData sheetId="38118" refreshError="1"/>
      <sheetData sheetId="38119" refreshError="1"/>
      <sheetData sheetId="38120" refreshError="1"/>
      <sheetData sheetId="38121" refreshError="1"/>
      <sheetData sheetId="38122" refreshError="1"/>
      <sheetData sheetId="38123" refreshError="1"/>
      <sheetData sheetId="38124" refreshError="1"/>
      <sheetData sheetId="38125" refreshError="1"/>
      <sheetData sheetId="38126" refreshError="1"/>
      <sheetData sheetId="38127" refreshError="1"/>
      <sheetData sheetId="38128" refreshError="1"/>
      <sheetData sheetId="38129" refreshError="1"/>
      <sheetData sheetId="38130" refreshError="1"/>
      <sheetData sheetId="38131" refreshError="1"/>
      <sheetData sheetId="38132" refreshError="1"/>
      <sheetData sheetId="38133" refreshError="1"/>
      <sheetData sheetId="38134" refreshError="1"/>
      <sheetData sheetId="38135" refreshError="1"/>
      <sheetData sheetId="38136" refreshError="1"/>
      <sheetData sheetId="38137" refreshError="1"/>
      <sheetData sheetId="38138" refreshError="1"/>
      <sheetData sheetId="38139" refreshError="1"/>
      <sheetData sheetId="38140" refreshError="1"/>
      <sheetData sheetId="38141" refreshError="1"/>
      <sheetData sheetId="38142" refreshError="1"/>
      <sheetData sheetId="38143" refreshError="1"/>
      <sheetData sheetId="38144" refreshError="1"/>
      <sheetData sheetId="38145" refreshError="1"/>
      <sheetData sheetId="38146" refreshError="1"/>
      <sheetData sheetId="38147" refreshError="1"/>
      <sheetData sheetId="38148" refreshError="1"/>
      <sheetData sheetId="38149" refreshError="1"/>
      <sheetData sheetId="38150" refreshError="1"/>
      <sheetData sheetId="38151" refreshError="1"/>
      <sheetData sheetId="38152" refreshError="1"/>
      <sheetData sheetId="38153" refreshError="1"/>
      <sheetData sheetId="38154" refreshError="1"/>
      <sheetData sheetId="38155" refreshError="1"/>
      <sheetData sheetId="38156" refreshError="1"/>
      <sheetData sheetId="38157" refreshError="1"/>
      <sheetData sheetId="38158" refreshError="1"/>
      <sheetData sheetId="38159" refreshError="1"/>
      <sheetData sheetId="38160" refreshError="1"/>
      <sheetData sheetId="38161" refreshError="1"/>
      <sheetData sheetId="38162" refreshError="1"/>
      <sheetData sheetId="38163" refreshError="1"/>
      <sheetData sheetId="38164" refreshError="1"/>
      <sheetData sheetId="38165" refreshError="1"/>
      <sheetData sheetId="38166" refreshError="1"/>
      <sheetData sheetId="38167" refreshError="1"/>
      <sheetData sheetId="38168" refreshError="1"/>
      <sheetData sheetId="38169" refreshError="1"/>
      <sheetData sheetId="38170" refreshError="1"/>
      <sheetData sheetId="38171" refreshError="1"/>
      <sheetData sheetId="38172" refreshError="1"/>
      <sheetData sheetId="38173" refreshError="1"/>
      <sheetData sheetId="38174" refreshError="1"/>
      <sheetData sheetId="38175" refreshError="1"/>
      <sheetData sheetId="38176" refreshError="1"/>
      <sheetData sheetId="38177" refreshError="1"/>
      <sheetData sheetId="38178" refreshError="1"/>
      <sheetData sheetId="38179" refreshError="1"/>
      <sheetData sheetId="38180" refreshError="1"/>
      <sheetData sheetId="38181" refreshError="1"/>
      <sheetData sheetId="38182" refreshError="1"/>
      <sheetData sheetId="38183" refreshError="1"/>
      <sheetData sheetId="38184" refreshError="1"/>
      <sheetData sheetId="38185" refreshError="1"/>
      <sheetData sheetId="38186" refreshError="1"/>
      <sheetData sheetId="38187" refreshError="1"/>
      <sheetData sheetId="38188" refreshError="1"/>
      <sheetData sheetId="38189" refreshError="1"/>
      <sheetData sheetId="38190" refreshError="1"/>
      <sheetData sheetId="38191" refreshError="1"/>
      <sheetData sheetId="38192" refreshError="1"/>
      <sheetData sheetId="38193" refreshError="1"/>
      <sheetData sheetId="38194" refreshError="1"/>
      <sheetData sheetId="38195" refreshError="1"/>
      <sheetData sheetId="38196" refreshError="1"/>
      <sheetData sheetId="38197" refreshError="1"/>
      <sheetData sheetId="38198" refreshError="1"/>
      <sheetData sheetId="38199" refreshError="1"/>
      <sheetData sheetId="38200" refreshError="1"/>
      <sheetData sheetId="38201" refreshError="1"/>
      <sheetData sheetId="38202" refreshError="1"/>
      <sheetData sheetId="38203" refreshError="1"/>
      <sheetData sheetId="38204" refreshError="1"/>
      <sheetData sheetId="38205" refreshError="1"/>
      <sheetData sheetId="38206" refreshError="1"/>
      <sheetData sheetId="38207" refreshError="1"/>
      <sheetData sheetId="38208" refreshError="1"/>
      <sheetData sheetId="38209" refreshError="1"/>
      <sheetData sheetId="38210" refreshError="1"/>
      <sheetData sheetId="38211" refreshError="1"/>
      <sheetData sheetId="38212" refreshError="1"/>
      <sheetData sheetId="38213" refreshError="1"/>
      <sheetData sheetId="38214" refreshError="1"/>
      <sheetData sheetId="38215" refreshError="1"/>
      <sheetData sheetId="38216" refreshError="1"/>
      <sheetData sheetId="38217" refreshError="1"/>
      <sheetData sheetId="38218" refreshError="1"/>
      <sheetData sheetId="38219" refreshError="1"/>
      <sheetData sheetId="38220" refreshError="1"/>
      <sheetData sheetId="38221" refreshError="1"/>
      <sheetData sheetId="38222" refreshError="1"/>
      <sheetData sheetId="38223" refreshError="1"/>
      <sheetData sheetId="38224" refreshError="1"/>
      <sheetData sheetId="38225" refreshError="1"/>
      <sheetData sheetId="38226" refreshError="1"/>
      <sheetData sheetId="38227" refreshError="1"/>
      <sheetData sheetId="38228" refreshError="1"/>
      <sheetData sheetId="38229" refreshError="1"/>
      <sheetData sheetId="38230" refreshError="1"/>
      <sheetData sheetId="38231" refreshError="1"/>
      <sheetData sheetId="38232" refreshError="1"/>
      <sheetData sheetId="38233" refreshError="1"/>
      <sheetData sheetId="38234" refreshError="1"/>
      <sheetData sheetId="38235" refreshError="1"/>
      <sheetData sheetId="38236" refreshError="1"/>
      <sheetData sheetId="38237" refreshError="1"/>
      <sheetData sheetId="38238" refreshError="1"/>
      <sheetData sheetId="38239" refreshError="1"/>
      <sheetData sheetId="38240" refreshError="1"/>
      <sheetData sheetId="38241" refreshError="1"/>
      <sheetData sheetId="38242" refreshError="1"/>
      <sheetData sheetId="38243" refreshError="1"/>
      <sheetData sheetId="38244" refreshError="1"/>
      <sheetData sheetId="38245" refreshError="1"/>
      <sheetData sheetId="38246" refreshError="1"/>
      <sheetData sheetId="38247" refreshError="1"/>
      <sheetData sheetId="38248" refreshError="1"/>
      <sheetData sheetId="38249" refreshError="1"/>
      <sheetData sheetId="38250" refreshError="1"/>
      <sheetData sheetId="38251" refreshError="1"/>
      <sheetData sheetId="38252" refreshError="1"/>
      <sheetData sheetId="38253" refreshError="1"/>
      <sheetData sheetId="38254" refreshError="1"/>
      <sheetData sheetId="38255" refreshError="1"/>
      <sheetData sheetId="38256" refreshError="1"/>
      <sheetData sheetId="38257" refreshError="1"/>
      <sheetData sheetId="38258" refreshError="1"/>
      <sheetData sheetId="38259" refreshError="1"/>
      <sheetData sheetId="38260" refreshError="1"/>
      <sheetData sheetId="38261" refreshError="1"/>
      <sheetData sheetId="38262" refreshError="1"/>
      <sheetData sheetId="38263" refreshError="1"/>
      <sheetData sheetId="38264" refreshError="1"/>
      <sheetData sheetId="38265" refreshError="1"/>
      <sheetData sheetId="38266" refreshError="1"/>
      <sheetData sheetId="38267" refreshError="1"/>
      <sheetData sheetId="38268" refreshError="1"/>
      <sheetData sheetId="38269" refreshError="1"/>
      <sheetData sheetId="38270" refreshError="1"/>
      <sheetData sheetId="38271" refreshError="1"/>
      <sheetData sheetId="38272" refreshError="1"/>
      <sheetData sheetId="38273" refreshError="1"/>
      <sheetData sheetId="38274" refreshError="1"/>
      <sheetData sheetId="38275" refreshError="1"/>
      <sheetData sheetId="38276" refreshError="1"/>
      <sheetData sheetId="38277" refreshError="1"/>
      <sheetData sheetId="38278" refreshError="1"/>
      <sheetData sheetId="38279" refreshError="1"/>
      <sheetData sheetId="38280" refreshError="1"/>
      <sheetData sheetId="38281" refreshError="1"/>
      <sheetData sheetId="38282" refreshError="1"/>
      <sheetData sheetId="38283" refreshError="1"/>
      <sheetData sheetId="38284" refreshError="1"/>
      <sheetData sheetId="38285" refreshError="1"/>
      <sheetData sheetId="38286" refreshError="1"/>
      <sheetData sheetId="38287" refreshError="1"/>
      <sheetData sheetId="38288" refreshError="1"/>
      <sheetData sheetId="38289" refreshError="1"/>
      <sheetData sheetId="38290" refreshError="1"/>
      <sheetData sheetId="38291" refreshError="1"/>
      <sheetData sheetId="38292" refreshError="1"/>
      <sheetData sheetId="38293" refreshError="1"/>
      <sheetData sheetId="38294" refreshError="1"/>
      <sheetData sheetId="38295" refreshError="1"/>
      <sheetData sheetId="38296" refreshError="1"/>
      <sheetData sheetId="38297" refreshError="1"/>
      <sheetData sheetId="38298" refreshError="1"/>
      <sheetData sheetId="38299" refreshError="1"/>
      <sheetData sheetId="38300" refreshError="1"/>
      <sheetData sheetId="38301" refreshError="1"/>
      <sheetData sheetId="38302" refreshError="1"/>
      <sheetData sheetId="38303" refreshError="1"/>
      <sheetData sheetId="38304" refreshError="1"/>
      <sheetData sheetId="38305" refreshError="1"/>
      <sheetData sheetId="38306" refreshError="1"/>
      <sheetData sheetId="38307" refreshError="1"/>
      <sheetData sheetId="38308" refreshError="1"/>
      <sheetData sheetId="38309" refreshError="1"/>
      <sheetData sheetId="38310" refreshError="1"/>
      <sheetData sheetId="38311" refreshError="1"/>
      <sheetData sheetId="38312" refreshError="1"/>
      <sheetData sheetId="38313" refreshError="1"/>
      <sheetData sheetId="38314" refreshError="1"/>
      <sheetData sheetId="38315" refreshError="1"/>
      <sheetData sheetId="38316" refreshError="1"/>
      <sheetData sheetId="38317" refreshError="1"/>
      <sheetData sheetId="38318" refreshError="1"/>
      <sheetData sheetId="38319" refreshError="1"/>
      <sheetData sheetId="38320" refreshError="1"/>
      <sheetData sheetId="38321" refreshError="1"/>
      <sheetData sheetId="38322" refreshError="1"/>
      <sheetData sheetId="38323" refreshError="1"/>
      <sheetData sheetId="38324" refreshError="1"/>
      <sheetData sheetId="38325" refreshError="1"/>
      <sheetData sheetId="38326" refreshError="1"/>
      <sheetData sheetId="38327" refreshError="1"/>
      <sheetData sheetId="38328" refreshError="1"/>
      <sheetData sheetId="38329" refreshError="1"/>
      <sheetData sheetId="38330" refreshError="1"/>
      <sheetData sheetId="38331" refreshError="1"/>
      <sheetData sheetId="38332" refreshError="1"/>
      <sheetData sheetId="38333" refreshError="1"/>
      <sheetData sheetId="38334" refreshError="1"/>
      <sheetData sheetId="38335" refreshError="1"/>
      <sheetData sheetId="38336" refreshError="1"/>
      <sheetData sheetId="38337" refreshError="1"/>
      <sheetData sheetId="38338" refreshError="1"/>
      <sheetData sheetId="38339" refreshError="1"/>
      <sheetData sheetId="38340" refreshError="1"/>
      <sheetData sheetId="38341" refreshError="1"/>
      <sheetData sheetId="38342" refreshError="1"/>
      <sheetData sheetId="38343" refreshError="1"/>
      <sheetData sheetId="38344" refreshError="1"/>
      <sheetData sheetId="38345" refreshError="1"/>
      <sheetData sheetId="38346" refreshError="1"/>
      <sheetData sheetId="38347" refreshError="1"/>
      <sheetData sheetId="38348" refreshError="1"/>
      <sheetData sheetId="38349" refreshError="1"/>
      <sheetData sheetId="38350" refreshError="1"/>
      <sheetData sheetId="38351" refreshError="1"/>
      <sheetData sheetId="38352" refreshError="1"/>
      <sheetData sheetId="38353" refreshError="1"/>
      <sheetData sheetId="38354" refreshError="1"/>
      <sheetData sheetId="38355" refreshError="1"/>
      <sheetData sheetId="38356" refreshError="1"/>
      <sheetData sheetId="38357" refreshError="1"/>
      <sheetData sheetId="38358" refreshError="1"/>
      <sheetData sheetId="38359" refreshError="1"/>
      <sheetData sheetId="38360" refreshError="1"/>
      <sheetData sheetId="38361" refreshError="1"/>
      <sheetData sheetId="38362" refreshError="1"/>
      <sheetData sheetId="38363" refreshError="1"/>
      <sheetData sheetId="38364" refreshError="1"/>
      <sheetData sheetId="38365" refreshError="1"/>
      <sheetData sheetId="38366" refreshError="1"/>
      <sheetData sheetId="38367" refreshError="1"/>
      <sheetData sheetId="38368" refreshError="1"/>
      <sheetData sheetId="38369" refreshError="1"/>
      <sheetData sheetId="38370" refreshError="1"/>
      <sheetData sheetId="38371" refreshError="1"/>
      <sheetData sheetId="38372" refreshError="1"/>
      <sheetData sheetId="38373" refreshError="1"/>
      <sheetData sheetId="38374" refreshError="1"/>
      <sheetData sheetId="38375" refreshError="1"/>
      <sheetData sheetId="38376" refreshError="1"/>
      <sheetData sheetId="38377" refreshError="1"/>
      <sheetData sheetId="38378" refreshError="1"/>
      <sheetData sheetId="38379" refreshError="1"/>
      <sheetData sheetId="38380" refreshError="1"/>
      <sheetData sheetId="38381" refreshError="1"/>
      <sheetData sheetId="38382" refreshError="1"/>
      <sheetData sheetId="38383" refreshError="1"/>
      <sheetData sheetId="38384" refreshError="1"/>
      <sheetData sheetId="38385" refreshError="1"/>
      <sheetData sheetId="38386" refreshError="1"/>
      <sheetData sheetId="38387" refreshError="1"/>
      <sheetData sheetId="38388" refreshError="1"/>
      <sheetData sheetId="38389" refreshError="1"/>
      <sheetData sheetId="38390" refreshError="1"/>
      <sheetData sheetId="38391" refreshError="1"/>
      <sheetData sheetId="38392" refreshError="1"/>
      <sheetData sheetId="38393" refreshError="1"/>
      <sheetData sheetId="38394" refreshError="1"/>
      <sheetData sheetId="38395" refreshError="1"/>
      <sheetData sheetId="38396" refreshError="1"/>
      <sheetData sheetId="38397" refreshError="1"/>
      <sheetData sheetId="38398" refreshError="1"/>
      <sheetData sheetId="38399" refreshError="1"/>
      <sheetData sheetId="38400" refreshError="1"/>
      <sheetData sheetId="38401" refreshError="1"/>
      <sheetData sheetId="38402" refreshError="1"/>
      <sheetData sheetId="38403" refreshError="1"/>
      <sheetData sheetId="38404" refreshError="1"/>
      <sheetData sheetId="38405" refreshError="1"/>
      <sheetData sheetId="38406" refreshError="1"/>
      <sheetData sheetId="38407" refreshError="1"/>
      <sheetData sheetId="38408" refreshError="1"/>
      <sheetData sheetId="38409" refreshError="1"/>
      <sheetData sheetId="38410" refreshError="1"/>
      <sheetData sheetId="38411" refreshError="1"/>
      <sheetData sheetId="38412" refreshError="1"/>
      <sheetData sheetId="38413" refreshError="1"/>
      <sheetData sheetId="38414" refreshError="1"/>
      <sheetData sheetId="38415" refreshError="1"/>
      <sheetData sheetId="38416" refreshError="1"/>
      <sheetData sheetId="38417" refreshError="1"/>
      <sheetData sheetId="38418" refreshError="1"/>
      <sheetData sheetId="38419" refreshError="1"/>
      <sheetData sheetId="38420" refreshError="1"/>
      <sheetData sheetId="38421" refreshError="1"/>
      <sheetData sheetId="38422" refreshError="1"/>
      <sheetData sheetId="38423" refreshError="1"/>
      <sheetData sheetId="38424" refreshError="1"/>
      <sheetData sheetId="38425" refreshError="1"/>
      <sheetData sheetId="38426" refreshError="1"/>
      <sheetData sheetId="38427" refreshError="1"/>
      <sheetData sheetId="38428" refreshError="1"/>
      <sheetData sheetId="38429" refreshError="1"/>
      <sheetData sheetId="38430" refreshError="1"/>
      <sheetData sheetId="38431" refreshError="1"/>
      <sheetData sheetId="38432" refreshError="1"/>
      <sheetData sheetId="38433" refreshError="1"/>
      <sheetData sheetId="38434" refreshError="1"/>
      <sheetData sheetId="38435" refreshError="1"/>
      <sheetData sheetId="38436" refreshError="1"/>
      <sheetData sheetId="38437" refreshError="1"/>
      <sheetData sheetId="38438" refreshError="1"/>
      <sheetData sheetId="38439" refreshError="1"/>
      <sheetData sheetId="38440" refreshError="1"/>
      <sheetData sheetId="38441" refreshError="1"/>
      <sheetData sheetId="38442" refreshError="1"/>
      <sheetData sheetId="38443" refreshError="1"/>
      <sheetData sheetId="38444" refreshError="1"/>
      <sheetData sheetId="38445" refreshError="1"/>
      <sheetData sheetId="38446" refreshError="1"/>
      <sheetData sheetId="38447" refreshError="1"/>
      <sheetData sheetId="38448" refreshError="1"/>
      <sheetData sheetId="38449" refreshError="1"/>
      <sheetData sheetId="38450" refreshError="1"/>
      <sheetData sheetId="38451" refreshError="1"/>
      <sheetData sheetId="38452" refreshError="1"/>
      <sheetData sheetId="38453" refreshError="1"/>
      <sheetData sheetId="38454" refreshError="1"/>
      <sheetData sheetId="38455" refreshError="1"/>
      <sheetData sheetId="38456" refreshError="1"/>
      <sheetData sheetId="38457" refreshError="1"/>
      <sheetData sheetId="38458" refreshError="1"/>
      <sheetData sheetId="38459" refreshError="1"/>
      <sheetData sheetId="38460" refreshError="1"/>
      <sheetData sheetId="38461" refreshError="1"/>
      <sheetData sheetId="38462" refreshError="1"/>
      <sheetData sheetId="38463" refreshError="1"/>
      <sheetData sheetId="38464" refreshError="1"/>
      <sheetData sheetId="38465" refreshError="1"/>
      <sheetData sheetId="38466" refreshError="1"/>
      <sheetData sheetId="38467" refreshError="1"/>
      <sheetData sheetId="38468" refreshError="1"/>
      <sheetData sheetId="38469" refreshError="1"/>
      <sheetData sheetId="38470" refreshError="1"/>
      <sheetData sheetId="38471" refreshError="1"/>
      <sheetData sheetId="38472" refreshError="1"/>
      <sheetData sheetId="38473" refreshError="1"/>
      <sheetData sheetId="38474" refreshError="1"/>
      <sheetData sheetId="38475" refreshError="1"/>
      <sheetData sheetId="38476" refreshError="1"/>
      <sheetData sheetId="38477" refreshError="1"/>
      <sheetData sheetId="38478" refreshError="1"/>
      <sheetData sheetId="38479" refreshError="1"/>
      <sheetData sheetId="38480" refreshError="1"/>
      <sheetData sheetId="38481" refreshError="1"/>
      <sheetData sheetId="38482" refreshError="1"/>
      <sheetData sheetId="38483" refreshError="1"/>
      <sheetData sheetId="38484" refreshError="1"/>
      <sheetData sheetId="38485" refreshError="1"/>
      <sheetData sheetId="38486" refreshError="1"/>
      <sheetData sheetId="38487" refreshError="1"/>
      <sheetData sheetId="38488" refreshError="1"/>
      <sheetData sheetId="38489" refreshError="1"/>
      <sheetData sheetId="38490" refreshError="1"/>
      <sheetData sheetId="38491" refreshError="1"/>
      <sheetData sheetId="38492" refreshError="1"/>
      <sheetData sheetId="38493" refreshError="1"/>
      <sheetData sheetId="38494" refreshError="1"/>
      <sheetData sheetId="38495" refreshError="1"/>
      <sheetData sheetId="38496" refreshError="1"/>
      <sheetData sheetId="38497" refreshError="1"/>
      <sheetData sheetId="38498" refreshError="1"/>
      <sheetData sheetId="38499" refreshError="1"/>
      <sheetData sheetId="38500" refreshError="1"/>
      <sheetData sheetId="38501" refreshError="1"/>
      <sheetData sheetId="38502" refreshError="1"/>
      <sheetData sheetId="38503" refreshError="1"/>
      <sheetData sheetId="38504" refreshError="1"/>
      <sheetData sheetId="38505" refreshError="1"/>
      <sheetData sheetId="38506" refreshError="1"/>
      <sheetData sheetId="38507" refreshError="1"/>
      <sheetData sheetId="38508" refreshError="1"/>
      <sheetData sheetId="38509" refreshError="1"/>
      <sheetData sheetId="38510" refreshError="1"/>
      <sheetData sheetId="38511" refreshError="1"/>
      <sheetData sheetId="38512" refreshError="1"/>
      <sheetData sheetId="38513" refreshError="1"/>
      <sheetData sheetId="38514" refreshError="1"/>
      <sheetData sheetId="38515" refreshError="1"/>
      <sheetData sheetId="38516" refreshError="1"/>
      <sheetData sheetId="38517" refreshError="1"/>
      <sheetData sheetId="38518" refreshError="1"/>
      <sheetData sheetId="38519" refreshError="1"/>
      <sheetData sheetId="38520" refreshError="1"/>
      <sheetData sheetId="38521" refreshError="1"/>
      <sheetData sheetId="38522" refreshError="1"/>
      <sheetData sheetId="38523" refreshError="1"/>
      <sheetData sheetId="38524" refreshError="1"/>
      <sheetData sheetId="38525" refreshError="1"/>
      <sheetData sheetId="38526" refreshError="1"/>
      <sheetData sheetId="38527" refreshError="1"/>
      <sheetData sheetId="38528" refreshError="1"/>
      <sheetData sheetId="38529" refreshError="1"/>
      <sheetData sheetId="38530" refreshError="1"/>
      <sheetData sheetId="38531" refreshError="1"/>
      <sheetData sheetId="38532" refreshError="1"/>
      <sheetData sheetId="38533" refreshError="1"/>
      <sheetData sheetId="38534" refreshError="1"/>
      <sheetData sheetId="38535" refreshError="1"/>
      <sheetData sheetId="38536" refreshError="1"/>
      <sheetData sheetId="38537" refreshError="1"/>
      <sheetData sheetId="38538" refreshError="1"/>
      <sheetData sheetId="38539" refreshError="1"/>
      <sheetData sheetId="38540" refreshError="1"/>
      <sheetData sheetId="38541" refreshError="1"/>
      <sheetData sheetId="38542" refreshError="1"/>
      <sheetData sheetId="38543" refreshError="1"/>
      <sheetData sheetId="38544" refreshError="1"/>
      <sheetData sheetId="38545" refreshError="1"/>
      <sheetData sheetId="38546" refreshError="1"/>
      <sheetData sheetId="38547" refreshError="1"/>
      <sheetData sheetId="38548" refreshError="1"/>
      <sheetData sheetId="38549" refreshError="1"/>
      <sheetData sheetId="38550" refreshError="1"/>
      <sheetData sheetId="38551" refreshError="1"/>
      <sheetData sheetId="38552" refreshError="1"/>
      <sheetData sheetId="38553" refreshError="1"/>
      <sheetData sheetId="38554" refreshError="1"/>
      <sheetData sheetId="38555" refreshError="1"/>
      <sheetData sheetId="38556" refreshError="1"/>
      <sheetData sheetId="38557" refreshError="1"/>
      <sheetData sheetId="38558" refreshError="1"/>
      <sheetData sheetId="38559" refreshError="1"/>
      <sheetData sheetId="38560" refreshError="1"/>
      <sheetData sheetId="38561" refreshError="1"/>
      <sheetData sheetId="38562" refreshError="1"/>
      <sheetData sheetId="38563" refreshError="1"/>
      <sheetData sheetId="38564" refreshError="1"/>
      <sheetData sheetId="38565" refreshError="1"/>
      <sheetData sheetId="38566" refreshError="1"/>
      <sheetData sheetId="38567" refreshError="1"/>
      <sheetData sheetId="38568" refreshError="1"/>
      <sheetData sheetId="38569" refreshError="1"/>
      <sheetData sheetId="38570" refreshError="1"/>
      <sheetData sheetId="38571" refreshError="1"/>
      <sheetData sheetId="38572" refreshError="1"/>
      <sheetData sheetId="38573" refreshError="1"/>
      <sheetData sheetId="38574" refreshError="1"/>
      <sheetData sheetId="38575" refreshError="1"/>
      <sheetData sheetId="38576" refreshError="1"/>
      <sheetData sheetId="38577" refreshError="1"/>
      <sheetData sheetId="38578" refreshError="1"/>
      <sheetData sheetId="38579" refreshError="1"/>
      <sheetData sheetId="38580" refreshError="1"/>
      <sheetData sheetId="38581" refreshError="1"/>
      <sheetData sheetId="38582" refreshError="1"/>
      <sheetData sheetId="38583" refreshError="1"/>
      <sheetData sheetId="38584" refreshError="1"/>
      <sheetData sheetId="38585" refreshError="1"/>
      <sheetData sheetId="38586" refreshError="1"/>
      <sheetData sheetId="38587" refreshError="1"/>
      <sheetData sheetId="38588" refreshError="1"/>
      <sheetData sheetId="38589" refreshError="1"/>
      <sheetData sheetId="38590" refreshError="1"/>
      <sheetData sheetId="38591" refreshError="1"/>
      <sheetData sheetId="38592" refreshError="1"/>
      <sheetData sheetId="38593" refreshError="1"/>
      <sheetData sheetId="38594" refreshError="1"/>
      <sheetData sheetId="38595" refreshError="1"/>
      <sheetData sheetId="38596" refreshError="1"/>
      <sheetData sheetId="38597" refreshError="1"/>
      <sheetData sheetId="38598" refreshError="1"/>
      <sheetData sheetId="38599" refreshError="1"/>
      <sheetData sheetId="38600" refreshError="1"/>
      <sheetData sheetId="38601" refreshError="1"/>
      <sheetData sheetId="38602" refreshError="1"/>
      <sheetData sheetId="38603" refreshError="1"/>
      <sheetData sheetId="38604" refreshError="1"/>
      <sheetData sheetId="38605" refreshError="1"/>
      <sheetData sheetId="38606" refreshError="1"/>
      <sheetData sheetId="38607" refreshError="1"/>
      <sheetData sheetId="38608" refreshError="1"/>
      <sheetData sheetId="38609" refreshError="1"/>
      <sheetData sheetId="38610" refreshError="1"/>
      <sheetData sheetId="38611" refreshError="1"/>
      <sheetData sheetId="38612" refreshError="1"/>
      <sheetData sheetId="38613" refreshError="1"/>
      <sheetData sheetId="38614" refreshError="1"/>
      <sheetData sheetId="38615" refreshError="1"/>
      <sheetData sheetId="38616" refreshError="1"/>
      <sheetData sheetId="38617" refreshError="1"/>
      <sheetData sheetId="38618" refreshError="1"/>
      <sheetData sheetId="38619" refreshError="1"/>
      <sheetData sheetId="38620" refreshError="1"/>
      <sheetData sheetId="38621" refreshError="1"/>
      <sheetData sheetId="38622" refreshError="1"/>
      <sheetData sheetId="38623" refreshError="1"/>
      <sheetData sheetId="38624" refreshError="1"/>
      <sheetData sheetId="38625" refreshError="1"/>
      <sheetData sheetId="38626" refreshError="1"/>
      <sheetData sheetId="38627" refreshError="1"/>
      <sheetData sheetId="38628" refreshError="1"/>
      <sheetData sheetId="38629" refreshError="1"/>
      <sheetData sheetId="38630" refreshError="1"/>
      <sheetData sheetId="38631" refreshError="1"/>
      <sheetData sheetId="38632" refreshError="1"/>
      <sheetData sheetId="38633" refreshError="1"/>
      <sheetData sheetId="38634" refreshError="1"/>
      <sheetData sheetId="38635" refreshError="1"/>
      <sheetData sheetId="38636" refreshError="1"/>
      <sheetData sheetId="38637" refreshError="1"/>
      <sheetData sheetId="38638" refreshError="1"/>
      <sheetData sheetId="38639" refreshError="1"/>
      <sheetData sheetId="38640" refreshError="1"/>
      <sheetData sheetId="38641" refreshError="1"/>
      <sheetData sheetId="38642" refreshError="1"/>
      <sheetData sheetId="38643" refreshError="1"/>
      <sheetData sheetId="38644" refreshError="1"/>
      <sheetData sheetId="38645" refreshError="1"/>
      <sheetData sheetId="38646" refreshError="1"/>
      <sheetData sheetId="38647" refreshError="1"/>
      <sheetData sheetId="38648" refreshError="1"/>
      <sheetData sheetId="38649" refreshError="1"/>
      <sheetData sheetId="38650" refreshError="1"/>
      <sheetData sheetId="38651" refreshError="1"/>
      <sheetData sheetId="38652" refreshError="1"/>
      <sheetData sheetId="38653" refreshError="1"/>
      <sheetData sheetId="38654" refreshError="1"/>
      <sheetData sheetId="38655" refreshError="1"/>
      <sheetData sheetId="38656" refreshError="1"/>
      <sheetData sheetId="38657" refreshError="1"/>
      <sheetData sheetId="38658" refreshError="1"/>
      <sheetData sheetId="38659" refreshError="1"/>
      <sheetData sheetId="38660" refreshError="1"/>
      <sheetData sheetId="38661" refreshError="1"/>
      <sheetData sheetId="38662" refreshError="1"/>
      <sheetData sheetId="38663" refreshError="1"/>
      <sheetData sheetId="38664" refreshError="1"/>
      <sheetData sheetId="38665" refreshError="1"/>
      <sheetData sheetId="38666" refreshError="1"/>
      <sheetData sheetId="38667" refreshError="1"/>
      <sheetData sheetId="38668" refreshError="1"/>
      <sheetData sheetId="38669" refreshError="1"/>
      <sheetData sheetId="38670" refreshError="1"/>
      <sheetData sheetId="38671" refreshError="1"/>
      <sheetData sheetId="38672" refreshError="1"/>
      <sheetData sheetId="38673" refreshError="1"/>
      <sheetData sheetId="38674" refreshError="1"/>
      <sheetData sheetId="38675" refreshError="1"/>
      <sheetData sheetId="38676" refreshError="1"/>
      <sheetData sheetId="38677" refreshError="1"/>
      <sheetData sheetId="38678" refreshError="1"/>
      <sheetData sheetId="38679" refreshError="1"/>
      <sheetData sheetId="38680" refreshError="1"/>
      <sheetData sheetId="38681" refreshError="1"/>
      <sheetData sheetId="38682" refreshError="1"/>
      <sheetData sheetId="38683" refreshError="1"/>
      <sheetData sheetId="38684" refreshError="1"/>
      <sheetData sheetId="38685" refreshError="1"/>
      <sheetData sheetId="38686" refreshError="1"/>
      <sheetData sheetId="38687" refreshError="1"/>
      <sheetData sheetId="38688" refreshError="1"/>
      <sheetData sheetId="38689" refreshError="1"/>
      <sheetData sheetId="38690" refreshError="1"/>
      <sheetData sheetId="38691" refreshError="1"/>
      <sheetData sheetId="38692" refreshError="1"/>
      <sheetData sheetId="38693" refreshError="1"/>
      <sheetData sheetId="38694" refreshError="1"/>
      <sheetData sheetId="38695" refreshError="1"/>
      <sheetData sheetId="38696" refreshError="1"/>
      <sheetData sheetId="38697" refreshError="1"/>
      <sheetData sheetId="38698" refreshError="1"/>
      <sheetData sheetId="38699" refreshError="1"/>
      <sheetData sheetId="38700" refreshError="1"/>
      <sheetData sheetId="38701" refreshError="1"/>
      <sheetData sheetId="38702" refreshError="1"/>
      <sheetData sheetId="38703" refreshError="1"/>
      <sheetData sheetId="38704" refreshError="1"/>
      <sheetData sheetId="38705" refreshError="1"/>
      <sheetData sheetId="38706" refreshError="1"/>
      <sheetData sheetId="38707" refreshError="1"/>
      <sheetData sheetId="38708" refreshError="1"/>
      <sheetData sheetId="38709" refreshError="1"/>
      <sheetData sheetId="38710" refreshError="1"/>
      <sheetData sheetId="38711" refreshError="1"/>
      <sheetData sheetId="38712" refreshError="1"/>
      <sheetData sheetId="38713" refreshError="1"/>
      <sheetData sheetId="38714" refreshError="1"/>
      <sheetData sheetId="38715" refreshError="1"/>
      <sheetData sheetId="38716" refreshError="1"/>
      <sheetData sheetId="38717" refreshError="1"/>
      <sheetData sheetId="38718" refreshError="1"/>
      <sheetData sheetId="38719" refreshError="1"/>
      <sheetData sheetId="38720" refreshError="1"/>
      <sheetData sheetId="38721" refreshError="1"/>
      <sheetData sheetId="38722" refreshError="1"/>
      <sheetData sheetId="38723" refreshError="1"/>
      <sheetData sheetId="38724" refreshError="1"/>
      <sheetData sheetId="38725" refreshError="1"/>
      <sheetData sheetId="38726" refreshError="1"/>
      <sheetData sheetId="38727" refreshError="1"/>
      <sheetData sheetId="38728" refreshError="1"/>
      <sheetData sheetId="38729" refreshError="1"/>
      <sheetData sheetId="38730" refreshError="1"/>
      <sheetData sheetId="38731" refreshError="1"/>
      <sheetData sheetId="38732" refreshError="1"/>
      <sheetData sheetId="38733" refreshError="1"/>
      <sheetData sheetId="38734" refreshError="1"/>
      <sheetData sheetId="38735" refreshError="1"/>
      <sheetData sheetId="38736" refreshError="1"/>
      <sheetData sheetId="38737" refreshError="1"/>
      <sheetData sheetId="38738" refreshError="1"/>
      <sheetData sheetId="38739" refreshError="1"/>
      <sheetData sheetId="38740" refreshError="1"/>
      <sheetData sheetId="38741" refreshError="1"/>
      <sheetData sheetId="38742" refreshError="1"/>
      <sheetData sheetId="38743" refreshError="1"/>
      <sheetData sheetId="38744" refreshError="1"/>
      <sheetData sheetId="38745" refreshError="1"/>
      <sheetData sheetId="38746" refreshError="1"/>
      <sheetData sheetId="38747" refreshError="1"/>
      <sheetData sheetId="38748" refreshError="1"/>
      <sheetData sheetId="38749" refreshError="1"/>
      <sheetData sheetId="38750" refreshError="1"/>
      <sheetData sheetId="38751" refreshError="1"/>
      <sheetData sheetId="38752" refreshError="1"/>
      <sheetData sheetId="38753" refreshError="1"/>
      <sheetData sheetId="38754" refreshError="1"/>
      <sheetData sheetId="38755" refreshError="1"/>
      <sheetData sheetId="38756" refreshError="1"/>
      <sheetData sheetId="38757" refreshError="1"/>
      <sheetData sheetId="38758" refreshError="1"/>
      <sheetData sheetId="38759" refreshError="1"/>
      <sheetData sheetId="38760" refreshError="1"/>
      <sheetData sheetId="38761" refreshError="1"/>
      <sheetData sheetId="38762" refreshError="1"/>
      <sheetData sheetId="38763" refreshError="1"/>
      <sheetData sheetId="38764" refreshError="1"/>
      <sheetData sheetId="38765" refreshError="1"/>
      <sheetData sheetId="38766" refreshError="1"/>
      <sheetData sheetId="38767" refreshError="1"/>
      <sheetData sheetId="38768" refreshError="1"/>
      <sheetData sheetId="38769" refreshError="1"/>
      <sheetData sheetId="38770" refreshError="1"/>
      <sheetData sheetId="38771" refreshError="1"/>
      <sheetData sheetId="38772" refreshError="1"/>
      <sheetData sheetId="38773" refreshError="1"/>
      <sheetData sheetId="38774" refreshError="1"/>
      <sheetData sheetId="38775" refreshError="1"/>
      <sheetData sheetId="38776" refreshError="1"/>
      <sheetData sheetId="38777" refreshError="1"/>
      <sheetData sheetId="38778" refreshError="1"/>
      <sheetData sheetId="38779" refreshError="1"/>
      <sheetData sheetId="38780" refreshError="1"/>
      <sheetData sheetId="38781" refreshError="1"/>
      <sheetData sheetId="38782" refreshError="1"/>
      <sheetData sheetId="38783" refreshError="1"/>
      <sheetData sheetId="38784" refreshError="1"/>
      <sheetData sheetId="38785" refreshError="1"/>
      <sheetData sheetId="38786" refreshError="1"/>
      <sheetData sheetId="38787" refreshError="1"/>
      <sheetData sheetId="38788" refreshError="1"/>
      <sheetData sheetId="38789" refreshError="1"/>
      <sheetData sheetId="38790" refreshError="1"/>
      <sheetData sheetId="38791" refreshError="1"/>
      <sheetData sheetId="38792" refreshError="1"/>
      <sheetData sheetId="38793" refreshError="1"/>
      <sheetData sheetId="38794" refreshError="1"/>
      <sheetData sheetId="38795" refreshError="1"/>
      <sheetData sheetId="38796" refreshError="1"/>
      <sheetData sheetId="38797" refreshError="1"/>
      <sheetData sheetId="38798" refreshError="1"/>
      <sheetData sheetId="38799" refreshError="1"/>
      <sheetData sheetId="38800" refreshError="1"/>
      <sheetData sheetId="38801" refreshError="1"/>
      <sheetData sheetId="38802" refreshError="1"/>
      <sheetData sheetId="38803" refreshError="1"/>
      <sheetData sheetId="38804" refreshError="1"/>
      <sheetData sheetId="38805" refreshError="1"/>
      <sheetData sheetId="38806" refreshError="1"/>
      <sheetData sheetId="38807" refreshError="1"/>
      <sheetData sheetId="38808" refreshError="1"/>
      <sheetData sheetId="38809" refreshError="1"/>
      <sheetData sheetId="38810" refreshError="1"/>
      <sheetData sheetId="38811" refreshError="1"/>
      <sheetData sheetId="38812" refreshError="1"/>
      <sheetData sheetId="38813" refreshError="1"/>
      <sheetData sheetId="38814" refreshError="1"/>
      <sheetData sheetId="38815" refreshError="1"/>
      <sheetData sheetId="38816" refreshError="1"/>
      <sheetData sheetId="38817" refreshError="1"/>
      <sheetData sheetId="38818" refreshError="1"/>
      <sheetData sheetId="38819" refreshError="1"/>
      <sheetData sheetId="38820" refreshError="1"/>
      <sheetData sheetId="38821" refreshError="1"/>
      <sheetData sheetId="38822" refreshError="1"/>
      <sheetData sheetId="38823" refreshError="1"/>
      <sheetData sheetId="38824" refreshError="1"/>
      <sheetData sheetId="38825" refreshError="1"/>
      <sheetData sheetId="38826" refreshError="1"/>
      <sheetData sheetId="38827" refreshError="1"/>
      <sheetData sheetId="38828" refreshError="1"/>
      <sheetData sheetId="38829" refreshError="1"/>
      <sheetData sheetId="38830" refreshError="1"/>
      <sheetData sheetId="38831" refreshError="1"/>
      <sheetData sheetId="38832" refreshError="1"/>
      <sheetData sheetId="38833" refreshError="1"/>
      <sheetData sheetId="38834" refreshError="1"/>
      <sheetData sheetId="38835" refreshError="1"/>
      <sheetData sheetId="38836" refreshError="1"/>
      <sheetData sheetId="38837" refreshError="1"/>
      <sheetData sheetId="38838" refreshError="1"/>
      <sheetData sheetId="38839" refreshError="1"/>
      <sheetData sheetId="38840" refreshError="1"/>
      <sheetData sheetId="38841" refreshError="1"/>
      <sheetData sheetId="38842" refreshError="1"/>
      <sheetData sheetId="38843" refreshError="1"/>
      <sheetData sheetId="38844" refreshError="1"/>
      <sheetData sheetId="38845" refreshError="1"/>
      <sheetData sheetId="38846" refreshError="1"/>
      <sheetData sheetId="38847" refreshError="1"/>
      <sheetData sheetId="38848" refreshError="1"/>
      <sheetData sheetId="38849" refreshError="1"/>
      <sheetData sheetId="38850" refreshError="1"/>
      <sheetData sheetId="38851" refreshError="1"/>
      <sheetData sheetId="38852" refreshError="1"/>
      <sheetData sheetId="38853" refreshError="1"/>
      <sheetData sheetId="38854" refreshError="1"/>
      <sheetData sheetId="38855" refreshError="1"/>
      <sheetData sheetId="38856" refreshError="1"/>
      <sheetData sheetId="38857" refreshError="1"/>
      <sheetData sheetId="38858" refreshError="1"/>
      <sheetData sheetId="38859" refreshError="1"/>
      <sheetData sheetId="38860" refreshError="1"/>
      <sheetData sheetId="38861" refreshError="1"/>
      <sheetData sheetId="38862" refreshError="1"/>
      <sheetData sheetId="38863" refreshError="1"/>
      <sheetData sheetId="38864" refreshError="1"/>
      <sheetData sheetId="38865" refreshError="1"/>
      <sheetData sheetId="38866" refreshError="1"/>
      <sheetData sheetId="38867" refreshError="1"/>
      <sheetData sheetId="38868" refreshError="1"/>
      <sheetData sheetId="38869" refreshError="1"/>
      <sheetData sheetId="38870" refreshError="1"/>
      <sheetData sheetId="38871" refreshError="1"/>
      <sheetData sheetId="38872" refreshError="1"/>
      <sheetData sheetId="38873" refreshError="1"/>
      <sheetData sheetId="38874" refreshError="1"/>
      <sheetData sheetId="38875" refreshError="1"/>
      <sheetData sheetId="38876" refreshError="1"/>
      <sheetData sheetId="38877" refreshError="1"/>
      <sheetData sheetId="38878" refreshError="1"/>
      <sheetData sheetId="38879" refreshError="1"/>
      <sheetData sheetId="38880" refreshError="1"/>
      <sheetData sheetId="38881" refreshError="1"/>
      <sheetData sheetId="38882" refreshError="1"/>
      <sheetData sheetId="38883" refreshError="1"/>
      <sheetData sheetId="38884" refreshError="1"/>
      <sheetData sheetId="38885" refreshError="1"/>
      <sheetData sheetId="38886" refreshError="1"/>
      <sheetData sheetId="38887" refreshError="1"/>
      <sheetData sheetId="38888" refreshError="1"/>
      <sheetData sheetId="38889" refreshError="1"/>
      <sheetData sheetId="38890" refreshError="1"/>
      <sheetData sheetId="38891" refreshError="1"/>
      <sheetData sheetId="38892" refreshError="1"/>
      <sheetData sheetId="38893" refreshError="1"/>
      <sheetData sheetId="38894" refreshError="1"/>
      <sheetData sheetId="38895" refreshError="1"/>
      <sheetData sheetId="38896" refreshError="1"/>
      <sheetData sheetId="38897" refreshError="1"/>
      <sheetData sheetId="38898" refreshError="1"/>
      <sheetData sheetId="38899" refreshError="1"/>
      <sheetData sheetId="38900" refreshError="1"/>
      <sheetData sheetId="38901" refreshError="1"/>
      <sheetData sheetId="38902" refreshError="1"/>
      <sheetData sheetId="38903" refreshError="1"/>
      <sheetData sheetId="38904" refreshError="1"/>
      <sheetData sheetId="38905" refreshError="1"/>
      <sheetData sheetId="38906" refreshError="1"/>
      <sheetData sheetId="38907" refreshError="1"/>
      <sheetData sheetId="38908" refreshError="1"/>
      <sheetData sheetId="38909" refreshError="1"/>
      <sheetData sheetId="38910" refreshError="1"/>
      <sheetData sheetId="38911" refreshError="1"/>
      <sheetData sheetId="38912" refreshError="1"/>
      <sheetData sheetId="38913" refreshError="1"/>
      <sheetData sheetId="38914" refreshError="1"/>
      <sheetData sheetId="38915" refreshError="1"/>
      <sheetData sheetId="38916" refreshError="1"/>
      <sheetData sheetId="38917" refreshError="1"/>
      <sheetData sheetId="38918" refreshError="1"/>
      <sheetData sheetId="38919" refreshError="1"/>
      <sheetData sheetId="38920" refreshError="1"/>
      <sheetData sheetId="38921" refreshError="1"/>
      <sheetData sheetId="38922" refreshError="1"/>
      <sheetData sheetId="38923" refreshError="1"/>
      <sheetData sheetId="38924" refreshError="1"/>
      <sheetData sheetId="38925" refreshError="1"/>
      <sheetData sheetId="38926" refreshError="1"/>
      <sheetData sheetId="38927" refreshError="1"/>
      <sheetData sheetId="38928" refreshError="1"/>
      <sheetData sheetId="38929" refreshError="1"/>
      <sheetData sheetId="38930" refreshError="1"/>
      <sheetData sheetId="38931" refreshError="1"/>
      <sheetData sheetId="38932" refreshError="1"/>
      <sheetData sheetId="38933" refreshError="1"/>
      <sheetData sheetId="38934" refreshError="1"/>
      <sheetData sheetId="38935" refreshError="1"/>
      <sheetData sheetId="38936" refreshError="1"/>
      <sheetData sheetId="38937" refreshError="1"/>
      <sheetData sheetId="38938" refreshError="1"/>
      <sheetData sheetId="38939" refreshError="1"/>
      <sheetData sheetId="38940" refreshError="1"/>
      <sheetData sheetId="38941" refreshError="1"/>
      <sheetData sheetId="38942" refreshError="1"/>
      <sheetData sheetId="38943" refreshError="1"/>
      <sheetData sheetId="38944" refreshError="1"/>
      <sheetData sheetId="38945" refreshError="1"/>
      <sheetData sheetId="38946" refreshError="1"/>
      <sheetData sheetId="38947" refreshError="1"/>
      <sheetData sheetId="38948" refreshError="1"/>
      <sheetData sheetId="38949" refreshError="1"/>
      <sheetData sheetId="38950" refreshError="1"/>
      <sheetData sheetId="38951" refreshError="1"/>
      <sheetData sheetId="38952" refreshError="1"/>
      <sheetData sheetId="38953" refreshError="1"/>
      <sheetData sheetId="38954" refreshError="1"/>
      <sheetData sheetId="38955" refreshError="1"/>
      <sheetData sheetId="38956" refreshError="1"/>
      <sheetData sheetId="38957" refreshError="1"/>
      <sheetData sheetId="38958" refreshError="1"/>
      <sheetData sheetId="38959" refreshError="1"/>
      <sheetData sheetId="38960" refreshError="1"/>
      <sheetData sheetId="38961" refreshError="1"/>
      <sheetData sheetId="38962" refreshError="1"/>
      <sheetData sheetId="38963" refreshError="1"/>
      <sheetData sheetId="38964" refreshError="1"/>
      <sheetData sheetId="38965" refreshError="1"/>
      <sheetData sheetId="38966" refreshError="1"/>
      <sheetData sheetId="38967" refreshError="1"/>
      <sheetData sheetId="38968" refreshError="1"/>
      <sheetData sheetId="38969" refreshError="1"/>
      <sheetData sheetId="38970" refreshError="1"/>
      <sheetData sheetId="38971" refreshError="1"/>
      <sheetData sheetId="38972" refreshError="1"/>
      <sheetData sheetId="38973" refreshError="1"/>
      <sheetData sheetId="38974" refreshError="1"/>
      <sheetData sheetId="38975" refreshError="1"/>
      <sheetData sheetId="38976" refreshError="1"/>
      <sheetData sheetId="38977" refreshError="1"/>
      <sheetData sheetId="38978" refreshError="1"/>
      <sheetData sheetId="38979" refreshError="1"/>
      <sheetData sheetId="38980" refreshError="1"/>
      <sheetData sheetId="38981" refreshError="1"/>
      <sheetData sheetId="38982" refreshError="1"/>
      <sheetData sheetId="38983" refreshError="1"/>
      <sheetData sheetId="38984" refreshError="1"/>
      <sheetData sheetId="38985" refreshError="1"/>
      <sheetData sheetId="38986" refreshError="1"/>
      <sheetData sheetId="38987" refreshError="1"/>
      <sheetData sheetId="38988" refreshError="1"/>
      <sheetData sheetId="38989" refreshError="1"/>
      <sheetData sheetId="38990" refreshError="1"/>
      <sheetData sheetId="38991" refreshError="1"/>
      <sheetData sheetId="38992" refreshError="1"/>
      <sheetData sheetId="38993" refreshError="1"/>
      <sheetData sheetId="38994" refreshError="1"/>
      <sheetData sheetId="38995" refreshError="1"/>
      <sheetData sheetId="38996" refreshError="1"/>
      <sheetData sheetId="38997" refreshError="1"/>
      <sheetData sheetId="38998" refreshError="1"/>
      <sheetData sheetId="38999" refreshError="1"/>
      <sheetData sheetId="39000" refreshError="1"/>
      <sheetData sheetId="39001" refreshError="1"/>
      <sheetData sheetId="39002" refreshError="1"/>
      <sheetData sheetId="39003" refreshError="1"/>
      <sheetData sheetId="39004" refreshError="1"/>
      <sheetData sheetId="39005" refreshError="1"/>
      <sheetData sheetId="39006" refreshError="1"/>
      <sheetData sheetId="39007" refreshError="1"/>
      <sheetData sheetId="39008" refreshError="1"/>
      <sheetData sheetId="39009" refreshError="1"/>
      <sheetData sheetId="39010" refreshError="1"/>
      <sheetData sheetId="39011" refreshError="1"/>
      <sheetData sheetId="39012" refreshError="1"/>
      <sheetData sheetId="39013" refreshError="1"/>
      <sheetData sheetId="39014" refreshError="1"/>
      <sheetData sheetId="39015" refreshError="1"/>
      <sheetData sheetId="39016" refreshError="1"/>
      <sheetData sheetId="39017" refreshError="1"/>
      <sheetData sheetId="39018" refreshError="1"/>
      <sheetData sheetId="39019" refreshError="1"/>
      <sheetData sheetId="39020" refreshError="1"/>
      <sheetData sheetId="39021" refreshError="1"/>
      <sheetData sheetId="39022" refreshError="1"/>
      <sheetData sheetId="39023" refreshError="1"/>
      <sheetData sheetId="39024" refreshError="1"/>
      <sheetData sheetId="39025" refreshError="1"/>
      <sheetData sheetId="39026" refreshError="1"/>
      <sheetData sheetId="39027" refreshError="1"/>
      <sheetData sheetId="39028" refreshError="1"/>
      <sheetData sheetId="39029" refreshError="1"/>
      <sheetData sheetId="39030" refreshError="1"/>
      <sheetData sheetId="39031" refreshError="1"/>
      <sheetData sheetId="39032" refreshError="1"/>
      <sheetData sheetId="39033" refreshError="1"/>
      <sheetData sheetId="39034" refreshError="1"/>
      <sheetData sheetId="39035" refreshError="1"/>
      <sheetData sheetId="39036" refreshError="1"/>
      <sheetData sheetId="39037" refreshError="1"/>
      <sheetData sheetId="39038" refreshError="1"/>
      <sheetData sheetId="39039" refreshError="1"/>
      <sheetData sheetId="39040" refreshError="1"/>
      <sheetData sheetId="39041" refreshError="1"/>
      <sheetData sheetId="39042" refreshError="1"/>
      <sheetData sheetId="39043" refreshError="1"/>
      <sheetData sheetId="39044" refreshError="1"/>
      <sheetData sheetId="39045" refreshError="1"/>
      <sheetData sheetId="39046" refreshError="1"/>
      <sheetData sheetId="39047" refreshError="1"/>
      <sheetData sheetId="39048" refreshError="1"/>
      <sheetData sheetId="39049" refreshError="1"/>
      <sheetData sheetId="39050" refreshError="1"/>
      <sheetData sheetId="39051" refreshError="1"/>
      <sheetData sheetId="39052" refreshError="1"/>
      <sheetData sheetId="39053" refreshError="1"/>
      <sheetData sheetId="39054" refreshError="1"/>
      <sheetData sheetId="39055" refreshError="1"/>
      <sheetData sheetId="39056" refreshError="1"/>
      <sheetData sheetId="39057" refreshError="1"/>
      <sheetData sheetId="39058" refreshError="1"/>
      <sheetData sheetId="39059" refreshError="1"/>
      <sheetData sheetId="39060" refreshError="1"/>
      <sheetData sheetId="39061" refreshError="1"/>
      <sheetData sheetId="39062" refreshError="1"/>
      <sheetData sheetId="39063" refreshError="1"/>
      <sheetData sheetId="39064" refreshError="1"/>
      <sheetData sheetId="39065" refreshError="1"/>
      <sheetData sheetId="39066" refreshError="1"/>
      <sheetData sheetId="39067" refreshError="1"/>
      <sheetData sheetId="39068" refreshError="1"/>
      <sheetData sheetId="39069" refreshError="1"/>
      <sheetData sheetId="39070" refreshError="1"/>
      <sheetData sheetId="39071" refreshError="1"/>
      <sheetData sheetId="39072" refreshError="1"/>
      <sheetData sheetId="39073" refreshError="1"/>
      <sheetData sheetId="39074" refreshError="1"/>
      <sheetData sheetId="39075" refreshError="1"/>
      <sheetData sheetId="39076" refreshError="1"/>
      <sheetData sheetId="39077" refreshError="1"/>
      <sheetData sheetId="39078" refreshError="1"/>
      <sheetData sheetId="39079" refreshError="1"/>
      <sheetData sheetId="39080" refreshError="1"/>
      <sheetData sheetId="39081" refreshError="1"/>
      <sheetData sheetId="39082" refreshError="1"/>
      <sheetData sheetId="39083" refreshError="1"/>
      <sheetData sheetId="39084" refreshError="1"/>
      <sheetData sheetId="39085" refreshError="1"/>
      <sheetData sheetId="39086" refreshError="1"/>
      <sheetData sheetId="39087" refreshError="1"/>
      <sheetData sheetId="39088" refreshError="1"/>
      <sheetData sheetId="39089" refreshError="1"/>
      <sheetData sheetId="39090" refreshError="1"/>
      <sheetData sheetId="39091" refreshError="1"/>
      <sheetData sheetId="39092" refreshError="1"/>
      <sheetData sheetId="39093" refreshError="1"/>
      <sheetData sheetId="39094" refreshError="1"/>
      <sheetData sheetId="39095" refreshError="1"/>
      <sheetData sheetId="39096" refreshError="1"/>
      <sheetData sheetId="39097" refreshError="1"/>
      <sheetData sheetId="39098" refreshError="1"/>
      <sheetData sheetId="39099" refreshError="1"/>
      <sheetData sheetId="39100" refreshError="1"/>
      <sheetData sheetId="39101" refreshError="1"/>
      <sheetData sheetId="39102" refreshError="1"/>
      <sheetData sheetId="39103" refreshError="1"/>
      <sheetData sheetId="39104" refreshError="1"/>
      <sheetData sheetId="39105" refreshError="1"/>
      <sheetData sheetId="39106" refreshError="1"/>
      <sheetData sheetId="39107" refreshError="1"/>
      <sheetData sheetId="39108" refreshError="1"/>
      <sheetData sheetId="39109" refreshError="1"/>
      <sheetData sheetId="39110" refreshError="1"/>
      <sheetData sheetId="39111" refreshError="1"/>
      <sheetData sheetId="39112" refreshError="1"/>
      <sheetData sheetId="39113" refreshError="1"/>
      <sheetData sheetId="39114" refreshError="1"/>
      <sheetData sheetId="39115" refreshError="1"/>
      <sheetData sheetId="39116" refreshError="1"/>
      <sheetData sheetId="39117" refreshError="1"/>
      <sheetData sheetId="39118" refreshError="1"/>
      <sheetData sheetId="39119" refreshError="1"/>
      <sheetData sheetId="39120" refreshError="1"/>
      <sheetData sheetId="39121" refreshError="1"/>
      <sheetData sheetId="39122" refreshError="1"/>
      <sheetData sheetId="39123" refreshError="1"/>
      <sheetData sheetId="39124" refreshError="1"/>
      <sheetData sheetId="39125" refreshError="1"/>
      <sheetData sheetId="39126" refreshError="1"/>
      <sheetData sheetId="39127" refreshError="1"/>
      <sheetData sheetId="39128" refreshError="1"/>
      <sheetData sheetId="39129" refreshError="1"/>
      <sheetData sheetId="39130" refreshError="1"/>
      <sheetData sheetId="39131" refreshError="1"/>
      <sheetData sheetId="39132" refreshError="1"/>
      <sheetData sheetId="39133" refreshError="1"/>
      <sheetData sheetId="39134" refreshError="1"/>
      <sheetData sheetId="39135" refreshError="1"/>
      <sheetData sheetId="39136" refreshError="1"/>
      <sheetData sheetId="39137" refreshError="1"/>
      <sheetData sheetId="39138" refreshError="1"/>
      <sheetData sheetId="39139" refreshError="1"/>
      <sheetData sheetId="39140" refreshError="1"/>
      <sheetData sheetId="39141" refreshError="1"/>
      <sheetData sheetId="39142" refreshError="1"/>
      <sheetData sheetId="39143" refreshError="1"/>
      <sheetData sheetId="39144" refreshError="1"/>
      <sheetData sheetId="39145" refreshError="1"/>
      <sheetData sheetId="39146" refreshError="1"/>
      <sheetData sheetId="39147" refreshError="1"/>
      <sheetData sheetId="39148" refreshError="1"/>
      <sheetData sheetId="39149" refreshError="1"/>
      <sheetData sheetId="39150" refreshError="1"/>
      <sheetData sheetId="39151" refreshError="1"/>
      <sheetData sheetId="39152" refreshError="1"/>
      <sheetData sheetId="39153" refreshError="1"/>
      <sheetData sheetId="39154" refreshError="1"/>
      <sheetData sheetId="39155" refreshError="1"/>
      <sheetData sheetId="39156" refreshError="1"/>
      <sheetData sheetId="39157" refreshError="1"/>
      <sheetData sheetId="39158" refreshError="1"/>
      <sheetData sheetId="39159" refreshError="1"/>
      <sheetData sheetId="39160" refreshError="1"/>
      <sheetData sheetId="39161" refreshError="1"/>
      <sheetData sheetId="39162" refreshError="1"/>
      <sheetData sheetId="39163" refreshError="1"/>
      <sheetData sheetId="39164" refreshError="1"/>
      <sheetData sheetId="39165" refreshError="1"/>
      <sheetData sheetId="39166" refreshError="1"/>
      <sheetData sheetId="39167" refreshError="1"/>
      <sheetData sheetId="39168" refreshError="1"/>
      <sheetData sheetId="39169" refreshError="1"/>
      <sheetData sheetId="39170" refreshError="1"/>
      <sheetData sheetId="39171" refreshError="1"/>
      <sheetData sheetId="39172" refreshError="1"/>
      <sheetData sheetId="39173" refreshError="1"/>
      <sheetData sheetId="39174" refreshError="1"/>
      <sheetData sheetId="39175" refreshError="1"/>
      <sheetData sheetId="39176" refreshError="1"/>
      <sheetData sheetId="39177" refreshError="1"/>
      <sheetData sheetId="39178" refreshError="1"/>
      <sheetData sheetId="39179" refreshError="1"/>
      <sheetData sheetId="39180" refreshError="1"/>
      <sheetData sheetId="39181" refreshError="1"/>
      <sheetData sheetId="39182" refreshError="1"/>
      <sheetData sheetId="39183" refreshError="1"/>
      <sheetData sheetId="39184" refreshError="1"/>
      <sheetData sheetId="39185" refreshError="1"/>
      <sheetData sheetId="39186" refreshError="1"/>
      <sheetData sheetId="39187" refreshError="1"/>
      <sheetData sheetId="39188" refreshError="1"/>
      <sheetData sheetId="39189" refreshError="1"/>
      <sheetData sheetId="39190" refreshError="1"/>
      <sheetData sheetId="39191" refreshError="1"/>
      <sheetData sheetId="39192" refreshError="1"/>
      <sheetData sheetId="39193" refreshError="1"/>
      <sheetData sheetId="39194" refreshError="1"/>
      <sheetData sheetId="39195" refreshError="1"/>
      <sheetData sheetId="39196" refreshError="1"/>
      <sheetData sheetId="39197" refreshError="1"/>
      <sheetData sheetId="39198" refreshError="1"/>
      <sheetData sheetId="39199" refreshError="1"/>
      <sheetData sheetId="39200" refreshError="1"/>
      <sheetData sheetId="39201" refreshError="1"/>
      <sheetData sheetId="39202" refreshError="1"/>
      <sheetData sheetId="39203" refreshError="1"/>
      <sheetData sheetId="39204" refreshError="1"/>
      <sheetData sheetId="39205" refreshError="1"/>
      <sheetData sheetId="39206" refreshError="1"/>
      <sheetData sheetId="39207" refreshError="1"/>
      <sheetData sheetId="39208" refreshError="1"/>
      <sheetData sheetId="39209" refreshError="1"/>
      <sheetData sheetId="39210" refreshError="1"/>
      <sheetData sheetId="39211" refreshError="1"/>
      <sheetData sheetId="39212" refreshError="1"/>
      <sheetData sheetId="39213" refreshError="1"/>
      <sheetData sheetId="39214" refreshError="1"/>
      <sheetData sheetId="39215" refreshError="1"/>
      <sheetData sheetId="39216" refreshError="1"/>
      <sheetData sheetId="39217" refreshError="1"/>
      <sheetData sheetId="39218" refreshError="1"/>
      <sheetData sheetId="39219" refreshError="1"/>
      <sheetData sheetId="39220" refreshError="1"/>
      <sheetData sheetId="39221" refreshError="1"/>
      <sheetData sheetId="39222" refreshError="1"/>
      <sheetData sheetId="39223" refreshError="1"/>
      <sheetData sheetId="39224" refreshError="1"/>
      <sheetData sheetId="39225" refreshError="1"/>
      <sheetData sheetId="39226" refreshError="1"/>
      <sheetData sheetId="39227" refreshError="1"/>
      <sheetData sheetId="39228" refreshError="1"/>
      <sheetData sheetId="39229" refreshError="1"/>
      <sheetData sheetId="39230" refreshError="1"/>
      <sheetData sheetId="39231" refreshError="1"/>
      <sheetData sheetId="39232" refreshError="1"/>
      <sheetData sheetId="39233" refreshError="1"/>
      <sheetData sheetId="39234" refreshError="1"/>
      <sheetData sheetId="39235" refreshError="1"/>
      <sheetData sheetId="39236" refreshError="1"/>
      <sheetData sheetId="39237" refreshError="1"/>
      <sheetData sheetId="39238" refreshError="1"/>
      <sheetData sheetId="39239" refreshError="1"/>
      <sheetData sheetId="39240" refreshError="1"/>
      <sheetData sheetId="39241" refreshError="1"/>
      <sheetData sheetId="39242" refreshError="1"/>
      <sheetData sheetId="39243" refreshError="1"/>
      <sheetData sheetId="39244" refreshError="1"/>
      <sheetData sheetId="39245" refreshError="1"/>
      <sheetData sheetId="39246" refreshError="1"/>
      <sheetData sheetId="39247" refreshError="1"/>
      <sheetData sheetId="39248" refreshError="1"/>
      <sheetData sheetId="39249" refreshError="1"/>
      <sheetData sheetId="39250" refreshError="1"/>
      <sheetData sheetId="39251" refreshError="1"/>
      <sheetData sheetId="39252" refreshError="1"/>
      <sheetData sheetId="39253" refreshError="1"/>
      <sheetData sheetId="39254" refreshError="1"/>
      <sheetData sheetId="39255" refreshError="1"/>
      <sheetData sheetId="39256" refreshError="1"/>
      <sheetData sheetId="39257" refreshError="1"/>
      <sheetData sheetId="39258" refreshError="1"/>
      <sheetData sheetId="39259" refreshError="1"/>
      <sheetData sheetId="39260" refreshError="1"/>
      <sheetData sheetId="39261" refreshError="1"/>
      <sheetData sheetId="39262" refreshError="1"/>
      <sheetData sheetId="39263" refreshError="1"/>
      <sheetData sheetId="39264" refreshError="1"/>
      <sheetData sheetId="39265" refreshError="1"/>
      <sheetData sheetId="39266" refreshError="1"/>
      <sheetData sheetId="39267" refreshError="1"/>
      <sheetData sheetId="39268" refreshError="1"/>
      <sheetData sheetId="39269" refreshError="1"/>
      <sheetData sheetId="39270" refreshError="1"/>
      <sheetData sheetId="39271" refreshError="1"/>
      <sheetData sheetId="39272" refreshError="1"/>
      <sheetData sheetId="39273" refreshError="1"/>
      <sheetData sheetId="39274" refreshError="1"/>
      <sheetData sheetId="39275" refreshError="1"/>
      <sheetData sheetId="39276" refreshError="1"/>
      <sheetData sheetId="39277" refreshError="1"/>
      <sheetData sheetId="39278" refreshError="1"/>
      <sheetData sheetId="39279" refreshError="1"/>
      <sheetData sheetId="39280" refreshError="1"/>
      <sheetData sheetId="39281" refreshError="1"/>
      <sheetData sheetId="39282" refreshError="1"/>
      <sheetData sheetId="39283" refreshError="1"/>
      <sheetData sheetId="39284" refreshError="1"/>
      <sheetData sheetId="39285" refreshError="1"/>
      <sheetData sheetId="39286" refreshError="1"/>
      <sheetData sheetId="39287" refreshError="1"/>
      <sheetData sheetId="39288" refreshError="1"/>
      <sheetData sheetId="39289" refreshError="1"/>
      <sheetData sheetId="39290" refreshError="1"/>
      <sheetData sheetId="39291" refreshError="1"/>
      <sheetData sheetId="39292" refreshError="1"/>
      <sheetData sheetId="39293" refreshError="1"/>
      <sheetData sheetId="39294" refreshError="1"/>
      <sheetData sheetId="39295" refreshError="1"/>
      <sheetData sheetId="39296" refreshError="1"/>
      <sheetData sheetId="39297" refreshError="1"/>
      <sheetData sheetId="39298" refreshError="1"/>
      <sheetData sheetId="39299" refreshError="1"/>
      <sheetData sheetId="39300" refreshError="1"/>
      <sheetData sheetId="39301" refreshError="1"/>
      <sheetData sheetId="39302" refreshError="1"/>
      <sheetData sheetId="39303" refreshError="1"/>
      <sheetData sheetId="39304" refreshError="1"/>
      <sheetData sheetId="39305" refreshError="1"/>
      <sheetData sheetId="39306" refreshError="1"/>
      <sheetData sheetId="39307" refreshError="1"/>
      <sheetData sheetId="39308" refreshError="1"/>
      <sheetData sheetId="39309" refreshError="1"/>
      <sheetData sheetId="39310" refreshError="1"/>
      <sheetData sheetId="39311" refreshError="1"/>
      <sheetData sheetId="39312" refreshError="1"/>
      <sheetData sheetId="39313" refreshError="1"/>
      <sheetData sheetId="39314" refreshError="1"/>
      <sheetData sheetId="39315" refreshError="1"/>
      <sheetData sheetId="39316" refreshError="1"/>
      <sheetData sheetId="39317" refreshError="1"/>
      <sheetData sheetId="39318" refreshError="1"/>
      <sheetData sheetId="39319" refreshError="1"/>
      <sheetData sheetId="39320" refreshError="1"/>
      <sheetData sheetId="39321" refreshError="1"/>
      <sheetData sheetId="39322" refreshError="1"/>
      <sheetData sheetId="39323" refreshError="1"/>
      <sheetData sheetId="39324" refreshError="1"/>
      <sheetData sheetId="39325" refreshError="1"/>
      <sheetData sheetId="39326" refreshError="1"/>
      <sheetData sheetId="39327" refreshError="1"/>
      <sheetData sheetId="39328" refreshError="1"/>
      <sheetData sheetId="39329" refreshError="1"/>
      <sheetData sheetId="39330" refreshError="1"/>
      <sheetData sheetId="39331" refreshError="1"/>
      <sheetData sheetId="39332" refreshError="1"/>
      <sheetData sheetId="39333" refreshError="1"/>
      <sheetData sheetId="39334" refreshError="1"/>
      <sheetData sheetId="39335" refreshError="1"/>
      <sheetData sheetId="39336" refreshError="1"/>
      <sheetData sheetId="39337" refreshError="1"/>
      <sheetData sheetId="39338" refreshError="1"/>
      <sheetData sheetId="39339" refreshError="1"/>
      <sheetData sheetId="39340" refreshError="1"/>
      <sheetData sheetId="39341" refreshError="1"/>
      <sheetData sheetId="39342" refreshError="1"/>
      <sheetData sheetId="39343" refreshError="1"/>
      <sheetData sheetId="39344" refreshError="1"/>
      <sheetData sheetId="39345" refreshError="1"/>
      <sheetData sheetId="39346" refreshError="1"/>
      <sheetData sheetId="39347" refreshError="1"/>
      <sheetData sheetId="39348" refreshError="1"/>
      <sheetData sheetId="39349" refreshError="1"/>
      <sheetData sheetId="39350" refreshError="1"/>
      <sheetData sheetId="39351" refreshError="1"/>
      <sheetData sheetId="39352" refreshError="1"/>
      <sheetData sheetId="39353" refreshError="1"/>
      <sheetData sheetId="39354" refreshError="1"/>
      <sheetData sheetId="39355" refreshError="1"/>
      <sheetData sheetId="39356" refreshError="1"/>
      <sheetData sheetId="39357" refreshError="1"/>
      <sheetData sheetId="39358" refreshError="1"/>
      <sheetData sheetId="39359" refreshError="1"/>
      <sheetData sheetId="39360" refreshError="1"/>
      <sheetData sheetId="39361" refreshError="1"/>
      <sheetData sheetId="39362" refreshError="1"/>
      <sheetData sheetId="39363" refreshError="1"/>
      <sheetData sheetId="39364" refreshError="1"/>
      <sheetData sheetId="39365" refreshError="1"/>
      <sheetData sheetId="39366" refreshError="1"/>
      <sheetData sheetId="39367" refreshError="1"/>
      <sheetData sheetId="39368" refreshError="1"/>
      <sheetData sheetId="39369" refreshError="1"/>
      <sheetData sheetId="39370" refreshError="1"/>
      <sheetData sheetId="39371" refreshError="1"/>
      <sheetData sheetId="39372" refreshError="1"/>
      <sheetData sheetId="39373" refreshError="1"/>
      <sheetData sheetId="39374" refreshError="1"/>
      <sheetData sheetId="39375" refreshError="1"/>
      <sheetData sheetId="39376" refreshError="1"/>
      <sheetData sheetId="39377" refreshError="1"/>
      <sheetData sheetId="39378" refreshError="1"/>
      <sheetData sheetId="39379" refreshError="1"/>
      <sheetData sheetId="39380" refreshError="1"/>
      <sheetData sheetId="39381" refreshError="1"/>
      <sheetData sheetId="39382" refreshError="1"/>
      <sheetData sheetId="39383" refreshError="1"/>
      <sheetData sheetId="39384" refreshError="1"/>
      <sheetData sheetId="39385" refreshError="1"/>
      <sheetData sheetId="39386" refreshError="1"/>
      <sheetData sheetId="39387" refreshError="1"/>
      <sheetData sheetId="39388" refreshError="1"/>
      <sheetData sheetId="39389" refreshError="1"/>
      <sheetData sheetId="39390" refreshError="1"/>
      <sheetData sheetId="39391" refreshError="1"/>
      <sheetData sheetId="39392" refreshError="1"/>
      <sheetData sheetId="39393" refreshError="1"/>
      <sheetData sheetId="39394" refreshError="1"/>
      <sheetData sheetId="39395" refreshError="1"/>
      <sheetData sheetId="39396" refreshError="1"/>
      <sheetData sheetId="39397" refreshError="1"/>
      <sheetData sheetId="39398" refreshError="1"/>
      <sheetData sheetId="39399" refreshError="1"/>
      <sheetData sheetId="39400" refreshError="1"/>
      <sheetData sheetId="39401" refreshError="1"/>
      <sheetData sheetId="39402" refreshError="1"/>
      <sheetData sheetId="39403" refreshError="1"/>
      <sheetData sheetId="39404" refreshError="1"/>
      <sheetData sheetId="39405" refreshError="1"/>
      <sheetData sheetId="39406" refreshError="1"/>
      <sheetData sheetId="39407" refreshError="1"/>
      <sheetData sheetId="39408" refreshError="1"/>
      <sheetData sheetId="39409" refreshError="1"/>
      <sheetData sheetId="39410" refreshError="1"/>
      <sheetData sheetId="39411" refreshError="1"/>
      <sheetData sheetId="39412" refreshError="1"/>
      <sheetData sheetId="39413" refreshError="1"/>
      <sheetData sheetId="39414" refreshError="1"/>
      <sheetData sheetId="39415" refreshError="1"/>
      <sheetData sheetId="39416" refreshError="1"/>
      <sheetData sheetId="39417" refreshError="1"/>
      <sheetData sheetId="39418" refreshError="1"/>
      <sheetData sheetId="39419" refreshError="1"/>
      <sheetData sheetId="39420" refreshError="1"/>
      <sheetData sheetId="39421" refreshError="1"/>
      <sheetData sheetId="39422" refreshError="1"/>
      <sheetData sheetId="39423" refreshError="1"/>
      <sheetData sheetId="39424" refreshError="1"/>
      <sheetData sheetId="39425" refreshError="1"/>
      <sheetData sheetId="39426" refreshError="1"/>
      <sheetData sheetId="39427" refreshError="1"/>
      <sheetData sheetId="39428" refreshError="1"/>
      <sheetData sheetId="39429" refreshError="1"/>
      <sheetData sheetId="39430" refreshError="1"/>
      <sheetData sheetId="39431" refreshError="1"/>
      <sheetData sheetId="39432" refreshError="1"/>
      <sheetData sheetId="39433" refreshError="1"/>
      <sheetData sheetId="39434" refreshError="1"/>
      <sheetData sheetId="39435" refreshError="1"/>
      <sheetData sheetId="39436" refreshError="1"/>
      <sheetData sheetId="39437" refreshError="1"/>
      <sheetData sheetId="39438" refreshError="1"/>
      <sheetData sheetId="39439" refreshError="1"/>
      <sheetData sheetId="39440" refreshError="1"/>
      <sheetData sheetId="39441" refreshError="1"/>
      <sheetData sheetId="39442" refreshError="1"/>
      <sheetData sheetId="39443" refreshError="1"/>
      <sheetData sheetId="39444" refreshError="1"/>
      <sheetData sheetId="39445" refreshError="1"/>
      <sheetData sheetId="39446" refreshError="1"/>
      <sheetData sheetId="39447" refreshError="1"/>
      <sheetData sheetId="39448" refreshError="1"/>
      <sheetData sheetId="39449" refreshError="1"/>
      <sheetData sheetId="39450" refreshError="1"/>
      <sheetData sheetId="39451" refreshError="1"/>
      <sheetData sheetId="39452" refreshError="1"/>
      <sheetData sheetId="39453" refreshError="1"/>
      <sheetData sheetId="39454" refreshError="1"/>
      <sheetData sheetId="39455" refreshError="1"/>
      <sheetData sheetId="39456" refreshError="1"/>
      <sheetData sheetId="39457" refreshError="1"/>
      <sheetData sheetId="39458" refreshError="1"/>
      <sheetData sheetId="39459" refreshError="1"/>
      <sheetData sheetId="39460" refreshError="1"/>
      <sheetData sheetId="39461" refreshError="1"/>
      <sheetData sheetId="39462" refreshError="1"/>
      <sheetData sheetId="39463" refreshError="1"/>
      <sheetData sheetId="39464" refreshError="1"/>
      <sheetData sheetId="39465" refreshError="1"/>
      <sheetData sheetId="39466" refreshError="1"/>
      <sheetData sheetId="39467" refreshError="1"/>
      <sheetData sheetId="39468" refreshError="1"/>
      <sheetData sheetId="39469" refreshError="1"/>
      <sheetData sheetId="39470" refreshError="1"/>
      <sheetData sheetId="39471" refreshError="1"/>
      <sheetData sheetId="39472" refreshError="1"/>
      <sheetData sheetId="39473" refreshError="1"/>
      <sheetData sheetId="39474" refreshError="1"/>
      <sheetData sheetId="39475" refreshError="1"/>
      <sheetData sheetId="39476" refreshError="1"/>
      <sheetData sheetId="39477" refreshError="1"/>
      <sheetData sheetId="39478" refreshError="1"/>
      <sheetData sheetId="39479" refreshError="1"/>
      <sheetData sheetId="39480" refreshError="1"/>
      <sheetData sheetId="39481" refreshError="1"/>
      <sheetData sheetId="39482" refreshError="1"/>
      <sheetData sheetId="39483" refreshError="1"/>
      <sheetData sheetId="39484" refreshError="1"/>
      <sheetData sheetId="39485" refreshError="1"/>
      <sheetData sheetId="39486" refreshError="1"/>
      <sheetData sheetId="39487" refreshError="1"/>
      <sheetData sheetId="39488" refreshError="1"/>
      <sheetData sheetId="39489" refreshError="1"/>
      <sheetData sheetId="39490" refreshError="1"/>
      <sheetData sheetId="39491" refreshError="1"/>
      <sheetData sheetId="39492" refreshError="1"/>
      <sheetData sheetId="39493" refreshError="1"/>
      <sheetData sheetId="39494" refreshError="1"/>
      <sheetData sheetId="39495" refreshError="1"/>
      <sheetData sheetId="39496" refreshError="1"/>
      <sheetData sheetId="39497" refreshError="1"/>
      <sheetData sheetId="39498" refreshError="1"/>
      <sheetData sheetId="39499" refreshError="1"/>
      <sheetData sheetId="39500" refreshError="1"/>
      <sheetData sheetId="39501" refreshError="1"/>
      <sheetData sheetId="39502" refreshError="1"/>
      <sheetData sheetId="39503" refreshError="1"/>
      <sheetData sheetId="39504" refreshError="1"/>
      <sheetData sheetId="39505" refreshError="1"/>
      <sheetData sheetId="39506" refreshError="1"/>
      <sheetData sheetId="39507" refreshError="1"/>
      <sheetData sheetId="39508" refreshError="1"/>
      <sheetData sheetId="39509" refreshError="1"/>
      <sheetData sheetId="39510" refreshError="1"/>
      <sheetData sheetId="39511" refreshError="1"/>
      <sheetData sheetId="39512" refreshError="1"/>
      <sheetData sheetId="39513" refreshError="1"/>
      <sheetData sheetId="39514" refreshError="1"/>
      <sheetData sheetId="39515" refreshError="1"/>
      <sheetData sheetId="39516" refreshError="1"/>
      <sheetData sheetId="39517" refreshError="1"/>
      <sheetData sheetId="39518" refreshError="1"/>
      <sheetData sheetId="39519" refreshError="1"/>
      <sheetData sheetId="39520" refreshError="1"/>
      <sheetData sheetId="39521" refreshError="1"/>
      <sheetData sheetId="39522" refreshError="1"/>
      <sheetData sheetId="39523" refreshError="1"/>
      <sheetData sheetId="39524" refreshError="1"/>
      <sheetData sheetId="39525" refreshError="1"/>
      <sheetData sheetId="39526" refreshError="1"/>
      <sheetData sheetId="39527" refreshError="1"/>
      <sheetData sheetId="39528" refreshError="1"/>
      <sheetData sheetId="39529" refreshError="1"/>
      <sheetData sheetId="39530" refreshError="1"/>
      <sheetData sheetId="39531" refreshError="1"/>
      <sheetData sheetId="39532" refreshError="1"/>
      <sheetData sheetId="39533" refreshError="1"/>
      <sheetData sheetId="39534" refreshError="1"/>
      <sheetData sheetId="39535" refreshError="1"/>
      <sheetData sheetId="39536" refreshError="1"/>
      <sheetData sheetId="39537" refreshError="1"/>
      <sheetData sheetId="39538" refreshError="1"/>
      <sheetData sheetId="39539" refreshError="1"/>
      <sheetData sheetId="39540" refreshError="1"/>
      <sheetData sheetId="39541" refreshError="1"/>
      <sheetData sheetId="39542" refreshError="1"/>
      <sheetData sheetId="39543" refreshError="1"/>
      <sheetData sheetId="39544" refreshError="1"/>
      <sheetData sheetId="39545" refreshError="1"/>
      <sheetData sheetId="39546" refreshError="1"/>
      <sheetData sheetId="39547" refreshError="1"/>
      <sheetData sheetId="39548" refreshError="1"/>
      <sheetData sheetId="39549" refreshError="1"/>
      <sheetData sheetId="39550" refreshError="1"/>
      <sheetData sheetId="39551" refreshError="1"/>
      <sheetData sheetId="39552" refreshError="1"/>
      <sheetData sheetId="39553" refreshError="1"/>
      <sheetData sheetId="39554" refreshError="1"/>
      <sheetData sheetId="39555" refreshError="1"/>
      <sheetData sheetId="39556" refreshError="1"/>
      <sheetData sheetId="39557" refreshError="1"/>
      <sheetData sheetId="39558" refreshError="1"/>
      <sheetData sheetId="39559" refreshError="1"/>
      <sheetData sheetId="39560" refreshError="1"/>
      <sheetData sheetId="39561" refreshError="1"/>
      <sheetData sheetId="39562" refreshError="1"/>
      <sheetData sheetId="39563" refreshError="1"/>
      <sheetData sheetId="39564" refreshError="1"/>
      <sheetData sheetId="39565" refreshError="1"/>
      <sheetData sheetId="39566" refreshError="1"/>
      <sheetData sheetId="39567" refreshError="1"/>
      <sheetData sheetId="39568" refreshError="1"/>
      <sheetData sheetId="39569" refreshError="1"/>
      <sheetData sheetId="39570" refreshError="1"/>
      <sheetData sheetId="39571" refreshError="1"/>
      <sheetData sheetId="39572" refreshError="1"/>
      <sheetData sheetId="39573" refreshError="1"/>
      <sheetData sheetId="39574" refreshError="1"/>
      <sheetData sheetId="39575" refreshError="1"/>
      <sheetData sheetId="39576" refreshError="1"/>
      <sheetData sheetId="39577" refreshError="1"/>
      <sheetData sheetId="39578" refreshError="1"/>
      <sheetData sheetId="39579" refreshError="1"/>
      <sheetData sheetId="39580" refreshError="1"/>
      <sheetData sheetId="39581" refreshError="1"/>
      <sheetData sheetId="39582" refreshError="1"/>
      <sheetData sheetId="39583" refreshError="1"/>
      <sheetData sheetId="39584" refreshError="1"/>
      <sheetData sheetId="39585" refreshError="1"/>
      <sheetData sheetId="39586" refreshError="1"/>
      <sheetData sheetId="39587" refreshError="1"/>
      <sheetData sheetId="39588" refreshError="1"/>
      <sheetData sheetId="39589" refreshError="1"/>
      <sheetData sheetId="39590" refreshError="1"/>
      <sheetData sheetId="39591" refreshError="1"/>
      <sheetData sheetId="39592" refreshError="1"/>
      <sheetData sheetId="39593" refreshError="1"/>
      <sheetData sheetId="39594" refreshError="1"/>
      <sheetData sheetId="39595" refreshError="1"/>
      <sheetData sheetId="39596" refreshError="1"/>
      <sheetData sheetId="39597" refreshError="1"/>
      <sheetData sheetId="39598" refreshError="1"/>
      <sheetData sheetId="39599" refreshError="1"/>
      <sheetData sheetId="39600" refreshError="1"/>
      <sheetData sheetId="39601" refreshError="1"/>
      <sheetData sheetId="39602" refreshError="1"/>
      <sheetData sheetId="39603" refreshError="1"/>
      <sheetData sheetId="39604" refreshError="1"/>
      <sheetData sheetId="39605" refreshError="1"/>
      <sheetData sheetId="39606" refreshError="1"/>
      <sheetData sheetId="39607" refreshError="1"/>
      <sheetData sheetId="39608" refreshError="1"/>
      <sheetData sheetId="39609" refreshError="1"/>
      <sheetData sheetId="39610" refreshError="1"/>
      <sheetData sheetId="39611" refreshError="1"/>
      <sheetData sheetId="39612" refreshError="1"/>
      <sheetData sheetId="39613" refreshError="1"/>
      <sheetData sheetId="39614" refreshError="1"/>
      <sheetData sheetId="39615" refreshError="1"/>
      <sheetData sheetId="39616" refreshError="1"/>
      <sheetData sheetId="39617" refreshError="1"/>
      <sheetData sheetId="39618" refreshError="1"/>
      <sheetData sheetId="39619" refreshError="1"/>
      <sheetData sheetId="39620" refreshError="1"/>
      <sheetData sheetId="39621" refreshError="1"/>
      <sheetData sheetId="39622" refreshError="1"/>
      <sheetData sheetId="39623" refreshError="1"/>
      <sheetData sheetId="39624" refreshError="1"/>
      <sheetData sheetId="39625" refreshError="1"/>
      <sheetData sheetId="39626" refreshError="1"/>
      <sheetData sheetId="39627" refreshError="1"/>
      <sheetData sheetId="39628" refreshError="1"/>
      <sheetData sheetId="39629" refreshError="1"/>
      <sheetData sheetId="39630" refreshError="1"/>
      <sheetData sheetId="39631" refreshError="1"/>
      <sheetData sheetId="39632" refreshError="1"/>
      <sheetData sheetId="39633" refreshError="1"/>
      <sheetData sheetId="39634" refreshError="1"/>
      <sheetData sheetId="39635" refreshError="1"/>
      <sheetData sheetId="39636" refreshError="1"/>
      <sheetData sheetId="39637" refreshError="1"/>
      <sheetData sheetId="39638" refreshError="1"/>
      <sheetData sheetId="39639" refreshError="1"/>
      <sheetData sheetId="39640" refreshError="1"/>
      <sheetData sheetId="39641" refreshError="1"/>
      <sheetData sheetId="39642" refreshError="1"/>
      <sheetData sheetId="39643" refreshError="1"/>
      <sheetData sheetId="39644" refreshError="1"/>
      <sheetData sheetId="39645" refreshError="1"/>
      <sheetData sheetId="39646" refreshError="1"/>
      <sheetData sheetId="39647" refreshError="1"/>
      <sheetData sheetId="39648" refreshError="1"/>
      <sheetData sheetId="39649" refreshError="1"/>
      <sheetData sheetId="39650" refreshError="1"/>
      <sheetData sheetId="39651" refreshError="1"/>
      <sheetData sheetId="39652" refreshError="1"/>
      <sheetData sheetId="39653" refreshError="1"/>
      <sheetData sheetId="39654" refreshError="1"/>
      <sheetData sheetId="39655" refreshError="1"/>
      <sheetData sheetId="39656" refreshError="1"/>
      <sheetData sheetId="39657" refreshError="1"/>
      <sheetData sheetId="39658" refreshError="1"/>
      <sheetData sheetId="39659" refreshError="1"/>
      <sheetData sheetId="39660" refreshError="1"/>
      <sheetData sheetId="39661" refreshError="1"/>
      <sheetData sheetId="39662" refreshError="1"/>
      <sheetData sheetId="39663" refreshError="1"/>
      <sheetData sheetId="39664" refreshError="1"/>
      <sheetData sheetId="39665" refreshError="1"/>
      <sheetData sheetId="39666" refreshError="1"/>
      <sheetData sheetId="39667" refreshError="1"/>
      <sheetData sheetId="39668" refreshError="1"/>
      <sheetData sheetId="39669" refreshError="1"/>
      <sheetData sheetId="39670" refreshError="1"/>
      <sheetData sheetId="39671" refreshError="1"/>
      <sheetData sheetId="39672" refreshError="1"/>
      <sheetData sheetId="39673" refreshError="1"/>
      <sheetData sheetId="39674" refreshError="1"/>
      <sheetData sheetId="39675" refreshError="1"/>
      <sheetData sheetId="39676" refreshError="1"/>
      <sheetData sheetId="39677" refreshError="1"/>
      <sheetData sheetId="39678" refreshError="1"/>
      <sheetData sheetId="39679" refreshError="1"/>
      <sheetData sheetId="39680" refreshError="1"/>
      <sheetData sheetId="39681" refreshError="1"/>
      <sheetData sheetId="39682" refreshError="1"/>
      <sheetData sheetId="39683" refreshError="1"/>
      <sheetData sheetId="39684" refreshError="1"/>
      <sheetData sheetId="39685" refreshError="1"/>
      <sheetData sheetId="39686" refreshError="1"/>
      <sheetData sheetId="39687" refreshError="1"/>
      <sheetData sheetId="39688" refreshError="1"/>
      <sheetData sheetId="39689" refreshError="1"/>
      <sheetData sheetId="39690" refreshError="1"/>
      <sheetData sheetId="39691" refreshError="1"/>
      <sheetData sheetId="39692" refreshError="1"/>
      <sheetData sheetId="39693" refreshError="1"/>
      <sheetData sheetId="39694" refreshError="1"/>
      <sheetData sheetId="39695" refreshError="1"/>
      <sheetData sheetId="39696" refreshError="1"/>
      <sheetData sheetId="39697" refreshError="1"/>
      <sheetData sheetId="39698" refreshError="1"/>
      <sheetData sheetId="39699" refreshError="1"/>
      <sheetData sheetId="39700" refreshError="1"/>
      <sheetData sheetId="39701" refreshError="1"/>
      <sheetData sheetId="39702" refreshError="1"/>
      <sheetData sheetId="39703" refreshError="1"/>
      <sheetData sheetId="39704" refreshError="1"/>
      <sheetData sheetId="39705" refreshError="1"/>
      <sheetData sheetId="39706" refreshError="1"/>
      <sheetData sheetId="39707" refreshError="1"/>
      <sheetData sheetId="39708" refreshError="1"/>
      <sheetData sheetId="39709" refreshError="1"/>
      <sheetData sheetId="39710" refreshError="1"/>
      <sheetData sheetId="39711" refreshError="1"/>
      <sheetData sheetId="39712" refreshError="1"/>
      <sheetData sheetId="39713" refreshError="1"/>
      <sheetData sheetId="39714" refreshError="1"/>
      <sheetData sheetId="39715" refreshError="1"/>
      <sheetData sheetId="39716" refreshError="1"/>
      <sheetData sheetId="39717" refreshError="1"/>
      <sheetData sheetId="39718" refreshError="1"/>
      <sheetData sheetId="39719" refreshError="1"/>
      <sheetData sheetId="39720" refreshError="1"/>
      <sheetData sheetId="39721" refreshError="1"/>
      <sheetData sheetId="39722" refreshError="1"/>
      <sheetData sheetId="39723" refreshError="1"/>
      <sheetData sheetId="39724" refreshError="1"/>
      <sheetData sheetId="39725" refreshError="1"/>
      <sheetData sheetId="39726" refreshError="1"/>
      <sheetData sheetId="39727" refreshError="1"/>
      <sheetData sheetId="39728" refreshError="1"/>
      <sheetData sheetId="39729" refreshError="1"/>
      <sheetData sheetId="39730" refreshError="1"/>
      <sheetData sheetId="39731" refreshError="1"/>
      <sheetData sheetId="39732" refreshError="1"/>
      <sheetData sheetId="39733" refreshError="1"/>
      <sheetData sheetId="39734" refreshError="1"/>
      <sheetData sheetId="39735" refreshError="1"/>
      <sheetData sheetId="39736" refreshError="1"/>
      <sheetData sheetId="39737" refreshError="1"/>
      <sheetData sheetId="39738" refreshError="1"/>
      <sheetData sheetId="39739" refreshError="1"/>
      <sheetData sheetId="39740" refreshError="1"/>
      <sheetData sheetId="39741" refreshError="1"/>
      <sheetData sheetId="39742" refreshError="1"/>
      <sheetData sheetId="39743" refreshError="1"/>
      <sheetData sheetId="39744" refreshError="1"/>
      <sheetData sheetId="39745" refreshError="1"/>
      <sheetData sheetId="39746" refreshError="1"/>
      <sheetData sheetId="39747" refreshError="1"/>
      <sheetData sheetId="39748" refreshError="1"/>
      <sheetData sheetId="39749" refreshError="1"/>
      <sheetData sheetId="39750" refreshError="1"/>
      <sheetData sheetId="39751" refreshError="1"/>
      <sheetData sheetId="39752" refreshError="1"/>
      <sheetData sheetId="39753" refreshError="1"/>
      <sheetData sheetId="39754" refreshError="1"/>
      <sheetData sheetId="39755" refreshError="1"/>
      <sheetData sheetId="39756" refreshError="1"/>
      <sheetData sheetId="39757" refreshError="1"/>
      <sheetData sheetId="39758" refreshError="1"/>
      <sheetData sheetId="39759" refreshError="1"/>
      <sheetData sheetId="39760" refreshError="1"/>
      <sheetData sheetId="39761" refreshError="1"/>
      <sheetData sheetId="39762" refreshError="1"/>
      <sheetData sheetId="39763" refreshError="1"/>
      <sheetData sheetId="39764" refreshError="1"/>
      <sheetData sheetId="39765" refreshError="1"/>
      <sheetData sheetId="39766" refreshError="1"/>
      <sheetData sheetId="39767" refreshError="1"/>
      <sheetData sheetId="39768" refreshError="1"/>
      <sheetData sheetId="39769" refreshError="1"/>
      <sheetData sheetId="39770" refreshError="1"/>
      <sheetData sheetId="39771" refreshError="1"/>
      <sheetData sheetId="39772" refreshError="1"/>
      <sheetData sheetId="39773" refreshError="1"/>
      <sheetData sheetId="39774" refreshError="1"/>
      <sheetData sheetId="39775" refreshError="1"/>
      <sheetData sheetId="39776" refreshError="1"/>
      <sheetData sheetId="39777" refreshError="1"/>
      <sheetData sheetId="39778" refreshError="1"/>
      <sheetData sheetId="39779" refreshError="1"/>
      <sheetData sheetId="39780" refreshError="1"/>
      <sheetData sheetId="39781" refreshError="1"/>
      <sheetData sheetId="39782" refreshError="1"/>
      <sheetData sheetId="39783" refreshError="1"/>
      <sheetData sheetId="39784" refreshError="1"/>
      <sheetData sheetId="39785" refreshError="1"/>
      <sheetData sheetId="39786" refreshError="1"/>
      <sheetData sheetId="39787" refreshError="1"/>
      <sheetData sheetId="39788" refreshError="1"/>
      <sheetData sheetId="39789" refreshError="1"/>
      <sheetData sheetId="39790" refreshError="1"/>
      <sheetData sheetId="39791" refreshError="1"/>
      <sheetData sheetId="39792" refreshError="1"/>
      <sheetData sheetId="39793" refreshError="1"/>
      <sheetData sheetId="39794" refreshError="1"/>
      <sheetData sheetId="39795" refreshError="1"/>
      <sheetData sheetId="39796" refreshError="1"/>
      <sheetData sheetId="39797" refreshError="1"/>
      <sheetData sheetId="39798" refreshError="1"/>
      <sheetData sheetId="39799" refreshError="1"/>
      <sheetData sheetId="39800" refreshError="1"/>
      <sheetData sheetId="39801" refreshError="1"/>
      <sheetData sheetId="39802" refreshError="1"/>
      <sheetData sheetId="39803" refreshError="1"/>
      <sheetData sheetId="39804" refreshError="1"/>
      <sheetData sheetId="39805" refreshError="1"/>
      <sheetData sheetId="39806" refreshError="1"/>
      <sheetData sheetId="39807" refreshError="1"/>
      <sheetData sheetId="39808" refreshError="1"/>
      <sheetData sheetId="39809" refreshError="1"/>
      <sheetData sheetId="39810" refreshError="1"/>
      <sheetData sheetId="39811" refreshError="1"/>
      <sheetData sheetId="39812" refreshError="1"/>
      <sheetData sheetId="39813" refreshError="1"/>
      <sheetData sheetId="39814" refreshError="1"/>
      <sheetData sheetId="39815" refreshError="1"/>
      <sheetData sheetId="39816" refreshError="1"/>
      <sheetData sheetId="39817" refreshError="1"/>
      <sheetData sheetId="39818" refreshError="1"/>
      <sheetData sheetId="39819" refreshError="1"/>
      <sheetData sheetId="39820" refreshError="1"/>
      <sheetData sheetId="39821" refreshError="1"/>
      <sheetData sheetId="39822" refreshError="1"/>
      <sheetData sheetId="39823" refreshError="1"/>
      <sheetData sheetId="39824" refreshError="1"/>
      <sheetData sheetId="39825" refreshError="1"/>
      <sheetData sheetId="39826" refreshError="1"/>
      <sheetData sheetId="39827" refreshError="1"/>
      <sheetData sheetId="39828" refreshError="1"/>
      <sheetData sheetId="39829" refreshError="1"/>
      <sheetData sheetId="39830" refreshError="1"/>
      <sheetData sheetId="39831" refreshError="1"/>
      <sheetData sheetId="39832" refreshError="1"/>
      <sheetData sheetId="39833" refreshError="1"/>
      <sheetData sheetId="39834" refreshError="1"/>
      <sheetData sheetId="39835" refreshError="1"/>
      <sheetData sheetId="39836" refreshError="1"/>
      <sheetData sheetId="39837" refreshError="1"/>
      <sheetData sheetId="39838" refreshError="1"/>
      <sheetData sheetId="39839" refreshError="1"/>
      <sheetData sheetId="39840" refreshError="1"/>
      <sheetData sheetId="39841" refreshError="1"/>
      <sheetData sheetId="39842" refreshError="1"/>
      <sheetData sheetId="39843" refreshError="1"/>
      <sheetData sheetId="39844" refreshError="1"/>
      <sheetData sheetId="39845" refreshError="1"/>
      <sheetData sheetId="39846" refreshError="1"/>
      <sheetData sheetId="39847" refreshError="1"/>
      <sheetData sheetId="39848" refreshError="1"/>
      <sheetData sheetId="39849" refreshError="1"/>
      <sheetData sheetId="39850" refreshError="1"/>
      <sheetData sheetId="39851" refreshError="1"/>
      <sheetData sheetId="39852" refreshError="1"/>
      <sheetData sheetId="39853" refreshError="1"/>
      <sheetData sheetId="39854" refreshError="1"/>
      <sheetData sheetId="39855" refreshError="1"/>
      <sheetData sheetId="39856" refreshError="1"/>
      <sheetData sheetId="39857" refreshError="1"/>
      <sheetData sheetId="39858" refreshError="1"/>
      <sheetData sheetId="39859" refreshError="1"/>
      <sheetData sheetId="39860" refreshError="1"/>
      <sheetData sheetId="39861" refreshError="1"/>
      <sheetData sheetId="39862" refreshError="1"/>
      <sheetData sheetId="39863" refreshError="1"/>
      <sheetData sheetId="39864" refreshError="1"/>
      <sheetData sheetId="39865" refreshError="1"/>
      <sheetData sheetId="39866" refreshError="1"/>
      <sheetData sheetId="39867" refreshError="1"/>
      <sheetData sheetId="39868" refreshError="1"/>
      <sheetData sheetId="39869" refreshError="1"/>
      <sheetData sheetId="39870" refreshError="1"/>
      <sheetData sheetId="39871" refreshError="1"/>
      <sheetData sheetId="39872" refreshError="1"/>
      <sheetData sheetId="39873" refreshError="1"/>
      <sheetData sheetId="39874" refreshError="1"/>
      <sheetData sheetId="39875" refreshError="1"/>
      <sheetData sheetId="39876" refreshError="1"/>
      <sheetData sheetId="39877" refreshError="1"/>
      <sheetData sheetId="39878" refreshError="1"/>
      <sheetData sheetId="39879" refreshError="1"/>
      <sheetData sheetId="39880" refreshError="1"/>
      <sheetData sheetId="39881" refreshError="1"/>
      <sheetData sheetId="39882" refreshError="1"/>
      <sheetData sheetId="39883" refreshError="1"/>
      <sheetData sheetId="39884" refreshError="1"/>
      <sheetData sheetId="39885" refreshError="1"/>
      <sheetData sheetId="39886" refreshError="1"/>
      <sheetData sheetId="39887" refreshError="1"/>
      <sheetData sheetId="39888" refreshError="1"/>
      <sheetData sheetId="39889" refreshError="1"/>
      <sheetData sheetId="39890" refreshError="1"/>
      <sheetData sheetId="39891" refreshError="1"/>
      <sheetData sheetId="39892" refreshError="1"/>
      <sheetData sheetId="39893" refreshError="1"/>
      <sheetData sheetId="39894" refreshError="1"/>
      <sheetData sheetId="39895" refreshError="1"/>
      <sheetData sheetId="39896" refreshError="1"/>
      <sheetData sheetId="39897" refreshError="1"/>
      <sheetData sheetId="39898" refreshError="1"/>
      <sheetData sheetId="39899" refreshError="1"/>
      <sheetData sheetId="39900" refreshError="1"/>
      <sheetData sheetId="39901" refreshError="1"/>
      <sheetData sheetId="39902" refreshError="1"/>
      <sheetData sheetId="39903" refreshError="1"/>
      <sheetData sheetId="39904" refreshError="1"/>
      <sheetData sheetId="39905" refreshError="1"/>
      <sheetData sheetId="39906" refreshError="1"/>
      <sheetData sheetId="39907" refreshError="1"/>
      <sheetData sheetId="39908" refreshError="1"/>
      <sheetData sheetId="39909" refreshError="1"/>
      <sheetData sheetId="39910" refreshError="1"/>
      <sheetData sheetId="39911" refreshError="1"/>
      <sheetData sheetId="39912" refreshError="1"/>
      <sheetData sheetId="39913" refreshError="1"/>
      <sheetData sheetId="39914" refreshError="1"/>
      <sheetData sheetId="39915" refreshError="1"/>
      <sheetData sheetId="39916" refreshError="1"/>
      <sheetData sheetId="39917" refreshError="1"/>
      <sheetData sheetId="39918" refreshError="1"/>
      <sheetData sheetId="39919" refreshError="1"/>
      <sheetData sheetId="39920" refreshError="1"/>
      <sheetData sheetId="39921" refreshError="1"/>
      <sheetData sheetId="39922" refreshError="1"/>
      <sheetData sheetId="39923" refreshError="1"/>
      <sheetData sheetId="39924" refreshError="1"/>
      <sheetData sheetId="39925" refreshError="1"/>
      <sheetData sheetId="39926" refreshError="1"/>
      <sheetData sheetId="39927" refreshError="1"/>
      <sheetData sheetId="39928" refreshError="1"/>
      <sheetData sheetId="39929" refreshError="1"/>
      <sheetData sheetId="39930" refreshError="1"/>
      <sheetData sheetId="39931" refreshError="1"/>
      <sheetData sheetId="39932" refreshError="1"/>
      <sheetData sheetId="39933" refreshError="1"/>
      <sheetData sheetId="39934" refreshError="1"/>
      <sheetData sheetId="39935" refreshError="1"/>
      <sheetData sheetId="39936" refreshError="1"/>
      <sheetData sheetId="39937" refreshError="1"/>
      <sheetData sheetId="39938" refreshError="1"/>
      <sheetData sheetId="39939" refreshError="1"/>
      <sheetData sheetId="39940" refreshError="1"/>
      <sheetData sheetId="39941" refreshError="1"/>
      <sheetData sheetId="39942" refreshError="1"/>
      <sheetData sheetId="39943" refreshError="1"/>
      <sheetData sheetId="39944" refreshError="1"/>
      <sheetData sheetId="39945" refreshError="1"/>
      <sheetData sheetId="39946" refreshError="1"/>
      <sheetData sheetId="39947" refreshError="1"/>
      <sheetData sheetId="39948" refreshError="1"/>
      <sheetData sheetId="39949" refreshError="1"/>
      <sheetData sheetId="39950" refreshError="1"/>
      <sheetData sheetId="39951" refreshError="1"/>
      <sheetData sheetId="39952" refreshError="1"/>
      <sheetData sheetId="39953" refreshError="1"/>
      <sheetData sheetId="39954" refreshError="1"/>
      <sheetData sheetId="39955" refreshError="1"/>
      <sheetData sheetId="39956" refreshError="1"/>
      <sheetData sheetId="39957" refreshError="1"/>
      <sheetData sheetId="39958" refreshError="1"/>
      <sheetData sheetId="39959" refreshError="1"/>
      <sheetData sheetId="39960" refreshError="1"/>
      <sheetData sheetId="39961" refreshError="1"/>
      <sheetData sheetId="39962" refreshError="1"/>
      <sheetData sheetId="39963" refreshError="1"/>
      <sheetData sheetId="39964" refreshError="1"/>
      <sheetData sheetId="39965" refreshError="1"/>
      <sheetData sheetId="39966" refreshError="1"/>
      <sheetData sheetId="39967" refreshError="1"/>
      <sheetData sheetId="39968" refreshError="1"/>
      <sheetData sheetId="39969" refreshError="1"/>
      <sheetData sheetId="39970" refreshError="1"/>
      <sheetData sheetId="39971" refreshError="1"/>
      <sheetData sheetId="39972" refreshError="1"/>
      <sheetData sheetId="39973" refreshError="1"/>
      <sheetData sheetId="39974" refreshError="1"/>
      <sheetData sheetId="39975" refreshError="1"/>
      <sheetData sheetId="39976" refreshError="1"/>
      <sheetData sheetId="39977" refreshError="1"/>
      <sheetData sheetId="39978" refreshError="1"/>
      <sheetData sheetId="39979" refreshError="1"/>
      <sheetData sheetId="39980" refreshError="1"/>
      <sheetData sheetId="39981" refreshError="1"/>
      <sheetData sheetId="39982" refreshError="1"/>
      <sheetData sheetId="39983" refreshError="1"/>
      <sheetData sheetId="39984" refreshError="1"/>
      <sheetData sheetId="39985" refreshError="1"/>
      <sheetData sheetId="39986" refreshError="1"/>
      <sheetData sheetId="39987" refreshError="1"/>
      <sheetData sheetId="39988" refreshError="1"/>
      <sheetData sheetId="39989" refreshError="1"/>
      <sheetData sheetId="39990" refreshError="1"/>
      <sheetData sheetId="39991" refreshError="1"/>
      <sheetData sheetId="39992" refreshError="1"/>
      <sheetData sheetId="39993" refreshError="1"/>
      <sheetData sheetId="39994" refreshError="1"/>
      <sheetData sheetId="39995" refreshError="1"/>
      <sheetData sheetId="39996" refreshError="1"/>
      <sheetData sheetId="39997" refreshError="1"/>
      <sheetData sheetId="39998" refreshError="1"/>
      <sheetData sheetId="39999" refreshError="1"/>
      <sheetData sheetId="40000" refreshError="1"/>
      <sheetData sheetId="40001" refreshError="1"/>
      <sheetData sheetId="40002" refreshError="1"/>
      <sheetData sheetId="40003" refreshError="1"/>
      <sheetData sheetId="40004" refreshError="1"/>
      <sheetData sheetId="40005" refreshError="1"/>
      <sheetData sheetId="40006" refreshError="1"/>
      <sheetData sheetId="40007" refreshError="1"/>
      <sheetData sheetId="40008" refreshError="1"/>
      <sheetData sheetId="40009" refreshError="1"/>
      <sheetData sheetId="40010" refreshError="1"/>
      <sheetData sheetId="40011" refreshError="1"/>
      <sheetData sheetId="40012" refreshError="1"/>
      <sheetData sheetId="40013" refreshError="1"/>
      <sheetData sheetId="40014" refreshError="1"/>
      <sheetData sheetId="40015" refreshError="1"/>
      <sheetData sheetId="40016" refreshError="1"/>
      <sheetData sheetId="40017" refreshError="1"/>
      <sheetData sheetId="40018" refreshError="1"/>
      <sheetData sheetId="40019" refreshError="1"/>
      <sheetData sheetId="40020" refreshError="1"/>
      <sheetData sheetId="40021" refreshError="1"/>
      <sheetData sheetId="40022" refreshError="1"/>
      <sheetData sheetId="40023" refreshError="1"/>
      <sheetData sheetId="40024" refreshError="1"/>
      <sheetData sheetId="40025" refreshError="1"/>
      <sheetData sheetId="40026" refreshError="1"/>
      <sheetData sheetId="40027" refreshError="1"/>
      <sheetData sheetId="40028" refreshError="1"/>
      <sheetData sheetId="40029" refreshError="1"/>
      <sheetData sheetId="40030" refreshError="1"/>
      <sheetData sheetId="40031" refreshError="1"/>
      <sheetData sheetId="40032" refreshError="1"/>
      <sheetData sheetId="40033" refreshError="1"/>
      <sheetData sheetId="40034" refreshError="1"/>
      <sheetData sheetId="40035" refreshError="1"/>
      <sheetData sheetId="40036" refreshError="1"/>
      <sheetData sheetId="40037" refreshError="1"/>
      <sheetData sheetId="40038" refreshError="1"/>
      <sheetData sheetId="40039" refreshError="1"/>
      <sheetData sheetId="40040" refreshError="1"/>
      <sheetData sheetId="40041" refreshError="1"/>
      <sheetData sheetId="40042" refreshError="1"/>
      <sheetData sheetId="40043" refreshError="1"/>
      <sheetData sheetId="40044" refreshError="1"/>
      <sheetData sheetId="40045" refreshError="1"/>
      <sheetData sheetId="40046" refreshError="1"/>
      <sheetData sheetId="40047" refreshError="1"/>
      <sheetData sheetId="40048" refreshError="1"/>
      <sheetData sheetId="40049" refreshError="1"/>
      <sheetData sheetId="40050" refreshError="1"/>
      <sheetData sheetId="40051" refreshError="1"/>
      <sheetData sheetId="40052" refreshError="1"/>
      <sheetData sheetId="40053" refreshError="1"/>
      <sheetData sheetId="40054" refreshError="1"/>
      <sheetData sheetId="40055" refreshError="1"/>
      <sheetData sheetId="40056" refreshError="1"/>
      <sheetData sheetId="40057" refreshError="1"/>
      <sheetData sheetId="40058" refreshError="1"/>
      <sheetData sheetId="40059" refreshError="1"/>
      <sheetData sheetId="40060" refreshError="1"/>
      <sheetData sheetId="40061" refreshError="1"/>
      <sheetData sheetId="40062" refreshError="1"/>
      <sheetData sheetId="40063" refreshError="1"/>
      <sheetData sheetId="40064" refreshError="1"/>
      <sheetData sheetId="40065" refreshError="1"/>
      <sheetData sheetId="40066" refreshError="1"/>
      <sheetData sheetId="40067" refreshError="1"/>
      <sheetData sheetId="40068" refreshError="1"/>
      <sheetData sheetId="40069" refreshError="1"/>
      <sheetData sheetId="40070" refreshError="1"/>
      <sheetData sheetId="40071" refreshError="1"/>
      <sheetData sheetId="40072" refreshError="1"/>
      <sheetData sheetId="40073" refreshError="1"/>
      <sheetData sheetId="40074" refreshError="1"/>
      <sheetData sheetId="40075" refreshError="1"/>
      <sheetData sheetId="40076" refreshError="1"/>
      <sheetData sheetId="40077" refreshError="1"/>
      <sheetData sheetId="40078" refreshError="1"/>
      <sheetData sheetId="40079" refreshError="1"/>
      <sheetData sheetId="40080" refreshError="1"/>
      <sheetData sheetId="40081" refreshError="1"/>
      <sheetData sheetId="40082" refreshError="1"/>
      <sheetData sheetId="40083" refreshError="1"/>
      <sheetData sheetId="40084" refreshError="1"/>
      <sheetData sheetId="40085" refreshError="1"/>
      <sheetData sheetId="40086" refreshError="1"/>
      <sheetData sheetId="40087" refreshError="1"/>
      <sheetData sheetId="40088" refreshError="1"/>
      <sheetData sheetId="40089" refreshError="1"/>
      <sheetData sheetId="40090" refreshError="1"/>
      <sheetData sheetId="40091" refreshError="1"/>
      <sheetData sheetId="40092" refreshError="1"/>
      <sheetData sheetId="40093" refreshError="1"/>
      <sheetData sheetId="40094" refreshError="1"/>
      <sheetData sheetId="40095" refreshError="1"/>
      <sheetData sheetId="40096" refreshError="1"/>
      <sheetData sheetId="40097" refreshError="1"/>
      <sheetData sheetId="40098" refreshError="1"/>
      <sheetData sheetId="40099" refreshError="1"/>
      <sheetData sheetId="40100" refreshError="1"/>
      <sheetData sheetId="40101" refreshError="1"/>
      <sheetData sheetId="40102" refreshError="1"/>
      <sheetData sheetId="40103" refreshError="1"/>
      <sheetData sheetId="40104" refreshError="1"/>
      <sheetData sheetId="40105" refreshError="1"/>
      <sheetData sheetId="40106" refreshError="1"/>
      <sheetData sheetId="40107" refreshError="1"/>
      <sheetData sheetId="40108" refreshError="1"/>
      <sheetData sheetId="40109" refreshError="1"/>
      <sheetData sheetId="40110" refreshError="1"/>
      <sheetData sheetId="40111" refreshError="1"/>
      <sheetData sheetId="40112" refreshError="1"/>
      <sheetData sheetId="40113" refreshError="1"/>
      <sheetData sheetId="40114" refreshError="1"/>
      <sheetData sheetId="40115" refreshError="1"/>
      <sheetData sheetId="40116" refreshError="1"/>
      <sheetData sheetId="40117" refreshError="1"/>
      <sheetData sheetId="40118" refreshError="1"/>
      <sheetData sheetId="40119" refreshError="1"/>
      <sheetData sheetId="40120" refreshError="1"/>
      <sheetData sheetId="40121" refreshError="1"/>
      <sheetData sheetId="40122" refreshError="1"/>
      <sheetData sheetId="40123" refreshError="1"/>
      <sheetData sheetId="40124" refreshError="1"/>
      <sheetData sheetId="40125" refreshError="1"/>
      <sheetData sheetId="40126" refreshError="1"/>
      <sheetData sheetId="40127" refreshError="1"/>
      <sheetData sheetId="40128" refreshError="1"/>
      <sheetData sheetId="40129" refreshError="1"/>
      <sheetData sheetId="40130" refreshError="1"/>
      <sheetData sheetId="40131" refreshError="1"/>
      <sheetData sheetId="40132" refreshError="1"/>
      <sheetData sheetId="40133" refreshError="1"/>
      <sheetData sheetId="40134" refreshError="1"/>
      <sheetData sheetId="40135" refreshError="1"/>
      <sheetData sheetId="40136" refreshError="1"/>
      <sheetData sheetId="40137" refreshError="1"/>
      <sheetData sheetId="40138" refreshError="1"/>
      <sheetData sheetId="40139" refreshError="1"/>
      <sheetData sheetId="40140" refreshError="1"/>
      <sheetData sheetId="40141" refreshError="1"/>
      <sheetData sheetId="40142" refreshError="1"/>
      <sheetData sheetId="40143" refreshError="1"/>
      <sheetData sheetId="40144" refreshError="1"/>
      <sheetData sheetId="40145" refreshError="1"/>
      <sheetData sheetId="40146" refreshError="1"/>
      <sheetData sheetId="40147" refreshError="1"/>
      <sheetData sheetId="40148" refreshError="1"/>
      <sheetData sheetId="40149" refreshError="1"/>
      <sheetData sheetId="40150" refreshError="1"/>
      <sheetData sheetId="40151" refreshError="1"/>
      <sheetData sheetId="40152" refreshError="1"/>
      <sheetData sheetId="40153" refreshError="1"/>
      <sheetData sheetId="40154" refreshError="1"/>
      <sheetData sheetId="40155" refreshError="1"/>
      <sheetData sheetId="40156" refreshError="1"/>
      <sheetData sheetId="40157" refreshError="1"/>
      <sheetData sheetId="40158" refreshError="1"/>
      <sheetData sheetId="40159" refreshError="1"/>
      <sheetData sheetId="40160" refreshError="1"/>
      <sheetData sheetId="40161" refreshError="1"/>
      <sheetData sheetId="40162" refreshError="1"/>
      <sheetData sheetId="40163" refreshError="1"/>
      <sheetData sheetId="40164" refreshError="1"/>
      <sheetData sheetId="40165" refreshError="1"/>
      <sheetData sheetId="40166" refreshError="1"/>
      <sheetData sheetId="40167" refreshError="1"/>
      <sheetData sheetId="40168" refreshError="1"/>
      <sheetData sheetId="40169" refreshError="1"/>
      <sheetData sheetId="40170" refreshError="1"/>
      <sheetData sheetId="40171" refreshError="1"/>
      <sheetData sheetId="40172" refreshError="1"/>
      <sheetData sheetId="40173" refreshError="1"/>
      <sheetData sheetId="40174" refreshError="1"/>
      <sheetData sheetId="40175" refreshError="1"/>
      <sheetData sheetId="40176" refreshError="1"/>
      <sheetData sheetId="40177" refreshError="1"/>
      <sheetData sheetId="40178" refreshError="1"/>
      <sheetData sheetId="40179" refreshError="1"/>
      <sheetData sheetId="40180" refreshError="1"/>
      <sheetData sheetId="40181" refreshError="1"/>
      <sheetData sheetId="40182" refreshError="1"/>
      <sheetData sheetId="40183" refreshError="1"/>
      <sheetData sheetId="40184" refreshError="1"/>
      <sheetData sheetId="40185" refreshError="1"/>
      <sheetData sheetId="40186" refreshError="1"/>
      <sheetData sheetId="40187" refreshError="1"/>
      <sheetData sheetId="40188" refreshError="1"/>
      <sheetData sheetId="40189" refreshError="1"/>
      <sheetData sheetId="40190" refreshError="1"/>
      <sheetData sheetId="40191" refreshError="1"/>
      <sheetData sheetId="40192" refreshError="1"/>
      <sheetData sheetId="40193" refreshError="1"/>
      <sheetData sheetId="40194" refreshError="1"/>
      <sheetData sheetId="40195" refreshError="1"/>
      <sheetData sheetId="40196" refreshError="1"/>
      <sheetData sheetId="40197" refreshError="1"/>
      <sheetData sheetId="40198" refreshError="1"/>
      <sheetData sheetId="40199" refreshError="1"/>
      <sheetData sheetId="40200" refreshError="1"/>
      <sheetData sheetId="40201" refreshError="1"/>
      <sheetData sheetId="40202" refreshError="1"/>
      <sheetData sheetId="40203" refreshError="1"/>
      <sheetData sheetId="40204" refreshError="1"/>
      <sheetData sheetId="40205" refreshError="1"/>
      <sheetData sheetId="40206" refreshError="1"/>
      <sheetData sheetId="40207" refreshError="1"/>
      <sheetData sheetId="40208" refreshError="1"/>
      <sheetData sheetId="40209" refreshError="1"/>
      <sheetData sheetId="40210" refreshError="1"/>
      <sheetData sheetId="40211" refreshError="1"/>
      <sheetData sheetId="40212" refreshError="1"/>
      <sheetData sheetId="40213" refreshError="1"/>
      <sheetData sheetId="40214" refreshError="1"/>
      <sheetData sheetId="40215" refreshError="1"/>
      <sheetData sheetId="40216" refreshError="1"/>
      <sheetData sheetId="40217" refreshError="1"/>
      <sheetData sheetId="40218" refreshError="1"/>
      <sheetData sheetId="40219" refreshError="1"/>
      <sheetData sheetId="40220" refreshError="1"/>
      <sheetData sheetId="40221" refreshError="1"/>
      <sheetData sheetId="40222" refreshError="1"/>
      <sheetData sheetId="40223" refreshError="1"/>
      <sheetData sheetId="40224" refreshError="1"/>
      <sheetData sheetId="40225" refreshError="1"/>
      <sheetData sheetId="40226" refreshError="1"/>
      <sheetData sheetId="40227" refreshError="1"/>
      <sheetData sheetId="40228" refreshError="1"/>
      <sheetData sheetId="40229" refreshError="1"/>
      <sheetData sheetId="40230" refreshError="1"/>
      <sheetData sheetId="40231" refreshError="1"/>
      <sheetData sheetId="40232" refreshError="1"/>
      <sheetData sheetId="40233" refreshError="1"/>
      <sheetData sheetId="40234" refreshError="1"/>
      <sheetData sheetId="40235" refreshError="1"/>
      <sheetData sheetId="40236" refreshError="1"/>
      <sheetData sheetId="40237" refreshError="1"/>
      <sheetData sheetId="40238" refreshError="1"/>
      <sheetData sheetId="40239" refreshError="1"/>
      <sheetData sheetId="40240" refreshError="1"/>
      <sheetData sheetId="40241" refreshError="1"/>
      <sheetData sheetId="40242" refreshError="1"/>
      <sheetData sheetId="40243" refreshError="1"/>
      <sheetData sheetId="40244" refreshError="1"/>
      <sheetData sheetId="40245" refreshError="1"/>
      <sheetData sheetId="40246" refreshError="1"/>
      <sheetData sheetId="40247" refreshError="1"/>
      <sheetData sheetId="40248" refreshError="1"/>
      <sheetData sheetId="40249" refreshError="1"/>
      <sheetData sheetId="40250" refreshError="1"/>
      <sheetData sheetId="40251" refreshError="1"/>
      <sheetData sheetId="40252" refreshError="1"/>
      <sheetData sheetId="40253" refreshError="1"/>
      <sheetData sheetId="40254" refreshError="1"/>
      <sheetData sheetId="40255" refreshError="1"/>
      <sheetData sheetId="40256" refreshError="1"/>
      <sheetData sheetId="40257" refreshError="1"/>
      <sheetData sheetId="40258" refreshError="1"/>
      <sheetData sheetId="40259" refreshError="1"/>
      <sheetData sheetId="40260" refreshError="1"/>
      <sheetData sheetId="40261" refreshError="1"/>
      <sheetData sheetId="40262" refreshError="1"/>
      <sheetData sheetId="40263" refreshError="1"/>
      <sheetData sheetId="40264" refreshError="1"/>
      <sheetData sheetId="40265" refreshError="1"/>
      <sheetData sheetId="40266" refreshError="1"/>
      <sheetData sheetId="40267" refreshError="1"/>
      <sheetData sheetId="40268" refreshError="1"/>
      <sheetData sheetId="40269" refreshError="1"/>
      <sheetData sheetId="40270" refreshError="1"/>
      <sheetData sheetId="40271" refreshError="1"/>
      <sheetData sheetId="40272" refreshError="1"/>
      <sheetData sheetId="40273" refreshError="1"/>
      <sheetData sheetId="40274" refreshError="1"/>
      <sheetData sheetId="40275" refreshError="1"/>
      <sheetData sheetId="40276" refreshError="1"/>
      <sheetData sheetId="40277" refreshError="1"/>
      <sheetData sheetId="40278" refreshError="1"/>
      <sheetData sheetId="40279" refreshError="1"/>
      <sheetData sheetId="40280" refreshError="1"/>
      <sheetData sheetId="40281" refreshError="1"/>
      <sheetData sheetId="40282" refreshError="1"/>
      <sheetData sheetId="40283" refreshError="1"/>
      <sheetData sheetId="40284" refreshError="1"/>
      <sheetData sheetId="40285" refreshError="1"/>
      <sheetData sheetId="40286" refreshError="1"/>
      <sheetData sheetId="40287" refreshError="1"/>
      <sheetData sheetId="40288" refreshError="1"/>
      <sheetData sheetId="40289" refreshError="1"/>
      <sheetData sheetId="40290" refreshError="1"/>
      <sheetData sheetId="40291" refreshError="1"/>
      <sheetData sheetId="40292" refreshError="1"/>
      <sheetData sheetId="40293" refreshError="1"/>
      <sheetData sheetId="40294" refreshError="1"/>
      <sheetData sheetId="40295" refreshError="1"/>
      <sheetData sheetId="40296" refreshError="1"/>
      <sheetData sheetId="40297" refreshError="1"/>
      <sheetData sheetId="40298" refreshError="1"/>
      <sheetData sheetId="40299" refreshError="1"/>
      <sheetData sheetId="40300" refreshError="1"/>
      <sheetData sheetId="40301" refreshError="1"/>
      <sheetData sheetId="40302" refreshError="1"/>
      <sheetData sheetId="40303" refreshError="1"/>
      <sheetData sheetId="40304" refreshError="1"/>
      <sheetData sheetId="40305" refreshError="1"/>
      <sheetData sheetId="40306" refreshError="1"/>
      <sheetData sheetId="40307" refreshError="1"/>
      <sheetData sheetId="40308" refreshError="1"/>
      <sheetData sheetId="40309" refreshError="1"/>
      <sheetData sheetId="40310" refreshError="1"/>
      <sheetData sheetId="40311" refreshError="1"/>
      <sheetData sheetId="40312" refreshError="1"/>
      <sheetData sheetId="40313" refreshError="1"/>
      <sheetData sheetId="40314" refreshError="1"/>
      <sheetData sheetId="40315" refreshError="1"/>
      <sheetData sheetId="40316" refreshError="1"/>
      <sheetData sheetId="40317" refreshError="1"/>
      <sheetData sheetId="40318" refreshError="1"/>
      <sheetData sheetId="40319" refreshError="1"/>
      <sheetData sheetId="40320" refreshError="1"/>
      <sheetData sheetId="40321" refreshError="1"/>
      <sheetData sheetId="40322" refreshError="1"/>
      <sheetData sheetId="40323" refreshError="1"/>
      <sheetData sheetId="40324" refreshError="1"/>
      <sheetData sheetId="40325" refreshError="1"/>
      <sheetData sheetId="40326" refreshError="1"/>
      <sheetData sheetId="40327" refreshError="1"/>
      <sheetData sheetId="40328" refreshError="1"/>
      <sheetData sheetId="40329" refreshError="1"/>
      <sheetData sheetId="40330" refreshError="1"/>
      <sheetData sheetId="40331" refreshError="1"/>
      <sheetData sheetId="40332" refreshError="1"/>
      <sheetData sheetId="40333" refreshError="1"/>
      <sheetData sheetId="40334" refreshError="1"/>
      <sheetData sheetId="40335" refreshError="1"/>
      <sheetData sheetId="40336" refreshError="1"/>
      <sheetData sheetId="40337" refreshError="1"/>
      <sheetData sheetId="40338" refreshError="1"/>
      <sheetData sheetId="40339" refreshError="1"/>
      <sheetData sheetId="40340" refreshError="1"/>
      <sheetData sheetId="40341" refreshError="1"/>
      <sheetData sheetId="40342" refreshError="1"/>
      <sheetData sheetId="40343" refreshError="1"/>
      <sheetData sheetId="40344" refreshError="1"/>
      <sheetData sheetId="40345" refreshError="1"/>
      <sheetData sheetId="40346" refreshError="1"/>
      <sheetData sheetId="40347" refreshError="1"/>
      <sheetData sheetId="40348" refreshError="1"/>
      <sheetData sheetId="40349" refreshError="1"/>
      <sheetData sheetId="40350" refreshError="1"/>
      <sheetData sheetId="40351" refreshError="1"/>
      <sheetData sheetId="40352" refreshError="1"/>
      <sheetData sheetId="40353" refreshError="1"/>
      <sheetData sheetId="40354" refreshError="1"/>
      <sheetData sheetId="40355" refreshError="1"/>
      <sheetData sheetId="40356" refreshError="1"/>
      <sheetData sheetId="40357" refreshError="1"/>
      <sheetData sheetId="40358" refreshError="1"/>
      <sheetData sheetId="40359" refreshError="1"/>
      <sheetData sheetId="40360" refreshError="1"/>
      <sheetData sheetId="40361" refreshError="1"/>
      <sheetData sheetId="40362" refreshError="1"/>
      <sheetData sheetId="40363" refreshError="1"/>
      <sheetData sheetId="40364" refreshError="1"/>
      <sheetData sheetId="40365" refreshError="1"/>
      <sheetData sheetId="40366" refreshError="1"/>
      <sheetData sheetId="40367" refreshError="1"/>
      <sheetData sheetId="40368" refreshError="1"/>
      <sheetData sheetId="40369" refreshError="1"/>
      <sheetData sheetId="40370" refreshError="1"/>
      <sheetData sheetId="40371" refreshError="1"/>
      <sheetData sheetId="40372" refreshError="1"/>
      <sheetData sheetId="40373" refreshError="1"/>
      <sheetData sheetId="40374" refreshError="1"/>
      <sheetData sheetId="40375" refreshError="1"/>
      <sheetData sheetId="40376" refreshError="1"/>
      <sheetData sheetId="40377" refreshError="1"/>
      <sheetData sheetId="40378" refreshError="1"/>
      <sheetData sheetId="40379" refreshError="1"/>
      <sheetData sheetId="40380" refreshError="1"/>
      <sheetData sheetId="40381" refreshError="1"/>
      <sheetData sheetId="40382" refreshError="1"/>
      <sheetData sheetId="40383" refreshError="1"/>
      <sheetData sheetId="40384" refreshError="1"/>
      <sheetData sheetId="40385" refreshError="1"/>
      <sheetData sheetId="40386" refreshError="1"/>
      <sheetData sheetId="40387" refreshError="1"/>
      <sheetData sheetId="40388" refreshError="1"/>
      <sheetData sheetId="40389" refreshError="1"/>
      <sheetData sheetId="40390" refreshError="1"/>
      <sheetData sheetId="40391" refreshError="1"/>
      <sheetData sheetId="40392" refreshError="1"/>
      <sheetData sheetId="40393" refreshError="1"/>
      <sheetData sheetId="40394" refreshError="1"/>
      <sheetData sheetId="40395" refreshError="1"/>
      <sheetData sheetId="40396" refreshError="1"/>
      <sheetData sheetId="40397" refreshError="1"/>
      <sheetData sheetId="40398" refreshError="1"/>
      <sheetData sheetId="40399" refreshError="1"/>
      <sheetData sheetId="40400" refreshError="1"/>
      <sheetData sheetId="40401" refreshError="1"/>
      <sheetData sheetId="40402" refreshError="1"/>
      <sheetData sheetId="40403" refreshError="1"/>
      <sheetData sheetId="40404" refreshError="1"/>
      <sheetData sheetId="40405" refreshError="1"/>
      <sheetData sheetId="40406" refreshError="1"/>
      <sheetData sheetId="40407" refreshError="1"/>
      <sheetData sheetId="40408" refreshError="1"/>
      <sheetData sheetId="40409" refreshError="1"/>
      <sheetData sheetId="40410" refreshError="1"/>
      <sheetData sheetId="40411" refreshError="1"/>
      <sheetData sheetId="40412" refreshError="1"/>
      <sheetData sheetId="40413" refreshError="1"/>
      <sheetData sheetId="40414" refreshError="1"/>
      <sheetData sheetId="40415" refreshError="1"/>
      <sheetData sheetId="40416" refreshError="1"/>
      <sheetData sheetId="40417" refreshError="1"/>
      <sheetData sheetId="40418" refreshError="1"/>
      <sheetData sheetId="40419" refreshError="1"/>
      <sheetData sheetId="40420" refreshError="1"/>
      <sheetData sheetId="40421" refreshError="1"/>
      <sheetData sheetId="40422" refreshError="1"/>
      <sheetData sheetId="40423" refreshError="1"/>
      <sheetData sheetId="40424" refreshError="1"/>
      <sheetData sheetId="40425" refreshError="1"/>
      <sheetData sheetId="40426" refreshError="1"/>
      <sheetData sheetId="40427" refreshError="1"/>
      <sheetData sheetId="40428" refreshError="1"/>
      <sheetData sheetId="40429" refreshError="1"/>
      <sheetData sheetId="40430" refreshError="1"/>
      <sheetData sheetId="40431" refreshError="1"/>
      <sheetData sheetId="40432" refreshError="1"/>
      <sheetData sheetId="40433" refreshError="1"/>
      <sheetData sheetId="40434" refreshError="1"/>
      <sheetData sheetId="40435" refreshError="1"/>
      <sheetData sheetId="40436" refreshError="1"/>
      <sheetData sheetId="40437" refreshError="1"/>
      <sheetData sheetId="40438" refreshError="1"/>
      <sheetData sheetId="40439" refreshError="1"/>
      <sheetData sheetId="40440" refreshError="1"/>
      <sheetData sheetId="40441" refreshError="1"/>
      <sheetData sheetId="40442" refreshError="1"/>
      <sheetData sheetId="40443" refreshError="1"/>
      <sheetData sheetId="40444" refreshError="1"/>
      <sheetData sheetId="40445" refreshError="1"/>
      <sheetData sheetId="40446" refreshError="1"/>
      <sheetData sheetId="40447" refreshError="1"/>
      <sheetData sheetId="40448" refreshError="1"/>
      <sheetData sheetId="40449" refreshError="1"/>
      <sheetData sheetId="40450" refreshError="1"/>
      <sheetData sheetId="40451" refreshError="1"/>
      <sheetData sheetId="40452" refreshError="1"/>
      <sheetData sheetId="40453" refreshError="1"/>
      <sheetData sheetId="40454" refreshError="1"/>
      <sheetData sheetId="40455" refreshError="1"/>
      <sheetData sheetId="40456" refreshError="1"/>
      <sheetData sheetId="40457" refreshError="1"/>
      <sheetData sheetId="40458" refreshError="1"/>
      <sheetData sheetId="40459" refreshError="1"/>
      <sheetData sheetId="40460" refreshError="1"/>
      <sheetData sheetId="40461" refreshError="1"/>
      <sheetData sheetId="40462" refreshError="1"/>
      <sheetData sheetId="40463" refreshError="1"/>
      <sheetData sheetId="40464" refreshError="1"/>
      <sheetData sheetId="40465" refreshError="1"/>
      <sheetData sheetId="40466" refreshError="1"/>
      <sheetData sheetId="40467" refreshError="1"/>
      <sheetData sheetId="40468" refreshError="1"/>
      <sheetData sheetId="40469" refreshError="1"/>
      <sheetData sheetId="40470" refreshError="1"/>
      <sheetData sheetId="40471" refreshError="1"/>
      <sheetData sheetId="40472" refreshError="1"/>
      <sheetData sheetId="40473" refreshError="1"/>
      <sheetData sheetId="40474" refreshError="1"/>
      <sheetData sheetId="40475" refreshError="1"/>
      <sheetData sheetId="40476" refreshError="1"/>
      <sheetData sheetId="40477" refreshError="1"/>
      <sheetData sheetId="40478" refreshError="1"/>
      <sheetData sheetId="40479" refreshError="1"/>
      <sheetData sheetId="40480" refreshError="1"/>
      <sheetData sheetId="40481" refreshError="1"/>
      <sheetData sheetId="40482" refreshError="1"/>
      <sheetData sheetId="40483" refreshError="1"/>
      <sheetData sheetId="40484" refreshError="1"/>
      <sheetData sheetId="40485" refreshError="1"/>
      <sheetData sheetId="40486" refreshError="1"/>
      <sheetData sheetId="40487" refreshError="1"/>
      <sheetData sheetId="40488" refreshError="1"/>
      <sheetData sheetId="40489" refreshError="1"/>
      <sheetData sheetId="40490" refreshError="1"/>
      <sheetData sheetId="40491" refreshError="1"/>
      <sheetData sheetId="40492" refreshError="1"/>
      <sheetData sheetId="40493" refreshError="1"/>
      <sheetData sheetId="40494" refreshError="1"/>
      <sheetData sheetId="40495" refreshError="1"/>
      <sheetData sheetId="40496" refreshError="1"/>
      <sheetData sheetId="40497" refreshError="1"/>
      <sheetData sheetId="40498" refreshError="1"/>
      <sheetData sheetId="40499" refreshError="1"/>
      <sheetData sheetId="40500" refreshError="1"/>
      <sheetData sheetId="40501" refreshError="1"/>
      <sheetData sheetId="40502" refreshError="1"/>
      <sheetData sheetId="40503" refreshError="1"/>
      <sheetData sheetId="40504" refreshError="1"/>
      <sheetData sheetId="40505" refreshError="1"/>
      <sheetData sheetId="40506" refreshError="1"/>
      <sheetData sheetId="40507" refreshError="1"/>
      <sheetData sheetId="40508" refreshError="1"/>
      <sheetData sheetId="40509" refreshError="1"/>
      <sheetData sheetId="40510" refreshError="1"/>
      <sheetData sheetId="40511" refreshError="1"/>
      <sheetData sheetId="40512" refreshError="1"/>
      <sheetData sheetId="40513" refreshError="1"/>
      <sheetData sheetId="40514" refreshError="1"/>
      <sheetData sheetId="40515" refreshError="1"/>
      <sheetData sheetId="40516" refreshError="1"/>
      <sheetData sheetId="40517" refreshError="1"/>
      <sheetData sheetId="40518" refreshError="1"/>
      <sheetData sheetId="40519" refreshError="1"/>
      <sheetData sheetId="40520" refreshError="1"/>
      <sheetData sheetId="40521" refreshError="1"/>
      <sheetData sheetId="40522" refreshError="1"/>
      <sheetData sheetId="40523" refreshError="1"/>
      <sheetData sheetId="40524" refreshError="1"/>
      <sheetData sheetId="40525" refreshError="1"/>
      <sheetData sheetId="40526" refreshError="1"/>
      <sheetData sheetId="40527" refreshError="1"/>
      <sheetData sheetId="40528" refreshError="1"/>
      <sheetData sheetId="40529" refreshError="1"/>
      <sheetData sheetId="40530" refreshError="1"/>
      <sheetData sheetId="40531" refreshError="1"/>
      <sheetData sheetId="40532" refreshError="1"/>
      <sheetData sheetId="40533" refreshError="1"/>
      <sheetData sheetId="40534" refreshError="1"/>
      <sheetData sheetId="40535" refreshError="1"/>
      <sheetData sheetId="40536" refreshError="1"/>
      <sheetData sheetId="40537" refreshError="1"/>
      <sheetData sheetId="40538" refreshError="1"/>
      <sheetData sheetId="40539" refreshError="1"/>
      <sheetData sheetId="40540" refreshError="1"/>
      <sheetData sheetId="40541" refreshError="1"/>
      <sheetData sheetId="40542" refreshError="1"/>
      <sheetData sheetId="40543" refreshError="1"/>
      <sheetData sheetId="40544" refreshError="1"/>
      <sheetData sheetId="40545" refreshError="1"/>
      <sheetData sheetId="40546" refreshError="1"/>
      <sheetData sheetId="40547" refreshError="1"/>
      <sheetData sheetId="40548" refreshError="1"/>
      <sheetData sheetId="40549" refreshError="1"/>
      <sheetData sheetId="40550" refreshError="1"/>
      <sheetData sheetId="40551" refreshError="1"/>
      <sheetData sheetId="40552" refreshError="1"/>
      <sheetData sheetId="40553" refreshError="1"/>
      <sheetData sheetId="40554" refreshError="1"/>
      <sheetData sheetId="40555" refreshError="1"/>
      <sheetData sheetId="40556" refreshError="1"/>
      <sheetData sheetId="40557" refreshError="1"/>
      <sheetData sheetId="40558" refreshError="1"/>
      <sheetData sheetId="40559" refreshError="1"/>
      <sheetData sheetId="40560" refreshError="1"/>
      <sheetData sheetId="40561" refreshError="1"/>
      <sheetData sheetId="40562" refreshError="1"/>
      <sheetData sheetId="40563" refreshError="1"/>
      <sheetData sheetId="40564" refreshError="1"/>
      <sheetData sheetId="40565" refreshError="1"/>
      <sheetData sheetId="40566" refreshError="1"/>
      <sheetData sheetId="40567" refreshError="1"/>
      <sheetData sheetId="40568" refreshError="1"/>
      <sheetData sheetId="40569" refreshError="1"/>
      <sheetData sheetId="40570" refreshError="1"/>
      <sheetData sheetId="40571" refreshError="1"/>
      <sheetData sheetId="40572" refreshError="1"/>
      <sheetData sheetId="40573" refreshError="1"/>
      <sheetData sheetId="40574" refreshError="1"/>
      <sheetData sheetId="40575" refreshError="1"/>
      <sheetData sheetId="40576" refreshError="1"/>
      <sheetData sheetId="40577" refreshError="1"/>
      <sheetData sheetId="40578" refreshError="1"/>
      <sheetData sheetId="40579" refreshError="1"/>
      <sheetData sheetId="40580" refreshError="1"/>
      <sheetData sheetId="40581" refreshError="1"/>
      <sheetData sheetId="40582" refreshError="1"/>
      <sheetData sheetId="40583" refreshError="1"/>
      <sheetData sheetId="40584" refreshError="1"/>
      <sheetData sheetId="40585" refreshError="1"/>
      <sheetData sheetId="40586" refreshError="1"/>
      <sheetData sheetId="40587" refreshError="1"/>
      <sheetData sheetId="40588" refreshError="1"/>
      <sheetData sheetId="40589" refreshError="1"/>
      <sheetData sheetId="40590" refreshError="1"/>
      <sheetData sheetId="40591" refreshError="1"/>
      <sheetData sheetId="40592" refreshError="1"/>
      <sheetData sheetId="40593" refreshError="1"/>
      <sheetData sheetId="40594" refreshError="1"/>
      <sheetData sheetId="40595" refreshError="1"/>
      <sheetData sheetId="40596" refreshError="1"/>
      <sheetData sheetId="40597" refreshError="1"/>
      <sheetData sheetId="40598" refreshError="1"/>
      <sheetData sheetId="40599" refreshError="1"/>
      <sheetData sheetId="40600" refreshError="1"/>
      <sheetData sheetId="40601" refreshError="1"/>
      <sheetData sheetId="40602" refreshError="1"/>
      <sheetData sheetId="40603" refreshError="1"/>
      <sheetData sheetId="40604" refreshError="1"/>
      <sheetData sheetId="40605" refreshError="1"/>
      <sheetData sheetId="40606" refreshError="1"/>
      <sheetData sheetId="40607" refreshError="1"/>
      <sheetData sheetId="40608" refreshError="1"/>
      <sheetData sheetId="40609" refreshError="1"/>
      <sheetData sheetId="40610" refreshError="1"/>
      <sheetData sheetId="40611" refreshError="1"/>
      <sheetData sheetId="40612" refreshError="1"/>
      <sheetData sheetId="40613" refreshError="1"/>
      <sheetData sheetId="40614" refreshError="1"/>
      <sheetData sheetId="40615" refreshError="1"/>
      <sheetData sheetId="40616" refreshError="1"/>
      <sheetData sheetId="40617" refreshError="1"/>
      <sheetData sheetId="40618" refreshError="1"/>
      <sheetData sheetId="40619" refreshError="1"/>
      <sheetData sheetId="40620" refreshError="1"/>
      <sheetData sheetId="40621" refreshError="1"/>
      <sheetData sheetId="40622" refreshError="1"/>
      <sheetData sheetId="40623" refreshError="1"/>
      <sheetData sheetId="40624" refreshError="1"/>
      <sheetData sheetId="40625" refreshError="1"/>
      <sheetData sheetId="40626" refreshError="1"/>
      <sheetData sheetId="40627" refreshError="1"/>
      <sheetData sheetId="40628" refreshError="1"/>
      <sheetData sheetId="40629" refreshError="1"/>
      <sheetData sheetId="40630" refreshError="1"/>
      <sheetData sheetId="40631" refreshError="1"/>
      <sheetData sheetId="40632" refreshError="1"/>
      <sheetData sheetId="40633" refreshError="1"/>
      <sheetData sheetId="40634" refreshError="1"/>
      <sheetData sheetId="40635" refreshError="1"/>
      <sheetData sheetId="40636" refreshError="1"/>
      <sheetData sheetId="40637" refreshError="1"/>
      <sheetData sheetId="40638" refreshError="1"/>
      <sheetData sheetId="40639" refreshError="1"/>
      <sheetData sheetId="40640" refreshError="1"/>
      <sheetData sheetId="40641" refreshError="1"/>
      <sheetData sheetId="40642" refreshError="1"/>
      <sheetData sheetId="40643" refreshError="1"/>
      <sheetData sheetId="40644" refreshError="1"/>
      <sheetData sheetId="40645" refreshError="1"/>
      <sheetData sheetId="40646" refreshError="1"/>
      <sheetData sheetId="40647" refreshError="1"/>
      <sheetData sheetId="40648" refreshError="1"/>
      <sheetData sheetId="40649" refreshError="1"/>
      <sheetData sheetId="40650" refreshError="1"/>
      <sheetData sheetId="40651" refreshError="1"/>
      <sheetData sheetId="40652" refreshError="1"/>
      <sheetData sheetId="40653" refreshError="1"/>
      <sheetData sheetId="40654" refreshError="1"/>
      <sheetData sheetId="40655" refreshError="1"/>
      <sheetData sheetId="40656" refreshError="1"/>
      <sheetData sheetId="40657" refreshError="1"/>
      <sheetData sheetId="40658" refreshError="1"/>
      <sheetData sheetId="40659" refreshError="1"/>
      <sheetData sheetId="40660" refreshError="1"/>
      <sheetData sheetId="40661" refreshError="1"/>
      <sheetData sheetId="40662" refreshError="1"/>
      <sheetData sheetId="40663" refreshError="1"/>
      <sheetData sheetId="40664" refreshError="1"/>
      <sheetData sheetId="40665" refreshError="1"/>
      <sheetData sheetId="40666" refreshError="1"/>
      <sheetData sheetId="40667" refreshError="1"/>
      <sheetData sheetId="40668" refreshError="1"/>
      <sheetData sheetId="40669" refreshError="1"/>
      <sheetData sheetId="40670" refreshError="1"/>
      <sheetData sheetId="40671" refreshError="1"/>
      <sheetData sheetId="40672" refreshError="1"/>
      <sheetData sheetId="40673" refreshError="1"/>
      <sheetData sheetId="40674" refreshError="1"/>
      <sheetData sheetId="40675" refreshError="1"/>
      <sheetData sheetId="40676" refreshError="1"/>
      <sheetData sheetId="40677" refreshError="1"/>
      <sheetData sheetId="40678" refreshError="1"/>
      <sheetData sheetId="40679" refreshError="1"/>
      <sheetData sheetId="40680" refreshError="1"/>
      <sheetData sheetId="40681" refreshError="1"/>
      <sheetData sheetId="40682" refreshError="1"/>
      <sheetData sheetId="40683" refreshError="1"/>
      <sheetData sheetId="40684" refreshError="1"/>
      <sheetData sheetId="40685" refreshError="1"/>
      <sheetData sheetId="40686" refreshError="1"/>
      <sheetData sheetId="40687" refreshError="1"/>
      <sheetData sheetId="40688" refreshError="1"/>
      <sheetData sheetId="40689" refreshError="1"/>
      <sheetData sheetId="40690" refreshError="1"/>
      <sheetData sheetId="40691" refreshError="1"/>
      <sheetData sheetId="40692" refreshError="1"/>
      <sheetData sheetId="40693" refreshError="1"/>
      <sheetData sheetId="40694" refreshError="1"/>
      <sheetData sheetId="40695" refreshError="1"/>
      <sheetData sheetId="40696" refreshError="1"/>
      <sheetData sheetId="40697" refreshError="1"/>
      <sheetData sheetId="40698" refreshError="1"/>
      <sheetData sheetId="40699" refreshError="1"/>
      <sheetData sheetId="40700" refreshError="1"/>
      <sheetData sheetId="40701" refreshError="1"/>
      <sheetData sheetId="40702" refreshError="1"/>
      <sheetData sheetId="40703" refreshError="1"/>
      <sheetData sheetId="40704" refreshError="1"/>
      <sheetData sheetId="40705" refreshError="1"/>
      <sheetData sheetId="40706" refreshError="1"/>
      <sheetData sheetId="40707" refreshError="1"/>
      <sheetData sheetId="40708" refreshError="1"/>
      <sheetData sheetId="40709" refreshError="1"/>
      <sheetData sheetId="40710" refreshError="1"/>
      <sheetData sheetId="40711" refreshError="1"/>
      <sheetData sheetId="40712" refreshError="1"/>
      <sheetData sheetId="40713" refreshError="1"/>
      <sheetData sheetId="40714" refreshError="1"/>
      <sheetData sheetId="40715" refreshError="1"/>
      <sheetData sheetId="40716" refreshError="1"/>
      <sheetData sheetId="40717" refreshError="1"/>
      <sheetData sheetId="40718" refreshError="1"/>
      <sheetData sheetId="40719" refreshError="1"/>
      <sheetData sheetId="40720" refreshError="1"/>
      <sheetData sheetId="40721" refreshError="1"/>
      <sheetData sheetId="40722" refreshError="1"/>
      <sheetData sheetId="40723" refreshError="1"/>
      <sheetData sheetId="40724" refreshError="1"/>
      <sheetData sheetId="40725" refreshError="1"/>
      <sheetData sheetId="40726" refreshError="1"/>
      <sheetData sheetId="40727" refreshError="1"/>
      <sheetData sheetId="40728" refreshError="1"/>
      <sheetData sheetId="40729" refreshError="1"/>
      <sheetData sheetId="40730" refreshError="1"/>
      <sheetData sheetId="40731" refreshError="1"/>
      <sheetData sheetId="40732" refreshError="1"/>
      <sheetData sheetId="40733" refreshError="1"/>
      <sheetData sheetId="40734" refreshError="1"/>
      <sheetData sheetId="40735" refreshError="1"/>
      <sheetData sheetId="40736" refreshError="1"/>
      <sheetData sheetId="40737" refreshError="1"/>
      <sheetData sheetId="40738" refreshError="1"/>
      <sheetData sheetId="40739" refreshError="1"/>
      <sheetData sheetId="40740" refreshError="1"/>
      <sheetData sheetId="40741" refreshError="1"/>
      <sheetData sheetId="40742" refreshError="1"/>
      <sheetData sheetId="40743" refreshError="1"/>
      <sheetData sheetId="40744" refreshError="1"/>
      <sheetData sheetId="40745" refreshError="1"/>
      <sheetData sheetId="40746" refreshError="1"/>
      <sheetData sheetId="40747" refreshError="1"/>
      <sheetData sheetId="40748" refreshError="1"/>
      <sheetData sheetId="40749" refreshError="1"/>
      <sheetData sheetId="40750" refreshError="1"/>
      <sheetData sheetId="40751" refreshError="1"/>
      <sheetData sheetId="40752" refreshError="1"/>
      <sheetData sheetId="40753" refreshError="1"/>
      <sheetData sheetId="40754" refreshError="1"/>
      <sheetData sheetId="40755" refreshError="1"/>
      <sheetData sheetId="40756" refreshError="1"/>
      <sheetData sheetId="40757" refreshError="1"/>
      <sheetData sheetId="40758" refreshError="1"/>
      <sheetData sheetId="40759" refreshError="1"/>
      <sheetData sheetId="40760" refreshError="1"/>
      <sheetData sheetId="40761" refreshError="1"/>
      <sheetData sheetId="40762" refreshError="1"/>
      <sheetData sheetId="40763" refreshError="1"/>
      <sheetData sheetId="40764" refreshError="1"/>
      <sheetData sheetId="40765" refreshError="1"/>
      <sheetData sheetId="40766" refreshError="1"/>
      <sheetData sheetId="40767" refreshError="1"/>
      <sheetData sheetId="40768" refreshError="1"/>
      <sheetData sheetId="40769" refreshError="1"/>
      <sheetData sheetId="40770" refreshError="1"/>
      <sheetData sheetId="40771" refreshError="1"/>
      <sheetData sheetId="40772" refreshError="1"/>
      <sheetData sheetId="40773" refreshError="1"/>
      <sheetData sheetId="40774" refreshError="1"/>
      <sheetData sheetId="40775" refreshError="1"/>
      <sheetData sheetId="40776" refreshError="1"/>
      <sheetData sheetId="40777" refreshError="1"/>
      <sheetData sheetId="40778" refreshError="1"/>
      <sheetData sheetId="40779" refreshError="1"/>
      <sheetData sheetId="40780" refreshError="1"/>
      <sheetData sheetId="40781" refreshError="1"/>
      <sheetData sheetId="40782" refreshError="1"/>
      <sheetData sheetId="40783" refreshError="1"/>
      <sheetData sheetId="40784" refreshError="1"/>
      <sheetData sheetId="40785" refreshError="1"/>
      <sheetData sheetId="40786" refreshError="1"/>
      <sheetData sheetId="40787" refreshError="1"/>
      <sheetData sheetId="40788" refreshError="1"/>
      <sheetData sheetId="40789" refreshError="1"/>
      <sheetData sheetId="40790" refreshError="1"/>
      <sheetData sheetId="40791" refreshError="1"/>
      <sheetData sheetId="40792" refreshError="1"/>
      <sheetData sheetId="40793" refreshError="1"/>
      <sheetData sheetId="40794" refreshError="1"/>
      <sheetData sheetId="40795" refreshError="1"/>
      <sheetData sheetId="40796" refreshError="1"/>
      <sheetData sheetId="40797" refreshError="1"/>
      <sheetData sheetId="40798" refreshError="1"/>
      <sheetData sheetId="40799" refreshError="1"/>
      <sheetData sheetId="40800" refreshError="1"/>
      <sheetData sheetId="40801" refreshError="1"/>
      <sheetData sheetId="40802" refreshError="1"/>
      <sheetData sheetId="40803" refreshError="1"/>
      <sheetData sheetId="40804" refreshError="1"/>
      <sheetData sheetId="40805" refreshError="1"/>
      <sheetData sheetId="40806" refreshError="1"/>
      <sheetData sheetId="40807" refreshError="1"/>
      <sheetData sheetId="40808" refreshError="1"/>
      <sheetData sheetId="40809" refreshError="1"/>
      <sheetData sheetId="40810" refreshError="1"/>
      <sheetData sheetId="40811" refreshError="1"/>
      <sheetData sheetId="40812" refreshError="1"/>
      <sheetData sheetId="40813" refreshError="1"/>
      <sheetData sheetId="40814" refreshError="1"/>
      <sheetData sheetId="40815" refreshError="1"/>
      <sheetData sheetId="40816" refreshError="1"/>
      <sheetData sheetId="40817" refreshError="1"/>
      <sheetData sheetId="40818" refreshError="1"/>
      <sheetData sheetId="40819" refreshError="1"/>
      <sheetData sheetId="40820" refreshError="1"/>
      <sheetData sheetId="40821" refreshError="1"/>
      <sheetData sheetId="40822" refreshError="1"/>
      <sheetData sheetId="40823" refreshError="1"/>
      <sheetData sheetId="40824" refreshError="1"/>
      <sheetData sheetId="40825" refreshError="1"/>
      <sheetData sheetId="40826" refreshError="1"/>
      <sheetData sheetId="40827" refreshError="1"/>
      <sheetData sheetId="40828" refreshError="1"/>
      <sheetData sheetId="40829" refreshError="1"/>
      <sheetData sheetId="40830" refreshError="1"/>
      <sheetData sheetId="40831" refreshError="1"/>
      <sheetData sheetId="40832" refreshError="1"/>
      <sheetData sheetId="40833" refreshError="1"/>
      <sheetData sheetId="40834" refreshError="1"/>
      <sheetData sheetId="40835" refreshError="1"/>
      <sheetData sheetId="40836" refreshError="1"/>
      <sheetData sheetId="40837" refreshError="1"/>
      <sheetData sheetId="40838" refreshError="1"/>
      <sheetData sheetId="40839" refreshError="1"/>
      <sheetData sheetId="40840" refreshError="1"/>
      <sheetData sheetId="40841" refreshError="1"/>
      <sheetData sheetId="40842" refreshError="1"/>
      <sheetData sheetId="40843" refreshError="1"/>
      <sheetData sheetId="40844" refreshError="1"/>
      <sheetData sheetId="40845" refreshError="1"/>
      <sheetData sheetId="40846" refreshError="1"/>
      <sheetData sheetId="40847" refreshError="1"/>
      <sheetData sheetId="40848" refreshError="1"/>
      <sheetData sheetId="40849" refreshError="1"/>
      <sheetData sheetId="40850" refreshError="1"/>
      <sheetData sheetId="40851" refreshError="1"/>
      <sheetData sheetId="40852" refreshError="1"/>
      <sheetData sheetId="40853" refreshError="1"/>
      <sheetData sheetId="40854" refreshError="1"/>
      <sheetData sheetId="40855" refreshError="1"/>
      <sheetData sheetId="40856" refreshError="1"/>
      <sheetData sheetId="40857" refreshError="1"/>
      <sheetData sheetId="40858" refreshError="1"/>
      <sheetData sheetId="40859" refreshError="1"/>
      <sheetData sheetId="40860" refreshError="1"/>
      <sheetData sheetId="40861" refreshError="1"/>
      <sheetData sheetId="40862" refreshError="1"/>
      <sheetData sheetId="40863" refreshError="1"/>
      <sheetData sheetId="40864" refreshError="1"/>
      <sheetData sheetId="40865" refreshError="1"/>
      <sheetData sheetId="40866" refreshError="1"/>
      <sheetData sheetId="40867" refreshError="1"/>
      <sheetData sheetId="40868" refreshError="1"/>
      <sheetData sheetId="40869" refreshError="1"/>
      <sheetData sheetId="40870" refreshError="1"/>
      <sheetData sheetId="40871" refreshError="1"/>
      <sheetData sheetId="40872" refreshError="1"/>
      <sheetData sheetId="40873" refreshError="1"/>
      <sheetData sheetId="40874" refreshError="1"/>
      <sheetData sheetId="40875" refreshError="1"/>
      <sheetData sheetId="40876" refreshError="1"/>
      <sheetData sheetId="40877" refreshError="1"/>
      <sheetData sheetId="40878" refreshError="1"/>
      <sheetData sheetId="40879" refreshError="1"/>
      <sheetData sheetId="40880" refreshError="1"/>
      <sheetData sheetId="40881" refreshError="1"/>
      <sheetData sheetId="40882" refreshError="1"/>
      <sheetData sheetId="40883" refreshError="1"/>
      <sheetData sheetId="40884" refreshError="1"/>
      <sheetData sheetId="40885" refreshError="1"/>
      <sheetData sheetId="40886" refreshError="1"/>
      <sheetData sheetId="40887" refreshError="1"/>
      <sheetData sheetId="40888" refreshError="1"/>
      <sheetData sheetId="40889" refreshError="1"/>
      <sheetData sheetId="40890" refreshError="1"/>
      <sheetData sheetId="40891" refreshError="1"/>
      <sheetData sheetId="40892" refreshError="1"/>
      <sheetData sheetId="40893" refreshError="1"/>
      <sheetData sheetId="40894" refreshError="1"/>
      <sheetData sheetId="40895" refreshError="1"/>
      <sheetData sheetId="40896" refreshError="1"/>
      <sheetData sheetId="40897" refreshError="1"/>
      <sheetData sheetId="40898" refreshError="1"/>
      <sheetData sheetId="40899" refreshError="1"/>
      <sheetData sheetId="40900" refreshError="1"/>
      <sheetData sheetId="40901" refreshError="1"/>
      <sheetData sheetId="40902" refreshError="1"/>
      <sheetData sheetId="40903" refreshError="1"/>
      <sheetData sheetId="40904" refreshError="1"/>
      <sheetData sheetId="40905" refreshError="1"/>
      <sheetData sheetId="40906" refreshError="1"/>
      <sheetData sheetId="40907" refreshError="1"/>
      <sheetData sheetId="40908" refreshError="1"/>
      <sheetData sheetId="40909" refreshError="1"/>
      <sheetData sheetId="40910" refreshError="1"/>
      <sheetData sheetId="40911" refreshError="1"/>
      <sheetData sheetId="40912" refreshError="1"/>
      <sheetData sheetId="40913" refreshError="1"/>
      <sheetData sheetId="40914" refreshError="1"/>
      <sheetData sheetId="40915" refreshError="1"/>
      <sheetData sheetId="40916" refreshError="1"/>
      <sheetData sheetId="40917" refreshError="1"/>
      <sheetData sheetId="40918" refreshError="1"/>
      <sheetData sheetId="40919" refreshError="1"/>
      <sheetData sheetId="40920" refreshError="1"/>
      <sheetData sheetId="40921" refreshError="1"/>
      <sheetData sheetId="40922" refreshError="1"/>
      <sheetData sheetId="40923" refreshError="1"/>
      <sheetData sheetId="40924" refreshError="1"/>
      <sheetData sheetId="40925" refreshError="1"/>
      <sheetData sheetId="40926" refreshError="1"/>
      <sheetData sheetId="40927" refreshError="1"/>
      <sheetData sheetId="40928" refreshError="1"/>
      <sheetData sheetId="40929" refreshError="1"/>
      <sheetData sheetId="40930" refreshError="1"/>
      <sheetData sheetId="40931" refreshError="1"/>
      <sheetData sheetId="40932" refreshError="1"/>
      <sheetData sheetId="40933" refreshError="1"/>
      <sheetData sheetId="40934" refreshError="1"/>
      <sheetData sheetId="40935" refreshError="1"/>
      <sheetData sheetId="40936" refreshError="1"/>
      <sheetData sheetId="40937" refreshError="1"/>
      <sheetData sheetId="40938" refreshError="1"/>
      <sheetData sheetId="40939" refreshError="1"/>
      <sheetData sheetId="40940" refreshError="1"/>
      <sheetData sheetId="40941" refreshError="1"/>
      <sheetData sheetId="40942" refreshError="1"/>
      <sheetData sheetId="40943" refreshError="1"/>
      <sheetData sheetId="40944" refreshError="1"/>
      <sheetData sheetId="40945" refreshError="1"/>
      <sheetData sheetId="40946" refreshError="1"/>
      <sheetData sheetId="40947" refreshError="1"/>
      <sheetData sheetId="40948" refreshError="1"/>
      <sheetData sheetId="40949" refreshError="1"/>
      <sheetData sheetId="40950" refreshError="1"/>
      <sheetData sheetId="40951" refreshError="1"/>
      <sheetData sheetId="40952" refreshError="1"/>
      <sheetData sheetId="40953" refreshError="1"/>
      <sheetData sheetId="40954" refreshError="1"/>
      <sheetData sheetId="40955" refreshError="1"/>
      <sheetData sheetId="40956" refreshError="1"/>
      <sheetData sheetId="40957" refreshError="1"/>
      <sheetData sheetId="40958" refreshError="1"/>
      <sheetData sheetId="40959" refreshError="1"/>
      <sheetData sheetId="40960" refreshError="1"/>
      <sheetData sheetId="40961" refreshError="1"/>
      <sheetData sheetId="40962" refreshError="1"/>
      <sheetData sheetId="40963" refreshError="1"/>
      <sheetData sheetId="40964" refreshError="1"/>
      <sheetData sheetId="40965" refreshError="1"/>
      <sheetData sheetId="40966" refreshError="1"/>
      <sheetData sheetId="40967" refreshError="1"/>
      <sheetData sheetId="40968" refreshError="1"/>
      <sheetData sheetId="40969" refreshError="1"/>
      <sheetData sheetId="40970" refreshError="1"/>
      <sheetData sheetId="40971" refreshError="1"/>
      <sheetData sheetId="40972" refreshError="1"/>
      <sheetData sheetId="40973" refreshError="1"/>
      <sheetData sheetId="40974" refreshError="1"/>
      <sheetData sheetId="40975" refreshError="1"/>
      <sheetData sheetId="40976" refreshError="1"/>
      <sheetData sheetId="40977" refreshError="1"/>
      <sheetData sheetId="40978" refreshError="1"/>
      <sheetData sheetId="40979" refreshError="1"/>
      <sheetData sheetId="40980" refreshError="1"/>
      <sheetData sheetId="40981" refreshError="1"/>
      <sheetData sheetId="40982" refreshError="1"/>
      <sheetData sheetId="40983" refreshError="1"/>
      <sheetData sheetId="40984" refreshError="1"/>
      <sheetData sheetId="40985" refreshError="1"/>
      <sheetData sheetId="40986" refreshError="1"/>
      <sheetData sheetId="40987" refreshError="1"/>
      <sheetData sheetId="40988" refreshError="1"/>
      <sheetData sheetId="40989" refreshError="1"/>
      <sheetData sheetId="40990" refreshError="1"/>
      <sheetData sheetId="40991" refreshError="1"/>
      <sheetData sheetId="40992" refreshError="1"/>
      <sheetData sheetId="40993" refreshError="1"/>
      <sheetData sheetId="40994" refreshError="1"/>
      <sheetData sheetId="40995" refreshError="1"/>
      <sheetData sheetId="40996" refreshError="1"/>
      <sheetData sheetId="40997" refreshError="1"/>
      <sheetData sheetId="40998" refreshError="1"/>
      <sheetData sheetId="40999" refreshError="1"/>
      <sheetData sheetId="41000" refreshError="1"/>
      <sheetData sheetId="41001" refreshError="1"/>
      <sheetData sheetId="41002" refreshError="1"/>
      <sheetData sheetId="41003" refreshError="1"/>
      <sheetData sheetId="41004" refreshError="1"/>
      <sheetData sheetId="41005" refreshError="1"/>
      <sheetData sheetId="41006" refreshError="1"/>
      <sheetData sheetId="41007" refreshError="1"/>
      <sheetData sheetId="41008" refreshError="1"/>
      <sheetData sheetId="41009" refreshError="1"/>
      <sheetData sheetId="41010" refreshError="1"/>
      <sheetData sheetId="41011" refreshError="1"/>
      <sheetData sheetId="41012" refreshError="1"/>
      <sheetData sheetId="41013" refreshError="1"/>
      <sheetData sheetId="41014" refreshError="1"/>
      <sheetData sheetId="41015" refreshError="1"/>
      <sheetData sheetId="41016" refreshError="1"/>
      <sheetData sheetId="41017" refreshError="1"/>
      <sheetData sheetId="41018" refreshError="1"/>
      <sheetData sheetId="41019" refreshError="1"/>
      <sheetData sheetId="41020" refreshError="1"/>
      <sheetData sheetId="41021" refreshError="1"/>
      <sheetData sheetId="41022"/>
      <sheetData sheetId="41023"/>
      <sheetData sheetId="41024"/>
      <sheetData sheetId="41025" refreshError="1"/>
      <sheetData sheetId="41026" refreshError="1"/>
      <sheetData sheetId="41027" refreshError="1"/>
      <sheetData sheetId="41028" refreshError="1"/>
      <sheetData sheetId="41029" refreshError="1"/>
      <sheetData sheetId="41030" refreshError="1"/>
      <sheetData sheetId="41031" refreshError="1"/>
      <sheetData sheetId="41032" refreshError="1"/>
      <sheetData sheetId="41033" refreshError="1"/>
      <sheetData sheetId="41034" refreshError="1"/>
      <sheetData sheetId="41035" refreshError="1"/>
      <sheetData sheetId="41036" refreshError="1"/>
      <sheetData sheetId="41037" refreshError="1"/>
      <sheetData sheetId="41038" refreshError="1"/>
      <sheetData sheetId="41039" refreshError="1"/>
      <sheetData sheetId="41040" refreshError="1"/>
      <sheetData sheetId="41041" refreshError="1"/>
      <sheetData sheetId="41042" refreshError="1"/>
      <sheetData sheetId="41043" refreshError="1"/>
      <sheetData sheetId="41044" refreshError="1"/>
      <sheetData sheetId="41045" refreshError="1"/>
      <sheetData sheetId="41046" refreshError="1"/>
      <sheetData sheetId="41047" refreshError="1"/>
      <sheetData sheetId="41048" refreshError="1"/>
      <sheetData sheetId="41049" refreshError="1"/>
      <sheetData sheetId="41050" refreshError="1"/>
      <sheetData sheetId="41051" refreshError="1"/>
      <sheetData sheetId="41052" refreshError="1"/>
      <sheetData sheetId="41053" refreshError="1"/>
      <sheetData sheetId="41054" refreshError="1"/>
      <sheetData sheetId="41055" refreshError="1"/>
      <sheetData sheetId="41056" refreshError="1"/>
      <sheetData sheetId="41057" refreshError="1"/>
      <sheetData sheetId="41058" refreshError="1"/>
      <sheetData sheetId="41059" refreshError="1"/>
      <sheetData sheetId="41060" refreshError="1"/>
      <sheetData sheetId="41061" refreshError="1"/>
      <sheetData sheetId="41062" refreshError="1"/>
      <sheetData sheetId="41063" refreshError="1"/>
      <sheetData sheetId="41064" refreshError="1"/>
      <sheetData sheetId="41065" refreshError="1"/>
      <sheetData sheetId="41066" refreshError="1"/>
      <sheetData sheetId="41067" refreshError="1"/>
      <sheetData sheetId="41068" refreshError="1"/>
      <sheetData sheetId="41069" refreshError="1"/>
      <sheetData sheetId="41070" refreshError="1"/>
      <sheetData sheetId="41071" refreshError="1"/>
      <sheetData sheetId="41072" refreshError="1"/>
      <sheetData sheetId="41073" refreshError="1"/>
      <sheetData sheetId="41074" refreshError="1"/>
      <sheetData sheetId="41075" refreshError="1"/>
      <sheetData sheetId="41076" refreshError="1"/>
      <sheetData sheetId="41077" refreshError="1"/>
      <sheetData sheetId="41078" refreshError="1"/>
      <sheetData sheetId="41079" refreshError="1"/>
      <sheetData sheetId="41080" refreshError="1"/>
      <sheetData sheetId="41081" refreshError="1"/>
      <sheetData sheetId="41082" refreshError="1"/>
      <sheetData sheetId="41083" refreshError="1"/>
      <sheetData sheetId="41084" refreshError="1"/>
      <sheetData sheetId="41085" refreshError="1"/>
      <sheetData sheetId="41086" refreshError="1"/>
      <sheetData sheetId="41087" refreshError="1"/>
      <sheetData sheetId="41088" refreshError="1"/>
      <sheetData sheetId="41089" refreshError="1"/>
      <sheetData sheetId="41090" refreshError="1"/>
      <sheetData sheetId="41091" refreshError="1"/>
      <sheetData sheetId="41092" refreshError="1"/>
      <sheetData sheetId="41093" refreshError="1"/>
      <sheetData sheetId="41094" refreshError="1"/>
      <sheetData sheetId="41095" refreshError="1"/>
      <sheetData sheetId="41096" refreshError="1"/>
      <sheetData sheetId="41097" refreshError="1"/>
      <sheetData sheetId="41098" refreshError="1"/>
      <sheetData sheetId="41099" refreshError="1"/>
      <sheetData sheetId="41100" refreshError="1"/>
      <sheetData sheetId="41101" refreshError="1"/>
      <sheetData sheetId="41102" refreshError="1"/>
      <sheetData sheetId="41103" refreshError="1"/>
      <sheetData sheetId="41104" refreshError="1"/>
      <sheetData sheetId="41105" refreshError="1"/>
      <sheetData sheetId="41106" refreshError="1"/>
      <sheetData sheetId="41107" refreshError="1"/>
      <sheetData sheetId="41108" refreshError="1"/>
      <sheetData sheetId="41109" refreshError="1"/>
      <sheetData sheetId="41110" refreshError="1"/>
      <sheetData sheetId="41111" refreshError="1"/>
      <sheetData sheetId="41112" refreshError="1"/>
      <sheetData sheetId="41113" refreshError="1"/>
      <sheetData sheetId="41114" refreshError="1"/>
      <sheetData sheetId="41115" refreshError="1"/>
      <sheetData sheetId="41116" refreshError="1"/>
      <sheetData sheetId="41117" refreshError="1"/>
      <sheetData sheetId="41118" refreshError="1"/>
      <sheetData sheetId="41119" refreshError="1"/>
      <sheetData sheetId="41120" refreshError="1"/>
      <sheetData sheetId="41121" refreshError="1"/>
      <sheetData sheetId="41122" refreshError="1"/>
      <sheetData sheetId="41123" refreshError="1"/>
      <sheetData sheetId="41124" refreshError="1"/>
      <sheetData sheetId="41125" refreshError="1"/>
      <sheetData sheetId="41126" refreshError="1"/>
      <sheetData sheetId="41127" refreshError="1"/>
      <sheetData sheetId="41128" refreshError="1"/>
      <sheetData sheetId="41129" refreshError="1"/>
      <sheetData sheetId="41130" refreshError="1"/>
      <sheetData sheetId="41131" refreshError="1"/>
      <sheetData sheetId="41132" refreshError="1"/>
      <sheetData sheetId="41133" refreshError="1"/>
      <sheetData sheetId="41134" refreshError="1"/>
      <sheetData sheetId="41135" refreshError="1"/>
      <sheetData sheetId="41136" refreshError="1"/>
      <sheetData sheetId="41137" refreshError="1"/>
      <sheetData sheetId="41138" refreshError="1"/>
      <sheetData sheetId="41139" refreshError="1"/>
      <sheetData sheetId="41140" refreshError="1"/>
      <sheetData sheetId="41141" refreshError="1"/>
      <sheetData sheetId="41142" refreshError="1"/>
      <sheetData sheetId="41143" refreshError="1"/>
      <sheetData sheetId="41144" refreshError="1"/>
      <sheetData sheetId="41145" refreshError="1"/>
      <sheetData sheetId="41146" refreshError="1"/>
      <sheetData sheetId="41147" refreshError="1"/>
      <sheetData sheetId="41148" refreshError="1"/>
      <sheetData sheetId="41149" refreshError="1"/>
      <sheetData sheetId="41150" refreshError="1"/>
      <sheetData sheetId="41151" refreshError="1"/>
      <sheetData sheetId="41152" refreshError="1"/>
      <sheetData sheetId="41153" refreshError="1"/>
      <sheetData sheetId="41154" refreshError="1"/>
      <sheetData sheetId="41155" refreshError="1"/>
      <sheetData sheetId="41156" refreshError="1"/>
      <sheetData sheetId="41157" refreshError="1"/>
      <sheetData sheetId="41158" refreshError="1"/>
      <sheetData sheetId="41159" refreshError="1"/>
      <sheetData sheetId="41160" refreshError="1"/>
      <sheetData sheetId="41161" refreshError="1"/>
      <sheetData sheetId="41162" refreshError="1"/>
      <sheetData sheetId="41163" refreshError="1"/>
      <sheetData sheetId="41164" refreshError="1"/>
      <sheetData sheetId="41165" refreshError="1"/>
      <sheetData sheetId="41166" refreshError="1"/>
      <sheetData sheetId="41167" refreshError="1"/>
      <sheetData sheetId="41168" refreshError="1"/>
      <sheetData sheetId="41169" refreshError="1"/>
      <sheetData sheetId="41170" refreshError="1"/>
      <sheetData sheetId="41171" refreshError="1"/>
      <sheetData sheetId="41172" refreshError="1"/>
      <sheetData sheetId="41173" refreshError="1"/>
      <sheetData sheetId="41174" refreshError="1"/>
      <sheetData sheetId="41175" refreshError="1"/>
      <sheetData sheetId="41176" refreshError="1"/>
      <sheetData sheetId="41177" refreshError="1"/>
      <sheetData sheetId="41178" refreshError="1"/>
      <sheetData sheetId="41179" refreshError="1"/>
      <sheetData sheetId="41180" refreshError="1"/>
      <sheetData sheetId="41181" refreshError="1"/>
      <sheetData sheetId="41182" refreshError="1"/>
      <sheetData sheetId="41183" refreshError="1"/>
      <sheetData sheetId="41184" refreshError="1"/>
      <sheetData sheetId="41185" refreshError="1"/>
      <sheetData sheetId="41186" refreshError="1"/>
      <sheetData sheetId="41187" refreshError="1"/>
      <sheetData sheetId="41188" refreshError="1"/>
      <sheetData sheetId="41189" refreshError="1"/>
      <sheetData sheetId="41190" refreshError="1"/>
      <sheetData sheetId="41191" refreshError="1"/>
      <sheetData sheetId="41192" refreshError="1"/>
      <sheetData sheetId="41193" refreshError="1"/>
      <sheetData sheetId="41194" refreshError="1"/>
      <sheetData sheetId="41195" refreshError="1"/>
      <sheetData sheetId="41196" refreshError="1"/>
      <sheetData sheetId="41197" refreshError="1"/>
      <sheetData sheetId="41198" refreshError="1"/>
      <sheetData sheetId="41199" refreshError="1"/>
      <sheetData sheetId="41200" refreshError="1"/>
      <sheetData sheetId="41201" refreshError="1"/>
      <sheetData sheetId="41202" refreshError="1"/>
      <sheetData sheetId="41203" refreshError="1"/>
      <sheetData sheetId="41204" refreshError="1"/>
      <sheetData sheetId="41205" refreshError="1"/>
      <sheetData sheetId="41206" refreshError="1"/>
      <sheetData sheetId="41207" refreshError="1"/>
      <sheetData sheetId="41208" refreshError="1"/>
      <sheetData sheetId="41209" refreshError="1"/>
      <sheetData sheetId="41210" refreshError="1"/>
      <sheetData sheetId="41211" refreshError="1"/>
      <sheetData sheetId="41212" refreshError="1"/>
      <sheetData sheetId="41213" refreshError="1"/>
      <sheetData sheetId="41214" refreshError="1"/>
      <sheetData sheetId="41215" refreshError="1"/>
      <sheetData sheetId="41216" refreshError="1"/>
      <sheetData sheetId="41217" refreshError="1"/>
      <sheetData sheetId="41218" refreshError="1"/>
      <sheetData sheetId="41219" refreshError="1"/>
      <sheetData sheetId="41220" refreshError="1"/>
      <sheetData sheetId="41221" refreshError="1"/>
      <sheetData sheetId="41222" refreshError="1"/>
      <sheetData sheetId="41223" refreshError="1"/>
      <sheetData sheetId="41224" refreshError="1"/>
      <sheetData sheetId="41225" refreshError="1"/>
      <sheetData sheetId="41226" refreshError="1"/>
      <sheetData sheetId="41227" refreshError="1"/>
      <sheetData sheetId="41228" refreshError="1"/>
      <sheetData sheetId="41229" refreshError="1"/>
      <sheetData sheetId="41230" refreshError="1"/>
      <sheetData sheetId="41231" refreshError="1"/>
      <sheetData sheetId="41232" refreshError="1"/>
      <sheetData sheetId="41233" refreshError="1"/>
      <sheetData sheetId="41234" refreshError="1"/>
      <sheetData sheetId="41235" refreshError="1"/>
      <sheetData sheetId="41236" refreshError="1"/>
      <sheetData sheetId="41237" refreshError="1"/>
      <sheetData sheetId="41238" refreshError="1"/>
      <sheetData sheetId="41239" refreshError="1"/>
      <sheetData sheetId="41240" refreshError="1"/>
      <sheetData sheetId="41241" refreshError="1"/>
      <sheetData sheetId="41242" refreshError="1"/>
      <sheetData sheetId="41243" refreshError="1"/>
      <sheetData sheetId="41244" refreshError="1"/>
      <sheetData sheetId="41245" refreshError="1"/>
      <sheetData sheetId="41246" refreshError="1"/>
      <sheetData sheetId="41247" refreshError="1"/>
      <sheetData sheetId="41248" refreshError="1"/>
      <sheetData sheetId="41249" refreshError="1"/>
      <sheetData sheetId="41250" refreshError="1"/>
      <sheetData sheetId="41251" refreshError="1"/>
      <sheetData sheetId="41252" refreshError="1"/>
      <sheetData sheetId="41253" refreshError="1"/>
      <sheetData sheetId="41254" refreshError="1"/>
      <sheetData sheetId="41255" refreshError="1"/>
      <sheetData sheetId="41256" refreshError="1"/>
      <sheetData sheetId="41257" refreshError="1"/>
      <sheetData sheetId="41258" refreshError="1"/>
      <sheetData sheetId="41259" refreshError="1"/>
      <sheetData sheetId="41260" refreshError="1"/>
      <sheetData sheetId="41261" refreshError="1"/>
      <sheetData sheetId="41262" refreshError="1"/>
      <sheetData sheetId="41263" refreshError="1"/>
      <sheetData sheetId="41264" refreshError="1"/>
      <sheetData sheetId="41265" refreshError="1"/>
      <sheetData sheetId="41266" refreshError="1"/>
      <sheetData sheetId="41267" refreshError="1"/>
      <sheetData sheetId="41268" refreshError="1"/>
      <sheetData sheetId="41269" refreshError="1"/>
      <sheetData sheetId="41270" refreshError="1"/>
      <sheetData sheetId="41271" refreshError="1"/>
      <sheetData sheetId="41272" refreshError="1"/>
      <sheetData sheetId="41273" refreshError="1"/>
      <sheetData sheetId="41274" refreshError="1"/>
      <sheetData sheetId="41275" refreshError="1"/>
      <sheetData sheetId="41276" refreshError="1"/>
      <sheetData sheetId="41277" refreshError="1"/>
      <sheetData sheetId="41278" refreshError="1"/>
      <sheetData sheetId="41279" refreshError="1"/>
      <sheetData sheetId="41280" refreshError="1"/>
      <sheetData sheetId="41281" refreshError="1"/>
      <sheetData sheetId="41282" refreshError="1"/>
      <sheetData sheetId="41283" refreshError="1"/>
      <sheetData sheetId="41284" refreshError="1"/>
      <sheetData sheetId="41285" refreshError="1"/>
      <sheetData sheetId="41286" refreshError="1"/>
      <sheetData sheetId="41287" refreshError="1"/>
      <sheetData sheetId="41288" refreshError="1"/>
      <sheetData sheetId="41289" refreshError="1"/>
      <sheetData sheetId="41290" refreshError="1"/>
      <sheetData sheetId="41291" refreshError="1"/>
      <sheetData sheetId="41292" refreshError="1"/>
      <sheetData sheetId="41293" refreshError="1"/>
      <sheetData sheetId="41294" refreshError="1"/>
      <sheetData sheetId="41295" refreshError="1"/>
      <sheetData sheetId="41296" refreshError="1"/>
      <sheetData sheetId="41297" refreshError="1"/>
      <sheetData sheetId="41298" refreshError="1"/>
      <sheetData sheetId="41299" refreshError="1"/>
      <sheetData sheetId="41300" refreshError="1"/>
      <sheetData sheetId="41301" refreshError="1"/>
      <sheetData sheetId="41302" refreshError="1"/>
      <sheetData sheetId="41303" refreshError="1"/>
      <sheetData sheetId="41304" refreshError="1"/>
      <sheetData sheetId="41305" refreshError="1"/>
      <sheetData sheetId="41306" refreshError="1"/>
      <sheetData sheetId="41307" refreshError="1"/>
      <sheetData sheetId="41308" refreshError="1"/>
      <sheetData sheetId="41309" refreshError="1"/>
      <sheetData sheetId="41310" refreshError="1"/>
      <sheetData sheetId="41311" refreshError="1"/>
      <sheetData sheetId="41312" refreshError="1"/>
      <sheetData sheetId="41313" refreshError="1"/>
      <sheetData sheetId="41314" refreshError="1"/>
      <sheetData sheetId="41315" refreshError="1"/>
      <sheetData sheetId="41316" refreshError="1"/>
      <sheetData sheetId="41317" refreshError="1"/>
      <sheetData sheetId="41318" refreshError="1"/>
      <sheetData sheetId="41319" refreshError="1"/>
      <sheetData sheetId="41320" refreshError="1"/>
      <sheetData sheetId="41321" refreshError="1"/>
      <sheetData sheetId="41322" refreshError="1"/>
      <sheetData sheetId="41323" refreshError="1"/>
      <sheetData sheetId="41324" refreshError="1"/>
      <sheetData sheetId="41325" refreshError="1"/>
      <sheetData sheetId="41326" refreshError="1"/>
      <sheetData sheetId="41327" refreshError="1"/>
      <sheetData sheetId="41328" refreshError="1"/>
      <sheetData sheetId="41329" refreshError="1"/>
      <sheetData sheetId="41330" refreshError="1"/>
      <sheetData sheetId="41331" refreshError="1"/>
      <sheetData sheetId="41332" refreshError="1"/>
      <sheetData sheetId="41333" refreshError="1"/>
      <sheetData sheetId="41334" refreshError="1"/>
      <sheetData sheetId="41335" refreshError="1"/>
      <sheetData sheetId="41336" refreshError="1"/>
      <sheetData sheetId="41337" refreshError="1"/>
      <sheetData sheetId="41338" refreshError="1"/>
      <sheetData sheetId="41339" refreshError="1"/>
      <sheetData sheetId="41340" refreshError="1"/>
      <sheetData sheetId="41341" refreshError="1"/>
      <sheetData sheetId="41342" refreshError="1"/>
      <sheetData sheetId="41343" refreshError="1"/>
      <sheetData sheetId="41344" refreshError="1"/>
      <sheetData sheetId="41345" refreshError="1"/>
      <sheetData sheetId="41346" refreshError="1"/>
      <sheetData sheetId="41347" refreshError="1"/>
      <sheetData sheetId="41348" refreshError="1"/>
      <sheetData sheetId="41349" refreshError="1"/>
      <sheetData sheetId="41350" refreshError="1"/>
      <sheetData sheetId="41351" refreshError="1"/>
      <sheetData sheetId="41352" refreshError="1"/>
      <sheetData sheetId="41353" refreshError="1"/>
      <sheetData sheetId="41354" refreshError="1"/>
      <sheetData sheetId="41355" refreshError="1"/>
      <sheetData sheetId="41356" refreshError="1"/>
      <sheetData sheetId="41357" refreshError="1"/>
      <sheetData sheetId="41358" refreshError="1"/>
      <sheetData sheetId="41359" refreshError="1"/>
      <sheetData sheetId="41360" refreshError="1"/>
      <sheetData sheetId="41361" refreshError="1"/>
      <sheetData sheetId="41362" refreshError="1"/>
      <sheetData sheetId="41363" refreshError="1"/>
      <sheetData sheetId="41364" refreshError="1"/>
      <sheetData sheetId="41365" refreshError="1"/>
      <sheetData sheetId="41366" refreshError="1"/>
      <sheetData sheetId="41367" refreshError="1"/>
      <sheetData sheetId="41368" refreshError="1"/>
      <sheetData sheetId="41369" refreshError="1"/>
      <sheetData sheetId="41370" refreshError="1"/>
      <sheetData sheetId="41371" refreshError="1"/>
      <sheetData sheetId="41372" refreshError="1"/>
      <sheetData sheetId="41373" refreshError="1"/>
      <sheetData sheetId="41374" refreshError="1"/>
      <sheetData sheetId="41375" refreshError="1"/>
      <sheetData sheetId="41376" refreshError="1"/>
      <sheetData sheetId="41377" refreshError="1"/>
      <sheetData sheetId="41378" refreshError="1"/>
      <sheetData sheetId="41379" refreshError="1"/>
      <sheetData sheetId="41380" refreshError="1"/>
      <sheetData sheetId="41381" refreshError="1"/>
      <sheetData sheetId="41382" refreshError="1"/>
      <sheetData sheetId="41383" refreshError="1"/>
      <sheetData sheetId="41384" refreshError="1"/>
      <sheetData sheetId="41385" refreshError="1"/>
      <sheetData sheetId="41386" refreshError="1"/>
      <sheetData sheetId="41387" refreshError="1"/>
      <sheetData sheetId="41388" refreshError="1"/>
      <sheetData sheetId="41389" refreshError="1"/>
      <sheetData sheetId="41390" refreshError="1"/>
      <sheetData sheetId="41391" refreshError="1"/>
      <sheetData sheetId="41392" refreshError="1"/>
      <sheetData sheetId="41393" refreshError="1"/>
      <sheetData sheetId="41394" refreshError="1"/>
      <sheetData sheetId="41395" refreshError="1"/>
      <sheetData sheetId="41396" refreshError="1"/>
      <sheetData sheetId="41397" refreshError="1"/>
      <sheetData sheetId="41398" refreshError="1"/>
      <sheetData sheetId="41399" refreshError="1"/>
      <sheetData sheetId="41400" refreshError="1"/>
      <sheetData sheetId="41401" refreshError="1"/>
      <sheetData sheetId="41402" refreshError="1"/>
      <sheetData sheetId="41403" refreshError="1"/>
      <sheetData sheetId="41404" refreshError="1"/>
      <sheetData sheetId="41405" refreshError="1"/>
      <sheetData sheetId="41406" refreshError="1"/>
      <sheetData sheetId="41407" refreshError="1"/>
      <sheetData sheetId="41408" refreshError="1"/>
      <sheetData sheetId="41409" refreshError="1"/>
      <sheetData sheetId="41410" refreshError="1"/>
      <sheetData sheetId="41411" refreshError="1"/>
      <sheetData sheetId="41412" refreshError="1"/>
      <sheetData sheetId="41413" refreshError="1"/>
      <sheetData sheetId="41414" refreshError="1"/>
      <sheetData sheetId="41415" refreshError="1"/>
      <sheetData sheetId="41416" refreshError="1"/>
      <sheetData sheetId="41417" refreshError="1"/>
      <sheetData sheetId="41418" refreshError="1"/>
      <sheetData sheetId="41419" refreshError="1"/>
      <sheetData sheetId="41420" refreshError="1"/>
      <sheetData sheetId="41421" refreshError="1"/>
      <sheetData sheetId="41422" refreshError="1"/>
      <sheetData sheetId="41423" refreshError="1"/>
      <sheetData sheetId="41424" refreshError="1"/>
      <sheetData sheetId="41425" refreshError="1"/>
      <sheetData sheetId="41426" refreshError="1"/>
      <sheetData sheetId="41427" refreshError="1"/>
      <sheetData sheetId="41428" refreshError="1"/>
      <sheetData sheetId="41429" refreshError="1"/>
      <sheetData sheetId="41430" refreshError="1"/>
      <sheetData sheetId="41431" refreshError="1"/>
      <sheetData sheetId="41432" refreshError="1"/>
      <sheetData sheetId="41433" refreshError="1"/>
      <sheetData sheetId="41434" refreshError="1"/>
      <sheetData sheetId="41435" refreshError="1"/>
      <sheetData sheetId="41436" refreshError="1"/>
      <sheetData sheetId="41437" refreshError="1"/>
      <sheetData sheetId="41438" refreshError="1"/>
      <sheetData sheetId="41439" refreshError="1"/>
      <sheetData sheetId="41440" refreshError="1"/>
      <sheetData sheetId="41441" refreshError="1"/>
      <sheetData sheetId="41442" refreshError="1"/>
      <sheetData sheetId="41443" refreshError="1"/>
      <sheetData sheetId="41444" refreshError="1"/>
      <sheetData sheetId="41445" refreshError="1"/>
      <sheetData sheetId="41446" refreshError="1"/>
      <sheetData sheetId="41447" refreshError="1"/>
      <sheetData sheetId="41448" refreshError="1"/>
      <sheetData sheetId="41449" refreshError="1"/>
      <sheetData sheetId="41450" refreshError="1"/>
      <sheetData sheetId="41451" refreshError="1"/>
      <sheetData sheetId="41452" refreshError="1"/>
      <sheetData sheetId="41453" refreshError="1"/>
      <sheetData sheetId="41454" refreshError="1"/>
      <sheetData sheetId="41455" refreshError="1"/>
      <sheetData sheetId="41456" refreshError="1"/>
      <sheetData sheetId="41457" refreshError="1"/>
      <sheetData sheetId="41458" refreshError="1"/>
      <sheetData sheetId="41459" refreshError="1"/>
      <sheetData sheetId="41460" refreshError="1"/>
      <sheetData sheetId="41461" refreshError="1"/>
      <sheetData sheetId="41462" refreshError="1"/>
      <sheetData sheetId="41463" refreshError="1"/>
      <sheetData sheetId="41464" refreshError="1"/>
      <sheetData sheetId="41465" refreshError="1"/>
      <sheetData sheetId="41466" refreshError="1"/>
      <sheetData sheetId="41467" refreshError="1"/>
      <sheetData sheetId="41468" refreshError="1"/>
      <sheetData sheetId="41469" refreshError="1"/>
      <sheetData sheetId="41470" refreshError="1"/>
      <sheetData sheetId="41471" refreshError="1"/>
      <sheetData sheetId="41472" refreshError="1"/>
      <sheetData sheetId="41473" refreshError="1"/>
      <sheetData sheetId="41474" refreshError="1"/>
      <sheetData sheetId="41475" refreshError="1"/>
      <sheetData sheetId="41476" refreshError="1"/>
      <sheetData sheetId="41477" refreshError="1"/>
      <sheetData sheetId="41478" refreshError="1"/>
      <sheetData sheetId="41479" refreshError="1"/>
      <sheetData sheetId="41480" refreshError="1"/>
      <sheetData sheetId="41481" refreshError="1"/>
      <sheetData sheetId="41482" refreshError="1"/>
      <sheetData sheetId="41483" refreshError="1"/>
      <sheetData sheetId="41484" refreshError="1"/>
      <sheetData sheetId="41485" refreshError="1"/>
      <sheetData sheetId="41486" refreshError="1"/>
      <sheetData sheetId="41487" refreshError="1"/>
      <sheetData sheetId="41488" refreshError="1"/>
      <sheetData sheetId="41489" refreshError="1"/>
      <sheetData sheetId="41490" refreshError="1"/>
      <sheetData sheetId="41491" refreshError="1"/>
      <sheetData sheetId="41492" refreshError="1"/>
      <sheetData sheetId="41493" refreshError="1"/>
      <sheetData sheetId="41494" refreshError="1"/>
      <sheetData sheetId="41495" refreshError="1"/>
      <sheetData sheetId="41496" refreshError="1"/>
      <sheetData sheetId="41497" refreshError="1"/>
      <sheetData sheetId="41498" refreshError="1"/>
      <sheetData sheetId="41499" refreshError="1"/>
      <sheetData sheetId="41500" refreshError="1"/>
      <sheetData sheetId="41501" refreshError="1"/>
      <sheetData sheetId="41502" refreshError="1"/>
      <sheetData sheetId="41503" refreshError="1"/>
      <sheetData sheetId="41504" refreshError="1"/>
      <sheetData sheetId="41505" refreshError="1"/>
      <sheetData sheetId="41506" refreshError="1"/>
      <sheetData sheetId="41507" refreshError="1"/>
      <sheetData sheetId="41508" refreshError="1"/>
      <sheetData sheetId="41509" refreshError="1"/>
      <sheetData sheetId="41510" refreshError="1"/>
      <sheetData sheetId="41511" refreshError="1"/>
      <sheetData sheetId="41512" refreshError="1"/>
      <sheetData sheetId="41513" refreshError="1"/>
      <sheetData sheetId="41514" refreshError="1"/>
      <sheetData sheetId="41515" refreshError="1"/>
      <sheetData sheetId="41516" refreshError="1"/>
      <sheetData sheetId="41517" refreshError="1"/>
      <sheetData sheetId="41518" refreshError="1"/>
      <sheetData sheetId="41519" refreshError="1"/>
      <sheetData sheetId="41520" refreshError="1"/>
      <sheetData sheetId="41521" refreshError="1"/>
      <sheetData sheetId="41522" refreshError="1"/>
      <sheetData sheetId="41523" refreshError="1"/>
      <sheetData sheetId="41524" refreshError="1"/>
      <sheetData sheetId="41525" refreshError="1"/>
      <sheetData sheetId="41526" refreshError="1"/>
      <sheetData sheetId="41527" refreshError="1"/>
      <sheetData sheetId="41528" refreshError="1"/>
      <sheetData sheetId="41529" refreshError="1"/>
      <sheetData sheetId="41530" refreshError="1"/>
      <sheetData sheetId="41531" refreshError="1"/>
      <sheetData sheetId="41532" refreshError="1"/>
      <sheetData sheetId="41533" refreshError="1"/>
      <sheetData sheetId="41534" refreshError="1"/>
      <sheetData sheetId="41535" refreshError="1"/>
      <sheetData sheetId="41536" refreshError="1"/>
      <sheetData sheetId="41537" refreshError="1"/>
      <sheetData sheetId="41538" refreshError="1"/>
      <sheetData sheetId="41539" refreshError="1"/>
      <sheetData sheetId="41540" refreshError="1"/>
      <sheetData sheetId="41541" refreshError="1"/>
      <sheetData sheetId="41542" refreshError="1"/>
      <sheetData sheetId="41543" refreshError="1"/>
      <sheetData sheetId="41544" refreshError="1"/>
      <sheetData sheetId="41545" refreshError="1"/>
      <sheetData sheetId="41546" refreshError="1"/>
      <sheetData sheetId="41547" refreshError="1"/>
      <sheetData sheetId="41548" refreshError="1"/>
      <sheetData sheetId="41549" refreshError="1"/>
      <sheetData sheetId="41550" refreshError="1"/>
      <sheetData sheetId="41551" refreshError="1"/>
      <sheetData sheetId="41552" refreshError="1"/>
      <sheetData sheetId="41553" refreshError="1"/>
      <sheetData sheetId="41554" refreshError="1"/>
      <sheetData sheetId="41555" refreshError="1"/>
      <sheetData sheetId="41556" refreshError="1"/>
      <sheetData sheetId="41557" refreshError="1"/>
      <sheetData sheetId="41558" refreshError="1"/>
      <sheetData sheetId="41559" refreshError="1"/>
      <sheetData sheetId="41560" refreshError="1"/>
      <sheetData sheetId="41561" refreshError="1"/>
      <sheetData sheetId="41562" refreshError="1"/>
      <sheetData sheetId="41563" refreshError="1"/>
      <sheetData sheetId="41564" refreshError="1"/>
      <sheetData sheetId="41565" refreshError="1"/>
      <sheetData sheetId="41566" refreshError="1"/>
      <sheetData sheetId="41567" refreshError="1"/>
      <sheetData sheetId="41568" refreshError="1"/>
      <sheetData sheetId="41569" refreshError="1"/>
      <sheetData sheetId="41570" refreshError="1"/>
      <sheetData sheetId="41571" refreshError="1"/>
      <sheetData sheetId="41572" refreshError="1"/>
      <sheetData sheetId="41573" refreshError="1"/>
      <sheetData sheetId="41574" refreshError="1"/>
      <sheetData sheetId="41575" refreshError="1"/>
      <sheetData sheetId="41576" refreshError="1"/>
      <sheetData sheetId="41577" refreshError="1"/>
      <sheetData sheetId="41578" refreshError="1"/>
      <sheetData sheetId="41579" refreshError="1"/>
      <sheetData sheetId="41580" refreshError="1"/>
      <sheetData sheetId="41581" refreshError="1"/>
      <sheetData sheetId="41582" refreshError="1"/>
      <sheetData sheetId="41583" refreshError="1"/>
      <sheetData sheetId="41584" refreshError="1"/>
      <sheetData sheetId="41585" refreshError="1"/>
      <sheetData sheetId="41586" refreshError="1"/>
      <sheetData sheetId="41587" refreshError="1"/>
      <sheetData sheetId="41588" refreshError="1"/>
      <sheetData sheetId="41589" refreshError="1"/>
      <sheetData sheetId="41590" refreshError="1"/>
      <sheetData sheetId="41591" refreshError="1"/>
      <sheetData sheetId="41592" refreshError="1"/>
      <sheetData sheetId="41593" refreshError="1"/>
      <sheetData sheetId="41594" refreshError="1"/>
      <sheetData sheetId="41595" refreshError="1"/>
      <sheetData sheetId="41596" refreshError="1"/>
      <sheetData sheetId="41597" refreshError="1"/>
      <sheetData sheetId="41598" refreshError="1"/>
      <sheetData sheetId="41599" refreshError="1"/>
      <sheetData sheetId="41600" refreshError="1"/>
      <sheetData sheetId="41601" refreshError="1"/>
      <sheetData sheetId="41602" refreshError="1"/>
      <sheetData sheetId="41603" refreshError="1"/>
      <sheetData sheetId="41604" refreshError="1"/>
      <sheetData sheetId="41605" refreshError="1"/>
      <sheetData sheetId="41606" refreshError="1"/>
      <sheetData sheetId="41607" refreshError="1"/>
      <sheetData sheetId="41608" refreshError="1"/>
      <sheetData sheetId="41609" refreshError="1"/>
      <sheetData sheetId="41610" refreshError="1"/>
      <sheetData sheetId="41611" refreshError="1"/>
      <sheetData sheetId="41612" refreshError="1"/>
      <sheetData sheetId="41613" refreshError="1"/>
      <sheetData sheetId="41614" refreshError="1"/>
      <sheetData sheetId="41615" refreshError="1"/>
      <sheetData sheetId="41616" refreshError="1"/>
      <sheetData sheetId="41617" refreshError="1"/>
      <sheetData sheetId="41618" refreshError="1"/>
      <sheetData sheetId="41619" refreshError="1"/>
      <sheetData sheetId="41620" refreshError="1"/>
      <sheetData sheetId="41621" refreshError="1"/>
      <sheetData sheetId="41622" refreshError="1"/>
      <sheetData sheetId="41623" refreshError="1"/>
      <sheetData sheetId="41624" refreshError="1"/>
      <sheetData sheetId="41625" refreshError="1"/>
      <sheetData sheetId="41626" refreshError="1"/>
      <sheetData sheetId="41627" refreshError="1"/>
      <sheetData sheetId="41628" refreshError="1"/>
      <sheetData sheetId="41629" refreshError="1"/>
      <sheetData sheetId="41630" refreshError="1"/>
      <sheetData sheetId="41631" refreshError="1"/>
      <sheetData sheetId="41632" refreshError="1"/>
      <sheetData sheetId="41633" refreshError="1"/>
      <sheetData sheetId="41634" refreshError="1"/>
      <sheetData sheetId="41635" refreshError="1"/>
      <sheetData sheetId="41636" refreshError="1"/>
      <sheetData sheetId="41637" refreshError="1"/>
      <sheetData sheetId="41638" refreshError="1"/>
      <sheetData sheetId="41639" refreshError="1"/>
      <sheetData sheetId="41640" refreshError="1"/>
      <sheetData sheetId="41641" refreshError="1"/>
      <sheetData sheetId="41642" refreshError="1"/>
      <sheetData sheetId="41643" refreshError="1"/>
      <sheetData sheetId="41644" refreshError="1"/>
      <sheetData sheetId="41645" refreshError="1"/>
      <sheetData sheetId="41646" refreshError="1"/>
      <sheetData sheetId="41647" refreshError="1"/>
      <sheetData sheetId="41648" refreshError="1"/>
      <sheetData sheetId="41649" refreshError="1"/>
      <sheetData sheetId="41650" refreshError="1"/>
      <sheetData sheetId="41651" refreshError="1"/>
      <sheetData sheetId="41652" refreshError="1"/>
      <sheetData sheetId="41653" refreshError="1"/>
      <sheetData sheetId="41654" refreshError="1"/>
      <sheetData sheetId="41655" refreshError="1"/>
      <sheetData sheetId="41656" refreshError="1"/>
      <sheetData sheetId="41657" refreshError="1"/>
      <sheetData sheetId="41658" refreshError="1"/>
      <sheetData sheetId="41659" refreshError="1"/>
      <sheetData sheetId="41660" refreshError="1"/>
      <sheetData sheetId="41661" refreshError="1"/>
      <sheetData sheetId="41662" refreshError="1"/>
      <sheetData sheetId="41663" refreshError="1"/>
      <sheetData sheetId="41664" refreshError="1"/>
      <sheetData sheetId="41665" refreshError="1"/>
      <sheetData sheetId="41666" refreshError="1"/>
      <sheetData sheetId="41667" refreshError="1"/>
      <sheetData sheetId="41668" refreshError="1"/>
      <sheetData sheetId="41669" refreshError="1"/>
      <sheetData sheetId="41670" refreshError="1"/>
      <sheetData sheetId="41671" refreshError="1"/>
      <sheetData sheetId="41672" refreshError="1"/>
      <sheetData sheetId="41673" refreshError="1"/>
      <sheetData sheetId="41674" refreshError="1"/>
      <sheetData sheetId="41675" refreshError="1"/>
      <sheetData sheetId="41676" refreshError="1"/>
      <sheetData sheetId="41677" refreshError="1"/>
      <sheetData sheetId="41678" refreshError="1"/>
      <sheetData sheetId="41679" refreshError="1"/>
      <sheetData sheetId="41680" refreshError="1"/>
      <sheetData sheetId="41681" refreshError="1"/>
      <sheetData sheetId="41682" refreshError="1"/>
      <sheetData sheetId="41683" refreshError="1"/>
      <sheetData sheetId="41684" refreshError="1"/>
      <sheetData sheetId="41685" refreshError="1"/>
      <sheetData sheetId="41686" refreshError="1"/>
      <sheetData sheetId="41687" refreshError="1"/>
      <sheetData sheetId="41688" refreshError="1"/>
      <sheetData sheetId="41689" refreshError="1"/>
      <sheetData sheetId="41690" refreshError="1"/>
      <sheetData sheetId="41691" refreshError="1"/>
      <sheetData sheetId="41692" refreshError="1"/>
      <sheetData sheetId="41693" refreshError="1"/>
      <sheetData sheetId="41694" refreshError="1"/>
      <sheetData sheetId="41695" refreshError="1"/>
      <sheetData sheetId="41696" refreshError="1"/>
      <sheetData sheetId="41697" refreshError="1"/>
      <sheetData sheetId="41698" refreshError="1"/>
      <sheetData sheetId="41699" refreshError="1"/>
      <sheetData sheetId="41700" refreshError="1"/>
      <sheetData sheetId="41701" refreshError="1"/>
      <sheetData sheetId="41702" refreshError="1"/>
      <sheetData sheetId="41703" refreshError="1"/>
      <sheetData sheetId="41704" refreshError="1"/>
      <sheetData sheetId="41705" refreshError="1"/>
      <sheetData sheetId="41706" refreshError="1"/>
      <sheetData sheetId="41707" refreshError="1"/>
      <sheetData sheetId="41708" refreshError="1"/>
      <sheetData sheetId="41709" refreshError="1"/>
      <sheetData sheetId="41710" refreshError="1"/>
      <sheetData sheetId="41711" refreshError="1"/>
      <sheetData sheetId="41712" refreshError="1"/>
      <sheetData sheetId="41713" refreshError="1"/>
      <sheetData sheetId="41714" refreshError="1"/>
      <sheetData sheetId="41715" refreshError="1"/>
      <sheetData sheetId="41716" refreshError="1"/>
      <sheetData sheetId="41717" refreshError="1"/>
      <sheetData sheetId="41718" refreshError="1"/>
      <sheetData sheetId="41719" refreshError="1"/>
      <sheetData sheetId="41720" refreshError="1"/>
      <sheetData sheetId="41721" refreshError="1"/>
      <sheetData sheetId="41722" refreshError="1"/>
      <sheetData sheetId="41723" refreshError="1"/>
      <sheetData sheetId="41724" refreshError="1"/>
      <sheetData sheetId="41725" refreshError="1"/>
      <sheetData sheetId="41726" refreshError="1"/>
      <sheetData sheetId="41727" refreshError="1"/>
      <sheetData sheetId="41728" refreshError="1"/>
      <sheetData sheetId="41729" refreshError="1"/>
      <sheetData sheetId="41730" refreshError="1"/>
      <sheetData sheetId="41731" refreshError="1"/>
      <sheetData sheetId="41732" refreshError="1"/>
      <sheetData sheetId="41733" refreshError="1"/>
      <sheetData sheetId="41734" refreshError="1"/>
      <sheetData sheetId="41735" refreshError="1"/>
      <sheetData sheetId="41736" refreshError="1"/>
      <sheetData sheetId="41737" refreshError="1"/>
      <sheetData sheetId="41738" refreshError="1"/>
      <sheetData sheetId="41739" refreshError="1"/>
      <sheetData sheetId="41740" refreshError="1"/>
      <sheetData sheetId="41741" refreshError="1"/>
      <sheetData sheetId="41742" refreshError="1"/>
      <sheetData sheetId="41743" refreshError="1"/>
      <sheetData sheetId="41744" refreshError="1"/>
      <sheetData sheetId="41745" refreshError="1"/>
      <sheetData sheetId="41746" refreshError="1"/>
      <sheetData sheetId="41747" refreshError="1"/>
      <sheetData sheetId="41748" refreshError="1"/>
      <sheetData sheetId="41749" refreshError="1"/>
      <sheetData sheetId="41750" refreshError="1"/>
      <sheetData sheetId="41751" refreshError="1"/>
      <sheetData sheetId="41752" refreshError="1"/>
      <sheetData sheetId="41753" refreshError="1"/>
      <sheetData sheetId="41754" refreshError="1"/>
      <sheetData sheetId="41755" refreshError="1"/>
      <sheetData sheetId="41756" refreshError="1"/>
      <sheetData sheetId="41757" refreshError="1"/>
      <sheetData sheetId="41758" refreshError="1"/>
      <sheetData sheetId="41759" refreshError="1"/>
      <sheetData sheetId="41760" refreshError="1"/>
      <sheetData sheetId="41761" refreshError="1"/>
      <sheetData sheetId="41762" refreshError="1"/>
      <sheetData sheetId="41763" refreshError="1"/>
      <sheetData sheetId="41764" refreshError="1"/>
      <sheetData sheetId="41765" refreshError="1"/>
      <sheetData sheetId="41766" refreshError="1"/>
      <sheetData sheetId="41767" refreshError="1"/>
      <sheetData sheetId="41768" refreshError="1"/>
      <sheetData sheetId="41769" refreshError="1"/>
      <sheetData sheetId="41770" refreshError="1"/>
      <sheetData sheetId="41771" refreshError="1"/>
      <sheetData sheetId="41772" refreshError="1"/>
      <sheetData sheetId="41773" refreshError="1"/>
      <sheetData sheetId="41774" refreshError="1"/>
      <sheetData sheetId="41775" refreshError="1"/>
      <sheetData sheetId="41776" refreshError="1"/>
      <sheetData sheetId="41777" refreshError="1"/>
      <sheetData sheetId="41778" refreshError="1"/>
      <sheetData sheetId="41779" refreshError="1"/>
      <sheetData sheetId="41780" refreshError="1"/>
      <sheetData sheetId="41781" refreshError="1"/>
      <sheetData sheetId="41782" refreshError="1"/>
      <sheetData sheetId="41783" refreshError="1"/>
      <sheetData sheetId="41784" refreshError="1"/>
      <sheetData sheetId="41785" refreshError="1"/>
      <sheetData sheetId="41786" refreshError="1"/>
      <sheetData sheetId="41787" refreshError="1"/>
      <sheetData sheetId="41788" refreshError="1"/>
      <sheetData sheetId="41789" refreshError="1"/>
      <sheetData sheetId="41790" refreshError="1"/>
      <sheetData sheetId="41791" refreshError="1"/>
      <sheetData sheetId="41792" refreshError="1"/>
      <sheetData sheetId="41793" refreshError="1"/>
      <sheetData sheetId="41794" refreshError="1"/>
      <sheetData sheetId="41795" refreshError="1"/>
      <sheetData sheetId="41796" refreshError="1"/>
      <sheetData sheetId="41797" refreshError="1"/>
      <sheetData sheetId="41798" refreshError="1"/>
      <sheetData sheetId="41799" refreshError="1"/>
      <sheetData sheetId="41800" refreshError="1"/>
      <sheetData sheetId="41801" refreshError="1"/>
      <sheetData sheetId="41802" refreshError="1"/>
      <sheetData sheetId="41803" refreshError="1"/>
      <sheetData sheetId="41804" refreshError="1"/>
      <sheetData sheetId="41805" refreshError="1"/>
      <sheetData sheetId="41806" refreshError="1"/>
      <sheetData sheetId="41807" refreshError="1"/>
      <sheetData sheetId="41808" refreshError="1"/>
      <sheetData sheetId="41809" refreshError="1"/>
      <sheetData sheetId="41810" refreshError="1"/>
      <sheetData sheetId="41811" refreshError="1"/>
      <sheetData sheetId="41812" refreshError="1"/>
      <sheetData sheetId="41813" refreshError="1"/>
      <sheetData sheetId="41814" refreshError="1"/>
      <sheetData sheetId="41815" refreshError="1"/>
      <sheetData sheetId="41816" refreshError="1"/>
      <sheetData sheetId="41817" refreshError="1"/>
      <sheetData sheetId="41818" refreshError="1"/>
      <sheetData sheetId="41819" refreshError="1"/>
      <sheetData sheetId="41820" refreshError="1"/>
      <sheetData sheetId="41821" refreshError="1"/>
      <sheetData sheetId="41822" refreshError="1"/>
      <sheetData sheetId="41823" refreshError="1"/>
      <sheetData sheetId="41824" refreshError="1"/>
      <sheetData sheetId="41825" refreshError="1"/>
      <sheetData sheetId="41826" refreshError="1"/>
      <sheetData sheetId="41827" refreshError="1"/>
      <sheetData sheetId="41828" refreshError="1"/>
      <sheetData sheetId="41829" refreshError="1"/>
      <sheetData sheetId="41830" refreshError="1"/>
      <sheetData sheetId="41831" refreshError="1"/>
      <sheetData sheetId="41832" refreshError="1"/>
      <sheetData sheetId="41833" refreshError="1"/>
      <sheetData sheetId="41834" refreshError="1"/>
      <sheetData sheetId="41835" refreshError="1"/>
      <sheetData sheetId="41836" refreshError="1"/>
      <sheetData sheetId="41837" refreshError="1"/>
      <sheetData sheetId="41838" refreshError="1"/>
      <sheetData sheetId="41839" refreshError="1"/>
      <sheetData sheetId="41840" refreshError="1"/>
      <sheetData sheetId="41841" refreshError="1"/>
      <sheetData sheetId="41842" refreshError="1"/>
      <sheetData sheetId="41843" refreshError="1"/>
      <sheetData sheetId="41844" refreshError="1"/>
      <sheetData sheetId="41845" refreshError="1"/>
      <sheetData sheetId="41846" refreshError="1"/>
      <sheetData sheetId="41847" refreshError="1"/>
      <sheetData sheetId="41848" refreshError="1"/>
      <sheetData sheetId="41849" refreshError="1"/>
      <sheetData sheetId="41850" refreshError="1"/>
      <sheetData sheetId="41851" refreshError="1"/>
      <sheetData sheetId="41852" refreshError="1"/>
      <sheetData sheetId="41853" refreshError="1"/>
      <sheetData sheetId="41854" refreshError="1"/>
      <sheetData sheetId="41855" refreshError="1"/>
      <sheetData sheetId="41856" refreshError="1"/>
      <sheetData sheetId="41857" refreshError="1"/>
      <sheetData sheetId="41858" refreshError="1"/>
      <sheetData sheetId="41859" refreshError="1"/>
      <sheetData sheetId="41860" refreshError="1"/>
      <sheetData sheetId="41861" refreshError="1"/>
      <sheetData sheetId="41862" refreshError="1"/>
      <sheetData sheetId="41863" refreshError="1"/>
      <sheetData sheetId="41864" refreshError="1"/>
      <sheetData sheetId="41865" refreshError="1"/>
      <sheetData sheetId="41866" refreshError="1"/>
      <sheetData sheetId="41867" refreshError="1"/>
      <sheetData sheetId="41868" refreshError="1"/>
      <sheetData sheetId="41869" refreshError="1"/>
      <sheetData sheetId="41870" refreshError="1"/>
      <sheetData sheetId="41871" refreshError="1"/>
      <sheetData sheetId="41872" refreshError="1"/>
      <sheetData sheetId="41873" refreshError="1"/>
      <sheetData sheetId="41874" refreshError="1"/>
      <sheetData sheetId="41875" refreshError="1"/>
      <sheetData sheetId="41876" refreshError="1"/>
      <sheetData sheetId="41877" refreshError="1"/>
      <sheetData sheetId="41878" refreshError="1"/>
      <sheetData sheetId="41879" refreshError="1"/>
      <sheetData sheetId="41880" refreshError="1"/>
      <sheetData sheetId="41881" refreshError="1"/>
      <sheetData sheetId="41882" refreshError="1"/>
      <sheetData sheetId="41883" refreshError="1"/>
      <sheetData sheetId="41884" refreshError="1"/>
      <sheetData sheetId="41885" refreshError="1"/>
      <sheetData sheetId="41886" refreshError="1"/>
      <sheetData sheetId="41887" refreshError="1"/>
      <sheetData sheetId="41888" refreshError="1"/>
      <sheetData sheetId="41889" refreshError="1"/>
      <sheetData sheetId="41890" refreshError="1"/>
      <sheetData sheetId="41891" refreshError="1"/>
      <sheetData sheetId="41892" refreshError="1"/>
      <sheetData sheetId="41893" refreshError="1"/>
      <sheetData sheetId="41894" refreshError="1"/>
      <sheetData sheetId="41895" refreshError="1"/>
      <sheetData sheetId="41896" refreshError="1"/>
      <sheetData sheetId="41897" refreshError="1"/>
      <sheetData sheetId="41898" refreshError="1"/>
      <sheetData sheetId="41899" refreshError="1"/>
      <sheetData sheetId="41900" refreshError="1"/>
      <sheetData sheetId="41901" refreshError="1"/>
      <sheetData sheetId="41902" refreshError="1"/>
      <sheetData sheetId="41903" refreshError="1"/>
      <sheetData sheetId="41904" refreshError="1"/>
      <sheetData sheetId="41905" refreshError="1"/>
      <sheetData sheetId="41906" refreshError="1"/>
      <sheetData sheetId="41907" refreshError="1"/>
      <sheetData sheetId="41908" refreshError="1"/>
      <sheetData sheetId="41909" refreshError="1"/>
      <sheetData sheetId="41910" refreshError="1"/>
      <sheetData sheetId="41911" refreshError="1"/>
      <sheetData sheetId="41912" refreshError="1"/>
      <sheetData sheetId="41913" refreshError="1"/>
      <sheetData sheetId="41914" refreshError="1"/>
      <sheetData sheetId="41915" refreshError="1"/>
      <sheetData sheetId="41916" refreshError="1"/>
      <sheetData sheetId="41917" refreshError="1"/>
      <sheetData sheetId="41918" refreshError="1"/>
      <sheetData sheetId="41919" refreshError="1"/>
      <sheetData sheetId="41920" refreshError="1"/>
      <sheetData sheetId="41921" refreshError="1"/>
      <sheetData sheetId="41922" refreshError="1"/>
      <sheetData sheetId="41923" refreshError="1"/>
      <sheetData sheetId="41924" refreshError="1"/>
      <sheetData sheetId="41925" refreshError="1"/>
      <sheetData sheetId="41926" refreshError="1"/>
      <sheetData sheetId="41927" refreshError="1"/>
      <sheetData sheetId="41928" refreshError="1"/>
      <sheetData sheetId="41929" refreshError="1"/>
      <sheetData sheetId="41930" refreshError="1"/>
      <sheetData sheetId="41931" refreshError="1"/>
      <sheetData sheetId="41932" refreshError="1"/>
      <sheetData sheetId="41933" refreshError="1"/>
      <sheetData sheetId="41934" refreshError="1"/>
      <sheetData sheetId="41935" refreshError="1"/>
      <sheetData sheetId="41936" refreshError="1"/>
      <sheetData sheetId="41937" refreshError="1"/>
      <sheetData sheetId="41938" refreshError="1"/>
      <sheetData sheetId="41939" refreshError="1"/>
      <sheetData sheetId="41940" refreshError="1"/>
      <sheetData sheetId="41941" refreshError="1"/>
      <sheetData sheetId="41942" refreshError="1"/>
      <sheetData sheetId="41943" refreshError="1"/>
      <sheetData sheetId="41944" refreshError="1"/>
      <sheetData sheetId="41945" refreshError="1"/>
      <sheetData sheetId="41946" refreshError="1"/>
      <sheetData sheetId="41947" refreshError="1"/>
      <sheetData sheetId="41948" refreshError="1"/>
      <sheetData sheetId="41949" refreshError="1"/>
      <sheetData sheetId="41950" refreshError="1"/>
      <sheetData sheetId="41951" refreshError="1"/>
      <sheetData sheetId="41952" refreshError="1"/>
      <sheetData sheetId="41953" refreshError="1"/>
      <sheetData sheetId="41954" refreshError="1"/>
      <sheetData sheetId="41955" refreshError="1"/>
      <sheetData sheetId="41956" refreshError="1"/>
      <sheetData sheetId="41957" refreshError="1"/>
      <sheetData sheetId="41958" refreshError="1"/>
      <sheetData sheetId="41959" refreshError="1"/>
      <sheetData sheetId="41960" refreshError="1"/>
      <sheetData sheetId="41961" refreshError="1"/>
      <sheetData sheetId="41962" refreshError="1"/>
      <sheetData sheetId="41963" refreshError="1"/>
      <sheetData sheetId="41964" refreshError="1"/>
      <sheetData sheetId="41965" refreshError="1"/>
      <sheetData sheetId="41966" refreshError="1"/>
      <sheetData sheetId="41967" refreshError="1"/>
      <sheetData sheetId="41968" refreshError="1"/>
      <sheetData sheetId="41969" refreshError="1"/>
      <sheetData sheetId="41970" refreshError="1"/>
      <sheetData sheetId="41971" refreshError="1"/>
      <sheetData sheetId="41972" refreshError="1"/>
      <sheetData sheetId="41973" refreshError="1"/>
      <sheetData sheetId="41974" refreshError="1"/>
      <sheetData sheetId="41975" refreshError="1"/>
      <sheetData sheetId="41976" refreshError="1"/>
      <sheetData sheetId="41977" refreshError="1"/>
      <sheetData sheetId="41978" refreshError="1"/>
      <sheetData sheetId="41979" refreshError="1"/>
      <sheetData sheetId="41980" refreshError="1"/>
      <sheetData sheetId="41981" refreshError="1"/>
      <sheetData sheetId="41982" refreshError="1"/>
      <sheetData sheetId="41983" refreshError="1"/>
      <sheetData sheetId="41984" refreshError="1"/>
      <sheetData sheetId="41985" refreshError="1"/>
      <sheetData sheetId="41986" refreshError="1"/>
      <sheetData sheetId="41987" refreshError="1"/>
      <sheetData sheetId="41988" refreshError="1"/>
      <sheetData sheetId="41989" refreshError="1"/>
      <sheetData sheetId="41990" refreshError="1"/>
      <sheetData sheetId="41991" refreshError="1"/>
      <sheetData sheetId="41992" refreshError="1"/>
      <sheetData sheetId="41993" refreshError="1"/>
      <sheetData sheetId="41994" refreshError="1"/>
      <sheetData sheetId="41995" refreshError="1"/>
      <sheetData sheetId="41996" refreshError="1"/>
      <sheetData sheetId="41997" refreshError="1"/>
      <sheetData sheetId="41998" refreshError="1"/>
      <sheetData sheetId="41999" refreshError="1"/>
      <sheetData sheetId="42000" refreshError="1"/>
      <sheetData sheetId="42001" refreshError="1"/>
      <sheetData sheetId="42002" refreshError="1"/>
      <sheetData sheetId="42003" refreshError="1"/>
      <sheetData sheetId="42004" refreshError="1"/>
      <sheetData sheetId="42005" refreshError="1"/>
      <sheetData sheetId="42006" refreshError="1"/>
      <sheetData sheetId="42007" refreshError="1"/>
      <sheetData sheetId="42008" refreshError="1"/>
      <sheetData sheetId="42009" refreshError="1"/>
      <sheetData sheetId="42010" refreshError="1"/>
      <sheetData sheetId="42011" refreshError="1"/>
      <sheetData sheetId="42012" refreshError="1"/>
      <sheetData sheetId="42013" refreshError="1"/>
      <sheetData sheetId="42014" refreshError="1"/>
      <sheetData sheetId="42015" refreshError="1"/>
      <sheetData sheetId="42016" refreshError="1"/>
      <sheetData sheetId="42017" refreshError="1"/>
      <sheetData sheetId="42018" refreshError="1"/>
      <sheetData sheetId="42019" refreshError="1"/>
      <sheetData sheetId="42020" refreshError="1"/>
      <sheetData sheetId="42021" refreshError="1"/>
      <sheetData sheetId="42022" refreshError="1"/>
      <sheetData sheetId="42023" refreshError="1"/>
      <sheetData sheetId="42024" refreshError="1"/>
      <sheetData sheetId="42025" refreshError="1"/>
      <sheetData sheetId="42026" refreshError="1"/>
      <sheetData sheetId="42027" refreshError="1"/>
      <sheetData sheetId="42028" refreshError="1"/>
      <sheetData sheetId="42029" refreshError="1"/>
      <sheetData sheetId="42030" refreshError="1"/>
      <sheetData sheetId="42031" refreshError="1"/>
      <sheetData sheetId="42032" refreshError="1"/>
      <sheetData sheetId="42033" refreshError="1"/>
      <sheetData sheetId="42034" refreshError="1"/>
      <sheetData sheetId="42035" refreshError="1"/>
      <sheetData sheetId="42036" refreshError="1"/>
      <sheetData sheetId="42037" refreshError="1"/>
      <sheetData sheetId="42038" refreshError="1"/>
      <sheetData sheetId="42039" refreshError="1"/>
      <sheetData sheetId="42040" refreshError="1"/>
      <sheetData sheetId="42041" refreshError="1"/>
      <sheetData sheetId="42042" refreshError="1"/>
      <sheetData sheetId="42043" refreshError="1"/>
      <sheetData sheetId="42044" refreshError="1"/>
      <sheetData sheetId="42045" refreshError="1"/>
      <sheetData sheetId="42046" refreshError="1"/>
      <sheetData sheetId="42047" refreshError="1"/>
      <sheetData sheetId="42048" refreshError="1"/>
      <sheetData sheetId="42049" refreshError="1"/>
      <sheetData sheetId="42050" refreshError="1"/>
      <sheetData sheetId="42051" refreshError="1"/>
      <sheetData sheetId="42052" refreshError="1"/>
      <sheetData sheetId="42053" refreshError="1"/>
      <sheetData sheetId="42054" refreshError="1"/>
      <sheetData sheetId="42055" refreshError="1"/>
      <sheetData sheetId="42056" refreshError="1"/>
      <sheetData sheetId="42057" refreshError="1"/>
      <sheetData sheetId="42058" refreshError="1"/>
      <sheetData sheetId="42059" refreshError="1"/>
      <sheetData sheetId="42060" refreshError="1"/>
      <sheetData sheetId="42061" refreshError="1"/>
      <sheetData sheetId="42062" refreshError="1"/>
      <sheetData sheetId="42063" refreshError="1"/>
      <sheetData sheetId="42064" refreshError="1"/>
      <sheetData sheetId="42065" refreshError="1"/>
      <sheetData sheetId="42066" refreshError="1"/>
      <sheetData sheetId="42067" refreshError="1"/>
      <sheetData sheetId="42068" refreshError="1"/>
      <sheetData sheetId="42069" refreshError="1"/>
      <sheetData sheetId="42070" refreshError="1"/>
      <sheetData sheetId="42071" refreshError="1"/>
      <sheetData sheetId="42072" refreshError="1"/>
      <sheetData sheetId="42073" refreshError="1"/>
      <sheetData sheetId="42074" refreshError="1"/>
      <sheetData sheetId="42075" refreshError="1"/>
      <sheetData sheetId="42076" refreshError="1"/>
      <sheetData sheetId="42077" refreshError="1"/>
      <sheetData sheetId="42078" refreshError="1"/>
      <sheetData sheetId="42079" refreshError="1"/>
      <sheetData sheetId="42080" refreshError="1"/>
      <sheetData sheetId="42081" refreshError="1"/>
      <sheetData sheetId="42082" refreshError="1"/>
      <sheetData sheetId="42083" refreshError="1"/>
      <sheetData sheetId="42084" refreshError="1"/>
      <sheetData sheetId="42085" refreshError="1"/>
      <sheetData sheetId="42086" refreshError="1"/>
      <sheetData sheetId="42087" refreshError="1"/>
      <sheetData sheetId="42088" refreshError="1"/>
      <sheetData sheetId="42089" refreshError="1"/>
      <sheetData sheetId="42090" refreshError="1"/>
      <sheetData sheetId="42091" refreshError="1"/>
      <sheetData sheetId="42092" refreshError="1"/>
      <sheetData sheetId="42093" refreshError="1"/>
      <sheetData sheetId="42094" refreshError="1"/>
      <sheetData sheetId="42095" refreshError="1"/>
      <sheetData sheetId="42096" refreshError="1"/>
      <sheetData sheetId="42097" refreshError="1"/>
      <sheetData sheetId="42098" refreshError="1"/>
      <sheetData sheetId="42099" refreshError="1"/>
      <sheetData sheetId="42100" refreshError="1"/>
      <sheetData sheetId="42101" refreshError="1"/>
      <sheetData sheetId="42102" refreshError="1"/>
      <sheetData sheetId="42103" refreshError="1"/>
      <sheetData sheetId="42104" refreshError="1"/>
      <sheetData sheetId="42105" refreshError="1"/>
      <sheetData sheetId="42106" refreshError="1"/>
      <sheetData sheetId="42107" refreshError="1"/>
      <sheetData sheetId="42108" refreshError="1"/>
      <sheetData sheetId="42109" refreshError="1"/>
      <sheetData sheetId="42110" refreshError="1"/>
      <sheetData sheetId="42111" refreshError="1"/>
      <sheetData sheetId="42112" refreshError="1"/>
      <sheetData sheetId="42113" refreshError="1"/>
      <sheetData sheetId="42114" refreshError="1"/>
      <sheetData sheetId="42115" refreshError="1"/>
      <sheetData sheetId="42116" refreshError="1"/>
      <sheetData sheetId="42117" refreshError="1"/>
      <sheetData sheetId="42118" refreshError="1"/>
      <sheetData sheetId="42119" refreshError="1"/>
      <sheetData sheetId="42120" refreshError="1"/>
      <sheetData sheetId="42121" refreshError="1"/>
      <sheetData sheetId="42122" refreshError="1"/>
      <sheetData sheetId="42123" refreshError="1"/>
      <sheetData sheetId="42124" refreshError="1"/>
      <sheetData sheetId="42125" refreshError="1"/>
      <sheetData sheetId="42126" refreshError="1"/>
      <sheetData sheetId="42127" refreshError="1"/>
      <sheetData sheetId="42128" refreshError="1"/>
      <sheetData sheetId="42129" refreshError="1"/>
      <sheetData sheetId="42130" refreshError="1"/>
      <sheetData sheetId="42131" refreshError="1"/>
      <sheetData sheetId="42132" refreshError="1"/>
      <sheetData sheetId="42133" refreshError="1"/>
      <sheetData sheetId="42134" refreshError="1"/>
      <sheetData sheetId="42135" refreshError="1"/>
      <sheetData sheetId="42136" refreshError="1"/>
      <sheetData sheetId="42137" refreshError="1"/>
      <sheetData sheetId="42138" refreshError="1"/>
      <sheetData sheetId="42139" refreshError="1"/>
      <sheetData sheetId="42140" refreshError="1"/>
      <sheetData sheetId="42141" refreshError="1"/>
      <sheetData sheetId="42142" refreshError="1"/>
      <sheetData sheetId="42143" refreshError="1"/>
      <sheetData sheetId="42144" refreshError="1"/>
      <sheetData sheetId="42145" refreshError="1"/>
      <sheetData sheetId="42146" refreshError="1"/>
      <sheetData sheetId="42147" refreshError="1"/>
      <sheetData sheetId="42148" refreshError="1"/>
      <sheetData sheetId="42149" refreshError="1"/>
      <sheetData sheetId="42150" refreshError="1"/>
      <sheetData sheetId="42151" refreshError="1"/>
      <sheetData sheetId="42152" refreshError="1"/>
      <sheetData sheetId="42153" refreshError="1"/>
      <sheetData sheetId="42154" refreshError="1"/>
      <sheetData sheetId="42155" refreshError="1"/>
      <sheetData sheetId="42156" refreshError="1"/>
      <sheetData sheetId="42157" refreshError="1"/>
      <sheetData sheetId="42158" refreshError="1"/>
      <sheetData sheetId="42159" refreshError="1"/>
      <sheetData sheetId="42160" refreshError="1"/>
      <sheetData sheetId="42161" refreshError="1"/>
      <sheetData sheetId="42162" refreshError="1"/>
      <sheetData sheetId="42163" refreshError="1"/>
      <sheetData sheetId="42164" refreshError="1"/>
      <sheetData sheetId="42165" refreshError="1"/>
      <sheetData sheetId="42166" refreshError="1"/>
      <sheetData sheetId="42167" refreshError="1"/>
      <sheetData sheetId="42168" refreshError="1"/>
      <sheetData sheetId="42169" refreshError="1"/>
      <sheetData sheetId="42170" refreshError="1"/>
      <sheetData sheetId="42171" refreshError="1"/>
      <sheetData sheetId="42172" refreshError="1"/>
      <sheetData sheetId="42173" refreshError="1"/>
      <sheetData sheetId="42174" refreshError="1"/>
      <sheetData sheetId="42175" refreshError="1"/>
      <sheetData sheetId="42176" refreshError="1"/>
      <sheetData sheetId="42177" refreshError="1"/>
      <sheetData sheetId="42178" refreshError="1"/>
      <sheetData sheetId="42179" refreshError="1"/>
      <sheetData sheetId="42180" refreshError="1"/>
      <sheetData sheetId="42181" refreshError="1"/>
      <sheetData sheetId="42182" refreshError="1"/>
      <sheetData sheetId="42183" refreshError="1"/>
      <sheetData sheetId="42184" refreshError="1"/>
      <sheetData sheetId="42185" refreshError="1"/>
      <sheetData sheetId="42186" refreshError="1"/>
      <sheetData sheetId="42187" refreshError="1"/>
      <sheetData sheetId="42188" refreshError="1"/>
      <sheetData sheetId="42189" refreshError="1"/>
      <sheetData sheetId="42190" refreshError="1"/>
      <sheetData sheetId="42191" refreshError="1"/>
      <sheetData sheetId="42192" refreshError="1"/>
      <sheetData sheetId="42193" refreshError="1"/>
      <sheetData sheetId="42194" refreshError="1"/>
      <sheetData sheetId="42195" refreshError="1"/>
      <sheetData sheetId="42196" refreshError="1"/>
      <sheetData sheetId="42197" refreshError="1"/>
      <sheetData sheetId="42198" refreshError="1"/>
      <sheetData sheetId="42199" refreshError="1"/>
      <sheetData sheetId="42200" refreshError="1"/>
      <sheetData sheetId="42201" refreshError="1"/>
      <sheetData sheetId="42202" refreshError="1"/>
      <sheetData sheetId="42203" refreshError="1"/>
      <sheetData sheetId="42204" refreshError="1"/>
      <sheetData sheetId="42205" refreshError="1"/>
      <sheetData sheetId="42206" refreshError="1"/>
      <sheetData sheetId="42207" refreshError="1"/>
      <sheetData sheetId="42208" refreshError="1"/>
      <sheetData sheetId="42209" refreshError="1"/>
      <sheetData sheetId="42210" refreshError="1"/>
      <sheetData sheetId="42211" refreshError="1"/>
      <sheetData sheetId="42212" refreshError="1"/>
      <sheetData sheetId="42213" refreshError="1"/>
      <sheetData sheetId="42214" refreshError="1"/>
      <sheetData sheetId="42215" refreshError="1"/>
      <sheetData sheetId="42216" refreshError="1"/>
      <sheetData sheetId="42217" refreshError="1"/>
      <sheetData sheetId="42218" refreshError="1"/>
      <sheetData sheetId="42219" refreshError="1"/>
      <sheetData sheetId="42220" refreshError="1"/>
      <sheetData sheetId="42221" refreshError="1"/>
      <sheetData sheetId="42222" refreshError="1"/>
      <sheetData sheetId="42223" refreshError="1"/>
      <sheetData sheetId="42224" refreshError="1"/>
      <sheetData sheetId="42225" refreshError="1"/>
      <sheetData sheetId="42226" refreshError="1"/>
      <sheetData sheetId="42227" refreshError="1"/>
      <sheetData sheetId="42228" refreshError="1"/>
      <sheetData sheetId="42229" refreshError="1"/>
      <sheetData sheetId="42230" refreshError="1"/>
      <sheetData sheetId="42231" refreshError="1"/>
      <sheetData sheetId="42232" refreshError="1"/>
      <sheetData sheetId="42233" refreshError="1"/>
      <sheetData sheetId="42234" refreshError="1"/>
      <sheetData sheetId="42235" refreshError="1"/>
      <sheetData sheetId="42236" refreshError="1"/>
      <sheetData sheetId="42237" refreshError="1"/>
      <sheetData sheetId="42238" refreshError="1"/>
      <sheetData sheetId="42239" refreshError="1"/>
      <sheetData sheetId="42240" refreshError="1"/>
      <sheetData sheetId="42241" refreshError="1"/>
      <sheetData sheetId="42242" refreshError="1"/>
      <sheetData sheetId="42243" refreshError="1"/>
      <sheetData sheetId="42244" refreshError="1"/>
      <sheetData sheetId="42245" refreshError="1"/>
      <sheetData sheetId="42246" refreshError="1"/>
      <sheetData sheetId="42247" refreshError="1"/>
      <sheetData sheetId="42248" refreshError="1"/>
      <sheetData sheetId="42249" refreshError="1"/>
      <sheetData sheetId="42250" refreshError="1"/>
      <sheetData sheetId="42251" refreshError="1"/>
      <sheetData sheetId="42252" refreshError="1"/>
      <sheetData sheetId="42253" refreshError="1"/>
      <sheetData sheetId="42254" refreshError="1"/>
      <sheetData sheetId="42255" refreshError="1"/>
      <sheetData sheetId="42256" refreshError="1"/>
      <sheetData sheetId="42257" refreshError="1"/>
      <sheetData sheetId="42258" refreshError="1"/>
      <sheetData sheetId="42259" refreshError="1"/>
      <sheetData sheetId="42260" refreshError="1"/>
      <sheetData sheetId="42261" refreshError="1"/>
      <sheetData sheetId="42262" refreshError="1"/>
      <sheetData sheetId="42263" refreshError="1"/>
      <sheetData sheetId="42264" refreshError="1"/>
      <sheetData sheetId="42265" refreshError="1"/>
      <sheetData sheetId="42266" refreshError="1"/>
      <sheetData sheetId="42267" refreshError="1"/>
      <sheetData sheetId="42268" refreshError="1"/>
      <sheetData sheetId="42269" refreshError="1"/>
      <sheetData sheetId="42270" refreshError="1"/>
      <sheetData sheetId="42271" refreshError="1"/>
      <sheetData sheetId="42272" refreshError="1"/>
      <sheetData sheetId="42273" refreshError="1"/>
      <sheetData sheetId="42274" refreshError="1"/>
      <sheetData sheetId="42275" refreshError="1"/>
      <sheetData sheetId="42276" refreshError="1"/>
      <sheetData sheetId="42277" refreshError="1"/>
      <sheetData sheetId="42278" refreshError="1"/>
      <sheetData sheetId="42279" refreshError="1"/>
      <sheetData sheetId="42280" refreshError="1"/>
      <sheetData sheetId="42281" refreshError="1"/>
      <sheetData sheetId="42282" refreshError="1"/>
      <sheetData sheetId="42283" refreshError="1"/>
      <sheetData sheetId="42284" refreshError="1"/>
      <sheetData sheetId="42285" refreshError="1"/>
      <sheetData sheetId="42286" refreshError="1"/>
      <sheetData sheetId="42287" refreshError="1"/>
      <sheetData sheetId="42288" refreshError="1"/>
      <sheetData sheetId="42289" refreshError="1"/>
      <sheetData sheetId="42290" refreshError="1"/>
      <sheetData sheetId="42291" refreshError="1"/>
      <sheetData sheetId="42292" refreshError="1"/>
      <sheetData sheetId="42293" refreshError="1"/>
      <sheetData sheetId="42294" refreshError="1"/>
      <sheetData sheetId="42295" refreshError="1"/>
      <sheetData sheetId="42296" refreshError="1"/>
      <sheetData sheetId="42297" refreshError="1"/>
      <sheetData sheetId="42298" refreshError="1"/>
      <sheetData sheetId="42299" refreshError="1"/>
      <sheetData sheetId="42300" refreshError="1"/>
      <sheetData sheetId="42301" refreshError="1"/>
      <sheetData sheetId="42302" refreshError="1"/>
      <sheetData sheetId="42303" refreshError="1"/>
      <sheetData sheetId="42304" refreshError="1"/>
      <sheetData sheetId="42305" refreshError="1"/>
      <sheetData sheetId="42306" refreshError="1"/>
      <sheetData sheetId="42307" refreshError="1"/>
      <sheetData sheetId="42308" refreshError="1"/>
      <sheetData sheetId="42309" refreshError="1"/>
      <sheetData sheetId="42310" refreshError="1"/>
      <sheetData sheetId="42311" refreshError="1"/>
      <sheetData sheetId="42312" refreshError="1"/>
      <sheetData sheetId="42313" refreshError="1"/>
      <sheetData sheetId="42314" refreshError="1"/>
      <sheetData sheetId="42315" refreshError="1"/>
      <sheetData sheetId="42316" refreshError="1"/>
      <sheetData sheetId="42317" refreshError="1"/>
      <sheetData sheetId="42318" refreshError="1"/>
      <sheetData sheetId="42319" refreshError="1"/>
      <sheetData sheetId="42320" refreshError="1"/>
      <sheetData sheetId="42321" refreshError="1"/>
      <sheetData sheetId="42322" refreshError="1"/>
      <sheetData sheetId="42323" refreshError="1"/>
      <sheetData sheetId="42324" refreshError="1"/>
      <sheetData sheetId="42325" refreshError="1"/>
      <sheetData sheetId="42326" refreshError="1"/>
      <sheetData sheetId="42327" refreshError="1"/>
      <sheetData sheetId="42328" refreshError="1"/>
      <sheetData sheetId="42329" refreshError="1"/>
      <sheetData sheetId="42330" refreshError="1"/>
      <sheetData sheetId="42331" refreshError="1"/>
      <sheetData sheetId="42332" refreshError="1"/>
      <sheetData sheetId="42333" refreshError="1"/>
      <sheetData sheetId="42334" refreshError="1"/>
      <sheetData sheetId="42335" refreshError="1"/>
      <sheetData sheetId="42336" refreshError="1"/>
      <sheetData sheetId="42337" refreshError="1"/>
      <sheetData sheetId="42338" refreshError="1"/>
      <sheetData sheetId="42339" refreshError="1"/>
      <sheetData sheetId="42340" refreshError="1"/>
      <sheetData sheetId="42341" refreshError="1"/>
      <sheetData sheetId="42342" refreshError="1"/>
      <sheetData sheetId="42343" refreshError="1"/>
      <sheetData sheetId="42344" refreshError="1"/>
      <sheetData sheetId="42345" refreshError="1"/>
      <sheetData sheetId="42346" refreshError="1"/>
      <sheetData sheetId="42347" refreshError="1"/>
      <sheetData sheetId="42348" refreshError="1"/>
      <sheetData sheetId="42349" refreshError="1"/>
      <sheetData sheetId="42350" refreshError="1"/>
      <sheetData sheetId="42351" refreshError="1"/>
      <sheetData sheetId="42352" refreshError="1"/>
      <sheetData sheetId="42353" refreshError="1"/>
      <sheetData sheetId="42354" refreshError="1"/>
      <sheetData sheetId="42355" refreshError="1"/>
      <sheetData sheetId="42356" refreshError="1"/>
      <sheetData sheetId="42357" refreshError="1"/>
      <sheetData sheetId="42358" refreshError="1"/>
      <sheetData sheetId="42359" refreshError="1"/>
      <sheetData sheetId="42360" refreshError="1"/>
      <sheetData sheetId="42361" refreshError="1"/>
      <sheetData sheetId="42362" refreshError="1"/>
      <sheetData sheetId="42363" refreshError="1"/>
      <sheetData sheetId="42364" refreshError="1"/>
      <sheetData sheetId="42365" refreshError="1"/>
      <sheetData sheetId="42366" refreshError="1"/>
      <sheetData sheetId="42367" refreshError="1"/>
      <sheetData sheetId="42368" refreshError="1"/>
      <sheetData sheetId="42369" refreshError="1"/>
      <sheetData sheetId="42370" refreshError="1"/>
      <sheetData sheetId="42371" refreshError="1"/>
      <sheetData sheetId="42372" refreshError="1"/>
      <sheetData sheetId="42373" refreshError="1"/>
      <sheetData sheetId="42374" refreshError="1"/>
      <sheetData sheetId="42375" refreshError="1"/>
      <sheetData sheetId="42376" refreshError="1"/>
      <sheetData sheetId="42377" refreshError="1"/>
      <sheetData sheetId="42378" refreshError="1"/>
      <sheetData sheetId="42379" refreshError="1"/>
      <sheetData sheetId="42380" refreshError="1"/>
      <sheetData sheetId="42381" refreshError="1"/>
      <sheetData sheetId="42382" refreshError="1"/>
      <sheetData sheetId="42383" refreshError="1"/>
      <sheetData sheetId="42384" refreshError="1"/>
      <sheetData sheetId="42385" refreshError="1"/>
      <sheetData sheetId="42386" refreshError="1"/>
      <sheetData sheetId="42387" refreshError="1"/>
      <sheetData sheetId="42388" refreshError="1"/>
      <sheetData sheetId="42389" refreshError="1"/>
      <sheetData sheetId="42390" refreshError="1"/>
      <sheetData sheetId="42391" refreshError="1"/>
      <sheetData sheetId="42392" refreshError="1"/>
      <sheetData sheetId="42393" refreshError="1"/>
      <sheetData sheetId="42394" refreshError="1"/>
      <sheetData sheetId="42395" refreshError="1"/>
      <sheetData sheetId="42396" refreshError="1"/>
      <sheetData sheetId="42397" refreshError="1"/>
      <sheetData sheetId="42398" refreshError="1"/>
      <sheetData sheetId="42399" refreshError="1"/>
      <sheetData sheetId="42400" refreshError="1"/>
      <sheetData sheetId="42401" refreshError="1"/>
      <sheetData sheetId="42402" refreshError="1"/>
      <sheetData sheetId="42403" refreshError="1"/>
      <sheetData sheetId="42404" refreshError="1"/>
      <sheetData sheetId="42405" refreshError="1"/>
      <sheetData sheetId="42406" refreshError="1"/>
      <sheetData sheetId="42407" refreshError="1"/>
      <sheetData sheetId="42408" refreshError="1"/>
      <sheetData sheetId="42409" refreshError="1"/>
      <sheetData sheetId="42410" refreshError="1"/>
      <sheetData sheetId="42411" refreshError="1"/>
      <sheetData sheetId="42412" refreshError="1"/>
      <sheetData sheetId="42413" refreshError="1"/>
      <sheetData sheetId="42414" refreshError="1"/>
      <sheetData sheetId="42415" refreshError="1"/>
      <sheetData sheetId="42416" refreshError="1"/>
      <sheetData sheetId="42417" refreshError="1"/>
      <sheetData sheetId="42418" refreshError="1"/>
      <sheetData sheetId="42419" refreshError="1"/>
      <sheetData sheetId="42420" refreshError="1"/>
      <sheetData sheetId="42421" refreshError="1"/>
      <sheetData sheetId="42422" refreshError="1"/>
      <sheetData sheetId="42423" refreshError="1"/>
      <sheetData sheetId="42424" refreshError="1"/>
      <sheetData sheetId="42425" refreshError="1"/>
      <sheetData sheetId="42426" refreshError="1"/>
      <sheetData sheetId="42427" refreshError="1"/>
      <sheetData sheetId="42428" refreshError="1"/>
      <sheetData sheetId="42429" refreshError="1"/>
      <sheetData sheetId="42430" refreshError="1"/>
      <sheetData sheetId="42431" refreshError="1"/>
      <sheetData sheetId="42432" refreshError="1"/>
      <sheetData sheetId="42433" refreshError="1"/>
      <sheetData sheetId="42434" refreshError="1"/>
      <sheetData sheetId="42435" refreshError="1"/>
      <sheetData sheetId="42436" refreshError="1"/>
      <sheetData sheetId="42437" refreshError="1"/>
      <sheetData sheetId="42438" refreshError="1"/>
      <sheetData sheetId="42439" refreshError="1"/>
      <sheetData sheetId="42440" refreshError="1"/>
      <sheetData sheetId="42441" refreshError="1"/>
      <sheetData sheetId="42442" refreshError="1"/>
      <sheetData sheetId="42443" refreshError="1"/>
      <sheetData sheetId="42444" refreshError="1"/>
      <sheetData sheetId="42445" refreshError="1"/>
      <sheetData sheetId="42446" refreshError="1"/>
      <sheetData sheetId="42447" refreshError="1"/>
      <sheetData sheetId="42448" refreshError="1"/>
      <sheetData sheetId="42449" refreshError="1"/>
      <sheetData sheetId="42450" refreshError="1"/>
      <sheetData sheetId="42451" refreshError="1"/>
      <sheetData sheetId="42452" refreshError="1"/>
      <sheetData sheetId="42453" refreshError="1"/>
      <sheetData sheetId="42454" refreshError="1"/>
      <sheetData sheetId="42455" refreshError="1"/>
      <sheetData sheetId="42456" refreshError="1"/>
      <sheetData sheetId="42457" refreshError="1"/>
      <sheetData sheetId="42458" refreshError="1"/>
      <sheetData sheetId="42459" refreshError="1"/>
      <sheetData sheetId="42460" refreshError="1"/>
      <sheetData sheetId="42461" refreshError="1"/>
      <sheetData sheetId="42462" refreshError="1"/>
      <sheetData sheetId="42463" refreshError="1"/>
      <sheetData sheetId="42464" refreshError="1"/>
      <sheetData sheetId="42465" refreshError="1"/>
      <sheetData sheetId="42466" refreshError="1"/>
      <sheetData sheetId="42467" refreshError="1"/>
      <sheetData sheetId="42468" refreshError="1"/>
      <sheetData sheetId="42469" refreshError="1"/>
      <sheetData sheetId="42470" refreshError="1"/>
      <sheetData sheetId="42471" refreshError="1"/>
      <sheetData sheetId="42472" refreshError="1"/>
      <sheetData sheetId="42473" refreshError="1"/>
      <sheetData sheetId="42474" refreshError="1"/>
      <sheetData sheetId="42475" refreshError="1"/>
      <sheetData sheetId="42476" refreshError="1"/>
      <sheetData sheetId="42477" refreshError="1"/>
      <sheetData sheetId="42478" refreshError="1"/>
      <sheetData sheetId="42479" refreshError="1"/>
      <sheetData sheetId="42480" refreshError="1"/>
      <sheetData sheetId="42481" refreshError="1"/>
      <sheetData sheetId="42482" refreshError="1"/>
      <sheetData sheetId="42483" refreshError="1"/>
      <sheetData sheetId="42484" refreshError="1"/>
      <sheetData sheetId="42485" refreshError="1"/>
      <sheetData sheetId="42486" refreshError="1"/>
      <sheetData sheetId="42487" refreshError="1"/>
      <sheetData sheetId="42488" refreshError="1"/>
      <sheetData sheetId="42489" refreshError="1"/>
      <sheetData sheetId="42490" refreshError="1"/>
      <sheetData sheetId="42491" refreshError="1"/>
      <sheetData sheetId="42492" refreshError="1"/>
      <sheetData sheetId="42493" refreshError="1"/>
      <sheetData sheetId="42494" refreshError="1"/>
      <sheetData sheetId="42495" refreshError="1"/>
      <sheetData sheetId="42496" refreshError="1"/>
      <sheetData sheetId="42497" refreshError="1"/>
      <sheetData sheetId="42498" refreshError="1"/>
      <sheetData sheetId="42499" refreshError="1"/>
      <sheetData sheetId="42500" refreshError="1"/>
      <sheetData sheetId="42501" refreshError="1"/>
      <sheetData sheetId="42502" refreshError="1"/>
      <sheetData sheetId="42503" refreshError="1"/>
      <sheetData sheetId="42504" refreshError="1"/>
      <sheetData sheetId="42505" refreshError="1"/>
      <sheetData sheetId="42506" refreshError="1"/>
      <sheetData sheetId="42507" refreshError="1"/>
      <sheetData sheetId="42508" refreshError="1"/>
      <sheetData sheetId="42509" refreshError="1"/>
      <sheetData sheetId="42510" refreshError="1"/>
      <sheetData sheetId="42511" refreshError="1"/>
      <sheetData sheetId="42512" refreshError="1"/>
      <sheetData sheetId="42513" refreshError="1"/>
      <sheetData sheetId="42514" refreshError="1"/>
      <sheetData sheetId="42515" refreshError="1"/>
      <sheetData sheetId="42516" refreshError="1"/>
      <sheetData sheetId="42517" refreshError="1"/>
      <sheetData sheetId="42518" refreshError="1"/>
      <sheetData sheetId="42519" refreshError="1"/>
      <sheetData sheetId="42520" refreshError="1"/>
      <sheetData sheetId="42521" refreshError="1"/>
      <sheetData sheetId="42522" refreshError="1"/>
      <sheetData sheetId="42523" refreshError="1"/>
      <sheetData sheetId="42524" refreshError="1"/>
      <sheetData sheetId="42525" refreshError="1"/>
      <sheetData sheetId="42526" refreshError="1"/>
      <sheetData sheetId="42527" refreshError="1"/>
      <sheetData sheetId="42528" refreshError="1"/>
      <sheetData sheetId="42529" refreshError="1"/>
      <sheetData sheetId="42530" refreshError="1"/>
      <sheetData sheetId="42531" refreshError="1"/>
      <sheetData sheetId="42532" refreshError="1"/>
      <sheetData sheetId="42533" refreshError="1"/>
      <sheetData sheetId="42534" refreshError="1"/>
      <sheetData sheetId="42535" refreshError="1"/>
      <sheetData sheetId="42536" refreshError="1"/>
      <sheetData sheetId="42537" refreshError="1"/>
      <sheetData sheetId="42538" refreshError="1"/>
      <sheetData sheetId="42539" refreshError="1"/>
      <sheetData sheetId="42540" refreshError="1"/>
      <sheetData sheetId="42541" refreshError="1"/>
      <sheetData sheetId="42542" refreshError="1"/>
      <sheetData sheetId="42543" refreshError="1"/>
      <sheetData sheetId="42544" refreshError="1"/>
      <sheetData sheetId="42545" refreshError="1"/>
      <sheetData sheetId="42546" refreshError="1"/>
      <sheetData sheetId="42547" refreshError="1"/>
      <sheetData sheetId="42548" refreshError="1"/>
      <sheetData sheetId="42549" refreshError="1"/>
      <sheetData sheetId="42550" refreshError="1"/>
      <sheetData sheetId="42551" refreshError="1"/>
      <sheetData sheetId="42552" refreshError="1"/>
      <sheetData sheetId="42553" refreshError="1"/>
      <sheetData sheetId="42554" refreshError="1"/>
      <sheetData sheetId="42555" refreshError="1"/>
      <sheetData sheetId="42556" refreshError="1"/>
      <sheetData sheetId="42557" refreshError="1"/>
      <sheetData sheetId="42558" refreshError="1"/>
      <sheetData sheetId="42559" refreshError="1"/>
      <sheetData sheetId="42560" refreshError="1"/>
      <sheetData sheetId="42561" refreshError="1"/>
      <sheetData sheetId="42562" refreshError="1"/>
      <sheetData sheetId="42563" refreshError="1"/>
      <sheetData sheetId="42564" refreshError="1"/>
      <sheetData sheetId="42565" refreshError="1"/>
      <sheetData sheetId="42566" refreshError="1"/>
      <sheetData sheetId="42567" refreshError="1"/>
      <sheetData sheetId="42568" refreshError="1"/>
      <sheetData sheetId="42569" refreshError="1"/>
      <sheetData sheetId="42570" refreshError="1"/>
      <sheetData sheetId="42571" refreshError="1"/>
      <sheetData sheetId="42572" refreshError="1"/>
      <sheetData sheetId="42573" refreshError="1"/>
      <sheetData sheetId="42574" refreshError="1"/>
      <sheetData sheetId="42575" refreshError="1"/>
      <sheetData sheetId="42576" refreshError="1"/>
      <sheetData sheetId="42577" refreshError="1"/>
      <sheetData sheetId="42578" refreshError="1"/>
      <sheetData sheetId="42579" refreshError="1"/>
      <sheetData sheetId="42580" refreshError="1"/>
      <sheetData sheetId="42581" refreshError="1"/>
      <sheetData sheetId="42582" refreshError="1"/>
      <sheetData sheetId="42583" refreshError="1"/>
      <sheetData sheetId="42584" refreshError="1"/>
      <sheetData sheetId="42585" refreshError="1"/>
      <sheetData sheetId="42586" refreshError="1"/>
      <sheetData sheetId="42587" refreshError="1"/>
      <sheetData sheetId="42588" refreshError="1"/>
      <sheetData sheetId="42589" refreshError="1"/>
      <sheetData sheetId="42590" refreshError="1"/>
      <sheetData sheetId="42591" refreshError="1"/>
      <sheetData sheetId="42592" refreshError="1"/>
      <sheetData sheetId="42593" refreshError="1"/>
      <sheetData sheetId="42594" refreshError="1"/>
      <sheetData sheetId="42595" refreshError="1"/>
      <sheetData sheetId="42596" refreshError="1"/>
      <sheetData sheetId="42597" refreshError="1"/>
      <sheetData sheetId="42598" refreshError="1"/>
      <sheetData sheetId="42599" refreshError="1"/>
      <sheetData sheetId="42600" refreshError="1"/>
      <sheetData sheetId="42601" refreshError="1"/>
      <sheetData sheetId="42602" refreshError="1"/>
      <sheetData sheetId="42603" refreshError="1"/>
      <sheetData sheetId="42604" refreshError="1"/>
      <sheetData sheetId="42605" refreshError="1"/>
      <sheetData sheetId="42606" refreshError="1"/>
      <sheetData sheetId="42607" refreshError="1"/>
      <sheetData sheetId="42608" refreshError="1"/>
      <sheetData sheetId="42609" refreshError="1"/>
      <sheetData sheetId="42610" refreshError="1"/>
      <sheetData sheetId="42611" refreshError="1"/>
      <sheetData sheetId="42612" refreshError="1"/>
      <sheetData sheetId="42613" refreshError="1"/>
      <sheetData sheetId="42614" refreshError="1"/>
      <sheetData sheetId="42615" refreshError="1"/>
      <sheetData sheetId="42616" refreshError="1"/>
      <sheetData sheetId="42617" refreshError="1"/>
      <sheetData sheetId="42618" refreshError="1"/>
      <sheetData sheetId="42619" refreshError="1"/>
      <sheetData sheetId="42620" refreshError="1"/>
      <sheetData sheetId="42621" refreshError="1"/>
      <sheetData sheetId="42622" refreshError="1"/>
      <sheetData sheetId="42623" refreshError="1"/>
      <sheetData sheetId="42624" refreshError="1"/>
      <sheetData sheetId="42625" refreshError="1"/>
      <sheetData sheetId="42626" refreshError="1"/>
      <sheetData sheetId="42627" refreshError="1"/>
      <sheetData sheetId="42628" refreshError="1"/>
      <sheetData sheetId="42629" refreshError="1"/>
      <sheetData sheetId="42630" refreshError="1"/>
      <sheetData sheetId="42631" refreshError="1"/>
      <sheetData sheetId="42632" refreshError="1"/>
      <sheetData sheetId="42633" refreshError="1"/>
      <sheetData sheetId="42634" refreshError="1"/>
      <sheetData sheetId="42635" refreshError="1"/>
      <sheetData sheetId="42636" refreshError="1"/>
      <sheetData sheetId="42637" refreshError="1"/>
      <sheetData sheetId="42638" refreshError="1"/>
      <sheetData sheetId="42639" refreshError="1"/>
      <sheetData sheetId="42640" refreshError="1"/>
      <sheetData sheetId="42641" refreshError="1"/>
      <sheetData sheetId="42642" refreshError="1"/>
      <sheetData sheetId="42643" refreshError="1"/>
      <sheetData sheetId="42644" refreshError="1"/>
      <sheetData sheetId="42645" refreshError="1"/>
      <sheetData sheetId="42646" refreshError="1"/>
      <sheetData sheetId="42647" refreshError="1"/>
      <sheetData sheetId="42648" refreshError="1"/>
      <sheetData sheetId="42649" refreshError="1"/>
      <sheetData sheetId="42650" refreshError="1"/>
      <sheetData sheetId="42651" refreshError="1"/>
      <sheetData sheetId="42652" refreshError="1"/>
      <sheetData sheetId="42653" refreshError="1"/>
      <sheetData sheetId="42654" refreshError="1"/>
      <sheetData sheetId="42655" refreshError="1"/>
      <sheetData sheetId="42656" refreshError="1"/>
      <sheetData sheetId="42657" refreshError="1"/>
      <sheetData sheetId="42658" refreshError="1"/>
      <sheetData sheetId="42659" refreshError="1"/>
      <sheetData sheetId="42660" refreshError="1"/>
      <sheetData sheetId="42661" refreshError="1"/>
      <sheetData sheetId="42662" refreshError="1"/>
      <sheetData sheetId="42663" refreshError="1"/>
      <sheetData sheetId="42664" refreshError="1"/>
      <sheetData sheetId="42665" refreshError="1"/>
      <sheetData sheetId="42666" refreshError="1"/>
      <sheetData sheetId="42667" refreshError="1"/>
      <sheetData sheetId="42668" refreshError="1"/>
      <sheetData sheetId="42669" refreshError="1"/>
      <sheetData sheetId="42670" refreshError="1"/>
      <sheetData sheetId="42671" refreshError="1"/>
      <sheetData sheetId="42672" refreshError="1"/>
      <sheetData sheetId="42673" refreshError="1"/>
      <sheetData sheetId="42674" refreshError="1"/>
      <sheetData sheetId="42675" refreshError="1"/>
      <sheetData sheetId="42676" refreshError="1"/>
      <sheetData sheetId="42677" refreshError="1"/>
      <sheetData sheetId="42678" refreshError="1"/>
      <sheetData sheetId="42679" refreshError="1"/>
      <sheetData sheetId="42680" refreshError="1"/>
      <sheetData sheetId="42681" refreshError="1"/>
      <sheetData sheetId="42682" refreshError="1"/>
      <sheetData sheetId="42683" refreshError="1"/>
      <sheetData sheetId="42684" refreshError="1"/>
      <sheetData sheetId="42685" refreshError="1"/>
      <sheetData sheetId="42686" refreshError="1"/>
      <sheetData sheetId="42687" refreshError="1"/>
      <sheetData sheetId="42688" refreshError="1"/>
      <sheetData sheetId="42689" refreshError="1"/>
      <sheetData sheetId="42690" refreshError="1"/>
      <sheetData sheetId="42691" refreshError="1"/>
      <sheetData sheetId="42692" refreshError="1"/>
      <sheetData sheetId="42693" refreshError="1"/>
      <sheetData sheetId="42694" refreshError="1"/>
      <sheetData sheetId="42695" refreshError="1"/>
      <sheetData sheetId="42696" refreshError="1"/>
      <sheetData sheetId="42697" refreshError="1"/>
      <sheetData sheetId="42698" refreshError="1"/>
      <sheetData sheetId="42699" refreshError="1"/>
      <sheetData sheetId="42700" refreshError="1"/>
      <sheetData sheetId="42701" refreshError="1"/>
      <sheetData sheetId="42702" refreshError="1"/>
      <sheetData sheetId="42703" refreshError="1"/>
      <sheetData sheetId="42704" refreshError="1"/>
      <sheetData sheetId="42705" refreshError="1"/>
      <sheetData sheetId="42706" refreshError="1"/>
      <sheetData sheetId="42707" refreshError="1"/>
      <sheetData sheetId="42708" refreshError="1"/>
      <sheetData sheetId="42709" refreshError="1"/>
      <sheetData sheetId="42710" refreshError="1"/>
      <sheetData sheetId="42711" refreshError="1"/>
      <sheetData sheetId="42712" refreshError="1"/>
      <sheetData sheetId="42713" refreshError="1"/>
      <sheetData sheetId="42714" refreshError="1"/>
      <sheetData sheetId="42715" refreshError="1"/>
      <sheetData sheetId="42716" refreshError="1"/>
      <sheetData sheetId="42717" refreshError="1"/>
      <sheetData sheetId="42718" refreshError="1"/>
      <sheetData sheetId="42719" refreshError="1"/>
      <sheetData sheetId="42720" refreshError="1"/>
      <sheetData sheetId="42721" refreshError="1"/>
      <sheetData sheetId="42722" refreshError="1"/>
      <sheetData sheetId="42723" refreshError="1"/>
      <sheetData sheetId="42724" refreshError="1"/>
      <sheetData sheetId="42725" refreshError="1"/>
      <sheetData sheetId="42726" refreshError="1"/>
      <sheetData sheetId="42727" refreshError="1"/>
      <sheetData sheetId="42728" refreshError="1"/>
      <sheetData sheetId="42729" refreshError="1"/>
      <sheetData sheetId="42730" refreshError="1"/>
      <sheetData sheetId="42731" refreshError="1"/>
      <sheetData sheetId="42732" refreshError="1"/>
      <sheetData sheetId="42733" refreshError="1"/>
      <sheetData sheetId="42734" refreshError="1"/>
      <sheetData sheetId="42735" refreshError="1"/>
      <sheetData sheetId="42736" refreshError="1"/>
      <sheetData sheetId="42737" refreshError="1"/>
      <sheetData sheetId="42738" refreshError="1"/>
      <sheetData sheetId="42739" refreshError="1"/>
      <sheetData sheetId="42740" refreshError="1"/>
      <sheetData sheetId="42741" refreshError="1"/>
      <sheetData sheetId="42742" refreshError="1"/>
      <sheetData sheetId="42743" refreshError="1"/>
      <sheetData sheetId="42744" refreshError="1"/>
      <sheetData sheetId="42745" refreshError="1"/>
      <sheetData sheetId="42746" refreshError="1"/>
      <sheetData sheetId="42747" refreshError="1"/>
      <sheetData sheetId="42748" refreshError="1"/>
      <sheetData sheetId="42749" refreshError="1"/>
      <sheetData sheetId="42750" refreshError="1"/>
      <sheetData sheetId="42751" refreshError="1"/>
      <sheetData sheetId="42752" refreshError="1"/>
      <sheetData sheetId="42753" refreshError="1"/>
      <sheetData sheetId="42754" refreshError="1"/>
      <sheetData sheetId="42755" refreshError="1"/>
      <sheetData sheetId="42756" refreshError="1"/>
      <sheetData sheetId="42757" refreshError="1"/>
      <sheetData sheetId="42758" refreshError="1"/>
      <sheetData sheetId="42759" refreshError="1"/>
      <sheetData sheetId="42760" refreshError="1"/>
      <sheetData sheetId="42761" refreshError="1"/>
      <sheetData sheetId="42762" refreshError="1"/>
      <sheetData sheetId="42763" refreshError="1"/>
      <sheetData sheetId="42764" refreshError="1"/>
      <sheetData sheetId="42765" refreshError="1"/>
      <sheetData sheetId="42766" refreshError="1"/>
      <sheetData sheetId="42767" refreshError="1"/>
      <sheetData sheetId="42768" refreshError="1"/>
      <sheetData sheetId="42769" refreshError="1"/>
      <sheetData sheetId="42770" refreshError="1"/>
      <sheetData sheetId="42771" refreshError="1"/>
      <sheetData sheetId="42772" refreshError="1"/>
      <sheetData sheetId="42773" refreshError="1"/>
      <sheetData sheetId="42774" refreshError="1"/>
      <sheetData sheetId="42775" refreshError="1"/>
      <sheetData sheetId="42776" refreshError="1"/>
      <sheetData sheetId="42777" refreshError="1"/>
      <sheetData sheetId="42778" refreshError="1"/>
      <sheetData sheetId="42779" refreshError="1"/>
      <sheetData sheetId="42780" refreshError="1"/>
      <sheetData sheetId="42781" refreshError="1"/>
      <sheetData sheetId="42782" refreshError="1"/>
      <sheetData sheetId="42783" refreshError="1"/>
      <sheetData sheetId="42784" refreshError="1"/>
      <sheetData sheetId="42785" refreshError="1"/>
      <sheetData sheetId="42786" refreshError="1"/>
      <sheetData sheetId="42787" refreshError="1"/>
      <sheetData sheetId="42788" refreshError="1"/>
      <sheetData sheetId="42789" refreshError="1"/>
      <sheetData sheetId="42790" refreshError="1"/>
      <sheetData sheetId="42791" refreshError="1"/>
      <sheetData sheetId="42792" refreshError="1"/>
      <sheetData sheetId="42793" refreshError="1"/>
      <sheetData sheetId="42794" refreshError="1"/>
      <sheetData sheetId="42795" refreshError="1"/>
      <sheetData sheetId="42796" refreshError="1"/>
      <sheetData sheetId="42797" refreshError="1"/>
      <sheetData sheetId="42798" refreshError="1"/>
      <sheetData sheetId="42799" refreshError="1"/>
      <sheetData sheetId="42800" refreshError="1"/>
      <sheetData sheetId="42801" refreshError="1"/>
      <sheetData sheetId="42802" refreshError="1"/>
      <sheetData sheetId="42803" refreshError="1"/>
      <sheetData sheetId="42804" refreshError="1"/>
      <sheetData sheetId="42805" refreshError="1"/>
      <sheetData sheetId="42806" refreshError="1"/>
      <sheetData sheetId="42807" refreshError="1"/>
      <sheetData sheetId="42808" refreshError="1"/>
      <sheetData sheetId="42809" refreshError="1"/>
      <sheetData sheetId="42810" refreshError="1"/>
      <sheetData sheetId="42811" refreshError="1"/>
      <sheetData sheetId="42812" refreshError="1"/>
      <sheetData sheetId="42813" refreshError="1"/>
      <sheetData sheetId="42814" refreshError="1"/>
      <sheetData sheetId="42815" refreshError="1"/>
      <sheetData sheetId="42816" refreshError="1"/>
      <sheetData sheetId="42817" refreshError="1"/>
      <sheetData sheetId="42818" refreshError="1"/>
      <sheetData sheetId="42819" refreshError="1"/>
      <sheetData sheetId="42820" refreshError="1"/>
      <sheetData sheetId="42821" refreshError="1"/>
      <sheetData sheetId="42822" refreshError="1"/>
      <sheetData sheetId="42823" refreshError="1"/>
      <sheetData sheetId="42824" refreshError="1"/>
      <sheetData sheetId="42825" refreshError="1"/>
      <sheetData sheetId="42826" refreshError="1"/>
      <sheetData sheetId="42827" refreshError="1"/>
      <sheetData sheetId="42828" refreshError="1"/>
      <sheetData sheetId="42829" refreshError="1"/>
      <sheetData sheetId="42830" refreshError="1"/>
      <sheetData sheetId="42831" refreshError="1"/>
      <sheetData sheetId="42832" refreshError="1"/>
      <sheetData sheetId="42833" refreshError="1"/>
      <sheetData sheetId="42834" refreshError="1"/>
      <sheetData sheetId="42835" refreshError="1"/>
      <sheetData sheetId="42836" refreshError="1"/>
      <sheetData sheetId="42837" refreshError="1"/>
      <sheetData sheetId="42838" refreshError="1"/>
      <sheetData sheetId="42839" refreshError="1"/>
      <sheetData sheetId="42840" refreshError="1"/>
      <sheetData sheetId="42841" refreshError="1"/>
      <sheetData sheetId="42842" refreshError="1"/>
      <sheetData sheetId="42843" refreshError="1"/>
      <sheetData sheetId="42844" refreshError="1"/>
      <sheetData sheetId="42845" refreshError="1"/>
      <sheetData sheetId="42846" refreshError="1"/>
      <sheetData sheetId="42847" refreshError="1"/>
      <sheetData sheetId="42848" refreshError="1"/>
      <sheetData sheetId="42849" refreshError="1"/>
      <sheetData sheetId="42850" refreshError="1"/>
      <sheetData sheetId="42851" refreshError="1"/>
      <sheetData sheetId="42852" refreshError="1"/>
      <sheetData sheetId="42853" refreshError="1"/>
      <sheetData sheetId="42854" refreshError="1"/>
      <sheetData sheetId="42855" refreshError="1"/>
      <sheetData sheetId="42856" refreshError="1"/>
      <sheetData sheetId="42857" refreshError="1"/>
      <sheetData sheetId="42858" refreshError="1"/>
      <sheetData sheetId="42859" refreshError="1"/>
      <sheetData sheetId="42860" refreshError="1"/>
      <sheetData sheetId="42861" refreshError="1"/>
      <sheetData sheetId="42862" refreshError="1"/>
      <sheetData sheetId="42863" refreshError="1"/>
      <sheetData sheetId="42864" refreshError="1"/>
      <sheetData sheetId="42865" refreshError="1"/>
      <sheetData sheetId="42866" refreshError="1"/>
      <sheetData sheetId="42867" refreshError="1"/>
      <sheetData sheetId="42868" refreshError="1"/>
      <sheetData sheetId="42869" refreshError="1"/>
      <sheetData sheetId="42870" refreshError="1"/>
      <sheetData sheetId="42871" refreshError="1"/>
      <sheetData sheetId="42872" refreshError="1"/>
      <sheetData sheetId="42873" refreshError="1"/>
      <sheetData sheetId="42874" refreshError="1"/>
      <sheetData sheetId="42875" refreshError="1"/>
      <sheetData sheetId="42876" refreshError="1"/>
      <sheetData sheetId="42877" refreshError="1"/>
      <sheetData sheetId="42878" refreshError="1"/>
      <sheetData sheetId="42879" refreshError="1"/>
      <sheetData sheetId="42880" refreshError="1"/>
      <sheetData sheetId="42881" refreshError="1"/>
      <sheetData sheetId="42882" refreshError="1"/>
      <sheetData sheetId="42883" refreshError="1"/>
      <sheetData sheetId="42884" refreshError="1"/>
      <sheetData sheetId="42885" refreshError="1"/>
      <sheetData sheetId="42886" refreshError="1"/>
      <sheetData sheetId="42887" refreshError="1"/>
      <sheetData sheetId="42888" refreshError="1"/>
      <sheetData sheetId="42889" refreshError="1"/>
      <sheetData sheetId="42890" refreshError="1"/>
      <sheetData sheetId="42891" refreshError="1"/>
      <sheetData sheetId="42892" refreshError="1"/>
      <sheetData sheetId="42893" refreshError="1"/>
      <sheetData sheetId="42894" refreshError="1"/>
      <sheetData sheetId="42895" refreshError="1"/>
      <sheetData sheetId="42896" refreshError="1"/>
      <sheetData sheetId="42897" refreshError="1"/>
      <sheetData sheetId="42898" refreshError="1"/>
      <sheetData sheetId="42899" refreshError="1"/>
      <sheetData sheetId="42900" refreshError="1"/>
      <sheetData sheetId="42901" refreshError="1"/>
      <sheetData sheetId="42902" refreshError="1"/>
      <sheetData sheetId="42903" refreshError="1"/>
      <sheetData sheetId="42904" refreshError="1"/>
      <sheetData sheetId="42905" refreshError="1"/>
      <sheetData sheetId="42906" refreshError="1"/>
      <sheetData sheetId="42907" refreshError="1"/>
      <sheetData sheetId="42908" refreshError="1"/>
      <sheetData sheetId="42909" refreshError="1"/>
      <sheetData sheetId="42910" refreshError="1"/>
      <sheetData sheetId="42911" refreshError="1"/>
      <sheetData sheetId="42912" refreshError="1"/>
      <sheetData sheetId="42913" refreshError="1"/>
      <sheetData sheetId="42914" refreshError="1"/>
      <sheetData sheetId="42915" refreshError="1"/>
      <sheetData sheetId="42916" refreshError="1"/>
      <sheetData sheetId="42917" refreshError="1"/>
      <sheetData sheetId="42918" refreshError="1"/>
      <sheetData sheetId="42919" refreshError="1"/>
      <sheetData sheetId="42920" refreshError="1"/>
      <sheetData sheetId="42921" refreshError="1"/>
      <sheetData sheetId="42922" refreshError="1"/>
      <sheetData sheetId="42923" refreshError="1"/>
      <sheetData sheetId="42924" refreshError="1"/>
      <sheetData sheetId="42925" refreshError="1"/>
      <sheetData sheetId="42926" refreshError="1"/>
      <sheetData sheetId="42927" refreshError="1"/>
      <sheetData sheetId="42928" refreshError="1"/>
      <sheetData sheetId="42929" refreshError="1"/>
      <sheetData sheetId="42930" refreshError="1"/>
      <sheetData sheetId="42931" refreshError="1"/>
      <sheetData sheetId="42932" refreshError="1"/>
      <sheetData sheetId="42933" refreshError="1"/>
      <sheetData sheetId="42934" refreshError="1"/>
      <sheetData sheetId="42935" refreshError="1"/>
      <sheetData sheetId="42936" refreshError="1"/>
      <sheetData sheetId="42937" refreshError="1"/>
      <sheetData sheetId="42938" refreshError="1"/>
      <sheetData sheetId="42939" refreshError="1"/>
      <sheetData sheetId="42940" refreshError="1"/>
      <sheetData sheetId="42941" refreshError="1"/>
      <sheetData sheetId="42942" refreshError="1"/>
      <sheetData sheetId="42943" refreshError="1"/>
      <sheetData sheetId="42944" refreshError="1"/>
      <sheetData sheetId="42945" refreshError="1"/>
      <sheetData sheetId="42946" refreshError="1"/>
      <sheetData sheetId="42947" refreshError="1"/>
      <sheetData sheetId="42948" refreshError="1"/>
      <sheetData sheetId="42949" refreshError="1"/>
      <sheetData sheetId="42950" refreshError="1"/>
      <sheetData sheetId="42951" refreshError="1"/>
      <sheetData sheetId="42952" refreshError="1"/>
      <sheetData sheetId="42953" refreshError="1"/>
      <sheetData sheetId="42954" refreshError="1"/>
      <sheetData sheetId="42955" refreshError="1"/>
      <sheetData sheetId="42956" refreshError="1"/>
      <sheetData sheetId="42957" refreshError="1"/>
      <sheetData sheetId="42958" refreshError="1"/>
      <sheetData sheetId="42959" refreshError="1"/>
      <sheetData sheetId="42960" refreshError="1"/>
      <sheetData sheetId="42961" refreshError="1"/>
      <sheetData sheetId="42962" refreshError="1"/>
      <sheetData sheetId="42963" refreshError="1"/>
      <sheetData sheetId="42964" refreshError="1"/>
      <sheetData sheetId="42965" refreshError="1"/>
      <sheetData sheetId="42966" refreshError="1"/>
      <sheetData sheetId="42967" refreshError="1"/>
      <sheetData sheetId="42968" refreshError="1"/>
      <sheetData sheetId="42969" refreshError="1"/>
      <sheetData sheetId="42970" refreshError="1"/>
      <sheetData sheetId="42971" refreshError="1"/>
      <sheetData sheetId="42972" refreshError="1"/>
      <sheetData sheetId="42973" refreshError="1"/>
      <sheetData sheetId="42974" refreshError="1"/>
      <sheetData sheetId="42975" refreshError="1"/>
      <sheetData sheetId="42976" refreshError="1"/>
      <sheetData sheetId="42977" refreshError="1"/>
      <sheetData sheetId="42978" refreshError="1"/>
      <sheetData sheetId="42979" refreshError="1"/>
      <sheetData sheetId="42980" refreshError="1"/>
      <sheetData sheetId="42981" refreshError="1"/>
      <sheetData sheetId="42982" refreshError="1"/>
      <sheetData sheetId="42983" refreshError="1"/>
      <sheetData sheetId="42984" refreshError="1"/>
      <sheetData sheetId="42985" refreshError="1"/>
      <sheetData sheetId="42986" refreshError="1"/>
      <sheetData sheetId="42987" refreshError="1"/>
      <sheetData sheetId="42988" refreshError="1"/>
      <sheetData sheetId="42989" refreshError="1"/>
      <sheetData sheetId="42990" refreshError="1"/>
      <sheetData sheetId="42991" refreshError="1"/>
      <sheetData sheetId="42992" refreshError="1"/>
      <sheetData sheetId="42993" refreshError="1"/>
      <sheetData sheetId="42994" refreshError="1"/>
      <sheetData sheetId="42995" refreshError="1"/>
      <sheetData sheetId="42996" refreshError="1"/>
      <sheetData sheetId="42997" refreshError="1"/>
      <sheetData sheetId="42998" refreshError="1"/>
      <sheetData sheetId="42999" refreshError="1"/>
      <sheetData sheetId="43000" refreshError="1"/>
      <sheetData sheetId="43001" refreshError="1"/>
      <sheetData sheetId="43002" refreshError="1"/>
      <sheetData sheetId="43003" refreshError="1"/>
      <sheetData sheetId="43004" refreshError="1"/>
      <sheetData sheetId="43005" refreshError="1"/>
      <sheetData sheetId="43006" refreshError="1"/>
      <sheetData sheetId="43007" refreshError="1"/>
      <sheetData sheetId="43008" refreshError="1"/>
      <sheetData sheetId="43009" refreshError="1"/>
      <sheetData sheetId="43010" refreshError="1"/>
      <sheetData sheetId="43011" refreshError="1"/>
      <sheetData sheetId="43012" refreshError="1"/>
      <sheetData sheetId="43013" refreshError="1"/>
      <sheetData sheetId="43014" refreshError="1"/>
      <sheetData sheetId="43015" refreshError="1"/>
      <sheetData sheetId="43016" refreshError="1"/>
      <sheetData sheetId="43017" refreshError="1"/>
      <sheetData sheetId="43018" refreshError="1"/>
      <sheetData sheetId="43019" refreshError="1"/>
      <sheetData sheetId="43020" refreshError="1"/>
      <sheetData sheetId="43021" refreshError="1"/>
      <sheetData sheetId="43022" refreshError="1"/>
      <sheetData sheetId="43023" refreshError="1"/>
      <sheetData sheetId="43024" refreshError="1"/>
      <sheetData sheetId="43025" refreshError="1"/>
      <sheetData sheetId="43026" refreshError="1"/>
      <sheetData sheetId="43027" refreshError="1"/>
      <sheetData sheetId="43028" refreshError="1"/>
      <sheetData sheetId="43029" refreshError="1"/>
      <sheetData sheetId="43030" refreshError="1"/>
      <sheetData sheetId="43031" refreshError="1"/>
      <sheetData sheetId="43032" refreshError="1"/>
      <sheetData sheetId="43033" refreshError="1"/>
      <sheetData sheetId="43034" refreshError="1"/>
      <sheetData sheetId="43035" refreshError="1"/>
      <sheetData sheetId="43036" refreshError="1"/>
      <sheetData sheetId="43037" refreshError="1"/>
      <sheetData sheetId="43038" refreshError="1"/>
      <sheetData sheetId="43039" refreshError="1"/>
      <sheetData sheetId="43040" refreshError="1"/>
      <sheetData sheetId="43041" refreshError="1"/>
      <sheetData sheetId="43042" refreshError="1"/>
      <sheetData sheetId="43043" refreshError="1"/>
      <sheetData sheetId="43044" refreshError="1"/>
      <sheetData sheetId="43045" refreshError="1"/>
      <sheetData sheetId="43046" refreshError="1"/>
      <sheetData sheetId="43047" refreshError="1"/>
      <sheetData sheetId="43048" refreshError="1"/>
      <sheetData sheetId="43049" refreshError="1"/>
      <sheetData sheetId="43050" refreshError="1"/>
      <sheetData sheetId="43051" refreshError="1"/>
      <sheetData sheetId="43052" refreshError="1"/>
      <sheetData sheetId="43053" refreshError="1"/>
      <sheetData sheetId="43054" refreshError="1"/>
      <sheetData sheetId="43055" refreshError="1"/>
      <sheetData sheetId="43056" refreshError="1"/>
      <sheetData sheetId="43057" refreshError="1"/>
      <sheetData sheetId="43058" refreshError="1"/>
      <sheetData sheetId="43059" refreshError="1"/>
      <sheetData sheetId="43060" refreshError="1"/>
      <sheetData sheetId="43061" refreshError="1"/>
      <sheetData sheetId="43062" refreshError="1"/>
      <sheetData sheetId="43063" refreshError="1"/>
      <sheetData sheetId="43064" refreshError="1"/>
      <sheetData sheetId="43065" refreshError="1"/>
      <sheetData sheetId="43066" refreshError="1"/>
      <sheetData sheetId="43067" refreshError="1"/>
      <sheetData sheetId="43068" refreshError="1"/>
      <sheetData sheetId="43069" refreshError="1"/>
      <sheetData sheetId="43070" refreshError="1"/>
      <sheetData sheetId="43071" refreshError="1"/>
      <sheetData sheetId="43072" refreshError="1"/>
      <sheetData sheetId="43073" refreshError="1"/>
      <sheetData sheetId="43074" refreshError="1"/>
      <sheetData sheetId="43075" refreshError="1"/>
      <sheetData sheetId="43076" refreshError="1"/>
      <sheetData sheetId="43077" refreshError="1"/>
      <sheetData sheetId="43078" refreshError="1"/>
      <sheetData sheetId="43079" refreshError="1"/>
      <sheetData sheetId="43080" refreshError="1"/>
      <sheetData sheetId="43081" refreshError="1"/>
      <sheetData sheetId="43082" refreshError="1"/>
      <sheetData sheetId="43083" refreshError="1"/>
      <sheetData sheetId="43084" refreshError="1"/>
      <sheetData sheetId="43085" refreshError="1"/>
      <sheetData sheetId="43086" refreshError="1"/>
      <sheetData sheetId="43087" refreshError="1"/>
      <sheetData sheetId="43088" refreshError="1"/>
      <sheetData sheetId="43089" refreshError="1"/>
      <sheetData sheetId="43090" refreshError="1"/>
      <sheetData sheetId="43091" refreshError="1"/>
      <sheetData sheetId="43092" refreshError="1"/>
      <sheetData sheetId="43093" refreshError="1"/>
      <sheetData sheetId="43094" refreshError="1"/>
      <sheetData sheetId="43095" refreshError="1"/>
      <sheetData sheetId="43096" refreshError="1"/>
      <sheetData sheetId="43097" refreshError="1"/>
      <sheetData sheetId="43098" refreshError="1"/>
      <sheetData sheetId="43099" refreshError="1"/>
      <sheetData sheetId="43100" refreshError="1"/>
      <sheetData sheetId="43101" refreshError="1"/>
      <sheetData sheetId="43102" refreshError="1"/>
      <sheetData sheetId="43103" refreshError="1"/>
      <sheetData sheetId="43104" refreshError="1"/>
      <sheetData sheetId="43105" refreshError="1"/>
      <sheetData sheetId="43106" refreshError="1"/>
      <sheetData sheetId="43107" refreshError="1"/>
      <sheetData sheetId="43108" refreshError="1"/>
      <sheetData sheetId="43109" refreshError="1"/>
      <sheetData sheetId="43110" refreshError="1"/>
      <sheetData sheetId="43111" refreshError="1"/>
      <sheetData sheetId="43112" refreshError="1"/>
      <sheetData sheetId="43113" refreshError="1"/>
      <sheetData sheetId="43114" refreshError="1"/>
      <sheetData sheetId="43115" refreshError="1"/>
      <sheetData sheetId="43116" refreshError="1"/>
      <sheetData sheetId="43117" refreshError="1"/>
      <sheetData sheetId="43118" refreshError="1"/>
      <sheetData sheetId="43119" refreshError="1"/>
      <sheetData sheetId="43120" refreshError="1"/>
      <sheetData sheetId="43121" refreshError="1"/>
      <sheetData sheetId="43122" refreshError="1"/>
      <sheetData sheetId="43123" refreshError="1"/>
      <sheetData sheetId="43124" refreshError="1"/>
      <sheetData sheetId="43125" refreshError="1"/>
      <sheetData sheetId="43126" refreshError="1"/>
      <sheetData sheetId="43127" refreshError="1"/>
      <sheetData sheetId="43128" refreshError="1"/>
      <sheetData sheetId="43129" refreshError="1"/>
      <sheetData sheetId="43130" refreshError="1"/>
      <sheetData sheetId="43131" refreshError="1"/>
      <sheetData sheetId="43132" refreshError="1"/>
      <sheetData sheetId="43133" refreshError="1"/>
      <sheetData sheetId="43134" refreshError="1"/>
      <sheetData sheetId="43135" refreshError="1"/>
      <sheetData sheetId="43136" refreshError="1"/>
      <sheetData sheetId="43137" refreshError="1"/>
      <sheetData sheetId="43138" refreshError="1"/>
      <sheetData sheetId="43139" refreshError="1"/>
      <sheetData sheetId="43140" refreshError="1"/>
      <sheetData sheetId="43141" refreshError="1"/>
      <sheetData sheetId="43142" refreshError="1"/>
      <sheetData sheetId="43143" refreshError="1"/>
      <sheetData sheetId="43144" refreshError="1"/>
      <sheetData sheetId="43145" refreshError="1"/>
      <sheetData sheetId="43146" refreshError="1"/>
      <sheetData sheetId="43147" refreshError="1"/>
      <sheetData sheetId="43148" refreshError="1"/>
      <sheetData sheetId="43149" refreshError="1"/>
      <sheetData sheetId="43150" refreshError="1"/>
      <sheetData sheetId="43151" refreshError="1"/>
      <sheetData sheetId="43152" refreshError="1"/>
      <sheetData sheetId="43153" refreshError="1"/>
      <sheetData sheetId="43154" refreshError="1"/>
      <sheetData sheetId="43155" refreshError="1"/>
      <sheetData sheetId="43156" refreshError="1"/>
      <sheetData sheetId="43157" refreshError="1"/>
      <sheetData sheetId="43158" refreshError="1"/>
      <sheetData sheetId="43159" refreshError="1"/>
      <sheetData sheetId="43160" refreshError="1"/>
      <sheetData sheetId="43161" refreshError="1"/>
      <sheetData sheetId="43162" refreshError="1"/>
      <sheetData sheetId="43163" refreshError="1"/>
      <sheetData sheetId="43164" refreshError="1"/>
      <sheetData sheetId="43165" refreshError="1"/>
      <sheetData sheetId="43166" refreshError="1"/>
      <sheetData sheetId="43167" refreshError="1"/>
      <sheetData sheetId="43168" refreshError="1"/>
      <sheetData sheetId="43169" refreshError="1"/>
      <sheetData sheetId="43170" refreshError="1"/>
      <sheetData sheetId="43171" refreshError="1"/>
      <sheetData sheetId="43172" refreshError="1"/>
      <sheetData sheetId="43173" refreshError="1"/>
      <sheetData sheetId="43174" refreshError="1"/>
      <sheetData sheetId="43175" refreshError="1"/>
      <sheetData sheetId="43176" refreshError="1"/>
      <sheetData sheetId="43177" refreshError="1"/>
      <sheetData sheetId="43178" refreshError="1"/>
      <sheetData sheetId="43179" refreshError="1"/>
      <sheetData sheetId="43180" refreshError="1"/>
      <sheetData sheetId="43181" refreshError="1"/>
      <sheetData sheetId="43182" refreshError="1"/>
      <sheetData sheetId="43183" refreshError="1"/>
      <sheetData sheetId="43184" refreshError="1"/>
      <sheetData sheetId="43185" refreshError="1"/>
      <sheetData sheetId="43186" refreshError="1"/>
      <sheetData sheetId="43187" refreshError="1"/>
      <sheetData sheetId="43188" refreshError="1"/>
      <sheetData sheetId="43189" refreshError="1"/>
      <sheetData sheetId="43190" refreshError="1"/>
      <sheetData sheetId="43191" refreshError="1"/>
      <sheetData sheetId="43192" refreshError="1"/>
      <sheetData sheetId="43193" refreshError="1"/>
      <sheetData sheetId="43194" refreshError="1"/>
      <sheetData sheetId="43195" refreshError="1"/>
      <sheetData sheetId="43196" refreshError="1"/>
      <sheetData sheetId="43197" refreshError="1"/>
      <sheetData sheetId="43198" refreshError="1"/>
      <sheetData sheetId="43199" refreshError="1"/>
      <sheetData sheetId="43200" refreshError="1"/>
      <sheetData sheetId="43201" refreshError="1"/>
      <sheetData sheetId="43202" refreshError="1"/>
      <sheetData sheetId="43203" refreshError="1"/>
      <sheetData sheetId="43204" refreshError="1"/>
      <sheetData sheetId="43205" refreshError="1"/>
      <sheetData sheetId="43206" refreshError="1"/>
      <sheetData sheetId="43207" refreshError="1"/>
      <sheetData sheetId="43208" refreshError="1"/>
      <sheetData sheetId="43209" refreshError="1"/>
      <sheetData sheetId="43210" refreshError="1"/>
      <sheetData sheetId="43211" refreshError="1"/>
      <sheetData sheetId="43212" refreshError="1"/>
      <sheetData sheetId="43213" refreshError="1"/>
      <sheetData sheetId="43214" refreshError="1"/>
      <sheetData sheetId="43215" refreshError="1"/>
      <sheetData sheetId="43216" refreshError="1"/>
      <sheetData sheetId="43217" refreshError="1"/>
      <sheetData sheetId="43218" refreshError="1"/>
      <sheetData sheetId="43219" refreshError="1"/>
      <sheetData sheetId="43220" refreshError="1"/>
      <sheetData sheetId="43221" refreshError="1"/>
      <sheetData sheetId="43222" refreshError="1"/>
      <sheetData sheetId="43223" refreshError="1"/>
      <sheetData sheetId="43224" refreshError="1"/>
      <sheetData sheetId="43225" refreshError="1"/>
      <sheetData sheetId="43226" refreshError="1"/>
      <sheetData sheetId="43227" refreshError="1"/>
      <sheetData sheetId="43228" refreshError="1"/>
      <sheetData sheetId="43229" refreshError="1"/>
      <sheetData sheetId="43230" refreshError="1"/>
      <sheetData sheetId="43231" refreshError="1"/>
      <sheetData sheetId="43232" refreshError="1"/>
      <sheetData sheetId="43233" refreshError="1"/>
      <sheetData sheetId="43234" refreshError="1"/>
      <sheetData sheetId="43235" refreshError="1"/>
      <sheetData sheetId="43236" refreshError="1"/>
      <sheetData sheetId="43237" refreshError="1"/>
      <sheetData sheetId="43238" refreshError="1"/>
      <sheetData sheetId="43239" refreshError="1"/>
      <sheetData sheetId="43240" refreshError="1"/>
      <sheetData sheetId="43241" refreshError="1"/>
      <sheetData sheetId="43242" refreshError="1"/>
      <sheetData sheetId="43243" refreshError="1"/>
      <sheetData sheetId="43244" refreshError="1"/>
      <sheetData sheetId="43245" refreshError="1"/>
      <sheetData sheetId="43246" refreshError="1"/>
      <sheetData sheetId="43247" refreshError="1"/>
      <sheetData sheetId="43248" refreshError="1"/>
      <sheetData sheetId="43249" refreshError="1"/>
      <sheetData sheetId="43250" refreshError="1"/>
      <sheetData sheetId="43251" refreshError="1"/>
      <sheetData sheetId="43252" refreshError="1"/>
      <sheetData sheetId="43253" refreshError="1"/>
      <sheetData sheetId="43254" refreshError="1"/>
      <sheetData sheetId="43255" refreshError="1"/>
      <sheetData sheetId="43256" refreshError="1"/>
      <sheetData sheetId="43257" refreshError="1"/>
      <sheetData sheetId="43258" refreshError="1"/>
      <sheetData sheetId="43259" refreshError="1"/>
      <sheetData sheetId="43260" refreshError="1"/>
      <sheetData sheetId="43261" refreshError="1"/>
      <sheetData sheetId="43262" refreshError="1"/>
      <sheetData sheetId="43263" refreshError="1"/>
      <sheetData sheetId="43264" refreshError="1"/>
      <sheetData sheetId="43265" refreshError="1"/>
      <sheetData sheetId="43266" refreshError="1"/>
      <sheetData sheetId="43267" refreshError="1"/>
      <sheetData sheetId="43268" refreshError="1"/>
      <sheetData sheetId="43269" refreshError="1"/>
      <sheetData sheetId="43270" refreshError="1"/>
      <sheetData sheetId="43271" refreshError="1"/>
      <sheetData sheetId="43272" refreshError="1"/>
      <sheetData sheetId="43273" refreshError="1"/>
      <sheetData sheetId="43274" refreshError="1"/>
      <sheetData sheetId="43275" refreshError="1"/>
      <sheetData sheetId="43276" refreshError="1"/>
      <sheetData sheetId="43277" refreshError="1"/>
      <sheetData sheetId="43278" refreshError="1"/>
      <sheetData sheetId="43279" refreshError="1"/>
      <sheetData sheetId="43280" refreshError="1"/>
      <sheetData sheetId="43281" refreshError="1"/>
      <sheetData sheetId="43282" refreshError="1"/>
      <sheetData sheetId="43283" refreshError="1"/>
      <sheetData sheetId="43284" refreshError="1"/>
      <sheetData sheetId="43285" refreshError="1"/>
      <sheetData sheetId="43286" refreshError="1"/>
      <sheetData sheetId="43287" refreshError="1"/>
      <sheetData sheetId="43288" refreshError="1"/>
      <sheetData sheetId="43289" refreshError="1"/>
      <sheetData sheetId="43290" refreshError="1"/>
      <sheetData sheetId="43291" refreshError="1"/>
      <sheetData sheetId="43292" refreshError="1"/>
      <sheetData sheetId="43293" refreshError="1"/>
      <sheetData sheetId="43294" refreshError="1"/>
      <sheetData sheetId="43295" refreshError="1"/>
      <sheetData sheetId="43296" refreshError="1"/>
      <sheetData sheetId="43297" refreshError="1"/>
      <sheetData sheetId="43298" refreshError="1"/>
      <sheetData sheetId="43299" refreshError="1"/>
      <sheetData sheetId="43300" refreshError="1"/>
      <sheetData sheetId="43301" refreshError="1"/>
      <sheetData sheetId="43302" refreshError="1"/>
      <sheetData sheetId="43303" refreshError="1"/>
      <sheetData sheetId="43304" refreshError="1"/>
      <sheetData sheetId="43305" refreshError="1"/>
      <sheetData sheetId="43306" refreshError="1"/>
      <sheetData sheetId="43307" refreshError="1"/>
      <sheetData sheetId="43308" refreshError="1"/>
      <sheetData sheetId="43309" refreshError="1"/>
      <sheetData sheetId="43310" refreshError="1"/>
      <sheetData sheetId="43311" refreshError="1"/>
      <sheetData sheetId="43312" refreshError="1"/>
      <sheetData sheetId="43313" refreshError="1"/>
      <sheetData sheetId="43314" refreshError="1"/>
      <sheetData sheetId="43315" refreshError="1"/>
      <sheetData sheetId="43316" refreshError="1"/>
      <sheetData sheetId="43317" refreshError="1"/>
      <sheetData sheetId="43318" refreshError="1"/>
      <sheetData sheetId="43319" refreshError="1"/>
      <sheetData sheetId="43320" refreshError="1"/>
      <sheetData sheetId="43321" refreshError="1"/>
      <sheetData sheetId="43322" refreshError="1"/>
      <sheetData sheetId="43323" refreshError="1"/>
      <sheetData sheetId="43324" refreshError="1"/>
      <sheetData sheetId="43325" refreshError="1"/>
      <sheetData sheetId="43326" refreshError="1"/>
      <sheetData sheetId="43327" refreshError="1"/>
      <sheetData sheetId="43328" refreshError="1"/>
      <sheetData sheetId="43329" refreshError="1"/>
      <sheetData sheetId="43330" refreshError="1"/>
      <sheetData sheetId="43331" refreshError="1"/>
      <sheetData sheetId="43332" refreshError="1"/>
      <sheetData sheetId="43333" refreshError="1"/>
      <sheetData sheetId="43334" refreshError="1"/>
      <sheetData sheetId="43335" refreshError="1"/>
      <sheetData sheetId="43336" refreshError="1"/>
      <sheetData sheetId="43337" refreshError="1"/>
      <sheetData sheetId="43338" refreshError="1"/>
      <sheetData sheetId="43339" refreshError="1"/>
      <sheetData sheetId="43340" refreshError="1"/>
      <sheetData sheetId="43341" refreshError="1"/>
      <sheetData sheetId="43342" refreshError="1"/>
      <sheetData sheetId="43343" refreshError="1"/>
      <sheetData sheetId="43344" refreshError="1"/>
      <sheetData sheetId="43345" refreshError="1"/>
      <sheetData sheetId="43346" refreshError="1"/>
      <sheetData sheetId="43347" refreshError="1"/>
      <sheetData sheetId="43348" refreshError="1"/>
      <sheetData sheetId="43349" refreshError="1"/>
      <sheetData sheetId="43350" refreshError="1"/>
      <sheetData sheetId="43351" refreshError="1"/>
      <sheetData sheetId="43352" refreshError="1"/>
      <sheetData sheetId="43353" refreshError="1"/>
      <sheetData sheetId="43354" refreshError="1"/>
      <sheetData sheetId="43355" refreshError="1"/>
      <sheetData sheetId="43356" refreshError="1"/>
      <sheetData sheetId="43357" refreshError="1"/>
      <sheetData sheetId="43358" refreshError="1"/>
      <sheetData sheetId="43359" refreshError="1"/>
      <sheetData sheetId="43360" refreshError="1"/>
      <sheetData sheetId="43361" refreshError="1"/>
      <sheetData sheetId="43362" refreshError="1"/>
      <sheetData sheetId="43363" refreshError="1"/>
      <sheetData sheetId="43364" refreshError="1"/>
      <sheetData sheetId="43365" refreshError="1"/>
      <sheetData sheetId="43366" refreshError="1"/>
      <sheetData sheetId="43367" refreshError="1"/>
      <sheetData sheetId="43368" refreshError="1"/>
      <sheetData sheetId="43369" refreshError="1"/>
      <sheetData sheetId="43370" refreshError="1"/>
      <sheetData sheetId="43371" refreshError="1"/>
      <sheetData sheetId="43372" refreshError="1"/>
      <sheetData sheetId="43373" refreshError="1"/>
      <sheetData sheetId="43374" refreshError="1"/>
      <sheetData sheetId="43375" refreshError="1"/>
      <sheetData sheetId="43376" refreshError="1"/>
      <sheetData sheetId="43377" refreshError="1"/>
      <sheetData sheetId="43378" refreshError="1"/>
      <sheetData sheetId="43379" refreshError="1"/>
      <sheetData sheetId="43380" refreshError="1"/>
      <sheetData sheetId="43381" refreshError="1"/>
      <sheetData sheetId="43382" refreshError="1"/>
      <sheetData sheetId="43383" refreshError="1"/>
      <sheetData sheetId="43384" refreshError="1"/>
      <sheetData sheetId="43385" refreshError="1"/>
      <sheetData sheetId="43386" refreshError="1"/>
      <sheetData sheetId="43387" refreshError="1"/>
      <sheetData sheetId="43388" refreshError="1"/>
      <sheetData sheetId="43389" refreshError="1"/>
      <sheetData sheetId="43390" refreshError="1"/>
      <sheetData sheetId="43391" refreshError="1"/>
      <sheetData sheetId="43392" refreshError="1"/>
      <sheetData sheetId="43393" refreshError="1"/>
      <sheetData sheetId="43394" refreshError="1"/>
      <sheetData sheetId="43395" refreshError="1"/>
      <sheetData sheetId="43396" refreshError="1"/>
      <sheetData sheetId="43397" refreshError="1"/>
      <sheetData sheetId="43398" refreshError="1"/>
      <sheetData sheetId="43399" refreshError="1"/>
      <sheetData sheetId="43400" refreshError="1"/>
      <sheetData sheetId="43401" refreshError="1"/>
      <sheetData sheetId="43402" refreshError="1"/>
      <sheetData sheetId="43403" refreshError="1"/>
      <sheetData sheetId="43404" refreshError="1"/>
      <sheetData sheetId="43405" refreshError="1"/>
      <sheetData sheetId="43406" refreshError="1"/>
      <sheetData sheetId="43407" refreshError="1"/>
      <sheetData sheetId="43408" refreshError="1"/>
      <sheetData sheetId="43409" refreshError="1"/>
      <sheetData sheetId="43410" refreshError="1"/>
      <sheetData sheetId="43411" refreshError="1"/>
      <sheetData sheetId="43412" refreshError="1"/>
      <sheetData sheetId="43413" refreshError="1"/>
      <sheetData sheetId="43414" refreshError="1"/>
      <sheetData sheetId="43415" refreshError="1"/>
      <sheetData sheetId="43416" refreshError="1"/>
      <sheetData sheetId="43417" refreshError="1"/>
      <sheetData sheetId="43418" refreshError="1"/>
      <sheetData sheetId="43419" refreshError="1"/>
      <sheetData sheetId="43420" refreshError="1"/>
      <sheetData sheetId="43421" refreshError="1"/>
      <sheetData sheetId="43422" refreshError="1"/>
      <sheetData sheetId="43423" refreshError="1"/>
      <sheetData sheetId="43424" refreshError="1"/>
      <sheetData sheetId="43425" refreshError="1"/>
      <sheetData sheetId="43426" refreshError="1"/>
      <sheetData sheetId="43427" refreshError="1"/>
      <sheetData sheetId="43428" refreshError="1"/>
      <sheetData sheetId="43429" refreshError="1"/>
      <sheetData sheetId="43430" refreshError="1"/>
      <sheetData sheetId="43431" refreshError="1"/>
      <sheetData sheetId="43432" refreshError="1"/>
      <sheetData sheetId="43433" refreshError="1"/>
      <sheetData sheetId="43434" refreshError="1"/>
      <sheetData sheetId="43435" refreshError="1"/>
      <sheetData sheetId="43436" refreshError="1"/>
      <sheetData sheetId="43437" refreshError="1"/>
      <sheetData sheetId="43438" refreshError="1"/>
      <sheetData sheetId="43439" refreshError="1"/>
      <sheetData sheetId="43440" refreshError="1"/>
      <sheetData sheetId="43441" refreshError="1"/>
      <sheetData sheetId="43442" refreshError="1"/>
      <sheetData sheetId="43443" refreshError="1"/>
      <sheetData sheetId="43444" refreshError="1"/>
      <sheetData sheetId="43445" refreshError="1"/>
      <sheetData sheetId="43446" refreshError="1"/>
      <sheetData sheetId="43447" refreshError="1"/>
      <sheetData sheetId="43448" refreshError="1"/>
      <sheetData sheetId="43449" refreshError="1"/>
      <sheetData sheetId="43450" refreshError="1"/>
      <sheetData sheetId="43451" refreshError="1"/>
      <sheetData sheetId="43452" refreshError="1"/>
      <sheetData sheetId="43453" refreshError="1"/>
      <sheetData sheetId="43454" refreshError="1"/>
      <sheetData sheetId="43455" refreshError="1"/>
      <sheetData sheetId="43456" refreshError="1"/>
      <sheetData sheetId="43457" refreshError="1"/>
      <sheetData sheetId="43458" refreshError="1"/>
      <sheetData sheetId="43459" refreshError="1"/>
      <sheetData sheetId="43460" refreshError="1"/>
      <sheetData sheetId="43461" refreshError="1"/>
      <sheetData sheetId="43462" refreshError="1"/>
      <sheetData sheetId="43463" refreshError="1"/>
      <sheetData sheetId="43464" refreshError="1"/>
      <sheetData sheetId="43465" refreshError="1"/>
      <sheetData sheetId="43466" refreshError="1"/>
      <sheetData sheetId="43467" refreshError="1"/>
      <sheetData sheetId="43468" refreshError="1"/>
      <sheetData sheetId="43469" refreshError="1"/>
      <sheetData sheetId="43470" refreshError="1"/>
      <sheetData sheetId="43471" refreshError="1"/>
      <sheetData sheetId="43472" refreshError="1"/>
      <sheetData sheetId="43473" refreshError="1"/>
      <sheetData sheetId="43474" refreshError="1"/>
      <sheetData sheetId="43475" refreshError="1"/>
      <sheetData sheetId="43476" refreshError="1"/>
      <sheetData sheetId="43477" refreshError="1"/>
      <sheetData sheetId="43478" refreshError="1"/>
      <sheetData sheetId="43479" refreshError="1"/>
      <sheetData sheetId="43480" refreshError="1"/>
      <sheetData sheetId="43481" refreshError="1"/>
      <sheetData sheetId="43482" refreshError="1"/>
      <sheetData sheetId="43483" refreshError="1"/>
      <sheetData sheetId="43484" refreshError="1"/>
      <sheetData sheetId="43485" refreshError="1"/>
      <sheetData sheetId="43486" refreshError="1"/>
      <sheetData sheetId="43487" refreshError="1"/>
      <sheetData sheetId="43488" refreshError="1"/>
      <sheetData sheetId="43489" refreshError="1"/>
      <sheetData sheetId="43490" refreshError="1"/>
      <sheetData sheetId="43491" refreshError="1"/>
      <sheetData sheetId="43492" refreshError="1"/>
      <sheetData sheetId="43493" refreshError="1"/>
      <sheetData sheetId="43494" refreshError="1"/>
      <sheetData sheetId="43495" refreshError="1"/>
      <sheetData sheetId="43496" refreshError="1"/>
      <sheetData sheetId="43497" refreshError="1"/>
      <sheetData sheetId="43498" refreshError="1"/>
      <sheetData sheetId="43499" refreshError="1"/>
      <sheetData sheetId="43500" refreshError="1"/>
      <sheetData sheetId="43501" refreshError="1"/>
      <sheetData sheetId="43502" refreshError="1"/>
      <sheetData sheetId="43503" refreshError="1"/>
      <sheetData sheetId="43504" refreshError="1"/>
      <sheetData sheetId="43505" refreshError="1"/>
      <sheetData sheetId="43506" refreshError="1"/>
      <sheetData sheetId="43507" refreshError="1"/>
      <sheetData sheetId="43508" refreshError="1"/>
      <sheetData sheetId="43509" refreshError="1"/>
      <sheetData sheetId="43510" refreshError="1"/>
      <sheetData sheetId="43511" refreshError="1"/>
      <sheetData sheetId="43512" refreshError="1"/>
      <sheetData sheetId="43513" refreshError="1"/>
      <sheetData sheetId="43514" refreshError="1"/>
      <sheetData sheetId="43515" refreshError="1"/>
      <sheetData sheetId="43516" refreshError="1"/>
      <sheetData sheetId="43517" refreshError="1"/>
      <sheetData sheetId="43518" refreshError="1"/>
      <sheetData sheetId="43519" refreshError="1"/>
      <sheetData sheetId="43520" refreshError="1"/>
      <sheetData sheetId="43521" refreshError="1"/>
      <sheetData sheetId="43522" refreshError="1"/>
      <sheetData sheetId="43523" refreshError="1"/>
      <sheetData sheetId="43524" refreshError="1"/>
      <sheetData sheetId="43525" refreshError="1"/>
      <sheetData sheetId="43526" refreshError="1"/>
      <sheetData sheetId="43527" refreshError="1"/>
      <sheetData sheetId="43528" refreshError="1"/>
      <sheetData sheetId="43529" refreshError="1"/>
      <sheetData sheetId="43530" refreshError="1"/>
      <sheetData sheetId="43531" refreshError="1"/>
      <sheetData sheetId="43532" refreshError="1"/>
      <sheetData sheetId="43533" refreshError="1"/>
      <sheetData sheetId="43534" refreshError="1"/>
      <sheetData sheetId="43535" refreshError="1"/>
      <sheetData sheetId="43536" refreshError="1"/>
      <sheetData sheetId="43537" refreshError="1"/>
      <sheetData sheetId="43538" refreshError="1"/>
      <sheetData sheetId="43539" refreshError="1"/>
      <sheetData sheetId="43540" refreshError="1"/>
      <sheetData sheetId="43541" refreshError="1"/>
      <sheetData sheetId="43542" refreshError="1"/>
      <sheetData sheetId="43543" refreshError="1"/>
      <sheetData sheetId="43544" refreshError="1"/>
      <sheetData sheetId="43545" refreshError="1"/>
      <sheetData sheetId="43546" refreshError="1"/>
      <sheetData sheetId="43547" refreshError="1"/>
      <sheetData sheetId="43548" refreshError="1"/>
      <sheetData sheetId="43549" refreshError="1"/>
      <sheetData sheetId="43550" refreshError="1"/>
      <sheetData sheetId="43551" refreshError="1"/>
      <sheetData sheetId="43552" refreshError="1"/>
      <sheetData sheetId="43553" refreshError="1"/>
      <sheetData sheetId="43554" refreshError="1"/>
      <sheetData sheetId="43555" refreshError="1"/>
      <sheetData sheetId="43556" refreshError="1"/>
      <sheetData sheetId="43557" refreshError="1"/>
      <sheetData sheetId="43558" refreshError="1"/>
      <sheetData sheetId="43559" refreshError="1"/>
      <sheetData sheetId="43560" refreshError="1"/>
      <sheetData sheetId="43561" refreshError="1"/>
      <sheetData sheetId="43562" refreshError="1"/>
      <sheetData sheetId="43563" refreshError="1"/>
      <sheetData sheetId="43564" refreshError="1"/>
      <sheetData sheetId="43565" refreshError="1"/>
      <sheetData sheetId="43566" refreshError="1"/>
      <sheetData sheetId="43567" refreshError="1"/>
      <sheetData sheetId="43568" refreshError="1"/>
      <sheetData sheetId="43569" refreshError="1"/>
      <sheetData sheetId="43570" refreshError="1"/>
      <sheetData sheetId="43571" refreshError="1"/>
      <sheetData sheetId="43572" refreshError="1"/>
      <sheetData sheetId="43573" refreshError="1"/>
      <sheetData sheetId="43574" refreshError="1"/>
      <sheetData sheetId="43575" refreshError="1"/>
      <sheetData sheetId="43576" refreshError="1"/>
      <sheetData sheetId="43577" refreshError="1"/>
      <sheetData sheetId="43578" refreshError="1"/>
      <sheetData sheetId="43579" refreshError="1"/>
      <sheetData sheetId="43580" refreshError="1"/>
      <sheetData sheetId="43581" refreshError="1"/>
      <sheetData sheetId="43582" refreshError="1"/>
      <sheetData sheetId="43583" refreshError="1"/>
      <sheetData sheetId="43584" refreshError="1"/>
      <sheetData sheetId="43585" refreshError="1"/>
      <sheetData sheetId="43586" refreshError="1"/>
      <sheetData sheetId="43587" refreshError="1"/>
      <sheetData sheetId="43588" refreshError="1"/>
      <sheetData sheetId="43589" refreshError="1"/>
      <sheetData sheetId="43590" refreshError="1"/>
      <sheetData sheetId="43591" refreshError="1"/>
      <sheetData sheetId="43592" refreshError="1"/>
      <sheetData sheetId="43593" refreshError="1"/>
      <sheetData sheetId="43594" refreshError="1"/>
      <sheetData sheetId="43595" refreshError="1"/>
      <sheetData sheetId="43596" refreshError="1"/>
      <sheetData sheetId="43597" refreshError="1"/>
      <sheetData sheetId="43598" refreshError="1"/>
      <sheetData sheetId="43599" refreshError="1"/>
      <sheetData sheetId="43600" refreshError="1"/>
      <sheetData sheetId="43601" refreshError="1"/>
      <sheetData sheetId="43602" refreshError="1"/>
      <sheetData sheetId="43603" refreshError="1"/>
      <sheetData sheetId="43604" refreshError="1"/>
      <sheetData sheetId="43605" refreshError="1"/>
      <sheetData sheetId="43606" refreshError="1"/>
      <sheetData sheetId="43607" refreshError="1"/>
      <sheetData sheetId="43608" refreshError="1"/>
      <sheetData sheetId="43609" refreshError="1"/>
      <sheetData sheetId="43610" refreshError="1"/>
      <sheetData sheetId="43611" refreshError="1"/>
      <sheetData sheetId="43612" refreshError="1"/>
      <sheetData sheetId="43613" refreshError="1"/>
      <sheetData sheetId="43614" refreshError="1"/>
      <sheetData sheetId="43615" refreshError="1"/>
      <sheetData sheetId="43616" refreshError="1"/>
      <sheetData sheetId="43617" refreshError="1"/>
      <sheetData sheetId="43618" refreshError="1"/>
      <sheetData sheetId="43619" refreshError="1"/>
      <sheetData sheetId="43620" refreshError="1"/>
      <sheetData sheetId="43621" refreshError="1"/>
      <sheetData sheetId="43622" refreshError="1"/>
      <sheetData sheetId="43623" refreshError="1"/>
      <sheetData sheetId="43624" refreshError="1"/>
      <sheetData sheetId="43625" refreshError="1"/>
      <sheetData sheetId="43626" refreshError="1"/>
      <sheetData sheetId="43627" refreshError="1"/>
      <sheetData sheetId="43628" refreshError="1"/>
      <sheetData sheetId="43629" refreshError="1"/>
      <sheetData sheetId="43630" refreshError="1"/>
      <sheetData sheetId="43631" refreshError="1"/>
      <sheetData sheetId="43632" refreshError="1"/>
      <sheetData sheetId="43633" refreshError="1"/>
      <sheetData sheetId="43634" refreshError="1"/>
      <sheetData sheetId="43635" refreshError="1"/>
      <sheetData sheetId="43636" refreshError="1"/>
      <sheetData sheetId="43637" refreshError="1"/>
      <sheetData sheetId="43638" refreshError="1"/>
      <sheetData sheetId="43639" refreshError="1"/>
      <sheetData sheetId="43640" refreshError="1"/>
      <sheetData sheetId="43641" refreshError="1"/>
      <sheetData sheetId="43642" refreshError="1"/>
      <sheetData sheetId="43643" refreshError="1"/>
      <sheetData sheetId="43644" refreshError="1"/>
      <sheetData sheetId="43645" refreshError="1"/>
      <sheetData sheetId="43646" refreshError="1"/>
      <sheetData sheetId="43647" refreshError="1"/>
      <sheetData sheetId="43648" refreshError="1"/>
      <sheetData sheetId="43649" refreshError="1"/>
      <sheetData sheetId="43650" refreshError="1"/>
      <sheetData sheetId="43651" refreshError="1"/>
      <sheetData sheetId="43652" refreshError="1"/>
      <sheetData sheetId="43653" refreshError="1"/>
      <sheetData sheetId="43654" refreshError="1"/>
      <sheetData sheetId="43655" refreshError="1"/>
      <sheetData sheetId="43656" refreshError="1"/>
      <sheetData sheetId="43657" refreshError="1"/>
      <sheetData sheetId="43658" refreshError="1"/>
      <sheetData sheetId="43659" refreshError="1"/>
      <sheetData sheetId="43660" refreshError="1"/>
      <sheetData sheetId="43661" refreshError="1"/>
      <sheetData sheetId="43662" refreshError="1"/>
      <sheetData sheetId="43663" refreshError="1"/>
      <sheetData sheetId="43664" refreshError="1"/>
      <sheetData sheetId="43665" refreshError="1"/>
      <sheetData sheetId="43666" refreshError="1"/>
      <sheetData sheetId="43667" refreshError="1"/>
      <sheetData sheetId="43668" refreshError="1"/>
      <sheetData sheetId="43669" refreshError="1"/>
      <sheetData sheetId="43670" refreshError="1"/>
      <sheetData sheetId="43671" refreshError="1"/>
      <sheetData sheetId="43672" refreshError="1"/>
      <sheetData sheetId="43673" refreshError="1"/>
      <sheetData sheetId="43674" refreshError="1"/>
      <sheetData sheetId="43675" refreshError="1"/>
      <sheetData sheetId="43676" refreshError="1"/>
      <sheetData sheetId="43677" refreshError="1"/>
      <sheetData sheetId="43678" refreshError="1"/>
      <sheetData sheetId="43679" refreshError="1"/>
      <sheetData sheetId="43680" refreshError="1"/>
      <sheetData sheetId="43681" refreshError="1"/>
      <sheetData sheetId="43682" refreshError="1"/>
      <sheetData sheetId="43683" refreshError="1"/>
      <sheetData sheetId="43684" refreshError="1"/>
      <sheetData sheetId="43685" refreshError="1"/>
      <sheetData sheetId="43686" refreshError="1"/>
      <sheetData sheetId="43687" refreshError="1"/>
      <sheetData sheetId="43688" refreshError="1"/>
      <sheetData sheetId="43689" refreshError="1"/>
      <sheetData sheetId="43690" refreshError="1"/>
      <sheetData sheetId="43691" refreshError="1"/>
      <sheetData sheetId="43692" refreshError="1"/>
      <sheetData sheetId="43693" refreshError="1"/>
      <sheetData sheetId="43694" refreshError="1"/>
      <sheetData sheetId="43695" refreshError="1"/>
      <sheetData sheetId="43696" refreshError="1"/>
      <sheetData sheetId="43697" refreshError="1"/>
      <sheetData sheetId="43698" refreshError="1"/>
      <sheetData sheetId="43699" refreshError="1"/>
      <sheetData sheetId="43700" refreshError="1"/>
      <sheetData sheetId="43701" refreshError="1"/>
      <sheetData sheetId="43702" refreshError="1"/>
      <sheetData sheetId="43703" refreshError="1"/>
      <sheetData sheetId="43704" refreshError="1"/>
      <sheetData sheetId="43705" refreshError="1"/>
      <sheetData sheetId="43706" refreshError="1"/>
      <sheetData sheetId="43707" refreshError="1"/>
      <sheetData sheetId="43708" refreshError="1"/>
      <sheetData sheetId="43709" refreshError="1"/>
      <sheetData sheetId="43710" refreshError="1"/>
      <sheetData sheetId="43711" refreshError="1"/>
      <sheetData sheetId="43712" refreshError="1"/>
      <sheetData sheetId="43713" refreshError="1"/>
      <sheetData sheetId="43714" refreshError="1"/>
      <sheetData sheetId="43715" refreshError="1"/>
      <sheetData sheetId="43716" refreshError="1"/>
      <sheetData sheetId="43717" refreshError="1"/>
      <sheetData sheetId="43718" refreshError="1"/>
      <sheetData sheetId="43719" refreshError="1"/>
      <sheetData sheetId="43720" refreshError="1"/>
      <sheetData sheetId="43721" refreshError="1"/>
      <sheetData sheetId="43722" refreshError="1"/>
      <sheetData sheetId="43723" refreshError="1"/>
      <sheetData sheetId="43724" refreshError="1"/>
      <sheetData sheetId="43725" refreshError="1"/>
      <sheetData sheetId="43726" refreshError="1"/>
      <sheetData sheetId="43727" refreshError="1"/>
      <sheetData sheetId="43728" refreshError="1"/>
      <sheetData sheetId="43729" refreshError="1"/>
      <sheetData sheetId="43730" refreshError="1"/>
      <sheetData sheetId="43731" refreshError="1"/>
      <sheetData sheetId="43732" refreshError="1"/>
      <sheetData sheetId="43733" refreshError="1"/>
      <sheetData sheetId="43734" refreshError="1"/>
      <sheetData sheetId="43735" refreshError="1"/>
      <sheetData sheetId="43736" refreshError="1"/>
      <sheetData sheetId="43737" refreshError="1"/>
      <sheetData sheetId="43738" refreshError="1"/>
      <sheetData sheetId="43739" refreshError="1"/>
      <sheetData sheetId="43740" refreshError="1"/>
      <sheetData sheetId="43741" refreshError="1"/>
      <sheetData sheetId="43742" refreshError="1"/>
      <sheetData sheetId="43743" refreshError="1"/>
      <sheetData sheetId="43744" refreshError="1"/>
      <sheetData sheetId="43745" refreshError="1"/>
      <sheetData sheetId="43746" refreshError="1"/>
      <sheetData sheetId="43747" refreshError="1"/>
      <sheetData sheetId="43748" refreshError="1"/>
      <sheetData sheetId="43749" refreshError="1"/>
      <sheetData sheetId="43750" refreshError="1"/>
      <sheetData sheetId="43751" refreshError="1"/>
      <sheetData sheetId="43752" refreshError="1"/>
      <sheetData sheetId="43753" refreshError="1"/>
      <sheetData sheetId="43754" refreshError="1"/>
      <sheetData sheetId="43755" refreshError="1"/>
      <sheetData sheetId="43756" refreshError="1"/>
      <sheetData sheetId="43757" refreshError="1"/>
      <sheetData sheetId="43758" refreshError="1"/>
      <sheetData sheetId="43759" refreshError="1"/>
      <sheetData sheetId="43760" refreshError="1"/>
      <sheetData sheetId="43761" refreshError="1"/>
      <sheetData sheetId="43762" refreshError="1"/>
      <sheetData sheetId="43763" refreshError="1"/>
      <sheetData sheetId="43764" refreshError="1"/>
      <sheetData sheetId="43765" refreshError="1"/>
      <sheetData sheetId="43766" refreshError="1"/>
      <sheetData sheetId="43767" refreshError="1"/>
      <sheetData sheetId="43768" refreshError="1"/>
      <sheetData sheetId="43769" refreshError="1"/>
      <sheetData sheetId="43770" refreshError="1"/>
      <sheetData sheetId="43771" refreshError="1"/>
      <sheetData sheetId="43772" refreshError="1"/>
      <sheetData sheetId="43773" refreshError="1"/>
      <sheetData sheetId="43774" refreshError="1"/>
      <sheetData sheetId="43775" refreshError="1"/>
      <sheetData sheetId="43776" refreshError="1"/>
      <sheetData sheetId="43777" refreshError="1"/>
      <sheetData sheetId="43778" refreshError="1"/>
      <sheetData sheetId="43779" refreshError="1"/>
      <sheetData sheetId="43780" refreshError="1"/>
      <sheetData sheetId="43781" refreshError="1"/>
      <sheetData sheetId="43782" refreshError="1"/>
      <sheetData sheetId="43783" refreshError="1"/>
      <sheetData sheetId="43784" refreshError="1"/>
      <sheetData sheetId="43785" refreshError="1"/>
      <sheetData sheetId="43786" refreshError="1"/>
      <sheetData sheetId="43787" refreshError="1"/>
      <sheetData sheetId="43788" refreshError="1"/>
      <sheetData sheetId="43789" refreshError="1"/>
      <sheetData sheetId="43790" refreshError="1"/>
      <sheetData sheetId="43791" refreshError="1"/>
      <sheetData sheetId="43792" refreshError="1"/>
      <sheetData sheetId="43793" refreshError="1"/>
      <sheetData sheetId="43794" refreshError="1"/>
      <sheetData sheetId="43795" refreshError="1"/>
      <sheetData sheetId="43796" refreshError="1"/>
      <sheetData sheetId="43797" refreshError="1"/>
      <sheetData sheetId="43798" refreshError="1"/>
      <sheetData sheetId="43799" refreshError="1"/>
      <sheetData sheetId="43800" refreshError="1"/>
      <sheetData sheetId="43801" refreshError="1"/>
      <sheetData sheetId="43802" refreshError="1"/>
      <sheetData sheetId="43803" refreshError="1"/>
      <sheetData sheetId="43804" refreshError="1"/>
      <sheetData sheetId="43805" refreshError="1"/>
      <sheetData sheetId="43806" refreshError="1"/>
      <sheetData sheetId="43807" refreshError="1"/>
      <sheetData sheetId="43808" refreshError="1"/>
      <sheetData sheetId="43809" refreshError="1"/>
      <sheetData sheetId="43810" refreshError="1"/>
      <sheetData sheetId="43811" refreshError="1"/>
      <sheetData sheetId="43812" refreshError="1"/>
      <sheetData sheetId="43813" refreshError="1"/>
      <sheetData sheetId="43814" refreshError="1"/>
      <sheetData sheetId="43815" refreshError="1"/>
      <sheetData sheetId="43816" refreshError="1"/>
      <sheetData sheetId="43817" refreshError="1"/>
      <sheetData sheetId="43818" refreshError="1"/>
      <sheetData sheetId="43819" refreshError="1"/>
      <sheetData sheetId="43820" refreshError="1"/>
      <sheetData sheetId="43821" refreshError="1"/>
      <sheetData sheetId="43822" refreshError="1"/>
      <sheetData sheetId="43823" refreshError="1"/>
      <sheetData sheetId="43824" refreshError="1"/>
      <sheetData sheetId="43825" refreshError="1"/>
      <sheetData sheetId="43826" refreshError="1"/>
      <sheetData sheetId="43827" refreshError="1"/>
      <sheetData sheetId="43828" refreshError="1"/>
      <sheetData sheetId="43829" refreshError="1"/>
      <sheetData sheetId="43830" refreshError="1"/>
      <sheetData sheetId="43831" refreshError="1"/>
      <sheetData sheetId="43832" refreshError="1"/>
      <sheetData sheetId="43833" refreshError="1"/>
      <sheetData sheetId="43834" refreshError="1"/>
      <sheetData sheetId="43835" refreshError="1"/>
      <sheetData sheetId="43836" refreshError="1"/>
      <sheetData sheetId="43837" refreshError="1"/>
      <sheetData sheetId="43838" refreshError="1"/>
      <sheetData sheetId="43839" refreshError="1"/>
      <sheetData sheetId="43840" refreshError="1"/>
      <sheetData sheetId="43841" refreshError="1"/>
      <sheetData sheetId="43842" refreshError="1"/>
      <sheetData sheetId="43843" refreshError="1"/>
      <sheetData sheetId="43844" refreshError="1"/>
      <sheetData sheetId="43845" refreshError="1"/>
      <sheetData sheetId="43846" refreshError="1"/>
      <sheetData sheetId="43847" refreshError="1"/>
      <sheetData sheetId="43848" refreshError="1"/>
      <sheetData sheetId="43849" refreshError="1"/>
      <sheetData sheetId="43850" refreshError="1"/>
      <sheetData sheetId="43851" refreshError="1"/>
      <sheetData sheetId="43852" refreshError="1"/>
      <sheetData sheetId="43853" refreshError="1"/>
      <sheetData sheetId="43854" refreshError="1"/>
      <sheetData sheetId="43855" refreshError="1"/>
      <sheetData sheetId="43856" refreshError="1"/>
      <sheetData sheetId="43857" refreshError="1"/>
      <sheetData sheetId="43858" refreshError="1"/>
      <sheetData sheetId="43859" refreshError="1"/>
      <sheetData sheetId="43860" refreshError="1"/>
      <sheetData sheetId="43861" refreshError="1"/>
      <sheetData sheetId="43862" refreshError="1"/>
      <sheetData sheetId="43863" refreshError="1"/>
      <sheetData sheetId="43864" refreshError="1"/>
      <sheetData sheetId="43865" refreshError="1"/>
      <sheetData sheetId="43866" refreshError="1"/>
      <sheetData sheetId="43867" refreshError="1"/>
      <sheetData sheetId="43868" refreshError="1"/>
      <sheetData sheetId="43869" refreshError="1"/>
      <sheetData sheetId="43870" refreshError="1"/>
      <sheetData sheetId="43871" refreshError="1"/>
      <sheetData sheetId="43872" refreshError="1"/>
      <sheetData sheetId="43873" refreshError="1"/>
      <sheetData sheetId="43874" refreshError="1"/>
      <sheetData sheetId="43875" refreshError="1"/>
      <sheetData sheetId="43876" refreshError="1"/>
      <sheetData sheetId="43877" refreshError="1"/>
      <sheetData sheetId="43878" refreshError="1"/>
      <sheetData sheetId="43879" refreshError="1"/>
      <sheetData sheetId="43880" refreshError="1"/>
      <sheetData sheetId="43881" refreshError="1"/>
      <sheetData sheetId="43882" refreshError="1"/>
      <sheetData sheetId="43883" refreshError="1"/>
      <sheetData sheetId="43884" refreshError="1"/>
      <sheetData sheetId="43885" refreshError="1"/>
      <sheetData sheetId="43886" refreshError="1"/>
      <sheetData sheetId="43887" refreshError="1"/>
      <sheetData sheetId="43888" refreshError="1"/>
      <sheetData sheetId="43889" refreshError="1"/>
      <sheetData sheetId="43890" refreshError="1"/>
      <sheetData sheetId="43891" refreshError="1"/>
      <sheetData sheetId="43892" refreshError="1"/>
      <sheetData sheetId="43893" refreshError="1"/>
      <sheetData sheetId="43894" refreshError="1"/>
      <sheetData sheetId="43895" refreshError="1"/>
      <sheetData sheetId="43896" refreshError="1"/>
      <sheetData sheetId="43897" refreshError="1"/>
      <sheetData sheetId="43898" refreshError="1"/>
      <sheetData sheetId="43899" refreshError="1"/>
      <sheetData sheetId="43900" refreshError="1"/>
      <sheetData sheetId="43901" refreshError="1"/>
      <sheetData sheetId="43902" refreshError="1"/>
      <sheetData sheetId="43903" refreshError="1"/>
      <sheetData sheetId="43904" refreshError="1"/>
      <sheetData sheetId="43905" refreshError="1"/>
      <sheetData sheetId="43906" refreshError="1"/>
      <sheetData sheetId="43907" refreshError="1"/>
      <sheetData sheetId="43908" refreshError="1"/>
      <sheetData sheetId="43909" refreshError="1"/>
      <sheetData sheetId="43910" refreshError="1"/>
      <sheetData sheetId="43911" refreshError="1"/>
      <sheetData sheetId="43912" refreshError="1"/>
      <sheetData sheetId="43913" refreshError="1"/>
      <sheetData sheetId="43914" refreshError="1"/>
      <sheetData sheetId="43915" refreshError="1"/>
      <sheetData sheetId="43916" refreshError="1"/>
      <sheetData sheetId="43917" refreshError="1"/>
      <sheetData sheetId="43918" refreshError="1"/>
      <sheetData sheetId="43919" refreshError="1"/>
      <sheetData sheetId="43920" refreshError="1"/>
      <sheetData sheetId="43921" refreshError="1"/>
      <sheetData sheetId="43922" refreshError="1"/>
      <sheetData sheetId="43923" refreshError="1"/>
      <sheetData sheetId="43924" refreshError="1"/>
      <sheetData sheetId="43925" refreshError="1"/>
      <sheetData sheetId="43926" refreshError="1"/>
      <sheetData sheetId="43927" refreshError="1"/>
      <sheetData sheetId="43928" refreshError="1"/>
      <sheetData sheetId="43929" refreshError="1"/>
      <sheetData sheetId="43930" refreshError="1"/>
      <sheetData sheetId="43931" refreshError="1"/>
      <sheetData sheetId="43932" refreshError="1"/>
      <sheetData sheetId="43933" refreshError="1"/>
      <sheetData sheetId="43934" refreshError="1"/>
      <sheetData sheetId="43935" refreshError="1"/>
      <sheetData sheetId="43936" refreshError="1"/>
      <sheetData sheetId="43937" refreshError="1"/>
      <sheetData sheetId="43938" refreshError="1"/>
      <sheetData sheetId="43939" refreshError="1"/>
      <sheetData sheetId="43940" refreshError="1"/>
      <sheetData sheetId="43941" refreshError="1"/>
      <sheetData sheetId="43942" refreshError="1"/>
      <sheetData sheetId="43943" refreshError="1"/>
      <sheetData sheetId="43944" refreshError="1"/>
      <sheetData sheetId="43945" refreshError="1"/>
      <sheetData sheetId="43946" refreshError="1"/>
      <sheetData sheetId="43947" refreshError="1"/>
      <sheetData sheetId="43948" refreshError="1"/>
      <sheetData sheetId="43949" refreshError="1"/>
      <sheetData sheetId="43950" refreshError="1"/>
      <sheetData sheetId="43951" refreshError="1"/>
      <sheetData sheetId="43952" refreshError="1"/>
      <sheetData sheetId="43953" refreshError="1"/>
      <sheetData sheetId="43954" refreshError="1"/>
      <sheetData sheetId="43955" refreshError="1"/>
      <sheetData sheetId="43956" refreshError="1"/>
      <sheetData sheetId="43957" refreshError="1"/>
      <sheetData sheetId="43958" refreshError="1"/>
      <sheetData sheetId="43959" refreshError="1"/>
      <sheetData sheetId="43960" refreshError="1"/>
      <sheetData sheetId="43961" refreshError="1"/>
      <sheetData sheetId="43962" refreshError="1"/>
      <sheetData sheetId="43963" refreshError="1"/>
      <sheetData sheetId="43964" refreshError="1"/>
      <sheetData sheetId="43965" refreshError="1"/>
      <sheetData sheetId="43966" refreshError="1"/>
      <sheetData sheetId="43967" refreshError="1"/>
      <sheetData sheetId="43968" refreshError="1"/>
      <sheetData sheetId="43969" refreshError="1"/>
      <sheetData sheetId="43970" refreshError="1"/>
      <sheetData sheetId="43971" refreshError="1"/>
      <sheetData sheetId="43972" refreshError="1"/>
      <sheetData sheetId="43973" refreshError="1"/>
      <sheetData sheetId="43974" refreshError="1"/>
      <sheetData sheetId="43975" refreshError="1"/>
      <sheetData sheetId="43976" refreshError="1"/>
      <sheetData sheetId="43977" refreshError="1"/>
      <sheetData sheetId="43978" refreshError="1"/>
      <sheetData sheetId="43979" refreshError="1"/>
      <sheetData sheetId="43980" refreshError="1"/>
      <sheetData sheetId="43981" refreshError="1"/>
      <sheetData sheetId="43982" refreshError="1"/>
      <sheetData sheetId="43983" refreshError="1"/>
      <sheetData sheetId="43984" refreshError="1"/>
      <sheetData sheetId="43985" refreshError="1"/>
      <sheetData sheetId="43986" refreshError="1"/>
      <sheetData sheetId="43987" refreshError="1"/>
      <sheetData sheetId="43988" refreshError="1"/>
      <sheetData sheetId="43989" refreshError="1"/>
      <sheetData sheetId="43990" refreshError="1"/>
      <sheetData sheetId="43991" refreshError="1"/>
      <sheetData sheetId="43992" refreshError="1"/>
      <sheetData sheetId="43993" refreshError="1"/>
      <sheetData sheetId="43994" refreshError="1"/>
      <sheetData sheetId="43995" refreshError="1"/>
      <sheetData sheetId="43996" refreshError="1"/>
      <sheetData sheetId="43997" refreshError="1"/>
      <sheetData sheetId="43998" refreshError="1"/>
      <sheetData sheetId="43999" refreshError="1"/>
      <sheetData sheetId="44000" refreshError="1"/>
      <sheetData sheetId="44001" refreshError="1"/>
      <sheetData sheetId="44002" refreshError="1"/>
      <sheetData sheetId="44003" refreshError="1"/>
      <sheetData sheetId="44004" refreshError="1"/>
      <sheetData sheetId="44005" refreshError="1"/>
      <sheetData sheetId="44006" refreshError="1"/>
      <sheetData sheetId="44007" refreshError="1"/>
      <sheetData sheetId="44008" refreshError="1"/>
      <sheetData sheetId="44009" refreshError="1"/>
      <sheetData sheetId="44010" refreshError="1"/>
      <sheetData sheetId="44011" refreshError="1"/>
      <sheetData sheetId="44012" refreshError="1"/>
      <sheetData sheetId="44013" refreshError="1"/>
      <sheetData sheetId="44014" refreshError="1"/>
      <sheetData sheetId="44015" refreshError="1"/>
      <sheetData sheetId="44016" refreshError="1"/>
      <sheetData sheetId="44017" refreshError="1"/>
      <sheetData sheetId="44018" refreshError="1"/>
      <sheetData sheetId="44019" refreshError="1"/>
      <sheetData sheetId="44020" refreshError="1"/>
      <sheetData sheetId="44021" refreshError="1"/>
      <sheetData sheetId="44022" refreshError="1"/>
      <sheetData sheetId="44023" refreshError="1"/>
      <sheetData sheetId="44024" refreshError="1"/>
      <sheetData sheetId="44025" refreshError="1"/>
      <sheetData sheetId="44026" refreshError="1"/>
      <sheetData sheetId="44027" refreshError="1"/>
      <sheetData sheetId="44028" refreshError="1"/>
      <sheetData sheetId="44029" refreshError="1"/>
      <sheetData sheetId="44030" refreshError="1"/>
      <sheetData sheetId="44031" refreshError="1"/>
      <sheetData sheetId="44032" refreshError="1"/>
      <sheetData sheetId="44033" refreshError="1"/>
      <sheetData sheetId="44034" refreshError="1"/>
      <sheetData sheetId="44035" refreshError="1"/>
      <sheetData sheetId="44036" refreshError="1"/>
      <sheetData sheetId="44037" refreshError="1"/>
      <sheetData sheetId="44038" refreshError="1"/>
      <sheetData sheetId="44039" refreshError="1"/>
      <sheetData sheetId="44040" refreshError="1"/>
      <sheetData sheetId="44041" refreshError="1"/>
      <sheetData sheetId="44042" refreshError="1"/>
      <sheetData sheetId="44043" refreshError="1"/>
      <sheetData sheetId="44044" refreshError="1"/>
      <sheetData sheetId="44045" refreshError="1"/>
      <sheetData sheetId="44046" refreshError="1"/>
      <sheetData sheetId="44047" refreshError="1"/>
      <sheetData sheetId="44048" refreshError="1"/>
      <sheetData sheetId="44049" refreshError="1"/>
      <sheetData sheetId="44050" refreshError="1"/>
      <sheetData sheetId="44051" refreshError="1"/>
      <sheetData sheetId="44052" refreshError="1"/>
      <sheetData sheetId="44053" refreshError="1"/>
      <sheetData sheetId="44054" refreshError="1"/>
      <sheetData sheetId="44055" refreshError="1"/>
      <sheetData sheetId="44056" refreshError="1"/>
      <sheetData sheetId="44057" refreshError="1"/>
      <sheetData sheetId="44058" refreshError="1"/>
      <sheetData sheetId="44059" refreshError="1"/>
      <sheetData sheetId="44060" refreshError="1"/>
      <sheetData sheetId="44061" refreshError="1"/>
      <sheetData sheetId="44062" refreshError="1"/>
      <sheetData sheetId="44063" refreshError="1"/>
      <sheetData sheetId="44064" refreshError="1"/>
      <sheetData sheetId="44065" refreshError="1"/>
      <sheetData sheetId="44066" refreshError="1"/>
      <sheetData sheetId="44067" refreshError="1"/>
      <sheetData sheetId="44068" refreshError="1"/>
      <sheetData sheetId="44069" refreshError="1"/>
      <sheetData sheetId="44070" refreshError="1"/>
      <sheetData sheetId="44071" refreshError="1"/>
      <sheetData sheetId="44072" refreshError="1"/>
      <sheetData sheetId="44073" refreshError="1"/>
      <sheetData sheetId="44074" refreshError="1"/>
      <sheetData sheetId="44075" refreshError="1"/>
      <sheetData sheetId="44076" refreshError="1"/>
      <sheetData sheetId="44077" refreshError="1"/>
      <sheetData sheetId="44078" refreshError="1"/>
      <sheetData sheetId="44079" refreshError="1"/>
      <sheetData sheetId="44080" refreshError="1"/>
      <sheetData sheetId="44081" refreshError="1"/>
      <sheetData sheetId="44082" refreshError="1"/>
      <sheetData sheetId="44083" refreshError="1"/>
      <sheetData sheetId="44084" refreshError="1"/>
      <sheetData sheetId="44085" refreshError="1"/>
      <sheetData sheetId="44086" refreshError="1"/>
      <sheetData sheetId="44087" refreshError="1"/>
      <sheetData sheetId="44088" refreshError="1"/>
      <sheetData sheetId="44089" refreshError="1"/>
      <sheetData sheetId="44090" refreshError="1"/>
      <sheetData sheetId="44091" refreshError="1"/>
      <sheetData sheetId="44092" refreshError="1"/>
      <sheetData sheetId="44093" refreshError="1"/>
      <sheetData sheetId="44094" refreshError="1"/>
      <sheetData sheetId="44095" refreshError="1"/>
      <sheetData sheetId="44096" refreshError="1"/>
      <sheetData sheetId="44097" refreshError="1"/>
      <sheetData sheetId="44098" refreshError="1"/>
      <sheetData sheetId="44099" refreshError="1"/>
      <sheetData sheetId="44100" refreshError="1"/>
      <sheetData sheetId="44101" refreshError="1"/>
      <sheetData sheetId="44102" refreshError="1"/>
      <sheetData sheetId="44103" refreshError="1"/>
      <sheetData sheetId="44104" refreshError="1"/>
      <sheetData sheetId="44105" refreshError="1"/>
      <sheetData sheetId="44106" refreshError="1"/>
      <sheetData sheetId="44107" refreshError="1"/>
      <sheetData sheetId="44108" refreshError="1"/>
      <sheetData sheetId="44109" refreshError="1"/>
      <sheetData sheetId="44110" refreshError="1"/>
      <sheetData sheetId="44111" refreshError="1"/>
      <sheetData sheetId="44112" refreshError="1"/>
      <sheetData sheetId="44113" refreshError="1"/>
      <sheetData sheetId="44114" refreshError="1"/>
      <sheetData sheetId="44115" refreshError="1"/>
      <sheetData sheetId="44116" refreshError="1"/>
      <sheetData sheetId="44117" refreshError="1"/>
      <sheetData sheetId="44118" refreshError="1"/>
      <sheetData sheetId="44119" refreshError="1"/>
      <sheetData sheetId="44120" refreshError="1"/>
      <sheetData sheetId="44121" refreshError="1"/>
      <sheetData sheetId="44122" refreshError="1"/>
      <sheetData sheetId="44123" refreshError="1"/>
      <sheetData sheetId="44124" refreshError="1"/>
      <sheetData sheetId="44125" refreshError="1"/>
      <sheetData sheetId="44126" refreshError="1"/>
      <sheetData sheetId="44127" refreshError="1"/>
      <sheetData sheetId="44128" refreshError="1"/>
      <sheetData sheetId="44129" refreshError="1"/>
      <sheetData sheetId="44130" refreshError="1"/>
      <sheetData sheetId="44131" refreshError="1"/>
      <sheetData sheetId="44132" refreshError="1"/>
      <sheetData sheetId="44133" refreshError="1"/>
      <sheetData sheetId="44134" refreshError="1"/>
      <sheetData sheetId="44135" refreshError="1"/>
      <sheetData sheetId="44136" refreshError="1"/>
      <sheetData sheetId="44137" refreshError="1"/>
      <sheetData sheetId="44138" refreshError="1"/>
      <sheetData sheetId="44139" refreshError="1"/>
      <sheetData sheetId="44140" refreshError="1"/>
      <sheetData sheetId="44141" refreshError="1"/>
      <sheetData sheetId="44142" refreshError="1"/>
      <sheetData sheetId="44143" refreshError="1"/>
      <sheetData sheetId="44144" refreshError="1"/>
      <sheetData sheetId="44145" refreshError="1"/>
      <sheetData sheetId="44146" refreshError="1"/>
      <sheetData sheetId="44147" refreshError="1"/>
      <sheetData sheetId="44148" refreshError="1"/>
      <sheetData sheetId="44149" refreshError="1"/>
      <sheetData sheetId="44150" refreshError="1"/>
      <sheetData sheetId="44151" refreshError="1"/>
      <sheetData sheetId="44152" refreshError="1"/>
      <sheetData sheetId="44153" refreshError="1"/>
      <sheetData sheetId="44154" refreshError="1"/>
      <sheetData sheetId="44155" refreshError="1"/>
      <sheetData sheetId="44156" refreshError="1"/>
      <sheetData sheetId="44157" refreshError="1"/>
      <sheetData sheetId="44158" refreshError="1"/>
      <sheetData sheetId="44159" refreshError="1"/>
      <sheetData sheetId="44160" refreshError="1"/>
      <sheetData sheetId="44161" refreshError="1"/>
      <sheetData sheetId="44162" refreshError="1"/>
      <sheetData sheetId="44163" refreshError="1"/>
      <sheetData sheetId="44164" refreshError="1"/>
      <sheetData sheetId="44165" refreshError="1"/>
      <sheetData sheetId="44166" refreshError="1"/>
      <sheetData sheetId="44167" refreshError="1"/>
      <sheetData sheetId="44168" refreshError="1"/>
      <sheetData sheetId="44169" refreshError="1"/>
      <sheetData sheetId="44170" refreshError="1"/>
      <sheetData sheetId="44171" refreshError="1"/>
      <sheetData sheetId="44172" refreshError="1"/>
      <sheetData sheetId="44173" refreshError="1"/>
      <sheetData sheetId="44174" refreshError="1"/>
      <sheetData sheetId="44175" refreshError="1"/>
      <sheetData sheetId="44176" refreshError="1"/>
      <sheetData sheetId="44177" refreshError="1"/>
      <sheetData sheetId="44178" refreshError="1"/>
      <sheetData sheetId="44179" refreshError="1"/>
      <sheetData sheetId="44180" refreshError="1"/>
      <sheetData sheetId="44181" refreshError="1"/>
      <sheetData sheetId="44182" refreshError="1"/>
      <sheetData sheetId="44183" refreshError="1"/>
      <sheetData sheetId="44184" refreshError="1"/>
      <sheetData sheetId="44185" refreshError="1"/>
      <sheetData sheetId="44186" refreshError="1"/>
      <sheetData sheetId="44187" refreshError="1"/>
      <sheetData sheetId="44188" refreshError="1"/>
      <sheetData sheetId="44189" refreshError="1"/>
      <sheetData sheetId="44190" refreshError="1"/>
      <sheetData sheetId="44191" refreshError="1"/>
      <sheetData sheetId="44192" refreshError="1"/>
      <sheetData sheetId="44193" refreshError="1"/>
      <sheetData sheetId="44194" refreshError="1"/>
      <sheetData sheetId="44195" refreshError="1"/>
      <sheetData sheetId="44196" refreshError="1"/>
      <sheetData sheetId="44197" refreshError="1"/>
      <sheetData sheetId="44198" refreshError="1"/>
      <sheetData sheetId="44199" refreshError="1"/>
      <sheetData sheetId="44200" refreshError="1"/>
      <sheetData sheetId="44201" refreshError="1"/>
      <sheetData sheetId="44202" refreshError="1"/>
      <sheetData sheetId="44203" refreshError="1"/>
      <sheetData sheetId="44204" refreshError="1"/>
      <sheetData sheetId="44205" refreshError="1"/>
      <sheetData sheetId="44206" refreshError="1"/>
      <sheetData sheetId="44207" refreshError="1"/>
      <sheetData sheetId="44208" refreshError="1"/>
      <sheetData sheetId="44209" refreshError="1"/>
      <sheetData sheetId="44210" refreshError="1"/>
      <sheetData sheetId="44211" refreshError="1"/>
      <sheetData sheetId="44212" refreshError="1"/>
      <sheetData sheetId="44213" refreshError="1"/>
      <sheetData sheetId="44214" refreshError="1"/>
      <sheetData sheetId="44215" refreshError="1"/>
      <sheetData sheetId="44216" refreshError="1"/>
      <sheetData sheetId="44217" refreshError="1"/>
      <sheetData sheetId="44218" refreshError="1"/>
      <sheetData sheetId="44219" refreshError="1"/>
      <sheetData sheetId="44220" refreshError="1"/>
      <sheetData sheetId="44221" refreshError="1"/>
      <sheetData sheetId="44222" refreshError="1"/>
      <sheetData sheetId="44223" refreshError="1"/>
      <sheetData sheetId="44224" refreshError="1"/>
      <sheetData sheetId="44225" refreshError="1"/>
      <sheetData sheetId="44226" refreshError="1"/>
      <sheetData sheetId="44227" refreshError="1"/>
      <sheetData sheetId="44228" refreshError="1"/>
      <sheetData sheetId="44229" refreshError="1"/>
      <sheetData sheetId="44230" refreshError="1"/>
      <sheetData sheetId="44231" refreshError="1"/>
      <sheetData sheetId="44232" refreshError="1"/>
      <sheetData sheetId="44233" refreshError="1"/>
      <sheetData sheetId="44234" refreshError="1"/>
      <sheetData sheetId="44235" refreshError="1"/>
      <sheetData sheetId="44236" refreshError="1"/>
      <sheetData sheetId="44237" refreshError="1"/>
      <sheetData sheetId="44238" refreshError="1"/>
      <sheetData sheetId="44239" refreshError="1"/>
      <sheetData sheetId="44240" refreshError="1"/>
      <sheetData sheetId="44241" refreshError="1"/>
      <sheetData sheetId="44242" refreshError="1"/>
      <sheetData sheetId="44243" refreshError="1"/>
      <sheetData sheetId="44244" refreshError="1"/>
      <sheetData sheetId="44245" refreshError="1"/>
      <sheetData sheetId="44246" refreshError="1"/>
      <sheetData sheetId="44247" refreshError="1"/>
      <sheetData sheetId="44248" refreshError="1"/>
      <sheetData sheetId="44249" refreshError="1"/>
      <sheetData sheetId="44250" refreshError="1"/>
      <sheetData sheetId="44251" refreshError="1"/>
      <sheetData sheetId="44252" refreshError="1"/>
      <sheetData sheetId="44253" refreshError="1"/>
      <sheetData sheetId="44254" refreshError="1"/>
      <sheetData sheetId="44255" refreshError="1"/>
      <sheetData sheetId="44256" refreshError="1"/>
      <sheetData sheetId="44257" refreshError="1"/>
      <sheetData sheetId="44258" refreshError="1"/>
      <sheetData sheetId="44259" refreshError="1"/>
      <sheetData sheetId="44260" refreshError="1"/>
      <sheetData sheetId="44261" refreshError="1"/>
      <sheetData sheetId="44262" refreshError="1"/>
      <sheetData sheetId="44263" refreshError="1"/>
      <sheetData sheetId="44264" refreshError="1"/>
      <sheetData sheetId="44265" refreshError="1"/>
      <sheetData sheetId="44266" refreshError="1"/>
      <sheetData sheetId="44267" refreshError="1"/>
      <sheetData sheetId="44268" refreshError="1"/>
      <sheetData sheetId="44269" refreshError="1"/>
      <sheetData sheetId="44270" refreshError="1"/>
      <sheetData sheetId="44271" refreshError="1"/>
      <sheetData sheetId="44272" refreshError="1"/>
      <sheetData sheetId="44273" refreshError="1"/>
      <sheetData sheetId="44274" refreshError="1"/>
      <sheetData sheetId="44275" refreshError="1"/>
      <sheetData sheetId="44276" refreshError="1"/>
      <sheetData sheetId="44277" refreshError="1"/>
      <sheetData sheetId="44278" refreshError="1"/>
      <sheetData sheetId="44279" refreshError="1"/>
      <sheetData sheetId="44280" refreshError="1"/>
      <sheetData sheetId="44281" refreshError="1"/>
      <sheetData sheetId="44282" refreshError="1"/>
      <sheetData sheetId="44283" refreshError="1"/>
      <sheetData sheetId="44284" refreshError="1"/>
      <sheetData sheetId="44285" refreshError="1"/>
      <sheetData sheetId="44286" refreshError="1"/>
      <sheetData sheetId="44287" refreshError="1"/>
      <sheetData sheetId="44288" refreshError="1"/>
      <sheetData sheetId="44289" refreshError="1"/>
      <sheetData sheetId="44290" refreshError="1"/>
      <sheetData sheetId="44291" refreshError="1"/>
      <sheetData sheetId="44292" refreshError="1"/>
      <sheetData sheetId="44293" refreshError="1"/>
      <sheetData sheetId="44294" refreshError="1"/>
      <sheetData sheetId="44295" refreshError="1"/>
      <sheetData sheetId="44296" refreshError="1"/>
      <sheetData sheetId="44297" refreshError="1"/>
      <sheetData sheetId="44298" refreshError="1"/>
      <sheetData sheetId="44299" refreshError="1"/>
      <sheetData sheetId="44300" refreshError="1"/>
      <sheetData sheetId="44301" refreshError="1"/>
      <sheetData sheetId="44302" refreshError="1"/>
      <sheetData sheetId="44303" refreshError="1"/>
      <sheetData sheetId="44304" refreshError="1"/>
      <sheetData sheetId="44305" refreshError="1"/>
      <sheetData sheetId="44306" refreshError="1"/>
      <sheetData sheetId="44307" refreshError="1"/>
      <sheetData sheetId="44308" refreshError="1"/>
      <sheetData sheetId="44309" refreshError="1"/>
      <sheetData sheetId="44310" refreshError="1"/>
      <sheetData sheetId="44311" refreshError="1"/>
      <sheetData sheetId="44312" refreshError="1"/>
      <sheetData sheetId="44313" refreshError="1"/>
      <sheetData sheetId="44314" refreshError="1"/>
      <sheetData sheetId="44315" refreshError="1"/>
      <sheetData sheetId="44316" refreshError="1"/>
      <sheetData sheetId="44317" refreshError="1"/>
      <sheetData sheetId="44318" refreshError="1"/>
      <sheetData sheetId="44319" refreshError="1"/>
      <sheetData sheetId="44320" refreshError="1"/>
      <sheetData sheetId="44321" refreshError="1"/>
      <sheetData sheetId="44322" refreshError="1"/>
      <sheetData sheetId="44323" refreshError="1"/>
      <sheetData sheetId="44324" refreshError="1"/>
      <sheetData sheetId="44325" refreshError="1"/>
      <sheetData sheetId="44326" refreshError="1"/>
      <sheetData sheetId="44327" refreshError="1"/>
      <sheetData sheetId="44328" refreshError="1"/>
      <sheetData sheetId="44329" refreshError="1"/>
      <sheetData sheetId="44330" refreshError="1"/>
      <sheetData sheetId="44331" refreshError="1"/>
      <sheetData sheetId="44332" refreshError="1"/>
      <sheetData sheetId="44333" refreshError="1"/>
      <sheetData sheetId="44334" refreshError="1"/>
      <sheetData sheetId="44335" refreshError="1"/>
      <sheetData sheetId="44336" refreshError="1"/>
      <sheetData sheetId="44337" refreshError="1"/>
      <sheetData sheetId="44338" refreshError="1"/>
      <sheetData sheetId="44339" refreshError="1"/>
      <sheetData sheetId="44340" refreshError="1"/>
      <sheetData sheetId="44341" refreshError="1"/>
      <sheetData sheetId="44342" refreshError="1"/>
      <sheetData sheetId="44343" refreshError="1"/>
      <sheetData sheetId="44344" refreshError="1"/>
      <sheetData sheetId="44345" refreshError="1"/>
      <sheetData sheetId="44346" refreshError="1"/>
      <sheetData sheetId="44347" refreshError="1"/>
      <sheetData sheetId="44348" refreshError="1"/>
      <sheetData sheetId="44349" refreshError="1"/>
      <sheetData sheetId="44350" refreshError="1"/>
      <sheetData sheetId="44351" refreshError="1"/>
      <sheetData sheetId="44352" refreshError="1"/>
      <sheetData sheetId="44353" refreshError="1"/>
      <sheetData sheetId="44354" refreshError="1"/>
      <sheetData sheetId="44355" refreshError="1"/>
      <sheetData sheetId="44356" refreshError="1"/>
      <sheetData sheetId="44357" refreshError="1"/>
      <sheetData sheetId="44358" refreshError="1"/>
      <sheetData sheetId="44359" refreshError="1"/>
      <sheetData sheetId="44360" refreshError="1"/>
      <sheetData sheetId="44361" refreshError="1"/>
      <sheetData sheetId="44362" refreshError="1"/>
      <sheetData sheetId="44363" refreshError="1"/>
      <sheetData sheetId="44364" refreshError="1"/>
      <sheetData sheetId="44365" refreshError="1"/>
      <sheetData sheetId="44366" refreshError="1"/>
      <sheetData sheetId="44367" refreshError="1"/>
      <sheetData sheetId="44368" refreshError="1"/>
      <sheetData sheetId="44369" refreshError="1"/>
      <sheetData sheetId="44370" refreshError="1"/>
      <sheetData sheetId="44371" refreshError="1"/>
      <sheetData sheetId="44372" refreshError="1"/>
      <sheetData sheetId="44373" refreshError="1"/>
      <sheetData sheetId="44374" refreshError="1"/>
      <sheetData sheetId="44375" refreshError="1"/>
      <sheetData sheetId="44376" refreshError="1"/>
      <sheetData sheetId="44377" refreshError="1"/>
      <sheetData sheetId="44378" refreshError="1"/>
      <sheetData sheetId="44379" refreshError="1"/>
      <sheetData sheetId="44380" refreshError="1"/>
      <sheetData sheetId="44381" refreshError="1"/>
      <sheetData sheetId="44382" refreshError="1"/>
      <sheetData sheetId="44383" refreshError="1"/>
      <sheetData sheetId="44384" refreshError="1"/>
      <sheetData sheetId="44385" refreshError="1"/>
      <sheetData sheetId="44386" refreshError="1"/>
      <sheetData sheetId="44387" refreshError="1"/>
      <sheetData sheetId="44388" refreshError="1"/>
      <sheetData sheetId="44389" refreshError="1"/>
      <sheetData sheetId="44390" refreshError="1"/>
      <sheetData sheetId="44391" refreshError="1"/>
      <sheetData sheetId="44392" refreshError="1"/>
      <sheetData sheetId="44393" refreshError="1"/>
      <sheetData sheetId="44394" refreshError="1"/>
      <sheetData sheetId="44395" refreshError="1"/>
      <sheetData sheetId="44396" refreshError="1"/>
      <sheetData sheetId="44397" refreshError="1"/>
      <sheetData sheetId="44398" refreshError="1"/>
      <sheetData sheetId="44399" refreshError="1"/>
      <sheetData sheetId="44400" refreshError="1"/>
      <sheetData sheetId="44401" refreshError="1"/>
      <sheetData sheetId="44402" refreshError="1"/>
      <sheetData sheetId="44403" refreshError="1"/>
      <sheetData sheetId="44404" refreshError="1"/>
      <sheetData sheetId="44405" refreshError="1"/>
      <sheetData sheetId="44406" refreshError="1"/>
      <sheetData sheetId="44407" refreshError="1"/>
      <sheetData sheetId="44408" refreshError="1"/>
      <sheetData sheetId="44409" refreshError="1"/>
      <sheetData sheetId="44410" refreshError="1"/>
      <sheetData sheetId="44411" refreshError="1"/>
      <sheetData sheetId="44412" refreshError="1"/>
      <sheetData sheetId="44413" refreshError="1"/>
      <sheetData sheetId="44414" refreshError="1"/>
      <sheetData sheetId="44415" refreshError="1"/>
      <sheetData sheetId="44416" refreshError="1"/>
      <sheetData sheetId="44417" refreshError="1"/>
      <sheetData sheetId="44418" refreshError="1"/>
      <sheetData sheetId="44419" refreshError="1"/>
      <sheetData sheetId="44420" refreshError="1"/>
      <sheetData sheetId="44421" refreshError="1"/>
      <sheetData sheetId="44422" refreshError="1"/>
      <sheetData sheetId="44423" refreshError="1"/>
      <sheetData sheetId="44424" refreshError="1"/>
      <sheetData sheetId="44425" refreshError="1"/>
      <sheetData sheetId="44426" refreshError="1"/>
      <sheetData sheetId="44427" refreshError="1"/>
      <sheetData sheetId="44428" refreshError="1"/>
      <sheetData sheetId="44429" refreshError="1"/>
      <sheetData sheetId="44430" refreshError="1"/>
      <sheetData sheetId="44431" refreshError="1"/>
      <sheetData sheetId="44432" refreshError="1"/>
      <sheetData sheetId="44433" refreshError="1"/>
      <sheetData sheetId="44434" refreshError="1"/>
      <sheetData sheetId="44435" refreshError="1"/>
      <sheetData sheetId="44436" refreshError="1"/>
      <sheetData sheetId="44437" refreshError="1"/>
      <sheetData sheetId="44438" refreshError="1"/>
      <sheetData sheetId="44439" refreshError="1"/>
      <sheetData sheetId="44440" refreshError="1"/>
      <sheetData sheetId="44441" refreshError="1"/>
      <sheetData sheetId="44442" refreshError="1"/>
      <sheetData sheetId="44443" refreshError="1"/>
      <sheetData sheetId="44444" refreshError="1"/>
      <sheetData sheetId="44445" refreshError="1"/>
      <sheetData sheetId="44446" refreshError="1"/>
      <sheetData sheetId="44447" refreshError="1"/>
      <sheetData sheetId="44448" refreshError="1"/>
      <sheetData sheetId="44449" refreshError="1"/>
      <sheetData sheetId="44450" refreshError="1"/>
      <sheetData sheetId="44451" refreshError="1"/>
      <sheetData sheetId="44452" refreshError="1"/>
      <sheetData sheetId="44453" refreshError="1"/>
      <sheetData sheetId="44454" refreshError="1"/>
      <sheetData sheetId="44455" refreshError="1"/>
      <sheetData sheetId="44456" refreshError="1"/>
      <sheetData sheetId="44457" refreshError="1"/>
      <sheetData sheetId="44458" refreshError="1"/>
      <sheetData sheetId="44459" refreshError="1"/>
      <sheetData sheetId="44460" refreshError="1"/>
      <sheetData sheetId="44461" refreshError="1"/>
      <sheetData sheetId="44462" refreshError="1"/>
      <sheetData sheetId="44463" refreshError="1"/>
      <sheetData sheetId="44464" refreshError="1"/>
      <sheetData sheetId="44465" refreshError="1"/>
      <sheetData sheetId="44466" refreshError="1"/>
      <sheetData sheetId="44467" refreshError="1"/>
      <sheetData sheetId="44468" refreshError="1"/>
      <sheetData sheetId="44469" refreshError="1"/>
      <sheetData sheetId="44470" refreshError="1"/>
      <sheetData sheetId="44471" refreshError="1"/>
      <sheetData sheetId="44472" refreshError="1"/>
      <sheetData sheetId="44473" refreshError="1"/>
      <sheetData sheetId="44474" refreshError="1"/>
      <sheetData sheetId="44475" refreshError="1"/>
      <sheetData sheetId="44476" refreshError="1"/>
      <sheetData sheetId="44477" refreshError="1"/>
      <sheetData sheetId="44478" refreshError="1"/>
      <sheetData sheetId="44479" refreshError="1"/>
      <sheetData sheetId="44480" refreshError="1"/>
      <sheetData sheetId="44481" refreshError="1"/>
      <sheetData sheetId="44482" refreshError="1"/>
      <sheetData sheetId="44483" refreshError="1"/>
      <sheetData sheetId="44484" refreshError="1"/>
      <sheetData sheetId="44485" refreshError="1"/>
      <sheetData sheetId="44486" refreshError="1"/>
      <sheetData sheetId="44487" refreshError="1"/>
      <sheetData sheetId="44488" refreshError="1"/>
      <sheetData sheetId="44489" refreshError="1"/>
      <sheetData sheetId="44490" refreshError="1"/>
      <sheetData sheetId="44491" refreshError="1"/>
      <sheetData sheetId="44492" refreshError="1"/>
      <sheetData sheetId="44493" refreshError="1"/>
      <sheetData sheetId="44494" refreshError="1"/>
      <sheetData sheetId="44495" refreshError="1"/>
      <sheetData sheetId="44496" refreshError="1"/>
      <sheetData sheetId="44497" refreshError="1"/>
      <sheetData sheetId="44498" refreshError="1"/>
      <sheetData sheetId="44499" refreshError="1"/>
      <sheetData sheetId="44500" refreshError="1"/>
      <sheetData sheetId="44501" refreshError="1"/>
      <sheetData sheetId="44502" refreshError="1"/>
      <sheetData sheetId="44503" refreshError="1"/>
      <sheetData sheetId="44504" refreshError="1"/>
      <sheetData sheetId="44505" refreshError="1"/>
      <sheetData sheetId="44506" refreshError="1"/>
      <sheetData sheetId="44507" refreshError="1"/>
      <sheetData sheetId="44508" refreshError="1"/>
      <sheetData sheetId="44509" refreshError="1"/>
      <sheetData sheetId="44510" refreshError="1"/>
      <sheetData sheetId="44511" refreshError="1"/>
      <sheetData sheetId="44512" refreshError="1"/>
      <sheetData sheetId="44513" refreshError="1"/>
      <sheetData sheetId="44514" refreshError="1"/>
      <sheetData sheetId="44515" refreshError="1"/>
      <sheetData sheetId="44516" refreshError="1"/>
      <sheetData sheetId="44517" refreshError="1"/>
      <sheetData sheetId="44518" refreshError="1"/>
      <sheetData sheetId="44519" refreshError="1"/>
      <sheetData sheetId="44520" refreshError="1"/>
      <sheetData sheetId="44521" refreshError="1"/>
      <sheetData sheetId="44522" refreshError="1"/>
      <sheetData sheetId="44523" refreshError="1"/>
      <sheetData sheetId="44524" refreshError="1"/>
      <sheetData sheetId="44525" refreshError="1"/>
      <sheetData sheetId="44526" refreshError="1"/>
      <sheetData sheetId="44527" refreshError="1"/>
      <sheetData sheetId="44528" refreshError="1"/>
      <sheetData sheetId="44529" refreshError="1"/>
      <sheetData sheetId="44530" refreshError="1"/>
      <sheetData sheetId="44531" refreshError="1"/>
      <sheetData sheetId="44532" refreshError="1"/>
      <sheetData sheetId="44533" refreshError="1"/>
      <sheetData sheetId="44534" refreshError="1"/>
      <sheetData sheetId="44535" refreshError="1"/>
      <sheetData sheetId="44536" refreshError="1"/>
      <sheetData sheetId="44537" refreshError="1"/>
      <sheetData sheetId="44538" refreshError="1"/>
      <sheetData sheetId="44539" refreshError="1"/>
      <sheetData sheetId="44540" refreshError="1"/>
      <sheetData sheetId="44541" refreshError="1"/>
      <sheetData sheetId="44542" refreshError="1"/>
      <sheetData sheetId="44543" refreshError="1"/>
      <sheetData sheetId="44544" refreshError="1"/>
      <sheetData sheetId="44545" refreshError="1"/>
      <sheetData sheetId="44546" refreshError="1"/>
      <sheetData sheetId="44547" refreshError="1"/>
      <sheetData sheetId="44548" refreshError="1"/>
      <sheetData sheetId="44549" refreshError="1"/>
      <sheetData sheetId="44550" refreshError="1"/>
      <sheetData sheetId="44551" refreshError="1"/>
      <sheetData sheetId="44552" refreshError="1"/>
      <sheetData sheetId="44553" refreshError="1"/>
      <sheetData sheetId="44554" refreshError="1"/>
      <sheetData sheetId="44555" refreshError="1"/>
      <sheetData sheetId="44556" refreshError="1"/>
      <sheetData sheetId="44557" refreshError="1"/>
      <sheetData sheetId="44558" refreshError="1"/>
      <sheetData sheetId="44559" refreshError="1"/>
      <sheetData sheetId="44560" refreshError="1"/>
      <sheetData sheetId="44561" refreshError="1"/>
      <sheetData sheetId="44562" refreshError="1"/>
      <sheetData sheetId="44563" refreshError="1"/>
      <sheetData sheetId="44564" refreshError="1"/>
      <sheetData sheetId="44565" refreshError="1"/>
      <sheetData sheetId="44566" refreshError="1"/>
      <sheetData sheetId="44567" refreshError="1"/>
      <sheetData sheetId="44568" refreshError="1"/>
      <sheetData sheetId="44569" refreshError="1"/>
      <sheetData sheetId="44570" refreshError="1"/>
      <sheetData sheetId="44571" refreshError="1"/>
      <sheetData sheetId="44572" refreshError="1"/>
      <sheetData sheetId="44573" refreshError="1"/>
      <sheetData sheetId="44574" refreshError="1"/>
      <sheetData sheetId="44575" refreshError="1"/>
      <sheetData sheetId="44576" refreshError="1"/>
      <sheetData sheetId="44577" refreshError="1"/>
      <sheetData sheetId="44578" refreshError="1"/>
      <sheetData sheetId="44579" refreshError="1"/>
      <sheetData sheetId="44580" refreshError="1"/>
      <sheetData sheetId="44581" refreshError="1"/>
      <sheetData sheetId="44582" refreshError="1"/>
      <sheetData sheetId="44583" refreshError="1"/>
      <sheetData sheetId="44584" refreshError="1"/>
      <sheetData sheetId="44585" refreshError="1"/>
      <sheetData sheetId="44586" refreshError="1"/>
      <sheetData sheetId="44587" refreshError="1"/>
      <sheetData sheetId="44588" refreshError="1"/>
      <sheetData sheetId="44589" refreshError="1"/>
      <sheetData sheetId="44590" refreshError="1"/>
      <sheetData sheetId="44591" refreshError="1"/>
      <sheetData sheetId="44592" refreshError="1"/>
      <sheetData sheetId="44593" refreshError="1"/>
      <sheetData sheetId="44594" refreshError="1"/>
      <sheetData sheetId="44595" refreshError="1"/>
      <sheetData sheetId="44596" refreshError="1"/>
      <sheetData sheetId="44597" refreshError="1"/>
      <sheetData sheetId="44598" refreshError="1"/>
      <sheetData sheetId="44599" refreshError="1"/>
      <sheetData sheetId="44600" refreshError="1"/>
      <sheetData sheetId="44601" refreshError="1"/>
      <sheetData sheetId="44602" refreshError="1"/>
      <sheetData sheetId="44603" refreshError="1"/>
      <sheetData sheetId="44604" refreshError="1"/>
      <sheetData sheetId="44605" refreshError="1"/>
      <sheetData sheetId="44606" refreshError="1"/>
      <sheetData sheetId="44607" refreshError="1"/>
      <sheetData sheetId="44608" refreshError="1"/>
      <sheetData sheetId="44609" refreshError="1"/>
      <sheetData sheetId="44610" refreshError="1"/>
      <sheetData sheetId="44611" refreshError="1"/>
      <sheetData sheetId="44612" refreshError="1"/>
      <sheetData sheetId="44613" refreshError="1"/>
      <sheetData sheetId="44614" refreshError="1"/>
      <sheetData sheetId="44615" refreshError="1"/>
      <sheetData sheetId="44616" refreshError="1"/>
      <sheetData sheetId="44617" refreshError="1"/>
      <sheetData sheetId="44618" refreshError="1"/>
      <sheetData sheetId="44619" refreshError="1"/>
      <sheetData sheetId="44620" refreshError="1"/>
      <sheetData sheetId="44621" refreshError="1"/>
      <sheetData sheetId="44622" refreshError="1"/>
      <sheetData sheetId="44623" refreshError="1"/>
      <sheetData sheetId="44624" refreshError="1"/>
      <sheetData sheetId="44625" refreshError="1"/>
      <sheetData sheetId="44626" refreshError="1"/>
      <sheetData sheetId="44627" refreshError="1"/>
      <sheetData sheetId="44628" refreshError="1"/>
      <sheetData sheetId="44629" refreshError="1"/>
      <sheetData sheetId="44630" refreshError="1"/>
      <sheetData sheetId="44631" refreshError="1"/>
      <sheetData sheetId="44632" refreshError="1"/>
      <sheetData sheetId="44633" refreshError="1"/>
      <sheetData sheetId="44634" refreshError="1"/>
      <sheetData sheetId="44635" refreshError="1"/>
      <sheetData sheetId="44636" refreshError="1"/>
      <sheetData sheetId="44637" refreshError="1"/>
      <sheetData sheetId="44638" refreshError="1"/>
      <sheetData sheetId="44639" refreshError="1"/>
      <sheetData sheetId="44640" refreshError="1"/>
      <sheetData sheetId="44641" refreshError="1"/>
      <sheetData sheetId="44642" refreshError="1"/>
      <sheetData sheetId="44643" refreshError="1"/>
      <sheetData sheetId="44644" refreshError="1"/>
      <sheetData sheetId="44645" refreshError="1"/>
      <sheetData sheetId="44646" refreshError="1"/>
      <sheetData sheetId="44647" refreshError="1"/>
      <sheetData sheetId="44648" refreshError="1"/>
      <sheetData sheetId="44649" refreshError="1"/>
      <sheetData sheetId="44650" refreshError="1"/>
      <sheetData sheetId="44651" refreshError="1"/>
      <sheetData sheetId="44652" refreshError="1"/>
      <sheetData sheetId="44653" refreshError="1"/>
      <sheetData sheetId="44654" refreshError="1"/>
      <sheetData sheetId="44655" refreshError="1"/>
      <sheetData sheetId="44656" refreshError="1"/>
      <sheetData sheetId="44657" refreshError="1"/>
      <sheetData sheetId="44658" refreshError="1"/>
      <sheetData sheetId="44659" refreshError="1"/>
      <sheetData sheetId="44660" refreshError="1"/>
      <sheetData sheetId="44661" refreshError="1"/>
      <sheetData sheetId="44662" refreshError="1"/>
      <sheetData sheetId="44663" refreshError="1"/>
      <sheetData sheetId="44664" refreshError="1"/>
      <sheetData sheetId="44665" refreshError="1"/>
      <sheetData sheetId="44666" refreshError="1"/>
      <sheetData sheetId="44667" refreshError="1"/>
      <sheetData sheetId="44668" refreshError="1"/>
      <sheetData sheetId="44669" refreshError="1"/>
      <sheetData sheetId="44670" refreshError="1"/>
      <sheetData sheetId="44671" refreshError="1"/>
      <sheetData sheetId="44672" refreshError="1"/>
      <sheetData sheetId="44673" refreshError="1"/>
      <sheetData sheetId="44674" refreshError="1"/>
      <sheetData sheetId="44675" refreshError="1"/>
      <sheetData sheetId="44676" refreshError="1"/>
      <sheetData sheetId="44677" refreshError="1"/>
      <sheetData sheetId="44678" refreshError="1"/>
      <sheetData sheetId="44679" refreshError="1"/>
      <sheetData sheetId="44680" refreshError="1"/>
      <sheetData sheetId="44681" refreshError="1"/>
      <sheetData sheetId="44682" refreshError="1"/>
      <sheetData sheetId="44683" refreshError="1"/>
      <sheetData sheetId="44684" refreshError="1"/>
      <sheetData sheetId="44685" refreshError="1"/>
      <sheetData sheetId="44686" refreshError="1"/>
      <sheetData sheetId="44687" refreshError="1"/>
      <sheetData sheetId="44688" refreshError="1"/>
      <sheetData sheetId="44689" refreshError="1"/>
      <sheetData sheetId="44690" refreshError="1"/>
      <sheetData sheetId="44691" refreshError="1"/>
      <sheetData sheetId="44692" refreshError="1"/>
      <sheetData sheetId="44693" refreshError="1"/>
      <sheetData sheetId="44694" refreshError="1"/>
      <sheetData sheetId="44695" refreshError="1"/>
      <sheetData sheetId="44696" refreshError="1"/>
      <sheetData sheetId="44697" refreshError="1"/>
      <sheetData sheetId="44698" refreshError="1"/>
      <sheetData sheetId="44699" refreshError="1"/>
      <sheetData sheetId="44700" refreshError="1"/>
      <sheetData sheetId="44701" refreshError="1"/>
      <sheetData sheetId="44702" refreshError="1"/>
      <sheetData sheetId="44703" refreshError="1"/>
      <sheetData sheetId="44704" refreshError="1"/>
      <sheetData sheetId="44705" refreshError="1"/>
      <sheetData sheetId="44706" refreshError="1"/>
      <sheetData sheetId="44707" refreshError="1"/>
      <sheetData sheetId="44708" refreshError="1"/>
      <sheetData sheetId="44709" refreshError="1"/>
      <sheetData sheetId="44710" refreshError="1"/>
      <sheetData sheetId="44711" refreshError="1"/>
      <sheetData sheetId="44712" refreshError="1"/>
      <sheetData sheetId="44713" refreshError="1"/>
      <sheetData sheetId="44714" refreshError="1"/>
      <sheetData sheetId="44715" refreshError="1"/>
      <sheetData sheetId="44716" refreshError="1"/>
      <sheetData sheetId="44717" refreshError="1"/>
      <sheetData sheetId="44718" refreshError="1"/>
      <sheetData sheetId="44719" refreshError="1"/>
      <sheetData sheetId="44720" refreshError="1"/>
      <sheetData sheetId="44721" refreshError="1"/>
      <sheetData sheetId="44722" refreshError="1"/>
      <sheetData sheetId="44723" refreshError="1"/>
      <sheetData sheetId="44724" refreshError="1"/>
      <sheetData sheetId="44725" refreshError="1"/>
      <sheetData sheetId="44726" refreshError="1"/>
      <sheetData sheetId="44727" refreshError="1"/>
      <sheetData sheetId="44728" refreshError="1"/>
      <sheetData sheetId="44729" refreshError="1"/>
      <sheetData sheetId="44730" refreshError="1"/>
      <sheetData sheetId="44731" refreshError="1"/>
      <sheetData sheetId="44732" refreshError="1"/>
      <sheetData sheetId="44733" refreshError="1"/>
      <sheetData sheetId="44734" refreshError="1"/>
      <sheetData sheetId="44735" refreshError="1"/>
      <sheetData sheetId="44736" refreshError="1"/>
      <sheetData sheetId="44737" refreshError="1"/>
      <sheetData sheetId="44738" refreshError="1"/>
      <sheetData sheetId="44739" refreshError="1"/>
      <sheetData sheetId="44740" refreshError="1"/>
      <sheetData sheetId="44741" refreshError="1"/>
      <sheetData sheetId="44742" refreshError="1"/>
      <sheetData sheetId="44743" refreshError="1"/>
      <sheetData sheetId="44744" refreshError="1"/>
      <sheetData sheetId="44745" refreshError="1"/>
      <sheetData sheetId="44746" refreshError="1"/>
      <sheetData sheetId="44747" refreshError="1"/>
      <sheetData sheetId="44748" refreshError="1"/>
      <sheetData sheetId="44749" refreshError="1"/>
      <sheetData sheetId="44750" refreshError="1"/>
      <sheetData sheetId="44751" refreshError="1"/>
      <sheetData sheetId="44752" refreshError="1"/>
      <sheetData sheetId="44753" refreshError="1"/>
      <sheetData sheetId="44754" refreshError="1"/>
      <sheetData sheetId="44755" refreshError="1"/>
      <sheetData sheetId="44756" refreshError="1"/>
      <sheetData sheetId="44757" refreshError="1"/>
      <sheetData sheetId="44758" refreshError="1"/>
      <sheetData sheetId="44759" refreshError="1"/>
      <sheetData sheetId="44760" refreshError="1"/>
      <sheetData sheetId="44761" refreshError="1"/>
      <sheetData sheetId="44762" refreshError="1"/>
      <sheetData sheetId="44763" refreshError="1"/>
      <sheetData sheetId="44764" refreshError="1"/>
      <sheetData sheetId="44765" refreshError="1"/>
      <sheetData sheetId="44766" refreshError="1"/>
      <sheetData sheetId="44767" refreshError="1"/>
      <sheetData sheetId="44768" refreshError="1"/>
      <sheetData sheetId="44769" refreshError="1"/>
      <sheetData sheetId="44770" refreshError="1"/>
      <sheetData sheetId="44771" refreshError="1"/>
      <sheetData sheetId="44772" refreshError="1"/>
      <sheetData sheetId="44773" refreshError="1"/>
      <sheetData sheetId="44774" refreshError="1"/>
      <sheetData sheetId="44775" refreshError="1"/>
      <sheetData sheetId="44776" refreshError="1"/>
      <sheetData sheetId="44777" refreshError="1"/>
      <sheetData sheetId="44778" refreshError="1"/>
      <sheetData sheetId="44779" refreshError="1"/>
      <sheetData sheetId="44780" refreshError="1"/>
      <sheetData sheetId="44781" refreshError="1"/>
      <sheetData sheetId="44782" refreshError="1"/>
      <sheetData sheetId="44783" refreshError="1"/>
      <sheetData sheetId="44784" refreshError="1"/>
      <sheetData sheetId="44785" refreshError="1"/>
      <sheetData sheetId="44786" refreshError="1"/>
      <sheetData sheetId="44787" refreshError="1"/>
      <sheetData sheetId="44788" refreshError="1"/>
      <sheetData sheetId="44789" refreshError="1"/>
      <sheetData sheetId="44790" refreshError="1"/>
      <sheetData sheetId="44791" refreshError="1"/>
      <sheetData sheetId="44792" refreshError="1"/>
      <sheetData sheetId="44793" refreshError="1"/>
      <sheetData sheetId="44794" refreshError="1"/>
      <sheetData sheetId="44795" refreshError="1"/>
      <sheetData sheetId="44796" refreshError="1"/>
      <sheetData sheetId="44797" refreshError="1"/>
      <sheetData sheetId="44798" refreshError="1"/>
      <sheetData sheetId="44799" refreshError="1"/>
      <sheetData sheetId="44800" refreshError="1"/>
      <sheetData sheetId="44801" refreshError="1"/>
      <sheetData sheetId="44802" refreshError="1"/>
      <sheetData sheetId="44803" refreshError="1"/>
      <sheetData sheetId="44804" refreshError="1"/>
      <sheetData sheetId="44805" refreshError="1"/>
      <sheetData sheetId="44806" refreshError="1"/>
      <sheetData sheetId="44807" refreshError="1"/>
      <sheetData sheetId="44808" refreshError="1"/>
      <sheetData sheetId="44809" refreshError="1"/>
      <sheetData sheetId="44810" refreshError="1"/>
      <sheetData sheetId="44811" refreshError="1"/>
      <sheetData sheetId="44812" refreshError="1"/>
      <sheetData sheetId="44813" refreshError="1"/>
      <sheetData sheetId="44814" refreshError="1"/>
      <sheetData sheetId="44815" refreshError="1"/>
      <sheetData sheetId="44816" refreshError="1"/>
      <sheetData sheetId="44817" refreshError="1"/>
      <sheetData sheetId="44818" refreshError="1"/>
      <sheetData sheetId="44819" refreshError="1"/>
      <sheetData sheetId="44820" refreshError="1"/>
      <sheetData sheetId="44821" refreshError="1"/>
      <sheetData sheetId="44822" refreshError="1"/>
      <sheetData sheetId="44823" refreshError="1"/>
      <sheetData sheetId="44824" refreshError="1"/>
      <sheetData sheetId="44825" refreshError="1"/>
      <sheetData sheetId="44826" refreshError="1"/>
      <sheetData sheetId="44827" refreshError="1"/>
      <sheetData sheetId="44828" refreshError="1"/>
      <sheetData sheetId="44829" refreshError="1"/>
      <sheetData sheetId="44830" refreshError="1"/>
      <sheetData sheetId="44831" refreshError="1"/>
      <sheetData sheetId="44832" refreshError="1"/>
      <sheetData sheetId="44833" refreshError="1"/>
      <sheetData sheetId="44834" refreshError="1"/>
      <sheetData sheetId="44835" refreshError="1"/>
      <sheetData sheetId="44836" refreshError="1"/>
      <sheetData sheetId="44837" refreshError="1"/>
      <sheetData sheetId="44838" refreshError="1"/>
      <sheetData sheetId="44839" refreshError="1"/>
      <sheetData sheetId="44840" refreshError="1"/>
      <sheetData sheetId="44841" refreshError="1"/>
      <sheetData sheetId="44842" refreshError="1"/>
      <sheetData sheetId="44843" refreshError="1"/>
      <sheetData sheetId="44844" refreshError="1"/>
      <sheetData sheetId="44845" refreshError="1"/>
      <sheetData sheetId="44846" refreshError="1"/>
      <sheetData sheetId="44847" refreshError="1"/>
      <sheetData sheetId="44848" refreshError="1"/>
      <sheetData sheetId="44849" refreshError="1"/>
      <sheetData sheetId="44850" refreshError="1"/>
      <sheetData sheetId="44851" refreshError="1"/>
      <sheetData sheetId="44852" refreshError="1"/>
      <sheetData sheetId="44853" refreshError="1"/>
      <sheetData sheetId="44854" refreshError="1"/>
      <sheetData sheetId="44855" refreshError="1"/>
      <sheetData sheetId="44856" refreshError="1"/>
      <sheetData sheetId="44857" refreshError="1"/>
      <sheetData sheetId="44858" refreshError="1"/>
      <sheetData sheetId="44859" refreshError="1"/>
      <sheetData sheetId="44860" refreshError="1"/>
      <sheetData sheetId="44861" refreshError="1"/>
      <sheetData sheetId="44862" refreshError="1"/>
      <sheetData sheetId="44863" refreshError="1"/>
      <sheetData sheetId="44864" refreshError="1"/>
      <sheetData sheetId="44865" refreshError="1"/>
      <sheetData sheetId="44866" refreshError="1"/>
      <sheetData sheetId="44867" refreshError="1"/>
      <sheetData sheetId="44868" refreshError="1"/>
      <sheetData sheetId="44869" refreshError="1"/>
      <sheetData sheetId="44870" refreshError="1"/>
      <sheetData sheetId="44871" refreshError="1"/>
      <sheetData sheetId="44872" refreshError="1"/>
      <sheetData sheetId="44873" refreshError="1"/>
      <sheetData sheetId="44874" refreshError="1"/>
      <sheetData sheetId="44875" refreshError="1"/>
      <sheetData sheetId="44876" refreshError="1"/>
      <sheetData sheetId="44877" refreshError="1"/>
      <sheetData sheetId="44878" refreshError="1"/>
      <sheetData sheetId="44879" refreshError="1"/>
      <sheetData sheetId="44880" refreshError="1"/>
      <sheetData sheetId="44881" refreshError="1"/>
      <sheetData sheetId="44882" refreshError="1"/>
      <sheetData sheetId="44883" refreshError="1"/>
      <sheetData sheetId="44884" refreshError="1"/>
      <sheetData sheetId="44885" refreshError="1"/>
      <sheetData sheetId="44886" refreshError="1"/>
      <sheetData sheetId="44887" refreshError="1"/>
      <sheetData sheetId="44888" refreshError="1"/>
      <sheetData sheetId="44889" refreshError="1"/>
      <sheetData sheetId="44890" refreshError="1"/>
      <sheetData sheetId="44891" refreshError="1"/>
      <sheetData sheetId="44892" refreshError="1"/>
      <sheetData sheetId="44893" refreshError="1"/>
      <sheetData sheetId="44894" refreshError="1"/>
      <sheetData sheetId="44895" refreshError="1"/>
      <sheetData sheetId="44896" refreshError="1"/>
      <sheetData sheetId="44897" refreshError="1"/>
      <sheetData sheetId="44898" refreshError="1"/>
      <sheetData sheetId="44899" refreshError="1"/>
      <sheetData sheetId="44900" refreshError="1"/>
      <sheetData sheetId="44901" refreshError="1"/>
      <sheetData sheetId="44902" refreshError="1"/>
      <sheetData sheetId="44903" refreshError="1"/>
      <sheetData sheetId="44904" refreshError="1"/>
      <sheetData sheetId="44905" refreshError="1"/>
      <sheetData sheetId="44906" refreshError="1"/>
      <sheetData sheetId="44907" refreshError="1"/>
      <sheetData sheetId="44908" refreshError="1"/>
      <sheetData sheetId="44909" refreshError="1"/>
      <sheetData sheetId="44910" refreshError="1"/>
      <sheetData sheetId="44911" refreshError="1"/>
      <sheetData sheetId="44912" refreshError="1"/>
      <sheetData sheetId="44913" refreshError="1"/>
      <sheetData sheetId="44914" refreshError="1"/>
      <sheetData sheetId="44915" refreshError="1"/>
      <sheetData sheetId="44916" refreshError="1"/>
      <sheetData sheetId="44917" refreshError="1"/>
      <sheetData sheetId="44918" refreshError="1"/>
      <sheetData sheetId="44919" refreshError="1"/>
      <sheetData sheetId="44920" refreshError="1"/>
      <sheetData sheetId="44921" refreshError="1"/>
      <sheetData sheetId="44922" refreshError="1"/>
      <sheetData sheetId="44923" refreshError="1"/>
      <sheetData sheetId="44924" refreshError="1"/>
      <sheetData sheetId="44925" refreshError="1"/>
      <sheetData sheetId="44926" refreshError="1"/>
      <sheetData sheetId="44927" refreshError="1"/>
      <sheetData sheetId="44928" refreshError="1"/>
      <sheetData sheetId="44929" refreshError="1"/>
      <sheetData sheetId="44930" refreshError="1"/>
      <sheetData sheetId="44931" refreshError="1"/>
      <sheetData sheetId="44932" refreshError="1"/>
      <sheetData sheetId="44933" refreshError="1"/>
      <sheetData sheetId="44934" refreshError="1"/>
      <sheetData sheetId="44935" refreshError="1"/>
      <sheetData sheetId="44936" refreshError="1"/>
      <sheetData sheetId="44937" refreshError="1"/>
      <sheetData sheetId="44938" refreshError="1"/>
      <sheetData sheetId="44939" refreshError="1"/>
      <sheetData sheetId="44940" refreshError="1"/>
      <sheetData sheetId="44941" refreshError="1"/>
      <sheetData sheetId="44942" refreshError="1"/>
      <sheetData sheetId="44943" refreshError="1"/>
      <sheetData sheetId="44944" refreshError="1"/>
      <sheetData sheetId="44945" refreshError="1"/>
      <sheetData sheetId="44946" refreshError="1"/>
      <sheetData sheetId="44947" refreshError="1"/>
      <sheetData sheetId="44948" refreshError="1"/>
      <sheetData sheetId="44949" refreshError="1"/>
      <sheetData sheetId="44950" refreshError="1"/>
      <sheetData sheetId="44951" refreshError="1"/>
      <sheetData sheetId="44952" refreshError="1"/>
      <sheetData sheetId="44953" refreshError="1"/>
      <sheetData sheetId="44954" refreshError="1"/>
      <sheetData sheetId="44955" refreshError="1"/>
      <sheetData sheetId="44956" refreshError="1"/>
      <sheetData sheetId="44957" refreshError="1"/>
      <sheetData sheetId="44958" refreshError="1"/>
      <sheetData sheetId="44959" refreshError="1"/>
      <sheetData sheetId="44960" refreshError="1"/>
      <sheetData sheetId="44961" refreshError="1"/>
      <sheetData sheetId="44962" refreshError="1"/>
      <sheetData sheetId="44963" refreshError="1"/>
      <sheetData sheetId="44964" refreshError="1"/>
      <sheetData sheetId="44965" refreshError="1"/>
      <sheetData sheetId="44966" refreshError="1"/>
      <sheetData sheetId="44967" refreshError="1"/>
      <sheetData sheetId="44968" refreshError="1"/>
      <sheetData sheetId="44969" refreshError="1"/>
      <sheetData sheetId="44970" refreshError="1"/>
      <sheetData sheetId="44971" refreshError="1"/>
      <sheetData sheetId="44972" refreshError="1"/>
      <sheetData sheetId="44973" refreshError="1"/>
      <sheetData sheetId="44974" refreshError="1"/>
      <sheetData sheetId="44975" refreshError="1"/>
      <sheetData sheetId="44976" refreshError="1"/>
      <sheetData sheetId="44977" refreshError="1"/>
      <sheetData sheetId="44978" refreshError="1"/>
      <sheetData sheetId="44979" refreshError="1"/>
      <sheetData sheetId="44980" refreshError="1"/>
      <sheetData sheetId="44981" refreshError="1"/>
      <sheetData sheetId="44982" refreshError="1"/>
      <sheetData sheetId="44983" refreshError="1"/>
      <sheetData sheetId="44984" refreshError="1"/>
      <sheetData sheetId="44985" refreshError="1"/>
      <sheetData sheetId="44986" refreshError="1"/>
      <sheetData sheetId="44987" refreshError="1"/>
      <sheetData sheetId="44988" refreshError="1"/>
      <sheetData sheetId="44989" refreshError="1"/>
      <sheetData sheetId="44990" refreshError="1"/>
      <sheetData sheetId="44991" refreshError="1"/>
      <sheetData sheetId="44992" refreshError="1"/>
      <sheetData sheetId="44993" refreshError="1"/>
      <sheetData sheetId="44994" refreshError="1"/>
      <sheetData sheetId="44995" refreshError="1"/>
      <sheetData sheetId="44996" refreshError="1"/>
      <sheetData sheetId="44997" refreshError="1"/>
      <sheetData sheetId="44998" refreshError="1"/>
      <sheetData sheetId="44999" refreshError="1"/>
      <sheetData sheetId="45000" refreshError="1"/>
      <sheetData sheetId="45001" refreshError="1"/>
      <sheetData sheetId="45002" refreshError="1"/>
      <sheetData sheetId="45003" refreshError="1"/>
      <sheetData sheetId="45004" refreshError="1"/>
      <sheetData sheetId="45005" refreshError="1"/>
      <sheetData sheetId="45006" refreshError="1"/>
      <sheetData sheetId="45007" refreshError="1"/>
      <sheetData sheetId="45008" refreshError="1"/>
      <sheetData sheetId="45009" refreshError="1"/>
      <sheetData sheetId="45010" refreshError="1"/>
      <sheetData sheetId="45011" refreshError="1"/>
      <sheetData sheetId="45012" refreshError="1"/>
      <sheetData sheetId="45013" refreshError="1"/>
      <sheetData sheetId="45014" refreshError="1"/>
      <sheetData sheetId="45015" refreshError="1"/>
      <sheetData sheetId="45016" refreshError="1"/>
      <sheetData sheetId="45017" refreshError="1"/>
      <sheetData sheetId="45018" refreshError="1"/>
      <sheetData sheetId="45019" refreshError="1"/>
      <sheetData sheetId="45020" refreshError="1"/>
      <sheetData sheetId="45021" refreshError="1"/>
      <sheetData sheetId="45022" refreshError="1"/>
      <sheetData sheetId="45023" refreshError="1"/>
      <sheetData sheetId="45024" refreshError="1"/>
      <sheetData sheetId="45025" refreshError="1"/>
      <sheetData sheetId="45026" refreshError="1"/>
      <sheetData sheetId="45027" refreshError="1"/>
      <sheetData sheetId="45028" refreshError="1"/>
      <sheetData sheetId="45029" refreshError="1"/>
      <sheetData sheetId="45030" refreshError="1"/>
      <sheetData sheetId="45031" refreshError="1"/>
      <sheetData sheetId="45032" refreshError="1"/>
      <sheetData sheetId="45033" refreshError="1"/>
      <sheetData sheetId="45034" refreshError="1"/>
      <sheetData sheetId="45035" refreshError="1"/>
      <sheetData sheetId="45036" refreshError="1"/>
      <sheetData sheetId="45037" refreshError="1"/>
      <sheetData sheetId="45038" refreshError="1"/>
      <sheetData sheetId="45039" refreshError="1"/>
      <sheetData sheetId="45040" refreshError="1"/>
      <sheetData sheetId="45041" refreshError="1"/>
      <sheetData sheetId="45042" refreshError="1"/>
      <sheetData sheetId="45043" refreshError="1"/>
      <sheetData sheetId="45044" refreshError="1"/>
      <sheetData sheetId="45045" refreshError="1"/>
      <sheetData sheetId="45046" refreshError="1"/>
      <sheetData sheetId="45047" refreshError="1"/>
      <sheetData sheetId="45048" refreshError="1"/>
      <sheetData sheetId="45049" refreshError="1"/>
      <sheetData sheetId="45050" refreshError="1"/>
      <sheetData sheetId="45051" refreshError="1"/>
      <sheetData sheetId="45052" refreshError="1"/>
      <sheetData sheetId="45053" refreshError="1"/>
      <sheetData sheetId="45054" refreshError="1"/>
      <sheetData sheetId="45055" refreshError="1"/>
      <sheetData sheetId="45056" refreshError="1"/>
      <sheetData sheetId="45057" refreshError="1"/>
      <sheetData sheetId="45058" refreshError="1"/>
      <sheetData sheetId="45059" refreshError="1"/>
      <sheetData sheetId="45060" refreshError="1"/>
      <sheetData sheetId="45061" refreshError="1"/>
      <sheetData sheetId="45062" refreshError="1"/>
      <sheetData sheetId="45063" refreshError="1"/>
      <sheetData sheetId="45064" refreshError="1"/>
      <sheetData sheetId="45065" refreshError="1"/>
      <sheetData sheetId="45066" refreshError="1"/>
      <sheetData sheetId="45067" refreshError="1"/>
      <sheetData sheetId="45068" refreshError="1"/>
      <sheetData sheetId="45069" refreshError="1"/>
      <sheetData sheetId="45070" refreshError="1"/>
      <sheetData sheetId="45071" refreshError="1"/>
      <sheetData sheetId="45072" refreshError="1"/>
      <sheetData sheetId="45073" refreshError="1"/>
      <sheetData sheetId="45074" refreshError="1"/>
      <sheetData sheetId="45075" refreshError="1"/>
      <sheetData sheetId="45076" refreshError="1"/>
      <sheetData sheetId="45077" refreshError="1"/>
      <sheetData sheetId="45078" refreshError="1"/>
      <sheetData sheetId="45079" refreshError="1"/>
      <sheetData sheetId="45080" refreshError="1"/>
      <sheetData sheetId="45081" refreshError="1"/>
      <sheetData sheetId="45082" refreshError="1"/>
      <sheetData sheetId="45083" refreshError="1"/>
      <sheetData sheetId="45084" refreshError="1"/>
      <sheetData sheetId="45085" refreshError="1"/>
      <sheetData sheetId="45086" refreshError="1"/>
      <sheetData sheetId="45087" refreshError="1"/>
      <sheetData sheetId="45088" refreshError="1"/>
      <sheetData sheetId="45089" refreshError="1"/>
      <sheetData sheetId="45090" refreshError="1"/>
      <sheetData sheetId="45091" refreshError="1"/>
      <sheetData sheetId="45092" refreshError="1"/>
      <sheetData sheetId="45093" refreshError="1"/>
      <sheetData sheetId="45094" refreshError="1"/>
      <sheetData sheetId="45095" refreshError="1"/>
      <sheetData sheetId="45096" refreshError="1"/>
      <sheetData sheetId="45097" refreshError="1"/>
      <sheetData sheetId="45098" refreshError="1"/>
      <sheetData sheetId="45099" refreshError="1"/>
      <sheetData sheetId="45100" refreshError="1"/>
      <sheetData sheetId="45101" refreshError="1"/>
      <sheetData sheetId="45102" refreshError="1"/>
      <sheetData sheetId="45103" refreshError="1"/>
      <sheetData sheetId="45104" refreshError="1"/>
      <sheetData sheetId="45105" refreshError="1"/>
      <sheetData sheetId="45106" refreshError="1"/>
      <sheetData sheetId="45107" refreshError="1"/>
      <sheetData sheetId="45108" refreshError="1"/>
      <sheetData sheetId="45109" refreshError="1"/>
      <sheetData sheetId="45110" refreshError="1"/>
      <sheetData sheetId="45111" refreshError="1"/>
      <sheetData sheetId="45112" refreshError="1"/>
      <sheetData sheetId="45113" refreshError="1"/>
      <sheetData sheetId="45114" refreshError="1"/>
      <sheetData sheetId="45115" refreshError="1"/>
      <sheetData sheetId="45116" refreshError="1"/>
      <sheetData sheetId="45117" refreshError="1"/>
      <sheetData sheetId="45118" refreshError="1"/>
      <sheetData sheetId="45119" refreshError="1"/>
      <sheetData sheetId="45120" refreshError="1"/>
      <sheetData sheetId="45121" refreshError="1"/>
      <sheetData sheetId="45122" refreshError="1"/>
      <sheetData sheetId="45123" refreshError="1"/>
      <sheetData sheetId="45124" refreshError="1"/>
      <sheetData sheetId="45125" refreshError="1"/>
      <sheetData sheetId="45126" refreshError="1"/>
      <sheetData sheetId="45127" refreshError="1"/>
      <sheetData sheetId="45128" refreshError="1"/>
      <sheetData sheetId="45129" refreshError="1"/>
      <sheetData sheetId="45130" refreshError="1"/>
      <sheetData sheetId="45131" refreshError="1"/>
      <sheetData sheetId="45132" refreshError="1"/>
      <sheetData sheetId="45133" refreshError="1"/>
      <sheetData sheetId="45134" refreshError="1"/>
      <sheetData sheetId="45135" refreshError="1"/>
      <sheetData sheetId="45136" refreshError="1"/>
      <sheetData sheetId="45137" refreshError="1"/>
      <sheetData sheetId="45138" refreshError="1"/>
      <sheetData sheetId="45139" refreshError="1"/>
      <sheetData sheetId="45140" refreshError="1"/>
      <sheetData sheetId="45141" refreshError="1"/>
      <sheetData sheetId="45142" refreshError="1"/>
      <sheetData sheetId="45143" refreshError="1"/>
      <sheetData sheetId="45144" refreshError="1"/>
      <sheetData sheetId="45145" refreshError="1"/>
      <sheetData sheetId="45146" refreshError="1"/>
      <sheetData sheetId="45147" refreshError="1"/>
      <sheetData sheetId="45148" refreshError="1"/>
      <sheetData sheetId="45149" refreshError="1"/>
      <sheetData sheetId="45150" refreshError="1"/>
      <sheetData sheetId="45151" refreshError="1"/>
      <sheetData sheetId="45152" refreshError="1"/>
      <sheetData sheetId="45153" refreshError="1"/>
      <sheetData sheetId="45154" refreshError="1"/>
      <sheetData sheetId="45155" refreshError="1"/>
      <sheetData sheetId="45156" refreshError="1"/>
      <sheetData sheetId="45157" refreshError="1"/>
      <sheetData sheetId="45158" refreshError="1"/>
      <sheetData sheetId="45159" refreshError="1"/>
      <sheetData sheetId="45160" refreshError="1"/>
      <sheetData sheetId="45161" refreshError="1"/>
      <sheetData sheetId="45162" refreshError="1"/>
      <sheetData sheetId="45163" refreshError="1"/>
      <sheetData sheetId="45164" refreshError="1"/>
      <sheetData sheetId="45165" refreshError="1"/>
      <sheetData sheetId="45166" refreshError="1"/>
      <sheetData sheetId="45167" refreshError="1"/>
      <sheetData sheetId="45168" refreshError="1"/>
      <sheetData sheetId="45169" refreshError="1"/>
      <sheetData sheetId="45170" refreshError="1"/>
      <sheetData sheetId="45171" refreshError="1"/>
      <sheetData sheetId="45172" refreshError="1"/>
      <sheetData sheetId="45173" refreshError="1"/>
      <sheetData sheetId="45174" refreshError="1"/>
      <sheetData sheetId="45175" refreshError="1"/>
      <sheetData sheetId="45176" refreshError="1"/>
      <sheetData sheetId="45177" refreshError="1"/>
      <sheetData sheetId="45178" refreshError="1"/>
      <sheetData sheetId="45179" refreshError="1"/>
      <sheetData sheetId="45180" refreshError="1"/>
      <sheetData sheetId="45181" refreshError="1"/>
      <sheetData sheetId="45182" refreshError="1"/>
      <sheetData sheetId="45183" refreshError="1"/>
      <sheetData sheetId="45184" refreshError="1"/>
      <sheetData sheetId="45185" refreshError="1"/>
      <sheetData sheetId="45186" refreshError="1"/>
      <sheetData sheetId="45187" refreshError="1"/>
      <sheetData sheetId="45188" refreshError="1"/>
      <sheetData sheetId="45189" refreshError="1"/>
      <sheetData sheetId="45190" refreshError="1"/>
      <sheetData sheetId="45191" refreshError="1"/>
      <sheetData sheetId="45192" refreshError="1"/>
      <sheetData sheetId="45193" refreshError="1"/>
      <sheetData sheetId="45194" refreshError="1"/>
      <sheetData sheetId="45195" refreshError="1"/>
      <sheetData sheetId="45196" refreshError="1"/>
      <sheetData sheetId="45197" refreshError="1"/>
      <sheetData sheetId="45198" refreshError="1"/>
      <sheetData sheetId="45199" refreshError="1"/>
      <sheetData sheetId="45200" refreshError="1"/>
      <sheetData sheetId="45201" refreshError="1"/>
      <sheetData sheetId="45202" refreshError="1"/>
      <sheetData sheetId="45203" refreshError="1"/>
      <sheetData sheetId="45204" refreshError="1"/>
      <sheetData sheetId="45205" refreshError="1"/>
      <sheetData sheetId="45206" refreshError="1"/>
      <sheetData sheetId="45207" refreshError="1"/>
      <sheetData sheetId="45208" refreshError="1"/>
      <sheetData sheetId="45209" refreshError="1"/>
      <sheetData sheetId="45210" refreshError="1"/>
      <sheetData sheetId="45211" refreshError="1"/>
      <sheetData sheetId="45212" refreshError="1"/>
      <sheetData sheetId="45213" refreshError="1"/>
      <sheetData sheetId="45214" refreshError="1"/>
      <sheetData sheetId="45215" refreshError="1"/>
      <sheetData sheetId="45216" refreshError="1"/>
      <sheetData sheetId="45217" refreshError="1"/>
      <sheetData sheetId="45218" refreshError="1"/>
      <sheetData sheetId="45219" refreshError="1"/>
      <sheetData sheetId="45220" refreshError="1"/>
      <sheetData sheetId="45221" refreshError="1"/>
      <sheetData sheetId="45222" refreshError="1"/>
      <sheetData sheetId="45223" refreshError="1"/>
      <sheetData sheetId="45224" refreshError="1"/>
      <sheetData sheetId="45225" refreshError="1"/>
      <sheetData sheetId="45226" refreshError="1"/>
      <sheetData sheetId="45227" refreshError="1"/>
      <sheetData sheetId="45228" refreshError="1"/>
      <sheetData sheetId="45229" refreshError="1"/>
      <sheetData sheetId="45230" refreshError="1"/>
      <sheetData sheetId="45231" refreshError="1"/>
      <sheetData sheetId="45232" refreshError="1"/>
      <sheetData sheetId="45233" refreshError="1"/>
      <sheetData sheetId="45234" refreshError="1"/>
      <sheetData sheetId="45235" refreshError="1"/>
      <sheetData sheetId="45236" refreshError="1"/>
      <sheetData sheetId="45237" refreshError="1"/>
      <sheetData sheetId="45238" refreshError="1"/>
      <sheetData sheetId="45239" refreshError="1"/>
      <sheetData sheetId="45240" refreshError="1"/>
      <sheetData sheetId="45241" refreshError="1"/>
      <sheetData sheetId="45242" refreshError="1"/>
      <sheetData sheetId="45243" refreshError="1"/>
      <sheetData sheetId="45244" refreshError="1"/>
      <sheetData sheetId="45245" refreshError="1"/>
      <sheetData sheetId="45246" refreshError="1"/>
      <sheetData sheetId="45247" refreshError="1"/>
      <sheetData sheetId="45248" refreshError="1"/>
      <sheetData sheetId="45249" refreshError="1"/>
      <sheetData sheetId="45250" refreshError="1"/>
      <sheetData sheetId="45251" refreshError="1"/>
      <sheetData sheetId="45252" refreshError="1"/>
      <sheetData sheetId="45253" refreshError="1"/>
      <sheetData sheetId="45254" refreshError="1"/>
      <sheetData sheetId="45255" refreshError="1"/>
      <sheetData sheetId="45256" refreshError="1"/>
      <sheetData sheetId="45257" refreshError="1"/>
      <sheetData sheetId="45258" refreshError="1"/>
      <sheetData sheetId="45259" refreshError="1"/>
      <sheetData sheetId="45260" refreshError="1"/>
      <sheetData sheetId="45261" refreshError="1"/>
      <sheetData sheetId="45262" refreshError="1"/>
      <sheetData sheetId="45263" refreshError="1"/>
      <sheetData sheetId="45264" refreshError="1"/>
      <sheetData sheetId="45265" refreshError="1"/>
      <sheetData sheetId="45266" refreshError="1"/>
      <sheetData sheetId="45267" refreshError="1"/>
      <sheetData sheetId="45268" refreshError="1"/>
      <sheetData sheetId="45269" refreshError="1"/>
      <sheetData sheetId="45270" refreshError="1"/>
      <sheetData sheetId="45271" refreshError="1"/>
      <sheetData sheetId="45272" refreshError="1"/>
      <sheetData sheetId="45273" refreshError="1"/>
      <sheetData sheetId="45274" refreshError="1"/>
      <sheetData sheetId="45275" refreshError="1"/>
      <sheetData sheetId="45276" refreshError="1"/>
      <sheetData sheetId="45277" refreshError="1"/>
      <sheetData sheetId="45278" refreshError="1"/>
      <sheetData sheetId="45279" refreshError="1"/>
      <sheetData sheetId="45280" refreshError="1"/>
      <sheetData sheetId="45281" refreshError="1"/>
      <sheetData sheetId="45282" refreshError="1"/>
      <sheetData sheetId="45283" refreshError="1"/>
      <sheetData sheetId="45284" refreshError="1"/>
      <sheetData sheetId="45285" refreshError="1"/>
      <sheetData sheetId="45286" refreshError="1"/>
      <sheetData sheetId="45287" refreshError="1"/>
      <sheetData sheetId="45288" refreshError="1"/>
      <sheetData sheetId="45289" refreshError="1"/>
      <sheetData sheetId="45290" refreshError="1"/>
      <sheetData sheetId="45291" refreshError="1"/>
      <sheetData sheetId="45292" refreshError="1"/>
      <sheetData sheetId="45293" refreshError="1"/>
      <sheetData sheetId="45294" refreshError="1"/>
      <sheetData sheetId="45295" refreshError="1"/>
      <sheetData sheetId="45296" refreshError="1"/>
      <sheetData sheetId="45297" refreshError="1"/>
      <sheetData sheetId="45298" refreshError="1"/>
      <sheetData sheetId="45299" refreshError="1"/>
      <sheetData sheetId="45300" refreshError="1"/>
      <sheetData sheetId="45301" refreshError="1"/>
      <sheetData sheetId="45302" refreshError="1"/>
      <sheetData sheetId="45303" refreshError="1"/>
      <sheetData sheetId="45304" refreshError="1"/>
      <sheetData sheetId="45305" refreshError="1"/>
      <sheetData sheetId="45306" refreshError="1"/>
      <sheetData sheetId="45307" refreshError="1"/>
      <sheetData sheetId="45308" refreshError="1"/>
      <sheetData sheetId="45309" refreshError="1"/>
      <sheetData sheetId="45310" refreshError="1"/>
      <sheetData sheetId="45311" refreshError="1"/>
      <sheetData sheetId="45312" refreshError="1"/>
      <sheetData sheetId="45313" refreshError="1"/>
      <sheetData sheetId="45314" refreshError="1"/>
      <sheetData sheetId="45315" refreshError="1"/>
      <sheetData sheetId="45316" refreshError="1"/>
      <sheetData sheetId="45317" refreshError="1"/>
      <sheetData sheetId="45318" refreshError="1"/>
      <sheetData sheetId="45319" refreshError="1"/>
      <sheetData sheetId="45320" refreshError="1"/>
      <sheetData sheetId="45321" refreshError="1"/>
      <sheetData sheetId="45322" refreshError="1"/>
      <sheetData sheetId="45323" refreshError="1"/>
      <sheetData sheetId="45324" refreshError="1"/>
      <sheetData sheetId="45325" refreshError="1"/>
      <sheetData sheetId="45326" refreshError="1"/>
      <sheetData sheetId="45327" refreshError="1"/>
      <sheetData sheetId="45328" refreshError="1"/>
      <sheetData sheetId="45329" refreshError="1"/>
      <sheetData sheetId="45330" refreshError="1"/>
      <sheetData sheetId="45331" refreshError="1"/>
      <sheetData sheetId="45332" refreshError="1"/>
      <sheetData sheetId="45333" refreshError="1"/>
      <sheetData sheetId="45334" refreshError="1"/>
      <sheetData sheetId="45335" refreshError="1"/>
      <sheetData sheetId="45336" refreshError="1"/>
      <sheetData sheetId="45337" refreshError="1"/>
      <sheetData sheetId="45338" refreshError="1"/>
      <sheetData sheetId="45339" refreshError="1"/>
      <sheetData sheetId="45340" refreshError="1"/>
      <sheetData sheetId="45341" refreshError="1"/>
      <sheetData sheetId="45342" refreshError="1"/>
      <sheetData sheetId="45343" refreshError="1"/>
      <sheetData sheetId="45344" refreshError="1"/>
      <sheetData sheetId="45345" refreshError="1"/>
      <sheetData sheetId="45346" refreshError="1"/>
      <sheetData sheetId="45347" refreshError="1"/>
      <sheetData sheetId="45348" refreshError="1"/>
      <sheetData sheetId="45349" refreshError="1"/>
      <sheetData sheetId="45350" refreshError="1"/>
      <sheetData sheetId="45351" refreshError="1"/>
      <sheetData sheetId="45352" refreshError="1"/>
      <sheetData sheetId="45353" refreshError="1"/>
      <sheetData sheetId="45354" refreshError="1"/>
      <sheetData sheetId="45355" refreshError="1"/>
      <sheetData sheetId="45356" refreshError="1"/>
      <sheetData sheetId="45357" refreshError="1"/>
      <sheetData sheetId="45358" refreshError="1"/>
      <sheetData sheetId="45359" refreshError="1"/>
      <sheetData sheetId="45360" refreshError="1"/>
      <sheetData sheetId="45361" refreshError="1"/>
      <sheetData sheetId="45362" refreshError="1"/>
      <sheetData sheetId="45363" refreshError="1"/>
      <sheetData sheetId="45364" refreshError="1"/>
      <sheetData sheetId="45365" refreshError="1"/>
      <sheetData sheetId="45366" refreshError="1"/>
      <sheetData sheetId="45367" refreshError="1"/>
      <sheetData sheetId="45368" refreshError="1"/>
      <sheetData sheetId="45369" refreshError="1"/>
      <sheetData sheetId="45370" refreshError="1"/>
      <sheetData sheetId="45371" refreshError="1"/>
      <sheetData sheetId="45372" refreshError="1"/>
      <sheetData sheetId="45373" refreshError="1"/>
      <sheetData sheetId="45374" refreshError="1"/>
      <sheetData sheetId="45375" refreshError="1"/>
      <sheetData sheetId="45376" refreshError="1"/>
      <sheetData sheetId="45377" refreshError="1"/>
      <sheetData sheetId="45378" refreshError="1"/>
      <sheetData sheetId="45379" refreshError="1"/>
      <sheetData sheetId="45380" refreshError="1"/>
      <sheetData sheetId="45381" refreshError="1"/>
      <sheetData sheetId="45382" refreshError="1"/>
      <sheetData sheetId="45383" refreshError="1"/>
      <sheetData sheetId="45384" refreshError="1"/>
      <sheetData sheetId="45385" refreshError="1"/>
      <sheetData sheetId="45386" refreshError="1"/>
      <sheetData sheetId="45387" refreshError="1"/>
      <sheetData sheetId="45388" refreshError="1"/>
      <sheetData sheetId="45389" refreshError="1"/>
      <sheetData sheetId="45390" refreshError="1"/>
      <sheetData sheetId="45391" refreshError="1"/>
      <sheetData sheetId="45392" refreshError="1"/>
      <sheetData sheetId="45393" refreshError="1"/>
      <sheetData sheetId="45394" refreshError="1"/>
      <sheetData sheetId="45395" refreshError="1"/>
      <sheetData sheetId="45396" refreshError="1"/>
      <sheetData sheetId="45397" refreshError="1"/>
      <sheetData sheetId="45398" refreshError="1"/>
      <sheetData sheetId="45399" refreshError="1"/>
      <sheetData sheetId="45400" refreshError="1"/>
      <sheetData sheetId="45401" refreshError="1"/>
      <sheetData sheetId="45402" refreshError="1"/>
      <sheetData sheetId="45403" refreshError="1"/>
      <sheetData sheetId="45404" refreshError="1"/>
      <sheetData sheetId="45405" refreshError="1"/>
      <sheetData sheetId="45406" refreshError="1"/>
      <sheetData sheetId="45407" refreshError="1"/>
      <sheetData sheetId="45408" refreshError="1"/>
      <sheetData sheetId="45409" refreshError="1"/>
      <sheetData sheetId="45410" refreshError="1"/>
      <sheetData sheetId="45411" refreshError="1"/>
      <sheetData sheetId="45412" refreshError="1"/>
      <sheetData sheetId="45413" refreshError="1"/>
      <sheetData sheetId="45414" refreshError="1"/>
      <sheetData sheetId="45415" refreshError="1"/>
      <sheetData sheetId="45416" refreshError="1"/>
      <sheetData sheetId="45417" refreshError="1"/>
      <sheetData sheetId="45418" refreshError="1"/>
      <sheetData sheetId="45419" refreshError="1"/>
      <sheetData sheetId="45420" refreshError="1"/>
      <sheetData sheetId="45421" refreshError="1"/>
      <sheetData sheetId="45422" refreshError="1"/>
      <sheetData sheetId="45423" refreshError="1"/>
      <sheetData sheetId="45424" refreshError="1"/>
      <sheetData sheetId="45425" refreshError="1"/>
      <sheetData sheetId="45426" refreshError="1"/>
      <sheetData sheetId="45427" refreshError="1"/>
      <sheetData sheetId="45428" refreshError="1"/>
      <sheetData sheetId="45429" refreshError="1"/>
      <sheetData sheetId="45430" refreshError="1"/>
      <sheetData sheetId="45431" refreshError="1"/>
      <sheetData sheetId="45432" refreshError="1"/>
      <sheetData sheetId="45433" refreshError="1"/>
      <sheetData sheetId="45434" refreshError="1"/>
      <sheetData sheetId="45435" refreshError="1"/>
      <sheetData sheetId="45436" refreshError="1"/>
      <sheetData sheetId="45437" refreshError="1"/>
      <sheetData sheetId="45438" refreshError="1"/>
      <sheetData sheetId="45439" refreshError="1"/>
      <sheetData sheetId="45440" refreshError="1"/>
      <sheetData sheetId="45441" refreshError="1"/>
      <sheetData sheetId="45442" refreshError="1"/>
      <sheetData sheetId="45443" refreshError="1"/>
      <sheetData sheetId="45444" refreshError="1"/>
      <sheetData sheetId="45445" refreshError="1"/>
      <sheetData sheetId="45446" refreshError="1"/>
      <sheetData sheetId="45447" refreshError="1"/>
      <sheetData sheetId="45448" refreshError="1"/>
      <sheetData sheetId="45449" refreshError="1"/>
      <sheetData sheetId="45450" refreshError="1"/>
      <sheetData sheetId="45451" refreshError="1"/>
      <sheetData sheetId="45452" refreshError="1"/>
      <sheetData sheetId="45453" refreshError="1"/>
      <sheetData sheetId="45454" refreshError="1"/>
      <sheetData sheetId="45455" refreshError="1"/>
      <sheetData sheetId="45456" refreshError="1"/>
      <sheetData sheetId="45457" refreshError="1"/>
      <sheetData sheetId="45458" refreshError="1"/>
      <sheetData sheetId="45459" refreshError="1"/>
      <sheetData sheetId="45460" refreshError="1"/>
      <sheetData sheetId="45461" refreshError="1"/>
      <sheetData sheetId="45462" refreshError="1"/>
      <sheetData sheetId="45463" refreshError="1"/>
      <sheetData sheetId="45464" refreshError="1"/>
      <sheetData sheetId="45465" refreshError="1"/>
      <sheetData sheetId="45466" refreshError="1"/>
      <sheetData sheetId="45467" refreshError="1"/>
      <sheetData sheetId="45468" refreshError="1"/>
      <sheetData sheetId="45469" refreshError="1"/>
      <sheetData sheetId="45470" refreshError="1"/>
      <sheetData sheetId="45471" refreshError="1"/>
      <sheetData sheetId="45472" refreshError="1"/>
      <sheetData sheetId="45473" refreshError="1"/>
      <sheetData sheetId="45474" refreshError="1"/>
      <sheetData sheetId="45475" refreshError="1"/>
      <sheetData sheetId="45476" refreshError="1"/>
      <sheetData sheetId="45477" refreshError="1"/>
      <sheetData sheetId="45478" refreshError="1"/>
      <sheetData sheetId="45479" refreshError="1"/>
      <sheetData sheetId="45480" refreshError="1"/>
      <sheetData sheetId="45481" refreshError="1"/>
      <sheetData sheetId="45482" refreshError="1"/>
      <sheetData sheetId="45483" refreshError="1"/>
      <sheetData sheetId="45484" refreshError="1"/>
      <sheetData sheetId="45485" refreshError="1"/>
      <sheetData sheetId="45486" refreshError="1"/>
      <sheetData sheetId="45487" refreshError="1"/>
      <sheetData sheetId="45488" refreshError="1"/>
      <sheetData sheetId="45489" refreshError="1"/>
      <sheetData sheetId="45490" refreshError="1"/>
      <sheetData sheetId="45491" refreshError="1"/>
      <sheetData sheetId="45492" refreshError="1"/>
      <sheetData sheetId="45493" refreshError="1"/>
      <sheetData sheetId="45494" refreshError="1"/>
      <sheetData sheetId="45495" refreshError="1"/>
      <sheetData sheetId="45496" refreshError="1"/>
      <sheetData sheetId="45497" refreshError="1"/>
      <sheetData sheetId="45498" refreshError="1"/>
      <sheetData sheetId="45499" refreshError="1"/>
      <sheetData sheetId="45500" refreshError="1"/>
      <sheetData sheetId="45501" refreshError="1"/>
      <sheetData sheetId="45502" refreshError="1"/>
      <sheetData sheetId="45503" refreshError="1"/>
      <sheetData sheetId="45504" refreshError="1"/>
      <sheetData sheetId="45505" refreshError="1"/>
      <sheetData sheetId="45506" refreshError="1"/>
      <sheetData sheetId="45507" refreshError="1"/>
      <sheetData sheetId="45508" refreshError="1"/>
      <sheetData sheetId="45509" refreshError="1"/>
      <sheetData sheetId="45510" refreshError="1"/>
      <sheetData sheetId="45511" refreshError="1"/>
      <sheetData sheetId="45512" refreshError="1"/>
      <sheetData sheetId="45513" refreshError="1"/>
      <sheetData sheetId="45514" refreshError="1"/>
      <sheetData sheetId="45515" refreshError="1"/>
      <sheetData sheetId="45516" refreshError="1"/>
      <sheetData sheetId="45517" refreshError="1"/>
      <sheetData sheetId="45518" refreshError="1"/>
      <sheetData sheetId="45519" refreshError="1"/>
      <sheetData sheetId="45520" refreshError="1"/>
      <sheetData sheetId="45521" refreshError="1"/>
      <sheetData sheetId="45522" refreshError="1"/>
      <sheetData sheetId="45523" refreshError="1"/>
      <sheetData sheetId="45524" refreshError="1"/>
      <sheetData sheetId="45525" refreshError="1"/>
      <sheetData sheetId="45526" refreshError="1"/>
      <sheetData sheetId="45527" refreshError="1"/>
      <sheetData sheetId="45528" refreshError="1"/>
      <sheetData sheetId="45529" refreshError="1"/>
      <sheetData sheetId="45530" refreshError="1"/>
      <sheetData sheetId="45531" refreshError="1"/>
      <sheetData sheetId="45532" refreshError="1"/>
      <sheetData sheetId="45533" refreshError="1"/>
      <sheetData sheetId="45534" refreshError="1"/>
      <sheetData sheetId="45535" refreshError="1"/>
      <sheetData sheetId="45536" refreshError="1"/>
      <sheetData sheetId="45537" refreshError="1"/>
      <sheetData sheetId="45538" refreshError="1"/>
      <sheetData sheetId="45539" refreshError="1"/>
      <sheetData sheetId="45540" refreshError="1"/>
      <sheetData sheetId="45541" refreshError="1"/>
      <sheetData sheetId="45542" refreshError="1"/>
      <sheetData sheetId="45543" refreshError="1"/>
      <sheetData sheetId="45544" refreshError="1"/>
      <sheetData sheetId="45545" refreshError="1"/>
      <sheetData sheetId="45546" refreshError="1"/>
      <sheetData sheetId="45547" refreshError="1"/>
      <sheetData sheetId="45548" refreshError="1"/>
      <sheetData sheetId="45549" refreshError="1"/>
      <sheetData sheetId="45550" refreshError="1"/>
      <sheetData sheetId="45551" refreshError="1"/>
      <sheetData sheetId="45552" refreshError="1"/>
      <sheetData sheetId="45553" refreshError="1"/>
      <sheetData sheetId="45554" refreshError="1"/>
      <sheetData sheetId="45555" refreshError="1"/>
      <sheetData sheetId="45556" refreshError="1"/>
      <sheetData sheetId="45557" refreshError="1"/>
      <sheetData sheetId="45558" refreshError="1"/>
      <sheetData sheetId="45559" refreshError="1"/>
      <sheetData sheetId="45560" refreshError="1"/>
      <sheetData sheetId="45561" refreshError="1"/>
      <sheetData sheetId="45562" refreshError="1"/>
      <sheetData sheetId="45563" refreshError="1"/>
      <sheetData sheetId="45564" refreshError="1"/>
      <sheetData sheetId="45565" refreshError="1"/>
      <sheetData sheetId="45566" refreshError="1"/>
      <sheetData sheetId="45567" refreshError="1"/>
      <sheetData sheetId="45568" refreshError="1"/>
      <sheetData sheetId="45569" refreshError="1"/>
      <sheetData sheetId="45570" refreshError="1"/>
      <sheetData sheetId="45571" refreshError="1"/>
      <sheetData sheetId="45572" refreshError="1"/>
      <sheetData sheetId="45573" refreshError="1"/>
      <sheetData sheetId="45574" refreshError="1"/>
      <sheetData sheetId="45575" refreshError="1"/>
      <sheetData sheetId="45576" refreshError="1"/>
      <sheetData sheetId="45577" refreshError="1"/>
      <sheetData sheetId="45578" refreshError="1"/>
      <sheetData sheetId="45579" refreshError="1"/>
      <sheetData sheetId="45580" refreshError="1"/>
      <sheetData sheetId="45581" refreshError="1"/>
      <sheetData sheetId="45582" refreshError="1"/>
      <sheetData sheetId="45583" refreshError="1"/>
      <sheetData sheetId="45584" refreshError="1"/>
      <sheetData sheetId="45585" refreshError="1"/>
      <sheetData sheetId="45586" refreshError="1"/>
      <sheetData sheetId="45587" refreshError="1"/>
      <sheetData sheetId="45588" refreshError="1"/>
      <sheetData sheetId="45589" refreshError="1"/>
      <sheetData sheetId="45590" refreshError="1"/>
      <sheetData sheetId="45591" refreshError="1"/>
      <sheetData sheetId="45592" refreshError="1"/>
      <sheetData sheetId="45593" refreshError="1"/>
      <sheetData sheetId="45594" refreshError="1"/>
      <sheetData sheetId="45595" refreshError="1"/>
      <sheetData sheetId="45596" refreshError="1"/>
      <sheetData sheetId="45597" refreshError="1"/>
      <sheetData sheetId="45598" refreshError="1"/>
      <sheetData sheetId="45599" refreshError="1"/>
      <sheetData sheetId="45600" refreshError="1"/>
      <sheetData sheetId="45601" refreshError="1"/>
      <sheetData sheetId="45602" refreshError="1"/>
      <sheetData sheetId="45603" refreshError="1"/>
      <sheetData sheetId="45604" refreshError="1"/>
      <sheetData sheetId="45605" refreshError="1"/>
      <sheetData sheetId="45606" refreshError="1"/>
      <sheetData sheetId="45607" refreshError="1"/>
      <sheetData sheetId="45608" refreshError="1"/>
      <sheetData sheetId="45609" refreshError="1"/>
      <sheetData sheetId="45610" refreshError="1"/>
      <sheetData sheetId="45611" refreshError="1"/>
      <sheetData sheetId="45612" refreshError="1"/>
      <sheetData sheetId="45613" refreshError="1"/>
      <sheetData sheetId="45614" refreshError="1"/>
      <sheetData sheetId="45615" refreshError="1"/>
      <sheetData sheetId="45616" refreshError="1"/>
      <sheetData sheetId="45617" refreshError="1"/>
      <sheetData sheetId="45618" refreshError="1"/>
      <sheetData sheetId="45619" refreshError="1"/>
      <sheetData sheetId="45620" refreshError="1"/>
      <sheetData sheetId="45621" refreshError="1"/>
      <sheetData sheetId="45622" refreshError="1"/>
      <sheetData sheetId="45623" refreshError="1"/>
      <sheetData sheetId="45624" refreshError="1"/>
      <sheetData sheetId="45625" refreshError="1"/>
      <sheetData sheetId="45626" refreshError="1"/>
      <sheetData sheetId="45627" refreshError="1"/>
      <sheetData sheetId="45628" refreshError="1"/>
      <sheetData sheetId="45629" refreshError="1"/>
      <sheetData sheetId="45630" refreshError="1"/>
      <sheetData sheetId="45631" refreshError="1"/>
      <sheetData sheetId="45632" refreshError="1"/>
      <sheetData sheetId="45633" refreshError="1"/>
      <sheetData sheetId="45634" refreshError="1"/>
      <sheetData sheetId="45635" refreshError="1"/>
      <sheetData sheetId="45636" refreshError="1"/>
      <sheetData sheetId="45637" refreshError="1"/>
      <sheetData sheetId="45638" refreshError="1"/>
      <sheetData sheetId="45639" refreshError="1"/>
      <sheetData sheetId="45640" refreshError="1"/>
      <sheetData sheetId="45641" refreshError="1"/>
      <sheetData sheetId="45642" refreshError="1"/>
      <sheetData sheetId="45643" refreshError="1"/>
      <sheetData sheetId="45644" refreshError="1"/>
      <sheetData sheetId="45645" refreshError="1"/>
      <sheetData sheetId="45646" refreshError="1"/>
      <sheetData sheetId="45647" refreshError="1"/>
      <sheetData sheetId="45648" refreshError="1"/>
      <sheetData sheetId="45649" refreshError="1"/>
      <sheetData sheetId="45650" refreshError="1"/>
      <sheetData sheetId="45651" refreshError="1"/>
      <sheetData sheetId="45652" refreshError="1"/>
      <sheetData sheetId="45653" refreshError="1"/>
      <sheetData sheetId="45654" refreshError="1"/>
      <sheetData sheetId="45655" refreshError="1"/>
      <sheetData sheetId="45656" refreshError="1"/>
      <sheetData sheetId="45657" refreshError="1"/>
      <sheetData sheetId="45658" refreshError="1"/>
      <sheetData sheetId="45659" refreshError="1"/>
      <sheetData sheetId="45660" refreshError="1"/>
      <sheetData sheetId="45661" refreshError="1"/>
      <sheetData sheetId="45662" refreshError="1"/>
      <sheetData sheetId="45663" refreshError="1"/>
      <sheetData sheetId="45664" refreshError="1"/>
      <sheetData sheetId="45665" refreshError="1"/>
      <sheetData sheetId="45666" refreshError="1"/>
      <sheetData sheetId="45667" refreshError="1"/>
      <sheetData sheetId="45668" refreshError="1"/>
      <sheetData sheetId="45669" refreshError="1"/>
      <sheetData sheetId="45670" refreshError="1"/>
      <sheetData sheetId="45671" refreshError="1"/>
      <sheetData sheetId="45672" refreshError="1"/>
      <sheetData sheetId="45673" refreshError="1"/>
      <sheetData sheetId="45674" refreshError="1"/>
      <sheetData sheetId="45675" refreshError="1"/>
      <sheetData sheetId="45676" refreshError="1"/>
      <sheetData sheetId="45677" refreshError="1"/>
      <sheetData sheetId="45678" refreshError="1"/>
      <sheetData sheetId="45679" refreshError="1"/>
      <sheetData sheetId="45680" refreshError="1"/>
      <sheetData sheetId="45681" refreshError="1"/>
      <sheetData sheetId="45682" refreshError="1"/>
      <sheetData sheetId="45683" refreshError="1"/>
      <sheetData sheetId="45684" refreshError="1"/>
      <sheetData sheetId="45685" refreshError="1"/>
      <sheetData sheetId="45686" refreshError="1"/>
      <sheetData sheetId="45687" refreshError="1"/>
      <sheetData sheetId="45688" refreshError="1"/>
      <sheetData sheetId="45689" refreshError="1"/>
      <sheetData sheetId="45690" refreshError="1"/>
      <sheetData sheetId="45691" refreshError="1"/>
      <sheetData sheetId="45692" refreshError="1"/>
      <sheetData sheetId="45693" refreshError="1"/>
      <sheetData sheetId="45694" refreshError="1"/>
      <sheetData sheetId="45695" refreshError="1"/>
      <sheetData sheetId="45696" refreshError="1"/>
      <sheetData sheetId="45697" refreshError="1"/>
      <sheetData sheetId="45698" refreshError="1"/>
      <sheetData sheetId="45699" refreshError="1"/>
      <sheetData sheetId="45700" refreshError="1"/>
      <sheetData sheetId="45701" refreshError="1"/>
      <sheetData sheetId="45702" refreshError="1"/>
      <sheetData sheetId="45703" refreshError="1"/>
      <sheetData sheetId="45704" refreshError="1"/>
      <sheetData sheetId="45705" refreshError="1"/>
      <sheetData sheetId="45706" refreshError="1"/>
      <sheetData sheetId="45707" refreshError="1"/>
      <sheetData sheetId="45708" refreshError="1"/>
      <sheetData sheetId="45709" refreshError="1"/>
      <sheetData sheetId="45710" refreshError="1"/>
      <sheetData sheetId="45711" refreshError="1"/>
      <sheetData sheetId="45712" refreshError="1"/>
      <sheetData sheetId="45713" refreshError="1"/>
      <sheetData sheetId="45714" refreshError="1"/>
      <sheetData sheetId="45715" refreshError="1"/>
      <sheetData sheetId="45716" refreshError="1"/>
      <sheetData sheetId="45717" refreshError="1"/>
      <sheetData sheetId="45718" refreshError="1"/>
      <sheetData sheetId="45719" refreshError="1"/>
      <sheetData sheetId="45720" refreshError="1"/>
      <sheetData sheetId="45721" refreshError="1"/>
      <sheetData sheetId="45722" refreshError="1"/>
      <sheetData sheetId="45723" refreshError="1"/>
      <sheetData sheetId="45724" refreshError="1"/>
      <sheetData sheetId="45725" refreshError="1"/>
      <sheetData sheetId="45726" refreshError="1"/>
      <sheetData sheetId="45727" refreshError="1"/>
      <sheetData sheetId="45728" refreshError="1"/>
      <sheetData sheetId="45729" refreshError="1"/>
      <sheetData sheetId="45730" refreshError="1"/>
      <sheetData sheetId="45731" refreshError="1"/>
      <sheetData sheetId="45732" refreshError="1"/>
      <sheetData sheetId="45733" refreshError="1"/>
      <sheetData sheetId="45734" refreshError="1"/>
      <sheetData sheetId="45735" refreshError="1"/>
      <sheetData sheetId="45736" refreshError="1"/>
      <sheetData sheetId="45737" refreshError="1"/>
      <sheetData sheetId="45738" refreshError="1"/>
      <sheetData sheetId="45739" refreshError="1"/>
      <sheetData sheetId="45740" refreshError="1"/>
      <sheetData sheetId="45741" refreshError="1"/>
      <sheetData sheetId="45742" refreshError="1"/>
      <sheetData sheetId="45743" refreshError="1"/>
      <sheetData sheetId="45744" refreshError="1"/>
      <sheetData sheetId="45745" refreshError="1"/>
      <sheetData sheetId="45746" refreshError="1"/>
      <sheetData sheetId="45747" refreshError="1"/>
      <sheetData sheetId="45748" refreshError="1"/>
      <sheetData sheetId="45749" refreshError="1"/>
      <sheetData sheetId="45750" refreshError="1"/>
      <sheetData sheetId="45751" refreshError="1"/>
      <sheetData sheetId="45752" refreshError="1"/>
      <sheetData sheetId="45753" refreshError="1"/>
      <sheetData sheetId="45754" refreshError="1"/>
      <sheetData sheetId="45755" refreshError="1"/>
      <sheetData sheetId="45756" refreshError="1"/>
      <sheetData sheetId="45757" refreshError="1"/>
      <sheetData sheetId="45758" refreshError="1"/>
      <sheetData sheetId="45759" refreshError="1"/>
      <sheetData sheetId="45760" refreshError="1"/>
      <sheetData sheetId="45761" refreshError="1"/>
      <sheetData sheetId="45762" refreshError="1"/>
      <sheetData sheetId="45763" refreshError="1"/>
      <sheetData sheetId="45764" refreshError="1"/>
      <sheetData sheetId="45765" refreshError="1"/>
      <sheetData sheetId="45766" refreshError="1"/>
      <sheetData sheetId="45767" refreshError="1"/>
      <sheetData sheetId="45768" refreshError="1"/>
      <sheetData sheetId="45769" refreshError="1"/>
      <sheetData sheetId="45770" refreshError="1"/>
      <sheetData sheetId="45771" refreshError="1"/>
      <sheetData sheetId="45772" refreshError="1"/>
      <sheetData sheetId="45773" refreshError="1"/>
      <sheetData sheetId="45774" refreshError="1"/>
      <sheetData sheetId="45775" refreshError="1"/>
      <sheetData sheetId="45776" refreshError="1"/>
      <sheetData sheetId="45777" refreshError="1"/>
      <sheetData sheetId="45778" refreshError="1"/>
      <sheetData sheetId="45779" refreshError="1"/>
      <sheetData sheetId="45780" refreshError="1"/>
      <sheetData sheetId="45781" refreshError="1"/>
      <sheetData sheetId="45782" refreshError="1"/>
      <sheetData sheetId="45783" refreshError="1"/>
      <sheetData sheetId="45784" refreshError="1"/>
      <sheetData sheetId="45785" refreshError="1"/>
      <sheetData sheetId="45786" refreshError="1"/>
      <sheetData sheetId="45787" refreshError="1"/>
      <sheetData sheetId="45788" refreshError="1"/>
      <sheetData sheetId="45789" refreshError="1"/>
      <sheetData sheetId="45790" refreshError="1"/>
      <sheetData sheetId="45791" refreshError="1"/>
      <sheetData sheetId="45792" refreshError="1"/>
      <sheetData sheetId="45793" refreshError="1"/>
      <sheetData sheetId="45794" refreshError="1"/>
      <sheetData sheetId="45795" refreshError="1"/>
      <sheetData sheetId="45796" refreshError="1"/>
      <sheetData sheetId="45797" refreshError="1"/>
      <sheetData sheetId="45798" refreshError="1"/>
      <sheetData sheetId="45799" refreshError="1"/>
      <sheetData sheetId="45800" refreshError="1"/>
      <sheetData sheetId="45801" refreshError="1"/>
      <sheetData sheetId="45802" refreshError="1"/>
      <sheetData sheetId="45803" refreshError="1"/>
      <sheetData sheetId="45804" refreshError="1"/>
      <sheetData sheetId="45805" refreshError="1"/>
      <sheetData sheetId="45806" refreshError="1"/>
      <sheetData sheetId="45807" refreshError="1"/>
      <sheetData sheetId="45808" refreshError="1"/>
      <sheetData sheetId="45809" refreshError="1"/>
      <sheetData sheetId="45810" refreshError="1"/>
      <sheetData sheetId="45811" refreshError="1"/>
      <sheetData sheetId="45812" refreshError="1"/>
      <sheetData sheetId="45813" refreshError="1"/>
      <sheetData sheetId="45814" refreshError="1"/>
      <sheetData sheetId="45815" refreshError="1"/>
      <sheetData sheetId="45816" refreshError="1"/>
      <sheetData sheetId="45817" refreshError="1"/>
      <sheetData sheetId="45818" refreshError="1"/>
      <sheetData sheetId="45819" refreshError="1"/>
      <sheetData sheetId="45820" refreshError="1"/>
      <sheetData sheetId="45821" refreshError="1"/>
      <sheetData sheetId="45822" refreshError="1"/>
      <sheetData sheetId="45823" refreshError="1"/>
      <sheetData sheetId="45824" refreshError="1"/>
      <sheetData sheetId="45825" refreshError="1"/>
      <sheetData sheetId="45826" refreshError="1"/>
      <sheetData sheetId="45827" refreshError="1"/>
      <sheetData sheetId="45828" refreshError="1"/>
      <sheetData sheetId="45829" refreshError="1"/>
      <sheetData sheetId="45830" refreshError="1"/>
      <sheetData sheetId="45831" refreshError="1"/>
      <sheetData sheetId="45832" refreshError="1"/>
      <sheetData sheetId="45833" refreshError="1"/>
      <sheetData sheetId="45834" refreshError="1"/>
      <sheetData sheetId="45835" refreshError="1"/>
      <sheetData sheetId="45836" refreshError="1"/>
      <sheetData sheetId="45837" refreshError="1"/>
      <sheetData sheetId="45838" refreshError="1"/>
      <sheetData sheetId="45839" refreshError="1"/>
      <sheetData sheetId="45840" refreshError="1"/>
      <sheetData sheetId="45841" refreshError="1"/>
      <sheetData sheetId="45842" refreshError="1"/>
      <sheetData sheetId="45843" refreshError="1"/>
      <sheetData sheetId="45844" refreshError="1"/>
      <sheetData sheetId="45845" refreshError="1"/>
      <sheetData sheetId="45846" refreshError="1"/>
      <sheetData sheetId="45847" refreshError="1"/>
      <sheetData sheetId="45848" refreshError="1"/>
      <sheetData sheetId="45849" refreshError="1"/>
      <sheetData sheetId="45850" refreshError="1"/>
      <sheetData sheetId="45851" refreshError="1"/>
      <sheetData sheetId="45852" refreshError="1"/>
      <sheetData sheetId="45853" refreshError="1"/>
      <sheetData sheetId="45854" refreshError="1"/>
      <sheetData sheetId="45855" refreshError="1"/>
      <sheetData sheetId="45856" refreshError="1"/>
      <sheetData sheetId="45857" refreshError="1"/>
      <sheetData sheetId="45858" refreshError="1"/>
      <sheetData sheetId="45859" refreshError="1"/>
      <sheetData sheetId="45860" refreshError="1"/>
      <sheetData sheetId="45861" refreshError="1"/>
      <sheetData sheetId="45862" refreshError="1"/>
      <sheetData sheetId="45863" refreshError="1"/>
      <sheetData sheetId="45864" refreshError="1"/>
      <sheetData sheetId="45865" refreshError="1"/>
      <sheetData sheetId="45866" refreshError="1"/>
      <sheetData sheetId="45867" refreshError="1"/>
      <sheetData sheetId="45868" refreshError="1"/>
      <sheetData sheetId="45869" refreshError="1"/>
      <sheetData sheetId="45870" refreshError="1"/>
      <sheetData sheetId="45871" refreshError="1"/>
      <sheetData sheetId="45872" refreshError="1"/>
      <sheetData sheetId="45873" refreshError="1"/>
      <sheetData sheetId="45874" refreshError="1"/>
      <sheetData sheetId="45875" refreshError="1"/>
      <sheetData sheetId="45876" refreshError="1"/>
      <sheetData sheetId="45877" refreshError="1"/>
      <sheetData sheetId="45878" refreshError="1"/>
      <sheetData sheetId="45879" refreshError="1"/>
      <sheetData sheetId="45880" refreshError="1"/>
      <sheetData sheetId="45881" refreshError="1"/>
      <sheetData sheetId="45882" refreshError="1"/>
      <sheetData sheetId="45883" refreshError="1"/>
      <sheetData sheetId="45884" refreshError="1"/>
      <sheetData sheetId="45885" refreshError="1"/>
      <sheetData sheetId="45886" refreshError="1"/>
      <sheetData sheetId="45887" refreshError="1"/>
      <sheetData sheetId="45888" refreshError="1"/>
      <sheetData sheetId="45889" refreshError="1"/>
      <sheetData sheetId="45890" refreshError="1"/>
      <sheetData sheetId="45891" refreshError="1"/>
      <sheetData sheetId="45892" refreshError="1"/>
      <sheetData sheetId="45893" refreshError="1"/>
      <sheetData sheetId="45894" refreshError="1"/>
      <sheetData sheetId="45895" refreshError="1"/>
      <sheetData sheetId="45896" refreshError="1"/>
      <sheetData sheetId="45897" refreshError="1"/>
      <sheetData sheetId="45898" refreshError="1"/>
      <sheetData sheetId="45899" refreshError="1"/>
      <sheetData sheetId="45900" refreshError="1"/>
      <sheetData sheetId="45901" refreshError="1"/>
      <sheetData sheetId="45902" refreshError="1"/>
      <sheetData sheetId="45903" refreshError="1"/>
      <sheetData sheetId="45904" refreshError="1"/>
      <sheetData sheetId="45905" refreshError="1"/>
      <sheetData sheetId="45906" refreshError="1"/>
      <sheetData sheetId="45907" refreshError="1"/>
      <sheetData sheetId="45908" refreshError="1"/>
      <sheetData sheetId="45909" refreshError="1"/>
      <sheetData sheetId="45910" refreshError="1"/>
      <sheetData sheetId="45911" refreshError="1"/>
      <sheetData sheetId="45912" refreshError="1"/>
      <sheetData sheetId="45913" refreshError="1"/>
      <sheetData sheetId="45914" refreshError="1"/>
      <sheetData sheetId="45915" refreshError="1"/>
      <sheetData sheetId="45916" refreshError="1"/>
      <sheetData sheetId="45917" refreshError="1"/>
      <sheetData sheetId="45918" refreshError="1"/>
      <sheetData sheetId="45919" refreshError="1"/>
      <sheetData sheetId="45920" refreshError="1"/>
      <sheetData sheetId="45921" refreshError="1"/>
      <sheetData sheetId="45922" refreshError="1"/>
      <sheetData sheetId="45923" refreshError="1"/>
      <sheetData sheetId="45924" refreshError="1"/>
      <sheetData sheetId="45925" refreshError="1"/>
      <sheetData sheetId="45926" refreshError="1"/>
      <sheetData sheetId="45927" refreshError="1"/>
      <sheetData sheetId="45928" refreshError="1"/>
      <sheetData sheetId="45929" refreshError="1"/>
      <sheetData sheetId="45930" refreshError="1"/>
      <sheetData sheetId="45931" refreshError="1"/>
      <sheetData sheetId="45932" refreshError="1"/>
      <sheetData sheetId="45933" refreshError="1"/>
      <sheetData sheetId="45934" refreshError="1"/>
      <sheetData sheetId="45935" refreshError="1"/>
      <sheetData sheetId="45936" refreshError="1"/>
      <sheetData sheetId="45937" refreshError="1"/>
      <sheetData sheetId="45938" refreshError="1"/>
      <sheetData sheetId="45939" refreshError="1"/>
      <sheetData sheetId="45940" refreshError="1"/>
      <sheetData sheetId="45941" refreshError="1"/>
      <sheetData sheetId="45942" refreshError="1"/>
      <sheetData sheetId="45943" refreshError="1"/>
      <sheetData sheetId="45944" refreshError="1"/>
      <sheetData sheetId="45945" refreshError="1"/>
      <sheetData sheetId="45946" refreshError="1"/>
      <sheetData sheetId="45947" refreshError="1"/>
      <sheetData sheetId="45948" refreshError="1"/>
      <sheetData sheetId="45949" refreshError="1"/>
      <sheetData sheetId="45950" refreshError="1"/>
      <sheetData sheetId="45951" refreshError="1"/>
      <sheetData sheetId="45952" refreshError="1"/>
      <sheetData sheetId="45953" refreshError="1"/>
      <sheetData sheetId="45954" refreshError="1"/>
      <sheetData sheetId="45955" refreshError="1"/>
      <sheetData sheetId="45956" refreshError="1"/>
      <sheetData sheetId="45957" refreshError="1"/>
      <sheetData sheetId="45958" refreshError="1"/>
      <sheetData sheetId="45959" refreshError="1"/>
      <sheetData sheetId="45960" refreshError="1"/>
      <sheetData sheetId="45961" refreshError="1"/>
      <sheetData sheetId="45962" refreshError="1"/>
      <sheetData sheetId="45963" refreshError="1"/>
      <sheetData sheetId="45964" refreshError="1"/>
      <sheetData sheetId="45965" refreshError="1"/>
      <sheetData sheetId="45966" refreshError="1"/>
      <sheetData sheetId="45967" refreshError="1"/>
      <sheetData sheetId="45968" refreshError="1"/>
      <sheetData sheetId="45969" refreshError="1"/>
      <sheetData sheetId="45970" refreshError="1"/>
      <sheetData sheetId="45971" refreshError="1"/>
      <sheetData sheetId="45972" refreshError="1"/>
      <sheetData sheetId="45973" refreshError="1"/>
      <sheetData sheetId="45974" refreshError="1"/>
      <sheetData sheetId="45975" refreshError="1"/>
      <sheetData sheetId="45976" refreshError="1"/>
      <sheetData sheetId="45977" refreshError="1"/>
      <sheetData sheetId="45978" refreshError="1"/>
      <sheetData sheetId="45979" refreshError="1"/>
      <sheetData sheetId="45980" refreshError="1"/>
      <sheetData sheetId="45981" refreshError="1"/>
      <sheetData sheetId="45982" refreshError="1"/>
      <sheetData sheetId="45983" refreshError="1"/>
      <sheetData sheetId="45984" refreshError="1"/>
      <sheetData sheetId="45985" refreshError="1"/>
      <sheetData sheetId="45986" refreshError="1"/>
      <sheetData sheetId="45987" refreshError="1"/>
      <sheetData sheetId="45988" refreshError="1"/>
      <sheetData sheetId="45989" refreshError="1"/>
      <sheetData sheetId="45990" refreshError="1"/>
      <sheetData sheetId="45991" refreshError="1"/>
      <sheetData sheetId="45992" refreshError="1"/>
      <sheetData sheetId="45993" refreshError="1"/>
      <sheetData sheetId="45994" refreshError="1"/>
      <sheetData sheetId="45995" refreshError="1"/>
      <sheetData sheetId="45996" refreshError="1"/>
      <sheetData sheetId="45997" refreshError="1"/>
      <sheetData sheetId="45998" refreshError="1"/>
      <sheetData sheetId="45999" refreshError="1"/>
      <sheetData sheetId="46000" refreshError="1"/>
      <sheetData sheetId="46001" refreshError="1"/>
      <sheetData sheetId="46002" refreshError="1"/>
      <sheetData sheetId="46003" refreshError="1"/>
      <sheetData sheetId="46004" refreshError="1"/>
      <sheetData sheetId="46005" refreshError="1"/>
      <sheetData sheetId="46006" refreshError="1"/>
      <sheetData sheetId="46007" refreshError="1"/>
      <sheetData sheetId="46008" refreshError="1"/>
      <sheetData sheetId="46009" refreshError="1"/>
      <sheetData sheetId="46010" refreshError="1"/>
      <sheetData sheetId="46011" refreshError="1"/>
      <sheetData sheetId="46012" refreshError="1"/>
      <sheetData sheetId="46013" refreshError="1"/>
      <sheetData sheetId="46014" refreshError="1"/>
      <sheetData sheetId="46015" refreshError="1"/>
      <sheetData sheetId="46016" refreshError="1"/>
      <sheetData sheetId="46017" refreshError="1"/>
      <sheetData sheetId="46018" refreshError="1"/>
      <sheetData sheetId="46019" refreshError="1"/>
      <sheetData sheetId="46020" refreshError="1"/>
      <sheetData sheetId="46021" refreshError="1"/>
      <sheetData sheetId="46022" refreshError="1"/>
      <sheetData sheetId="46023" refreshError="1"/>
      <sheetData sheetId="46024" refreshError="1"/>
      <sheetData sheetId="46025" refreshError="1"/>
      <sheetData sheetId="46026" refreshError="1"/>
      <sheetData sheetId="46027" refreshError="1"/>
      <sheetData sheetId="46028" refreshError="1"/>
      <sheetData sheetId="46029" refreshError="1"/>
      <sheetData sheetId="46030" refreshError="1"/>
      <sheetData sheetId="46031" refreshError="1"/>
      <sheetData sheetId="46032" refreshError="1"/>
      <sheetData sheetId="46033" refreshError="1"/>
      <sheetData sheetId="46034" refreshError="1"/>
      <sheetData sheetId="46035" refreshError="1"/>
      <sheetData sheetId="46036" refreshError="1"/>
      <sheetData sheetId="46037" refreshError="1"/>
      <sheetData sheetId="46038" refreshError="1"/>
      <sheetData sheetId="46039" refreshError="1"/>
      <sheetData sheetId="46040" refreshError="1"/>
      <sheetData sheetId="46041" refreshError="1"/>
      <sheetData sheetId="46042" refreshError="1"/>
      <sheetData sheetId="46043" refreshError="1"/>
      <sheetData sheetId="46044" refreshError="1"/>
      <sheetData sheetId="46045" refreshError="1"/>
      <sheetData sheetId="46046" refreshError="1"/>
      <sheetData sheetId="46047" refreshError="1"/>
      <sheetData sheetId="46048" refreshError="1"/>
      <sheetData sheetId="46049" refreshError="1"/>
      <sheetData sheetId="46050" refreshError="1"/>
      <sheetData sheetId="46051" refreshError="1"/>
      <sheetData sheetId="46052" refreshError="1"/>
      <sheetData sheetId="46053" refreshError="1"/>
      <sheetData sheetId="46054" refreshError="1"/>
      <sheetData sheetId="46055" refreshError="1"/>
      <sheetData sheetId="46056" refreshError="1"/>
      <sheetData sheetId="46057" refreshError="1"/>
      <sheetData sheetId="46058" refreshError="1"/>
      <sheetData sheetId="46059" refreshError="1"/>
      <sheetData sheetId="46060" refreshError="1"/>
      <sheetData sheetId="46061" refreshError="1"/>
      <sheetData sheetId="46062" refreshError="1"/>
      <sheetData sheetId="46063" refreshError="1"/>
      <sheetData sheetId="46064" refreshError="1"/>
      <sheetData sheetId="46065" refreshError="1"/>
      <sheetData sheetId="46066" refreshError="1"/>
      <sheetData sheetId="46067" refreshError="1"/>
      <sheetData sheetId="46068" refreshError="1"/>
      <sheetData sheetId="46069" refreshError="1"/>
      <sheetData sheetId="46070" refreshError="1"/>
      <sheetData sheetId="46071" refreshError="1"/>
      <sheetData sheetId="46072" refreshError="1"/>
      <sheetData sheetId="46073" refreshError="1"/>
      <sheetData sheetId="46074" refreshError="1"/>
      <sheetData sheetId="46075" refreshError="1"/>
      <sheetData sheetId="46076" refreshError="1"/>
      <sheetData sheetId="46077" refreshError="1"/>
      <sheetData sheetId="46078" refreshError="1"/>
      <sheetData sheetId="46079" refreshError="1"/>
      <sheetData sheetId="46080" refreshError="1"/>
      <sheetData sheetId="46081" refreshError="1"/>
      <sheetData sheetId="46082" refreshError="1"/>
      <sheetData sheetId="46083" refreshError="1"/>
      <sheetData sheetId="46084" refreshError="1"/>
      <sheetData sheetId="46085" refreshError="1"/>
      <sheetData sheetId="46086" refreshError="1"/>
      <sheetData sheetId="46087" refreshError="1"/>
      <sheetData sheetId="46088" refreshError="1"/>
      <sheetData sheetId="46089" refreshError="1"/>
      <sheetData sheetId="46090" refreshError="1"/>
      <sheetData sheetId="46091" refreshError="1"/>
      <sheetData sheetId="46092" refreshError="1"/>
      <sheetData sheetId="46093" refreshError="1"/>
      <sheetData sheetId="46094" refreshError="1"/>
      <sheetData sheetId="46095" refreshError="1"/>
      <sheetData sheetId="46096" refreshError="1"/>
      <sheetData sheetId="46097" refreshError="1"/>
      <sheetData sheetId="46098" refreshError="1"/>
      <sheetData sheetId="46099" refreshError="1"/>
      <sheetData sheetId="46100" refreshError="1"/>
      <sheetData sheetId="46101" refreshError="1"/>
      <sheetData sheetId="46102" refreshError="1"/>
      <sheetData sheetId="46103" refreshError="1"/>
      <sheetData sheetId="46104" refreshError="1"/>
      <sheetData sheetId="46105" refreshError="1"/>
      <sheetData sheetId="46106" refreshError="1"/>
      <sheetData sheetId="46107" refreshError="1"/>
      <sheetData sheetId="46108" refreshError="1"/>
      <sheetData sheetId="46109" refreshError="1"/>
      <sheetData sheetId="46110" refreshError="1"/>
      <sheetData sheetId="46111" refreshError="1"/>
      <sheetData sheetId="46112" refreshError="1"/>
      <sheetData sheetId="46113" refreshError="1"/>
      <sheetData sheetId="46114" refreshError="1"/>
      <sheetData sheetId="46115" refreshError="1"/>
      <sheetData sheetId="46116" refreshError="1"/>
      <sheetData sheetId="46117" refreshError="1"/>
      <sheetData sheetId="46118" refreshError="1"/>
      <sheetData sheetId="46119" refreshError="1"/>
      <sheetData sheetId="46120" refreshError="1"/>
      <sheetData sheetId="46121" refreshError="1"/>
      <sheetData sheetId="46122" refreshError="1"/>
      <sheetData sheetId="46123" refreshError="1"/>
      <sheetData sheetId="46124" refreshError="1"/>
      <sheetData sheetId="46125" refreshError="1"/>
      <sheetData sheetId="46126" refreshError="1"/>
      <sheetData sheetId="46127" refreshError="1"/>
      <sheetData sheetId="46128" refreshError="1"/>
      <sheetData sheetId="46129" refreshError="1"/>
      <sheetData sheetId="46130" refreshError="1"/>
      <sheetData sheetId="46131" refreshError="1"/>
      <sheetData sheetId="46132" refreshError="1"/>
      <sheetData sheetId="46133" refreshError="1"/>
      <sheetData sheetId="46134" refreshError="1"/>
      <sheetData sheetId="46135" refreshError="1"/>
      <sheetData sheetId="46136" refreshError="1"/>
      <sheetData sheetId="46137" refreshError="1"/>
      <sheetData sheetId="46138" refreshError="1"/>
      <sheetData sheetId="46139" refreshError="1"/>
      <sheetData sheetId="46140" refreshError="1"/>
      <sheetData sheetId="46141" refreshError="1"/>
      <sheetData sheetId="46142" refreshError="1"/>
      <sheetData sheetId="46143" refreshError="1"/>
      <sheetData sheetId="46144" refreshError="1"/>
      <sheetData sheetId="46145" refreshError="1"/>
      <sheetData sheetId="46146" refreshError="1"/>
      <sheetData sheetId="46147" refreshError="1"/>
      <sheetData sheetId="46148" refreshError="1"/>
      <sheetData sheetId="46149" refreshError="1"/>
      <sheetData sheetId="46150" refreshError="1"/>
      <sheetData sheetId="46151" refreshError="1"/>
      <sheetData sheetId="46152" refreshError="1"/>
      <sheetData sheetId="46153" refreshError="1"/>
      <sheetData sheetId="46154" refreshError="1"/>
      <sheetData sheetId="46155" refreshError="1"/>
      <sheetData sheetId="46156" refreshError="1"/>
      <sheetData sheetId="46157" refreshError="1"/>
      <sheetData sheetId="46158" refreshError="1"/>
      <sheetData sheetId="46159" refreshError="1"/>
      <sheetData sheetId="46160" refreshError="1"/>
      <sheetData sheetId="46161" refreshError="1"/>
      <sheetData sheetId="46162" refreshError="1"/>
      <sheetData sheetId="46163" refreshError="1"/>
      <sheetData sheetId="46164" refreshError="1"/>
      <sheetData sheetId="46165" refreshError="1"/>
      <sheetData sheetId="46166" refreshError="1"/>
      <sheetData sheetId="46167" refreshError="1"/>
      <sheetData sheetId="46168" refreshError="1"/>
      <sheetData sheetId="46169" refreshError="1"/>
      <sheetData sheetId="46170" refreshError="1"/>
      <sheetData sheetId="46171" refreshError="1"/>
      <sheetData sheetId="46172" refreshError="1"/>
      <sheetData sheetId="46173" refreshError="1"/>
      <sheetData sheetId="46174" refreshError="1"/>
      <sheetData sheetId="46175" refreshError="1"/>
      <sheetData sheetId="46176" refreshError="1"/>
      <sheetData sheetId="46177" refreshError="1"/>
      <sheetData sheetId="46178" refreshError="1"/>
      <sheetData sheetId="46179" refreshError="1"/>
      <sheetData sheetId="46180" refreshError="1"/>
      <sheetData sheetId="46181" refreshError="1"/>
      <sheetData sheetId="46182" refreshError="1"/>
      <sheetData sheetId="46183" refreshError="1"/>
      <sheetData sheetId="46184" refreshError="1"/>
      <sheetData sheetId="46185" refreshError="1"/>
      <sheetData sheetId="46186" refreshError="1"/>
      <sheetData sheetId="46187" refreshError="1"/>
      <sheetData sheetId="46188" refreshError="1"/>
      <sheetData sheetId="46189" refreshError="1"/>
      <sheetData sheetId="46190" refreshError="1"/>
      <sheetData sheetId="46191" refreshError="1"/>
      <sheetData sheetId="46192" refreshError="1"/>
      <sheetData sheetId="46193" refreshError="1"/>
      <sheetData sheetId="46194" refreshError="1"/>
      <sheetData sheetId="46195" refreshError="1"/>
      <sheetData sheetId="46196" refreshError="1"/>
      <sheetData sheetId="46197" refreshError="1"/>
      <sheetData sheetId="46198" refreshError="1"/>
      <sheetData sheetId="46199" refreshError="1"/>
      <sheetData sheetId="46200" refreshError="1"/>
      <sheetData sheetId="46201" refreshError="1"/>
      <sheetData sheetId="46202" refreshError="1"/>
      <sheetData sheetId="46203" refreshError="1"/>
      <sheetData sheetId="46204" refreshError="1"/>
      <sheetData sheetId="46205" refreshError="1"/>
      <sheetData sheetId="46206" refreshError="1"/>
      <sheetData sheetId="46207" refreshError="1"/>
      <sheetData sheetId="46208" refreshError="1"/>
      <sheetData sheetId="46209" refreshError="1"/>
      <sheetData sheetId="46210" refreshError="1"/>
      <sheetData sheetId="46211" refreshError="1"/>
      <sheetData sheetId="46212" refreshError="1"/>
      <sheetData sheetId="46213" refreshError="1"/>
      <sheetData sheetId="46214" refreshError="1"/>
      <sheetData sheetId="46215" refreshError="1"/>
      <sheetData sheetId="46216" refreshError="1"/>
      <sheetData sheetId="46217" refreshError="1"/>
      <sheetData sheetId="46218" refreshError="1"/>
      <sheetData sheetId="46219" refreshError="1"/>
      <sheetData sheetId="46220" refreshError="1"/>
      <sheetData sheetId="46221" refreshError="1"/>
      <sheetData sheetId="46222" refreshError="1"/>
      <sheetData sheetId="46223" refreshError="1"/>
      <sheetData sheetId="46224" refreshError="1"/>
      <sheetData sheetId="46225" refreshError="1"/>
      <sheetData sheetId="46226" refreshError="1"/>
      <sheetData sheetId="46227" refreshError="1"/>
      <sheetData sheetId="46228" refreshError="1"/>
      <sheetData sheetId="46229" refreshError="1"/>
      <sheetData sheetId="46230" refreshError="1"/>
      <sheetData sheetId="46231" refreshError="1"/>
      <sheetData sheetId="46232" refreshError="1"/>
      <sheetData sheetId="46233" refreshError="1"/>
      <sheetData sheetId="46234" refreshError="1"/>
      <sheetData sheetId="46235" refreshError="1"/>
      <sheetData sheetId="46236" refreshError="1"/>
      <sheetData sheetId="46237" refreshError="1"/>
      <sheetData sheetId="46238" refreshError="1"/>
      <sheetData sheetId="46239" refreshError="1"/>
      <sheetData sheetId="46240" refreshError="1"/>
      <sheetData sheetId="46241" refreshError="1"/>
      <sheetData sheetId="46242" refreshError="1"/>
      <sheetData sheetId="46243" refreshError="1"/>
      <sheetData sheetId="46244" refreshError="1"/>
      <sheetData sheetId="46245" refreshError="1"/>
      <sheetData sheetId="46246" refreshError="1"/>
      <sheetData sheetId="46247" refreshError="1"/>
      <sheetData sheetId="46248" refreshError="1"/>
      <sheetData sheetId="46249" refreshError="1"/>
      <sheetData sheetId="46250" refreshError="1"/>
      <sheetData sheetId="46251" refreshError="1"/>
      <sheetData sheetId="46252" refreshError="1"/>
      <sheetData sheetId="46253" refreshError="1"/>
      <sheetData sheetId="46254" refreshError="1"/>
      <sheetData sheetId="46255" refreshError="1"/>
      <sheetData sheetId="46256" refreshError="1"/>
      <sheetData sheetId="46257" refreshError="1"/>
      <sheetData sheetId="46258" refreshError="1"/>
      <sheetData sheetId="46259" refreshError="1"/>
      <sheetData sheetId="46260" refreshError="1"/>
      <sheetData sheetId="46261" refreshError="1"/>
      <sheetData sheetId="46262" refreshError="1"/>
      <sheetData sheetId="46263" refreshError="1"/>
      <sheetData sheetId="46264" refreshError="1"/>
      <sheetData sheetId="46265" refreshError="1"/>
      <sheetData sheetId="46266" refreshError="1"/>
      <sheetData sheetId="46267" refreshError="1"/>
      <sheetData sheetId="46268" refreshError="1"/>
      <sheetData sheetId="46269" refreshError="1"/>
      <sheetData sheetId="46270" refreshError="1"/>
      <sheetData sheetId="46271" refreshError="1"/>
      <sheetData sheetId="46272" refreshError="1"/>
      <sheetData sheetId="46273" refreshError="1"/>
      <sheetData sheetId="46274" refreshError="1"/>
      <sheetData sheetId="46275" refreshError="1"/>
      <sheetData sheetId="46276" refreshError="1"/>
      <sheetData sheetId="46277" refreshError="1"/>
      <sheetData sheetId="46278" refreshError="1"/>
      <sheetData sheetId="46279" refreshError="1"/>
      <sheetData sheetId="46280" refreshError="1"/>
      <sheetData sheetId="46281" refreshError="1"/>
      <sheetData sheetId="46282" refreshError="1"/>
      <sheetData sheetId="46283" refreshError="1"/>
      <sheetData sheetId="46284" refreshError="1"/>
      <sheetData sheetId="46285" refreshError="1"/>
      <sheetData sheetId="46286" refreshError="1"/>
      <sheetData sheetId="46287" refreshError="1"/>
      <sheetData sheetId="46288" refreshError="1"/>
      <sheetData sheetId="46289" refreshError="1"/>
      <sheetData sheetId="46290" refreshError="1"/>
      <sheetData sheetId="46291" refreshError="1"/>
      <sheetData sheetId="46292" refreshError="1"/>
      <sheetData sheetId="46293" refreshError="1"/>
      <sheetData sheetId="46294" refreshError="1"/>
      <sheetData sheetId="46295" refreshError="1"/>
      <sheetData sheetId="46296" refreshError="1"/>
      <sheetData sheetId="46297" refreshError="1"/>
      <sheetData sheetId="46298" refreshError="1"/>
      <sheetData sheetId="46299" refreshError="1"/>
      <sheetData sheetId="46300" refreshError="1"/>
      <sheetData sheetId="46301" refreshError="1"/>
      <sheetData sheetId="46302" refreshError="1"/>
      <sheetData sheetId="46303" refreshError="1"/>
      <sheetData sheetId="46304" refreshError="1"/>
      <sheetData sheetId="46305" refreshError="1"/>
      <sheetData sheetId="46306" refreshError="1"/>
      <sheetData sheetId="46307" refreshError="1"/>
      <sheetData sheetId="46308" refreshError="1"/>
      <sheetData sheetId="46309" refreshError="1"/>
      <sheetData sheetId="46310" refreshError="1"/>
      <sheetData sheetId="46311" refreshError="1"/>
      <sheetData sheetId="46312" refreshError="1"/>
      <sheetData sheetId="46313" refreshError="1"/>
      <sheetData sheetId="46314" refreshError="1"/>
      <sheetData sheetId="46315" refreshError="1"/>
      <sheetData sheetId="46316" refreshError="1"/>
      <sheetData sheetId="46317" refreshError="1"/>
      <sheetData sheetId="46318" refreshError="1"/>
      <sheetData sheetId="46319" refreshError="1"/>
      <sheetData sheetId="46320" refreshError="1"/>
      <sheetData sheetId="46321" refreshError="1"/>
      <sheetData sheetId="46322" refreshError="1"/>
      <sheetData sheetId="46323" refreshError="1"/>
      <sheetData sheetId="46324" refreshError="1"/>
      <sheetData sheetId="46325" refreshError="1"/>
      <sheetData sheetId="46326" refreshError="1"/>
      <sheetData sheetId="46327" refreshError="1"/>
      <sheetData sheetId="46328" refreshError="1"/>
      <sheetData sheetId="46329" refreshError="1"/>
      <sheetData sheetId="46330" refreshError="1"/>
      <sheetData sheetId="46331" refreshError="1"/>
      <sheetData sheetId="46332" refreshError="1"/>
      <sheetData sheetId="46333" refreshError="1"/>
      <sheetData sheetId="46334" refreshError="1"/>
      <sheetData sheetId="46335" refreshError="1"/>
      <sheetData sheetId="46336" refreshError="1"/>
      <sheetData sheetId="46337" refreshError="1"/>
      <sheetData sheetId="46338" refreshError="1"/>
      <sheetData sheetId="46339" refreshError="1"/>
      <sheetData sheetId="46340" refreshError="1"/>
      <sheetData sheetId="46341" refreshError="1"/>
      <sheetData sheetId="46342" refreshError="1"/>
      <sheetData sheetId="46343" refreshError="1"/>
      <sheetData sheetId="46344" refreshError="1"/>
      <sheetData sheetId="46345" refreshError="1"/>
      <sheetData sheetId="46346" refreshError="1"/>
      <sheetData sheetId="46347" refreshError="1"/>
      <sheetData sheetId="46348" refreshError="1"/>
      <sheetData sheetId="46349" refreshError="1"/>
      <sheetData sheetId="46350" refreshError="1"/>
      <sheetData sheetId="46351" refreshError="1"/>
      <sheetData sheetId="46352" refreshError="1"/>
      <sheetData sheetId="46353" refreshError="1"/>
      <sheetData sheetId="46354" refreshError="1"/>
      <sheetData sheetId="46355" refreshError="1"/>
      <sheetData sheetId="46356" refreshError="1"/>
      <sheetData sheetId="46357" refreshError="1"/>
      <sheetData sheetId="46358" refreshError="1"/>
      <sheetData sheetId="46359" refreshError="1"/>
      <sheetData sheetId="46360" refreshError="1"/>
      <sheetData sheetId="46361" refreshError="1"/>
      <sheetData sheetId="46362" refreshError="1"/>
      <sheetData sheetId="46363" refreshError="1"/>
      <sheetData sheetId="46364" refreshError="1"/>
      <sheetData sheetId="46365" refreshError="1"/>
      <sheetData sheetId="46366" refreshError="1"/>
      <sheetData sheetId="46367" refreshError="1"/>
      <sheetData sheetId="46368" refreshError="1"/>
      <sheetData sheetId="46369" refreshError="1"/>
      <sheetData sheetId="46370" refreshError="1"/>
      <sheetData sheetId="46371" refreshError="1"/>
      <sheetData sheetId="46372" refreshError="1"/>
      <sheetData sheetId="46373" refreshError="1"/>
      <sheetData sheetId="46374" refreshError="1"/>
      <sheetData sheetId="46375" refreshError="1"/>
      <sheetData sheetId="46376" refreshError="1"/>
      <sheetData sheetId="46377" refreshError="1"/>
      <sheetData sheetId="46378" refreshError="1"/>
      <sheetData sheetId="46379" refreshError="1"/>
      <sheetData sheetId="46380" refreshError="1"/>
      <sheetData sheetId="46381" refreshError="1"/>
      <sheetData sheetId="46382" refreshError="1"/>
      <sheetData sheetId="46383" refreshError="1"/>
      <sheetData sheetId="46384" refreshError="1"/>
      <sheetData sheetId="46385" refreshError="1"/>
      <sheetData sheetId="46386" refreshError="1"/>
      <sheetData sheetId="46387" refreshError="1"/>
      <sheetData sheetId="46388" refreshError="1"/>
      <sheetData sheetId="46389" refreshError="1"/>
      <sheetData sheetId="46390" refreshError="1"/>
      <sheetData sheetId="46391" refreshError="1"/>
      <sheetData sheetId="46392" refreshError="1"/>
      <sheetData sheetId="46393" refreshError="1"/>
      <sheetData sheetId="46394" refreshError="1"/>
      <sheetData sheetId="46395" refreshError="1"/>
      <sheetData sheetId="46396" refreshError="1"/>
      <sheetData sheetId="46397" refreshError="1"/>
      <sheetData sheetId="46398" refreshError="1"/>
      <sheetData sheetId="46399" refreshError="1"/>
      <sheetData sheetId="46400" refreshError="1"/>
      <sheetData sheetId="46401" refreshError="1"/>
      <sheetData sheetId="46402" refreshError="1"/>
      <sheetData sheetId="46403" refreshError="1"/>
      <sheetData sheetId="46404" refreshError="1"/>
      <sheetData sheetId="46405" refreshError="1"/>
      <sheetData sheetId="46406" refreshError="1"/>
      <sheetData sheetId="46407" refreshError="1"/>
      <sheetData sheetId="46408" refreshError="1"/>
      <sheetData sheetId="46409" refreshError="1"/>
      <sheetData sheetId="46410" refreshError="1"/>
      <sheetData sheetId="46411" refreshError="1"/>
      <sheetData sheetId="46412" refreshError="1"/>
      <sheetData sheetId="46413" refreshError="1"/>
      <sheetData sheetId="46414" refreshError="1"/>
      <sheetData sheetId="46415" refreshError="1"/>
      <sheetData sheetId="46416" refreshError="1"/>
      <sheetData sheetId="46417" refreshError="1"/>
      <sheetData sheetId="46418" refreshError="1"/>
      <sheetData sheetId="46419" refreshError="1"/>
      <sheetData sheetId="46420" refreshError="1"/>
      <sheetData sheetId="46421" refreshError="1"/>
      <sheetData sheetId="46422" refreshError="1"/>
      <sheetData sheetId="46423" refreshError="1"/>
      <sheetData sheetId="46424" refreshError="1"/>
      <sheetData sheetId="46425" refreshError="1"/>
      <sheetData sheetId="46426" refreshError="1"/>
      <sheetData sheetId="46427" refreshError="1"/>
      <sheetData sheetId="46428" refreshError="1"/>
      <sheetData sheetId="46429" refreshError="1"/>
      <sheetData sheetId="46430" refreshError="1"/>
      <sheetData sheetId="46431" refreshError="1"/>
      <sheetData sheetId="46432" refreshError="1"/>
      <sheetData sheetId="46433" refreshError="1"/>
      <sheetData sheetId="46434" refreshError="1"/>
      <sheetData sheetId="46435" refreshError="1"/>
      <sheetData sheetId="46436" refreshError="1"/>
      <sheetData sheetId="46437" refreshError="1"/>
      <sheetData sheetId="46438" refreshError="1"/>
      <sheetData sheetId="46439" refreshError="1"/>
      <sheetData sheetId="46440" refreshError="1"/>
      <sheetData sheetId="46441" refreshError="1"/>
      <sheetData sheetId="46442" refreshError="1"/>
      <sheetData sheetId="46443" refreshError="1"/>
      <sheetData sheetId="46444" refreshError="1"/>
      <sheetData sheetId="46445" refreshError="1"/>
      <sheetData sheetId="46446" refreshError="1"/>
      <sheetData sheetId="46447" refreshError="1"/>
      <sheetData sheetId="46448" refreshError="1"/>
      <sheetData sheetId="46449" refreshError="1"/>
      <sheetData sheetId="46450" refreshError="1"/>
      <sheetData sheetId="46451" refreshError="1"/>
      <sheetData sheetId="46452" refreshError="1"/>
      <sheetData sheetId="46453" refreshError="1"/>
      <sheetData sheetId="46454" refreshError="1"/>
      <sheetData sheetId="46455" refreshError="1"/>
      <sheetData sheetId="46456" refreshError="1"/>
      <sheetData sheetId="46457" refreshError="1"/>
      <sheetData sheetId="46458" refreshError="1"/>
      <sheetData sheetId="46459" refreshError="1"/>
      <sheetData sheetId="46460" refreshError="1"/>
      <sheetData sheetId="46461" refreshError="1"/>
      <sheetData sheetId="46462" refreshError="1"/>
      <sheetData sheetId="46463" refreshError="1"/>
      <sheetData sheetId="46464" refreshError="1"/>
      <sheetData sheetId="46465" refreshError="1"/>
      <sheetData sheetId="46466" refreshError="1"/>
      <sheetData sheetId="46467" refreshError="1"/>
      <sheetData sheetId="46468" refreshError="1"/>
      <sheetData sheetId="46469" refreshError="1"/>
      <sheetData sheetId="46470" refreshError="1"/>
      <sheetData sheetId="46471" refreshError="1"/>
      <sheetData sheetId="46472" refreshError="1"/>
      <sheetData sheetId="46473" refreshError="1"/>
      <sheetData sheetId="46474" refreshError="1"/>
      <sheetData sheetId="46475" refreshError="1"/>
      <sheetData sheetId="46476" refreshError="1"/>
      <sheetData sheetId="46477" refreshError="1"/>
      <sheetData sheetId="46478" refreshError="1"/>
      <sheetData sheetId="46479" refreshError="1"/>
      <sheetData sheetId="46480" refreshError="1"/>
      <sheetData sheetId="46481" refreshError="1"/>
      <sheetData sheetId="46482" refreshError="1"/>
      <sheetData sheetId="46483" refreshError="1"/>
      <sheetData sheetId="46484" refreshError="1"/>
      <sheetData sheetId="46485" refreshError="1"/>
      <sheetData sheetId="46486" refreshError="1"/>
      <sheetData sheetId="46487" refreshError="1"/>
      <sheetData sheetId="46488" refreshError="1"/>
      <sheetData sheetId="46489" refreshError="1"/>
      <sheetData sheetId="46490" refreshError="1"/>
      <sheetData sheetId="46491" refreshError="1"/>
      <sheetData sheetId="46492" refreshError="1"/>
      <sheetData sheetId="46493" refreshError="1"/>
      <sheetData sheetId="46494" refreshError="1"/>
      <sheetData sheetId="46495" refreshError="1"/>
      <sheetData sheetId="46496" refreshError="1"/>
      <sheetData sheetId="46497" refreshError="1"/>
      <sheetData sheetId="46498" refreshError="1"/>
      <sheetData sheetId="46499" refreshError="1"/>
      <sheetData sheetId="46500" refreshError="1"/>
      <sheetData sheetId="46501" refreshError="1"/>
      <sheetData sheetId="46502" refreshError="1"/>
      <sheetData sheetId="46503" refreshError="1"/>
      <sheetData sheetId="46504" refreshError="1"/>
      <sheetData sheetId="46505" refreshError="1"/>
      <sheetData sheetId="46506" refreshError="1"/>
      <sheetData sheetId="46507" refreshError="1"/>
      <sheetData sheetId="46508" refreshError="1"/>
      <sheetData sheetId="46509" refreshError="1"/>
      <sheetData sheetId="46510" refreshError="1"/>
      <sheetData sheetId="46511" refreshError="1"/>
      <sheetData sheetId="46512" refreshError="1"/>
      <sheetData sheetId="46513" refreshError="1"/>
      <sheetData sheetId="46514" refreshError="1"/>
      <sheetData sheetId="46515" refreshError="1"/>
      <sheetData sheetId="46516" refreshError="1"/>
      <sheetData sheetId="46517" refreshError="1"/>
      <sheetData sheetId="46518" refreshError="1"/>
      <sheetData sheetId="46519" refreshError="1"/>
      <sheetData sheetId="46520" refreshError="1"/>
      <sheetData sheetId="46521" refreshError="1"/>
      <sheetData sheetId="46522" refreshError="1"/>
      <sheetData sheetId="46523" refreshError="1"/>
      <sheetData sheetId="46524" refreshError="1"/>
      <sheetData sheetId="46525" refreshError="1"/>
      <sheetData sheetId="46526" refreshError="1"/>
      <sheetData sheetId="46527" refreshError="1"/>
      <sheetData sheetId="46528" refreshError="1"/>
      <sheetData sheetId="46529" refreshError="1"/>
      <sheetData sheetId="46530" refreshError="1"/>
      <sheetData sheetId="46531" refreshError="1"/>
      <sheetData sheetId="46532" refreshError="1"/>
      <sheetData sheetId="46533" refreshError="1"/>
      <sheetData sheetId="46534" refreshError="1"/>
      <sheetData sheetId="46535" refreshError="1"/>
      <sheetData sheetId="46536" refreshError="1"/>
      <sheetData sheetId="46537" refreshError="1"/>
      <sheetData sheetId="46538" refreshError="1"/>
      <sheetData sheetId="46539" refreshError="1"/>
      <sheetData sheetId="46540" refreshError="1"/>
      <sheetData sheetId="46541" refreshError="1"/>
      <sheetData sheetId="46542" refreshError="1"/>
      <sheetData sheetId="46543" refreshError="1"/>
      <sheetData sheetId="46544" refreshError="1"/>
      <sheetData sheetId="46545" refreshError="1"/>
      <sheetData sheetId="46546" refreshError="1"/>
      <sheetData sheetId="46547" refreshError="1"/>
      <sheetData sheetId="46548" refreshError="1"/>
      <sheetData sheetId="46549" refreshError="1"/>
      <sheetData sheetId="46550" refreshError="1"/>
      <sheetData sheetId="46551" refreshError="1"/>
      <sheetData sheetId="46552" refreshError="1"/>
      <sheetData sheetId="46553" refreshError="1"/>
      <sheetData sheetId="46554" refreshError="1"/>
      <sheetData sheetId="46555" refreshError="1"/>
      <sheetData sheetId="46556" refreshError="1"/>
      <sheetData sheetId="46557" refreshError="1"/>
      <sheetData sheetId="46558" refreshError="1"/>
      <sheetData sheetId="46559" refreshError="1"/>
      <sheetData sheetId="46560" refreshError="1"/>
      <sheetData sheetId="46561" refreshError="1"/>
      <sheetData sheetId="46562" refreshError="1"/>
      <sheetData sheetId="46563" refreshError="1"/>
      <sheetData sheetId="46564" refreshError="1"/>
      <sheetData sheetId="46565" refreshError="1"/>
      <sheetData sheetId="46566" refreshError="1"/>
      <sheetData sheetId="46567" refreshError="1"/>
      <sheetData sheetId="46568" refreshError="1"/>
      <sheetData sheetId="46569" refreshError="1"/>
      <sheetData sheetId="46570" refreshError="1"/>
      <sheetData sheetId="46571" refreshError="1"/>
      <sheetData sheetId="46572" refreshError="1"/>
      <sheetData sheetId="46573" refreshError="1"/>
      <sheetData sheetId="46574" refreshError="1"/>
      <sheetData sheetId="46575" refreshError="1"/>
      <sheetData sheetId="46576" refreshError="1"/>
      <sheetData sheetId="46577" refreshError="1"/>
      <sheetData sheetId="46578" refreshError="1"/>
      <sheetData sheetId="46579" refreshError="1"/>
      <sheetData sheetId="46580" refreshError="1"/>
      <sheetData sheetId="46581" refreshError="1"/>
      <sheetData sheetId="46582" refreshError="1"/>
      <sheetData sheetId="46583" refreshError="1"/>
      <sheetData sheetId="46584" refreshError="1"/>
      <sheetData sheetId="46585" refreshError="1"/>
      <sheetData sheetId="46586" refreshError="1"/>
      <sheetData sheetId="46587" refreshError="1"/>
      <sheetData sheetId="46588" refreshError="1"/>
      <sheetData sheetId="46589" refreshError="1"/>
      <sheetData sheetId="46590" refreshError="1"/>
      <sheetData sheetId="46591" refreshError="1"/>
      <sheetData sheetId="46592" refreshError="1"/>
      <sheetData sheetId="46593" refreshError="1"/>
      <sheetData sheetId="46594" refreshError="1"/>
      <sheetData sheetId="46595" refreshError="1"/>
      <sheetData sheetId="46596" refreshError="1"/>
      <sheetData sheetId="46597" refreshError="1"/>
      <sheetData sheetId="46598" refreshError="1"/>
      <sheetData sheetId="46599" refreshError="1"/>
      <sheetData sheetId="46600" refreshError="1"/>
      <sheetData sheetId="46601" refreshError="1"/>
      <sheetData sheetId="46602" refreshError="1"/>
      <sheetData sheetId="46603" refreshError="1"/>
      <sheetData sheetId="46604" refreshError="1"/>
      <sheetData sheetId="46605" refreshError="1"/>
      <sheetData sheetId="46606" refreshError="1"/>
      <sheetData sheetId="46607" refreshError="1"/>
      <sheetData sheetId="46608" refreshError="1"/>
      <sheetData sheetId="46609" refreshError="1"/>
      <sheetData sheetId="46610" refreshError="1"/>
      <sheetData sheetId="46611" refreshError="1"/>
      <sheetData sheetId="46612" refreshError="1"/>
      <sheetData sheetId="46613" refreshError="1"/>
      <sheetData sheetId="46614" refreshError="1"/>
      <sheetData sheetId="46615" refreshError="1"/>
      <sheetData sheetId="46616" refreshError="1"/>
      <sheetData sheetId="46617" refreshError="1"/>
      <sheetData sheetId="46618" refreshError="1"/>
      <sheetData sheetId="46619" refreshError="1"/>
      <sheetData sheetId="46620" refreshError="1"/>
      <sheetData sheetId="46621" refreshError="1"/>
      <sheetData sheetId="46622" refreshError="1"/>
      <sheetData sheetId="46623" refreshError="1"/>
      <sheetData sheetId="46624" refreshError="1"/>
      <sheetData sheetId="46625" refreshError="1"/>
      <sheetData sheetId="46626" refreshError="1"/>
      <sheetData sheetId="46627" refreshError="1"/>
      <sheetData sheetId="46628" refreshError="1"/>
      <sheetData sheetId="46629" refreshError="1"/>
      <sheetData sheetId="46630" refreshError="1"/>
      <sheetData sheetId="46631" refreshError="1"/>
      <sheetData sheetId="46632" refreshError="1"/>
      <sheetData sheetId="46633" refreshError="1"/>
      <sheetData sheetId="46634" refreshError="1"/>
      <sheetData sheetId="46635" refreshError="1"/>
      <sheetData sheetId="46636" refreshError="1"/>
      <sheetData sheetId="46637" refreshError="1"/>
      <sheetData sheetId="46638" refreshError="1"/>
      <sheetData sheetId="46639" refreshError="1"/>
      <sheetData sheetId="46640" refreshError="1"/>
      <sheetData sheetId="46641" refreshError="1"/>
      <sheetData sheetId="46642" refreshError="1"/>
      <sheetData sheetId="46643" refreshError="1"/>
      <sheetData sheetId="46644" refreshError="1"/>
      <sheetData sheetId="46645" refreshError="1"/>
      <sheetData sheetId="46646" refreshError="1"/>
      <sheetData sheetId="46647" refreshError="1"/>
      <sheetData sheetId="46648" refreshError="1"/>
      <sheetData sheetId="46649" refreshError="1"/>
      <sheetData sheetId="46650" refreshError="1"/>
      <sheetData sheetId="46651" refreshError="1"/>
      <sheetData sheetId="46652" refreshError="1"/>
      <sheetData sheetId="46653" refreshError="1"/>
      <sheetData sheetId="46654" refreshError="1"/>
      <sheetData sheetId="46655" refreshError="1"/>
      <sheetData sheetId="46656" refreshError="1"/>
      <sheetData sheetId="46657" refreshError="1"/>
      <sheetData sheetId="46658" refreshError="1"/>
      <sheetData sheetId="46659" refreshError="1"/>
      <sheetData sheetId="46660" refreshError="1"/>
      <sheetData sheetId="46661" refreshError="1"/>
      <sheetData sheetId="46662" refreshError="1"/>
      <sheetData sheetId="46663" refreshError="1"/>
      <sheetData sheetId="46664" refreshError="1"/>
      <sheetData sheetId="46665" refreshError="1"/>
      <sheetData sheetId="46666" refreshError="1"/>
      <sheetData sheetId="46667" refreshError="1"/>
      <sheetData sheetId="46668" refreshError="1"/>
      <sheetData sheetId="46669" refreshError="1"/>
      <sheetData sheetId="46670" refreshError="1"/>
      <sheetData sheetId="46671" refreshError="1"/>
      <sheetData sheetId="46672" refreshError="1"/>
      <sheetData sheetId="46673" refreshError="1"/>
      <sheetData sheetId="46674" refreshError="1"/>
      <sheetData sheetId="46675" refreshError="1"/>
      <sheetData sheetId="46676" refreshError="1"/>
      <sheetData sheetId="46677" refreshError="1"/>
      <sheetData sheetId="46678" refreshError="1"/>
      <sheetData sheetId="46679" refreshError="1"/>
      <sheetData sheetId="46680" refreshError="1"/>
      <sheetData sheetId="46681" refreshError="1"/>
      <sheetData sheetId="46682" refreshError="1"/>
      <sheetData sheetId="46683" refreshError="1"/>
      <sheetData sheetId="46684" refreshError="1"/>
      <sheetData sheetId="46685" refreshError="1"/>
      <sheetData sheetId="46686" refreshError="1"/>
      <sheetData sheetId="46687" refreshError="1"/>
      <sheetData sheetId="46688" refreshError="1"/>
      <sheetData sheetId="46689" refreshError="1"/>
      <sheetData sheetId="46690" refreshError="1"/>
      <sheetData sheetId="46691" refreshError="1"/>
      <sheetData sheetId="46692" refreshError="1"/>
      <sheetData sheetId="46693" refreshError="1"/>
      <sheetData sheetId="46694" refreshError="1"/>
      <sheetData sheetId="46695" refreshError="1"/>
      <sheetData sheetId="46696" refreshError="1"/>
      <sheetData sheetId="46697" refreshError="1"/>
      <sheetData sheetId="46698" refreshError="1"/>
      <sheetData sheetId="46699" refreshError="1"/>
      <sheetData sheetId="46700" refreshError="1"/>
      <sheetData sheetId="46701" refreshError="1"/>
      <sheetData sheetId="46702" refreshError="1"/>
      <sheetData sheetId="46703" refreshError="1"/>
      <sheetData sheetId="46704" refreshError="1"/>
      <sheetData sheetId="46705" refreshError="1"/>
      <sheetData sheetId="46706" refreshError="1"/>
      <sheetData sheetId="46707" refreshError="1"/>
      <sheetData sheetId="46708" refreshError="1"/>
      <sheetData sheetId="46709" refreshError="1"/>
      <sheetData sheetId="46710" refreshError="1"/>
      <sheetData sheetId="46711" refreshError="1"/>
      <sheetData sheetId="46712" refreshError="1"/>
      <sheetData sheetId="46713" refreshError="1"/>
      <sheetData sheetId="46714" refreshError="1"/>
      <sheetData sheetId="46715" refreshError="1"/>
      <sheetData sheetId="46716" refreshError="1"/>
      <sheetData sheetId="46717" refreshError="1"/>
      <sheetData sheetId="46718" refreshError="1"/>
      <sheetData sheetId="46719" refreshError="1"/>
      <sheetData sheetId="46720" refreshError="1"/>
      <sheetData sheetId="46721" refreshError="1"/>
      <sheetData sheetId="46722" refreshError="1"/>
      <sheetData sheetId="46723" refreshError="1"/>
      <sheetData sheetId="46724" refreshError="1"/>
      <sheetData sheetId="46725" refreshError="1"/>
      <sheetData sheetId="46726" refreshError="1"/>
      <sheetData sheetId="46727" refreshError="1"/>
      <sheetData sheetId="46728" refreshError="1"/>
      <sheetData sheetId="46729" refreshError="1"/>
      <sheetData sheetId="46730" refreshError="1"/>
      <sheetData sheetId="46731" refreshError="1"/>
      <sheetData sheetId="46732" refreshError="1"/>
      <sheetData sheetId="46733" refreshError="1"/>
      <sheetData sheetId="46734" refreshError="1"/>
      <sheetData sheetId="46735" refreshError="1"/>
      <sheetData sheetId="46736" refreshError="1"/>
      <sheetData sheetId="46737" refreshError="1"/>
      <sheetData sheetId="46738" refreshError="1"/>
      <sheetData sheetId="46739" refreshError="1"/>
      <sheetData sheetId="46740" refreshError="1"/>
      <sheetData sheetId="46741" refreshError="1"/>
      <sheetData sheetId="46742" refreshError="1"/>
      <sheetData sheetId="46743" refreshError="1"/>
      <sheetData sheetId="46744" refreshError="1"/>
      <sheetData sheetId="46745" refreshError="1"/>
      <sheetData sheetId="46746" refreshError="1"/>
      <sheetData sheetId="46747" refreshError="1"/>
      <sheetData sheetId="46748" refreshError="1"/>
      <sheetData sheetId="46749" refreshError="1"/>
      <sheetData sheetId="46750" refreshError="1"/>
      <sheetData sheetId="46751" refreshError="1"/>
      <sheetData sheetId="46752" refreshError="1"/>
      <sheetData sheetId="46753" refreshError="1"/>
      <sheetData sheetId="46754" refreshError="1"/>
      <sheetData sheetId="46755" refreshError="1"/>
      <sheetData sheetId="46756" refreshError="1"/>
      <sheetData sheetId="46757" refreshError="1"/>
      <sheetData sheetId="46758" refreshError="1"/>
      <sheetData sheetId="46759" refreshError="1"/>
      <sheetData sheetId="46760" refreshError="1"/>
      <sheetData sheetId="46761" refreshError="1"/>
      <sheetData sheetId="46762" refreshError="1"/>
      <sheetData sheetId="46763" refreshError="1"/>
      <sheetData sheetId="46764" refreshError="1"/>
      <sheetData sheetId="46765" refreshError="1"/>
      <sheetData sheetId="46766" refreshError="1"/>
      <sheetData sheetId="46767" refreshError="1"/>
      <sheetData sheetId="46768" refreshError="1"/>
      <sheetData sheetId="46769" refreshError="1"/>
      <sheetData sheetId="46770" refreshError="1"/>
      <sheetData sheetId="46771" refreshError="1"/>
      <sheetData sheetId="46772" refreshError="1"/>
      <sheetData sheetId="46773" refreshError="1"/>
      <sheetData sheetId="46774" refreshError="1"/>
      <sheetData sheetId="46775" refreshError="1"/>
      <sheetData sheetId="46776" refreshError="1"/>
      <sheetData sheetId="46777" refreshError="1"/>
      <sheetData sheetId="46778" refreshError="1"/>
      <sheetData sheetId="46779" refreshError="1"/>
      <sheetData sheetId="46780" refreshError="1"/>
      <sheetData sheetId="46781" refreshError="1"/>
      <sheetData sheetId="46782" refreshError="1"/>
      <sheetData sheetId="46783" refreshError="1"/>
      <sheetData sheetId="46784" refreshError="1"/>
      <sheetData sheetId="46785" refreshError="1"/>
      <sheetData sheetId="46786" refreshError="1"/>
      <sheetData sheetId="46787" refreshError="1"/>
      <sheetData sheetId="46788" refreshError="1"/>
      <sheetData sheetId="46789" refreshError="1"/>
      <sheetData sheetId="46790" refreshError="1"/>
      <sheetData sheetId="46791" refreshError="1"/>
      <sheetData sheetId="46792" refreshError="1"/>
      <sheetData sheetId="46793" refreshError="1"/>
      <sheetData sheetId="46794" refreshError="1"/>
      <sheetData sheetId="46795" refreshError="1"/>
      <sheetData sheetId="46796" refreshError="1"/>
      <sheetData sheetId="46797" refreshError="1"/>
      <sheetData sheetId="46798" refreshError="1"/>
      <sheetData sheetId="46799" refreshError="1"/>
      <sheetData sheetId="46800" refreshError="1"/>
      <sheetData sheetId="46801" refreshError="1"/>
      <sheetData sheetId="46802" refreshError="1"/>
      <sheetData sheetId="46803" refreshError="1"/>
      <sheetData sheetId="46804" refreshError="1"/>
      <sheetData sheetId="46805" refreshError="1"/>
      <sheetData sheetId="46806" refreshError="1"/>
      <sheetData sheetId="46807" refreshError="1"/>
      <sheetData sheetId="46808" refreshError="1"/>
      <sheetData sheetId="46809" refreshError="1"/>
      <sheetData sheetId="46810" refreshError="1"/>
      <sheetData sheetId="46811" refreshError="1"/>
      <sheetData sheetId="46812" refreshError="1"/>
      <sheetData sheetId="46813" refreshError="1"/>
      <sheetData sheetId="46814" refreshError="1"/>
      <sheetData sheetId="46815" refreshError="1"/>
      <sheetData sheetId="46816" refreshError="1"/>
      <sheetData sheetId="46817" refreshError="1"/>
      <sheetData sheetId="46818" refreshError="1"/>
      <sheetData sheetId="46819" refreshError="1"/>
      <sheetData sheetId="46820" refreshError="1"/>
      <sheetData sheetId="46821" refreshError="1"/>
      <sheetData sheetId="46822" refreshError="1"/>
      <sheetData sheetId="46823" refreshError="1"/>
      <sheetData sheetId="46824" refreshError="1"/>
      <sheetData sheetId="46825" refreshError="1"/>
      <sheetData sheetId="46826" refreshError="1"/>
      <sheetData sheetId="46827" refreshError="1"/>
      <sheetData sheetId="46828" refreshError="1"/>
      <sheetData sheetId="46829" refreshError="1"/>
      <sheetData sheetId="46830" refreshError="1"/>
      <sheetData sheetId="46831" refreshError="1"/>
      <sheetData sheetId="46832" refreshError="1"/>
      <sheetData sheetId="46833" refreshError="1"/>
      <sheetData sheetId="46834" refreshError="1"/>
      <sheetData sheetId="46835" refreshError="1"/>
      <sheetData sheetId="46836" refreshError="1"/>
      <sheetData sheetId="46837" refreshError="1"/>
      <sheetData sheetId="46838" refreshError="1"/>
      <sheetData sheetId="46839" refreshError="1"/>
      <sheetData sheetId="46840" refreshError="1"/>
      <sheetData sheetId="46841" refreshError="1"/>
      <sheetData sheetId="46842" refreshError="1"/>
      <sheetData sheetId="46843" refreshError="1"/>
      <sheetData sheetId="46844" refreshError="1"/>
      <sheetData sheetId="46845" refreshError="1"/>
      <sheetData sheetId="46846" refreshError="1"/>
      <sheetData sheetId="46847" refreshError="1"/>
      <sheetData sheetId="46848" refreshError="1"/>
      <sheetData sheetId="46849" refreshError="1"/>
      <sheetData sheetId="46850" refreshError="1"/>
      <sheetData sheetId="46851" refreshError="1"/>
      <sheetData sheetId="46852" refreshError="1"/>
      <sheetData sheetId="46853" refreshError="1"/>
      <sheetData sheetId="46854" refreshError="1"/>
      <sheetData sheetId="46855" refreshError="1"/>
      <sheetData sheetId="46856" refreshError="1"/>
      <sheetData sheetId="46857" refreshError="1"/>
      <sheetData sheetId="46858" refreshError="1"/>
      <sheetData sheetId="46859" refreshError="1"/>
      <sheetData sheetId="46860" refreshError="1"/>
      <sheetData sheetId="46861" refreshError="1"/>
      <sheetData sheetId="46862" refreshError="1"/>
      <sheetData sheetId="46863" refreshError="1"/>
      <sheetData sheetId="46864" refreshError="1"/>
      <sheetData sheetId="46865" refreshError="1"/>
      <sheetData sheetId="46866" refreshError="1"/>
      <sheetData sheetId="46867" refreshError="1"/>
      <sheetData sheetId="46868" refreshError="1"/>
      <sheetData sheetId="46869" refreshError="1"/>
      <sheetData sheetId="46870" refreshError="1"/>
      <sheetData sheetId="46871" refreshError="1"/>
      <sheetData sheetId="46872" refreshError="1"/>
      <sheetData sheetId="46873" refreshError="1"/>
      <sheetData sheetId="46874" refreshError="1"/>
      <sheetData sheetId="46875" refreshError="1"/>
      <sheetData sheetId="46876" refreshError="1"/>
      <sheetData sheetId="46877" refreshError="1"/>
      <sheetData sheetId="46878" refreshError="1"/>
      <sheetData sheetId="46879" refreshError="1"/>
      <sheetData sheetId="46880" refreshError="1"/>
      <sheetData sheetId="46881" refreshError="1"/>
      <sheetData sheetId="46882" refreshError="1"/>
      <sheetData sheetId="46883" refreshError="1"/>
      <sheetData sheetId="46884" refreshError="1"/>
      <sheetData sheetId="46885" refreshError="1"/>
      <sheetData sheetId="46886" refreshError="1"/>
      <sheetData sheetId="46887" refreshError="1"/>
      <sheetData sheetId="46888" refreshError="1"/>
      <sheetData sheetId="46889" refreshError="1"/>
      <sheetData sheetId="46890" refreshError="1"/>
      <sheetData sheetId="46891" refreshError="1"/>
      <sheetData sheetId="46892" refreshError="1"/>
      <sheetData sheetId="46893" refreshError="1"/>
      <sheetData sheetId="46894" refreshError="1"/>
      <sheetData sheetId="46895" refreshError="1"/>
      <sheetData sheetId="46896" refreshError="1"/>
      <sheetData sheetId="46897" refreshError="1"/>
      <sheetData sheetId="46898" refreshError="1"/>
      <sheetData sheetId="46899" refreshError="1"/>
      <sheetData sheetId="46900" refreshError="1"/>
      <sheetData sheetId="46901" refreshError="1"/>
      <sheetData sheetId="46902" refreshError="1"/>
      <sheetData sheetId="46903" refreshError="1"/>
      <sheetData sheetId="46904" refreshError="1"/>
      <sheetData sheetId="46905" refreshError="1"/>
      <sheetData sheetId="46906" refreshError="1"/>
      <sheetData sheetId="46907" refreshError="1"/>
      <sheetData sheetId="46908" refreshError="1"/>
      <sheetData sheetId="46909" refreshError="1"/>
      <sheetData sheetId="46910" refreshError="1"/>
      <sheetData sheetId="46911" refreshError="1"/>
      <sheetData sheetId="46912" refreshError="1"/>
      <sheetData sheetId="46913" refreshError="1"/>
      <sheetData sheetId="46914" refreshError="1"/>
      <sheetData sheetId="46915" refreshError="1"/>
      <sheetData sheetId="46916" refreshError="1"/>
      <sheetData sheetId="46917" refreshError="1"/>
      <sheetData sheetId="46918" refreshError="1"/>
      <sheetData sheetId="46919" refreshError="1"/>
      <sheetData sheetId="46920" refreshError="1"/>
      <sheetData sheetId="46921" refreshError="1"/>
      <sheetData sheetId="46922" refreshError="1"/>
      <sheetData sheetId="46923" refreshError="1"/>
      <sheetData sheetId="46924" refreshError="1"/>
      <sheetData sheetId="46925" refreshError="1"/>
      <sheetData sheetId="46926" refreshError="1"/>
      <sheetData sheetId="46927" refreshError="1"/>
      <sheetData sheetId="46928" refreshError="1"/>
      <sheetData sheetId="46929" refreshError="1"/>
      <sheetData sheetId="46930" refreshError="1"/>
      <sheetData sheetId="46931" refreshError="1"/>
      <sheetData sheetId="46932" refreshError="1"/>
      <sheetData sheetId="46933" refreshError="1"/>
      <sheetData sheetId="46934" refreshError="1"/>
      <sheetData sheetId="46935" refreshError="1"/>
      <sheetData sheetId="46936" refreshError="1"/>
      <sheetData sheetId="46937" refreshError="1"/>
      <sheetData sheetId="46938" refreshError="1"/>
      <sheetData sheetId="46939" refreshError="1"/>
      <sheetData sheetId="46940" refreshError="1"/>
      <sheetData sheetId="46941" refreshError="1"/>
      <sheetData sheetId="46942" refreshError="1"/>
      <sheetData sheetId="46943" refreshError="1"/>
      <sheetData sheetId="46944" refreshError="1"/>
      <sheetData sheetId="46945" refreshError="1"/>
      <sheetData sheetId="46946" refreshError="1"/>
      <sheetData sheetId="46947" refreshError="1"/>
      <sheetData sheetId="46948" refreshError="1"/>
      <sheetData sheetId="46949" refreshError="1"/>
      <sheetData sheetId="46950" refreshError="1"/>
      <sheetData sheetId="46951" refreshError="1"/>
      <sheetData sheetId="46952" refreshError="1"/>
      <sheetData sheetId="46953" refreshError="1"/>
      <sheetData sheetId="46954" refreshError="1"/>
      <sheetData sheetId="46955" refreshError="1"/>
      <sheetData sheetId="46956" refreshError="1"/>
      <sheetData sheetId="46957" refreshError="1"/>
      <sheetData sheetId="46958" refreshError="1"/>
      <sheetData sheetId="46959" refreshError="1"/>
      <sheetData sheetId="46960" refreshError="1"/>
      <sheetData sheetId="46961" refreshError="1"/>
      <sheetData sheetId="46962" refreshError="1"/>
      <sheetData sheetId="46963" refreshError="1"/>
      <sheetData sheetId="46964" refreshError="1"/>
      <sheetData sheetId="46965" refreshError="1"/>
      <sheetData sheetId="46966" refreshError="1"/>
      <sheetData sheetId="46967" refreshError="1"/>
      <sheetData sheetId="46968" refreshError="1"/>
      <sheetData sheetId="46969" refreshError="1"/>
      <sheetData sheetId="46970" refreshError="1"/>
      <sheetData sheetId="46971" refreshError="1"/>
      <sheetData sheetId="46972" refreshError="1"/>
      <sheetData sheetId="46973" refreshError="1"/>
      <sheetData sheetId="46974" refreshError="1"/>
      <sheetData sheetId="46975" refreshError="1"/>
      <sheetData sheetId="46976" refreshError="1"/>
      <sheetData sheetId="46977" refreshError="1"/>
      <sheetData sheetId="46978" refreshError="1"/>
      <sheetData sheetId="46979" refreshError="1"/>
      <sheetData sheetId="46980" refreshError="1"/>
      <sheetData sheetId="46981" refreshError="1"/>
      <sheetData sheetId="46982" refreshError="1"/>
      <sheetData sheetId="46983" refreshError="1"/>
      <sheetData sheetId="46984" refreshError="1"/>
      <sheetData sheetId="46985" refreshError="1"/>
      <sheetData sheetId="46986" refreshError="1"/>
      <sheetData sheetId="46987" refreshError="1"/>
      <sheetData sheetId="46988" refreshError="1"/>
      <sheetData sheetId="46989" refreshError="1"/>
      <sheetData sheetId="46990" refreshError="1"/>
      <sheetData sheetId="46991" refreshError="1"/>
      <sheetData sheetId="46992" refreshError="1"/>
      <sheetData sheetId="46993" refreshError="1"/>
      <sheetData sheetId="46994" refreshError="1"/>
      <sheetData sheetId="46995" refreshError="1"/>
      <sheetData sheetId="46996" refreshError="1"/>
      <sheetData sheetId="46997" refreshError="1"/>
      <sheetData sheetId="46998" refreshError="1"/>
      <sheetData sheetId="46999" refreshError="1"/>
      <sheetData sheetId="47000" refreshError="1"/>
      <sheetData sheetId="47001" refreshError="1"/>
      <sheetData sheetId="47002" refreshError="1"/>
      <sheetData sheetId="47003" refreshError="1"/>
      <sheetData sheetId="47004" refreshError="1"/>
      <sheetData sheetId="47005" refreshError="1"/>
      <sheetData sheetId="47006" refreshError="1"/>
      <sheetData sheetId="47007" refreshError="1"/>
      <sheetData sheetId="47008" refreshError="1"/>
      <sheetData sheetId="47009" refreshError="1"/>
      <sheetData sheetId="47010" refreshError="1"/>
      <sheetData sheetId="47011" refreshError="1"/>
      <sheetData sheetId="47012" refreshError="1"/>
      <sheetData sheetId="47013" refreshError="1"/>
      <sheetData sheetId="47014" refreshError="1"/>
      <sheetData sheetId="47015" refreshError="1"/>
      <sheetData sheetId="47016" refreshError="1"/>
      <sheetData sheetId="47017" refreshError="1"/>
      <sheetData sheetId="47018" refreshError="1"/>
      <sheetData sheetId="47019" refreshError="1"/>
      <sheetData sheetId="47020" refreshError="1"/>
      <sheetData sheetId="47021" refreshError="1"/>
      <sheetData sheetId="47022" refreshError="1"/>
      <sheetData sheetId="47023" refreshError="1"/>
      <sheetData sheetId="47024" refreshError="1"/>
      <sheetData sheetId="47025" refreshError="1"/>
      <sheetData sheetId="47026" refreshError="1"/>
      <sheetData sheetId="47027" refreshError="1"/>
      <sheetData sheetId="47028" refreshError="1"/>
      <sheetData sheetId="47029" refreshError="1"/>
      <sheetData sheetId="47030" refreshError="1"/>
      <sheetData sheetId="47031" refreshError="1"/>
      <sheetData sheetId="47032" refreshError="1"/>
      <sheetData sheetId="47033" refreshError="1"/>
      <sheetData sheetId="47034" refreshError="1"/>
      <sheetData sheetId="47035" refreshError="1"/>
      <sheetData sheetId="47036" refreshError="1"/>
      <sheetData sheetId="47037" refreshError="1"/>
      <sheetData sheetId="47038" refreshError="1"/>
      <sheetData sheetId="47039" refreshError="1"/>
      <sheetData sheetId="47040" refreshError="1"/>
      <sheetData sheetId="47041" refreshError="1"/>
      <sheetData sheetId="47042" refreshError="1"/>
      <sheetData sheetId="47043" refreshError="1"/>
      <sheetData sheetId="47044" refreshError="1"/>
      <sheetData sheetId="47045" refreshError="1"/>
      <sheetData sheetId="47046" refreshError="1"/>
      <sheetData sheetId="47047" refreshError="1"/>
      <sheetData sheetId="47048" refreshError="1"/>
      <sheetData sheetId="47049" refreshError="1"/>
      <sheetData sheetId="47050" refreshError="1"/>
      <sheetData sheetId="47051" refreshError="1"/>
      <sheetData sheetId="47052" refreshError="1"/>
      <sheetData sheetId="47053" refreshError="1"/>
      <sheetData sheetId="47054" refreshError="1"/>
      <sheetData sheetId="47055" refreshError="1"/>
      <sheetData sheetId="47056" refreshError="1"/>
      <sheetData sheetId="47057" refreshError="1"/>
      <sheetData sheetId="47058" refreshError="1"/>
      <sheetData sheetId="47059" refreshError="1"/>
      <sheetData sheetId="47060" refreshError="1"/>
      <sheetData sheetId="47061" refreshError="1"/>
      <sheetData sheetId="47062" refreshError="1"/>
      <sheetData sheetId="47063" refreshError="1"/>
      <sheetData sheetId="47064" refreshError="1"/>
      <sheetData sheetId="47065" refreshError="1"/>
      <sheetData sheetId="47066" refreshError="1"/>
      <sheetData sheetId="47067" refreshError="1"/>
      <sheetData sheetId="47068" refreshError="1"/>
      <sheetData sheetId="47069" refreshError="1"/>
      <sheetData sheetId="47070" refreshError="1"/>
      <sheetData sheetId="47071" refreshError="1"/>
      <sheetData sheetId="47072" refreshError="1"/>
      <sheetData sheetId="47073" refreshError="1"/>
      <sheetData sheetId="47074" refreshError="1"/>
      <sheetData sheetId="47075" refreshError="1"/>
      <sheetData sheetId="47076" refreshError="1"/>
      <sheetData sheetId="47077" refreshError="1"/>
      <sheetData sheetId="47078" refreshError="1"/>
      <sheetData sheetId="47079" refreshError="1"/>
      <sheetData sheetId="47080" refreshError="1"/>
      <sheetData sheetId="47081" refreshError="1"/>
      <sheetData sheetId="47082" refreshError="1"/>
      <sheetData sheetId="47083" refreshError="1"/>
      <sheetData sheetId="47084" refreshError="1"/>
      <sheetData sheetId="47085" refreshError="1"/>
      <sheetData sheetId="47086" refreshError="1"/>
      <sheetData sheetId="47087" refreshError="1"/>
      <sheetData sheetId="47088" refreshError="1"/>
      <sheetData sheetId="47089" refreshError="1"/>
      <sheetData sheetId="47090" refreshError="1"/>
      <sheetData sheetId="47091" refreshError="1"/>
      <sheetData sheetId="47092" refreshError="1"/>
      <sheetData sheetId="47093" refreshError="1"/>
      <sheetData sheetId="47094" refreshError="1"/>
      <sheetData sheetId="47095" refreshError="1"/>
      <sheetData sheetId="47096" refreshError="1"/>
      <sheetData sheetId="47097" refreshError="1"/>
      <sheetData sheetId="47098" refreshError="1"/>
      <sheetData sheetId="47099" refreshError="1"/>
      <sheetData sheetId="47100" refreshError="1"/>
      <sheetData sheetId="47101" refreshError="1"/>
      <sheetData sheetId="47102" refreshError="1"/>
      <sheetData sheetId="47103" refreshError="1"/>
      <sheetData sheetId="47104" refreshError="1"/>
      <sheetData sheetId="47105" refreshError="1"/>
      <sheetData sheetId="47106" refreshError="1"/>
      <sheetData sheetId="47107" refreshError="1"/>
      <sheetData sheetId="47108" refreshError="1"/>
      <sheetData sheetId="47109" refreshError="1"/>
      <sheetData sheetId="47110" refreshError="1"/>
      <sheetData sheetId="47111" refreshError="1"/>
      <sheetData sheetId="47112" refreshError="1"/>
      <sheetData sheetId="47113" refreshError="1"/>
      <sheetData sheetId="47114" refreshError="1"/>
      <sheetData sheetId="47115" refreshError="1"/>
      <sheetData sheetId="47116" refreshError="1"/>
      <sheetData sheetId="47117" refreshError="1"/>
      <sheetData sheetId="47118" refreshError="1"/>
      <sheetData sheetId="47119" refreshError="1"/>
      <sheetData sheetId="47120" refreshError="1"/>
      <sheetData sheetId="47121" refreshError="1"/>
      <sheetData sheetId="47122" refreshError="1"/>
      <sheetData sheetId="47123" refreshError="1"/>
      <sheetData sheetId="47124" refreshError="1"/>
      <sheetData sheetId="47125" refreshError="1"/>
      <sheetData sheetId="47126" refreshError="1"/>
      <sheetData sheetId="47127" refreshError="1"/>
      <sheetData sheetId="47128" refreshError="1"/>
      <sheetData sheetId="47129" refreshError="1"/>
      <sheetData sheetId="47130" refreshError="1"/>
      <sheetData sheetId="47131" refreshError="1"/>
      <sheetData sheetId="47132" refreshError="1"/>
      <sheetData sheetId="47133" refreshError="1"/>
      <sheetData sheetId="47134" refreshError="1"/>
      <sheetData sheetId="47135" refreshError="1"/>
      <sheetData sheetId="47136" refreshError="1"/>
      <sheetData sheetId="47137" refreshError="1"/>
      <sheetData sheetId="47138" refreshError="1"/>
      <sheetData sheetId="47139" refreshError="1"/>
      <sheetData sheetId="47140" refreshError="1"/>
      <sheetData sheetId="47141" refreshError="1"/>
      <sheetData sheetId="47142" refreshError="1"/>
      <sheetData sheetId="47143" refreshError="1"/>
      <sheetData sheetId="47144" refreshError="1"/>
      <sheetData sheetId="47145" refreshError="1"/>
      <sheetData sheetId="47146" refreshError="1"/>
      <sheetData sheetId="47147" refreshError="1"/>
      <sheetData sheetId="47148" refreshError="1"/>
      <sheetData sheetId="47149" refreshError="1"/>
      <sheetData sheetId="47150" refreshError="1"/>
      <sheetData sheetId="47151" refreshError="1"/>
      <sheetData sheetId="47152" refreshError="1"/>
      <sheetData sheetId="47153" refreshError="1"/>
      <sheetData sheetId="47154" refreshError="1"/>
      <sheetData sheetId="47155" refreshError="1"/>
      <sheetData sheetId="47156" refreshError="1"/>
      <sheetData sheetId="47157" refreshError="1"/>
      <sheetData sheetId="47158" refreshError="1"/>
      <sheetData sheetId="47159" refreshError="1"/>
      <sheetData sheetId="47160" refreshError="1"/>
      <sheetData sheetId="47161" refreshError="1"/>
      <sheetData sheetId="47162" refreshError="1"/>
      <sheetData sheetId="47163" refreshError="1"/>
      <sheetData sheetId="47164" refreshError="1"/>
      <sheetData sheetId="47165" refreshError="1"/>
      <sheetData sheetId="47166" refreshError="1"/>
      <sheetData sheetId="47167" refreshError="1"/>
      <sheetData sheetId="47168" refreshError="1"/>
      <sheetData sheetId="47169" refreshError="1"/>
      <sheetData sheetId="47170" refreshError="1"/>
      <sheetData sheetId="47171" refreshError="1"/>
      <sheetData sheetId="47172" refreshError="1"/>
      <sheetData sheetId="47173" refreshError="1"/>
      <sheetData sheetId="47174" refreshError="1"/>
      <sheetData sheetId="47175" refreshError="1"/>
      <sheetData sheetId="47176" refreshError="1"/>
      <sheetData sheetId="47177" refreshError="1"/>
      <sheetData sheetId="47178" refreshError="1"/>
      <sheetData sheetId="47179" refreshError="1"/>
      <sheetData sheetId="47180" refreshError="1"/>
      <sheetData sheetId="47181" refreshError="1"/>
      <sheetData sheetId="47182" refreshError="1"/>
      <sheetData sheetId="47183" refreshError="1"/>
      <sheetData sheetId="47184" refreshError="1"/>
      <sheetData sheetId="47185" refreshError="1"/>
      <sheetData sheetId="47186" refreshError="1"/>
      <sheetData sheetId="47187" refreshError="1"/>
      <sheetData sheetId="47188" refreshError="1"/>
      <sheetData sheetId="47189" refreshError="1"/>
      <sheetData sheetId="47190" refreshError="1"/>
      <sheetData sheetId="47191" refreshError="1"/>
      <sheetData sheetId="47192" refreshError="1"/>
      <sheetData sheetId="47193" refreshError="1"/>
      <sheetData sheetId="47194" refreshError="1"/>
      <sheetData sheetId="47195" refreshError="1"/>
      <sheetData sheetId="47196" refreshError="1"/>
      <sheetData sheetId="47197" refreshError="1"/>
      <sheetData sheetId="47198" refreshError="1"/>
      <sheetData sheetId="47199" refreshError="1"/>
      <sheetData sheetId="47200" refreshError="1"/>
      <sheetData sheetId="47201" refreshError="1"/>
      <sheetData sheetId="47202" refreshError="1"/>
      <sheetData sheetId="47203" refreshError="1"/>
      <sheetData sheetId="47204" refreshError="1"/>
      <sheetData sheetId="47205" refreshError="1"/>
      <sheetData sheetId="47206" refreshError="1"/>
      <sheetData sheetId="47207" refreshError="1"/>
      <sheetData sheetId="47208" refreshError="1"/>
      <sheetData sheetId="47209" refreshError="1"/>
      <sheetData sheetId="47210" refreshError="1"/>
      <sheetData sheetId="47211" refreshError="1"/>
      <sheetData sheetId="47212" refreshError="1"/>
      <sheetData sheetId="47213" refreshError="1"/>
      <sheetData sheetId="47214" refreshError="1"/>
      <sheetData sheetId="47215" refreshError="1"/>
      <sheetData sheetId="47216" refreshError="1"/>
      <sheetData sheetId="47217" refreshError="1"/>
      <sheetData sheetId="47218" refreshError="1"/>
      <sheetData sheetId="47219" refreshError="1"/>
      <sheetData sheetId="47220" refreshError="1"/>
      <sheetData sheetId="47221" refreshError="1"/>
      <sheetData sheetId="47222" refreshError="1"/>
      <sheetData sheetId="47223" refreshError="1"/>
      <sheetData sheetId="47224" refreshError="1"/>
      <sheetData sheetId="47225" refreshError="1"/>
      <sheetData sheetId="47226" refreshError="1"/>
      <sheetData sheetId="47227" refreshError="1"/>
      <sheetData sheetId="47228" refreshError="1"/>
      <sheetData sheetId="47229" refreshError="1"/>
      <sheetData sheetId="47230" refreshError="1"/>
      <sheetData sheetId="47231" refreshError="1"/>
      <sheetData sheetId="47232" refreshError="1"/>
      <sheetData sheetId="47233" refreshError="1"/>
      <sheetData sheetId="47234" refreshError="1"/>
      <sheetData sheetId="47235" refreshError="1"/>
      <sheetData sheetId="47236" refreshError="1"/>
      <sheetData sheetId="47237" refreshError="1"/>
      <sheetData sheetId="47238" refreshError="1"/>
      <sheetData sheetId="47239" refreshError="1"/>
      <sheetData sheetId="47240" refreshError="1"/>
      <sheetData sheetId="47241" refreshError="1"/>
      <sheetData sheetId="47242" refreshError="1"/>
      <sheetData sheetId="47243" refreshError="1"/>
      <sheetData sheetId="47244" refreshError="1"/>
      <sheetData sheetId="47245" refreshError="1"/>
      <sheetData sheetId="47246" refreshError="1"/>
      <sheetData sheetId="47247" refreshError="1"/>
      <sheetData sheetId="47248" refreshError="1"/>
      <sheetData sheetId="47249" refreshError="1"/>
      <sheetData sheetId="47250" refreshError="1"/>
      <sheetData sheetId="47251" refreshError="1"/>
      <sheetData sheetId="47252" refreshError="1"/>
      <sheetData sheetId="47253" refreshError="1"/>
      <sheetData sheetId="47254" refreshError="1"/>
      <sheetData sheetId="47255" refreshError="1"/>
      <sheetData sheetId="47256" refreshError="1"/>
      <sheetData sheetId="47257" refreshError="1"/>
      <sheetData sheetId="47258" refreshError="1"/>
      <sheetData sheetId="47259" refreshError="1"/>
      <sheetData sheetId="47260" refreshError="1"/>
      <sheetData sheetId="47261" refreshError="1"/>
      <sheetData sheetId="47262" refreshError="1"/>
      <sheetData sheetId="47263" refreshError="1"/>
      <sheetData sheetId="47264" refreshError="1"/>
      <sheetData sheetId="47265" refreshError="1"/>
      <sheetData sheetId="47266" refreshError="1"/>
      <sheetData sheetId="47267" refreshError="1"/>
      <sheetData sheetId="47268" refreshError="1"/>
      <sheetData sheetId="47269" refreshError="1"/>
      <sheetData sheetId="47270" refreshError="1"/>
      <sheetData sheetId="47271" refreshError="1"/>
      <sheetData sheetId="47272" refreshError="1"/>
      <sheetData sheetId="47273" refreshError="1"/>
      <sheetData sheetId="47274" refreshError="1"/>
      <sheetData sheetId="47275" refreshError="1"/>
      <sheetData sheetId="47276" refreshError="1"/>
      <sheetData sheetId="47277" refreshError="1"/>
      <sheetData sheetId="47278" refreshError="1"/>
      <sheetData sheetId="47279" refreshError="1"/>
      <sheetData sheetId="47280" refreshError="1"/>
      <sheetData sheetId="47281" refreshError="1"/>
      <sheetData sheetId="47282" refreshError="1"/>
      <sheetData sheetId="47283" refreshError="1"/>
      <sheetData sheetId="47284" refreshError="1"/>
      <sheetData sheetId="47285" refreshError="1"/>
      <sheetData sheetId="47286" refreshError="1"/>
      <sheetData sheetId="47287" refreshError="1"/>
      <sheetData sheetId="47288" refreshError="1"/>
      <sheetData sheetId="47289" refreshError="1"/>
      <sheetData sheetId="47290" refreshError="1"/>
      <sheetData sheetId="47291" refreshError="1"/>
      <sheetData sheetId="47292" refreshError="1"/>
      <sheetData sheetId="47293" refreshError="1"/>
      <sheetData sheetId="47294" refreshError="1"/>
      <sheetData sheetId="47295" refreshError="1"/>
      <sheetData sheetId="47296" refreshError="1"/>
      <sheetData sheetId="47297" refreshError="1"/>
      <sheetData sheetId="47298" refreshError="1"/>
      <sheetData sheetId="47299" refreshError="1"/>
      <sheetData sheetId="47300" refreshError="1"/>
      <sheetData sheetId="47301" refreshError="1"/>
      <sheetData sheetId="47302" refreshError="1"/>
      <sheetData sheetId="47303" refreshError="1"/>
      <sheetData sheetId="47304" refreshError="1"/>
      <sheetData sheetId="47305" refreshError="1"/>
      <sheetData sheetId="47306" refreshError="1"/>
      <sheetData sheetId="47307" refreshError="1"/>
      <sheetData sheetId="47308" refreshError="1"/>
      <sheetData sheetId="47309" refreshError="1"/>
      <sheetData sheetId="47310" refreshError="1"/>
      <sheetData sheetId="47311" refreshError="1"/>
      <sheetData sheetId="47312" refreshError="1"/>
      <sheetData sheetId="47313" refreshError="1"/>
      <sheetData sheetId="47314" refreshError="1"/>
      <sheetData sheetId="47315" refreshError="1"/>
      <sheetData sheetId="47316" refreshError="1"/>
      <sheetData sheetId="47317" refreshError="1"/>
      <sheetData sheetId="47318" refreshError="1"/>
      <sheetData sheetId="47319" refreshError="1"/>
      <sheetData sheetId="47320" refreshError="1"/>
      <sheetData sheetId="47321" refreshError="1"/>
      <sheetData sheetId="47322" refreshError="1"/>
      <sheetData sheetId="47323" refreshError="1"/>
      <sheetData sheetId="47324" refreshError="1"/>
      <sheetData sheetId="47325" refreshError="1"/>
      <sheetData sheetId="47326" refreshError="1"/>
      <sheetData sheetId="47327" refreshError="1"/>
      <sheetData sheetId="47328" refreshError="1"/>
      <sheetData sheetId="47329" refreshError="1"/>
      <sheetData sheetId="47330" refreshError="1"/>
      <sheetData sheetId="47331" refreshError="1"/>
      <sheetData sheetId="47332" refreshError="1"/>
      <sheetData sheetId="47333" refreshError="1"/>
      <sheetData sheetId="47334" refreshError="1"/>
      <sheetData sheetId="47335" refreshError="1"/>
      <sheetData sheetId="47336" refreshError="1"/>
      <sheetData sheetId="47337" refreshError="1"/>
      <sheetData sheetId="47338" refreshError="1"/>
      <sheetData sheetId="47339" refreshError="1"/>
      <sheetData sheetId="47340" refreshError="1"/>
      <sheetData sheetId="47341" refreshError="1"/>
      <sheetData sheetId="47342" refreshError="1"/>
      <sheetData sheetId="47343" refreshError="1"/>
      <sheetData sheetId="47344" refreshError="1"/>
      <sheetData sheetId="47345" refreshError="1"/>
      <sheetData sheetId="47346" refreshError="1"/>
      <sheetData sheetId="47347" refreshError="1"/>
      <sheetData sheetId="47348" refreshError="1"/>
      <sheetData sheetId="47349" refreshError="1"/>
      <sheetData sheetId="47350" refreshError="1"/>
      <sheetData sheetId="47351" refreshError="1"/>
      <sheetData sheetId="47352" refreshError="1"/>
      <sheetData sheetId="47353" refreshError="1"/>
      <sheetData sheetId="47354" refreshError="1"/>
      <sheetData sheetId="47355" refreshError="1"/>
      <sheetData sheetId="47356" refreshError="1"/>
      <sheetData sheetId="47357" refreshError="1"/>
      <sheetData sheetId="47358" refreshError="1"/>
      <sheetData sheetId="47359" refreshError="1"/>
      <sheetData sheetId="47360" refreshError="1"/>
      <sheetData sheetId="47361" refreshError="1"/>
      <sheetData sheetId="47362" refreshError="1"/>
      <sheetData sheetId="47363" refreshError="1"/>
      <sheetData sheetId="47364" refreshError="1"/>
      <sheetData sheetId="47365" refreshError="1"/>
      <sheetData sheetId="47366" refreshError="1"/>
      <sheetData sheetId="47367" refreshError="1"/>
      <sheetData sheetId="47368" refreshError="1"/>
      <sheetData sheetId="47369" refreshError="1"/>
      <sheetData sheetId="47370" refreshError="1"/>
      <sheetData sheetId="47371" refreshError="1"/>
      <sheetData sheetId="47372" refreshError="1"/>
      <sheetData sheetId="47373" refreshError="1"/>
      <sheetData sheetId="47374" refreshError="1"/>
      <sheetData sheetId="47375" refreshError="1"/>
      <sheetData sheetId="47376" refreshError="1"/>
      <sheetData sheetId="47377" refreshError="1"/>
      <sheetData sheetId="47378" refreshError="1"/>
      <sheetData sheetId="47379" refreshError="1"/>
      <sheetData sheetId="47380" refreshError="1"/>
      <sheetData sheetId="47381" refreshError="1"/>
      <sheetData sheetId="47382" refreshError="1"/>
      <sheetData sheetId="47383" refreshError="1"/>
      <sheetData sheetId="47384" refreshError="1"/>
      <sheetData sheetId="47385" refreshError="1"/>
      <sheetData sheetId="47386" refreshError="1"/>
      <sheetData sheetId="47387" refreshError="1"/>
      <sheetData sheetId="47388" refreshError="1"/>
      <sheetData sheetId="47389" refreshError="1"/>
      <sheetData sheetId="47390" refreshError="1"/>
      <sheetData sheetId="47391" refreshError="1"/>
      <sheetData sheetId="47392" refreshError="1"/>
      <sheetData sheetId="47393" refreshError="1"/>
      <sheetData sheetId="47394" refreshError="1"/>
      <sheetData sheetId="47395" refreshError="1"/>
      <sheetData sheetId="47396" refreshError="1"/>
      <sheetData sheetId="47397" refreshError="1"/>
      <sheetData sheetId="47398" refreshError="1"/>
      <sheetData sheetId="47399" refreshError="1"/>
      <sheetData sheetId="47400" refreshError="1"/>
      <sheetData sheetId="47401" refreshError="1"/>
      <sheetData sheetId="47402" refreshError="1"/>
      <sheetData sheetId="47403" refreshError="1"/>
      <sheetData sheetId="47404" refreshError="1"/>
      <sheetData sheetId="47405" refreshError="1"/>
      <sheetData sheetId="47406" refreshError="1"/>
      <sheetData sheetId="47407" refreshError="1"/>
      <sheetData sheetId="47408" refreshError="1"/>
      <sheetData sheetId="47409" refreshError="1"/>
      <sheetData sheetId="47410" refreshError="1"/>
      <sheetData sheetId="47411" refreshError="1"/>
      <sheetData sheetId="47412" refreshError="1"/>
      <sheetData sheetId="47413" refreshError="1"/>
      <sheetData sheetId="47414" refreshError="1"/>
      <sheetData sheetId="47415" refreshError="1"/>
      <sheetData sheetId="47416" refreshError="1"/>
      <sheetData sheetId="47417" refreshError="1"/>
      <sheetData sheetId="47418" refreshError="1"/>
      <sheetData sheetId="47419" refreshError="1"/>
      <sheetData sheetId="47420" refreshError="1"/>
      <sheetData sheetId="47421" refreshError="1"/>
      <sheetData sheetId="47422" refreshError="1"/>
      <sheetData sheetId="47423" refreshError="1"/>
      <sheetData sheetId="47424" refreshError="1"/>
      <sheetData sheetId="47425" refreshError="1"/>
      <sheetData sheetId="47426" refreshError="1"/>
      <sheetData sheetId="47427" refreshError="1"/>
      <sheetData sheetId="47428" refreshError="1"/>
      <sheetData sheetId="47429" refreshError="1"/>
      <sheetData sheetId="47430" refreshError="1"/>
      <sheetData sheetId="47431" refreshError="1"/>
      <sheetData sheetId="47432" refreshError="1"/>
      <sheetData sheetId="47433" refreshError="1"/>
      <sheetData sheetId="47434" refreshError="1"/>
      <sheetData sheetId="47435" refreshError="1"/>
      <sheetData sheetId="47436" refreshError="1"/>
      <sheetData sheetId="47437" refreshError="1"/>
      <sheetData sheetId="47438" refreshError="1"/>
      <sheetData sheetId="47439" refreshError="1"/>
      <sheetData sheetId="47440" refreshError="1"/>
      <sheetData sheetId="47441" refreshError="1"/>
      <sheetData sheetId="47442" refreshError="1"/>
      <sheetData sheetId="47443" refreshError="1"/>
      <sheetData sheetId="47444" refreshError="1"/>
      <sheetData sheetId="47445" refreshError="1"/>
      <sheetData sheetId="47446" refreshError="1"/>
      <sheetData sheetId="47447" refreshError="1"/>
      <sheetData sheetId="47448" refreshError="1"/>
      <sheetData sheetId="47449" refreshError="1"/>
      <sheetData sheetId="47450" refreshError="1"/>
      <sheetData sheetId="47451" refreshError="1"/>
      <sheetData sheetId="47452" refreshError="1"/>
      <sheetData sheetId="47453" refreshError="1"/>
      <sheetData sheetId="47454" refreshError="1"/>
      <sheetData sheetId="47455" refreshError="1"/>
      <sheetData sheetId="47456" refreshError="1"/>
      <sheetData sheetId="47457" refreshError="1"/>
      <sheetData sheetId="47458" refreshError="1"/>
      <sheetData sheetId="47459" refreshError="1"/>
      <sheetData sheetId="47460" refreshError="1"/>
      <sheetData sheetId="47461" refreshError="1"/>
      <sheetData sheetId="47462" refreshError="1"/>
      <sheetData sheetId="47463" refreshError="1"/>
      <sheetData sheetId="47464" refreshError="1"/>
      <sheetData sheetId="47465" refreshError="1"/>
      <sheetData sheetId="47466" refreshError="1"/>
      <sheetData sheetId="47467" refreshError="1"/>
      <sheetData sheetId="47468" refreshError="1"/>
      <sheetData sheetId="47469" refreshError="1"/>
      <sheetData sheetId="47470" refreshError="1"/>
      <sheetData sheetId="47471" refreshError="1"/>
      <sheetData sheetId="47472" refreshError="1"/>
      <sheetData sheetId="47473" refreshError="1"/>
      <sheetData sheetId="47474" refreshError="1"/>
      <sheetData sheetId="47475" refreshError="1"/>
      <sheetData sheetId="47476" refreshError="1"/>
      <sheetData sheetId="47477" refreshError="1"/>
      <sheetData sheetId="47478" refreshError="1"/>
      <sheetData sheetId="47479" refreshError="1"/>
      <sheetData sheetId="47480" refreshError="1"/>
      <sheetData sheetId="47481" refreshError="1"/>
      <sheetData sheetId="47482" refreshError="1"/>
      <sheetData sheetId="47483" refreshError="1"/>
      <sheetData sheetId="47484" refreshError="1"/>
      <sheetData sheetId="47485" refreshError="1"/>
      <sheetData sheetId="47486" refreshError="1"/>
      <sheetData sheetId="47487" refreshError="1"/>
      <sheetData sheetId="47488" refreshError="1"/>
      <sheetData sheetId="47489" refreshError="1"/>
      <sheetData sheetId="47490" refreshError="1"/>
      <sheetData sheetId="47491" refreshError="1"/>
      <sheetData sheetId="47492" refreshError="1"/>
      <sheetData sheetId="47493" refreshError="1"/>
      <sheetData sheetId="47494" refreshError="1"/>
      <sheetData sheetId="47495" refreshError="1"/>
      <sheetData sheetId="47496" refreshError="1"/>
      <sheetData sheetId="47497" refreshError="1"/>
      <sheetData sheetId="47498" refreshError="1"/>
      <sheetData sheetId="47499" refreshError="1"/>
      <sheetData sheetId="47500" refreshError="1"/>
      <sheetData sheetId="47501" refreshError="1"/>
      <sheetData sheetId="47502" refreshError="1"/>
      <sheetData sheetId="47503" refreshError="1"/>
      <sheetData sheetId="47504" refreshError="1"/>
      <sheetData sheetId="47505" refreshError="1"/>
      <sheetData sheetId="47506" refreshError="1"/>
      <sheetData sheetId="47507" refreshError="1"/>
      <sheetData sheetId="47508" refreshError="1"/>
      <sheetData sheetId="47509" refreshError="1"/>
      <sheetData sheetId="47510" refreshError="1"/>
      <sheetData sheetId="47511" refreshError="1"/>
      <sheetData sheetId="47512" refreshError="1"/>
      <sheetData sheetId="47513" refreshError="1"/>
      <sheetData sheetId="47514" refreshError="1"/>
      <sheetData sheetId="47515" refreshError="1"/>
      <sheetData sheetId="47516" refreshError="1"/>
      <sheetData sheetId="47517" refreshError="1"/>
      <sheetData sheetId="47518" refreshError="1"/>
      <sheetData sheetId="47519" refreshError="1"/>
      <sheetData sheetId="47520" refreshError="1"/>
      <sheetData sheetId="47521" refreshError="1"/>
      <sheetData sheetId="47522" refreshError="1"/>
      <sheetData sheetId="47523" refreshError="1"/>
      <sheetData sheetId="47524" refreshError="1"/>
      <sheetData sheetId="47525" refreshError="1"/>
      <sheetData sheetId="47526" refreshError="1"/>
      <sheetData sheetId="47527" refreshError="1"/>
      <sheetData sheetId="47528" refreshError="1"/>
      <sheetData sheetId="47529" refreshError="1"/>
      <sheetData sheetId="47530" refreshError="1"/>
      <sheetData sheetId="47531" refreshError="1"/>
      <sheetData sheetId="47532" refreshError="1"/>
      <sheetData sheetId="47533" refreshError="1"/>
      <sheetData sheetId="47534" refreshError="1"/>
      <sheetData sheetId="47535" refreshError="1"/>
      <sheetData sheetId="47536" refreshError="1"/>
      <sheetData sheetId="47537" refreshError="1"/>
      <sheetData sheetId="47538" refreshError="1"/>
      <sheetData sheetId="47539" refreshError="1"/>
      <sheetData sheetId="47540" refreshError="1"/>
      <sheetData sheetId="47541" refreshError="1"/>
      <sheetData sheetId="47542" refreshError="1"/>
      <sheetData sheetId="47543" refreshError="1"/>
      <sheetData sheetId="47544" refreshError="1"/>
      <sheetData sheetId="47545" refreshError="1"/>
      <sheetData sheetId="47546" refreshError="1"/>
      <sheetData sheetId="47547" refreshError="1"/>
      <sheetData sheetId="47548" refreshError="1"/>
      <sheetData sheetId="47549" refreshError="1"/>
      <sheetData sheetId="47550" refreshError="1"/>
      <sheetData sheetId="47551" refreshError="1"/>
      <sheetData sheetId="47552" refreshError="1"/>
      <sheetData sheetId="47553" refreshError="1"/>
      <sheetData sheetId="47554" refreshError="1"/>
      <sheetData sheetId="47555" refreshError="1"/>
      <sheetData sheetId="47556" refreshError="1"/>
      <sheetData sheetId="47557" refreshError="1"/>
      <sheetData sheetId="47558" refreshError="1"/>
      <sheetData sheetId="47559" refreshError="1"/>
      <sheetData sheetId="47560" refreshError="1"/>
      <sheetData sheetId="47561" refreshError="1"/>
      <sheetData sheetId="47562" refreshError="1"/>
      <sheetData sheetId="47563" refreshError="1"/>
      <sheetData sheetId="47564" refreshError="1"/>
      <sheetData sheetId="47565" refreshError="1"/>
      <sheetData sheetId="47566" refreshError="1"/>
      <sheetData sheetId="47567" refreshError="1"/>
      <sheetData sheetId="47568" refreshError="1"/>
      <sheetData sheetId="47569" refreshError="1"/>
      <sheetData sheetId="47570" refreshError="1"/>
      <sheetData sheetId="47571" refreshError="1"/>
      <sheetData sheetId="47572" refreshError="1"/>
      <sheetData sheetId="47573" refreshError="1"/>
      <sheetData sheetId="47574" refreshError="1"/>
      <sheetData sheetId="47575" refreshError="1"/>
      <sheetData sheetId="47576" refreshError="1"/>
      <sheetData sheetId="47577" refreshError="1"/>
      <sheetData sheetId="47578" refreshError="1"/>
      <sheetData sheetId="47579" refreshError="1"/>
      <sheetData sheetId="47580" refreshError="1"/>
      <sheetData sheetId="47581" refreshError="1"/>
      <sheetData sheetId="47582" refreshError="1"/>
      <sheetData sheetId="47583" refreshError="1"/>
      <sheetData sheetId="47584" refreshError="1"/>
      <sheetData sheetId="47585" refreshError="1"/>
      <sheetData sheetId="47586" refreshError="1"/>
      <sheetData sheetId="47587" refreshError="1"/>
      <sheetData sheetId="47588" refreshError="1"/>
      <sheetData sheetId="47589" refreshError="1"/>
      <sheetData sheetId="47590" refreshError="1"/>
      <sheetData sheetId="47591" refreshError="1"/>
      <sheetData sheetId="47592" refreshError="1"/>
      <sheetData sheetId="47593" refreshError="1"/>
      <sheetData sheetId="47594" refreshError="1"/>
      <sheetData sheetId="47595" refreshError="1"/>
      <sheetData sheetId="47596" refreshError="1"/>
      <sheetData sheetId="47597" refreshError="1"/>
      <sheetData sheetId="47598" refreshError="1"/>
      <sheetData sheetId="47599" refreshError="1"/>
      <sheetData sheetId="47600" refreshError="1"/>
      <sheetData sheetId="47601" refreshError="1"/>
      <sheetData sheetId="47602" refreshError="1"/>
      <sheetData sheetId="47603" refreshError="1"/>
      <sheetData sheetId="47604" refreshError="1"/>
      <sheetData sheetId="47605" refreshError="1"/>
      <sheetData sheetId="47606" refreshError="1"/>
      <sheetData sheetId="47607" refreshError="1"/>
      <sheetData sheetId="47608" refreshError="1"/>
      <sheetData sheetId="47609" refreshError="1"/>
      <sheetData sheetId="47610" refreshError="1"/>
      <sheetData sheetId="47611" refreshError="1"/>
      <sheetData sheetId="47612" refreshError="1"/>
      <sheetData sheetId="47613" refreshError="1"/>
      <sheetData sheetId="47614" refreshError="1"/>
      <sheetData sheetId="47615" refreshError="1"/>
      <sheetData sheetId="47616" refreshError="1"/>
      <sheetData sheetId="47617" refreshError="1"/>
      <sheetData sheetId="47618" refreshError="1"/>
      <sheetData sheetId="47619" refreshError="1"/>
      <sheetData sheetId="47620" refreshError="1"/>
      <sheetData sheetId="47621" refreshError="1"/>
      <sheetData sheetId="47622" refreshError="1"/>
      <sheetData sheetId="47623" refreshError="1"/>
      <sheetData sheetId="47624" refreshError="1"/>
      <sheetData sheetId="47625" refreshError="1"/>
      <sheetData sheetId="47626" refreshError="1"/>
      <sheetData sheetId="47627" refreshError="1"/>
      <sheetData sheetId="47628" refreshError="1"/>
      <sheetData sheetId="47629" refreshError="1"/>
      <sheetData sheetId="47630" refreshError="1"/>
      <sheetData sheetId="47631" refreshError="1"/>
      <sheetData sheetId="47632" refreshError="1"/>
      <sheetData sheetId="47633" refreshError="1"/>
      <sheetData sheetId="47634" refreshError="1"/>
      <sheetData sheetId="47635" refreshError="1"/>
      <sheetData sheetId="47636" refreshError="1"/>
      <sheetData sheetId="47637" refreshError="1"/>
      <sheetData sheetId="47638" refreshError="1"/>
      <sheetData sheetId="47639" refreshError="1"/>
      <sheetData sheetId="47640" refreshError="1"/>
      <sheetData sheetId="47641" refreshError="1"/>
      <sheetData sheetId="47642" refreshError="1"/>
      <sheetData sheetId="47643" refreshError="1"/>
      <sheetData sheetId="47644" refreshError="1"/>
      <sheetData sheetId="47645" refreshError="1"/>
      <sheetData sheetId="47646" refreshError="1"/>
      <sheetData sheetId="47647" refreshError="1"/>
      <sheetData sheetId="47648" refreshError="1"/>
      <sheetData sheetId="47649" refreshError="1"/>
      <sheetData sheetId="47650" refreshError="1"/>
      <sheetData sheetId="47651" refreshError="1"/>
      <sheetData sheetId="47652" refreshError="1"/>
      <sheetData sheetId="47653" refreshError="1"/>
      <sheetData sheetId="47654" refreshError="1"/>
      <sheetData sheetId="47655" refreshError="1"/>
      <sheetData sheetId="47656" refreshError="1"/>
      <sheetData sheetId="47657" refreshError="1"/>
      <sheetData sheetId="47658" refreshError="1"/>
      <sheetData sheetId="47659" refreshError="1"/>
      <sheetData sheetId="47660" refreshError="1"/>
      <sheetData sheetId="47661" refreshError="1"/>
      <sheetData sheetId="47662" refreshError="1"/>
      <sheetData sheetId="47663" refreshError="1"/>
      <sheetData sheetId="47664" refreshError="1"/>
      <sheetData sheetId="47665" refreshError="1"/>
      <sheetData sheetId="47666" refreshError="1"/>
      <sheetData sheetId="47667" refreshError="1"/>
      <sheetData sheetId="47668" refreshError="1"/>
      <sheetData sheetId="47669" refreshError="1"/>
      <sheetData sheetId="47670" refreshError="1"/>
      <sheetData sheetId="47671" refreshError="1"/>
      <sheetData sheetId="47672" refreshError="1"/>
      <sheetData sheetId="47673" refreshError="1"/>
      <sheetData sheetId="47674" refreshError="1"/>
      <sheetData sheetId="47675" refreshError="1"/>
      <sheetData sheetId="47676" refreshError="1"/>
      <sheetData sheetId="47677" refreshError="1"/>
      <sheetData sheetId="47678" refreshError="1"/>
      <sheetData sheetId="47679" refreshError="1"/>
      <sheetData sheetId="47680" refreshError="1"/>
      <sheetData sheetId="47681" refreshError="1"/>
      <sheetData sheetId="47682" refreshError="1"/>
      <sheetData sheetId="47683" refreshError="1"/>
      <sheetData sheetId="47684" refreshError="1"/>
      <sheetData sheetId="47685" refreshError="1"/>
      <sheetData sheetId="47686" refreshError="1"/>
      <sheetData sheetId="47687" refreshError="1"/>
      <sheetData sheetId="47688" refreshError="1"/>
      <sheetData sheetId="47689" refreshError="1"/>
      <sheetData sheetId="47690" refreshError="1"/>
      <sheetData sheetId="47691" refreshError="1"/>
      <sheetData sheetId="47692" refreshError="1"/>
      <sheetData sheetId="47693" refreshError="1"/>
      <sheetData sheetId="47694" refreshError="1"/>
      <sheetData sheetId="47695" refreshError="1"/>
      <sheetData sheetId="47696" refreshError="1"/>
      <sheetData sheetId="47697" refreshError="1"/>
      <sheetData sheetId="47698" refreshError="1"/>
      <sheetData sheetId="47699" refreshError="1"/>
      <sheetData sheetId="47700" refreshError="1"/>
      <sheetData sheetId="47701" refreshError="1"/>
      <sheetData sheetId="47702" refreshError="1"/>
      <sheetData sheetId="47703" refreshError="1"/>
      <sheetData sheetId="47704" refreshError="1"/>
      <sheetData sheetId="47705" refreshError="1"/>
      <sheetData sheetId="47706" refreshError="1"/>
      <sheetData sheetId="47707" refreshError="1"/>
      <sheetData sheetId="47708" refreshError="1"/>
      <sheetData sheetId="47709" refreshError="1"/>
      <sheetData sheetId="47710" refreshError="1"/>
      <sheetData sheetId="47711" refreshError="1"/>
      <sheetData sheetId="47712" refreshError="1"/>
      <sheetData sheetId="47713" refreshError="1"/>
      <sheetData sheetId="47714" refreshError="1"/>
      <sheetData sheetId="47715" refreshError="1"/>
      <sheetData sheetId="47716" refreshError="1"/>
      <sheetData sheetId="47717" refreshError="1"/>
      <sheetData sheetId="47718" refreshError="1"/>
      <sheetData sheetId="47719" refreshError="1"/>
      <sheetData sheetId="47720" refreshError="1"/>
      <sheetData sheetId="47721" refreshError="1"/>
      <sheetData sheetId="47722" refreshError="1"/>
      <sheetData sheetId="47723" refreshError="1"/>
      <sheetData sheetId="47724" refreshError="1"/>
      <sheetData sheetId="47725" refreshError="1"/>
      <sheetData sheetId="47726" refreshError="1"/>
      <sheetData sheetId="47727" refreshError="1"/>
      <sheetData sheetId="47728" refreshError="1"/>
      <sheetData sheetId="47729" refreshError="1"/>
      <sheetData sheetId="47730" refreshError="1"/>
      <sheetData sheetId="47731" refreshError="1"/>
      <sheetData sheetId="47732" refreshError="1"/>
      <sheetData sheetId="47733" refreshError="1"/>
      <sheetData sheetId="47734" refreshError="1"/>
      <sheetData sheetId="47735" refreshError="1"/>
      <sheetData sheetId="47736" refreshError="1"/>
      <sheetData sheetId="47737" refreshError="1"/>
      <sheetData sheetId="47738" refreshError="1"/>
      <sheetData sheetId="47739" refreshError="1"/>
      <sheetData sheetId="47740" refreshError="1"/>
      <sheetData sheetId="47741" refreshError="1"/>
      <sheetData sheetId="47742" refreshError="1"/>
      <sheetData sheetId="47743" refreshError="1"/>
      <sheetData sheetId="47744" refreshError="1"/>
      <sheetData sheetId="47745" refreshError="1"/>
      <sheetData sheetId="47746" refreshError="1"/>
      <sheetData sheetId="47747" refreshError="1"/>
      <sheetData sheetId="47748" refreshError="1"/>
      <sheetData sheetId="47749" refreshError="1"/>
      <sheetData sheetId="47750" refreshError="1"/>
      <sheetData sheetId="47751" refreshError="1"/>
      <sheetData sheetId="47752" refreshError="1"/>
      <sheetData sheetId="47753" refreshError="1"/>
      <sheetData sheetId="47754" refreshError="1"/>
      <sheetData sheetId="47755" refreshError="1"/>
      <sheetData sheetId="47756" refreshError="1"/>
      <sheetData sheetId="47757" refreshError="1"/>
      <sheetData sheetId="47758" refreshError="1"/>
      <sheetData sheetId="47759" refreshError="1"/>
      <sheetData sheetId="47760" refreshError="1"/>
      <sheetData sheetId="47761" refreshError="1"/>
      <sheetData sheetId="47762" refreshError="1"/>
      <sheetData sheetId="47763" refreshError="1"/>
      <sheetData sheetId="47764" refreshError="1"/>
      <sheetData sheetId="47765" refreshError="1"/>
      <sheetData sheetId="47766" refreshError="1"/>
      <sheetData sheetId="47767" refreshError="1"/>
      <sheetData sheetId="47768" refreshError="1"/>
      <sheetData sheetId="47769" refreshError="1"/>
      <sheetData sheetId="47770" refreshError="1"/>
      <sheetData sheetId="47771" refreshError="1"/>
      <sheetData sheetId="47772" refreshError="1"/>
      <sheetData sheetId="47773" refreshError="1"/>
      <sheetData sheetId="47774" refreshError="1"/>
      <sheetData sheetId="47775" refreshError="1"/>
      <sheetData sheetId="47776" refreshError="1"/>
      <sheetData sheetId="47777" refreshError="1"/>
      <sheetData sheetId="47778" refreshError="1"/>
      <sheetData sheetId="47779" refreshError="1"/>
      <sheetData sheetId="47780" refreshError="1"/>
      <sheetData sheetId="47781" refreshError="1"/>
      <sheetData sheetId="47782" refreshError="1"/>
      <sheetData sheetId="47783" refreshError="1"/>
      <sheetData sheetId="47784" refreshError="1"/>
      <sheetData sheetId="47785" refreshError="1"/>
      <sheetData sheetId="47786" refreshError="1"/>
      <sheetData sheetId="47787" refreshError="1"/>
      <sheetData sheetId="47788" refreshError="1"/>
      <sheetData sheetId="47789" refreshError="1"/>
      <sheetData sheetId="47790" refreshError="1"/>
      <sheetData sheetId="47791" refreshError="1"/>
      <sheetData sheetId="47792" refreshError="1"/>
      <sheetData sheetId="47793" refreshError="1"/>
      <sheetData sheetId="47794" refreshError="1"/>
      <sheetData sheetId="47795" refreshError="1"/>
      <sheetData sheetId="47796" refreshError="1"/>
      <sheetData sheetId="47797" refreshError="1"/>
      <sheetData sheetId="47798" refreshError="1"/>
      <sheetData sheetId="47799" refreshError="1"/>
      <sheetData sheetId="47800" refreshError="1"/>
      <sheetData sheetId="47801" refreshError="1"/>
      <sheetData sheetId="47802" refreshError="1"/>
      <sheetData sheetId="47803" refreshError="1"/>
      <sheetData sheetId="47804" refreshError="1"/>
      <sheetData sheetId="47805" refreshError="1"/>
      <sheetData sheetId="47806" refreshError="1"/>
      <sheetData sheetId="47807" refreshError="1"/>
      <sheetData sheetId="47808" refreshError="1"/>
      <sheetData sheetId="47809" refreshError="1"/>
      <sheetData sheetId="47810" refreshError="1"/>
      <sheetData sheetId="47811" refreshError="1"/>
      <sheetData sheetId="47812" refreshError="1"/>
      <sheetData sheetId="47813" refreshError="1"/>
      <sheetData sheetId="47814" refreshError="1"/>
      <sheetData sheetId="47815" refreshError="1"/>
      <sheetData sheetId="47816" refreshError="1"/>
      <sheetData sheetId="47817" refreshError="1"/>
      <sheetData sheetId="47818" refreshError="1"/>
      <sheetData sheetId="47819" refreshError="1"/>
      <sheetData sheetId="47820" refreshError="1"/>
      <sheetData sheetId="47821" refreshError="1"/>
      <sheetData sheetId="47822" refreshError="1"/>
      <sheetData sheetId="47823" refreshError="1"/>
      <sheetData sheetId="47824" refreshError="1"/>
      <sheetData sheetId="47825" refreshError="1"/>
      <sheetData sheetId="47826" refreshError="1"/>
      <sheetData sheetId="47827" refreshError="1"/>
      <sheetData sheetId="47828" refreshError="1"/>
      <sheetData sheetId="47829" refreshError="1"/>
      <sheetData sheetId="47830" refreshError="1"/>
      <sheetData sheetId="47831" refreshError="1"/>
      <sheetData sheetId="47832" refreshError="1"/>
      <sheetData sheetId="47833" refreshError="1"/>
      <sheetData sheetId="47834" refreshError="1"/>
      <sheetData sheetId="47835" refreshError="1"/>
      <sheetData sheetId="47836" refreshError="1"/>
      <sheetData sheetId="47837" refreshError="1"/>
      <sheetData sheetId="47838" refreshError="1"/>
      <sheetData sheetId="47839" refreshError="1"/>
      <sheetData sheetId="47840" refreshError="1"/>
      <sheetData sheetId="47841" refreshError="1"/>
      <sheetData sheetId="47842" refreshError="1"/>
      <sheetData sheetId="47843" refreshError="1"/>
      <sheetData sheetId="47844" refreshError="1"/>
      <sheetData sheetId="47845" refreshError="1"/>
      <sheetData sheetId="47846" refreshError="1"/>
      <sheetData sheetId="47847" refreshError="1"/>
      <sheetData sheetId="47848" refreshError="1"/>
      <sheetData sheetId="47849" refreshError="1"/>
      <sheetData sheetId="47850" refreshError="1"/>
      <sheetData sheetId="47851" refreshError="1"/>
      <sheetData sheetId="47852" refreshError="1"/>
      <sheetData sheetId="47853" refreshError="1"/>
      <sheetData sheetId="47854" refreshError="1"/>
      <sheetData sheetId="47855" refreshError="1"/>
      <sheetData sheetId="47856" refreshError="1"/>
      <sheetData sheetId="47857" refreshError="1"/>
      <sheetData sheetId="47858" refreshError="1"/>
      <sheetData sheetId="47859" refreshError="1"/>
      <sheetData sheetId="47860" refreshError="1"/>
      <sheetData sheetId="47861" refreshError="1"/>
      <sheetData sheetId="47862" refreshError="1"/>
      <sheetData sheetId="47863" refreshError="1"/>
      <sheetData sheetId="47864" refreshError="1"/>
      <sheetData sheetId="47865" refreshError="1"/>
      <sheetData sheetId="47866" refreshError="1"/>
      <sheetData sheetId="47867" refreshError="1"/>
      <sheetData sheetId="47868" refreshError="1"/>
      <sheetData sheetId="47869" refreshError="1"/>
      <sheetData sheetId="47870" refreshError="1"/>
      <sheetData sheetId="47871" refreshError="1"/>
      <sheetData sheetId="47872" refreshError="1"/>
      <sheetData sheetId="47873" refreshError="1"/>
      <sheetData sheetId="47874" refreshError="1"/>
      <sheetData sheetId="47875" refreshError="1"/>
      <sheetData sheetId="47876" refreshError="1"/>
      <sheetData sheetId="47877" refreshError="1"/>
      <sheetData sheetId="47878" refreshError="1"/>
      <sheetData sheetId="47879" refreshError="1"/>
      <sheetData sheetId="47880" refreshError="1"/>
      <sheetData sheetId="47881" refreshError="1"/>
      <sheetData sheetId="47882" refreshError="1"/>
      <sheetData sheetId="47883" refreshError="1"/>
      <sheetData sheetId="47884" refreshError="1"/>
      <sheetData sheetId="47885" refreshError="1"/>
      <sheetData sheetId="47886" refreshError="1"/>
      <sheetData sheetId="47887" refreshError="1"/>
      <sheetData sheetId="47888" refreshError="1"/>
      <sheetData sheetId="47889" refreshError="1"/>
      <sheetData sheetId="47890" refreshError="1"/>
      <sheetData sheetId="47891" refreshError="1"/>
      <sheetData sheetId="47892" refreshError="1"/>
      <sheetData sheetId="47893" refreshError="1"/>
      <sheetData sheetId="47894" refreshError="1"/>
      <sheetData sheetId="47895" refreshError="1"/>
      <sheetData sheetId="47896" refreshError="1"/>
      <sheetData sheetId="47897" refreshError="1"/>
      <sheetData sheetId="47898" refreshError="1"/>
      <sheetData sheetId="47899" refreshError="1"/>
      <sheetData sheetId="47900" refreshError="1"/>
      <sheetData sheetId="47901" refreshError="1"/>
      <sheetData sheetId="47902" refreshError="1"/>
      <sheetData sheetId="47903" refreshError="1"/>
      <sheetData sheetId="47904" refreshError="1"/>
      <sheetData sheetId="47905" refreshError="1"/>
      <sheetData sheetId="47906" refreshError="1"/>
      <sheetData sheetId="47907" refreshError="1"/>
      <sheetData sheetId="47908" refreshError="1"/>
      <sheetData sheetId="47909" refreshError="1"/>
      <sheetData sheetId="47910" refreshError="1"/>
      <sheetData sheetId="47911" refreshError="1"/>
      <sheetData sheetId="47912" refreshError="1"/>
      <sheetData sheetId="47913" refreshError="1"/>
      <sheetData sheetId="47914" refreshError="1"/>
      <sheetData sheetId="47915" refreshError="1"/>
      <sheetData sheetId="47916" refreshError="1"/>
      <sheetData sheetId="47917" refreshError="1"/>
      <sheetData sheetId="47918" refreshError="1"/>
      <sheetData sheetId="47919" refreshError="1"/>
      <sheetData sheetId="47920" refreshError="1"/>
      <sheetData sheetId="47921" refreshError="1"/>
      <sheetData sheetId="47922" refreshError="1"/>
      <sheetData sheetId="47923" refreshError="1"/>
      <sheetData sheetId="47924" refreshError="1"/>
      <sheetData sheetId="47925" refreshError="1"/>
      <sheetData sheetId="47926" refreshError="1"/>
      <sheetData sheetId="47927" refreshError="1"/>
      <sheetData sheetId="47928" refreshError="1"/>
      <sheetData sheetId="47929" refreshError="1"/>
      <sheetData sheetId="47930" refreshError="1"/>
      <sheetData sheetId="47931" refreshError="1"/>
      <sheetData sheetId="47932" refreshError="1"/>
      <sheetData sheetId="47933" refreshError="1"/>
      <sheetData sheetId="47934" refreshError="1"/>
      <sheetData sheetId="47935" refreshError="1"/>
      <sheetData sheetId="47936" refreshError="1"/>
      <sheetData sheetId="47937" refreshError="1"/>
      <sheetData sheetId="47938" refreshError="1"/>
      <sheetData sheetId="47939" refreshError="1"/>
      <sheetData sheetId="47940" refreshError="1"/>
      <sheetData sheetId="47941" refreshError="1"/>
      <sheetData sheetId="47942" refreshError="1"/>
      <sheetData sheetId="47943" refreshError="1"/>
      <sheetData sheetId="47944" refreshError="1"/>
      <sheetData sheetId="47945" refreshError="1"/>
      <sheetData sheetId="47946" refreshError="1"/>
      <sheetData sheetId="47947" refreshError="1"/>
      <sheetData sheetId="47948" refreshError="1"/>
      <sheetData sheetId="47949" refreshError="1"/>
      <sheetData sheetId="47950" refreshError="1"/>
      <sheetData sheetId="47951" refreshError="1"/>
      <sheetData sheetId="47952" refreshError="1"/>
      <sheetData sheetId="47953" refreshError="1"/>
      <sheetData sheetId="47954" refreshError="1"/>
      <sheetData sheetId="47955" refreshError="1"/>
      <sheetData sheetId="47956" refreshError="1"/>
      <sheetData sheetId="47957" refreshError="1"/>
      <sheetData sheetId="47958" refreshError="1"/>
      <sheetData sheetId="47959" refreshError="1"/>
      <sheetData sheetId="47960" refreshError="1"/>
      <sheetData sheetId="47961" refreshError="1"/>
      <sheetData sheetId="47962" refreshError="1"/>
      <sheetData sheetId="47963" refreshError="1"/>
      <sheetData sheetId="47964" refreshError="1"/>
      <sheetData sheetId="47965" refreshError="1"/>
      <sheetData sheetId="47966" refreshError="1"/>
      <sheetData sheetId="47967" refreshError="1"/>
      <sheetData sheetId="47968" refreshError="1"/>
      <sheetData sheetId="47969" refreshError="1"/>
      <sheetData sheetId="47970" refreshError="1"/>
      <sheetData sheetId="47971" refreshError="1"/>
      <sheetData sheetId="47972" refreshError="1"/>
      <sheetData sheetId="47973" refreshError="1"/>
      <sheetData sheetId="47974" refreshError="1"/>
      <sheetData sheetId="47975" refreshError="1"/>
      <sheetData sheetId="47976" refreshError="1"/>
      <sheetData sheetId="47977" refreshError="1"/>
      <sheetData sheetId="47978" refreshError="1"/>
      <sheetData sheetId="47979" refreshError="1"/>
      <sheetData sheetId="47980" refreshError="1"/>
      <sheetData sheetId="47981" refreshError="1"/>
      <sheetData sheetId="47982" refreshError="1"/>
      <sheetData sheetId="47983" refreshError="1"/>
      <sheetData sheetId="47984" refreshError="1"/>
      <sheetData sheetId="47985" refreshError="1"/>
      <sheetData sheetId="47986" refreshError="1"/>
      <sheetData sheetId="47987" refreshError="1"/>
      <sheetData sheetId="47988" refreshError="1"/>
      <sheetData sheetId="47989" refreshError="1"/>
      <sheetData sheetId="47990" refreshError="1"/>
      <sheetData sheetId="47991" refreshError="1"/>
      <sheetData sheetId="47992" refreshError="1"/>
      <sheetData sheetId="47993" refreshError="1"/>
      <sheetData sheetId="47994" refreshError="1"/>
      <sheetData sheetId="47995" refreshError="1"/>
      <sheetData sheetId="47996" refreshError="1"/>
      <sheetData sheetId="47997" refreshError="1"/>
      <sheetData sheetId="47998" refreshError="1"/>
      <sheetData sheetId="47999" refreshError="1"/>
      <sheetData sheetId="48000" refreshError="1"/>
      <sheetData sheetId="48001" refreshError="1"/>
      <sheetData sheetId="48002" refreshError="1"/>
      <sheetData sheetId="48003" refreshError="1"/>
      <sheetData sheetId="48004" refreshError="1"/>
      <sheetData sheetId="48005" refreshError="1"/>
      <sheetData sheetId="48006" refreshError="1"/>
      <sheetData sheetId="48007" refreshError="1"/>
      <sheetData sheetId="48008" refreshError="1"/>
      <sheetData sheetId="48009" refreshError="1"/>
      <sheetData sheetId="48010" refreshError="1"/>
      <sheetData sheetId="48011" refreshError="1"/>
      <sheetData sheetId="48012" refreshError="1"/>
      <sheetData sheetId="48013" refreshError="1"/>
      <sheetData sheetId="48014" refreshError="1"/>
      <sheetData sheetId="48015" refreshError="1"/>
      <sheetData sheetId="48016" refreshError="1"/>
      <sheetData sheetId="48017" refreshError="1"/>
      <sheetData sheetId="48018" refreshError="1"/>
      <sheetData sheetId="48019" refreshError="1"/>
      <sheetData sheetId="48020" refreshError="1"/>
      <sheetData sheetId="48021" refreshError="1"/>
      <sheetData sheetId="48022" refreshError="1"/>
      <sheetData sheetId="48023" refreshError="1"/>
      <sheetData sheetId="48024" refreshError="1"/>
      <sheetData sheetId="48025" refreshError="1"/>
      <sheetData sheetId="48026" refreshError="1"/>
      <sheetData sheetId="48027" refreshError="1"/>
      <sheetData sheetId="48028" refreshError="1"/>
      <sheetData sheetId="48029" refreshError="1"/>
      <sheetData sheetId="48030" refreshError="1"/>
      <sheetData sheetId="48031" refreshError="1"/>
      <sheetData sheetId="48032" refreshError="1"/>
      <sheetData sheetId="48033" refreshError="1"/>
      <sheetData sheetId="48034" refreshError="1"/>
      <sheetData sheetId="48035" refreshError="1"/>
      <sheetData sheetId="48036" refreshError="1"/>
      <sheetData sheetId="48037" refreshError="1"/>
      <sheetData sheetId="48038" refreshError="1"/>
      <sheetData sheetId="48039" refreshError="1"/>
      <sheetData sheetId="48040" refreshError="1"/>
      <sheetData sheetId="48041" refreshError="1"/>
      <sheetData sheetId="48042" refreshError="1"/>
      <sheetData sheetId="48043" refreshError="1"/>
      <sheetData sheetId="48044" refreshError="1"/>
      <sheetData sheetId="48045" refreshError="1"/>
      <sheetData sheetId="48046" refreshError="1"/>
      <sheetData sheetId="48047" refreshError="1"/>
      <sheetData sheetId="48048" refreshError="1"/>
      <sheetData sheetId="48049" refreshError="1"/>
      <sheetData sheetId="48050" refreshError="1"/>
      <sheetData sheetId="48051" refreshError="1"/>
      <sheetData sheetId="48052" refreshError="1"/>
      <sheetData sheetId="48053" refreshError="1"/>
      <sheetData sheetId="48054" refreshError="1"/>
      <sheetData sheetId="48055" refreshError="1"/>
      <sheetData sheetId="48056" refreshError="1"/>
      <sheetData sheetId="48057" refreshError="1"/>
      <sheetData sheetId="48058" refreshError="1"/>
      <sheetData sheetId="48059" refreshError="1"/>
      <sheetData sheetId="48060" refreshError="1"/>
      <sheetData sheetId="48061" refreshError="1"/>
      <sheetData sheetId="48062" refreshError="1"/>
      <sheetData sheetId="48063" refreshError="1"/>
      <sheetData sheetId="48064" refreshError="1"/>
      <sheetData sheetId="48065" refreshError="1"/>
      <sheetData sheetId="48066" refreshError="1"/>
      <sheetData sheetId="48067" refreshError="1"/>
      <sheetData sheetId="48068" refreshError="1"/>
      <sheetData sheetId="48069" refreshError="1"/>
      <sheetData sheetId="48070" refreshError="1"/>
      <sheetData sheetId="48071" refreshError="1"/>
      <sheetData sheetId="48072" refreshError="1"/>
      <sheetData sheetId="48073" refreshError="1"/>
      <sheetData sheetId="48074" refreshError="1"/>
      <sheetData sheetId="48075" refreshError="1"/>
      <sheetData sheetId="48076" refreshError="1"/>
      <sheetData sheetId="48077" refreshError="1"/>
      <sheetData sheetId="48078" refreshError="1"/>
      <sheetData sheetId="48079" refreshError="1"/>
      <sheetData sheetId="48080" refreshError="1"/>
      <sheetData sheetId="48081" refreshError="1"/>
      <sheetData sheetId="48082" refreshError="1"/>
      <sheetData sheetId="48083" refreshError="1"/>
      <sheetData sheetId="48084" refreshError="1"/>
      <sheetData sheetId="48085" refreshError="1"/>
      <sheetData sheetId="48086" refreshError="1"/>
      <sheetData sheetId="48087" refreshError="1"/>
      <sheetData sheetId="48088" refreshError="1"/>
      <sheetData sheetId="48089" refreshError="1"/>
      <sheetData sheetId="48090" refreshError="1"/>
      <sheetData sheetId="48091" refreshError="1"/>
      <sheetData sheetId="48092" refreshError="1"/>
      <sheetData sheetId="48093" refreshError="1"/>
      <sheetData sheetId="48094" refreshError="1"/>
      <sheetData sheetId="48095" refreshError="1"/>
      <sheetData sheetId="48096" refreshError="1"/>
      <sheetData sheetId="48097" refreshError="1"/>
      <sheetData sheetId="48098" refreshError="1"/>
      <sheetData sheetId="48099" refreshError="1"/>
      <sheetData sheetId="48100" refreshError="1"/>
      <sheetData sheetId="48101" refreshError="1"/>
      <sheetData sheetId="48102" refreshError="1"/>
      <sheetData sheetId="48103" refreshError="1"/>
      <sheetData sheetId="48104" refreshError="1"/>
      <sheetData sheetId="48105" refreshError="1"/>
      <sheetData sheetId="48106" refreshError="1"/>
      <sheetData sheetId="48107" refreshError="1"/>
      <sheetData sheetId="48108" refreshError="1"/>
      <sheetData sheetId="48109" refreshError="1"/>
      <sheetData sheetId="48110" refreshError="1"/>
      <sheetData sheetId="48111" refreshError="1"/>
      <sheetData sheetId="48112" refreshError="1"/>
      <sheetData sheetId="48113" refreshError="1"/>
      <sheetData sheetId="48114" refreshError="1"/>
      <sheetData sheetId="48115" refreshError="1"/>
      <sheetData sheetId="48116" refreshError="1"/>
      <sheetData sheetId="48117" refreshError="1"/>
      <sheetData sheetId="48118" refreshError="1"/>
      <sheetData sheetId="48119" refreshError="1"/>
      <sheetData sheetId="48120" refreshError="1"/>
      <sheetData sheetId="48121" refreshError="1"/>
      <sheetData sheetId="48122" refreshError="1"/>
      <sheetData sheetId="48123" refreshError="1"/>
      <sheetData sheetId="48124" refreshError="1"/>
      <sheetData sheetId="48125" refreshError="1"/>
      <sheetData sheetId="48126" refreshError="1"/>
      <sheetData sheetId="48127" refreshError="1"/>
      <sheetData sheetId="48128" refreshError="1"/>
      <sheetData sheetId="48129" refreshError="1"/>
      <sheetData sheetId="48130" refreshError="1"/>
      <sheetData sheetId="48131" refreshError="1"/>
      <sheetData sheetId="48132" refreshError="1"/>
      <sheetData sheetId="48133" refreshError="1"/>
      <sheetData sheetId="48134" refreshError="1"/>
      <sheetData sheetId="48135" refreshError="1"/>
      <sheetData sheetId="48136" refreshError="1"/>
      <sheetData sheetId="48137" refreshError="1"/>
      <sheetData sheetId="48138" refreshError="1"/>
      <sheetData sheetId="48139" refreshError="1"/>
      <sheetData sheetId="48140" refreshError="1"/>
      <sheetData sheetId="48141" refreshError="1"/>
      <sheetData sheetId="48142" refreshError="1"/>
      <sheetData sheetId="48143" refreshError="1"/>
      <sheetData sheetId="48144" refreshError="1"/>
      <sheetData sheetId="48145" refreshError="1"/>
      <sheetData sheetId="48146" refreshError="1"/>
      <sheetData sheetId="48147" refreshError="1"/>
      <sheetData sheetId="48148" refreshError="1"/>
      <sheetData sheetId="48149" refreshError="1"/>
      <sheetData sheetId="48150" refreshError="1"/>
      <sheetData sheetId="48151" refreshError="1"/>
      <sheetData sheetId="48152" refreshError="1"/>
      <sheetData sheetId="48153" refreshError="1"/>
      <sheetData sheetId="48154" refreshError="1"/>
      <sheetData sheetId="48155" refreshError="1"/>
      <sheetData sheetId="48156" refreshError="1"/>
      <sheetData sheetId="48157" refreshError="1"/>
      <sheetData sheetId="48158" refreshError="1"/>
      <sheetData sheetId="48159" refreshError="1"/>
      <sheetData sheetId="48160" refreshError="1"/>
      <sheetData sheetId="48161" refreshError="1"/>
      <sheetData sheetId="48162" refreshError="1"/>
      <sheetData sheetId="48163" refreshError="1"/>
      <sheetData sheetId="48164" refreshError="1"/>
      <sheetData sheetId="48165" refreshError="1"/>
      <sheetData sheetId="48166" refreshError="1"/>
      <sheetData sheetId="48167" refreshError="1"/>
      <sheetData sheetId="48168" refreshError="1"/>
      <sheetData sheetId="48169" refreshError="1"/>
      <sheetData sheetId="48170" refreshError="1"/>
      <sheetData sheetId="48171" refreshError="1"/>
      <sheetData sheetId="48172" refreshError="1"/>
      <sheetData sheetId="48173" refreshError="1"/>
      <sheetData sheetId="48174" refreshError="1"/>
      <sheetData sheetId="48175" refreshError="1"/>
      <sheetData sheetId="48176" refreshError="1"/>
      <sheetData sheetId="48177" refreshError="1"/>
      <sheetData sheetId="48178" refreshError="1"/>
      <sheetData sheetId="48179" refreshError="1"/>
      <sheetData sheetId="48180" refreshError="1"/>
      <sheetData sheetId="48181" refreshError="1"/>
      <sheetData sheetId="48182" refreshError="1"/>
      <sheetData sheetId="48183" refreshError="1"/>
      <sheetData sheetId="48184" refreshError="1"/>
      <sheetData sheetId="48185" refreshError="1"/>
      <sheetData sheetId="48186" refreshError="1"/>
      <sheetData sheetId="48187" refreshError="1"/>
      <sheetData sheetId="48188" refreshError="1"/>
      <sheetData sheetId="48189" refreshError="1"/>
      <sheetData sheetId="48190" refreshError="1"/>
      <sheetData sheetId="48191" refreshError="1"/>
      <sheetData sheetId="48192" refreshError="1"/>
      <sheetData sheetId="48193" refreshError="1"/>
      <sheetData sheetId="48194" refreshError="1"/>
      <sheetData sheetId="48195" refreshError="1"/>
      <sheetData sheetId="48196" refreshError="1"/>
      <sheetData sheetId="48197" refreshError="1"/>
      <sheetData sheetId="48198" refreshError="1"/>
      <sheetData sheetId="48199" refreshError="1"/>
      <sheetData sheetId="48200" refreshError="1"/>
      <sheetData sheetId="48201" refreshError="1"/>
      <sheetData sheetId="48202" refreshError="1"/>
      <sheetData sheetId="48203" refreshError="1"/>
      <sheetData sheetId="48204" refreshError="1"/>
      <sheetData sheetId="48205" refreshError="1"/>
      <sheetData sheetId="48206" refreshError="1"/>
      <sheetData sheetId="48207" refreshError="1"/>
      <sheetData sheetId="48208" refreshError="1"/>
      <sheetData sheetId="48209" refreshError="1"/>
      <sheetData sheetId="48210" refreshError="1"/>
      <sheetData sheetId="48211" refreshError="1"/>
      <sheetData sheetId="48212" refreshError="1"/>
      <sheetData sheetId="48213" refreshError="1"/>
      <sheetData sheetId="48214" refreshError="1"/>
      <sheetData sheetId="48215" refreshError="1"/>
      <sheetData sheetId="48216" refreshError="1"/>
      <sheetData sheetId="48217" refreshError="1"/>
      <sheetData sheetId="48218" refreshError="1"/>
      <sheetData sheetId="48219" refreshError="1"/>
      <sheetData sheetId="48220" refreshError="1"/>
      <sheetData sheetId="48221" refreshError="1"/>
      <sheetData sheetId="48222" refreshError="1"/>
      <sheetData sheetId="48223" refreshError="1"/>
      <sheetData sheetId="48224" refreshError="1"/>
      <sheetData sheetId="48225" refreshError="1"/>
      <sheetData sheetId="48226" refreshError="1"/>
      <sheetData sheetId="48227" refreshError="1"/>
      <sheetData sheetId="48228" refreshError="1"/>
      <sheetData sheetId="48229" refreshError="1"/>
      <sheetData sheetId="48230" refreshError="1"/>
      <sheetData sheetId="48231" refreshError="1"/>
      <sheetData sheetId="48232" refreshError="1"/>
      <sheetData sheetId="48233" refreshError="1"/>
      <sheetData sheetId="48234" refreshError="1"/>
      <sheetData sheetId="48235" refreshError="1"/>
      <sheetData sheetId="48236" refreshError="1"/>
      <sheetData sheetId="48237" refreshError="1"/>
      <sheetData sheetId="48238" refreshError="1"/>
      <sheetData sheetId="48239" refreshError="1"/>
      <sheetData sheetId="48240" refreshError="1"/>
      <sheetData sheetId="48241" refreshError="1"/>
      <sheetData sheetId="48242" refreshError="1"/>
      <sheetData sheetId="48243" refreshError="1"/>
      <sheetData sheetId="48244" refreshError="1"/>
      <sheetData sheetId="48245" refreshError="1"/>
      <sheetData sheetId="48246" refreshError="1"/>
      <sheetData sheetId="48247" refreshError="1"/>
      <sheetData sheetId="48248" refreshError="1"/>
      <sheetData sheetId="48249" refreshError="1"/>
      <sheetData sheetId="48250" refreshError="1"/>
      <sheetData sheetId="48251" refreshError="1"/>
      <sheetData sheetId="48252" refreshError="1"/>
      <sheetData sheetId="48253" refreshError="1"/>
      <sheetData sheetId="48254" refreshError="1"/>
      <sheetData sheetId="48255" refreshError="1"/>
      <sheetData sheetId="48256" refreshError="1"/>
      <sheetData sheetId="48257" refreshError="1"/>
      <sheetData sheetId="48258" refreshError="1"/>
      <sheetData sheetId="48259" refreshError="1"/>
      <sheetData sheetId="48260" refreshError="1"/>
      <sheetData sheetId="48261" refreshError="1"/>
      <sheetData sheetId="48262" refreshError="1"/>
      <sheetData sheetId="48263" refreshError="1"/>
      <sheetData sheetId="48264" refreshError="1"/>
      <sheetData sheetId="48265" refreshError="1"/>
      <sheetData sheetId="48266" refreshError="1"/>
      <sheetData sheetId="48267" refreshError="1"/>
      <sheetData sheetId="48268" refreshError="1"/>
      <sheetData sheetId="48269" refreshError="1"/>
      <sheetData sheetId="48270" refreshError="1"/>
      <sheetData sheetId="48271" refreshError="1"/>
      <sheetData sheetId="48272" refreshError="1"/>
      <sheetData sheetId="48273" refreshError="1"/>
      <sheetData sheetId="48274" refreshError="1"/>
      <sheetData sheetId="48275" refreshError="1"/>
      <sheetData sheetId="48276" refreshError="1"/>
      <sheetData sheetId="48277" refreshError="1"/>
      <sheetData sheetId="48278" refreshError="1"/>
      <sheetData sheetId="48279" refreshError="1"/>
      <sheetData sheetId="48280" refreshError="1"/>
      <sheetData sheetId="48281" refreshError="1"/>
      <sheetData sheetId="48282" refreshError="1"/>
      <sheetData sheetId="48283" refreshError="1"/>
      <sheetData sheetId="48284" refreshError="1"/>
      <sheetData sheetId="48285" refreshError="1"/>
      <sheetData sheetId="48286" refreshError="1"/>
      <sheetData sheetId="48287" refreshError="1"/>
      <sheetData sheetId="48288" refreshError="1"/>
      <sheetData sheetId="48289" refreshError="1"/>
      <sheetData sheetId="48290" refreshError="1"/>
      <sheetData sheetId="48291" refreshError="1"/>
      <sheetData sheetId="48292" refreshError="1"/>
      <sheetData sheetId="48293" refreshError="1"/>
      <sheetData sheetId="48294" refreshError="1"/>
      <sheetData sheetId="48295" refreshError="1"/>
      <sheetData sheetId="48296" refreshError="1"/>
      <sheetData sheetId="48297" refreshError="1"/>
      <sheetData sheetId="48298" refreshError="1"/>
      <sheetData sheetId="48299" refreshError="1"/>
      <sheetData sheetId="48300" refreshError="1"/>
      <sheetData sheetId="48301" refreshError="1"/>
      <sheetData sheetId="48302" refreshError="1"/>
      <sheetData sheetId="48303" refreshError="1"/>
      <sheetData sheetId="48304" refreshError="1"/>
      <sheetData sheetId="48305" refreshError="1"/>
      <sheetData sheetId="48306" refreshError="1"/>
      <sheetData sheetId="48307" refreshError="1"/>
      <sheetData sheetId="48308" refreshError="1"/>
      <sheetData sheetId="48309" refreshError="1"/>
      <sheetData sheetId="48310" refreshError="1"/>
      <sheetData sheetId="48311" refreshError="1"/>
      <sheetData sheetId="48312" refreshError="1"/>
      <sheetData sheetId="48313" refreshError="1"/>
      <sheetData sheetId="48314" refreshError="1"/>
      <sheetData sheetId="48315" refreshError="1"/>
      <sheetData sheetId="48316" refreshError="1"/>
      <sheetData sheetId="48317" refreshError="1"/>
      <sheetData sheetId="48318" refreshError="1"/>
      <sheetData sheetId="48319" refreshError="1"/>
      <sheetData sheetId="48320" refreshError="1"/>
      <sheetData sheetId="48321" refreshError="1"/>
      <sheetData sheetId="48322" refreshError="1"/>
      <sheetData sheetId="48323" refreshError="1"/>
      <sheetData sheetId="48324" refreshError="1"/>
      <sheetData sheetId="48325" refreshError="1"/>
      <sheetData sheetId="48326" refreshError="1"/>
      <sheetData sheetId="48327" refreshError="1"/>
      <sheetData sheetId="48328" refreshError="1"/>
      <sheetData sheetId="48329" refreshError="1"/>
      <sheetData sheetId="48330" refreshError="1"/>
      <sheetData sheetId="48331" refreshError="1"/>
      <sheetData sheetId="48332" refreshError="1"/>
      <sheetData sheetId="48333" refreshError="1"/>
      <sheetData sheetId="48334" refreshError="1"/>
      <sheetData sheetId="48335" refreshError="1"/>
      <sheetData sheetId="48336" refreshError="1"/>
      <sheetData sheetId="48337" refreshError="1"/>
      <sheetData sheetId="48338" refreshError="1"/>
      <sheetData sheetId="48339" refreshError="1"/>
      <sheetData sheetId="48340" refreshError="1"/>
      <sheetData sheetId="48341" refreshError="1"/>
      <sheetData sheetId="48342" refreshError="1"/>
      <sheetData sheetId="48343" refreshError="1"/>
      <sheetData sheetId="48344" refreshError="1"/>
      <sheetData sheetId="48345" refreshError="1"/>
      <sheetData sheetId="48346" refreshError="1"/>
      <sheetData sheetId="48347" refreshError="1"/>
      <sheetData sheetId="48348" refreshError="1"/>
      <sheetData sheetId="48349" refreshError="1"/>
      <sheetData sheetId="48350" refreshError="1"/>
      <sheetData sheetId="48351" refreshError="1"/>
      <sheetData sheetId="48352" refreshError="1"/>
      <sheetData sheetId="48353" refreshError="1"/>
      <sheetData sheetId="48354" refreshError="1"/>
      <sheetData sheetId="48355" refreshError="1"/>
      <sheetData sheetId="48356" refreshError="1"/>
      <sheetData sheetId="48357" refreshError="1"/>
      <sheetData sheetId="48358" refreshError="1"/>
      <sheetData sheetId="48359" refreshError="1"/>
      <sheetData sheetId="48360" refreshError="1"/>
      <sheetData sheetId="48361" refreshError="1"/>
      <sheetData sheetId="48362" refreshError="1"/>
      <sheetData sheetId="48363" refreshError="1"/>
      <sheetData sheetId="48364" refreshError="1"/>
      <sheetData sheetId="48365" refreshError="1"/>
      <sheetData sheetId="48366" refreshError="1"/>
      <sheetData sheetId="48367" refreshError="1"/>
      <sheetData sheetId="48368" refreshError="1"/>
      <sheetData sheetId="48369" refreshError="1"/>
      <sheetData sheetId="48370" refreshError="1"/>
      <sheetData sheetId="48371" refreshError="1"/>
      <sheetData sheetId="48372" refreshError="1"/>
      <sheetData sheetId="48373" refreshError="1"/>
      <sheetData sheetId="48374" refreshError="1"/>
      <sheetData sheetId="48375" refreshError="1"/>
      <sheetData sheetId="48376" refreshError="1"/>
      <sheetData sheetId="48377" refreshError="1"/>
      <sheetData sheetId="48378" refreshError="1"/>
      <sheetData sheetId="48379" refreshError="1"/>
      <sheetData sheetId="48380" refreshError="1"/>
      <sheetData sheetId="48381" refreshError="1"/>
      <sheetData sheetId="48382" refreshError="1"/>
      <sheetData sheetId="48383" refreshError="1"/>
      <sheetData sheetId="48384" refreshError="1"/>
      <sheetData sheetId="48385" refreshError="1"/>
      <sheetData sheetId="48386" refreshError="1"/>
      <sheetData sheetId="48387" refreshError="1"/>
      <sheetData sheetId="48388" refreshError="1"/>
      <sheetData sheetId="48389" refreshError="1"/>
      <sheetData sheetId="48390" refreshError="1"/>
      <sheetData sheetId="48391" refreshError="1"/>
      <sheetData sheetId="48392" refreshError="1"/>
      <sheetData sheetId="48393" refreshError="1"/>
      <sheetData sheetId="48394" refreshError="1"/>
      <sheetData sheetId="48395" refreshError="1"/>
      <sheetData sheetId="48396" refreshError="1"/>
      <sheetData sheetId="48397" refreshError="1"/>
      <sheetData sheetId="48398" refreshError="1"/>
      <sheetData sheetId="48399" refreshError="1"/>
      <sheetData sheetId="48400" refreshError="1"/>
      <sheetData sheetId="48401" refreshError="1"/>
      <sheetData sheetId="48402" refreshError="1"/>
      <sheetData sheetId="48403" refreshError="1"/>
      <sheetData sheetId="48404" refreshError="1"/>
      <sheetData sheetId="48405" refreshError="1"/>
      <sheetData sheetId="48406" refreshError="1"/>
      <sheetData sheetId="48407" refreshError="1"/>
      <sheetData sheetId="48408" refreshError="1"/>
      <sheetData sheetId="48409" refreshError="1"/>
      <sheetData sheetId="48410" refreshError="1"/>
      <sheetData sheetId="48411" refreshError="1"/>
      <sheetData sheetId="48412" refreshError="1"/>
      <sheetData sheetId="48413" refreshError="1"/>
      <sheetData sheetId="48414" refreshError="1"/>
      <sheetData sheetId="48415" refreshError="1"/>
      <sheetData sheetId="48416" refreshError="1"/>
      <sheetData sheetId="48417" refreshError="1"/>
      <sheetData sheetId="48418" refreshError="1"/>
      <sheetData sheetId="48419" refreshError="1"/>
      <sheetData sheetId="48420" refreshError="1"/>
      <sheetData sheetId="48421" refreshError="1"/>
      <sheetData sheetId="48422" refreshError="1"/>
      <sheetData sheetId="48423" refreshError="1"/>
      <sheetData sheetId="48424" refreshError="1"/>
      <sheetData sheetId="48425" refreshError="1"/>
      <sheetData sheetId="48426" refreshError="1"/>
      <sheetData sheetId="48427" refreshError="1"/>
      <sheetData sheetId="48428" refreshError="1"/>
      <sheetData sheetId="48429" refreshError="1"/>
      <sheetData sheetId="48430" refreshError="1"/>
      <sheetData sheetId="48431" refreshError="1"/>
      <sheetData sheetId="48432" refreshError="1"/>
      <sheetData sheetId="48433" refreshError="1"/>
      <sheetData sheetId="48434" refreshError="1"/>
      <sheetData sheetId="48435" refreshError="1"/>
      <sheetData sheetId="48436" refreshError="1"/>
      <sheetData sheetId="48437" refreshError="1"/>
      <sheetData sheetId="48438" refreshError="1"/>
      <sheetData sheetId="48439" refreshError="1"/>
      <sheetData sheetId="48440" refreshError="1"/>
      <sheetData sheetId="48441" refreshError="1"/>
      <sheetData sheetId="48442" refreshError="1"/>
      <sheetData sheetId="48443" refreshError="1"/>
      <sheetData sheetId="48444" refreshError="1"/>
      <sheetData sheetId="48445" refreshError="1"/>
      <sheetData sheetId="48446" refreshError="1"/>
      <sheetData sheetId="48447" refreshError="1"/>
      <sheetData sheetId="48448" refreshError="1"/>
      <sheetData sheetId="48449" refreshError="1"/>
      <sheetData sheetId="48450" refreshError="1"/>
      <sheetData sheetId="48451" refreshError="1"/>
      <sheetData sheetId="48452" refreshError="1"/>
      <sheetData sheetId="48453" refreshError="1"/>
      <sheetData sheetId="48454" refreshError="1"/>
      <sheetData sheetId="48455" refreshError="1"/>
      <sheetData sheetId="48456" refreshError="1"/>
      <sheetData sheetId="48457" refreshError="1"/>
      <sheetData sheetId="48458" refreshError="1"/>
      <sheetData sheetId="48459" refreshError="1"/>
      <sheetData sheetId="48460" refreshError="1"/>
      <sheetData sheetId="48461" refreshError="1"/>
      <sheetData sheetId="48462" refreshError="1"/>
      <sheetData sheetId="48463" refreshError="1"/>
      <sheetData sheetId="48464" refreshError="1"/>
      <sheetData sheetId="48465" refreshError="1"/>
      <sheetData sheetId="48466" refreshError="1"/>
      <sheetData sheetId="48467" refreshError="1"/>
      <sheetData sheetId="48468" refreshError="1"/>
      <sheetData sheetId="48469" refreshError="1"/>
      <sheetData sheetId="48470" refreshError="1"/>
      <sheetData sheetId="48471" refreshError="1"/>
      <sheetData sheetId="48472" refreshError="1"/>
      <sheetData sheetId="48473" refreshError="1"/>
      <sheetData sheetId="48474" refreshError="1"/>
      <sheetData sheetId="48475" refreshError="1"/>
      <sheetData sheetId="48476" refreshError="1"/>
      <sheetData sheetId="48477" refreshError="1"/>
      <sheetData sheetId="48478" refreshError="1"/>
      <sheetData sheetId="48479" refreshError="1"/>
      <sheetData sheetId="48480" refreshError="1"/>
      <sheetData sheetId="48481" refreshError="1"/>
      <sheetData sheetId="48482" refreshError="1"/>
      <sheetData sheetId="48483" refreshError="1"/>
      <sheetData sheetId="48484" refreshError="1"/>
      <sheetData sheetId="48485" refreshError="1"/>
      <sheetData sheetId="48486" refreshError="1"/>
      <sheetData sheetId="48487" refreshError="1"/>
      <sheetData sheetId="48488" refreshError="1"/>
      <sheetData sheetId="48489" refreshError="1"/>
      <sheetData sheetId="48490" refreshError="1"/>
      <sheetData sheetId="48491" refreshError="1"/>
      <sheetData sheetId="48492" refreshError="1"/>
      <sheetData sheetId="48493" refreshError="1"/>
      <sheetData sheetId="48494" refreshError="1"/>
      <sheetData sheetId="48495" refreshError="1"/>
      <sheetData sheetId="48496" refreshError="1"/>
      <sheetData sheetId="48497" refreshError="1"/>
      <sheetData sheetId="48498" refreshError="1"/>
      <sheetData sheetId="48499" refreshError="1"/>
      <sheetData sheetId="48500" refreshError="1"/>
      <sheetData sheetId="48501" refreshError="1"/>
      <sheetData sheetId="48502" refreshError="1"/>
      <sheetData sheetId="48503" refreshError="1"/>
      <sheetData sheetId="48504" refreshError="1"/>
      <sheetData sheetId="48505" refreshError="1"/>
      <sheetData sheetId="48506" refreshError="1"/>
      <sheetData sheetId="48507" refreshError="1"/>
      <sheetData sheetId="48508" refreshError="1"/>
      <sheetData sheetId="48509" refreshError="1"/>
      <sheetData sheetId="48510" refreshError="1"/>
      <sheetData sheetId="48511" refreshError="1"/>
      <sheetData sheetId="48512" refreshError="1"/>
      <sheetData sheetId="48513" refreshError="1"/>
      <sheetData sheetId="48514" refreshError="1"/>
      <sheetData sheetId="48515" refreshError="1"/>
      <sheetData sheetId="48516" refreshError="1"/>
      <sheetData sheetId="48517" refreshError="1"/>
      <sheetData sheetId="48518" refreshError="1"/>
      <sheetData sheetId="48519" refreshError="1"/>
      <sheetData sheetId="48520" refreshError="1"/>
      <sheetData sheetId="48521" refreshError="1"/>
      <sheetData sheetId="48522" refreshError="1"/>
      <sheetData sheetId="48523" refreshError="1"/>
      <sheetData sheetId="48524" refreshError="1"/>
      <sheetData sheetId="48525" refreshError="1"/>
      <sheetData sheetId="48526" refreshError="1"/>
      <sheetData sheetId="48527" refreshError="1"/>
      <sheetData sheetId="48528" refreshError="1"/>
      <sheetData sheetId="48529" refreshError="1"/>
      <sheetData sheetId="48530" refreshError="1"/>
      <sheetData sheetId="48531" refreshError="1"/>
      <sheetData sheetId="48532" refreshError="1"/>
      <sheetData sheetId="48533" refreshError="1"/>
      <sheetData sheetId="48534" refreshError="1"/>
      <sheetData sheetId="48535" refreshError="1"/>
      <sheetData sheetId="48536" refreshError="1"/>
      <sheetData sheetId="48537" refreshError="1"/>
      <sheetData sheetId="48538" refreshError="1"/>
      <sheetData sheetId="48539" refreshError="1"/>
      <sheetData sheetId="48540" refreshError="1"/>
      <sheetData sheetId="48541" refreshError="1"/>
      <sheetData sheetId="48542" refreshError="1"/>
      <sheetData sheetId="48543" refreshError="1"/>
      <sheetData sheetId="48544" refreshError="1"/>
      <sheetData sheetId="48545" refreshError="1"/>
      <sheetData sheetId="48546" refreshError="1"/>
      <sheetData sheetId="48547" refreshError="1"/>
      <sheetData sheetId="48548" refreshError="1"/>
      <sheetData sheetId="48549" refreshError="1"/>
      <sheetData sheetId="48550" refreshError="1"/>
      <sheetData sheetId="48551" refreshError="1"/>
      <sheetData sheetId="48552" refreshError="1"/>
      <sheetData sheetId="48553" refreshError="1"/>
      <sheetData sheetId="48554" refreshError="1"/>
      <sheetData sheetId="48555" refreshError="1"/>
      <sheetData sheetId="48556" refreshError="1"/>
      <sheetData sheetId="48557" refreshError="1"/>
      <sheetData sheetId="48558" refreshError="1"/>
      <sheetData sheetId="48559" refreshError="1"/>
      <sheetData sheetId="48560" refreshError="1"/>
      <sheetData sheetId="48561" refreshError="1"/>
      <sheetData sheetId="48562" refreshError="1"/>
      <sheetData sheetId="48563" refreshError="1"/>
      <sheetData sheetId="48564" refreshError="1"/>
      <sheetData sheetId="48565" refreshError="1"/>
      <sheetData sheetId="48566" refreshError="1"/>
      <sheetData sheetId="48567" refreshError="1"/>
      <sheetData sheetId="48568" refreshError="1"/>
      <sheetData sheetId="48569" refreshError="1"/>
      <sheetData sheetId="48570" refreshError="1"/>
      <sheetData sheetId="48571" refreshError="1"/>
      <sheetData sheetId="48572" refreshError="1"/>
      <sheetData sheetId="48573" refreshError="1"/>
      <sheetData sheetId="48574" refreshError="1"/>
      <sheetData sheetId="48575" refreshError="1"/>
      <sheetData sheetId="48576" refreshError="1"/>
      <sheetData sheetId="48577" refreshError="1"/>
      <sheetData sheetId="48578" refreshError="1"/>
      <sheetData sheetId="48579" refreshError="1"/>
      <sheetData sheetId="48580" refreshError="1"/>
      <sheetData sheetId="48581" refreshError="1"/>
      <sheetData sheetId="48582" refreshError="1"/>
      <sheetData sheetId="48583" refreshError="1"/>
      <sheetData sheetId="48584" refreshError="1"/>
      <sheetData sheetId="48585" refreshError="1"/>
      <sheetData sheetId="48586" refreshError="1"/>
      <sheetData sheetId="48587" refreshError="1"/>
      <sheetData sheetId="48588" refreshError="1"/>
      <sheetData sheetId="48589" refreshError="1"/>
      <sheetData sheetId="48590" refreshError="1"/>
      <sheetData sheetId="48591" refreshError="1"/>
      <sheetData sheetId="48592" refreshError="1"/>
      <sheetData sheetId="48593" refreshError="1"/>
      <sheetData sheetId="48594" refreshError="1"/>
      <sheetData sheetId="48595" refreshError="1"/>
      <sheetData sheetId="48596" refreshError="1"/>
      <sheetData sheetId="48597" refreshError="1"/>
      <sheetData sheetId="48598" refreshError="1"/>
      <sheetData sheetId="48599" refreshError="1"/>
      <sheetData sheetId="48600" refreshError="1"/>
      <sheetData sheetId="48601" refreshError="1"/>
      <sheetData sheetId="48602" refreshError="1"/>
      <sheetData sheetId="48603" refreshError="1"/>
      <sheetData sheetId="48604" refreshError="1"/>
      <sheetData sheetId="48605" refreshError="1"/>
      <sheetData sheetId="48606" refreshError="1"/>
      <sheetData sheetId="48607" refreshError="1"/>
      <sheetData sheetId="48608" refreshError="1"/>
      <sheetData sheetId="48609" refreshError="1"/>
      <sheetData sheetId="48610" refreshError="1"/>
      <sheetData sheetId="48611" refreshError="1"/>
      <sheetData sheetId="48612" refreshError="1"/>
      <sheetData sheetId="48613" refreshError="1"/>
      <sheetData sheetId="48614" refreshError="1"/>
      <sheetData sheetId="48615" refreshError="1"/>
      <sheetData sheetId="48616" refreshError="1"/>
      <sheetData sheetId="48617" refreshError="1"/>
      <sheetData sheetId="48618" refreshError="1"/>
      <sheetData sheetId="48619" refreshError="1"/>
      <sheetData sheetId="48620" refreshError="1"/>
      <sheetData sheetId="48621" refreshError="1"/>
      <sheetData sheetId="48622" refreshError="1"/>
      <sheetData sheetId="48623" refreshError="1"/>
      <sheetData sheetId="48624" refreshError="1"/>
      <sheetData sheetId="48625" refreshError="1"/>
      <sheetData sheetId="48626" refreshError="1"/>
      <sheetData sheetId="48627" refreshError="1"/>
      <sheetData sheetId="48628" refreshError="1"/>
      <sheetData sheetId="48629" refreshError="1"/>
      <sheetData sheetId="48630" refreshError="1"/>
      <sheetData sheetId="48631" refreshError="1"/>
      <sheetData sheetId="48632" refreshError="1"/>
      <sheetData sheetId="48633" refreshError="1"/>
      <sheetData sheetId="48634" refreshError="1"/>
      <sheetData sheetId="48635" refreshError="1"/>
      <sheetData sheetId="48636" refreshError="1"/>
      <sheetData sheetId="48637" refreshError="1"/>
      <sheetData sheetId="48638" refreshError="1"/>
      <sheetData sheetId="48639" refreshError="1"/>
      <sheetData sheetId="48640" refreshError="1"/>
      <sheetData sheetId="48641" refreshError="1"/>
      <sheetData sheetId="48642" refreshError="1"/>
      <sheetData sheetId="48643" refreshError="1"/>
      <sheetData sheetId="48644" refreshError="1"/>
      <sheetData sheetId="48645" refreshError="1"/>
      <sheetData sheetId="48646" refreshError="1"/>
      <sheetData sheetId="48647" refreshError="1"/>
      <sheetData sheetId="48648" refreshError="1"/>
      <sheetData sheetId="48649" refreshError="1"/>
      <sheetData sheetId="48650" refreshError="1"/>
      <sheetData sheetId="48651" refreshError="1"/>
      <sheetData sheetId="48652" refreshError="1"/>
      <sheetData sheetId="48653" refreshError="1"/>
      <sheetData sheetId="48654" refreshError="1"/>
      <sheetData sheetId="48655" refreshError="1"/>
      <sheetData sheetId="48656" refreshError="1"/>
      <sheetData sheetId="48657" refreshError="1"/>
      <sheetData sheetId="48658" refreshError="1"/>
      <sheetData sheetId="48659" refreshError="1"/>
      <sheetData sheetId="48660" refreshError="1"/>
      <sheetData sheetId="48661" refreshError="1"/>
      <sheetData sheetId="48662" refreshError="1"/>
      <sheetData sheetId="48663" refreshError="1"/>
      <sheetData sheetId="48664" refreshError="1"/>
      <sheetData sheetId="48665" refreshError="1"/>
      <sheetData sheetId="48666" refreshError="1"/>
      <sheetData sheetId="48667" refreshError="1"/>
      <sheetData sheetId="48668" refreshError="1"/>
      <sheetData sheetId="48669" refreshError="1"/>
      <sheetData sheetId="48670" refreshError="1"/>
      <sheetData sheetId="48671" refreshError="1"/>
      <sheetData sheetId="48672" refreshError="1"/>
      <sheetData sheetId="48673" refreshError="1"/>
      <sheetData sheetId="48674" refreshError="1"/>
      <sheetData sheetId="48675" refreshError="1"/>
      <sheetData sheetId="48676" refreshError="1"/>
      <sheetData sheetId="48677" refreshError="1"/>
      <sheetData sheetId="48678" refreshError="1"/>
      <sheetData sheetId="48679" refreshError="1"/>
      <sheetData sheetId="48680" refreshError="1"/>
      <sheetData sheetId="48681" refreshError="1"/>
      <sheetData sheetId="48682" refreshError="1"/>
      <sheetData sheetId="48683" refreshError="1"/>
      <sheetData sheetId="48684" refreshError="1"/>
      <sheetData sheetId="48685" refreshError="1"/>
      <sheetData sheetId="48686" refreshError="1"/>
      <sheetData sheetId="48687" refreshError="1"/>
      <sheetData sheetId="48688" refreshError="1"/>
      <sheetData sheetId="48689" refreshError="1"/>
      <sheetData sheetId="48690" refreshError="1"/>
      <sheetData sheetId="48691" refreshError="1"/>
      <sheetData sheetId="48692" refreshError="1"/>
      <sheetData sheetId="48693" refreshError="1"/>
      <sheetData sheetId="48694" refreshError="1"/>
      <sheetData sheetId="48695" refreshError="1"/>
      <sheetData sheetId="48696" refreshError="1"/>
      <sheetData sheetId="48697" refreshError="1"/>
      <sheetData sheetId="48698" refreshError="1"/>
      <sheetData sheetId="48699" refreshError="1"/>
      <sheetData sheetId="48700" refreshError="1"/>
      <sheetData sheetId="48701" refreshError="1"/>
      <sheetData sheetId="48702" refreshError="1"/>
      <sheetData sheetId="48703" refreshError="1"/>
      <sheetData sheetId="48704" refreshError="1"/>
      <sheetData sheetId="48705" refreshError="1"/>
      <sheetData sheetId="48706" refreshError="1"/>
      <sheetData sheetId="48707" refreshError="1"/>
      <sheetData sheetId="48708" refreshError="1"/>
      <sheetData sheetId="48709" refreshError="1"/>
      <sheetData sheetId="48710" refreshError="1"/>
      <sheetData sheetId="48711" refreshError="1"/>
      <sheetData sheetId="48712" refreshError="1"/>
      <sheetData sheetId="48713" refreshError="1"/>
      <sheetData sheetId="48714" refreshError="1"/>
      <sheetData sheetId="48715" refreshError="1"/>
      <sheetData sheetId="48716" refreshError="1"/>
      <sheetData sheetId="48717" refreshError="1"/>
      <sheetData sheetId="48718" refreshError="1"/>
      <sheetData sheetId="48719" refreshError="1"/>
      <sheetData sheetId="48720" refreshError="1"/>
      <sheetData sheetId="48721" refreshError="1"/>
      <sheetData sheetId="48722" refreshError="1"/>
      <sheetData sheetId="48723" refreshError="1"/>
      <sheetData sheetId="48724" refreshError="1"/>
      <sheetData sheetId="48725" refreshError="1"/>
      <sheetData sheetId="48726" refreshError="1"/>
      <sheetData sheetId="48727" refreshError="1"/>
      <sheetData sheetId="48728" refreshError="1"/>
      <sheetData sheetId="48729" refreshError="1"/>
      <sheetData sheetId="48730" refreshError="1"/>
      <sheetData sheetId="48731" refreshError="1"/>
      <sheetData sheetId="48732" refreshError="1"/>
      <sheetData sheetId="48733" refreshError="1"/>
      <sheetData sheetId="48734" refreshError="1"/>
      <sheetData sheetId="48735" refreshError="1"/>
      <sheetData sheetId="48736" refreshError="1"/>
      <sheetData sheetId="48737" refreshError="1"/>
      <sheetData sheetId="48738" refreshError="1"/>
      <sheetData sheetId="48739" refreshError="1"/>
      <sheetData sheetId="48740" refreshError="1"/>
      <sheetData sheetId="48741" refreshError="1"/>
      <sheetData sheetId="48742" refreshError="1"/>
      <sheetData sheetId="48743" refreshError="1"/>
      <sheetData sheetId="48744" refreshError="1"/>
      <sheetData sheetId="48745" refreshError="1"/>
      <sheetData sheetId="48746" refreshError="1"/>
      <sheetData sheetId="48747" refreshError="1"/>
      <sheetData sheetId="48748" refreshError="1"/>
      <sheetData sheetId="48749" refreshError="1"/>
      <sheetData sheetId="48750" refreshError="1"/>
      <sheetData sheetId="48751" refreshError="1"/>
      <sheetData sheetId="48752" refreshError="1"/>
      <sheetData sheetId="48753" refreshError="1"/>
      <sheetData sheetId="48754" refreshError="1"/>
      <sheetData sheetId="48755" refreshError="1"/>
      <sheetData sheetId="48756" refreshError="1"/>
      <sheetData sheetId="48757" refreshError="1"/>
      <sheetData sheetId="48758" refreshError="1"/>
      <sheetData sheetId="48759" refreshError="1"/>
      <sheetData sheetId="48760" refreshError="1"/>
      <sheetData sheetId="48761" refreshError="1"/>
      <sheetData sheetId="48762" refreshError="1"/>
      <sheetData sheetId="48763" refreshError="1"/>
      <sheetData sheetId="48764" refreshError="1"/>
      <sheetData sheetId="48765" refreshError="1"/>
      <sheetData sheetId="48766" refreshError="1"/>
      <sheetData sheetId="48767" refreshError="1"/>
      <sheetData sheetId="48768" refreshError="1"/>
      <sheetData sheetId="48769" refreshError="1"/>
      <sheetData sheetId="48770" refreshError="1"/>
      <sheetData sheetId="48771" refreshError="1"/>
      <sheetData sheetId="48772" refreshError="1"/>
      <sheetData sheetId="48773" refreshError="1"/>
      <sheetData sheetId="48774" refreshError="1"/>
      <sheetData sheetId="48775" refreshError="1"/>
      <sheetData sheetId="48776" refreshError="1"/>
      <sheetData sheetId="48777" refreshError="1"/>
      <sheetData sheetId="48778" refreshError="1"/>
      <sheetData sheetId="48779" refreshError="1"/>
      <sheetData sheetId="48780" refreshError="1"/>
      <sheetData sheetId="48781" refreshError="1"/>
      <sheetData sheetId="48782" refreshError="1"/>
      <sheetData sheetId="48783" refreshError="1"/>
      <sheetData sheetId="48784" refreshError="1"/>
      <sheetData sheetId="48785" refreshError="1"/>
      <sheetData sheetId="48786" refreshError="1"/>
      <sheetData sheetId="48787" refreshError="1"/>
      <sheetData sheetId="48788" refreshError="1"/>
      <sheetData sheetId="48789" refreshError="1"/>
      <sheetData sheetId="48790" refreshError="1"/>
      <sheetData sheetId="48791" refreshError="1"/>
      <sheetData sheetId="48792" refreshError="1"/>
      <sheetData sheetId="48793" refreshError="1"/>
      <sheetData sheetId="48794" refreshError="1"/>
      <sheetData sheetId="48795" refreshError="1"/>
      <sheetData sheetId="48796" refreshError="1"/>
      <sheetData sheetId="48797" refreshError="1"/>
      <sheetData sheetId="48798" refreshError="1"/>
      <sheetData sheetId="48799" refreshError="1"/>
      <sheetData sheetId="48800" refreshError="1"/>
      <sheetData sheetId="48801" refreshError="1"/>
      <sheetData sheetId="48802" refreshError="1"/>
      <sheetData sheetId="48803" refreshError="1"/>
      <sheetData sheetId="48804" refreshError="1"/>
      <sheetData sheetId="48805" refreshError="1"/>
      <sheetData sheetId="48806" refreshError="1"/>
      <sheetData sheetId="48807" refreshError="1"/>
      <sheetData sheetId="48808" refreshError="1"/>
      <sheetData sheetId="48809" refreshError="1"/>
      <sheetData sheetId="48810" refreshError="1"/>
      <sheetData sheetId="48811" refreshError="1"/>
      <sheetData sheetId="48812" refreshError="1"/>
      <sheetData sheetId="48813" refreshError="1"/>
      <sheetData sheetId="48814" refreshError="1"/>
      <sheetData sheetId="48815" refreshError="1"/>
      <sheetData sheetId="48816" refreshError="1"/>
      <sheetData sheetId="48817" refreshError="1"/>
      <sheetData sheetId="48818" refreshError="1"/>
      <sheetData sheetId="48819" refreshError="1"/>
      <sheetData sheetId="48820" refreshError="1"/>
      <sheetData sheetId="48821" refreshError="1"/>
      <sheetData sheetId="48822" refreshError="1"/>
      <sheetData sheetId="48823" refreshError="1"/>
      <sheetData sheetId="48824" refreshError="1"/>
      <sheetData sheetId="48825" refreshError="1"/>
      <sheetData sheetId="48826" refreshError="1"/>
      <sheetData sheetId="48827" refreshError="1"/>
      <sheetData sheetId="48828" refreshError="1"/>
      <sheetData sheetId="48829" refreshError="1"/>
      <sheetData sheetId="48830" refreshError="1"/>
      <sheetData sheetId="48831" refreshError="1"/>
      <sheetData sheetId="48832" refreshError="1"/>
      <sheetData sheetId="48833" refreshError="1"/>
      <sheetData sheetId="48834" refreshError="1"/>
      <sheetData sheetId="48835" refreshError="1"/>
      <sheetData sheetId="48836" refreshError="1"/>
      <sheetData sheetId="48837" refreshError="1"/>
      <sheetData sheetId="48838" refreshError="1"/>
      <sheetData sheetId="48839" refreshError="1"/>
      <sheetData sheetId="48840" refreshError="1"/>
      <sheetData sheetId="48841" refreshError="1"/>
      <sheetData sheetId="48842" refreshError="1"/>
      <sheetData sheetId="48843" refreshError="1"/>
      <sheetData sheetId="48844" refreshError="1"/>
      <sheetData sheetId="48845" refreshError="1"/>
      <sheetData sheetId="48846" refreshError="1"/>
      <sheetData sheetId="48847" refreshError="1"/>
      <sheetData sheetId="48848" refreshError="1"/>
      <sheetData sheetId="48849" refreshError="1"/>
      <sheetData sheetId="48850" refreshError="1"/>
      <sheetData sheetId="48851" refreshError="1"/>
      <sheetData sheetId="48852" refreshError="1"/>
      <sheetData sheetId="48853" refreshError="1"/>
      <sheetData sheetId="48854" refreshError="1"/>
      <sheetData sheetId="48855" refreshError="1"/>
      <sheetData sheetId="48856" refreshError="1"/>
      <sheetData sheetId="48857" refreshError="1"/>
      <sheetData sheetId="48858" refreshError="1"/>
      <sheetData sheetId="48859" refreshError="1"/>
      <sheetData sheetId="48860" refreshError="1"/>
      <sheetData sheetId="48861" refreshError="1"/>
      <sheetData sheetId="48862" refreshError="1"/>
      <sheetData sheetId="48863" refreshError="1"/>
      <sheetData sheetId="48864" refreshError="1"/>
      <sheetData sheetId="48865" refreshError="1"/>
      <sheetData sheetId="48866" refreshError="1"/>
      <sheetData sheetId="48867" refreshError="1"/>
      <sheetData sheetId="48868" refreshError="1"/>
      <sheetData sheetId="48869" refreshError="1"/>
      <sheetData sheetId="48870" refreshError="1"/>
      <sheetData sheetId="48871" refreshError="1"/>
      <sheetData sheetId="48872" refreshError="1"/>
      <sheetData sheetId="48873" refreshError="1"/>
      <sheetData sheetId="48874" refreshError="1"/>
      <sheetData sheetId="48875" refreshError="1"/>
      <sheetData sheetId="48876" refreshError="1"/>
      <sheetData sheetId="48877" refreshError="1"/>
      <sheetData sheetId="48878" refreshError="1"/>
      <sheetData sheetId="48879" refreshError="1"/>
      <sheetData sheetId="48880" refreshError="1"/>
      <sheetData sheetId="48881" refreshError="1"/>
      <sheetData sheetId="48882" refreshError="1"/>
      <sheetData sheetId="48883" refreshError="1"/>
      <sheetData sheetId="48884" refreshError="1"/>
      <sheetData sheetId="48885" refreshError="1"/>
      <sheetData sheetId="48886" refreshError="1"/>
      <sheetData sheetId="48887" refreshError="1"/>
      <sheetData sheetId="48888" refreshError="1"/>
      <sheetData sheetId="48889" refreshError="1"/>
      <sheetData sheetId="48890" refreshError="1"/>
      <sheetData sheetId="48891" refreshError="1"/>
      <sheetData sheetId="48892" refreshError="1"/>
      <sheetData sheetId="48893" refreshError="1"/>
      <sheetData sheetId="48894" refreshError="1"/>
      <sheetData sheetId="48895" refreshError="1"/>
      <sheetData sheetId="48896" refreshError="1"/>
      <sheetData sheetId="48897" refreshError="1"/>
      <sheetData sheetId="48898" refreshError="1"/>
      <sheetData sheetId="48899" refreshError="1"/>
      <sheetData sheetId="48900" refreshError="1"/>
      <sheetData sheetId="48901" refreshError="1"/>
      <sheetData sheetId="48902" refreshError="1"/>
      <sheetData sheetId="48903" refreshError="1"/>
      <sheetData sheetId="48904" refreshError="1"/>
      <sheetData sheetId="48905" refreshError="1"/>
      <sheetData sheetId="48906" refreshError="1"/>
      <sheetData sheetId="48907" refreshError="1"/>
      <sheetData sheetId="48908" refreshError="1"/>
      <sheetData sheetId="48909" refreshError="1"/>
      <sheetData sheetId="48910" refreshError="1"/>
      <sheetData sheetId="48911" refreshError="1"/>
      <sheetData sheetId="48912" refreshError="1"/>
      <sheetData sheetId="48913" refreshError="1"/>
      <sheetData sheetId="48914" refreshError="1"/>
      <sheetData sheetId="48915" refreshError="1"/>
      <sheetData sheetId="48916" refreshError="1"/>
      <sheetData sheetId="48917" refreshError="1"/>
      <sheetData sheetId="48918" refreshError="1"/>
      <sheetData sheetId="48919" refreshError="1"/>
      <sheetData sheetId="48920" refreshError="1"/>
      <sheetData sheetId="48921" refreshError="1"/>
      <sheetData sheetId="48922" refreshError="1"/>
      <sheetData sheetId="48923" refreshError="1"/>
      <sheetData sheetId="48924" refreshError="1"/>
      <sheetData sheetId="48925" refreshError="1"/>
      <sheetData sheetId="48926" refreshError="1"/>
      <sheetData sheetId="48927" refreshError="1"/>
      <sheetData sheetId="48928" refreshError="1"/>
      <sheetData sheetId="48929" refreshError="1"/>
      <sheetData sheetId="48930" refreshError="1"/>
      <sheetData sheetId="48931" refreshError="1"/>
      <sheetData sheetId="48932" refreshError="1"/>
      <sheetData sheetId="48933" refreshError="1"/>
      <sheetData sheetId="48934" refreshError="1"/>
      <sheetData sheetId="48935" refreshError="1"/>
      <sheetData sheetId="48936" refreshError="1"/>
      <sheetData sheetId="48937" refreshError="1"/>
      <sheetData sheetId="48938" refreshError="1"/>
      <sheetData sheetId="48939" refreshError="1"/>
      <sheetData sheetId="48940" refreshError="1"/>
      <sheetData sheetId="48941" refreshError="1"/>
      <sheetData sheetId="48942" refreshError="1"/>
      <sheetData sheetId="48943" refreshError="1"/>
      <sheetData sheetId="48944" refreshError="1"/>
      <sheetData sheetId="48945" refreshError="1"/>
      <sheetData sheetId="48946" refreshError="1"/>
      <sheetData sheetId="48947" refreshError="1"/>
      <sheetData sheetId="48948" refreshError="1"/>
      <sheetData sheetId="48949" refreshError="1"/>
      <sheetData sheetId="48950" refreshError="1"/>
      <sheetData sheetId="48951" refreshError="1"/>
      <sheetData sheetId="48952" refreshError="1"/>
      <sheetData sheetId="48953" refreshError="1"/>
      <sheetData sheetId="48954" refreshError="1"/>
      <sheetData sheetId="48955" refreshError="1"/>
      <sheetData sheetId="48956" refreshError="1"/>
      <sheetData sheetId="48957" refreshError="1"/>
      <sheetData sheetId="48958" refreshError="1"/>
      <sheetData sheetId="48959" refreshError="1"/>
      <sheetData sheetId="48960" refreshError="1"/>
      <sheetData sheetId="48961" refreshError="1"/>
      <sheetData sheetId="48962" refreshError="1"/>
      <sheetData sheetId="48963" refreshError="1"/>
      <sheetData sheetId="48964" refreshError="1"/>
      <sheetData sheetId="48965" refreshError="1"/>
      <sheetData sheetId="48966" refreshError="1"/>
      <sheetData sheetId="48967" refreshError="1"/>
      <sheetData sheetId="48968" refreshError="1"/>
      <sheetData sheetId="48969" refreshError="1"/>
      <sheetData sheetId="48970" refreshError="1"/>
      <sheetData sheetId="48971" refreshError="1"/>
      <sheetData sheetId="48972" refreshError="1"/>
      <sheetData sheetId="48973" refreshError="1"/>
      <sheetData sheetId="48974" refreshError="1"/>
      <sheetData sheetId="48975" refreshError="1"/>
      <sheetData sheetId="48976" refreshError="1"/>
      <sheetData sheetId="48977" refreshError="1"/>
      <sheetData sheetId="48978" refreshError="1"/>
      <sheetData sheetId="48979" refreshError="1"/>
      <sheetData sheetId="48980" refreshError="1"/>
      <sheetData sheetId="48981" refreshError="1"/>
      <sheetData sheetId="48982" refreshError="1"/>
      <sheetData sheetId="48983" refreshError="1"/>
      <sheetData sheetId="48984" refreshError="1"/>
      <sheetData sheetId="48985" refreshError="1"/>
      <sheetData sheetId="48986" refreshError="1"/>
      <sheetData sheetId="48987" refreshError="1"/>
      <sheetData sheetId="48988" refreshError="1"/>
      <sheetData sheetId="48989" refreshError="1"/>
      <sheetData sheetId="48990" refreshError="1"/>
      <sheetData sheetId="48991" refreshError="1"/>
      <sheetData sheetId="48992" refreshError="1"/>
      <sheetData sheetId="48993" refreshError="1"/>
      <sheetData sheetId="48994" refreshError="1"/>
      <sheetData sheetId="48995" refreshError="1"/>
      <sheetData sheetId="48996" refreshError="1"/>
      <sheetData sheetId="48997" refreshError="1"/>
      <sheetData sheetId="48998" refreshError="1"/>
      <sheetData sheetId="48999" refreshError="1"/>
      <sheetData sheetId="49000" refreshError="1"/>
      <sheetData sheetId="49001" refreshError="1"/>
      <sheetData sheetId="49002" refreshError="1"/>
      <sheetData sheetId="49003" refreshError="1"/>
      <sheetData sheetId="49004" refreshError="1"/>
      <sheetData sheetId="49005" refreshError="1"/>
      <sheetData sheetId="49006" refreshError="1"/>
      <sheetData sheetId="49007" refreshError="1"/>
      <sheetData sheetId="49008" refreshError="1"/>
      <sheetData sheetId="49009" refreshError="1"/>
      <sheetData sheetId="49010" refreshError="1"/>
      <sheetData sheetId="49011" refreshError="1"/>
      <sheetData sheetId="49012" refreshError="1"/>
      <sheetData sheetId="49013" refreshError="1"/>
      <sheetData sheetId="49014" refreshError="1"/>
      <sheetData sheetId="49015" refreshError="1"/>
      <sheetData sheetId="49016" refreshError="1"/>
      <sheetData sheetId="49017" refreshError="1"/>
      <sheetData sheetId="49018" refreshError="1"/>
      <sheetData sheetId="49019" refreshError="1"/>
      <sheetData sheetId="49020" refreshError="1"/>
      <sheetData sheetId="49021" refreshError="1"/>
      <sheetData sheetId="49022" refreshError="1"/>
      <sheetData sheetId="49023" refreshError="1"/>
      <sheetData sheetId="49024" refreshError="1"/>
      <sheetData sheetId="49025" refreshError="1"/>
      <sheetData sheetId="49026" refreshError="1"/>
      <sheetData sheetId="49027" refreshError="1"/>
      <sheetData sheetId="49028" refreshError="1"/>
      <sheetData sheetId="49029" refreshError="1"/>
      <sheetData sheetId="49030" refreshError="1"/>
      <sheetData sheetId="49031" refreshError="1"/>
      <sheetData sheetId="49032" refreshError="1"/>
      <sheetData sheetId="49033" refreshError="1"/>
      <sheetData sheetId="49034" refreshError="1"/>
      <sheetData sheetId="49035" refreshError="1"/>
      <sheetData sheetId="49036" refreshError="1"/>
      <sheetData sheetId="49037" refreshError="1"/>
      <sheetData sheetId="49038" refreshError="1"/>
      <sheetData sheetId="49039" refreshError="1"/>
      <sheetData sheetId="49040" refreshError="1"/>
      <sheetData sheetId="49041" refreshError="1"/>
      <sheetData sheetId="49042" refreshError="1"/>
      <sheetData sheetId="49043" refreshError="1"/>
      <sheetData sheetId="49044" refreshError="1"/>
      <sheetData sheetId="49045" refreshError="1"/>
      <sheetData sheetId="49046" refreshError="1"/>
      <sheetData sheetId="49047" refreshError="1"/>
      <sheetData sheetId="49048" refreshError="1"/>
      <sheetData sheetId="49049" refreshError="1"/>
      <sheetData sheetId="49050" refreshError="1"/>
      <sheetData sheetId="49051" refreshError="1"/>
      <sheetData sheetId="49052" refreshError="1"/>
      <sheetData sheetId="49053" refreshError="1"/>
      <sheetData sheetId="49054" refreshError="1"/>
      <sheetData sheetId="49055" refreshError="1"/>
      <sheetData sheetId="49056" refreshError="1"/>
      <sheetData sheetId="49057" refreshError="1"/>
      <sheetData sheetId="49058" refreshError="1"/>
      <sheetData sheetId="49059" refreshError="1"/>
      <sheetData sheetId="49060" refreshError="1"/>
      <sheetData sheetId="49061" refreshError="1"/>
      <sheetData sheetId="49062" refreshError="1"/>
      <sheetData sheetId="49063" refreshError="1"/>
      <sheetData sheetId="49064" refreshError="1"/>
      <sheetData sheetId="49065" refreshError="1"/>
      <sheetData sheetId="49066" refreshError="1"/>
      <sheetData sheetId="49067" refreshError="1"/>
      <sheetData sheetId="49068" refreshError="1"/>
      <sheetData sheetId="49069" refreshError="1"/>
      <sheetData sheetId="49070" refreshError="1"/>
      <sheetData sheetId="49071" refreshError="1"/>
      <sheetData sheetId="49072" refreshError="1"/>
      <sheetData sheetId="49073" refreshError="1"/>
      <sheetData sheetId="49074" refreshError="1"/>
      <sheetData sheetId="49075" refreshError="1"/>
      <sheetData sheetId="49076" refreshError="1"/>
      <sheetData sheetId="49077" refreshError="1"/>
      <sheetData sheetId="49078" refreshError="1"/>
      <sheetData sheetId="49079" refreshError="1"/>
      <sheetData sheetId="49080" refreshError="1"/>
      <sheetData sheetId="49081" refreshError="1"/>
      <sheetData sheetId="49082" refreshError="1"/>
      <sheetData sheetId="49083" refreshError="1"/>
      <sheetData sheetId="49084" refreshError="1"/>
      <sheetData sheetId="49085" refreshError="1"/>
      <sheetData sheetId="49086" refreshError="1"/>
      <sheetData sheetId="49087"/>
      <sheetData sheetId="49088"/>
      <sheetData sheetId="49089"/>
      <sheetData sheetId="49090"/>
      <sheetData sheetId="49091"/>
      <sheetData sheetId="49092"/>
      <sheetData sheetId="49093"/>
      <sheetData sheetId="49094"/>
      <sheetData sheetId="49095"/>
      <sheetData sheetId="49096"/>
      <sheetData sheetId="49097"/>
      <sheetData sheetId="49098"/>
      <sheetData sheetId="49099"/>
      <sheetData sheetId="49100"/>
      <sheetData sheetId="49101"/>
      <sheetData sheetId="49102"/>
      <sheetData sheetId="49103"/>
      <sheetData sheetId="49104"/>
      <sheetData sheetId="49105"/>
      <sheetData sheetId="49106"/>
      <sheetData sheetId="49107"/>
      <sheetData sheetId="49108"/>
      <sheetData sheetId="49109"/>
      <sheetData sheetId="49110"/>
      <sheetData sheetId="49111"/>
      <sheetData sheetId="49112"/>
      <sheetData sheetId="49113"/>
      <sheetData sheetId="49114"/>
      <sheetData sheetId="49115"/>
      <sheetData sheetId="49116"/>
      <sheetData sheetId="49117"/>
      <sheetData sheetId="49118"/>
      <sheetData sheetId="49119"/>
      <sheetData sheetId="49120"/>
      <sheetData sheetId="49121"/>
      <sheetData sheetId="49122"/>
      <sheetData sheetId="49123"/>
      <sheetData sheetId="49124"/>
      <sheetData sheetId="49125"/>
      <sheetData sheetId="49126"/>
      <sheetData sheetId="49127" refreshError="1"/>
      <sheetData sheetId="49128" refreshError="1"/>
      <sheetData sheetId="49129" refreshError="1"/>
      <sheetData sheetId="49130" refreshError="1"/>
      <sheetData sheetId="49131" refreshError="1"/>
      <sheetData sheetId="49132" refreshError="1"/>
      <sheetData sheetId="49133" refreshError="1"/>
      <sheetData sheetId="49134" refreshError="1"/>
      <sheetData sheetId="49135" refreshError="1"/>
      <sheetData sheetId="49136" refreshError="1"/>
      <sheetData sheetId="49137" refreshError="1"/>
      <sheetData sheetId="49138" refreshError="1"/>
      <sheetData sheetId="49139" refreshError="1"/>
      <sheetData sheetId="49140" refreshError="1"/>
      <sheetData sheetId="49141" refreshError="1"/>
      <sheetData sheetId="49142" refreshError="1"/>
      <sheetData sheetId="49143" refreshError="1"/>
      <sheetData sheetId="49144" refreshError="1"/>
      <sheetData sheetId="49145" refreshError="1"/>
      <sheetData sheetId="49146" refreshError="1"/>
      <sheetData sheetId="49147" refreshError="1"/>
      <sheetData sheetId="49148" refreshError="1"/>
      <sheetData sheetId="49149" refreshError="1"/>
      <sheetData sheetId="49150" refreshError="1"/>
      <sheetData sheetId="49151" refreshError="1"/>
      <sheetData sheetId="49152" refreshError="1"/>
      <sheetData sheetId="49153" refreshError="1"/>
      <sheetData sheetId="49154" refreshError="1"/>
      <sheetData sheetId="49155" refreshError="1"/>
      <sheetData sheetId="49156" refreshError="1"/>
      <sheetData sheetId="49157" refreshError="1"/>
      <sheetData sheetId="49158" refreshError="1"/>
      <sheetData sheetId="49159" refreshError="1"/>
      <sheetData sheetId="49160" refreshError="1"/>
      <sheetData sheetId="49161" refreshError="1"/>
      <sheetData sheetId="49162" refreshError="1"/>
      <sheetData sheetId="49163" refreshError="1"/>
      <sheetData sheetId="49164" refreshError="1"/>
      <sheetData sheetId="49165" refreshError="1"/>
      <sheetData sheetId="49166" refreshError="1"/>
      <sheetData sheetId="49167" refreshError="1"/>
      <sheetData sheetId="49168" refreshError="1"/>
      <sheetData sheetId="49169" refreshError="1"/>
      <sheetData sheetId="49170" refreshError="1"/>
      <sheetData sheetId="49171" refreshError="1"/>
      <sheetData sheetId="49172" refreshError="1"/>
      <sheetData sheetId="49173" refreshError="1"/>
      <sheetData sheetId="49174" refreshError="1"/>
      <sheetData sheetId="49175" refreshError="1"/>
      <sheetData sheetId="49176" refreshError="1"/>
      <sheetData sheetId="49177" refreshError="1"/>
      <sheetData sheetId="49178" refreshError="1"/>
      <sheetData sheetId="49179" refreshError="1"/>
      <sheetData sheetId="49180" refreshError="1"/>
      <sheetData sheetId="49181" refreshError="1"/>
      <sheetData sheetId="49182" refreshError="1"/>
      <sheetData sheetId="49183" refreshError="1"/>
      <sheetData sheetId="49184" refreshError="1"/>
      <sheetData sheetId="49185" refreshError="1"/>
      <sheetData sheetId="49186" refreshError="1"/>
      <sheetData sheetId="49187" refreshError="1"/>
      <sheetData sheetId="49188" refreshError="1"/>
      <sheetData sheetId="49189" refreshError="1"/>
      <sheetData sheetId="49190" refreshError="1"/>
      <sheetData sheetId="49191" refreshError="1"/>
      <sheetData sheetId="49192" refreshError="1"/>
      <sheetData sheetId="49193" refreshError="1"/>
      <sheetData sheetId="49194" refreshError="1"/>
      <sheetData sheetId="49195" refreshError="1"/>
      <sheetData sheetId="49196" refreshError="1"/>
      <sheetData sheetId="49197" refreshError="1"/>
      <sheetData sheetId="49198" refreshError="1"/>
      <sheetData sheetId="49199" refreshError="1"/>
      <sheetData sheetId="49200" refreshError="1"/>
      <sheetData sheetId="49201" refreshError="1"/>
      <sheetData sheetId="49202" refreshError="1"/>
      <sheetData sheetId="49203" refreshError="1"/>
      <sheetData sheetId="49204" refreshError="1"/>
      <sheetData sheetId="49205" refreshError="1"/>
      <sheetData sheetId="49206" refreshError="1"/>
      <sheetData sheetId="49207" refreshError="1"/>
      <sheetData sheetId="49208" refreshError="1"/>
      <sheetData sheetId="49209" refreshError="1"/>
      <sheetData sheetId="49210" refreshError="1"/>
      <sheetData sheetId="49211" refreshError="1"/>
      <sheetData sheetId="49212" refreshError="1"/>
      <sheetData sheetId="49213" refreshError="1"/>
      <sheetData sheetId="49214" refreshError="1"/>
      <sheetData sheetId="49215" refreshError="1"/>
      <sheetData sheetId="49216" refreshError="1"/>
      <sheetData sheetId="49217" refreshError="1"/>
      <sheetData sheetId="49218" refreshError="1"/>
      <sheetData sheetId="49219" refreshError="1"/>
      <sheetData sheetId="49220" refreshError="1"/>
      <sheetData sheetId="49221" refreshError="1"/>
      <sheetData sheetId="49222" refreshError="1"/>
      <sheetData sheetId="49223" refreshError="1"/>
      <sheetData sheetId="49224" refreshError="1"/>
      <sheetData sheetId="49225" refreshError="1"/>
      <sheetData sheetId="49226" refreshError="1"/>
      <sheetData sheetId="49227" refreshError="1"/>
      <sheetData sheetId="49228" refreshError="1"/>
      <sheetData sheetId="49229" refreshError="1"/>
      <sheetData sheetId="49230" refreshError="1"/>
      <sheetData sheetId="49231" refreshError="1"/>
      <sheetData sheetId="49232" refreshError="1"/>
      <sheetData sheetId="49233" refreshError="1"/>
      <sheetData sheetId="49234" refreshError="1"/>
      <sheetData sheetId="49235" refreshError="1"/>
      <sheetData sheetId="49236"/>
      <sheetData sheetId="49237"/>
      <sheetData sheetId="49238">
        <row r="1">
          <cell r="J1" t="str">
            <v>IDR</v>
          </cell>
        </row>
      </sheetData>
      <sheetData sheetId="49239" refreshError="1"/>
      <sheetData sheetId="49240"/>
      <sheetData sheetId="49241" refreshError="1"/>
      <sheetData sheetId="49242" refreshError="1"/>
      <sheetData sheetId="49243" refreshError="1"/>
      <sheetData sheetId="49244" refreshError="1"/>
      <sheetData sheetId="49245" refreshError="1"/>
      <sheetData sheetId="49246" refreshError="1"/>
      <sheetData sheetId="49247" refreshError="1"/>
      <sheetData sheetId="49248" refreshError="1"/>
      <sheetData sheetId="49249" refreshError="1"/>
      <sheetData sheetId="49250" refreshError="1"/>
      <sheetData sheetId="49251" refreshError="1"/>
      <sheetData sheetId="49252" refreshError="1"/>
      <sheetData sheetId="49253" refreshError="1"/>
      <sheetData sheetId="49254" refreshError="1"/>
      <sheetData sheetId="49255" refreshError="1"/>
      <sheetData sheetId="49256" refreshError="1"/>
      <sheetData sheetId="49257" refreshError="1"/>
      <sheetData sheetId="49258"/>
      <sheetData sheetId="49259"/>
      <sheetData sheetId="49260"/>
      <sheetData sheetId="49261"/>
      <sheetData sheetId="49262"/>
      <sheetData sheetId="49263"/>
      <sheetData sheetId="49264"/>
      <sheetData sheetId="49265"/>
      <sheetData sheetId="49266"/>
      <sheetData sheetId="49267"/>
      <sheetData sheetId="49268" refreshError="1"/>
      <sheetData sheetId="49269" refreshError="1"/>
      <sheetData sheetId="49270" refreshError="1"/>
      <sheetData sheetId="49271" refreshError="1"/>
      <sheetData sheetId="49272" refreshError="1"/>
      <sheetData sheetId="49273" refreshError="1"/>
      <sheetData sheetId="49274" refreshError="1"/>
      <sheetData sheetId="49275" refreshError="1"/>
      <sheetData sheetId="49276" refreshError="1"/>
      <sheetData sheetId="49277" refreshError="1"/>
      <sheetData sheetId="49278" refreshError="1"/>
      <sheetData sheetId="49279" refreshError="1"/>
      <sheetData sheetId="49280" refreshError="1"/>
      <sheetData sheetId="49281" refreshError="1"/>
      <sheetData sheetId="49282" refreshError="1"/>
      <sheetData sheetId="49283" refreshError="1"/>
      <sheetData sheetId="49284" refreshError="1"/>
      <sheetData sheetId="49285" refreshError="1"/>
      <sheetData sheetId="49286" refreshError="1"/>
      <sheetData sheetId="49287" refreshError="1"/>
      <sheetData sheetId="49288" refreshError="1"/>
      <sheetData sheetId="49289" refreshError="1"/>
      <sheetData sheetId="49290" refreshError="1"/>
      <sheetData sheetId="49291" refreshError="1"/>
      <sheetData sheetId="49292" refreshError="1"/>
      <sheetData sheetId="49293" refreshError="1"/>
      <sheetData sheetId="49294" refreshError="1"/>
      <sheetData sheetId="49295" refreshError="1"/>
      <sheetData sheetId="49296" refreshError="1"/>
      <sheetData sheetId="49297" refreshError="1"/>
      <sheetData sheetId="49298" refreshError="1"/>
      <sheetData sheetId="49299" refreshError="1"/>
      <sheetData sheetId="49300" refreshError="1"/>
      <sheetData sheetId="49301" refreshError="1"/>
      <sheetData sheetId="49302" refreshError="1"/>
      <sheetData sheetId="49303" refreshError="1"/>
      <sheetData sheetId="49304" refreshError="1"/>
      <sheetData sheetId="49305" refreshError="1"/>
      <sheetData sheetId="49306" refreshError="1"/>
      <sheetData sheetId="49307" refreshError="1"/>
      <sheetData sheetId="49308" refreshError="1"/>
      <sheetData sheetId="49309" refreshError="1"/>
      <sheetData sheetId="49310" refreshError="1"/>
      <sheetData sheetId="49311" refreshError="1"/>
      <sheetData sheetId="49312" refreshError="1"/>
      <sheetData sheetId="49313" refreshError="1"/>
      <sheetData sheetId="49314" refreshError="1"/>
      <sheetData sheetId="49315" refreshError="1"/>
      <sheetData sheetId="49316" refreshError="1"/>
      <sheetData sheetId="49317" refreshError="1"/>
      <sheetData sheetId="49318" refreshError="1"/>
      <sheetData sheetId="49319" refreshError="1"/>
      <sheetData sheetId="49320" refreshError="1"/>
      <sheetData sheetId="49321" refreshError="1"/>
      <sheetData sheetId="49322" refreshError="1"/>
      <sheetData sheetId="49323" refreshError="1"/>
      <sheetData sheetId="49324" refreshError="1"/>
      <sheetData sheetId="49325" refreshError="1"/>
      <sheetData sheetId="49326" refreshError="1"/>
      <sheetData sheetId="49327" refreshError="1"/>
      <sheetData sheetId="49328" refreshError="1"/>
      <sheetData sheetId="49329" refreshError="1"/>
      <sheetData sheetId="49330" refreshError="1"/>
      <sheetData sheetId="49331" refreshError="1"/>
      <sheetData sheetId="49332" refreshError="1"/>
      <sheetData sheetId="49333" refreshError="1"/>
      <sheetData sheetId="49334" refreshError="1"/>
      <sheetData sheetId="49335" refreshError="1"/>
      <sheetData sheetId="49336" refreshError="1"/>
      <sheetData sheetId="49337" refreshError="1"/>
      <sheetData sheetId="49338" refreshError="1"/>
      <sheetData sheetId="49339" refreshError="1"/>
      <sheetData sheetId="49340" refreshError="1"/>
      <sheetData sheetId="49341" refreshError="1"/>
      <sheetData sheetId="49342" refreshError="1"/>
      <sheetData sheetId="49343" refreshError="1"/>
      <sheetData sheetId="49344" refreshError="1"/>
      <sheetData sheetId="49345" refreshError="1"/>
      <sheetData sheetId="49346" refreshError="1"/>
      <sheetData sheetId="49347" refreshError="1"/>
      <sheetData sheetId="49348" refreshError="1"/>
      <sheetData sheetId="49349" refreshError="1"/>
      <sheetData sheetId="49350" refreshError="1"/>
      <sheetData sheetId="49351" refreshError="1"/>
      <sheetData sheetId="49352" refreshError="1"/>
      <sheetData sheetId="49353" refreshError="1"/>
      <sheetData sheetId="49354" refreshError="1"/>
      <sheetData sheetId="49355" refreshError="1"/>
      <sheetData sheetId="49356" refreshError="1"/>
      <sheetData sheetId="49357" refreshError="1"/>
      <sheetData sheetId="49358" refreshError="1"/>
      <sheetData sheetId="49359" refreshError="1"/>
      <sheetData sheetId="49360" refreshError="1"/>
      <sheetData sheetId="49361" refreshError="1"/>
      <sheetData sheetId="49362" refreshError="1"/>
      <sheetData sheetId="49363" refreshError="1"/>
      <sheetData sheetId="49364" refreshError="1"/>
      <sheetData sheetId="49365" refreshError="1"/>
      <sheetData sheetId="49366" refreshError="1"/>
      <sheetData sheetId="49367" refreshError="1"/>
      <sheetData sheetId="49368" refreshError="1"/>
      <sheetData sheetId="49369" refreshError="1"/>
      <sheetData sheetId="49370" refreshError="1"/>
      <sheetData sheetId="49371" refreshError="1"/>
      <sheetData sheetId="49372" refreshError="1"/>
      <sheetData sheetId="49373" refreshError="1"/>
      <sheetData sheetId="49374" refreshError="1"/>
      <sheetData sheetId="49375" refreshError="1"/>
      <sheetData sheetId="49376" refreshError="1"/>
      <sheetData sheetId="49377" refreshError="1"/>
      <sheetData sheetId="49378" refreshError="1"/>
      <sheetData sheetId="49379" refreshError="1"/>
      <sheetData sheetId="49380" refreshError="1"/>
      <sheetData sheetId="49381" refreshError="1"/>
      <sheetData sheetId="49382" refreshError="1"/>
      <sheetData sheetId="49383" refreshError="1"/>
      <sheetData sheetId="49384" refreshError="1"/>
      <sheetData sheetId="49385" refreshError="1"/>
      <sheetData sheetId="49386" refreshError="1"/>
      <sheetData sheetId="49387" refreshError="1"/>
      <sheetData sheetId="49388" refreshError="1"/>
      <sheetData sheetId="49389" refreshError="1"/>
      <sheetData sheetId="49390" refreshError="1"/>
      <sheetData sheetId="49391" refreshError="1"/>
      <sheetData sheetId="49392" refreshError="1"/>
      <sheetData sheetId="49393" refreshError="1"/>
      <sheetData sheetId="49394" refreshError="1"/>
      <sheetData sheetId="49395" refreshError="1"/>
      <sheetData sheetId="49396" refreshError="1"/>
      <sheetData sheetId="49397" refreshError="1"/>
      <sheetData sheetId="49398" refreshError="1"/>
      <sheetData sheetId="49399" refreshError="1"/>
      <sheetData sheetId="49400" refreshError="1"/>
      <sheetData sheetId="49401" refreshError="1"/>
      <sheetData sheetId="49402" refreshError="1"/>
      <sheetData sheetId="49403" refreshError="1"/>
      <sheetData sheetId="49404" refreshError="1"/>
      <sheetData sheetId="49405" refreshError="1"/>
      <sheetData sheetId="49406" refreshError="1"/>
      <sheetData sheetId="49407" refreshError="1"/>
      <sheetData sheetId="49408" refreshError="1"/>
      <sheetData sheetId="49409" refreshError="1"/>
      <sheetData sheetId="49410" refreshError="1"/>
      <sheetData sheetId="49411" refreshError="1"/>
      <sheetData sheetId="49412" refreshError="1"/>
      <sheetData sheetId="49413" refreshError="1"/>
      <sheetData sheetId="49414" refreshError="1"/>
      <sheetData sheetId="49415" refreshError="1"/>
      <sheetData sheetId="49416" refreshError="1"/>
      <sheetData sheetId="49417" refreshError="1"/>
      <sheetData sheetId="49418" refreshError="1"/>
      <sheetData sheetId="49419" refreshError="1"/>
      <sheetData sheetId="49420" refreshError="1"/>
      <sheetData sheetId="49421" refreshError="1"/>
      <sheetData sheetId="49422" refreshError="1"/>
      <sheetData sheetId="49423" refreshError="1"/>
      <sheetData sheetId="49424" refreshError="1"/>
      <sheetData sheetId="49425" refreshError="1"/>
      <sheetData sheetId="49426" refreshError="1"/>
      <sheetData sheetId="49427" refreshError="1"/>
      <sheetData sheetId="49428" refreshError="1"/>
      <sheetData sheetId="49429" refreshError="1"/>
      <sheetData sheetId="49430" refreshError="1"/>
      <sheetData sheetId="49431" refreshError="1"/>
      <sheetData sheetId="49432" refreshError="1"/>
      <sheetData sheetId="49433" refreshError="1"/>
      <sheetData sheetId="49434" refreshError="1"/>
      <sheetData sheetId="49435" refreshError="1"/>
      <sheetData sheetId="49436" refreshError="1"/>
      <sheetData sheetId="49437" refreshError="1"/>
      <sheetData sheetId="49438" refreshError="1"/>
      <sheetData sheetId="49439" refreshError="1"/>
      <sheetData sheetId="49440" refreshError="1"/>
      <sheetData sheetId="49441" refreshError="1"/>
      <sheetData sheetId="49442" refreshError="1"/>
      <sheetData sheetId="49443" refreshError="1"/>
      <sheetData sheetId="49444" refreshError="1"/>
      <sheetData sheetId="49445" refreshError="1"/>
      <sheetData sheetId="49446" refreshError="1"/>
      <sheetData sheetId="49447" refreshError="1"/>
      <sheetData sheetId="49448" refreshError="1"/>
      <sheetData sheetId="49449" refreshError="1"/>
      <sheetData sheetId="49450" refreshError="1"/>
      <sheetData sheetId="49451" refreshError="1"/>
      <sheetData sheetId="49452" refreshError="1"/>
      <sheetData sheetId="49453" refreshError="1"/>
      <sheetData sheetId="49454" refreshError="1"/>
      <sheetData sheetId="49455" refreshError="1"/>
      <sheetData sheetId="49456" refreshError="1"/>
      <sheetData sheetId="49457" refreshError="1"/>
      <sheetData sheetId="49458" refreshError="1"/>
      <sheetData sheetId="49459" refreshError="1"/>
      <sheetData sheetId="49460" refreshError="1"/>
      <sheetData sheetId="49461" refreshError="1"/>
      <sheetData sheetId="49462" refreshError="1"/>
      <sheetData sheetId="49463" refreshError="1"/>
      <sheetData sheetId="49464" refreshError="1"/>
      <sheetData sheetId="49465" refreshError="1"/>
      <sheetData sheetId="49466" refreshError="1"/>
      <sheetData sheetId="49467" refreshError="1"/>
      <sheetData sheetId="49468" refreshError="1"/>
      <sheetData sheetId="49469" refreshError="1"/>
      <sheetData sheetId="49470" refreshError="1"/>
      <sheetData sheetId="49471" refreshError="1"/>
      <sheetData sheetId="49472" refreshError="1"/>
      <sheetData sheetId="49473" refreshError="1"/>
      <sheetData sheetId="49474" refreshError="1"/>
      <sheetData sheetId="49475" refreshError="1"/>
      <sheetData sheetId="49476" refreshError="1"/>
      <sheetData sheetId="49477" refreshError="1"/>
      <sheetData sheetId="49478" refreshError="1"/>
      <sheetData sheetId="49479" refreshError="1"/>
      <sheetData sheetId="49480" refreshError="1"/>
      <sheetData sheetId="49481" refreshError="1"/>
      <sheetData sheetId="49482" refreshError="1"/>
      <sheetData sheetId="49483" refreshError="1"/>
      <sheetData sheetId="49484" refreshError="1"/>
      <sheetData sheetId="49485" refreshError="1"/>
      <sheetData sheetId="49486" refreshError="1"/>
      <sheetData sheetId="49487" refreshError="1"/>
      <sheetData sheetId="49488" refreshError="1"/>
      <sheetData sheetId="49489" refreshError="1"/>
      <sheetData sheetId="49490" refreshError="1"/>
      <sheetData sheetId="49491" refreshError="1"/>
      <sheetData sheetId="49492" refreshError="1"/>
      <sheetData sheetId="49493" refreshError="1"/>
      <sheetData sheetId="49494" refreshError="1"/>
      <sheetData sheetId="49495" refreshError="1"/>
      <sheetData sheetId="49496" refreshError="1"/>
      <sheetData sheetId="49497" refreshError="1"/>
      <sheetData sheetId="49498" refreshError="1"/>
      <sheetData sheetId="49499" refreshError="1"/>
      <sheetData sheetId="49500" refreshError="1"/>
      <sheetData sheetId="49501" refreshError="1"/>
      <sheetData sheetId="49502" refreshError="1"/>
      <sheetData sheetId="49503" refreshError="1"/>
      <sheetData sheetId="49504" refreshError="1"/>
      <sheetData sheetId="49505" refreshError="1"/>
      <sheetData sheetId="49506" refreshError="1"/>
      <sheetData sheetId="49507" refreshError="1"/>
      <sheetData sheetId="49508" refreshError="1"/>
      <sheetData sheetId="49509" refreshError="1"/>
      <sheetData sheetId="49510" refreshError="1"/>
      <sheetData sheetId="49511" refreshError="1"/>
      <sheetData sheetId="49512" refreshError="1"/>
      <sheetData sheetId="49513" refreshError="1"/>
      <sheetData sheetId="49514" refreshError="1"/>
      <sheetData sheetId="49515" refreshError="1"/>
      <sheetData sheetId="49516" refreshError="1"/>
      <sheetData sheetId="49517" refreshError="1"/>
      <sheetData sheetId="49518" refreshError="1"/>
      <sheetData sheetId="49519" refreshError="1"/>
      <sheetData sheetId="49520"/>
      <sheetData sheetId="49521">
        <row r="23">
          <cell r="C23">
            <v>66562588959</v>
          </cell>
        </row>
      </sheetData>
      <sheetData sheetId="49522"/>
      <sheetData sheetId="49523"/>
      <sheetData sheetId="49524"/>
      <sheetData sheetId="49525"/>
      <sheetData sheetId="49526"/>
      <sheetData sheetId="49527"/>
      <sheetData sheetId="49528"/>
      <sheetData sheetId="49529"/>
      <sheetData sheetId="49530"/>
      <sheetData sheetId="49531"/>
      <sheetData sheetId="49532" refreshError="1"/>
      <sheetData sheetId="49533" refreshError="1"/>
      <sheetData sheetId="49534" refreshError="1"/>
      <sheetData sheetId="49535" refreshError="1"/>
      <sheetData sheetId="49536" refreshError="1"/>
      <sheetData sheetId="49537" refreshError="1"/>
      <sheetData sheetId="49538" refreshError="1"/>
      <sheetData sheetId="49539" refreshError="1"/>
      <sheetData sheetId="49540" refreshError="1"/>
      <sheetData sheetId="49541" refreshError="1"/>
      <sheetData sheetId="49542" refreshError="1"/>
      <sheetData sheetId="49543" refreshError="1"/>
      <sheetData sheetId="49544" refreshError="1"/>
      <sheetData sheetId="49545" refreshError="1"/>
      <sheetData sheetId="49546" refreshError="1"/>
      <sheetData sheetId="49547" refreshError="1"/>
      <sheetData sheetId="49548" refreshError="1"/>
      <sheetData sheetId="49549" refreshError="1"/>
      <sheetData sheetId="49550" refreshError="1"/>
      <sheetData sheetId="49551" refreshError="1"/>
      <sheetData sheetId="49552" refreshError="1"/>
      <sheetData sheetId="49553" refreshError="1"/>
      <sheetData sheetId="49554" refreshError="1"/>
      <sheetData sheetId="49555" refreshError="1"/>
      <sheetData sheetId="49556" refreshError="1"/>
      <sheetData sheetId="49557" refreshError="1"/>
      <sheetData sheetId="49558" refreshError="1"/>
      <sheetData sheetId="49559" refreshError="1"/>
      <sheetData sheetId="49560" refreshError="1"/>
      <sheetData sheetId="49561" refreshError="1"/>
      <sheetData sheetId="49562" refreshError="1"/>
      <sheetData sheetId="49563" refreshError="1"/>
      <sheetData sheetId="49564" refreshError="1"/>
      <sheetData sheetId="49565" refreshError="1"/>
      <sheetData sheetId="49566" refreshError="1"/>
      <sheetData sheetId="49567" refreshError="1"/>
      <sheetData sheetId="49568" refreshError="1"/>
      <sheetData sheetId="49569" refreshError="1"/>
      <sheetData sheetId="49570" refreshError="1"/>
      <sheetData sheetId="49571" refreshError="1"/>
      <sheetData sheetId="49572" refreshError="1"/>
      <sheetData sheetId="49573" refreshError="1"/>
      <sheetData sheetId="49574" refreshError="1"/>
      <sheetData sheetId="49575" refreshError="1"/>
      <sheetData sheetId="49576" refreshError="1"/>
      <sheetData sheetId="49577" refreshError="1"/>
      <sheetData sheetId="49578" refreshError="1"/>
      <sheetData sheetId="49579" refreshError="1"/>
      <sheetData sheetId="49580" refreshError="1"/>
      <sheetData sheetId="49581" refreshError="1"/>
      <sheetData sheetId="49582" refreshError="1"/>
      <sheetData sheetId="49583" refreshError="1"/>
      <sheetData sheetId="49584" refreshError="1"/>
      <sheetData sheetId="49585" refreshError="1"/>
      <sheetData sheetId="49586" refreshError="1"/>
      <sheetData sheetId="49587" refreshError="1"/>
      <sheetData sheetId="49588" refreshError="1"/>
      <sheetData sheetId="49589" refreshError="1"/>
      <sheetData sheetId="49590" refreshError="1"/>
      <sheetData sheetId="49591" refreshError="1"/>
      <sheetData sheetId="49592" refreshError="1"/>
      <sheetData sheetId="49593" refreshError="1"/>
      <sheetData sheetId="49594" refreshError="1"/>
      <sheetData sheetId="49595" refreshError="1"/>
      <sheetData sheetId="49596" refreshError="1"/>
      <sheetData sheetId="49597" refreshError="1"/>
      <sheetData sheetId="49598" refreshError="1"/>
      <sheetData sheetId="49599" refreshError="1"/>
      <sheetData sheetId="49600" refreshError="1"/>
      <sheetData sheetId="49601" refreshError="1"/>
      <sheetData sheetId="49602" refreshError="1"/>
      <sheetData sheetId="49603" refreshError="1"/>
      <sheetData sheetId="49604" refreshError="1"/>
      <sheetData sheetId="49605" refreshError="1"/>
      <sheetData sheetId="49606" refreshError="1"/>
      <sheetData sheetId="49607" refreshError="1"/>
      <sheetData sheetId="49608" refreshError="1"/>
      <sheetData sheetId="49609" refreshError="1"/>
      <sheetData sheetId="49610" refreshError="1"/>
      <sheetData sheetId="49611" refreshError="1"/>
      <sheetData sheetId="49612" refreshError="1"/>
      <sheetData sheetId="49613" refreshError="1"/>
      <sheetData sheetId="49614" refreshError="1"/>
      <sheetData sheetId="49615" refreshError="1"/>
      <sheetData sheetId="49616" refreshError="1"/>
      <sheetData sheetId="49617" refreshError="1"/>
      <sheetData sheetId="49618" refreshError="1"/>
      <sheetData sheetId="49619" refreshError="1"/>
      <sheetData sheetId="49620" refreshError="1"/>
      <sheetData sheetId="49621" refreshError="1"/>
      <sheetData sheetId="49622" refreshError="1"/>
      <sheetData sheetId="49623" refreshError="1"/>
      <sheetData sheetId="49624" refreshError="1"/>
      <sheetData sheetId="49625" refreshError="1"/>
      <sheetData sheetId="49626" refreshError="1"/>
      <sheetData sheetId="49627" refreshError="1"/>
      <sheetData sheetId="49628" refreshError="1"/>
      <sheetData sheetId="49629" refreshError="1"/>
      <sheetData sheetId="49630" refreshError="1"/>
      <sheetData sheetId="49631" refreshError="1"/>
      <sheetData sheetId="49632" refreshError="1"/>
      <sheetData sheetId="49633" refreshError="1"/>
      <sheetData sheetId="49634" refreshError="1"/>
      <sheetData sheetId="49635" refreshError="1"/>
      <sheetData sheetId="49636" refreshError="1"/>
      <sheetData sheetId="49637" refreshError="1"/>
      <sheetData sheetId="49638" refreshError="1"/>
      <sheetData sheetId="49639" refreshError="1"/>
      <sheetData sheetId="49640" refreshError="1"/>
      <sheetData sheetId="49641" refreshError="1"/>
      <sheetData sheetId="49642" refreshError="1"/>
      <sheetData sheetId="49643" refreshError="1"/>
      <sheetData sheetId="49644" refreshError="1"/>
      <sheetData sheetId="49645" refreshError="1"/>
      <sheetData sheetId="49646" refreshError="1"/>
      <sheetData sheetId="49647" refreshError="1"/>
      <sheetData sheetId="49648" refreshError="1"/>
      <sheetData sheetId="49649" refreshError="1"/>
      <sheetData sheetId="49650" refreshError="1"/>
      <sheetData sheetId="49651" refreshError="1"/>
      <sheetData sheetId="49652" refreshError="1"/>
      <sheetData sheetId="49653" refreshError="1"/>
      <sheetData sheetId="49654" refreshError="1"/>
      <sheetData sheetId="49655" refreshError="1"/>
      <sheetData sheetId="49656" refreshError="1"/>
      <sheetData sheetId="49657" refreshError="1"/>
      <sheetData sheetId="49658" refreshError="1"/>
      <sheetData sheetId="49659" refreshError="1"/>
      <sheetData sheetId="49660" refreshError="1"/>
      <sheetData sheetId="49661" refreshError="1"/>
      <sheetData sheetId="49662" refreshError="1"/>
      <sheetData sheetId="49663" refreshError="1"/>
      <sheetData sheetId="49664" refreshError="1"/>
      <sheetData sheetId="49665" refreshError="1"/>
      <sheetData sheetId="49666" refreshError="1"/>
      <sheetData sheetId="49667" refreshError="1"/>
      <sheetData sheetId="49668" refreshError="1"/>
      <sheetData sheetId="49669" refreshError="1"/>
      <sheetData sheetId="49670" refreshError="1"/>
      <sheetData sheetId="49671" refreshError="1"/>
      <sheetData sheetId="49672" refreshError="1"/>
      <sheetData sheetId="49673" refreshError="1"/>
      <sheetData sheetId="49674" refreshError="1"/>
      <sheetData sheetId="49675" refreshError="1"/>
      <sheetData sheetId="49676" refreshError="1"/>
      <sheetData sheetId="49677" refreshError="1"/>
      <sheetData sheetId="49678" refreshError="1"/>
      <sheetData sheetId="49679" refreshError="1"/>
      <sheetData sheetId="49680" refreshError="1"/>
      <sheetData sheetId="49681" refreshError="1"/>
      <sheetData sheetId="49682" refreshError="1"/>
      <sheetData sheetId="49683" refreshError="1"/>
      <sheetData sheetId="49684" refreshError="1"/>
      <sheetData sheetId="49685" refreshError="1"/>
      <sheetData sheetId="49686" refreshError="1"/>
      <sheetData sheetId="49687" refreshError="1"/>
      <sheetData sheetId="49688" refreshError="1"/>
      <sheetData sheetId="49689" refreshError="1"/>
      <sheetData sheetId="49690" refreshError="1"/>
      <sheetData sheetId="49691" refreshError="1"/>
      <sheetData sheetId="49692" refreshError="1"/>
      <sheetData sheetId="49693" refreshError="1"/>
      <sheetData sheetId="49694" refreshError="1"/>
      <sheetData sheetId="49695" refreshError="1"/>
      <sheetData sheetId="49696" refreshError="1"/>
      <sheetData sheetId="49697" refreshError="1"/>
      <sheetData sheetId="49698" refreshError="1"/>
      <sheetData sheetId="49699" refreshError="1"/>
      <sheetData sheetId="49700" refreshError="1"/>
      <sheetData sheetId="49701" refreshError="1"/>
      <sheetData sheetId="49702" refreshError="1"/>
      <sheetData sheetId="49703" refreshError="1"/>
      <sheetData sheetId="49704" refreshError="1"/>
      <sheetData sheetId="49705" refreshError="1"/>
      <sheetData sheetId="49706" refreshError="1"/>
      <sheetData sheetId="49707" refreshError="1"/>
      <sheetData sheetId="49708" refreshError="1"/>
      <sheetData sheetId="49709" refreshError="1"/>
      <sheetData sheetId="49710" refreshError="1"/>
      <sheetData sheetId="49711" refreshError="1"/>
      <sheetData sheetId="49712" refreshError="1"/>
      <sheetData sheetId="49713" refreshError="1"/>
      <sheetData sheetId="49714" refreshError="1"/>
      <sheetData sheetId="49715" refreshError="1"/>
      <sheetData sheetId="49716" refreshError="1"/>
      <sheetData sheetId="49717" refreshError="1"/>
      <sheetData sheetId="49718" refreshError="1"/>
      <sheetData sheetId="49719" refreshError="1"/>
      <sheetData sheetId="49720" refreshError="1"/>
      <sheetData sheetId="49721" refreshError="1"/>
      <sheetData sheetId="49722" refreshError="1"/>
      <sheetData sheetId="49723" refreshError="1"/>
      <sheetData sheetId="49724" refreshError="1"/>
      <sheetData sheetId="49725" refreshError="1"/>
      <sheetData sheetId="49726" refreshError="1"/>
      <sheetData sheetId="49727" refreshError="1"/>
      <sheetData sheetId="49728" refreshError="1"/>
      <sheetData sheetId="49729" refreshError="1"/>
      <sheetData sheetId="49730" refreshError="1"/>
      <sheetData sheetId="49731" refreshError="1"/>
      <sheetData sheetId="49732" refreshError="1"/>
      <sheetData sheetId="49733" refreshError="1"/>
      <sheetData sheetId="49734" refreshError="1"/>
      <sheetData sheetId="49735" refreshError="1"/>
      <sheetData sheetId="49736" refreshError="1"/>
      <sheetData sheetId="49737" refreshError="1"/>
      <sheetData sheetId="49738" refreshError="1"/>
      <sheetData sheetId="49739" refreshError="1"/>
      <sheetData sheetId="49740" refreshError="1"/>
      <sheetData sheetId="49741" refreshError="1"/>
      <sheetData sheetId="49742" refreshError="1"/>
      <sheetData sheetId="49743" refreshError="1"/>
      <sheetData sheetId="49744" refreshError="1"/>
      <sheetData sheetId="49745" refreshError="1"/>
      <sheetData sheetId="49746" refreshError="1"/>
      <sheetData sheetId="49747" refreshError="1"/>
      <sheetData sheetId="49748" refreshError="1"/>
      <sheetData sheetId="49749" refreshError="1"/>
      <sheetData sheetId="49750" refreshError="1"/>
      <sheetData sheetId="49751" refreshError="1"/>
      <sheetData sheetId="49752" refreshError="1"/>
      <sheetData sheetId="49753" refreshError="1"/>
      <sheetData sheetId="49754" refreshError="1"/>
      <sheetData sheetId="49755" refreshError="1"/>
      <sheetData sheetId="49756" refreshError="1"/>
      <sheetData sheetId="49757" refreshError="1"/>
      <sheetData sheetId="49758" refreshError="1"/>
      <sheetData sheetId="49759" refreshError="1"/>
      <sheetData sheetId="49760" refreshError="1"/>
      <sheetData sheetId="49761" refreshError="1"/>
      <sheetData sheetId="49762" refreshError="1"/>
      <sheetData sheetId="49763" refreshError="1"/>
      <sheetData sheetId="49764" refreshError="1"/>
      <sheetData sheetId="49765" refreshError="1"/>
      <sheetData sheetId="49766" refreshError="1"/>
      <sheetData sheetId="49767" refreshError="1"/>
      <sheetData sheetId="49768" refreshError="1"/>
      <sheetData sheetId="49769" refreshError="1"/>
      <sheetData sheetId="49770" refreshError="1"/>
      <sheetData sheetId="49771" refreshError="1"/>
      <sheetData sheetId="49772" refreshError="1"/>
      <sheetData sheetId="49773" refreshError="1"/>
      <sheetData sheetId="49774" refreshError="1"/>
      <sheetData sheetId="49775" refreshError="1"/>
      <sheetData sheetId="49776" refreshError="1"/>
      <sheetData sheetId="49777" refreshError="1"/>
      <sheetData sheetId="49778" refreshError="1"/>
      <sheetData sheetId="49779" refreshError="1"/>
      <sheetData sheetId="49780" refreshError="1"/>
      <sheetData sheetId="49781" refreshError="1"/>
      <sheetData sheetId="49782" refreshError="1"/>
      <sheetData sheetId="49783" refreshError="1"/>
      <sheetData sheetId="49784" refreshError="1"/>
      <sheetData sheetId="49785" refreshError="1"/>
      <sheetData sheetId="49786" refreshError="1"/>
      <sheetData sheetId="49787" refreshError="1"/>
      <sheetData sheetId="49788" refreshError="1"/>
      <sheetData sheetId="49789" refreshError="1"/>
      <sheetData sheetId="49790" refreshError="1"/>
      <sheetData sheetId="49791" refreshError="1"/>
      <sheetData sheetId="49792" refreshError="1"/>
      <sheetData sheetId="49793" refreshError="1"/>
      <sheetData sheetId="49794" refreshError="1"/>
      <sheetData sheetId="49795" refreshError="1"/>
      <sheetData sheetId="49796" refreshError="1"/>
      <sheetData sheetId="49797" refreshError="1"/>
      <sheetData sheetId="49798" refreshError="1"/>
      <sheetData sheetId="49799" refreshError="1"/>
      <sheetData sheetId="49800" refreshError="1"/>
      <sheetData sheetId="49801" refreshError="1"/>
      <sheetData sheetId="49802" refreshError="1"/>
      <sheetData sheetId="49803" refreshError="1"/>
      <sheetData sheetId="49804" refreshError="1"/>
      <sheetData sheetId="49805" refreshError="1"/>
      <sheetData sheetId="49806" refreshError="1"/>
      <sheetData sheetId="49807" refreshError="1"/>
      <sheetData sheetId="49808" refreshError="1"/>
      <sheetData sheetId="49809" refreshError="1"/>
      <sheetData sheetId="49810" refreshError="1"/>
      <sheetData sheetId="49811" refreshError="1"/>
      <sheetData sheetId="49812" refreshError="1"/>
      <sheetData sheetId="49813" refreshError="1"/>
      <sheetData sheetId="49814" refreshError="1"/>
      <sheetData sheetId="49815" refreshError="1"/>
      <sheetData sheetId="49816" refreshError="1"/>
      <sheetData sheetId="49817" refreshError="1"/>
      <sheetData sheetId="49818" refreshError="1"/>
      <sheetData sheetId="49819" refreshError="1"/>
      <sheetData sheetId="49820" refreshError="1"/>
      <sheetData sheetId="49821" refreshError="1"/>
      <sheetData sheetId="49822" refreshError="1"/>
      <sheetData sheetId="49823" refreshError="1"/>
      <sheetData sheetId="49824" refreshError="1"/>
      <sheetData sheetId="49825" refreshError="1"/>
      <sheetData sheetId="49826" refreshError="1"/>
      <sheetData sheetId="49827" refreshError="1"/>
      <sheetData sheetId="49828" refreshError="1"/>
      <sheetData sheetId="49829" refreshError="1"/>
      <sheetData sheetId="49830" refreshError="1"/>
      <sheetData sheetId="49831" refreshError="1"/>
      <sheetData sheetId="49832" refreshError="1"/>
      <sheetData sheetId="49833" refreshError="1"/>
      <sheetData sheetId="49834" refreshError="1"/>
      <sheetData sheetId="49835" refreshError="1"/>
      <sheetData sheetId="49836" refreshError="1"/>
      <sheetData sheetId="49837" refreshError="1"/>
      <sheetData sheetId="49838" refreshError="1"/>
      <sheetData sheetId="49839" refreshError="1"/>
      <sheetData sheetId="49840" refreshError="1"/>
      <sheetData sheetId="49841" refreshError="1"/>
      <sheetData sheetId="49842" refreshError="1"/>
      <sheetData sheetId="49843" refreshError="1"/>
      <sheetData sheetId="49844" refreshError="1"/>
      <sheetData sheetId="49845" refreshError="1"/>
      <sheetData sheetId="49846" refreshError="1"/>
      <sheetData sheetId="49847" refreshError="1"/>
      <sheetData sheetId="49848" refreshError="1"/>
      <sheetData sheetId="49849" refreshError="1"/>
      <sheetData sheetId="49850" refreshError="1"/>
      <sheetData sheetId="49851" refreshError="1"/>
      <sheetData sheetId="49852" refreshError="1"/>
      <sheetData sheetId="49853" refreshError="1"/>
      <sheetData sheetId="49854" refreshError="1"/>
      <sheetData sheetId="49855" refreshError="1"/>
      <sheetData sheetId="49856" refreshError="1"/>
      <sheetData sheetId="49857" refreshError="1"/>
      <sheetData sheetId="49858" refreshError="1"/>
      <sheetData sheetId="49859" refreshError="1"/>
      <sheetData sheetId="49860" refreshError="1"/>
      <sheetData sheetId="49861" refreshError="1"/>
      <sheetData sheetId="49862" refreshError="1"/>
      <sheetData sheetId="49863" refreshError="1"/>
      <sheetData sheetId="49864" refreshError="1"/>
      <sheetData sheetId="49865" refreshError="1"/>
      <sheetData sheetId="49866" refreshError="1"/>
      <sheetData sheetId="49867" refreshError="1"/>
      <sheetData sheetId="49868" refreshError="1"/>
      <sheetData sheetId="49869" refreshError="1"/>
      <sheetData sheetId="49870" refreshError="1"/>
      <sheetData sheetId="49871" refreshError="1"/>
      <sheetData sheetId="49872" refreshError="1"/>
      <sheetData sheetId="49873" refreshError="1"/>
      <sheetData sheetId="49874" refreshError="1"/>
      <sheetData sheetId="49875" refreshError="1"/>
      <sheetData sheetId="49876" refreshError="1"/>
      <sheetData sheetId="49877" refreshError="1"/>
      <sheetData sheetId="49878" refreshError="1"/>
      <sheetData sheetId="49879" refreshError="1"/>
      <sheetData sheetId="49880" refreshError="1"/>
      <sheetData sheetId="49881" refreshError="1"/>
      <sheetData sheetId="49882" refreshError="1"/>
      <sheetData sheetId="49883" refreshError="1"/>
      <sheetData sheetId="49884" refreshError="1"/>
      <sheetData sheetId="49885" refreshError="1"/>
      <sheetData sheetId="49886" refreshError="1"/>
      <sheetData sheetId="49887" refreshError="1"/>
      <sheetData sheetId="49888" refreshError="1"/>
      <sheetData sheetId="49889" refreshError="1"/>
      <sheetData sheetId="49890" refreshError="1"/>
      <sheetData sheetId="49891" refreshError="1"/>
      <sheetData sheetId="49892" refreshError="1"/>
      <sheetData sheetId="49893" refreshError="1"/>
      <sheetData sheetId="49894" refreshError="1"/>
      <sheetData sheetId="49895" refreshError="1"/>
      <sheetData sheetId="49896" refreshError="1"/>
      <sheetData sheetId="49897" refreshError="1"/>
      <sheetData sheetId="49898" refreshError="1"/>
      <sheetData sheetId="49899" refreshError="1"/>
      <sheetData sheetId="49900" refreshError="1"/>
      <sheetData sheetId="49901" refreshError="1"/>
      <sheetData sheetId="49902" refreshError="1"/>
      <sheetData sheetId="49903" refreshError="1"/>
      <sheetData sheetId="49904" refreshError="1"/>
      <sheetData sheetId="49905" refreshError="1"/>
      <sheetData sheetId="49906" refreshError="1"/>
      <sheetData sheetId="49907" refreshError="1"/>
      <sheetData sheetId="49908" refreshError="1"/>
      <sheetData sheetId="49909" refreshError="1"/>
      <sheetData sheetId="49910" refreshError="1"/>
      <sheetData sheetId="49911" refreshError="1"/>
      <sheetData sheetId="49912" refreshError="1"/>
      <sheetData sheetId="49913" refreshError="1"/>
      <sheetData sheetId="49914" refreshError="1"/>
      <sheetData sheetId="49915" refreshError="1"/>
      <sheetData sheetId="49916" refreshError="1"/>
      <sheetData sheetId="49917" refreshError="1"/>
      <sheetData sheetId="49918" refreshError="1"/>
      <sheetData sheetId="49919" refreshError="1"/>
      <sheetData sheetId="49920" refreshError="1"/>
      <sheetData sheetId="49921" refreshError="1"/>
      <sheetData sheetId="49922" refreshError="1"/>
      <sheetData sheetId="49923" refreshError="1"/>
      <sheetData sheetId="49924" refreshError="1"/>
      <sheetData sheetId="49925" refreshError="1"/>
      <sheetData sheetId="49926" refreshError="1"/>
      <sheetData sheetId="49927" refreshError="1"/>
      <sheetData sheetId="49928" refreshError="1"/>
      <sheetData sheetId="49929" refreshError="1"/>
      <sheetData sheetId="49930" refreshError="1"/>
      <sheetData sheetId="49931" refreshError="1"/>
      <sheetData sheetId="49932" refreshError="1"/>
      <sheetData sheetId="49933" refreshError="1"/>
      <sheetData sheetId="49934" refreshError="1"/>
      <sheetData sheetId="49935" refreshError="1"/>
      <sheetData sheetId="49936" refreshError="1"/>
      <sheetData sheetId="49937" refreshError="1"/>
      <sheetData sheetId="49938" refreshError="1"/>
      <sheetData sheetId="49939" refreshError="1"/>
      <sheetData sheetId="49940" refreshError="1"/>
      <sheetData sheetId="49941" refreshError="1"/>
      <sheetData sheetId="49942" refreshError="1"/>
      <sheetData sheetId="49943" refreshError="1"/>
      <sheetData sheetId="49944" refreshError="1"/>
      <sheetData sheetId="49945" refreshError="1"/>
      <sheetData sheetId="49946" refreshError="1"/>
      <sheetData sheetId="49947" refreshError="1"/>
      <sheetData sheetId="49948" refreshError="1"/>
      <sheetData sheetId="49949" refreshError="1"/>
      <sheetData sheetId="49950" refreshError="1"/>
      <sheetData sheetId="49951" refreshError="1"/>
      <sheetData sheetId="49952" refreshError="1"/>
      <sheetData sheetId="49953" refreshError="1"/>
      <sheetData sheetId="49954" refreshError="1"/>
      <sheetData sheetId="49955" refreshError="1"/>
      <sheetData sheetId="49956" refreshError="1"/>
      <sheetData sheetId="49957" refreshError="1"/>
      <sheetData sheetId="49958" refreshError="1"/>
      <sheetData sheetId="49959" refreshError="1"/>
      <sheetData sheetId="49960" refreshError="1"/>
      <sheetData sheetId="49961" refreshError="1"/>
      <sheetData sheetId="49962" refreshError="1"/>
      <sheetData sheetId="49963" refreshError="1"/>
      <sheetData sheetId="49964" refreshError="1"/>
      <sheetData sheetId="49965" refreshError="1"/>
      <sheetData sheetId="49966" refreshError="1"/>
      <sheetData sheetId="49967" refreshError="1"/>
      <sheetData sheetId="49968" refreshError="1"/>
      <sheetData sheetId="49969"/>
      <sheetData sheetId="49970"/>
      <sheetData sheetId="49971" refreshError="1"/>
      <sheetData sheetId="49972" refreshError="1"/>
      <sheetData sheetId="49973" refreshError="1"/>
      <sheetData sheetId="49974" refreshError="1"/>
      <sheetData sheetId="49975" refreshError="1"/>
      <sheetData sheetId="49976" refreshError="1"/>
      <sheetData sheetId="49977" refreshError="1"/>
      <sheetData sheetId="49978" refreshError="1"/>
      <sheetData sheetId="49979" refreshError="1"/>
      <sheetData sheetId="49980" refreshError="1"/>
      <sheetData sheetId="49981" refreshError="1"/>
      <sheetData sheetId="49982" refreshError="1"/>
      <sheetData sheetId="49983" refreshError="1"/>
      <sheetData sheetId="49984" refreshError="1"/>
      <sheetData sheetId="49985" refreshError="1"/>
      <sheetData sheetId="49986" refreshError="1"/>
      <sheetData sheetId="49987" refreshError="1"/>
      <sheetData sheetId="49988" refreshError="1"/>
      <sheetData sheetId="49989" refreshError="1"/>
      <sheetData sheetId="49990" refreshError="1"/>
      <sheetData sheetId="49991" refreshError="1"/>
      <sheetData sheetId="49992" refreshError="1"/>
      <sheetData sheetId="49993" refreshError="1"/>
      <sheetData sheetId="49994" refreshError="1"/>
      <sheetData sheetId="49995" refreshError="1"/>
      <sheetData sheetId="49996" refreshError="1"/>
      <sheetData sheetId="49997" refreshError="1"/>
      <sheetData sheetId="49998" refreshError="1"/>
      <sheetData sheetId="49999" refreshError="1"/>
      <sheetData sheetId="50000" refreshError="1"/>
      <sheetData sheetId="50001" refreshError="1"/>
      <sheetData sheetId="50002" refreshError="1"/>
      <sheetData sheetId="50003" refreshError="1"/>
      <sheetData sheetId="50004" refreshError="1"/>
      <sheetData sheetId="50005" refreshError="1"/>
      <sheetData sheetId="50006" refreshError="1"/>
      <sheetData sheetId="50007" refreshError="1"/>
      <sheetData sheetId="50008" refreshError="1"/>
      <sheetData sheetId="50009" refreshError="1"/>
      <sheetData sheetId="50010" refreshError="1"/>
      <sheetData sheetId="50011" refreshError="1"/>
      <sheetData sheetId="50012" refreshError="1"/>
      <sheetData sheetId="50013" refreshError="1"/>
      <sheetData sheetId="50014" refreshError="1"/>
      <sheetData sheetId="50015" refreshError="1"/>
      <sheetData sheetId="50016" refreshError="1"/>
      <sheetData sheetId="50017" refreshError="1"/>
      <sheetData sheetId="50018" refreshError="1"/>
      <sheetData sheetId="50019" refreshError="1"/>
      <sheetData sheetId="50020" refreshError="1"/>
      <sheetData sheetId="50021" refreshError="1"/>
      <sheetData sheetId="50022" refreshError="1"/>
      <sheetData sheetId="50023" refreshError="1"/>
      <sheetData sheetId="50024" refreshError="1"/>
      <sheetData sheetId="50025" refreshError="1"/>
      <sheetData sheetId="50026" refreshError="1"/>
      <sheetData sheetId="50027" refreshError="1"/>
      <sheetData sheetId="50028" refreshError="1"/>
      <sheetData sheetId="50029" refreshError="1"/>
      <sheetData sheetId="50030" refreshError="1"/>
      <sheetData sheetId="50031" refreshError="1"/>
      <sheetData sheetId="50032" refreshError="1"/>
      <sheetData sheetId="50033">
        <row r="1">
          <cell r="I1" t="str">
            <v>PT PLN (PERSERO)</v>
          </cell>
        </row>
      </sheetData>
      <sheetData sheetId="50034"/>
      <sheetData sheetId="50035"/>
      <sheetData sheetId="50036"/>
      <sheetData sheetId="50037"/>
      <sheetData sheetId="50038"/>
      <sheetData sheetId="50039"/>
      <sheetData sheetId="50040">
        <row r="1">
          <cell r="I1" t="str">
            <v>PT PLN (PERSERO)</v>
          </cell>
        </row>
      </sheetData>
      <sheetData sheetId="50041"/>
      <sheetData sheetId="50042"/>
      <sheetData sheetId="50043" refreshError="1"/>
      <sheetData sheetId="50044" refreshError="1"/>
      <sheetData sheetId="50045" refreshError="1"/>
      <sheetData sheetId="50046" refreshError="1"/>
      <sheetData sheetId="50047" refreshError="1"/>
      <sheetData sheetId="50048" refreshError="1"/>
      <sheetData sheetId="50049" refreshError="1"/>
      <sheetData sheetId="50050" refreshError="1"/>
      <sheetData sheetId="50051" refreshError="1"/>
      <sheetData sheetId="50052" refreshError="1"/>
      <sheetData sheetId="50053" refreshError="1"/>
      <sheetData sheetId="50054" refreshError="1"/>
      <sheetData sheetId="50055" refreshError="1"/>
      <sheetData sheetId="50056" refreshError="1"/>
      <sheetData sheetId="50057" refreshError="1"/>
      <sheetData sheetId="50058" refreshError="1"/>
      <sheetData sheetId="50059" refreshError="1"/>
      <sheetData sheetId="50060" refreshError="1"/>
      <sheetData sheetId="50061" refreshError="1"/>
      <sheetData sheetId="50062" refreshError="1"/>
      <sheetData sheetId="50063" refreshError="1"/>
      <sheetData sheetId="50064" refreshError="1"/>
      <sheetData sheetId="50065" refreshError="1"/>
      <sheetData sheetId="50066" refreshError="1"/>
      <sheetData sheetId="50067" refreshError="1"/>
      <sheetData sheetId="50068" refreshError="1"/>
      <sheetData sheetId="50069" refreshError="1"/>
      <sheetData sheetId="50070" refreshError="1"/>
      <sheetData sheetId="50071" refreshError="1"/>
      <sheetData sheetId="50072" refreshError="1"/>
      <sheetData sheetId="50073" refreshError="1"/>
      <sheetData sheetId="50074" refreshError="1"/>
      <sheetData sheetId="50075" refreshError="1"/>
      <sheetData sheetId="50076" refreshError="1"/>
      <sheetData sheetId="50077" refreshError="1"/>
      <sheetData sheetId="50078" refreshError="1"/>
      <sheetData sheetId="50079" refreshError="1"/>
      <sheetData sheetId="50080" refreshError="1"/>
      <sheetData sheetId="50081" refreshError="1"/>
      <sheetData sheetId="50082" refreshError="1"/>
      <sheetData sheetId="50083" refreshError="1"/>
      <sheetData sheetId="50084" refreshError="1"/>
      <sheetData sheetId="50085" refreshError="1"/>
      <sheetData sheetId="50086" refreshError="1"/>
      <sheetData sheetId="50087" refreshError="1"/>
      <sheetData sheetId="50088" refreshError="1"/>
      <sheetData sheetId="50089" refreshError="1"/>
      <sheetData sheetId="50090" refreshError="1"/>
      <sheetData sheetId="50091" refreshError="1"/>
      <sheetData sheetId="50092" refreshError="1"/>
      <sheetData sheetId="50093" refreshError="1"/>
      <sheetData sheetId="50094" refreshError="1"/>
      <sheetData sheetId="50095" refreshError="1"/>
      <sheetData sheetId="50096"/>
      <sheetData sheetId="50097"/>
      <sheetData sheetId="50098"/>
      <sheetData sheetId="50099"/>
      <sheetData sheetId="50100"/>
      <sheetData sheetId="50101"/>
      <sheetData sheetId="50102"/>
      <sheetData sheetId="50103"/>
      <sheetData sheetId="50104"/>
      <sheetData sheetId="50105"/>
      <sheetData sheetId="50106"/>
      <sheetData sheetId="50107"/>
      <sheetData sheetId="50108"/>
      <sheetData sheetId="50109"/>
      <sheetData sheetId="50110"/>
      <sheetData sheetId="50111"/>
      <sheetData sheetId="50112"/>
      <sheetData sheetId="50113"/>
      <sheetData sheetId="50114"/>
      <sheetData sheetId="50115"/>
      <sheetData sheetId="50116"/>
      <sheetData sheetId="50117"/>
      <sheetData sheetId="50118"/>
      <sheetData sheetId="50119"/>
      <sheetData sheetId="50120"/>
      <sheetData sheetId="50121"/>
      <sheetData sheetId="50122" refreshError="1"/>
      <sheetData sheetId="50123" refreshError="1"/>
      <sheetData sheetId="50124" refreshError="1"/>
      <sheetData sheetId="50125" refreshError="1"/>
      <sheetData sheetId="50126" refreshError="1"/>
      <sheetData sheetId="50127" refreshError="1"/>
      <sheetData sheetId="50128" refreshError="1"/>
      <sheetData sheetId="50129" refreshError="1"/>
      <sheetData sheetId="50130" refreshError="1"/>
      <sheetData sheetId="50131" refreshError="1"/>
      <sheetData sheetId="50132" refreshError="1"/>
      <sheetData sheetId="50133" refreshError="1"/>
      <sheetData sheetId="50134" refreshError="1"/>
      <sheetData sheetId="50135" refreshError="1"/>
      <sheetData sheetId="50136" refreshError="1"/>
      <sheetData sheetId="50137" refreshError="1"/>
      <sheetData sheetId="50138" refreshError="1"/>
      <sheetData sheetId="50139" refreshError="1"/>
      <sheetData sheetId="50140" refreshError="1"/>
      <sheetData sheetId="50141" refreshError="1"/>
      <sheetData sheetId="50142" refreshError="1"/>
      <sheetData sheetId="50143" refreshError="1"/>
      <sheetData sheetId="50144" refreshError="1"/>
      <sheetData sheetId="50145" refreshError="1"/>
      <sheetData sheetId="50146" refreshError="1"/>
      <sheetData sheetId="50147" refreshError="1"/>
      <sheetData sheetId="50148" refreshError="1"/>
      <sheetData sheetId="50149" refreshError="1"/>
      <sheetData sheetId="50150" refreshError="1"/>
      <sheetData sheetId="50151" refreshError="1"/>
      <sheetData sheetId="50152" refreshError="1"/>
      <sheetData sheetId="50153" refreshError="1"/>
      <sheetData sheetId="50154" refreshError="1"/>
      <sheetData sheetId="50155" refreshError="1"/>
      <sheetData sheetId="50156" refreshError="1"/>
      <sheetData sheetId="50157" refreshError="1"/>
      <sheetData sheetId="50158" refreshError="1"/>
      <sheetData sheetId="50159" refreshError="1"/>
      <sheetData sheetId="50160" refreshError="1"/>
      <sheetData sheetId="50161" refreshError="1"/>
      <sheetData sheetId="50162" refreshError="1"/>
      <sheetData sheetId="50163" refreshError="1"/>
      <sheetData sheetId="50164" refreshError="1"/>
      <sheetData sheetId="50165" refreshError="1"/>
      <sheetData sheetId="50166" refreshError="1"/>
      <sheetData sheetId="50167" refreshError="1"/>
      <sheetData sheetId="50168" refreshError="1"/>
      <sheetData sheetId="50169" refreshError="1"/>
      <sheetData sheetId="50170" refreshError="1"/>
      <sheetData sheetId="50171" refreshError="1"/>
      <sheetData sheetId="50172" refreshError="1"/>
      <sheetData sheetId="50173" refreshError="1"/>
      <sheetData sheetId="50174" refreshError="1"/>
      <sheetData sheetId="50175" refreshError="1"/>
      <sheetData sheetId="50176" refreshError="1"/>
      <sheetData sheetId="50177" refreshError="1"/>
      <sheetData sheetId="50178" refreshError="1"/>
      <sheetData sheetId="50179" refreshError="1"/>
      <sheetData sheetId="50180" refreshError="1"/>
      <sheetData sheetId="50181" refreshError="1"/>
      <sheetData sheetId="50182" refreshError="1"/>
      <sheetData sheetId="50183" refreshError="1"/>
      <sheetData sheetId="50184" refreshError="1"/>
      <sheetData sheetId="50185" refreshError="1"/>
      <sheetData sheetId="50186" refreshError="1"/>
      <sheetData sheetId="50187" refreshError="1"/>
      <sheetData sheetId="50188" refreshError="1"/>
      <sheetData sheetId="50189" refreshError="1"/>
      <sheetData sheetId="50190" refreshError="1"/>
      <sheetData sheetId="50191" refreshError="1"/>
      <sheetData sheetId="50192" refreshError="1"/>
      <sheetData sheetId="50193" refreshError="1"/>
      <sheetData sheetId="50194" refreshError="1"/>
      <sheetData sheetId="50195" refreshError="1"/>
      <sheetData sheetId="50196" refreshError="1"/>
      <sheetData sheetId="50197" refreshError="1"/>
      <sheetData sheetId="50198" refreshError="1"/>
      <sheetData sheetId="50199" refreshError="1"/>
      <sheetData sheetId="50200" refreshError="1"/>
      <sheetData sheetId="50201" refreshError="1"/>
      <sheetData sheetId="50202" refreshError="1"/>
      <sheetData sheetId="50203" refreshError="1"/>
      <sheetData sheetId="50204" refreshError="1"/>
      <sheetData sheetId="50205" refreshError="1"/>
      <sheetData sheetId="50206" refreshError="1"/>
      <sheetData sheetId="50207" refreshError="1"/>
      <sheetData sheetId="50208" refreshError="1"/>
      <sheetData sheetId="50209" refreshError="1"/>
      <sheetData sheetId="50210" refreshError="1"/>
      <sheetData sheetId="50211" refreshError="1"/>
      <sheetData sheetId="50212" refreshError="1"/>
      <sheetData sheetId="50213" refreshError="1"/>
      <sheetData sheetId="50214" refreshError="1"/>
      <sheetData sheetId="50215" refreshError="1"/>
      <sheetData sheetId="50216" refreshError="1"/>
      <sheetData sheetId="50217" refreshError="1"/>
      <sheetData sheetId="50218" refreshError="1"/>
      <sheetData sheetId="50219" refreshError="1"/>
      <sheetData sheetId="50220" refreshError="1"/>
      <sheetData sheetId="50221" refreshError="1"/>
      <sheetData sheetId="50222" refreshError="1"/>
      <sheetData sheetId="50223" refreshError="1"/>
      <sheetData sheetId="50224" refreshError="1"/>
      <sheetData sheetId="50225" refreshError="1"/>
      <sheetData sheetId="50226" refreshError="1"/>
      <sheetData sheetId="50227" refreshError="1"/>
      <sheetData sheetId="50228" refreshError="1"/>
      <sheetData sheetId="50229" refreshError="1"/>
      <sheetData sheetId="50230" refreshError="1"/>
      <sheetData sheetId="50231" refreshError="1"/>
      <sheetData sheetId="50232" refreshError="1"/>
      <sheetData sheetId="50233" refreshError="1"/>
      <sheetData sheetId="50234" refreshError="1"/>
      <sheetData sheetId="50235" refreshError="1"/>
      <sheetData sheetId="50236" refreshError="1"/>
      <sheetData sheetId="50237" refreshError="1"/>
      <sheetData sheetId="50238" refreshError="1"/>
      <sheetData sheetId="50239" refreshError="1"/>
      <sheetData sheetId="50240" refreshError="1"/>
      <sheetData sheetId="50241" refreshError="1"/>
      <sheetData sheetId="50242" refreshError="1"/>
      <sheetData sheetId="50243" refreshError="1"/>
      <sheetData sheetId="50244" refreshError="1"/>
      <sheetData sheetId="50245" refreshError="1"/>
      <sheetData sheetId="50246" refreshError="1"/>
      <sheetData sheetId="50247" refreshError="1"/>
      <sheetData sheetId="50248" refreshError="1"/>
      <sheetData sheetId="50249" refreshError="1"/>
      <sheetData sheetId="50250" refreshError="1"/>
      <sheetData sheetId="50251" refreshError="1"/>
      <sheetData sheetId="50252" refreshError="1"/>
      <sheetData sheetId="50253" refreshError="1"/>
      <sheetData sheetId="50254" refreshError="1"/>
      <sheetData sheetId="50255" refreshError="1"/>
      <sheetData sheetId="50256" refreshError="1"/>
      <sheetData sheetId="50257" refreshError="1"/>
      <sheetData sheetId="50258" refreshError="1"/>
      <sheetData sheetId="50259" refreshError="1"/>
      <sheetData sheetId="50260" refreshError="1"/>
      <sheetData sheetId="50261" refreshError="1"/>
      <sheetData sheetId="50262" refreshError="1"/>
      <sheetData sheetId="50263" refreshError="1"/>
      <sheetData sheetId="50264" refreshError="1"/>
      <sheetData sheetId="50265" refreshError="1"/>
      <sheetData sheetId="50266" refreshError="1"/>
      <sheetData sheetId="50267" refreshError="1"/>
      <sheetData sheetId="50268" refreshError="1"/>
      <sheetData sheetId="50269" refreshError="1"/>
      <sheetData sheetId="50270" refreshError="1"/>
      <sheetData sheetId="50271" refreshError="1"/>
      <sheetData sheetId="50272" refreshError="1"/>
      <sheetData sheetId="50273" refreshError="1"/>
      <sheetData sheetId="50274" refreshError="1"/>
      <sheetData sheetId="50275" refreshError="1"/>
      <sheetData sheetId="50276" refreshError="1"/>
      <sheetData sheetId="50277" refreshError="1"/>
      <sheetData sheetId="50278" refreshError="1"/>
      <sheetData sheetId="50279" refreshError="1"/>
      <sheetData sheetId="50280" refreshError="1"/>
      <sheetData sheetId="50281" refreshError="1"/>
      <sheetData sheetId="50282" refreshError="1"/>
      <sheetData sheetId="50283" refreshError="1"/>
      <sheetData sheetId="50284" refreshError="1"/>
      <sheetData sheetId="50285" refreshError="1"/>
      <sheetData sheetId="50286" refreshError="1"/>
      <sheetData sheetId="50287" refreshError="1"/>
      <sheetData sheetId="50288" refreshError="1"/>
      <sheetData sheetId="50289" refreshError="1"/>
      <sheetData sheetId="50290" refreshError="1"/>
      <sheetData sheetId="50291" refreshError="1"/>
      <sheetData sheetId="50292" refreshError="1"/>
      <sheetData sheetId="50293" refreshError="1"/>
      <sheetData sheetId="50294" refreshError="1"/>
      <sheetData sheetId="50295" refreshError="1"/>
      <sheetData sheetId="50296" refreshError="1"/>
      <sheetData sheetId="50297" refreshError="1"/>
      <sheetData sheetId="50298" refreshError="1"/>
      <sheetData sheetId="50299" refreshError="1"/>
      <sheetData sheetId="50300" refreshError="1"/>
      <sheetData sheetId="50301" refreshError="1"/>
      <sheetData sheetId="50302" refreshError="1"/>
      <sheetData sheetId="50303" refreshError="1"/>
      <sheetData sheetId="50304" refreshError="1"/>
      <sheetData sheetId="50305" refreshError="1"/>
      <sheetData sheetId="50306" refreshError="1"/>
      <sheetData sheetId="50307" refreshError="1"/>
      <sheetData sheetId="50308" refreshError="1"/>
      <sheetData sheetId="50309" refreshError="1"/>
      <sheetData sheetId="50310" refreshError="1"/>
      <sheetData sheetId="50311" refreshError="1"/>
      <sheetData sheetId="50312" refreshError="1"/>
      <sheetData sheetId="50313" refreshError="1"/>
      <sheetData sheetId="50314" refreshError="1"/>
      <sheetData sheetId="50315" refreshError="1"/>
      <sheetData sheetId="50316" refreshError="1"/>
      <sheetData sheetId="50317" refreshError="1"/>
      <sheetData sheetId="50318" refreshError="1"/>
      <sheetData sheetId="50319" refreshError="1"/>
      <sheetData sheetId="50320" refreshError="1"/>
      <sheetData sheetId="50321" refreshError="1"/>
      <sheetData sheetId="50322" refreshError="1"/>
      <sheetData sheetId="50323" refreshError="1"/>
      <sheetData sheetId="50324" refreshError="1"/>
      <sheetData sheetId="50325" refreshError="1"/>
      <sheetData sheetId="50326" refreshError="1"/>
      <sheetData sheetId="50327"/>
      <sheetData sheetId="50328"/>
      <sheetData sheetId="50329"/>
      <sheetData sheetId="50330"/>
      <sheetData sheetId="50331"/>
      <sheetData sheetId="50332"/>
      <sheetData sheetId="50333"/>
      <sheetData sheetId="50334" refreshError="1"/>
      <sheetData sheetId="50335" refreshError="1"/>
      <sheetData sheetId="50336" refreshError="1"/>
      <sheetData sheetId="50337" refreshError="1"/>
      <sheetData sheetId="50338" refreshError="1"/>
      <sheetData sheetId="50339" refreshError="1"/>
      <sheetData sheetId="50340" refreshError="1"/>
      <sheetData sheetId="50341" refreshError="1"/>
      <sheetData sheetId="50342" refreshError="1"/>
      <sheetData sheetId="50343" refreshError="1"/>
      <sheetData sheetId="50344" refreshError="1"/>
      <sheetData sheetId="50345" refreshError="1"/>
      <sheetData sheetId="50346" refreshError="1"/>
      <sheetData sheetId="50347" refreshError="1"/>
      <sheetData sheetId="50348" refreshError="1"/>
      <sheetData sheetId="50349" refreshError="1"/>
      <sheetData sheetId="50350" refreshError="1"/>
      <sheetData sheetId="50351" refreshError="1"/>
      <sheetData sheetId="50352" refreshError="1"/>
      <sheetData sheetId="50353" refreshError="1"/>
      <sheetData sheetId="50354" refreshError="1"/>
      <sheetData sheetId="50355" refreshError="1"/>
      <sheetData sheetId="50356" refreshError="1"/>
      <sheetData sheetId="50357" refreshError="1"/>
      <sheetData sheetId="50358" refreshError="1"/>
      <sheetData sheetId="50359" refreshError="1"/>
      <sheetData sheetId="50360" refreshError="1"/>
      <sheetData sheetId="50361" refreshError="1"/>
      <sheetData sheetId="50362" refreshError="1"/>
      <sheetData sheetId="50363" refreshError="1"/>
      <sheetData sheetId="50364" refreshError="1"/>
      <sheetData sheetId="50365" refreshError="1"/>
      <sheetData sheetId="50366" refreshError="1"/>
      <sheetData sheetId="50367" refreshError="1"/>
      <sheetData sheetId="50368" refreshError="1"/>
      <sheetData sheetId="50369" refreshError="1"/>
      <sheetData sheetId="50370" refreshError="1"/>
      <sheetData sheetId="50371" refreshError="1"/>
      <sheetData sheetId="50372" refreshError="1"/>
      <sheetData sheetId="50373" refreshError="1"/>
      <sheetData sheetId="50374" refreshError="1"/>
      <sheetData sheetId="50375" refreshError="1"/>
      <sheetData sheetId="50376" refreshError="1"/>
      <sheetData sheetId="50377" refreshError="1"/>
      <sheetData sheetId="50378" refreshError="1"/>
      <sheetData sheetId="50379" refreshError="1"/>
      <sheetData sheetId="50380" refreshError="1"/>
      <sheetData sheetId="50381" refreshError="1"/>
      <sheetData sheetId="50382" refreshError="1"/>
      <sheetData sheetId="50383" refreshError="1"/>
      <sheetData sheetId="50384" refreshError="1"/>
      <sheetData sheetId="50385" refreshError="1"/>
      <sheetData sheetId="50386" refreshError="1"/>
      <sheetData sheetId="50387" refreshError="1"/>
      <sheetData sheetId="50388" refreshError="1"/>
      <sheetData sheetId="50389" refreshError="1"/>
      <sheetData sheetId="50390" refreshError="1"/>
      <sheetData sheetId="50391" refreshError="1"/>
      <sheetData sheetId="50392" refreshError="1"/>
      <sheetData sheetId="50393" refreshError="1"/>
      <sheetData sheetId="50394" refreshError="1"/>
      <sheetData sheetId="50395" refreshError="1"/>
      <sheetData sheetId="50396" refreshError="1"/>
      <sheetData sheetId="50397" refreshError="1"/>
      <sheetData sheetId="50398" refreshError="1"/>
      <sheetData sheetId="50399" refreshError="1"/>
      <sheetData sheetId="50400" refreshError="1"/>
      <sheetData sheetId="50401" refreshError="1"/>
      <sheetData sheetId="50402"/>
      <sheetData sheetId="50403" refreshError="1"/>
      <sheetData sheetId="50404" refreshError="1"/>
      <sheetData sheetId="50405" refreshError="1"/>
      <sheetData sheetId="50406" refreshError="1"/>
      <sheetData sheetId="50407" refreshError="1"/>
      <sheetData sheetId="50408" refreshError="1"/>
      <sheetData sheetId="50409" refreshError="1"/>
      <sheetData sheetId="50410" refreshError="1"/>
      <sheetData sheetId="50411" refreshError="1"/>
      <sheetData sheetId="50412" refreshError="1"/>
      <sheetData sheetId="50413" refreshError="1"/>
      <sheetData sheetId="50414" refreshError="1"/>
      <sheetData sheetId="50415" refreshError="1"/>
      <sheetData sheetId="50416" refreshError="1"/>
      <sheetData sheetId="50417" refreshError="1"/>
      <sheetData sheetId="50418" refreshError="1"/>
      <sheetData sheetId="50419" refreshError="1"/>
      <sheetData sheetId="50420" refreshError="1"/>
      <sheetData sheetId="50421" refreshError="1"/>
      <sheetData sheetId="50422" refreshError="1"/>
      <sheetData sheetId="50423" refreshError="1"/>
      <sheetData sheetId="50424" refreshError="1"/>
      <sheetData sheetId="50425" refreshError="1"/>
      <sheetData sheetId="50426" refreshError="1"/>
      <sheetData sheetId="50427" refreshError="1"/>
      <sheetData sheetId="50428" refreshError="1"/>
      <sheetData sheetId="50429" refreshError="1"/>
      <sheetData sheetId="50430" refreshError="1"/>
      <sheetData sheetId="50431" refreshError="1"/>
      <sheetData sheetId="50432" refreshError="1"/>
      <sheetData sheetId="50433" refreshError="1"/>
      <sheetData sheetId="50434" refreshError="1"/>
      <sheetData sheetId="50435" refreshError="1"/>
      <sheetData sheetId="50436" refreshError="1"/>
      <sheetData sheetId="50437" refreshError="1"/>
      <sheetData sheetId="50438" refreshError="1"/>
      <sheetData sheetId="50439" refreshError="1"/>
      <sheetData sheetId="50440" refreshError="1"/>
      <sheetData sheetId="50441" refreshError="1"/>
      <sheetData sheetId="50442" refreshError="1"/>
      <sheetData sheetId="50443" refreshError="1"/>
      <sheetData sheetId="50444" refreshError="1"/>
      <sheetData sheetId="50445" refreshError="1"/>
      <sheetData sheetId="50446" refreshError="1"/>
      <sheetData sheetId="50447" refreshError="1"/>
      <sheetData sheetId="50448" refreshError="1"/>
      <sheetData sheetId="50449" refreshError="1"/>
      <sheetData sheetId="50450" refreshError="1"/>
      <sheetData sheetId="50451" refreshError="1"/>
      <sheetData sheetId="50452" refreshError="1"/>
      <sheetData sheetId="50453" refreshError="1"/>
      <sheetData sheetId="50454" refreshError="1"/>
      <sheetData sheetId="50455" refreshError="1"/>
      <sheetData sheetId="50456" refreshError="1"/>
      <sheetData sheetId="50457" refreshError="1"/>
      <sheetData sheetId="50458" refreshError="1"/>
      <sheetData sheetId="50459" refreshError="1"/>
      <sheetData sheetId="50460" refreshError="1"/>
      <sheetData sheetId="50461" refreshError="1"/>
      <sheetData sheetId="50462" refreshError="1"/>
      <sheetData sheetId="50463" refreshError="1"/>
      <sheetData sheetId="50464" refreshError="1"/>
      <sheetData sheetId="50465" refreshError="1"/>
      <sheetData sheetId="50466" refreshError="1"/>
      <sheetData sheetId="50467" refreshError="1"/>
      <sheetData sheetId="50468" refreshError="1"/>
      <sheetData sheetId="50469" refreshError="1"/>
      <sheetData sheetId="50470" refreshError="1"/>
      <sheetData sheetId="50471" refreshError="1"/>
      <sheetData sheetId="50472" refreshError="1"/>
      <sheetData sheetId="50473" refreshError="1"/>
      <sheetData sheetId="50474" refreshError="1"/>
      <sheetData sheetId="50475" refreshError="1"/>
      <sheetData sheetId="50476" refreshError="1"/>
      <sheetData sheetId="50477" refreshError="1"/>
      <sheetData sheetId="50478" refreshError="1"/>
      <sheetData sheetId="50479" refreshError="1"/>
      <sheetData sheetId="50480" refreshError="1"/>
      <sheetData sheetId="50481" refreshError="1"/>
      <sheetData sheetId="50482" refreshError="1"/>
      <sheetData sheetId="50483" refreshError="1"/>
      <sheetData sheetId="50484" refreshError="1"/>
      <sheetData sheetId="50485" refreshError="1"/>
      <sheetData sheetId="50486" refreshError="1"/>
      <sheetData sheetId="50487" refreshError="1"/>
      <sheetData sheetId="50488" refreshError="1"/>
      <sheetData sheetId="50489" refreshError="1"/>
      <sheetData sheetId="50490" refreshError="1"/>
      <sheetData sheetId="50491" refreshError="1"/>
      <sheetData sheetId="50492" refreshError="1"/>
      <sheetData sheetId="50493" refreshError="1"/>
      <sheetData sheetId="50494" refreshError="1"/>
      <sheetData sheetId="50495" refreshError="1"/>
      <sheetData sheetId="50496" refreshError="1"/>
      <sheetData sheetId="50497" refreshError="1"/>
      <sheetData sheetId="50498" refreshError="1"/>
      <sheetData sheetId="50499" refreshError="1"/>
      <sheetData sheetId="50500" refreshError="1"/>
      <sheetData sheetId="50501" refreshError="1"/>
      <sheetData sheetId="50502" refreshError="1"/>
      <sheetData sheetId="50503" refreshError="1"/>
      <sheetData sheetId="50504" refreshError="1"/>
      <sheetData sheetId="50505" refreshError="1"/>
      <sheetData sheetId="50506" refreshError="1"/>
      <sheetData sheetId="50507" refreshError="1"/>
      <sheetData sheetId="50508" refreshError="1"/>
      <sheetData sheetId="50509" refreshError="1"/>
      <sheetData sheetId="50510" refreshError="1"/>
      <sheetData sheetId="50511" refreshError="1"/>
      <sheetData sheetId="50512" refreshError="1"/>
      <sheetData sheetId="50513" refreshError="1"/>
      <sheetData sheetId="50514" refreshError="1"/>
      <sheetData sheetId="50515" refreshError="1"/>
      <sheetData sheetId="50516" refreshError="1"/>
      <sheetData sheetId="50517" refreshError="1"/>
      <sheetData sheetId="50518" refreshError="1"/>
      <sheetData sheetId="50519" refreshError="1"/>
      <sheetData sheetId="50520" refreshError="1"/>
      <sheetData sheetId="50521"/>
      <sheetData sheetId="50522" refreshError="1"/>
      <sheetData sheetId="50523" refreshError="1"/>
      <sheetData sheetId="50524" refreshError="1"/>
      <sheetData sheetId="50525" refreshError="1"/>
      <sheetData sheetId="50526" refreshError="1"/>
      <sheetData sheetId="50527" refreshError="1"/>
      <sheetData sheetId="50528" refreshError="1"/>
      <sheetData sheetId="50529" refreshError="1"/>
      <sheetData sheetId="50530" refreshError="1"/>
      <sheetData sheetId="50531" refreshError="1"/>
      <sheetData sheetId="50532" refreshError="1"/>
      <sheetData sheetId="50533" refreshError="1"/>
      <sheetData sheetId="50534" refreshError="1"/>
      <sheetData sheetId="50535" refreshError="1"/>
      <sheetData sheetId="50536" refreshError="1"/>
      <sheetData sheetId="50537" refreshError="1"/>
      <sheetData sheetId="50538" refreshError="1"/>
      <sheetData sheetId="50539" refreshError="1"/>
      <sheetData sheetId="50540" refreshError="1"/>
      <sheetData sheetId="50541" refreshError="1"/>
      <sheetData sheetId="50542" refreshError="1"/>
      <sheetData sheetId="50543" refreshError="1"/>
      <sheetData sheetId="50544" refreshError="1"/>
      <sheetData sheetId="50545" refreshError="1"/>
      <sheetData sheetId="50546" refreshError="1"/>
      <sheetData sheetId="50547" refreshError="1"/>
      <sheetData sheetId="50548" refreshError="1"/>
      <sheetData sheetId="50549" refreshError="1"/>
      <sheetData sheetId="50550" refreshError="1"/>
      <sheetData sheetId="50551" refreshError="1"/>
      <sheetData sheetId="50552" refreshError="1"/>
      <sheetData sheetId="50553" refreshError="1"/>
      <sheetData sheetId="50554" refreshError="1"/>
      <sheetData sheetId="50555" refreshError="1"/>
      <sheetData sheetId="50556" refreshError="1"/>
      <sheetData sheetId="50557" refreshError="1"/>
      <sheetData sheetId="50558" refreshError="1"/>
      <sheetData sheetId="50559" refreshError="1"/>
      <sheetData sheetId="50560" refreshError="1"/>
      <sheetData sheetId="50561" refreshError="1"/>
      <sheetData sheetId="50562" refreshError="1"/>
      <sheetData sheetId="50563" refreshError="1"/>
      <sheetData sheetId="50564" refreshError="1"/>
      <sheetData sheetId="50565" refreshError="1"/>
      <sheetData sheetId="50566" refreshError="1"/>
      <sheetData sheetId="50567" refreshError="1"/>
      <sheetData sheetId="50568" refreshError="1"/>
      <sheetData sheetId="50569" refreshError="1"/>
      <sheetData sheetId="50570" refreshError="1"/>
      <sheetData sheetId="50571" refreshError="1"/>
      <sheetData sheetId="50572" refreshError="1"/>
      <sheetData sheetId="50573" refreshError="1"/>
      <sheetData sheetId="50574" refreshError="1"/>
      <sheetData sheetId="50575" refreshError="1"/>
      <sheetData sheetId="50576" refreshError="1"/>
      <sheetData sheetId="50577" refreshError="1"/>
      <sheetData sheetId="50578" refreshError="1"/>
      <sheetData sheetId="50579" refreshError="1"/>
      <sheetData sheetId="50580" refreshError="1"/>
      <sheetData sheetId="50581" refreshError="1"/>
      <sheetData sheetId="50582" refreshError="1"/>
      <sheetData sheetId="50583" refreshError="1"/>
      <sheetData sheetId="50584" refreshError="1"/>
      <sheetData sheetId="50585" refreshError="1"/>
      <sheetData sheetId="50586" refreshError="1"/>
      <sheetData sheetId="50587" refreshError="1"/>
      <sheetData sheetId="50588" refreshError="1"/>
      <sheetData sheetId="50589" refreshError="1"/>
      <sheetData sheetId="50590" refreshError="1"/>
      <sheetData sheetId="50591" refreshError="1"/>
      <sheetData sheetId="50592" refreshError="1"/>
      <sheetData sheetId="50593" refreshError="1"/>
      <sheetData sheetId="50594" refreshError="1"/>
      <sheetData sheetId="50595" refreshError="1"/>
      <sheetData sheetId="50596" refreshError="1"/>
      <sheetData sheetId="50597" refreshError="1"/>
      <sheetData sheetId="50598" refreshError="1"/>
      <sheetData sheetId="50599"/>
      <sheetData sheetId="50600" refreshError="1"/>
      <sheetData sheetId="50601" refreshError="1"/>
      <sheetData sheetId="50602" refreshError="1"/>
      <sheetData sheetId="50603" refreshError="1"/>
      <sheetData sheetId="50604" refreshError="1"/>
      <sheetData sheetId="50605" refreshError="1"/>
      <sheetData sheetId="50606" refreshError="1"/>
      <sheetData sheetId="50607" refreshError="1"/>
      <sheetData sheetId="50608" refreshError="1"/>
      <sheetData sheetId="50609" refreshError="1"/>
      <sheetData sheetId="50610" refreshError="1"/>
      <sheetData sheetId="50611" refreshError="1"/>
      <sheetData sheetId="50612" refreshError="1"/>
      <sheetData sheetId="50613" refreshError="1"/>
      <sheetData sheetId="50614" refreshError="1"/>
      <sheetData sheetId="50615" refreshError="1"/>
      <sheetData sheetId="50616" refreshError="1"/>
      <sheetData sheetId="50617" refreshError="1"/>
      <sheetData sheetId="50618" refreshError="1"/>
      <sheetData sheetId="50619" refreshError="1"/>
      <sheetData sheetId="50620" refreshError="1"/>
      <sheetData sheetId="50621" refreshError="1"/>
      <sheetData sheetId="50622" refreshError="1"/>
      <sheetData sheetId="50623" refreshError="1"/>
      <sheetData sheetId="50624" refreshError="1"/>
      <sheetData sheetId="50625" refreshError="1"/>
      <sheetData sheetId="50626" refreshError="1"/>
      <sheetData sheetId="50627" refreshError="1"/>
      <sheetData sheetId="50628" refreshError="1"/>
      <sheetData sheetId="50629" refreshError="1"/>
      <sheetData sheetId="50630" refreshError="1"/>
      <sheetData sheetId="50631" refreshError="1"/>
      <sheetData sheetId="50632" refreshError="1"/>
      <sheetData sheetId="50633" refreshError="1"/>
      <sheetData sheetId="50634" refreshError="1"/>
      <sheetData sheetId="50635" refreshError="1"/>
      <sheetData sheetId="50636" refreshError="1"/>
      <sheetData sheetId="50637" refreshError="1"/>
      <sheetData sheetId="50638" refreshError="1"/>
      <sheetData sheetId="50639" refreshError="1"/>
      <sheetData sheetId="50640" refreshError="1"/>
      <sheetData sheetId="50641" refreshError="1"/>
      <sheetData sheetId="50642" refreshError="1"/>
      <sheetData sheetId="50643" refreshError="1"/>
      <sheetData sheetId="50644" refreshError="1"/>
      <sheetData sheetId="50645" refreshError="1"/>
      <sheetData sheetId="50646" refreshError="1"/>
      <sheetData sheetId="50647" refreshError="1"/>
      <sheetData sheetId="50648" refreshError="1"/>
      <sheetData sheetId="50649" refreshError="1"/>
      <sheetData sheetId="50650" refreshError="1"/>
      <sheetData sheetId="50651" refreshError="1"/>
      <sheetData sheetId="50652" refreshError="1"/>
      <sheetData sheetId="50653" refreshError="1"/>
      <sheetData sheetId="50654" refreshError="1"/>
      <sheetData sheetId="50655" refreshError="1"/>
      <sheetData sheetId="50656" refreshError="1"/>
      <sheetData sheetId="50657" refreshError="1"/>
      <sheetData sheetId="50658" refreshError="1"/>
      <sheetData sheetId="50659" refreshError="1"/>
      <sheetData sheetId="50660" refreshError="1"/>
      <sheetData sheetId="50661" refreshError="1"/>
      <sheetData sheetId="50662" refreshError="1"/>
      <sheetData sheetId="50663" refreshError="1"/>
      <sheetData sheetId="50664" refreshError="1"/>
      <sheetData sheetId="50665" refreshError="1"/>
      <sheetData sheetId="50666" refreshError="1"/>
      <sheetData sheetId="50667" refreshError="1"/>
      <sheetData sheetId="50668" refreshError="1"/>
      <sheetData sheetId="50669" refreshError="1"/>
      <sheetData sheetId="50670" refreshError="1"/>
      <sheetData sheetId="50671" refreshError="1"/>
      <sheetData sheetId="50672" refreshError="1"/>
      <sheetData sheetId="50673" refreshError="1"/>
      <sheetData sheetId="50674" refreshError="1"/>
      <sheetData sheetId="50675" refreshError="1"/>
      <sheetData sheetId="50676" refreshError="1"/>
      <sheetData sheetId="50677" refreshError="1"/>
      <sheetData sheetId="50678" refreshError="1"/>
      <sheetData sheetId="50679" refreshError="1"/>
      <sheetData sheetId="50680" refreshError="1"/>
      <sheetData sheetId="50681" refreshError="1"/>
      <sheetData sheetId="50682" refreshError="1"/>
      <sheetData sheetId="50683" refreshError="1"/>
      <sheetData sheetId="50684" refreshError="1"/>
      <sheetData sheetId="50685" refreshError="1"/>
      <sheetData sheetId="50686" refreshError="1"/>
      <sheetData sheetId="50687" refreshError="1"/>
      <sheetData sheetId="50688" refreshError="1"/>
      <sheetData sheetId="50689" refreshError="1"/>
      <sheetData sheetId="50690" refreshError="1"/>
      <sheetData sheetId="50691" refreshError="1"/>
      <sheetData sheetId="50692" refreshError="1"/>
      <sheetData sheetId="50693" refreshError="1"/>
      <sheetData sheetId="50694" refreshError="1"/>
      <sheetData sheetId="50695"/>
      <sheetData sheetId="50696" refreshError="1"/>
      <sheetData sheetId="50697" refreshError="1"/>
      <sheetData sheetId="50698" refreshError="1"/>
      <sheetData sheetId="50699" refreshError="1"/>
      <sheetData sheetId="50700" refreshError="1"/>
      <sheetData sheetId="50701" refreshError="1"/>
      <sheetData sheetId="50702" refreshError="1"/>
      <sheetData sheetId="50703" refreshError="1"/>
      <sheetData sheetId="50704" refreshError="1"/>
      <sheetData sheetId="50705" refreshError="1"/>
      <sheetData sheetId="50706" refreshError="1"/>
      <sheetData sheetId="50707" refreshError="1"/>
      <sheetData sheetId="50708" refreshError="1"/>
      <sheetData sheetId="50709" refreshError="1"/>
      <sheetData sheetId="50710" refreshError="1"/>
      <sheetData sheetId="50711" refreshError="1"/>
      <sheetData sheetId="50712" refreshError="1"/>
      <sheetData sheetId="50713" refreshError="1"/>
      <sheetData sheetId="50714" refreshError="1"/>
      <sheetData sheetId="50715" refreshError="1"/>
      <sheetData sheetId="50716" refreshError="1"/>
      <sheetData sheetId="50717" refreshError="1"/>
      <sheetData sheetId="50718" refreshError="1"/>
      <sheetData sheetId="50719" refreshError="1"/>
      <sheetData sheetId="50720" refreshError="1"/>
      <sheetData sheetId="50721" refreshError="1"/>
      <sheetData sheetId="50722"/>
      <sheetData sheetId="50723" refreshError="1"/>
      <sheetData sheetId="50724" refreshError="1"/>
      <sheetData sheetId="50725" refreshError="1"/>
      <sheetData sheetId="50726" refreshError="1"/>
      <sheetData sheetId="50727" refreshError="1"/>
      <sheetData sheetId="50728" refreshError="1"/>
      <sheetData sheetId="50729" refreshError="1"/>
      <sheetData sheetId="50730" refreshError="1"/>
      <sheetData sheetId="50731" refreshError="1"/>
      <sheetData sheetId="50732" refreshError="1"/>
      <sheetData sheetId="50733" refreshError="1"/>
      <sheetData sheetId="50734" refreshError="1"/>
      <sheetData sheetId="50735" refreshError="1"/>
      <sheetData sheetId="50736" refreshError="1"/>
      <sheetData sheetId="50737" refreshError="1"/>
      <sheetData sheetId="50738" refreshError="1"/>
      <sheetData sheetId="50739" refreshError="1"/>
      <sheetData sheetId="50740" refreshError="1"/>
      <sheetData sheetId="50741" refreshError="1"/>
      <sheetData sheetId="50742" refreshError="1"/>
      <sheetData sheetId="50743" refreshError="1"/>
      <sheetData sheetId="50744" refreshError="1"/>
      <sheetData sheetId="50745" refreshError="1"/>
      <sheetData sheetId="50746" refreshError="1"/>
      <sheetData sheetId="50747" refreshError="1"/>
      <sheetData sheetId="50748" refreshError="1"/>
      <sheetData sheetId="50749" refreshError="1"/>
      <sheetData sheetId="50750" refreshError="1"/>
      <sheetData sheetId="50751" refreshError="1"/>
      <sheetData sheetId="50752" refreshError="1"/>
      <sheetData sheetId="50753"/>
      <sheetData sheetId="50754"/>
      <sheetData sheetId="50755"/>
      <sheetData sheetId="50756" refreshError="1"/>
      <sheetData sheetId="50757" refreshError="1"/>
      <sheetData sheetId="50758" refreshError="1"/>
      <sheetData sheetId="50759" refreshError="1"/>
      <sheetData sheetId="50760" refreshError="1"/>
      <sheetData sheetId="50761" refreshError="1"/>
      <sheetData sheetId="50762" refreshError="1"/>
      <sheetData sheetId="50763"/>
      <sheetData sheetId="50764"/>
      <sheetData sheetId="50765"/>
      <sheetData sheetId="50766"/>
      <sheetData sheetId="50767" refreshError="1"/>
      <sheetData sheetId="50768" refreshError="1"/>
      <sheetData sheetId="50769" refreshError="1"/>
      <sheetData sheetId="50770" refreshError="1"/>
      <sheetData sheetId="50771" refreshError="1"/>
      <sheetData sheetId="50772" refreshError="1"/>
      <sheetData sheetId="50773"/>
      <sheetData sheetId="50774" refreshError="1"/>
      <sheetData sheetId="50775"/>
      <sheetData sheetId="50776"/>
      <sheetData sheetId="50777"/>
      <sheetData sheetId="50778"/>
      <sheetData sheetId="50779" refreshError="1"/>
      <sheetData sheetId="50780" refreshError="1"/>
      <sheetData sheetId="50781" refreshError="1"/>
      <sheetData sheetId="50782" refreshError="1"/>
      <sheetData sheetId="50783" refreshError="1"/>
      <sheetData sheetId="50784" refreshError="1"/>
      <sheetData sheetId="50785" refreshError="1"/>
      <sheetData sheetId="50786" refreshError="1"/>
      <sheetData sheetId="50787" refreshError="1"/>
      <sheetData sheetId="50788" refreshError="1"/>
      <sheetData sheetId="50789" refreshError="1"/>
      <sheetData sheetId="50790" refreshError="1"/>
      <sheetData sheetId="50791" refreshError="1"/>
      <sheetData sheetId="50792"/>
      <sheetData sheetId="50793"/>
      <sheetData sheetId="50794"/>
      <sheetData sheetId="50795"/>
      <sheetData sheetId="50796"/>
      <sheetData sheetId="50797"/>
      <sheetData sheetId="50798"/>
      <sheetData sheetId="50799"/>
      <sheetData sheetId="50800"/>
      <sheetData sheetId="50801" refreshError="1"/>
      <sheetData sheetId="50802" refreshError="1"/>
      <sheetData sheetId="50803" refreshError="1"/>
      <sheetData sheetId="50804"/>
      <sheetData sheetId="50805"/>
      <sheetData sheetId="50806"/>
      <sheetData sheetId="50807"/>
      <sheetData sheetId="50808"/>
      <sheetData sheetId="50809"/>
      <sheetData sheetId="50810"/>
      <sheetData sheetId="50811"/>
      <sheetData sheetId="50812"/>
      <sheetData sheetId="50813"/>
      <sheetData sheetId="50814"/>
      <sheetData sheetId="50815"/>
      <sheetData sheetId="50816"/>
      <sheetData sheetId="50817"/>
      <sheetData sheetId="50818"/>
      <sheetData sheetId="50819"/>
      <sheetData sheetId="50820"/>
      <sheetData sheetId="50821"/>
      <sheetData sheetId="50822"/>
      <sheetData sheetId="50823" refreshError="1"/>
      <sheetData sheetId="50824" refreshError="1"/>
      <sheetData sheetId="50825" refreshError="1"/>
      <sheetData sheetId="50826" refreshError="1"/>
      <sheetData sheetId="50827"/>
      <sheetData sheetId="50828" refreshError="1"/>
      <sheetData sheetId="50829" refreshError="1"/>
      <sheetData sheetId="50830" refreshError="1"/>
      <sheetData sheetId="50831" refreshError="1"/>
      <sheetData sheetId="50832" refreshError="1"/>
      <sheetData sheetId="50833" refreshError="1"/>
      <sheetData sheetId="50834" refreshError="1"/>
      <sheetData sheetId="50835" refreshError="1"/>
      <sheetData sheetId="50836" refreshError="1"/>
      <sheetData sheetId="50837" refreshError="1"/>
      <sheetData sheetId="50838" refreshError="1"/>
      <sheetData sheetId="50839" refreshError="1"/>
      <sheetData sheetId="50840" refreshError="1"/>
      <sheetData sheetId="50841" refreshError="1"/>
      <sheetData sheetId="50842" refreshError="1"/>
      <sheetData sheetId="50843" refreshError="1"/>
      <sheetData sheetId="50844" refreshError="1"/>
      <sheetData sheetId="50845" refreshError="1"/>
      <sheetData sheetId="50846" refreshError="1"/>
      <sheetData sheetId="50847" refreshError="1"/>
      <sheetData sheetId="50848" refreshError="1"/>
      <sheetData sheetId="50849" refreshError="1"/>
      <sheetData sheetId="50850" refreshError="1"/>
      <sheetData sheetId="50851" refreshError="1"/>
      <sheetData sheetId="50852" refreshError="1"/>
      <sheetData sheetId="50853" refreshError="1"/>
      <sheetData sheetId="50854" refreshError="1"/>
      <sheetData sheetId="50855" refreshError="1"/>
      <sheetData sheetId="50856" refreshError="1"/>
      <sheetData sheetId="50857" refreshError="1"/>
      <sheetData sheetId="50858" refreshError="1"/>
      <sheetData sheetId="50859" refreshError="1"/>
      <sheetData sheetId="50860" refreshError="1"/>
      <sheetData sheetId="50861" refreshError="1"/>
      <sheetData sheetId="50862"/>
      <sheetData sheetId="50863"/>
      <sheetData sheetId="50864"/>
      <sheetData sheetId="50865"/>
      <sheetData sheetId="50866"/>
      <sheetData sheetId="50867"/>
      <sheetData sheetId="50868"/>
      <sheetData sheetId="50869"/>
      <sheetData sheetId="50870"/>
      <sheetData sheetId="50871"/>
      <sheetData sheetId="50872"/>
      <sheetData sheetId="50873"/>
      <sheetData sheetId="50874"/>
      <sheetData sheetId="50875"/>
      <sheetData sheetId="50876"/>
      <sheetData sheetId="50877"/>
      <sheetData sheetId="50878"/>
      <sheetData sheetId="50879"/>
      <sheetData sheetId="50880"/>
      <sheetData sheetId="50881"/>
      <sheetData sheetId="50882"/>
      <sheetData sheetId="50883"/>
      <sheetData sheetId="50884"/>
      <sheetData sheetId="50885"/>
      <sheetData sheetId="50886"/>
      <sheetData sheetId="50887"/>
      <sheetData sheetId="50888"/>
      <sheetData sheetId="50889"/>
      <sheetData sheetId="50890" refreshError="1"/>
      <sheetData sheetId="50891" refreshError="1"/>
      <sheetData sheetId="50892" refreshError="1"/>
      <sheetData sheetId="50893" refreshError="1"/>
      <sheetData sheetId="50894"/>
      <sheetData sheetId="50895"/>
      <sheetData sheetId="50896"/>
      <sheetData sheetId="50897"/>
      <sheetData sheetId="50898"/>
      <sheetData sheetId="50899"/>
      <sheetData sheetId="50900"/>
      <sheetData sheetId="50901"/>
      <sheetData sheetId="50902"/>
      <sheetData sheetId="50903"/>
      <sheetData sheetId="50904"/>
      <sheetData sheetId="50905"/>
      <sheetData sheetId="50906" refreshError="1"/>
      <sheetData sheetId="50907" refreshError="1"/>
      <sheetData sheetId="50908"/>
      <sheetData sheetId="50909"/>
      <sheetData sheetId="50910"/>
      <sheetData sheetId="50911"/>
      <sheetData sheetId="50912"/>
      <sheetData sheetId="50913"/>
      <sheetData sheetId="50914" refreshError="1"/>
      <sheetData sheetId="50915" refreshError="1"/>
      <sheetData sheetId="50916" refreshError="1"/>
      <sheetData sheetId="50917"/>
      <sheetData sheetId="50918" refreshError="1"/>
      <sheetData sheetId="50919" refreshError="1"/>
      <sheetData sheetId="50920" refreshError="1"/>
      <sheetData sheetId="50921" refreshError="1"/>
      <sheetData sheetId="50922" refreshError="1"/>
      <sheetData sheetId="50923" refreshError="1"/>
      <sheetData sheetId="50924" refreshError="1"/>
      <sheetData sheetId="50925" refreshError="1"/>
      <sheetData sheetId="50926" refreshError="1"/>
      <sheetData sheetId="50927" refreshError="1"/>
      <sheetData sheetId="50928" refreshError="1"/>
      <sheetData sheetId="50929" refreshError="1"/>
      <sheetData sheetId="50930" refreshError="1"/>
      <sheetData sheetId="50931" refreshError="1"/>
      <sheetData sheetId="50932" refreshError="1"/>
      <sheetData sheetId="50933" refreshError="1"/>
      <sheetData sheetId="50934" refreshError="1"/>
      <sheetData sheetId="50935" refreshError="1"/>
      <sheetData sheetId="50936" refreshError="1"/>
      <sheetData sheetId="50937" refreshError="1"/>
      <sheetData sheetId="50938" refreshError="1"/>
      <sheetData sheetId="50939" refreshError="1"/>
      <sheetData sheetId="50940" refreshError="1"/>
      <sheetData sheetId="50941" refreshError="1"/>
      <sheetData sheetId="50942" refreshError="1"/>
      <sheetData sheetId="50943" refreshError="1"/>
      <sheetData sheetId="50944" refreshError="1"/>
      <sheetData sheetId="50945" refreshError="1"/>
      <sheetData sheetId="50946" refreshError="1"/>
      <sheetData sheetId="50947" refreshError="1"/>
      <sheetData sheetId="50948" refreshError="1"/>
      <sheetData sheetId="50949" refreshError="1"/>
      <sheetData sheetId="50950" refreshError="1"/>
      <sheetData sheetId="50951" refreshError="1"/>
      <sheetData sheetId="50952" refreshError="1"/>
      <sheetData sheetId="50953" refreshError="1"/>
      <sheetData sheetId="50954" refreshError="1"/>
      <sheetData sheetId="50955" refreshError="1"/>
      <sheetData sheetId="50956" refreshError="1"/>
      <sheetData sheetId="50957" refreshError="1"/>
      <sheetData sheetId="50958" refreshError="1"/>
      <sheetData sheetId="50959" refreshError="1"/>
      <sheetData sheetId="50960" refreshError="1"/>
      <sheetData sheetId="50961" refreshError="1"/>
      <sheetData sheetId="50962" refreshError="1"/>
      <sheetData sheetId="50963" refreshError="1"/>
      <sheetData sheetId="50964" refreshError="1"/>
      <sheetData sheetId="50965" refreshError="1"/>
      <sheetData sheetId="50966" refreshError="1"/>
      <sheetData sheetId="50967" refreshError="1"/>
      <sheetData sheetId="50968" refreshError="1"/>
      <sheetData sheetId="50969" refreshError="1"/>
      <sheetData sheetId="50970" refreshError="1"/>
      <sheetData sheetId="50971" refreshError="1"/>
      <sheetData sheetId="50972" refreshError="1"/>
      <sheetData sheetId="50973" refreshError="1"/>
      <sheetData sheetId="50974" refreshError="1"/>
      <sheetData sheetId="50975" refreshError="1"/>
      <sheetData sheetId="50976" refreshError="1"/>
      <sheetData sheetId="50977" refreshError="1"/>
      <sheetData sheetId="50978" refreshError="1"/>
      <sheetData sheetId="50979" refreshError="1"/>
      <sheetData sheetId="50980" refreshError="1"/>
      <sheetData sheetId="50981" refreshError="1"/>
      <sheetData sheetId="50982" refreshError="1"/>
      <sheetData sheetId="50983" refreshError="1"/>
      <sheetData sheetId="50984" refreshError="1"/>
      <sheetData sheetId="50985" refreshError="1"/>
      <sheetData sheetId="50986" refreshError="1"/>
      <sheetData sheetId="50987" refreshError="1"/>
      <sheetData sheetId="50988" refreshError="1"/>
      <sheetData sheetId="50989" refreshError="1"/>
      <sheetData sheetId="50990" refreshError="1"/>
      <sheetData sheetId="50991" refreshError="1"/>
      <sheetData sheetId="50992" refreshError="1"/>
      <sheetData sheetId="50993" refreshError="1"/>
      <sheetData sheetId="50994" refreshError="1"/>
      <sheetData sheetId="50995" refreshError="1"/>
      <sheetData sheetId="50996" refreshError="1"/>
      <sheetData sheetId="50997" refreshError="1"/>
      <sheetData sheetId="50998" refreshError="1"/>
      <sheetData sheetId="50999" refreshError="1"/>
      <sheetData sheetId="51000" refreshError="1"/>
      <sheetData sheetId="51001" refreshError="1"/>
      <sheetData sheetId="51002" refreshError="1"/>
      <sheetData sheetId="51003" refreshError="1"/>
      <sheetData sheetId="51004" refreshError="1"/>
      <sheetData sheetId="51005" refreshError="1"/>
      <sheetData sheetId="51006" refreshError="1"/>
      <sheetData sheetId="51007" refreshError="1"/>
      <sheetData sheetId="51008" refreshError="1"/>
      <sheetData sheetId="51009" refreshError="1"/>
      <sheetData sheetId="51010" refreshError="1"/>
      <sheetData sheetId="51011" refreshError="1"/>
      <sheetData sheetId="51012" refreshError="1"/>
      <sheetData sheetId="51013" refreshError="1"/>
      <sheetData sheetId="51014" refreshError="1"/>
      <sheetData sheetId="51015" refreshError="1"/>
      <sheetData sheetId="51016" refreshError="1"/>
      <sheetData sheetId="51017" refreshError="1"/>
      <sheetData sheetId="51018" refreshError="1"/>
      <sheetData sheetId="51019" refreshError="1"/>
      <sheetData sheetId="51020" refreshError="1"/>
      <sheetData sheetId="51021" refreshError="1"/>
      <sheetData sheetId="51022" refreshError="1"/>
      <sheetData sheetId="51023" refreshError="1"/>
      <sheetData sheetId="51024" refreshError="1"/>
      <sheetData sheetId="51025" refreshError="1"/>
      <sheetData sheetId="51026" refreshError="1"/>
      <sheetData sheetId="51027" refreshError="1"/>
      <sheetData sheetId="51028" refreshError="1"/>
      <sheetData sheetId="51029" refreshError="1"/>
      <sheetData sheetId="51030" refreshError="1"/>
      <sheetData sheetId="51031" refreshError="1"/>
      <sheetData sheetId="51032" refreshError="1"/>
      <sheetData sheetId="51033" refreshError="1"/>
      <sheetData sheetId="51034" refreshError="1"/>
      <sheetData sheetId="51035" refreshError="1"/>
      <sheetData sheetId="51036" refreshError="1"/>
      <sheetData sheetId="51037" refreshError="1"/>
      <sheetData sheetId="51038" refreshError="1"/>
      <sheetData sheetId="51039" refreshError="1"/>
      <sheetData sheetId="51040" refreshError="1"/>
      <sheetData sheetId="51041" refreshError="1"/>
      <sheetData sheetId="51042" refreshError="1"/>
      <sheetData sheetId="51043" refreshError="1"/>
      <sheetData sheetId="51044" refreshError="1"/>
      <sheetData sheetId="51045" refreshError="1"/>
      <sheetData sheetId="51046" refreshError="1"/>
      <sheetData sheetId="51047" refreshError="1"/>
      <sheetData sheetId="51048" refreshError="1"/>
      <sheetData sheetId="51049" refreshError="1"/>
      <sheetData sheetId="51050" refreshError="1"/>
      <sheetData sheetId="51051" refreshError="1"/>
      <sheetData sheetId="51052" refreshError="1"/>
      <sheetData sheetId="51053" refreshError="1"/>
      <sheetData sheetId="51054" refreshError="1"/>
      <sheetData sheetId="51055" refreshError="1"/>
      <sheetData sheetId="51056" refreshError="1"/>
      <sheetData sheetId="51057" refreshError="1"/>
      <sheetData sheetId="51058" refreshError="1"/>
      <sheetData sheetId="51059" refreshError="1"/>
      <sheetData sheetId="51060" refreshError="1"/>
      <sheetData sheetId="51061" refreshError="1"/>
      <sheetData sheetId="51062" refreshError="1"/>
      <sheetData sheetId="51063" refreshError="1"/>
      <sheetData sheetId="51064" refreshError="1"/>
      <sheetData sheetId="51065" refreshError="1"/>
      <sheetData sheetId="51066" refreshError="1"/>
      <sheetData sheetId="51067" refreshError="1"/>
      <sheetData sheetId="51068" refreshError="1"/>
      <sheetData sheetId="51069" refreshError="1"/>
      <sheetData sheetId="51070" refreshError="1"/>
      <sheetData sheetId="51071" refreshError="1"/>
      <sheetData sheetId="51072" refreshError="1"/>
      <sheetData sheetId="51073" refreshError="1"/>
      <sheetData sheetId="51074" refreshError="1"/>
      <sheetData sheetId="51075" refreshError="1"/>
      <sheetData sheetId="51076" refreshError="1"/>
      <sheetData sheetId="51077" refreshError="1"/>
      <sheetData sheetId="51078" refreshError="1"/>
      <sheetData sheetId="51079" refreshError="1"/>
      <sheetData sheetId="51080" refreshError="1"/>
      <sheetData sheetId="51081" refreshError="1"/>
      <sheetData sheetId="51082" refreshError="1"/>
      <sheetData sheetId="51083" refreshError="1"/>
      <sheetData sheetId="51084" refreshError="1"/>
      <sheetData sheetId="51085" refreshError="1"/>
      <sheetData sheetId="51086" refreshError="1"/>
      <sheetData sheetId="51087" refreshError="1"/>
      <sheetData sheetId="51088" refreshError="1"/>
      <sheetData sheetId="51089" refreshError="1"/>
      <sheetData sheetId="51090" refreshError="1"/>
      <sheetData sheetId="51091" refreshError="1"/>
      <sheetData sheetId="51092" refreshError="1"/>
      <sheetData sheetId="51093" refreshError="1"/>
      <sheetData sheetId="51094" refreshError="1"/>
      <sheetData sheetId="51095" refreshError="1"/>
      <sheetData sheetId="51096" refreshError="1"/>
      <sheetData sheetId="51097" refreshError="1"/>
      <sheetData sheetId="51098" refreshError="1"/>
      <sheetData sheetId="51099" refreshError="1"/>
      <sheetData sheetId="51100" refreshError="1"/>
      <sheetData sheetId="51101" refreshError="1"/>
      <sheetData sheetId="51102" refreshError="1"/>
      <sheetData sheetId="51103" refreshError="1"/>
      <sheetData sheetId="51104" refreshError="1"/>
      <sheetData sheetId="51105" refreshError="1"/>
      <sheetData sheetId="51106" refreshError="1"/>
      <sheetData sheetId="51107" refreshError="1"/>
      <sheetData sheetId="51108" refreshError="1"/>
      <sheetData sheetId="51109" refreshError="1"/>
      <sheetData sheetId="51110" refreshError="1"/>
      <sheetData sheetId="51111" refreshError="1"/>
      <sheetData sheetId="51112" refreshError="1"/>
      <sheetData sheetId="51113" refreshError="1"/>
      <sheetData sheetId="51114" refreshError="1"/>
      <sheetData sheetId="51115" refreshError="1"/>
      <sheetData sheetId="51116" refreshError="1"/>
      <sheetData sheetId="51117" refreshError="1"/>
      <sheetData sheetId="51118" refreshError="1"/>
      <sheetData sheetId="51119" refreshError="1"/>
      <sheetData sheetId="51120" refreshError="1"/>
      <sheetData sheetId="51121" refreshError="1"/>
      <sheetData sheetId="51122" refreshError="1"/>
      <sheetData sheetId="51123" refreshError="1"/>
      <sheetData sheetId="51124" refreshError="1"/>
      <sheetData sheetId="51125" refreshError="1"/>
      <sheetData sheetId="51126" refreshError="1"/>
      <sheetData sheetId="51127" refreshError="1"/>
      <sheetData sheetId="51128" refreshError="1"/>
      <sheetData sheetId="51129" refreshError="1"/>
      <sheetData sheetId="51130" refreshError="1"/>
      <sheetData sheetId="51131" refreshError="1"/>
      <sheetData sheetId="51132" refreshError="1"/>
      <sheetData sheetId="51133" refreshError="1"/>
      <sheetData sheetId="51134" refreshError="1"/>
      <sheetData sheetId="51135" refreshError="1"/>
      <sheetData sheetId="51136" refreshError="1"/>
      <sheetData sheetId="51137" refreshError="1"/>
      <sheetData sheetId="51138" refreshError="1"/>
      <sheetData sheetId="51139" refreshError="1"/>
      <sheetData sheetId="51140" refreshError="1"/>
      <sheetData sheetId="51141" refreshError="1"/>
      <sheetData sheetId="51142" refreshError="1"/>
      <sheetData sheetId="51143" refreshError="1"/>
      <sheetData sheetId="51144" refreshError="1"/>
      <sheetData sheetId="51145" refreshError="1"/>
      <sheetData sheetId="51146" refreshError="1"/>
      <sheetData sheetId="51147" refreshError="1"/>
      <sheetData sheetId="51148" refreshError="1"/>
      <sheetData sheetId="51149" refreshError="1"/>
      <sheetData sheetId="51150" refreshError="1"/>
      <sheetData sheetId="51151" refreshError="1"/>
      <sheetData sheetId="51152" refreshError="1"/>
      <sheetData sheetId="51153" refreshError="1"/>
      <sheetData sheetId="51154" refreshError="1"/>
      <sheetData sheetId="51155" refreshError="1"/>
      <sheetData sheetId="51156" refreshError="1"/>
      <sheetData sheetId="51157" refreshError="1"/>
      <sheetData sheetId="51158" refreshError="1"/>
      <sheetData sheetId="51159" refreshError="1"/>
      <sheetData sheetId="51160" refreshError="1"/>
      <sheetData sheetId="51161" refreshError="1"/>
      <sheetData sheetId="51162" refreshError="1"/>
      <sheetData sheetId="51163" refreshError="1"/>
      <sheetData sheetId="51164" refreshError="1"/>
      <sheetData sheetId="51165" refreshError="1"/>
      <sheetData sheetId="51166" refreshError="1"/>
      <sheetData sheetId="51167" refreshError="1"/>
      <sheetData sheetId="51168" refreshError="1"/>
      <sheetData sheetId="51169" refreshError="1"/>
      <sheetData sheetId="51170" refreshError="1"/>
      <sheetData sheetId="51171" refreshError="1"/>
      <sheetData sheetId="51172" refreshError="1"/>
      <sheetData sheetId="51173" refreshError="1"/>
      <sheetData sheetId="51174" refreshError="1"/>
      <sheetData sheetId="51175" refreshError="1"/>
      <sheetData sheetId="51176" refreshError="1"/>
      <sheetData sheetId="51177" refreshError="1"/>
      <sheetData sheetId="51178" refreshError="1"/>
      <sheetData sheetId="51179" refreshError="1"/>
      <sheetData sheetId="51180" refreshError="1"/>
      <sheetData sheetId="51181" refreshError="1"/>
      <sheetData sheetId="51182" refreshError="1"/>
      <sheetData sheetId="51183" refreshError="1"/>
      <sheetData sheetId="51184" refreshError="1"/>
      <sheetData sheetId="51185" refreshError="1"/>
      <sheetData sheetId="51186" refreshError="1"/>
      <sheetData sheetId="51187" refreshError="1"/>
      <sheetData sheetId="51188" refreshError="1"/>
      <sheetData sheetId="51189" refreshError="1"/>
      <sheetData sheetId="51190" refreshError="1"/>
      <sheetData sheetId="51191" refreshError="1"/>
      <sheetData sheetId="51192" refreshError="1"/>
      <sheetData sheetId="51193" refreshError="1"/>
      <sheetData sheetId="51194" refreshError="1"/>
      <sheetData sheetId="51195" refreshError="1"/>
      <sheetData sheetId="51196" refreshError="1"/>
      <sheetData sheetId="51197" refreshError="1"/>
      <sheetData sheetId="51198" refreshError="1"/>
      <sheetData sheetId="51199" refreshError="1"/>
      <sheetData sheetId="51200" refreshError="1"/>
      <sheetData sheetId="51201" refreshError="1"/>
      <sheetData sheetId="51202" refreshError="1"/>
      <sheetData sheetId="51203" refreshError="1"/>
      <sheetData sheetId="51204" refreshError="1"/>
      <sheetData sheetId="51205" refreshError="1"/>
      <sheetData sheetId="51206" refreshError="1"/>
      <sheetData sheetId="51207" refreshError="1"/>
      <sheetData sheetId="51208" refreshError="1"/>
      <sheetData sheetId="51209" refreshError="1"/>
      <sheetData sheetId="51210" refreshError="1"/>
      <sheetData sheetId="51211" refreshError="1"/>
      <sheetData sheetId="51212" refreshError="1"/>
      <sheetData sheetId="51213" refreshError="1"/>
      <sheetData sheetId="51214" refreshError="1"/>
      <sheetData sheetId="51215" refreshError="1"/>
      <sheetData sheetId="51216" refreshError="1"/>
      <sheetData sheetId="51217" refreshError="1"/>
      <sheetData sheetId="51218" refreshError="1"/>
      <sheetData sheetId="51219" refreshError="1"/>
      <sheetData sheetId="51220" refreshError="1"/>
      <sheetData sheetId="51221" refreshError="1"/>
      <sheetData sheetId="51222" refreshError="1"/>
      <sheetData sheetId="51223" refreshError="1"/>
      <sheetData sheetId="51224" refreshError="1"/>
      <sheetData sheetId="51225" refreshError="1"/>
      <sheetData sheetId="51226" refreshError="1"/>
      <sheetData sheetId="51227" refreshError="1"/>
      <sheetData sheetId="51228" refreshError="1"/>
      <sheetData sheetId="51229" refreshError="1"/>
      <sheetData sheetId="51230" refreshError="1"/>
      <sheetData sheetId="51231" refreshError="1"/>
      <sheetData sheetId="51232" refreshError="1"/>
      <sheetData sheetId="51233" refreshError="1"/>
      <sheetData sheetId="51234" refreshError="1"/>
      <sheetData sheetId="51235" refreshError="1"/>
      <sheetData sheetId="51236" refreshError="1"/>
      <sheetData sheetId="51237" refreshError="1"/>
      <sheetData sheetId="51238" refreshError="1"/>
      <sheetData sheetId="51239" refreshError="1"/>
      <sheetData sheetId="51240" refreshError="1"/>
      <sheetData sheetId="51241" refreshError="1"/>
      <sheetData sheetId="51242" refreshError="1"/>
      <sheetData sheetId="51243" refreshError="1"/>
      <sheetData sheetId="51244" refreshError="1"/>
      <sheetData sheetId="51245" refreshError="1"/>
      <sheetData sheetId="51246" refreshError="1"/>
      <sheetData sheetId="51247" refreshError="1"/>
      <sheetData sheetId="51248" refreshError="1"/>
      <sheetData sheetId="51249" refreshError="1"/>
      <sheetData sheetId="51250" refreshError="1"/>
      <sheetData sheetId="51251" refreshError="1"/>
      <sheetData sheetId="51252" refreshError="1"/>
      <sheetData sheetId="51253" refreshError="1"/>
      <sheetData sheetId="51254" refreshError="1"/>
      <sheetData sheetId="51255" refreshError="1"/>
      <sheetData sheetId="51256" refreshError="1"/>
      <sheetData sheetId="51257" refreshError="1"/>
      <sheetData sheetId="51258" refreshError="1"/>
      <sheetData sheetId="51259" refreshError="1"/>
      <sheetData sheetId="51260" refreshError="1"/>
      <sheetData sheetId="51261" refreshError="1"/>
      <sheetData sheetId="51262" refreshError="1"/>
      <sheetData sheetId="51263" refreshError="1"/>
      <sheetData sheetId="51264" refreshError="1"/>
      <sheetData sheetId="51265" refreshError="1"/>
      <sheetData sheetId="51266" refreshError="1"/>
      <sheetData sheetId="51267" refreshError="1"/>
      <sheetData sheetId="51268" refreshError="1"/>
      <sheetData sheetId="51269" refreshError="1"/>
      <sheetData sheetId="51270" refreshError="1"/>
      <sheetData sheetId="51271" refreshError="1"/>
      <sheetData sheetId="51272" refreshError="1"/>
      <sheetData sheetId="51273" refreshError="1"/>
      <sheetData sheetId="51274" refreshError="1"/>
      <sheetData sheetId="51275" refreshError="1"/>
      <sheetData sheetId="51276" refreshError="1"/>
      <sheetData sheetId="51277" refreshError="1"/>
      <sheetData sheetId="51278" refreshError="1"/>
      <sheetData sheetId="51279" refreshError="1"/>
      <sheetData sheetId="51280" refreshError="1"/>
      <sheetData sheetId="51281" refreshError="1"/>
      <sheetData sheetId="51282" refreshError="1"/>
      <sheetData sheetId="51283" refreshError="1"/>
      <sheetData sheetId="51284" refreshError="1"/>
      <sheetData sheetId="51285" refreshError="1"/>
      <sheetData sheetId="51286" refreshError="1"/>
      <sheetData sheetId="51287" refreshError="1"/>
      <sheetData sheetId="51288" refreshError="1"/>
      <sheetData sheetId="51289" refreshError="1"/>
      <sheetData sheetId="51290" refreshError="1"/>
      <sheetData sheetId="51291" refreshError="1"/>
      <sheetData sheetId="51292" refreshError="1"/>
      <sheetData sheetId="51293" refreshError="1"/>
      <sheetData sheetId="51294" refreshError="1"/>
      <sheetData sheetId="51295" refreshError="1"/>
      <sheetData sheetId="51296" refreshError="1"/>
      <sheetData sheetId="51297" refreshError="1"/>
      <sheetData sheetId="51298" refreshError="1"/>
      <sheetData sheetId="51299" refreshError="1"/>
      <sheetData sheetId="51300" refreshError="1"/>
      <sheetData sheetId="51301" refreshError="1"/>
      <sheetData sheetId="51302" refreshError="1"/>
      <sheetData sheetId="51303" refreshError="1"/>
      <sheetData sheetId="51304" refreshError="1"/>
      <sheetData sheetId="51305" refreshError="1"/>
      <sheetData sheetId="51306" refreshError="1"/>
      <sheetData sheetId="51307" refreshError="1"/>
      <sheetData sheetId="51308" refreshError="1"/>
      <sheetData sheetId="51309" refreshError="1"/>
      <sheetData sheetId="51310" refreshError="1"/>
      <sheetData sheetId="51311" refreshError="1"/>
      <sheetData sheetId="51312" refreshError="1"/>
      <sheetData sheetId="51313" refreshError="1"/>
      <sheetData sheetId="51314" refreshError="1"/>
      <sheetData sheetId="51315" refreshError="1"/>
      <sheetData sheetId="51316" refreshError="1"/>
      <sheetData sheetId="51317" refreshError="1"/>
      <sheetData sheetId="51318" refreshError="1"/>
      <sheetData sheetId="51319" refreshError="1"/>
      <sheetData sheetId="51320" refreshError="1"/>
      <sheetData sheetId="51321" refreshError="1"/>
      <sheetData sheetId="51322" refreshError="1"/>
      <sheetData sheetId="51323" refreshError="1"/>
      <sheetData sheetId="51324" refreshError="1"/>
      <sheetData sheetId="51325" refreshError="1"/>
      <sheetData sheetId="51326" refreshError="1"/>
      <sheetData sheetId="51327" refreshError="1"/>
      <sheetData sheetId="51328" refreshError="1"/>
      <sheetData sheetId="51329" refreshError="1"/>
      <sheetData sheetId="51330" refreshError="1"/>
      <sheetData sheetId="51331" refreshError="1"/>
      <sheetData sheetId="51332" refreshError="1"/>
      <sheetData sheetId="51333" refreshError="1"/>
      <sheetData sheetId="51334" refreshError="1"/>
      <sheetData sheetId="51335" refreshError="1"/>
      <sheetData sheetId="51336" refreshError="1"/>
      <sheetData sheetId="51337" refreshError="1"/>
      <sheetData sheetId="51338" refreshError="1"/>
      <sheetData sheetId="51339" refreshError="1"/>
      <sheetData sheetId="51340" refreshError="1"/>
      <sheetData sheetId="51341" refreshError="1"/>
      <sheetData sheetId="51342" refreshError="1"/>
      <sheetData sheetId="51343" refreshError="1"/>
      <sheetData sheetId="51344" refreshError="1"/>
      <sheetData sheetId="51345" refreshError="1"/>
      <sheetData sheetId="51346" refreshError="1"/>
      <sheetData sheetId="51347" refreshError="1"/>
      <sheetData sheetId="51348" refreshError="1"/>
      <sheetData sheetId="51349" refreshError="1"/>
      <sheetData sheetId="51350" refreshError="1"/>
      <sheetData sheetId="51351" refreshError="1"/>
      <sheetData sheetId="51352" refreshError="1"/>
      <sheetData sheetId="51353" refreshError="1"/>
      <sheetData sheetId="51354" refreshError="1"/>
      <sheetData sheetId="51355" refreshError="1"/>
      <sheetData sheetId="51356" refreshError="1"/>
      <sheetData sheetId="51357" refreshError="1"/>
      <sheetData sheetId="51358" refreshError="1"/>
      <sheetData sheetId="51359" refreshError="1"/>
      <sheetData sheetId="51360" refreshError="1"/>
      <sheetData sheetId="51361" refreshError="1"/>
      <sheetData sheetId="51362" refreshError="1"/>
      <sheetData sheetId="51363" refreshError="1"/>
      <sheetData sheetId="51364" refreshError="1"/>
      <sheetData sheetId="51365" refreshError="1"/>
      <sheetData sheetId="51366" refreshError="1"/>
      <sheetData sheetId="51367" refreshError="1"/>
      <sheetData sheetId="51368" refreshError="1"/>
      <sheetData sheetId="51369" refreshError="1"/>
      <sheetData sheetId="51370" refreshError="1"/>
      <sheetData sheetId="51371" refreshError="1"/>
      <sheetData sheetId="51372" refreshError="1"/>
      <sheetData sheetId="51373" refreshError="1"/>
      <sheetData sheetId="51374" refreshError="1"/>
      <sheetData sheetId="51375" refreshError="1"/>
      <sheetData sheetId="51376" refreshError="1"/>
      <sheetData sheetId="51377" refreshError="1"/>
      <sheetData sheetId="51378" refreshError="1"/>
      <sheetData sheetId="51379" refreshError="1"/>
      <sheetData sheetId="51380" refreshError="1"/>
      <sheetData sheetId="51381" refreshError="1"/>
      <sheetData sheetId="51382" refreshError="1"/>
      <sheetData sheetId="51383" refreshError="1"/>
      <sheetData sheetId="51384" refreshError="1"/>
      <sheetData sheetId="51385" refreshError="1"/>
      <sheetData sheetId="51386" refreshError="1"/>
      <sheetData sheetId="51387" refreshError="1"/>
      <sheetData sheetId="51388" refreshError="1"/>
      <sheetData sheetId="51389" refreshError="1"/>
      <sheetData sheetId="51390" refreshError="1"/>
      <sheetData sheetId="51391" refreshError="1"/>
      <sheetData sheetId="51392" refreshError="1"/>
      <sheetData sheetId="51393" refreshError="1"/>
      <sheetData sheetId="51394" refreshError="1"/>
      <sheetData sheetId="51395" refreshError="1"/>
      <sheetData sheetId="51396" refreshError="1"/>
      <sheetData sheetId="51397" refreshError="1"/>
      <sheetData sheetId="51398" refreshError="1"/>
      <sheetData sheetId="51399" refreshError="1"/>
      <sheetData sheetId="51400" refreshError="1"/>
      <sheetData sheetId="51401" refreshError="1"/>
      <sheetData sheetId="51402" refreshError="1"/>
      <sheetData sheetId="51403" refreshError="1"/>
      <sheetData sheetId="51404" refreshError="1"/>
      <sheetData sheetId="51405" refreshError="1"/>
      <sheetData sheetId="51406" refreshError="1"/>
      <sheetData sheetId="51407" refreshError="1"/>
      <sheetData sheetId="51408" refreshError="1"/>
      <sheetData sheetId="51409" refreshError="1"/>
      <sheetData sheetId="51410" refreshError="1"/>
      <sheetData sheetId="51411" refreshError="1"/>
      <sheetData sheetId="51412" refreshError="1"/>
      <sheetData sheetId="51413" refreshError="1"/>
      <sheetData sheetId="51414" refreshError="1"/>
      <sheetData sheetId="51415" refreshError="1"/>
      <sheetData sheetId="51416" refreshError="1"/>
      <sheetData sheetId="51417" refreshError="1"/>
      <sheetData sheetId="51418" refreshError="1"/>
      <sheetData sheetId="51419" refreshError="1"/>
      <sheetData sheetId="51420" refreshError="1"/>
      <sheetData sheetId="51421" refreshError="1"/>
      <sheetData sheetId="51422" refreshError="1"/>
      <sheetData sheetId="51423" refreshError="1"/>
      <sheetData sheetId="51424" refreshError="1"/>
      <sheetData sheetId="51425" refreshError="1"/>
      <sheetData sheetId="51426" refreshError="1"/>
      <sheetData sheetId="51427" refreshError="1"/>
      <sheetData sheetId="51428" refreshError="1"/>
      <sheetData sheetId="51429" refreshError="1"/>
      <sheetData sheetId="51430" refreshError="1"/>
      <sheetData sheetId="51431" refreshError="1"/>
      <sheetData sheetId="51432" refreshError="1"/>
      <sheetData sheetId="51433" refreshError="1"/>
      <sheetData sheetId="51434" refreshError="1"/>
      <sheetData sheetId="51435" refreshError="1"/>
      <sheetData sheetId="51436" refreshError="1"/>
      <sheetData sheetId="51437" refreshError="1"/>
      <sheetData sheetId="51438" refreshError="1"/>
      <sheetData sheetId="51439" refreshError="1"/>
      <sheetData sheetId="51440" refreshError="1"/>
      <sheetData sheetId="51441" refreshError="1"/>
      <sheetData sheetId="51442" refreshError="1"/>
      <sheetData sheetId="51443" refreshError="1"/>
      <sheetData sheetId="51444" refreshError="1"/>
      <sheetData sheetId="51445" refreshError="1"/>
      <sheetData sheetId="51446" refreshError="1"/>
      <sheetData sheetId="51447" refreshError="1"/>
      <sheetData sheetId="51448" refreshError="1"/>
      <sheetData sheetId="51449" refreshError="1"/>
      <sheetData sheetId="51450" refreshError="1"/>
      <sheetData sheetId="51451" refreshError="1"/>
      <sheetData sheetId="51452" refreshError="1"/>
      <sheetData sheetId="51453" refreshError="1"/>
      <sheetData sheetId="51454" refreshError="1"/>
      <sheetData sheetId="51455" refreshError="1"/>
      <sheetData sheetId="51456" refreshError="1"/>
      <sheetData sheetId="51457" refreshError="1"/>
      <sheetData sheetId="51458" refreshError="1"/>
      <sheetData sheetId="51459" refreshError="1"/>
      <sheetData sheetId="51460" refreshError="1"/>
      <sheetData sheetId="51461" refreshError="1"/>
      <sheetData sheetId="51462" refreshError="1"/>
      <sheetData sheetId="51463" refreshError="1"/>
      <sheetData sheetId="51464" refreshError="1"/>
      <sheetData sheetId="51465" refreshError="1"/>
      <sheetData sheetId="51466" refreshError="1"/>
      <sheetData sheetId="51467" refreshError="1"/>
      <sheetData sheetId="51468" refreshError="1"/>
      <sheetData sheetId="51469" refreshError="1"/>
      <sheetData sheetId="51470" refreshError="1"/>
      <sheetData sheetId="51471" refreshError="1"/>
      <sheetData sheetId="51472" refreshError="1"/>
      <sheetData sheetId="51473" refreshError="1"/>
      <sheetData sheetId="51474" refreshError="1"/>
      <sheetData sheetId="51475" refreshError="1"/>
      <sheetData sheetId="51476" refreshError="1"/>
      <sheetData sheetId="51477" refreshError="1"/>
      <sheetData sheetId="51478" refreshError="1"/>
      <sheetData sheetId="51479" refreshError="1"/>
      <sheetData sheetId="51480" refreshError="1"/>
      <sheetData sheetId="51481" refreshError="1"/>
      <sheetData sheetId="51482" refreshError="1"/>
      <sheetData sheetId="51483" refreshError="1"/>
      <sheetData sheetId="51484" refreshError="1"/>
      <sheetData sheetId="51485" refreshError="1"/>
      <sheetData sheetId="51486" refreshError="1"/>
      <sheetData sheetId="51487" refreshError="1"/>
      <sheetData sheetId="51488" refreshError="1"/>
      <sheetData sheetId="51489" refreshError="1"/>
      <sheetData sheetId="51490" refreshError="1"/>
      <sheetData sheetId="51491" refreshError="1"/>
      <sheetData sheetId="51492" refreshError="1"/>
      <sheetData sheetId="51493" refreshError="1"/>
      <sheetData sheetId="51494" refreshError="1"/>
      <sheetData sheetId="51495" refreshError="1"/>
      <sheetData sheetId="51496" refreshError="1"/>
      <sheetData sheetId="51497" refreshError="1"/>
      <sheetData sheetId="51498" refreshError="1"/>
      <sheetData sheetId="51499" refreshError="1"/>
      <sheetData sheetId="51500" refreshError="1"/>
      <sheetData sheetId="51501" refreshError="1"/>
      <sheetData sheetId="51502" refreshError="1"/>
      <sheetData sheetId="51503" refreshError="1"/>
      <sheetData sheetId="51504" refreshError="1"/>
      <sheetData sheetId="51505" refreshError="1"/>
      <sheetData sheetId="51506" refreshError="1"/>
      <sheetData sheetId="51507" refreshError="1"/>
      <sheetData sheetId="51508" refreshError="1"/>
      <sheetData sheetId="51509" refreshError="1"/>
      <sheetData sheetId="51510" refreshError="1"/>
      <sheetData sheetId="51511" refreshError="1"/>
      <sheetData sheetId="51512" refreshError="1"/>
      <sheetData sheetId="51513" refreshError="1"/>
      <sheetData sheetId="51514" refreshError="1"/>
      <sheetData sheetId="51515" refreshError="1"/>
      <sheetData sheetId="51516" refreshError="1"/>
      <sheetData sheetId="51517" refreshError="1"/>
      <sheetData sheetId="51518" refreshError="1"/>
      <sheetData sheetId="51519" refreshError="1"/>
      <sheetData sheetId="51520" refreshError="1"/>
      <sheetData sheetId="51521" refreshError="1"/>
      <sheetData sheetId="51522" refreshError="1"/>
      <sheetData sheetId="51523" refreshError="1"/>
      <sheetData sheetId="51524" refreshError="1"/>
      <sheetData sheetId="51525" refreshError="1"/>
      <sheetData sheetId="51526" refreshError="1"/>
      <sheetData sheetId="51527" refreshError="1"/>
      <sheetData sheetId="51528" refreshError="1"/>
      <sheetData sheetId="51529" refreshError="1"/>
      <sheetData sheetId="51530" refreshError="1"/>
      <sheetData sheetId="51531" refreshError="1"/>
      <sheetData sheetId="51532" refreshError="1"/>
      <sheetData sheetId="51533" refreshError="1"/>
      <sheetData sheetId="51534" refreshError="1"/>
      <sheetData sheetId="51535" refreshError="1"/>
      <sheetData sheetId="51536" refreshError="1"/>
      <sheetData sheetId="51537" refreshError="1"/>
      <sheetData sheetId="51538" refreshError="1"/>
      <sheetData sheetId="51539" refreshError="1"/>
      <sheetData sheetId="51540" refreshError="1"/>
      <sheetData sheetId="51541" refreshError="1"/>
      <sheetData sheetId="51542" refreshError="1"/>
      <sheetData sheetId="51543" refreshError="1"/>
      <sheetData sheetId="51544" refreshError="1"/>
      <sheetData sheetId="51545" refreshError="1"/>
      <sheetData sheetId="51546" refreshError="1"/>
      <sheetData sheetId="51547" refreshError="1"/>
      <sheetData sheetId="51548" refreshError="1"/>
      <sheetData sheetId="51549" refreshError="1"/>
      <sheetData sheetId="51550" refreshError="1"/>
      <sheetData sheetId="51551" refreshError="1"/>
      <sheetData sheetId="51552" refreshError="1"/>
      <sheetData sheetId="51553" refreshError="1"/>
      <sheetData sheetId="51554" refreshError="1"/>
      <sheetData sheetId="51555" refreshError="1"/>
      <sheetData sheetId="51556" refreshError="1"/>
      <sheetData sheetId="51557" refreshError="1"/>
      <sheetData sheetId="51558" refreshError="1"/>
      <sheetData sheetId="51559" refreshError="1"/>
      <sheetData sheetId="51560" refreshError="1"/>
      <sheetData sheetId="51561" refreshError="1"/>
      <sheetData sheetId="51562" refreshError="1"/>
      <sheetData sheetId="51563" refreshError="1"/>
      <sheetData sheetId="51564" refreshError="1"/>
      <sheetData sheetId="51565" refreshError="1"/>
      <sheetData sheetId="51566" refreshError="1"/>
      <sheetData sheetId="51567" refreshError="1"/>
      <sheetData sheetId="51568" refreshError="1"/>
      <sheetData sheetId="51569" refreshError="1"/>
      <sheetData sheetId="51570" refreshError="1"/>
      <sheetData sheetId="51571" refreshError="1"/>
      <sheetData sheetId="51572" refreshError="1"/>
      <sheetData sheetId="51573" refreshError="1"/>
      <sheetData sheetId="51574" refreshError="1"/>
      <sheetData sheetId="51575" refreshError="1"/>
      <sheetData sheetId="51576" refreshError="1"/>
      <sheetData sheetId="51577" refreshError="1"/>
      <sheetData sheetId="51578" refreshError="1"/>
      <sheetData sheetId="51579" refreshError="1"/>
      <sheetData sheetId="51580" refreshError="1"/>
      <sheetData sheetId="51581" refreshError="1"/>
      <sheetData sheetId="51582" refreshError="1"/>
      <sheetData sheetId="51583" refreshError="1"/>
      <sheetData sheetId="51584" refreshError="1"/>
      <sheetData sheetId="51585" refreshError="1"/>
      <sheetData sheetId="51586" refreshError="1"/>
      <sheetData sheetId="51587" refreshError="1"/>
      <sheetData sheetId="51588" refreshError="1"/>
      <sheetData sheetId="51589" refreshError="1"/>
      <sheetData sheetId="51590" refreshError="1"/>
      <sheetData sheetId="51591" refreshError="1"/>
      <sheetData sheetId="51592" refreshError="1"/>
      <sheetData sheetId="51593" refreshError="1"/>
      <sheetData sheetId="51594" refreshError="1"/>
      <sheetData sheetId="51595" refreshError="1"/>
      <sheetData sheetId="51596" refreshError="1"/>
      <sheetData sheetId="51597" refreshError="1"/>
      <sheetData sheetId="51598" refreshError="1"/>
      <sheetData sheetId="51599" refreshError="1"/>
      <sheetData sheetId="51600" refreshError="1"/>
      <sheetData sheetId="51601" refreshError="1"/>
      <sheetData sheetId="51602" refreshError="1"/>
      <sheetData sheetId="51603" refreshError="1"/>
      <sheetData sheetId="51604" refreshError="1"/>
      <sheetData sheetId="51605" refreshError="1"/>
      <sheetData sheetId="51606" refreshError="1"/>
      <sheetData sheetId="51607" refreshError="1"/>
      <sheetData sheetId="51608" refreshError="1"/>
      <sheetData sheetId="51609" refreshError="1"/>
      <sheetData sheetId="51610" refreshError="1"/>
      <sheetData sheetId="51611" refreshError="1"/>
      <sheetData sheetId="51612" refreshError="1"/>
      <sheetData sheetId="51613" refreshError="1"/>
      <sheetData sheetId="51614" refreshError="1"/>
      <sheetData sheetId="51615" refreshError="1"/>
      <sheetData sheetId="51616" refreshError="1"/>
      <sheetData sheetId="51617" refreshError="1"/>
      <sheetData sheetId="51618" refreshError="1"/>
      <sheetData sheetId="51619" refreshError="1"/>
      <sheetData sheetId="51620" refreshError="1"/>
      <sheetData sheetId="51621" refreshError="1"/>
      <sheetData sheetId="51622" refreshError="1"/>
      <sheetData sheetId="51623" refreshError="1"/>
      <sheetData sheetId="51624" refreshError="1"/>
      <sheetData sheetId="51625" refreshError="1"/>
      <sheetData sheetId="51626" refreshError="1"/>
      <sheetData sheetId="51627" refreshError="1"/>
      <sheetData sheetId="51628" refreshError="1"/>
      <sheetData sheetId="51629" refreshError="1"/>
      <sheetData sheetId="51630" refreshError="1"/>
      <sheetData sheetId="51631" refreshError="1"/>
      <sheetData sheetId="51632" refreshError="1"/>
      <sheetData sheetId="51633" refreshError="1"/>
      <sheetData sheetId="51634" refreshError="1"/>
      <sheetData sheetId="51635" refreshError="1"/>
      <sheetData sheetId="51636" refreshError="1"/>
      <sheetData sheetId="51637" refreshError="1"/>
      <sheetData sheetId="51638" refreshError="1"/>
      <sheetData sheetId="51639" refreshError="1"/>
      <sheetData sheetId="51640" refreshError="1"/>
      <sheetData sheetId="51641" refreshError="1"/>
      <sheetData sheetId="51642" refreshError="1"/>
      <sheetData sheetId="51643" refreshError="1"/>
      <sheetData sheetId="51644" refreshError="1"/>
      <sheetData sheetId="51645" refreshError="1"/>
      <sheetData sheetId="51646" refreshError="1"/>
      <sheetData sheetId="51647" refreshError="1"/>
      <sheetData sheetId="51648" refreshError="1"/>
      <sheetData sheetId="51649" refreshError="1"/>
      <sheetData sheetId="51650" refreshError="1"/>
      <sheetData sheetId="51651" refreshError="1"/>
      <sheetData sheetId="51652" refreshError="1"/>
      <sheetData sheetId="51653" refreshError="1"/>
      <sheetData sheetId="51654" refreshError="1"/>
      <sheetData sheetId="51655" refreshError="1"/>
      <sheetData sheetId="51656" refreshError="1"/>
      <sheetData sheetId="51657" refreshError="1"/>
      <sheetData sheetId="51658" refreshError="1"/>
      <sheetData sheetId="51659" refreshError="1"/>
      <sheetData sheetId="51660" refreshError="1"/>
      <sheetData sheetId="51661" refreshError="1"/>
      <sheetData sheetId="51662" refreshError="1"/>
      <sheetData sheetId="51663" refreshError="1"/>
      <sheetData sheetId="51664" refreshError="1"/>
      <sheetData sheetId="51665" refreshError="1"/>
      <sheetData sheetId="51666" refreshError="1"/>
      <sheetData sheetId="51667" refreshError="1"/>
      <sheetData sheetId="51668" refreshError="1"/>
      <sheetData sheetId="51669" refreshError="1"/>
      <sheetData sheetId="51670" refreshError="1"/>
      <sheetData sheetId="51671" refreshError="1"/>
      <sheetData sheetId="51672" refreshError="1"/>
      <sheetData sheetId="51673" refreshError="1"/>
      <sheetData sheetId="51674" refreshError="1"/>
      <sheetData sheetId="51675" refreshError="1"/>
      <sheetData sheetId="51676" refreshError="1"/>
      <sheetData sheetId="51677" refreshError="1"/>
      <sheetData sheetId="51678" refreshError="1"/>
      <sheetData sheetId="51679" refreshError="1"/>
      <sheetData sheetId="51680" refreshError="1"/>
      <sheetData sheetId="51681" refreshError="1"/>
      <sheetData sheetId="51682" refreshError="1"/>
      <sheetData sheetId="51683" refreshError="1"/>
      <sheetData sheetId="51684" refreshError="1"/>
      <sheetData sheetId="51685" refreshError="1"/>
      <sheetData sheetId="51686" refreshError="1"/>
      <sheetData sheetId="51687" refreshError="1"/>
      <sheetData sheetId="51688" refreshError="1"/>
      <sheetData sheetId="51689" refreshError="1"/>
      <sheetData sheetId="51690" refreshError="1"/>
      <sheetData sheetId="51691" refreshError="1"/>
      <sheetData sheetId="51692" refreshError="1"/>
      <sheetData sheetId="51693" refreshError="1"/>
      <sheetData sheetId="51694" refreshError="1"/>
      <sheetData sheetId="51695" refreshError="1"/>
      <sheetData sheetId="51696" refreshError="1"/>
      <sheetData sheetId="51697" refreshError="1"/>
      <sheetData sheetId="51698" refreshError="1"/>
      <sheetData sheetId="51699" refreshError="1"/>
      <sheetData sheetId="51700" refreshError="1"/>
      <sheetData sheetId="51701" refreshError="1"/>
      <sheetData sheetId="51702" refreshError="1"/>
      <sheetData sheetId="51703" refreshError="1"/>
      <sheetData sheetId="51704" refreshError="1"/>
      <sheetData sheetId="51705" refreshError="1"/>
      <sheetData sheetId="51706" refreshError="1"/>
      <sheetData sheetId="51707" refreshError="1"/>
      <sheetData sheetId="51708" refreshError="1"/>
      <sheetData sheetId="51709" refreshError="1"/>
      <sheetData sheetId="51710" refreshError="1"/>
      <sheetData sheetId="51711" refreshError="1"/>
      <sheetData sheetId="51712" refreshError="1"/>
      <sheetData sheetId="51713" refreshError="1"/>
      <sheetData sheetId="51714" refreshError="1"/>
      <sheetData sheetId="51715" refreshError="1"/>
      <sheetData sheetId="51716" refreshError="1"/>
      <sheetData sheetId="51717" refreshError="1"/>
      <sheetData sheetId="51718" refreshError="1"/>
      <sheetData sheetId="51719" refreshError="1"/>
      <sheetData sheetId="51720" refreshError="1"/>
      <sheetData sheetId="51721" refreshError="1"/>
      <sheetData sheetId="51722" refreshError="1"/>
      <sheetData sheetId="51723" refreshError="1"/>
      <sheetData sheetId="51724" refreshError="1"/>
      <sheetData sheetId="51725" refreshError="1"/>
      <sheetData sheetId="51726" refreshError="1"/>
      <sheetData sheetId="51727" refreshError="1"/>
      <sheetData sheetId="51728" refreshError="1"/>
      <sheetData sheetId="51729" refreshError="1"/>
      <sheetData sheetId="51730" refreshError="1"/>
      <sheetData sheetId="51731" refreshError="1"/>
      <sheetData sheetId="51732" refreshError="1"/>
      <sheetData sheetId="51733" refreshError="1"/>
      <sheetData sheetId="51734" refreshError="1"/>
      <sheetData sheetId="51735" refreshError="1"/>
      <sheetData sheetId="51736" refreshError="1"/>
      <sheetData sheetId="51737" refreshError="1"/>
      <sheetData sheetId="51738" refreshError="1"/>
      <sheetData sheetId="51739" refreshError="1"/>
      <sheetData sheetId="51740" refreshError="1"/>
      <sheetData sheetId="51741" refreshError="1"/>
      <sheetData sheetId="51742" refreshError="1"/>
      <sheetData sheetId="51743" refreshError="1"/>
      <sheetData sheetId="51744" refreshError="1"/>
      <sheetData sheetId="51745" refreshError="1"/>
      <sheetData sheetId="51746" refreshError="1"/>
      <sheetData sheetId="51747" refreshError="1"/>
      <sheetData sheetId="51748" refreshError="1"/>
      <sheetData sheetId="51749" refreshError="1"/>
      <sheetData sheetId="51750" refreshError="1"/>
      <sheetData sheetId="51751" refreshError="1"/>
      <sheetData sheetId="51752" refreshError="1"/>
      <sheetData sheetId="51753" refreshError="1"/>
      <sheetData sheetId="51754" refreshError="1"/>
      <sheetData sheetId="51755" refreshError="1"/>
      <sheetData sheetId="51756" refreshError="1"/>
      <sheetData sheetId="51757" refreshError="1"/>
      <sheetData sheetId="51758" refreshError="1"/>
      <sheetData sheetId="51759" refreshError="1"/>
      <sheetData sheetId="51760" refreshError="1"/>
      <sheetData sheetId="51761" refreshError="1"/>
      <sheetData sheetId="51762" refreshError="1"/>
      <sheetData sheetId="51763" refreshError="1"/>
      <sheetData sheetId="51764" refreshError="1"/>
      <sheetData sheetId="51765" refreshError="1"/>
      <sheetData sheetId="51766" refreshError="1"/>
      <sheetData sheetId="51767" refreshError="1"/>
      <sheetData sheetId="51768" refreshError="1"/>
      <sheetData sheetId="51769" refreshError="1"/>
      <sheetData sheetId="51770" refreshError="1"/>
      <sheetData sheetId="51771" refreshError="1"/>
      <sheetData sheetId="51772" refreshError="1"/>
      <sheetData sheetId="51773" refreshError="1"/>
      <sheetData sheetId="51774" refreshError="1"/>
      <sheetData sheetId="51775" refreshError="1"/>
      <sheetData sheetId="51776" refreshError="1"/>
      <sheetData sheetId="51777" refreshError="1"/>
      <sheetData sheetId="51778" refreshError="1"/>
      <sheetData sheetId="51779" refreshError="1"/>
      <sheetData sheetId="51780" refreshError="1"/>
      <sheetData sheetId="51781" refreshError="1"/>
      <sheetData sheetId="51782" refreshError="1"/>
      <sheetData sheetId="51783" refreshError="1"/>
      <sheetData sheetId="51784" refreshError="1"/>
      <sheetData sheetId="51785" refreshError="1"/>
      <sheetData sheetId="51786" refreshError="1"/>
      <sheetData sheetId="51787" refreshError="1"/>
      <sheetData sheetId="51788" refreshError="1"/>
      <sheetData sheetId="51789" refreshError="1"/>
      <sheetData sheetId="51790" refreshError="1"/>
      <sheetData sheetId="51791" refreshError="1"/>
      <sheetData sheetId="51792" refreshError="1"/>
      <sheetData sheetId="51793" refreshError="1"/>
      <sheetData sheetId="51794" refreshError="1"/>
      <sheetData sheetId="51795" refreshError="1"/>
      <sheetData sheetId="51796" refreshError="1"/>
      <sheetData sheetId="51797" refreshError="1"/>
      <sheetData sheetId="51798" refreshError="1"/>
      <sheetData sheetId="51799" refreshError="1"/>
      <sheetData sheetId="51800" refreshError="1"/>
      <sheetData sheetId="51801" refreshError="1"/>
      <sheetData sheetId="51802" refreshError="1"/>
      <sheetData sheetId="51803" refreshError="1"/>
      <sheetData sheetId="51804" refreshError="1"/>
      <sheetData sheetId="51805" refreshError="1"/>
      <sheetData sheetId="51806" refreshError="1"/>
      <sheetData sheetId="51807" refreshError="1"/>
      <sheetData sheetId="51808" refreshError="1"/>
      <sheetData sheetId="51809" refreshError="1"/>
      <sheetData sheetId="51810" refreshError="1"/>
      <sheetData sheetId="51811" refreshError="1"/>
      <sheetData sheetId="51812" refreshError="1"/>
      <sheetData sheetId="51813" refreshError="1"/>
      <sheetData sheetId="51814" refreshError="1"/>
      <sheetData sheetId="51815" refreshError="1"/>
      <sheetData sheetId="51816" refreshError="1"/>
      <sheetData sheetId="51817" refreshError="1"/>
      <sheetData sheetId="51818" refreshError="1"/>
      <sheetData sheetId="51819" refreshError="1"/>
      <sheetData sheetId="51820" refreshError="1"/>
      <sheetData sheetId="51821" refreshError="1"/>
      <sheetData sheetId="51822" refreshError="1"/>
      <sheetData sheetId="51823" refreshError="1"/>
      <sheetData sheetId="51824" refreshError="1"/>
      <sheetData sheetId="51825" refreshError="1"/>
      <sheetData sheetId="51826" refreshError="1"/>
      <sheetData sheetId="51827" refreshError="1"/>
      <sheetData sheetId="51828" refreshError="1"/>
      <sheetData sheetId="51829" refreshError="1"/>
      <sheetData sheetId="51830" refreshError="1"/>
      <sheetData sheetId="51831" refreshError="1"/>
      <sheetData sheetId="51832" refreshError="1"/>
      <sheetData sheetId="51833" refreshError="1"/>
      <sheetData sheetId="51834" refreshError="1"/>
      <sheetData sheetId="51835" refreshError="1"/>
      <sheetData sheetId="51836" refreshError="1"/>
      <sheetData sheetId="51837" refreshError="1"/>
      <sheetData sheetId="51838" refreshError="1"/>
      <sheetData sheetId="51839" refreshError="1"/>
      <sheetData sheetId="51840" refreshError="1"/>
      <sheetData sheetId="51841" refreshError="1"/>
      <sheetData sheetId="51842" refreshError="1"/>
      <sheetData sheetId="51843" refreshError="1"/>
      <sheetData sheetId="51844" refreshError="1"/>
      <sheetData sheetId="51845" refreshError="1"/>
      <sheetData sheetId="51846" refreshError="1"/>
      <sheetData sheetId="51847" refreshError="1"/>
      <sheetData sheetId="51848" refreshError="1"/>
      <sheetData sheetId="51849" refreshError="1"/>
      <sheetData sheetId="51850" refreshError="1"/>
      <sheetData sheetId="51851" refreshError="1"/>
      <sheetData sheetId="51852" refreshError="1"/>
      <sheetData sheetId="51853" refreshError="1"/>
      <sheetData sheetId="51854" refreshError="1"/>
      <sheetData sheetId="51855" refreshError="1"/>
      <sheetData sheetId="51856" refreshError="1"/>
      <sheetData sheetId="51857" refreshError="1"/>
      <sheetData sheetId="51858" refreshError="1"/>
      <sheetData sheetId="51859" refreshError="1"/>
      <sheetData sheetId="51860" refreshError="1"/>
      <sheetData sheetId="51861" refreshError="1"/>
      <sheetData sheetId="51862" refreshError="1"/>
      <sheetData sheetId="51863" refreshError="1"/>
      <sheetData sheetId="51864" refreshError="1"/>
      <sheetData sheetId="51865" refreshError="1"/>
      <sheetData sheetId="51866" refreshError="1"/>
      <sheetData sheetId="51867" refreshError="1"/>
      <sheetData sheetId="51868" refreshError="1"/>
      <sheetData sheetId="51869" refreshError="1"/>
      <sheetData sheetId="51870" refreshError="1"/>
      <sheetData sheetId="51871" refreshError="1"/>
      <sheetData sheetId="51872" refreshError="1"/>
      <sheetData sheetId="51873" refreshError="1"/>
      <sheetData sheetId="51874" refreshError="1"/>
      <sheetData sheetId="51875" refreshError="1"/>
      <sheetData sheetId="51876" refreshError="1"/>
      <sheetData sheetId="51877" refreshError="1"/>
      <sheetData sheetId="51878" refreshError="1"/>
      <sheetData sheetId="51879" refreshError="1"/>
      <sheetData sheetId="51880" refreshError="1"/>
      <sheetData sheetId="51881" refreshError="1"/>
      <sheetData sheetId="51882" refreshError="1"/>
      <sheetData sheetId="51883" refreshError="1"/>
      <sheetData sheetId="51884" refreshError="1"/>
      <sheetData sheetId="51885" refreshError="1"/>
      <sheetData sheetId="51886" refreshError="1"/>
      <sheetData sheetId="51887" refreshError="1"/>
      <sheetData sheetId="51888" refreshError="1"/>
      <sheetData sheetId="51889" refreshError="1"/>
      <sheetData sheetId="51890" refreshError="1"/>
      <sheetData sheetId="51891" refreshError="1"/>
      <sheetData sheetId="51892" refreshError="1"/>
      <sheetData sheetId="51893" refreshError="1"/>
      <sheetData sheetId="51894" refreshError="1"/>
      <sheetData sheetId="51895" refreshError="1"/>
      <sheetData sheetId="51896" refreshError="1"/>
      <sheetData sheetId="51897" refreshError="1"/>
      <sheetData sheetId="51898" refreshError="1"/>
      <sheetData sheetId="51899" refreshError="1"/>
      <sheetData sheetId="51900" refreshError="1"/>
      <sheetData sheetId="51901" refreshError="1"/>
      <sheetData sheetId="51902" refreshError="1"/>
      <sheetData sheetId="51903" refreshError="1"/>
      <sheetData sheetId="51904" refreshError="1"/>
      <sheetData sheetId="51905" refreshError="1"/>
      <sheetData sheetId="51906" refreshError="1"/>
      <sheetData sheetId="51907" refreshError="1"/>
      <sheetData sheetId="51908" refreshError="1"/>
      <sheetData sheetId="51909" refreshError="1"/>
      <sheetData sheetId="51910" refreshError="1"/>
      <sheetData sheetId="51911" refreshError="1"/>
      <sheetData sheetId="51912" refreshError="1"/>
      <sheetData sheetId="51913" refreshError="1"/>
      <sheetData sheetId="51914" refreshError="1"/>
      <sheetData sheetId="51915" refreshError="1"/>
      <sheetData sheetId="51916" refreshError="1"/>
      <sheetData sheetId="51917" refreshError="1"/>
      <sheetData sheetId="51918" refreshError="1"/>
      <sheetData sheetId="51919" refreshError="1"/>
      <sheetData sheetId="51920" refreshError="1"/>
      <sheetData sheetId="51921" refreshError="1"/>
      <sheetData sheetId="51922" refreshError="1"/>
      <sheetData sheetId="51923" refreshError="1"/>
      <sheetData sheetId="51924" refreshError="1"/>
      <sheetData sheetId="51925" refreshError="1"/>
      <sheetData sheetId="51926" refreshError="1"/>
      <sheetData sheetId="51927" refreshError="1"/>
      <sheetData sheetId="51928" refreshError="1"/>
      <sheetData sheetId="51929" refreshError="1"/>
      <sheetData sheetId="51930" refreshError="1"/>
      <sheetData sheetId="51931" refreshError="1"/>
      <sheetData sheetId="51932" refreshError="1"/>
      <sheetData sheetId="51933" refreshError="1"/>
      <sheetData sheetId="51934" refreshError="1"/>
      <sheetData sheetId="51935" refreshError="1"/>
      <sheetData sheetId="51936" refreshError="1"/>
      <sheetData sheetId="51937" refreshError="1"/>
      <sheetData sheetId="51938" refreshError="1"/>
      <sheetData sheetId="51939" refreshError="1"/>
      <sheetData sheetId="51940" refreshError="1"/>
      <sheetData sheetId="51941" refreshError="1"/>
      <sheetData sheetId="51942" refreshError="1"/>
      <sheetData sheetId="51943" refreshError="1"/>
      <sheetData sheetId="51944" refreshError="1"/>
      <sheetData sheetId="51945" refreshError="1"/>
      <sheetData sheetId="51946" refreshError="1"/>
      <sheetData sheetId="51947" refreshError="1"/>
      <sheetData sheetId="51948" refreshError="1"/>
      <sheetData sheetId="51949" refreshError="1"/>
      <sheetData sheetId="51950" refreshError="1"/>
      <sheetData sheetId="51951" refreshError="1"/>
      <sheetData sheetId="51952" refreshError="1"/>
      <sheetData sheetId="51953" refreshError="1"/>
      <sheetData sheetId="51954" refreshError="1"/>
      <sheetData sheetId="51955" refreshError="1"/>
      <sheetData sheetId="51956" refreshError="1"/>
      <sheetData sheetId="51957" refreshError="1"/>
      <sheetData sheetId="51958" refreshError="1"/>
      <sheetData sheetId="51959" refreshError="1"/>
      <sheetData sheetId="51960" refreshError="1"/>
      <sheetData sheetId="51961" refreshError="1"/>
      <sheetData sheetId="51962" refreshError="1"/>
      <sheetData sheetId="51963" refreshError="1"/>
      <sheetData sheetId="51964" refreshError="1"/>
      <sheetData sheetId="51965" refreshError="1"/>
      <sheetData sheetId="51966" refreshError="1"/>
      <sheetData sheetId="51967" refreshError="1"/>
      <sheetData sheetId="51968" refreshError="1"/>
      <sheetData sheetId="51969" refreshError="1"/>
      <sheetData sheetId="51970" refreshError="1"/>
      <sheetData sheetId="51971" refreshError="1"/>
      <sheetData sheetId="51972" refreshError="1"/>
      <sheetData sheetId="51973" refreshError="1"/>
      <sheetData sheetId="51974" refreshError="1"/>
      <sheetData sheetId="51975" refreshError="1"/>
      <sheetData sheetId="51976" refreshError="1"/>
      <sheetData sheetId="51977" refreshError="1"/>
      <sheetData sheetId="51978" refreshError="1"/>
      <sheetData sheetId="51979" refreshError="1"/>
      <sheetData sheetId="51980" refreshError="1"/>
      <sheetData sheetId="51981" refreshError="1"/>
      <sheetData sheetId="51982" refreshError="1"/>
      <sheetData sheetId="51983" refreshError="1"/>
      <sheetData sheetId="51984" refreshError="1"/>
      <sheetData sheetId="51985" refreshError="1"/>
      <sheetData sheetId="51986" refreshError="1"/>
      <sheetData sheetId="51987" refreshError="1"/>
      <sheetData sheetId="51988" refreshError="1"/>
      <sheetData sheetId="51989" refreshError="1"/>
      <sheetData sheetId="51990" refreshError="1"/>
      <sheetData sheetId="51991" refreshError="1"/>
      <sheetData sheetId="51992" refreshError="1"/>
      <sheetData sheetId="51993" refreshError="1"/>
      <sheetData sheetId="51994" refreshError="1"/>
      <sheetData sheetId="51995" refreshError="1"/>
      <sheetData sheetId="51996" refreshError="1"/>
      <sheetData sheetId="51997" refreshError="1"/>
      <sheetData sheetId="51998" refreshError="1"/>
      <sheetData sheetId="51999" refreshError="1"/>
      <sheetData sheetId="52000" refreshError="1"/>
      <sheetData sheetId="52001" refreshError="1"/>
      <sheetData sheetId="52002" refreshError="1"/>
      <sheetData sheetId="52003" refreshError="1"/>
      <sheetData sheetId="52004" refreshError="1"/>
      <sheetData sheetId="52005" refreshError="1"/>
      <sheetData sheetId="52006" refreshError="1"/>
      <sheetData sheetId="52007" refreshError="1"/>
      <sheetData sheetId="52008" refreshError="1"/>
      <sheetData sheetId="52009" refreshError="1"/>
      <sheetData sheetId="52010" refreshError="1"/>
      <sheetData sheetId="52011" refreshError="1"/>
      <sheetData sheetId="52012" refreshError="1"/>
      <sheetData sheetId="52013" refreshError="1"/>
      <sheetData sheetId="52014" refreshError="1"/>
      <sheetData sheetId="52015" refreshError="1"/>
      <sheetData sheetId="52016" refreshError="1"/>
      <sheetData sheetId="52017" refreshError="1"/>
      <sheetData sheetId="52018" refreshError="1"/>
      <sheetData sheetId="52019" refreshError="1"/>
      <sheetData sheetId="52020" refreshError="1"/>
      <sheetData sheetId="52021" refreshError="1"/>
      <sheetData sheetId="52022" refreshError="1"/>
      <sheetData sheetId="52023" refreshError="1"/>
      <sheetData sheetId="52024" refreshError="1"/>
      <sheetData sheetId="52025" refreshError="1"/>
      <sheetData sheetId="52026" refreshError="1"/>
      <sheetData sheetId="52027" refreshError="1"/>
      <sheetData sheetId="52028" refreshError="1"/>
      <sheetData sheetId="52029" refreshError="1"/>
      <sheetData sheetId="52030" refreshError="1"/>
      <sheetData sheetId="52031" refreshError="1"/>
      <sheetData sheetId="52032" refreshError="1"/>
      <sheetData sheetId="52033" refreshError="1"/>
      <sheetData sheetId="52034" refreshError="1"/>
      <sheetData sheetId="52035" refreshError="1"/>
      <sheetData sheetId="52036" refreshError="1"/>
      <sheetData sheetId="52037" refreshError="1"/>
      <sheetData sheetId="52038" refreshError="1"/>
      <sheetData sheetId="52039" refreshError="1"/>
      <sheetData sheetId="52040" refreshError="1"/>
      <sheetData sheetId="52041" refreshError="1"/>
      <sheetData sheetId="52042" refreshError="1"/>
      <sheetData sheetId="52043" refreshError="1"/>
      <sheetData sheetId="52044" refreshError="1"/>
      <sheetData sheetId="52045" refreshError="1"/>
      <sheetData sheetId="52046" refreshError="1"/>
      <sheetData sheetId="52047" refreshError="1"/>
      <sheetData sheetId="52048" refreshError="1"/>
      <sheetData sheetId="52049" refreshError="1"/>
      <sheetData sheetId="52050" refreshError="1"/>
      <sheetData sheetId="52051" refreshError="1"/>
      <sheetData sheetId="52052" refreshError="1"/>
      <sheetData sheetId="52053" refreshError="1"/>
      <sheetData sheetId="52054" refreshError="1"/>
      <sheetData sheetId="52055" refreshError="1"/>
      <sheetData sheetId="52056" refreshError="1"/>
      <sheetData sheetId="52057" refreshError="1"/>
      <sheetData sheetId="52058" refreshError="1"/>
      <sheetData sheetId="52059" refreshError="1"/>
      <sheetData sheetId="52060" refreshError="1"/>
      <sheetData sheetId="52061" refreshError="1"/>
      <sheetData sheetId="52062" refreshError="1"/>
      <sheetData sheetId="52063" refreshError="1"/>
      <sheetData sheetId="52064" refreshError="1"/>
      <sheetData sheetId="52065" refreshError="1"/>
      <sheetData sheetId="52066" refreshError="1"/>
      <sheetData sheetId="52067" refreshError="1"/>
      <sheetData sheetId="52068" refreshError="1"/>
      <sheetData sheetId="52069" refreshError="1"/>
      <sheetData sheetId="52070" refreshError="1"/>
      <sheetData sheetId="52071" refreshError="1"/>
      <sheetData sheetId="52072" refreshError="1"/>
      <sheetData sheetId="52073" refreshError="1"/>
      <sheetData sheetId="52074" refreshError="1"/>
      <sheetData sheetId="52075" refreshError="1"/>
      <sheetData sheetId="52076" refreshError="1"/>
      <sheetData sheetId="52077" refreshError="1"/>
      <sheetData sheetId="52078" refreshError="1"/>
      <sheetData sheetId="52079" refreshError="1"/>
      <sheetData sheetId="52080" refreshError="1"/>
      <sheetData sheetId="52081" refreshError="1"/>
      <sheetData sheetId="52082" refreshError="1"/>
      <sheetData sheetId="52083" refreshError="1"/>
      <sheetData sheetId="52084" refreshError="1"/>
      <sheetData sheetId="52085" refreshError="1"/>
      <sheetData sheetId="52086" refreshError="1"/>
      <sheetData sheetId="52087" refreshError="1"/>
      <sheetData sheetId="52088" refreshError="1"/>
      <sheetData sheetId="52089" refreshError="1"/>
      <sheetData sheetId="52090" refreshError="1"/>
      <sheetData sheetId="52091" refreshError="1"/>
      <sheetData sheetId="52092" refreshError="1"/>
      <sheetData sheetId="52093" refreshError="1"/>
      <sheetData sheetId="52094" refreshError="1"/>
      <sheetData sheetId="52095" refreshError="1"/>
      <sheetData sheetId="52096" refreshError="1"/>
      <sheetData sheetId="52097" refreshError="1"/>
      <sheetData sheetId="52098" refreshError="1"/>
      <sheetData sheetId="52099" refreshError="1"/>
      <sheetData sheetId="52100" refreshError="1"/>
      <sheetData sheetId="52101" refreshError="1"/>
      <sheetData sheetId="52102" refreshError="1"/>
      <sheetData sheetId="52103" refreshError="1"/>
      <sheetData sheetId="52104" refreshError="1"/>
      <sheetData sheetId="52105" refreshError="1"/>
      <sheetData sheetId="52106" refreshError="1"/>
      <sheetData sheetId="52107" refreshError="1"/>
      <sheetData sheetId="52108" refreshError="1"/>
      <sheetData sheetId="52109" refreshError="1"/>
      <sheetData sheetId="52110" refreshError="1"/>
      <sheetData sheetId="52111" refreshError="1"/>
      <sheetData sheetId="52112" refreshError="1"/>
      <sheetData sheetId="52113" refreshError="1"/>
      <sheetData sheetId="52114" refreshError="1"/>
      <sheetData sheetId="52115" refreshError="1"/>
      <sheetData sheetId="52116" refreshError="1"/>
      <sheetData sheetId="52117" refreshError="1"/>
      <sheetData sheetId="52118" refreshError="1"/>
      <sheetData sheetId="52119" refreshError="1"/>
      <sheetData sheetId="52120" refreshError="1"/>
      <sheetData sheetId="52121" refreshError="1"/>
      <sheetData sheetId="52122" refreshError="1"/>
      <sheetData sheetId="52123" refreshError="1"/>
      <sheetData sheetId="52124" refreshError="1"/>
      <sheetData sheetId="52125" refreshError="1"/>
      <sheetData sheetId="52126" refreshError="1"/>
      <sheetData sheetId="52127" refreshError="1"/>
      <sheetData sheetId="52128" refreshError="1"/>
      <sheetData sheetId="52129" refreshError="1"/>
      <sheetData sheetId="52130" refreshError="1"/>
      <sheetData sheetId="52131" refreshError="1"/>
      <sheetData sheetId="52132" refreshError="1"/>
      <sheetData sheetId="52133" refreshError="1"/>
      <sheetData sheetId="52134" refreshError="1"/>
      <sheetData sheetId="52135" refreshError="1"/>
      <sheetData sheetId="52136" refreshError="1"/>
      <sheetData sheetId="52137" refreshError="1"/>
      <sheetData sheetId="52138" refreshError="1"/>
      <sheetData sheetId="52139" refreshError="1"/>
      <sheetData sheetId="52140" refreshError="1"/>
      <sheetData sheetId="52141" refreshError="1"/>
      <sheetData sheetId="52142" refreshError="1"/>
      <sheetData sheetId="52143" refreshError="1"/>
      <sheetData sheetId="52144" refreshError="1"/>
      <sheetData sheetId="52145" refreshError="1"/>
      <sheetData sheetId="52146" refreshError="1"/>
      <sheetData sheetId="52147" refreshError="1"/>
      <sheetData sheetId="52148" refreshError="1"/>
      <sheetData sheetId="52149" refreshError="1"/>
      <sheetData sheetId="52150" refreshError="1"/>
      <sheetData sheetId="52151" refreshError="1"/>
      <sheetData sheetId="52152" refreshError="1"/>
      <sheetData sheetId="52153" refreshError="1"/>
      <sheetData sheetId="52154" refreshError="1"/>
      <sheetData sheetId="52155" refreshError="1"/>
      <sheetData sheetId="52156" refreshError="1"/>
      <sheetData sheetId="52157" refreshError="1"/>
      <sheetData sheetId="52158" refreshError="1"/>
      <sheetData sheetId="52159" refreshError="1"/>
      <sheetData sheetId="52160" refreshError="1"/>
      <sheetData sheetId="52161" refreshError="1"/>
      <sheetData sheetId="52162" refreshError="1"/>
      <sheetData sheetId="52163" refreshError="1"/>
      <sheetData sheetId="52164" refreshError="1"/>
      <sheetData sheetId="52165" refreshError="1"/>
      <sheetData sheetId="52166" refreshError="1"/>
      <sheetData sheetId="52167" refreshError="1"/>
      <sheetData sheetId="52168" refreshError="1"/>
      <sheetData sheetId="52169" refreshError="1"/>
      <sheetData sheetId="52170" refreshError="1"/>
      <sheetData sheetId="52171" refreshError="1"/>
      <sheetData sheetId="52172" refreshError="1"/>
      <sheetData sheetId="52173" refreshError="1"/>
      <sheetData sheetId="52174" refreshError="1"/>
      <sheetData sheetId="52175" refreshError="1"/>
      <sheetData sheetId="52176" refreshError="1"/>
      <sheetData sheetId="52177" refreshError="1"/>
      <sheetData sheetId="52178" refreshError="1"/>
      <sheetData sheetId="52179" refreshError="1"/>
      <sheetData sheetId="52180" refreshError="1"/>
      <sheetData sheetId="52181" refreshError="1"/>
      <sheetData sheetId="52182" refreshError="1"/>
      <sheetData sheetId="52183" refreshError="1"/>
      <sheetData sheetId="52184" refreshError="1"/>
      <sheetData sheetId="52185" refreshError="1"/>
      <sheetData sheetId="52186" refreshError="1"/>
      <sheetData sheetId="52187" refreshError="1"/>
      <sheetData sheetId="52188" refreshError="1"/>
      <sheetData sheetId="52189" refreshError="1"/>
      <sheetData sheetId="52190" refreshError="1"/>
      <sheetData sheetId="52191" refreshError="1"/>
      <sheetData sheetId="52192" refreshError="1"/>
      <sheetData sheetId="52193" refreshError="1"/>
      <sheetData sheetId="52194" refreshError="1"/>
      <sheetData sheetId="52195" refreshError="1"/>
      <sheetData sheetId="52196" refreshError="1"/>
      <sheetData sheetId="52197" refreshError="1"/>
      <sheetData sheetId="52198" refreshError="1"/>
      <sheetData sheetId="52199" refreshError="1"/>
      <sheetData sheetId="52200" refreshError="1"/>
      <sheetData sheetId="52201" refreshError="1"/>
      <sheetData sheetId="52202" refreshError="1"/>
      <sheetData sheetId="52203" refreshError="1"/>
      <sheetData sheetId="52204" refreshError="1"/>
      <sheetData sheetId="52205" refreshError="1"/>
      <sheetData sheetId="52206" refreshError="1"/>
      <sheetData sheetId="52207" refreshError="1"/>
      <sheetData sheetId="52208" refreshError="1"/>
      <sheetData sheetId="52209" refreshError="1"/>
      <sheetData sheetId="52210" refreshError="1"/>
      <sheetData sheetId="52211" refreshError="1"/>
      <sheetData sheetId="52212" refreshError="1"/>
      <sheetData sheetId="52213" refreshError="1"/>
      <sheetData sheetId="52214" refreshError="1"/>
      <sheetData sheetId="52215" refreshError="1"/>
      <sheetData sheetId="52216" refreshError="1"/>
      <sheetData sheetId="52217" refreshError="1"/>
      <sheetData sheetId="52218" refreshError="1"/>
      <sheetData sheetId="52219" refreshError="1"/>
      <sheetData sheetId="52220" refreshError="1"/>
      <sheetData sheetId="52221" refreshError="1"/>
      <sheetData sheetId="52222" refreshError="1"/>
      <sheetData sheetId="52223" refreshError="1"/>
      <sheetData sheetId="52224" refreshError="1"/>
      <sheetData sheetId="52225" refreshError="1"/>
      <sheetData sheetId="52226" refreshError="1"/>
      <sheetData sheetId="52227" refreshError="1"/>
      <sheetData sheetId="52228" refreshError="1"/>
      <sheetData sheetId="52229" refreshError="1"/>
      <sheetData sheetId="52230" refreshError="1"/>
      <sheetData sheetId="52231" refreshError="1"/>
      <sheetData sheetId="52232" refreshError="1"/>
      <sheetData sheetId="52233" refreshError="1"/>
      <sheetData sheetId="52234" refreshError="1"/>
      <sheetData sheetId="52235" refreshError="1"/>
      <sheetData sheetId="52236" refreshError="1"/>
      <sheetData sheetId="52237" refreshError="1"/>
      <sheetData sheetId="52238" refreshError="1"/>
      <sheetData sheetId="52239" refreshError="1"/>
      <sheetData sheetId="52240" refreshError="1"/>
      <sheetData sheetId="52241" refreshError="1"/>
      <sheetData sheetId="52242" refreshError="1"/>
      <sheetData sheetId="52243" refreshError="1"/>
      <sheetData sheetId="52244" refreshError="1"/>
      <sheetData sheetId="52245" refreshError="1"/>
      <sheetData sheetId="52246" refreshError="1"/>
      <sheetData sheetId="52247" refreshError="1"/>
      <sheetData sheetId="52248" refreshError="1"/>
      <sheetData sheetId="52249" refreshError="1"/>
      <sheetData sheetId="52250" refreshError="1"/>
      <sheetData sheetId="52251" refreshError="1"/>
      <sheetData sheetId="52252" refreshError="1"/>
      <sheetData sheetId="52253" refreshError="1"/>
      <sheetData sheetId="52254" refreshError="1"/>
      <sheetData sheetId="52255" refreshError="1"/>
      <sheetData sheetId="52256" refreshError="1"/>
      <sheetData sheetId="52257" refreshError="1"/>
      <sheetData sheetId="52258" refreshError="1"/>
      <sheetData sheetId="52259" refreshError="1"/>
      <sheetData sheetId="52260" refreshError="1"/>
      <sheetData sheetId="52261" refreshError="1"/>
      <sheetData sheetId="52262" refreshError="1"/>
      <sheetData sheetId="52263" refreshError="1"/>
      <sheetData sheetId="52264" refreshError="1"/>
      <sheetData sheetId="52265" refreshError="1"/>
      <sheetData sheetId="52266" refreshError="1"/>
      <sheetData sheetId="52267" refreshError="1"/>
      <sheetData sheetId="52268" refreshError="1"/>
      <sheetData sheetId="52269" refreshError="1"/>
      <sheetData sheetId="52270" refreshError="1"/>
      <sheetData sheetId="52271" refreshError="1"/>
      <sheetData sheetId="52272" refreshError="1"/>
      <sheetData sheetId="52273" refreshError="1"/>
      <sheetData sheetId="52274" refreshError="1"/>
      <sheetData sheetId="52275" refreshError="1"/>
      <sheetData sheetId="52276" refreshError="1"/>
      <sheetData sheetId="52277" refreshError="1"/>
      <sheetData sheetId="52278" refreshError="1"/>
      <sheetData sheetId="52279" refreshError="1"/>
      <sheetData sheetId="52280" refreshError="1"/>
      <sheetData sheetId="52281" refreshError="1"/>
      <sheetData sheetId="52282" refreshError="1"/>
      <sheetData sheetId="52283" refreshError="1"/>
      <sheetData sheetId="52284" refreshError="1"/>
      <sheetData sheetId="52285" refreshError="1"/>
      <sheetData sheetId="52286" refreshError="1"/>
      <sheetData sheetId="52287" refreshError="1"/>
      <sheetData sheetId="52288" refreshError="1"/>
      <sheetData sheetId="52289" refreshError="1"/>
      <sheetData sheetId="52290" refreshError="1"/>
      <sheetData sheetId="52291" refreshError="1"/>
      <sheetData sheetId="52292" refreshError="1"/>
      <sheetData sheetId="52293" refreshError="1"/>
      <sheetData sheetId="52294" refreshError="1"/>
      <sheetData sheetId="52295" refreshError="1"/>
      <sheetData sheetId="52296" refreshError="1"/>
      <sheetData sheetId="52297" refreshError="1"/>
      <sheetData sheetId="52298" refreshError="1"/>
      <sheetData sheetId="52299" refreshError="1"/>
      <sheetData sheetId="52300" refreshError="1"/>
      <sheetData sheetId="52301" refreshError="1"/>
      <sheetData sheetId="52302" refreshError="1"/>
      <sheetData sheetId="52303" refreshError="1"/>
      <sheetData sheetId="52304" refreshError="1"/>
      <sheetData sheetId="52305" refreshError="1"/>
      <sheetData sheetId="52306" refreshError="1"/>
      <sheetData sheetId="52307" refreshError="1"/>
      <sheetData sheetId="52308" refreshError="1"/>
      <sheetData sheetId="52309" refreshError="1"/>
      <sheetData sheetId="52310" refreshError="1"/>
      <sheetData sheetId="52311" refreshError="1"/>
      <sheetData sheetId="52312" refreshError="1"/>
      <sheetData sheetId="52313" refreshError="1"/>
      <sheetData sheetId="52314" refreshError="1"/>
      <sheetData sheetId="52315" refreshError="1"/>
      <sheetData sheetId="52316" refreshError="1"/>
      <sheetData sheetId="52317" refreshError="1"/>
      <sheetData sheetId="52318" refreshError="1"/>
      <sheetData sheetId="52319" refreshError="1"/>
      <sheetData sheetId="52320" refreshError="1"/>
      <sheetData sheetId="52321" refreshError="1"/>
      <sheetData sheetId="52322" refreshError="1"/>
      <sheetData sheetId="52323" refreshError="1"/>
      <sheetData sheetId="52324" refreshError="1"/>
      <sheetData sheetId="52325" refreshError="1"/>
      <sheetData sheetId="52326" refreshError="1"/>
      <sheetData sheetId="52327" refreshError="1"/>
      <sheetData sheetId="52328" refreshError="1"/>
      <sheetData sheetId="52329" refreshError="1"/>
      <sheetData sheetId="52330" refreshError="1"/>
      <sheetData sheetId="52331" refreshError="1"/>
      <sheetData sheetId="52332" refreshError="1"/>
      <sheetData sheetId="52333" refreshError="1"/>
      <sheetData sheetId="52334" refreshError="1"/>
      <sheetData sheetId="52335" refreshError="1"/>
      <sheetData sheetId="52336" refreshError="1"/>
      <sheetData sheetId="52337" refreshError="1"/>
      <sheetData sheetId="52338" refreshError="1"/>
      <sheetData sheetId="52339" refreshError="1"/>
      <sheetData sheetId="52340" refreshError="1"/>
      <sheetData sheetId="52341" refreshError="1"/>
      <sheetData sheetId="52342" refreshError="1"/>
      <sheetData sheetId="52343" refreshError="1"/>
      <sheetData sheetId="52344" refreshError="1"/>
      <sheetData sheetId="52345" refreshError="1"/>
      <sheetData sheetId="52346" refreshError="1"/>
      <sheetData sheetId="52347" refreshError="1"/>
      <sheetData sheetId="52348" refreshError="1"/>
      <sheetData sheetId="52349" refreshError="1"/>
      <sheetData sheetId="52350" refreshError="1"/>
      <sheetData sheetId="52351" refreshError="1"/>
      <sheetData sheetId="52352" refreshError="1"/>
      <sheetData sheetId="52353" refreshError="1"/>
      <sheetData sheetId="52354" refreshError="1"/>
      <sheetData sheetId="52355" refreshError="1"/>
      <sheetData sheetId="52356" refreshError="1"/>
      <sheetData sheetId="52357" refreshError="1"/>
      <sheetData sheetId="52358" refreshError="1"/>
      <sheetData sheetId="52359" refreshError="1"/>
      <sheetData sheetId="52360" refreshError="1"/>
      <sheetData sheetId="52361" refreshError="1"/>
      <sheetData sheetId="52362" refreshError="1"/>
      <sheetData sheetId="52363" refreshError="1"/>
      <sheetData sheetId="52364" refreshError="1"/>
      <sheetData sheetId="52365" refreshError="1"/>
      <sheetData sheetId="52366" refreshError="1"/>
      <sheetData sheetId="52367" refreshError="1"/>
      <sheetData sheetId="52368" refreshError="1"/>
      <sheetData sheetId="52369" refreshError="1"/>
      <sheetData sheetId="52370" refreshError="1"/>
      <sheetData sheetId="52371" refreshError="1"/>
      <sheetData sheetId="52372" refreshError="1"/>
      <sheetData sheetId="52373" refreshError="1"/>
      <sheetData sheetId="52374" refreshError="1"/>
      <sheetData sheetId="52375" refreshError="1"/>
      <sheetData sheetId="52376" refreshError="1"/>
      <sheetData sheetId="52377" refreshError="1"/>
      <sheetData sheetId="52378" refreshError="1"/>
      <sheetData sheetId="52379" refreshError="1"/>
      <sheetData sheetId="52380" refreshError="1"/>
      <sheetData sheetId="52381" refreshError="1"/>
      <sheetData sheetId="52382" refreshError="1"/>
      <sheetData sheetId="52383" refreshError="1"/>
      <sheetData sheetId="52384" refreshError="1"/>
      <sheetData sheetId="52385" refreshError="1"/>
      <sheetData sheetId="52386" refreshError="1"/>
      <sheetData sheetId="52387" refreshError="1"/>
      <sheetData sheetId="52388" refreshError="1"/>
      <sheetData sheetId="52389" refreshError="1"/>
      <sheetData sheetId="52390" refreshError="1"/>
      <sheetData sheetId="52391" refreshError="1"/>
      <sheetData sheetId="52392" refreshError="1"/>
      <sheetData sheetId="52393" refreshError="1"/>
      <sheetData sheetId="52394" refreshError="1"/>
      <sheetData sheetId="52395" refreshError="1"/>
      <sheetData sheetId="52396" refreshError="1"/>
      <sheetData sheetId="52397" refreshError="1"/>
      <sheetData sheetId="52398" refreshError="1"/>
      <sheetData sheetId="52399" refreshError="1"/>
      <sheetData sheetId="52400" refreshError="1"/>
      <sheetData sheetId="52401" refreshError="1"/>
      <sheetData sheetId="52402" refreshError="1"/>
      <sheetData sheetId="52403" refreshError="1"/>
      <sheetData sheetId="52404" refreshError="1"/>
      <sheetData sheetId="52405" refreshError="1"/>
      <sheetData sheetId="52406" refreshError="1"/>
      <sheetData sheetId="52407" refreshError="1"/>
      <sheetData sheetId="52408" refreshError="1"/>
      <sheetData sheetId="52409" refreshError="1"/>
      <sheetData sheetId="52410" refreshError="1"/>
      <sheetData sheetId="52411" refreshError="1"/>
      <sheetData sheetId="52412" refreshError="1"/>
      <sheetData sheetId="52413" refreshError="1"/>
      <sheetData sheetId="52414" refreshError="1"/>
      <sheetData sheetId="52415" refreshError="1"/>
      <sheetData sheetId="52416" refreshError="1"/>
      <sheetData sheetId="52417" refreshError="1"/>
      <sheetData sheetId="52418" refreshError="1"/>
      <sheetData sheetId="52419" refreshError="1"/>
      <sheetData sheetId="52420" refreshError="1"/>
      <sheetData sheetId="52421" refreshError="1"/>
      <sheetData sheetId="52422" refreshError="1"/>
      <sheetData sheetId="52423" refreshError="1"/>
      <sheetData sheetId="52424" refreshError="1"/>
      <sheetData sheetId="52425" refreshError="1"/>
      <sheetData sheetId="52426" refreshError="1"/>
      <sheetData sheetId="52427" refreshError="1"/>
      <sheetData sheetId="52428" refreshError="1"/>
      <sheetData sheetId="52429" refreshError="1"/>
      <sheetData sheetId="52430" refreshError="1"/>
      <sheetData sheetId="52431" refreshError="1"/>
      <sheetData sheetId="52432" refreshError="1"/>
      <sheetData sheetId="52433" refreshError="1"/>
      <sheetData sheetId="52434" refreshError="1"/>
      <sheetData sheetId="52435" refreshError="1"/>
      <sheetData sheetId="52436" refreshError="1"/>
      <sheetData sheetId="52437" refreshError="1"/>
      <sheetData sheetId="52438" refreshError="1"/>
      <sheetData sheetId="52439" refreshError="1"/>
      <sheetData sheetId="52440" refreshError="1"/>
      <sheetData sheetId="52441" refreshError="1"/>
      <sheetData sheetId="52442" refreshError="1"/>
      <sheetData sheetId="52443" refreshError="1"/>
      <sheetData sheetId="52444" refreshError="1"/>
      <sheetData sheetId="52445" refreshError="1"/>
      <sheetData sheetId="52446" refreshError="1"/>
      <sheetData sheetId="52447" refreshError="1"/>
      <sheetData sheetId="52448" refreshError="1"/>
      <sheetData sheetId="52449" refreshError="1"/>
      <sheetData sheetId="52450" refreshError="1"/>
      <sheetData sheetId="52451" refreshError="1"/>
      <sheetData sheetId="52452" refreshError="1"/>
      <sheetData sheetId="52453" refreshError="1"/>
      <sheetData sheetId="52454" refreshError="1"/>
      <sheetData sheetId="52455" refreshError="1"/>
      <sheetData sheetId="52456" refreshError="1"/>
      <sheetData sheetId="52457" refreshError="1"/>
      <sheetData sheetId="52458" refreshError="1"/>
      <sheetData sheetId="52459" refreshError="1"/>
      <sheetData sheetId="52460" refreshError="1"/>
      <sheetData sheetId="52461" refreshError="1"/>
      <sheetData sheetId="52462" refreshError="1"/>
      <sheetData sheetId="52463" refreshError="1"/>
      <sheetData sheetId="52464" refreshError="1"/>
      <sheetData sheetId="52465" refreshError="1"/>
      <sheetData sheetId="52466" refreshError="1"/>
      <sheetData sheetId="52467" refreshError="1"/>
      <sheetData sheetId="52468" refreshError="1"/>
      <sheetData sheetId="52469" refreshError="1"/>
      <sheetData sheetId="52470" refreshError="1"/>
      <sheetData sheetId="52471" refreshError="1"/>
      <sheetData sheetId="52472" refreshError="1"/>
      <sheetData sheetId="52473" refreshError="1"/>
      <sheetData sheetId="52474" refreshError="1"/>
      <sheetData sheetId="52475" refreshError="1"/>
      <sheetData sheetId="52476" refreshError="1"/>
      <sheetData sheetId="52477" refreshError="1"/>
      <sheetData sheetId="52478" refreshError="1"/>
      <sheetData sheetId="52479" refreshError="1"/>
      <sheetData sheetId="52480" refreshError="1"/>
      <sheetData sheetId="52481" refreshError="1"/>
      <sheetData sheetId="52482" refreshError="1"/>
      <sheetData sheetId="52483" refreshError="1"/>
      <sheetData sheetId="52484" refreshError="1"/>
      <sheetData sheetId="52485" refreshError="1"/>
      <sheetData sheetId="52486" refreshError="1"/>
      <sheetData sheetId="52487" refreshError="1"/>
      <sheetData sheetId="52488" refreshError="1"/>
      <sheetData sheetId="52489" refreshError="1"/>
      <sheetData sheetId="52490" refreshError="1"/>
      <sheetData sheetId="52491" refreshError="1"/>
      <sheetData sheetId="52492" refreshError="1"/>
      <sheetData sheetId="52493" refreshError="1"/>
      <sheetData sheetId="52494" refreshError="1"/>
      <sheetData sheetId="52495" refreshError="1"/>
      <sheetData sheetId="52496" refreshError="1"/>
      <sheetData sheetId="52497" refreshError="1"/>
      <sheetData sheetId="52498" refreshError="1"/>
      <sheetData sheetId="52499" refreshError="1"/>
      <sheetData sheetId="52500" refreshError="1"/>
      <sheetData sheetId="52501" refreshError="1"/>
      <sheetData sheetId="52502" refreshError="1"/>
      <sheetData sheetId="52503" refreshError="1"/>
      <sheetData sheetId="52504" refreshError="1"/>
      <sheetData sheetId="52505" refreshError="1"/>
      <sheetData sheetId="52506" refreshError="1"/>
      <sheetData sheetId="52507" refreshError="1"/>
      <sheetData sheetId="52508" refreshError="1"/>
      <sheetData sheetId="52509" refreshError="1"/>
      <sheetData sheetId="52510" refreshError="1"/>
      <sheetData sheetId="52511" refreshError="1"/>
      <sheetData sheetId="52512" refreshError="1"/>
      <sheetData sheetId="52513" refreshError="1"/>
      <sheetData sheetId="52514" refreshError="1"/>
      <sheetData sheetId="52515" refreshError="1"/>
      <sheetData sheetId="52516" refreshError="1"/>
      <sheetData sheetId="52517" refreshError="1"/>
      <sheetData sheetId="52518" refreshError="1"/>
      <sheetData sheetId="52519" refreshError="1"/>
      <sheetData sheetId="52520" refreshError="1"/>
      <sheetData sheetId="52521" refreshError="1"/>
      <sheetData sheetId="52522" refreshError="1"/>
      <sheetData sheetId="52523" refreshError="1"/>
      <sheetData sheetId="52524" refreshError="1"/>
      <sheetData sheetId="52525" refreshError="1"/>
      <sheetData sheetId="52526" refreshError="1"/>
      <sheetData sheetId="52527" refreshError="1"/>
      <sheetData sheetId="52528" refreshError="1"/>
      <sheetData sheetId="52529" refreshError="1"/>
      <sheetData sheetId="52530" refreshError="1"/>
      <sheetData sheetId="52531" refreshError="1"/>
      <sheetData sheetId="52532" refreshError="1"/>
      <sheetData sheetId="52533" refreshError="1"/>
      <sheetData sheetId="52534" refreshError="1"/>
      <sheetData sheetId="52535" refreshError="1"/>
      <sheetData sheetId="52536" refreshError="1"/>
      <sheetData sheetId="52537" refreshError="1"/>
      <sheetData sheetId="52538" refreshError="1"/>
      <sheetData sheetId="52539" refreshError="1"/>
      <sheetData sheetId="52540" refreshError="1"/>
      <sheetData sheetId="52541" refreshError="1"/>
      <sheetData sheetId="52542" refreshError="1"/>
      <sheetData sheetId="52543" refreshError="1"/>
      <sheetData sheetId="52544" refreshError="1"/>
      <sheetData sheetId="52545" refreshError="1"/>
      <sheetData sheetId="52546" refreshError="1"/>
      <sheetData sheetId="52547" refreshError="1"/>
      <sheetData sheetId="52548" refreshError="1"/>
      <sheetData sheetId="52549" refreshError="1"/>
      <sheetData sheetId="52550" refreshError="1"/>
      <sheetData sheetId="52551" refreshError="1"/>
      <sheetData sheetId="52552" refreshError="1"/>
      <sheetData sheetId="52553" refreshError="1"/>
      <sheetData sheetId="52554" refreshError="1"/>
      <sheetData sheetId="52555" refreshError="1"/>
      <sheetData sheetId="52556" refreshError="1"/>
      <sheetData sheetId="52557" refreshError="1"/>
      <sheetData sheetId="52558" refreshError="1"/>
      <sheetData sheetId="52559" refreshError="1"/>
      <sheetData sheetId="52560" refreshError="1"/>
      <sheetData sheetId="52561" refreshError="1"/>
      <sheetData sheetId="52562" refreshError="1"/>
      <sheetData sheetId="52563" refreshError="1"/>
      <sheetData sheetId="52564" refreshError="1"/>
      <sheetData sheetId="52565" refreshError="1"/>
      <sheetData sheetId="52566" refreshError="1"/>
      <sheetData sheetId="52567" refreshError="1"/>
      <sheetData sheetId="52568" refreshError="1"/>
      <sheetData sheetId="52569" refreshError="1"/>
      <sheetData sheetId="52570" refreshError="1"/>
      <sheetData sheetId="52571" refreshError="1"/>
      <sheetData sheetId="52572" refreshError="1"/>
      <sheetData sheetId="52573" refreshError="1"/>
      <sheetData sheetId="52574" refreshError="1"/>
      <sheetData sheetId="52575" refreshError="1"/>
      <sheetData sheetId="52576" refreshError="1"/>
      <sheetData sheetId="52577" refreshError="1"/>
      <sheetData sheetId="52578" refreshError="1"/>
      <sheetData sheetId="52579" refreshError="1"/>
      <sheetData sheetId="52580" refreshError="1"/>
      <sheetData sheetId="52581" refreshError="1"/>
      <sheetData sheetId="52582" refreshError="1"/>
      <sheetData sheetId="52583" refreshError="1"/>
      <sheetData sheetId="52584" refreshError="1"/>
      <sheetData sheetId="52585" refreshError="1"/>
      <sheetData sheetId="52586" refreshError="1"/>
      <sheetData sheetId="52587" refreshError="1"/>
      <sheetData sheetId="52588" refreshError="1"/>
      <sheetData sheetId="52589" refreshError="1"/>
      <sheetData sheetId="52590" refreshError="1"/>
      <sheetData sheetId="52591" refreshError="1"/>
      <sheetData sheetId="52592" refreshError="1"/>
      <sheetData sheetId="52593" refreshError="1"/>
      <sheetData sheetId="52594" refreshError="1"/>
      <sheetData sheetId="52595" refreshError="1"/>
      <sheetData sheetId="52596" refreshError="1"/>
      <sheetData sheetId="52597" refreshError="1"/>
      <sheetData sheetId="52598" refreshError="1"/>
      <sheetData sheetId="52599" refreshError="1"/>
      <sheetData sheetId="52600" refreshError="1"/>
      <sheetData sheetId="52601" refreshError="1"/>
      <sheetData sheetId="52602" refreshError="1"/>
      <sheetData sheetId="52603" refreshError="1"/>
      <sheetData sheetId="52604" refreshError="1"/>
      <sheetData sheetId="52605" refreshError="1"/>
      <sheetData sheetId="52606" refreshError="1"/>
      <sheetData sheetId="52607" refreshError="1"/>
      <sheetData sheetId="52608" refreshError="1"/>
      <sheetData sheetId="52609" refreshError="1"/>
      <sheetData sheetId="52610" refreshError="1"/>
      <sheetData sheetId="52611" refreshError="1"/>
      <sheetData sheetId="52612" refreshError="1"/>
      <sheetData sheetId="52613" refreshError="1"/>
      <sheetData sheetId="52614" refreshError="1"/>
      <sheetData sheetId="52615" refreshError="1"/>
      <sheetData sheetId="52616" refreshError="1"/>
      <sheetData sheetId="52617" refreshError="1"/>
      <sheetData sheetId="52618" refreshError="1"/>
      <sheetData sheetId="52619" refreshError="1"/>
      <sheetData sheetId="52620" refreshError="1"/>
      <sheetData sheetId="52621" refreshError="1"/>
      <sheetData sheetId="52622" refreshError="1"/>
      <sheetData sheetId="52623" refreshError="1"/>
      <sheetData sheetId="52624" refreshError="1"/>
      <sheetData sheetId="52625" refreshError="1"/>
      <sheetData sheetId="52626" refreshError="1"/>
      <sheetData sheetId="52627" refreshError="1"/>
      <sheetData sheetId="52628" refreshError="1"/>
      <sheetData sheetId="52629" refreshError="1"/>
      <sheetData sheetId="52630" refreshError="1"/>
      <sheetData sheetId="52631" refreshError="1"/>
      <sheetData sheetId="52632" refreshError="1"/>
      <sheetData sheetId="52633" refreshError="1"/>
      <sheetData sheetId="52634" refreshError="1"/>
      <sheetData sheetId="52635" refreshError="1"/>
      <sheetData sheetId="52636" refreshError="1"/>
      <sheetData sheetId="52637" refreshError="1"/>
      <sheetData sheetId="52638" refreshError="1"/>
      <sheetData sheetId="52639" refreshError="1"/>
      <sheetData sheetId="52640" refreshError="1"/>
      <sheetData sheetId="52641" refreshError="1"/>
      <sheetData sheetId="52642" refreshError="1"/>
      <sheetData sheetId="52643" refreshError="1"/>
      <sheetData sheetId="52644" refreshError="1"/>
      <sheetData sheetId="52645" refreshError="1"/>
      <sheetData sheetId="52646" refreshError="1"/>
      <sheetData sheetId="52647" refreshError="1"/>
      <sheetData sheetId="52648" refreshError="1"/>
      <sheetData sheetId="52649" refreshError="1"/>
      <sheetData sheetId="52650" refreshError="1"/>
      <sheetData sheetId="52651" refreshError="1"/>
      <sheetData sheetId="52652" refreshError="1"/>
      <sheetData sheetId="52653" refreshError="1"/>
      <sheetData sheetId="52654" refreshError="1"/>
      <sheetData sheetId="52655" refreshError="1"/>
      <sheetData sheetId="52656" refreshError="1"/>
      <sheetData sheetId="52657" refreshError="1"/>
      <sheetData sheetId="52658" refreshError="1"/>
      <sheetData sheetId="52659" refreshError="1"/>
      <sheetData sheetId="52660" refreshError="1"/>
      <sheetData sheetId="52661" refreshError="1"/>
      <sheetData sheetId="52662" refreshError="1"/>
      <sheetData sheetId="52663" refreshError="1"/>
      <sheetData sheetId="52664" refreshError="1"/>
      <sheetData sheetId="52665" refreshError="1"/>
      <sheetData sheetId="52666" refreshError="1"/>
      <sheetData sheetId="52667" refreshError="1"/>
      <sheetData sheetId="52668" refreshError="1"/>
      <sheetData sheetId="52669" refreshError="1"/>
      <sheetData sheetId="52670" refreshError="1"/>
      <sheetData sheetId="52671" refreshError="1"/>
      <sheetData sheetId="52672" refreshError="1"/>
      <sheetData sheetId="52673" refreshError="1"/>
      <sheetData sheetId="52674" refreshError="1"/>
      <sheetData sheetId="52675" refreshError="1"/>
      <sheetData sheetId="52676" refreshError="1"/>
      <sheetData sheetId="52677" refreshError="1"/>
      <sheetData sheetId="52678" refreshError="1"/>
      <sheetData sheetId="52679" refreshError="1"/>
      <sheetData sheetId="52680" refreshError="1"/>
      <sheetData sheetId="52681" refreshError="1"/>
      <sheetData sheetId="52682" refreshError="1"/>
      <sheetData sheetId="52683" refreshError="1"/>
      <sheetData sheetId="52684" refreshError="1"/>
      <sheetData sheetId="52685" refreshError="1"/>
      <sheetData sheetId="52686" refreshError="1"/>
      <sheetData sheetId="52687" refreshError="1"/>
      <sheetData sheetId="52688" refreshError="1"/>
      <sheetData sheetId="52689" refreshError="1"/>
      <sheetData sheetId="52690" refreshError="1"/>
      <sheetData sheetId="52691" refreshError="1"/>
      <sheetData sheetId="52692" refreshError="1"/>
      <sheetData sheetId="52693" refreshError="1"/>
      <sheetData sheetId="52694" refreshError="1"/>
      <sheetData sheetId="52695" refreshError="1"/>
      <sheetData sheetId="52696" refreshError="1"/>
      <sheetData sheetId="52697" refreshError="1"/>
      <sheetData sheetId="52698" refreshError="1"/>
      <sheetData sheetId="52699" refreshError="1"/>
      <sheetData sheetId="52700" refreshError="1"/>
      <sheetData sheetId="52701" refreshError="1"/>
      <sheetData sheetId="52702" refreshError="1"/>
      <sheetData sheetId="52703" refreshError="1"/>
      <sheetData sheetId="52704" refreshError="1"/>
      <sheetData sheetId="52705" refreshError="1"/>
      <sheetData sheetId="52706" refreshError="1"/>
      <sheetData sheetId="52707" refreshError="1"/>
      <sheetData sheetId="52708" refreshError="1"/>
      <sheetData sheetId="52709" refreshError="1"/>
      <sheetData sheetId="52710" refreshError="1"/>
      <sheetData sheetId="52711" refreshError="1"/>
      <sheetData sheetId="52712" refreshError="1"/>
      <sheetData sheetId="52713" refreshError="1"/>
      <sheetData sheetId="52714" refreshError="1"/>
      <sheetData sheetId="52715" refreshError="1"/>
      <sheetData sheetId="52716" refreshError="1"/>
      <sheetData sheetId="52717" refreshError="1"/>
      <sheetData sheetId="52718" refreshError="1"/>
      <sheetData sheetId="52719" refreshError="1"/>
      <sheetData sheetId="52720" refreshError="1"/>
      <sheetData sheetId="52721" refreshError="1"/>
      <sheetData sheetId="52722" refreshError="1"/>
      <sheetData sheetId="52723" refreshError="1"/>
      <sheetData sheetId="52724" refreshError="1"/>
      <sheetData sheetId="52725" refreshError="1"/>
      <sheetData sheetId="52726" refreshError="1"/>
      <sheetData sheetId="52727" refreshError="1"/>
      <sheetData sheetId="52728" refreshError="1"/>
      <sheetData sheetId="52729" refreshError="1"/>
      <sheetData sheetId="52730" refreshError="1"/>
      <sheetData sheetId="52731" refreshError="1"/>
      <sheetData sheetId="52732" refreshError="1"/>
      <sheetData sheetId="52733" refreshError="1"/>
      <sheetData sheetId="52734" refreshError="1"/>
      <sheetData sheetId="52735" refreshError="1"/>
      <sheetData sheetId="52736" refreshError="1"/>
      <sheetData sheetId="52737" refreshError="1"/>
      <sheetData sheetId="52738" refreshError="1"/>
      <sheetData sheetId="52739" refreshError="1"/>
      <sheetData sheetId="52740" refreshError="1"/>
      <sheetData sheetId="52741" refreshError="1"/>
      <sheetData sheetId="52742" refreshError="1"/>
      <sheetData sheetId="52743" refreshError="1"/>
      <sheetData sheetId="52744" refreshError="1"/>
      <sheetData sheetId="52745" refreshError="1"/>
      <sheetData sheetId="52746" refreshError="1"/>
      <sheetData sheetId="52747" refreshError="1"/>
      <sheetData sheetId="52748" refreshError="1"/>
      <sheetData sheetId="52749" refreshError="1"/>
      <sheetData sheetId="52750" refreshError="1"/>
      <sheetData sheetId="52751" refreshError="1"/>
      <sheetData sheetId="52752" refreshError="1"/>
      <sheetData sheetId="52753" refreshError="1"/>
      <sheetData sheetId="52754" refreshError="1"/>
      <sheetData sheetId="52755" refreshError="1"/>
      <sheetData sheetId="52756" refreshError="1"/>
      <sheetData sheetId="52757" refreshError="1"/>
      <sheetData sheetId="52758" refreshError="1"/>
      <sheetData sheetId="52759" refreshError="1"/>
      <sheetData sheetId="52760" refreshError="1"/>
      <sheetData sheetId="52761" refreshError="1"/>
      <sheetData sheetId="52762" refreshError="1"/>
      <sheetData sheetId="52763" refreshError="1"/>
      <sheetData sheetId="52764" refreshError="1"/>
      <sheetData sheetId="52765" refreshError="1"/>
      <sheetData sheetId="52766" refreshError="1"/>
      <sheetData sheetId="52767" refreshError="1"/>
      <sheetData sheetId="52768" refreshError="1"/>
      <sheetData sheetId="52769" refreshError="1"/>
      <sheetData sheetId="52770" refreshError="1"/>
      <sheetData sheetId="52771" refreshError="1"/>
      <sheetData sheetId="52772" refreshError="1"/>
      <sheetData sheetId="52773" refreshError="1"/>
      <sheetData sheetId="52774" refreshError="1"/>
      <sheetData sheetId="52775" refreshError="1"/>
      <sheetData sheetId="52776" refreshError="1"/>
      <sheetData sheetId="52777" refreshError="1"/>
      <sheetData sheetId="52778" refreshError="1"/>
      <sheetData sheetId="52779" refreshError="1"/>
      <sheetData sheetId="52780" refreshError="1"/>
      <sheetData sheetId="52781" refreshError="1"/>
      <sheetData sheetId="52782" refreshError="1"/>
      <sheetData sheetId="52783" refreshError="1"/>
      <sheetData sheetId="52784" refreshError="1"/>
      <sheetData sheetId="52785" refreshError="1"/>
      <sheetData sheetId="52786" refreshError="1"/>
      <sheetData sheetId="52787" refreshError="1"/>
      <sheetData sheetId="52788" refreshError="1"/>
      <sheetData sheetId="52789" refreshError="1"/>
      <sheetData sheetId="52790" refreshError="1"/>
      <sheetData sheetId="52791" refreshError="1"/>
      <sheetData sheetId="52792" refreshError="1"/>
      <sheetData sheetId="52793" refreshError="1"/>
      <sheetData sheetId="52794" refreshError="1"/>
      <sheetData sheetId="52795" refreshError="1"/>
      <sheetData sheetId="52796" refreshError="1"/>
      <sheetData sheetId="52797" refreshError="1"/>
      <sheetData sheetId="52798" refreshError="1"/>
      <sheetData sheetId="52799" refreshError="1"/>
      <sheetData sheetId="52800" refreshError="1"/>
      <sheetData sheetId="52801" refreshError="1"/>
      <sheetData sheetId="52802" refreshError="1"/>
      <sheetData sheetId="52803" refreshError="1"/>
      <sheetData sheetId="52804" refreshError="1"/>
      <sheetData sheetId="52805" refreshError="1"/>
      <sheetData sheetId="52806" refreshError="1"/>
      <sheetData sheetId="52807" refreshError="1"/>
      <sheetData sheetId="52808" refreshError="1"/>
      <sheetData sheetId="52809" refreshError="1"/>
      <sheetData sheetId="52810" refreshError="1"/>
      <sheetData sheetId="52811" refreshError="1"/>
      <sheetData sheetId="52812" refreshError="1"/>
      <sheetData sheetId="52813" refreshError="1"/>
      <sheetData sheetId="52814" refreshError="1"/>
      <sheetData sheetId="52815" refreshError="1"/>
      <sheetData sheetId="52816" refreshError="1"/>
      <sheetData sheetId="52817" refreshError="1"/>
      <sheetData sheetId="52818" refreshError="1"/>
      <sheetData sheetId="52819" refreshError="1"/>
      <sheetData sheetId="52820" refreshError="1"/>
      <sheetData sheetId="52821" refreshError="1"/>
      <sheetData sheetId="52822" refreshError="1"/>
      <sheetData sheetId="52823" refreshError="1"/>
      <sheetData sheetId="52824" refreshError="1"/>
      <sheetData sheetId="52825" refreshError="1"/>
      <sheetData sheetId="52826" refreshError="1"/>
      <sheetData sheetId="52827" refreshError="1"/>
      <sheetData sheetId="52828" refreshError="1"/>
      <sheetData sheetId="52829" refreshError="1"/>
      <sheetData sheetId="52830" refreshError="1"/>
      <sheetData sheetId="52831" refreshError="1"/>
      <sheetData sheetId="52832" refreshError="1"/>
      <sheetData sheetId="52833" refreshError="1"/>
      <sheetData sheetId="52834" refreshError="1"/>
      <sheetData sheetId="52835" refreshError="1"/>
      <sheetData sheetId="52836" refreshError="1"/>
      <sheetData sheetId="52837" refreshError="1"/>
      <sheetData sheetId="52838" refreshError="1"/>
      <sheetData sheetId="52839" refreshError="1"/>
      <sheetData sheetId="52840" refreshError="1"/>
      <sheetData sheetId="52841" refreshError="1"/>
      <sheetData sheetId="52842" refreshError="1"/>
      <sheetData sheetId="52843" refreshError="1"/>
      <sheetData sheetId="52844" refreshError="1"/>
      <sheetData sheetId="52845" refreshError="1"/>
      <sheetData sheetId="52846" refreshError="1"/>
      <sheetData sheetId="52847" refreshError="1"/>
      <sheetData sheetId="52848" refreshError="1"/>
      <sheetData sheetId="52849" refreshError="1"/>
      <sheetData sheetId="52850" refreshError="1"/>
      <sheetData sheetId="52851" refreshError="1"/>
      <sheetData sheetId="52852" refreshError="1"/>
      <sheetData sheetId="52853" refreshError="1"/>
      <sheetData sheetId="52854" refreshError="1"/>
      <sheetData sheetId="52855" refreshError="1"/>
      <sheetData sheetId="52856" refreshError="1"/>
      <sheetData sheetId="52857" refreshError="1"/>
      <sheetData sheetId="52858" refreshError="1"/>
      <sheetData sheetId="52859" refreshError="1"/>
      <sheetData sheetId="52860" refreshError="1"/>
      <sheetData sheetId="52861" refreshError="1"/>
      <sheetData sheetId="52862" refreshError="1"/>
      <sheetData sheetId="52863" refreshError="1"/>
      <sheetData sheetId="52864" refreshError="1"/>
      <sheetData sheetId="52865" refreshError="1"/>
      <sheetData sheetId="52866" refreshError="1"/>
      <sheetData sheetId="52867" refreshError="1"/>
      <sheetData sheetId="52868" refreshError="1"/>
      <sheetData sheetId="52869" refreshError="1"/>
      <sheetData sheetId="52870" refreshError="1"/>
      <sheetData sheetId="52871" refreshError="1"/>
      <sheetData sheetId="52872" refreshError="1"/>
      <sheetData sheetId="52873" refreshError="1"/>
      <sheetData sheetId="52874" refreshError="1"/>
      <sheetData sheetId="52875" refreshError="1"/>
      <sheetData sheetId="52876" refreshError="1"/>
      <sheetData sheetId="52877" refreshError="1"/>
      <sheetData sheetId="52878" refreshError="1"/>
      <sheetData sheetId="52879" refreshError="1"/>
      <sheetData sheetId="52880" refreshError="1"/>
      <sheetData sheetId="52881" refreshError="1"/>
      <sheetData sheetId="52882" refreshError="1"/>
      <sheetData sheetId="52883" refreshError="1"/>
      <sheetData sheetId="52884" refreshError="1"/>
      <sheetData sheetId="52885" refreshError="1"/>
      <sheetData sheetId="52886" refreshError="1"/>
      <sheetData sheetId="52887" refreshError="1"/>
      <sheetData sheetId="52888" refreshError="1"/>
      <sheetData sheetId="52889" refreshError="1"/>
      <sheetData sheetId="52890" refreshError="1"/>
      <sheetData sheetId="52891" refreshError="1"/>
      <sheetData sheetId="52892" refreshError="1"/>
      <sheetData sheetId="52893" refreshError="1"/>
      <sheetData sheetId="52894" refreshError="1"/>
      <sheetData sheetId="52895" refreshError="1"/>
      <sheetData sheetId="52896" refreshError="1"/>
      <sheetData sheetId="52897" refreshError="1"/>
      <sheetData sheetId="52898" refreshError="1"/>
      <sheetData sheetId="52899" refreshError="1"/>
      <sheetData sheetId="52900" refreshError="1"/>
      <sheetData sheetId="52901" refreshError="1"/>
      <sheetData sheetId="52902" refreshError="1"/>
      <sheetData sheetId="52903" refreshError="1"/>
      <sheetData sheetId="52904" refreshError="1"/>
      <sheetData sheetId="52905" refreshError="1"/>
      <sheetData sheetId="52906" refreshError="1"/>
      <sheetData sheetId="52907" refreshError="1"/>
      <sheetData sheetId="52908" refreshError="1"/>
      <sheetData sheetId="52909" refreshError="1"/>
      <sheetData sheetId="52910" refreshError="1"/>
      <sheetData sheetId="52911" refreshError="1"/>
      <sheetData sheetId="52912" refreshError="1"/>
      <sheetData sheetId="52913" refreshError="1"/>
      <sheetData sheetId="52914" refreshError="1"/>
      <sheetData sheetId="52915" refreshError="1"/>
      <sheetData sheetId="52916" refreshError="1"/>
      <sheetData sheetId="52917" refreshError="1"/>
      <sheetData sheetId="52918" refreshError="1"/>
      <sheetData sheetId="52919" refreshError="1"/>
      <sheetData sheetId="52920" refreshError="1"/>
      <sheetData sheetId="52921" refreshError="1"/>
      <sheetData sheetId="52922" refreshError="1"/>
      <sheetData sheetId="52923" refreshError="1"/>
      <sheetData sheetId="52924" refreshError="1"/>
      <sheetData sheetId="52925" refreshError="1"/>
      <sheetData sheetId="52926" refreshError="1"/>
      <sheetData sheetId="52927" refreshError="1"/>
      <sheetData sheetId="52928" refreshError="1"/>
      <sheetData sheetId="52929" refreshError="1"/>
      <sheetData sheetId="52930" refreshError="1"/>
      <sheetData sheetId="52931" refreshError="1"/>
      <sheetData sheetId="52932" refreshError="1"/>
      <sheetData sheetId="52933" refreshError="1"/>
      <sheetData sheetId="52934" refreshError="1"/>
      <sheetData sheetId="52935" refreshError="1"/>
      <sheetData sheetId="52936" refreshError="1"/>
      <sheetData sheetId="52937" refreshError="1"/>
      <sheetData sheetId="52938" refreshError="1"/>
      <sheetData sheetId="52939" refreshError="1"/>
      <sheetData sheetId="52940" refreshError="1"/>
      <sheetData sheetId="52941" refreshError="1"/>
      <sheetData sheetId="52942" refreshError="1"/>
      <sheetData sheetId="52943" refreshError="1"/>
      <sheetData sheetId="52944" refreshError="1"/>
      <sheetData sheetId="52945" refreshError="1"/>
      <sheetData sheetId="52946" refreshError="1"/>
      <sheetData sheetId="52947" refreshError="1"/>
      <sheetData sheetId="52948" refreshError="1"/>
      <sheetData sheetId="52949" refreshError="1"/>
      <sheetData sheetId="52950" refreshError="1"/>
      <sheetData sheetId="52951" refreshError="1"/>
      <sheetData sheetId="52952" refreshError="1"/>
      <sheetData sheetId="52953" refreshError="1"/>
      <sheetData sheetId="52954" refreshError="1"/>
      <sheetData sheetId="52955" refreshError="1"/>
      <sheetData sheetId="52956" refreshError="1"/>
      <sheetData sheetId="52957" refreshError="1"/>
      <sheetData sheetId="52958" refreshError="1"/>
      <sheetData sheetId="52959" refreshError="1"/>
      <sheetData sheetId="52960" refreshError="1"/>
      <sheetData sheetId="52961" refreshError="1"/>
      <sheetData sheetId="52962" refreshError="1"/>
      <sheetData sheetId="52963" refreshError="1"/>
      <sheetData sheetId="52964" refreshError="1"/>
      <sheetData sheetId="52965" refreshError="1"/>
      <sheetData sheetId="52966" refreshError="1"/>
      <sheetData sheetId="52967" refreshError="1"/>
      <sheetData sheetId="52968" refreshError="1"/>
      <sheetData sheetId="52969" refreshError="1"/>
      <sheetData sheetId="52970" refreshError="1"/>
      <sheetData sheetId="52971" refreshError="1"/>
      <sheetData sheetId="52972" refreshError="1"/>
      <sheetData sheetId="52973" refreshError="1"/>
      <sheetData sheetId="52974" refreshError="1"/>
      <sheetData sheetId="52975" refreshError="1"/>
      <sheetData sheetId="52976" refreshError="1"/>
      <sheetData sheetId="52977" refreshError="1"/>
      <sheetData sheetId="52978" refreshError="1"/>
      <sheetData sheetId="52979" refreshError="1"/>
      <sheetData sheetId="52980" refreshError="1"/>
      <sheetData sheetId="52981" refreshError="1"/>
      <sheetData sheetId="52982" refreshError="1"/>
      <sheetData sheetId="52983" refreshError="1"/>
      <sheetData sheetId="52984" refreshError="1"/>
      <sheetData sheetId="52985" refreshError="1"/>
      <sheetData sheetId="52986" refreshError="1"/>
      <sheetData sheetId="52987" refreshError="1"/>
      <sheetData sheetId="52988" refreshError="1"/>
      <sheetData sheetId="52989" refreshError="1"/>
      <sheetData sheetId="52990" refreshError="1"/>
      <sheetData sheetId="52991" refreshError="1"/>
      <sheetData sheetId="52992" refreshError="1"/>
      <sheetData sheetId="52993" refreshError="1"/>
      <sheetData sheetId="52994" refreshError="1"/>
      <sheetData sheetId="52995" refreshError="1"/>
      <sheetData sheetId="52996" refreshError="1"/>
      <sheetData sheetId="52997" refreshError="1"/>
      <sheetData sheetId="52998" refreshError="1"/>
      <sheetData sheetId="52999" refreshError="1"/>
      <sheetData sheetId="53000" refreshError="1"/>
      <sheetData sheetId="53001" refreshError="1"/>
      <sheetData sheetId="53002" refreshError="1"/>
      <sheetData sheetId="53003" refreshError="1"/>
      <sheetData sheetId="53004" refreshError="1"/>
      <sheetData sheetId="53005" refreshError="1"/>
      <sheetData sheetId="53006" refreshError="1"/>
      <sheetData sheetId="53007" refreshError="1"/>
      <sheetData sheetId="53008" refreshError="1"/>
      <sheetData sheetId="53009" refreshError="1"/>
      <sheetData sheetId="53010" refreshError="1"/>
      <sheetData sheetId="53011" refreshError="1"/>
      <sheetData sheetId="53012" refreshError="1"/>
      <sheetData sheetId="53013" refreshError="1"/>
      <sheetData sheetId="53014" refreshError="1"/>
      <sheetData sheetId="53015" refreshError="1"/>
      <sheetData sheetId="53016" refreshError="1"/>
      <sheetData sheetId="53017" refreshError="1"/>
      <sheetData sheetId="53018" refreshError="1"/>
      <sheetData sheetId="53019" refreshError="1"/>
      <sheetData sheetId="53020" refreshError="1"/>
      <sheetData sheetId="53021" refreshError="1"/>
      <sheetData sheetId="53022" refreshError="1"/>
      <sheetData sheetId="53023" refreshError="1"/>
      <sheetData sheetId="53024" refreshError="1"/>
      <sheetData sheetId="53025" refreshError="1"/>
      <sheetData sheetId="53026" refreshError="1"/>
      <sheetData sheetId="53027" refreshError="1"/>
      <sheetData sheetId="53028" refreshError="1"/>
      <sheetData sheetId="53029" refreshError="1"/>
      <sheetData sheetId="53030" refreshError="1"/>
      <sheetData sheetId="53031" refreshError="1"/>
      <sheetData sheetId="53032" refreshError="1"/>
      <sheetData sheetId="53033" refreshError="1"/>
      <sheetData sheetId="53034" refreshError="1"/>
      <sheetData sheetId="53035" refreshError="1"/>
      <sheetData sheetId="53036" refreshError="1"/>
      <sheetData sheetId="53037" refreshError="1"/>
      <sheetData sheetId="53038" refreshError="1"/>
      <sheetData sheetId="53039" refreshError="1"/>
      <sheetData sheetId="53040" refreshError="1"/>
      <sheetData sheetId="53041" refreshError="1"/>
      <sheetData sheetId="53042" refreshError="1"/>
      <sheetData sheetId="53043" refreshError="1"/>
      <sheetData sheetId="53044" refreshError="1"/>
      <sheetData sheetId="53045" refreshError="1"/>
      <sheetData sheetId="53046" refreshError="1"/>
      <sheetData sheetId="53047" refreshError="1"/>
      <sheetData sheetId="53048" refreshError="1"/>
      <sheetData sheetId="53049" refreshError="1"/>
      <sheetData sheetId="53050" refreshError="1"/>
      <sheetData sheetId="53051" refreshError="1"/>
      <sheetData sheetId="53052" refreshError="1"/>
      <sheetData sheetId="53053" refreshError="1"/>
      <sheetData sheetId="53054" refreshError="1"/>
      <sheetData sheetId="53055" refreshError="1"/>
      <sheetData sheetId="53056" refreshError="1"/>
      <sheetData sheetId="53057" refreshError="1"/>
      <sheetData sheetId="53058" refreshError="1"/>
      <sheetData sheetId="53059" refreshError="1"/>
      <sheetData sheetId="53060" refreshError="1"/>
      <sheetData sheetId="53061" refreshError="1"/>
      <sheetData sheetId="53062" refreshError="1"/>
      <sheetData sheetId="53063" refreshError="1"/>
      <sheetData sheetId="53064" refreshError="1"/>
      <sheetData sheetId="53065" refreshError="1"/>
      <sheetData sheetId="53066" refreshError="1"/>
      <sheetData sheetId="53067" refreshError="1"/>
      <sheetData sheetId="53068" refreshError="1"/>
      <sheetData sheetId="53069" refreshError="1"/>
      <sheetData sheetId="53070" refreshError="1"/>
      <sheetData sheetId="53071" refreshError="1"/>
      <sheetData sheetId="53072" refreshError="1"/>
      <sheetData sheetId="53073" refreshError="1"/>
      <sheetData sheetId="53074" refreshError="1"/>
      <sheetData sheetId="53075" refreshError="1"/>
      <sheetData sheetId="53076" refreshError="1"/>
      <sheetData sheetId="53077" refreshError="1"/>
      <sheetData sheetId="53078" refreshError="1"/>
      <sheetData sheetId="53079" refreshError="1"/>
      <sheetData sheetId="53080" refreshError="1"/>
      <sheetData sheetId="53081" refreshError="1"/>
      <sheetData sheetId="53082" refreshError="1"/>
      <sheetData sheetId="53083" refreshError="1"/>
      <sheetData sheetId="53084" refreshError="1"/>
      <sheetData sheetId="53085" refreshError="1"/>
      <sheetData sheetId="53086" refreshError="1"/>
      <sheetData sheetId="53087" refreshError="1"/>
      <sheetData sheetId="53088" refreshError="1"/>
      <sheetData sheetId="53089" refreshError="1"/>
      <sheetData sheetId="53090" refreshError="1"/>
      <sheetData sheetId="53091" refreshError="1"/>
      <sheetData sheetId="53092" refreshError="1"/>
      <sheetData sheetId="53093" refreshError="1"/>
      <sheetData sheetId="53094" refreshError="1"/>
      <sheetData sheetId="53095" refreshError="1"/>
      <sheetData sheetId="53096" refreshError="1"/>
      <sheetData sheetId="53097" refreshError="1"/>
      <sheetData sheetId="53098" refreshError="1"/>
      <sheetData sheetId="53099" refreshError="1"/>
      <sheetData sheetId="53100" refreshError="1"/>
      <sheetData sheetId="53101" refreshError="1"/>
      <sheetData sheetId="53102" refreshError="1"/>
      <sheetData sheetId="53103" refreshError="1"/>
      <sheetData sheetId="53104" refreshError="1"/>
      <sheetData sheetId="53105" refreshError="1"/>
      <sheetData sheetId="53106" refreshError="1"/>
      <sheetData sheetId="53107" refreshError="1"/>
      <sheetData sheetId="53108" refreshError="1"/>
      <sheetData sheetId="53109" refreshError="1"/>
      <sheetData sheetId="53110" refreshError="1"/>
      <sheetData sheetId="53111" refreshError="1"/>
      <sheetData sheetId="53112" refreshError="1"/>
      <sheetData sheetId="53113" refreshError="1"/>
      <sheetData sheetId="53114" refreshError="1"/>
      <sheetData sheetId="53115" refreshError="1"/>
      <sheetData sheetId="53116" refreshError="1"/>
      <sheetData sheetId="53117" refreshError="1"/>
      <sheetData sheetId="53118" refreshError="1"/>
      <sheetData sheetId="53119" refreshError="1"/>
      <sheetData sheetId="53120" refreshError="1"/>
      <sheetData sheetId="53121" refreshError="1"/>
      <sheetData sheetId="53122" refreshError="1"/>
      <sheetData sheetId="53123" refreshError="1"/>
      <sheetData sheetId="53124" refreshError="1"/>
      <sheetData sheetId="53125" refreshError="1"/>
      <sheetData sheetId="53126" refreshError="1"/>
      <sheetData sheetId="53127" refreshError="1"/>
      <sheetData sheetId="53128" refreshError="1"/>
      <sheetData sheetId="53129" refreshError="1"/>
      <sheetData sheetId="53130" refreshError="1"/>
      <sheetData sheetId="53131" refreshError="1"/>
      <sheetData sheetId="53132" refreshError="1"/>
      <sheetData sheetId="53133" refreshError="1"/>
      <sheetData sheetId="53134" refreshError="1"/>
      <sheetData sheetId="53135" refreshError="1"/>
      <sheetData sheetId="53136" refreshError="1"/>
      <sheetData sheetId="53137" refreshError="1"/>
      <sheetData sheetId="53138" refreshError="1"/>
      <sheetData sheetId="53139" refreshError="1"/>
      <sheetData sheetId="53140" refreshError="1"/>
      <sheetData sheetId="53141" refreshError="1"/>
      <sheetData sheetId="53142" refreshError="1"/>
      <sheetData sheetId="53143" refreshError="1"/>
      <sheetData sheetId="53144" refreshError="1"/>
      <sheetData sheetId="53145" refreshError="1"/>
      <sheetData sheetId="53146" refreshError="1"/>
      <sheetData sheetId="53147" refreshError="1"/>
      <sheetData sheetId="53148" refreshError="1"/>
      <sheetData sheetId="53149" refreshError="1"/>
      <sheetData sheetId="53150" refreshError="1"/>
      <sheetData sheetId="53151" refreshError="1"/>
      <sheetData sheetId="53152" refreshError="1"/>
      <sheetData sheetId="53153" refreshError="1"/>
      <sheetData sheetId="53154" refreshError="1"/>
      <sheetData sheetId="53155" refreshError="1"/>
      <sheetData sheetId="53156" refreshError="1"/>
      <sheetData sheetId="53157" refreshError="1"/>
      <sheetData sheetId="53158" refreshError="1"/>
      <sheetData sheetId="53159" refreshError="1"/>
      <sheetData sheetId="53160" refreshError="1"/>
      <sheetData sheetId="53161" refreshError="1"/>
      <sheetData sheetId="53162" refreshError="1"/>
      <sheetData sheetId="53163" refreshError="1"/>
      <sheetData sheetId="53164" refreshError="1"/>
      <sheetData sheetId="53165" refreshError="1"/>
      <sheetData sheetId="53166" refreshError="1"/>
      <sheetData sheetId="53167" refreshError="1"/>
      <sheetData sheetId="53168" refreshError="1"/>
      <sheetData sheetId="53169" refreshError="1"/>
      <sheetData sheetId="53170" refreshError="1"/>
      <sheetData sheetId="53171" refreshError="1"/>
      <sheetData sheetId="53172" refreshError="1"/>
      <sheetData sheetId="53173" refreshError="1"/>
      <sheetData sheetId="53174" refreshError="1"/>
      <sheetData sheetId="53175" refreshError="1"/>
      <sheetData sheetId="53176" refreshError="1"/>
      <sheetData sheetId="53177" refreshError="1"/>
      <sheetData sheetId="53178" refreshError="1"/>
      <sheetData sheetId="53179" refreshError="1"/>
      <sheetData sheetId="53180" refreshError="1"/>
      <sheetData sheetId="53181" refreshError="1"/>
      <sheetData sheetId="53182" refreshError="1"/>
      <sheetData sheetId="53183" refreshError="1"/>
      <sheetData sheetId="53184" refreshError="1"/>
      <sheetData sheetId="53185" refreshError="1"/>
      <sheetData sheetId="53186" refreshError="1"/>
      <sheetData sheetId="53187" refreshError="1"/>
      <sheetData sheetId="53188" refreshError="1"/>
      <sheetData sheetId="53189" refreshError="1"/>
      <sheetData sheetId="53190" refreshError="1"/>
      <sheetData sheetId="53191" refreshError="1"/>
      <sheetData sheetId="53192" refreshError="1"/>
      <sheetData sheetId="53193" refreshError="1"/>
      <sheetData sheetId="53194" refreshError="1"/>
      <sheetData sheetId="53195" refreshError="1"/>
      <sheetData sheetId="53196" refreshError="1"/>
      <sheetData sheetId="53197" refreshError="1"/>
      <sheetData sheetId="53198" refreshError="1"/>
      <sheetData sheetId="53199" refreshError="1"/>
      <sheetData sheetId="53200" refreshError="1"/>
      <sheetData sheetId="53201" refreshError="1"/>
      <sheetData sheetId="53202" refreshError="1"/>
      <sheetData sheetId="53203" refreshError="1"/>
      <sheetData sheetId="53204" refreshError="1"/>
      <sheetData sheetId="53205" refreshError="1"/>
      <sheetData sheetId="53206" refreshError="1"/>
      <sheetData sheetId="53207" refreshError="1"/>
      <sheetData sheetId="53208" refreshError="1"/>
      <sheetData sheetId="53209" refreshError="1"/>
      <sheetData sheetId="53210" refreshError="1"/>
      <sheetData sheetId="53211" refreshError="1"/>
      <sheetData sheetId="53212" refreshError="1"/>
      <sheetData sheetId="53213" refreshError="1"/>
      <sheetData sheetId="53214" refreshError="1"/>
      <sheetData sheetId="53215" refreshError="1"/>
      <sheetData sheetId="53216" refreshError="1"/>
      <sheetData sheetId="53217" refreshError="1"/>
      <sheetData sheetId="53218" refreshError="1"/>
      <sheetData sheetId="53219" refreshError="1"/>
      <sheetData sheetId="53220" refreshError="1"/>
      <sheetData sheetId="53221" refreshError="1"/>
      <sheetData sheetId="53222" refreshError="1"/>
      <sheetData sheetId="53223" refreshError="1"/>
      <sheetData sheetId="53224" refreshError="1"/>
      <sheetData sheetId="53225" refreshError="1"/>
      <sheetData sheetId="53226" refreshError="1"/>
      <sheetData sheetId="53227" refreshError="1"/>
      <sheetData sheetId="53228" refreshError="1"/>
      <sheetData sheetId="53229" refreshError="1"/>
      <sheetData sheetId="53230" refreshError="1"/>
      <sheetData sheetId="53231" refreshError="1"/>
      <sheetData sheetId="53232" refreshError="1"/>
      <sheetData sheetId="53233" refreshError="1"/>
      <sheetData sheetId="53234" refreshError="1"/>
      <sheetData sheetId="53235" refreshError="1"/>
      <sheetData sheetId="53236" refreshError="1"/>
      <sheetData sheetId="53237" refreshError="1"/>
      <sheetData sheetId="53238" refreshError="1"/>
      <sheetData sheetId="53239" refreshError="1"/>
      <sheetData sheetId="53240" refreshError="1"/>
      <sheetData sheetId="53241" refreshError="1"/>
      <sheetData sheetId="53242" refreshError="1"/>
      <sheetData sheetId="53243" refreshError="1"/>
      <sheetData sheetId="53244" refreshError="1"/>
      <sheetData sheetId="53245" refreshError="1"/>
      <sheetData sheetId="53246" refreshError="1"/>
      <sheetData sheetId="53247" refreshError="1"/>
      <sheetData sheetId="53248" refreshError="1"/>
      <sheetData sheetId="53249" refreshError="1"/>
      <sheetData sheetId="53250" refreshError="1"/>
      <sheetData sheetId="53251" refreshError="1"/>
      <sheetData sheetId="53252" refreshError="1"/>
      <sheetData sheetId="53253" refreshError="1"/>
      <sheetData sheetId="53254" refreshError="1"/>
      <sheetData sheetId="53255" refreshError="1"/>
      <sheetData sheetId="53256" refreshError="1"/>
      <sheetData sheetId="53257" refreshError="1"/>
      <sheetData sheetId="53258" refreshError="1"/>
      <sheetData sheetId="53259" refreshError="1"/>
      <sheetData sheetId="53260" refreshError="1"/>
      <sheetData sheetId="53261" refreshError="1"/>
      <sheetData sheetId="53262" refreshError="1"/>
      <sheetData sheetId="53263" refreshError="1"/>
      <sheetData sheetId="53264" refreshError="1"/>
      <sheetData sheetId="53265" refreshError="1"/>
      <sheetData sheetId="53266" refreshError="1"/>
      <sheetData sheetId="53267" refreshError="1"/>
      <sheetData sheetId="53268" refreshError="1"/>
      <sheetData sheetId="53269" refreshError="1"/>
      <sheetData sheetId="53270" refreshError="1"/>
      <sheetData sheetId="53271" refreshError="1"/>
      <sheetData sheetId="53272" refreshError="1"/>
      <sheetData sheetId="53273" refreshError="1"/>
      <sheetData sheetId="53274" refreshError="1"/>
      <sheetData sheetId="53275" refreshError="1"/>
      <sheetData sheetId="53276" refreshError="1"/>
      <sheetData sheetId="53277" refreshError="1"/>
      <sheetData sheetId="53278" refreshError="1"/>
      <sheetData sheetId="53279" refreshError="1"/>
      <sheetData sheetId="53280" refreshError="1"/>
      <sheetData sheetId="53281" refreshError="1"/>
      <sheetData sheetId="53282" refreshError="1"/>
      <sheetData sheetId="53283" refreshError="1"/>
      <sheetData sheetId="53284" refreshError="1"/>
      <sheetData sheetId="53285" refreshError="1"/>
      <sheetData sheetId="53286" refreshError="1"/>
      <sheetData sheetId="53287" refreshError="1"/>
      <sheetData sheetId="53288" refreshError="1"/>
      <sheetData sheetId="53289" refreshError="1"/>
      <sheetData sheetId="53290" refreshError="1"/>
      <sheetData sheetId="53291" refreshError="1"/>
      <sheetData sheetId="53292" refreshError="1"/>
      <sheetData sheetId="53293" refreshError="1"/>
      <sheetData sheetId="53294" refreshError="1"/>
      <sheetData sheetId="53295" refreshError="1"/>
      <sheetData sheetId="53296" refreshError="1"/>
      <sheetData sheetId="53297" refreshError="1"/>
      <sheetData sheetId="53298" refreshError="1"/>
      <sheetData sheetId="53299" refreshError="1"/>
      <sheetData sheetId="53300" refreshError="1"/>
      <sheetData sheetId="53301" refreshError="1"/>
      <sheetData sheetId="53302" refreshError="1"/>
      <sheetData sheetId="53303" refreshError="1"/>
      <sheetData sheetId="53304" refreshError="1"/>
      <sheetData sheetId="53305" refreshError="1"/>
      <sheetData sheetId="53306" refreshError="1"/>
      <sheetData sheetId="53307" refreshError="1"/>
      <sheetData sheetId="53308" refreshError="1"/>
      <sheetData sheetId="53309" refreshError="1"/>
      <sheetData sheetId="53310" refreshError="1"/>
      <sheetData sheetId="53311" refreshError="1"/>
      <sheetData sheetId="53312" refreshError="1"/>
      <sheetData sheetId="53313" refreshError="1"/>
      <sheetData sheetId="53314" refreshError="1"/>
      <sheetData sheetId="53315" refreshError="1"/>
      <sheetData sheetId="53316" refreshError="1"/>
      <sheetData sheetId="53317" refreshError="1"/>
      <sheetData sheetId="53318" refreshError="1"/>
      <sheetData sheetId="53319" refreshError="1"/>
      <sheetData sheetId="53320" refreshError="1"/>
      <sheetData sheetId="53321" refreshError="1"/>
      <sheetData sheetId="53322" refreshError="1"/>
      <sheetData sheetId="53323" refreshError="1"/>
      <sheetData sheetId="53324" refreshError="1"/>
      <sheetData sheetId="53325" refreshError="1"/>
      <sheetData sheetId="53326" refreshError="1"/>
      <sheetData sheetId="53327" refreshError="1"/>
      <sheetData sheetId="53328" refreshError="1"/>
      <sheetData sheetId="53329" refreshError="1"/>
      <sheetData sheetId="53330" refreshError="1"/>
      <sheetData sheetId="53331" refreshError="1"/>
      <sheetData sheetId="53332" refreshError="1"/>
      <sheetData sheetId="53333" refreshError="1"/>
      <sheetData sheetId="53334" refreshError="1"/>
      <sheetData sheetId="53335" refreshError="1"/>
      <sheetData sheetId="53336" refreshError="1"/>
      <sheetData sheetId="53337" refreshError="1"/>
      <sheetData sheetId="53338" refreshError="1"/>
      <sheetData sheetId="53339" refreshError="1"/>
      <sheetData sheetId="53340" refreshError="1"/>
      <sheetData sheetId="53341" refreshError="1"/>
      <sheetData sheetId="53342" refreshError="1"/>
      <sheetData sheetId="53343" refreshError="1"/>
      <sheetData sheetId="53344" refreshError="1"/>
      <sheetData sheetId="53345" refreshError="1"/>
      <sheetData sheetId="53346" refreshError="1"/>
      <sheetData sheetId="53347" refreshError="1"/>
      <sheetData sheetId="53348" refreshError="1"/>
      <sheetData sheetId="53349" refreshError="1"/>
      <sheetData sheetId="53350" refreshError="1"/>
      <sheetData sheetId="53351" refreshError="1"/>
      <sheetData sheetId="53352" refreshError="1"/>
      <sheetData sheetId="53353" refreshError="1"/>
      <sheetData sheetId="53354" refreshError="1"/>
      <sheetData sheetId="53355" refreshError="1"/>
      <sheetData sheetId="53356" refreshError="1"/>
      <sheetData sheetId="53357" refreshError="1"/>
      <sheetData sheetId="53358" refreshError="1"/>
      <sheetData sheetId="53359" refreshError="1"/>
      <sheetData sheetId="53360" refreshError="1"/>
      <sheetData sheetId="53361" refreshError="1"/>
      <sheetData sheetId="53362" refreshError="1"/>
      <sheetData sheetId="53363" refreshError="1"/>
      <sheetData sheetId="53364" refreshError="1"/>
      <sheetData sheetId="53365" refreshError="1"/>
      <sheetData sheetId="53366" refreshError="1"/>
      <sheetData sheetId="53367" refreshError="1"/>
      <sheetData sheetId="53368" refreshError="1"/>
      <sheetData sheetId="53369" refreshError="1"/>
      <sheetData sheetId="53370" refreshError="1"/>
      <sheetData sheetId="53371" refreshError="1"/>
      <sheetData sheetId="53372" refreshError="1"/>
      <sheetData sheetId="53373" refreshError="1"/>
      <sheetData sheetId="53374" refreshError="1"/>
      <sheetData sheetId="53375" refreshError="1"/>
      <sheetData sheetId="53376" refreshError="1"/>
      <sheetData sheetId="53377" refreshError="1"/>
      <sheetData sheetId="53378" refreshError="1"/>
      <sheetData sheetId="53379" refreshError="1"/>
      <sheetData sheetId="53380" refreshError="1"/>
      <sheetData sheetId="53381" refreshError="1"/>
      <sheetData sheetId="53382" refreshError="1"/>
      <sheetData sheetId="53383" refreshError="1"/>
      <sheetData sheetId="53384" refreshError="1"/>
      <sheetData sheetId="53385" refreshError="1"/>
      <sheetData sheetId="53386" refreshError="1"/>
      <sheetData sheetId="53387" refreshError="1"/>
      <sheetData sheetId="53388" refreshError="1"/>
      <sheetData sheetId="53389" refreshError="1"/>
      <sheetData sheetId="53390" refreshError="1"/>
      <sheetData sheetId="53391" refreshError="1"/>
      <sheetData sheetId="53392" refreshError="1"/>
      <sheetData sheetId="53393" refreshError="1"/>
      <sheetData sheetId="53394" refreshError="1"/>
      <sheetData sheetId="53395" refreshError="1"/>
      <sheetData sheetId="53396" refreshError="1"/>
      <sheetData sheetId="53397" refreshError="1"/>
      <sheetData sheetId="53398" refreshError="1"/>
      <sheetData sheetId="53399" refreshError="1"/>
      <sheetData sheetId="53400" refreshError="1"/>
      <sheetData sheetId="53401" refreshError="1"/>
      <sheetData sheetId="53402" refreshError="1"/>
      <sheetData sheetId="53403" refreshError="1"/>
      <sheetData sheetId="53404" refreshError="1"/>
      <sheetData sheetId="53405" refreshError="1"/>
      <sheetData sheetId="53406" refreshError="1"/>
      <sheetData sheetId="53407" refreshError="1"/>
      <sheetData sheetId="53408" refreshError="1"/>
      <sheetData sheetId="53409" refreshError="1"/>
      <sheetData sheetId="53410" refreshError="1"/>
      <sheetData sheetId="53411" refreshError="1"/>
      <sheetData sheetId="53412" refreshError="1"/>
      <sheetData sheetId="53413" refreshError="1"/>
      <sheetData sheetId="53414" refreshError="1"/>
      <sheetData sheetId="53415" refreshError="1"/>
      <sheetData sheetId="53416" refreshError="1"/>
      <sheetData sheetId="53417" refreshError="1"/>
      <sheetData sheetId="53418" refreshError="1"/>
      <sheetData sheetId="53419" refreshError="1"/>
      <sheetData sheetId="53420" refreshError="1"/>
      <sheetData sheetId="53421" refreshError="1"/>
      <sheetData sheetId="53422" refreshError="1"/>
      <sheetData sheetId="53423" refreshError="1"/>
      <sheetData sheetId="53424" refreshError="1"/>
      <sheetData sheetId="53425" refreshError="1"/>
      <sheetData sheetId="53426" refreshError="1"/>
      <sheetData sheetId="53427" refreshError="1"/>
      <sheetData sheetId="53428" refreshError="1"/>
      <sheetData sheetId="53429" refreshError="1"/>
      <sheetData sheetId="53430" refreshError="1"/>
      <sheetData sheetId="53431" refreshError="1"/>
      <sheetData sheetId="53432" refreshError="1"/>
      <sheetData sheetId="53433" refreshError="1"/>
      <sheetData sheetId="53434" refreshError="1"/>
      <sheetData sheetId="53435" refreshError="1"/>
      <sheetData sheetId="53436" refreshError="1"/>
      <sheetData sheetId="53437" refreshError="1"/>
      <sheetData sheetId="53438" refreshError="1"/>
      <sheetData sheetId="53439" refreshError="1"/>
      <sheetData sheetId="53440" refreshError="1"/>
      <sheetData sheetId="53441" refreshError="1"/>
      <sheetData sheetId="53442" refreshError="1"/>
      <sheetData sheetId="53443" refreshError="1"/>
      <sheetData sheetId="53444" refreshError="1"/>
      <sheetData sheetId="53445" refreshError="1"/>
      <sheetData sheetId="53446" refreshError="1"/>
      <sheetData sheetId="53447" refreshError="1"/>
      <sheetData sheetId="53448" refreshError="1"/>
      <sheetData sheetId="53449" refreshError="1"/>
      <sheetData sheetId="53450" refreshError="1"/>
      <sheetData sheetId="53451" refreshError="1"/>
      <sheetData sheetId="53452" refreshError="1"/>
      <sheetData sheetId="53453" refreshError="1"/>
      <sheetData sheetId="53454" refreshError="1"/>
      <sheetData sheetId="53455" refreshError="1"/>
      <sheetData sheetId="53456" refreshError="1"/>
      <sheetData sheetId="53457" refreshError="1"/>
      <sheetData sheetId="53458" refreshError="1"/>
      <sheetData sheetId="53459" refreshError="1"/>
      <sheetData sheetId="53460" refreshError="1"/>
      <sheetData sheetId="53461" refreshError="1"/>
      <sheetData sheetId="53462" refreshError="1"/>
      <sheetData sheetId="53463" refreshError="1"/>
      <sheetData sheetId="53464" refreshError="1"/>
      <sheetData sheetId="53465" refreshError="1"/>
      <sheetData sheetId="53466" refreshError="1"/>
      <sheetData sheetId="53467" refreshError="1"/>
      <sheetData sheetId="53468" refreshError="1"/>
      <sheetData sheetId="53469" refreshError="1"/>
      <sheetData sheetId="53470" refreshError="1"/>
      <sheetData sheetId="53471" refreshError="1"/>
      <sheetData sheetId="53472" refreshError="1"/>
      <sheetData sheetId="53473" refreshError="1"/>
      <sheetData sheetId="53474" refreshError="1"/>
      <sheetData sheetId="53475" refreshError="1"/>
      <sheetData sheetId="53476" refreshError="1"/>
      <sheetData sheetId="53477" refreshError="1"/>
      <sheetData sheetId="53478" refreshError="1"/>
      <sheetData sheetId="53479" refreshError="1"/>
      <sheetData sheetId="53480" refreshError="1"/>
      <sheetData sheetId="53481" refreshError="1"/>
      <sheetData sheetId="53482" refreshError="1"/>
      <sheetData sheetId="53483" refreshError="1"/>
      <sheetData sheetId="53484" refreshError="1"/>
      <sheetData sheetId="53485" refreshError="1"/>
      <sheetData sheetId="53486" refreshError="1"/>
      <sheetData sheetId="53487" refreshError="1"/>
      <sheetData sheetId="53488" refreshError="1"/>
      <sheetData sheetId="53489" refreshError="1"/>
      <sheetData sheetId="53490" refreshError="1"/>
      <sheetData sheetId="53491" refreshError="1"/>
      <sheetData sheetId="53492" refreshError="1"/>
      <sheetData sheetId="53493" refreshError="1"/>
      <sheetData sheetId="53494" refreshError="1"/>
      <sheetData sheetId="53495" refreshError="1"/>
      <sheetData sheetId="53496" refreshError="1"/>
      <sheetData sheetId="53497" refreshError="1"/>
      <sheetData sheetId="53498" refreshError="1"/>
      <sheetData sheetId="53499" refreshError="1"/>
      <sheetData sheetId="53500" refreshError="1"/>
      <sheetData sheetId="53501" refreshError="1"/>
      <sheetData sheetId="53502" refreshError="1"/>
      <sheetData sheetId="53503" refreshError="1"/>
      <sheetData sheetId="53504" refreshError="1"/>
      <sheetData sheetId="53505" refreshError="1"/>
      <sheetData sheetId="53506" refreshError="1"/>
      <sheetData sheetId="53507" refreshError="1"/>
      <sheetData sheetId="53508" refreshError="1"/>
      <sheetData sheetId="53509" refreshError="1"/>
      <sheetData sheetId="53510" refreshError="1"/>
      <sheetData sheetId="53511" refreshError="1"/>
      <sheetData sheetId="53512" refreshError="1"/>
      <sheetData sheetId="53513" refreshError="1"/>
      <sheetData sheetId="53514" refreshError="1"/>
      <sheetData sheetId="53515" refreshError="1"/>
      <sheetData sheetId="53516" refreshError="1"/>
      <sheetData sheetId="53517" refreshError="1"/>
      <sheetData sheetId="53518" refreshError="1"/>
      <sheetData sheetId="53519" refreshError="1"/>
      <sheetData sheetId="53520" refreshError="1"/>
      <sheetData sheetId="53521" refreshError="1"/>
      <sheetData sheetId="53522" refreshError="1"/>
      <sheetData sheetId="53523" refreshError="1"/>
      <sheetData sheetId="53524" refreshError="1"/>
      <sheetData sheetId="53525" refreshError="1"/>
      <sheetData sheetId="53526" refreshError="1"/>
      <sheetData sheetId="53527" refreshError="1"/>
      <sheetData sheetId="53528" refreshError="1"/>
      <sheetData sheetId="53529" refreshError="1"/>
      <sheetData sheetId="53530" refreshError="1"/>
      <sheetData sheetId="53531" refreshError="1"/>
      <sheetData sheetId="53532" refreshError="1"/>
      <sheetData sheetId="53533" refreshError="1"/>
      <sheetData sheetId="53534" refreshError="1"/>
      <sheetData sheetId="53535" refreshError="1"/>
      <sheetData sheetId="53536" refreshError="1"/>
      <sheetData sheetId="53537" refreshError="1"/>
      <sheetData sheetId="53538" refreshError="1"/>
      <sheetData sheetId="53539" refreshError="1"/>
      <sheetData sheetId="53540" refreshError="1"/>
      <sheetData sheetId="53541" refreshError="1"/>
      <sheetData sheetId="53542" refreshError="1"/>
      <sheetData sheetId="53543" refreshError="1"/>
      <sheetData sheetId="53544" refreshError="1"/>
      <sheetData sheetId="53545" refreshError="1"/>
      <sheetData sheetId="53546" refreshError="1"/>
      <sheetData sheetId="53547" refreshError="1"/>
      <sheetData sheetId="53548" refreshError="1"/>
      <sheetData sheetId="53549" refreshError="1"/>
      <sheetData sheetId="53550" refreshError="1"/>
      <sheetData sheetId="53551" refreshError="1"/>
      <sheetData sheetId="53552" refreshError="1"/>
      <sheetData sheetId="53553" refreshError="1"/>
      <sheetData sheetId="53554" refreshError="1"/>
      <sheetData sheetId="53555" refreshError="1"/>
      <sheetData sheetId="53556" refreshError="1"/>
      <sheetData sheetId="53557" refreshError="1"/>
      <sheetData sheetId="53558" refreshError="1"/>
      <sheetData sheetId="53559" refreshError="1"/>
      <sheetData sheetId="53560" refreshError="1"/>
      <sheetData sheetId="53561" refreshError="1"/>
      <sheetData sheetId="53562" refreshError="1"/>
      <sheetData sheetId="53563" refreshError="1"/>
      <sheetData sheetId="53564" refreshError="1"/>
      <sheetData sheetId="53565" refreshError="1"/>
      <sheetData sheetId="53566" refreshError="1"/>
      <sheetData sheetId="53567" refreshError="1"/>
      <sheetData sheetId="53568" refreshError="1"/>
      <sheetData sheetId="53569" refreshError="1"/>
      <sheetData sheetId="53570" refreshError="1"/>
      <sheetData sheetId="53571" refreshError="1"/>
      <sheetData sheetId="53572" refreshError="1"/>
      <sheetData sheetId="53573" refreshError="1"/>
      <sheetData sheetId="53574" refreshError="1"/>
      <sheetData sheetId="53575" refreshError="1"/>
      <sheetData sheetId="53576" refreshError="1"/>
      <sheetData sheetId="53577" refreshError="1"/>
      <sheetData sheetId="53578" refreshError="1"/>
      <sheetData sheetId="53579" refreshError="1"/>
      <sheetData sheetId="53580" refreshError="1"/>
      <sheetData sheetId="53581" refreshError="1"/>
      <sheetData sheetId="53582" refreshError="1"/>
      <sheetData sheetId="53583" refreshError="1"/>
      <sheetData sheetId="53584" refreshError="1"/>
      <sheetData sheetId="53585" refreshError="1"/>
      <sheetData sheetId="53586" refreshError="1"/>
      <sheetData sheetId="53587" refreshError="1"/>
      <sheetData sheetId="53588" refreshError="1"/>
      <sheetData sheetId="53589" refreshError="1"/>
      <sheetData sheetId="53590" refreshError="1"/>
      <sheetData sheetId="53591" refreshError="1"/>
      <sheetData sheetId="53592" refreshError="1"/>
      <sheetData sheetId="53593" refreshError="1"/>
      <sheetData sheetId="53594" refreshError="1"/>
      <sheetData sheetId="53595" refreshError="1"/>
      <sheetData sheetId="53596" refreshError="1"/>
      <sheetData sheetId="53597" refreshError="1"/>
      <sheetData sheetId="53598" refreshError="1"/>
      <sheetData sheetId="53599" refreshError="1"/>
      <sheetData sheetId="53600" refreshError="1"/>
      <sheetData sheetId="53601" refreshError="1"/>
      <sheetData sheetId="53602" refreshError="1"/>
      <sheetData sheetId="53603" refreshError="1"/>
      <sheetData sheetId="53604" refreshError="1"/>
      <sheetData sheetId="53605" refreshError="1"/>
      <sheetData sheetId="53606" refreshError="1"/>
      <sheetData sheetId="53607" refreshError="1"/>
      <sheetData sheetId="53608" refreshError="1"/>
      <sheetData sheetId="53609" refreshError="1"/>
      <sheetData sheetId="53610" refreshError="1"/>
      <sheetData sheetId="53611" refreshError="1"/>
      <sheetData sheetId="53612" refreshError="1"/>
      <sheetData sheetId="53613" refreshError="1"/>
      <sheetData sheetId="53614" refreshError="1"/>
      <sheetData sheetId="53615" refreshError="1"/>
      <sheetData sheetId="53616" refreshError="1"/>
      <sheetData sheetId="53617" refreshError="1"/>
      <sheetData sheetId="53618" refreshError="1"/>
      <sheetData sheetId="53619" refreshError="1"/>
      <sheetData sheetId="53620" refreshError="1"/>
      <sheetData sheetId="53621" refreshError="1"/>
      <sheetData sheetId="53622" refreshError="1"/>
      <sheetData sheetId="53623" refreshError="1"/>
      <sheetData sheetId="53624" refreshError="1"/>
      <sheetData sheetId="53625" refreshError="1"/>
      <sheetData sheetId="53626" refreshError="1"/>
      <sheetData sheetId="53627" refreshError="1"/>
      <sheetData sheetId="53628" refreshError="1"/>
      <sheetData sheetId="53629" refreshError="1"/>
      <sheetData sheetId="53630" refreshError="1"/>
      <sheetData sheetId="53631" refreshError="1"/>
      <sheetData sheetId="53632" refreshError="1"/>
      <sheetData sheetId="53633" refreshError="1"/>
      <sheetData sheetId="53634" refreshError="1"/>
      <sheetData sheetId="53635" refreshError="1"/>
      <sheetData sheetId="53636" refreshError="1"/>
      <sheetData sheetId="53637" refreshError="1"/>
      <sheetData sheetId="53638" refreshError="1"/>
      <sheetData sheetId="53639" refreshError="1"/>
      <sheetData sheetId="53640" refreshError="1"/>
      <sheetData sheetId="53641" refreshError="1"/>
      <sheetData sheetId="53642" refreshError="1"/>
      <sheetData sheetId="53643" refreshError="1"/>
      <sheetData sheetId="53644" refreshError="1"/>
      <sheetData sheetId="53645" refreshError="1"/>
      <sheetData sheetId="53646" refreshError="1"/>
      <sheetData sheetId="53647" refreshError="1"/>
      <sheetData sheetId="53648" refreshError="1"/>
      <sheetData sheetId="53649" refreshError="1"/>
      <sheetData sheetId="53650" refreshError="1"/>
      <sheetData sheetId="53651" refreshError="1"/>
      <sheetData sheetId="53652" refreshError="1"/>
      <sheetData sheetId="53653" refreshError="1"/>
      <sheetData sheetId="53654" refreshError="1"/>
      <sheetData sheetId="53655" refreshError="1"/>
      <sheetData sheetId="53656" refreshError="1"/>
      <sheetData sheetId="53657" refreshError="1"/>
      <sheetData sheetId="53658" refreshError="1"/>
      <sheetData sheetId="53659" refreshError="1"/>
      <sheetData sheetId="53660" refreshError="1"/>
      <sheetData sheetId="53661" refreshError="1"/>
      <sheetData sheetId="53662" refreshError="1"/>
      <sheetData sheetId="53663" refreshError="1"/>
      <sheetData sheetId="53664" refreshError="1"/>
      <sheetData sheetId="53665" refreshError="1"/>
      <sheetData sheetId="53666" refreshError="1"/>
      <sheetData sheetId="53667" refreshError="1"/>
      <sheetData sheetId="53668" refreshError="1"/>
      <sheetData sheetId="53669" refreshError="1"/>
      <sheetData sheetId="53670" refreshError="1"/>
      <sheetData sheetId="53671" refreshError="1"/>
      <sheetData sheetId="53672" refreshError="1"/>
      <sheetData sheetId="53673" refreshError="1"/>
      <sheetData sheetId="53674" refreshError="1"/>
      <sheetData sheetId="53675" refreshError="1"/>
      <sheetData sheetId="53676" refreshError="1"/>
      <sheetData sheetId="53677" refreshError="1"/>
      <sheetData sheetId="53678" refreshError="1"/>
      <sheetData sheetId="53679" refreshError="1"/>
      <sheetData sheetId="53680" refreshError="1"/>
      <sheetData sheetId="53681" refreshError="1"/>
      <sheetData sheetId="53682" refreshError="1"/>
      <sheetData sheetId="53683" refreshError="1"/>
      <sheetData sheetId="53684" refreshError="1"/>
      <sheetData sheetId="53685" refreshError="1"/>
      <sheetData sheetId="53686" refreshError="1"/>
      <sheetData sheetId="53687" refreshError="1"/>
      <sheetData sheetId="53688" refreshError="1"/>
      <sheetData sheetId="53689" refreshError="1"/>
      <sheetData sheetId="53690" refreshError="1"/>
      <sheetData sheetId="53691" refreshError="1"/>
      <sheetData sheetId="53692" refreshError="1"/>
      <sheetData sheetId="53693" refreshError="1"/>
      <sheetData sheetId="53694" refreshError="1"/>
      <sheetData sheetId="53695" refreshError="1"/>
      <sheetData sheetId="53696" refreshError="1"/>
      <sheetData sheetId="53697" refreshError="1"/>
      <sheetData sheetId="53698" refreshError="1"/>
      <sheetData sheetId="53699" refreshError="1"/>
      <sheetData sheetId="53700" refreshError="1"/>
      <sheetData sheetId="53701" refreshError="1"/>
      <sheetData sheetId="53702" refreshError="1"/>
      <sheetData sheetId="53703" refreshError="1"/>
      <sheetData sheetId="53704" refreshError="1"/>
      <sheetData sheetId="53705" refreshError="1"/>
      <sheetData sheetId="53706" refreshError="1"/>
      <sheetData sheetId="53707" refreshError="1"/>
      <sheetData sheetId="53708" refreshError="1"/>
      <sheetData sheetId="53709" refreshError="1"/>
      <sheetData sheetId="53710" refreshError="1"/>
      <sheetData sheetId="53711" refreshError="1"/>
      <sheetData sheetId="53712" refreshError="1"/>
      <sheetData sheetId="53713" refreshError="1"/>
      <sheetData sheetId="53714" refreshError="1"/>
      <sheetData sheetId="53715" refreshError="1"/>
      <sheetData sheetId="53716" refreshError="1"/>
      <sheetData sheetId="53717" refreshError="1"/>
      <sheetData sheetId="53718" refreshError="1"/>
      <sheetData sheetId="53719" refreshError="1"/>
      <sheetData sheetId="53720" refreshError="1"/>
      <sheetData sheetId="53721" refreshError="1"/>
      <sheetData sheetId="53722" refreshError="1"/>
      <sheetData sheetId="53723" refreshError="1"/>
      <sheetData sheetId="53724" refreshError="1"/>
      <sheetData sheetId="53725" refreshError="1"/>
      <sheetData sheetId="53726" refreshError="1"/>
      <sheetData sheetId="53727" refreshError="1"/>
      <sheetData sheetId="53728" refreshError="1"/>
      <sheetData sheetId="53729" refreshError="1"/>
      <sheetData sheetId="53730" refreshError="1"/>
      <sheetData sheetId="53731" refreshError="1"/>
      <sheetData sheetId="53732" refreshError="1"/>
      <sheetData sheetId="53733" refreshError="1"/>
      <sheetData sheetId="53734" refreshError="1"/>
      <sheetData sheetId="53735" refreshError="1"/>
      <sheetData sheetId="53736" refreshError="1"/>
      <sheetData sheetId="53737" refreshError="1"/>
      <sheetData sheetId="53738" refreshError="1"/>
      <sheetData sheetId="53739" refreshError="1"/>
      <sheetData sheetId="53740" refreshError="1"/>
      <sheetData sheetId="53741" refreshError="1"/>
      <sheetData sheetId="53742" refreshError="1"/>
      <sheetData sheetId="53743" refreshError="1"/>
      <sheetData sheetId="53744" refreshError="1"/>
      <sheetData sheetId="53745" refreshError="1"/>
      <sheetData sheetId="53746" refreshError="1"/>
      <sheetData sheetId="53747" refreshError="1"/>
      <sheetData sheetId="53748" refreshError="1"/>
      <sheetData sheetId="53749" refreshError="1"/>
      <sheetData sheetId="53750" refreshError="1"/>
      <sheetData sheetId="53751" refreshError="1"/>
      <sheetData sheetId="53752" refreshError="1"/>
      <sheetData sheetId="53753" refreshError="1"/>
      <sheetData sheetId="53754" refreshError="1"/>
      <sheetData sheetId="53755" refreshError="1"/>
      <sheetData sheetId="53756" refreshError="1"/>
      <sheetData sheetId="53757" refreshError="1"/>
      <sheetData sheetId="53758" refreshError="1"/>
      <sheetData sheetId="53759" refreshError="1"/>
      <sheetData sheetId="53760" refreshError="1"/>
      <sheetData sheetId="53761" refreshError="1"/>
      <sheetData sheetId="53762" refreshError="1"/>
      <sheetData sheetId="53763" refreshError="1"/>
      <sheetData sheetId="53764" refreshError="1"/>
      <sheetData sheetId="53765" refreshError="1"/>
      <sheetData sheetId="53766" refreshError="1"/>
      <sheetData sheetId="53767" refreshError="1"/>
      <sheetData sheetId="53768" refreshError="1"/>
      <sheetData sheetId="53769" refreshError="1"/>
      <sheetData sheetId="53770" refreshError="1"/>
      <sheetData sheetId="53771" refreshError="1"/>
      <sheetData sheetId="53772" refreshError="1"/>
      <sheetData sheetId="53773" refreshError="1"/>
      <sheetData sheetId="53774" refreshError="1"/>
      <sheetData sheetId="53775" refreshError="1"/>
      <sheetData sheetId="53776" refreshError="1"/>
      <sheetData sheetId="53777" refreshError="1"/>
      <sheetData sheetId="53778" refreshError="1"/>
      <sheetData sheetId="53779" refreshError="1"/>
      <sheetData sheetId="53780" refreshError="1"/>
      <sheetData sheetId="53781" refreshError="1"/>
      <sheetData sheetId="53782" refreshError="1"/>
      <sheetData sheetId="53783" refreshError="1"/>
      <sheetData sheetId="53784" refreshError="1"/>
      <sheetData sheetId="53785" refreshError="1"/>
      <sheetData sheetId="53786" refreshError="1"/>
      <sheetData sheetId="53787" refreshError="1"/>
      <sheetData sheetId="53788" refreshError="1"/>
      <sheetData sheetId="53789" refreshError="1"/>
      <sheetData sheetId="53790" refreshError="1"/>
      <sheetData sheetId="53791" refreshError="1"/>
      <sheetData sheetId="53792" refreshError="1"/>
      <sheetData sheetId="53793" refreshError="1"/>
      <sheetData sheetId="53794" refreshError="1"/>
      <sheetData sheetId="53795" refreshError="1"/>
      <sheetData sheetId="53796" refreshError="1"/>
      <sheetData sheetId="53797" refreshError="1"/>
      <sheetData sheetId="53798" refreshError="1"/>
      <sheetData sheetId="53799" refreshError="1"/>
      <sheetData sheetId="53800" refreshError="1"/>
      <sheetData sheetId="53801" refreshError="1"/>
      <sheetData sheetId="53802" refreshError="1"/>
      <sheetData sheetId="53803" refreshError="1"/>
      <sheetData sheetId="53804" refreshError="1"/>
      <sheetData sheetId="53805" refreshError="1"/>
      <sheetData sheetId="53806" refreshError="1"/>
      <sheetData sheetId="53807" refreshError="1"/>
      <sheetData sheetId="53808" refreshError="1"/>
      <sheetData sheetId="53809" refreshError="1"/>
      <sheetData sheetId="53810" refreshError="1"/>
      <sheetData sheetId="53811" refreshError="1"/>
      <sheetData sheetId="53812" refreshError="1"/>
      <sheetData sheetId="53813" refreshError="1"/>
      <sheetData sheetId="53814" refreshError="1"/>
      <sheetData sheetId="53815" refreshError="1"/>
      <sheetData sheetId="53816" refreshError="1"/>
      <sheetData sheetId="53817" refreshError="1"/>
      <sheetData sheetId="53818" refreshError="1"/>
      <sheetData sheetId="53819" refreshError="1"/>
      <sheetData sheetId="53820" refreshError="1"/>
      <sheetData sheetId="53821" refreshError="1"/>
      <sheetData sheetId="53822" refreshError="1"/>
      <sheetData sheetId="53823" refreshError="1"/>
      <sheetData sheetId="53824" refreshError="1"/>
      <sheetData sheetId="53825" refreshError="1"/>
      <sheetData sheetId="53826" refreshError="1"/>
      <sheetData sheetId="53827" refreshError="1"/>
      <sheetData sheetId="53828" refreshError="1"/>
      <sheetData sheetId="53829" refreshError="1"/>
      <sheetData sheetId="53830" refreshError="1"/>
      <sheetData sheetId="53831" refreshError="1"/>
      <sheetData sheetId="53832" refreshError="1"/>
      <sheetData sheetId="53833" refreshError="1"/>
      <sheetData sheetId="53834" refreshError="1"/>
      <sheetData sheetId="53835" refreshError="1"/>
      <sheetData sheetId="53836" refreshError="1"/>
      <sheetData sheetId="53837" refreshError="1"/>
      <sheetData sheetId="53838" refreshError="1"/>
      <sheetData sheetId="53839" refreshError="1"/>
      <sheetData sheetId="53840" refreshError="1"/>
      <sheetData sheetId="53841" refreshError="1"/>
      <sheetData sheetId="53842" refreshError="1"/>
      <sheetData sheetId="53843" refreshError="1"/>
      <sheetData sheetId="53844" refreshError="1"/>
      <sheetData sheetId="53845" refreshError="1"/>
      <sheetData sheetId="53846" refreshError="1"/>
      <sheetData sheetId="53847" refreshError="1"/>
      <sheetData sheetId="53848" refreshError="1"/>
      <sheetData sheetId="53849" refreshError="1"/>
      <sheetData sheetId="53850" refreshError="1"/>
      <sheetData sheetId="53851" refreshError="1"/>
      <sheetData sheetId="53852" refreshError="1"/>
      <sheetData sheetId="53853" refreshError="1"/>
      <sheetData sheetId="53854" refreshError="1"/>
      <sheetData sheetId="53855" refreshError="1"/>
      <sheetData sheetId="53856" refreshError="1"/>
      <sheetData sheetId="53857" refreshError="1"/>
      <sheetData sheetId="53858" refreshError="1"/>
      <sheetData sheetId="53859" refreshError="1"/>
      <sheetData sheetId="53860" refreshError="1"/>
      <sheetData sheetId="53861" refreshError="1"/>
      <sheetData sheetId="53862" refreshError="1"/>
      <sheetData sheetId="53863" refreshError="1"/>
      <sheetData sheetId="53864" refreshError="1"/>
      <sheetData sheetId="53865" refreshError="1"/>
      <sheetData sheetId="53866" refreshError="1"/>
      <sheetData sheetId="53867" refreshError="1"/>
      <sheetData sheetId="53868" refreshError="1"/>
      <sheetData sheetId="53869" refreshError="1"/>
      <sheetData sheetId="53870" refreshError="1"/>
      <sheetData sheetId="53871" refreshError="1"/>
      <sheetData sheetId="53872" refreshError="1"/>
      <sheetData sheetId="53873" refreshError="1"/>
      <sheetData sheetId="53874" refreshError="1"/>
      <sheetData sheetId="53875" refreshError="1"/>
      <sheetData sheetId="53876" refreshError="1"/>
      <sheetData sheetId="53877" refreshError="1"/>
      <sheetData sheetId="53878" refreshError="1"/>
      <sheetData sheetId="53879" refreshError="1"/>
      <sheetData sheetId="53880" refreshError="1"/>
      <sheetData sheetId="53881" refreshError="1"/>
      <sheetData sheetId="53882" refreshError="1"/>
      <sheetData sheetId="53883" refreshError="1"/>
      <sheetData sheetId="53884" refreshError="1"/>
      <sheetData sheetId="53885" refreshError="1"/>
      <sheetData sheetId="53886" refreshError="1"/>
      <sheetData sheetId="53887" refreshError="1"/>
      <sheetData sheetId="53888" refreshError="1"/>
      <sheetData sheetId="53889" refreshError="1"/>
      <sheetData sheetId="53890" refreshError="1"/>
      <sheetData sheetId="53891" refreshError="1"/>
      <sheetData sheetId="53892" refreshError="1"/>
      <sheetData sheetId="53893" refreshError="1"/>
      <sheetData sheetId="53894" refreshError="1"/>
      <sheetData sheetId="53895" refreshError="1"/>
      <sheetData sheetId="53896" refreshError="1"/>
      <sheetData sheetId="53897" refreshError="1"/>
      <sheetData sheetId="53898" refreshError="1"/>
      <sheetData sheetId="53899" refreshError="1"/>
      <sheetData sheetId="53900" refreshError="1"/>
      <sheetData sheetId="53901" refreshError="1"/>
      <sheetData sheetId="53902" refreshError="1"/>
      <sheetData sheetId="53903" refreshError="1"/>
      <sheetData sheetId="53904" refreshError="1"/>
      <sheetData sheetId="53905" refreshError="1"/>
      <sheetData sheetId="53906" refreshError="1"/>
      <sheetData sheetId="53907" refreshError="1"/>
      <sheetData sheetId="53908" refreshError="1"/>
      <sheetData sheetId="53909" refreshError="1"/>
      <sheetData sheetId="53910" refreshError="1"/>
      <sheetData sheetId="53911" refreshError="1"/>
      <sheetData sheetId="53912" refreshError="1"/>
      <sheetData sheetId="53913" refreshError="1"/>
      <sheetData sheetId="53914" refreshError="1"/>
      <sheetData sheetId="53915" refreshError="1"/>
      <sheetData sheetId="53916" refreshError="1"/>
      <sheetData sheetId="53917" refreshError="1"/>
      <sheetData sheetId="53918" refreshError="1"/>
      <sheetData sheetId="53919" refreshError="1"/>
      <sheetData sheetId="53920" refreshError="1"/>
      <sheetData sheetId="53921" refreshError="1"/>
      <sheetData sheetId="53922" refreshError="1"/>
      <sheetData sheetId="53923" refreshError="1"/>
      <sheetData sheetId="53924" refreshError="1"/>
      <sheetData sheetId="53925" refreshError="1"/>
      <sheetData sheetId="53926" refreshError="1"/>
      <sheetData sheetId="53927" refreshError="1"/>
      <sheetData sheetId="53928" refreshError="1"/>
      <sheetData sheetId="53929" refreshError="1"/>
      <sheetData sheetId="53930" refreshError="1"/>
      <sheetData sheetId="53931" refreshError="1"/>
      <sheetData sheetId="53932" refreshError="1"/>
      <sheetData sheetId="53933" refreshError="1"/>
      <sheetData sheetId="53934" refreshError="1"/>
      <sheetData sheetId="53935" refreshError="1"/>
      <sheetData sheetId="53936" refreshError="1"/>
      <sheetData sheetId="53937" refreshError="1"/>
      <sheetData sheetId="53938" refreshError="1"/>
      <sheetData sheetId="53939" refreshError="1"/>
      <sheetData sheetId="53940" refreshError="1"/>
      <sheetData sheetId="53941" refreshError="1"/>
      <sheetData sheetId="53942" refreshError="1"/>
      <sheetData sheetId="53943" refreshError="1"/>
      <sheetData sheetId="53944" refreshError="1"/>
      <sheetData sheetId="53945" refreshError="1"/>
      <sheetData sheetId="53946" refreshError="1"/>
      <sheetData sheetId="53947" refreshError="1"/>
      <sheetData sheetId="53948" refreshError="1"/>
      <sheetData sheetId="53949" refreshError="1"/>
      <sheetData sheetId="53950" refreshError="1"/>
      <sheetData sheetId="53951" refreshError="1"/>
      <sheetData sheetId="53952" refreshError="1"/>
      <sheetData sheetId="53953" refreshError="1"/>
      <sheetData sheetId="53954" refreshError="1"/>
      <sheetData sheetId="53955" refreshError="1"/>
      <sheetData sheetId="53956" refreshError="1"/>
      <sheetData sheetId="53957" refreshError="1"/>
      <sheetData sheetId="53958" refreshError="1"/>
      <sheetData sheetId="53959" refreshError="1"/>
      <sheetData sheetId="53960" refreshError="1"/>
      <sheetData sheetId="53961" refreshError="1"/>
      <sheetData sheetId="53962" refreshError="1"/>
      <sheetData sheetId="53963" refreshError="1"/>
      <sheetData sheetId="53964" refreshError="1"/>
      <sheetData sheetId="53965" refreshError="1"/>
      <sheetData sheetId="53966" refreshError="1"/>
      <sheetData sheetId="53967" refreshError="1"/>
      <sheetData sheetId="53968" refreshError="1"/>
      <sheetData sheetId="53969" refreshError="1"/>
      <sheetData sheetId="53970" refreshError="1"/>
      <sheetData sheetId="53971" refreshError="1"/>
      <sheetData sheetId="53972" refreshError="1"/>
      <sheetData sheetId="53973" refreshError="1"/>
      <sheetData sheetId="53974" refreshError="1"/>
      <sheetData sheetId="53975" refreshError="1"/>
      <sheetData sheetId="53976" refreshError="1"/>
      <sheetData sheetId="53977" refreshError="1"/>
      <sheetData sheetId="53978" refreshError="1"/>
      <sheetData sheetId="53979" refreshError="1"/>
      <sheetData sheetId="53980" refreshError="1"/>
      <sheetData sheetId="53981" refreshError="1"/>
      <sheetData sheetId="53982" refreshError="1"/>
      <sheetData sheetId="53983" refreshError="1"/>
      <sheetData sheetId="53984" refreshError="1"/>
      <sheetData sheetId="53985" refreshError="1"/>
      <sheetData sheetId="53986" refreshError="1"/>
      <sheetData sheetId="53987" refreshError="1"/>
      <sheetData sheetId="53988" refreshError="1"/>
      <sheetData sheetId="53989" refreshError="1"/>
      <sheetData sheetId="53990" refreshError="1"/>
      <sheetData sheetId="53991" refreshError="1"/>
      <sheetData sheetId="53992" refreshError="1"/>
      <sheetData sheetId="53993" refreshError="1"/>
      <sheetData sheetId="53994" refreshError="1"/>
      <sheetData sheetId="53995" refreshError="1"/>
      <sheetData sheetId="53996" refreshError="1"/>
      <sheetData sheetId="53997" refreshError="1"/>
      <sheetData sheetId="53998" refreshError="1"/>
      <sheetData sheetId="53999" refreshError="1"/>
      <sheetData sheetId="54000" refreshError="1"/>
      <sheetData sheetId="54001" refreshError="1"/>
      <sheetData sheetId="54002" refreshError="1"/>
      <sheetData sheetId="54003" refreshError="1"/>
      <sheetData sheetId="54004" refreshError="1"/>
      <sheetData sheetId="54005" refreshError="1"/>
      <sheetData sheetId="54006" refreshError="1"/>
      <sheetData sheetId="54007" refreshError="1"/>
      <sheetData sheetId="54008" refreshError="1"/>
      <sheetData sheetId="54009" refreshError="1"/>
      <sheetData sheetId="54010" refreshError="1"/>
      <sheetData sheetId="54011" refreshError="1"/>
      <sheetData sheetId="54012" refreshError="1"/>
      <sheetData sheetId="54013" refreshError="1"/>
      <sheetData sheetId="54014" refreshError="1"/>
      <sheetData sheetId="54015" refreshError="1"/>
      <sheetData sheetId="54016" refreshError="1"/>
      <sheetData sheetId="54017" refreshError="1"/>
      <sheetData sheetId="54018" refreshError="1"/>
      <sheetData sheetId="54019" refreshError="1"/>
      <sheetData sheetId="54020" refreshError="1"/>
      <sheetData sheetId="54021" refreshError="1"/>
      <sheetData sheetId="54022" refreshError="1"/>
      <sheetData sheetId="54023" refreshError="1"/>
      <sheetData sheetId="54024" refreshError="1"/>
      <sheetData sheetId="54025" refreshError="1"/>
      <sheetData sheetId="54026" refreshError="1"/>
      <sheetData sheetId="54027" refreshError="1"/>
      <sheetData sheetId="54028" refreshError="1"/>
      <sheetData sheetId="54029" refreshError="1"/>
      <sheetData sheetId="54030" refreshError="1"/>
      <sheetData sheetId="54031" refreshError="1"/>
      <sheetData sheetId="54032" refreshError="1"/>
      <sheetData sheetId="54033" refreshError="1"/>
      <sheetData sheetId="54034" refreshError="1"/>
      <sheetData sheetId="54035" refreshError="1"/>
      <sheetData sheetId="54036" refreshError="1"/>
      <sheetData sheetId="54037" refreshError="1"/>
      <sheetData sheetId="54038" refreshError="1"/>
      <sheetData sheetId="54039" refreshError="1"/>
      <sheetData sheetId="54040" refreshError="1"/>
      <sheetData sheetId="54041" refreshError="1"/>
      <sheetData sheetId="54042" refreshError="1"/>
      <sheetData sheetId="54043" refreshError="1"/>
      <sheetData sheetId="54044" refreshError="1"/>
      <sheetData sheetId="54045" refreshError="1"/>
      <sheetData sheetId="54046" refreshError="1"/>
      <sheetData sheetId="54047" refreshError="1"/>
      <sheetData sheetId="54048" refreshError="1"/>
      <sheetData sheetId="54049" refreshError="1"/>
      <sheetData sheetId="54050" refreshError="1"/>
      <sheetData sheetId="54051" refreshError="1"/>
      <sheetData sheetId="54052" refreshError="1"/>
      <sheetData sheetId="54053" refreshError="1"/>
      <sheetData sheetId="54054" refreshError="1"/>
      <sheetData sheetId="54055" refreshError="1"/>
      <sheetData sheetId="54056" refreshError="1"/>
      <sheetData sheetId="54057" refreshError="1"/>
      <sheetData sheetId="54058" refreshError="1"/>
      <sheetData sheetId="54059" refreshError="1"/>
      <sheetData sheetId="54060" refreshError="1"/>
      <sheetData sheetId="54061" refreshError="1"/>
      <sheetData sheetId="54062" refreshError="1"/>
      <sheetData sheetId="54063" refreshError="1"/>
      <sheetData sheetId="54064" refreshError="1"/>
      <sheetData sheetId="54065" refreshError="1"/>
      <sheetData sheetId="54066" refreshError="1"/>
      <sheetData sheetId="54067" refreshError="1"/>
      <sheetData sheetId="54068" refreshError="1"/>
      <sheetData sheetId="54069" refreshError="1"/>
      <sheetData sheetId="54070" refreshError="1"/>
      <sheetData sheetId="54071" refreshError="1"/>
      <sheetData sheetId="54072" refreshError="1"/>
      <sheetData sheetId="54073" refreshError="1"/>
      <sheetData sheetId="54074" refreshError="1"/>
      <sheetData sheetId="54075" refreshError="1"/>
      <sheetData sheetId="54076" refreshError="1"/>
      <sheetData sheetId="54077" refreshError="1"/>
      <sheetData sheetId="54078" refreshError="1"/>
      <sheetData sheetId="54079" refreshError="1"/>
      <sheetData sheetId="54080" refreshError="1"/>
      <sheetData sheetId="54081" refreshError="1"/>
      <sheetData sheetId="54082" refreshError="1"/>
      <sheetData sheetId="54083" refreshError="1"/>
      <sheetData sheetId="54084" refreshError="1"/>
      <sheetData sheetId="54085" refreshError="1"/>
      <sheetData sheetId="54086" refreshError="1"/>
      <sheetData sheetId="54087" refreshError="1"/>
      <sheetData sheetId="54088" refreshError="1"/>
      <sheetData sheetId="54089" refreshError="1"/>
      <sheetData sheetId="54090" refreshError="1"/>
      <sheetData sheetId="54091" refreshError="1"/>
      <sheetData sheetId="54092" refreshError="1"/>
      <sheetData sheetId="54093" refreshError="1"/>
      <sheetData sheetId="54094" refreshError="1"/>
      <sheetData sheetId="54095" refreshError="1"/>
      <sheetData sheetId="54096" refreshError="1"/>
      <sheetData sheetId="54097" refreshError="1"/>
      <sheetData sheetId="54098" refreshError="1"/>
      <sheetData sheetId="54099" refreshError="1"/>
      <sheetData sheetId="54100" refreshError="1"/>
      <sheetData sheetId="54101" refreshError="1"/>
      <sheetData sheetId="54102" refreshError="1"/>
      <sheetData sheetId="54103" refreshError="1"/>
      <sheetData sheetId="54104" refreshError="1"/>
      <sheetData sheetId="54105" refreshError="1"/>
      <sheetData sheetId="54106" refreshError="1"/>
      <sheetData sheetId="54107" refreshError="1"/>
      <sheetData sheetId="54108" refreshError="1"/>
      <sheetData sheetId="54109" refreshError="1"/>
      <sheetData sheetId="54110" refreshError="1"/>
      <sheetData sheetId="54111" refreshError="1"/>
      <sheetData sheetId="54112" refreshError="1"/>
      <sheetData sheetId="54113" refreshError="1"/>
      <sheetData sheetId="54114" refreshError="1"/>
      <sheetData sheetId="54115" refreshError="1"/>
      <sheetData sheetId="54116" refreshError="1"/>
      <sheetData sheetId="54117" refreshError="1"/>
      <sheetData sheetId="54118" refreshError="1"/>
      <sheetData sheetId="54119" refreshError="1"/>
      <sheetData sheetId="54120" refreshError="1"/>
      <sheetData sheetId="54121" refreshError="1"/>
      <sheetData sheetId="54122" refreshError="1"/>
      <sheetData sheetId="54123" refreshError="1"/>
      <sheetData sheetId="54124" refreshError="1"/>
      <sheetData sheetId="54125" refreshError="1"/>
      <sheetData sheetId="54126" refreshError="1"/>
      <sheetData sheetId="54127" refreshError="1"/>
      <sheetData sheetId="54128" refreshError="1"/>
      <sheetData sheetId="54129" refreshError="1"/>
      <sheetData sheetId="54130" refreshError="1"/>
      <sheetData sheetId="54131" refreshError="1"/>
      <sheetData sheetId="54132" refreshError="1"/>
      <sheetData sheetId="54133" refreshError="1"/>
      <sheetData sheetId="54134" refreshError="1"/>
      <sheetData sheetId="54135" refreshError="1"/>
      <sheetData sheetId="54136" refreshError="1"/>
      <sheetData sheetId="54137" refreshError="1"/>
      <sheetData sheetId="54138" refreshError="1"/>
      <sheetData sheetId="54139" refreshError="1"/>
      <sheetData sheetId="54140" refreshError="1"/>
      <sheetData sheetId="54141" refreshError="1"/>
      <sheetData sheetId="54142" refreshError="1"/>
      <sheetData sheetId="54143" refreshError="1"/>
      <sheetData sheetId="54144" refreshError="1"/>
      <sheetData sheetId="54145" refreshError="1"/>
      <sheetData sheetId="54146" refreshError="1"/>
      <sheetData sheetId="54147" refreshError="1"/>
      <sheetData sheetId="54148" refreshError="1"/>
      <sheetData sheetId="54149" refreshError="1"/>
      <sheetData sheetId="54150" refreshError="1"/>
      <sheetData sheetId="54151" refreshError="1"/>
      <sheetData sheetId="54152" refreshError="1"/>
      <sheetData sheetId="54153" refreshError="1"/>
      <sheetData sheetId="54154" refreshError="1"/>
      <sheetData sheetId="54155" refreshError="1"/>
      <sheetData sheetId="54156" refreshError="1"/>
      <sheetData sheetId="54157" refreshError="1"/>
      <sheetData sheetId="54158" refreshError="1"/>
      <sheetData sheetId="54159" refreshError="1"/>
      <sheetData sheetId="54160" refreshError="1"/>
      <sheetData sheetId="54161" refreshError="1"/>
      <sheetData sheetId="54162" refreshError="1"/>
      <sheetData sheetId="54163" refreshError="1"/>
      <sheetData sheetId="54164" refreshError="1"/>
      <sheetData sheetId="54165" refreshError="1"/>
      <sheetData sheetId="54166" refreshError="1"/>
      <sheetData sheetId="54167" refreshError="1"/>
      <sheetData sheetId="54168" refreshError="1"/>
      <sheetData sheetId="54169" refreshError="1"/>
      <sheetData sheetId="54170" refreshError="1"/>
      <sheetData sheetId="54171" refreshError="1"/>
      <sheetData sheetId="54172" refreshError="1"/>
      <sheetData sheetId="54173" refreshError="1"/>
      <sheetData sheetId="54174" refreshError="1"/>
      <sheetData sheetId="54175" refreshError="1"/>
      <sheetData sheetId="54176" refreshError="1"/>
      <sheetData sheetId="54177" refreshError="1"/>
      <sheetData sheetId="54178" refreshError="1"/>
      <sheetData sheetId="54179" refreshError="1"/>
      <sheetData sheetId="54180" refreshError="1"/>
      <sheetData sheetId="54181" refreshError="1"/>
      <sheetData sheetId="54182" refreshError="1"/>
      <sheetData sheetId="54183" refreshError="1"/>
      <sheetData sheetId="54184" refreshError="1"/>
      <sheetData sheetId="54185" refreshError="1"/>
      <sheetData sheetId="54186" refreshError="1"/>
      <sheetData sheetId="54187" refreshError="1"/>
      <sheetData sheetId="54188" refreshError="1"/>
      <sheetData sheetId="54189" refreshError="1"/>
      <sheetData sheetId="54190" refreshError="1"/>
      <sheetData sheetId="54191" refreshError="1"/>
      <sheetData sheetId="54192" refreshError="1"/>
      <sheetData sheetId="54193" refreshError="1"/>
      <sheetData sheetId="54194" refreshError="1"/>
      <sheetData sheetId="54195" refreshError="1"/>
      <sheetData sheetId="54196" refreshError="1"/>
      <sheetData sheetId="54197" refreshError="1"/>
      <sheetData sheetId="54198" refreshError="1"/>
      <sheetData sheetId="54199" refreshError="1"/>
      <sheetData sheetId="54200" refreshError="1"/>
      <sheetData sheetId="54201" refreshError="1"/>
      <sheetData sheetId="54202" refreshError="1"/>
      <sheetData sheetId="54203" refreshError="1"/>
      <sheetData sheetId="54204" refreshError="1"/>
      <sheetData sheetId="54205" refreshError="1"/>
      <sheetData sheetId="54206" refreshError="1"/>
      <sheetData sheetId="54207" refreshError="1"/>
      <sheetData sheetId="54208" refreshError="1"/>
      <sheetData sheetId="54209" refreshError="1"/>
      <sheetData sheetId="54210" refreshError="1"/>
      <sheetData sheetId="54211" refreshError="1"/>
      <sheetData sheetId="54212" refreshError="1"/>
      <sheetData sheetId="54213" refreshError="1"/>
      <sheetData sheetId="54214" refreshError="1"/>
      <sheetData sheetId="54215" refreshError="1"/>
      <sheetData sheetId="54216" refreshError="1"/>
      <sheetData sheetId="54217" refreshError="1"/>
      <sheetData sheetId="54218" refreshError="1"/>
      <sheetData sheetId="54219" refreshError="1"/>
      <sheetData sheetId="54220" refreshError="1"/>
      <sheetData sheetId="54221" refreshError="1"/>
      <sheetData sheetId="54222" refreshError="1"/>
      <sheetData sheetId="54223" refreshError="1"/>
      <sheetData sheetId="54224" refreshError="1"/>
      <sheetData sheetId="54225" refreshError="1"/>
      <sheetData sheetId="54226" refreshError="1"/>
      <sheetData sheetId="54227" refreshError="1"/>
      <sheetData sheetId="54228" refreshError="1"/>
      <sheetData sheetId="54229" refreshError="1"/>
      <sheetData sheetId="54230" refreshError="1"/>
      <sheetData sheetId="54231" refreshError="1"/>
      <sheetData sheetId="54232" refreshError="1"/>
      <sheetData sheetId="54233" refreshError="1"/>
      <sheetData sheetId="54234" refreshError="1"/>
      <sheetData sheetId="54235" refreshError="1"/>
      <sheetData sheetId="54236" refreshError="1"/>
      <sheetData sheetId="54237" refreshError="1"/>
      <sheetData sheetId="54238" refreshError="1"/>
      <sheetData sheetId="54239" refreshError="1"/>
      <sheetData sheetId="54240" refreshError="1"/>
      <sheetData sheetId="54241" refreshError="1"/>
      <sheetData sheetId="54242" refreshError="1"/>
      <sheetData sheetId="54243" refreshError="1"/>
      <sheetData sheetId="54244" refreshError="1"/>
      <sheetData sheetId="54245" refreshError="1"/>
      <sheetData sheetId="54246" refreshError="1"/>
      <sheetData sheetId="54247" refreshError="1"/>
      <sheetData sheetId="54248" refreshError="1"/>
      <sheetData sheetId="54249" refreshError="1"/>
      <sheetData sheetId="54250" refreshError="1"/>
      <sheetData sheetId="54251" refreshError="1"/>
      <sheetData sheetId="54252" refreshError="1"/>
      <sheetData sheetId="54253" refreshError="1"/>
      <sheetData sheetId="54254" refreshError="1"/>
      <sheetData sheetId="54255" refreshError="1"/>
      <sheetData sheetId="54256" refreshError="1"/>
      <sheetData sheetId="54257" refreshError="1"/>
      <sheetData sheetId="54258" refreshError="1"/>
      <sheetData sheetId="54259" refreshError="1"/>
      <sheetData sheetId="54260" refreshError="1"/>
      <sheetData sheetId="54261" refreshError="1"/>
      <sheetData sheetId="54262" refreshError="1"/>
      <sheetData sheetId="54263" refreshError="1"/>
      <sheetData sheetId="54264" refreshError="1"/>
      <sheetData sheetId="54265" refreshError="1"/>
      <sheetData sheetId="54266" refreshError="1"/>
      <sheetData sheetId="54267" refreshError="1"/>
      <sheetData sheetId="54268" refreshError="1"/>
      <sheetData sheetId="54269" refreshError="1"/>
      <sheetData sheetId="54270" refreshError="1"/>
      <sheetData sheetId="54271" refreshError="1"/>
      <sheetData sheetId="54272" refreshError="1"/>
      <sheetData sheetId="54273" refreshError="1"/>
      <sheetData sheetId="54274" refreshError="1"/>
      <sheetData sheetId="54275" refreshError="1"/>
      <sheetData sheetId="54276" refreshError="1"/>
      <sheetData sheetId="54277" refreshError="1"/>
      <sheetData sheetId="54278" refreshError="1"/>
      <sheetData sheetId="54279" refreshError="1"/>
      <sheetData sheetId="54280" refreshError="1"/>
      <sheetData sheetId="54281" refreshError="1"/>
      <sheetData sheetId="54282" refreshError="1"/>
      <sheetData sheetId="54283" refreshError="1"/>
      <sheetData sheetId="54284" refreshError="1"/>
      <sheetData sheetId="54285" refreshError="1"/>
      <sheetData sheetId="54286" refreshError="1"/>
      <sheetData sheetId="54287" refreshError="1"/>
      <sheetData sheetId="54288" refreshError="1"/>
      <sheetData sheetId="54289" refreshError="1"/>
      <sheetData sheetId="54290" refreshError="1"/>
      <sheetData sheetId="54291" refreshError="1"/>
      <sheetData sheetId="54292" refreshError="1"/>
      <sheetData sheetId="54293" refreshError="1"/>
      <sheetData sheetId="54294" refreshError="1"/>
      <sheetData sheetId="54295" refreshError="1"/>
      <sheetData sheetId="54296" refreshError="1"/>
      <sheetData sheetId="54297" refreshError="1"/>
      <sheetData sheetId="54298" refreshError="1"/>
      <sheetData sheetId="54299" refreshError="1"/>
      <sheetData sheetId="54300" refreshError="1"/>
      <sheetData sheetId="54301" refreshError="1"/>
      <sheetData sheetId="54302" refreshError="1"/>
      <sheetData sheetId="54303" refreshError="1"/>
      <sheetData sheetId="54304" refreshError="1"/>
      <sheetData sheetId="54305" refreshError="1"/>
      <sheetData sheetId="54306" refreshError="1"/>
      <sheetData sheetId="54307" refreshError="1"/>
      <sheetData sheetId="54308" refreshError="1"/>
      <sheetData sheetId="54309" refreshError="1"/>
      <sheetData sheetId="54310" refreshError="1"/>
      <sheetData sheetId="54311" refreshError="1"/>
      <sheetData sheetId="54312" refreshError="1"/>
      <sheetData sheetId="54313" refreshError="1"/>
      <sheetData sheetId="54314" refreshError="1"/>
      <sheetData sheetId="54315" refreshError="1"/>
      <sheetData sheetId="54316" refreshError="1"/>
      <sheetData sheetId="54317" refreshError="1"/>
      <sheetData sheetId="54318" refreshError="1"/>
      <sheetData sheetId="54319" refreshError="1"/>
      <sheetData sheetId="54320" refreshError="1"/>
      <sheetData sheetId="54321" refreshError="1"/>
      <sheetData sheetId="54322" refreshError="1"/>
      <sheetData sheetId="54323" refreshError="1"/>
      <sheetData sheetId="54324" refreshError="1"/>
      <sheetData sheetId="54325" refreshError="1"/>
      <sheetData sheetId="54326" refreshError="1"/>
      <sheetData sheetId="54327" refreshError="1"/>
      <sheetData sheetId="54328" refreshError="1"/>
      <sheetData sheetId="54329" refreshError="1"/>
      <sheetData sheetId="54330" refreshError="1"/>
      <sheetData sheetId="54331" refreshError="1"/>
      <sheetData sheetId="54332" refreshError="1"/>
      <sheetData sheetId="54333" refreshError="1"/>
      <sheetData sheetId="54334" refreshError="1"/>
      <sheetData sheetId="54335" refreshError="1"/>
      <sheetData sheetId="54336" refreshError="1"/>
      <sheetData sheetId="54337" refreshError="1"/>
      <sheetData sheetId="54338" refreshError="1"/>
      <sheetData sheetId="54339" refreshError="1"/>
      <sheetData sheetId="54340" refreshError="1"/>
      <sheetData sheetId="54341" refreshError="1"/>
      <sheetData sheetId="54342" refreshError="1"/>
      <sheetData sheetId="54343" refreshError="1"/>
      <sheetData sheetId="54344" refreshError="1"/>
      <sheetData sheetId="54345" refreshError="1"/>
      <sheetData sheetId="54346" refreshError="1"/>
      <sheetData sheetId="54347" refreshError="1"/>
      <sheetData sheetId="54348" refreshError="1"/>
      <sheetData sheetId="54349" refreshError="1"/>
      <sheetData sheetId="54350" refreshError="1"/>
      <sheetData sheetId="54351" refreshError="1"/>
      <sheetData sheetId="54352" refreshError="1"/>
      <sheetData sheetId="54353" refreshError="1"/>
      <sheetData sheetId="54354" refreshError="1"/>
      <sheetData sheetId="54355" refreshError="1"/>
      <sheetData sheetId="54356" refreshError="1"/>
      <sheetData sheetId="54357" refreshError="1"/>
      <sheetData sheetId="54358" refreshError="1"/>
      <sheetData sheetId="54359" refreshError="1"/>
      <sheetData sheetId="54360" refreshError="1"/>
      <sheetData sheetId="54361" refreshError="1"/>
      <sheetData sheetId="54362" refreshError="1"/>
      <sheetData sheetId="54363" refreshError="1"/>
      <sheetData sheetId="54364" refreshError="1"/>
      <sheetData sheetId="54365" refreshError="1"/>
      <sheetData sheetId="54366" refreshError="1"/>
      <sheetData sheetId="54367" refreshError="1"/>
      <sheetData sheetId="54368" refreshError="1"/>
      <sheetData sheetId="54369" refreshError="1"/>
      <sheetData sheetId="54370" refreshError="1"/>
      <sheetData sheetId="54371" refreshError="1"/>
      <sheetData sheetId="54372" refreshError="1"/>
      <sheetData sheetId="54373" refreshError="1"/>
      <sheetData sheetId="54374" refreshError="1"/>
      <sheetData sheetId="54375" refreshError="1"/>
      <sheetData sheetId="54376" refreshError="1"/>
      <sheetData sheetId="54377" refreshError="1"/>
      <sheetData sheetId="54378" refreshError="1"/>
      <sheetData sheetId="54379" refreshError="1"/>
      <sheetData sheetId="54380" refreshError="1"/>
      <sheetData sheetId="54381" refreshError="1"/>
      <sheetData sheetId="54382" refreshError="1"/>
      <sheetData sheetId="54383" refreshError="1"/>
      <sheetData sheetId="54384" refreshError="1"/>
      <sheetData sheetId="54385" refreshError="1"/>
      <sheetData sheetId="54386" refreshError="1"/>
      <sheetData sheetId="54387" refreshError="1"/>
      <sheetData sheetId="54388" refreshError="1"/>
      <sheetData sheetId="54389" refreshError="1"/>
      <sheetData sheetId="54390" refreshError="1"/>
      <sheetData sheetId="54391" refreshError="1"/>
      <sheetData sheetId="54392" refreshError="1"/>
      <sheetData sheetId="54393" refreshError="1"/>
      <sheetData sheetId="54394" refreshError="1"/>
      <sheetData sheetId="54395" refreshError="1"/>
      <sheetData sheetId="54396" refreshError="1"/>
      <sheetData sheetId="54397" refreshError="1"/>
      <sheetData sheetId="54398" refreshError="1"/>
      <sheetData sheetId="54399" refreshError="1"/>
      <sheetData sheetId="54400" refreshError="1"/>
      <sheetData sheetId="54401" refreshError="1"/>
      <sheetData sheetId="54402" refreshError="1"/>
      <sheetData sheetId="54403" refreshError="1"/>
      <sheetData sheetId="54404" refreshError="1"/>
      <sheetData sheetId="54405" refreshError="1"/>
      <sheetData sheetId="54406" refreshError="1"/>
      <sheetData sheetId="54407" refreshError="1"/>
      <sheetData sheetId="54408" refreshError="1"/>
      <sheetData sheetId="54409" refreshError="1"/>
      <sheetData sheetId="54410" refreshError="1"/>
      <sheetData sheetId="54411" refreshError="1"/>
      <sheetData sheetId="54412" refreshError="1"/>
      <sheetData sheetId="54413" refreshError="1"/>
      <sheetData sheetId="54414" refreshError="1"/>
      <sheetData sheetId="54415" refreshError="1"/>
      <sheetData sheetId="54416" refreshError="1"/>
      <sheetData sheetId="54417" refreshError="1"/>
      <sheetData sheetId="54418" refreshError="1"/>
      <sheetData sheetId="54419" refreshError="1"/>
      <sheetData sheetId="54420" refreshError="1"/>
      <sheetData sheetId="54421" refreshError="1"/>
      <sheetData sheetId="54422" refreshError="1"/>
      <sheetData sheetId="54423" refreshError="1"/>
      <sheetData sheetId="54424" refreshError="1"/>
      <sheetData sheetId="54425" refreshError="1"/>
      <sheetData sheetId="54426" refreshError="1"/>
      <sheetData sheetId="54427" refreshError="1"/>
      <sheetData sheetId="54428" refreshError="1"/>
      <sheetData sheetId="54429" refreshError="1"/>
      <sheetData sheetId="54430" refreshError="1"/>
      <sheetData sheetId="54431" refreshError="1"/>
      <sheetData sheetId="54432" refreshError="1"/>
      <sheetData sheetId="54433" refreshError="1"/>
      <sheetData sheetId="54434" refreshError="1"/>
      <sheetData sheetId="54435" refreshError="1"/>
      <sheetData sheetId="54436" refreshError="1"/>
      <sheetData sheetId="54437" refreshError="1"/>
      <sheetData sheetId="54438" refreshError="1"/>
      <sheetData sheetId="54439" refreshError="1"/>
      <sheetData sheetId="54440" refreshError="1"/>
      <sheetData sheetId="54441" refreshError="1"/>
      <sheetData sheetId="54442" refreshError="1"/>
      <sheetData sheetId="54443" refreshError="1"/>
      <sheetData sheetId="54444" refreshError="1"/>
      <sheetData sheetId="54445" refreshError="1"/>
      <sheetData sheetId="54446" refreshError="1"/>
      <sheetData sheetId="54447" refreshError="1"/>
      <sheetData sheetId="54448" refreshError="1"/>
      <sheetData sheetId="54449" refreshError="1"/>
      <sheetData sheetId="54450" refreshError="1"/>
      <sheetData sheetId="54451" refreshError="1"/>
      <sheetData sheetId="54452" refreshError="1"/>
      <sheetData sheetId="54453" refreshError="1"/>
      <sheetData sheetId="54454" refreshError="1"/>
      <sheetData sheetId="54455" refreshError="1"/>
      <sheetData sheetId="54456" refreshError="1"/>
      <sheetData sheetId="54457" refreshError="1"/>
      <sheetData sheetId="54458" refreshError="1"/>
      <sheetData sheetId="54459" refreshError="1"/>
      <sheetData sheetId="54460" refreshError="1"/>
      <sheetData sheetId="54461" refreshError="1"/>
      <sheetData sheetId="54462" refreshError="1"/>
      <sheetData sheetId="54463" refreshError="1"/>
      <sheetData sheetId="54464" refreshError="1"/>
      <sheetData sheetId="54465" refreshError="1"/>
      <sheetData sheetId="54466" refreshError="1"/>
      <sheetData sheetId="54467" refreshError="1"/>
      <sheetData sheetId="54468" refreshError="1"/>
      <sheetData sheetId="54469" refreshError="1"/>
      <sheetData sheetId="54470" refreshError="1"/>
      <sheetData sheetId="54471" refreshError="1"/>
      <sheetData sheetId="54472" refreshError="1"/>
      <sheetData sheetId="54473"/>
      <sheetData sheetId="54474" refreshError="1"/>
      <sheetData sheetId="54475" refreshError="1"/>
      <sheetData sheetId="54476" refreshError="1"/>
      <sheetData sheetId="54477" refreshError="1"/>
      <sheetData sheetId="54478" refreshError="1"/>
      <sheetData sheetId="54479" refreshError="1"/>
      <sheetData sheetId="54480" refreshError="1"/>
      <sheetData sheetId="54481" refreshError="1"/>
      <sheetData sheetId="54482" refreshError="1"/>
      <sheetData sheetId="54483" refreshError="1"/>
      <sheetData sheetId="54484" refreshError="1"/>
      <sheetData sheetId="54485" refreshError="1"/>
      <sheetData sheetId="54486" refreshError="1"/>
      <sheetData sheetId="54487" refreshError="1"/>
      <sheetData sheetId="54488" refreshError="1"/>
      <sheetData sheetId="54489" refreshError="1"/>
      <sheetData sheetId="54490" refreshError="1"/>
      <sheetData sheetId="54491" refreshError="1"/>
      <sheetData sheetId="54492" refreshError="1"/>
      <sheetData sheetId="54493" refreshError="1"/>
      <sheetData sheetId="54494" refreshError="1"/>
      <sheetData sheetId="54495" refreshError="1"/>
      <sheetData sheetId="54496" refreshError="1"/>
      <sheetData sheetId="54497" refreshError="1"/>
      <sheetData sheetId="54498" refreshError="1"/>
      <sheetData sheetId="54499" refreshError="1"/>
      <sheetData sheetId="54500" refreshError="1"/>
      <sheetData sheetId="54501" refreshError="1"/>
      <sheetData sheetId="54502" refreshError="1"/>
      <sheetData sheetId="54503" refreshError="1"/>
      <sheetData sheetId="54504" refreshError="1"/>
      <sheetData sheetId="54505" refreshError="1"/>
      <sheetData sheetId="54506" refreshError="1"/>
      <sheetData sheetId="54507" refreshError="1"/>
      <sheetData sheetId="54508" refreshError="1"/>
      <sheetData sheetId="54509" refreshError="1"/>
      <sheetData sheetId="54510" refreshError="1"/>
      <sheetData sheetId="54511" refreshError="1"/>
      <sheetData sheetId="54512" refreshError="1"/>
      <sheetData sheetId="54513" refreshError="1"/>
      <sheetData sheetId="54514" refreshError="1"/>
      <sheetData sheetId="54515" refreshError="1"/>
      <sheetData sheetId="54516" refreshError="1"/>
      <sheetData sheetId="54517" refreshError="1"/>
      <sheetData sheetId="54518" refreshError="1"/>
      <sheetData sheetId="54519" refreshError="1"/>
      <sheetData sheetId="54520" refreshError="1"/>
      <sheetData sheetId="54521" refreshError="1"/>
      <sheetData sheetId="54522" refreshError="1"/>
      <sheetData sheetId="54523" refreshError="1"/>
      <sheetData sheetId="54524" refreshError="1"/>
      <sheetData sheetId="54525" refreshError="1"/>
      <sheetData sheetId="54526" refreshError="1"/>
      <sheetData sheetId="54527" refreshError="1"/>
      <sheetData sheetId="54528" refreshError="1"/>
      <sheetData sheetId="54529" refreshError="1"/>
      <sheetData sheetId="54530" refreshError="1"/>
      <sheetData sheetId="54531" refreshError="1"/>
      <sheetData sheetId="54532" refreshError="1"/>
      <sheetData sheetId="54533" refreshError="1"/>
      <sheetData sheetId="54534" refreshError="1"/>
      <sheetData sheetId="54535" refreshError="1"/>
      <sheetData sheetId="54536" refreshError="1"/>
      <sheetData sheetId="54537" refreshError="1"/>
      <sheetData sheetId="54538" refreshError="1"/>
      <sheetData sheetId="54539" refreshError="1"/>
      <sheetData sheetId="54540" refreshError="1"/>
      <sheetData sheetId="54541" refreshError="1"/>
      <sheetData sheetId="54542" refreshError="1"/>
      <sheetData sheetId="54543" refreshError="1"/>
      <sheetData sheetId="54544" refreshError="1"/>
      <sheetData sheetId="54545" refreshError="1"/>
      <sheetData sheetId="54546" refreshError="1"/>
      <sheetData sheetId="54547" refreshError="1"/>
      <sheetData sheetId="54548" refreshError="1"/>
      <sheetData sheetId="54549" refreshError="1"/>
      <sheetData sheetId="54550" refreshError="1"/>
      <sheetData sheetId="54551" refreshError="1"/>
      <sheetData sheetId="54552" refreshError="1"/>
      <sheetData sheetId="54553" refreshError="1"/>
      <sheetData sheetId="54554" refreshError="1"/>
      <sheetData sheetId="54555" refreshError="1"/>
      <sheetData sheetId="54556" refreshError="1"/>
      <sheetData sheetId="54557" refreshError="1"/>
      <sheetData sheetId="54558" refreshError="1"/>
      <sheetData sheetId="54559" refreshError="1"/>
      <sheetData sheetId="54560" refreshError="1"/>
      <sheetData sheetId="54561" refreshError="1"/>
      <sheetData sheetId="54562" refreshError="1"/>
      <sheetData sheetId="54563" refreshError="1"/>
      <sheetData sheetId="54564" refreshError="1"/>
      <sheetData sheetId="54565" refreshError="1"/>
      <sheetData sheetId="54566" refreshError="1"/>
      <sheetData sheetId="54567" refreshError="1"/>
      <sheetData sheetId="54568" refreshError="1"/>
      <sheetData sheetId="54569" refreshError="1"/>
      <sheetData sheetId="54570" refreshError="1"/>
      <sheetData sheetId="54571" refreshError="1"/>
      <sheetData sheetId="54572" refreshError="1"/>
      <sheetData sheetId="54573" refreshError="1"/>
      <sheetData sheetId="54574" refreshError="1"/>
      <sheetData sheetId="54575" refreshError="1"/>
      <sheetData sheetId="54576" refreshError="1"/>
      <sheetData sheetId="54577" refreshError="1"/>
      <sheetData sheetId="54578" refreshError="1"/>
      <sheetData sheetId="54579" refreshError="1"/>
      <sheetData sheetId="54580" refreshError="1"/>
      <sheetData sheetId="54581" refreshError="1"/>
      <sheetData sheetId="54582" refreshError="1"/>
      <sheetData sheetId="54583" refreshError="1"/>
      <sheetData sheetId="54584" refreshError="1"/>
      <sheetData sheetId="54585" refreshError="1"/>
      <sheetData sheetId="54586" refreshError="1"/>
      <sheetData sheetId="54587" refreshError="1"/>
      <sheetData sheetId="54588" refreshError="1"/>
      <sheetData sheetId="54589" refreshError="1"/>
      <sheetData sheetId="54590" refreshError="1"/>
      <sheetData sheetId="54591" refreshError="1"/>
      <sheetData sheetId="54592" refreshError="1"/>
      <sheetData sheetId="54593" refreshError="1"/>
      <sheetData sheetId="54594" refreshError="1"/>
      <sheetData sheetId="54595" refreshError="1"/>
      <sheetData sheetId="54596" refreshError="1"/>
      <sheetData sheetId="54597" refreshError="1"/>
      <sheetData sheetId="54598" refreshError="1"/>
      <sheetData sheetId="54599" refreshError="1"/>
      <sheetData sheetId="54600" refreshError="1"/>
      <sheetData sheetId="54601" refreshError="1"/>
      <sheetData sheetId="54602" refreshError="1"/>
      <sheetData sheetId="54603" refreshError="1"/>
      <sheetData sheetId="54604" refreshError="1"/>
      <sheetData sheetId="54605" refreshError="1"/>
      <sheetData sheetId="54606" refreshError="1"/>
      <sheetData sheetId="54607" refreshError="1"/>
      <sheetData sheetId="54608" refreshError="1"/>
      <sheetData sheetId="54609" refreshError="1"/>
      <sheetData sheetId="54610" refreshError="1"/>
      <sheetData sheetId="54611" refreshError="1"/>
      <sheetData sheetId="54612" refreshError="1"/>
      <sheetData sheetId="54613" refreshError="1"/>
      <sheetData sheetId="54614" refreshError="1"/>
      <sheetData sheetId="54615" refreshError="1"/>
      <sheetData sheetId="54616" refreshError="1"/>
      <sheetData sheetId="54617" refreshError="1"/>
      <sheetData sheetId="54618" refreshError="1"/>
      <sheetData sheetId="54619" refreshError="1"/>
      <sheetData sheetId="54620" refreshError="1"/>
      <sheetData sheetId="54621" refreshError="1"/>
      <sheetData sheetId="54622" refreshError="1"/>
      <sheetData sheetId="54623" refreshError="1"/>
      <sheetData sheetId="54624" refreshError="1"/>
      <sheetData sheetId="54625" refreshError="1"/>
      <sheetData sheetId="54626" refreshError="1"/>
      <sheetData sheetId="54627" refreshError="1"/>
      <sheetData sheetId="54628" refreshError="1"/>
      <sheetData sheetId="54629" refreshError="1"/>
      <sheetData sheetId="54630" refreshError="1"/>
      <sheetData sheetId="54631" refreshError="1"/>
      <sheetData sheetId="54632" refreshError="1"/>
      <sheetData sheetId="54633" refreshError="1"/>
      <sheetData sheetId="54634" refreshError="1"/>
      <sheetData sheetId="54635" refreshError="1"/>
      <sheetData sheetId="54636" refreshError="1"/>
      <sheetData sheetId="54637" refreshError="1"/>
      <sheetData sheetId="54638" refreshError="1"/>
      <sheetData sheetId="54639" refreshError="1"/>
      <sheetData sheetId="54640" refreshError="1"/>
      <sheetData sheetId="54641" refreshError="1"/>
      <sheetData sheetId="54642" refreshError="1"/>
      <sheetData sheetId="54643" refreshError="1"/>
      <sheetData sheetId="54644" refreshError="1"/>
      <sheetData sheetId="54645" refreshError="1"/>
      <sheetData sheetId="54646" refreshError="1"/>
      <sheetData sheetId="54647" refreshError="1"/>
      <sheetData sheetId="54648" refreshError="1"/>
      <sheetData sheetId="54649" refreshError="1"/>
      <sheetData sheetId="54650" refreshError="1"/>
      <sheetData sheetId="54651" refreshError="1"/>
      <sheetData sheetId="54652" refreshError="1"/>
      <sheetData sheetId="54653" refreshError="1"/>
      <sheetData sheetId="54654" refreshError="1"/>
      <sheetData sheetId="54655" refreshError="1"/>
      <sheetData sheetId="54656" refreshError="1"/>
      <sheetData sheetId="54657" refreshError="1"/>
      <sheetData sheetId="54658" refreshError="1"/>
      <sheetData sheetId="54659" refreshError="1"/>
      <sheetData sheetId="54660" refreshError="1"/>
      <sheetData sheetId="54661" refreshError="1"/>
      <sheetData sheetId="54662" refreshError="1"/>
      <sheetData sheetId="54663" refreshError="1"/>
      <sheetData sheetId="54664" refreshError="1"/>
      <sheetData sheetId="54665" refreshError="1"/>
      <sheetData sheetId="54666" refreshError="1"/>
      <sheetData sheetId="54667" refreshError="1"/>
      <sheetData sheetId="54668" refreshError="1"/>
      <sheetData sheetId="54669" refreshError="1"/>
      <sheetData sheetId="54670" refreshError="1"/>
      <sheetData sheetId="54671" refreshError="1"/>
      <sheetData sheetId="54672" refreshError="1"/>
      <sheetData sheetId="54673" refreshError="1"/>
      <sheetData sheetId="54674" refreshError="1"/>
      <sheetData sheetId="54675" refreshError="1"/>
      <sheetData sheetId="54676" refreshError="1"/>
      <sheetData sheetId="54677" refreshError="1"/>
      <sheetData sheetId="54678" refreshError="1"/>
      <sheetData sheetId="54679" refreshError="1"/>
      <sheetData sheetId="54680" refreshError="1"/>
      <sheetData sheetId="54681" refreshError="1"/>
      <sheetData sheetId="54682" refreshError="1"/>
      <sheetData sheetId="54683" refreshError="1"/>
      <sheetData sheetId="54684" refreshError="1"/>
      <sheetData sheetId="54685" refreshError="1"/>
      <sheetData sheetId="54686" refreshError="1"/>
      <sheetData sheetId="54687" refreshError="1"/>
      <sheetData sheetId="54688" refreshError="1"/>
      <sheetData sheetId="54689" refreshError="1"/>
      <sheetData sheetId="54690" refreshError="1"/>
      <sheetData sheetId="54691" refreshError="1"/>
      <sheetData sheetId="54692" refreshError="1"/>
      <sheetData sheetId="54693" refreshError="1"/>
      <sheetData sheetId="54694" refreshError="1"/>
      <sheetData sheetId="54695" refreshError="1"/>
      <sheetData sheetId="54696" refreshError="1"/>
      <sheetData sheetId="54697" refreshError="1"/>
      <sheetData sheetId="54698" refreshError="1"/>
      <sheetData sheetId="54699" refreshError="1"/>
      <sheetData sheetId="54700" refreshError="1"/>
      <sheetData sheetId="54701" refreshError="1"/>
      <sheetData sheetId="54702" refreshError="1"/>
      <sheetData sheetId="54703" refreshError="1"/>
      <sheetData sheetId="54704" refreshError="1"/>
      <sheetData sheetId="54705" refreshError="1"/>
      <sheetData sheetId="54706" refreshError="1"/>
      <sheetData sheetId="54707" refreshError="1"/>
      <sheetData sheetId="54708" refreshError="1"/>
      <sheetData sheetId="54709" refreshError="1"/>
      <sheetData sheetId="54710" refreshError="1"/>
      <sheetData sheetId="54711" refreshError="1"/>
      <sheetData sheetId="54712" refreshError="1"/>
      <sheetData sheetId="54713" refreshError="1"/>
      <sheetData sheetId="54714" refreshError="1"/>
      <sheetData sheetId="54715" refreshError="1"/>
      <sheetData sheetId="54716" refreshError="1"/>
      <sheetData sheetId="54717" refreshError="1"/>
      <sheetData sheetId="54718" refreshError="1"/>
      <sheetData sheetId="54719" refreshError="1"/>
      <sheetData sheetId="54720" refreshError="1"/>
      <sheetData sheetId="54721" refreshError="1"/>
      <sheetData sheetId="54722" refreshError="1"/>
      <sheetData sheetId="54723" refreshError="1"/>
      <sheetData sheetId="54724" refreshError="1"/>
      <sheetData sheetId="54725" refreshError="1"/>
      <sheetData sheetId="54726" refreshError="1"/>
      <sheetData sheetId="54727" refreshError="1"/>
      <sheetData sheetId="54728" refreshError="1"/>
      <sheetData sheetId="54729" refreshError="1"/>
      <sheetData sheetId="54730" refreshError="1"/>
      <sheetData sheetId="54731" refreshError="1"/>
      <sheetData sheetId="54732" refreshError="1"/>
      <sheetData sheetId="54733" refreshError="1"/>
      <sheetData sheetId="54734" refreshError="1"/>
      <sheetData sheetId="54735" refreshError="1"/>
      <sheetData sheetId="54736" refreshError="1"/>
      <sheetData sheetId="54737" refreshError="1"/>
      <sheetData sheetId="54738" refreshError="1"/>
      <sheetData sheetId="54739" refreshError="1"/>
      <sheetData sheetId="54740" refreshError="1"/>
      <sheetData sheetId="54741" refreshError="1"/>
      <sheetData sheetId="54742" refreshError="1"/>
      <sheetData sheetId="54743" refreshError="1"/>
      <sheetData sheetId="54744" refreshError="1"/>
      <sheetData sheetId="54745" refreshError="1"/>
      <sheetData sheetId="54746" refreshError="1"/>
      <sheetData sheetId="54747" refreshError="1"/>
      <sheetData sheetId="54748" refreshError="1"/>
      <sheetData sheetId="54749" refreshError="1"/>
      <sheetData sheetId="54750" refreshError="1"/>
      <sheetData sheetId="54751" refreshError="1"/>
      <sheetData sheetId="54752" refreshError="1"/>
      <sheetData sheetId="54753" refreshError="1"/>
      <sheetData sheetId="54754" refreshError="1"/>
      <sheetData sheetId="54755" refreshError="1"/>
      <sheetData sheetId="54756" refreshError="1"/>
      <sheetData sheetId="54757" refreshError="1"/>
      <sheetData sheetId="54758" refreshError="1"/>
      <sheetData sheetId="54759" refreshError="1"/>
      <sheetData sheetId="54760" refreshError="1"/>
      <sheetData sheetId="54761" refreshError="1"/>
      <sheetData sheetId="54762" refreshError="1"/>
      <sheetData sheetId="54763" refreshError="1"/>
      <sheetData sheetId="54764" refreshError="1"/>
      <sheetData sheetId="54765" refreshError="1"/>
      <sheetData sheetId="54766" refreshError="1"/>
      <sheetData sheetId="54767" refreshError="1"/>
      <sheetData sheetId="54768" refreshError="1"/>
      <sheetData sheetId="54769" refreshError="1"/>
      <sheetData sheetId="54770" refreshError="1"/>
      <sheetData sheetId="54771" refreshError="1"/>
      <sheetData sheetId="54772" refreshError="1"/>
      <sheetData sheetId="54773" refreshError="1"/>
      <sheetData sheetId="54774" refreshError="1"/>
      <sheetData sheetId="54775" refreshError="1"/>
      <sheetData sheetId="54776" refreshError="1"/>
      <sheetData sheetId="54777" refreshError="1"/>
      <sheetData sheetId="54778" refreshError="1"/>
      <sheetData sheetId="54779" refreshError="1"/>
      <sheetData sheetId="54780" refreshError="1"/>
      <sheetData sheetId="54781" refreshError="1"/>
      <sheetData sheetId="54782" refreshError="1"/>
      <sheetData sheetId="54783" refreshError="1"/>
      <sheetData sheetId="54784" refreshError="1"/>
      <sheetData sheetId="54785" refreshError="1"/>
      <sheetData sheetId="54786" refreshError="1"/>
      <sheetData sheetId="54787" refreshError="1"/>
      <sheetData sheetId="54788" refreshError="1"/>
      <sheetData sheetId="54789" refreshError="1"/>
      <sheetData sheetId="54790" refreshError="1"/>
      <sheetData sheetId="54791" refreshError="1"/>
      <sheetData sheetId="54792" refreshError="1"/>
      <sheetData sheetId="54793" refreshError="1"/>
      <sheetData sheetId="54794" refreshError="1"/>
      <sheetData sheetId="54795" refreshError="1"/>
      <sheetData sheetId="54796" refreshError="1"/>
      <sheetData sheetId="54797" refreshError="1"/>
      <sheetData sheetId="54798" refreshError="1"/>
      <sheetData sheetId="54799" refreshError="1"/>
      <sheetData sheetId="54800" refreshError="1"/>
      <sheetData sheetId="54801" refreshError="1"/>
      <sheetData sheetId="54802" refreshError="1"/>
      <sheetData sheetId="54803" refreshError="1"/>
      <sheetData sheetId="54804" refreshError="1"/>
      <sheetData sheetId="54805" refreshError="1"/>
      <sheetData sheetId="54806" refreshError="1"/>
      <sheetData sheetId="54807" refreshError="1"/>
      <sheetData sheetId="54808" refreshError="1"/>
      <sheetData sheetId="54809" refreshError="1"/>
      <sheetData sheetId="54810" refreshError="1"/>
      <sheetData sheetId="54811" refreshError="1"/>
      <sheetData sheetId="54812" refreshError="1"/>
      <sheetData sheetId="54813" refreshError="1"/>
      <sheetData sheetId="54814" refreshError="1"/>
      <sheetData sheetId="54815" refreshError="1"/>
      <sheetData sheetId="54816" refreshError="1"/>
      <sheetData sheetId="54817" refreshError="1"/>
      <sheetData sheetId="54818" refreshError="1"/>
      <sheetData sheetId="54819" refreshError="1"/>
      <sheetData sheetId="54820" refreshError="1"/>
      <sheetData sheetId="54821" refreshError="1"/>
      <sheetData sheetId="54822" refreshError="1"/>
      <sheetData sheetId="54823" refreshError="1"/>
      <sheetData sheetId="54824" refreshError="1"/>
      <sheetData sheetId="54825" refreshError="1"/>
      <sheetData sheetId="54826" refreshError="1"/>
      <sheetData sheetId="54827" refreshError="1"/>
      <sheetData sheetId="54828" refreshError="1"/>
      <sheetData sheetId="54829" refreshError="1"/>
      <sheetData sheetId="54830" refreshError="1"/>
      <sheetData sheetId="54831" refreshError="1"/>
      <sheetData sheetId="54832" refreshError="1"/>
      <sheetData sheetId="54833" refreshError="1"/>
      <sheetData sheetId="54834" refreshError="1"/>
      <sheetData sheetId="54835" refreshError="1"/>
      <sheetData sheetId="54836" refreshError="1"/>
      <sheetData sheetId="54837" refreshError="1"/>
      <sheetData sheetId="54838" refreshError="1"/>
      <sheetData sheetId="54839" refreshError="1"/>
      <sheetData sheetId="54840" refreshError="1"/>
      <sheetData sheetId="54841" refreshError="1"/>
      <sheetData sheetId="54842" refreshError="1"/>
      <sheetData sheetId="54843" refreshError="1"/>
      <sheetData sheetId="54844" refreshError="1"/>
      <sheetData sheetId="54845" refreshError="1"/>
      <sheetData sheetId="54846" refreshError="1"/>
      <sheetData sheetId="54847" refreshError="1"/>
      <sheetData sheetId="54848" refreshError="1"/>
      <sheetData sheetId="54849" refreshError="1"/>
      <sheetData sheetId="54850" refreshError="1"/>
      <sheetData sheetId="54851" refreshError="1"/>
      <sheetData sheetId="54852" refreshError="1"/>
      <sheetData sheetId="54853" refreshError="1"/>
      <sheetData sheetId="54854" refreshError="1"/>
      <sheetData sheetId="54855" refreshError="1"/>
      <sheetData sheetId="54856" refreshError="1"/>
      <sheetData sheetId="54857" refreshError="1"/>
      <sheetData sheetId="54858" refreshError="1"/>
      <sheetData sheetId="54859" refreshError="1"/>
      <sheetData sheetId="54860" refreshError="1"/>
      <sheetData sheetId="54861" refreshError="1"/>
      <sheetData sheetId="54862" refreshError="1"/>
      <sheetData sheetId="54863" refreshError="1"/>
      <sheetData sheetId="54864" refreshError="1"/>
      <sheetData sheetId="54865" refreshError="1"/>
      <sheetData sheetId="54866" refreshError="1"/>
      <sheetData sheetId="54867" refreshError="1"/>
      <sheetData sheetId="54868" refreshError="1"/>
      <sheetData sheetId="54869" refreshError="1"/>
      <sheetData sheetId="54870" refreshError="1"/>
      <sheetData sheetId="54871" refreshError="1"/>
      <sheetData sheetId="54872" refreshError="1"/>
      <sheetData sheetId="54873" refreshError="1"/>
      <sheetData sheetId="54874" refreshError="1"/>
      <sheetData sheetId="54875" refreshError="1"/>
      <sheetData sheetId="54876" refreshError="1"/>
      <sheetData sheetId="54877" refreshError="1"/>
      <sheetData sheetId="54878" refreshError="1"/>
      <sheetData sheetId="54879" refreshError="1"/>
      <sheetData sheetId="54880" refreshError="1"/>
      <sheetData sheetId="54881" refreshError="1"/>
      <sheetData sheetId="54882" refreshError="1"/>
      <sheetData sheetId="54883" refreshError="1"/>
      <sheetData sheetId="54884" refreshError="1"/>
      <sheetData sheetId="54885" refreshError="1"/>
      <sheetData sheetId="54886" refreshError="1"/>
      <sheetData sheetId="54887" refreshError="1"/>
      <sheetData sheetId="54888" refreshError="1"/>
      <sheetData sheetId="54889" refreshError="1"/>
      <sheetData sheetId="54890" refreshError="1"/>
      <sheetData sheetId="54891" refreshError="1"/>
      <sheetData sheetId="54892" refreshError="1"/>
      <sheetData sheetId="54893" refreshError="1"/>
      <sheetData sheetId="54894" refreshError="1"/>
      <sheetData sheetId="54895" refreshError="1"/>
      <sheetData sheetId="54896" refreshError="1"/>
      <sheetData sheetId="54897" refreshError="1"/>
      <sheetData sheetId="54898" refreshError="1"/>
      <sheetData sheetId="54899" refreshError="1"/>
      <sheetData sheetId="54900" refreshError="1"/>
      <sheetData sheetId="54901" refreshError="1"/>
      <sheetData sheetId="54902" refreshError="1"/>
      <sheetData sheetId="54903" refreshError="1"/>
      <sheetData sheetId="54904" refreshError="1"/>
      <sheetData sheetId="54905" refreshError="1"/>
      <sheetData sheetId="54906" refreshError="1"/>
      <sheetData sheetId="54907" refreshError="1"/>
      <sheetData sheetId="54908" refreshError="1"/>
      <sheetData sheetId="54909" refreshError="1"/>
      <sheetData sheetId="54910" refreshError="1"/>
      <sheetData sheetId="54911" refreshError="1"/>
      <sheetData sheetId="54912" refreshError="1"/>
      <sheetData sheetId="54913" refreshError="1"/>
      <sheetData sheetId="54914" refreshError="1"/>
      <sheetData sheetId="54915" refreshError="1"/>
      <sheetData sheetId="54916" refreshError="1"/>
      <sheetData sheetId="54917" refreshError="1"/>
      <sheetData sheetId="54918" refreshError="1"/>
      <sheetData sheetId="54919" refreshError="1"/>
      <sheetData sheetId="54920" refreshError="1"/>
      <sheetData sheetId="54921" refreshError="1"/>
      <sheetData sheetId="54922" refreshError="1"/>
      <sheetData sheetId="54923" refreshError="1"/>
      <sheetData sheetId="54924" refreshError="1"/>
      <sheetData sheetId="54925" refreshError="1"/>
      <sheetData sheetId="54926" refreshError="1"/>
      <sheetData sheetId="54927" refreshError="1"/>
      <sheetData sheetId="54928" refreshError="1"/>
      <sheetData sheetId="54929" refreshError="1"/>
      <sheetData sheetId="54930" refreshError="1"/>
      <sheetData sheetId="54931" refreshError="1"/>
      <sheetData sheetId="54932" refreshError="1"/>
      <sheetData sheetId="54933" refreshError="1"/>
      <sheetData sheetId="54934" refreshError="1"/>
      <sheetData sheetId="54935" refreshError="1"/>
      <sheetData sheetId="54936" refreshError="1"/>
      <sheetData sheetId="54937" refreshError="1"/>
      <sheetData sheetId="54938" refreshError="1"/>
      <sheetData sheetId="54939" refreshError="1"/>
      <sheetData sheetId="54940" refreshError="1"/>
      <sheetData sheetId="54941" refreshError="1"/>
      <sheetData sheetId="54942" refreshError="1"/>
      <sheetData sheetId="54943" refreshError="1"/>
      <sheetData sheetId="54944" refreshError="1"/>
      <sheetData sheetId="54945" refreshError="1"/>
      <sheetData sheetId="54946" refreshError="1"/>
      <sheetData sheetId="54947" refreshError="1"/>
      <sheetData sheetId="54948" refreshError="1"/>
      <sheetData sheetId="54949" refreshError="1"/>
      <sheetData sheetId="54950" refreshError="1"/>
      <sheetData sheetId="54951" refreshError="1"/>
      <sheetData sheetId="54952" refreshError="1"/>
      <sheetData sheetId="54953" refreshError="1"/>
      <sheetData sheetId="54954" refreshError="1"/>
      <sheetData sheetId="54955" refreshError="1"/>
      <sheetData sheetId="54956" refreshError="1"/>
      <sheetData sheetId="54957" refreshError="1"/>
      <sheetData sheetId="54958" refreshError="1"/>
      <sheetData sheetId="54959" refreshError="1"/>
      <sheetData sheetId="54960" refreshError="1"/>
      <sheetData sheetId="54961" refreshError="1"/>
      <sheetData sheetId="54962" refreshError="1"/>
      <sheetData sheetId="54963" refreshError="1"/>
      <sheetData sheetId="54964" refreshError="1"/>
      <sheetData sheetId="54965" refreshError="1"/>
      <sheetData sheetId="54966" refreshError="1"/>
      <sheetData sheetId="54967" refreshError="1"/>
      <sheetData sheetId="54968" refreshError="1"/>
      <sheetData sheetId="54969" refreshError="1"/>
      <sheetData sheetId="54970" refreshError="1"/>
      <sheetData sheetId="54971" refreshError="1"/>
      <sheetData sheetId="54972" refreshError="1"/>
      <sheetData sheetId="54973" refreshError="1"/>
      <sheetData sheetId="54974" refreshError="1"/>
      <sheetData sheetId="54975" refreshError="1"/>
      <sheetData sheetId="54976" refreshError="1"/>
      <sheetData sheetId="54977" refreshError="1"/>
      <sheetData sheetId="54978" refreshError="1"/>
      <sheetData sheetId="54979" refreshError="1"/>
      <sheetData sheetId="54980" refreshError="1"/>
      <sheetData sheetId="54981" refreshError="1"/>
      <sheetData sheetId="54982" refreshError="1"/>
      <sheetData sheetId="54983" refreshError="1"/>
      <sheetData sheetId="54984" refreshError="1"/>
      <sheetData sheetId="54985" refreshError="1"/>
      <sheetData sheetId="54986" refreshError="1"/>
      <sheetData sheetId="54987" refreshError="1"/>
      <sheetData sheetId="54988" refreshError="1"/>
      <sheetData sheetId="54989" refreshError="1"/>
      <sheetData sheetId="54990" refreshError="1"/>
      <sheetData sheetId="54991" refreshError="1"/>
      <sheetData sheetId="54992" refreshError="1"/>
      <sheetData sheetId="54993" refreshError="1"/>
      <sheetData sheetId="54994" refreshError="1"/>
      <sheetData sheetId="54995" refreshError="1"/>
      <sheetData sheetId="54996" refreshError="1"/>
      <sheetData sheetId="54997" refreshError="1"/>
      <sheetData sheetId="54998" refreshError="1"/>
      <sheetData sheetId="54999" refreshError="1"/>
      <sheetData sheetId="55000" refreshError="1"/>
      <sheetData sheetId="55001" refreshError="1"/>
      <sheetData sheetId="55002" refreshError="1"/>
      <sheetData sheetId="55003" refreshError="1"/>
      <sheetData sheetId="55004" refreshError="1"/>
      <sheetData sheetId="55005" refreshError="1"/>
      <sheetData sheetId="55006" refreshError="1"/>
      <sheetData sheetId="55007" refreshError="1"/>
      <sheetData sheetId="55008" refreshError="1"/>
      <sheetData sheetId="55009" refreshError="1"/>
      <sheetData sheetId="55010" refreshError="1"/>
      <sheetData sheetId="55011" refreshError="1"/>
      <sheetData sheetId="55012" refreshError="1"/>
      <sheetData sheetId="55013" refreshError="1"/>
      <sheetData sheetId="55014" refreshError="1"/>
      <sheetData sheetId="55015" refreshError="1"/>
      <sheetData sheetId="55016" refreshError="1"/>
      <sheetData sheetId="55017" refreshError="1"/>
      <sheetData sheetId="55018" refreshError="1"/>
      <sheetData sheetId="55019" refreshError="1"/>
      <sheetData sheetId="55020" refreshError="1"/>
      <sheetData sheetId="55021" refreshError="1"/>
      <sheetData sheetId="55022" refreshError="1"/>
      <sheetData sheetId="55023" refreshError="1"/>
      <sheetData sheetId="55024" refreshError="1"/>
      <sheetData sheetId="55025" refreshError="1"/>
      <sheetData sheetId="55026" refreshError="1"/>
      <sheetData sheetId="55027" refreshError="1"/>
      <sheetData sheetId="55028" refreshError="1"/>
      <sheetData sheetId="55029" refreshError="1"/>
      <sheetData sheetId="55030" refreshError="1"/>
      <sheetData sheetId="55031" refreshError="1"/>
      <sheetData sheetId="55032" refreshError="1"/>
      <sheetData sheetId="55033" refreshError="1"/>
      <sheetData sheetId="55034" refreshError="1"/>
      <sheetData sheetId="55035" refreshError="1"/>
      <sheetData sheetId="55036" refreshError="1"/>
      <sheetData sheetId="55037" refreshError="1"/>
      <sheetData sheetId="55038" refreshError="1"/>
      <sheetData sheetId="55039" refreshError="1"/>
      <sheetData sheetId="55040" refreshError="1"/>
      <sheetData sheetId="55041" refreshError="1"/>
      <sheetData sheetId="55042" refreshError="1"/>
      <sheetData sheetId="55043" refreshError="1"/>
      <sheetData sheetId="55044" refreshError="1"/>
      <sheetData sheetId="55045" refreshError="1"/>
      <sheetData sheetId="55046" refreshError="1"/>
      <sheetData sheetId="55047" refreshError="1"/>
      <sheetData sheetId="55048" refreshError="1"/>
      <sheetData sheetId="55049" refreshError="1"/>
      <sheetData sheetId="55050" refreshError="1"/>
      <sheetData sheetId="55051" refreshError="1"/>
      <sheetData sheetId="55052" refreshError="1"/>
      <sheetData sheetId="55053" refreshError="1"/>
      <sheetData sheetId="55054" refreshError="1"/>
      <sheetData sheetId="55055" refreshError="1"/>
      <sheetData sheetId="55056" refreshError="1"/>
      <sheetData sheetId="55057" refreshError="1"/>
      <sheetData sheetId="55058" refreshError="1"/>
      <sheetData sheetId="55059" refreshError="1"/>
      <sheetData sheetId="55060" refreshError="1"/>
      <sheetData sheetId="55061" refreshError="1"/>
      <sheetData sheetId="55062" refreshError="1"/>
      <sheetData sheetId="55063" refreshError="1"/>
      <sheetData sheetId="55064" refreshError="1"/>
      <sheetData sheetId="55065" refreshError="1"/>
      <sheetData sheetId="55066" refreshError="1"/>
      <sheetData sheetId="55067" refreshError="1"/>
      <sheetData sheetId="55068" refreshError="1"/>
      <sheetData sheetId="55069" refreshError="1"/>
      <sheetData sheetId="55070" refreshError="1"/>
      <sheetData sheetId="55071" refreshError="1"/>
      <sheetData sheetId="55072" refreshError="1"/>
      <sheetData sheetId="55073" refreshError="1"/>
      <sheetData sheetId="55074" refreshError="1"/>
      <sheetData sheetId="55075" refreshError="1"/>
      <sheetData sheetId="55076" refreshError="1"/>
      <sheetData sheetId="55077" refreshError="1"/>
      <sheetData sheetId="55078" refreshError="1"/>
      <sheetData sheetId="55079" refreshError="1"/>
      <sheetData sheetId="55080" refreshError="1"/>
      <sheetData sheetId="55081" refreshError="1"/>
      <sheetData sheetId="55082" refreshError="1"/>
      <sheetData sheetId="55083" refreshError="1"/>
      <sheetData sheetId="55084" refreshError="1"/>
      <sheetData sheetId="55085" refreshError="1"/>
      <sheetData sheetId="55086" refreshError="1"/>
      <sheetData sheetId="55087" refreshError="1"/>
      <sheetData sheetId="55088" refreshError="1"/>
      <sheetData sheetId="55089" refreshError="1"/>
      <sheetData sheetId="55090" refreshError="1"/>
      <sheetData sheetId="55091" refreshError="1"/>
      <sheetData sheetId="55092" refreshError="1"/>
      <sheetData sheetId="55093" refreshError="1"/>
      <sheetData sheetId="55094" refreshError="1"/>
      <sheetData sheetId="55095" refreshError="1"/>
      <sheetData sheetId="55096" refreshError="1"/>
      <sheetData sheetId="55097" refreshError="1"/>
      <sheetData sheetId="55098" refreshError="1"/>
      <sheetData sheetId="55099" refreshError="1"/>
      <sheetData sheetId="55100" refreshError="1"/>
      <sheetData sheetId="55101" refreshError="1"/>
      <sheetData sheetId="55102" refreshError="1"/>
      <sheetData sheetId="55103" refreshError="1"/>
      <sheetData sheetId="55104" refreshError="1"/>
      <sheetData sheetId="55105" refreshError="1"/>
      <sheetData sheetId="55106" refreshError="1"/>
      <sheetData sheetId="55107" refreshError="1"/>
      <sheetData sheetId="55108" refreshError="1"/>
      <sheetData sheetId="55109" refreshError="1"/>
      <sheetData sheetId="55110" refreshError="1"/>
      <sheetData sheetId="55111" refreshError="1"/>
      <sheetData sheetId="55112" refreshError="1"/>
      <sheetData sheetId="55113" refreshError="1"/>
      <sheetData sheetId="55114" refreshError="1"/>
      <sheetData sheetId="55115" refreshError="1"/>
      <sheetData sheetId="55116" refreshError="1"/>
      <sheetData sheetId="55117" refreshError="1"/>
      <sheetData sheetId="55118" refreshError="1"/>
      <sheetData sheetId="55119" refreshError="1"/>
      <sheetData sheetId="55120" refreshError="1"/>
      <sheetData sheetId="55121" refreshError="1"/>
      <sheetData sheetId="55122" refreshError="1"/>
      <sheetData sheetId="55123" refreshError="1"/>
      <sheetData sheetId="55124" refreshError="1"/>
      <sheetData sheetId="55125" refreshError="1"/>
      <sheetData sheetId="55126" refreshError="1"/>
      <sheetData sheetId="55127" refreshError="1"/>
      <sheetData sheetId="55128" refreshError="1"/>
      <sheetData sheetId="55129" refreshError="1"/>
      <sheetData sheetId="55130" refreshError="1"/>
      <sheetData sheetId="55131" refreshError="1"/>
      <sheetData sheetId="55132" refreshError="1"/>
      <sheetData sheetId="55133" refreshError="1"/>
      <sheetData sheetId="55134" refreshError="1"/>
      <sheetData sheetId="55135" refreshError="1"/>
      <sheetData sheetId="55136" refreshError="1"/>
      <sheetData sheetId="55137" refreshError="1"/>
      <sheetData sheetId="55138" refreshError="1"/>
      <sheetData sheetId="55139" refreshError="1"/>
      <sheetData sheetId="55140" refreshError="1"/>
      <sheetData sheetId="55141" refreshError="1"/>
      <sheetData sheetId="55142" refreshError="1"/>
      <sheetData sheetId="55143" refreshError="1"/>
      <sheetData sheetId="55144" refreshError="1"/>
      <sheetData sheetId="55145" refreshError="1"/>
      <sheetData sheetId="55146" refreshError="1"/>
      <sheetData sheetId="55147" refreshError="1"/>
      <sheetData sheetId="55148" refreshError="1"/>
      <sheetData sheetId="55149" refreshError="1"/>
      <sheetData sheetId="55150" refreshError="1"/>
      <sheetData sheetId="55151" refreshError="1"/>
      <sheetData sheetId="55152" refreshError="1"/>
      <sheetData sheetId="55153" refreshError="1"/>
      <sheetData sheetId="55154" refreshError="1"/>
      <sheetData sheetId="55155" refreshError="1"/>
      <sheetData sheetId="55156" refreshError="1"/>
      <sheetData sheetId="55157" refreshError="1"/>
      <sheetData sheetId="55158" refreshError="1"/>
      <sheetData sheetId="55159" refreshError="1"/>
      <sheetData sheetId="55160" refreshError="1"/>
      <sheetData sheetId="55161" refreshError="1"/>
      <sheetData sheetId="55162" refreshError="1"/>
      <sheetData sheetId="55163" refreshError="1"/>
      <sheetData sheetId="55164" refreshError="1"/>
      <sheetData sheetId="55165" refreshError="1"/>
      <sheetData sheetId="55166" refreshError="1"/>
      <sheetData sheetId="55167" refreshError="1"/>
      <sheetData sheetId="55168" refreshError="1"/>
      <sheetData sheetId="55169" refreshError="1"/>
      <sheetData sheetId="55170" refreshError="1"/>
      <sheetData sheetId="55171" refreshError="1"/>
      <sheetData sheetId="55172" refreshError="1"/>
      <sheetData sheetId="55173"/>
      <sheetData sheetId="55174"/>
      <sheetData sheetId="55175"/>
      <sheetData sheetId="55176"/>
      <sheetData sheetId="55177"/>
      <sheetData sheetId="55178"/>
      <sheetData sheetId="55179"/>
      <sheetData sheetId="55180" refreshError="1"/>
      <sheetData sheetId="55181" refreshError="1"/>
      <sheetData sheetId="55182" refreshError="1"/>
      <sheetData sheetId="55183" refreshError="1"/>
      <sheetData sheetId="55184" refreshError="1"/>
      <sheetData sheetId="55185" refreshError="1"/>
      <sheetData sheetId="55186" refreshError="1"/>
      <sheetData sheetId="55187" refreshError="1"/>
      <sheetData sheetId="55188" refreshError="1"/>
      <sheetData sheetId="55189" refreshError="1"/>
      <sheetData sheetId="55190" refreshError="1"/>
      <sheetData sheetId="55191" refreshError="1"/>
      <sheetData sheetId="55192" refreshError="1"/>
      <sheetData sheetId="55193" refreshError="1"/>
      <sheetData sheetId="55194" refreshError="1"/>
      <sheetData sheetId="55195" refreshError="1"/>
      <sheetData sheetId="55196" refreshError="1"/>
      <sheetData sheetId="55197" refreshError="1"/>
      <sheetData sheetId="55198" refreshError="1"/>
      <sheetData sheetId="55199" refreshError="1"/>
      <sheetData sheetId="55200" refreshError="1"/>
      <sheetData sheetId="55201" refreshError="1"/>
      <sheetData sheetId="55202" refreshError="1"/>
      <sheetData sheetId="55203" refreshError="1"/>
      <sheetData sheetId="55204" refreshError="1"/>
      <sheetData sheetId="55205" refreshError="1"/>
      <sheetData sheetId="55206" refreshError="1"/>
      <sheetData sheetId="55207" refreshError="1"/>
      <sheetData sheetId="55208" refreshError="1"/>
      <sheetData sheetId="55209" refreshError="1"/>
      <sheetData sheetId="55210" refreshError="1"/>
      <sheetData sheetId="55211" refreshError="1"/>
      <sheetData sheetId="55212" refreshError="1"/>
      <sheetData sheetId="55213" refreshError="1"/>
      <sheetData sheetId="55214" refreshError="1"/>
      <sheetData sheetId="55215" refreshError="1"/>
      <sheetData sheetId="55216" refreshError="1"/>
      <sheetData sheetId="55217" refreshError="1"/>
      <sheetData sheetId="55218" refreshError="1"/>
      <sheetData sheetId="55219" refreshError="1"/>
      <sheetData sheetId="55220" refreshError="1"/>
      <sheetData sheetId="55221" refreshError="1"/>
      <sheetData sheetId="55222" refreshError="1"/>
      <sheetData sheetId="55223"/>
      <sheetData sheetId="55224"/>
      <sheetData sheetId="55225"/>
      <sheetData sheetId="55226"/>
      <sheetData sheetId="55227" refreshError="1"/>
      <sheetData sheetId="55228" refreshError="1"/>
      <sheetData sheetId="55229" refreshError="1"/>
      <sheetData sheetId="55230" refreshError="1"/>
      <sheetData sheetId="55231" refreshError="1"/>
      <sheetData sheetId="55232" refreshError="1"/>
      <sheetData sheetId="55233" refreshError="1"/>
      <sheetData sheetId="55234" refreshError="1"/>
      <sheetData sheetId="55235" refreshError="1"/>
      <sheetData sheetId="55236" refreshError="1"/>
      <sheetData sheetId="55237" refreshError="1"/>
      <sheetData sheetId="55238" refreshError="1"/>
      <sheetData sheetId="55239" refreshError="1"/>
      <sheetData sheetId="55240" refreshError="1"/>
      <sheetData sheetId="55241" refreshError="1"/>
      <sheetData sheetId="55242" refreshError="1"/>
      <sheetData sheetId="55243" refreshError="1"/>
      <sheetData sheetId="55244" refreshError="1"/>
      <sheetData sheetId="55245" refreshError="1"/>
      <sheetData sheetId="55246" refreshError="1"/>
      <sheetData sheetId="55247" refreshError="1"/>
      <sheetData sheetId="55248" refreshError="1"/>
      <sheetData sheetId="55249" refreshError="1"/>
      <sheetData sheetId="55250" refreshError="1"/>
      <sheetData sheetId="55251" refreshError="1"/>
      <sheetData sheetId="55252" refreshError="1"/>
      <sheetData sheetId="55253" refreshError="1"/>
      <sheetData sheetId="55254" refreshError="1"/>
      <sheetData sheetId="55255" refreshError="1"/>
      <sheetData sheetId="55256" refreshError="1"/>
      <sheetData sheetId="55257" refreshError="1"/>
      <sheetData sheetId="55258" refreshError="1"/>
      <sheetData sheetId="55259" refreshError="1"/>
      <sheetData sheetId="55260" refreshError="1"/>
      <sheetData sheetId="55261" refreshError="1"/>
      <sheetData sheetId="55262" refreshError="1"/>
      <sheetData sheetId="55263" refreshError="1"/>
      <sheetData sheetId="55264" refreshError="1"/>
      <sheetData sheetId="55265" refreshError="1"/>
      <sheetData sheetId="55266" refreshError="1"/>
      <sheetData sheetId="55267" refreshError="1"/>
      <sheetData sheetId="55268" refreshError="1"/>
      <sheetData sheetId="55269" refreshError="1"/>
      <sheetData sheetId="55270" refreshError="1"/>
      <sheetData sheetId="55271" refreshError="1"/>
      <sheetData sheetId="55272" refreshError="1"/>
      <sheetData sheetId="55273" refreshError="1"/>
      <sheetData sheetId="55274" refreshError="1"/>
      <sheetData sheetId="55275" refreshError="1"/>
      <sheetData sheetId="55276" refreshError="1"/>
      <sheetData sheetId="55277" refreshError="1"/>
      <sheetData sheetId="55278" refreshError="1"/>
      <sheetData sheetId="55279" refreshError="1"/>
      <sheetData sheetId="55280" refreshError="1"/>
      <sheetData sheetId="55281" refreshError="1"/>
      <sheetData sheetId="55282" refreshError="1"/>
      <sheetData sheetId="55283" refreshError="1"/>
      <sheetData sheetId="55284" refreshError="1"/>
      <sheetData sheetId="55285" refreshError="1"/>
      <sheetData sheetId="55286" refreshError="1"/>
      <sheetData sheetId="55287" refreshError="1"/>
      <sheetData sheetId="55288" refreshError="1"/>
      <sheetData sheetId="55289"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BAN-88"/>
      <sheetName val="PUNCAK-89"/>
    </sheetNames>
    <sheetDataSet>
      <sheetData sheetId="0"/>
      <sheetData sheetId="1">
        <row r="1">
          <cell r="AB1">
            <v>2.8915000000000002</v>
          </cell>
        </row>
        <row r="2">
          <cell r="AB2">
            <v>2.9460000000000002</v>
          </cell>
        </row>
        <row r="3">
          <cell r="AB3">
            <v>2.859</v>
          </cell>
        </row>
        <row r="4">
          <cell r="AB4">
            <v>2.9525999999999999</v>
          </cell>
        </row>
        <row r="5">
          <cell r="AB5">
            <v>2.9731999999999998</v>
          </cell>
        </row>
        <row r="6">
          <cell r="AB6">
            <v>2.9769999999999999</v>
          </cell>
        </row>
        <row r="7">
          <cell r="AB7">
            <v>2.9350000000000001</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LEL"/>
      <sheetName val="PRO-LEL U"/>
      <sheetName val="data"/>
      <sheetName val="Agenda"/>
      <sheetName val="srt-kdn"/>
      <sheetName val="ND-Panitia"/>
      <sheetName val="srt-RRI"/>
      <sheetName val="srt-ABE"/>
      <sheetName val="UMUM-LEL"/>
      <sheetName val="B-Daf-PRA"/>
      <sheetName val="DAP"/>
      <sheetName val="UPP"/>
      <sheetName val="DCPL"/>
      <sheetName val="Blk Eva Pra"/>
      <sheetName val="Umum Pra"/>
      <sheetName val="Und-Lel"/>
      <sheetName val="Blk ambil RKS"/>
      <sheetName val="ND Setor DL"/>
      <sheetName val="Copp Krt"/>
      <sheetName val="krt-ada-jasa"/>
      <sheetName val="LKRT-daan"/>
      <sheetName val="Lg-ada-Jasa"/>
      <sheetName val="BA-Rapen"/>
      <sheetName val="BA Buka"/>
      <sheetName val="Blk Buka"/>
      <sheetName val="DH-Bupen"/>
      <sheetName val="NK. Lokal"/>
      <sheetName val="Lam-NK. Lokal"/>
      <sheetName val="BA-EVL"/>
      <sheetName val="BAHP"/>
      <sheetName val="L-BAHP"/>
      <sheetName val="usl"/>
      <sheetName val="SK"/>
      <sheetName val="Umum PL"/>
      <sheetName val="Usl-Bat"/>
      <sheetName val="Umum Bat"/>
      <sheetName val="Und-Lel U"/>
      <sheetName val="BA Buka U"/>
      <sheetName val="Blk Buka U"/>
      <sheetName val="DH-Bupen U"/>
      <sheetName val="NK. Lokal U"/>
      <sheetName val="Lam-NK. Lokal U"/>
      <sheetName val="BAHP U"/>
      <sheetName val="L-BAHP U"/>
      <sheetName val="UCPL U"/>
      <sheetName val="SPPBJ U"/>
      <sheetName val="Umum PL U"/>
      <sheetName val="BA_Rapen"/>
      <sheetName val="ca"/>
      <sheetName val="Assumptions (2)"/>
      <sheetName val="UPAH DAN BAHAN"/>
      <sheetName val="Harga Satuan"/>
      <sheetName val="Sheet3"/>
      <sheetName val="W-NAD"/>
      <sheetName val="DExp.Lmb"/>
      <sheetName val="divI"/>
      <sheetName val="divII"/>
      <sheetName val="BQ Gardu Induk"/>
      <sheetName val="BQ Training"/>
      <sheetName val="HPS"/>
      <sheetName val="PkRp"/>
      <sheetName val="TRNS-C1"/>
      <sheetName val="THN-6"/>
      <sheetName val="prod03"/>
      <sheetName val="C"/>
      <sheetName val="M"/>
      <sheetName val="Cash Flow bulanan"/>
      <sheetName val="REKAP"/>
      <sheetName val="Sch-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51BQMCN"/>
      <sheetName val="sheet 2"/>
      <sheetName val="RAB ME"/>
      <sheetName val="Ref"/>
      <sheetName val="Mat.Elk"/>
      <sheetName val="PANEL"/>
      <sheetName val="OHD"/>
      <sheetName val="RAB REVISI"/>
      <sheetName val="Mat.Mek"/>
      <sheetName val="HYDRANT"/>
      <sheetName val="quot."/>
      <sheetName val="AHS"/>
      <sheetName val="REKAP1"/>
      <sheetName val="A"/>
      <sheetName val="UshDeb00"/>
      <sheetName val="bkn-pns"/>
      <sheetName val="c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F"/>
      <sheetName val="Amandemen-2004"/>
      <sheetName val="Visi Dis 2012"/>
      <sheetName val="2013 Tumbuh 9%"/>
      <sheetName val="Uraian"/>
      <sheetName val="Pembelian"/>
      <sheetName val="TM1Beli"/>
      <sheetName val="NEKons"/>
      <sheetName val="JualPerTarip11"/>
      <sheetName val="Jual"/>
      <sheetName val="Banding"/>
      <sheetName val="NerSubsis"/>
      <sheetName val="RKAP"/>
      <sheetName val="Neraca"/>
      <sheetName val="NE Prog"/>
      <sheetName val="20100929"/>
      <sheetName val="Beli"/>
      <sheetName val="Sewa"/>
      <sheetName val="Prod2"/>
      <sheetName val="Resume"/>
      <sheetName val="Roadmap"/>
      <sheetName val="Sheet5"/>
      <sheetName val="Sheet4"/>
      <sheetName val="Prod01"/>
      <sheetName val="List"/>
      <sheetName val="Kamus"/>
      <sheetName val="TaraKalor"/>
      <sheetName val="Catatan"/>
      <sheetName val="Sheet2"/>
      <sheetName val="KSU"/>
      <sheetName val="KSS"/>
      <sheetName val="Sampul"/>
      <sheetName val="Chek"/>
      <sheetName val="kCal"/>
      <sheetName val="HitBln"/>
      <sheetName val="BBkr"/>
      <sheetName val="Compatibility Report"/>
      <sheetName val="Sheet6"/>
      <sheetName val="Sheet7"/>
    </sheetNames>
    <sheetDataSet>
      <sheetData sheetId="0"/>
      <sheetData sheetId="1"/>
      <sheetData sheetId="2"/>
      <sheetData sheetId="3"/>
      <sheetData sheetId="4">
        <row r="72">
          <cell r="AB72">
            <v>4323911</v>
          </cell>
        </row>
        <row r="144">
          <cell r="F144">
            <v>253.5</v>
          </cell>
        </row>
        <row r="579">
          <cell r="Z579">
            <v>35000</v>
          </cell>
        </row>
      </sheetData>
      <sheetData sheetId="5"/>
      <sheetData sheetId="6"/>
      <sheetData sheetId="7"/>
      <sheetData sheetId="8"/>
      <sheetData sheetId="9">
        <row r="11">
          <cell r="AS11">
            <v>1674189.8773875162</v>
          </cell>
          <cell r="AT11">
            <v>1695510.1559033799</v>
          </cell>
          <cell r="AU11">
            <v>1670970.6238242399</v>
          </cell>
          <cell r="AV11">
            <v>1783044.0221841454</v>
          </cell>
          <cell r="AW11">
            <v>2337431.5817082427</v>
          </cell>
          <cell r="AX11">
            <v>2599223.9188595656</v>
          </cell>
          <cell r="AY11">
            <v>1588326.113552874</v>
          </cell>
          <cell r="AZ11">
            <v>1674189.8773875162</v>
          </cell>
          <cell r="BA11">
            <v>393434.6211860663</v>
          </cell>
          <cell r="BB11">
            <v>803611.14114600769</v>
          </cell>
          <cell r="BC11">
            <v>1230529.5598798243</v>
          </cell>
          <cell r="BD11">
            <v>12.5</v>
          </cell>
        </row>
        <row r="12">
          <cell r="AS12">
            <v>8027545.8595187115</v>
          </cell>
          <cell r="AT12">
            <v>7236183.9341913704</v>
          </cell>
          <cell r="AU12">
            <v>7730141.35595454</v>
          </cell>
          <cell r="AV12">
            <v>8736802.565578986</v>
          </cell>
          <cell r="AW12">
            <v>9349080.8992278762</v>
          </cell>
          <cell r="AX12">
            <v>10190498.180158384</v>
          </cell>
          <cell r="AY12">
            <v>6839671.9355936805</v>
          </cell>
          <cell r="AZ12">
            <v>8027545.8595187115</v>
          </cell>
          <cell r="BA12">
            <v>1886473.276986897</v>
          </cell>
          <cell r="BB12">
            <v>3853222.0125689814</v>
          </cell>
          <cell r="BC12">
            <v>5900246.2067462532</v>
          </cell>
          <cell r="BD12">
            <v>6</v>
          </cell>
        </row>
        <row r="13">
          <cell r="AS13">
            <v>3099357.9537816178</v>
          </cell>
          <cell r="AT13">
            <v>2760882.1342051602</v>
          </cell>
          <cell r="AU13">
            <v>3017371.7682704101</v>
          </cell>
          <cell r="AV13">
            <v>2980464.0084131481</v>
          </cell>
          <cell r="AW13">
            <v>3662874.4753313763</v>
          </cell>
          <cell r="AX13">
            <v>4029042.9228645139</v>
          </cell>
          <cell r="AY13">
            <v>2542262.2570156218</v>
          </cell>
          <cell r="AZ13">
            <v>3099357.9537816178</v>
          </cell>
          <cell r="BA13">
            <v>728349.11913868017</v>
          </cell>
          <cell r="BB13">
            <v>1487691.8178151764</v>
          </cell>
          <cell r="BC13">
            <v>2278028.0960294888</v>
          </cell>
          <cell r="BD13">
            <v>7.0000000000000044</v>
          </cell>
        </row>
        <row r="14">
          <cell r="AS14">
            <v>2617010.1170114223</v>
          </cell>
          <cell r="AT14">
            <v>2369688.0574247511</v>
          </cell>
          <cell r="AU14">
            <v>2553260.9705188121</v>
          </cell>
          <cell r="AV14">
            <v>2849978.6968434379</v>
          </cell>
          <cell r="AW14">
            <v>3032291.7011648538</v>
          </cell>
          <cell r="AX14">
            <v>3290036.4957638662</v>
          </cell>
          <cell r="AY14">
            <v>2285419.1467132731</v>
          </cell>
          <cell r="AZ14">
            <v>2617010.1170114223</v>
          </cell>
          <cell r="BA14">
            <v>614997.37749768421</v>
          </cell>
          <cell r="BB14">
            <v>1256164.8561654827</v>
          </cell>
          <cell r="BC14">
            <v>1923502.4360033954</v>
          </cell>
          <cell r="BD14">
            <v>5.4999999999999964</v>
          </cell>
        </row>
        <row r="15">
          <cell r="AS15">
            <v>4889039.1900000004</v>
          </cell>
          <cell r="AT15">
            <v>4570407.9195883404</v>
          </cell>
          <cell r="AU15">
            <v>4776968.0543302102</v>
          </cell>
          <cell r="AV15">
            <v>5182250.1231004735</v>
          </cell>
          <cell r="AW15">
            <v>6044136.7624318218</v>
          </cell>
          <cell r="AX15">
            <v>6633440.096768924</v>
          </cell>
          <cell r="AY15">
            <v>4291239.7734563658</v>
          </cell>
          <cell r="AZ15">
            <v>4889039.1900000004</v>
          </cell>
          <cell r="BA15">
            <v>1148924.2089813028</v>
          </cell>
          <cell r="BB15">
            <v>2346738.8098341506</v>
          </cell>
          <cell r="BC15">
            <v>3593443.8025585427</v>
          </cell>
          <cell r="BD15">
            <v>10.5</v>
          </cell>
        </row>
        <row r="16">
          <cell r="AS16">
            <v>2578338.1220618798</v>
          </cell>
          <cell r="AT16">
            <v>2483409.7418126799</v>
          </cell>
          <cell r="AU16">
            <v>2572715.3135336102</v>
          </cell>
          <cell r="AV16">
            <v>2751363.6155335708</v>
          </cell>
          <cell r="AW16">
            <v>3282813.1291778265</v>
          </cell>
          <cell r="AX16">
            <v>3602887.4092726647</v>
          </cell>
          <cell r="AY16">
            <v>2384319.0532631697</v>
          </cell>
          <cell r="AZ16">
            <v>2578338.1220618798</v>
          </cell>
          <cell r="BA16">
            <v>605909.45868454175</v>
          </cell>
          <cell r="BB16">
            <v>1237602.2985897022</v>
          </cell>
          <cell r="BC16">
            <v>1895078.5197154817</v>
          </cell>
          <cell r="BD16">
            <v>6.0000000000000053</v>
          </cell>
        </row>
        <row r="17">
          <cell r="AS17">
            <v>542926.08129791589</v>
          </cell>
          <cell r="AT17">
            <v>476511.56708721549</v>
          </cell>
          <cell r="AU17">
            <v>570863.75381486304</v>
          </cell>
          <cell r="AV17">
            <v>570716.60075279546</v>
          </cell>
          <cell r="AW17">
            <v>608809.88061772601</v>
          </cell>
          <cell r="AX17">
            <v>658732.29082837957</v>
          </cell>
          <cell r="AY17">
            <v>457155.20039589418</v>
          </cell>
          <cell r="AZ17">
            <v>542926.08129791589</v>
          </cell>
          <cell r="BA17">
            <v>127587.62910501023</v>
          </cell>
          <cell r="BB17">
            <v>260604.51902299962</v>
          </cell>
          <cell r="BC17">
            <v>399050.66975396819</v>
          </cell>
          <cell r="BD17">
            <v>8</v>
          </cell>
        </row>
        <row r="18">
          <cell r="AS18">
            <v>1588295.1127027499</v>
          </cell>
          <cell r="AT18">
            <v>1412334.66143844</v>
          </cell>
          <cell r="AU18">
            <v>1525356.2796237599</v>
          </cell>
          <cell r="AV18">
            <v>1653938.2421099045</v>
          </cell>
          <cell r="AW18">
            <v>1866961.6581188203</v>
          </cell>
          <cell r="AX18">
            <v>2048056.9389563459</v>
          </cell>
          <cell r="AY18">
            <v>1317419.0811847181</v>
          </cell>
          <cell r="AZ18">
            <v>1588295.1127027499</v>
          </cell>
          <cell r="BA18">
            <v>373249.35148514621</v>
          </cell>
          <cell r="BB18">
            <v>762381.65409731993</v>
          </cell>
          <cell r="BC18">
            <v>1167396.907836521</v>
          </cell>
          <cell r="BD18">
            <v>8.0000000000000071</v>
          </cell>
        </row>
        <row r="19">
          <cell r="AS19">
            <v>2269632.54064041</v>
          </cell>
          <cell r="AT19">
            <v>2058921.5234227499</v>
          </cell>
          <cell r="AU19">
            <v>2250778.9722348601</v>
          </cell>
          <cell r="AV19">
            <v>2496910.4796652119</v>
          </cell>
          <cell r="AW19">
            <v>2666194.2499917196</v>
          </cell>
          <cell r="AX19">
            <v>2912817.2181159537</v>
          </cell>
          <cell r="AY19">
            <v>2030910.4305417037</v>
          </cell>
          <cell r="AZ19">
            <v>2269632.54064041</v>
          </cell>
          <cell r="BA19">
            <v>533363.64705049631</v>
          </cell>
          <cell r="BB19">
            <v>1089423.6195073968</v>
          </cell>
          <cell r="BC19">
            <v>1668179.9173707014</v>
          </cell>
          <cell r="BD19">
            <v>10.000000000000005</v>
          </cell>
        </row>
        <row r="20">
          <cell r="AS20">
            <v>2295745.6897945916</v>
          </cell>
          <cell r="AT20">
            <v>2166645.0334355999</v>
          </cell>
          <cell r="AU20">
            <v>2238140.36700091</v>
          </cell>
          <cell r="AV20">
            <v>2385806.1664848686</v>
          </cell>
          <cell r="AW20">
            <v>2962989.9988622703</v>
          </cell>
          <cell r="AX20">
            <v>3288918.89873712</v>
          </cell>
          <cell r="AY20">
            <v>2022120.0668963755</v>
          </cell>
          <cell r="AZ20">
            <v>2295745.6897945916</v>
          </cell>
          <cell r="BA20">
            <v>539500.23710172903</v>
          </cell>
          <cell r="BB20">
            <v>1101957.9311014039</v>
          </cell>
          <cell r="BC20">
            <v>1687373.0819990248</v>
          </cell>
          <cell r="BD20">
            <v>11</v>
          </cell>
        </row>
        <row r="21">
          <cell r="AS21">
            <v>1943597.24494506</v>
          </cell>
          <cell r="AT21">
            <v>1722669.4081037701</v>
          </cell>
          <cell r="AU21">
            <v>1907829.42958381</v>
          </cell>
          <cell r="AV21">
            <v>2181528.5600473541</v>
          </cell>
          <cell r="AW21">
            <v>2261606.5324290344</v>
          </cell>
          <cell r="AX21">
            <v>2482127.1693408652</v>
          </cell>
          <cell r="AY21">
            <v>1612049.6427849683</v>
          </cell>
          <cell r="AZ21">
            <v>1943597.24494506</v>
          </cell>
          <cell r="BA21">
            <v>456745.3525620891</v>
          </cell>
          <cell r="BB21">
            <v>932926.67757362872</v>
          </cell>
          <cell r="BC21">
            <v>1428543.975034619</v>
          </cell>
          <cell r="BD21">
            <v>8.0000000000000036</v>
          </cell>
        </row>
        <row r="22">
          <cell r="AS22">
            <v>4084107.302171573</v>
          </cell>
          <cell r="AT22">
            <v>3848677.9785511098</v>
          </cell>
          <cell r="AU22">
            <v>4070707.8695438299</v>
          </cell>
          <cell r="AV22">
            <v>4504796.4904916408</v>
          </cell>
          <cell r="AW22">
            <v>5111114.3712529894</v>
          </cell>
          <cell r="AX22">
            <v>5635003.5943064215</v>
          </cell>
          <cell r="AY22">
            <v>3583783.1385259097</v>
          </cell>
          <cell r="AZ22">
            <v>4084107.302171573</v>
          </cell>
          <cell r="BA22">
            <v>959765.21601031965</v>
          </cell>
          <cell r="BB22">
            <v>1960371.505042355</v>
          </cell>
          <cell r="BC22">
            <v>3001818.8670961061</v>
          </cell>
          <cell r="BD22">
            <v>4.0000000000000036</v>
          </cell>
        </row>
        <row r="23">
          <cell r="AS23">
            <v>586739.05372108542</v>
          </cell>
          <cell r="AT23">
            <v>504228.46710942598</v>
          </cell>
          <cell r="AU23">
            <v>576344.75161504804</v>
          </cell>
          <cell r="AV23">
            <v>630065.60781643295</v>
          </cell>
          <cell r="AW23">
            <v>674126.38975947455</v>
          </cell>
          <cell r="AX23">
            <v>745246.72387909901</v>
          </cell>
          <cell r="AY23">
            <v>467581.91235003487</v>
          </cell>
          <cell r="AZ23">
            <v>586739.05372108542</v>
          </cell>
          <cell r="BA23">
            <v>137883.67762445507</v>
          </cell>
          <cell r="BB23">
            <v>281634.745786121</v>
          </cell>
          <cell r="BC23">
            <v>431253.20448499778</v>
          </cell>
          <cell r="BD23">
            <v>5.5</v>
          </cell>
        </row>
        <row r="24">
          <cell r="AS24">
            <v>924789.43358224398</v>
          </cell>
          <cell r="AT24">
            <v>831368.70645758335</v>
          </cell>
          <cell r="AU24">
            <v>877533.89589786041</v>
          </cell>
          <cell r="AV24">
            <v>945247.81102337898</v>
          </cell>
          <cell r="AW24">
            <v>1147744.6751574331</v>
          </cell>
          <cell r="AX24">
            <v>1275144.3340999081</v>
          </cell>
          <cell r="AY24">
            <v>758491.85613716231</v>
          </cell>
          <cell r="AZ24">
            <v>924789.43358224398</v>
          </cell>
          <cell r="BA24">
            <v>217325.51689182731</v>
          </cell>
          <cell r="BB24">
            <v>443898.92811947712</v>
          </cell>
          <cell r="BC24">
            <v>679720.23368294933</v>
          </cell>
          <cell r="BD24">
            <v>7.55</v>
          </cell>
        </row>
        <row r="25">
          <cell r="AS25">
            <v>535780.40092613315</v>
          </cell>
          <cell r="AT25">
            <v>472302.05362383998</v>
          </cell>
          <cell r="AU25">
            <v>519196.86005104799</v>
          </cell>
          <cell r="AV25">
            <v>552348.71343250317</v>
          </cell>
          <cell r="AW25">
            <v>626035.06144020113</v>
          </cell>
          <cell r="AX25">
            <v>685508.39227702026</v>
          </cell>
          <cell r="AY25">
            <v>452809.05493187631</v>
          </cell>
          <cell r="AZ25">
            <v>535780.40092613315</v>
          </cell>
          <cell r="BA25">
            <v>125908.39421764128</v>
          </cell>
          <cell r="BB25">
            <v>257174.59244454393</v>
          </cell>
          <cell r="BC25">
            <v>393798.59468070784</v>
          </cell>
          <cell r="BD25">
            <v>10</v>
          </cell>
        </row>
        <row r="26">
          <cell r="AS26">
            <v>893303.20537892135</v>
          </cell>
          <cell r="AT26">
            <v>805235.4577122737</v>
          </cell>
          <cell r="AU26">
            <v>890097.47037500399</v>
          </cell>
          <cell r="AV26">
            <v>1013375.4432818245</v>
          </cell>
          <cell r="AW26">
            <v>1046070.1903411523</v>
          </cell>
          <cell r="AX26">
            <v>1145446.8584235618</v>
          </cell>
          <cell r="AY26">
            <v>796845.96036193136</v>
          </cell>
          <cell r="AZ26">
            <v>893303.20537892135</v>
          </cell>
          <cell r="BA26">
            <v>209926.25326404651</v>
          </cell>
          <cell r="BB26">
            <v>428785.53858188225</v>
          </cell>
          <cell r="BC26">
            <v>656577.85595350713</v>
          </cell>
          <cell r="BD26">
            <v>11</v>
          </cell>
        </row>
        <row r="27">
          <cell r="AS27">
            <v>3380252.2826489243</v>
          </cell>
          <cell r="AT27">
            <v>3483019.8375246804</v>
          </cell>
          <cell r="AU27">
            <v>3404457.1669373298</v>
          </cell>
          <cell r="AV27">
            <v>3343456.5090848668</v>
          </cell>
          <cell r="AW27">
            <v>4590645.7475625342</v>
          </cell>
          <cell r="AX27">
            <v>5019871.1249596309</v>
          </cell>
          <cell r="AY27">
            <v>3263981.7219953663</v>
          </cell>
          <cell r="AZ27">
            <v>3380252.2826489243</v>
          </cell>
          <cell r="BA27">
            <v>794359.28642249713</v>
          </cell>
          <cell r="BB27">
            <v>1622521.0956714835</v>
          </cell>
          <cell r="BC27">
            <v>2484485.4277469595</v>
          </cell>
          <cell r="BD27">
            <v>7.65</v>
          </cell>
        </row>
        <row r="28">
          <cell r="AS28">
            <v>27749720.083280709</v>
          </cell>
          <cell r="AT28">
            <v>24517286.017369464</v>
          </cell>
          <cell r="AU28">
            <v>26526944.1544233</v>
          </cell>
          <cell r="AV28">
            <v>29867277.319473736</v>
          </cell>
          <cell r="AW28">
            <v>30699037.737859976</v>
          </cell>
          <cell r="AX28">
            <v>33062863.643675193</v>
          </cell>
          <cell r="AY28">
            <v>22967899.912164479</v>
          </cell>
          <cell r="AZ28">
            <v>27749720.083280709</v>
          </cell>
          <cell r="BA28">
            <v>6521184.2195709664</v>
          </cell>
          <cell r="BB28">
            <v>13319865.639974739</v>
          </cell>
          <cell r="BC28">
            <v>20396044.261211321</v>
          </cell>
          <cell r="BD28">
            <v>6.5000000000000044</v>
          </cell>
        </row>
        <row r="29">
          <cell r="AS29">
            <v>18790274.639131907</v>
          </cell>
          <cell r="AT29">
            <v>17894118.047181159</v>
          </cell>
          <cell r="AU29">
            <v>18363745.356597517</v>
          </cell>
          <cell r="AV29">
            <v>20040892.574567676</v>
          </cell>
          <cell r="AW29">
            <v>22687730.384957209</v>
          </cell>
          <cell r="AX29">
            <v>24536780.411331225</v>
          </cell>
          <cell r="AY29">
            <v>17365087.684750322</v>
          </cell>
          <cell r="AZ29">
            <v>18790274.639131907</v>
          </cell>
          <cell r="BA29">
            <v>4415714.5401959978</v>
          </cell>
          <cell r="BB29">
            <v>9019331.8267833143</v>
          </cell>
          <cell r="BC29">
            <v>13810851.859761951</v>
          </cell>
          <cell r="BD29">
            <v>7.5000000000000027</v>
          </cell>
        </row>
        <row r="30">
          <cell r="AS30">
            <v>44310145.446341842</v>
          </cell>
          <cell r="AT30">
            <v>43290373.607023805</v>
          </cell>
          <cell r="AU30">
            <v>44160989.417856298</v>
          </cell>
          <cell r="AV30">
            <v>47723657.530673251</v>
          </cell>
          <cell r="AW30">
            <v>54937052.697505467</v>
          </cell>
          <cell r="AX30">
            <v>59441315.018700913</v>
          </cell>
          <cell r="AY30">
            <v>41662911.221363783</v>
          </cell>
          <cell r="AZ30">
            <v>44310145.446341842</v>
          </cell>
          <cell r="BA30">
            <v>10412884.179890333</v>
          </cell>
          <cell r="BB30">
            <v>21268869.814244084</v>
          </cell>
          <cell r="BC30">
            <v>32567956.903061252</v>
          </cell>
          <cell r="BD30">
            <v>8.6999999999999993</v>
          </cell>
        </row>
        <row r="31">
          <cell r="AS31">
            <v>37514589.548596628</v>
          </cell>
          <cell r="AT31">
            <v>36283674.37131118</v>
          </cell>
          <cell r="AU31">
            <v>37028135.726012602</v>
          </cell>
          <cell r="AV31">
            <v>38417232.841379412</v>
          </cell>
          <cell r="AW31">
            <v>45431688.601782016</v>
          </cell>
          <cell r="AX31">
            <v>48952644.468420126</v>
          </cell>
          <cell r="AY31">
            <v>35159714.836020514</v>
          </cell>
          <cell r="AZ31">
            <v>37514589.548596628</v>
          </cell>
          <cell r="BA31">
            <v>8815928.5439202078</v>
          </cell>
          <cell r="BB31">
            <v>18007002.983326379</v>
          </cell>
          <cell r="BC31">
            <v>27573223.318218522</v>
          </cell>
          <cell r="BD31">
            <v>7.2</v>
          </cell>
        </row>
        <row r="32">
          <cell r="AS32">
            <v>1665835.3</v>
          </cell>
          <cell r="AT32">
            <v>1634533.9503759199</v>
          </cell>
          <cell r="AU32">
            <v>1665835.1622896655</v>
          </cell>
          <cell r="AV32">
            <v>1807431.1510842871</v>
          </cell>
          <cell r="AW32">
            <v>2215300.2082839883</v>
          </cell>
          <cell r="AX32">
            <v>2441260.8295289553</v>
          </cell>
          <cell r="AY32">
            <v>0</v>
          </cell>
          <cell r="AZ32">
            <v>1665835.3</v>
          </cell>
          <cell r="BA32">
            <v>391471.2631380714</v>
          </cell>
          <cell r="BB32">
            <v>799600.87789903942</v>
          </cell>
          <cell r="BC32">
            <v>1224388.8442829042</v>
          </cell>
          <cell r="BD32">
            <v>5.2533768523048776</v>
          </cell>
        </row>
        <row r="33">
          <cell r="AS33">
            <v>205218.759064482</v>
          </cell>
          <cell r="AT33">
            <v>190017.36950415</v>
          </cell>
          <cell r="AU33">
            <v>205218.759064482</v>
          </cell>
          <cell r="AV33">
            <v>217531.88460835093</v>
          </cell>
          <cell r="AW33">
            <v>238263.54357491538</v>
          </cell>
          <cell r="AX33">
            <v>256133.30934303402</v>
          </cell>
          <cell r="AY33">
            <v>0</v>
          </cell>
          <cell r="AZ33">
            <v>205218.759064482</v>
          </cell>
          <cell r="BA33">
            <v>48226.408380153269</v>
          </cell>
          <cell r="BB33">
            <v>98505.004350951363</v>
          </cell>
          <cell r="BC33">
            <v>150835.78791239427</v>
          </cell>
          <cell r="BD33">
            <v>2.0593663498923878</v>
          </cell>
        </row>
      </sheetData>
      <sheetData sheetId="10"/>
      <sheetData sheetId="11">
        <row r="36">
          <cell r="AE36">
            <v>176480</v>
          </cell>
          <cell r="AF36">
            <v>1232714.4999999995</v>
          </cell>
          <cell r="AG36">
            <v>141120</v>
          </cell>
          <cell r="AH36">
            <v>1873291.9999999993</v>
          </cell>
          <cell r="AI36">
            <v>1873291.9999999993</v>
          </cell>
          <cell r="AJ36">
            <v>176480</v>
          </cell>
          <cell r="AK36">
            <v>176480</v>
          </cell>
          <cell r="AL36">
            <v>176480</v>
          </cell>
          <cell r="AM36">
            <v>176480</v>
          </cell>
        </row>
        <row r="37">
          <cell r="AE37">
            <v>27584</v>
          </cell>
          <cell r="AF37">
            <v>76394.499999999985</v>
          </cell>
          <cell r="AG37">
            <v>0</v>
          </cell>
          <cell r="AH37">
            <v>73584</v>
          </cell>
          <cell r="AI37">
            <v>73584</v>
          </cell>
          <cell r="AJ37">
            <v>27584</v>
          </cell>
          <cell r="AK37">
            <v>27584</v>
          </cell>
          <cell r="AL37">
            <v>27584</v>
          </cell>
          <cell r="AM37">
            <v>27584</v>
          </cell>
        </row>
        <row r="38">
          <cell r="AF38">
            <v>1156319.9999999995</v>
          </cell>
          <cell r="AG38">
            <v>79200</v>
          </cell>
          <cell r="AH38">
            <v>759020</v>
          </cell>
          <cell r="AI38">
            <v>759020</v>
          </cell>
        </row>
        <row r="39">
          <cell r="AF39">
            <v>0</v>
          </cell>
          <cell r="AG39">
            <v>39600</v>
          </cell>
          <cell r="AH39">
            <v>0</v>
          </cell>
          <cell r="AI39">
            <v>0</v>
          </cell>
        </row>
        <row r="40">
          <cell r="AE40">
            <v>148896</v>
          </cell>
          <cell r="AF40">
            <v>0</v>
          </cell>
          <cell r="AG40">
            <v>19800</v>
          </cell>
          <cell r="AH40">
            <v>1040687.9999999993</v>
          </cell>
          <cell r="AI40">
            <v>1040687.9999999993</v>
          </cell>
          <cell r="AJ40">
            <v>148896</v>
          </cell>
          <cell r="AK40">
            <v>148896</v>
          </cell>
          <cell r="AL40">
            <v>148896</v>
          </cell>
          <cell r="AM40">
            <v>148896</v>
          </cell>
        </row>
        <row r="41">
          <cell r="AE41">
            <v>0</v>
          </cell>
          <cell r="AF41">
            <v>0</v>
          </cell>
          <cell r="AG41">
            <v>2520</v>
          </cell>
          <cell r="AH41">
            <v>0</v>
          </cell>
          <cell r="AI41">
            <v>0</v>
          </cell>
          <cell r="AJ41">
            <v>0</v>
          </cell>
          <cell r="AK41">
            <v>0</v>
          </cell>
          <cell r="AL41">
            <v>0</v>
          </cell>
          <cell r="AM41">
            <v>0</v>
          </cell>
        </row>
        <row r="43">
          <cell r="AE43">
            <v>527560</v>
          </cell>
          <cell r="AF43">
            <v>1176499.5359316627</v>
          </cell>
          <cell r="AG43">
            <v>26100</v>
          </cell>
          <cell r="AH43">
            <v>2095006.8055924587</v>
          </cell>
          <cell r="AI43">
            <v>2095006.8055924587</v>
          </cell>
          <cell r="AJ43">
            <v>527560</v>
          </cell>
          <cell r="AK43">
            <v>527560</v>
          </cell>
          <cell r="AL43">
            <v>527560</v>
          </cell>
          <cell r="AM43">
            <v>527560</v>
          </cell>
        </row>
        <row r="44">
          <cell r="AE44">
            <v>101160</v>
          </cell>
          <cell r="AF44">
            <v>0</v>
          </cell>
          <cell r="AG44">
            <v>0</v>
          </cell>
          <cell r="AH44">
            <v>1001200</v>
          </cell>
          <cell r="AI44">
            <v>1001200</v>
          </cell>
          <cell r="AJ44">
            <v>101160</v>
          </cell>
          <cell r="AK44">
            <v>101160</v>
          </cell>
          <cell r="AL44">
            <v>101160</v>
          </cell>
          <cell r="AM44">
            <v>101160</v>
          </cell>
        </row>
        <row r="45">
          <cell r="AE45">
            <v>426400</v>
          </cell>
          <cell r="AF45">
            <v>118800</v>
          </cell>
          <cell r="AG45">
            <v>20160</v>
          </cell>
          <cell r="AH45">
            <v>1093806.8055924587</v>
          </cell>
          <cell r="AI45">
            <v>1093806.8055924587</v>
          </cell>
          <cell r="AJ45">
            <v>426400</v>
          </cell>
          <cell r="AK45">
            <v>426400</v>
          </cell>
          <cell r="AL45">
            <v>426400</v>
          </cell>
          <cell r="AM45">
            <v>426400</v>
          </cell>
        </row>
        <row r="46">
          <cell r="AI46">
            <v>0</v>
          </cell>
        </row>
        <row r="47">
          <cell r="AG47">
            <v>5940</v>
          </cell>
          <cell r="AI47">
            <v>0</v>
          </cell>
        </row>
        <row r="48">
          <cell r="AF48">
            <v>1057699.5359316627</v>
          </cell>
        </row>
        <row r="49">
          <cell r="AE49">
            <v>0</v>
          </cell>
          <cell r="AF49">
            <v>0</v>
          </cell>
          <cell r="AG49">
            <v>0</v>
          </cell>
          <cell r="AJ49">
            <v>0</v>
          </cell>
        </row>
        <row r="51">
          <cell r="AE51">
            <v>349560</v>
          </cell>
          <cell r="AF51">
            <v>1080</v>
          </cell>
          <cell r="AG51">
            <v>107820</v>
          </cell>
          <cell r="AH51" t="e">
            <v>#REF!</v>
          </cell>
          <cell r="AI51" t="e">
            <v>#REF!</v>
          </cell>
          <cell r="AJ51">
            <v>349560</v>
          </cell>
          <cell r="AK51">
            <v>349560</v>
          </cell>
          <cell r="AL51">
            <v>349560</v>
          </cell>
          <cell r="AM51">
            <v>349560</v>
          </cell>
        </row>
        <row r="52">
          <cell r="AF52">
            <v>0</v>
          </cell>
          <cell r="AG52">
            <v>3780</v>
          </cell>
          <cell r="AH52" t="e">
            <v>#REF!</v>
          </cell>
          <cell r="AI52" t="e">
            <v>#REF!</v>
          </cell>
        </row>
        <row r="53">
          <cell r="AE53">
            <v>273540</v>
          </cell>
          <cell r="AF53">
            <v>0</v>
          </cell>
          <cell r="AG53">
            <v>1260</v>
          </cell>
          <cell r="AH53" t="e">
            <v>#REF!</v>
          </cell>
          <cell r="AI53" t="e">
            <v>#REF!</v>
          </cell>
          <cell r="AJ53">
            <v>273540</v>
          </cell>
          <cell r="AK53">
            <v>273540</v>
          </cell>
          <cell r="AL53">
            <v>273540</v>
          </cell>
          <cell r="AM53">
            <v>273540</v>
          </cell>
        </row>
        <row r="54">
          <cell r="AF54">
            <v>0</v>
          </cell>
          <cell r="AG54">
            <v>18000</v>
          </cell>
          <cell r="AI54">
            <v>0</v>
          </cell>
        </row>
        <row r="55">
          <cell r="AF55">
            <v>0</v>
          </cell>
          <cell r="AG55">
            <v>9900</v>
          </cell>
          <cell r="AI55">
            <v>0</v>
          </cell>
        </row>
        <row r="56">
          <cell r="AF56">
            <v>0</v>
          </cell>
          <cell r="AG56">
            <v>3600</v>
          </cell>
          <cell r="AI56">
            <v>0</v>
          </cell>
        </row>
        <row r="57">
          <cell r="AE57">
            <v>7520</v>
          </cell>
          <cell r="AF57">
            <v>0</v>
          </cell>
          <cell r="AG57">
            <v>3600</v>
          </cell>
          <cell r="AH57">
            <v>236520</v>
          </cell>
          <cell r="AI57">
            <v>236520</v>
          </cell>
          <cell r="AJ57">
            <v>7520</v>
          </cell>
          <cell r="AK57">
            <v>7520</v>
          </cell>
          <cell r="AL57">
            <v>7520</v>
          </cell>
          <cell r="AM57">
            <v>7520</v>
          </cell>
        </row>
        <row r="58">
          <cell r="AE58">
            <v>7520</v>
          </cell>
          <cell r="AF58">
            <v>0</v>
          </cell>
          <cell r="AG58">
            <v>4500</v>
          </cell>
          <cell r="AH58">
            <v>236520</v>
          </cell>
          <cell r="AI58">
            <v>236520</v>
          </cell>
          <cell r="AJ58">
            <v>7520</v>
          </cell>
          <cell r="AK58">
            <v>7520</v>
          </cell>
          <cell r="AL58">
            <v>7520</v>
          </cell>
          <cell r="AM58">
            <v>7520</v>
          </cell>
        </row>
        <row r="59">
          <cell r="AE59">
            <v>7520</v>
          </cell>
          <cell r="AF59">
            <v>0</v>
          </cell>
          <cell r="AG59">
            <v>1080</v>
          </cell>
          <cell r="AH59">
            <v>236520</v>
          </cell>
          <cell r="AI59">
            <v>236520</v>
          </cell>
          <cell r="AJ59">
            <v>7520</v>
          </cell>
          <cell r="AK59">
            <v>7520</v>
          </cell>
          <cell r="AL59">
            <v>7520</v>
          </cell>
          <cell r="AM59">
            <v>7520</v>
          </cell>
        </row>
        <row r="60">
          <cell r="AE60">
            <v>5940</v>
          </cell>
          <cell r="AF60">
            <v>0</v>
          </cell>
          <cell r="AG60">
            <v>2520</v>
          </cell>
          <cell r="AH60">
            <v>67451.999999999927</v>
          </cell>
          <cell r="AI60">
            <v>67451.999999999927</v>
          </cell>
          <cell r="AJ60">
            <v>5940</v>
          </cell>
          <cell r="AK60">
            <v>5940</v>
          </cell>
          <cell r="AL60">
            <v>5940</v>
          </cell>
          <cell r="AM60">
            <v>5940</v>
          </cell>
        </row>
        <row r="61">
          <cell r="AE61">
            <v>5940</v>
          </cell>
          <cell r="AF61">
            <v>0</v>
          </cell>
          <cell r="AG61">
            <v>1260</v>
          </cell>
          <cell r="AH61">
            <v>67451.999999999927</v>
          </cell>
          <cell r="AI61">
            <v>67451.999999999927</v>
          </cell>
          <cell r="AJ61">
            <v>5940</v>
          </cell>
          <cell r="AK61">
            <v>5940</v>
          </cell>
          <cell r="AL61">
            <v>5940</v>
          </cell>
          <cell r="AM61">
            <v>5940</v>
          </cell>
        </row>
        <row r="62">
          <cell r="AE62">
            <v>5940</v>
          </cell>
          <cell r="AF62">
            <v>1080</v>
          </cell>
          <cell r="AG62">
            <v>9000</v>
          </cell>
          <cell r="AH62">
            <v>67451.999999999927</v>
          </cell>
          <cell r="AI62">
            <v>67451.999999999927</v>
          </cell>
          <cell r="AJ62">
            <v>5940</v>
          </cell>
          <cell r="AK62">
            <v>5940</v>
          </cell>
          <cell r="AL62">
            <v>5940</v>
          </cell>
          <cell r="AM62">
            <v>5940</v>
          </cell>
        </row>
        <row r="63">
          <cell r="AE63">
            <v>5940</v>
          </cell>
          <cell r="AF63">
            <v>0</v>
          </cell>
          <cell r="AG63">
            <v>1080</v>
          </cell>
          <cell r="AH63">
            <v>67451.999999999927</v>
          </cell>
          <cell r="AI63">
            <v>67451.999999999927</v>
          </cell>
          <cell r="AJ63">
            <v>5940</v>
          </cell>
          <cell r="AK63">
            <v>5940</v>
          </cell>
          <cell r="AL63">
            <v>5940</v>
          </cell>
          <cell r="AM63">
            <v>5940</v>
          </cell>
        </row>
        <row r="64">
          <cell r="AE64">
            <v>5940</v>
          </cell>
          <cell r="AF64">
            <v>0</v>
          </cell>
          <cell r="AG64">
            <v>2520</v>
          </cell>
          <cell r="AH64">
            <v>67451.999999999927</v>
          </cell>
          <cell r="AI64">
            <v>67451.999999999927</v>
          </cell>
          <cell r="AJ64">
            <v>5940</v>
          </cell>
          <cell r="AK64">
            <v>5940</v>
          </cell>
          <cell r="AL64">
            <v>5940</v>
          </cell>
          <cell r="AM64">
            <v>5940</v>
          </cell>
        </row>
        <row r="65">
          <cell r="AE65">
            <v>5940</v>
          </cell>
          <cell r="AF65">
            <v>0</v>
          </cell>
          <cell r="AG65">
            <v>2520</v>
          </cell>
          <cell r="AH65">
            <v>67451.999999999927</v>
          </cell>
          <cell r="AI65">
            <v>67451.999999999927</v>
          </cell>
          <cell r="AJ65">
            <v>5940</v>
          </cell>
          <cell r="AK65">
            <v>5940</v>
          </cell>
          <cell r="AL65">
            <v>5940</v>
          </cell>
          <cell r="AM65">
            <v>5940</v>
          </cell>
        </row>
        <row r="66">
          <cell r="AE66">
            <v>5940</v>
          </cell>
          <cell r="AF66">
            <v>0</v>
          </cell>
          <cell r="AG66">
            <v>2520</v>
          </cell>
          <cell r="AH66">
            <v>67451.999999999927</v>
          </cell>
          <cell r="AI66">
            <v>67451.999999999927</v>
          </cell>
          <cell r="AJ66">
            <v>5940</v>
          </cell>
          <cell r="AK66">
            <v>5940</v>
          </cell>
          <cell r="AL66">
            <v>5940</v>
          </cell>
          <cell r="AM66">
            <v>5940</v>
          </cell>
        </row>
        <row r="67">
          <cell r="AE67">
            <v>5940</v>
          </cell>
          <cell r="AF67">
            <v>0</v>
          </cell>
          <cell r="AG67">
            <v>39600</v>
          </cell>
          <cell r="AH67">
            <v>67451.999999999927</v>
          </cell>
          <cell r="AI67">
            <v>67451.999999999927</v>
          </cell>
          <cell r="AJ67">
            <v>5940</v>
          </cell>
          <cell r="AK67">
            <v>5940</v>
          </cell>
          <cell r="AL67">
            <v>5940</v>
          </cell>
          <cell r="AM67">
            <v>5940</v>
          </cell>
        </row>
        <row r="68">
          <cell r="AE68">
            <v>5940</v>
          </cell>
          <cell r="AF68">
            <v>0</v>
          </cell>
          <cell r="AG68">
            <v>1080</v>
          </cell>
          <cell r="AH68">
            <v>67451.999999999927</v>
          </cell>
          <cell r="AI68">
            <v>67451.999999999927</v>
          </cell>
          <cell r="AJ68">
            <v>5940</v>
          </cell>
          <cell r="AK68">
            <v>5940</v>
          </cell>
          <cell r="AL68">
            <v>5940</v>
          </cell>
          <cell r="AM68">
            <v>5940</v>
          </cell>
        </row>
        <row r="69">
          <cell r="AF69">
            <v>0</v>
          </cell>
          <cell r="AG69">
            <v>0</v>
          </cell>
          <cell r="AH69">
            <v>156103.20000000001</v>
          </cell>
          <cell r="AI69">
            <v>156103.20000000001</v>
          </cell>
        </row>
        <row r="71">
          <cell r="AE71" t="e">
            <v>#REF!</v>
          </cell>
          <cell r="AF71">
            <v>0</v>
          </cell>
          <cell r="AG71">
            <v>11520</v>
          </cell>
          <cell r="AH71" t="e">
            <v>#REF!</v>
          </cell>
          <cell r="AI71" t="e">
            <v>#REF!</v>
          </cell>
          <cell r="AJ71" t="e">
            <v>#REF!</v>
          </cell>
          <cell r="AK71" t="e">
            <v>#REF!</v>
          </cell>
          <cell r="AL71" t="e">
            <v>#REF!</v>
          </cell>
          <cell r="AM71" t="e">
            <v>#REF!</v>
          </cell>
          <cell r="AN71">
            <v>0</v>
          </cell>
        </row>
        <row r="72">
          <cell r="AF72">
            <v>0</v>
          </cell>
          <cell r="AG72">
            <v>0</v>
          </cell>
          <cell r="AH72" t="e">
            <v>#REF!</v>
          </cell>
          <cell r="AI72" t="e">
            <v>#REF!</v>
          </cell>
        </row>
        <row r="73">
          <cell r="AE73">
            <v>139700</v>
          </cell>
          <cell r="AF73">
            <v>0</v>
          </cell>
          <cell r="AG73">
            <v>0</v>
          </cell>
          <cell r="AH73" t="e">
            <v>#REF!</v>
          </cell>
          <cell r="AI73" t="e">
            <v>#REF!</v>
          </cell>
          <cell r="AJ73">
            <v>139700</v>
          </cell>
          <cell r="AK73">
            <v>139700</v>
          </cell>
          <cell r="AL73">
            <v>139700</v>
          </cell>
          <cell r="AM73">
            <v>139700</v>
          </cell>
        </row>
        <row r="74">
          <cell r="AE74">
            <v>56920</v>
          </cell>
          <cell r="AF74">
            <v>0</v>
          </cell>
          <cell r="AG74">
            <v>0</v>
          </cell>
          <cell r="AH74">
            <v>275940.00000000012</v>
          </cell>
          <cell r="AI74">
            <v>275940.00000000012</v>
          </cell>
          <cell r="AJ74">
            <v>56920</v>
          </cell>
          <cell r="AK74">
            <v>56920</v>
          </cell>
          <cell r="AL74">
            <v>56920</v>
          </cell>
          <cell r="AM74">
            <v>56920</v>
          </cell>
        </row>
        <row r="75">
          <cell r="AE75">
            <v>291500</v>
          </cell>
          <cell r="AF75">
            <v>0</v>
          </cell>
          <cell r="AG75">
            <v>0</v>
          </cell>
          <cell r="AH75">
            <v>103368</v>
          </cell>
          <cell r="AI75">
            <v>103368</v>
          </cell>
          <cell r="AJ75">
            <v>291500</v>
          </cell>
          <cell r="AK75">
            <v>291500</v>
          </cell>
          <cell r="AL75">
            <v>291500</v>
          </cell>
          <cell r="AM75">
            <v>291500</v>
          </cell>
        </row>
        <row r="76">
          <cell r="AE76">
            <v>7700</v>
          </cell>
          <cell r="AF76">
            <v>0</v>
          </cell>
          <cell r="AG76">
            <v>5400</v>
          </cell>
          <cell r="AH76">
            <v>516839.99999999994</v>
          </cell>
          <cell r="AI76">
            <v>516839.99999999994</v>
          </cell>
          <cell r="AJ76">
            <v>7700</v>
          </cell>
          <cell r="AK76">
            <v>7700</v>
          </cell>
          <cell r="AL76">
            <v>7700</v>
          </cell>
          <cell r="AM76">
            <v>7700</v>
          </cell>
        </row>
        <row r="77">
          <cell r="AE77">
            <v>16127.999999999996</v>
          </cell>
          <cell r="AF77">
            <v>0</v>
          </cell>
          <cell r="AG77">
            <v>2520</v>
          </cell>
          <cell r="AH77">
            <v>141912</v>
          </cell>
          <cell r="AI77">
            <v>141912</v>
          </cell>
          <cell r="AJ77">
            <v>16127.999999999996</v>
          </cell>
          <cell r="AK77">
            <v>16127.999999999996</v>
          </cell>
          <cell r="AL77">
            <v>16127.999999999996</v>
          </cell>
          <cell r="AM77">
            <v>16127.999999999996</v>
          </cell>
        </row>
        <row r="78">
          <cell r="AE78" t="e">
            <v>#REF!</v>
          </cell>
          <cell r="AF78">
            <v>0</v>
          </cell>
          <cell r="AG78">
            <v>0</v>
          </cell>
          <cell r="AH78">
            <v>66225.599999999991</v>
          </cell>
          <cell r="AI78">
            <v>66225.599999999991</v>
          </cell>
          <cell r="AJ78" t="e">
            <v>#REF!</v>
          </cell>
          <cell r="AK78" t="e">
            <v>#REF!</v>
          </cell>
          <cell r="AL78" t="e">
            <v>#REF!</v>
          </cell>
          <cell r="AM78" t="e">
            <v>#REF!</v>
          </cell>
        </row>
        <row r="79">
          <cell r="AF79">
            <v>0</v>
          </cell>
          <cell r="AG79">
            <v>3600</v>
          </cell>
          <cell r="AH79">
            <v>66225.599999999991</v>
          </cell>
          <cell r="AM79">
            <v>0</v>
          </cell>
        </row>
        <row r="80">
          <cell r="AF80">
            <v>0</v>
          </cell>
          <cell r="AH80">
            <v>66225.599999999991</v>
          </cell>
          <cell r="AM80">
            <v>0</v>
          </cell>
        </row>
        <row r="89">
          <cell r="AE89">
            <v>43569.75</v>
          </cell>
          <cell r="AF89">
            <v>45748.237500000003</v>
          </cell>
          <cell r="AG89">
            <v>45748.237500000003</v>
          </cell>
          <cell r="AH89">
            <v>45748.237500000003</v>
          </cell>
          <cell r="AI89">
            <v>48035.649375000008</v>
          </cell>
          <cell r="AJ89">
            <v>43569.75</v>
          </cell>
          <cell r="AK89">
            <v>43569.75</v>
          </cell>
          <cell r="AL89">
            <v>43569.75</v>
          </cell>
          <cell r="AM89">
            <v>43569.75</v>
          </cell>
        </row>
        <row r="95">
          <cell r="AE95">
            <v>463681.05</v>
          </cell>
          <cell r="AF95">
            <v>463681.05</v>
          </cell>
          <cell r="AG95">
            <v>463681.05</v>
          </cell>
          <cell r="AH95">
            <v>463681.05</v>
          </cell>
          <cell r="AI95">
            <v>463681.05</v>
          </cell>
          <cell r="AJ95">
            <v>463681.05</v>
          </cell>
          <cell r="AK95">
            <v>463681.05</v>
          </cell>
          <cell r="AL95">
            <v>463681.05</v>
          </cell>
          <cell r="AM95">
            <v>463681.05</v>
          </cell>
        </row>
        <row r="97">
          <cell r="AE97">
            <v>21278.25</v>
          </cell>
          <cell r="AF97">
            <v>22342.162500000002</v>
          </cell>
          <cell r="AG97">
            <v>22342.162500000002</v>
          </cell>
          <cell r="AH97">
            <v>22342.162500000002</v>
          </cell>
          <cell r="AI97">
            <v>23459.270625000005</v>
          </cell>
          <cell r="AJ97">
            <v>21278.25</v>
          </cell>
          <cell r="AK97">
            <v>21278.25</v>
          </cell>
          <cell r="AL97">
            <v>21278.25</v>
          </cell>
          <cell r="AM97">
            <v>21278.25</v>
          </cell>
        </row>
        <row r="102">
          <cell r="AE102">
            <v>9246.3000000000011</v>
          </cell>
          <cell r="AF102">
            <v>9708.6150000000016</v>
          </cell>
          <cell r="AG102">
            <v>9708.6150000000016</v>
          </cell>
          <cell r="AH102">
            <v>9708.6150000000016</v>
          </cell>
          <cell r="AI102">
            <v>10194.045750000003</v>
          </cell>
          <cell r="AJ102">
            <v>9246.3000000000011</v>
          </cell>
          <cell r="AK102">
            <v>9246.3000000000011</v>
          </cell>
          <cell r="AL102">
            <v>9246.3000000000011</v>
          </cell>
          <cell r="AM102">
            <v>9246.3000000000011</v>
          </cell>
        </row>
        <row r="104">
          <cell r="AE104">
            <v>4635.75</v>
          </cell>
          <cell r="AF104">
            <v>4867.5375000000004</v>
          </cell>
          <cell r="AG104">
            <v>4867.5375000000004</v>
          </cell>
          <cell r="AH104">
            <v>4867.5375000000004</v>
          </cell>
          <cell r="AI104">
            <v>5110.9143750000003</v>
          </cell>
          <cell r="AJ104">
            <v>4635.75</v>
          </cell>
          <cell r="AK104">
            <v>4635.75</v>
          </cell>
          <cell r="AL104">
            <v>4635.75</v>
          </cell>
          <cell r="AM104">
            <v>4635.75</v>
          </cell>
        </row>
        <row r="110">
          <cell r="AE110">
            <v>11355.75</v>
          </cell>
          <cell r="AF110">
            <v>11923.5375</v>
          </cell>
          <cell r="AG110">
            <v>11923.5375</v>
          </cell>
          <cell r="AH110">
            <v>11923.5375</v>
          </cell>
          <cell r="AI110">
            <v>12519.714375000001</v>
          </cell>
          <cell r="AJ110">
            <v>11355.75</v>
          </cell>
          <cell r="AK110">
            <v>11355.75</v>
          </cell>
          <cell r="AL110">
            <v>11355.75</v>
          </cell>
          <cell r="AM110">
            <v>11355.75</v>
          </cell>
        </row>
        <row r="116">
          <cell r="AE116">
            <v>3008.25</v>
          </cell>
          <cell r="AF116">
            <v>3158.6624999999999</v>
          </cell>
          <cell r="AG116">
            <v>3158.6624999999999</v>
          </cell>
          <cell r="AH116">
            <v>3158.6624999999999</v>
          </cell>
          <cell r="AI116">
            <v>3316.5956249999999</v>
          </cell>
          <cell r="AJ116">
            <v>3008.25</v>
          </cell>
          <cell r="AK116">
            <v>3008.25</v>
          </cell>
          <cell r="AL116">
            <v>3008.25</v>
          </cell>
          <cell r="AM116">
            <v>3008.25</v>
          </cell>
        </row>
        <row r="122">
          <cell r="AE122">
            <v>3243.4500000000003</v>
          </cell>
          <cell r="AF122">
            <v>3405.6225000000004</v>
          </cell>
          <cell r="AG122">
            <v>3405.6225000000004</v>
          </cell>
          <cell r="AH122">
            <v>3405.6225000000004</v>
          </cell>
          <cell r="AI122">
            <v>3575.9036250000004</v>
          </cell>
          <cell r="AJ122">
            <v>3243.4500000000003</v>
          </cell>
          <cell r="AK122">
            <v>3243.4500000000003</v>
          </cell>
          <cell r="AL122">
            <v>3243.4500000000003</v>
          </cell>
          <cell r="AM122">
            <v>3243.4500000000003</v>
          </cell>
        </row>
      </sheetData>
      <sheetData sheetId="12">
        <row r="51">
          <cell r="Y51">
            <v>206841174.5948</v>
          </cell>
        </row>
      </sheetData>
      <sheetData sheetId="13"/>
      <sheetData sheetId="14"/>
      <sheetData sheetId="15"/>
      <sheetData sheetId="16">
        <row r="144">
          <cell r="F144">
            <v>0</v>
          </cell>
          <cell r="G144">
            <v>0</v>
          </cell>
          <cell r="H144">
            <v>22128.602999999999</v>
          </cell>
          <cell r="I144">
            <v>66404</v>
          </cell>
          <cell r="J144">
            <v>66404</v>
          </cell>
          <cell r="K144">
            <v>22128.602999999999</v>
          </cell>
          <cell r="L144">
            <v>131400</v>
          </cell>
          <cell r="M144">
            <v>0</v>
          </cell>
          <cell r="N144">
            <v>0</v>
          </cell>
          <cell r="O144">
            <v>0</v>
          </cell>
          <cell r="P144">
            <v>0</v>
          </cell>
          <cell r="Q144">
            <v>0</v>
          </cell>
        </row>
        <row r="145">
          <cell r="F145">
            <v>93513</v>
          </cell>
          <cell r="G145">
            <v>93513</v>
          </cell>
          <cell r="H145">
            <v>103961.527</v>
          </cell>
          <cell r="I145">
            <v>341828.19999999995</v>
          </cell>
          <cell r="J145">
            <v>341828.19999999995</v>
          </cell>
          <cell r="K145">
            <v>54467.527000000002</v>
          </cell>
          <cell r="L145">
            <v>341828.19999999995</v>
          </cell>
          <cell r="M145">
            <v>164907</v>
          </cell>
          <cell r="N145">
            <v>164907</v>
          </cell>
          <cell r="O145">
            <v>164907</v>
          </cell>
          <cell r="P145">
            <v>164907</v>
          </cell>
          <cell r="Q145">
            <v>93513</v>
          </cell>
        </row>
        <row r="146">
          <cell r="F146">
            <v>90519</v>
          </cell>
          <cell r="G146">
            <v>90519</v>
          </cell>
          <cell r="H146">
            <v>64633.470999999998</v>
          </cell>
          <cell r="I146">
            <v>61656</v>
          </cell>
          <cell r="J146">
            <v>161656</v>
          </cell>
          <cell r="K146">
            <v>64633.470999999998</v>
          </cell>
          <cell r="L146">
            <v>61656</v>
          </cell>
          <cell r="M146">
            <v>90519</v>
          </cell>
          <cell r="N146">
            <v>90519</v>
          </cell>
          <cell r="O146">
            <v>90519</v>
          </cell>
          <cell r="P146">
            <v>90519</v>
          </cell>
          <cell r="Q146">
            <v>90519</v>
          </cell>
        </row>
        <row r="147">
          <cell r="F147">
            <v>9096.3799999999992</v>
          </cell>
          <cell r="G147">
            <v>9096.3799999999992</v>
          </cell>
          <cell r="H147">
            <v>4011.3960000000002</v>
          </cell>
          <cell r="I147">
            <v>4011.3960000000002</v>
          </cell>
          <cell r="J147">
            <v>4011.3959999999997</v>
          </cell>
          <cell r="K147">
            <v>4011.3960000000002</v>
          </cell>
          <cell r="L147">
            <v>4011.3960000000002</v>
          </cell>
          <cell r="M147">
            <v>9096.3799999999992</v>
          </cell>
          <cell r="N147">
            <v>9096.3799999999992</v>
          </cell>
          <cell r="O147">
            <v>9096.3799999999992</v>
          </cell>
          <cell r="P147">
            <v>9096.3799999999992</v>
          </cell>
          <cell r="Q147">
            <v>9096.3799999999992</v>
          </cell>
        </row>
        <row r="148">
          <cell r="F148">
            <v>429253.44</v>
          </cell>
          <cell r="G148">
            <v>433253.44</v>
          </cell>
          <cell r="H148">
            <v>355360.42</v>
          </cell>
          <cell r="I148">
            <v>763222.66363636381</v>
          </cell>
          <cell r="J148">
            <v>590946.66363636369</v>
          </cell>
          <cell r="K148">
            <v>355360.42</v>
          </cell>
          <cell r="L148">
            <v>763222.66363636381</v>
          </cell>
          <cell r="M148">
            <v>433253.44</v>
          </cell>
          <cell r="N148">
            <v>433253.44</v>
          </cell>
          <cell r="O148">
            <v>433253.44</v>
          </cell>
          <cell r="P148">
            <v>433253.44</v>
          </cell>
          <cell r="Q148">
            <v>433253.44</v>
          </cell>
        </row>
        <row r="149">
          <cell r="F149">
            <v>77760</v>
          </cell>
          <cell r="G149">
            <v>77760</v>
          </cell>
          <cell r="H149">
            <v>0</v>
          </cell>
          <cell r="I149">
            <v>29265.046831955926</v>
          </cell>
          <cell r="J149">
            <v>29265.046831955926</v>
          </cell>
          <cell r="K149">
            <v>0</v>
          </cell>
          <cell r="L149">
            <v>29265.046831955926</v>
          </cell>
          <cell r="M149">
            <v>77760</v>
          </cell>
          <cell r="N149">
            <v>77760</v>
          </cell>
          <cell r="O149">
            <v>77760</v>
          </cell>
          <cell r="P149">
            <v>77760</v>
          </cell>
          <cell r="Q149">
            <v>77760</v>
          </cell>
        </row>
        <row r="150">
          <cell r="F150">
            <v>25676.799999999999</v>
          </cell>
          <cell r="G150">
            <v>25676.799999999999</v>
          </cell>
          <cell r="H150">
            <v>14801.45</v>
          </cell>
          <cell r="I150">
            <v>66169</v>
          </cell>
          <cell r="J150">
            <v>66169</v>
          </cell>
          <cell r="K150">
            <v>14801.45</v>
          </cell>
          <cell r="L150">
            <v>66169</v>
          </cell>
          <cell r="M150">
            <v>25676.799999999999</v>
          </cell>
          <cell r="N150">
            <v>6419.2</v>
          </cell>
          <cell r="O150">
            <v>11017.289121735386</v>
          </cell>
          <cell r="P150">
            <v>19257.599999999999</v>
          </cell>
          <cell r="Q150">
            <v>25676.799999999999</v>
          </cell>
        </row>
        <row r="151">
          <cell r="F151">
            <v>4504867.2</v>
          </cell>
          <cell r="G151">
            <v>4376387.2</v>
          </cell>
          <cell r="H151">
            <v>3129945.5</v>
          </cell>
          <cell r="I151">
            <v>1936246.2999999998</v>
          </cell>
          <cell r="J151">
            <v>4246678.12</v>
          </cell>
          <cell r="K151">
            <v>3129945.5</v>
          </cell>
          <cell r="L151">
            <v>964320.20000000007</v>
          </cell>
          <cell r="M151">
            <v>3848165.8</v>
          </cell>
          <cell r="N151">
            <v>3848165.8</v>
          </cell>
          <cell r="O151">
            <v>3848165.8</v>
          </cell>
          <cell r="P151">
            <v>3848165.8</v>
          </cell>
          <cell r="Q151">
            <v>4376387.2</v>
          </cell>
        </row>
        <row r="152">
          <cell r="F152">
            <v>0</v>
          </cell>
          <cell r="G152">
            <v>0</v>
          </cell>
          <cell r="H152">
            <v>0</v>
          </cell>
          <cell r="I152">
            <v>0</v>
          </cell>
          <cell r="J152">
            <v>0</v>
          </cell>
          <cell r="K152">
            <v>0</v>
          </cell>
          <cell r="L152">
            <v>0</v>
          </cell>
          <cell r="M152">
            <v>0</v>
          </cell>
          <cell r="N152">
            <v>0</v>
          </cell>
          <cell r="O152">
            <v>0</v>
          </cell>
          <cell r="P152">
            <v>0</v>
          </cell>
          <cell r="Q152">
            <v>0</v>
          </cell>
        </row>
        <row r="153">
          <cell r="F153">
            <v>0</v>
          </cell>
          <cell r="G153">
            <v>0</v>
          </cell>
          <cell r="H153">
            <v>0</v>
          </cell>
          <cell r="I153">
            <v>0</v>
          </cell>
          <cell r="J153">
            <v>0</v>
          </cell>
          <cell r="K153">
            <v>0</v>
          </cell>
          <cell r="L153">
            <v>0</v>
          </cell>
          <cell r="M153">
            <v>0</v>
          </cell>
          <cell r="N153">
            <v>0</v>
          </cell>
          <cell r="O153">
            <v>0</v>
          </cell>
          <cell r="P153">
            <v>0</v>
          </cell>
          <cell r="Q153">
            <v>0</v>
          </cell>
        </row>
        <row r="154">
          <cell r="F154">
            <v>0</v>
          </cell>
          <cell r="G154">
            <v>0</v>
          </cell>
          <cell r="H154">
            <v>2320.2779999999998</v>
          </cell>
          <cell r="I154">
            <v>2319.9983999999999</v>
          </cell>
          <cell r="J154">
            <v>2319.9983999999999</v>
          </cell>
          <cell r="K154">
            <v>2320.2779999999998</v>
          </cell>
          <cell r="L154">
            <v>2319.9983999999999</v>
          </cell>
          <cell r="M154">
            <v>2382.7199999999998</v>
          </cell>
          <cell r="N154">
            <v>2382.7199999999998</v>
          </cell>
          <cell r="O154">
            <v>2382.7199999999998</v>
          </cell>
          <cell r="P154">
            <v>2382.7199999999998</v>
          </cell>
          <cell r="Q154">
            <v>0</v>
          </cell>
        </row>
        <row r="155">
          <cell r="F155">
            <v>142677.6</v>
          </cell>
          <cell r="G155">
            <v>142677.6</v>
          </cell>
          <cell r="H155">
            <v>108087.768</v>
          </cell>
          <cell r="I155">
            <v>497568</v>
          </cell>
          <cell r="J155">
            <v>343392</v>
          </cell>
          <cell r="K155">
            <v>108087.768</v>
          </cell>
          <cell r="L155">
            <v>497568</v>
          </cell>
          <cell r="M155">
            <v>142677.6</v>
          </cell>
          <cell r="N155">
            <v>142677.6</v>
          </cell>
          <cell r="O155">
            <v>142677.6</v>
          </cell>
          <cell r="P155">
            <v>142677.6</v>
          </cell>
          <cell r="Q155">
            <v>142677.6</v>
          </cell>
        </row>
        <row r="156">
          <cell r="F156">
            <v>904813.20000000007</v>
          </cell>
          <cell r="G156">
            <v>904813.20000000007</v>
          </cell>
          <cell r="H156">
            <v>370518.88199999998</v>
          </cell>
          <cell r="I156">
            <v>3131262</v>
          </cell>
          <cell r="J156">
            <v>1254432</v>
          </cell>
          <cell r="K156">
            <v>105198.648</v>
          </cell>
          <cell r="L156">
            <v>3131262</v>
          </cell>
          <cell r="M156">
            <v>904813.20000000007</v>
          </cell>
          <cell r="N156">
            <v>904813.20000000007</v>
          </cell>
          <cell r="O156">
            <v>904813.20000000007</v>
          </cell>
          <cell r="P156">
            <v>904813.20000000007</v>
          </cell>
          <cell r="Q156">
            <v>904813.20000000007</v>
          </cell>
        </row>
        <row r="157">
          <cell r="F157">
            <v>1424907</v>
          </cell>
          <cell r="G157">
            <v>1004380.999881375</v>
          </cell>
          <cell r="H157">
            <v>211092.81099999999</v>
          </cell>
          <cell r="I157">
            <v>2262333</v>
          </cell>
          <cell r="J157">
            <v>663307.19999999995</v>
          </cell>
          <cell r="K157">
            <v>44162.078000000001</v>
          </cell>
          <cell r="L157">
            <v>2262333</v>
          </cell>
          <cell r="M157">
            <v>1004380.999881375</v>
          </cell>
          <cell r="N157">
            <v>1004380.999881375</v>
          </cell>
          <cell r="O157">
            <v>1004380.999881375</v>
          </cell>
          <cell r="P157">
            <v>1004380.999881375</v>
          </cell>
          <cell r="Q157">
            <v>1004380.999881375</v>
          </cell>
        </row>
        <row r="158">
          <cell r="F158">
            <v>1762874.96</v>
          </cell>
          <cell r="G158">
            <v>1762874.96</v>
          </cell>
          <cell r="H158">
            <v>1900092.7679999999</v>
          </cell>
          <cell r="I158">
            <v>3416818.399999999</v>
          </cell>
          <cell r="J158">
            <v>3502753.9999999991</v>
          </cell>
          <cell r="K158">
            <v>73301.430999999997</v>
          </cell>
          <cell r="L158">
            <v>1393345.9999999991</v>
          </cell>
          <cell r="M158">
            <v>3133081.04</v>
          </cell>
          <cell r="N158">
            <v>2876851.04</v>
          </cell>
          <cell r="O158">
            <v>2962261.04</v>
          </cell>
          <cell r="P158">
            <v>3047671.04</v>
          </cell>
          <cell r="Q158">
            <v>1762874.96</v>
          </cell>
        </row>
        <row r="159">
          <cell r="F159">
            <v>1620</v>
          </cell>
          <cell r="G159">
            <v>1620</v>
          </cell>
          <cell r="H159">
            <v>0</v>
          </cell>
          <cell r="I159">
            <v>0</v>
          </cell>
          <cell r="J159">
            <v>0</v>
          </cell>
          <cell r="K159">
            <v>0</v>
          </cell>
          <cell r="L159">
            <v>0</v>
          </cell>
          <cell r="M159">
            <v>1620</v>
          </cell>
          <cell r="N159">
            <v>1620</v>
          </cell>
          <cell r="O159">
            <v>1620</v>
          </cell>
          <cell r="P159">
            <v>1620</v>
          </cell>
          <cell r="Q159">
            <v>1620</v>
          </cell>
        </row>
        <row r="160">
          <cell r="F160">
            <v>40921.144</v>
          </cell>
          <cell r="G160">
            <v>77626.100000000006</v>
          </cell>
          <cell r="H160">
            <v>31425.422999999999</v>
          </cell>
          <cell r="I160">
            <v>177302</v>
          </cell>
          <cell r="J160">
            <v>177302</v>
          </cell>
          <cell r="K160">
            <v>31425.422999999999</v>
          </cell>
          <cell r="L160">
            <v>-30391.909168044072</v>
          </cell>
          <cell r="M160">
            <v>77626.100000000006</v>
          </cell>
          <cell r="N160">
            <v>77626.100000000006</v>
          </cell>
          <cell r="O160">
            <v>77626.100000000006</v>
          </cell>
          <cell r="P160">
            <v>77626.100000000006</v>
          </cell>
          <cell r="Q160">
            <v>38731.144</v>
          </cell>
        </row>
        <row r="161">
          <cell r="F161">
            <v>0</v>
          </cell>
          <cell r="G161">
            <v>10000</v>
          </cell>
          <cell r="H161">
            <v>3.2679999999999998</v>
          </cell>
          <cell r="I161">
            <v>0</v>
          </cell>
          <cell r="J161">
            <v>0</v>
          </cell>
          <cell r="K161">
            <v>3.2679999999999998</v>
          </cell>
          <cell r="L161">
            <v>0</v>
          </cell>
          <cell r="M161">
            <v>10000</v>
          </cell>
          <cell r="N161">
            <v>2500</v>
          </cell>
          <cell r="O161">
            <v>5000</v>
          </cell>
          <cell r="P161">
            <v>7500</v>
          </cell>
          <cell r="Q161">
            <v>0</v>
          </cell>
        </row>
        <row r="162">
          <cell r="F162">
            <v>0</v>
          </cell>
          <cell r="G162">
            <v>0</v>
          </cell>
          <cell r="H162">
            <v>0</v>
          </cell>
          <cell r="I162">
            <v>34793.279999999999</v>
          </cell>
          <cell r="J162">
            <v>62195.999999999993</v>
          </cell>
          <cell r="K162">
            <v>0</v>
          </cell>
          <cell r="L162">
            <v>0</v>
          </cell>
          <cell r="M162">
            <v>0</v>
          </cell>
          <cell r="N162">
            <v>0</v>
          </cell>
          <cell r="O162">
            <v>0</v>
          </cell>
          <cell r="P162">
            <v>0</v>
          </cell>
          <cell r="Q162">
            <v>0</v>
          </cell>
        </row>
        <row r="163">
          <cell r="F163">
            <v>19325.407999999999</v>
          </cell>
          <cell r="G163">
            <v>19325.407999999999</v>
          </cell>
          <cell r="H163">
            <v>3818.7489999999998</v>
          </cell>
          <cell r="I163">
            <v>4663.3230000000003</v>
          </cell>
          <cell r="J163">
            <v>4663.3230000000003</v>
          </cell>
          <cell r="K163">
            <v>3818.7489999999998</v>
          </cell>
          <cell r="L163">
            <v>4663.3230000000003</v>
          </cell>
          <cell r="M163">
            <v>19325.407999999999</v>
          </cell>
          <cell r="N163">
            <v>19325.407999999999</v>
          </cell>
          <cell r="O163">
            <v>19325.407999999999</v>
          </cell>
          <cell r="P163">
            <v>19325.407999999999</v>
          </cell>
          <cell r="Q163">
            <v>19325.407999999999</v>
          </cell>
        </row>
        <row r="164">
          <cell r="F164">
            <v>23518.597300000001</v>
          </cell>
          <cell r="G164">
            <v>23518.597300000001</v>
          </cell>
          <cell r="H164">
            <v>181.75800000000001</v>
          </cell>
          <cell r="I164">
            <v>23518.597300000001</v>
          </cell>
          <cell r="J164">
            <v>23518.597300000001</v>
          </cell>
          <cell r="K164">
            <v>181.75800000000001</v>
          </cell>
          <cell r="L164">
            <v>23518.597300000001</v>
          </cell>
          <cell r="M164">
            <v>23518.597300000001</v>
          </cell>
          <cell r="N164">
            <v>23518.597300000001</v>
          </cell>
          <cell r="O164">
            <v>23518.597300000001</v>
          </cell>
          <cell r="P164">
            <v>23518.597300000001</v>
          </cell>
          <cell r="Q164">
            <v>23518.597300000001</v>
          </cell>
        </row>
        <row r="165">
          <cell r="F165">
            <v>37310.1</v>
          </cell>
          <cell r="G165">
            <v>37310.1</v>
          </cell>
          <cell r="H165">
            <v>15292.802</v>
          </cell>
          <cell r="I165">
            <v>37310.1</v>
          </cell>
          <cell r="J165">
            <v>37310.1</v>
          </cell>
          <cell r="K165">
            <v>15292.802</v>
          </cell>
          <cell r="L165">
            <v>37310.1</v>
          </cell>
          <cell r="M165">
            <v>37310.1</v>
          </cell>
          <cell r="N165">
            <v>37310.1</v>
          </cell>
          <cell r="O165">
            <v>37310.1</v>
          </cell>
          <cell r="P165">
            <v>37310.1</v>
          </cell>
          <cell r="Q165">
            <v>37310.1</v>
          </cell>
        </row>
        <row r="166">
          <cell r="F166">
            <v>53632.5</v>
          </cell>
          <cell r="G166">
            <v>53632.5</v>
          </cell>
          <cell r="H166">
            <v>95539.698000000004</v>
          </cell>
          <cell r="I166">
            <v>33261.146999999997</v>
          </cell>
          <cell r="J166">
            <v>33261.146999999997</v>
          </cell>
          <cell r="K166">
            <v>95539.698000000004</v>
          </cell>
          <cell r="L166">
            <v>33261.146999999997</v>
          </cell>
          <cell r="M166">
            <v>53632.5</v>
          </cell>
          <cell r="N166">
            <v>53632.5</v>
          </cell>
          <cell r="O166">
            <v>53632.5</v>
          </cell>
          <cell r="P166">
            <v>53632.5</v>
          </cell>
          <cell r="Q166">
            <v>53632.5</v>
          </cell>
        </row>
        <row r="167">
          <cell r="F167">
            <v>0</v>
          </cell>
          <cell r="G167">
            <v>0</v>
          </cell>
          <cell r="H167">
            <v>631.20000000000005</v>
          </cell>
          <cell r="I167">
            <v>0</v>
          </cell>
          <cell r="J167">
            <v>0</v>
          </cell>
          <cell r="K167">
            <v>631.20000000000005</v>
          </cell>
          <cell r="L167">
            <v>0</v>
          </cell>
          <cell r="M167">
            <v>0</v>
          </cell>
          <cell r="N167">
            <v>0</v>
          </cell>
          <cell r="O167">
            <v>0</v>
          </cell>
          <cell r="P167">
            <v>0</v>
          </cell>
          <cell r="Q167">
            <v>0</v>
          </cell>
        </row>
        <row r="168">
          <cell r="F168">
            <v>48530078.902602516</v>
          </cell>
          <cell r="G168" t="e">
            <v>#REF!</v>
          </cell>
          <cell r="H168">
            <v>34460315.372000001</v>
          </cell>
          <cell r="I168">
            <v>38642760.199999996</v>
          </cell>
          <cell r="J168">
            <v>38873040.200000003</v>
          </cell>
          <cell r="K168">
            <v>34460315.372000001</v>
          </cell>
          <cell r="L168">
            <v>38642760.199999996</v>
          </cell>
          <cell r="M168">
            <v>35362972.100000001</v>
          </cell>
          <cell r="N168">
            <v>35362972.100000001</v>
          </cell>
          <cell r="O168">
            <v>35362972.100000001</v>
          </cell>
          <cell r="P168">
            <v>35362972.100000001</v>
          </cell>
          <cell r="Q168">
            <v>54134892.200000003</v>
          </cell>
        </row>
        <row r="169">
          <cell r="F169">
            <v>998264</v>
          </cell>
          <cell r="G169">
            <v>998264</v>
          </cell>
          <cell r="H169">
            <v>980132.32700000005</v>
          </cell>
          <cell r="I169">
            <v>872821</v>
          </cell>
          <cell r="J169">
            <v>872821</v>
          </cell>
          <cell r="K169">
            <v>980132.32700000005</v>
          </cell>
          <cell r="L169">
            <v>872821</v>
          </cell>
          <cell r="M169">
            <v>998264</v>
          </cell>
          <cell r="N169">
            <v>998264</v>
          </cell>
          <cell r="O169">
            <v>998264</v>
          </cell>
          <cell r="P169">
            <v>998264</v>
          </cell>
          <cell r="Q169">
            <v>998264</v>
          </cell>
        </row>
        <row r="170">
          <cell r="F170">
            <v>37000</v>
          </cell>
          <cell r="G170">
            <v>37000</v>
          </cell>
          <cell r="H170">
            <v>50325.1</v>
          </cell>
          <cell r="I170">
            <v>0</v>
          </cell>
          <cell r="J170">
            <v>0</v>
          </cell>
          <cell r="K170">
            <v>50325.1</v>
          </cell>
          <cell r="L170">
            <v>0</v>
          </cell>
          <cell r="M170">
            <v>37000</v>
          </cell>
          <cell r="N170">
            <v>37000</v>
          </cell>
          <cell r="O170">
            <v>37000</v>
          </cell>
          <cell r="P170">
            <v>37000</v>
          </cell>
          <cell r="Q170">
            <v>37000</v>
          </cell>
        </row>
      </sheetData>
      <sheetData sheetId="17">
        <row r="6">
          <cell r="E6">
            <v>244098</v>
          </cell>
          <cell r="F6">
            <v>244098</v>
          </cell>
          <cell r="G6">
            <v>244098</v>
          </cell>
          <cell r="H6">
            <v>317577.375</v>
          </cell>
          <cell r="I6">
            <v>400770</v>
          </cell>
          <cell r="J6">
            <v>199947.6</v>
          </cell>
          <cell r="K6">
            <v>317577.375</v>
          </cell>
          <cell r="L6">
            <v>244098</v>
          </cell>
          <cell r="M6">
            <v>244098</v>
          </cell>
          <cell r="N6">
            <v>244098</v>
          </cell>
          <cell r="O6">
            <v>244098</v>
          </cell>
          <cell r="P6">
            <v>244098</v>
          </cell>
        </row>
        <row r="7">
          <cell r="E7">
            <v>84577.1</v>
          </cell>
          <cell r="F7">
            <v>84577.1</v>
          </cell>
          <cell r="G7">
            <v>84577.1</v>
          </cell>
          <cell r="H7">
            <v>109831</v>
          </cell>
          <cell r="I7">
            <v>109831</v>
          </cell>
          <cell r="J7">
            <v>0</v>
          </cell>
          <cell r="K7">
            <v>197695.8</v>
          </cell>
          <cell r="L7">
            <v>147188</v>
          </cell>
          <cell r="M7">
            <v>147188</v>
          </cell>
          <cell r="N7">
            <v>147188</v>
          </cell>
          <cell r="O7">
            <v>147188</v>
          </cell>
          <cell r="P7">
            <v>147188</v>
          </cell>
        </row>
        <row r="8">
          <cell r="E8">
            <v>591275</v>
          </cell>
          <cell r="F8">
            <v>661355</v>
          </cell>
          <cell r="G8">
            <v>661355</v>
          </cell>
          <cell r="H8">
            <v>827906.12272727257</v>
          </cell>
          <cell r="I8">
            <v>870253.96280991705</v>
          </cell>
          <cell r="J8">
            <v>657035</v>
          </cell>
          <cell r="K8">
            <v>696164.30454545445</v>
          </cell>
          <cell r="L8">
            <v>661355</v>
          </cell>
          <cell r="M8">
            <v>661355</v>
          </cell>
          <cell r="N8">
            <v>661355</v>
          </cell>
          <cell r="O8">
            <v>661355</v>
          </cell>
          <cell r="P8">
            <v>661355</v>
          </cell>
        </row>
        <row r="9">
          <cell r="E9">
            <v>96923</v>
          </cell>
          <cell r="F9">
            <v>96923</v>
          </cell>
          <cell r="G9">
            <v>96923</v>
          </cell>
          <cell r="H9">
            <v>181332</v>
          </cell>
          <cell r="I9">
            <v>201480</v>
          </cell>
          <cell r="J9">
            <v>78001.399999999994</v>
          </cell>
          <cell r="K9">
            <v>181332</v>
          </cell>
          <cell r="L9">
            <v>96923</v>
          </cell>
          <cell r="M9">
            <v>96923</v>
          </cell>
          <cell r="N9">
            <v>96923</v>
          </cell>
          <cell r="O9">
            <v>96923</v>
          </cell>
          <cell r="P9">
            <v>96923</v>
          </cell>
        </row>
        <row r="10">
          <cell r="E10">
            <v>209066.75757575757</v>
          </cell>
          <cell r="F10">
            <v>209066.75757575757</v>
          </cell>
          <cell r="G10">
            <v>209066.75757575757</v>
          </cell>
          <cell r="H10">
            <v>119836.8</v>
          </cell>
          <cell r="I10">
            <v>133152</v>
          </cell>
          <cell r="J10">
            <v>144988.09090909091</v>
          </cell>
          <cell r="K10">
            <v>119836.8</v>
          </cell>
          <cell r="L10">
            <v>209066.75757575757</v>
          </cell>
          <cell r="M10">
            <v>209066.75757575757</v>
          </cell>
          <cell r="N10">
            <v>209066.75757575757</v>
          </cell>
          <cell r="O10">
            <v>209066.75757575757</v>
          </cell>
          <cell r="P10">
            <v>209066.75757575757</v>
          </cell>
        </row>
        <row r="11">
          <cell r="E11">
            <v>0</v>
          </cell>
          <cell r="F11">
            <v>0</v>
          </cell>
          <cell r="G11">
            <v>0</v>
          </cell>
          <cell r="H11">
            <v>0</v>
          </cell>
          <cell r="I11">
            <v>0</v>
          </cell>
          <cell r="J11">
            <v>0</v>
          </cell>
          <cell r="K11">
            <v>0</v>
          </cell>
          <cell r="L11">
            <v>0</v>
          </cell>
          <cell r="M11">
            <v>0</v>
          </cell>
          <cell r="N11">
            <v>0</v>
          </cell>
          <cell r="O11">
            <v>0</v>
          </cell>
          <cell r="P11">
            <v>0</v>
          </cell>
        </row>
        <row r="12">
          <cell r="E12">
            <v>309945.47459902655</v>
          </cell>
          <cell r="F12">
            <v>250000</v>
          </cell>
          <cell r="G12">
            <v>208360.73683497502</v>
          </cell>
          <cell r="H12">
            <v>33002.38326545302</v>
          </cell>
          <cell r="I12">
            <v>330023.83265453018</v>
          </cell>
          <cell r="J12">
            <v>657035</v>
          </cell>
          <cell r="K12">
            <v>164744.20144727119</v>
          </cell>
          <cell r="L12">
            <v>208360.73683497502</v>
          </cell>
          <cell r="M12">
            <v>208360.73683497502</v>
          </cell>
          <cell r="N12">
            <v>208360.73683497502</v>
          </cell>
          <cell r="O12">
            <v>208360.73683497502</v>
          </cell>
          <cell r="P12">
            <v>250000</v>
          </cell>
        </row>
        <row r="13">
          <cell r="E13">
            <v>989956.77023390611</v>
          </cell>
          <cell r="F13">
            <v>1719561.8623236346</v>
          </cell>
          <cell r="G13">
            <v>1719561.8623236346</v>
          </cell>
          <cell r="H13">
            <v>5059239.8552988069</v>
          </cell>
          <cell r="I13">
            <v>5412182.4287525769</v>
          </cell>
          <cell r="J13">
            <v>2009943.2082504351</v>
          </cell>
          <cell r="K13">
            <v>5059239.8552988069</v>
          </cell>
          <cell r="L13">
            <v>1719561.8623236346</v>
          </cell>
          <cell r="M13">
            <v>1719561.8623236346</v>
          </cell>
          <cell r="N13">
            <v>1719561.8623236346</v>
          </cell>
          <cell r="O13">
            <v>1719561.8623236346</v>
          </cell>
          <cell r="P13">
            <v>1719561.8623236346</v>
          </cell>
        </row>
        <row r="14">
          <cell r="E14">
            <v>2444092.4971171212</v>
          </cell>
          <cell r="F14">
            <v>2216548.9186047241</v>
          </cell>
          <cell r="G14">
            <v>2216548.9186047241</v>
          </cell>
          <cell r="H14">
            <v>2228397.73553719</v>
          </cell>
          <cell r="I14">
            <v>2269131.73553719</v>
          </cell>
          <cell r="J14">
            <v>1945716.860651454</v>
          </cell>
          <cell r="K14">
            <v>2228397.73553719</v>
          </cell>
          <cell r="L14">
            <v>2216548.9186047241</v>
          </cell>
          <cell r="M14">
            <v>2216548.9186047241</v>
          </cell>
          <cell r="N14">
            <v>2216548.9186047241</v>
          </cell>
          <cell r="O14">
            <v>2216548.9186047241</v>
          </cell>
          <cell r="P14">
            <v>2216548.9186047241</v>
          </cell>
        </row>
        <row r="15">
          <cell r="E15">
            <v>1002409.714808349</v>
          </cell>
          <cell r="F15">
            <v>1002409.714808349</v>
          </cell>
          <cell r="G15">
            <v>1002409.714808349</v>
          </cell>
          <cell r="H15">
            <v>1097190.3282863146</v>
          </cell>
          <cell r="I15">
            <v>1259337.6000000001</v>
          </cell>
          <cell r="J15">
            <v>1013605.714808349</v>
          </cell>
          <cell r="K15">
            <v>1097190.3282863146</v>
          </cell>
          <cell r="L15">
            <v>1002409.714808349</v>
          </cell>
          <cell r="M15">
            <v>1002409.714808349</v>
          </cell>
          <cell r="N15">
            <v>1002409.714808349</v>
          </cell>
          <cell r="O15">
            <v>1002409.714808349</v>
          </cell>
          <cell r="P15">
            <v>1002409.714808349</v>
          </cell>
        </row>
        <row r="16">
          <cell r="E16">
            <v>586788.53544837201</v>
          </cell>
          <cell r="F16">
            <v>586788.53544837201</v>
          </cell>
          <cell r="G16">
            <v>586788.53544837201</v>
          </cell>
          <cell r="H16">
            <v>994977.24394530314</v>
          </cell>
          <cell r="I16">
            <v>768262.82441405731</v>
          </cell>
          <cell r="J16">
            <v>426788.53544837201</v>
          </cell>
          <cell r="K16">
            <v>994977.24394530314</v>
          </cell>
          <cell r="L16">
            <v>586788.53544837201</v>
          </cell>
          <cell r="M16">
            <v>586788.53544837201</v>
          </cell>
          <cell r="N16">
            <v>586788.53544837201</v>
          </cell>
          <cell r="O16">
            <v>586788.53544837201</v>
          </cell>
          <cell r="P16">
            <v>586788.53544837201</v>
          </cell>
        </row>
        <row r="17">
          <cell r="E17">
            <v>1110385.9700826446</v>
          </cell>
          <cell r="F17">
            <v>1110385.9700826446</v>
          </cell>
          <cell r="G17">
            <v>1110385.9700826446</v>
          </cell>
          <cell r="H17">
            <v>898077.65969303425</v>
          </cell>
          <cell r="I17">
            <v>917030.65969303425</v>
          </cell>
          <cell r="J17">
            <v>902846.45008264459</v>
          </cell>
          <cell r="K17">
            <v>898077.65969303425</v>
          </cell>
          <cell r="L17">
            <v>1110385.9700826446</v>
          </cell>
          <cell r="M17">
            <v>1110385.9700826446</v>
          </cell>
          <cell r="N17">
            <v>1110385.9700826446</v>
          </cell>
          <cell r="O17">
            <v>1110385.9700826446</v>
          </cell>
          <cell r="P17">
            <v>1110385.9700826446</v>
          </cell>
        </row>
        <row r="18">
          <cell r="E18">
            <v>1264326</v>
          </cell>
          <cell r="F18">
            <v>1264326</v>
          </cell>
          <cell r="G18">
            <v>1264326</v>
          </cell>
          <cell r="H18">
            <v>1137048</v>
          </cell>
          <cell r="I18">
            <v>671016</v>
          </cell>
          <cell r="J18">
            <v>718815.94998707401</v>
          </cell>
          <cell r="K18">
            <v>1137048</v>
          </cell>
          <cell r="L18">
            <v>1264326</v>
          </cell>
          <cell r="M18">
            <v>1264326</v>
          </cell>
          <cell r="N18">
            <v>1264326</v>
          </cell>
          <cell r="O18">
            <v>1264326</v>
          </cell>
          <cell r="P18">
            <v>1264326</v>
          </cell>
        </row>
        <row r="19">
          <cell r="E19">
            <v>694717</v>
          </cell>
          <cell r="F19">
            <v>694717</v>
          </cell>
          <cell r="G19">
            <v>694717</v>
          </cell>
          <cell r="H19">
            <v>1404650</v>
          </cell>
          <cell r="I19">
            <v>988120</v>
          </cell>
          <cell r="J19">
            <v>554717</v>
          </cell>
          <cell r="K19">
            <v>1404650</v>
          </cell>
          <cell r="L19">
            <v>961167</v>
          </cell>
          <cell r="M19">
            <v>961167</v>
          </cell>
          <cell r="N19">
            <v>961167</v>
          </cell>
          <cell r="O19">
            <v>961167</v>
          </cell>
          <cell r="P19">
            <v>961167</v>
          </cell>
        </row>
        <row r="20">
          <cell r="E20">
            <v>349717</v>
          </cell>
          <cell r="F20">
            <v>349717</v>
          </cell>
          <cell r="G20">
            <v>349717</v>
          </cell>
          <cell r="H20">
            <v>434539.8000000001</v>
          </cell>
          <cell r="I20">
            <v>469974.00000000012</v>
          </cell>
          <cell r="J20">
            <v>211873.8</v>
          </cell>
          <cell r="K20">
            <v>434539.8000000001</v>
          </cell>
          <cell r="L20">
            <v>349717</v>
          </cell>
          <cell r="M20">
            <v>349717</v>
          </cell>
          <cell r="N20">
            <v>349717</v>
          </cell>
          <cell r="O20">
            <v>349717</v>
          </cell>
          <cell r="P20">
            <v>349717</v>
          </cell>
        </row>
        <row r="21">
          <cell r="E21">
            <v>476106</v>
          </cell>
          <cell r="F21">
            <v>476106</v>
          </cell>
          <cell r="G21">
            <v>476106</v>
          </cell>
          <cell r="H21">
            <v>685248.11819999991</v>
          </cell>
          <cell r="I21">
            <v>761386.79799999995</v>
          </cell>
          <cell r="J21">
            <v>326106</v>
          </cell>
          <cell r="K21">
            <v>685248.11819999991</v>
          </cell>
          <cell r="L21">
            <v>476106</v>
          </cell>
          <cell r="M21">
            <v>476106</v>
          </cell>
          <cell r="N21">
            <v>476106</v>
          </cell>
          <cell r="O21">
            <v>476106</v>
          </cell>
          <cell r="P21">
            <v>476106</v>
          </cell>
        </row>
        <row r="22">
          <cell r="E22">
            <v>300822.14092307695</v>
          </cell>
          <cell r="F22">
            <v>300822.14092307695</v>
          </cell>
          <cell r="G22">
            <v>300822.14092307695</v>
          </cell>
          <cell r="H22">
            <v>323840.14943729981</v>
          </cell>
          <cell r="I22">
            <v>354761.05493033311</v>
          </cell>
          <cell r="J22">
            <v>250822.14092307701</v>
          </cell>
          <cell r="K22">
            <v>323840.14943729981</v>
          </cell>
          <cell r="L22">
            <v>300822.14092307695</v>
          </cell>
          <cell r="M22">
            <v>300822.14092307695</v>
          </cell>
          <cell r="N22">
            <v>300822.14092307695</v>
          </cell>
          <cell r="O22">
            <v>300822.14092307695</v>
          </cell>
          <cell r="P22">
            <v>300822.14092307695</v>
          </cell>
        </row>
        <row r="23">
          <cell r="E23">
            <v>1123908</v>
          </cell>
          <cell r="F23">
            <v>1123908</v>
          </cell>
          <cell r="G23">
            <v>1123908</v>
          </cell>
          <cell r="H23">
            <v>887613.74785467668</v>
          </cell>
          <cell r="I23">
            <v>640583.01547482039</v>
          </cell>
          <cell r="J23">
            <v>943908</v>
          </cell>
          <cell r="K23">
            <v>887613.74785467668</v>
          </cell>
          <cell r="L23">
            <v>1123908</v>
          </cell>
          <cell r="M23">
            <v>1123908</v>
          </cell>
          <cell r="N23">
            <v>1123908</v>
          </cell>
          <cell r="O23">
            <v>1123908</v>
          </cell>
          <cell r="P23">
            <v>1123908</v>
          </cell>
        </row>
        <row r="24">
          <cell r="E24">
            <v>24302</v>
          </cell>
          <cell r="F24">
            <v>0</v>
          </cell>
          <cell r="G24">
            <v>24302</v>
          </cell>
          <cell r="H24">
            <v>17606.037735849055</v>
          </cell>
          <cell r="I24">
            <v>9781.132075471698</v>
          </cell>
          <cell r="J24">
            <v>24302</v>
          </cell>
          <cell r="K24">
            <v>17606.037735849055</v>
          </cell>
          <cell r="L24">
            <v>24302</v>
          </cell>
          <cell r="M24">
            <v>24302</v>
          </cell>
          <cell r="N24">
            <v>24302</v>
          </cell>
          <cell r="O24">
            <v>24302</v>
          </cell>
          <cell r="P24">
            <v>0</v>
          </cell>
        </row>
        <row r="25">
          <cell r="E25">
            <v>104198</v>
          </cell>
          <cell r="F25">
            <v>0</v>
          </cell>
          <cell r="G25">
            <v>104198</v>
          </cell>
          <cell r="H25">
            <v>75477.735849056597</v>
          </cell>
          <cell r="I25">
            <v>41932.07547169811</v>
          </cell>
          <cell r="J25">
            <v>104198</v>
          </cell>
          <cell r="K25">
            <v>75477.735849056597</v>
          </cell>
          <cell r="L25">
            <v>104198</v>
          </cell>
          <cell r="M25">
            <v>104198</v>
          </cell>
          <cell r="N25">
            <v>104198</v>
          </cell>
          <cell r="O25">
            <v>104198</v>
          </cell>
          <cell r="P25">
            <v>0</v>
          </cell>
        </row>
        <row r="26">
          <cell r="E26">
            <v>0</v>
          </cell>
          <cell r="F26">
            <v>0</v>
          </cell>
          <cell r="G26">
            <v>0</v>
          </cell>
          <cell r="H26">
            <v>0</v>
          </cell>
          <cell r="I26">
            <v>0</v>
          </cell>
          <cell r="J26">
            <v>0</v>
          </cell>
          <cell r="K26">
            <v>0</v>
          </cell>
          <cell r="L26">
            <v>0</v>
          </cell>
          <cell r="M26">
            <v>0</v>
          </cell>
          <cell r="N26">
            <v>0</v>
          </cell>
          <cell r="O26">
            <v>0</v>
          </cell>
          <cell r="P26">
            <v>0</v>
          </cell>
        </row>
        <row r="27">
          <cell r="E27">
            <v>0</v>
          </cell>
          <cell r="F27">
            <v>0</v>
          </cell>
          <cell r="G27">
            <v>0</v>
          </cell>
          <cell r="H27">
            <v>0</v>
          </cell>
          <cell r="I27">
            <v>0</v>
          </cell>
          <cell r="J27">
            <v>0</v>
          </cell>
          <cell r="K27">
            <v>0</v>
          </cell>
          <cell r="L27">
            <v>0</v>
          </cell>
          <cell r="M27">
            <v>0</v>
          </cell>
          <cell r="N27">
            <v>0</v>
          </cell>
          <cell r="O27">
            <v>0</v>
          </cell>
          <cell r="P27">
            <v>0</v>
          </cell>
        </row>
        <row r="28">
          <cell r="E28">
            <v>0</v>
          </cell>
          <cell r="F28">
            <v>0</v>
          </cell>
          <cell r="G28">
            <v>0</v>
          </cell>
          <cell r="H28">
            <v>0</v>
          </cell>
          <cell r="I28">
            <v>0</v>
          </cell>
          <cell r="J28">
            <v>0</v>
          </cell>
          <cell r="K28">
            <v>0</v>
          </cell>
          <cell r="L28">
            <v>0</v>
          </cell>
          <cell r="M28">
            <v>0</v>
          </cell>
          <cell r="N28">
            <v>0</v>
          </cell>
          <cell r="O28">
            <v>0</v>
          </cell>
          <cell r="P28">
            <v>0</v>
          </cell>
        </row>
        <row r="29">
          <cell r="E29">
            <v>750000</v>
          </cell>
          <cell r="F29">
            <v>906120.4</v>
          </cell>
          <cell r="G29">
            <v>906120.4</v>
          </cell>
          <cell r="H29">
            <v>2368044.34</v>
          </cell>
          <cell r="I29">
            <v>1436249.9</v>
          </cell>
          <cell r="J29">
            <v>750120.30000000016</v>
          </cell>
          <cell r="K29">
            <v>2368044.34</v>
          </cell>
          <cell r="L29">
            <v>906120.4</v>
          </cell>
          <cell r="M29">
            <v>906120.4</v>
          </cell>
          <cell r="N29">
            <v>906120.4</v>
          </cell>
          <cell r="O29">
            <v>906120.4</v>
          </cell>
          <cell r="P29">
            <v>906120.4</v>
          </cell>
        </row>
        <row r="30">
          <cell r="E30">
            <v>71000</v>
          </cell>
          <cell r="F30">
            <v>71000</v>
          </cell>
          <cell r="G30">
            <v>71000</v>
          </cell>
          <cell r="H30">
            <v>228606.16932185926</v>
          </cell>
          <cell r="I30">
            <v>231538.54124630048</v>
          </cell>
          <cell r="J30">
            <v>171818.18181818182</v>
          </cell>
          <cell r="K30">
            <v>228606.16932185926</v>
          </cell>
          <cell r="L30">
            <v>71000</v>
          </cell>
          <cell r="M30">
            <v>71000</v>
          </cell>
          <cell r="N30">
            <v>71000</v>
          </cell>
          <cell r="O30">
            <v>71000</v>
          </cell>
          <cell r="P30">
            <v>71000</v>
          </cell>
        </row>
        <row r="31">
          <cell r="E31">
            <v>506572.26026486623</v>
          </cell>
          <cell r="F31">
            <v>506572.26026486623</v>
          </cell>
          <cell r="G31">
            <v>506572.26026486623</v>
          </cell>
          <cell r="H31">
            <v>987585.35135135124</v>
          </cell>
          <cell r="I31">
            <v>987585.35135135124</v>
          </cell>
          <cell r="J31">
            <v>506572.26026486623</v>
          </cell>
          <cell r="K31">
            <v>423351.3513513513</v>
          </cell>
          <cell r="L31">
            <v>506572.26026486623</v>
          </cell>
          <cell r="M31">
            <v>506572.26026486623</v>
          </cell>
          <cell r="N31">
            <v>506572.26026486623</v>
          </cell>
          <cell r="O31">
            <v>506572.26026486623</v>
          </cell>
          <cell r="P31">
            <v>506572.26026486623</v>
          </cell>
        </row>
      </sheetData>
      <sheetData sheetId="18">
        <row r="48">
          <cell r="V48" t="e">
            <v>#REF!</v>
          </cell>
          <cell r="W48">
            <v>0</v>
          </cell>
          <cell r="X48">
            <v>0</v>
          </cell>
          <cell r="Y48" t="e">
            <v>#REF!</v>
          </cell>
          <cell r="Z48">
            <v>0</v>
          </cell>
          <cell r="AA48" t="e">
            <v>#REF!</v>
          </cell>
          <cell r="AB48" t="e">
            <v>#REF!</v>
          </cell>
          <cell r="AC48" t="e">
            <v>#REF!</v>
          </cell>
          <cell r="AD48" t="e">
            <v>#REF!</v>
          </cell>
        </row>
        <row r="49">
          <cell r="V49">
            <v>180132.99999999994</v>
          </cell>
          <cell r="W49">
            <v>0</v>
          </cell>
          <cell r="X49">
            <v>98176.000000000116</v>
          </cell>
          <cell r="Y49">
            <v>132971.43999999989</v>
          </cell>
          <cell r="Z49">
            <v>0</v>
          </cell>
          <cell r="AA49">
            <v>180132.99999999994</v>
          </cell>
          <cell r="AB49">
            <v>59148.399999999994</v>
          </cell>
          <cell r="AC49">
            <v>110973.85999999999</v>
          </cell>
          <cell r="AD49">
            <v>140830.49999999994</v>
          </cell>
        </row>
        <row r="50">
          <cell r="V50">
            <v>13221</v>
          </cell>
          <cell r="W50">
            <v>6131.9999999999991</v>
          </cell>
          <cell r="X50">
            <v>6131.9999999999991</v>
          </cell>
          <cell r="Y50">
            <v>6131.9999999999991</v>
          </cell>
          <cell r="Z50">
            <v>6131.9999999999991</v>
          </cell>
          <cell r="AA50">
            <v>13221</v>
          </cell>
          <cell r="AB50">
            <v>3285</v>
          </cell>
          <cell r="AC50">
            <v>6570</v>
          </cell>
          <cell r="AD50">
            <v>9855</v>
          </cell>
        </row>
        <row r="51">
          <cell r="V51">
            <v>7560</v>
          </cell>
          <cell r="W51">
            <v>0</v>
          </cell>
          <cell r="X51">
            <v>0</v>
          </cell>
          <cell r="Y51">
            <v>61810.560000000012</v>
          </cell>
          <cell r="Z51">
            <v>0</v>
          </cell>
          <cell r="AA51">
            <v>7560</v>
          </cell>
          <cell r="AB51">
            <v>0</v>
          </cell>
          <cell r="AC51">
            <v>0</v>
          </cell>
          <cell r="AD51">
            <v>0</v>
          </cell>
        </row>
        <row r="52">
          <cell r="V52">
            <v>34087.599999999991</v>
          </cell>
          <cell r="W52">
            <v>0</v>
          </cell>
          <cell r="X52">
            <v>18194</v>
          </cell>
          <cell r="Y52">
            <v>34063.126999999993</v>
          </cell>
          <cell r="Z52">
            <v>0</v>
          </cell>
          <cell r="AA52">
            <v>34087.599999999991</v>
          </cell>
          <cell r="AB52">
            <v>8521.9000000000015</v>
          </cell>
          <cell r="AC52">
            <v>22273.383402759329</v>
          </cell>
          <cell r="AD52">
            <v>25565.699999999964</v>
          </cell>
        </row>
        <row r="53">
          <cell r="V53">
            <v>1125</v>
          </cell>
          <cell r="W53">
            <v>175.20000000000002</v>
          </cell>
          <cell r="X53">
            <v>175.20000000000002</v>
          </cell>
          <cell r="Y53">
            <v>175.20000000000002</v>
          </cell>
          <cell r="Z53">
            <v>175.20000000000002</v>
          </cell>
          <cell r="AA53">
            <v>1125</v>
          </cell>
          <cell r="AB53">
            <v>278.13</v>
          </cell>
          <cell r="AC53">
            <v>556.26</v>
          </cell>
          <cell r="AD53">
            <v>834.38999999999987</v>
          </cell>
        </row>
        <row r="54">
          <cell r="V54">
            <v>31522</v>
          </cell>
          <cell r="W54">
            <v>0</v>
          </cell>
          <cell r="X54">
            <v>43392</v>
          </cell>
          <cell r="Y54">
            <v>32471.800000000017</v>
          </cell>
          <cell r="Z54">
            <v>0</v>
          </cell>
          <cell r="AA54">
            <v>31522</v>
          </cell>
          <cell r="AB54">
            <v>7883.6200000000008</v>
          </cell>
          <cell r="AC54">
            <v>10796.639180638578</v>
          </cell>
          <cell r="AD54">
            <v>23650.859999999986</v>
          </cell>
        </row>
        <row r="55">
          <cell r="V55">
            <v>68346.999999999971</v>
          </cell>
          <cell r="W55">
            <v>0</v>
          </cell>
          <cell r="X55">
            <v>0</v>
          </cell>
          <cell r="Y55">
            <v>74899.000000000058</v>
          </cell>
          <cell r="Z55">
            <v>0</v>
          </cell>
          <cell r="AA55">
            <v>68346.999999999971</v>
          </cell>
          <cell r="AB55">
            <v>27494.750000000033</v>
          </cell>
          <cell r="AC55">
            <v>13100.494970058877</v>
          </cell>
          <cell r="AD55">
            <v>49924.25000000008</v>
          </cell>
        </row>
        <row r="56">
          <cell r="V56">
            <v>9071.9999999999964</v>
          </cell>
          <cell r="W56">
            <v>0</v>
          </cell>
          <cell r="X56">
            <v>76394.499999999985</v>
          </cell>
          <cell r="Y56">
            <v>55188.000000000007</v>
          </cell>
          <cell r="Z56">
            <v>76394.499999999985</v>
          </cell>
          <cell r="AA56">
            <v>9071.9999999999964</v>
          </cell>
          <cell r="AB56">
            <v>0</v>
          </cell>
          <cell r="AC56">
            <v>0</v>
          </cell>
          <cell r="AD56">
            <v>0</v>
          </cell>
        </row>
        <row r="57">
          <cell r="V57">
            <v>32560</v>
          </cell>
          <cell r="W57">
            <v>14735.719008264612</v>
          </cell>
          <cell r="X57">
            <v>14735.719008264612</v>
          </cell>
          <cell r="Y57">
            <v>32560</v>
          </cell>
          <cell r="Z57">
            <v>14735.719008264612</v>
          </cell>
          <cell r="AA57">
            <v>32560</v>
          </cell>
          <cell r="AB57" t="e">
            <v>#REF!</v>
          </cell>
          <cell r="AC57">
            <v>32560</v>
          </cell>
          <cell r="AD57">
            <v>32560</v>
          </cell>
        </row>
        <row r="58">
          <cell r="V58">
            <v>4800</v>
          </cell>
          <cell r="W58">
            <v>2803.2000000000003</v>
          </cell>
          <cell r="X58">
            <v>2803.2000000000003</v>
          </cell>
          <cell r="Y58">
            <v>2803.2000000000003</v>
          </cell>
          <cell r="Z58">
            <v>2803.2000000000003</v>
          </cell>
          <cell r="AA58">
            <v>4800</v>
          </cell>
          <cell r="AB58">
            <v>1191.3600000000001</v>
          </cell>
          <cell r="AC58">
            <v>2382.7200000000003</v>
          </cell>
          <cell r="AD58">
            <v>3574.0800000000004</v>
          </cell>
        </row>
        <row r="59">
          <cell r="V59">
            <v>62801.545454545456</v>
          </cell>
          <cell r="W59">
            <v>0</v>
          </cell>
          <cell r="X59">
            <v>32925</v>
          </cell>
          <cell r="Y59">
            <v>55722</v>
          </cell>
          <cell r="Z59">
            <v>0</v>
          </cell>
          <cell r="AA59">
            <v>62801.545454545456</v>
          </cell>
          <cell r="AB59">
            <v>17731.670303030365</v>
          </cell>
          <cell r="AC59">
            <v>55386.140024242632</v>
          </cell>
          <cell r="AD59">
            <v>43081.374545454608</v>
          </cell>
        </row>
        <row r="60">
          <cell r="V60">
            <v>8090.909090909091</v>
          </cell>
          <cell r="W60">
            <v>97090.909090909103</v>
          </cell>
          <cell r="X60">
            <v>97090.909090909103</v>
          </cell>
          <cell r="Y60">
            <v>206318.18181818182</v>
          </cell>
          <cell r="Z60">
            <v>97090.909090909103</v>
          </cell>
          <cell r="AA60">
            <v>8090.909090909091</v>
          </cell>
          <cell r="AB60">
            <v>0</v>
          </cell>
          <cell r="AC60">
            <v>5056.818181818182</v>
          </cell>
          <cell r="AD60">
            <v>10113.636363636364</v>
          </cell>
        </row>
        <row r="61">
          <cell r="V61">
            <v>7297</v>
          </cell>
          <cell r="W61">
            <v>0</v>
          </cell>
          <cell r="X61">
            <v>1617.9999999999998</v>
          </cell>
          <cell r="Y61">
            <v>7297</v>
          </cell>
          <cell r="Z61">
            <v>0</v>
          </cell>
          <cell r="AA61">
            <v>7297</v>
          </cell>
          <cell r="AB61">
            <v>1824.25</v>
          </cell>
          <cell r="AC61">
            <v>3648.5000000000018</v>
          </cell>
          <cell r="AD61">
            <v>5472.7499999999945</v>
          </cell>
        </row>
        <row r="62">
          <cell r="V62">
            <v>53180</v>
          </cell>
          <cell r="W62">
            <v>297346.57449515426</v>
          </cell>
          <cell r="X62">
            <v>297346.57449515426</v>
          </cell>
          <cell r="Y62">
            <v>408454.6</v>
          </cell>
          <cell r="Z62">
            <v>297346.57449515426</v>
          </cell>
          <cell r="AA62">
            <v>53180</v>
          </cell>
          <cell r="AB62">
            <v>32130.000000000004</v>
          </cell>
          <cell r="AC62">
            <v>143532</v>
          </cell>
          <cell r="AD62">
            <v>230339.15433638467</v>
          </cell>
        </row>
        <row r="63">
          <cell r="V63">
            <v>328816.03107519104</v>
          </cell>
          <cell r="W63">
            <v>0</v>
          </cell>
          <cell r="X63">
            <v>360335.33872210537</v>
          </cell>
          <cell r="Y63">
            <v>68027.718301015237</v>
          </cell>
          <cell r="Z63">
            <v>0</v>
          </cell>
          <cell r="AA63">
            <v>328816.03107519104</v>
          </cell>
          <cell r="AB63">
            <v>14900.912100539803</v>
          </cell>
          <cell r="AC63">
            <v>29801.824201079598</v>
          </cell>
          <cell r="AD63">
            <v>44702.736301619399</v>
          </cell>
        </row>
        <row r="65">
          <cell r="V65">
            <v>176480</v>
          </cell>
          <cell r="W65">
            <v>176480</v>
          </cell>
          <cell r="X65">
            <v>176480</v>
          </cell>
          <cell r="Y65">
            <v>176480</v>
          </cell>
          <cell r="Z65">
            <v>176480</v>
          </cell>
          <cell r="AA65">
            <v>176480</v>
          </cell>
          <cell r="AB65">
            <v>176480</v>
          </cell>
          <cell r="AC65">
            <v>176480</v>
          </cell>
          <cell r="AD65">
            <v>176480</v>
          </cell>
        </row>
        <row r="66">
          <cell r="V66">
            <v>527560</v>
          </cell>
          <cell r="W66">
            <v>1176499.5359316627</v>
          </cell>
          <cell r="X66">
            <v>26100</v>
          </cell>
          <cell r="Y66">
            <v>2095006.8055924587</v>
          </cell>
          <cell r="Z66">
            <v>2095006.8055924587</v>
          </cell>
          <cell r="AA66">
            <v>527560</v>
          </cell>
          <cell r="AB66">
            <v>527560</v>
          </cell>
          <cell r="AC66">
            <v>527560</v>
          </cell>
          <cell r="AD66">
            <v>527560</v>
          </cell>
        </row>
        <row r="67">
          <cell r="V67">
            <v>936539.57000000007</v>
          </cell>
          <cell r="W67">
            <v>1062443.9200000004</v>
          </cell>
          <cell r="X67">
            <v>1062443.9200000004</v>
          </cell>
          <cell r="Y67">
            <v>1136722</v>
          </cell>
          <cell r="Z67">
            <v>1062443.9200000004</v>
          </cell>
          <cell r="AA67">
            <v>936539.57000000007</v>
          </cell>
          <cell r="AB67">
            <v>234373.8</v>
          </cell>
          <cell r="AC67">
            <v>468747.60000000003</v>
          </cell>
          <cell r="AD67">
            <v>703121.40000000014</v>
          </cell>
        </row>
        <row r="68">
          <cell r="V68">
            <v>1318880</v>
          </cell>
          <cell r="W68">
            <v>2936648.5</v>
          </cell>
          <cell r="X68">
            <v>2936648.5</v>
          </cell>
          <cell r="Y68">
            <v>1208879.9999999995</v>
          </cell>
          <cell r="Z68">
            <v>2936648.5</v>
          </cell>
          <cell r="AA68">
            <v>1318880</v>
          </cell>
          <cell r="AB68">
            <v>302220</v>
          </cell>
          <cell r="AC68">
            <v>654440</v>
          </cell>
          <cell r="AD68">
            <v>906660.00000000012</v>
          </cell>
        </row>
        <row r="69">
          <cell r="V69">
            <v>752680</v>
          </cell>
          <cell r="W69">
            <v>692963.20000000007</v>
          </cell>
          <cell r="X69">
            <v>692963.20000000007</v>
          </cell>
          <cell r="Y69">
            <v>329542.46749602706</v>
          </cell>
          <cell r="Z69">
            <v>692963.20000000007</v>
          </cell>
          <cell r="AA69">
            <v>752680</v>
          </cell>
          <cell r="AB69">
            <v>188170</v>
          </cell>
          <cell r="AC69">
            <v>376339.99999999988</v>
          </cell>
          <cell r="AD69">
            <v>564510.00000000023</v>
          </cell>
        </row>
        <row r="70">
          <cell r="V70">
            <v>3467613.358320964</v>
          </cell>
          <cell r="W70">
            <v>1695290.0995643127</v>
          </cell>
          <cell r="X70">
            <v>1695290.0995643127</v>
          </cell>
          <cell r="Y70">
            <v>787186.00966058997</v>
          </cell>
          <cell r="Z70">
            <v>1695290.0995643127</v>
          </cell>
          <cell r="AA70">
            <v>3467613.358320964</v>
          </cell>
          <cell r="AB70">
            <v>870490.90965955728</v>
          </cell>
          <cell r="AC70">
            <v>1543692.8486369683</v>
          </cell>
          <cell r="AD70">
            <v>2490419.3396073505</v>
          </cell>
        </row>
        <row r="71">
          <cell r="V71">
            <v>426458.33333333337</v>
          </cell>
          <cell r="W71">
            <v>0</v>
          </cell>
          <cell r="X71">
            <v>294489.71999999997</v>
          </cell>
          <cell r="Y71">
            <v>3657534.2465753425</v>
          </cell>
          <cell r="Z71">
            <v>0</v>
          </cell>
          <cell r="AA71">
            <v>426458.33333333337</v>
          </cell>
          <cell r="AB71">
            <v>129791.66666666667</v>
          </cell>
          <cell r="AC71">
            <v>259583.33333333334</v>
          </cell>
          <cell r="AD71">
            <v>389375.00000000006</v>
          </cell>
        </row>
        <row r="72">
          <cell r="V72">
            <v>147811.910434789</v>
          </cell>
          <cell r="W72">
            <v>0</v>
          </cell>
          <cell r="X72">
            <v>820214.24661825469</v>
          </cell>
          <cell r="Y72">
            <v>147811.910434789</v>
          </cell>
          <cell r="Z72">
            <v>0</v>
          </cell>
          <cell r="AA72">
            <v>147811.910434789</v>
          </cell>
          <cell r="AB72">
            <v>36952.977608697249</v>
          </cell>
          <cell r="AC72">
            <v>73905.955217394498</v>
          </cell>
          <cell r="AD72">
            <v>120858.932826092</v>
          </cell>
        </row>
        <row r="73">
          <cell r="W73">
            <v>251553.71900826448</v>
          </cell>
          <cell r="X73">
            <v>251553.71900826448</v>
          </cell>
          <cell r="Y73">
            <v>0</v>
          </cell>
          <cell r="Z73">
            <v>251553.71900826448</v>
          </cell>
        </row>
        <row r="74">
          <cell r="V74">
            <v>0</v>
          </cell>
          <cell r="W74">
            <v>284800</v>
          </cell>
          <cell r="X74">
            <v>284800</v>
          </cell>
          <cell r="Y74">
            <v>356000</v>
          </cell>
          <cell r="Z74">
            <v>284800</v>
          </cell>
          <cell r="AA74">
            <v>0</v>
          </cell>
          <cell r="AB74">
            <v>0</v>
          </cell>
          <cell r="AC74">
            <v>0</v>
          </cell>
          <cell r="AD74">
            <v>0</v>
          </cell>
        </row>
        <row r="75">
          <cell r="V75">
            <v>541016</v>
          </cell>
          <cell r="W75">
            <v>294489.71999999997</v>
          </cell>
          <cell r="X75">
            <v>0</v>
          </cell>
          <cell r="Y75">
            <v>341016</v>
          </cell>
          <cell r="Z75">
            <v>294489.71999999997</v>
          </cell>
          <cell r="AA75">
            <v>541016</v>
          </cell>
          <cell r="AB75">
            <v>189355.59999999998</v>
          </cell>
          <cell r="AC75">
            <v>270507.99999999994</v>
          </cell>
          <cell r="AD75">
            <v>460914.4</v>
          </cell>
        </row>
        <row r="76">
          <cell r="V76">
            <v>2078276</v>
          </cell>
          <cell r="W76">
            <v>2071772.6839999999</v>
          </cell>
          <cell r="X76">
            <v>2071772.6839999999</v>
          </cell>
          <cell r="Y76">
            <v>2148856.2548412001</v>
          </cell>
          <cell r="Z76">
            <v>2071772.6839999999</v>
          </cell>
          <cell r="AA76">
            <v>2078276</v>
          </cell>
          <cell r="AB76">
            <v>522054.82800000004</v>
          </cell>
          <cell r="AC76">
            <v>1044109.6560000001</v>
          </cell>
          <cell r="AD76">
            <v>1566164.4839999999</v>
          </cell>
        </row>
        <row r="77">
          <cell r="V77">
            <v>3769044.8632142693</v>
          </cell>
          <cell r="W77">
            <v>5768491.8269370329</v>
          </cell>
          <cell r="X77">
            <v>5768491.8269370329</v>
          </cell>
          <cell r="Y77">
            <v>4145864.0000000005</v>
          </cell>
          <cell r="Z77">
            <v>5768491.8269370329</v>
          </cell>
          <cell r="AA77">
            <v>3769044.8632142693</v>
          </cell>
          <cell r="AB77">
            <v>1022150</v>
          </cell>
          <cell r="AC77">
            <v>2219112</v>
          </cell>
          <cell r="AD77">
            <v>3279557.3386047729</v>
          </cell>
        </row>
        <row r="78">
          <cell r="V78">
            <v>189866.66666666669</v>
          </cell>
          <cell r="W78">
            <v>166133.33333333334</v>
          </cell>
          <cell r="X78">
            <v>1160750.4762192469</v>
          </cell>
          <cell r="Y78">
            <v>189866.66666666669</v>
          </cell>
          <cell r="Z78">
            <v>166133.33333333334</v>
          </cell>
          <cell r="AA78">
            <v>189866.66666666669</v>
          </cell>
          <cell r="AB78">
            <v>47466.666666666672</v>
          </cell>
          <cell r="AC78">
            <v>94933.333333333343</v>
          </cell>
          <cell r="AD78">
            <v>142400</v>
          </cell>
        </row>
        <row r="79">
          <cell r="V79">
            <v>0</v>
          </cell>
          <cell r="W79">
            <v>0</v>
          </cell>
          <cell r="X79">
            <v>790691.99999999988</v>
          </cell>
          <cell r="Y79">
            <v>0</v>
          </cell>
          <cell r="Z79">
            <v>0</v>
          </cell>
          <cell r="AA79">
            <v>0</v>
          </cell>
          <cell r="AB79">
            <v>0</v>
          </cell>
          <cell r="AC79">
            <v>0</v>
          </cell>
          <cell r="AD79">
            <v>0</v>
          </cell>
        </row>
        <row r="80">
          <cell r="V80">
            <v>494444.44444444444</v>
          </cell>
          <cell r="W80">
            <v>0</v>
          </cell>
          <cell r="X80">
            <v>32717.88</v>
          </cell>
          <cell r="Y80">
            <v>131851.85185185188</v>
          </cell>
          <cell r="Z80">
            <v>0</v>
          </cell>
          <cell r="AA80">
            <v>494444.44444444444</v>
          </cell>
          <cell r="AB80">
            <v>115370.37037037038</v>
          </cell>
          <cell r="AC80">
            <v>263703.70370370371</v>
          </cell>
          <cell r="AD80">
            <v>412037.03703703708</v>
          </cell>
        </row>
        <row r="81">
          <cell r="V81">
            <v>116300</v>
          </cell>
          <cell r="W81">
            <v>4748.2</v>
          </cell>
          <cell r="X81">
            <v>4748.2</v>
          </cell>
          <cell r="Y81">
            <v>116300</v>
          </cell>
          <cell r="Z81">
            <v>4748.2</v>
          </cell>
          <cell r="AA81">
            <v>116300</v>
          </cell>
          <cell r="AB81">
            <v>34889.999999999985</v>
          </cell>
          <cell r="AC81">
            <v>63150</v>
          </cell>
          <cell r="AD81">
            <v>93040</v>
          </cell>
        </row>
        <row r="82">
          <cell r="V82">
            <v>78137.542857157503</v>
          </cell>
          <cell r="W82">
            <v>0</v>
          </cell>
          <cell r="X82">
            <v>205565.25984000001</v>
          </cell>
          <cell r="Y82">
            <v>78137.542857157503</v>
          </cell>
          <cell r="Z82">
            <v>0</v>
          </cell>
          <cell r="AA82">
            <v>78137.542857157503</v>
          </cell>
          <cell r="AB82">
            <v>23441.262857147252</v>
          </cell>
          <cell r="AC82">
            <v>39068.771428578752</v>
          </cell>
          <cell r="AD82">
            <v>62510.034285726004</v>
          </cell>
        </row>
        <row r="83">
          <cell r="V83">
            <v>114726.98838806436</v>
          </cell>
          <cell r="W83">
            <v>0</v>
          </cell>
          <cell r="X83">
            <v>0</v>
          </cell>
          <cell r="Y83">
            <v>172374.71566078701</v>
          </cell>
          <cell r="Z83">
            <v>0</v>
          </cell>
          <cell r="AA83">
            <v>114726.98838806436</v>
          </cell>
          <cell r="AB83">
            <v>51712.414698236098</v>
          </cell>
          <cell r="AC83">
            <v>100547.196385994</v>
          </cell>
          <cell r="AD83">
            <v>137899.7725286296</v>
          </cell>
        </row>
        <row r="84">
          <cell r="V84">
            <v>29198.372008791208</v>
          </cell>
          <cell r="W84">
            <v>32861.538461538461</v>
          </cell>
          <cell r="Y84">
            <v>29198.372008791208</v>
          </cell>
          <cell r="Z84">
            <v>32861.538461538461</v>
          </cell>
          <cell r="AA84">
            <v>29198.372008791208</v>
          </cell>
          <cell r="AB84">
            <v>7299.593002197802</v>
          </cell>
          <cell r="AC84">
            <v>14599.186004395604</v>
          </cell>
          <cell r="AD84">
            <v>21898.77900659341</v>
          </cell>
        </row>
        <row r="85">
          <cell r="V85">
            <v>1015453.5464535465</v>
          </cell>
          <cell r="W85">
            <v>961755.60442437511</v>
          </cell>
          <cell r="Y85">
            <v>1095829.1708291708</v>
          </cell>
          <cell r="Z85">
            <v>961755.60442437511</v>
          </cell>
          <cell r="AA85">
            <v>1015453.5464535465</v>
          </cell>
          <cell r="AB85">
            <v>194982.01798201798</v>
          </cell>
          <cell r="AC85">
            <v>389964.03596403595</v>
          </cell>
          <cell r="AD85">
            <v>584946.05394605396</v>
          </cell>
        </row>
        <row r="86">
          <cell r="X86">
            <v>-204410.06837812252</v>
          </cell>
        </row>
        <row r="87">
          <cell r="W87">
            <v>790691.99999999988</v>
          </cell>
        </row>
        <row r="88">
          <cell r="V88">
            <v>167.13</v>
          </cell>
          <cell r="W88">
            <v>5256</v>
          </cell>
          <cell r="X88">
            <v>5256</v>
          </cell>
          <cell r="Y88">
            <v>5256</v>
          </cell>
          <cell r="Z88">
            <v>5256</v>
          </cell>
          <cell r="AA88">
            <v>167.13</v>
          </cell>
          <cell r="AB88">
            <v>35.040000000000006</v>
          </cell>
          <cell r="AC88">
            <v>70.079999999999984</v>
          </cell>
          <cell r="AD88">
            <v>105.12</v>
          </cell>
        </row>
        <row r="89">
          <cell r="V89">
            <v>312300</v>
          </cell>
          <cell r="W89">
            <v>312300</v>
          </cell>
          <cell r="X89">
            <v>312300</v>
          </cell>
          <cell r="Y89">
            <v>123621.12000000001</v>
          </cell>
          <cell r="Z89">
            <v>312300</v>
          </cell>
          <cell r="AA89">
            <v>312300</v>
          </cell>
          <cell r="AB89">
            <v>78557.400005872871</v>
          </cell>
          <cell r="AC89">
            <v>173009.01508557177</v>
          </cell>
          <cell r="AD89">
            <v>220155.6868850652</v>
          </cell>
        </row>
        <row r="90">
          <cell r="V90">
            <v>346018.03017114353</v>
          </cell>
          <cell r="W90">
            <v>0</v>
          </cell>
          <cell r="X90">
            <v>0</v>
          </cell>
          <cell r="Y90">
            <v>346018.03017114353</v>
          </cell>
          <cell r="Z90">
            <v>0</v>
          </cell>
          <cell r="AA90">
            <v>346018.03017114353</v>
          </cell>
          <cell r="AB90">
            <v>78557.400005872871</v>
          </cell>
          <cell r="AC90">
            <v>173009.01508557177</v>
          </cell>
          <cell r="AD90">
            <v>220155.6868850652</v>
          </cell>
        </row>
        <row r="91">
          <cell r="V91">
            <v>212085.44033988888</v>
          </cell>
          <cell r="W91">
            <v>133195.2260326196</v>
          </cell>
          <cell r="X91">
            <v>133195.2260326196</v>
          </cell>
          <cell r="Y91">
            <v>251699.48006121101</v>
          </cell>
          <cell r="Z91">
            <v>133195.2260326196</v>
          </cell>
          <cell r="AA91">
            <v>212085.44033988888</v>
          </cell>
          <cell r="AB91">
            <v>57144.001464849549</v>
          </cell>
          <cell r="AC91">
            <v>125849.74003060551</v>
          </cell>
          <cell r="AD91">
            <v>166121.65684039929</v>
          </cell>
        </row>
        <row r="92">
          <cell r="V92">
            <v>0</v>
          </cell>
          <cell r="W92">
            <v>0</v>
          </cell>
          <cell r="X92">
            <v>231664.80049493699</v>
          </cell>
          <cell r="Y92">
            <v>0</v>
          </cell>
          <cell r="Z92">
            <v>0</v>
          </cell>
          <cell r="AA92">
            <v>0</v>
          </cell>
          <cell r="AB92">
            <v>0</v>
          </cell>
          <cell r="AC92">
            <v>0</v>
          </cell>
          <cell r="AD92">
            <v>0</v>
          </cell>
        </row>
        <row r="93">
          <cell r="V93">
            <v>0</v>
          </cell>
          <cell r="W93">
            <v>0</v>
          </cell>
          <cell r="X93">
            <v>0</v>
          </cell>
          <cell r="Y93">
            <v>0</v>
          </cell>
          <cell r="Z93">
            <v>0</v>
          </cell>
          <cell r="AA93">
            <v>0</v>
          </cell>
          <cell r="AC93">
            <v>0</v>
          </cell>
          <cell r="AD93">
            <v>0</v>
          </cell>
        </row>
        <row r="94">
          <cell r="V94">
            <v>198147.81108278676</v>
          </cell>
          <cell r="W94">
            <v>198147.81108278676</v>
          </cell>
          <cell r="X94">
            <v>178211.31513494061</v>
          </cell>
          <cell r="Y94">
            <v>198147.81108278676</v>
          </cell>
          <cell r="Z94">
            <v>198147.81108278676</v>
          </cell>
          <cell r="AA94">
            <v>198147.81108278676</v>
          </cell>
          <cell r="AB94">
            <v>38464.870046175347</v>
          </cell>
          <cell r="AC94">
            <v>88170.555773836968</v>
          </cell>
        </row>
        <row r="95">
          <cell r="V95">
            <v>198147.81108278676</v>
          </cell>
          <cell r="W95">
            <v>198147.81108278676</v>
          </cell>
          <cell r="X95">
            <v>-1.280568540096283E-9</v>
          </cell>
          <cell r="Y95">
            <v>198147.81108278676</v>
          </cell>
          <cell r="Z95">
            <v>198147.81108278676</v>
          </cell>
          <cell r="AA95">
            <v>198147.81108278676</v>
          </cell>
          <cell r="AB95">
            <v>38464.870046175347</v>
          </cell>
          <cell r="AC95">
            <v>88170.555773836968</v>
          </cell>
        </row>
        <row r="96">
          <cell r="V96">
            <v>180000</v>
          </cell>
          <cell r="W96">
            <v>160833.60000000003</v>
          </cell>
          <cell r="X96">
            <v>160833.60000000003</v>
          </cell>
          <cell r="Y96">
            <v>118260</v>
          </cell>
          <cell r="Z96">
            <v>160833.60000000003</v>
          </cell>
          <cell r="AA96">
            <v>180000</v>
          </cell>
          <cell r="AB96">
            <v>44676.000000000007</v>
          </cell>
          <cell r="AC96">
            <v>89352</v>
          </cell>
          <cell r="AD96">
            <v>140028</v>
          </cell>
        </row>
        <row r="97">
          <cell r="V97">
            <v>604954.56810105697</v>
          </cell>
          <cell r="W97">
            <v>0</v>
          </cell>
          <cell r="X97">
            <v>0</v>
          </cell>
          <cell r="Y97">
            <v>217758.09840408101</v>
          </cell>
          <cell r="Z97">
            <v>0</v>
          </cell>
          <cell r="AA97">
            <v>604954.56810105697</v>
          </cell>
          <cell r="AB97">
            <v>104439.52460102015</v>
          </cell>
          <cell r="AC97">
            <v>208879.0492020403</v>
          </cell>
          <cell r="AD97">
            <v>344432.13811489515</v>
          </cell>
        </row>
        <row r="98">
          <cell r="V98">
            <v>112977.604495547</v>
          </cell>
          <cell r="W98">
            <v>70496.370692767523</v>
          </cell>
          <cell r="X98">
            <v>70496.370692767523</v>
          </cell>
          <cell r="Y98">
            <v>100000</v>
          </cell>
          <cell r="Z98">
            <v>70496.370692767523</v>
          </cell>
          <cell r="AA98">
            <v>112977.604495547</v>
          </cell>
          <cell r="AB98">
            <v>36519.459083667396</v>
          </cell>
          <cell r="AC98">
            <v>50000.000000000007</v>
          </cell>
          <cell r="AD98">
            <v>75000</v>
          </cell>
        </row>
        <row r="99">
          <cell r="V99">
            <v>914958.77865188103</v>
          </cell>
          <cell r="W99">
            <v>1658255.4366181171</v>
          </cell>
          <cell r="X99">
            <v>1658255.4366181171</v>
          </cell>
          <cell r="Y99">
            <v>1705136.4586518812</v>
          </cell>
          <cell r="Z99">
            <v>1658255.4366181171</v>
          </cell>
          <cell r="AA99">
            <v>914958.77865188103</v>
          </cell>
          <cell r="AB99">
            <v>236219</v>
          </cell>
          <cell r="AC99">
            <v>490924.11315103841</v>
          </cell>
          <cell r="AD99">
            <v>678742.51731497783</v>
          </cell>
        </row>
        <row r="100">
          <cell r="V100">
            <v>34143.669259911614</v>
          </cell>
          <cell r="W100">
            <v>9670.1125946085722</v>
          </cell>
          <cell r="X100">
            <v>9670.1125946085722</v>
          </cell>
          <cell r="Y100">
            <v>34143.669259911614</v>
          </cell>
          <cell r="Z100">
            <v>9670.1125946085722</v>
          </cell>
          <cell r="AA100">
            <v>34143.669259911614</v>
          </cell>
          <cell r="AB100">
            <v>7211.4624746980589</v>
          </cell>
          <cell r="AC100">
            <v>19143.669259911265</v>
          </cell>
          <cell r="AD100">
            <v>25607.751944933709</v>
          </cell>
        </row>
        <row r="101">
          <cell r="V101">
            <v>35215.487999999998</v>
          </cell>
          <cell r="W101">
            <v>192219.84</v>
          </cell>
          <cell r="X101">
            <v>192219.84</v>
          </cell>
          <cell r="Y101">
            <v>1220285.52</v>
          </cell>
          <cell r="Z101">
            <v>192219.84</v>
          </cell>
          <cell r="AA101">
            <v>35215.487999999998</v>
          </cell>
          <cell r="AB101">
            <v>0</v>
          </cell>
          <cell r="AC101">
            <v>0</v>
          </cell>
          <cell r="AD101">
            <v>10332</v>
          </cell>
        </row>
        <row r="102">
          <cell r="V102">
            <v>359625.34309982898</v>
          </cell>
          <cell r="W102">
            <v>0</v>
          </cell>
          <cell r="X102">
            <v>0</v>
          </cell>
          <cell r="Y102">
            <v>131602.43903693999</v>
          </cell>
          <cell r="Z102">
            <v>0</v>
          </cell>
          <cell r="AA102">
            <v>359625.34309982898</v>
          </cell>
          <cell r="AB102">
            <v>41208.79715026226</v>
          </cell>
          <cell r="AC102">
            <v>52384.559504259647</v>
          </cell>
          <cell r="AD102">
            <v>103577.3750275809</v>
          </cell>
        </row>
        <row r="103">
          <cell r="V103">
            <v>140528.53080190704</v>
          </cell>
          <cell r="W103">
            <v>325010.15337677393</v>
          </cell>
          <cell r="X103">
            <v>325010.15337677393</v>
          </cell>
          <cell r="Y103">
            <v>140528.53080190701</v>
          </cell>
          <cell r="Z103">
            <v>325010.15337677393</v>
          </cell>
          <cell r="AA103">
            <v>140528.53080190704</v>
          </cell>
          <cell r="AB103">
            <v>11835.705469941255</v>
          </cell>
          <cell r="AC103">
            <v>40928.53080190732</v>
          </cell>
          <cell r="AD103">
            <v>90528.530801907269</v>
          </cell>
        </row>
        <row r="104">
          <cell r="V104">
            <v>67669.421487603293</v>
          </cell>
          <cell r="W104">
            <v>67669.421487603293</v>
          </cell>
          <cell r="X104">
            <v>67669.421487603293</v>
          </cell>
          <cell r="Y104">
            <v>67669.421487603293</v>
          </cell>
          <cell r="Z104">
            <v>67669.421487603293</v>
          </cell>
          <cell r="AA104">
            <v>67669.421487603293</v>
          </cell>
          <cell r="AB104">
            <v>16917.355371900823</v>
          </cell>
          <cell r="AC104">
            <v>33834.710743801646</v>
          </cell>
          <cell r="AD104">
            <v>50752.066115702466</v>
          </cell>
        </row>
        <row r="105">
          <cell r="V105">
            <v>35215.487999999998</v>
          </cell>
          <cell r="W105">
            <v>192219.84</v>
          </cell>
          <cell r="X105">
            <v>192219.84</v>
          </cell>
          <cell r="Y105">
            <v>1220285.52</v>
          </cell>
          <cell r="Z105">
            <v>192219.84</v>
          </cell>
          <cell r="AA105">
            <v>35215.487999999998</v>
          </cell>
          <cell r="AB105">
            <v>0</v>
          </cell>
          <cell r="AC105">
            <v>0</v>
          </cell>
          <cell r="AD105">
            <v>10332</v>
          </cell>
        </row>
        <row r="106">
          <cell r="V106">
            <v>378909.74557929672</v>
          </cell>
          <cell r="W106">
            <v>93675.608393048344</v>
          </cell>
          <cell r="X106">
            <v>93675.608393048344</v>
          </cell>
          <cell r="Y106">
            <v>281244.74557930283</v>
          </cell>
          <cell r="Z106">
            <v>93675.608393048344</v>
          </cell>
          <cell r="AA106">
            <v>378909.74557929672</v>
          </cell>
          <cell r="AB106">
            <v>93371.532147724167</v>
          </cell>
          <cell r="AC106">
            <v>188068.56321322185</v>
          </cell>
          <cell r="AD106">
            <v>299702.65458494727</v>
          </cell>
        </row>
        <row r="107">
          <cell r="V107">
            <v>75102.040816326538</v>
          </cell>
          <cell r="W107">
            <v>10499.204081632643</v>
          </cell>
          <cell r="X107">
            <v>10499.204081632643</v>
          </cell>
          <cell r="Y107">
            <v>86784.918367346938</v>
          </cell>
          <cell r="Z107">
            <v>10499.204081632643</v>
          </cell>
          <cell r="AA107">
            <v>75102.040816326538</v>
          </cell>
          <cell r="AB107">
            <v>44400.311224489793</v>
          </cell>
          <cell r="AC107">
            <v>88800.622448979586</v>
          </cell>
          <cell r="AD107">
            <v>133200.93367346938</v>
          </cell>
        </row>
        <row r="108">
          <cell r="V108">
            <v>81154.269972451788</v>
          </cell>
          <cell r="W108">
            <v>81154.269972451788</v>
          </cell>
          <cell r="X108">
            <v>81154.269972451788</v>
          </cell>
          <cell r="Y108">
            <v>81154.269972451788</v>
          </cell>
          <cell r="Z108">
            <v>81154.269972451788</v>
          </cell>
          <cell r="AA108">
            <v>81154.269972451788</v>
          </cell>
          <cell r="AB108">
            <v>12871.900826446283</v>
          </cell>
          <cell r="AC108">
            <v>25743.801652892376</v>
          </cell>
          <cell r="AD108">
            <v>46032.369146005323</v>
          </cell>
        </row>
        <row r="109">
          <cell r="V109">
            <v>0</v>
          </cell>
          <cell r="W109">
            <v>1080</v>
          </cell>
          <cell r="X109">
            <v>107820</v>
          </cell>
          <cell r="Y109">
            <v>0</v>
          </cell>
          <cell r="Z109">
            <v>0</v>
          </cell>
          <cell r="AA109">
            <v>0</v>
          </cell>
          <cell r="AB109">
            <v>0</v>
          </cell>
          <cell r="AC109">
            <v>0</v>
          </cell>
          <cell r="AD109">
            <v>0</v>
          </cell>
        </row>
        <row r="110">
          <cell r="V110">
            <v>225000</v>
          </cell>
          <cell r="W110">
            <v>346869.44000000006</v>
          </cell>
          <cell r="X110">
            <v>346869.44000000006</v>
          </cell>
          <cell r="Y110">
            <v>370007.5956</v>
          </cell>
          <cell r="Z110">
            <v>346869.44000000006</v>
          </cell>
          <cell r="AA110">
            <v>225000</v>
          </cell>
          <cell r="AB110">
            <v>56698.005000000012</v>
          </cell>
          <cell r="AC110">
            <v>113396.01</v>
          </cell>
          <cell r="AD110">
            <v>161589.31425000002</v>
          </cell>
        </row>
        <row r="111">
          <cell r="V111">
            <v>453479.92739999999</v>
          </cell>
          <cell r="W111">
            <v>463320</v>
          </cell>
          <cell r="X111">
            <v>463320</v>
          </cell>
          <cell r="Y111">
            <v>487056</v>
          </cell>
          <cell r="Z111">
            <v>463320</v>
          </cell>
          <cell r="AA111">
            <v>453479.92739999999</v>
          </cell>
          <cell r="AB111">
            <v>95484</v>
          </cell>
          <cell r="AC111">
            <v>220752</v>
          </cell>
          <cell r="AD111">
            <v>335070</v>
          </cell>
        </row>
        <row r="112">
          <cell r="V112" t="e">
            <v>#REF!</v>
          </cell>
          <cell r="W112">
            <v>2297</v>
          </cell>
          <cell r="X112">
            <v>2297</v>
          </cell>
          <cell r="Y112" t="e">
            <v>#REF!</v>
          </cell>
          <cell r="Z112">
            <v>2297</v>
          </cell>
          <cell r="AA112" t="e">
            <v>#REF!</v>
          </cell>
          <cell r="AB112" t="e">
            <v>#REF!</v>
          </cell>
          <cell r="AC112" t="e">
            <v>#REF!</v>
          </cell>
          <cell r="AD112" t="e">
            <v>#REF!</v>
          </cell>
        </row>
        <row r="113">
          <cell r="V113" t="e">
            <v>#REF!</v>
          </cell>
          <cell r="W113">
            <v>305349.57930254919</v>
          </cell>
          <cell r="X113">
            <v>305349.57930254919</v>
          </cell>
          <cell r="Y113" t="e">
            <v>#REF!</v>
          </cell>
          <cell r="Z113">
            <v>305349.57930254919</v>
          </cell>
          <cell r="AA113" t="e">
            <v>#REF!</v>
          </cell>
          <cell r="AB113" t="e">
            <v>#REF!</v>
          </cell>
          <cell r="AC113" t="e">
            <v>#REF!</v>
          </cell>
          <cell r="AD113" t="e">
            <v>#REF!</v>
          </cell>
        </row>
        <row r="114">
          <cell r="V114" t="e">
            <v>#REF!</v>
          </cell>
          <cell r="W114">
            <v>52364.980939264438</v>
          </cell>
          <cell r="X114">
            <v>52364.980939264438</v>
          </cell>
          <cell r="Y114" t="e">
            <v>#REF!</v>
          </cell>
          <cell r="Z114">
            <v>52364.980939264438</v>
          </cell>
          <cell r="AA114" t="e">
            <v>#REF!</v>
          </cell>
          <cell r="AB114" t="e">
            <v>#REF!</v>
          </cell>
          <cell r="AC114" t="e">
            <v>#REF!</v>
          </cell>
          <cell r="AD114" t="e">
            <v>#REF!</v>
          </cell>
        </row>
        <row r="115">
          <cell r="V115">
            <v>451239.27052731131</v>
          </cell>
          <cell r="W115">
            <v>0</v>
          </cell>
          <cell r="X115">
            <v>0</v>
          </cell>
          <cell r="Y115">
            <v>251524.703768192</v>
          </cell>
          <cell r="Z115">
            <v>0</v>
          </cell>
          <cell r="AA115">
            <v>451239.27052731131</v>
          </cell>
          <cell r="AB115">
            <v>65106.902212238114</v>
          </cell>
          <cell r="AC115">
            <v>171151.67576977916</v>
          </cell>
          <cell r="AD115">
            <v>211223.69401929103</v>
          </cell>
        </row>
        <row r="116">
          <cell r="V116">
            <v>785208</v>
          </cell>
          <cell r="W116">
            <v>966413.1999999996</v>
          </cell>
          <cell r="X116">
            <v>966413.1999999996</v>
          </cell>
          <cell r="Y116">
            <v>925941.99999999988</v>
          </cell>
          <cell r="Z116">
            <v>966413.1999999996</v>
          </cell>
          <cell r="AA116">
            <v>785208</v>
          </cell>
          <cell r="AB116">
            <v>195423.33599999995</v>
          </cell>
          <cell r="AC116">
            <v>391094.87199999992</v>
          </cell>
          <cell r="AD116">
            <v>588283.9</v>
          </cell>
        </row>
        <row r="117">
          <cell r="V117">
            <v>63439.200000000004</v>
          </cell>
          <cell r="W117">
            <v>562010.00000000012</v>
          </cell>
          <cell r="X117">
            <v>562010.00000000012</v>
          </cell>
          <cell r="Y117">
            <v>149796</v>
          </cell>
          <cell r="Z117">
            <v>562010.00000000012</v>
          </cell>
          <cell r="AA117">
            <v>63439.200000000004</v>
          </cell>
          <cell r="AB117">
            <v>0</v>
          </cell>
          <cell r="AC117">
            <v>4860</v>
          </cell>
          <cell r="AD117">
            <v>34560</v>
          </cell>
        </row>
        <row r="118">
          <cell r="V118">
            <v>10818</v>
          </cell>
          <cell r="W118">
            <v>0</v>
          </cell>
          <cell r="X118">
            <v>73120.502810628139</v>
          </cell>
          <cell r="Y118">
            <v>10818</v>
          </cell>
          <cell r="Z118">
            <v>0</v>
          </cell>
          <cell r="AA118">
            <v>10818</v>
          </cell>
          <cell r="AB118">
            <v>2704.5</v>
          </cell>
          <cell r="AC118">
            <v>5409</v>
          </cell>
          <cell r="AD118">
            <v>8113.5000000000018</v>
          </cell>
        </row>
        <row r="119">
          <cell r="V119">
            <v>10818</v>
          </cell>
          <cell r="W119">
            <v>0</v>
          </cell>
          <cell r="X119">
            <v>7326</v>
          </cell>
          <cell r="Y119">
            <v>445000</v>
          </cell>
          <cell r="Z119">
            <v>0</v>
          </cell>
          <cell r="AA119">
            <v>10818</v>
          </cell>
          <cell r="AB119">
            <v>2704.5</v>
          </cell>
          <cell r="AC119">
            <v>5409</v>
          </cell>
          <cell r="AD119">
            <v>8113.5000000000018</v>
          </cell>
        </row>
        <row r="120">
          <cell r="V120">
            <v>366591.853055735</v>
          </cell>
          <cell r="W120">
            <v>0</v>
          </cell>
          <cell r="X120">
            <v>270530.89429358678</v>
          </cell>
          <cell r="Y120">
            <v>409232.19204312598</v>
          </cell>
          <cell r="Z120">
            <v>0</v>
          </cell>
          <cell r="AA120">
            <v>366591.853055735</v>
          </cell>
          <cell r="AB120">
            <v>119912.05661132118</v>
          </cell>
          <cell r="AC120">
            <v>251008.79091770772</v>
          </cell>
          <cell r="AD120">
            <v>365451.2886356691</v>
          </cell>
        </row>
        <row r="121">
          <cell r="V121">
            <v>170636.799214083</v>
          </cell>
          <cell r="W121">
            <v>73120.502810628139</v>
          </cell>
          <cell r="X121">
            <v>1675</v>
          </cell>
          <cell r="Y121">
            <v>170636.799214083</v>
          </cell>
          <cell r="Z121">
            <v>73120.502810628139</v>
          </cell>
          <cell r="AA121">
            <v>170636.799214083</v>
          </cell>
          <cell r="AB121">
            <v>17659.199803520889</v>
          </cell>
          <cell r="AC121">
            <v>35318.399607041778</v>
          </cell>
          <cell r="AD121">
            <v>52977.59941056266</v>
          </cell>
        </row>
        <row r="122">
          <cell r="V122">
            <v>79919.280307121808</v>
          </cell>
          <cell r="W122">
            <v>7326</v>
          </cell>
          <cell r="X122">
            <v>-208162.7051645217</v>
          </cell>
          <cell r="Y122">
            <v>79919.280307121808</v>
          </cell>
          <cell r="Z122">
            <v>7326</v>
          </cell>
          <cell r="AA122">
            <v>79919.280307121808</v>
          </cell>
          <cell r="AB122">
            <v>19979.820076780448</v>
          </cell>
          <cell r="AC122">
            <v>39959.640153560904</v>
          </cell>
          <cell r="AD122">
            <v>59939.460230341276</v>
          </cell>
        </row>
        <row r="123">
          <cell r="V123">
            <v>75193.805999999997</v>
          </cell>
          <cell r="W123">
            <v>126815.54984085355</v>
          </cell>
          <cell r="X123">
            <v>30570.531575703608</v>
          </cell>
          <cell r="Y123">
            <v>75193.805999999997</v>
          </cell>
          <cell r="Z123">
            <v>126815.54984085355</v>
          </cell>
          <cell r="AA123">
            <v>75193.805999999997</v>
          </cell>
          <cell r="AB123">
            <v>23919.556000000041</v>
          </cell>
          <cell r="AC123">
            <v>75193.805999999997</v>
          </cell>
          <cell r="AD123">
            <v>75193.805999999997</v>
          </cell>
        </row>
        <row r="124">
          <cell r="V124">
            <v>75193.805999999997</v>
          </cell>
          <cell r="W124">
            <v>126815.54984085355</v>
          </cell>
          <cell r="X124">
            <v>275134.78418133251</v>
          </cell>
          <cell r="Y124">
            <v>75193.805999999997</v>
          </cell>
          <cell r="Z124">
            <v>126815.54984085355</v>
          </cell>
          <cell r="AA124">
            <v>75193.805999999997</v>
          </cell>
          <cell r="AB124">
            <v>23919.556000000041</v>
          </cell>
          <cell r="AC124">
            <v>75193.805999999997</v>
          </cell>
          <cell r="AD124">
            <v>75193.805999999997</v>
          </cell>
        </row>
        <row r="125">
          <cell r="V125">
            <v>75193.805999999997</v>
          </cell>
          <cell r="W125">
            <v>126815.54984085355</v>
          </cell>
          <cell r="X125">
            <v>126815.54984085355</v>
          </cell>
          <cell r="Y125">
            <v>75193.805999999997</v>
          </cell>
          <cell r="Z125">
            <v>126815.54984085355</v>
          </cell>
          <cell r="AA125">
            <v>75193.805999999997</v>
          </cell>
          <cell r="AB125">
            <v>23919.556000000041</v>
          </cell>
          <cell r="AC125">
            <v>75193.805999999997</v>
          </cell>
          <cell r="AD125">
            <v>75193.805999999997</v>
          </cell>
        </row>
        <row r="126">
          <cell r="V126">
            <v>75193.805999999997</v>
          </cell>
          <cell r="W126">
            <v>126815.54984085355</v>
          </cell>
          <cell r="X126">
            <v>5109.9999999999991</v>
          </cell>
          <cell r="Y126">
            <v>75193.805999999997</v>
          </cell>
          <cell r="Z126">
            <v>126815.54984085355</v>
          </cell>
          <cell r="AA126">
            <v>75193.805999999997</v>
          </cell>
          <cell r="AB126">
            <v>23919.556000000041</v>
          </cell>
          <cell r="AC126">
            <v>75193.805999999997</v>
          </cell>
          <cell r="AD126">
            <v>75193.805999999997</v>
          </cell>
        </row>
        <row r="127">
          <cell r="V127">
            <v>75193.805999999997</v>
          </cell>
          <cell r="W127">
            <v>126815.54984085355</v>
          </cell>
          <cell r="X127">
            <v>20159.999999999985</v>
          </cell>
          <cell r="Y127">
            <v>75193.805999999997</v>
          </cell>
          <cell r="Z127">
            <v>126815.54984085355</v>
          </cell>
          <cell r="AA127">
            <v>75193.805999999997</v>
          </cell>
          <cell r="AB127">
            <v>23919.556000000041</v>
          </cell>
          <cell r="AC127">
            <v>75193.805999999997</v>
          </cell>
          <cell r="AD127">
            <v>75193.805999999997</v>
          </cell>
        </row>
        <row r="128">
          <cell r="V128">
            <v>75193.805999999997</v>
          </cell>
          <cell r="W128">
            <v>126815.54984085355</v>
          </cell>
          <cell r="X128">
            <v>881</v>
          </cell>
          <cell r="Y128">
            <v>75193.805999999997</v>
          </cell>
          <cell r="Z128">
            <v>126815.54984085355</v>
          </cell>
          <cell r="AA128">
            <v>75193.805999999997</v>
          </cell>
          <cell r="AB128">
            <v>23919.556000000041</v>
          </cell>
          <cell r="AC128">
            <v>75193.805999999997</v>
          </cell>
          <cell r="AD128">
            <v>75193.805999999997</v>
          </cell>
        </row>
        <row r="129">
          <cell r="V129">
            <v>301106.845306904</v>
          </cell>
          <cell r="W129">
            <v>275134.78418133251</v>
          </cell>
          <cell r="X129">
            <v>0</v>
          </cell>
          <cell r="Y129">
            <v>90430.210992679</v>
          </cell>
          <cell r="Z129">
            <v>275134.78418133251</v>
          </cell>
          <cell r="AA129">
            <v>301106.845306904</v>
          </cell>
          <cell r="AB129">
            <v>39153.40804388815</v>
          </cell>
          <cell r="AC129">
            <v>114430.11937061415</v>
          </cell>
          <cell r="AD129">
            <v>189706.83069734013</v>
          </cell>
        </row>
        <row r="130">
          <cell r="V130">
            <v>23511</v>
          </cell>
          <cell r="W130">
            <v>70305.832000000009</v>
          </cell>
          <cell r="X130">
            <v>70305.832000000009</v>
          </cell>
          <cell r="Y130">
            <v>101218.03200000002</v>
          </cell>
          <cell r="Z130">
            <v>70305.832000000009</v>
          </cell>
          <cell r="AA130">
            <v>23511</v>
          </cell>
          <cell r="AB130">
            <v>4750.5480000000007</v>
          </cell>
          <cell r="AC130">
            <v>9501.0960000000014</v>
          </cell>
          <cell r="AD130">
            <v>16551.144</v>
          </cell>
        </row>
        <row r="131">
          <cell r="V131" t="e">
            <v>#REF!</v>
          </cell>
          <cell r="W131">
            <v>0</v>
          </cell>
          <cell r="X131">
            <v>0</v>
          </cell>
          <cell r="Y131" t="e">
            <v>#REF!</v>
          </cell>
          <cell r="Z131">
            <v>0</v>
          </cell>
          <cell r="AA131" t="e">
            <v>#REF!</v>
          </cell>
          <cell r="AB131" t="e">
            <v>#REF!</v>
          </cell>
          <cell r="AC131" t="e">
            <v>#REF!</v>
          </cell>
          <cell r="AD131" t="e">
            <v>#REF!</v>
          </cell>
        </row>
        <row r="132">
          <cell r="V132">
            <v>23039.999999999993</v>
          </cell>
          <cell r="W132">
            <v>7199.9999999999964</v>
          </cell>
          <cell r="X132">
            <v>7199.9999999999964</v>
          </cell>
          <cell r="Y132">
            <v>102491.99999999988</v>
          </cell>
          <cell r="Z132">
            <v>7199.9999999999964</v>
          </cell>
          <cell r="AA132">
            <v>23039.999999999993</v>
          </cell>
          <cell r="AB132">
            <v>0</v>
          </cell>
          <cell r="AC132">
            <v>14399.999999999996</v>
          </cell>
          <cell r="AD132">
            <v>40320</v>
          </cell>
        </row>
        <row r="133">
          <cell r="V133">
            <v>427253.99382252496</v>
          </cell>
          <cell r="W133">
            <v>427253.99382252496</v>
          </cell>
          <cell r="X133">
            <v>427253.99382252496</v>
          </cell>
          <cell r="Y133">
            <v>427253.99382252496</v>
          </cell>
          <cell r="Z133">
            <v>427253.99382252496</v>
          </cell>
          <cell r="AA133">
            <v>427253.99382252496</v>
          </cell>
          <cell r="AB133">
            <v>114649.34480714644</v>
          </cell>
          <cell r="AC133">
            <v>221462.84326277766</v>
          </cell>
          <cell r="AD133">
            <v>328276.34171840892</v>
          </cell>
        </row>
        <row r="134">
          <cell r="V134">
            <v>511948</v>
          </cell>
          <cell r="W134">
            <v>0</v>
          </cell>
          <cell r="X134">
            <v>13320</v>
          </cell>
          <cell r="Y134">
            <v>1104285.6000000001</v>
          </cell>
          <cell r="Z134">
            <v>13320</v>
          </cell>
          <cell r="AA134">
            <v>511948</v>
          </cell>
          <cell r="AB134">
            <v>127987</v>
          </cell>
          <cell r="AC134">
            <v>255974</v>
          </cell>
          <cell r="AD134">
            <v>383961</v>
          </cell>
        </row>
        <row r="135">
          <cell r="V135">
            <v>5800</v>
          </cell>
          <cell r="W135">
            <v>12775.583999999999</v>
          </cell>
          <cell r="X135">
            <v>12775.583999999999</v>
          </cell>
          <cell r="Y135">
            <v>18749.120000000003</v>
          </cell>
          <cell r="Z135">
            <v>12775.583999999999</v>
          </cell>
          <cell r="AA135">
            <v>5800</v>
          </cell>
          <cell r="AB135">
            <v>1235.1600000000001</v>
          </cell>
          <cell r="AC135">
            <v>2470.3200000000002</v>
          </cell>
          <cell r="AD135">
            <v>3705.4799999999996</v>
          </cell>
        </row>
        <row r="136">
          <cell r="V136">
            <v>19162.5</v>
          </cell>
          <cell r="W136">
            <v>30659.999999999993</v>
          </cell>
          <cell r="X136">
            <v>30659.999999999993</v>
          </cell>
          <cell r="Y136">
            <v>61319.999999999993</v>
          </cell>
          <cell r="Z136">
            <v>30659.999999999993</v>
          </cell>
          <cell r="AA136">
            <v>19162.5</v>
          </cell>
          <cell r="AB136">
            <v>0</v>
          </cell>
          <cell r="AC136">
            <v>0</v>
          </cell>
          <cell r="AD136">
            <v>6570</v>
          </cell>
        </row>
        <row r="137">
          <cell r="V137" t="e">
            <v>#REF!</v>
          </cell>
          <cell r="W137">
            <v>124697.10491603799</v>
          </cell>
          <cell r="X137">
            <v>124697.10491603799</v>
          </cell>
          <cell r="Y137" t="e">
            <v>#REF!</v>
          </cell>
          <cell r="Z137">
            <v>124697.10491603799</v>
          </cell>
          <cell r="AA137" t="e">
            <v>#REF!</v>
          </cell>
          <cell r="AB137" t="e">
            <v>#REF!</v>
          </cell>
          <cell r="AC137" t="e">
            <v>#REF!</v>
          </cell>
          <cell r="AD137" t="e">
            <v>#REF!</v>
          </cell>
        </row>
        <row r="138">
          <cell r="V138" t="e">
            <v>#REF!</v>
          </cell>
          <cell r="W138">
            <v>206892</v>
          </cell>
          <cell r="X138">
            <v>206892</v>
          </cell>
          <cell r="Y138">
            <v>52980.48000000001</v>
          </cell>
          <cell r="Z138">
            <v>206892</v>
          </cell>
          <cell r="AA138" t="e">
            <v>#REF!</v>
          </cell>
          <cell r="AB138" t="e">
            <v>#REF!</v>
          </cell>
          <cell r="AC138" t="e">
            <v>#REF!</v>
          </cell>
          <cell r="AD138" t="e">
            <v>#REF!</v>
          </cell>
        </row>
        <row r="139">
          <cell r="V139">
            <v>0</v>
          </cell>
          <cell r="W139">
            <v>49930</v>
          </cell>
          <cell r="X139">
            <v>49930</v>
          </cell>
          <cell r="Y139">
            <v>40000</v>
          </cell>
          <cell r="Z139">
            <v>49930</v>
          </cell>
          <cell r="AA139">
            <v>0</v>
          </cell>
          <cell r="AB139">
            <v>0</v>
          </cell>
          <cell r="AC139">
            <v>0</v>
          </cell>
          <cell r="AD139">
            <v>0</v>
          </cell>
        </row>
        <row r="140">
          <cell r="V140">
            <v>97920.938885128897</v>
          </cell>
          <cell r="W140">
            <v>0</v>
          </cell>
          <cell r="X140">
            <v>0</v>
          </cell>
          <cell r="Y140">
            <v>75948.162489543902</v>
          </cell>
          <cell r="Z140">
            <v>0</v>
          </cell>
          <cell r="AA140">
            <v>97920.938885128897</v>
          </cell>
          <cell r="AB140">
            <v>38970.658613394495</v>
          </cell>
          <cell r="AC140">
            <v>47499.632058914285</v>
          </cell>
          <cell r="AD140">
            <v>72938.658283773722</v>
          </cell>
        </row>
        <row r="141">
          <cell r="V141">
            <v>2900</v>
          </cell>
          <cell r="W141">
            <v>2847.0000000000005</v>
          </cell>
          <cell r="X141">
            <v>2847.0000000000005</v>
          </cell>
          <cell r="Y141">
            <v>4365.2000000000007</v>
          </cell>
          <cell r="Z141">
            <v>2847.0000000000005</v>
          </cell>
          <cell r="AA141">
            <v>2900</v>
          </cell>
          <cell r="AB141">
            <v>674.52</v>
          </cell>
          <cell r="AC141">
            <v>1349.0400000000002</v>
          </cell>
          <cell r="AD141">
            <v>2023.56</v>
          </cell>
        </row>
        <row r="142">
          <cell r="V142">
            <v>68400</v>
          </cell>
          <cell r="W142">
            <v>324533.86960908468</v>
          </cell>
          <cell r="X142">
            <v>324533.86960908468</v>
          </cell>
          <cell r="Y142">
            <v>484428</v>
          </cell>
          <cell r="Z142">
            <v>324533.86960908468</v>
          </cell>
          <cell r="AA142">
            <v>68400</v>
          </cell>
          <cell r="AB142">
            <v>33945</v>
          </cell>
          <cell r="AC142">
            <v>67890</v>
          </cell>
          <cell r="AD142">
            <v>107955</v>
          </cell>
        </row>
        <row r="143">
          <cell r="V143">
            <v>72364.381715746</v>
          </cell>
          <cell r="W143">
            <v>114898.78632577961</v>
          </cell>
          <cell r="X143">
            <v>114898.78632577961</v>
          </cell>
          <cell r="Y143">
            <v>52364.381715746</v>
          </cell>
          <cell r="Z143">
            <v>114898.78632577961</v>
          </cell>
          <cell r="AA143">
            <v>72364.381715746</v>
          </cell>
          <cell r="AB143">
            <v>12364.381715746005</v>
          </cell>
          <cell r="AC143">
            <v>27364.381715746233</v>
          </cell>
          <cell r="AD143">
            <v>54273.286286809496</v>
          </cell>
        </row>
        <row r="144">
          <cell r="V144">
            <v>254757.729053966</v>
          </cell>
          <cell r="W144">
            <v>0</v>
          </cell>
          <cell r="X144">
            <v>0</v>
          </cell>
          <cell r="Y144">
            <v>51718.725875283999</v>
          </cell>
          <cell r="Z144">
            <v>0</v>
          </cell>
          <cell r="AA144">
            <v>254757.729053966</v>
          </cell>
          <cell r="AB144">
            <v>26030.894923625652</v>
          </cell>
          <cell r="AC144">
            <v>41282.278037043921</v>
          </cell>
          <cell r="AD144">
            <v>80348.836830241766</v>
          </cell>
        </row>
        <row r="145">
          <cell r="V145">
            <v>13201.112676056338</v>
          </cell>
          <cell r="W145">
            <v>6972.2176056338285</v>
          </cell>
          <cell r="X145">
            <v>6972.2176056338285</v>
          </cell>
          <cell r="Y145">
            <v>13201.112676056338</v>
          </cell>
          <cell r="Z145">
            <v>6972.2176056338285</v>
          </cell>
          <cell r="AA145">
            <v>13201.112676056338</v>
          </cell>
          <cell r="AB145">
            <v>3300.2781690140846</v>
          </cell>
          <cell r="AC145">
            <v>8546.8882550213148</v>
          </cell>
          <cell r="AD145">
            <v>9900.8345070422765</v>
          </cell>
        </row>
        <row r="146">
          <cell r="V146">
            <v>13201.112676056338</v>
          </cell>
          <cell r="W146">
            <v>6972.2176056338285</v>
          </cell>
          <cell r="X146">
            <v>774.69084507042533</v>
          </cell>
          <cell r="Y146">
            <v>13201.112676056338</v>
          </cell>
          <cell r="Z146">
            <v>6972.2176056338285</v>
          </cell>
          <cell r="AA146">
            <v>13201.112676056338</v>
          </cell>
          <cell r="AB146">
            <v>3300.2781690140846</v>
          </cell>
          <cell r="AC146">
            <v>8546.8882550213148</v>
          </cell>
          <cell r="AD146">
            <v>9900.8345070422765</v>
          </cell>
        </row>
        <row r="147">
          <cell r="V147">
            <v>19808.805</v>
          </cell>
          <cell r="W147">
            <v>14346</v>
          </cell>
          <cell r="X147">
            <v>14346</v>
          </cell>
          <cell r="Y147">
            <v>19808.805</v>
          </cell>
          <cell r="Z147">
            <v>14346</v>
          </cell>
          <cell r="AA147">
            <v>19808.805</v>
          </cell>
          <cell r="AB147">
            <v>4961</v>
          </cell>
          <cell r="AC147">
            <v>12526.749999999993</v>
          </cell>
          <cell r="AD147">
            <v>14882.700000000021</v>
          </cell>
        </row>
        <row r="148">
          <cell r="V148">
            <v>3013.1950000000002</v>
          </cell>
          <cell r="W148">
            <v>3013.1950000000002</v>
          </cell>
          <cell r="X148">
            <v>1594.0000000000002</v>
          </cell>
          <cell r="Y148">
            <v>3013.1950000000002</v>
          </cell>
          <cell r="Z148">
            <v>3013.1950000000002</v>
          </cell>
          <cell r="AA148">
            <v>3013.1950000000002</v>
          </cell>
          <cell r="AB148">
            <v>744.6</v>
          </cell>
          <cell r="AC148">
            <v>1489.2000000000003</v>
          </cell>
          <cell r="AD148">
            <v>2233.8000000000002</v>
          </cell>
        </row>
        <row r="149">
          <cell r="V149">
            <v>3013.1950000000002</v>
          </cell>
          <cell r="W149">
            <v>3013.1950000000002</v>
          </cell>
          <cell r="X149">
            <v>3013.1950000000002</v>
          </cell>
          <cell r="Y149">
            <v>3013.1950000000002</v>
          </cell>
          <cell r="Z149">
            <v>3013.1950000000002</v>
          </cell>
          <cell r="AA149">
            <v>3013.1950000000002</v>
          </cell>
          <cell r="AB149">
            <v>744.6</v>
          </cell>
          <cell r="AC149">
            <v>1489.2000000000003</v>
          </cell>
          <cell r="AD149">
            <v>2233.8000000000002</v>
          </cell>
        </row>
        <row r="150">
          <cell r="V150">
            <v>290</v>
          </cell>
          <cell r="W150">
            <v>290</v>
          </cell>
          <cell r="X150">
            <v>290</v>
          </cell>
          <cell r="Y150">
            <v>290</v>
          </cell>
          <cell r="Z150">
            <v>290</v>
          </cell>
          <cell r="AA150">
            <v>290</v>
          </cell>
          <cell r="AB150">
            <v>72.5</v>
          </cell>
          <cell r="AC150">
            <v>289.08000000000004</v>
          </cell>
          <cell r="AD150">
            <v>217.50000000000006</v>
          </cell>
        </row>
        <row r="151">
          <cell r="V151">
            <v>400</v>
          </cell>
          <cell r="W151">
            <v>235.70999999999</v>
          </cell>
          <cell r="X151">
            <v>235.70999999999</v>
          </cell>
          <cell r="Y151">
            <v>400</v>
          </cell>
          <cell r="Z151">
            <v>235.70999999999</v>
          </cell>
          <cell r="AA151">
            <v>400</v>
          </cell>
          <cell r="AB151">
            <v>100</v>
          </cell>
          <cell r="AC151">
            <v>200</v>
          </cell>
          <cell r="AD151">
            <v>300</v>
          </cell>
        </row>
        <row r="152">
          <cell r="V152">
            <v>400</v>
          </cell>
          <cell r="W152">
            <v>235.70999999999</v>
          </cell>
          <cell r="X152">
            <v>26.189999999998889</v>
          </cell>
          <cell r="Y152">
            <v>400</v>
          </cell>
          <cell r="Z152">
            <v>235.70999999999</v>
          </cell>
          <cell r="AA152">
            <v>400</v>
          </cell>
          <cell r="AB152">
            <v>100</v>
          </cell>
          <cell r="AC152">
            <v>200</v>
          </cell>
          <cell r="AD152">
            <v>300</v>
          </cell>
        </row>
        <row r="153">
          <cell r="AC153">
            <v>0</v>
          </cell>
          <cell r="AD153">
            <v>0</v>
          </cell>
        </row>
        <row r="154">
          <cell r="V154">
            <v>17228816.780999999</v>
          </cell>
          <cell r="W154">
            <v>18549366.373510368</v>
          </cell>
          <cell r="X154">
            <v>18549366.373510368</v>
          </cell>
          <cell r="Y154">
            <v>19426176</v>
          </cell>
          <cell r="Z154">
            <v>18549366.373510368</v>
          </cell>
          <cell r="AA154">
            <v>17228816.780999999</v>
          </cell>
          <cell r="AB154">
            <v>4538556.0000000009</v>
          </cell>
          <cell r="AC154">
            <v>8584719.0861538667</v>
          </cell>
          <cell r="AD154">
            <v>13096026.888411406</v>
          </cell>
        </row>
        <row r="155">
          <cell r="V155">
            <v>10774956.441937506</v>
          </cell>
          <cell r="W155">
            <v>13805103.933288159</v>
          </cell>
          <cell r="X155">
            <v>13805103.933288159</v>
          </cell>
          <cell r="Y155">
            <v>11279710.966578413</v>
          </cell>
          <cell r="Z155">
            <v>13805103.933288159</v>
          </cell>
          <cell r="AA155">
            <v>10774956.441937506</v>
          </cell>
          <cell r="AB155">
            <v>1705940.9078699974</v>
          </cell>
          <cell r="AC155">
            <v>4860443.0318931211</v>
          </cell>
          <cell r="AD155">
            <v>8276735.830519422</v>
          </cell>
        </row>
        <row r="156">
          <cell r="V156">
            <v>16923116.759440243</v>
          </cell>
          <cell r="W156">
            <v>37945894.79062698</v>
          </cell>
          <cell r="X156">
            <v>37945894.79062698</v>
          </cell>
          <cell r="Y156">
            <v>42428041.199999996</v>
          </cell>
          <cell r="Z156">
            <v>37945894.79062698</v>
          </cell>
          <cell r="AA156">
            <v>16923116.759440243</v>
          </cell>
          <cell r="AB156">
            <v>3692168</v>
          </cell>
          <cell r="AC156">
            <v>8914824</v>
          </cell>
          <cell r="AD156">
            <v>12492757.367344258</v>
          </cell>
        </row>
        <row r="157">
          <cell r="V157">
            <v>928695.65217391308</v>
          </cell>
          <cell r="W157">
            <v>0</v>
          </cell>
          <cell r="X157">
            <v>0</v>
          </cell>
          <cell r="Y157">
            <v>1362086.9565217393</v>
          </cell>
          <cell r="Z157">
            <v>0</v>
          </cell>
          <cell r="AA157">
            <v>928695.65217391308</v>
          </cell>
          <cell r="AB157">
            <v>232173.91304347827</v>
          </cell>
          <cell r="AC157">
            <v>464347.82608695654</v>
          </cell>
          <cell r="AD157">
            <v>696521.73913043481</v>
          </cell>
        </row>
        <row r="158">
          <cell r="V158">
            <v>921050.21391258726</v>
          </cell>
          <cell r="W158">
            <v>0</v>
          </cell>
          <cell r="X158">
            <v>0</v>
          </cell>
          <cell r="Y158">
            <v>1377414.6000000003</v>
          </cell>
          <cell r="Z158">
            <v>0</v>
          </cell>
          <cell r="AA158">
            <v>921050.21391258726</v>
          </cell>
          <cell r="AB158">
            <v>368420.08556503482</v>
          </cell>
          <cell r="AC158">
            <v>460525.10695629352</v>
          </cell>
          <cell r="AD158">
            <v>690787.66043444024</v>
          </cell>
        </row>
        <row r="159">
          <cell r="V159">
            <v>126000</v>
          </cell>
          <cell r="W159">
            <v>235800</v>
          </cell>
          <cell r="X159">
            <v>235800</v>
          </cell>
          <cell r="Y159">
            <v>0</v>
          </cell>
          <cell r="Z159">
            <v>235800</v>
          </cell>
          <cell r="AA159">
            <v>126000</v>
          </cell>
          <cell r="AB159">
            <v>0</v>
          </cell>
          <cell r="AC159">
            <v>0</v>
          </cell>
          <cell r="AD159">
            <v>63000</v>
          </cell>
        </row>
        <row r="160">
          <cell r="V160">
            <v>178200</v>
          </cell>
          <cell r="W160">
            <v>0</v>
          </cell>
          <cell r="X160">
            <v>0</v>
          </cell>
          <cell r="Y160">
            <v>0</v>
          </cell>
          <cell r="Z160">
            <v>0</v>
          </cell>
          <cell r="AA160">
            <v>178200</v>
          </cell>
          <cell r="AB160">
            <v>59400</v>
          </cell>
          <cell r="AC160">
            <v>178200</v>
          </cell>
          <cell r="AD160">
            <v>178200</v>
          </cell>
        </row>
        <row r="161">
          <cell r="V161">
            <v>170100</v>
          </cell>
          <cell r="W161">
            <v>0</v>
          </cell>
          <cell r="X161">
            <v>0</v>
          </cell>
          <cell r="Y161">
            <v>0</v>
          </cell>
          <cell r="Z161">
            <v>0</v>
          </cell>
          <cell r="AA161">
            <v>170100</v>
          </cell>
          <cell r="AB161">
            <v>56700</v>
          </cell>
          <cell r="AC161">
            <v>113400</v>
          </cell>
          <cell r="AD161">
            <v>170100</v>
          </cell>
        </row>
        <row r="162">
          <cell r="V162">
            <v>3231023.2629999998</v>
          </cell>
          <cell r="W162">
            <v>2377724.0805712389</v>
          </cell>
          <cell r="X162">
            <v>2757925.8405712387</v>
          </cell>
          <cell r="Y162">
            <v>2518032.92961815</v>
          </cell>
          <cell r="Z162">
            <v>2377724.0805712389</v>
          </cell>
          <cell r="AA162">
            <v>3231023.2629999998</v>
          </cell>
          <cell r="AB162">
            <v>879366.7374652474</v>
          </cell>
          <cell r="AC162">
            <v>1125594.3836699247</v>
          </cell>
          <cell r="AD162">
            <v>1884357.2945683873</v>
          </cell>
        </row>
        <row r="163">
          <cell r="V163">
            <v>4926785.7142857146</v>
          </cell>
          <cell r="W163">
            <v>8074797.3785474962</v>
          </cell>
          <cell r="X163">
            <v>8074797.3785474962</v>
          </cell>
          <cell r="Y163">
            <v>10877777.777777778</v>
          </cell>
          <cell r="Z163">
            <v>8074797.3785474962</v>
          </cell>
          <cell r="AA163">
            <v>4926785.7142857146</v>
          </cell>
          <cell r="AB163">
            <v>1712896.8253968256</v>
          </cell>
          <cell r="AC163">
            <v>3160912.6984126987</v>
          </cell>
          <cell r="AD163">
            <v>4697222.222222222</v>
          </cell>
        </row>
        <row r="164">
          <cell r="V164">
            <v>1097024.1000000001</v>
          </cell>
          <cell r="W164">
            <v>0</v>
          </cell>
          <cell r="X164">
            <v>0</v>
          </cell>
          <cell r="Y164">
            <v>0</v>
          </cell>
          <cell r="Z164">
            <v>0</v>
          </cell>
          <cell r="AA164">
            <v>1097024.1000000001</v>
          </cell>
          <cell r="AB164">
            <v>438809.64000000007</v>
          </cell>
          <cell r="AC164">
            <v>592393.01400000008</v>
          </cell>
          <cell r="AD164">
            <v>822768.07500000007</v>
          </cell>
        </row>
        <row r="165">
          <cell r="V165">
            <v>21871000</v>
          </cell>
          <cell r="W165">
            <v>21058884.627005637</v>
          </cell>
          <cell r="X165">
            <v>21058884.627005637</v>
          </cell>
          <cell r="Y165">
            <v>23072438.400000002</v>
          </cell>
          <cell r="Z165">
            <v>21058884.627005637</v>
          </cell>
          <cell r="AA165">
            <v>21871000</v>
          </cell>
          <cell r="AB165">
            <v>5820008.043240333</v>
          </cell>
          <cell r="AC165">
            <v>10463576.189602697</v>
          </cell>
          <cell r="AD165">
            <v>16381379.000000002</v>
          </cell>
        </row>
        <row r="166">
          <cell r="V166">
            <v>290003.20000000001</v>
          </cell>
          <cell r="W166">
            <v>0</v>
          </cell>
          <cell r="X166">
            <v>3258567.9</v>
          </cell>
          <cell r="Y166">
            <v>234739.1</v>
          </cell>
          <cell r="Z166">
            <v>0</v>
          </cell>
          <cell r="AA166">
            <v>290003.20000000001</v>
          </cell>
          <cell r="AB166">
            <v>72500.799999999988</v>
          </cell>
          <cell r="AC166">
            <v>145001.59999999998</v>
          </cell>
          <cell r="AD166">
            <v>217502.4</v>
          </cell>
        </row>
        <row r="167">
          <cell r="V167">
            <v>963554.60000000009</v>
          </cell>
          <cell r="W167">
            <v>380201.75999999989</v>
          </cell>
          <cell r="X167">
            <v>554733.00450791547</v>
          </cell>
          <cell r="Y167">
            <v>778380.7</v>
          </cell>
          <cell r="Z167">
            <v>380201.75999999989</v>
          </cell>
          <cell r="AA167">
            <v>963554.60000000009</v>
          </cell>
          <cell r="AB167">
            <v>240888.64999999997</v>
          </cell>
          <cell r="AC167">
            <v>481777.30000000022</v>
          </cell>
          <cell r="AD167">
            <v>722665.94999999984</v>
          </cell>
        </row>
        <row r="168">
          <cell r="V168">
            <v>0</v>
          </cell>
          <cell r="W168">
            <v>0</v>
          </cell>
          <cell r="X168">
            <v>0</v>
          </cell>
          <cell r="Y168">
            <v>0</v>
          </cell>
          <cell r="Z168">
            <v>0</v>
          </cell>
          <cell r="AA168">
            <v>0</v>
          </cell>
          <cell r="AB168">
            <v>4895</v>
          </cell>
          <cell r="AC168">
            <v>9790</v>
          </cell>
          <cell r="AD168">
            <v>14685.000000000002</v>
          </cell>
        </row>
        <row r="169">
          <cell r="V169">
            <v>2745746.7999113998</v>
          </cell>
          <cell r="W169">
            <v>2776539.3000000003</v>
          </cell>
          <cell r="X169">
            <v>2776539.3000000003</v>
          </cell>
          <cell r="Y169">
            <v>2743640.5</v>
          </cell>
          <cell r="Z169">
            <v>2776539.3000000003</v>
          </cell>
          <cell r="AA169">
            <v>2745746.7999113998</v>
          </cell>
          <cell r="AB169">
            <v>715016.19997784996</v>
          </cell>
          <cell r="AC169">
            <v>1428975</v>
          </cell>
          <cell r="AD169">
            <v>2154276.8177287504</v>
          </cell>
        </row>
        <row r="170">
          <cell r="V170">
            <v>3499030.4686579988</v>
          </cell>
          <cell r="W170">
            <v>3258567.9</v>
          </cell>
          <cell r="Y170">
            <v>3621480.9438000005</v>
          </cell>
          <cell r="Z170">
            <v>3258567.9</v>
          </cell>
          <cell r="AA170">
            <v>3499030.4686579988</v>
          </cell>
          <cell r="AB170">
            <v>876215.49600000004</v>
          </cell>
          <cell r="AC170">
            <v>1752430.9920000003</v>
          </cell>
          <cell r="AD170">
            <v>2628646.4879999999</v>
          </cell>
        </row>
        <row r="171">
          <cell r="V171">
            <v>1792368.1592235509</v>
          </cell>
          <cell r="W171">
            <v>0</v>
          </cell>
          <cell r="X171">
            <v>0</v>
          </cell>
          <cell r="Y171">
            <v>1000000</v>
          </cell>
          <cell r="Z171">
            <v>0</v>
          </cell>
          <cell r="AA171">
            <v>1792368.1592235509</v>
          </cell>
          <cell r="AB171">
            <v>446815.09241379605</v>
          </cell>
          <cell r="AC171">
            <v>708519</v>
          </cell>
          <cell r="AD171">
            <v>837778.29827586748</v>
          </cell>
        </row>
        <row r="172">
          <cell r="V172">
            <v>16804421.568627451</v>
          </cell>
          <cell r="W172">
            <v>13808346.804772981</v>
          </cell>
          <cell r="X172">
            <v>13808346.804772981</v>
          </cell>
          <cell r="Y172">
            <v>14955490.196078431</v>
          </cell>
          <cell r="Z172">
            <v>13808346.804772981</v>
          </cell>
          <cell r="AA172">
            <v>16804421.568627451</v>
          </cell>
          <cell r="AB172">
            <v>2597830.8556683809</v>
          </cell>
          <cell r="AC172">
            <v>6693828.3780034287</v>
          </cell>
          <cell r="AD172">
            <v>10982659.23367181</v>
          </cell>
        </row>
        <row r="173">
          <cell r="V173">
            <v>717464.61538461503</v>
          </cell>
          <cell r="W173">
            <v>749513.243114891</v>
          </cell>
          <cell r="X173">
            <v>749513.243114891</v>
          </cell>
          <cell r="Y173">
            <v>454461.89999999991</v>
          </cell>
          <cell r="Z173">
            <v>749513.243114891</v>
          </cell>
          <cell r="AA173">
            <v>717464.61538461503</v>
          </cell>
          <cell r="AB173">
            <v>286985.84615384601</v>
          </cell>
          <cell r="AC173">
            <v>430478.76923076902</v>
          </cell>
          <cell r="AD173">
            <v>538098.46153846127</v>
          </cell>
        </row>
        <row r="174">
          <cell r="V174">
            <v>4555792.4115654202</v>
          </cell>
          <cell r="W174">
            <v>4861799.9999999991</v>
          </cell>
          <cell r="X174">
            <v>4861799.9999999991</v>
          </cell>
          <cell r="Y174">
            <v>5510040</v>
          </cell>
          <cell r="Z174">
            <v>4861799.9999999991</v>
          </cell>
          <cell r="AA174">
            <v>4555792.4115654202</v>
          </cell>
          <cell r="AB174">
            <v>1285450</v>
          </cell>
          <cell r="AC174">
            <v>1819785.5464990912</v>
          </cell>
          <cell r="AD174">
            <v>3121486.9081929377</v>
          </cell>
        </row>
        <row r="175">
          <cell r="V175">
            <v>1151764.705882353</v>
          </cell>
          <cell r="W175">
            <v>2606427.3185119336</v>
          </cell>
          <cell r="X175">
            <v>2606427.3185119336</v>
          </cell>
          <cell r="Y175">
            <v>267000</v>
          </cell>
          <cell r="Z175">
            <v>2606427.3185119336</v>
          </cell>
          <cell r="AA175">
            <v>1151764.705882353</v>
          </cell>
          <cell r="AB175">
            <v>261764.70588235295</v>
          </cell>
          <cell r="AC175">
            <v>617764.70588235289</v>
          </cell>
          <cell r="AD175">
            <v>890000</v>
          </cell>
        </row>
        <row r="176">
          <cell r="V176">
            <v>5179.1000000000004</v>
          </cell>
          <cell r="W176">
            <v>0</v>
          </cell>
          <cell r="X176">
            <v>0</v>
          </cell>
          <cell r="Y176">
            <v>4989.8</v>
          </cell>
          <cell r="Z176">
            <v>0</v>
          </cell>
          <cell r="AA176">
            <v>5179.1000000000004</v>
          </cell>
          <cell r="AB176">
            <v>1294.7750000000001</v>
          </cell>
          <cell r="AC176">
            <v>2589.5500000000002</v>
          </cell>
          <cell r="AD176">
            <v>3884.3250000000007</v>
          </cell>
        </row>
        <row r="177">
          <cell r="V177">
            <v>890000</v>
          </cell>
          <cell r="W177">
            <v>2727419.3548387098</v>
          </cell>
          <cell r="X177">
            <v>2727419.3548387098</v>
          </cell>
          <cell r="Y177">
            <v>2146470.588235294</v>
          </cell>
          <cell r="Z177">
            <v>2727419.3548387098</v>
          </cell>
          <cell r="AA177">
            <v>890000</v>
          </cell>
          <cell r="AB177">
            <v>222500</v>
          </cell>
          <cell r="AC177">
            <v>445000</v>
          </cell>
          <cell r="AD177">
            <v>667500</v>
          </cell>
        </row>
        <row r="178">
          <cell r="V178">
            <v>2173263.3999999994</v>
          </cell>
          <cell r="W178">
            <v>2260210.1999999997</v>
          </cell>
          <cell r="X178">
            <v>2260210.1999999997</v>
          </cell>
          <cell r="Y178">
            <v>2203102.6199999996</v>
          </cell>
          <cell r="Z178">
            <v>2260210.1999999997</v>
          </cell>
          <cell r="AA178">
            <v>2173263.3999999994</v>
          </cell>
          <cell r="AB178">
            <v>544182.58799999999</v>
          </cell>
          <cell r="AC178">
            <v>1088365.176</v>
          </cell>
          <cell r="AD178">
            <v>1632547.764</v>
          </cell>
        </row>
        <row r="179">
          <cell r="V179">
            <v>185725.54619657097</v>
          </cell>
          <cell r="W179">
            <v>23477.375484460452</v>
          </cell>
          <cell r="X179">
            <v>23477.375484460452</v>
          </cell>
          <cell r="Y179">
            <v>185725.54619657097</v>
          </cell>
          <cell r="Z179">
            <v>23477.375484460452</v>
          </cell>
          <cell r="AA179">
            <v>185725.54619657097</v>
          </cell>
          <cell r="AB179">
            <v>17721.438460809455</v>
          </cell>
          <cell r="AC179">
            <v>38725.546196570882</v>
          </cell>
          <cell r="AD179">
            <v>84896.205206396393</v>
          </cell>
        </row>
        <row r="180">
          <cell r="V180">
            <v>237718.1373310404</v>
          </cell>
          <cell r="W180">
            <v>851.39973416815042</v>
          </cell>
          <cell r="X180">
            <v>851.39973416815042</v>
          </cell>
          <cell r="Y180">
            <v>237718.1373310404</v>
          </cell>
          <cell r="Z180">
            <v>851.39973416815042</v>
          </cell>
          <cell r="AA180">
            <v>237718.1373310404</v>
          </cell>
          <cell r="AB180">
            <v>59429.5343327601</v>
          </cell>
          <cell r="AC180">
            <v>114104.7059188994</v>
          </cell>
          <cell r="AD180">
            <v>154513.94233237009</v>
          </cell>
        </row>
        <row r="181">
          <cell r="V181">
            <v>10545.961995699996</v>
          </cell>
          <cell r="W181">
            <v>0</v>
          </cell>
          <cell r="X181">
            <v>0</v>
          </cell>
          <cell r="Y181">
            <v>10545.961995699996</v>
          </cell>
          <cell r="Z181">
            <v>0</v>
          </cell>
          <cell r="AA181">
            <v>10545.961995699996</v>
          </cell>
          <cell r="AB181">
            <v>2636.490498924999</v>
          </cell>
          <cell r="AC181">
            <v>6703.6947891753034</v>
          </cell>
          <cell r="AD181">
            <v>7087.232031218432</v>
          </cell>
        </row>
        <row r="182">
          <cell r="V182">
            <v>21003.22887216711</v>
          </cell>
          <cell r="W182">
            <v>5278.8404705807716</v>
          </cell>
          <cell r="X182">
            <v>5278.8404705807716</v>
          </cell>
          <cell r="Y182">
            <v>21003.22887216711</v>
          </cell>
          <cell r="Z182">
            <v>5278.8404705807716</v>
          </cell>
          <cell r="AA182">
            <v>21003.22887216711</v>
          </cell>
          <cell r="AB182">
            <v>2145.623622522784</v>
          </cell>
          <cell r="AC182">
            <v>10478.208424152879</v>
          </cell>
          <cell r="AD182">
            <v>14659.083694601903</v>
          </cell>
        </row>
        <row r="183">
          <cell r="V183">
            <v>17212.121212121201</v>
          </cell>
          <cell r="W183">
            <v>0</v>
          </cell>
          <cell r="X183">
            <v>0</v>
          </cell>
          <cell r="Y183">
            <v>139433.33333333331</v>
          </cell>
          <cell r="Z183">
            <v>0</v>
          </cell>
          <cell r="AA183">
            <v>17212.121212121201</v>
          </cell>
          <cell r="AB183">
            <v>19608.333333333328</v>
          </cell>
          <cell r="AC183">
            <v>23911.363636363629</v>
          </cell>
          <cell r="AD183">
            <v>28214.393939393929</v>
          </cell>
        </row>
        <row r="184">
          <cell r="AB184">
            <v>0</v>
          </cell>
          <cell r="AC184">
            <v>0</v>
          </cell>
          <cell r="AD184">
            <v>0</v>
          </cell>
        </row>
        <row r="185">
          <cell r="AB185">
            <v>0</v>
          </cell>
          <cell r="AC185">
            <v>0</v>
          </cell>
          <cell r="AD185">
            <v>0</v>
          </cell>
        </row>
        <row r="186">
          <cell r="AB186">
            <v>0</v>
          </cell>
          <cell r="AC186">
            <v>0</v>
          </cell>
          <cell r="AD186">
            <v>0</v>
          </cell>
        </row>
      </sheetData>
      <sheetData sheetId="19"/>
      <sheetData sheetId="20"/>
      <sheetData sheetId="21"/>
      <sheetData sheetId="22"/>
      <sheetData sheetId="23"/>
      <sheetData sheetId="24">
        <row r="2">
          <cell r="A2" t="str">
            <v>Wil. Aceh</v>
          </cell>
        </row>
        <row r="56">
          <cell r="A56" t="str">
            <v>PLTU - BBM</v>
          </cell>
        </row>
        <row r="57">
          <cell r="A57" t="str">
            <v>PLTD - BBM</v>
          </cell>
        </row>
        <row r="58">
          <cell r="A58" t="str">
            <v>PLTG - BBM</v>
          </cell>
        </row>
        <row r="59">
          <cell r="A59" t="str">
            <v>PLTGU - BBM</v>
          </cell>
        </row>
        <row r="60">
          <cell r="A60" t="str">
            <v>PLTA</v>
          </cell>
        </row>
        <row r="61">
          <cell r="A61" t="str">
            <v>PLTP</v>
          </cell>
        </row>
        <row r="62">
          <cell r="A62" t="str">
            <v>PLTU - Batubara</v>
          </cell>
        </row>
        <row r="63">
          <cell r="A63" t="str">
            <v>PLTU - Gas Alam</v>
          </cell>
        </row>
        <row r="64">
          <cell r="A64" t="str">
            <v>PLTD - Gas Alam</v>
          </cell>
        </row>
        <row r="65">
          <cell r="A65" t="str">
            <v>PLTMG - Gas Alam</v>
          </cell>
        </row>
        <row r="66">
          <cell r="A66" t="str">
            <v>PLTG - Gas Alam</v>
          </cell>
        </row>
        <row r="67">
          <cell r="A67" t="str">
            <v>PLTGU - Gas Alam</v>
          </cell>
        </row>
        <row r="68">
          <cell r="A68" t="str">
            <v>PLTDSw - BBM</v>
          </cell>
        </row>
        <row r="69">
          <cell r="A69" t="str">
            <v>PLTDSw - Gas Alam</v>
          </cell>
        </row>
        <row r="70">
          <cell r="A70" t="str">
            <v>PLTGSw - BBM</v>
          </cell>
        </row>
        <row r="71">
          <cell r="A71" t="str">
            <v>PLTGSw - Gas Alam</v>
          </cell>
        </row>
        <row r="72">
          <cell r="A72" t="str">
            <v>Pembangkit Listrik</v>
          </cell>
        </row>
      </sheetData>
      <sheetData sheetId="25">
        <row r="2">
          <cell r="B2" t="str">
            <v>ACEH</v>
          </cell>
          <cell r="E2" t="str">
            <v>--</v>
          </cell>
          <cell r="F2" t="str">
            <v>Hydro</v>
          </cell>
        </row>
        <row r="3">
          <cell r="E3" t="str">
            <v>PLTA</v>
          </cell>
          <cell r="F3" t="str">
            <v>Geothermal</v>
          </cell>
        </row>
        <row r="4">
          <cell r="E4" t="str">
            <v>PLTP</v>
          </cell>
          <cell r="F4" t="str">
            <v>Energi</v>
          </cell>
        </row>
        <row r="5">
          <cell r="E5" t="str">
            <v>PLTBayu</v>
          </cell>
          <cell r="F5" t="str">
            <v>HSD</v>
          </cell>
        </row>
        <row r="6">
          <cell r="E6" t="str">
            <v>PLTU</v>
          </cell>
          <cell r="F6" t="str">
            <v>MFO</v>
          </cell>
        </row>
        <row r="7">
          <cell r="E7" t="str">
            <v>PLTD</v>
          </cell>
          <cell r="F7" t="str">
            <v>IDO</v>
          </cell>
        </row>
        <row r="8">
          <cell r="E8" t="str">
            <v>PLTG</v>
          </cell>
          <cell r="F8" t="str">
            <v>BIO</v>
          </cell>
        </row>
        <row r="9">
          <cell r="E9" t="str">
            <v>PLTGU</v>
          </cell>
          <cell r="F9" t="str">
            <v>Batubara</v>
          </cell>
        </row>
        <row r="10">
          <cell r="E10" t="str">
            <v>PLTDSw</v>
          </cell>
          <cell r="F10" t="str">
            <v>Gasalam</v>
          </cell>
        </row>
        <row r="11">
          <cell r="E11" t="str">
            <v>PLTGSw</v>
          </cell>
          <cell r="F11" t="str">
            <v>CFG</v>
          </cell>
        </row>
        <row r="12">
          <cell r="F12" t="str">
            <v>Ttl self prod.</v>
          </cell>
        </row>
      </sheetData>
      <sheetData sheetId="26"/>
      <sheetData sheetId="27">
        <row r="122">
          <cell r="C122">
            <v>10000</v>
          </cell>
        </row>
        <row r="128">
          <cell r="C128">
            <v>1650</v>
          </cell>
          <cell r="D128">
            <v>1650</v>
          </cell>
          <cell r="E128">
            <v>1560</v>
          </cell>
        </row>
        <row r="131">
          <cell r="C131">
            <v>1</v>
          </cell>
        </row>
        <row r="145">
          <cell r="C145">
            <v>4600</v>
          </cell>
        </row>
        <row r="146">
          <cell r="C146">
            <v>5</v>
          </cell>
        </row>
      </sheetData>
      <sheetData sheetId="28"/>
      <sheetData sheetId="29"/>
      <sheetData sheetId="30"/>
      <sheetData sheetId="31"/>
      <sheetData sheetId="32"/>
      <sheetData sheetId="33">
        <row r="3">
          <cell r="A3">
            <v>9265</v>
          </cell>
        </row>
        <row r="9">
          <cell r="A9">
            <v>257184.96584125343</v>
          </cell>
        </row>
        <row r="15">
          <cell r="A15">
            <v>257184.96584125343</v>
          </cell>
        </row>
        <row r="27">
          <cell r="A27">
            <v>258164.70433331566</v>
          </cell>
        </row>
      </sheetData>
      <sheetData sheetId="34"/>
      <sheetData sheetId="35">
        <row r="1">
          <cell r="H1">
            <v>1400</v>
          </cell>
        </row>
        <row r="2">
          <cell r="H2">
            <v>1150</v>
          </cell>
        </row>
      </sheetData>
      <sheetData sheetId="36"/>
      <sheetData sheetId="37"/>
      <sheetData sheetId="38"/>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
      <sheetName val="100"/>
      <sheetName val="001"/>
      <sheetName val="BB2000"/>
      <sheetName val="LK2001"/>
      <sheetName val="KK2000"/>
      <sheetName val="CF2000"/>
      <sheetName val="BB2001"/>
      <sheetName val="KK2001"/>
      <sheetName val="CF2001"/>
      <sheetName val="CFAnggaran"/>
      <sheetName val="SPDana"/>
      <sheetName val="CFLK2001"/>
      <sheetName val="UshDebtw101"/>
      <sheetName val="UshDeb00"/>
      <sheetName val="UshDeb03001"/>
      <sheetName val="GABUNGAN"/>
      <sheetName val="Sheet1"/>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Porkas"/>
      <sheetName val="Ratio-dnl"/>
      <sheetName val="neraca"/>
      <sheetName val="Proses"/>
      <sheetName val="ratio"/>
      <sheetName val="pro-rasio"/>
      <sheetName val="Chart1"/>
      <sheetName val="pro-pend.-bia.-ops"/>
      <sheetName val="Proyeksi-Neraca"/>
      <sheetName val="Forecast"/>
      <sheetName val="CAP=B2005-2009"/>
      <sheetName val="N_Daya"/>
      <sheetName val="Asset"/>
      <sheetName val="Assumptions (2)"/>
      <sheetName val="L_2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k"/>
      <sheetName val="asumsi"/>
      <sheetName val="Assumptions"/>
      <sheetName val="Assumptions (2)"/>
      <sheetName val="Hist"/>
      <sheetName val="CAPEX"/>
      <sheetName val="Energy_Prices"/>
      <sheetName val="Misc"/>
      <sheetName val="B"/>
      <sheetName val="C"/>
      <sheetName val="SubL"/>
      <sheetName val="BPP PLN (1)"/>
      <sheetName val="D"/>
      <sheetName val="E"/>
      <sheetName val="Funding"/>
      <sheetName val="Cashflow"/>
      <sheetName val="F"/>
      <sheetName val="G"/>
      <sheetName val="H"/>
      <sheetName val="I"/>
      <sheetName val="J-IGNORE"/>
      <sheetName val="K"/>
      <sheetName val="L"/>
      <sheetName val="M-IGNORE"/>
      <sheetName val="CPdebt- IGNORE"/>
      <sheetName val="Debcap - IGNORE"/>
      <sheetName val="HPP-IGNORE"/>
      <sheetName val="Subs-60kWh-IGNORE"/>
      <sheetName val="Rekap HPP &amp; Subs-IGNORE"/>
      <sheetName val="Tarif 60 kwh-IGNORE"/>
      <sheetName val="L_23"/>
      <sheetName val="UshDeb00"/>
      <sheetName val="W-NAD"/>
      <sheetName val="PkRp"/>
      <sheetName val="Twr (15)"/>
      <sheetName val="Sheet3"/>
      <sheetName val="F1771-2"/>
      <sheetName val="HARGA SATUAN"/>
      <sheetName val="DivVII"/>
      <sheetName val="prod03"/>
      <sheetName val="INLAND FACTOR DISTANCE"/>
      <sheetName val="Data I"/>
      <sheetName val="A"/>
      <sheetName val="Bipeg-U(12D2)"/>
      <sheetName val="AKTIVA"/>
      <sheetName val="RAB"/>
      <sheetName val="LabaRugi"/>
      <sheetName val="PRK"/>
      <sheetName val="tunj"/>
      <sheetName val="tabel tarip grade"/>
      <sheetName val="CiMaPlbStd"/>
      <sheetName val="Catatan"/>
      <sheetName val="Kamus"/>
      <sheetName val="Beli"/>
      <sheetName val="Sewa"/>
      <sheetName val="Uraian"/>
      <sheetName val="BBkr"/>
      <sheetName val="NerSubsis"/>
      <sheetName val="Jual"/>
      <sheetName val="List"/>
      <sheetName val="Prod2"/>
      <sheetName val="RKAP"/>
      <sheetName val="kCal"/>
      <sheetName val="001 crane mill 1"/>
      <sheetName val="RAP"/>
      <sheetName val="MOTOSO"/>
      <sheetName val="BA_Rapen"/>
      <sheetName val="QlocSgl"/>
      <sheetName val="Menu"/>
      <sheetName val="DivVI"/>
      <sheetName val="bahan"/>
      <sheetName val="Harga BBM Indonesia"/>
      <sheetName val="LK2004"/>
      <sheetName val="FLI - Sec.1"/>
      <sheetName val="sept"/>
      <sheetName val="Project Data"/>
      <sheetName val="Basic Price"/>
      <sheetName val="BOM"/>
      <sheetName val="Breakdown"/>
      <sheetName val="Selling Price"/>
      <sheetName val="D_ANALISA"/>
      <sheetName val="HARGA"/>
      <sheetName val="SATUAN"/>
      <sheetName val="ANALISA"/>
      <sheetName val="H_S_BAHAN"/>
      <sheetName val="pasca"/>
      <sheetName val="Resume"/>
      <sheetName val="CEMPAKA"/>
      <sheetName val="ACUAN"/>
      <sheetName val="DATA"/>
      <sheetName val="Summary"/>
      <sheetName val="TABGAJI"/>
      <sheetName val="FUNGSI"/>
      <sheetName val="BHN"/>
      <sheetName val="REK"/>
      <sheetName val="Div2"/>
      <sheetName val="Div3"/>
      <sheetName val="Div4"/>
      <sheetName val="Akun"/>
      <sheetName val="BA-1"/>
      <sheetName val="D-2"/>
      <sheetName val="BA1"/>
      <sheetName val="Inv_NAD"/>
      <sheetName val="Inv_RIAU"/>
      <sheetName val="Inv_MALUKU"/>
      <sheetName val="Inv_SUMUT"/>
      <sheetName val="Perm. Test"/>
      <sheetName val="Galian 1"/>
      <sheetName val="BOQ"/>
      <sheetName val="Anal HPS"/>
      <sheetName val="Sheet1"/>
      <sheetName val="WAN"/>
      <sheetName val="DFTR GARDIST"/>
      <sheetName val="kont anak1"/>
      <sheetName val="REKAP"/>
      <sheetName val="AN-MAJOR"/>
      <sheetName val="Cash Flow bulanan"/>
      <sheetName val="Preventif"/>
      <sheetName val="Okt"/>
      <sheetName val="TRANS"/>
      <sheetName val="FAS"/>
      <sheetName val="Laba Rugi"/>
      <sheetName val="Submission Form"/>
      <sheetName val="M"/>
      <sheetName val="HRG BHN"/>
      <sheetName val="Mobilisasi-pnw"/>
      <sheetName val="REFERENSI"/>
      <sheetName val="summary-1"/>
      <sheetName val="Assumptions_(2)"/>
      <sheetName val="BPP_PLN_(1)"/>
      <sheetName val="CPdebt-_IGNORE"/>
      <sheetName val="Debcap_-_IGNORE"/>
      <sheetName val="Rekap_HPP_&amp;_Subs-IGNORE"/>
      <sheetName val="Tarif_60_kwh-IGNORE"/>
      <sheetName val="Twr_(15)"/>
      <sheetName val="HARGA_SATUAN"/>
      <sheetName val="INLAND_FACTOR_DISTANCE"/>
      <sheetName val="Data_I"/>
      <sheetName val="L-R"/>
      <sheetName val="Rekap Ori Curr"/>
      <sheetName val="P-SA"/>
      <sheetName val="Kuantitas &amp; Harga"/>
      <sheetName val="PUNCAK-89"/>
      <sheetName val="Master Edit"/>
      <sheetName val="chitimc"/>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Kontrol"/>
      <sheetName val="KMS-DIS5"/>
      <sheetName val="FORM REN RUTIN KIT"/>
      <sheetName val="SCHDUL"/>
      <sheetName val="Inv_SUMBAR"/>
      <sheetName val="Inv_S2JB"/>
      <sheetName val="Inv_LAMPUNG"/>
      <sheetName val="Inv_KITLUR SUMBAGUT"/>
      <sheetName val="Inv_KITLUR SUMBAGSEL"/>
      <sheetName val="Inv_KALBAR"/>
      <sheetName val="Inv_SULUTENGGO"/>
      <sheetName val="Inv_KALTIM"/>
      <sheetName val="Inv_KALSELTENG"/>
      <sheetName val="Kpg"/>
      <sheetName val="Gab.Cab"/>
      <sheetName val="blk"/>
      <sheetName val="Krn"/>
      <sheetName val="Ksg"/>
      <sheetName val="skm"/>
      <sheetName val="UPpry"/>
      <sheetName val="Pry"/>
      <sheetName val="Pbn"/>
      <sheetName val="Spt"/>
      <sheetName val="target"/>
      <sheetName val="351BQMCN"/>
      <sheetName val="Peralatan (2)"/>
      <sheetName val="kumpulan"/>
      <sheetName val="ca"/>
      <sheetName val="NRCPTK01"/>
      <sheetName val="3"/>
      <sheetName val="4"/>
      <sheetName val="E7"/>
      <sheetName val="000000"/>
      <sheetName val="100000"/>
      <sheetName val="Premi Iuran"/>
      <sheetName val="Cover1"/>
      <sheetName val="mu"/>
      <sheetName val="DAF-1"/>
      <sheetName val="Pt"/>
      <sheetName val="BAG-2"/>
      <sheetName val="Beltra  (7)"/>
      <sheetName val="GrafikProd"/>
      <sheetName val="Kin3BLN"/>
      <sheetName val="Res142001"/>
      <sheetName val="Kin1BLN"/>
      <sheetName val="Kin2BLN"/>
      <sheetName val="trenprod2001"/>
      <sheetName val="Kin1TH"/>
      <sheetName val="Kin2TH"/>
      <sheetName val="Analisa.Hourly"/>
      <sheetName val="Rek.Analisa"/>
      <sheetName val="UPAH DAN BAHAN"/>
      <sheetName val="terbilang"/>
      <sheetName val="General Parameter"/>
      <sheetName val="Option"/>
      <sheetName val="aruskas"/>
      <sheetName val="bakup1"/>
      <sheetName val="QView"/>
      <sheetName val="Skenario"/>
      <sheetName val="Mgmt Rpt"/>
      <sheetName val="LR"/>
      <sheetName val="LR Region"/>
      <sheetName val="KK-LR"/>
      <sheetName val="NRC"/>
      <sheetName val="KK-NRC"/>
      <sheetName val="CF"/>
      <sheetName val="Gap CF"/>
      <sheetName val="KK"/>
      <sheetName val="BPP Kons"/>
      <sheetName val="BPP Holding"/>
      <sheetName val="BPP Jamali"/>
      <sheetName val="BPP IBB Op"/>
      <sheetName val="BPP IBB"/>
      <sheetName val="BPP IBT Op"/>
      <sheetName val="BPP IBT"/>
      <sheetName val="BPP Btm"/>
      <sheetName val="BPP Trk"/>
      <sheetName val="Formula CICR-WACC"/>
      <sheetName val="Ren. Inv"/>
      <sheetName val="DCSR"/>
      <sheetName val="CICR"/>
      <sheetName val="WACC"/>
      <sheetName val="Kep 100-09"/>
      <sheetName val="Kep 100"/>
      <sheetName val="Butuh PSO"/>
      <sheetName val="Jual Rekap"/>
      <sheetName val="Jual-Unit"/>
      <sheetName val="KK EP"/>
      <sheetName val="Data EP"/>
      <sheetName val="L5IPP"/>
      <sheetName val="L6Sewa"/>
      <sheetName val="L7"/>
      <sheetName val="L8NE"/>
      <sheetName val="L 9"/>
      <sheetName val="L10Har"/>
      <sheetName val="L11Peg"/>
      <sheetName val="L12Admin"/>
      <sheetName val="Adm"/>
      <sheetName val="L13Depr"/>
      <sheetName val="L15 Investasi"/>
      <sheetName val="L20Keu"/>
      <sheetName val="KVA &amp; BP"/>
      <sheetName val="T7Penyertaan"/>
      <sheetName val="T14SDPD"/>
      <sheetName val="T15LPE"/>
      <sheetName val="T16PSO"/>
      <sheetName val="T17RISD"/>
      <sheetName val="T18LR AP"/>
      <sheetName val="T19Nrc AP"/>
      <sheetName val="Prognosa AP"/>
      <sheetName val="upah"/>
      <sheetName val="rkap2008"/>
      <sheetName val="ExchangeRate"/>
      <sheetName val="Energizer Model - V7_4 (ONLY FO"/>
      <sheetName val="GeneralInfo"/>
      <sheetName val="Download_Data"/>
      <sheetName val="Ex-Rate"/>
      <sheetName val="Daftar Kegiatan"/>
      <sheetName val="Yearly_acc"/>
      <sheetName val="Tabel Istilah"/>
      <sheetName val="dengan pembangkitan"/>
      <sheetName val="Sheet6"/>
      <sheetName val="61005"/>
      <sheetName val="61007"/>
      <sheetName val="MAP"/>
      <sheetName val="H.Dasar"/>
      <sheetName val="TARIF"/>
      <sheetName val="GI"/>
      <sheetName val="LOAD2010"/>
      <sheetName val="SortSheet"/>
      <sheetName val="kroscek BBM"/>
      <sheetName val="simulasi droping"/>
      <sheetName val="LK-1"/>
      <sheetName val="USAHA"/>
      <sheetName val="AkumAT"/>
      <sheetName val="KONS BID P&amp;N"/>
      <sheetName val="UP II DUMAI"/>
      <sheetName val="KP.DIT.HULU"/>
      <sheetName val="UP VI BALONGAN"/>
      <sheetName val="KPC"/>
      <sheetName val="PRABUMULIH"/>
      <sheetName val="UP 1 BRANDAN"/>
      <sheetName val="UP V BALIKPAPAN"/>
      <sheetName val="OPSEN"/>
      <sheetName val="SIBAYAK"/>
      <sheetName val="DIT HILIR"/>
      <sheetName val="KAMOJANG"/>
      <sheetName val="UP IV CILACAP"/>
      <sheetName val="UP III PLAJU"/>
      <sheetName val="SORONG"/>
      <sheetName val="KONS DIT HULU"/>
      <sheetName val="RANTAU"/>
      <sheetName val="JAMBI"/>
      <sheetName val="KR.AMPEL"/>
      <sheetName val="CEPU"/>
      <sheetName val="SANGATA-BUNYU"/>
      <sheetName val="UP VII KASIM"/>
      <sheetName val="KONS BID P"/>
      <sheetName val="Ref"/>
      <sheetName val="DATA PEG APRIL 2013"/>
      <sheetName val="GAB"/>
      <sheetName val="01"/>
      <sheetName val="02"/>
      <sheetName val="03"/>
      <sheetName val="04"/>
      <sheetName val="05"/>
      <sheetName val="06"/>
      <sheetName val="07"/>
      <sheetName val="08"/>
      <sheetName val="09"/>
      <sheetName val="10"/>
      <sheetName val="11"/>
      <sheetName val="12"/>
      <sheetName val="ALL AGS"/>
      <sheetName val="Analis"/>
      <sheetName val="Taksonomi Risiko"/>
      <sheetName val="Electrical "/>
      <sheetName val="SCADA ENG"/>
      <sheetName val="Supervisory Control System"/>
      <sheetName val="THN-7"/>
      <sheetName val="Parameter"/>
      <sheetName val="THN-6"/>
      <sheetName val="TRNS-C1"/>
      <sheetName val="LAIN2"/>
      <sheetName val="eks me sd 28 fEB 07 "/>
      <sheetName val="eks me sd 31 MAR 07 "/>
      <sheetName val="eks me sd 31 Jan 07"/>
      <sheetName val="eks me sd 31 Des 06"/>
      <sheetName val="eks me sd 31 JULI 07 "/>
      <sheetName val="eks me sd 30JUNI 07 "/>
      <sheetName val="eks me sd 31 MEI 07  "/>
      <sheetName val="eks me sd 30 APRIL 07 "/>
      <sheetName val="Cover"/>
      <sheetName val="DAF-2"/>
      <sheetName val="CH"/>
      <sheetName val="TDL2003 (2)"/>
      <sheetName val="FORM A1_A2 APD"/>
      <sheetName val="Hal-1"/>
      <sheetName val="VALUE"/>
      <sheetName val="tabel_tarip_grade"/>
      <sheetName val="001_crane_mill_1"/>
      <sheetName val="analhps Pasng"/>
      <sheetName val="FORM A1_A2  Gambir"/>
      <sheetName val="FORM A1_A2  Kebayoran"/>
      <sheetName val="FORM A1_A2  Kramatjati"/>
      <sheetName val="FORM A1_A2  Tangerang"/>
      <sheetName val="FORM A1_A2 KD"/>
      <sheetName val="TID1_Old"/>
      <sheetName val="Basket 6"/>
      <sheetName val="Trunking"/>
      <sheetName val="beban"/>
      <sheetName val="AKTIVA TETAP"/>
      <sheetName val="FORM-B"/>
      <sheetName val="bahan+upah"/>
      <sheetName val="beton"/>
      <sheetName val="sanitasi"/>
      <sheetName val="Form-B-R1"/>
      <sheetName val="Marshal"/>
      <sheetName val="TB"/>
      <sheetName val="Peralatan"/>
      <sheetName val="Upah Bahan"/>
      <sheetName val="06b"/>
      <sheetName val="Periode"/>
      <sheetName val="Pk"/>
      <sheetName val="Resource Plan (2)"/>
      <sheetName val="DebtH12012"/>
      <sheetName val="Rekap 2002 mod"/>
      <sheetName val="136.01(piutang belum faktur)"/>
      <sheetName val="Balance Sheet"/>
      <sheetName val="Income Statement"/>
      <sheetName val="Kurs"/>
      <sheetName val="Job"/>
      <sheetName val="Piutang Normal Psrt"/>
      <sheetName val="Assumptions_(2)1"/>
      <sheetName val="BPP_PLN_(1)1"/>
      <sheetName val="CPdebt-_IGNORE1"/>
      <sheetName val="Debcap_-_IGNORE1"/>
      <sheetName val="Rekap_HPP_&amp;_Subs-IGNORE1"/>
      <sheetName val="Tarif_60_kwh-IGNORE1"/>
      <sheetName val="Twr_(15)1"/>
      <sheetName val="HARGA_SATUAN1"/>
      <sheetName val="INLAND_FACTOR_DISTANCE1"/>
      <sheetName val="Data_I1"/>
      <sheetName val="Harga_BBM_Indonesia"/>
      <sheetName val="FLI_-_Sec_1"/>
      <sheetName val="Project_Data"/>
      <sheetName val="Basic_Price"/>
      <sheetName val="Selling_Price"/>
      <sheetName val="Perm__Test"/>
      <sheetName val="Galian_1"/>
      <sheetName val="Anal_HPS"/>
      <sheetName val="DFTR_GARDIST"/>
      <sheetName val="Laba_Rugi"/>
      <sheetName val="Submission_Form"/>
      <sheetName val="kont_anak1"/>
      <sheetName val="AHSP"/>
      <sheetName val="HB"/>
      <sheetName val="HSA"/>
      <sheetName val="Rekap Biaya"/>
      <sheetName val="JTM"/>
      <sheetName val="Alat"/>
      <sheetName val="Basic"/>
      <sheetName val="SISTEM SUMBAGSEL"/>
      <sheetName val="Listrik Mati 05"/>
      <sheetName val="Listrik Mati 06"/>
      <sheetName val="Bln3_4"/>
      <sheetName val="Area_Data"/>
      <sheetName val="Working Page"/>
      <sheetName val="Regional Overhead Allocation_WJ"/>
      <sheetName val="Service Mapping"/>
      <sheetName val="Central Overhead Allocation"/>
      <sheetName val="Survey"/>
      <sheetName val="Salary"/>
      <sheetName val="DataReferensi"/>
      <sheetName val="GABLUARJAWA1 (2)"/>
      <sheetName val="HRG BAHAN &amp; UPAH okk"/>
      <sheetName val="Analis Kusen okk"/>
      <sheetName val="DKH"/>
      <sheetName val="HR"/>
      <sheetName val="F-1"/>
      <sheetName val="scada 2001"/>
      <sheetName val="Land Clearing-pnw"/>
      <sheetName val="Penjualan"/>
      <sheetName val="ProdSendiri"/>
      <sheetName val="PS&amp;Susut TL"/>
      <sheetName val="SewaBeli"/>
      <sheetName val="Transfer"/>
      <sheetName val="DATA PENGUSAHAAN"/>
      <sheetName val=""/>
      <sheetName val="SATPAM"/>
      <sheetName val="divI"/>
      <sheetName val="divII"/>
      <sheetName val="Assumptions_(2)2"/>
      <sheetName val="BPP_PLN_(1)2"/>
      <sheetName val="CPdebt-_IGNORE2"/>
      <sheetName val="Debcap_-_IGNORE2"/>
      <sheetName val="Rekap_HPP_&amp;_Subs-IGNORE2"/>
      <sheetName val="Tarif_60_kwh-IGNORE2"/>
      <sheetName val="Twr_(15)2"/>
      <sheetName val="HARGA_SATUAN2"/>
      <sheetName val="INLAND_FACTOR_DISTANCE2"/>
      <sheetName val="Data_I2"/>
      <sheetName val="tabel_tarip_grade1"/>
      <sheetName val="001_crane_mill_11"/>
      <sheetName val="Harga_BBM_Indonesia1"/>
      <sheetName val="FLI_-_Sec_11"/>
      <sheetName val="Project_Data1"/>
      <sheetName val="Basic_Price1"/>
      <sheetName val="Selling_Price1"/>
      <sheetName val="Perm__Test1"/>
      <sheetName val="Galian_11"/>
      <sheetName val="Anal_HPS1"/>
      <sheetName val="DFTR_GARDIST1"/>
      <sheetName val="Laba_Rugi1"/>
      <sheetName val="Submission_Form1"/>
      <sheetName val="kont_anak11"/>
      <sheetName val="Currency Rate"/>
      <sheetName val="DATA-BASE SUTT"/>
      <sheetName val="PaintBreak"/>
      <sheetName val="INSSUBCON"/>
      <sheetName val="A u g"/>
      <sheetName val="H MAT"/>
      <sheetName val="Analisa 600"/>
      <sheetName val="Input GENERATION-DATA"/>
      <sheetName val="Listing"/>
      <sheetName val="TB Juni2011Gabungan"/>
      <sheetName val="TABEL"/>
      <sheetName val="Links"/>
      <sheetName val="Fak_aktif"/>
      <sheetName val="GL_Account"/>
      <sheetName val="BBM-03"/>
      <sheetName val="NOPAT_VDF"/>
      <sheetName val="Invested capital_VDF"/>
      <sheetName val="DCF_VDF"/>
      <sheetName val="WACC_VDF"/>
      <sheetName val="PV of Op Leases_VDF"/>
      <sheetName val="Income Statement_VDF"/>
      <sheetName val="Harga Satuan (2)"/>
      <sheetName val="Mirrless_PBAAI"/>
      <sheetName val="SFAC_Tes"/>
      <sheetName val="SK"/>
      <sheetName val="Tunduk Panitia"/>
    </sheetNames>
    <sheetDataSet>
      <sheetData sheetId="0" refreshError="1"/>
      <sheetData sheetId="1" refreshError="1"/>
      <sheetData sheetId="2" refreshError="1"/>
      <sheetData sheetId="3" refreshError="1">
        <row r="3">
          <cell r="C3" t="str">
            <v>Unit</v>
          </cell>
          <cell r="D3" t="str">
            <v>2006E</v>
          </cell>
          <cell r="E3" t="str">
            <v>2007E</v>
          </cell>
          <cell r="F3" t="str">
            <v>2008E</v>
          </cell>
          <cell r="G3" t="str">
            <v>2009E</v>
          </cell>
          <cell r="H3" t="str">
            <v>2010E</v>
          </cell>
        </row>
        <row r="4">
          <cell r="B4" t="str">
            <v>Macroeconomic assumptions</v>
          </cell>
        </row>
        <row r="5">
          <cell r="B5" t="str">
            <v xml:space="preserve">   GDP growth</v>
          </cell>
          <cell r="C5" t="str">
            <v>%</v>
          </cell>
          <cell r="D5">
            <v>5.8999999999999997E-2</v>
          </cell>
          <cell r="E5">
            <v>6.4000000000000001E-2</v>
          </cell>
          <cell r="F5">
            <v>7.0000000000000007E-2</v>
          </cell>
          <cell r="G5">
            <v>7.5999999999999998E-2</v>
          </cell>
          <cell r="H5">
            <v>7.0999999999999994E-2</v>
          </cell>
        </row>
        <row r="6">
          <cell r="B6" t="str">
            <v xml:space="preserve">   Population growth</v>
          </cell>
          <cell r="C6" t="str">
            <v>%</v>
          </cell>
          <cell r="D6">
            <v>1.3999999999999999E-2</v>
          </cell>
          <cell r="E6">
            <v>1.3999999999999999E-2</v>
          </cell>
          <cell r="F6">
            <v>1.3999999999999999E-2</v>
          </cell>
          <cell r="G6">
            <v>1.3000000000000001E-2</v>
          </cell>
          <cell r="H6">
            <v>1.3000000000000001E-2</v>
          </cell>
        </row>
        <row r="7">
          <cell r="B7" t="str">
            <v xml:space="preserve">   Inflation rate</v>
          </cell>
        </row>
        <row r="8">
          <cell r="B8" t="str">
            <v xml:space="preserve">     Local (Rp)</v>
          </cell>
          <cell r="C8" t="str">
            <v>%</v>
          </cell>
          <cell r="D8">
            <v>8</v>
          </cell>
          <cell r="E8">
            <v>7</v>
          </cell>
          <cell r="F8">
            <v>7</v>
          </cell>
          <cell r="G8">
            <v>7</v>
          </cell>
          <cell r="H8">
            <v>7</v>
          </cell>
        </row>
        <row r="9">
          <cell r="B9" t="str">
            <v xml:space="preserve">     Foreign (US$)</v>
          </cell>
          <cell r="C9" t="str">
            <v>%</v>
          </cell>
          <cell r="D9">
            <v>2.5</v>
          </cell>
          <cell r="E9">
            <v>2.5</v>
          </cell>
          <cell r="F9">
            <v>2.5</v>
          </cell>
          <cell r="G9">
            <v>2.5</v>
          </cell>
          <cell r="H9">
            <v>2.5</v>
          </cell>
        </row>
        <row r="10">
          <cell r="B10" t="str">
            <v xml:space="preserve">   Exchange rate</v>
          </cell>
          <cell r="C10" t="str">
            <v>Rp/USD</v>
          </cell>
          <cell r="D10">
            <v>9000</v>
          </cell>
          <cell r="E10">
            <v>9395.1219512195148</v>
          </cell>
          <cell r="F10">
            <v>9807.5907198096429</v>
          </cell>
          <cell r="G10">
            <v>10238.167873362265</v>
          </cell>
          <cell r="H10">
            <v>10687.648414144025</v>
          </cell>
        </row>
        <row r="12">
          <cell r="B12" t="str">
            <v>Industry assumptions</v>
          </cell>
        </row>
        <row r="13">
          <cell r="B13" t="str">
            <v xml:space="preserve">   Total generation capacity</v>
          </cell>
          <cell r="C13" t="str">
            <v>MW</v>
          </cell>
        </row>
        <row r="14">
          <cell r="B14" t="str">
            <v xml:space="preserve">   Electricity demand growth</v>
          </cell>
          <cell r="C14" t="str">
            <v>%</v>
          </cell>
          <cell r="D14">
            <v>7.6150627615062749E-2</v>
          </cell>
          <cell r="E14">
            <v>8.3981337480560025E-2</v>
          </cell>
          <cell r="F14">
            <v>8.1779053084648501E-2</v>
          </cell>
          <cell r="G14">
            <v>7.7586206896551602E-2</v>
          </cell>
          <cell r="H14">
            <v>7.8153846153840023E-2</v>
          </cell>
        </row>
        <row r="15">
          <cell r="B15" t="str">
            <v xml:space="preserve">   Electrification ratio</v>
          </cell>
          <cell r="C15" t="str">
            <v>%</v>
          </cell>
        </row>
        <row r="16">
          <cell r="B16" t="str">
            <v xml:space="preserve">   Reserve margin</v>
          </cell>
          <cell r="C16" t="str">
            <v>%</v>
          </cell>
          <cell r="D16">
            <v>0.42</v>
          </cell>
          <cell r="E16">
            <v>0.34</v>
          </cell>
          <cell r="F16">
            <v>0.32</v>
          </cell>
          <cell r="G16">
            <v>0.32</v>
          </cell>
          <cell r="H16">
            <v>0.33</v>
          </cell>
        </row>
        <row r="18">
          <cell r="B18" t="str">
            <v>PLN</v>
          </cell>
        </row>
        <row r="19">
          <cell r="B19" t="str">
            <v>Energy Sales</v>
          </cell>
        </row>
        <row r="20">
          <cell r="B20" t="str">
            <v xml:space="preserve">   Total PLN power production</v>
          </cell>
          <cell r="C20" t="str">
            <v>GWh</v>
          </cell>
          <cell r="D20">
            <v>97685.747899844879</v>
          </cell>
          <cell r="E20">
            <v>100591.44907642042</v>
          </cell>
          <cell r="F20">
            <v>106612.11117952113</v>
          </cell>
          <cell r="G20">
            <v>116701.1532231405</v>
          </cell>
          <cell r="H20">
            <v>128833.4955849015</v>
          </cell>
        </row>
        <row r="21">
          <cell r="B21" t="str">
            <v xml:space="preserve">   Total IPP power production</v>
          </cell>
          <cell r="C21" t="str">
            <v>GWh</v>
          </cell>
          <cell r="D21">
            <v>27549.055999999997</v>
          </cell>
          <cell r="E21">
            <v>30390.940999999999</v>
          </cell>
          <cell r="F21">
            <v>34160.26</v>
          </cell>
          <cell r="G21">
            <v>35249.259999999995</v>
          </cell>
          <cell r="H21">
            <v>35249.259999999995</v>
          </cell>
        </row>
        <row r="22">
          <cell r="B22" t="str">
            <v xml:space="preserve">   Own-station usage</v>
          </cell>
          <cell r="C22" t="str">
            <v>%</v>
          </cell>
          <cell r="D22">
            <v>4.28</v>
          </cell>
          <cell r="E22">
            <v>4</v>
          </cell>
          <cell r="F22">
            <v>4</v>
          </cell>
          <cell r="G22">
            <v>4</v>
          </cell>
          <cell r="H22">
            <v>4</v>
          </cell>
        </row>
        <row r="23">
          <cell r="B23" t="str">
            <v xml:space="preserve">   Network losses</v>
          </cell>
          <cell r="C23" t="str">
            <v>%</v>
          </cell>
          <cell r="D23">
            <v>9.74</v>
          </cell>
          <cell r="E23">
            <v>9.7100000000000009</v>
          </cell>
          <cell r="F23">
            <v>9.3699999999999992</v>
          </cell>
          <cell r="G23">
            <v>9.25</v>
          </cell>
          <cell r="H23">
            <v>9.1300000000000008</v>
          </cell>
        </row>
        <row r="24">
          <cell r="B24" t="str">
            <v>Total energy sales revenue</v>
          </cell>
          <cell r="C24" t="str">
            <v>Rp Bn</v>
          </cell>
          <cell r="D24">
            <v>69969.494372905261</v>
          </cell>
          <cell r="E24">
            <v>73702.124800000005</v>
          </cell>
          <cell r="F24">
            <v>79509.102400000003</v>
          </cell>
          <cell r="G24">
            <v>85936.164000000004</v>
          </cell>
          <cell r="H24">
            <v>92920.366399999999</v>
          </cell>
        </row>
        <row r="26">
          <cell r="B26" t="str">
            <v>Average Tariff</v>
          </cell>
          <cell r="C26" t="str">
            <v>Rp/kWh</v>
          </cell>
          <cell r="D26">
            <v>618.99674643426954</v>
          </cell>
          <cell r="E26">
            <v>623.20000000000005</v>
          </cell>
          <cell r="F26">
            <v>623.20000000000005</v>
          </cell>
          <cell r="G26">
            <v>623.20000000000005</v>
          </cell>
          <cell r="H26">
            <v>623.20000000000005</v>
          </cell>
        </row>
        <row r="27">
          <cell r="B27" t="str">
            <v>Government subsidies</v>
          </cell>
          <cell r="C27" t="str">
            <v>Rp Bn</v>
          </cell>
          <cell r="D27">
            <v>35510</v>
          </cell>
          <cell r="E27">
            <v>37209.746528000003</v>
          </cell>
          <cell r="F27">
            <v>31162.607112010999</v>
          </cell>
          <cell r="G27">
            <v>22311.17681470927</v>
          </cell>
          <cell r="H27">
            <v>33840.932268969147</v>
          </cell>
        </row>
        <row r="29">
          <cell r="B29" t="str">
            <v>Number of customers</v>
          </cell>
        </row>
        <row r="30">
          <cell r="B30" t="str">
            <v>Households</v>
          </cell>
          <cell r="C30" t="str">
            <v>000s</v>
          </cell>
          <cell r="D30">
            <v>33309.33</v>
          </cell>
          <cell r="E30">
            <v>34710.467000000004</v>
          </cell>
          <cell r="F30">
            <v>36154.17</v>
          </cell>
          <cell r="G30">
            <v>37639.824999999997</v>
          </cell>
          <cell r="H30">
            <v>39169.803</v>
          </cell>
        </row>
        <row r="31">
          <cell r="B31" t="str">
            <v>Businesses</v>
          </cell>
          <cell r="C31" t="str">
            <v>000s</v>
          </cell>
          <cell r="D31">
            <v>1472.951</v>
          </cell>
          <cell r="E31">
            <v>1548.664</v>
          </cell>
          <cell r="F31">
            <v>1628.829</v>
          </cell>
          <cell r="G31">
            <v>1713.6010000000001</v>
          </cell>
          <cell r="H31">
            <v>1803.297</v>
          </cell>
        </row>
        <row r="32">
          <cell r="B32" t="str">
            <v>Public</v>
          </cell>
          <cell r="C32" t="str">
            <v>000s</v>
          </cell>
          <cell r="D32">
            <v>886.61699999999996</v>
          </cell>
          <cell r="E32">
            <v>921.70699999999999</v>
          </cell>
          <cell r="F32">
            <v>963.04700000000003</v>
          </cell>
          <cell r="G32">
            <v>1005.6600000000001</v>
          </cell>
          <cell r="H32">
            <v>1049.6100000000001</v>
          </cell>
        </row>
        <row r="33">
          <cell r="B33" t="str">
            <v>Industries</v>
          </cell>
          <cell r="C33" t="str">
            <v>000s</v>
          </cell>
          <cell r="D33">
            <v>57.069000000000003</v>
          </cell>
          <cell r="E33">
            <v>60.588000000000001</v>
          </cell>
          <cell r="F33">
            <v>64.314000000000007</v>
          </cell>
          <cell r="G33">
            <v>68.260000000000005</v>
          </cell>
          <cell r="H33">
            <v>72.44</v>
          </cell>
        </row>
        <row r="35">
          <cell r="B35" t="str">
            <v>Growth of customers</v>
          </cell>
        </row>
        <row r="36">
          <cell r="B36" t="str">
            <v>Households</v>
          </cell>
          <cell r="C36" t="str">
            <v>(%)</v>
          </cell>
          <cell r="D36">
            <v>4.2436565316802621</v>
          </cell>
          <cell r="E36">
            <v>4.2064400574854055</v>
          </cell>
          <cell r="F36">
            <v>4.1592727634577553</v>
          </cell>
          <cell r="G36">
            <v>4.1092217025034738</v>
          </cell>
          <cell r="H36">
            <v>4.0647851046066386</v>
          </cell>
        </row>
        <row r="37">
          <cell r="B37" t="str">
            <v>Businesses</v>
          </cell>
          <cell r="C37" t="str">
            <v>(%)</v>
          </cell>
          <cell r="D37">
            <v>5.1044800401879309</v>
          </cell>
          <cell r="E37">
            <v>5.1402253028104861</v>
          </cell>
          <cell r="F37">
            <v>5.1763972042999651</v>
          </cell>
          <cell r="G37">
            <v>5.2044751167863668</v>
          </cell>
          <cell r="H37">
            <v>5.2343573562340318</v>
          </cell>
        </row>
        <row r="38">
          <cell r="B38" t="str">
            <v>Public</v>
          </cell>
          <cell r="C38" t="str">
            <v>(%)</v>
          </cell>
          <cell r="D38">
            <v>4.5469874630920559</v>
          </cell>
          <cell r="E38">
            <v>3.9577404899748148</v>
          </cell>
          <cell r="F38">
            <v>4.4851563457801724</v>
          </cell>
          <cell r="G38">
            <v>4.4248100040807925</v>
          </cell>
          <cell r="H38">
            <v>4.3702643040391509</v>
          </cell>
        </row>
        <row r="39">
          <cell r="B39" t="str">
            <v>Industries</v>
          </cell>
          <cell r="C39" t="str">
            <v>(%)</v>
          </cell>
          <cell r="D39">
            <v>6.1827856956796712</v>
          </cell>
          <cell r="E39">
            <v>6.1662198391420953</v>
          </cell>
          <cell r="F39">
            <v>6.149732620320858</v>
          </cell>
          <cell r="G39">
            <v>6.1355225922816059</v>
          </cell>
          <cell r="H39">
            <v>6.1236448871960114</v>
          </cell>
        </row>
        <row r="41">
          <cell r="C41" t="str">
            <v>Unit</v>
          </cell>
          <cell r="D41" t="str">
            <v>2006E</v>
          </cell>
          <cell r="E41" t="str">
            <v>2007E</v>
          </cell>
          <cell r="F41" t="str">
            <v>2008E</v>
          </cell>
          <cell r="G41" t="str">
            <v>2009E</v>
          </cell>
          <cell r="H41" t="str">
            <v>2010E</v>
          </cell>
        </row>
        <row r="42">
          <cell r="B42" t="str">
            <v>Cost of electricity</v>
          </cell>
        </row>
        <row r="43">
          <cell r="B43" t="str">
            <v>Energy mix</v>
          </cell>
        </row>
        <row r="44">
          <cell r="B44" t="str">
            <v xml:space="preserve">   Oil fuel</v>
          </cell>
          <cell r="C44" t="str">
            <v>%</v>
          </cell>
          <cell r="D44">
            <v>0.81927747182648247</v>
          </cell>
          <cell r="E44">
            <v>0</v>
          </cell>
          <cell r="F44">
            <v>0</v>
          </cell>
          <cell r="G44">
            <v>0</v>
          </cell>
          <cell r="H44">
            <v>0</v>
          </cell>
        </row>
        <row r="45">
          <cell r="B45" t="str">
            <v xml:space="preserve">   Coal</v>
          </cell>
          <cell r="C45" t="str">
            <v>%</v>
          </cell>
          <cell r="D45">
            <v>8.9976691043191309E-2</v>
          </cell>
          <cell r="E45">
            <v>0.11935289729124837</v>
          </cell>
          <cell r="F45">
            <v>0.20178452472060424</v>
          </cell>
          <cell r="G45">
            <v>0.46212347683222799</v>
          </cell>
          <cell r="H45">
            <v>0.4936827863814286</v>
          </cell>
        </row>
        <row r="46">
          <cell r="B46" t="str">
            <v xml:space="preserve">   Geothermal</v>
          </cell>
          <cell r="C46" t="str">
            <v>%</v>
          </cell>
          <cell r="D46">
            <v>2.1894707910733058E-2</v>
          </cell>
          <cell r="E46">
            <v>2.0989104434234594E-2</v>
          </cell>
          <cell r="F46">
            <v>3.3358079164499919E-2</v>
          </cell>
          <cell r="G46">
            <v>5.5569912514503321E-2</v>
          </cell>
          <cell r="H46">
            <v>7.6783511815816399E-2</v>
          </cell>
        </row>
        <row r="47">
          <cell r="B47" t="str">
            <v xml:space="preserve">   Natural Gas</v>
          </cell>
          <cell r="C47" t="str">
            <v>%</v>
          </cell>
          <cell r="D47">
            <v>7.3039999979444811E-2</v>
          </cell>
          <cell r="E47">
            <v>0.14030080745840046</v>
          </cell>
          <cell r="F47">
            <v>0.25246967891868083</v>
          </cell>
          <cell r="G47">
            <v>0.40013620231493002</v>
          </cell>
          <cell r="H47">
            <v>0.3644104642501016</v>
          </cell>
        </row>
        <row r="48">
          <cell r="B48" t="str">
            <v/>
          </cell>
        </row>
        <row r="49">
          <cell r="B49" t="str">
            <v>Average energy prices</v>
          </cell>
        </row>
        <row r="50">
          <cell r="B50" t="str">
            <v xml:space="preserve">   M F O</v>
          </cell>
          <cell r="C50" t="str">
            <v>(Rp/Liter)</v>
          </cell>
          <cell r="D50">
            <v>3297.364</v>
          </cell>
          <cell r="E50">
            <v>4030.78</v>
          </cell>
          <cell r="F50">
            <v>4450.2283462365594</v>
          </cell>
          <cell r="G50">
            <v>4576.9293677419355</v>
          </cell>
          <cell r="H50">
            <v>4683.0064200215056</v>
          </cell>
        </row>
        <row r="51">
          <cell r="B51" t="str">
            <v xml:space="preserve">   I D O</v>
          </cell>
          <cell r="C51" t="str">
            <v>(Rp/Liter)</v>
          </cell>
          <cell r="D51">
            <v>4823.4814666666671</v>
          </cell>
          <cell r="E51">
            <v>5371.74</v>
          </cell>
          <cell r="F51">
            <v>5936.4408021505369</v>
          </cell>
          <cell r="G51">
            <v>6098.0055612903216</v>
          </cell>
          <cell r="H51">
            <v>6230.3483825591393</v>
          </cell>
        </row>
        <row r="52">
          <cell r="B52" t="str">
            <v xml:space="preserve">   H S D</v>
          </cell>
          <cell r="C52" t="str">
            <v>(Rp/Liter)</v>
          </cell>
          <cell r="D52">
            <v>5116.7048000000004</v>
          </cell>
          <cell r="E52">
            <v>5642.45</v>
          </cell>
          <cell r="F52">
            <v>6231.8390913978492</v>
          </cell>
          <cell r="G52">
            <v>6406.3568548387084</v>
          </cell>
          <cell r="H52">
            <v>6551.3266437634402</v>
          </cell>
        </row>
        <row r="53">
          <cell r="B53" t="str">
            <v xml:space="preserve">   Coal</v>
          </cell>
          <cell r="C53" t="str">
            <v>( Rp/kg )</v>
          </cell>
          <cell r="D53">
            <v>351.16631942098911</v>
          </cell>
          <cell r="E53">
            <v>327.68084409171871</v>
          </cell>
          <cell r="F53">
            <v>344.72024798448808</v>
          </cell>
          <cell r="G53">
            <v>362.6457008796815</v>
          </cell>
          <cell r="H53">
            <v>381.14063162454522</v>
          </cell>
        </row>
        <row r="54">
          <cell r="B54" t="str">
            <v xml:space="preserve">   Geothermal</v>
          </cell>
          <cell r="C54" t="str">
            <v>(Rp/kWh)</v>
          </cell>
          <cell r="D54">
            <v>478.32322214719784</v>
          </cell>
          <cell r="E54">
            <v>431.49489975081201</v>
          </cell>
          <cell r="F54">
            <v>442.28227224458226</v>
          </cell>
          <cell r="G54">
            <v>453.33932905069679</v>
          </cell>
          <cell r="H54">
            <v>464.67281227696418</v>
          </cell>
        </row>
        <row r="55">
          <cell r="B55" t="str">
            <v xml:space="preserve">   Natural Gas</v>
          </cell>
          <cell r="C55" t="str">
            <v>(Rp/MSCF)</v>
          </cell>
          <cell r="D55">
            <v>23656.001526557087</v>
          </cell>
          <cell r="E55">
            <v>27435</v>
          </cell>
          <cell r="F55">
            <v>30323.05</v>
          </cell>
          <cell r="G55">
            <v>31143.15</v>
          </cell>
          <cell r="H55">
            <v>31812.799999999999</v>
          </cell>
        </row>
        <row r="57">
          <cell r="B57" t="str">
            <v>Average cost of electricity</v>
          </cell>
          <cell r="C57" t="str">
            <v>Rp/kWh</v>
          </cell>
        </row>
        <row r="59">
          <cell r="B59" t="str">
            <v>Operating expenses</v>
          </cell>
        </row>
        <row r="60">
          <cell r="B60" t="str">
            <v xml:space="preserve">   Personal expenses growth</v>
          </cell>
          <cell r="C60" t="str">
            <v>%</v>
          </cell>
          <cell r="D60">
            <v>0.23132415937051665</v>
          </cell>
          <cell r="E60">
            <v>0.15778933621229796</v>
          </cell>
          <cell r="F60">
            <v>7.5627250059524531E-3</v>
          </cell>
          <cell r="G60">
            <v>6.9394477384977282E-2</v>
          </cell>
          <cell r="H60">
            <v>6.9798535448116983E-2</v>
          </cell>
        </row>
        <row r="61">
          <cell r="B61" t="str">
            <v xml:space="preserve">   Repair &amp; maintainance service growth</v>
          </cell>
          <cell r="C61" t="str">
            <v>%</v>
          </cell>
          <cell r="D61">
            <v>5.7304715244626436E-2</v>
          </cell>
          <cell r="E61">
            <v>0.24904114068302241</v>
          </cell>
          <cell r="F61">
            <v>-0.12815695320416698</v>
          </cell>
          <cell r="G61">
            <v>8.2365562416511384E-2</v>
          </cell>
          <cell r="H61">
            <v>0.36545489769907591</v>
          </cell>
        </row>
        <row r="62">
          <cell r="B62" t="str">
            <v xml:space="preserve">   Other operating expenses</v>
          </cell>
          <cell r="C62" t="str">
            <v>%</v>
          </cell>
          <cell r="D62">
            <v>5.6104048050256816E-2</v>
          </cell>
          <cell r="E62">
            <v>0.11184203654191438</v>
          </cell>
          <cell r="F62">
            <v>7.2120443059519923E-2</v>
          </cell>
          <cell r="G62">
            <v>7.2127132556572882E-2</v>
          </cell>
          <cell r="H62">
            <v>7.2134252370879448E-2</v>
          </cell>
        </row>
        <row r="64">
          <cell r="B64" t="str">
            <v>Interest expense</v>
          </cell>
        </row>
        <row r="65">
          <cell r="B65" t="str">
            <v xml:space="preserve">    Interest Rate on proposed US$ Bonds</v>
          </cell>
          <cell r="C65" t="str">
            <v>(%)</v>
          </cell>
        </row>
        <row r="66">
          <cell r="B66" t="str">
            <v xml:space="preserve">    Interest Rate on Rupiah Bond 1997</v>
          </cell>
          <cell r="C66" t="str">
            <v>(%)</v>
          </cell>
        </row>
        <row r="67">
          <cell r="B67" t="str">
            <v xml:space="preserve">    Interest Rate on Rupiah Bond 2004</v>
          </cell>
          <cell r="C67" t="str">
            <v>(%)</v>
          </cell>
        </row>
        <row r="69">
          <cell r="B69" t="str">
            <v>Corporate tax</v>
          </cell>
          <cell r="C69" t="str">
            <v>%</v>
          </cell>
          <cell r="D69">
            <v>30</v>
          </cell>
          <cell r="E69">
            <v>30</v>
          </cell>
          <cell r="F69">
            <v>30</v>
          </cell>
          <cell r="G69">
            <v>30</v>
          </cell>
          <cell r="H69">
            <v>30</v>
          </cell>
        </row>
        <row r="71">
          <cell r="B71" t="str">
            <v>Fixed Assets Addition</v>
          </cell>
        </row>
        <row r="72">
          <cell r="B72" t="str">
            <v>Depreciation Rate</v>
          </cell>
          <cell r="C72" t="str">
            <v>(%)</v>
          </cell>
          <cell r="D72">
            <v>5.6131995381103333E-2</v>
          </cell>
          <cell r="E72">
            <v>5.5625535187942846E-2</v>
          </cell>
          <cell r="F72">
            <v>5.5010010039082548E-2</v>
          </cell>
          <cell r="G72">
            <v>5.5808546340911223E-2</v>
          </cell>
          <cell r="H72">
            <v>5.6981631952625976E-2</v>
          </cell>
        </row>
        <row r="73">
          <cell r="B73" t="str">
            <v xml:space="preserve"> - FAA charged from VAT</v>
          </cell>
          <cell r="C73" t="str">
            <v>(%)</v>
          </cell>
          <cell r="D73">
            <v>0.27</v>
          </cell>
          <cell r="E73">
            <v>0.27</v>
          </cell>
          <cell r="F73">
            <v>0.27</v>
          </cell>
          <cell r="G73">
            <v>0.27</v>
          </cell>
          <cell r="H73">
            <v>0.27</v>
          </cell>
        </row>
        <row r="74">
          <cell r="B74" t="str">
            <v xml:space="preserve"> - FAA charged from Import Duty </v>
          </cell>
          <cell r="C74" t="str">
            <v>(%)</v>
          </cell>
          <cell r="D74">
            <v>0.8</v>
          </cell>
          <cell r="E74">
            <v>0.8</v>
          </cell>
          <cell r="F74">
            <v>0.8</v>
          </cell>
          <cell r="G74">
            <v>0.8</v>
          </cell>
          <cell r="H74">
            <v>0.8</v>
          </cell>
        </row>
        <row r="76">
          <cell r="B76" t="str">
            <v>Working capital</v>
          </cell>
        </row>
        <row r="77">
          <cell r="B77" t="str">
            <v xml:space="preserve">    Account receivables</v>
          </cell>
          <cell r="C77" t="str">
            <v>Rp Bn</v>
          </cell>
          <cell r="D77">
            <v>1986.1359219999999</v>
          </cell>
          <cell r="E77">
            <v>2059.4710949999999</v>
          </cell>
          <cell r="F77">
            <v>2193.1191257629716</v>
          </cell>
          <cell r="G77">
            <v>2370.3983465307406</v>
          </cell>
          <cell r="H77">
            <v>2563.0453190066823</v>
          </cell>
        </row>
        <row r="78">
          <cell r="B78" t="str">
            <v xml:space="preserve">    Account payables - Pertamina</v>
          </cell>
          <cell r="C78" t="str">
            <v>Rp Bn</v>
          </cell>
        </row>
        <row r="79">
          <cell r="B79" t="str">
            <v xml:space="preserve">    Account payables  (incl IPP)</v>
          </cell>
          <cell r="C79" t="str">
            <v>Rp Bn</v>
          </cell>
          <cell r="D79">
            <v>151.44903967900001</v>
          </cell>
          <cell r="E79">
            <v>151.44903967900001</v>
          </cell>
          <cell r="F79">
            <v>151.44903967900001</v>
          </cell>
          <cell r="G79">
            <v>151.44903967900001</v>
          </cell>
          <cell r="H79">
            <v>151.44903967900001</v>
          </cell>
        </row>
        <row r="80">
          <cell r="B80" t="str">
            <v xml:space="preserve">    Inventories</v>
          </cell>
          <cell r="C80" t="str">
            <v>Rp Bn</v>
          </cell>
          <cell r="D80">
            <v>2764.0736770000003</v>
          </cell>
          <cell r="E80">
            <v>3367.7249619999998</v>
          </cell>
          <cell r="F80">
            <v>3961.2471117651639</v>
          </cell>
          <cell r="G80">
            <v>2768.9652902373573</v>
          </cell>
          <cell r="H80">
            <v>3102.3712557872122</v>
          </cell>
        </row>
        <row r="81">
          <cell r="B81" t="str">
            <v>Total working capital</v>
          </cell>
          <cell r="C81" t="str">
            <v>Rp Bn</v>
          </cell>
          <cell r="D81">
            <v>-10617.403844679</v>
          </cell>
          <cell r="E81">
            <v>-14233.003048679007</v>
          </cell>
          <cell r="F81">
            <v>-15184.264266958247</v>
          </cell>
          <cell r="G81">
            <v>-24963.145183492401</v>
          </cell>
          <cell r="H81">
            <v>-41768.104107849431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sheetData sheetId="403"/>
      <sheetData sheetId="404" refreshError="1"/>
      <sheetData sheetId="405" refreshError="1"/>
      <sheetData sheetId="406" refreshError="1"/>
      <sheetData sheetId="407" refreshError="1"/>
      <sheetData sheetId="408" refreshError="1"/>
      <sheetData sheetId="409">
        <row r="3">
          <cell r="C3" t="str">
            <v>Unit</v>
          </cell>
        </row>
      </sheetData>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ow r="3">
          <cell r="C3" t="str">
            <v>Unit</v>
          </cell>
        </row>
      </sheetData>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8"/>
      <sheetName val="vasambung"/>
      <sheetName val="RPBL"/>
      <sheetName val="GLVA"/>
      <sheetName val="GKWH"/>
      <sheetName val="GRP"/>
      <sheetName val="Neraca"/>
      <sheetName val="prod03"/>
      <sheetName val="THN-6"/>
      <sheetName val="Assumptions (2)"/>
      <sheetName val="VALUE"/>
      <sheetName val="A"/>
    </sheetNames>
    <sheetDataSet>
      <sheetData sheetId="0" refreshError="1"/>
      <sheetData sheetId="1">
        <row r="8">
          <cell r="F8">
            <v>422.12333171763515</v>
          </cell>
        </row>
      </sheetData>
      <sheetData sheetId="2">
        <row r="8">
          <cell r="F8">
            <v>422.12333171763515</v>
          </cell>
        </row>
      </sheetData>
      <sheetData sheetId="3">
        <row r="9">
          <cell r="C9" t="e">
            <v>#VALUE!</v>
          </cell>
        </row>
      </sheetData>
      <sheetData sheetId="4">
        <row r="8">
          <cell r="C8" t="str">
            <v>R.Tangga</v>
          </cell>
        </row>
      </sheetData>
      <sheetData sheetId="5">
        <row r="8">
          <cell r="C8" t="str">
            <v>R.Tangga</v>
          </cell>
        </row>
      </sheetData>
      <sheetData sheetId="6"/>
      <sheetData sheetId="7" refreshError="1"/>
      <sheetData sheetId="8" refreshError="1"/>
      <sheetData sheetId="9" refreshError="1"/>
      <sheetData sheetId="10" refreshError="1"/>
      <sheetData sheetId="1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
      <sheetName val="100"/>
      <sheetName val="001"/>
      <sheetName val="BB2000"/>
      <sheetName val="LK2001"/>
      <sheetName val="KK2000"/>
      <sheetName val="CF2000"/>
      <sheetName val="BB2001"/>
      <sheetName val="KK2001"/>
      <sheetName val="CF2001"/>
      <sheetName val="CFAnggaran"/>
      <sheetName val="SPDana"/>
      <sheetName val="CFLK2001"/>
      <sheetName val="UshDebtw101"/>
      <sheetName val="UshDeb00"/>
      <sheetName val="UshDeb03001"/>
      <sheetName val="GABUNGAN"/>
      <sheetName val="Sheet1"/>
      <sheetName val="Sheet2"/>
      <sheetName val="Sheet3"/>
      <sheetName val="CashFlow012001Anggaran"/>
      <sheetName val="L_23"/>
      <sheetName val="prod03"/>
      <sheetName val="Asumsi"/>
      <sheetName val="THN-7"/>
      <sheetName val="A"/>
      <sheetName val="HON-KT"/>
      <sheetName val="Meter merek Ganz"/>
      <sheetName val="NerSubsis"/>
      <sheetName val="SortSheet"/>
      <sheetName val="Ref"/>
      <sheetName val="DENPASAR"/>
      <sheetName val="Penjualan"/>
      <sheetName val="PdptBP"/>
      <sheetName val="PdptLain"/>
      <sheetName val="ProdVolBiaya"/>
      <sheetName val="IPP"/>
      <sheetName val="Sewa"/>
      <sheetName val="Har"/>
      <sheetName val="BPeg"/>
      <sheetName val="Depr"/>
      <sheetName val="BAdmin"/>
      <sheetName val="LuarOperasi"/>
      <sheetName val="ca"/>
      <sheetName val="Sheet5"/>
      <sheetName val="Resume"/>
      <sheetName val="ENERGI MIX 2005-2010-OK-rev2"/>
      <sheetName val="PRK"/>
      <sheetName val="JAN09"/>
      <sheetName val="Resource Plan (2)"/>
      <sheetName val="A1 pri123"/>
      <sheetName val="SL3"/>
      <sheetName val="Data I"/>
      <sheetName val="CFLK2 01"/>
      <sheetName val="NRC ENERGI"/>
      <sheetName val="1"/>
      <sheetName val="BiInves-Ikhtisar CJI3"/>
      <sheetName val="Persd-Mat APDP"/>
      <sheetName val="Persd-Mat KTP"/>
      <sheetName val="Persd-Mat skp"/>
      <sheetName val="Persd-Mat ptk"/>
      <sheetName val="Persd-Mat skw"/>
      <sheetName val="Persd-Mat kwl"/>
      <sheetName val="Persd-Mat SGU"/>
      <sheetName val="BukuBesar"/>
      <sheetName val="Submission Form"/>
      <sheetName val="Bln2.1"/>
      <sheetName val="Data_Gang_U1"/>
      <sheetName val="NERACA DAYA"/>
      <sheetName val="Rtn-09"/>
      <sheetName val="Rek-1"/>
      <sheetName val="PRK-09"/>
      <sheetName val="SKTM-SD JAN (24)"/>
      <sheetName val="Harga BBM Indonesia"/>
      <sheetName val="L20Keu"/>
      <sheetName val="Sheet1 (2)"/>
      <sheetName val="Cover"/>
      <sheetName val="Kamus"/>
      <sheetName val="TRANS"/>
      <sheetName val="RPB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NAD"/>
      <sheetName val="W-SU"/>
      <sheetName val="W-SB"/>
      <sheetName val="W-R"/>
      <sheetName val="W-SJB"/>
      <sheetName val="W-L"/>
      <sheetName val="W-BB"/>
      <sheetName val="W-KB"/>
      <sheetName val="W-KST"/>
      <sheetName val="W-KT"/>
      <sheetName val="W-SUT"/>
      <sheetName val="W-SSR"/>
      <sheetName val="W-M"/>
      <sheetName val="W-P"/>
      <sheetName val="W-NTB"/>
      <sheetName val="W-NTT"/>
      <sheetName val="D-B"/>
      <sheetName val="D-JTM"/>
      <sheetName val="D-JTG"/>
      <sheetName val="D-JBB"/>
      <sheetName val="D-JRT"/>
      <sheetName val="K-SBU"/>
      <sheetName val="K-SBS"/>
      <sheetName val="P3B-J"/>
      <sheetName val="P3B-S"/>
      <sheetName val="JPP"/>
      <sheetName val="JE"/>
      <sheetName val="JP"/>
      <sheetName val="JMK"/>
      <sheetName val="JS"/>
      <sheetName val="PP"/>
      <sheetName val="KP"/>
      <sheetName val="P-SA"/>
      <sheetName val="P-SSR"/>
      <sheetName val="P-JBN"/>
      <sheetName val="P-S"/>
      <sheetName val="P-K"/>
      <sheetName val="K-TJ"/>
      <sheetName val="K-MTR"/>
      <sheetName val="K-CLG"/>
      <sheetName val="PJB"/>
      <sheetName val="IP"/>
      <sheetName val="BTM"/>
      <sheetName val="ICP"/>
      <sheetName val="PLN E"/>
      <sheetName val="PLN TRK"/>
      <sheetName val="REK WIL"/>
      <sheetName val="REK DIS"/>
      <sheetName val="REK KP"/>
      <sheetName val="REK JP"/>
      <sheetName val="REK PIK"/>
      <sheetName val="REK AP"/>
      <sheetName val="REKAP"/>
      <sheetName val="REKAP UNIT 1"/>
      <sheetName val="RIP 1"/>
      <sheetName val="RKAI 1"/>
      <sheetName val="RISD 1"/>
      <sheetName val="RIP"/>
      <sheetName val="RKAI"/>
      <sheetName val="RISD"/>
      <sheetName val="DAF PROY"/>
      <sheetName val="L20Keu"/>
      <sheetName val="ASUMSI"/>
      <sheetName val="A"/>
      <sheetName val="UshDeb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NAD"/>
      <sheetName val="W-SU"/>
      <sheetName val="W-SB"/>
      <sheetName val="W-R"/>
      <sheetName val="W-SJB"/>
      <sheetName val="W-L"/>
      <sheetName val="W-BB"/>
      <sheetName val="W-KB"/>
      <sheetName val="W-KST"/>
      <sheetName val="W-KT"/>
      <sheetName val="W-SUT"/>
      <sheetName val="W-SSR"/>
      <sheetName val="W-M"/>
      <sheetName val="W-P"/>
      <sheetName val="W-NTB"/>
      <sheetName val="W-NTT"/>
      <sheetName val="D-B"/>
      <sheetName val="D-JTM"/>
      <sheetName val="D-JTG"/>
      <sheetName val="D-JBB"/>
      <sheetName val="D-JRT"/>
      <sheetName val="K-SBU"/>
      <sheetName val="K-SBS"/>
      <sheetName val="P3B-J"/>
      <sheetName val="P3B-S"/>
      <sheetName val="JPP"/>
      <sheetName val="JE"/>
      <sheetName val="JP"/>
      <sheetName val="JMK"/>
      <sheetName val="JS"/>
      <sheetName val="PP"/>
      <sheetName val="KP"/>
      <sheetName val="P-SA"/>
      <sheetName val="P-SSR"/>
      <sheetName val="P-JBN"/>
      <sheetName val="P-S"/>
      <sheetName val="P-K"/>
      <sheetName val="K-TJ"/>
      <sheetName val="K-MTR"/>
      <sheetName val="K-CLG"/>
      <sheetName val="PJB"/>
      <sheetName val="IP"/>
      <sheetName val="BTM"/>
      <sheetName val="ICP"/>
      <sheetName val="PLN E"/>
      <sheetName val="PLN TRK"/>
      <sheetName val="REK WIL"/>
      <sheetName val="REK DIS"/>
      <sheetName val="REK KP"/>
      <sheetName val="REK JP"/>
      <sheetName val="REK PIK"/>
      <sheetName val="REK AP"/>
      <sheetName val="REKAP"/>
      <sheetName val="REKAP UNIT 1"/>
      <sheetName val="RIP 1"/>
      <sheetName val="RKAI 1"/>
      <sheetName val="RISD 1"/>
      <sheetName val="RIP"/>
      <sheetName val="RKAI"/>
      <sheetName val="RISD"/>
      <sheetName val="DAF PROY"/>
      <sheetName val="L20Keu"/>
      <sheetName val="ASUMSI"/>
      <sheetName val="A"/>
      <sheetName val="Assumptions (2)"/>
      <sheetName val="L_23"/>
      <sheetName val="P&amp;L98"/>
      <sheetName val="RKAP_06_UAI"/>
      <sheetName val="Uraian"/>
      <sheetName val="rkap2008"/>
      <sheetName val="List"/>
      <sheetName val="Bipeg-U(12D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HSP"/>
      <sheetName val="Quary (6)"/>
      <sheetName val="H_S_BAHAN"/>
      <sheetName val="ANALISA"/>
      <sheetName val="D_H_UPAH"/>
      <sheetName val="D_RAB"/>
      <sheetName val="D RAB BBI"/>
      <sheetName val="HPS"/>
      <sheetName val="W-NAD"/>
      <sheetName val="61005"/>
      <sheetName val="61007"/>
      <sheetName val="MAP"/>
      <sheetName val="H.Dasar"/>
      <sheetName val="Sheet3"/>
      <sheetName val="Assumptions (2)"/>
      <sheetName val="A"/>
    </sheetNames>
    <sheetDataSet>
      <sheetData sheetId="0"/>
      <sheetData sheetId="1"/>
      <sheetData sheetId="2"/>
      <sheetData sheetId="3">
        <row r="15">
          <cell r="E15">
            <v>37800</v>
          </cell>
        </row>
      </sheetData>
      <sheetData sheetId="4">
        <row r="15">
          <cell r="I15">
            <v>2143.75</v>
          </cell>
        </row>
      </sheetData>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M. BAHAN"/>
      <sheetName val="SCHDUL"/>
      <sheetName val="SCHD R"/>
      <sheetName val="TENAGA"/>
      <sheetName val="REK"/>
      <sheetName val="RAB"/>
      <sheetName val="SAT. PEK"/>
      <sheetName val="UPAH BAHAN"/>
      <sheetName val="ANALISA"/>
      <sheetName val="Sheet1"/>
      <sheetName val="BESI"/>
      <sheetName val="W-NAD"/>
      <sheetName val="H_S_BAHAN"/>
      <sheetName val="M"/>
      <sheetName val="C"/>
      <sheetName val="BA_Rapen"/>
      <sheetName val="bahan"/>
      <sheetName val="upah"/>
      <sheetName val="61005"/>
      <sheetName val="61007"/>
      <sheetName val="MAP"/>
      <sheetName val="H.Dasar"/>
    </sheetNames>
    <sheetDataSet>
      <sheetData sheetId="0" refreshError="1"/>
      <sheetData sheetId="1"/>
      <sheetData sheetId="2"/>
      <sheetData sheetId="3" refreshError="1"/>
      <sheetData sheetId="4">
        <row r="67">
          <cell r="H67" t="str">
            <v>Direktur Utama</v>
          </cell>
        </row>
      </sheetData>
      <sheetData sheetId="5" refreshError="1"/>
      <sheetData sheetId="6" refreshError="1"/>
      <sheetData sheetId="7"/>
      <sheetData sheetId="8">
        <row r="54">
          <cell r="J54">
            <v>8700</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UE"/>
      <sheetName val="KIN-REV"/>
      <sheetName val="GRAF-RASI"/>
      <sheetName val="GRAF-COP"/>
      <sheetName val="GRAF-BDR"/>
      <sheetName val="GRAF-ITO"/>
      <sheetName val="GRAF-OAT"/>
      <sheetName val="PLG-PEG"/>
      <sheetName val="PLG-PEG (2)"/>
      <sheetName val="NILAI TAMBAH"/>
      <sheetName val="PRODKSI"/>
      <sheetName val="LR-POWER"/>
      <sheetName val="NRC"/>
      <sheetName val="INVESTASI"/>
      <sheetName val="PENGISIAN DATA PENDUKUNG"/>
      <sheetName val="Jan - Okt"/>
      <sheetName val="HOP"/>
      <sheetName val="SAIDISAIFI 2004 "/>
      <sheetName val="W-NAD"/>
      <sheetName val="A"/>
      <sheetName val="HPS"/>
      <sheetName val="Assumptions (2)"/>
      <sheetName val="ANALISA"/>
      <sheetName val="REK"/>
      <sheetName val="SCHDU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PS"/>
      <sheetName val="Genteng"/>
      <sheetName val="Muncar"/>
      <sheetName val="Banyuwangi"/>
      <sheetName val="W-NAD"/>
      <sheetName val="GTT1"/>
      <sheetName val="VALUE"/>
      <sheetName val="A"/>
      <sheetName val="UshDeb00"/>
      <sheetName val="L_23"/>
      <sheetName val="Sudah Berjalan"/>
      <sheetName val="L20Keu"/>
      <sheetName val="ASUMSI"/>
      <sheetName val="Assumptions (2)"/>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sca"/>
      <sheetName val="tenaga ahli"/>
      <sheetName val="pengalaman"/>
      <sheetName val="7 rekap"/>
      <sheetName val="7 TAHUN"/>
      <sheetName val="1"/>
      <sheetName val="2"/>
      <sheetName val="3"/>
      <sheetName val="4"/>
      <sheetName val="5"/>
      <sheetName val="6"/>
      <sheetName val="7"/>
      <sheetName val="8"/>
      <sheetName val="9"/>
      <sheetName val="10"/>
      <sheetName val="Sheet10"/>
      <sheetName val="Sheet9"/>
      <sheetName val="Sheet5"/>
      <sheetName val="rekap"/>
      <sheetName val="rab"/>
      <sheetName val="kumpulan"/>
      <sheetName val="KERJA"/>
      <sheetName val="neraca"/>
      <sheetName val="tenagaahli"/>
      <sheetName val="Sheet7"/>
      <sheetName val="ta oke"/>
      <sheetName val="jad tng"/>
      <sheetName val="jdwl"/>
      <sheetName val="Sheet8"/>
      <sheetName val="Sheet2"/>
      <sheetName val="Sheet6"/>
      <sheetName val="Alamat"/>
      <sheetName val="ALAT"/>
      <sheetName val="Sheet4"/>
      <sheetName val="Sheet3"/>
      <sheetName val="Sheet1"/>
      <sheetName val="Sheet11"/>
      <sheetName val="ANALISA"/>
      <sheetName val="H_S_BAHAN"/>
      <sheetName val="HPS"/>
      <sheetName val="Mat. List'10"/>
      <sheetName val="EK-JAN-2010"/>
      <sheetName val="Ref"/>
      <sheetName val="SCHDUL"/>
      <sheetName val="UPAH DAN BAHAN"/>
      <sheetName val="W-NAD"/>
      <sheetName val="FORM-B"/>
      <sheetName val="VALUE"/>
      <sheetName val="RE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rat"/>
      <sheetName val="Laporan Dist ==&gt;"/>
      <sheetName val="SED031-1"/>
      <sheetName val="SED031-2"/>
      <sheetName val="SED031-3"/>
      <sheetName val="GGNTM-1"/>
      <sheetName val="LPTL-1"/>
      <sheetName val="LPTL-2"/>
      <sheetName val="ITB-1"/>
      <sheetName val="ITB-2"/>
      <sheetName val="ITB-3"/>
      <sheetName val="ITB-4"/>
      <sheetName val="ITB-5"/>
      <sheetName val="ITB-6"/>
      <sheetName val="ITB-7"/>
      <sheetName val="ITB-8"/>
      <sheetName val="ITB-9"/>
      <sheetName val="kWh"/>
      <sheetName val="MTP-1"/>
      <sheetName val="MTP-2"/>
      <sheetName val="003-1"/>
      <sheetName val="003-2"/>
      <sheetName val="Perbaikan data ==&gt;"/>
      <sheetName val="GarduKB"/>
      <sheetName val="gambar 1"/>
      <sheetName val="Peralatan Dist"/>
      <sheetName val="Alat kerja Koba"/>
      <sheetName val="ANALISA"/>
      <sheetName val="SCHDUL"/>
      <sheetName val="kumpulan"/>
      <sheetName val="H_S_BAHAN"/>
      <sheetName val="Mat. List'10"/>
      <sheetName val="EK-JAN-2010"/>
      <sheetName val="Ref"/>
      <sheetName val="Kamus"/>
      <sheetName val="KMS-DIS5"/>
      <sheetName val="RINCIAN HARGA 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 halaman"/>
      <sheetName val="DAFTAR HARGA"/>
      <sheetName val="Sheet4"/>
      <sheetName val="DAFTAR ISI"/>
      <sheetName val="BATAS"/>
      <sheetName val="JTM-240"/>
      <sheetName val="JTM-150"/>
      <sheetName val="JTM-70"/>
      <sheetName val="JTM-35"/>
      <sheetName val="JTR-70"/>
      <sheetName val="JTR-35"/>
      <sheetName val="JTR-25"/>
      <sheetName val="GARDU PORTAL"/>
      <sheetName val="SKTM"/>
      <sheetName val="AHS-JTM"/>
      <sheetName val="AHS-JTR"/>
      <sheetName val="AHS-GARDU"/>
      <sheetName val="AHS-SAMBUNGAN LISTRIK"/>
      <sheetName val="HSU-PASANG SUTM"/>
      <sheetName val="HSU-PASANG SUTR"/>
      <sheetName val="HSU-PASANG GARDU"/>
      <sheetName val="HSU-PASANG KABEL"/>
      <sheetName val="AH-MATERIAL"/>
      <sheetName val="BIAYA PEMBUATAN"/>
      <sheetName val="BIAYA GALVANIS"/>
      <sheetName val="HARGA SATUAN MATERIAL"/>
      <sheetName val="BIAYA BAHAN"/>
      <sheetName val="BIAYA OPERASIONAL"/>
      <sheetName val="JASA PABRIKASI"/>
      <sheetName val="RINCIAN HARGA MATERIAL"/>
      <sheetName val="PT. PLN (Persero) Wil. Babel"/>
      <sheetName val="Sheet3"/>
      <sheetName val="Sheet2"/>
      <sheetName val="Sheet1"/>
      <sheetName val="hps-tm-14"/>
      <sheetName val="hps-gd-14"/>
      <sheetName val="rek-14"/>
      <sheetName val="hps-tr-14"/>
      <sheetName val="2"/>
      <sheetName val="4"/>
      <sheetName val="biaya upah"/>
      <sheetName val="an-TM-2003 apln"/>
      <sheetName val="an-TM-2003"/>
      <sheetName val="an-tR-2003 "/>
      <sheetName val="hps-tm-05"/>
      <sheetName val="hps-tr-05"/>
      <sheetName val="hps-gd-05"/>
      <sheetName val="rek-05"/>
      <sheetName val="galvanis2"/>
      <sheetName val="Peralatan D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MDU"/>
      <sheetName val="ROK"/>
      <sheetName val="ANALISA TIANG BETON"/>
      <sheetName val="ANALISA TIANG BETON (2)"/>
      <sheetName val="REKAP"/>
      <sheetName val="REKAP TIANG"/>
      <sheetName val="HPS TIANG "/>
      <sheetName val="LUBUK BESAR"/>
      <sheetName val="HARGA SATUAN MATERIAL"/>
      <sheetName val="HPS-SUTR (1)"/>
      <sheetName val="HPS-SUTR (004)"/>
      <sheetName val="HPS-SUTR (005)"/>
      <sheetName val="HPS-SUTR (006)"/>
      <sheetName val="HPS-SUTR (007)"/>
      <sheetName val="HPS-SUTR (008)"/>
      <sheetName val="HPS-SUTR (3)"/>
      <sheetName val="HPS-SUTR (009)"/>
      <sheetName val="HPS-SUTR (010)"/>
      <sheetName val="HPS-SUTR (011)"/>
      <sheetName val="HPS-SUTR (012)"/>
      <sheetName val="HPS-SUTR (019)"/>
      <sheetName val="HPS-SUTM (1)"/>
      <sheetName val="HPS-SUTM (004)"/>
      <sheetName val="HPS-SUTM (005)"/>
      <sheetName val="HPS-SUTM (006)"/>
      <sheetName val="HPS-SUTM (007)"/>
      <sheetName val="HPS-SUTM (008)"/>
      <sheetName val="HPS-SUTM (3)"/>
      <sheetName val="HPS-SUTM (009)"/>
      <sheetName val="HPS-SUTM (010)"/>
      <sheetName val="HPS-SUTM (011)"/>
      <sheetName val="HPS-SUTM (012)"/>
      <sheetName val="HPS-SUTM (4)"/>
      <sheetName val="HPS-SUTM (014)"/>
      <sheetName val="HPS-SUTM (015)"/>
      <sheetName val="AHS-BAHAN &amp; UPAH (240)"/>
      <sheetName val="HPS-SUTM (016)"/>
      <sheetName val="AHS-BAHAN &amp; UPAH (70 PEMKAB)"/>
      <sheetName val="HPS-SUTM (017)"/>
      <sheetName val="HPS-GARDU (1)"/>
      <sheetName val="HPS-GARDU (004)"/>
      <sheetName val="HPS-GARDU (005)"/>
      <sheetName val="HPS-GARDU (006)"/>
      <sheetName val="HPS-GARDU (007"/>
      <sheetName val="HPS-GARDU (008)"/>
      <sheetName val="HPS-GARDU (3)"/>
      <sheetName val="HPS-GARDU (009)"/>
      <sheetName val="HPS-GARDU (010)"/>
      <sheetName val="HPS-GARDU (011)"/>
      <sheetName val="HPS-GARDU (012)"/>
      <sheetName val="HPS-GARDU (016)"/>
      <sheetName val="HPS-GARDU (000)"/>
      <sheetName val="HPS-GARDU (00000)"/>
      <sheetName val="HPS-REKAP (1)"/>
      <sheetName val="HPS-REKAP (004)"/>
      <sheetName val="HPS-REKAP (005)"/>
      <sheetName val="HPS-REKAP (006)"/>
      <sheetName val="HPS-REKAP (007)"/>
      <sheetName val="HPS-REKAP (008)"/>
      <sheetName val="HPS-REKAP (3)"/>
      <sheetName val="HPS-REKAP (009)"/>
      <sheetName val="HPS-REKAP (010)"/>
      <sheetName val="HPS-REKAP (011)"/>
      <sheetName val="HPS-REKAP (012)"/>
      <sheetName val="HPS-REKAP (014)"/>
      <sheetName val="HPS-REKAP (015)"/>
      <sheetName val="HPS-REKAP (016)"/>
      <sheetName val="HPS-REKAP (000000)"/>
      <sheetName val="HPS-REKAP (017)"/>
      <sheetName val="HPS-REKAP (018)"/>
      <sheetName val="REKAP HPS"/>
      <sheetName val="Sheet2"/>
      <sheetName val="DATA"/>
      <sheetName val="AHS-BAHAN &amp; UPAH"/>
      <sheetName val="REVISI DIPA"/>
      <sheetName val="HPS-GARDU 100 kVA"/>
      <sheetName val="HPS-GARDU 50 kVA"/>
      <sheetName val="HPS-SUTM 240mm"/>
      <sheetName val="HPS-SUTM 150mm"/>
      <sheetName val="HPS-SUTM 70mm"/>
      <sheetName val="HPS-SUTM 70mm TANPA TIANG"/>
      <sheetName val="HPS-SUTR 35 25"/>
      <sheetName val="Genset"/>
      <sheetName val="HPS-KWH"/>
      <sheetName val="HPS SR"/>
      <sheetName val="HPS CUBICLE SATUAN"/>
      <sheetName val="HPS CUBICLE"/>
      <sheetName val="ANALISA MDU DJA"/>
      <sheetName val="pemisahan -GARDU"/>
      <sheetName val="PEMISAHAN GARDU SISIPAN)"/>
      <sheetName val="RENC.KONST"/>
      <sheetName val="CONDUCTOR"/>
      <sheetName val="ana-angkut"/>
      <sheetName val="an-akt 2009"/>
      <sheetName val="Sheet3"/>
      <sheetName val="RINCIAN HARGA MATERIAL"/>
      <sheetName val="Peralatan Dist"/>
      <sheetName val="351BQMCN"/>
      <sheetName val="TDL2001"/>
      <sheetName val="Sch-5"/>
      <sheetName val="kumpulan"/>
      <sheetName val="Submission Form"/>
      <sheetName val="M"/>
      <sheetName val="C"/>
      <sheetName val="W-N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pasca"/>
      <sheetName val="tenaga ahli"/>
      <sheetName val="KERJA"/>
      <sheetName val="Sheet7"/>
      <sheetName val="pengalaman"/>
      <sheetName val="7 TAHUN"/>
      <sheetName val="1"/>
      <sheetName val="2"/>
      <sheetName val="J-PEK"/>
      <sheetName val="Sheet9"/>
      <sheetName val="J-PERSONIL"/>
      <sheetName val="tenagaahli"/>
      <sheetName val="Sheet8"/>
      <sheetName val="penunjang"/>
      <sheetName val="Sheet11"/>
      <sheetName val="Sheet10"/>
      <sheetName val="rekap"/>
      <sheetName val="rab"/>
      <sheetName val="RAB2"/>
      <sheetName val="Sheet3"/>
      <sheetName val="Sheet4"/>
      <sheetName val="kumpulan"/>
      <sheetName val="neraca"/>
      <sheetName val="neraca twr"/>
      <sheetName val="pengurus"/>
      <sheetName val="ALAT"/>
      <sheetName val="Sheet6"/>
      <sheetName val="Sheet5"/>
      <sheetName val="check list"/>
      <sheetName val="Sheet1"/>
      <sheetName val="RINCIAN HARGA MATERIAL"/>
      <sheetName val="DATA"/>
      <sheetName val="Hrg.Dasar"/>
      <sheetName val="Mon SKKO"/>
      <sheetName val="Peralatan Dist"/>
    </sheetNames>
    <sheetDataSet>
      <sheetData sheetId="0"/>
      <sheetData sheetId="1">
        <row r="11">
          <cell r="H11" t="str">
            <v>A m r a, ST</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1">
          <cell r="H11">
            <v>6161250</v>
          </cell>
        </row>
      </sheetData>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E.11-BASKET"/>
      <sheetName val="TRANS (GAB)"/>
      <sheetName val="Resume RKAP"/>
      <sheetName val="RESUM-BASKET"/>
      <sheetName val="RESUM  DISBURSE"/>
      <sheetName val="Resum Prioritas"/>
      <sheetName val="RESUM "/>
      <sheetName val="DISBURSE"/>
      <sheetName val="TRANS"/>
      <sheetName val="TID"/>
      <sheetName val="TI"/>
      <sheetName val="FAS"/>
      <sheetName val="urgensi-basket 1"/>
      <sheetName val="urgensi-basket 2"/>
      <sheetName val="urgensi-basket 3"/>
      <sheetName val="urgensi-basket 4"/>
      <sheetName val="urgensi-basket 5"/>
      <sheetName val="urgensi-basket 6"/>
      <sheetName val="RESUME-UAI"/>
      <sheetName val="W-NAD"/>
      <sheetName val="Sheet3"/>
      <sheetName val="pasca"/>
      <sheetName val="HPS"/>
      <sheetName val="UAI 2009- RJBR-Rev Jun 2008"/>
      <sheetName val="VALUE"/>
      <sheetName val="Assumptions (2)"/>
      <sheetName val="FORM.A3"/>
      <sheetName val="divI"/>
      <sheetName val="divII"/>
      <sheetName val="Ref"/>
      <sheetName val="C"/>
      <sheetName val="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MS-DIS5"/>
      <sheetName val="TRANS"/>
      <sheetName val="FAS"/>
    </sheetNames>
    <sheetDataSet>
      <sheetData sheetId="0"/>
      <sheetData sheetId="1" refreshError="1"/>
      <sheetData sheetId="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N-7"/>
      <sheetName val="TRANS"/>
      <sheetName val="FAS"/>
      <sheetName val="C"/>
      <sheetName val="M"/>
      <sheetName val="THN-6"/>
      <sheetName val="Sheet3"/>
      <sheetName val="rkap2008"/>
      <sheetName val="List"/>
      <sheetName val="01 A"/>
      <sheetName val="HARGA SATUAN"/>
      <sheetName val="Cover"/>
      <sheetName val="Kamus"/>
      <sheetName val="KMS-DIS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M"/>
      <sheetName val="PI"/>
      <sheetName val="FK"/>
      <sheetName val="kop"/>
      <sheetName val="FIPK"/>
      <sheetName val="DATA ADM"/>
      <sheetName val="Ijin Usaha"/>
      <sheetName val="Landasan Hkm"/>
      <sheetName val="Pengurus 1"/>
      <sheetName val="Pengurus  (2)"/>
      <sheetName val="DATA KEU"/>
      <sheetName val="Pajak"/>
      <sheetName val="NERACA"/>
      <sheetName val="Personalia"/>
      <sheetName val="CV.1"/>
      <sheetName val="PERLENGKAPAN"/>
      <sheetName val="Pengalaman Kerja"/>
      <sheetName val="Data Pekerjaan"/>
      <sheetName val="Modal Kerja"/>
      <sheetName val="BPN"/>
      <sheetName val="DUK.AMP"/>
      <sheetName val="TDK MENUNTUT"/>
      <sheetName val="SK"/>
      <sheetName val="Tunduk Panitia"/>
      <sheetName val="Keb.Dok"/>
      <sheetName val="spta"/>
      <sheetName val="RHTA"/>
      <sheetName val="RH"/>
      <sheetName val="peralatan"/>
      <sheetName val="Personil"/>
      <sheetName val="tdk pailit"/>
      <sheetName val="p. survey"/>
      <sheetName val="S.Pernyataan"/>
      <sheetName val="skk"/>
      <sheetName val="RINCIAN HARGA MATERIAL"/>
      <sheetName val="Sheet3"/>
      <sheetName val="pasca"/>
      <sheetName val="Download_Data"/>
      <sheetName val="TRANS"/>
      <sheetName val="FAS"/>
      <sheetName val="DATA"/>
      <sheetName val="61005"/>
      <sheetName val="61007"/>
      <sheetName val="MAP"/>
      <sheetName val="H.Dasar"/>
      <sheetName val="Sheet1"/>
      <sheetName val="KMS-DIS5"/>
      <sheetName val="W-N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SATUAN"/>
      <sheetName val="ANALISA"/>
      <sheetName val="mobilisasi"/>
      <sheetName val="schedule"/>
      <sheetName val="HARGA"/>
      <sheetName val="A HP"/>
      <sheetName val="Sheet3"/>
      <sheetName val="Sheet2"/>
      <sheetName val="BANDING RAB"/>
      <sheetName val="BANDING REKAP"/>
      <sheetName val="REKAP AWAL"/>
      <sheetName val="RAB AW"/>
      <sheetName val="DATA"/>
      <sheetName val="SK"/>
      <sheetName val="Tunduk Panitia"/>
      <sheetName val="bkn-pns"/>
      <sheetName val="RINCIAN HARGA MATERIAL"/>
      <sheetName val="pasca"/>
      <sheetName val="UshDeb00"/>
      <sheetName val="terbilang"/>
      <sheetName val="H.BAHAN"/>
      <sheetName val="Bahan"/>
      <sheetName val="Analisa E"/>
      <sheetName val="Analisa K"/>
      <sheetName val="LK2004"/>
      <sheetName val="KMS-DIS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Satuan"/>
      <sheetName val="Analisa"/>
      <sheetName val="Material On Site"/>
      <sheetName val="Schedule"/>
      <sheetName val="Mobilisasi"/>
      <sheetName val="Sheet3"/>
      <sheetName val="pasca"/>
      <sheetName val="HARGA"/>
      <sheetName val="Bahan"/>
      <sheetName val="Analisa E"/>
      <sheetName val="Analisa K"/>
      <sheetName val="TRANS"/>
      <sheetName val="SK"/>
      <sheetName val="FAS"/>
      <sheetName val="Tunduk Panitia"/>
      <sheetName val="H_S_BAHAN"/>
      <sheetName val="Sheet1"/>
      <sheetName val="DATA"/>
      <sheetName val="RINCIAN HARGA MATERIAL"/>
      <sheetName val="REF"/>
    </sheetNames>
    <sheetDataSet>
      <sheetData sheetId="0">
        <row r="7">
          <cell r="G7" t="str">
            <v>PEMBANGUNAN JALAN WILAYAH SELATAN</v>
          </cell>
        </row>
      </sheetData>
      <sheetData sheetId="1"/>
      <sheetData sheetId="2">
        <row r="11">
          <cell r="E11">
            <v>3437.5</v>
          </cell>
        </row>
      </sheetData>
      <sheetData sheetId="3">
        <row r="36">
          <cell r="L36">
            <v>17304.82</v>
          </cell>
        </row>
      </sheetData>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SATUAN"/>
      <sheetName val="ANALISA"/>
      <sheetName val="SCHE AS"/>
      <sheetName val="mobilisasi"/>
      <sheetName val="HARGA"/>
      <sheetName val="A HP"/>
      <sheetName val="SITE"/>
      <sheetName val="Sheet3"/>
      <sheetName val="Sheet2"/>
      <sheetName val="BANDING RAB"/>
      <sheetName val="BANDING REKAP"/>
      <sheetName val="REKAP AWAL"/>
      <sheetName val="RAB AW"/>
      <sheetName val="schedule"/>
      <sheetName val="SK"/>
      <sheetName val="Tunduk Panitia"/>
      <sheetName val="bkn-pns"/>
      <sheetName val="SCHDUL"/>
      <sheetName val="UPAH DAN BAHAN"/>
      <sheetName val="pasca"/>
      <sheetName val="DATA"/>
      <sheetName val="CashFlow"/>
    </sheetNames>
    <sheetDataSet>
      <sheetData sheetId="0"/>
      <sheetData sheetId="1"/>
      <sheetData sheetId="2">
        <row r="27">
          <cell r="I27">
            <v>7000</v>
          </cell>
        </row>
      </sheetData>
      <sheetData sheetId="3"/>
      <sheetData sheetId="4"/>
      <sheetData sheetId="5"/>
      <sheetData sheetId="6">
        <row r="12">
          <cell r="E12">
            <v>7500</v>
          </cell>
        </row>
      </sheetData>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tuan"/>
      <sheetName val="Rekap"/>
      <sheetName val="RAB"/>
      <sheetName val="Analisa"/>
      <sheetName val="Material On Site"/>
      <sheetName val="Schedule"/>
      <sheetName val="Mobilisasi"/>
      <sheetName val="HARGA"/>
      <sheetName val="Bahan"/>
      <sheetName val="Analisa E"/>
      <sheetName val="Analisa K"/>
      <sheetName val="VALUE"/>
      <sheetName val="H_S_BAHAN"/>
      <sheetName val="SK"/>
      <sheetName val="Tunduk Panitia"/>
      <sheetName val="Sheet3"/>
      <sheetName val="pasca"/>
      <sheetName val="KMS-DIS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permohonan"/>
      <sheetName val="bukan PNS"/>
      <sheetName val="kebenaran dok."/>
      <sheetName val="Sheet1"/>
      <sheetName val="surat kuasa"/>
      <sheetName val="spta"/>
      <sheetName val="riwayat hidup"/>
      <sheetName val="personalia"/>
      <sheetName val="peralatan"/>
      <sheetName val="tunduk"/>
      <sheetName val="P.MODAL"/>
      <sheetName val="Neraca"/>
      <sheetName val="Skk"/>
      <sheetName val="Satuan"/>
      <sheetName val="Analisa"/>
      <sheetName val="Rekap"/>
      <sheetName val="HARGA"/>
      <sheetName val="VALUE"/>
      <sheetName val="HPS"/>
      <sheetName val="SCHDUL"/>
      <sheetName val="SK"/>
      <sheetName val="Tunduk Panitia"/>
      <sheetName val="E7"/>
    </sheetNames>
    <sheetDataSet>
      <sheetData sheetId="0"/>
      <sheetData sheetId="1"/>
      <sheetData sheetId="2">
        <row r="10">
          <cell r="D10" t="str">
            <v>Tanggerang, 15 Juni 1954</v>
          </cell>
        </row>
      </sheetData>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Daftar Isi"/>
      <sheetName val="Sekat"/>
      <sheetName val="Rekap BQ (Pagu)"/>
      <sheetName val="BQ. SRNK(Pagu)"/>
      <sheetName val="BQ. SRNM(Pagu)"/>
      <sheetName val="BQ. NGKR(Pagu)"/>
      <sheetName val="Rekap BQ (Vol 100%)"/>
      <sheetName val="BQ. SRNK (Vol 100%)"/>
      <sheetName val="BQ. SRNM (Vol 100%)"/>
      <sheetName val="BQ. NGKR (Vol 100%)"/>
      <sheetName val="BQ.EMBUNG POPMPONG"/>
      <sheetName val="Rek.Analisa"/>
      <sheetName val="A"/>
      <sheetName val="B"/>
      <sheetName val="C"/>
      <sheetName val="D"/>
      <sheetName val="E"/>
      <sheetName val="F"/>
      <sheetName val="G"/>
      <sheetName val="H"/>
      <sheetName val="LS"/>
      <sheetName val="teknis"/>
      <sheetName val="analisa.alat"/>
      <sheetName val="Upah"/>
      <sheetName val="Bahan"/>
      <sheetName val="Alat"/>
      <sheetName val="Analisa.Hourly"/>
      <sheetName val="Sheet1"/>
      <sheetName val="HARGA"/>
      <sheetName val="SATUAN"/>
      <sheetName val="bukan PNS"/>
      <sheetName val="Analisa"/>
      <sheetName val="Rekap"/>
      <sheetName val="RINCIAN HARGA MATERIAL"/>
      <sheetName val="kumpulan"/>
      <sheetName val="AN-MAJOR"/>
      <sheetName val="Sort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
          <cell r="B2" t="str">
            <v>REKAPITULASI ANALISA HARGA SATUAN</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1">
          <cell r="A1">
            <v>1</v>
          </cell>
        </row>
      </sheetData>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ECK LIST"/>
      <sheetName val="tm_rab"/>
      <sheetName val="referensi"/>
      <sheetName val="tm_kon"/>
      <sheetName val="tm_mat"/>
      <sheetName val="gd_kon"/>
      <sheetName val="gd_mat"/>
      <sheetName val="gd_rab"/>
      <sheetName val="tr_kon"/>
      <sheetName val="tr_mat"/>
      <sheetName val="tr_rab"/>
      <sheetName val="REKAP_RAB"/>
      <sheetName val="RAB TMTRGD Standart"/>
      <sheetName val="B"/>
      <sheetName val="Analisa.Hourly"/>
      <sheetName val="Rek.Analisa"/>
    </sheetNames>
    <sheetDataSet>
      <sheetData sheetId="0">
        <row r="5">
          <cell r="D5" t="str">
            <v>test / 01</v>
          </cell>
        </row>
      </sheetData>
      <sheetData sheetId="1">
        <row r="1">
          <cell r="A1" t="str">
            <v>RENCANA ANGGARAN BIAYA (RAB)</v>
          </cell>
        </row>
      </sheetData>
      <sheetData sheetId="2"/>
      <sheetData sheetId="3">
        <row r="28">
          <cell r="U28">
            <v>1</v>
          </cell>
        </row>
      </sheetData>
      <sheetData sheetId="4">
        <row r="6">
          <cell r="R6">
            <v>0</v>
          </cell>
        </row>
      </sheetData>
      <sheetData sheetId="5">
        <row r="23">
          <cell r="T23">
            <v>0</v>
          </cell>
        </row>
      </sheetData>
      <sheetData sheetId="6"/>
      <sheetData sheetId="7"/>
      <sheetData sheetId="8"/>
      <sheetData sheetId="9"/>
      <sheetData sheetId="10"/>
      <sheetData sheetId="11"/>
      <sheetData sheetId="12" refreshError="1"/>
      <sheetData sheetId="13" refreshError="1"/>
      <sheetData sheetId="14" refreshError="1"/>
      <sheetData sheetId="15"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Fo"/>
      <sheetName val="CECK LIST"/>
      <sheetName val="tm_rab"/>
    </sheetNames>
    <sheetDataSet>
      <sheetData sheetId="0"/>
      <sheetData sheetId="1" refreshError="1"/>
      <sheetData sheetId="2"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UMSI"/>
      <sheetName val="QView"/>
      <sheetName val="Skenario"/>
      <sheetName val="Mgmt Rpt"/>
      <sheetName val="Catatan"/>
      <sheetName val="LR"/>
      <sheetName val="LR Region"/>
      <sheetName val="KK-LR"/>
      <sheetName val="NRC"/>
      <sheetName val="KK-NRC"/>
      <sheetName val="CF"/>
      <sheetName val="Gap CF"/>
      <sheetName val="KK"/>
      <sheetName val="BPP Kons"/>
      <sheetName val="BPP Holding"/>
      <sheetName val="BPP Jamali"/>
      <sheetName val="BPP IBB Op"/>
      <sheetName val="BPP IBB"/>
      <sheetName val="BPP IBT Op"/>
      <sheetName val="BPP IBT"/>
      <sheetName val="BPP Btm"/>
      <sheetName val="BPP Trk"/>
      <sheetName val="Formula CICR-WACC"/>
      <sheetName val="Ren. Inv"/>
      <sheetName val="DCSR"/>
      <sheetName val="CICR"/>
      <sheetName val="WACC"/>
      <sheetName val="Kep 100-09"/>
      <sheetName val="Kep 100"/>
      <sheetName val="Butuh PSO"/>
      <sheetName val="Jual Rekap"/>
      <sheetName val="Jual-Unit"/>
      <sheetName val="KK EP"/>
      <sheetName val="Data EP"/>
      <sheetName val="L5IPP"/>
      <sheetName val="L6Sewa"/>
      <sheetName val="L7"/>
      <sheetName val="L8NE"/>
      <sheetName val="L 9"/>
      <sheetName val="L10Har"/>
      <sheetName val="L11Peg"/>
      <sheetName val="L12Admin"/>
      <sheetName val="Adm"/>
      <sheetName val="L13Depr"/>
      <sheetName val="L15 Investasi"/>
      <sheetName val="L20Keu"/>
      <sheetName val="KVA &amp; BP"/>
      <sheetName val="T7Penyertaan"/>
      <sheetName val="T14SDPD"/>
      <sheetName val="T15LPE"/>
      <sheetName val="T16PSO"/>
      <sheetName val="T17RISD"/>
      <sheetName val="T18LR AP"/>
      <sheetName val="T19Nrc AP"/>
      <sheetName val="Prognosa AP"/>
      <sheetName val="D_ANALIS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M. BAHAN"/>
      <sheetName val="SCHDUL"/>
      <sheetName val="SCHD R"/>
      <sheetName val="TENAGA"/>
      <sheetName val="REK"/>
      <sheetName val="RAB"/>
      <sheetName val="UPAH BAHAN"/>
      <sheetName val="ANALISA"/>
      <sheetName val="Sheet1"/>
      <sheetName val="BESI"/>
      <sheetName val="L20Keu"/>
      <sheetName val="W-NAD"/>
      <sheetName val="CECK LIST"/>
      <sheetName val="D_ANALISA"/>
      <sheetName val="gd_rab"/>
      <sheetName val="tm_rab"/>
      <sheetName val="TRANS"/>
      <sheetName val="FAS"/>
      <sheetName val="HARGA"/>
      <sheetName val="SATUAN"/>
      <sheetName val="Kamus"/>
      <sheetName val="HON-KT"/>
      <sheetName val="Harga BBM Indonesia"/>
    </sheetNames>
    <sheetDataSet>
      <sheetData sheetId="0"/>
      <sheetData sheetId="1"/>
      <sheetData sheetId="2"/>
      <sheetData sheetId="3"/>
      <sheetData sheetId="4" refreshError="1"/>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tunjuk"/>
      <sheetName val="Kamus"/>
      <sheetName val="Rekapitulasi"/>
      <sheetName val="Basket"/>
      <sheetName val="JTM"/>
      <sheetName val="JTR"/>
      <sheetName val="Gardu"/>
      <sheetName val="SR"/>
      <sheetName val="KWhmeter"/>
      <sheetName val="UAI"/>
      <sheetName val="COVER BUKU"/>
      <sheetName val="Cover"/>
      <sheetName val="REKAP"/>
      <sheetName val="FORM 1.2"/>
      <sheetName val="REKAP (150 M)"/>
      <sheetName val="FORM 1.2 GAB BABEL (150 M)"/>
      <sheetName val="Rin MDU 2012 Pagu AI 150 Milyar"/>
      <sheetName val="Rekap TJP 2011"/>
      <sheetName val="P0 P1 2011"/>
      <sheetName val="Rin MDU 2012 TJP"/>
      <sheetName val="LITBANG PENUGASAN"/>
      <sheetName val="LITBANG JASTEK"/>
      <sheetName val="JMK"/>
      <sheetName val="BASKET-1"/>
      <sheetName val="BASKET-2"/>
      <sheetName val="BASKET-3"/>
      <sheetName val="BASKET-4"/>
      <sheetName val="BASKET-5"/>
      <sheetName val="BASKET-6"/>
      <sheetName val="KONDISI DIST"/>
      <sheetName val="Rekap000"/>
      <sheetName val="Basket000"/>
      <sheetName val="JTM000"/>
      <sheetName val="JTR000"/>
      <sheetName val="Gardu000"/>
      <sheetName val="SR000"/>
      <sheetName val="kWhmeter0"/>
      <sheetName val="UAI000"/>
      <sheetName val="RE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ph (2)"/>
      <sheetName val="BQ"/>
      <sheetName val="analisa"/>
      <sheetName val="SatDas"/>
      <sheetName val="jadwal"/>
      <sheetName val="alat"/>
      <sheetName val="MK"/>
      <sheetName val="W-NAD"/>
      <sheetName val="Kamus"/>
      <sheetName val="REK"/>
      <sheetName val="Satuan"/>
      <sheetName val="Rekap"/>
      <sheetName val="L20Keu"/>
      <sheetName val="FORM-B"/>
      <sheetName val="Hg.Sat"/>
      <sheetName val="H.Satuan"/>
    </sheetNames>
    <sheetDataSet>
      <sheetData sheetId="0"/>
      <sheetData sheetId="1"/>
      <sheetData sheetId="2"/>
      <sheetData sheetId="3"/>
      <sheetData sheetId="4" refreshError="1"/>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tunjuk"/>
      <sheetName val="Kamus"/>
      <sheetName val="Rekapitulasi"/>
      <sheetName val="Basket"/>
      <sheetName val="JTM"/>
      <sheetName val="JTR"/>
      <sheetName val="Gardu"/>
      <sheetName val="SR"/>
      <sheetName val="KWhmeter"/>
      <sheetName val="UAI"/>
      <sheetName val="COVER BUKU"/>
      <sheetName val="Cover"/>
      <sheetName val="REKAP"/>
      <sheetName val="FORM 1.2"/>
      <sheetName val="REKAP (150 M)"/>
      <sheetName val="FORM 1.2 GAB BABEL (150 M)"/>
      <sheetName val="Rin MDU 2012 Pagu AI 150 Milyar"/>
      <sheetName val="Rekap TJP 2011"/>
      <sheetName val="P0 P1 2011"/>
      <sheetName val="Rin MDU 2012 TJP"/>
      <sheetName val="LITBANG PENUGASAN"/>
      <sheetName val="LITBANG JASTEK"/>
      <sheetName val="JMK"/>
      <sheetName val="BASKET-1"/>
      <sheetName val="BASKET-2"/>
      <sheetName val="BASKET-3"/>
      <sheetName val="BASKET-4"/>
      <sheetName val="BASKET-5"/>
      <sheetName val="BASKET-6"/>
      <sheetName val="KONDISI DIST"/>
      <sheetName val="Rekap000"/>
      <sheetName val="Basket000"/>
      <sheetName val="JTM000"/>
      <sheetName val="JTR000"/>
      <sheetName val="Gardu000"/>
      <sheetName val="SR000"/>
      <sheetName val="kWhmeter0"/>
      <sheetName val="UAI000"/>
      <sheetName val="RINCIAN HARGA MATERIAL"/>
    </sheetNames>
    <sheetDataSet>
      <sheetData sheetId="0"/>
      <sheetData sheetId="1">
        <row r="2">
          <cell r="A2" t="str">
            <v>Nanggroe Aceh Darussalam</v>
          </cell>
          <cell r="D2" t="str">
            <v>Mutu Tegangan</v>
          </cell>
        </row>
        <row r="3">
          <cell r="A3" t="str">
            <v>Sumatera Utara</v>
          </cell>
          <cell r="D3" t="str">
            <v>SAIDI &amp; SAIFI</v>
          </cell>
        </row>
        <row r="4">
          <cell r="A4" t="str">
            <v>Riau</v>
          </cell>
          <cell r="D4" t="str">
            <v>Susut distribusi</v>
          </cell>
        </row>
        <row r="5">
          <cell r="A5" t="str">
            <v>Sumatera Barat</v>
          </cell>
          <cell r="D5" t="str">
            <v>Rehabilitasi Jaringan Distribusi</v>
          </cell>
        </row>
        <row r="6">
          <cell r="A6" t="str">
            <v>S2JB</v>
          </cell>
          <cell r="D6" t="str">
            <v>Perluasan</v>
          </cell>
        </row>
        <row r="7">
          <cell r="A7" t="str">
            <v>Lampung</v>
          </cell>
          <cell r="D7" t="str">
            <v>Peningkatan Sarana Pelayanan Distribusi</v>
          </cell>
        </row>
        <row r="8">
          <cell r="A8" t="str">
            <v>Bangka Belitung</v>
          </cell>
        </row>
        <row r="9">
          <cell r="A9" t="str">
            <v>Kalimantan Barat</v>
          </cell>
        </row>
        <row r="10">
          <cell r="A10" t="str">
            <v>Kalimantan Selatan &amp; Tengah</v>
          </cell>
        </row>
        <row r="11">
          <cell r="A11" t="str">
            <v>Kalimantan Timur</v>
          </cell>
        </row>
        <row r="12">
          <cell r="A12" t="str">
            <v>Sulawesi Utara, Tengah &amp; Gorontalo</v>
          </cell>
        </row>
        <row r="13">
          <cell r="A13" t="str">
            <v>Sulawesi Selatan &amp; Tenggara</v>
          </cell>
        </row>
        <row r="14">
          <cell r="A14" t="str">
            <v>Maluku &amp; Maluku Utara</v>
          </cell>
        </row>
        <row r="15">
          <cell r="A15" t="str">
            <v>Papua</v>
          </cell>
        </row>
        <row r="16">
          <cell r="A16" t="str">
            <v>Nusa Tenggara Timur</v>
          </cell>
        </row>
        <row r="17">
          <cell r="A17" t="str">
            <v>Nusa Tenggara Barat</v>
          </cell>
        </row>
        <row r="18">
          <cell r="A18" t="str">
            <v>Bali</v>
          </cell>
        </row>
        <row r="19">
          <cell r="A19" t="str">
            <v>Jawa Timur</v>
          </cell>
        </row>
        <row r="20">
          <cell r="A20" t="str">
            <v>Jawa Tengah &amp; Yogyakarta</v>
          </cell>
        </row>
        <row r="21">
          <cell r="A21" t="str">
            <v>Jawa Barat &amp;  Banten</v>
          </cell>
        </row>
        <row r="22">
          <cell r="A22" t="str">
            <v>Jaya &amp; Tangerang</v>
          </cell>
        </row>
        <row r="23">
          <cell r="A23" t="str">
            <v>Batam</v>
          </cell>
        </row>
        <row r="24">
          <cell r="A24" t="str">
            <v>Tarakan</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Baku(12C3)"/>
      <sheetName val="BBMJenis(12B1)"/>
      <sheetName val="BiLuOp(14)"/>
      <sheetName val="Bipeg-U(12D2)"/>
      <sheetName val="BiPinjamin(15)"/>
      <sheetName val="BOLain(12E2)"/>
      <sheetName val="BPeg-F(12D1)"/>
      <sheetName val="IkhtisarBiop(12.0)"/>
      <sheetName val="JualGTarif(11A)"/>
      <sheetName val="LabaRugi Fungsi"/>
      <sheetName val="LabaRugi Fungsi2004(21B)"/>
      <sheetName val="LabaRugi Lainnya 2005(20)"/>
      <sheetName val="LabaRugi Unsur2004(21A)"/>
      <sheetName val="PembelianiTL(12A1"/>
      <sheetName val="PendaLuOp(13)"/>
      <sheetName val="PendOpLain(11B)"/>
      <sheetName val="ProduksiTL(12B2)"/>
      <sheetName val="SewaPemb(12A2)"/>
      <sheetName val="Cover-LUAR"/>
      <sheetName val="Cover LR"/>
      <sheetName val="Daftar Isi"/>
      <sheetName val="Asumsi"/>
      <sheetName val="PTKU"/>
      <sheetName val="LabaRugi Unsur"/>
      <sheetName val="Penjelas"/>
      <sheetName val="HarMat(12C1)"/>
      <sheetName val="HarJabor(12C2)"/>
      <sheetName val="BOLain(12E1)"/>
      <sheetName val="PenjTL(18)"/>
      <sheetName val="Cover"/>
      <sheetName val="Kamus"/>
      <sheetName val="SatD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mulation.Actuals"/>
      <sheetName val="Model.Residuals"/>
      <sheetName val="Model.Coefficients"/>
      <sheetName val="Model.Estimates"/>
      <sheetName val="Simple.E.Reserved"/>
      <sheetName val="pdrb growth"/>
      <sheetName val="data"/>
      <sheetName val="Data4.Actuals"/>
      <sheetName val="Sim4.Actuals"/>
      <sheetName val="Data3.Actuals"/>
      <sheetName val="Simulation2.Actuals"/>
      <sheetName val="Sim3.Actuals"/>
      <sheetName val="Simulation2.Growths"/>
      <sheetName val="Sim1.Growths"/>
      <sheetName val="Sim3.Growths"/>
      <sheetName val="Sim4.Growths"/>
      <sheetName val="model3.Coefficients"/>
      <sheetName val="model3.Estimates"/>
      <sheetName val="model3.Residuals"/>
      <sheetName val="Sim1.Errors"/>
      <sheetName val="Sim1.Finals"/>
      <sheetName val="Sim.Actuals"/>
      <sheetName val="Sim1.Actuals.Growths"/>
      <sheetName val="data1.Actuals.Errors"/>
      <sheetName val="Model.Finals"/>
      <sheetName val="Sim.Growths"/>
      <sheetName val="Sim1.Actuals.Errors"/>
      <sheetName val="data1.Actuals.Finals"/>
      <sheetName val="Sim.Errors"/>
      <sheetName val="Sim1.Actuals.Finals"/>
      <sheetName val="Sim.Finals"/>
      <sheetName val="ModelH.Residuals"/>
      <sheetName val="ModelH.Estimates"/>
      <sheetName val="ModelH.Coefficients"/>
      <sheetName val="Model - 2.Residuals"/>
      <sheetName val="Model - 2.Estimates"/>
      <sheetName val="Model - 2.Coefficients"/>
      <sheetName val="Sim-.Finals"/>
      <sheetName val="Sim-.Errors"/>
      <sheetName val="Sim-.Growths"/>
      <sheetName val="Sim-.Actuals"/>
      <sheetName val="Model - 3.Residuals"/>
      <sheetName val="Model - 3.Estimates"/>
      <sheetName val="Model - 3.Coefficients"/>
      <sheetName val="Sim-3.Actuals"/>
      <sheetName val="SimH.Actuals.Growths"/>
      <sheetName val="SimH.Growths.Errors"/>
      <sheetName val="SimH.Errors.Finals"/>
      <sheetName val="Sim-3.Growths"/>
      <sheetName val="SimH.Actuals.Errors"/>
      <sheetName val="SimH.Growths.Finals"/>
      <sheetName val="Sim-3.Errors"/>
      <sheetName val="SimH.Actuals.Finals"/>
      <sheetName val="Sim-3.Finals"/>
      <sheetName val="Model - 3"/>
      <sheetName val="data1.Actuals"/>
      <sheetName val="Sim1.Actuals"/>
      <sheetName val="SimH.Finals"/>
      <sheetName val="SimH.Errors"/>
      <sheetName val="SimH.Growths"/>
      <sheetName val="SimH.Actuals"/>
      <sheetName val="Sim-3"/>
      <sheetName val="HASIL"/>
      <sheetName val="Data2.Actuals"/>
      <sheetName val="defor-simpE"/>
      <sheetName val="grafik GWH"/>
      <sheetName val="SISTEM"/>
      <sheetName val="GI"/>
      <sheetName val="CAPBAL SUMUT "/>
      <sheetName val="neraca daya sumut"/>
      <sheetName val="kebutuhan tek"/>
      <sheetName val="LOAD2010"/>
      <sheetName val="Sheet1"/>
      <sheetName val="BBaku(12C3)"/>
      <sheetName val="BBMJenis(12B1)"/>
      <sheetName val="BiLuOp(14)"/>
      <sheetName val="Bipeg-U(12D2)"/>
      <sheetName val="BiPinjamin(15)"/>
      <sheetName val="BOLain(12E2)"/>
      <sheetName val="BPeg-F(12D1)"/>
      <sheetName val="IkhtisarBiop(12.0)"/>
      <sheetName val="JualGTarif(11A)"/>
      <sheetName val="LabaRugi Fungsi"/>
      <sheetName val="LabaRugi Fungsi2004(21B)"/>
      <sheetName val="LabaRugi Lainnya 2005(20)"/>
      <sheetName val="LabaRugi Unsur2004(21A)"/>
      <sheetName val="PembelianiTL(12A1"/>
      <sheetName val="PendaLuOp(13)"/>
      <sheetName val="PendOpLain(11B)"/>
      <sheetName val="ProduksiTL(12B2)"/>
      <sheetName val="SewaPemb(12A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ph (2)"/>
      <sheetName val="BQ"/>
      <sheetName val="analisa"/>
      <sheetName val="SatDas"/>
      <sheetName val="jadwal"/>
      <sheetName val="alat"/>
      <sheetName val="MK"/>
      <sheetName val="REK"/>
      <sheetName val="GI"/>
      <sheetName val="LOAD2010"/>
      <sheetName val="BBaku(12C3)"/>
      <sheetName val="BBMJenis(12B1)"/>
      <sheetName val="BiLuOp(14)"/>
      <sheetName val="Bipeg-U(12D2)"/>
      <sheetName val="BiPinjamin(15)"/>
      <sheetName val="BOLain(12E2)"/>
      <sheetName val="BPeg-F(12D1)"/>
      <sheetName val="IkhtisarBiop(12.0)"/>
      <sheetName val="JualGTarif(11A)"/>
      <sheetName val="LabaRugi Fungsi"/>
      <sheetName val="LabaRugi Fungsi2004(21B)"/>
      <sheetName val="LabaRugi Lainnya 2005(20)"/>
      <sheetName val="LabaRugi Unsur2004(21A)"/>
      <sheetName val="PembelianiTL(12A1"/>
      <sheetName val="PendaLuOp(13)"/>
      <sheetName val="PendOpLain(11B)"/>
      <sheetName val="ProduksiTL(12B2)"/>
      <sheetName val="SewaPemb(12A2)"/>
      <sheetName val="Kamus"/>
      <sheetName val="AN-MAJOR"/>
      <sheetName val="HARGA"/>
      <sheetName val="SATUAN"/>
      <sheetName val="W-NAD"/>
      <sheetName val="bahan"/>
      <sheetName val="Upah"/>
      <sheetName val="Resource Plan (2)"/>
      <sheetName val="Peny."/>
      <sheetName val="H.Satuan"/>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Sheet2"/>
      <sheetName val="Sheet3"/>
      <sheetName val="Sheet1"/>
      <sheetName val="Kamus"/>
      <sheetName val="REKAP"/>
      <sheetName val="Sch-5"/>
      <sheetName val="SatDas"/>
      <sheetName val="DivVI"/>
      <sheetName val="bahan"/>
      <sheetName val="Satuan"/>
      <sheetName val="analisa"/>
      <sheetName val="BBaku(12C3)"/>
      <sheetName val="BBMJenis(12B1)"/>
      <sheetName val="BiLuOp(14)"/>
      <sheetName val="Bipeg-U(12D2)"/>
      <sheetName val="BiPinjamin(15)"/>
      <sheetName val="BOLain(12E2)"/>
      <sheetName val="BPeg-F(12D1)"/>
      <sheetName val="IkhtisarBiop(12.0)"/>
      <sheetName val="JualGTarif(11A)"/>
      <sheetName val="LabaRugi Fungsi"/>
      <sheetName val="LabaRugi Fungsi2004(21B)"/>
      <sheetName val="LabaRugi Lainnya 2005(20)"/>
      <sheetName val="LabaRugi Unsur2004(21A)"/>
      <sheetName val="PembelianiTL(12A1"/>
      <sheetName val="PendaLuOp(13)"/>
      <sheetName val="PendOpLain(11B)"/>
      <sheetName val="ProduksiTL(12B2)"/>
      <sheetName val="SewaPemb(12A2)"/>
      <sheetName val="TDL2001"/>
      <sheetName val="H.Satuan"/>
      <sheetName val="Master 1.0"/>
    </sheetNames>
    <sheetDataSet>
      <sheetData sheetId="0"/>
      <sheetData sheetId="1"/>
      <sheetData sheetId="2"/>
      <sheetData sheetId="3">
        <row r="16">
          <cell r="C16">
            <v>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peg-U(12D2)"/>
      <sheetName val="Kamus"/>
      <sheetName val="W-NAD"/>
      <sheetName val="BBaku(12C3)"/>
      <sheetName val="BBMJenis(12B1)"/>
      <sheetName val="BiLuOp(14)"/>
      <sheetName val="BiPinjamin(15)"/>
      <sheetName val="BOLain(12E2)"/>
      <sheetName val="BPeg-F(12D1)"/>
      <sheetName val="IkhtisarBiop(12.0)"/>
      <sheetName val="JualGTarif(11A)"/>
      <sheetName val="LabaRugi Fungsi"/>
      <sheetName val="PembelianiTL(12A1"/>
      <sheetName val="PendaLuOp(13)"/>
      <sheetName val="PendOpLain(11B)"/>
      <sheetName val="ProduksiTL(12B2)"/>
      <sheetName val="SewaPemb(12A2)"/>
      <sheetName val="HarJabor(12C2)"/>
      <sheetName val="FORM-B"/>
      <sheetName val="Changes"/>
      <sheetName val="Cover"/>
      <sheetName val="Daftar Isi"/>
      <sheetName val="Asumsi"/>
      <sheetName val="LabaRugi Unsur"/>
      <sheetName val="Penjelas"/>
      <sheetName val="SewaDis(12A2)"/>
      <sheetName val="HarMat(12C1)"/>
      <sheetName val="BOLain(12E1)"/>
      <sheetName val="PenjTL(18)"/>
      <sheetName val="LabaRugi Lainnya 2005(20)"/>
      <sheetName val="LabaRugi Unsur2004(21A)"/>
      <sheetName val="LabaRugi Fungsi2004(21B)"/>
      <sheetName val="USAHA"/>
      <sheetName val="LK-1"/>
      <sheetName val="RKAP Laba_ Rugi1"/>
      <sheetName val="RKAP Laba_ Rugi1.xls"/>
      <sheetName val="PkRp"/>
      <sheetName val="BA_Rapen"/>
      <sheetName val="TRANS"/>
      <sheetName val="FAS"/>
      <sheetName val="Detail_311.01"/>
      <sheetName val="Detail_311.02"/>
      <sheetName val="Detail_312"/>
      <sheetName val="DSCR"/>
      <sheetName val="REKAP"/>
      <sheetName val="TDL2001"/>
      <sheetName val="Sch-5"/>
      <sheetName val="ca"/>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F"/>
      <sheetName val="Amandemen-2004"/>
      <sheetName val="List"/>
      <sheetName val="Selisih Prod"/>
      <sheetName val="Sheet1"/>
      <sheetName val="NerSubsis"/>
      <sheetName val="Pembelian"/>
      <sheetName val="Sw&amp;Bl"/>
      <sheetName val="Tap2006"/>
      <sheetName val="NEKons"/>
      <sheetName val="rkap2008"/>
      <sheetName val="TaraKalor"/>
      <sheetName val="Sheet3"/>
      <sheetName val="Catatan"/>
      <sheetName val="Sheet2"/>
      <sheetName val="Uraian"/>
      <sheetName val="Sampul"/>
      <sheetName val="Chek"/>
      <sheetName val="kCal"/>
      <sheetName val="HitBln"/>
      <sheetName val="BBkr"/>
      <sheetName val="Bipeg-U(12D2)"/>
      <sheetName val="BBaku(12C3)"/>
      <sheetName val="BBMJenis(12B1)"/>
      <sheetName val="BiLuOp(14)"/>
      <sheetName val="BiPinjamin(15)"/>
      <sheetName val="BOLain(12E2)"/>
      <sheetName val="BPeg-F(12D1)"/>
      <sheetName val="IkhtisarBiop(12.0)"/>
      <sheetName val="JualGTarif(11A)"/>
      <sheetName val="LabaRugi Fungsi"/>
      <sheetName val="PembelianiTL(12A1"/>
      <sheetName val="PendaLuOp(13)"/>
      <sheetName val="PendOpLain(11B)"/>
      <sheetName val="ProduksiTL(12B2)"/>
      <sheetName val="SewaPemb(12A2)"/>
      <sheetName val="Bipeg-U(12"/>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F"/>
      <sheetName val="Amandemen-2004"/>
      <sheetName val="List"/>
      <sheetName val="Selisih Prod"/>
      <sheetName val="Sheet1"/>
      <sheetName val="NerSubsis"/>
      <sheetName val="Pembelian"/>
      <sheetName val="Sw&amp;Bl"/>
      <sheetName val="Tap2006"/>
      <sheetName val="NEKons"/>
      <sheetName val="rkap2008"/>
      <sheetName val="TaraKalor"/>
      <sheetName val="Sheet3"/>
      <sheetName val="Catatan"/>
      <sheetName val="Sheet2"/>
      <sheetName val="Uraian"/>
      <sheetName val="Sampul"/>
      <sheetName val="Chek"/>
      <sheetName val="kCal"/>
      <sheetName val="HitBln"/>
      <sheetName val="BBkr"/>
      <sheetName val="Bipeg-U(12D2)"/>
      <sheetName val="BBaku(12C3)"/>
      <sheetName val="BBMJenis(12B1)"/>
      <sheetName val="BiLuOp(14)"/>
      <sheetName val="BiPinjamin(15)"/>
      <sheetName val="BOLain(12E2)"/>
      <sheetName val="BPeg-F(12D1)"/>
      <sheetName val="IkhtisarBiop(12.0)"/>
      <sheetName val="JualGTarif(11A)"/>
      <sheetName val="LabaRugi Fungsi"/>
      <sheetName val="PembelianiTL(12A1"/>
      <sheetName val="PendaLuOp(13)"/>
      <sheetName val="PendOpLain(11B)"/>
      <sheetName val="ProduksiTL(12B2)"/>
      <sheetName val="SewaPemb(12A2)"/>
      <sheetName val="Assumptions (2)"/>
      <sheetName val="AKTIVA TETAP"/>
      <sheetName val="FAS"/>
      <sheetName val="TRANS"/>
      <sheetName val="Penyulang Padam"/>
      <sheetName val="Kamus"/>
      <sheetName val="D-2"/>
    </sheetNames>
    <sheetDataSet>
      <sheetData sheetId="0"/>
      <sheetData sheetId="1"/>
      <sheetData sheetId="2" refreshError="1">
        <row r="2">
          <cell r="A2" t="str">
            <v>Wil. Nanggroe Aceh Darussalam</v>
          </cell>
        </row>
        <row r="3">
          <cell r="A3" t="str">
            <v>Wil. Sumatera Utara</v>
          </cell>
        </row>
        <row r="4">
          <cell r="A4" t="str">
            <v>Wil. Riau</v>
          </cell>
        </row>
        <row r="5">
          <cell r="A5" t="str">
            <v>Wil. Sumatera Barat</v>
          </cell>
        </row>
        <row r="6">
          <cell r="A6" t="str">
            <v>Wil. SumSel, Jambi &amp; Bengkulu</v>
          </cell>
        </row>
        <row r="7">
          <cell r="A7" t="str">
            <v>Wilayah Lampung</v>
          </cell>
        </row>
        <row r="8">
          <cell r="A8" t="str">
            <v>Wilayah Bangka Belitung</v>
          </cell>
        </row>
        <row r="9">
          <cell r="A9" t="str">
            <v>Kit Sumbagut</v>
          </cell>
        </row>
        <row r="10">
          <cell r="A10" t="str">
            <v>Kit Sumbagsel</v>
          </cell>
        </row>
        <row r="11">
          <cell r="A11" t="str">
            <v>P3B Sumatera</v>
          </cell>
        </row>
        <row r="12">
          <cell r="A12" t="str">
            <v>Wil. Kalimantan Barat</v>
          </cell>
        </row>
        <row r="13">
          <cell r="A13" t="str">
            <v>Wil. Kalimantan Selatan &amp;Tengah</v>
          </cell>
        </row>
        <row r="14">
          <cell r="A14" t="str">
            <v>Wil. Kalimantan Timur</v>
          </cell>
        </row>
        <row r="15">
          <cell r="A15" t="str">
            <v>Wil. Sulawesi Utara &amp; Tengah</v>
          </cell>
        </row>
        <row r="16">
          <cell r="A16" t="str">
            <v>Wil. Sulawesi Selatan &amp; Tenggara</v>
          </cell>
        </row>
        <row r="17">
          <cell r="A17" t="str">
            <v>Wil. Maluku</v>
          </cell>
        </row>
        <row r="18">
          <cell r="A18" t="str">
            <v>Wil. Papua</v>
          </cell>
        </row>
        <row r="19">
          <cell r="A19" t="str">
            <v>Wil. Nusa Tenggara Timur</v>
          </cell>
        </row>
        <row r="20">
          <cell r="A20" t="str">
            <v>Wil. Nusa Tenggara Barat</v>
          </cell>
        </row>
        <row r="21">
          <cell r="A21" t="str">
            <v>Dis. Bali</v>
          </cell>
        </row>
        <row r="22">
          <cell r="A22" t="str">
            <v>Dis. Jawa Timur</v>
          </cell>
        </row>
        <row r="23">
          <cell r="A23" t="str">
            <v>Dis Jawa Tengah &amp; Yogyakarta</v>
          </cell>
        </row>
        <row r="24">
          <cell r="A24" t="str">
            <v>Dis Jawa Barat &amp; Banten</v>
          </cell>
        </row>
        <row r="25">
          <cell r="A25" t="str">
            <v>Dis Jakarta Raya &amp; Tangerang</v>
          </cell>
        </row>
        <row r="26">
          <cell r="A26" t="str">
            <v>Muara Tawar</v>
          </cell>
        </row>
        <row r="27">
          <cell r="A27" t="str">
            <v>Tj Jati B</v>
          </cell>
        </row>
        <row r="28">
          <cell r="A28" t="str">
            <v>Cilegon</v>
          </cell>
        </row>
        <row r="29">
          <cell r="A29" t="str">
            <v>P3B</v>
          </cell>
        </row>
        <row r="30">
          <cell r="A30" t="str">
            <v>PT PLN Batam</v>
          </cell>
        </row>
        <row r="31">
          <cell r="A31" t="str">
            <v>PT PLN Tarakan</v>
          </cell>
        </row>
        <row r="32">
          <cell r="A32" t="str">
            <v>PT Indonesia Power</v>
          </cell>
        </row>
        <row r="33">
          <cell r="A33" t="str">
            <v>PT PJB</v>
          </cell>
        </row>
        <row r="34">
          <cell r="A34" t="str">
            <v>Holding</v>
          </cell>
        </row>
        <row r="35">
          <cell r="A35" t="str">
            <v>Anak Perusahaan</v>
          </cell>
        </row>
        <row r="36">
          <cell r="A36" t="str">
            <v>Konsolidasi</v>
          </cell>
        </row>
      </sheetData>
      <sheetData sheetId="3"/>
      <sheetData sheetId="4"/>
      <sheetData sheetId="5"/>
      <sheetData sheetId="6"/>
      <sheetData sheetId="7"/>
      <sheetData sheetId="8"/>
      <sheetData sheetId="9"/>
      <sheetData sheetId="10" refreshError="1">
        <row r="83">
          <cell r="B83">
            <v>2008</v>
          </cell>
        </row>
      </sheetData>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NAD"/>
      <sheetName val="W-SU"/>
      <sheetName val="W-SB"/>
      <sheetName val="W-R"/>
      <sheetName val="W-SJB"/>
      <sheetName val="W-L"/>
      <sheetName val="W-BB"/>
      <sheetName val="W-KB"/>
      <sheetName val="W-KST"/>
      <sheetName val="W-KT"/>
      <sheetName val="W-SUT"/>
      <sheetName val="W-SSR"/>
      <sheetName val="W-M"/>
      <sheetName val="W-P"/>
      <sheetName val="W-NTB"/>
      <sheetName val="W-NTT"/>
      <sheetName val="D-B"/>
      <sheetName val="D-JTM"/>
      <sheetName val="D-JTG"/>
      <sheetName val="D-JBB"/>
      <sheetName val="D-JRT"/>
      <sheetName val="K-SBU"/>
      <sheetName val="K-SBS"/>
      <sheetName val="P3B-J"/>
      <sheetName val="P3B-S"/>
      <sheetName val="JPP"/>
      <sheetName val="JE"/>
      <sheetName val="JP"/>
      <sheetName val="JMK"/>
      <sheetName val="JS"/>
      <sheetName val="PP"/>
      <sheetName val="KP"/>
      <sheetName val="P-SA"/>
      <sheetName val="P-SSR"/>
      <sheetName val="P-JBN"/>
      <sheetName val="P-S"/>
      <sheetName val="P-K"/>
      <sheetName val="K-TJ"/>
      <sheetName val="K-MTR"/>
      <sheetName val="K-CLG"/>
      <sheetName val="PJB"/>
      <sheetName val="IP"/>
      <sheetName val="BTM"/>
      <sheetName val="ICP"/>
      <sheetName val="PLN E"/>
      <sheetName val="PLN TRK"/>
      <sheetName val="REK WIL"/>
      <sheetName val="REK DIS"/>
      <sheetName val="REK KP"/>
      <sheetName val="REK JP"/>
      <sheetName val="REK PIK"/>
      <sheetName val="REK AP"/>
      <sheetName val="REKAP"/>
      <sheetName val="REKAP UNIT 1"/>
      <sheetName val="RIP 1"/>
      <sheetName val="RKAI 1"/>
      <sheetName val="RISD 1"/>
      <sheetName val="RIP"/>
      <sheetName val="RKAI"/>
      <sheetName val="RISD"/>
      <sheetName val="DAF PROY"/>
      <sheetName val="Uraian"/>
      <sheetName val="rkap2008"/>
      <sheetName val="List"/>
      <sheetName val="Bipeg-U(12D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NAD"/>
      <sheetName val="W-SU"/>
      <sheetName val="W-SB"/>
      <sheetName val="W-R"/>
      <sheetName val="W-SJB"/>
      <sheetName val="W-L"/>
      <sheetName val="W-BB"/>
      <sheetName val="W-KB"/>
      <sheetName val="W-KST"/>
      <sheetName val="W-KT"/>
      <sheetName val="W-SUT"/>
      <sheetName val="W-SSR"/>
      <sheetName val="W-M"/>
      <sheetName val="W-P"/>
      <sheetName val="W-NTB"/>
      <sheetName val="W-NTT"/>
      <sheetName val="D-B"/>
      <sheetName val="D-JTM"/>
      <sheetName val="D-JTG"/>
      <sheetName val="D-JBB"/>
      <sheetName val="D-JRT"/>
      <sheetName val="K-SBU"/>
      <sheetName val="K-SBS"/>
      <sheetName val="P3B-J"/>
      <sheetName val="P3B-S"/>
      <sheetName val="JPP"/>
      <sheetName val="JE"/>
      <sheetName val="JP"/>
      <sheetName val="JMK"/>
      <sheetName val="JS"/>
      <sheetName val="PP"/>
      <sheetName val="KP"/>
      <sheetName val="P-SA"/>
      <sheetName val="P-SSR"/>
      <sheetName val="P-JBN"/>
      <sheetName val="P-S"/>
      <sheetName val="P-K"/>
      <sheetName val="K-TJ"/>
      <sheetName val="K-MTR"/>
      <sheetName val="K-CLG"/>
      <sheetName val="PJB"/>
      <sheetName val="IP"/>
      <sheetName val="BTM"/>
      <sheetName val="ICP"/>
      <sheetName val="PLN E"/>
      <sheetName val="PLN TRK"/>
      <sheetName val="REK WIL"/>
      <sheetName val="REK DIS"/>
      <sheetName val="REK KP"/>
      <sheetName val="REK JP"/>
      <sheetName val="REK PIK"/>
      <sheetName val="REK AP"/>
      <sheetName val="REKAP"/>
      <sheetName val="REKAP UNIT 1"/>
      <sheetName val="RIP 1"/>
      <sheetName val="RKAI 1"/>
      <sheetName val="RISD 1"/>
      <sheetName val="RIP"/>
      <sheetName val="RKAI"/>
      <sheetName val="RISD"/>
      <sheetName val="DAF PROY"/>
      <sheetName val="Uraian"/>
      <sheetName val="rkap2008"/>
      <sheetName val="List"/>
      <sheetName val="Bipeg-U(12D2)"/>
      <sheetName val="AHS - Personel"/>
      <sheetName val="AHS - Non Personel"/>
      <sheetName val="Analisa Struktur Data"/>
      <sheetName val="TRANS"/>
      <sheetName val="FAS"/>
      <sheetName val="L20Keu"/>
      <sheetName val="ASUMSI"/>
      <sheetName val="A"/>
      <sheetName val="Assumptions (2)"/>
      <sheetName val="L_23"/>
      <sheetName val="BLK-KWH"/>
      <sheetName val="KVA"/>
      <sheetName val="KWH"/>
      <sheetName val="PLG"/>
      <sheetName val="Rensar"/>
      <sheetName val="Rp.Penj."/>
      <sheetName val="Resume"/>
      <sheetName val="RKAP_06_UAI"/>
      <sheetName val="aruskas"/>
      <sheetName val="P&amp;L98"/>
      <sheetName val="HPS"/>
      <sheetName val="REF"/>
      <sheetName val="SortSheet"/>
      <sheetName val="Calc Inst"/>
      <sheetName val="JAN09"/>
      <sheetName val="Kamus"/>
      <sheetName val="Download_Data"/>
      <sheetName val="DivVI"/>
      <sheetName val="BOQ"/>
      <sheetName val="Rate"/>
      <sheetName val="sch"/>
      <sheetName val="FORM A12BJI"/>
      <sheetName val="FORM A12MED"/>
      <sheetName val="FORM A12NIA"/>
      <sheetName val="FORM A12PKM"/>
      <sheetName val="FORM A12RAP"/>
      <sheetName val="FORM A12PMS"/>
      <sheetName val="FORM A12SBG"/>
      <sheetName val="bahan"/>
      <sheetName val="DATA"/>
      <sheetName val="HSD Bahan"/>
      <sheetName val="FORM-B"/>
      <sheetName val="Jadwal"/>
      <sheetName val="Sum IF"/>
      <sheetName val="HSD Upah"/>
      <sheetName val="UshDeb00"/>
      <sheetName val="3-DIV3"/>
      <sheetName val="PDPT - BL"/>
      <sheetName val="AHS "/>
      <sheetName val="pricing"/>
      <sheetName val="RKAP"/>
      <sheetName val="kali-2001"/>
      <sheetName val="SatDas"/>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umsi"/>
      <sheetName val="Sheet1"/>
      <sheetName val="By Non HPP"/>
      <sheetName val="Beban-Usaha"/>
      <sheetName val="LK2004"/>
      <sheetName val="DPN"/>
      <sheetName val="AT 2004"/>
      <sheetName val="Biaya&amp;NrcKWh"/>
      <sheetName val="NE"/>
      <sheetName val="Perhit.HPP"/>
      <sheetName val="GambarB"/>
      <sheetName val="Subsidi"/>
      <sheetName val="Sheet2"/>
      <sheetName val="Cair Subs"/>
      <sheetName val="W-N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NAD"/>
      <sheetName val="W-SU"/>
      <sheetName val="W-SB"/>
      <sheetName val="W-R"/>
      <sheetName val="W-SJB"/>
      <sheetName val="W-L"/>
      <sheetName val="W-BB"/>
      <sheetName val="W-KB"/>
      <sheetName val="W-KST"/>
      <sheetName val="W-KT"/>
      <sheetName val="W-SUT"/>
      <sheetName val="W-SSR"/>
      <sheetName val="W-M"/>
      <sheetName val="W-P"/>
      <sheetName val="W-NTB"/>
      <sheetName val="W-NTT"/>
      <sheetName val="D-B"/>
      <sheetName val="D-JTM"/>
      <sheetName val="D-JTG"/>
      <sheetName val="D-JBB"/>
      <sheetName val="D-JRT"/>
      <sheetName val="K-SBU"/>
      <sheetName val="K-SBS"/>
      <sheetName val="P3B-J"/>
      <sheetName val="P3B-S"/>
      <sheetName val="JPP"/>
      <sheetName val="JE"/>
      <sheetName val="JP"/>
      <sheetName val="JMK"/>
      <sheetName val="JS"/>
      <sheetName val="PP"/>
      <sheetName val="KP"/>
      <sheetName val="P-SA"/>
      <sheetName val="P-SSR"/>
      <sheetName val="P-JBN"/>
      <sheetName val="P-S"/>
      <sheetName val="P-K"/>
      <sheetName val="K-TJ"/>
      <sheetName val="K-MTR"/>
      <sheetName val="K-CLG"/>
      <sheetName val="PJB"/>
      <sheetName val="IP"/>
      <sheetName val="BTM"/>
      <sheetName val="ICP"/>
      <sheetName val="PLN E"/>
      <sheetName val="PLN TRK"/>
      <sheetName val="REK WIL"/>
      <sheetName val="REK DIS"/>
      <sheetName val="REK KP"/>
      <sheetName val="REK JP"/>
      <sheetName val="REK PIK"/>
      <sheetName val="REK AP"/>
      <sheetName val="REKAP"/>
      <sheetName val="REKAP UNIT 1"/>
      <sheetName val="RIP 1"/>
      <sheetName val="RKAI 1"/>
      <sheetName val="RISD 1"/>
      <sheetName val="RIP"/>
      <sheetName val="RKAI"/>
      <sheetName val="RISD"/>
      <sheetName val="DAF PROY"/>
      <sheetName val="Uraian"/>
      <sheetName val="rkap2008"/>
      <sheetName val="List"/>
      <sheetName val="Bipeg-U(12D2)"/>
      <sheetName val="TRANS"/>
      <sheetName val="FAS"/>
      <sheetName val="L20Keu"/>
      <sheetName val="ASUMSI"/>
      <sheetName val="A"/>
      <sheetName val="Assumptions (2)"/>
      <sheetName val="L_23"/>
      <sheetName val="AHS - Personel"/>
      <sheetName val="AHS - Non Personel"/>
      <sheetName val="Analisa Struktur Data"/>
      <sheetName val="Kamu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umsi"/>
      <sheetName val="Sheet1"/>
      <sheetName val="By Non HPP"/>
      <sheetName val="Beban-Usaha"/>
      <sheetName val="LK2004"/>
      <sheetName val="DPN"/>
      <sheetName val="AT 2004"/>
      <sheetName val="Biaya&amp;NrcKWh"/>
      <sheetName val="NE"/>
      <sheetName val="Perhit.HPP"/>
      <sheetName val="GambarB"/>
      <sheetName val="Subsidi"/>
      <sheetName val="Sheet2"/>
      <sheetName val="Cair Subs"/>
      <sheetName val="W-NAD"/>
      <sheetName val="Uraian"/>
      <sheetName val="rkap2008"/>
      <sheetName val="List"/>
      <sheetName val="CashFlow"/>
      <sheetName val="L20Keu"/>
      <sheetName val="TRANS"/>
      <sheetName val="Sheet3"/>
      <sheetName val="Akun"/>
      <sheetName val="BOQ"/>
      <sheetName val="46"/>
      <sheetName val="minggu (2)"/>
      <sheetName val="REAL-LR"/>
      <sheetName val="BQ"/>
      <sheetName val="Peny."/>
      <sheetName val="analhps"/>
      <sheetName val="UshDeb00"/>
      <sheetName val="PRK"/>
      <sheetName val="bahan"/>
      <sheetName val="Upah"/>
      <sheetName val="DATA"/>
      <sheetName val="FORM-B"/>
      <sheetName val="Div2"/>
      <sheetName val="Analisa"/>
      <sheetName val="REKAP"/>
      <sheetName val="Kamus"/>
      <sheetName val="HSD Bahan"/>
      <sheetName val="Jadwal"/>
      <sheetName val="Sum IF"/>
      <sheetName val="HSD Upah"/>
      <sheetName val="3-DIV4"/>
      <sheetName val="ca"/>
      <sheetName val="Master Edit"/>
      <sheetName val="AnTek"/>
      <sheetName val="AT"/>
      <sheetName val="Analisa Quarry"/>
      <sheetName val="BLC 2016"/>
      <sheetName val="F-1"/>
      <sheetName val="E7"/>
      <sheetName val="Daf_Anl"/>
      <sheetName val="Harsat"/>
      <sheetName val="Bipeg-U(12D2)"/>
      <sheetName val="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umsi"/>
      <sheetName val="Sheet1"/>
      <sheetName val="By Non HPP"/>
      <sheetName val="Beban-Usaha"/>
      <sheetName val="LK2004"/>
      <sheetName val="DPN"/>
      <sheetName val="AT 2004"/>
      <sheetName val="Biaya&amp;NrcKWh"/>
      <sheetName val="NE"/>
      <sheetName val="Perhit.HPP"/>
      <sheetName val="GambarB"/>
      <sheetName val="Subsidi"/>
      <sheetName val="Sheet2"/>
      <sheetName val="Cair Subs"/>
      <sheetName val="L20Keu"/>
      <sheetName val="W-NAD"/>
      <sheetName val="Uraian"/>
      <sheetName val="rkap2008"/>
      <sheetName val="List"/>
      <sheetName val="CashFlow"/>
      <sheetName val="TRANS"/>
      <sheetName val="Sheet3"/>
      <sheetName val="REKAP"/>
      <sheetName val="Sch-5"/>
      <sheetName val="Akun"/>
      <sheetName val="BOQ"/>
      <sheetName val="46"/>
      <sheetName val="minggu (2)"/>
      <sheetName val="REAL-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5"/>
      <sheetName val="All Year"/>
      <sheetName val="Sheet3"/>
      <sheetName val="PTallYear"/>
      <sheetName val="Listrik Mati 03"/>
      <sheetName val="Listrik Mati 04"/>
      <sheetName val="Listrik Mati 05"/>
      <sheetName val="Listrik Mati 06"/>
      <sheetName val="2007"/>
      <sheetName val="Listrik Mati 07"/>
      <sheetName val="2008"/>
      <sheetName val="Listrik Mati 08"/>
      <sheetName val="Listrik Mati 09"/>
      <sheetName val="PT Mati 09"/>
      <sheetName val="Chart8"/>
      <sheetName val="Rekap"/>
      <sheetName val="PerPenyulang 08"/>
      <sheetName val="PerPenyulang09"/>
      <sheetName val="PerPenyulang (2)"/>
      <sheetName val="Chart_PerPenyulang"/>
      <sheetName val="MostOften"/>
      <sheetName val="Mei08"/>
      <sheetName val="Chart_Often"/>
      <sheetName val="MostOften 2"/>
      <sheetName val="Chart_Often 2"/>
      <sheetName val="LongestDuration08"/>
      <sheetName val="Chart_Duration"/>
      <sheetName val="Tabel Kode"/>
      <sheetName val="GI"/>
      <sheetName val="Konfig"/>
      <sheetName val="Sheet4"/>
      <sheetName val="Chart10Sebab &gt;5"/>
      <sheetName val="Chart10Sebab &gt;5 (2)"/>
      <sheetName val="Chart10Sebab"/>
      <sheetName val="Data Cat10Sebab"/>
      <sheetName val="Graf New"/>
      <sheetName val="new"/>
      <sheetName val="GANGGUAN ST.GOLF"/>
      <sheetName val="Kamus"/>
      <sheetName val="LK2004"/>
      <sheetName val="Bipeg-U(12D2)"/>
    </sheetNames>
    <sheetDataSet>
      <sheetData sheetId="0"/>
      <sheetData sheetId="1"/>
      <sheetData sheetId="2"/>
      <sheetData sheetId="3"/>
      <sheetData sheetId="4"/>
      <sheetData sheetId="5"/>
      <sheetData sheetId="6">
        <row r="3">
          <cell r="AD3" t="str">
            <v>Jan</v>
          </cell>
        </row>
      </sheetData>
      <sheetData sheetId="7"/>
      <sheetData sheetId="8"/>
      <sheetData sheetId="9"/>
      <sheetData sheetId="10"/>
      <sheetData sheetId="11"/>
      <sheetData sheetId="12"/>
      <sheetData sheetId="13"/>
      <sheetData sheetId="14" refreshError="1"/>
      <sheetData sheetId="15"/>
      <sheetData sheetId="16"/>
      <sheetData sheetId="17"/>
      <sheetData sheetId="18"/>
      <sheetData sheetId="19" refreshError="1"/>
      <sheetData sheetId="20"/>
      <sheetData sheetId="21"/>
      <sheetData sheetId="22" refreshError="1"/>
      <sheetData sheetId="23"/>
      <sheetData sheetId="24" refreshError="1"/>
      <sheetData sheetId="25"/>
      <sheetData sheetId="26" refreshError="1"/>
      <sheetData sheetId="27">
        <row r="3">
          <cell r="D3" t="str">
            <v>Kode</v>
          </cell>
        </row>
      </sheetData>
      <sheetData sheetId="28"/>
      <sheetData sheetId="29"/>
      <sheetData sheetId="30"/>
      <sheetData sheetId="31" refreshError="1"/>
      <sheetData sheetId="32" refreshError="1"/>
      <sheetData sheetId="33" refreshError="1"/>
      <sheetData sheetId="34"/>
      <sheetData sheetId="35" refreshError="1"/>
      <sheetData sheetId="36"/>
      <sheetData sheetId="37"/>
      <sheetData sheetId="38" refreshError="1"/>
      <sheetData sheetId="39" refreshError="1"/>
      <sheetData sheetId="40"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mus"/>
      <sheetName val="Cover"/>
      <sheetName val="FGTM 01"/>
      <sheetName val="Lampiran I"/>
      <sheetName val="Listrik Mati 05"/>
      <sheetName val="Tabel Kode"/>
      <sheetName val="BQ"/>
      <sheetName val="REF"/>
      <sheetName val="Uraian"/>
      <sheetName val="rkap2008"/>
      <sheetName val="List"/>
      <sheetName val="W-NAD"/>
      <sheetName val="KMS-DIS5"/>
      <sheetName val="tm_rab"/>
      <sheetName val="tr_rab"/>
    </sheetNames>
    <sheetDataSet>
      <sheetData sheetId="0">
        <row r="2">
          <cell r="A2" t="str">
            <v>Wilayah Nanggroe Aceh Darussalam</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5"/>
      <sheetName val="All Year"/>
      <sheetName val="Sheet3"/>
      <sheetName val="PTallYear"/>
      <sheetName val="Listrik Mati 03"/>
      <sheetName val="Listrik Mati 04"/>
      <sheetName val="Listrik Mati 05"/>
      <sheetName val="Listrik Mati 06"/>
      <sheetName val="2007"/>
      <sheetName val="Listrik Mati 07"/>
      <sheetName val="2008"/>
      <sheetName val="Listrik Mati 08"/>
      <sheetName val="Listrik Mati 09"/>
      <sheetName val="PT Mati 09"/>
      <sheetName val="Chart8"/>
      <sheetName val="Rekap"/>
      <sheetName val="PerPenyulang 08"/>
      <sheetName val="PerPenyulang09"/>
      <sheetName val="PerPenyulang (2)"/>
      <sheetName val="Chart_PerPenyulang"/>
      <sheetName val="MostOften"/>
      <sheetName val="Mei08"/>
      <sheetName val="Chart_Often"/>
      <sheetName val="MostOften 2"/>
      <sheetName val="Chart_Often 2"/>
      <sheetName val="LongestDuration08"/>
      <sheetName val="Chart_Duration"/>
      <sheetName val="Tabel Kode"/>
      <sheetName val="GI"/>
      <sheetName val="Konfig"/>
      <sheetName val="Sheet4"/>
      <sheetName val="Chart10Sebab &gt;5"/>
      <sheetName val="Chart10Sebab &gt;5 (2)"/>
      <sheetName val="Chart10Sebab"/>
      <sheetName val="Data Cat10Sebab"/>
      <sheetName val="Graf New"/>
      <sheetName val="new"/>
      <sheetName val="GANGGUAN ST.GOLF"/>
      <sheetName val="Kamus"/>
      <sheetName val="Bipeg-U(12D2)"/>
    </sheetNames>
    <sheetDataSet>
      <sheetData sheetId="0"/>
      <sheetData sheetId="1"/>
      <sheetData sheetId="2"/>
      <sheetData sheetId="3"/>
      <sheetData sheetId="4"/>
      <sheetData sheetId="5"/>
      <sheetData sheetId="6">
        <row r="3">
          <cell r="AD3" t="str">
            <v>Jan</v>
          </cell>
          <cell r="AE3">
            <v>1</v>
          </cell>
        </row>
        <row r="4">
          <cell r="AD4" t="str">
            <v>Feb</v>
          </cell>
          <cell r="AE4">
            <v>2</v>
          </cell>
        </row>
        <row r="5">
          <cell r="AD5" t="str">
            <v>Mar</v>
          </cell>
          <cell r="AE5">
            <v>3</v>
          </cell>
        </row>
        <row r="6">
          <cell r="AD6" t="str">
            <v>Apr</v>
          </cell>
          <cell r="AE6">
            <v>4</v>
          </cell>
        </row>
        <row r="7">
          <cell r="AD7" t="str">
            <v>Mei</v>
          </cell>
          <cell r="AE7">
            <v>5</v>
          </cell>
        </row>
        <row r="8">
          <cell r="AD8" t="str">
            <v>Jun</v>
          </cell>
          <cell r="AE8">
            <v>6</v>
          </cell>
        </row>
        <row r="9">
          <cell r="AD9" t="str">
            <v>Jul</v>
          </cell>
          <cell r="AE9">
            <v>7</v>
          </cell>
        </row>
        <row r="10">
          <cell r="AD10" t="str">
            <v>Agust</v>
          </cell>
          <cell r="AE10">
            <v>8</v>
          </cell>
        </row>
        <row r="11">
          <cell r="AD11" t="str">
            <v>Sep</v>
          </cell>
          <cell r="AE11">
            <v>9</v>
          </cell>
        </row>
        <row r="12">
          <cell r="AD12" t="str">
            <v>Okt</v>
          </cell>
          <cell r="AE12">
            <v>10</v>
          </cell>
        </row>
        <row r="13">
          <cell r="AD13" t="str">
            <v>Nop</v>
          </cell>
          <cell r="AE13">
            <v>11</v>
          </cell>
        </row>
        <row r="14">
          <cell r="AD14" t="str">
            <v>Des</v>
          </cell>
          <cell r="AE14">
            <v>12</v>
          </cell>
        </row>
      </sheetData>
      <sheetData sheetId="7"/>
      <sheetData sheetId="8"/>
      <sheetData sheetId="9"/>
      <sheetData sheetId="10"/>
      <sheetData sheetId="11"/>
      <sheetData sheetId="12"/>
      <sheetData sheetId="13"/>
      <sheetData sheetId="14" refreshError="1"/>
      <sheetData sheetId="15"/>
      <sheetData sheetId="16"/>
      <sheetData sheetId="17"/>
      <sheetData sheetId="18"/>
      <sheetData sheetId="19" refreshError="1"/>
      <sheetData sheetId="20"/>
      <sheetData sheetId="21"/>
      <sheetData sheetId="22" refreshError="1"/>
      <sheetData sheetId="23"/>
      <sheetData sheetId="24" refreshError="1"/>
      <sheetData sheetId="25"/>
      <sheetData sheetId="26" refreshError="1"/>
      <sheetData sheetId="27">
        <row r="3">
          <cell r="D3" t="str">
            <v>Kode</v>
          </cell>
          <cell r="E3" t="str">
            <v>Keterangan</v>
          </cell>
          <cell r="L3" t="str">
            <v>Fungsi</v>
          </cell>
          <cell r="M3" t="str">
            <v>FGTM</v>
          </cell>
        </row>
        <row r="4">
          <cell r="C4">
            <v>0</v>
          </cell>
          <cell r="D4" t="str">
            <v>00</v>
          </cell>
          <cell r="E4" t="str">
            <v>Sambungan Tenaga Listrik / APP</v>
          </cell>
        </row>
        <row r="5">
          <cell r="C5">
            <v>4.1666666666666664E-2</v>
          </cell>
          <cell r="D5" t="str">
            <v>01a</v>
          </cell>
          <cell r="E5" t="str">
            <v xml:space="preserve"> Pelebur pembatas putus / rusak</v>
          </cell>
        </row>
        <row r="6">
          <cell r="C6" t="str">
            <v>01b</v>
          </cell>
          <cell r="D6" t="str">
            <v>01b</v>
          </cell>
          <cell r="E6" t="str">
            <v xml:space="preserve"> MCB pembatas rusak</v>
          </cell>
        </row>
        <row r="7">
          <cell r="C7" t="str">
            <v>01c</v>
          </cell>
          <cell r="D7" t="str">
            <v>01c</v>
          </cell>
          <cell r="E7" t="str">
            <v xml:space="preserve"> Relay dan / atau CB rusak</v>
          </cell>
        </row>
        <row r="8">
          <cell r="C8" t="str">
            <v>01d</v>
          </cell>
          <cell r="D8" t="str">
            <v>01d</v>
          </cell>
          <cell r="E8" t="str">
            <v xml:space="preserve"> Pelebur putus dan LBS jatuh  atau rusak</v>
          </cell>
        </row>
        <row r="9">
          <cell r="C9">
            <v>2</v>
          </cell>
          <cell r="D9" t="str">
            <v>02</v>
          </cell>
          <cell r="E9" t="str">
            <v xml:space="preserve"> Gangguan sambungan masuk pelayanan (SMP)</v>
          </cell>
        </row>
        <row r="10">
          <cell r="C10">
            <v>3</v>
          </cell>
          <cell r="D10" t="str">
            <v>03</v>
          </cell>
          <cell r="E10" t="str">
            <v xml:space="preserve"> Gangguan   sambungan luar   pelayanan  (SLP)</v>
          </cell>
        </row>
        <row r="11">
          <cell r="C11">
            <v>4</v>
          </cell>
          <cell r="D11" t="str">
            <v>04</v>
          </cell>
          <cell r="E11" t="str">
            <v xml:space="preserve"> Gangguan saluran masuk kabel tanah</v>
          </cell>
        </row>
        <row r="12">
          <cell r="C12">
            <v>5</v>
          </cell>
          <cell r="D12" t="str">
            <v>05</v>
          </cell>
          <cell r="E12" t="str">
            <v xml:space="preserve"> Jatuhnya  pemutus  krn  asutan  motor, pemakaian lebih pelanggan</v>
          </cell>
        </row>
        <row r="13">
          <cell r="C13">
            <v>0.25</v>
          </cell>
          <cell r="D13" t="str">
            <v>06a</v>
          </cell>
          <cell r="E13" t="str">
            <v xml:space="preserve"> Kubikel APP / komponennya rusak / gagal bekerja</v>
          </cell>
          <cell r="M13" t="str">
            <v>Gardu</v>
          </cell>
        </row>
        <row r="14">
          <cell r="C14" t="str">
            <v>06b</v>
          </cell>
          <cell r="D14" t="str">
            <v>06b</v>
          </cell>
          <cell r="E14" t="str">
            <v xml:space="preserve"> Kubikel TM bukan pengukuran rusak</v>
          </cell>
          <cell r="M14" t="str">
            <v>Gardu</v>
          </cell>
        </row>
        <row r="15">
          <cell r="C15" t="str">
            <v>06c</v>
          </cell>
          <cell r="D15" t="str">
            <v>06c</v>
          </cell>
          <cell r="E15" t="str">
            <v xml:space="preserve"> Kubikel, SACO, ACO rusak</v>
          </cell>
          <cell r="M15" t="str">
            <v>Alat</v>
          </cell>
        </row>
        <row r="16">
          <cell r="C16" t="str">
            <v>06d</v>
          </cell>
          <cell r="D16" t="str">
            <v>06d</v>
          </cell>
          <cell r="E16" t="str">
            <v xml:space="preserve"> CT Out Door rusak</v>
          </cell>
          <cell r="M16" t="str">
            <v>Alat</v>
          </cell>
        </row>
        <row r="17">
          <cell r="C17" t="str">
            <v>06e</v>
          </cell>
          <cell r="D17" t="str">
            <v>06e</v>
          </cell>
          <cell r="E17" t="str">
            <v xml:space="preserve"> PT Out Door rusak</v>
          </cell>
          <cell r="M17" t="str">
            <v>Alat</v>
          </cell>
        </row>
        <row r="18">
          <cell r="C18">
            <v>7</v>
          </cell>
          <cell r="D18" t="str">
            <v>07</v>
          </cell>
          <cell r="E18" t="str">
            <v xml:space="preserve"> Kerusakan Konektor</v>
          </cell>
          <cell r="M18" t="str">
            <v>Alat</v>
          </cell>
        </row>
        <row r="19">
          <cell r="C19">
            <v>8</v>
          </cell>
          <cell r="D19" t="str">
            <v>08</v>
          </cell>
          <cell r="E19" t="str">
            <v xml:space="preserve"> Lain - lain</v>
          </cell>
          <cell r="M19" t="str">
            <v>Alat</v>
          </cell>
        </row>
        <row r="21">
          <cell r="C21">
            <v>11</v>
          </cell>
          <cell r="D21" t="str">
            <v>11</v>
          </cell>
          <cell r="E21" t="str">
            <v xml:space="preserve"> Pelebur TR putus</v>
          </cell>
        </row>
        <row r="22">
          <cell r="C22">
            <v>12</v>
          </cell>
          <cell r="D22" t="str">
            <v>12</v>
          </cell>
          <cell r="E22" t="str">
            <v xml:space="preserve"> Gangguan dahan, pohon sehingga pelebur TR putus</v>
          </cell>
        </row>
        <row r="23">
          <cell r="C23">
            <v>13</v>
          </cell>
          <cell r="D23" t="str">
            <v>13</v>
          </cell>
          <cell r="E23" t="str">
            <v xml:space="preserve"> Gangguan kabel tanah TR</v>
          </cell>
        </row>
        <row r="24">
          <cell r="C24">
            <v>14</v>
          </cell>
          <cell r="D24">
            <v>14</v>
          </cell>
          <cell r="E24" t="str">
            <v xml:space="preserve"> Kerusakan PHB  TR(al. di gardu ) krn beban lebih/mutu jelek</v>
          </cell>
        </row>
        <row r="25">
          <cell r="C25">
            <v>15</v>
          </cell>
          <cell r="D25" t="str">
            <v>15</v>
          </cell>
          <cell r="E25" t="str">
            <v xml:space="preserve"> Isolator pecah</v>
          </cell>
        </row>
        <row r="26">
          <cell r="C26">
            <v>16</v>
          </cell>
          <cell r="D26" t="str">
            <v>16</v>
          </cell>
          <cell r="E26" t="str">
            <v xml:space="preserve"> Penghantar TR putus</v>
          </cell>
        </row>
        <row r="27">
          <cell r="C27">
            <v>17</v>
          </cell>
          <cell r="D27" t="str">
            <v>17</v>
          </cell>
          <cell r="E27" t="str">
            <v xml:space="preserve"> Kerusakan Konektor</v>
          </cell>
        </row>
        <row r="28">
          <cell r="C28">
            <v>18</v>
          </cell>
          <cell r="D28" t="str">
            <v>18</v>
          </cell>
          <cell r="E28" t="str">
            <v xml:space="preserve"> Jumper SUTR rusak</v>
          </cell>
        </row>
        <row r="29">
          <cell r="C29">
            <v>19</v>
          </cell>
          <cell r="D29" t="str">
            <v>19</v>
          </cell>
          <cell r="E29" t="str">
            <v xml:space="preserve"> Lain - lain</v>
          </cell>
        </row>
        <row r="31">
          <cell r="C31">
            <v>21</v>
          </cell>
          <cell r="D31" t="str">
            <v>21</v>
          </cell>
          <cell r="E31" t="str">
            <v xml:space="preserve"> Pelebur tegangan menengah putus</v>
          </cell>
          <cell r="L31" t="str">
            <v>GD</v>
          </cell>
          <cell r="M31" t="str">
            <v>Alat</v>
          </cell>
        </row>
        <row r="32">
          <cell r="C32">
            <v>22</v>
          </cell>
          <cell r="D32" t="str">
            <v>22</v>
          </cell>
          <cell r="E32" t="str">
            <v xml:space="preserve"> Bulusan kabel TM di gardu rusak</v>
          </cell>
          <cell r="L32" t="str">
            <v>GD</v>
          </cell>
          <cell r="M32" t="str">
            <v>Komp</v>
          </cell>
        </row>
        <row r="33">
          <cell r="C33">
            <v>23</v>
          </cell>
          <cell r="D33" t="str">
            <v>23</v>
          </cell>
          <cell r="E33" t="str">
            <v xml:space="preserve"> Kubikel atau komponennya rusak</v>
          </cell>
          <cell r="L33" t="str">
            <v>GD</v>
          </cell>
          <cell r="M33" t="str">
            <v>Gardu</v>
          </cell>
        </row>
        <row r="34">
          <cell r="C34">
            <v>24</v>
          </cell>
          <cell r="D34" t="str">
            <v>24</v>
          </cell>
          <cell r="E34" t="str">
            <v xml:space="preserve"> Transformator rusak</v>
          </cell>
          <cell r="L34" t="str">
            <v>GD</v>
          </cell>
          <cell r="M34" t="str">
            <v>Gardu</v>
          </cell>
        </row>
        <row r="35">
          <cell r="C35" t="str">
            <v>25a</v>
          </cell>
          <cell r="D35" t="str">
            <v>25a</v>
          </cell>
          <cell r="E35" t="str">
            <v xml:space="preserve"> Kabel Primer trafo rusak</v>
          </cell>
          <cell r="L35" t="str">
            <v>GD</v>
          </cell>
          <cell r="M35" t="str">
            <v>Gardu</v>
          </cell>
        </row>
        <row r="36">
          <cell r="C36" t="str">
            <v>25b</v>
          </cell>
          <cell r="D36" t="str">
            <v>25b</v>
          </cell>
          <cell r="E36" t="str">
            <v xml:space="preserve"> Kabel Sekunder trafo rusak</v>
          </cell>
          <cell r="L36" t="str">
            <v>GD</v>
          </cell>
          <cell r="M36" t="str">
            <v>Gardu</v>
          </cell>
        </row>
        <row r="37">
          <cell r="C37" t="str">
            <v>25c</v>
          </cell>
          <cell r="D37" t="str">
            <v>25c</v>
          </cell>
          <cell r="E37" t="str">
            <v xml:space="preserve"> Jumper trafo tiang rusak</v>
          </cell>
          <cell r="L37" t="str">
            <v>GD</v>
          </cell>
          <cell r="M37" t="str">
            <v>Komp</v>
          </cell>
        </row>
        <row r="38">
          <cell r="C38" t="str">
            <v>25d</v>
          </cell>
          <cell r="D38" t="str">
            <v>25d</v>
          </cell>
          <cell r="E38" t="str">
            <v xml:space="preserve"> Lighting Arester rusak</v>
          </cell>
          <cell r="L38" t="str">
            <v>GD</v>
          </cell>
          <cell r="M38" t="str">
            <v>Alat</v>
          </cell>
        </row>
        <row r="39">
          <cell r="C39">
            <v>26</v>
          </cell>
          <cell r="D39" t="str">
            <v>26</v>
          </cell>
          <cell r="E39" t="str">
            <v xml:space="preserve"> Isolator trafo rusak</v>
          </cell>
          <cell r="L39" t="str">
            <v>GD</v>
          </cell>
          <cell r="M39" t="str">
            <v>Alat</v>
          </cell>
        </row>
        <row r="40">
          <cell r="C40">
            <v>27</v>
          </cell>
          <cell r="D40" t="str">
            <v>27</v>
          </cell>
          <cell r="E40" t="str">
            <v xml:space="preserve"> PMT / Lastrener lepas</v>
          </cell>
          <cell r="L40" t="str">
            <v>GD</v>
          </cell>
          <cell r="M40" t="str">
            <v>Alat</v>
          </cell>
        </row>
        <row r="41">
          <cell r="C41">
            <v>28</v>
          </cell>
          <cell r="D41" t="str">
            <v>28</v>
          </cell>
          <cell r="E41" t="str">
            <v xml:space="preserve"> PMT lepas/pelebur TM putus krn binatang</v>
          </cell>
          <cell r="L41" t="str">
            <v>GD</v>
          </cell>
          <cell r="M41" t="str">
            <v>Pihak III</v>
          </cell>
        </row>
        <row r="42">
          <cell r="C42">
            <v>29</v>
          </cell>
          <cell r="D42" t="str">
            <v>29</v>
          </cell>
          <cell r="E42" t="str">
            <v xml:space="preserve"> Lain-lain</v>
          </cell>
          <cell r="L42" t="str">
            <v>GD</v>
          </cell>
          <cell r="M42" t="str">
            <v>Gardu</v>
          </cell>
        </row>
        <row r="43">
          <cell r="D43">
            <v>30</v>
          </cell>
          <cell r="E43" t="str">
            <v>Tiang Listrik TM dan TR</v>
          </cell>
          <cell r="L43" t="str">
            <v>Tiang</v>
          </cell>
          <cell r="M43" t="str">
            <v>Tiang</v>
          </cell>
        </row>
        <row r="44">
          <cell r="C44">
            <v>31</v>
          </cell>
          <cell r="D44" t="str">
            <v>31</v>
          </cell>
          <cell r="E44" t="str">
            <v xml:space="preserve"> Tiang listrik TR roboh dilanggar mobil</v>
          </cell>
          <cell r="L44" t="str">
            <v>Tiang TR</v>
          </cell>
          <cell r="M44" t="str">
            <v>Tiang</v>
          </cell>
        </row>
        <row r="45">
          <cell r="C45">
            <v>32</v>
          </cell>
          <cell r="D45" t="str">
            <v>32</v>
          </cell>
          <cell r="E45" t="str">
            <v xml:space="preserve"> Tiang listrik TR roboh krn tua</v>
          </cell>
          <cell r="L45" t="str">
            <v>Tiang TR</v>
          </cell>
          <cell r="M45" t="str">
            <v>Tiang</v>
          </cell>
        </row>
        <row r="46">
          <cell r="C46">
            <v>33</v>
          </cell>
          <cell r="D46" t="str">
            <v>33</v>
          </cell>
          <cell r="E46" t="str">
            <v xml:space="preserve"> Tiang listrik TR roboh krn sebab lain</v>
          </cell>
          <cell r="L46" t="str">
            <v>Tiang TR</v>
          </cell>
          <cell r="M46" t="str">
            <v>Tiang</v>
          </cell>
        </row>
        <row r="47">
          <cell r="C47">
            <v>34</v>
          </cell>
          <cell r="D47" t="str">
            <v>34</v>
          </cell>
          <cell r="E47" t="str">
            <v xml:space="preserve"> Kerusakan bagian tiang listrik TR kecuali Isolator dan penghantar</v>
          </cell>
          <cell r="L47" t="str">
            <v>Tiang TR</v>
          </cell>
          <cell r="M47" t="str">
            <v>Tiang</v>
          </cell>
        </row>
        <row r="48">
          <cell r="C48">
            <v>35</v>
          </cell>
          <cell r="D48" t="str">
            <v>35</v>
          </cell>
          <cell r="E48" t="str">
            <v xml:space="preserve"> Tiang listrik TM roboh dilanggar kendaraan</v>
          </cell>
          <cell r="L48" t="str">
            <v>Tiang TM</v>
          </cell>
          <cell r="M48" t="str">
            <v>Tiang</v>
          </cell>
        </row>
        <row r="49">
          <cell r="C49">
            <v>36</v>
          </cell>
          <cell r="D49" t="str">
            <v>36</v>
          </cell>
          <cell r="E49" t="str">
            <v xml:space="preserve"> Tiang listrik TM roboh krn tua</v>
          </cell>
          <cell r="L49" t="str">
            <v>Tiang TM</v>
          </cell>
          <cell r="M49" t="str">
            <v>Tiang</v>
          </cell>
        </row>
        <row r="50">
          <cell r="C50">
            <v>37</v>
          </cell>
          <cell r="D50" t="str">
            <v>37</v>
          </cell>
          <cell r="E50" t="str">
            <v xml:space="preserve"> Tiang listrik TM roboh krn sebab lain</v>
          </cell>
          <cell r="L50" t="str">
            <v>Tiang TM</v>
          </cell>
          <cell r="M50" t="str">
            <v>Tiang</v>
          </cell>
        </row>
        <row r="51">
          <cell r="C51">
            <v>38</v>
          </cell>
          <cell r="D51" t="str">
            <v>38</v>
          </cell>
          <cell r="E51" t="str">
            <v xml:space="preserve"> Kerusakan bagian tiang listrik TM kecuali Isolator dan penghantar</v>
          </cell>
          <cell r="M51" t="str">
            <v>Tiang</v>
          </cell>
        </row>
        <row r="53">
          <cell r="C53" t="str">
            <v>41a</v>
          </cell>
          <cell r="D53" t="str">
            <v>41a</v>
          </cell>
          <cell r="E53" t="str">
            <v xml:space="preserve"> PMT TM terbuka atau pelebur TM putus krn pohon</v>
          </cell>
          <cell r="L53" t="str">
            <v>SUTM</v>
          </cell>
          <cell r="M53" t="str">
            <v>Pohon</v>
          </cell>
        </row>
        <row r="54">
          <cell r="C54" t="str">
            <v>41b</v>
          </cell>
          <cell r="D54" t="str">
            <v>41b</v>
          </cell>
          <cell r="E54" t="str">
            <v xml:space="preserve"> PMT terbuka atau pelebur putus krn binatang dalam gardu</v>
          </cell>
          <cell r="L54" t="str">
            <v>SUTM</v>
          </cell>
          <cell r="M54" t="str">
            <v>Pihak III</v>
          </cell>
        </row>
        <row r="55">
          <cell r="C55" t="str">
            <v>41c</v>
          </cell>
          <cell r="D55" t="str">
            <v>41c</v>
          </cell>
          <cell r="E55" t="str">
            <v xml:space="preserve"> PMT TM terbuka atau pelebur putus krn hujan / petir / gangguan sementara</v>
          </cell>
          <cell r="L55" t="str">
            <v>SUTM</v>
          </cell>
          <cell r="M55" t="str">
            <v>Alam</v>
          </cell>
        </row>
        <row r="56">
          <cell r="C56" t="str">
            <v>41d</v>
          </cell>
          <cell r="D56" t="str">
            <v>41d</v>
          </cell>
          <cell r="E56" t="str">
            <v xml:space="preserve"> PMT TM terbuka atau pelebur putus krn layangan dan penjor</v>
          </cell>
          <cell r="L56" t="str">
            <v>SUTM</v>
          </cell>
          <cell r="M56" t="str">
            <v>Layang</v>
          </cell>
        </row>
        <row r="57">
          <cell r="C57" t="str">
            <v>41e</v>
          </cell>
          <cell r="D57" t="str">
            <v>41e</v>
          </cell>
          <cell r="E57" t="str">
            <v xml:space="preserve"> Relay bekerja tanpa penyebab jelas, PMT dapat masuk kembali</v>
          </cell>
          <cell r="L57" t="str">
            <v>SUTM</v>
          </cell>
        </row>
        <row r="58">
          <cell r="C58">
            <v>42</v>
          </cell>
          <cell r="D58" t="str">
            <v>42</v>
          </cell>
          <cell r="E58" t="str">
            <v xml:space="preserve"> Komponen SUTM terbakar tetapi pemutus / pelebur tidak bekerja</v>
          </cell>
          <cell r="L58" t="str">
            <v>SUTM</v>
          </cell>
          <cell r="M58" t="str">
            <v>Komp</v>
          </cell>
        </row>
        <row r="59">
          <cell r="C59">
            <v>43</v>
          </cell>
          <cell r="D59" t="str">
            <v>43</v>
          </cell>
          <cell r="E59" t="str">
            <v xml:space="preserve"> Kerusakan Konektor</v>
          </cell>
          <cell r="L59" t="str">
            <v>SUTM</v>
          </cell>
          <cell r="M59" t="str">
            <v>Komp</v>
          </cell>
        </row>
        <row r="60">
          <cell r="C60" t="str">
            <v>44a</v>
          </cell>
          <cell r="D60" t="str">
            <v>44a</v>
          </cell>
          <cell r="E60" t="str">
            <v xml:space="preserve"> SUTM putus</v>
          </cell>
          <cell r="L60" t="str">
            <v>SUTM</v>
          </cell>
          <cell r="M60" t="str">
            <v>Komp</v>
          </cell>
        </row>
        <row r="61">
          <cell r="C61" t="str">
            <v>44b</v>
          </cell>
          <cell r="D61" t="str">
            <v>44b</v>
          </cell>
          <cell r="E61" t="str">
            <v xml:space="preserve"> Jumper SUTM rusak</v>
          </cell>
          <cell r="L61" t="str">
            <v>SUTM</v>
          </cell>
          <cell r="M61" t="str">
            <v>Komp</v>
          </cell>
        </row>
        <row r="62">
          <cell r="C62" t="str">
            <v>44c</v>
          </cell>
          <cell r="D62" t="str">
            <v>44c</v>
          </cell>
          <cell r="E62" t="str">
            <v xml:space="preserve"> SUTM lepas dari Isolator</v>
          </cell>
          <cell r="L62" t="str">
            <v>SUTM</v>
          </cell>
          <cell r="M62" t="str">
            <v>Komp</v>
          </cell>
        </row>
        <row r="63">
          <cell r="C63">
            <v>45</v>
          </cell>
          <cell r="D63" t="str">
            <v>45</v>
          </cell>
          <cell r="E63" t="str">
            <v xml:space="preserve"> Isolator rusak</v>
          </cell>
          <cell r="L63" t="str">
            <v>SUTM</v>
          </cell>
          <cell r="M63" t="str">
            <v>Alat</v>
          </cell>
        </row>
        <row r="64">
          <cell r="C64">
            <v>46</v>
          </cell>
          <cell r="D64" t="str">
            <v>46</v>
          </cell>
          <cell r="E64" t="str">
            <v xml:space="preserve"> Cut Out rusak</v>
          </cell>
          <cell r="L64" t="str">
            <v>SUTM</v>
          </cell>
          <cell r="M64" t="str">
            <v>Alat</v>
          </cell>
        </row>
        <row r="65">
          <cell r="C65">
            <v>47</v>
          </cell>
          <cell r="D65" t="str">
            <v>47</v>
          </cell>
          <cell r="E65" t="str">
            <v xml:space="preserve"> Pole Top Switch rusak</v>
          </cell>
          <cell r="L65" t="str">
            <v>SUTM</v>
          </cell>
          <cell r="M65" t="str">
            <v>Alat</v>
          </cell>
        </row>
        <row r="66">
          <cell r="C66">
            <v>48</v>
          </cell>
          <cell r="D66" t="str">
            <v>48</v>
          </cell>
          <cell r="E66" t="str">
            <v xml:space="preserve"> Lighting Arester rusak</v>
          </cell>
          <cell r="L66" t="str">
            <v>SUTM</v>
          </cell>
          <cell r="M66" t="str">
            <v>Alat</v>
          </cell>
        </row>
        <row r="67">
          <cell r="C67">
            <v>49</v>
          </cell>
          <cell r="D67" t="str">
            <v>49</v>
          </cell>
          <cell r="E67" t="str">
            <v xml:space="preserve"> Lain - lain</v>
          </cell>
          <cell r="L67" t="str">
            <v>SUTM</v>
          </cell>
          <cell r="M67" t="str">
            <v>Komp</v>
          </cell>
        </row>
        <row r="69">
          <cell r="C69">
            <v>51</v>
          </cell>
          <cell r="D69" t="str">
            <v>51</v>
          </cell>
          <cell r="E69" t="str">
            <v xml:space="preserve"> PMT TM terbuka atau pelebur TM putus krn gangguan kabel</v>
          </cell>
          <cell r="L69" t="str">
            <v>SKTM</v>
          </cell>
          <cell r="M69" t="str">
            <v>Komp</v>
          </cell>
        </row>
        <row r="70">
          <cell r="C70">
            <v>52</v>
          </cell>
          <cell r="D70" t="str">
            <v>52</v>
          </cell>
          <cell r="E70" t="str">
            <v xml:space="preserve"> PMT TM terbuka atau pelebur TM putus krn penggalian</v>
          </cell>
          <cell r="L70" t="str">
            <v>SKTM</v>
          </cell>
          <cell r="M70" t="str">
            <v>Pihak III</v>
          </cell>
        </row>
        <row r="71">
          <cell r="C71">
            <v>53</v>
          </cell>
          <cell r="D71" t="str">
            <v>53</v>
          </cell>
          <cell r="E71" t="str">
            <v xml:space="preserve"> PMT TM terbuka atau pelebur TM putus krn kerusakan bulusan penyambungan kabel</v>
          </cell>
          <cell r="L71" t="str">
            <v>SKTM</v>
          </cell>
          <cell r="M71" t="str">
            <v>Komp</v>
          </cell>
        </row>
        <row r="72">
          <cell r="C72">
            <v>54</v>
          </cell>
          <cell r="D72" t="str">
            <v>54</v>
          </cell>
          <cell r="E72" t="str">
            <v xml:space="preserve"> PMT TM terbuka atau pelebur TM putus krn kerusakan bulusan akhir kabel</v>
          </cell>
          <cell r="L72" t="str">
            <v>SKTM</v>
          </cell>
          <cell r="M72" t="str">
            <v>Komp</v>
          </cell>
        </row>
        <row r="73">
          <cell r="C73">
            <v>55</v>
          </cell>
          <cell r="D73" t="str">
            <v>55</v>
          </cell>
          <cell r="E73" t="str">
            <v xml:space="preserve"> PMT TM terbuka atau pelebur TM putus krn Binatang</v>
          </cell>
          <cell r="L73" t="str">
            <v>SKTM</v>
          </cell>
          <cell r="M73" t="str">
            <v>Pihak III</v>
          </cell>
        </row>
        <row r="74">
          <cell r="C74">
            <v>56</v>
          </cell>
          <cell r="D74" t="str">
            <v>56</v>
          </cell>
          <cell r="E74" t="str">
            <v xml:space="preserve"> Relay bekerja krn ikutan</v>
          </cell>
          <cell r="L74" t="str">
            <v>SKTM</v>
          </cell>
          <cell r="M74" t="str">
            <v>Gardu</v>
          </cell>
        </row>
        <row r="75">
          <cell r="C75">
            <v>57</v>
          </cell>
          <cell r="D75" t="str">
            <v>57</v>
          </cell>
          <cell r="E75" t="str">
            <v xml:space="preserve"> Relay bekerja krn beban lebih</v>
          </cell>
          <cell r="L75" t="str">
            <v>SKTM</v>
          </cell>
          <cell r="M75" t="str">
            <v>Gardu</v>
          </cell>
        </row>
        <row r="76">
          <cell r="C76">
            <v>58</v>
          </cell>
          <cell r="D76" t="str">
            <v>58</v>
          </cell>
          <cell r="E76" t="str">
            <v xml:space="preserve"> Relay bekerja tanpa penyebab yang jelas, PMT dapat masuk kembali</v>
          </cell>
          <cell r="L76" t="str">
            <v>SKTM</v>
          </cell>
          <cell r="M76" t="str">
            <v>Alam</v>
          </cell>
        </row>
        <row r="77">
          <cell r="C77">
            <v>59</v>
          </cell>
          <cell r="D77" t="str">
            <v>59</v>
          </cell>
          <cell r="E77" t="str">
            <v xml:space="preserve"> Lain - lain</v>
          </cell>
          <cell r="L77" t="str">
            <v>SKTM</v>
          </cell>
          <cell r="M77" t="str">
            <v>Komp</v>
          </cell>
        </row>
        <row r="79">
          <cell r="C79">
            <v>61</v>
          </cell>
          <cell r="D79" t="str">
            <v>61</v>
          </cell>
          <cell r="E79" t="str">
            <v xml:space="preserve"> Padam krn gangguan transmisi 500 Kv</v>
          </cell>
          <cell r="L79" t="str">
            <v>Transmisi</v>
          </cell>
          <cell r="M79" t="str">
            <v>Transmisi</v>
          </cell>
        </row>
        <row r="80">
          <cell r="C80">
            <v>62</v>
          </cell>
          <cell r="D80" t="str">
            <v>62</v>
          </cell>
          <cell r="E80" t="str">
            <v xml:space="preserve"> Padam krn gangguan transmisi 150 kV</v>
          </cell>
          <cell r="L80" t="str">
            <v>Transmisi</v>
          </cell>
          <cell r="M80" t="str">
            <v>Transmisi</v>
          </cell>
        </row>
        <row r="81">
          <cell r="C81">
            <v>63</v>
          </cell>
          <cell r="D81" t="str">
            <v>63</v>
          </cell>
          <cell r="E81" t="str">
            <v xml:space="preserve"> Padam krn gangguan transmisi 70 kV</v>
          </cell>
          <cell r="L81" t="str">
            <v>Transmisi</v>
          </cell>
          <cell r="M81" t="str">
            <v>Transmisi</v>
          </cell>
        </row>
        <row r="82">
          <cell r="C82">
            <v>64</v>
          </cell>
          <cell r="D82" t="str">
            <v>64</v>
          </cell>
          <cell r="E82" t="str">
            <v xml:space="preserve"> Pemadaman krn gangguan trafo Gardu Induk</v>
          </cell>
          <cell r="L82" t="str">
            <v>Transmisi</v>
          </cell>
          <cell r="M82" t="str">
            <v>Transmisi</v>
          </cell>
        </row>
        <row r="83">
          <cell r="C83">
            <v>65</v>
          </cell>
          <cell r="D83" t="str">
            <v>65</v>
          </cell>
          <cell r="E83" t="str">
            <v xml:space="preserve"> Pemadaman krn kerusakan alat sakel tegangan 500 kv/150 kv/70 kv</v>
          </cell>
          <cell r="L83" t="str">
            <v>Transmisi</v>
          </cell>
          <cell r="M83" t="str">
            <v>Transmisi</v>
          </cell>
        </row>
        <row r="84">
          <cell r="C84">
            <v>66</v>
          </cell>
          <cell r="D84" t="str">
            <v>66</v>
          </cell>
          <cell r="E84" t="str">
            <v xml:space="preserve"> Pemadaman krn kerusakan alat sakel (switchgear) TM</v>
          </cell>
          <cell r="L84" t="str">
            <v>Transmisi</v>
          </cell>
          <cell r="M84" t="str">
            <v>Transmisi</v>
          </cell>
        </row>
        <row r="85">
          <cell r="C85">
            <v>67</v>
          </cell>
          <cell r="D85" t="str">
            <v>67</v>
          </cell>
          <cell r="E85" t="str">
            <v xml:space="preserve"> Pemadaman krn beban lebih / jatuh tegangan</v>
          </cell>
          <cell r="L85" t="str">
            <v>Transmisi</v>
          </cell>
          <cell r="M85" t="str">
            <v>Transmisi</v>
          </cell>
        </row>
        <row r="86">
          <cell r="C86">
            <v>68</v>
          </cell>
          <cell r="D86" t="str">
            <v>68</v>
          </cell>
          <cell r="E86" t="str">
            <v xml:space="preserve"> Pemadaman krn trafo Gardu Induk mengalami beban lebih</v>
          </cell>
          <cell r="L86" t="str">
            <v>Transmisi</v>
          </cell>
          <cell r="M86" t="str">
            <v>Transmisi</v>
          </cell>
        </row>
        <row r="87">
          <cell r="C87">
            <v>69</v>
          </cell>
          <cell r="D87" t="str">
            <v>69</v>
          </cell>
          <cell r="E87" t="str">
            <v xml:space="preserve"> Lain - lain</v>
          </cell>
          <cell r="L87" t="str">
            <v>Transmisi</v>
          </cell>
          <cell r="M87" t="str">
            <v>Transmisi</v>
          </cell>
        </row>
        <row r="89">
          <cell r="C89">
            <v>71</v>
          </cell>
          <cell r="D89" t="str">
            <v>71</v>
          </cell>
          <cell r="E89" t="str">
            <v xml:space="preserve"> Padamnya krn gangguan gardu induk pusat pembangkit</v>
          </cell>
          <cell r="L89" t="str">
            <v>Pembangkit</v>
          </cell>
          <cell r="M89" t="str">
            <v>Pembangkit</v>
          </cell>
        </row>
        <row r="90">
          <cell r="C90">
            <v>72</v>
          </cell>
          <cell r="D90" t="str">
            <v>72</v>
          </cell>
          <cell r="E90" t="str">
            <v xml:space="preserve"> Padam   krn   penggerak  mula  atau  generator  pusat Kit.</v>
          </cell>
          <cell r="L90" t="str">
            <v>Pembangkit</v>
          </cell>
          <cell r="M90" t="str">
            <v>Pembangkit</v>
          </cell>
        </row>
        <row r="91">
          <cell r="C91">
            <v>73</v>
          </cell>
          <cell r="D91" t="str">
            <v>73</v>
          </cell>
          <cell r="E91" t="str">
            <v xml:space="preserve"> Padam krn gangguan station service pusat pembangkit</v>
          </cell>
          <cell r="L91" t="str">
            <v>Pembangkit</v>
          </cell>
          <cell r="M91" t="str">
            <v>Pembangkit</v>
          </cell>
        </row>
        <row r="92">
          <cell r="C92">
            <v>74</v>
          </cell>
          <cell r="D92" t="str">
            <v>74</v>
          </cell>
          <cell r="E92" t="str">
            <v xml:space="preserve"> Relay pelepas beban bekerja krn gangguan GI pusat pembangkit</v>
          </cell>
          <cell r="L92" t="str">
            <v>Pembangkit</v>
          </cell>
          <cell r="M92" t="str">
            <v>Pembangkit</v>
          </cell>
        </row>
        <row r="93">
          <cell r="C93">
            <v>75</v>
          </cell>
          <cell r="D93" t="str">
            <v>75</v>
          </cell>
          <cell r="E93" t="str">
            <v xml:space="preserve"> Relay pelepas  beban  bekerja  krn  gangguan  penggerak mula</v>
          </cell>
          <cell r="L93" t="str">
            <v>Pembangkit</v>
          </cell>
          <cell r="M93" t="str">
            <v>Pembangkit</v>
          </cell>
        </row>
        <row r="94">
          <cell r="C94">
            <v>76</v>
          </cell>
          <cell r="D94" t="str">
            <v>76</v>
          </cell>
          <cell r="E94" t="str">
            <v xml:space="preserve"> Relay pelepas beban bekerja krn gangguan station service pusat pembangkit</v>
          </cell>
          <cell r="L94" t="str">
            <v>Pembangkit</v>
          </cell>
          <cell r="M94" t="str">
            <v>Pembangkit</v>
          </cell>
        </row>
        <row r="95">
          <cell r="C95">
            <v>77</v>
          </cell>
          <cell r="D95" t="str">
            <v>77</v>
          </cell>
          <cell r="E95" t="str">
            <v xml:space="preserve"> Pemadaman secara manual krn gangguan GI pusat pembangkit</v>
          </cell>
          <cell r="L95" t="str">
            <v>Pembangkit</v>
          </cell>
          <cell r="M95" t="str">
            <v>Pembangkit</v>
          </cell>
        </row>
        <row r="96">
          <cell r="C96">
            <v>78</v>
          </cell>
          <cell r="D96" t="str">
            <v>78</v>
          </cell>
          <cell r="E96" t="str">
            <v xml:space="preserve"> Pemadaman secara  manual  krn  gangguan   penggerak mula</v>
          </cell>
          <cell r="L96" t="str">
            <v>Pembangkit</v>
          </cell>
          <cell r="M96" t="str">
            <v>Pembangkit</v>
          </cell>
        </row>
        <row r="97">
          <cell r="C97">
            <v>79</v>
          </cell>
          <cell r="D97" t="str">
            <v>79</v>
          </cell>
          <cell r="E97" t="str">
            <v xml:space="preserve"> Pemadaman secara manual krn gangguan station service pusat pembangkit</v>
          </cell>
          <cell r="L97" t="str">
            <v>Pembangkit</v>
          </cell>
          <cell r="M97" t="str">
            <v>Pembangkit</v>
          </cell>
        </row>
        <row r="98">
          <cell r="C98" t="str">
            <v>79a</v>
          </cell>
          <cell r="D98" t="str">
            <v>79a</v>
          </cell>
          <cell r="E98" t="str">
            <v xml:space="preserve"> Pemadaman secara manual krn gangguan daya kurang</v>
          </cell>
          <cell r="L98" t="str">
            <v>Pembangkit</v>
          </cell>
          <cell r="M98" t="str">
            <v>Pembangkit</v>
          </cell>
        </row>
        <row r="99">
          <cell r="C99" t="str">
            <v>79b</v>
          </cell>
          <cell r="D99" t="str">
            <v>79b</v>
          </cell>
          <cell r="E99" t="str">
            <v xml:space="preserve"> Lain - lain</v>
          </cell>
          <cell r="L99" t="str">
            <v>Pembangkit</v>
          </cell>
          <cell r="M99" t="str">
            <v>Pembangkit</v>
          </cell>
        </row>
        <row r="101">
          <cell r="C101">
            <v>81</v>
          </cell>
          <cell r="D101" t="str">
            <v>81</v>
          </cell>
          <cell r="E101" t="str">
            <v xml:space="preserve"> Angin kencang</v>
          </cell>
          <cell r="L101" t="str">
            <v>Alam</v>
          </cell>
          <cell r="M101" t="str">
            <v>Alam</v>
          </cell>
        </row>
        <row r="102">
          <cell r="C102">
            <v>82</v>
          </cell>
          <cell r="D102" t="str">
            <v>82</v>
          </cell>
          <cell r="E102" t="str">
            <v xml:space="preserve"> Hujan lebat</v>
          </cell>
          <cell r="L102" t="str">
            <v>Alam</v>
          </cell>
          <cell r="M102" t="str">
            <v>Alam</v>
          </cell>
        </row>
        <row r="103">
          <cell r="C103">
            <v>83</v>
          </cell>
          <cell r="D103" t="str">
            <v>83</v>
          </cell>
          <cell r="E103" t="str">
            <v xml:space="preserve"> Banjir</v>
          </cell>
          <cell r="L103" t="str">
            <v>Alam</v>
          </cell>
          <cell r="M103" t="str">
            <v>Alam</v>
          </cell>
        </row>
        <row r="104">
          <cell r="C104">
            <v>84</v>
          </cell>
          <cell r="D104" t="str">
            <v>84</v>
          </cell>
          <cell r="E104" t="str">
            <v xml:space="preserve"> Tanah longsor</v>
          </cell>
          <cell r="L104" t="str">
            <v>Alam</v>
          </cell>
          <cell r="M104" t="str">
            <v>Alam</v>
          </cell>
        </row>
        <row r="105">
          <cell r="C105">
            <v>85</v>
          </cell>
          <cell r="D105" t="str">
            <v>85</v>
          </cell>
          <cell r="E105" t="str">
            <v xml:space="preserve"> Gempa bumi</v>
          </cell>
          <cell r="L105" t="str">
            <v>Alam</v>
          </cell>
          <cell r="M105" t="str">
            <v>Alam</v>
          </cell>
        </row>
        <row r="106">
          <cell r="C106">
            <v>86</v>
          </cell>
          <cell r="D106" t="str">
            <v>86</v>
          </cell>
          <cell r="E106" t="str">
            <v xml:space="preserve"> Kebakaran</v>
          </cell>
          <cell r="L106" t="str">
            <v>Alam</v>
          </cell>
          <cell r="M106" t="str">
            <v>Alam</v>
          </cell>
        </row>
        <row r="107">
          <cell r="C107">
            <v>87</v>
          </cell>
          <cell r="D107" t="str">
            <v>87</v>
          </cell>
          <cell r="E107" t="str">
            <v xml:space="preserve"> Lain - lain</v>
          </cell>
          <cell r="L107" t="str">
            <v>Alam</v>
          </cell>
          <cell r="M107" t="str">
            <v>Alam</v>
          </cell>
        </row>
        <row r="109">
          <cell r="C109">
            <v>91</v>
          </cell>
          <cell r="D109">
            <v>91</v>
          </cell>
          <cell r="E109" t="str">
            <v xml:space="preserve"> krn pembangunan</v>
          </cell>
          <cell r="L109" t="str">
            <v>Har Rutin</v>
          </cell>
          <cell r="M109" t="str">
            <v>Har Rutin</v>
          </cell>
        </row>
        <row r="110">
          <cell r="C110">
            <v>92</v>
          </cell>
          <cell r="D110">
            <v>92</v>
          </cell>
          <cell r="E110" t="str">
            <v xml:space="preserve"> krn pemeliharaan</v>
          </cell>
          <cell r="L110" t="str">
            <v>Har Rutin</v>
          </cell>
          <cell r="M110" t="str">
            <v>Har Rutin</v>
          </cell>
        </row>
        <row r="111">
          <cell r="C111">
            <v>93</v>
          </cell>
          <cell r="D111">
            <v>93</v>
          </cell>
          <cell r="E111" t="str">
            <v xml:space="preserve"> krn pelaksanaan perubahan tegangan menengah</v>
          </cell>
          <cell r="L111" t="str">
            <v>Har Rutin</v>
          </cell>
          <cell r="M111" t="str">
            <v>Har Rutin</v>
          </cell>
        </row>
        <row r="112">
          <cell r="C112">
            <v>94</v>
          </cell>
          <cell r="D112">
            <v>94</v>
          </cell>
          <cell r="E112" t="str">
            <v xml:space="preserve"> krn pelaksanaan perubahan tegangan rendah</v>
          </cell>
          <cell r="L112" t="str">
            <v>Har Rutin</v>
          </cell>
          <cell r="M112" t="str">
            <v>Har Rutin</v>
          </cell>
        </row>
        <row r="113">
          <cell r="C113">
            <v>95</v>
          </cell>
          <cell r="D113">
            <v>95</v>
          </cell>
          <cell r="E113" t="str">
            <v xml:space="preserve"> krn pelaksanaan rehabilitasi</v>
          </cell>
          <cell r="L113" t="str">
            <v>Har Rutin</v>
          </cell>
          <cell r="M113" t="str">
            <v>Har Rutin</v>
          </cell>
        </row>
        <row r="114">
          <cell r="C114">
            <v>96</v>
          </cell>
          <cell r="D114">
            <v>96</v>
          </cell>
          <cell r="E114" t="str">
            <v xml:space="preserve"> krn pelebaran jalan</v>
          </cell>
          <cell r="L114" t="str">
            <v>Har Rutin</v>
          </cell>
          <cell r="M114" t="str">
            <v>Har Rutin</v>
          </cell>
        </row>
        <row r="115">
          <cell r="C115">
            <v>97</v>
          </cell>
          <cell r="D115">
            <v>97</v>
          </cell>
          <cell r="E115" t="str">
            <v xml:space="preserve"> krn peristiwa tak terduga</v>
          </cell>
          <cell r="L115" t="str">
            <v>Har Rutin</v>
          </cell>
          <cell r="M115" t="str">
            <v>Har Rutin</v>
          </cell>
        </row>
        <row r="116">
          <cell r="C116">
            <v>98</v>
          </cell>
          <cell r="D116">
            <v>98</v>
          </cell>
          <cell r="E116" t="str">
            <v xml:space="preserve"> Lain - lain</v>
          </cell>
          <cell r="L116" t="str">
            <v>Har Rutin</v>
          </cell>
          <cell r="M116" t="str">
            <v>Har Rutin</v>
          </cell>
        </row>
      </sheetData>
      <sheetData sheetId="28"/>
      <sheetData sheetId="29"/>
      <sheetData sheetId="30"/>
      <sheetData sheetId="31" refreshError="1"/>
      <sheetData sheetId="32" refreshError="1"/>
      <sheetData sheetId="33" refreshError="1"/>
      <sheetData sheetId="34"/>
      <sheetData sheetId="35" refreshError="1"/>
      <sheetData sheetId="36"/>
      <sheetData sheetId="37"/>
      <sheetData sheetId="38" refreshError="1"/>
      <sheetData sheetId="39"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TALOG"/>
      <sheetName val="CashFlow"/>
      <sheetName val="Kamus"/>
    </sheetNames>
    <sheetDataSet>
      <sheetData sheetId="0" refreshError="1"/>
      <sheetData sheetId="1" refreshError="1"/>
      <sheetData sheetId="2"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Parameter"/>
      <sheetName val="EntityRef"/>
      <sheetName val="LKAI"/>
      <sheetName val="reference"/>
      <sheetName val="Sheet1"/>
      <sheetName val="Sheet3"/>
      <sheetName val="Sheet5"/>
      <sheetName val="Sheet7"/>
      <sheetName val="Sheet6"/>
      <sheetName val="CATALOG"/>
    </sheetNames>
    <sheetDataSet>
      <sheetData sheetId="0">
        <row r="10">
          <cell r="C10" t="str">
            <v>pln_pb</v>
          </cell>
        </row>
      </sheetData>
      <sheetData sheetId="1">
        <row r="2">
          <cell r="E2" t="e">
            <v>#NAME?</v>
          </cell>
        </row>
      </sheetData>
      <sheetData sheetId="2"/>
      <sheetData sheetId="3"/>
      <sheetData sheetId="4"/>
      <sheetData sheetId="5"/>
      <sheetData sheetId="6"/>
      <sheetData sheetId="7"/>
      <sheetData sheetId="8"/>
      <sheetData sheetId="9"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Parameter"/>
    </sheetNames>
    <sheetDataSet>
      <sheetData sheetId="0"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L-LR"/>
      <sheetName val="HASIL PERHITUNGAN"/>
      <sheetName val="DATA PENDUKUNG OP."/>
      <sheetName val="PENGISIAN DATA PENDUKUNG OAF"/>
      <sheetName val="PENGISIAN DATA PENDUKUNG CSF"/>
      <sheetName val="PENGISIAN DATA TARA KALOR"/>
      <sheetName val="PENGISIAN DATA PENDUKUNG KEU."/>
      <sheetName val="REAL-NER"/>
      <sheetName val="SortSheet"/>
      <sheetName val="CASHFLOW"/>
      <sheetName val="Kamus"/>
      <sheetName val="General Parame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sign Engineering"/>
      <sheetName val="Installation &amp; Commissioning"/>
      <sheetName val="Documentation"/>
      <sheetName val="Breakdown"/>
      <sheetName val="Calc Inst"/>
      <sheetName val="Calculation Budget"/>
      <sheetName val="RTU Panel"/>
      <sheetName val="Field Mat. Inst. "/>
      <sheetName val="Condition"/>
      <sheetName val="Data"/>
      <sheetName val="Bipeg-U(12D2)"/>
      <sheetName val="REAL-LR"/>
      <sheetName val="Kamus"/>
    </sheetNames>
    <sheetDataSet>
      <sheetData sheetId="0"/>
      <sheetData sheetId="1"/>
      <sheetData sheetId="2"/>
      <sheetData sheetId="3" refreshError="1"/>
      <sheetData sheetId="4">
        <row r="1">
          <cell r="J1" t="str">
            <v>IDR</v>
          </cell>
        </row>
      </sheetData>
      <sheetData sheetId="5" refreshError="1"/>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VARIABEL"/>
      <sheetName val="KINERJA"/>
      <sheetName val="LABARUGI"/>
      <sheetName val="NERACA"/>
      <sheetName val="SPDN"/>
      <sheetName val="CASHFLOW"/>
      <sheetName val="PEREQ"/>
      <sheetName val="PPem"/>
      <sheetName val="LRANG"/>
      <sheetName val="NRANG"/>
      <sheetName val="ROE"/>
      <sheetName val="PenTL"/>
      <sheetName val="PenGol"/>
      <sheetName val="SalesUnit"/>
      <sheetName val="KVAGOL"/>
      <sheetName val="PendBP"/>
      <sheetName val="Pembelian"/>
      <sheetName val="Ongkos Angkut"/>
      <sheetName val="Resume"/>
      <sheetName val="Pendukung"/>
      <sheetName val="BBM"/>
      <sheetName val="OIL"/>
      <sheetName val="AOHAR"/>
      <sheetName val="Peg"/>
      <sheetName val="Har"/>
      <sheetName val="POLain"/>
      <sheetName val="Dana"/>
      <sheetName val="Piutang"/>
      <sheetName val="CFBulanan"/>
      <sheetName val="Inv-SD"/>
      <sheetName val="INVES-F"/>
      <sheetName val="NRCunit2004"/>
      <sheetName val="LRUnit2004"/>
      <sheetName val="BiAdm"/>
      <sheetName val="adm_dat"/>
      <sheetName val="SewaD"/>
      <sheetName val="DEPRES"/>
      <sheetName val="Revaldll"/>
      <sheetName val="BAB Lainnya"/>
      <sheetName val="LISWAS4"/>
      <sheetName val="CashBudget"/>
      <sheetName val="DataLR"/>
      <sheetName val="DataNRC"/>
      <sheetName val="F-KIT"/>
      <sheetName val="F-DIST"/>
      <sheetName val="RISD"/>
      <sheetName val="SortSheet"/>
      <sheetName val="LK2004"/>
      <sheetName val="HON-KT"/>
      <sheetName val="REAL-LR"/>
      <sheetName val="W-NAD"/>
      <sheetName val="Uraian"/>
      <sheetName val="rkap2008"/>
      <sheetName val="List"/>
      <sheetName val="L20Keu"/>
      <sheetName val="ASUMSI"/>
      <sheetName val="Calc Inst"/>
      <sheetName val="Inv_MALUKU"/>
      <sheetName val="Inv_NAD"/>
      <sheetName val="Inv_SUMUT"/>
      <sheetName val="Inv_RIAU"/>
      <sheetName val="Inv_SUMBAR"/>
      <sheetName val="Inv_S2JB"/>
      <sheetName val="Inv_LAMPUNG"/>
      <sheetName val="Inv_KITLUR SUMBAGUT"/>
      <sheetName val="Inv_KITLUR SUMBAGSEL"/>
      <sheetName val="Inv_KALBAR"/>
      <sheetName val="Inv_SULUTENGGO"/>
      <sheetName val="Inv_SULSELRA"/>
      <sheetName val="Inv_NTB"/>
      <sheetName val="Inv_KALTIM"/>
      <sheetName val="Inv_KALSELTENG"/>
      <sheetName val="JAN09"/>
      <sheetName val="BBaku(12C3)"/>
      <sheetName val="BBMJenis(12B1)"/>
      <sheetName val="BiLuOp(14)"/>
      <sheetName val="Bipeg-U(12D2)"/>
      <sheetName val="BiPinjamin(15)"/>
      <sheetName val="BOLain(12E2)"/>
      <sheetName val="BPeg-F(12D1)"/>
      <sheetName val="IkhtisarBiop(12.0)"/>
      <sheetName val="JualGTarif(11A)"/>
      <sheetName val="LabaRugi Fungsi"/>
      <sheetName val="LabaRugi Fungsi2004(21B)"/>
      <sheetName val="LabaRugi Lainnya 2005(20)"/>
      <sheetName val="LabaRugi Unsur2004(21A)"/>
      <sheetName val="PembelianiTL(12A1"/>
      <sheetName val="PendaLuOp(13)"/>
      <sheetName val="PendOpLain(11B)"/>
      <sheetName val="ProduksiTL(12B2)"/>
      <sheetName val="SewaPemb(12A2)"/>
      <sheetName val="Harga BBM Indonesia"/>
      <sheetName val="HARGA MATERIAL"/>
      <sheetName val="CECK LIST"/>
      <sheetName val="gd_rab"/>
      <sheetName val="tm_ra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sign Engineering"/>
      <sheetName val="Installation &amp; Commissioning"/>
      <sheetName val="Documentation"/>
      <sheetName val="Breakdown"/>
      <sheetName val="Calc Inst"/>
      <sheetName val="Calculation Budget"/>
      <sheetName val="RTU Panel"/>
      <sheetName val="Field Mat. Inst. "/>
      <sheetName val="Condition"/>
      <sheetName val="Data"/>
      <sheetName val="Bipeg-U(12D2)"/>
      <sheetName val="Uraian"/>
      <sheetName val="rkap2008"/>
      <sheetName val="List"/>
    </sheetNames>
    <sheetDataSet>
      <sheetData sheetId="0"/>
      <sheetData sheetId="1"/>
      <sheetData sheetId="2"/>
      <sheetData sheetId="3" refreshError="1"/>
      <sheetData sheetId="4">
        <row r="1">
          <cell r="J1" t="str">
            <v>IDR</v>
          </cell>
        </row>
        <row r="42">
          <cell r="AJ42">
            <v>142630</v>
          </cell>
        </row>
        <row r="73">
          <cell r="AI73">
            <v>1.6500000000000001</v>
          </cell>
        </row>
      </sheetData>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Resume"/>
      <sheetName val="ACUAN"/>
      <sheetName val="TARIF"/>
    </sheetNames>
    <sheetDataSet>
      <sheetData sheetId="0" refreshError="1"/>
      <sheetData sheetId="1" refreshError="1"/>
      <sheetData sheetId="2" refreshError="1"/>
      <sheetData sheetId="3"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VARIABEL"/>
      <sheetName val="KINERJA"/>
      <sheetName val="LABARUGI"/>
      <sheetName val="NERACA"/>
      <sheetName val="SPDN"/>
      <sheetName val="CASHFLOW"/>
      <sheetName val="PEREQ"/>
      <sheetName val="PPem"/>
      <sheetName val="LRANG"/>
      <sheetName val="NRANG"/>
      <sheetName val="ROE"/>
      <sheetName val="PenTL"/>
      <sheetName val="PenGol"/>
      <sheetName val="SalesUnit"/>
      <sheetName val="KVAGOL"/>
      <sheetName val="PendBP"/>
      <sheetName val="Pembelian"/>
      <sheetName val="Ongkos Angkut"/>
      <sheetName val="Resume"/>
      <sheetName val="Pendukung"/>
      <sheetName val="BBM"/>
      <sheetName val="OIL"/>
      <sheetName val="AOHAR"/>
      <sheetName val="Peg"/>
      <sheetName val="Har"/>
      <sheetName val="POLain"/>
      <sheetName val="Dana"/>
      <sheetName val="Piutang"/>
      <sheetName val="CFBulanan"/>
      <sheetName val="Inv-SD"/>
      <sheetName val="INVES-F"/>
      <sheetName val="NRCunit2004"/>
      <sheetName val="LRUnit2004"/>
      <sheetName val="BiAdm"/>
      <sheetName val="adm_dat"/>
      <sheetName val="SewaD"/>
      <sheetName val="DEPRES"/>
      <sheetName val="Revaldll"/>
      <sheetName val="BAB Lainnya"/>
      <sheetName val="LISWAS4"/>
      <sheetName val="CashBudget"/>
      <sheetName val="DataLR"/>
      <sheetName val="DataNRC"/>
      <sheetName val="F-KIT"/>
      <sheetName val="F-DIST"/>
      <sheetName val="RISD"/>
      <sheetName val="SortSheet"/>
      <sheetName val="LK2004"/>
      <sheetName val="Uraian"/>
      <sheetName val="rkap2008"/>
      <sheetName val="List"/>
      <sheetName val="HON-KT"/>
      <sheetName val="REAL-LR"/>
      <sheetName val="W-NAD"/>
      <sheetName val="L20Keu"/>
      <sheetName val="ASUMSI"/>
      <sheetName val="Calc In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54">
          <cell r="E54">
            <v>8600</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Fo"/>
      <sheetName val="Data"/>
    </sheetNames>
    <sheetDataSet>
      <sheetData sheetId="0"/>
      <sheetData sheetId="1"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i1"/>
      <sheetName val="Sheet2"/>
      <sheetName val="lbs"/>
      <sheetName val="pny baru"/>
      <sheetName val="trafo sisipan"/>
      <sheetName val="rekap trafo sisipan"/>
      <sheetName val="uprating-tr"/>
      <sheetName val="rekap uprating tr"/>
      <sheetName val="Sheet3"/>
      <sheetName val="amr"/>
      <sheetName val="AAAC-S"/>
      <sheetName val="Resume"/>
      <sheetName val="Rekap-link"/>
      <sheetName val="Data PRK 2011 APJ Kediri UPR JT"/>
    </sheetNames>
    <definedNames>
      <definedName name="Macro1" refersTo="#REF!"/>
      <definedName name="Macro4" refersTo="#REF!"/>
      <definedName name="Macro2" refersTo="#REF!"/>
      <definedName name="Macro3" refersTo="#REF!"/>
      <definedName name="Macro5" refersTo="#REF!"/>
    </definedNames>
    <sheetDataSet>
      <sheetData sheetId="0">
        <row r="2">
          <cell r="A2" t="str">
            <v>EA001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Harga BBM Indonesia"/>
      <sheetName val="W-NAD"/>
      <sheetName val="seri1"/>
    </sheetNames>
    <sheetDataSet>
      <sheetData sheetId="0" refreshError="1"/>
      <sheetData sheetId="1" refreshError="1"/>
      <sheetData sheetId="2" refreshError="1"/>
      <sheetData sheetId="3"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UL III-09"/>
      <sheetName val="TUL IV-04"/>
      <sheetName val="BP"/>
      <sheetName val="B4"/>
      <sheetName val="Gangguan mesin"/>
      <sheetName val="MOTOSO"/>
      <sheetName val="Rugilaba"/>
      <sheetName val="Beban usaha"/>
      <sheetName val="BBO"/>
      <sheetName val="Lain-lain"/>
      <sheetName val="Salinan031"/>
      <sheetName val="Calc Inst"/>
      <sheetName val="Harga BBM Indonesia"/>
    </sheetNames>
    <sheetDataSet>
      <sheetData sheetId="0"/>
      <sheetData sheetId="1"/>
      <sheetData sheetId="2"/>
      <sheetData sheetId="3"/>
      <sheetData sheetId="4"/>
      <sheetData sheetId="5">
        <row r="11">
          <cell r="N11">
            <v>0</v>
          </cell>
        </row>
      </sheetData>
      <sheetData sheetId="6"/>
      <sheetData sheetId="7"/>
      <sheetData sheetId="8"/>
      <sheetData sheetId="9"/>
      <sheetData sheetId="10"/>
      <sheetData sheetId="11" refreshError="1"/>
      <sheetData sheetId="12"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Harga BBM Indonesia"/>
      <sheetName val="W-NAD"/>
    </sheetNames>
    <sheetDataSet>
      <sheetData sheetId="0" refreshError="1"/>
      <sheetData sheetId="1" refreshError="1">
        <row r="5">
          <cell r="B5" t="str">
            <v>DPCAC</v>
          </cell>
          <cell r="C5" t="str">
            <v>DPCAD</v>
          </cell>
          <cell r="D5" t="str">
            <v>DPCAH</v>
          </cell>
        </row>
        <row r="6">
          <cell r="B6" t="str">
            <v>IDR/Liter</v>
          </cell>
          <cell r="C6" t="str">
            <v>IDR/Liter</v>
          </cell>
          <cell r="D6" t="str">
            <v>IDR/Liter</v>
          </cell>
        </row>
        <row r="8">
          <cell r="A8">
            <v>37987</v>
          </cell>
          <cell r="B8">
            <v>1810</v>
          </cell>
          <cell r="C8">
            <v>1998.8426918131158</v>
          </cell>
          <cell r="D8">
            <v>700</v>
          </cell>
        </row>
        <row r="9">
          <cell r="A9">
            <v>38018</v>
          </cell>
          <cell r="B9">
            <v>1810</v>
          </cell>
          <cell r="C9">
            <v>2043.3096315449259</v>
          </cell>
          <cell r="D9">
            <v>700</v>
          </cell>
        </row>
        <row r="10">
          <cell r="A10">
            <v>38047</v>
          </cell>
          <cell r="B10">
            <v>1810</v>
          </cell>
          <cell r="C10">
            <v>2104.8250380352097</v>
          </cell>
          <cell r="D10">
            <v>700</v>
          </cell>
        </row>
        <row r="11">
          <cell r="A11">
            <v>38078</v>
          </cell>
          <cell r="B11">
            <v>1810</v>
          </cell>
          <cell r="C11">
            <v>2200.8520865195542</v>
          </cell>
          <cell r="D11">
            <v>700</v>
          </cell>
        </row>
        <row r="12">
          <cell r="A12">
            <v>38108</v>
          </cell>
          <cell r="B12">
            <v>1810</v>
          </cell>
          <cell r="C12">
            <v>2598.9541611036943</v>
          </cell>
          <cell r="D12">
            <v>700</v>
          </cell>
        </row>
        <row r="13">
          <cell r="A13">
            <v>38139</v>
          </cell>
          <cell r="B13">
            <v>1810</v>
          </cell>
          <cell r="C13">
            <v>2585.1127473538886</v>
          </cell>
          <cell r="D13">
            <v>700</v>
          </cell>
        </row>
        <row r="14">
          <cell r="A14">
            <v>38169</v>
          </cell>
          <cell r="B14">
            <v>1810</v>
          </cell>
          <cell r="C14">
            <v>2671.2174680194089</v>
          </cell>
          <cell r="D14">
            <v>700</v>
          </cell>
        </row>
        <row r="15">
          <cell r="A15">
            <v>38200</v>
          </cell>
          <cell r="B15">
            <v>1810</v>
          </cell>
          <cell r="C15">
            <v>2975.1226036558178</v>
          </cell>
          <cell r="D15">
            <v>700</v>
          </cell>
        </row>
        <row r="16">
          <cell r="A16">
            <v>38231</v>
          </cell>
          <cell r="B16">
            <v>1810</v>
          </cell>
          <cell r="C16">
            <v>3164.4518272425248</v>
          </cell>
          <cell r="D16">
            <v>700</v>
          </cell>
        </row>
        <row r="17">
          <cell r="A17">
            <v>38261</v>
          </cell>
          <cell r="B17">
            <v>1810</v>
          </cell>
          <cell r="C17">
            <v>3474.7412464214931</v>
          </cell>
          <cell r="D17">
            <v>700</v>
          </cell>
        </row>
        <row r="18">
          <cell r="A18">
            <v>38292</v>
          </cell>
          <cell r="B18">
            <v>1810</v>
          </cell>
          <cell r="C18">
            <v>3314.8355336764375</v>
          </cell>
          <cell r="D18">
            <v>700</v>
          </cell>
        </row>
        <row r="19">
          <cell r="A19">
            <v>38322</v>
          </cell>
          <cell r="B19">
            <v>1810</v>
          </cell>
          <cell r="C19">
            <v>3009.206498704968</v>
          </cell>
          <cell r="D19">
            <v>700</v>
          </cell>
        </row>
        <row r="20">
          <cell r="A20">
            <v>38353</v>
          </cell>
          <cell r="B20">
            <v>1810</v>
          </cell>
          <cell r="C20">
            <v>2976.8628381585195</v>
          </cell>
          <cell r="D20">
            <v>700</v>
          </cell>
        </row>
        <row r="21">
          <cell r="A21">
            <v>38384</v>
          </cell>
          <cell r="B21">
            <v>1810</v>
          </cell>
          <cell r="C21">
            <v>3177.3153716622564</v>
          </cell>
          <cell r="D21">
            <v>700</v>
          </cell>
        </row>
        <row r="22">
          <cell r="A22">
            <v>38412</v>
          </cell>
          <cell r="B22">
            <v>2400</v>
          </cell>
          <cell r="C22">
            <v>3865.6386595434674</v>
          </cell>
          <cell r="D22">
            <v>700</v>
          </cell>
        </row>
        <row r="23">
          <cell r="A23">
            <v>38443</v>
          </cell>
          <cell r="B23">
            <v>2400</v>
          </cell>
          <cell r="C23">
            <v>4289.8403483309148</v>
          </cell>
          <cell r="D23">
            <v>700</v>
          </cell>
        </row>
        <row r="24">
          <cell r="A24">
            <v>38473</v>
          </cell>
          <cell r="B24">
            <v>2400</v>
          </cell>
          <cell r="C24">
            <v>3940.3809523809527</v>
          </cell>
          <cell r="D24">
            <v>700</v>
          </cell>
        </row>
        <row r="25">
          <cell r="A25">
            <v>38504</v>
          </cell>
          <cell r="B25">
            <v>2400</v>
          </cell>
          <cell r="C25">
            <v>4282.1647058823528</v>
          </cell>
          <cell r="D25">
            <v>700</v>
          </cell>
        </row>
        <row r="26">
          <cell r="A26">
            <v>38534</v>
          </cell>
          <cell r="B26">
            <v>2400</v>
          </cell>
          <cell r="C26">
            <v>4351.0463202445335</v>
          </cell>
          <cell r="D26">
            <v>700</v>
          </cell>
        </row>
        <row r="27">
          <cell r="A27">
            <v>38565</v>
          </cell>
          <cell r="B27">
            <v>2400</v>
          </cell>
          <cell r="C27">
            <v>4835.4979403925372</v>
          </cell>
          <cell r="D27">
            <v>700</v>
          </cell>
        </row>
        <row r="28">
          <cell r="A28">
            <v>38596</v>
          </cell>
          <cell r="B28">
            <v>2400</v>
          </cell>
          <cell r="C28">
            <v>5159.4883258817681</v>
          </cell>
          <cell r="D28">
            <v>700</v>
          </cell>
        </row>
        <row r="29">
          <cell r="A29">
            <v>38626</v>
          </cell>
          <cell r="B29">
            <v>4500</v>
          </cell>
          <cell r="C29">
            <v>4794.6538556294654</v>
          </cell>
          <cell r="D29">
            <v>2000</v>
          </cell>
        </row>
        <row r="30">
          <cell r="A30">
            <v>38657</v>
          </cell>
          <cell r="B30">
            <v>4500</v>
          </cell>
          <cell r="C30">
            <v>6480</v>
          </cell>
          <cell r="D30">
            <v>2000</v>
          </cell>
        </row>
        <row r="31">
          <cell r="A31">
            <v>38687</v>
          </cell>
          <cell r="B31">
            <v>4500</v>
          </cell>
          <cell r="C31">
            <v>5550</v>
          </cell>
          <cell r="D31">
            <v>2000</v>
          </cell>
        </row>
        <row r="32">
          <cell r="A32">
            <v>38718</v>
          </cell>
          <cell r="B32">
            <v>4500</v>
          </cell>
          <cell r="C32">
            <v>5320</v>
          </cell>
          <cell r="D32">
            <v>2000</v>
          </cell>
        </row>
        <row r="33">
          <cell r="A33">
            <v>38749</v>
          </cell>
          <cell r="B33">
            <v>4500</v>
          </cell>
          <cell r="C33">
            <v>5740</v>
          </cell>
          <cell r="D33">
            <v>2000</v>
          </cell>
        </row>
        <row r="34">
          <cell r="A34">
            <v>38777</v>
          </cell>
          <cell r="B34">
            <v>4500</v>
          </cell>
          <cell r="C34">
            <v>5747.96</v>
          </cell>
          <cell r="D34">
            <v>2000</v>
          </cell>
        </row>
        <row r="35">
          <cell r="A35">
            <v>38808</v>
          </cell>
          <cell r="B35">
            <v>4500</v>
          </cell>
          <cell r="C35">
            <v>5507.06</v>
          </cell>
          <cell r="D35">
            <v>2000</v>
          </cell>
        </row>
        <row r="36">
          <cell r="A36">
            <v>38838</v>
          </cell>
          <cell r="B36">
            <v>4500</v>
          </cell>
          <cell r="C36">
            <v>5664.54</v>
          </cell>
          <cell r="D36">
            <v>2000</v>
          </cell>
        </row>
        <row r="37">
          <cell r="A37">
            <v>38869</v>
          </cell>
          <cell r="B37">
            <v>4500</v>
          </cell>
          <cell r="C37">
            <v>6181.69</v>
          </cell>
          <cell r="D37">
            <v>2000</v>
          </cell>
        </row>
        <row r="38">
          <cell r="A38">
            <v>38899</v>
          </cell>
          <cell r="B38">
            <v>4500</v>
          </cell>
          <cell r="C38">
            <v>6372.62</v>
          </cell>
          <cell r="D38">
            <v>2000</v>
          </cell>
        </row>
        <row r="39">
          <cell r="A39">
            <v>38930</v>
          </cell>
          <cell r="B39">
            <v>4500</v>
          </cell>
          <cell r="C39">
            <v>6372.3</v>
          </cell>
          <cell r="D39">
            <v>2000</v>
          </cell>
        </row>
        <row r="40">
          <cell r="A40">
            <v>38961</v>
          </cell>
          <cell r="B40">
            <v>4500</v>
          </cell>
          <cell r="C40">
            <v>6486.7</v>
          </cell>
          <cell r="D40">
            <v>2000</v>
          </cell>
        </row>
        <row r="41">
          <cell r="A41">
            <v>38991</v>
          </cell>
          <cell r="B41">
            <v>4500</v>
          </cell>
          <cell r="C41">
            <v>6039</v>
          </cell>
          <cell r="D41">
            <v>2000</v>
          </cell>
        </row>
        <row r="42">
          <cell r="A42">
            <v>39022</v>
          </cell>
          <cell r="B42">
            <v>4500</v>
          </cell>
          <cell r="C42">
            <v>5551.7</v>
          </cell>
          <cell r="D42">
            <v>2000</v>
          </cell>
        </row>
        <row r="43">
          <cell r="A43">
            <v>39052</v>
          </cell>
          <cell r="B43">
            <v>4500</v>
          </cell>
          <cell r="C43">
            <v>5282.2</v>
          </cell>
          <cell r="D43">
            <v>2000</v>
          </cell>
        </row>
        <row r="44">
          <cell r="A44">
            <v>39083</v>
          </cell>
          <cell r="B44">
            <v>4500</v>
          </cell>
          <cell r="C44">
            <v>5540.7</v>
          </cell>
          <cell r="D44">
            <v>2000</v>
          </cell>
        </row>
        <row r="45">
          <cell r="A45">
            <v>39114</v>
          </cell>
          <cell r="B45">
            <v>4500</v>
          </cell>
          <cell r="C45">
            <v>4813</v>
          </cell>
          <cell r="D45">
            <v>2000</v>
          </cell>
        </row>
        <row r="46">
          <cell r="A46">
            <v>39142</v>
          </cell>
          <cell r="B46">
            <v>4500</v>
          </cell>
          <cell r="C46">
            <v>5152.3999999999996</v>
          </cell>
          <cell r="D46">
            <v>2000</v>
          </cell>
        </row>
        <row r="47">
          <cell r="A47">
            <v>39173</v>
          </cell>
          <cell r="B47">
            <v>4500</v>
          </cell>
          <cell r="C47">
            <v>5370.2</v>
          </cell>
          <cell r="D47">
            <v>2000</v>
          </cell>
        </row>
        <row r="48">
          <cell r="A48">
            <v>39203</v>
          </cell>
          <cell r="B48">
            <v>4500</v>
          </cell>
          <cell r="C48">
            <v>5672.7</v>
          </cell>
          <cell r="D48">
            <v>2000</v>
          </cell>
        </row>
        <row r="49">
          <cell r="A49">
            <v>39234</v>
          </cell>
          <cell r="B49">
            <v>4500</v>
          </cell>
          <cell r="C49">
            <v>5834.4</v>
          </cell>
          <cell r="D49">
            <v>2000</v>
          </cell>
        </row>
        <row r="50">
          <cell r="A50">
            <v>39264</v>
          </cell>
          <cell r="B50">
            <v>4500</v>
          </cell>
          <cell r="C50">
            <v>5926.49</v>
          </cell>
          <cell r="D50">
            <v>2000</v>
          </cell>
        </row>
        <row r="51">
          <cell r="A51">
            <v>39295</v>
          </cell>
          <cell r="B51">
            <v>4500</v>
          </cell>
          <cell r="C51">
            <v>6256.8</v>
          </cell>
          <cell r="D51">
            <v>2000</v>
          </cell>
        </row>
        <row r="52">
          <cell r="A52">
            <v>39326</v>
          </cell>
          <cell r="B52">
            <v>4500</v>
          </cell>
          <cell r="C52">
            <v>6312.9</v>
          </cell>
          <cell r="D52">
            <v>2000</v>
          </cell>
        </row>
        <row r="53">
          <cell r="A53">
            <v>39356</v>
          </cell>
          <cell r="B53">
            <v>4500</v>
          </cell>
          <cell r="C53">
            <v>6635</v>
          </cell>
          <cell r="D53">
            <v>2000</v>
          </cell>
        </row>
        <row r="54">
          <cell r="A54">
            <v>39387</v>
          </cell>
          <cell r="B54">
            <v>4500</v>
          </cell>
          <cell r="C54">
            <v>6860.7</v>
          </cell>
          <cell r="D54">
            <v>2000</v>
          </cell>
        </row>
        <row r="55">
          <cell r="A55">
            <v>39417</v>
          </cell>
          <cell r="B55">
            <v>4500</v>
          </cell>
          <cell r="C55">
            <v>8220.2999999999993</v>
          </cell>
          <cell r="D55">
            <v>2000</v>
          </cell>
        </row>
        <row r="56">
          <cell r="A56">
            <v>39448</v>
          </cell>
          <cell r="B56">
            <v>4500</v>
          </cell>
          <cell r="C56">
            <v>8336.9</v>
          </cell>
          <cell r="D56">
            <v>2000</v>
          </cell>
        </row>
        <row r="57">
          <cell r="A57">
            <v>39479</v>
          </cell>
          <cell r="B57">
            <v>4500</v>
          </cell>
          <cell r="C57">
            <v>7715.17</v>
          </cell>
          <cell r="D57">
            <v>2000</v>
          </cell>
        </row>
        <row r="58">
          <cell r="A58">
            <v>39508</v>
          </cell>
          <cell r="B58">
            <v>4500</v>
          </cell>
          <cell r="C58">
            <v>8163.75</v>
          </cell>
          <cell r="D58">
            <v>2000</v>
          </cell>
        </row>
        <row r="59">
          <cell r="A59">
            <v>39539</v>
          </cell>
          <cell r="B59">
            <v>4500</v>
          </cell>
          <cell r="D59">
            <v>2000</v>
          </cell>
        </row>
        <row r="60">
          <cell r="A60">
            <v>39569</v>
          </cell>
          <cell r="B60">
            <v>4500</v>
          </cell>
          <cell r="D60">
            <v>2000</v>
          </cell>
        </row>
      </sheetData>
      <sheetData sheetId="2"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umsi"/>
      <sheetName val="AI (IS1)"/>
      <sheetName val="AI (IS2)(1)"/>
      <sheetName val="LK2004"/>
      <sheetName val="MOTOSO"/>
      <sheetName val="Harga BBM Indonesia"/>
      <sheetName val="Cover"/>
      <sheetName val="Daftar Isi"/>
      <sheetName val="AI (IS2) (2)"/>
      <sheetName val="REK TRW (IS3)"/>
      <sheetName val="REK TRW (IS4)"/>
      <sheetName val="chooser"/>
      <sheetName val="Database"/>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 sheetId="9"/>
      <sheetData sheetId="10" refreshError="1"/>
      <sheetData sheetId="11" refreshError="1"/>
      <sheetData sheetId="12"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UL III-09"/>
      <sheetName val="TUL IV-04"/>
      <sheetName val="BP"/>
      <sheetName val="B4"/>
      <sheetName val="Gangguan mesin"/>
      <sheetName val="MOTOSO"/>
      <sheetName val="Rugilaba"/>
      <sheetName val="Beban usaha"/>
      <sheetName val="BBO"/>
      <sheetName val="Lain-lain"/>
      <sheetName val="Salinan031"/>
      <sheetName val="Uraian"/>
      <sheetName val="rkap2008"/>
      <sheetName val="List"/>
      <sheetName val="Sheet1"/>
      <sheetName val="Harga BBM Indonesia"/>
      <sheetName val="Resume"/>
      <sheetName val="UshDeb00"/>
    </sheetNames>
    <sheetDataSet>
      <sheetData sheetId="0"/>
      <sheetData sheetId="1"/>
      <sheetData sheetId="2"/>
      <sheetData sheetId="3"/>
      <sheetData sheetId="4"/>
      <sheetData sheetId="5">
        <row r="11">
          <cell r="N11">
            <v>0</v>
          </cell>
          <cell r="O11">
            <v>0</v>
          </cell>
        </row>
        <row r="14">
          <cell r="N14">
            <v>0</v>
          </cell>
          <cell r="O14">
            <v>0</v>
          </cell>
        </row>
        <row r="17">
          <cell r="N17">
            <v>0</v>
          </cell>
          <cell r="O17">
            <v>0</v>
          </cell>
        </row>
        <row r="20">
          <cell r="N20">
            <v>0</v>
          </cell>
          <cell r="O20">
            <v>0</v>
          </cell>
        </row>
        <row r="23">
          <cell r="N23">
            <v>0</v>
          </cell>
          <cell r="O23">
            <v>0</v>
          </cell>
        </row>
        <row r="26">
          <cell r="N26">
            <v>0</v>
          </cell>
          <cell r="O26">
            <v>0</v>
          </cell>
        </row>
      </sheetData>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umsi"/>
      <sheetName val="Cover"/>
      <sheetName val="Daftar Isi"/>
      <sheetName val="AI (IS1)"/>
      <sheetName val="AI (IS2)(1)"/>
      <sheetName val="AI (IS2) (2)"/>
      <sheetName val="REK TRW (IS3)"/>
      <sheetName val="REK TRW (IS4)"/>
      <sheetName val="Sheet2"/>
      <sheetName val="Listrik Mati 05"/>
      <sheetName val="Tabel Kode"/>
      <sheetName val="HON-KT"/>
      <sheetName val="RPBL"/>
      <sheetName val="CashFlow"/>
      <sheetName val="REKAP"/>
      <sheetName val="Single Line"/>
      <sheetName val="SUTR"/>
      <sheetName val="SortSheet"/>
      <sheetName val="RKAP Investasi"/>
      <sheetName val="Harga BBM Indonesia"/>
      <sheetName val="DATA PENGUSAHAAN"/>
      <sheetName val="UshDeb00"/>
      <sheetName val="Kamus"/>
      <sheetName val="Sheet3"/>
      <sheetName val="Sheet1"/>
      <sheetName val="Uraian"/>
      <sheetName val="rkap2008"/>
      <sheetName val="List"/>
      <sheetName val="Resume"/>
      <sheetName val="ACUAN"/>
      <sheetName val="PRK"/>
      <sheetName val="Wil-2"/>
      <sheetName val="Menu"/>
      <sheetName val="Penjualan"/>
      <sheetName val="ProdSendiri"/>
      <sheetName val="PS&amp;Susut TL"/>
      <sheetName val="SewaBeli"/>
      <sheetName val="Transfer"/>
      <sheetName val="UJ.UPJ KECIL"/>
      <sheetName val="AMUNTAI"/>
      <sheetName val="BARABAI"/>
      <sheetName val="BINUANG"/>
      <sheetName val="KD 6 DAHA"/>
      <sheetName val="KANDANGAN"/>
      <sheetName val="PARINGIN"/>
      <sheetName val="RANTAU"/>
      <sheetName val="TANJUNG"/>
      <sheetName val="FORM BQ TL PRATU 4cct"/>
    </sheetNames>
    <sheetDataSet>
      <sheetData sheetId="0">
        <row r="10">
          <cell r="S10" t="b">
            <v>1</v>
          </cell>
        </row>
      </sheetData>
      <sheetData sheetId="1">
        <row r="10">
          <cell r="S10" t="b">
            <v>1</v>
          </cell>
        </row>
      </sheetData>
      <sheetData sheetId="2">
        <row r="10">
          <cell r="S10" t="b">
            <v>1</v>
          </cell>
        </row>
      </sheetData>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umsi"/>
      <sheetName val="AI (IS1)"/>
      <sheetName val="AI (IS2)(1)"/>
      <sheetName val="LK2004"/>
      <sheetName val="Harga BBM Indonesia"/>
      <sheetName val="Cover"/>
      <sheetName val="Daftar Isi"/>
      <sheetName val="AI (IS2) (2)"/>
      <sheetName val="REK TRW (IS3)"/>
      <sheetName val="REK TRW (IS4)"/>
      <sheetName val="chooser"/>
    </sheetNames>
    <sheetDataSet>
      <sheetData sheetId="0" refreshError="1">
        <row r="10">
          <cell r="S10" t="b">
            <v>1</v>
          </cell>
        </row>
      </sheetData>
      <sheetData sheetId="1" refreshError="1"/>
      <sheetData sheetId="2" refreshError="1"/>
      <sheetData sheetId="3" refreshError="1"/>
      <sheetData sheetId="4"/>
      <sheetData sheetId="5"/>
      <sheetData sheetId="6" refreshError="1"/>
      <sheetData sheetId="7"/>
      <sheetData sheetId="8" refreshError="1"/>
      <sheetData sheetId="9" refreshError="1"/>
      <sheetData sheetId="10"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Surat Kuasa"/>
      <sheetName val="s.perny"/>
      <sheetName val="su.per"/>
      <sheetName val="BQ"/>
      <sheetName val="REK."/>
      <sheetName val="A"/>
      <sheetName val="D"/>
      <sheetName val="B"/>
      <sheetName val="C"/>
      <sheetName val="rek.analisa"/>
      <sheetName val="TEK.A"/>
      <sheetName val="TEK.D"/>
      <sheetName val="TEK.B"/>
      <sheetName val="analisa.alat"/>
      <sheetName val="daftrar alat"/>
      <sheetName val="personil"/>
      <sheetName val="struk"/>
      <sheetName val="jdwal"/>
      <sheetName val="jdwal (2)"/>
      <sheetName val="jdw bhn"/>
      <sheetName val="jdw p"/>
      <sheetName val="jdw pers."/>
      <sheetName val="jdw alt"/>
      <sheetName val="Bahan"/>
      <sheetName val="Upah"/>
      <sheetName val="Alat"/>
      <sheetName val="estimasi"/>
      <sheetName val="wk.pel"/>
      <sheetName val="Metode"/>
      <sheetName val="Bagan Alir (2)"/>
      <sheetName val="Bagan alir"/>
      <sheetName val="net.w (3)"/>
      <sheetName val="net.w"/>
      <sheetName val="net.w (2)"/>
      <sheetName val="Subkont"/>
      <sheetName val="Sheet1 (2)"/>
      <sheetName val="Sheet1"/>
      <sheetName val="c.list"/>
      <sheetName val="HSU"/>
      <sheetName val="Asumsi"/>
      <sheetName val="REF"/>
      <sheetName val="Kamus"/>
      <sheetName val="Daf_Anl"/>
      <sheetName val="LK2004"/>
      <sheetName val="Harsat"/>
      <sheetName val="Resume"/>
      <sheetName val="SatDas"/>
      <sheetName val="Harga BBM Indonesia"/>
      <sheetName val="Data"/>
      <sheetName val="UshDeb00"/>
      <sheetName val="Inv_MALUKU"/>
      <sheetName val="Inv_NAD"/>
      <sheetName val="Inv_SUMUT"/>
      <sheetName val="Inv_RIAU"/>
      <sheetName val="Inv_SUMBAR"/>
      <sheetName val="Inv_S2JB"/>
      <sheetName val="Inv_LAMPUNG"/>
      <sheetName val="Inv_KITLUR SUMBAGUT"/>
      <sheetName val="Inv_KITLUR SUMBAGSEL"/>
      <sheetName val="Inv_KALBAR"/>
      <sheetName val="Inv_SULUTENGGO"/>
      <sheetName val="Inv_SULSELRA"/>
      <sheetName val="Inv_NTB"/>
      <sheetName val="Inv_KALTIM"/>
      <sheetName val="Inv_KALSELTE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umsi"/>
      <sheetName val="Cover"/>
      <sheetName val="Daftar Isi"/>
      <sheetName val="AI (IS1)"/>
      <sheetName val="AI (IS2)(1)"/>
      <sheetName val="AI (IS2) (2)"/>
      <sheetName val="REK TRW (IS3)"/>
      <sheetName val="REK TRW (IS4)"/>
      <sheetName val="Sheet2"/>
      <sheetName val="Listrik Mati 05"/>
      <sheetName val="Tabel Kode"/>
    </sheetNames>
    <sheetDataSet>
      <sheetData sheetId="0">
        <row r="10">
          <cell r="S10" t="b">
            <v>1</v>
          </cell>
        </row>
      </sheetData>
      <sheetData sheetId="1">
        <row r="10">
          <cell r="S10" t="b">
            <v>1</v>
          </cell>
        </row>
      </sheetData>
      <sheetData sheetId="2">
        <row r="10">
          <cell r="S10" t="b">
            <v>1</v>
          </cell>
        </row>
      </sheetData>
      <sheetData sheetId="3"/>
      <sheetData sheetId="4"/>
      <sheetData sheetId="5"/>
      <sheetData sheetId="6"/>
      <sheetData sheetId="7"/>
      <sheetData sheetId="8" refreshError="1"/>
      <sheetData sheetId="9" refreshError="1"/>
      <sheetData sheetId="10"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PASAR"/>
      <sheetName val="laroux"/>
      <sheetName val="SINGARAJA"/>
      <sheetName val="REKAP DENPASAR"/>
      <sheetName val="KODE DENPASAR"/>
      <sheetName val="REKAP SINGARAJA"/>
      <sheetName val="KODE SINGARAJA"/>
      <sheetName val="Criteria"/>
      <sheetName val="Kode Gangguan"/>
      <sheetName val="Kode GI"/>
      <sheetName val="Penyulang"/>
      <sheetName val="Asumsi"/>
      <sheetName val="LH APRIL 2000"/>
      <sheetName val="UshDeb00"/>
      <sheetName val="PkRp"/>
      <sheetName val="Bah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lFor-pro"/>
      <sheetName val="Pro"/>
      <sheetName val="Defor"/>
      <sheetName val="-"/>
      <sheetName val="El-For.Adi"/>
      <sheetName val="Module1"/>
      <sheetName val="Asumsi"/>
      <sheetName val="DENPASAR"/>
      <sheetName val="Harga BBM Indonesia"/>
      <sheetName val="HON-KT"/>
      <sheetName val="DElFor-pro.x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 halaman"/>
      <sheetName val="DAFTAR HARGA"/>
      <sheetName val="Sheet4"/>
      <sheetName val="DAFTAR ISI"/>
      <sheetName val="BATAS"/>
      <sheetName val="JTM-240"/>
      <sheetName val="JTM-150"/>
      <sheetName val="JTM-70"/>
      <sheetName val="JTM-35"/>
      <sheetName val="JTR-70"/>
      <sheetName val="JTR-35"/>
      <sheetName val="JTR-25"/>
      <sheetName val="GARDU PORTAL"/>
      <sheetName val="SKTM"/>
      <sheetName val="AHS-JTM"/>
      <sheetName val="AHS-JTR"/>
      <sheetName val="AHS-GARDU"/>
      <sheetName val="AHS-SAMBUNGAN LISTRIK"/>
      <sheetName val="HSU-PASANG SUTM"/>
      <sheetName val="HSU-PASANG SUTR"/>
      <sheetName val="HSU-PASANG GARDU"/>
      <sheetName val="HSU-PASANG KABEL"/>
      <sheetName val="AH-MATERIAL"/>
      <sheetName val="BIAYA PEMBUATAN"/>
      <sheetName val="BIAYA GALVANIS"/>
      <sheetName val="BIAYA BAHAN"/>
      <sheetName val="BIAYA OPERASIONAL"/>
      <sheetName val="JASA PABRIKASI"/>
      <sheetName val="RINCIAN HARGA MATERIAL"/>
      <sheetName val="PT. PLN (Persero) Wil. Babel"/>
      <sheetName val="Sheet3"/>
      <sheetName val="Sheet2"/>
      <sheetName val="Sheet1"/>
      <sheetName val="hps-tm-14"/>
      <sheetName val="hps-gd-14"/>
      <sheetName val="rek-14"/>
      <sheetName val="hps-tr-14"/>
      <sheetName val="2"/>
      <sheetName val="4"/>
      <sheetName val="biaya upah"/>
      <sheetName val="an-TM-2003 apln"/>
      <sheetName val="an-TM-2003"/>
      <sheetName val="an-tR-2003 "/>
      <sheetName val="hps-tm-05"/>
      <sheetName val="hps-tr-05"/>
      <sheetName val="hps-gd-05"/>
      <sheetName val="rek-05"/>
      <sheetName val="galvanis2"/>
      <sheetName val="ANALISA 2008"/>
    </sheetNames>
    <definedNames>
      <definedName name="Macro2"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HN"/>
      <sheetName val="SUB"/>
      <sheetName val="SCHED"/>
      <sheetName val="TIMESHEDULE"/>
      <sheetName val="BAHAN"/>
      <sheetName val="TENAGA"/>
      <sheetName val="U &amp; B"/>
      <sheetName val="ANAL"/>
      <sheetName val="S PEK"/>
      <sheetName val="RAB BANG 1"/>
      <sheetName val="REKAP  (1)"/>
      <sheetName val="RAB BANG"/>
      <sheetName val="REKAP "/>
      <sheetName val="ACTUAL CHEK"/>
      <sheetName val="DAF"/>
      <sheetName val="Harga BBM Indonesia"/>
      <sheetName val="Asumsi"/>
      <sheetName val="RINCIAN HARGA MATERIAL"/>
      <sheetName val="JAN09"/>
      <sheetName val="Calc Inst"/>
      <sheetName val="Listrik Mati 05"/>
      <sheetName val="Tabel Kode"/>
      <sheetName val="Resume"/>
      <sheetName val="Sheet1"/>
      <sheetName val="HON-KT"/>
      <sheetName val="PRK"/>
      <sheetName val="Resource Plan (2)"/>
      <sheetName val="sr"/>
    </sheetNames>
    <sheetDataSet>
      <sheetData sheetId="0"/>
      <sheetData sheetId="1"/>
      <sheetData sheetId="2"/>
      <sheetData sheetId="3"/>
      <sheetData sheetId="4"/>
      <sheetData sheetId="5"/>
      <sheetData sheetId="6"/>
      <sheetData sheetId="7"/>
      <sheetData sheetId="8"/>
      <sheetData sheetId="9"/>
      <sheetData sheetId="10">
        <row r="70">
          <cell r="H70" t="str">
            <v>Kontraktor</v>
          </cell>
        </row>
      </sheetData>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PARAMETER"/>
      <sheetName val="REKAP  (1)"/>
    </sheetNames>
    <sheetDataSet>
      <sheetData sheetId="0" refreshError="1"/>
      <sheetData sheetId="1" refreshError="1"/>
      <sheetData sheetId="2"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PARAMETER"/>
      <sheetName val="SP"/>
    </sheetNames>
    <sheetDataSet>
      <sheetData sheetId="0" refreshError="1"/>
      <sheetData sheetId="1" refreshError="1"/>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sheetName val="Sheet1"/>
      <sheetName val="SRT-PEN"/>
      <sheetName val="REK PEN"/>
      <sheetName val="RAB PEN"/>
      <sheetName val="MOB"/>
      <sheetName val="ANALISA"/>
      <sheetName val="H. DASAR"/>
      <sheetName val="SAT"/>
      <sheetName val="SIT"/>
      <sheetName val="AN AGR"/>
      <sheetName val="H ALAT"/>
      <sheetName val="DF ALT"/>
      <sheetName val="Harga BBM Indonesia"/>
      <sheetName val="REKAP  (1)"/>
      <sheetName val="MENU"/>
      <sheetName val="PARAMETER"/>
      <sheetName val="LK2004"/>
      <sheetName val="Kuantitas &amp; Harga"/>
      <sheetName val="Bahan"/>
      <sheetName val="Resume"/>
      <sheetName val="CashFlow"/>
      <sheetName val="Sudah Berjalan"/>
      <sheetName val="Data"/>
      <sheetName val="01 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 halaman"/>
      <sheetName val="DAFTAR HARGA"/>
      <sheetName val="Sheet4"/>
      <sheetName val="DAFTAR ISI"/>
      <sheetName val="BATAS"/>
      <sheetName val="JTM-240"/>
      <sheetName val="JTM-150"/>
      <sheetName val="JTM-70"/>
      <sheetName val="JTM-35"/>
      <sheetName val="JTR-70"/>
      <sheetName val="JTR-35"/>
      <sheetName val="JTR-25"/>
      <sheetName val="GARDU PORTAL"/>
      <sheetName val="SKTM"/>
      <sheetName val="AHS-JTM"/>
      <sheetName val="AHS-JTR"/>
      <sheetName val="AHS-GARDU"/>
      <sheetName val="AHS-SAMBUNGAN LISTRIK"/>
      <sheetName val="HSU-PASANG SUTM"/>
      <sheetName val="HSU-PASANG SUTR"/>
      <sheetName val="HSU-PASANG GARDU"/>
      <sheetName val="HSU-PASANG KABEL"/>
      <sheetName val="AH-MATERIAL"/>
      <sheetName val="BIAYA PEMBUATAN"/>
      <sheetName val="BIAYA GALVANIS"/>
      <sheetName val="BIAYA BAHAN"/>
      <sheetName val="BIAYA OPERASIONAL"/>
      <sheetName val="JASA PABRIKASI"/>
      <sheetName val="RINCIAN HARGA MATERIAL"/>
      <sheetName val="PT. PLN (Persero) Wil. Babel"/>
      <sheetName val="Sheet3"/>
      <sheetName val="Sheet2"/>
      <sheetName val="Sheet1"/>
      <sheetName val="hps-tm-14"/>
      <sheetName val="hps-gd-14"/>
      <sheetName val="rek-14"/>
      <sheetName val="hps-tr-14"/>
      <sheetName val="2"/>
      <sheetName val="4"/>
      <sheetName val="biaya upah"/>
      <sheetName val="an-TM-2003 apln"/>
      <sheetName val="an-TM-2003"/>
      <sheetName val="an-tR-2003 "/>
      <sheetName val="hps-tm-05"/>
      <sheetName val="hps-tr-05"/>
      <sheetName val="hps-gd-05"/>
      <sheetName val="rek-05"/>
      <sheetName val="galvanis2"/>
      <sheetName val="Kuantitas &amp; Harg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 halaman"/>
      <sheetName val="DAFTAR HARGA"/>
      <sheetName val="Sheet4"/>
      <sheetName val="DAFTAR ISI"/>
      <sheetName val="BATAS"/>
      <sheetName val="JTM-240"/>
      <sheetName val="JTM-150"/>
      <sheetName val="JTM-70"/>
      <sheetName val="JTM-35"/>
      <sheetName val="JTR-70"/>
      <sheetName val="JTR-35"/>
      <sheetName val="JTR-25"/>
      <sheetName val="GARDU PORTAL"/>
      <sheetName val="SKTM"/>
      <sheetName val="AHS-JTM"/>
      <sheetName val="AHS-JTR"/>
      <sheetName val="AHS-GARDU"/>
      <sheetName val="AHS-SAMBUNGAN LISTRIK"/>
      <sheetName val="HSU-PASANG SUTM"/>
      <sheetName val="HSU-PASANG SUTR"/>
      <sheetName val="HSU-PASANG GARDU"/>
      <sheetName val="HSU-PASANG KABEL"/>
      <sheetName val="AH-MATERIAL"/>
      <sheetName val="BIAYA PEMBUATAN"/>
      <sheetName val="BIAYA GALVANIS"/>
      <sheetName val="BIAYA BAHAN"/>
      <sheetName val="BIAYA OPERASIONAL"/>
      <sheetName val="JASA PABRIKASI"/>
      <sheetName val="RINCIAN HARGA MATERIAL"/>
      <sheetName val="PT. PLN (Persero) Wil. Babel"/>
      <sheetName val="Sheet3"/>
      <sheetName val="Sheet2"/>
      <sheetName val="Sheet1"/>
      <sheetName val="hps-tm-14"/>
      <sheetName val="hps-gd-14"/>
      <sheetName val="rek-14"/>
      <sheetName val="hps-tr-14"/>
      <sheetName val="2"/>
      <sheetName val="4"/>
      <sheetName val="biaya upah"/>
      <sheetName val="an-TM-2003 apln"/>
      <sheetName val="an-TM-2003"/>
      <sheetName val="an-tR-2003 "/>
      <sheetName val="hps-tm-05"/>
      <sheetName val="hps-tr-05"/>
      <sheetName val="hps-gd-05"/>
      <sheetName val="rek-05"/>
      <sheetName val="galvanis2"/>
      <sheetName val="Calc Inst"/>
      <sheetName val="H ALAT"/>
      <sheetName val="SAT"/>
      <sheetName val="REK PEN"/>
      <sheetName val="MENU"/>
      <sheetName val="PARAMETER"/>
      <sheetName val="Asumsi"/>
      <sheetName val="anal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 halaman"/>
      <sheetName val="DAFTAR HARGA"/>
      <sheetName val="Sheet4"/>
      <sheetName val="DAFTAR ISI"/>
      <sheetName val="BATAS"/>
      <sheetName val="JTM-240"/>
      <sheetName val="JTM-150"/>
      <sheetName val="JTM-70"/>
      <sheetName val="JTM-35"/>
      <sheetName val="JTR-70"/>
      <sheetName val="JTR-35"/>
      <sheetName val="JTR-25"/>
      <sheetName val="GARDU PORTAL"/>
      <sheetName val="SKTM"/>
      <sheetName val="AHS-JTM"/>
      <sheetName val="AHS-JTR"/>
      <sheetName val="AHS-GARDU"/>
      <sheetName val="AHS-SAMBUNGAN LISTRIK"/>
      <sheetName val="HSU-PASANG SUTM"/>
      <sheetName val="HSU-PASANG SUTR"/>
      <sheetName val="HSU-PASANG GARDU"/>
      <sheetName val="HSU-PASANG KABEL"/>
      <sheetName val="AH-MATERIAL"/>
      <sheetName val="BIAYA PEMBUATAN"/>
      <sheetName val="BIAYA GALVANIS"/>
      <sheetName val="BIAYA BAHAN"/>
      <sheetName val="BIAYA OPERASIONAL"/>
      <sheetName val="JASA PABRIKASI"/>
      <sheetName val="RINCIAN HARGA MATERIAL"/>
      <sheetName val="PT. PLN (Persero) Wil. Babel"/>
      <sheetName val="Sheet3"/>
      <sheetName val="Sheet2"/>
      <sheetName val="Sheet1"/>
      <sheetName val="hps-tm-14"/>
      <sheetName val="hps-gd-14"/>
      <sheetName val="rek-14"/>
      <sheetName val="hps-tr-14"/>
      <sheetName val="2"/>
      <sheetName val="4"/>
      <sheetName val="biaya upah"/>
      <sheetName val="an-TM-2003 apln"/>
      <sheetName val="an-TM-2003"/>
      <sheetName val="an-tR-2003 "/>
      <sheetName val="hps-tm-05"/>
      <sheetName val="hps-tr-05"/>
      <sheetName val="hps-gd-05"/>
      <sheetName val="rek-05"/>
      <sheetName val="galvanis2"/>
      <sheetName val="Calc Inst"/>
      <sheetName val="Listrik Mati 05"/>
      <sheetName val="Tabel Kode"/>
      <sheetName val="MENU"/>
      <sheetName val="PARAMETER"/>
      <sheetName val="Asums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UMSI"/>
      <sheetName val="DSCR"/>
      <sheetName val="LR"/>
      <sheetName val="KK-LR"/>
      <sheetName val="NRC"/>
      <sheetName val="KK-NRC"/>
      <sheetName val="CF"/>
      <sheetName val="CF Akt"/>
      <sheetName val="An Cash Invest"/>
      <sheetName val="Analisa CF"/>
      <sheetName val="KK"/>
      <sheetName val="Kep 100"/>
      <sheetName val="Jual Rekap"/>
      <sheetName val="Jual-Unit"/>
      <sheetName val="KVA &amp; BP"/>
      <sheetName val="KK EP"/>
      <sheetName val="EP"/>
      <sheetName val="Data EP"/>
      <sheetName val="L2IPP"/>
      <sheetName val="L2IPP-konsep"/>
      <sheetName val="L4Sewa"/>
      <sheetName val="L6AngEP"/>
      <sheetName val="L7NE"/>
      <sheetName val="L8Prod"/>
      <sheetName val="L9Har"/>
      <sheetName val="L10Peg"/>
      <sheetName val="L11Depr"/>
      <sheetName val="L12Admin"/>
      <sheetName val="L31BPPHolding"/>
      <sheetName val="L27Keu"/>
      <sheetName val="L29ISAK8"/>
      <sheetName val="2013"/>
      <sheetName val="L30LRRegion"/>
      <sheetName val="L31ButuhPSO"/>
      <sheetName val="T8LPE"/>
      <sheetName val="T9KompPSO"/>
      <sheetName val="T10SDPD"/>
      <sheetName val="Pendanaan Investasi"/>
      <sheetName val="T12LRAP"/>
      <sheetName val="T13NRCAP"/>
      <sheetName val="BPP Kons"/>
      <sheetName val="BPP JB"/>
      <sheetName val="BPP IB"/>
      <sheetName val="BPP IT"/>
      <sheetName val="WACC"/>
      <sheetName val="LR Presentasi"/>
      <sheetName val="Pendapatan&amp;Penjualan"/>
      <sheetName val="L4-BP"/>
      <sheetName val="T-Prod Vol dan Biaya"/>
      <sheetName val="PdptLain"/>
      <sheetName val="Nama Unit"/>
      <sheetName val="RINCIAN HARGA MATERIAL"/>
      <sheetName val="AHS-JTR"/>
    </sheetNames>
    <sheetDataSet>
      <sheetData sheetId="0">
        <row r="2">
          <cell r="A2" t="str">
            <v>RKAP 2013:</v>
          </cell>
        </row>
      </sheetData>
      <sheetData sheetId="1" refreshError="1"/>
      <sheetData sheetId="2">
        <row r="4">
          <cell r="E4" t="str">
            <v>2011 ProformaISAK 8</v>
          </cell>
        </row>
      </sheetData>
      <sheetData sheetId="3">
        <row r="84">
          <cell r="C84">
            <v>-819250.51709043258</v>
          </cell>
        </row>
      </sheetData>
      <sheetData sheetId="4">
        <row r="51">
          <cell r="F51">
            <v>154646252.83202994</v>
          </cell>
        </row>
      </sheetData>
      <sheetData sheetId="5">
        <row r="19">
          <cell r="C19">
            <v>2566467.6928777248</v>
          </cell>
        </row>
      </sheetData>
      <sheetData sheetId="6">
        <row r="11">
          <cell r="I11">
            <v>-563000</v>
          </cell>
        </row>
      </sheetData>
      <sheetData sheetId="7">
        <row r="12">
          <cell r="S12">
            <v>87970000</v>
          </cell>
        </row>
      </sheetData>
      <sheetData sheetId="8" refreshError="1"/>
      <sheetData sheetId="9" refreshError="1"/>
      <sheetData sheetId="10">
        <row r="90">
          <cell r="C90">
            <v>5522622</v>
          </cell>
        </row>
      </sheetData>
      <sheetData sheetId="11" refreshError="1"/>
      <sheetData sheetId="12">
        <row r="8">
          <cell r="C8">
            <v>140.50789102086796</v>
          </cell>
        </row>
      </sheetData>
      <sheetData sheetId="13">
        <row r="5">
          <cell r="AL5" t="str">
            <v>JB</v>
          </cell>
        </row>
      </sheetData>
      <sheetData sheetId="14">
        <row r="48">
          <cell r="L48">
            <v>4063885929.9894991</v>
          </cell>
        </row>
      </sheetData>
      <sheetData sheetId="15">
        <row r="97">
          <cell r="G97">
            <v>8448.2745996987778</v>
          </cell>
        </row>
      </sheetData>
      <sheetData sheetId="16">
        <row r="8">
          <cell r="Z8">
            <v>0</v>
          </cell>
        </row>
      </sheetData>
      <sheetData sheetId="17">
        <row r="5">
          <cell r="D5">
            <v>8223.4683127085009</v>
          </cell>
        </row>
      </sheetData>
      <sheetData sheetId="18">
        <row r="27">
          <cell r="I27">
            <v>1883012.2828029897</v>
          </cell>
        </row>
      </sheetData>
      <sheetData sheetId="19" refreshError="1"/>
      <sheetData sheetId="20">
        <row r="205">
          <cell r="L205">
            <v>4356728.9255701136</v>
          </cell>
        </row>
      </sheetData>
      <sheetData sheetId="21" refreshError="1"/>
      <sheetData sheetId="22">
        <row r="10">
          <cell r="B10" t="str">
            <v>Wil. Nanggroe Aceh Darussalam</v>
          </cell>
        </row>
      </sheetData>
      <sheetData sheetId="23" refreshError="1"/>
      <sheetData sheetId="24">
        <row r="19">
          <cell r="G19">
            <v>2074920.8645750736</v>
          </cell>
        </row>
      </sheetData>
      <sheetData sheetId="25">
        <row r="70">
          <cell r="J70">
            <v>2852743.221165881</v>
          </cell>
        </row>
      </sheetData>
      <sheetData sheetId="26">
        <row r="54">
          <cell r="F54">
            <v>3306593.2023991407</v>
          </cell>
        </row>
      </sheetData>
      <sheetData sheetId="27">
        <row r="65">
          <cell r="D65">
            <v>247159.30512389535</v>
          </cell>
        </row>
      </sheetData>
      <sheetData sheetId="28">
        <row r="12">
          <cell r="N12">
            <v>182283479.08564276</v>
          </cell>
        </row>
      </sheetData>
      <sheetData sheetId="29">
        <row r="225">
          <cell r="F225">
            <v>0</v>
          </cell>
        </row>
      </sheetData>
      <sheetData sheetId="30">
        <row r="3">
          <cell r="D3" t="str">
            <v>(Jutaan Rupiah)</v>
          </cell>
        </row>
      </sheetData>
      <sheetData sheetId="31" refreshError="1"/>
      <sheetData sheetId="32" refreshError="1"/>
      <sheetData sheetId="33">
        <row r="49">
          <cell r="I49">
            <v>147877642.49755928</v>
          </cell>
        </row>
      </sheetData>
      <sheetData sheetId="34" refreshError="1"/>
      <sheetData sheetId="35" refreshError="1"/>
      <sheetData sheetId="36" refreshError="1"/>
      <sheetData sheetId="37" refreshError="1"/>
      <sheetData sheetId="38">
        <row r="46">
          <cell r="M46">
            <v>33947.189343900769</v>
          </cell>
        </row>
      </sheetData>
      <sheetData sheetId="39" refreshError="1"/>
      <sheetData sheetId="40">
        <row r="16">
          <cell r="G16">
            <v>228788507.6430985</v>
          </cell>
        </row>
      </sheetData>
      <sheetData sheetId="41">
        <row r="16">
          <cell r="G16">
            <v>139306172.96815208</v>
          </cell>
        </row>
      </sheetData>
      <sheetData sheetId="42">
        <row r="16">
          <cell r="G16">
            <v>52279848.031029142</v>
          </cell>
        </row>
      </sheetData>
      <sheetData sheetId="43">
        <row r="16">
          <cell r="G16">
            <v>30378507.217371784</v>
          </cell>
        </row>
      </sheetData>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ril"/>
      <sheetName val="M e i"/>
      <sheetName val="Juni"/>
      <sheetName val="Juli"/>
      <sheetName val="Agustus"/>
      <sheetName val="September"/>
      <sheetName val="Oktober"/>
      <sheetName val="November"/>
      <sheetName val="Desember"/>
      <sheetName val="akumulasi"/>
      <sheetName val="Sheet1"/>
      <sheetName val="Sheet2"/>
      <sheetName val="Sheet3"/>
      <sheetName val="Resume"/>
      <sheetName val="ASUMSI"/>
      <sheetName val="Inv_MALUKU"/>
      <sheetName val="Inv_NAD"/>
      <sheetName val="Inv_SUMUT"/>
      <sheetName val="Inv_RIAU"/>
      <sheetName val="Inv_SUMBAR"/>
      <sheetName val="Inv_S2JB"/>
      <sheetName val="Inv_LAMPUNG"/>
      <sheetName val="Inv_KITLUR SUMBAGUT"/>
      <sheetName val="Inv_KITLUR SUMBAGSEL"/>
      <sheetName val="Inv_KALBAR"/>
      <sheetName val="Inv_SULUTENGGO"/>
      <sheetName val="Inv_SULSELRA"/>
      <sheetName val="Inv_NTB"/>
      <sheetName val="Inv_KALTIM"/>
      <sheetName val="Inv_KALSELTENG"/>
      <sheetName val="Listrik Mati 05"/>
      <sheetName val="Tabel Kode"/>
      <sheetName val="analis"/>
      <sheetName val="Kamus"/>
      <sheetName val="Input GENERATION-DATA"/>
      <sheetName val="RINCIAN HARGA MATERIAL"/>
      <sheetName val="AHS-JTR"/>
      <sheetName val="D"/>
      <sheetName val="C"/>
      <sheetName val="E"/>
      <sheetName val="DATA"/>
      <sheetName val="Hg.Sat"/>
      <sheetName val="PESUT TW2"/>
      <sheetName val="L_23"/>
      <sheetName val="Harga BBM Indonesia"/>
      <sheetName val="Calc Inst"/>
      <sheetName val="ACUAN"/>
      <sheetName val="gvl"/>
      <sheetName val="BOQ"/>
      <sheetName val="Penjualan"/>
      <sheetName val="ProdSendiri"/>
      <sheetName val="PS&amp;Susut TL"/>
      <sheetName val="SewaBeli"/>
      <sheetName val="Transfer"/>
      <sheetName val="analhps"/>
      <sheetName val="PRK"/>
      <sheetName val="bahan"/>
      <sheetName val="ANTEK-AGGA"/>
      <sheetName val="BURDA"/>
      <sheetName val="ANTEK-GAL"/>
      <sheetName val="HRS-ATB"/>
      <sheetName val="ANTEK-PRIME"/>
      <sheetName val="ANTEK-TIMB"/>
      <sheetName val="BD-LS"/>
      <sheetName val="BIA-LUMPSUM"/>
      <sheetName val="CRUSER"/>
      <sheetName val="FINAL"/>
      <sheetName val="KEBALAT"/>
      <sheetName val="kali-2001"/>
      <sheetName val="DAF- PEG"/>
      <sheetName val="Bipeg-U(12D2)"/>
      <sheetName val="LOAD"/>
      <sheetName val="Daftar Kegiatan"/>
      <sheetName val="Rkp"/>
      <sheetName val="Input"/>
      <sheetName val="H ALAT"/>
      <sheetName val="SAT"/>
      <sheetName val="REK PEN"/>
      <sheetName val="JDPN"/>
      <sheetName val="ARS"/>
      <sheetName val="DNY"/>
      <sheetName val="REAL-LR"/>
      <sheetName val="minyak lincir"/>
      <sheetName val="Land Clearing-pnw"/>
      <sheetName val="PL-2"/>
      <sheetName val="MENU"/>
      <sheetName val="DivVI"/>
      <sheetName val="KMS-DIS5"/>
      <sheetName val="HSU"/>
      <sheetName val="HS PRPBJ"/>
      <sheetName val="F-1"/>
      <sheetName val="Submission Form"/>
      <sheetName val="DU&amp;B"/>
      <sheetName val="UshDeb00"/>
      <sheetName val="ca"/>
      <sheetName val="P&amp;L98"/>
      <sheetName val="REKAP"/>
      <sheetName val="SK62"/>
      <sheetName val="LISTRIK"/>
      <sheetName val="A1 pri123"/>
      <sheetName val="W-NAD"/>
      <sheetName val="O &amp; M"/>
      <sheetName val="Tabel Istilah"/>
      <sheetName val="GABLUARJAWA1 (2)"/>
      <sheetName val="rekmodiPtk (MAP)"/>
      <sheetName val="PkRp"/>
      <sheetName val="LABA RUGI"/>
      <sheetName val="PR NON TDL"/>
      <sheetName val="FORM-B"/>
      <sheetName val="kroscek BBM"/>
      <sheetName val="simulasi droping"/>
      <sheetName val="in_1"/>
      <sheetName val="Hrg Dsr"/>
      <sheetName val="5-Peralatan"/>
      <sheetName val="L20Keu"/>
      <sheetName val="analhps Pasng"/>
      <sheetName val="Transver kWh"/>
      <sheetName val="Summary"/>
      <sheetName val="Rate"/>
      <sheetName val="L-R"/>
      <sheetName val="sch"/>
      <sheetName val="Perm. Test"/>
      <sheetName val="Template-WBS APP"/>
      <sheetName val="LK-1"/>
      <sheetName val="Uraian"/>
      <sheetName val="Sch-5"/>
      <sheetName val="NerSubsis"/>
      <sheetName val="01 A"/>
      <sheetName val="LK2004"/>
      <sheetName val="laporan pemakaian blangko"/>
      <sheetName val="DataReferensi"/>
      <sheetName val="PSP Master JEIA "/>
      <sheetName val="Kontrak vs Realisasi Gas"/>
      <sheetName val="Kuantitas &amp; Harga"/>
      <sheetName val="DATA DESA KALTENG"/>
      <sheetName val="assumption"/>
      <sheetName val="SCRAP"/>
      <sheetName val="ATTB-AKTV"/>
      <sheetName val="Sheet6"/>
      <sheetName val="HPS"/>
      <sheetName val="HSTANAH"/>
      <sheetName val="HSBETON"/>
      <sheetName val="eks me sd 31 MAR 07 "/>
      <sheetName val="eks me sd 28 fEB 07 "/>
      <sheetName val="eks me sd 31 Jan 07"/>
      <sheetName val="eks me sd 31 Des 06"/>
      <sheetName val="eks me sd 31 JULI 07 "/>
      <sheetName val="eks me sd 31 MEI 07  "/>
      <sheetName val="eks me sd 30 APRIL 07 "/>
      <sheetName val="rkap2008"/>
      <sheetName val="List"/>
      <sheetName val="DENPASAR"/>
      <sheetName val="Grf Pedp Lain2"/>
      <sheetName val="TARIF"/>
      <sheetName val="NRCPTK01"/>
      <sheetName val="PB(B)"/>
      <sheetName val="Data utk merge SK GM"/>
      <sheetName val="Income Statement"/>
      <sheetName val="Shareholders' Equity"/>
      <sheetName val="Bill of Qty MEP"/>
      <sheetName val="Rekapitulasi"/>
      <sheetName val="refere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2">
          <cell r="A2">
            <v>0</v>
          </cell>
          <cell r="B2">
            <v>104.4</v>
          </cell>
          <cell r="C2">
            <v>0.8134008570315544</v>
          </cell>
        </row>
        <row r="3">
          <cell r="A3">
            <v>6.9444444444444447E-4</v>
          </cell>
          <cell r="B3">
            <v>104.31166666666667</v>
          </cell>
          <cell r="C3">
            <v>0.81271263472276334</v>
          </cell>
        </row>
        <row r="4">
          <cell r="A4">
            <v>1.3888888888888889E-3</v>
          </cell>
          <cell r="B4">
            <v>104.22333333333333</v>
          </cell>
          <cell r="C4">
            <v>0.81202441241397216</v>
          </cell>
        </row>
        <row r="5">
          <cell r="A5">
            <v>2.0833333333333333E-3</v>
          </cell>
          <cell r="B5">
            <v>104.13499999999999</v>
          </cell>
          <cell r="C5">
            <v>0.8113361901051811</v>
          </cell>
        </row>
        <row r="6">
          <cell r="A6">
            <v>2.7777777777777779E-3</v>
          </cell>
          <cell r="B6">
            <v>104.04666666666665</v>
          </cell>
          <cell r="C6">
            <v>0.81064796779639003</v>
          </cell>
        </row>
        <row r="7">
          <cell r="A7">
            <v>3.4722222222222225E-3</v>
          </cell>
          <cell r="B7">
            <v>103.95833333333331</v>
          </cell>
          <cell r="C7">
            <v>0.80995974548759886</v>
          </cell>
        </row>
        <row r="8">
          <cell r="A8">
            <v>4.1666666666666666E-3</v>
          </cell>
          <cell r="B8">
            <v>103.86999999999998</v>
          </cell>
          <cell r="C8">
            <v>0.80927152317880779</v>
          </cell>
        </row>
        <row r="9">
          <cell r="A9">
            <v>4.8611111111111112E-3</v>
          </cell>
          <cell r="B9">
            <v>103.78166666666664</v>
          </cell>
          <cell r="C9">
            <v>0.80858330087001673</v>
          </cell>
        </row>
        <row r="10">
          <cell r="A10">
            <v>5.5555555555555558E-3</v>
          </cell>
          <cell r="B10">
            <v>103.6933333333333</v>
          </cell>
          <cell r="C10">
            <v>0.80789507856122555</v>
          </cell>
        </row>
        <row r="11">
          <cell r="A11">
            <v>6.2500000000000003E-3</v>
          </cell>
          <cell r="B11">
            <v>103.60499999999996</v>
          </cell>
          <cell r="C11">
            <v>0.80720685625243449</v>
          </cell>
        </row>
        <row r="12">
          <cell r="A12">
            <v>6.9444444444444449E-3</v>
          </cell>
          <cell r="B12">
            <v>103.51666666666662</v>
          </cell>
          <cell r="C12">
            <v>0.80651863394364343</v>
          </cell>
        </row>
        <row r="13">
          <cell r="A13">
            <v>7.6388888888888895E-3</v>
          </cell>
          <cell r="B13">
            <v>103.42833333333328</v>
          </cell>
          <cell r="C13">
            <v>0.80583041163485225</v>
          </cell>
        </row>
        <row r="14">
          <cell r="A14">
            <v>8.3333333333333332E-3</v>
          </cell>
          <cell r="B14">
            <v>103.33999999999995</v>
          </cell>
          <cell r="C14">
            <v>0.80514218932606119</v>
          </cell>
        </row>
        <row r="15">
          <cell r="A15">
            <v>9.0277777777777769E-3</v>
          </cell>
          <cell r="B15">
            <v>103.25166666666661</v>
          </cell>
          <cell r="C15">
            <v>0.80445396701727001</v>
          </cell>
        </row>
        <row r="16">
          <cell r="A16">
            <v>9.7222222222222206E-3</v>
          </cell>
          <cell r="B16">
            <v>103.16333333333327</v>
          </cell>
          <cell r="C16">
            <v>0.80376574470847895</v>
          </cell>
        </row>
        <row r="17">
          <cell r="A17">
            <v>1.0416666666666664E-2</v>
          </cell>
          <cell r="B17">
            <v>103.07499999999993</v>
          </cell>
          <cell r="C17">
            <v>0.80307752239968788</v>
          </cell>
        </row>
        <row r="18">
          <cell r="A18">
            <v>1.1111111111111108E-2</v>
          </cell>
          <cell r="B18">
            <v>102.98666666666659</v>
          </cell>
          <cell r="C18">
            <v>0.80238930009089671</v>
          </cell>
        </row>
        <row r="19">
          <cell r="A19">
            <v>1.1805555555555552E-2</v>
          </cell>
          <cell r="B19">
            <v>102.89833333333326</v>
          </cell>
          <cell r="C19">
            <v>0.80170107778210564</v>
          </cell>
        </row>
        <row r="20">
          <cell r="A20">
            <v>1.2499999999999995E-2</v>
          </cell>
          <cell r="B20">
            <v>102.80999999999992</v>
          </cell>
          <cell r="C20">
            <v>0.80101285547331458</v>
          </cell>
        </row>
        <row r="21">
          <cell r="A21">
            <v>1.3194444444444439E-2</v>
          </cell>
          <cell r="B21">
            <v>102.72166666666658</v>
          </cell>
          <cell r="C21">
            <v>0.8003246331645234</v>
          </cell>
        </row>
        <row r="22">
          <cell r="A22">
            <v>1.3888888888888883E-2</v>
          </cell>
          <cell r="B22">
            <v>102.63333333333324</v>
          </cell>
          <cell r="C22">
            <v>0.79963641085573234</v>
          </cell>
        </row>
        <row r="23">
          <cell r="A23">
            <v>1.4583333333333327E-2</v>
          </cell>
          <cell r="B23">
            <v>102.5449999999999</v>
          </cell>
          <cell r="C23">
            <v>0.79894818854694127</v>
          </cell>
        </row>
        <row r="24">
          <cell r="A24">
            <v>1.527777777777777E-2</v>
          </cell>
          <cell r="B24">
            <v>102.45666666666656</v>
          </cell>
          <cell r="C24">
            <v>0.7982599662381501</v>
          </cell>
        </row>
        <row r="25">
          <cell r="A25">
            <v>1.5972222222222214E-2</v>
          </cell>
          <cell r="B25">
            <v>102.36833333333323</v>
          </cell>
          <cell r="C25">
            <v>0.79757174392935903</v>
          </cell>
        </row>
        <row r="26">
          <cell r="A26">
            <v>1.6666666666666659E-2</v>
          </cell>
          <cell r="B26">
            <v>102.27999999999989</v>
          </cell>
          <cell r="C26">
            <v>0.79688352162056797</v>
          </cell>
        </row>
        <row r="27">
          <cell r="A27">
            <v>1.7361111111111105E-2</v>
          </cell>
          <cell r="B27">
            <v>102.19166666666655</v>
          </cell>
          <cell r="C27">
            <v>0.79619529931177679</v>
          </cell>
        </row>
        <row r="28">
          <cell r="A28">
            <v>1.805555555555555E-2</v>
          </cell>
          <cell r="B28">
            <v>102.10333333333321</v>
          </cell>
          <cell r="C28">
            <v>0.79550707700298573</v>
          </cell>
        </row>
        <row r="29">
          <cell r="A29">
            <v>1.8749999999999996E-2</v>
          </cell>
          <cell r="B29">
            <v>102.01499999999987</v>
          </cell>
          <cell r="C29">
            <v>0.79481885469419455</v>
          </cell>
        </row>
        <row r="30">
          <cell r="A30">
            <v>1.9444444444444441E-2</v>
          </cell>
          <cell r="B30">
            <v>101.92666666666653</v>
          </cell>
          <cell r="C30">
            <v>0.79413063238540349</v>
          </cell>
        </row>
        <row r="31">
          <cell r="A31">
            <v>2.0138888888888887E-2</v>
          </cell>
          <cell r="B31">
            <v>101.8383333333332</v>
          </cell>
          <cell r="C31">
            <v>0.79344241007661243</v>
          </cell>
        </row>
        <row r="32">
          <cell r="A32">
            <v>2.0833333333333332E-2</v>
          </cell>
          <cell r="B32">
            <v>101.74999999999986</v>
          </cell>
          <cell r="C32">
            <v>0.79275418776782125</v>
          </cell>
        </row>
        <row r="33">
          <cell r="A33">
            <v>2.1527777777777778E-2</v>
          </cell>
          <cell r="B33">
            <v>101.66166666666652</v>
          </cell>
          <cell r="C33">
            <v>0.79206596545903019</v>
          </cell>
        </row>
        <row r="34">
          <cell r="A34">
            <v>2.2222222222222223E-2</v>
          </cell>
          <cell r="B34">
            <v>101.57333333333318</v>
          </cell>
          <cell r="C34">
            <v>0.79137774315023912</v>
          </cell>
        </row>
        <row r="35">
          <cell r="A35">
            <v>2.2916666666666669E-2</v>
          </cell>
          <cell r="B35">
            <v>101.48499999999984</v>
          </cell>
          <cell r="C35">
            <v>0.79068952084144795</v>
          </cell>
        </row>
        <row r="36">
          <cell r="A36">
            <v>2.3611111111111114E-2</v>
          </cell>
          <cell r="B36">
            <v>101.3966666666665</v>
          </cell>
          <cell r="C36">
            <v>0.79000129853265688</v>
          </cell>
        </row>
        <row r="37">
          <cell r="A37">
            <v>2.4305555555555559E-2</v>
          </cell>
          <cell r="B37">
            <v>101.30833333333317</v>
          </cell>
          <cell r="C37">
            <v>0.78931307622386582</v>
          </cell>
        </row>
        <row r="38">
          <cell r="A38">
            <v>2.5000000000000005E-2</v>
          </cell>
          <cell r="B38">
            <v>101.21999999999983</v>
          </cell>
          <cell r="C38">
            <v>0.78862485391507464</v>
          </cell>
        </row>
        <row r="39">
          <cell r="A39">
            <v>2.569444444444445E-2</v>
          </cell>
          <cell r="B39">
            <v>101.13166666666649</v>
          </cell>
          <cell r="C39">
            <v>0.78793663160628358</v>
          </cell>
        </row>
        <row r="40">
          <cell r="A40">
            <v>2.6388888888888896E-2</v>
          </cell>
          <cell r="B40">
            <v>101.04333333333315</v>
          </cell>
          <cell r="C40">
            <v>0.7872484092974924</v>
          </cell>
        </row>
        <row r="41">
          <cell r="A41">
            <v>2.7083333333333341E-2</v>
          </cell>
          <cell r="B41">
            <v>100.95499999999981</v>
          </cell>
          <cell r="C41">
            <v>0.78656018698870134</v>
          </cell>
        </row>
        <row r="42">
          <cell r="A42">
            <v>2.7777777777777787E-2</v>
          </cell>
          <cell r="B42">
            <v>100.86666666666648</v>
          </cell>
          <cell r="C42">
            <v>0.78587196467991027</v>
          </cell>
        </row>
        <row r="43">
          <cell r="A43">
            <v>2.8472222222222232E-2</v>
          </cell>
          <cell r="B43">
            <v>100.77833333333314</v>
          </cell>
          <cell r="C43">
            <v>0.7851837423711191</v>
          </cell>
        </row>
        <row r="44">
          <cell r="A44">
            <v>2.9166666666666678E-2</v>
          </cell>
          <cell r="B44">
            <v>100.6899999999998</v>
          </cell>
          <cell r="C44">
            <v>0.78449552006232803</v>
          </cell>
        </row>
        <row r="45">
          <cell r="A45">
            <v>2.9861111111111123E-2</v>
          </cell>
          <cell r="B45">
            <v>100.60166666666646</v>
          </cell>
          <cell r="C45">
            <v>0.78380729775353697</v>
          </cell>
        </row>
        <row r="46">
          <cell r="A46">
            <v>3.0555555555555568E-2</v>
          </cell>
          <cell r="B46">
            <v>100.51333333333312</v>
          </cell>
          <cell r="C46">
            <v>0.78311907544474579</v>
          </cell>
        </row>
        <row r="47">
          <cell r="A47">
            <v>3.1250000000000014E-2</v>
          </cell>
          <cell r="B47">
            <v>100.42499999999978</v>
          </cell>
          <cell r="C47">
            <v>0.78243085313595473</v>
          </cell>
        </row>
        <row r="48">
          <cell r="A48">
            <v>3.1944444444444456E-2</v>
          </cell>
          <cell r="B48">
            <v>100.33666666666645</v>
          </cell>
          <cell r="C48">
            <v>0.78174263082716366</v>
          </cell>
        </row>
        <row r="49">
          <cell r="A49">
            <v>3.2638888888888898E-2</v>
          </cell>
          <cell r="B49">
            <v>100.24833333333311</v>
          </cell>
          <cell r="C49">
            <v>0.78105440851837249</v>
          </cell>
        </row>
        <row r="50">
          <cell r="A50">
            <v>3.333333333333334E-2</v>
          </cell>
          <cell r="B50">
            <v>100.15999999999977</v>
          </cell>
          <cell r="C50">
            <v>0.78036618620958143</v>
          </cell>
        </row>
        <row r="51">
          <cell r="A51">
            <v>3.4027777777777782E-2</v>
          </cell>
          <cell r="B51">
            <v>100.07166666666643</v>
          </cell>
          <cell r="C51">
            <v>0.77967796390079025</v>
          </cell>
        </row>
        <row r="52">
          <cell r="A52">
            <v>3.4722222222222224E-2</v>
          </cell>
          <cell r="B52">
            <v>99.983333333333093</v>
          </cell>
          <cell r="C52">
            <v>0.77898974159199919</v>
          </cell>
        </row>
        <row r="53">
          <cell r="A53">
            <v>3.5416666666666666E-2</v>
          </cell>
          <cell r="B53">
            <v>99.894999999999754</v>
          </cell>
          <cell r="C53">
            <v>0.77830151928320812</v>
          </cell>
        </row>
        <row r="54">
          <cell r="A54">
            <v>3.6111111111111108E-2</v>
          </cell>
          <cell r="B54">
            <v>99.806666666666416</v>
          </cell>
          <cell r="C54">
            <v>0.77761329697441695</v>
          </cell>
        </row>
        <row r="55">
          <cell r="A55">
            <v>3.680555555555555E-2</v>
          </cell>
          <cell r="B55">
            <v>99.718333333333078</v>
          </cell>
          <cell r="C55">
            <v>0.77692507466562588</v>
          </cell>
        </row>
        <row r="56">
          <cell r="A56">
            <v>3.7499999999999992E-2</v>
          </cell>
          <cell r="B56">
            <v>99.62999999999974</v>
          </cell>
          <cell r="C56">
            <v>0.77623685235683482</v>
          </cell>
        </row>
        <row r="57">
          <cell r="A57">
            <v>3.8194444444444434E-2</v>
          </cell>
          <cell r="B57">
            <v>99.541666666666401</v>
          </cell>
          <cell r="C57">
            <v>0.77554863004804364</v>
          </cell>
        </row>
        <row r="58">
          <cell r="A58">
            <v>3.8888888888888876E-2</v>
          </cell>
          <cell r="B58">
            <v>99.453333333333063</v>
          </cell>
          <cell r="C58">
            <v>0.77486040773925258</v>
          </cell>
        </row>
        <row r="59">
          <cell r="A59">
            <v>3.9583333333333318E-2</v>
          </cell>
          <cell r="B59">
            <v>99.364999999999725</v>
          </cell>
          <cell r="C59">
            <v>0.77417218543046151</v>
          </cell>
        </row>
        <row r="60">
          <cell r="A60">
            <v>4.027777777777776E-2</v>
          </cell>
          <cell r="B60">
            <v>99.276666666666387</v>
          </cell>
          <cell r="C60">
            <v>0.77348396312167034</v>
          </cell>
        </row>
        <row r="61">
          <cell r="A61">
            <v>4.0972222222222202E-2</v>
          </cell>
          <cell r="B61">
            <v>99.188333333333048</v>
          </cell>
          <cell r="C61">
            <v>0.77279574081287927</v>
          </cell>
        </row>
        <row r="62">
          <cell r="A62">
            <v>4.1666666666666644E-2</v>
          </cell>
          <cell r="B62">
            <v>99.1</v>
          </cell>
          <cell r="C62">
            <v>0.77210751850409032</v>
          </cell>
        </row>
        <row r="63">
          <cell r="A63">
            <v>4.2361111111111086E-2</v>
          </cell>
          <cell r="B63">
            <v>99.089999999999989</v>
          </cell>
          <cell r="C63">
            <v>0.77202960654460451</v>
          </cell>
        </row>
        <row r="64">
          <cell r="A64">
            <v>4.3055555555555527E-2</v>
          </cell>
          <cell r="B64">
            <v>99.079999999999984</v>
          </cell>
          <cell r="C64">
            <v>0.7719516945851187</v>
          </cell>
        </row>
        <row r="65">
          <cell r="A65">
            <v>4.3749999999999969E-2</v>
          </cell>
          <cell r="B65">
            <v>99.069999999999979</v>
          </cell>
          <cell r="C65">
            <v>0.77187378262563289</v>
          </cell>
        </row>
        <row r="66">
          <cell r="A66">
            <v>4.4444444444444411E-2</v>
          </cell>
          <cell r="B66">
            <v>99.059999999999974</v>
          </cell>
          <cell r="C66">
            <v>0.77179587066614708</v>
          </cell>
        </row>
        <row r="67">
          <cell r="A67">
            <v>4.5138888888888853E-2</v>
          </cell>
          <cell r="B67">
            <v>99.049999999999969</v>
          </cell>
          <cell r="C67">
            <v>0.77171795870666127</v>
          </cell>
        </row>
        <row r="68">
          <cell r="A68">
            <v>4.5833333333333295E-2</v>
          </cell>
          <cell r="B68">
            <v>99.039999999999964</v>
          </cell>
          <cell r="C68">
            <v>0.77164004674717546</v>
          </cell>
        </row>
        <row r="69">
          <cell r="A69">
            <v>4.6527777777777737E-2</v>
          </cell>
          <cell r="B69">
            <v>99.029999999999959</v>
          </cell>
          <cell r="C69">
            <v>0.77156213478768965</v>
          </cell>
        </row>
        <row r="70">
          <cell r="A70">
            <v>4.7222222222222179E-2</v>
          </cell>
          <cell r="B70">
            <v>99.019999999999953</v>
          </cell>
          <cell r="C70">
            <v>0.77148422282820384</v>
          </cell>
        </row>
        <row r="71">
          <cell r="A71">
            <v>4.7916666666666621E-2</v>
          </cell>
          <cell r="B71">
            <v>99.009999999999948</v>
          </cell>
          <cell r="C71">
            <v>0.77140631086871803</v>
          </cell>
        </row>
        <row r="72">
          <cell r="A72">
            <v>4.8611111111111063E-2</v>
          </cell>
          <cell r="B72">
            <v>98.999999999999943</v>
          </cell>
          <cell r="C72">
            <v>0.7713283989092321</v>
          </cell>
        </row>
        <row r="73">
          <cell r="A73">
            <v>4.9305555555555505E-2</v>
          </cell>
          <cell r="B73">
            <v>98.989999999999938</v>
          </cell>
          <cell r="C73">
            <v>0.77125048694974629</v>
          </cell>
        </row>
        <row r="74">
          <cell r="A74">
            <v>4.9999999999999947E-2</v>
          </cell>
          <cell r="B74">
            <v>98.979999999999933</v>
          </cell>
          <cell r="C74">
            <v>0.77117257499026048</v>
          </cell>
        </row>
        <row r="75">
          <cell r="A75">
            <v>5.0694444444444389E-2</v>
          </cell>
          <cell r="B75">
            <v>98.969999999999928</v>
          </cell>
          <cell r="C75">
            <v>0.77109466303077467</v>
          </cell>
        </row>
        <row r="76">
          <cell r="A76">
            <v>5.1388888888888831E-2</v>
          </cell>
          <cell r="B76">
            <v>98.959999999999923</v>
          </cell>
          <cell r="C76">
            <v>0.77101675107128886</v>
          </cell>
        </row>
        <row r="77">
          <cell r="A77">
            <v>5.2083333333333273E-2</v>
          </cell>
          <cell r="B77">
            <v>98.949999999999918</v>
          </cell>
          <cell r="C77">
            <v>0.77093883911180305</v>
          </cell>
        </row>
        <row r="78">
          <cell r="A78">
            <v>5.2777777777777715E-2</v>
          </cell>
          <cell r="B78">
            <v>98.939999999999912</v>
          </cell>
          <cell r="C78">
            <v>0.77086092715231724</v>
          </cell>
        </row>
        <row r="79">
          <cell r="A79">
            <v>5.3472222222222157E-2</v>
          </cell>
          <cell r="B79">
            <v>98.929999999999907</v>
          </cell>
          <cell r="C79">
            <v>0.77078301519283143</v>
          </cell>
        </row>
        <row r="80">
          <cell r="A80">
            <v>5.4166666666666599E-2</v>
          </cell>
          <cell r="B80">
            <v>98.919999999999902</v>
          </cell>
          <cell r="C80">
            <v>0.77070510323334562</v>
          </cell>
        </row>
        <row r="81">
          <cell r="A81">
            <v>5.4861111111111041E-2</v>
          </cell>
          <cell r="B81">
            <v>98.909999999999897</v>
          </cell>
          <cell r="C81">
            <v>0.77062719127385981</v>
          </cell>
        </row>
        <row r="82">
          <cell r="A82">
            <v>5.5555555555555483E-2</v>
          </cell>
          <cell r="B82">
            <v>98.899999999999892</v>
          </cell>
          <cell r="C82">
            <v>0.770549279314374</v>
          </cell>
        </row>
        <row r="83">
          <cell r="A83">
            <v>5.6249999999999925E-2</v>
          </cell>
          <cell r="B83">
            <v>98.889999999999887</v>
          </cell>
          <cell r="C83">
            <v>0.77047136735488808</v>
          </cell>
        </row>
        <row r="84">
          <cell r="A84">
            <v>5.6944444444444367E-2</v>
          </cell>
          <cell r="B84">
            <v>98.879999999999882</v>
          </cell>
          <cell r="C84">
            <v>0.77039345539540227</v>
          </cell>
        </row>
        <row r="85">
          <cell r="A85">
            <v>5.7638888888888809E-2</v>
          </cell>
          <cell r="B85">
            <v>98.869999999999877</v>
          </cell>
          <cell r="C85">
            <v>0.77031554343591646</v>
          </cell>
        </row>
        <row r="86">
          <cell r="A86">
            <v>5.8333333333333251E-2</v>
          </cell>
          <cell r="B86">
            <v>98.859999999999872</v>
          </cell>
          <cell r="C86">
            <v>0.77023763147643065</v>
          </cell>
        </row>
        <row r="87">
          <cell r="A87">
            <v>5.9027777777777693E-2</v>
          </cell>
          <cell r="B87">
            <v>98.849999999999866</v>
          </cell>
          <cell r="C87">
            <v>0.77015971951694484</v>
          </cell>
        </row>
        <row r="88">
          <cell r="A88">
            <v>5.9722222222222135E-2</v>
          </cell>
          <cell r="B88">
            <v>98.839999999999861</v>
          </cell>
          <cell r="C88">
            <v>0.77008180755745903</v>
          </cell>
        </row>
        <row r="89">
          <cell r="A89">
            <v>6.0416666666666577E-2</v>
          </cell>
          <cell r="B89">
            <v>98.829999999999856</v>
          </cell>
          <cell r="C89">
            <v>0.77000389559797322</v>
          </cell>
        </row>
        <row r="90">
          <cell r="A90">
            <v>6.1111111111111019E-2</v>
          </cell>
          <cell r="B90">
            <v>98.819999999999851</v>
          </cell>
          <cell r="C90">
            <v>0.76992598363848741</v>
          </cell>
        </row>
        <row r="91">
          <cell r="A91">
            <v>6.1805555555555461E-2</v>
          </cell>
          <cell r="B91">
            <v>98.809999999999846</v>
          </cell>
          <cell r="C91">
            <v>0.7698480716790016</v>
          </cell>
        </row>
        <row r="92">
          <cell r="A92">
            <v>6.2499999999999903E-2</v>
          </cell>
          <cell r="B92">
            <v>98.799999999999841</v>
          </cell>
          <cell r="C92">
            <v>0.76977015971951579</v>
          </cell>
        </row>
        <row r="93">
          <cell r="A93">
            <v>6.3194444444444345E-2</v>
          </cell>
          <cell r="B93">
            <v>98.789999999999836</v>
          </cell>
          <cell r="C93">
            <v>0.76969224776002987</v>
          </cell>
        </row>
        <row r="94">
          <cell r="A94">
            <v>6.3888888888888787E-2</v>
          </cell>
          <cell r="B94">
            <v>98.779999999999831</v>
          </cell>
          <cell r="C94">
            <v>0.76961433580054406</v>
          </cell>
        </row>
        <row r="95">
          <cell r="A95">
            <v>6.4583333333333229E-2</v>
          </cell>
          <cell r="B95">
            <v>98.769999999999825</v>
          </cell>
          <cell r="C95">
            <v>0.76953642384105825</v>
          </cell>
        </row>
        <row r="96">
          <cell r="A96">
            <v>6.5277777777777671E-2</v>
          </cell>
          <cell r="B96">
            <v>98.75999999999982</v>
          </cell>
          <cell r="C96">
            <v>0.76945851188157244</v>
          </cell>
        </row>
        <row r="97">
          <cell r="A97">
            <v>6.5972222222222113E-2</v>
          </cell>
          <cell r="B97">
            <v>98.749999999999815</v>
          </cell>
          <cell r="C97">
            <v>0.76938059992208663</v>
          </cell>
        </row>
        <row r="98">
          <cell r="A98">
            <v>6.6666666666666555E-2</v>
          </cell>
          <cell r="B98">
            <v>98.73999999999981</v>
          </cell>
          <cell r="C98">
            <v>0.76930268796260082</v>
          </cell>
        </row>
        <row r="99">
          <cell r="A99">
            <v>6.7361111111110997E-2</v>
          </cell>
          <cell r="B99">
            <v>98.729999999999805</v>
          </cell>
          <cell r="C99">
            <v>0.76922477600311501</v>
          </cell>
        </row>
        <row r="100">
          <cell r="A100">
            <v>6.8055555555555439E-2</v>
          </cell>
          <cell r="B100">
            <v>98.7199999999998</v>
          </cell>
          <cell r="C100">
            <v>0.7691468640436292</v>
          </cell>
        </row>
        <row r="101">
          <cell r="A101">
            <v>6.8749999999999881E-2</v>
          </cell>
          <cell r="B101">
            <v>98.709999999999795</v>
          </cell>
          <cell r="C101">
            <v>0.76906895208414339</v>
          </cell>
        </row>
        <row r="102">
          <cell r="A102">
            <v>6.9444444444444323E-2</v>
          </cell>
          <cell r="B102">
            <v>98.69999999999979</v>
          </cell>
          <cell r="C102">
            <v>0.76899104012465758</v>
          </cell>
        </row>
        <row r="103">
          <cell r="A103">
            <v>7.0138888888888765E-2</v>
          </cell>
          <cell r="B103">
            <v>98.689999999999785</v>
          </cell>
          <cell r="C103">
            <v>0.76891312816517166</v>
          </cell>
        </row>
        <row r="104">
          <cell r="A104">
            <v>7.0833333333333207E-2</v>
          </cell>
          <cell r="B104">
            <v>98.679999999999779</v>
          </cell>
          <cell r="C104">
            <v>0.76883521620568585</v>
          </cell>
        </row>
        <row r="105">
          <cell r="A105">
            <v>7.1527777777777649E-2</v>
          </cell>
          <cell r="B105">
            <v>98.669999999999774</v>
          </cell>
          <cell r="C105">
            <v>0.76875730424620004</v>
          </cell>
        </row>
        <row r="106">
          <cell r="A106">
            <v>7.2222222222222091E-2</v>
          </cell>
          <cell r="B106">
            <v>98.659999999999769</v>
          </cell>
          <cell r="C106">
            <v>0.76867939228671422</v>
          </cell>
        </row>
        <row r="107">
          <cell r="A107">
            <v>7.2916666666666533E-2</v>
          </cell>
          <cell r="B107">
            <v>98.649999999999764</v>
          </cell>
          <cell r="C107">
            <v>0.76860148032722841</v>
          </cell>
        </row>
        <row r="108">
          <cell r="A108">
            <v>7.3611111111110974E-2</v>
          </cell>
          <cell r="B108">
            <v>98.639999999999759</v>
          </cell>
          <cell r="C108">
            <v>0.7685235683677426</v>
          </cell>
        </row>
        <row r="109">
          <cell r="A109">
            <v>7.4305555555555416E-2</v>
          </cell>
          <cell r="B109">
            <v>98.629999999999754</v>
          </cell>
          <cell r="C109">
            <v>0.76844565640825679</v>
          </cell>
        </row>
        <row r="110">
          <cell r="A110">
            <v>7.4999999999999858E-2</v>
          </cell>
          <cell r="B110">
            <v>98.619999999999749</v>
          </cell>
          <cell r="C110">
            <v>0.76836774444877098</v>
          </cell>
        </row>
        <row r="111">
          <cell r="A111">
            <v>7.56944444444443E-2</v>
          </cell>
          <cell r="B111">
            <v>98.609999999999744</v>
          </cell>
          <cell r="C111">
            <v>0.76828983248928517</v>
          </cell>
        </row>
        <row r="112">
          <cell r="A112">
            <v>7.6388888888888742E-2</v>
          </cell>
          <cell r="B112">
            <v>98.599999999999739</v>
          </cell>
          <cell r="C112">
            <v>0.76821192052979936</v>
          </cell>
        </row>
        <row r="113">
          <cell r="A113">
            <v>7.7083333333333184E-2</v>
          </cell>
          <cell r="B113">
            <v>98.589999999999733</v>
          </cell>
          <cell r="C113">
            <v>0.76813400857031355</v>
          </cell>
        </row>
        <row r="114">
          <cell r="A114">
            <v>7.7777777777777626E-2</v>
          </cell>
          <cell r="B114">
            <v>98.579999999999728</v>
          </cell>
          <cell r="C114">
            <v>0.76805609661082763</v>
          </cell>
        </row>
        <row r="115">
          <cell r="A115">
            <v>7.8472222222222068E-2</v>
          </cell>
          <cell r="B115">
            <v>98.569999999999723</v>
          </cell>
          <cell r="C115">
            <v>0.76797818465134182</v>
          </cell>
        </row>
        <row r="116">
          <cell r="A116">
            <v>7.916666666666651E-2</v>
          </cell>
          <cell r="B116">
            <v>98.559999999999718</v>
          </cell>
          <cell r="C116">
            <v>0.76790027269185601</v>
          </cell>
        </row>
        <row r="117">
          <cell r="A117">
            <v>7.9861111111110952E-2</v>
          </cell>
          <cell r="B117">
            <v>98.549999999999713</v>
          </cell>
          <cell r="C117">
            <v>0.7678223607323702</v>
          </cell>
        </row>
        <row r="118">
          <cell r="A118">
            <v>8.0555555555555394E-2</v>
          </cell>
          <cell r="B118">
            <v>98.539999999999708</v>
          </cell>
          <cell r="C118">
            <v>0.76774444877288439</v>
          </cell>
        </row>
        <row r="119">
          <cell r="A119">
            <v>8.1249999999999836E-2</v>
          </cell>
          <cell r="B119">
            <v>98.529999999999703</v>
          </cell>
          <cell r="C119">
            <v>0.76766653681339858</v>
          </cell>
        </row>
        <row r="120">
          <cell r="A120">
            <v>8.1944444444444278E-2</v>
          </cell>
          <cell r="B120">
            <v>98.519999999999698</v>
          </cell>
          <cell r="C120">
            <v>0.76758862485391277</v>
          </cell>
        </row>
        <row r="121">
          <cell r="A121">
            <v>8.263888888888872E-2</v>
          </cell>
          <cell r="B121">
            <v>98.509999999999692</v>
          </cell>
          <cell r="C121">
            <v>0.76751071289442696</v>
          </cell>
        </row>
        <row r="122">
          <cell r="A122">
            <v>8.3333333333333162E-2</v>
          </cell>
          <cell r="B122">
            <v>98.5</v>
          </cell>
          <cell r="C122">
            <v>0.76743280093494359</v>
          </cell>
        </row>
        <row r="123">
          <cell r="A123">
            <v>8.4027777777777604E-2</v>
          </cell>
          <cell r="B123">
            <v>98.448333333333338</v>
          </cell>
          <cell r="C123">
            <v>0.76703025581093376</v>
          </cell>
        </row>
        <row r="124">
          <cell r="A124">
            <v>8.4722222222222046E-2</v>
          </cell>
          <cell r="B124">
            <v>98.396666666666675</v>
          </cell>
          <cell r="C124">
            <v>0.76662771068692392</v>
          </cell>
        </row>
        <row r="125">
          <cell r="A125">
            <v>8.5416666666666488E-2</v>
          </cell>
          <cell r="B125">
            <v>98.345000000000013</v>
          </cell>
          <cell r="C125">
            <v>0.76622516556291409</v>
          </cell>
        </row>
        <row r="126">
          <cell r="A126">
            <v>8.611111111111093E-2</v>
          </cell>
          <cell r="B126">
            <v>98.293333333333351</v>
          </cell>
          <cell r="C126">
            <v>0.76582262043890426</v>
          </cell>
        </row>
        <row r="127">
          <cell r="A127">
            <v>8.6805555555555372E-2</v>
          </cell>
          <cell r="B127">
            <v>98.241666666666688</v>
          </cell>
          <cell r="C127">
            <v>0.76542007531489442</v>
          </cell>
        </row>
        <row r="128">
          <cell r="A128">
            <v>8.7499999999999814E-2</v>
          </cell>
          <cell r="B128">
            <v>98.190000000000026</v>
          </cell>
          <cell r="C128">
            <v>0.76501753019088459</v>
          </cell>
        </row>
        <row r="129">
          <cell r="A129">
            <v>8.8194444444444256E-2</v>
          </cell>
          <cell r="B129">
            <v>98.138333333333364</v>
          </cell>
          <cell r="C129">
            <v>0.76461498506687475</v>
          </cell>
        </row>
        <row r="130">
          <cell r="A130">
            <v>8.8888888888888698E-2</v>
          </cell>
          <cell r="B130">
            <v>98.086666666666702</v>
          </cell>
          <cell r="C130">
            <v>0.76421243994286492</v>
          </cell>
        </row>
        <row r="131">
          <cell r="A131">
            <v>8.958333333333314E-2</v>
          </cell>
          <cell r="B131">
            <v>98.035000000000039</v>
          </cell>
          <cell r="C131">
            <v>0.76380989481885508</v>
          </cell>
        </row>
        <row r="132">
          <cell r="A132">
            <v>9.0277777777777582E-2</v>
          </cell>
          <cell r="B132">
            <v>97.983333333333377</v>
          </cell>
          <cell r="C132">
            <v>0.76340734969484525</v>
          </cell>
        </row>
        <row r="133">
          <cell r="A133">
            <v>9.0972222222222024E-2</v>
          </cell>
          <cell r="B133">
            <v>97.931666666666715</v>
          </cell>
          <cell r="C133">
            <v>0.76300480457083542</v>
          </cell>
        </row>
        <row r="134">
          <cell r="A134">
            <v>9.1666666666666466E-2</v>
          </cell>
          <cell r="B134">
            <v>97.880000000000052</v>
          </cell>
          <cell r="C134">
            <v>0.76260225944682558</v>
          </cell>
        </row>
        <row r="135">
          <cell r="A135">
            <v>9.2361111111110908E-2</v>
          </cell>
          <cell r="B135">
            <v>97.82833333333339</v>
          </cell>
          <cell r="C135">
            <v>0.76219971432281575</v>
          </cell>
        </row>
        <row r="136">
          <cell r="A136">
            <v>9.305555555555535E-2</v>
          </cell>
          <cell r="B136">
            <v>97.776666666666728</v>
          </cell>
          <cell r="C136">
            <v>0.76179716919880591</v>
          </cell>
        </row>
        <row r="137">
          <cell r="A137">
            <v>9.3749999999999792E-2</v>
          </cell>
          <cell r="B137">
            <v>97.725000000000065</v>
          </cell>
          <cell r="C137">
            <v>0.76139462407479608</v>
          </cell>
        </row>
        <row r="138">
          <cell r="A138">
            <v>9.4444444444444234E-2</v>
          </cell>
          <cell r="B138">
            <v>97.673333333333403</v>
          </cell>
          <cell r="C138">
            <v>0.76099207895078624</v>
          </cell>
        </row>
        <row r="139">
          <cell r="A139">
            <v>9.5138888888888676E-2</v>
          </cell>
          <cell r="B139">
            <v>97.621666666666741</v>
          </cell>
          <cell r="C139">
            <v>0.76058953382677641</v>
          </cell>
        </row>
        <row r="140">
          <cell r="A140">
            <v>9.5833333333333118E-2</v>
          </cell>
          <cell r="B140">
            <v>97.570000000000078</v>
          </cell>
          <cell r="C140">
            <v>0.76018698870276646</v>
          </cell>
        </row>
        <row r="141">
          <cell r="A141">
            <v>9.652777777777756E-2</v>
          </cell>
          <cell r="B141">
            <v>97.518333333333416</v>
          </cell>
          <cell r="C141">
            <v>0.75978444357875663</v>
          </cell>
        </row>
        <row r="142">
          <cell r="A142">
            <v>9.7222222222222002E-2</v>
          </cell>
          <cell r="B142">
            <v>97.466666666666754</v>
          </cell>
          <cell r="C142">
            <v>0.7593818984547468</v>
          </cell>
        </row>
        <row r="143">
          <cell r="A143">
            <v>9.7916666666666444E-2</v>
          </cell>
          <cell r="B143">
            <v>97.415000000000092</v>
          </cell>
          <cell r="C143">
            <v>0.75897935333073696</v>
          </cell>
        </row>
        <row r="144">
          <cell r="A144">
            <v>9.8611111111110886E-2</v>
          </cell>
          <cell r="B144">
            <v>97.363333333333429</v>
          </cell>
          <cell r="C144">
            <v>0.75857680820672713</v>
          </cell>
        </row>
        <row r="145">
          <cell r="A145">
            <v>9.9305555555555328E-2</v>
          </cell>
          <cell r="B145">
            <v>97.311666666666767</v>
          </cell>
          <cell r="C145">
            <v>0.75817426308271729</v>
          </cell>
        </row>
        <row r="146">
          <cell r="A146">
            <v>9.999999999999977E-2</v>
          </cell>
          <cell r="B146">
            <v>97.260000000000105</v>
          </cell>
          <cell r="C146">
            <v>0.75777171795870746</v>
          </cell>
        </row>
        <row r="147">
          <cell r="A147">
            <v>0.10069444444444421</v>
          </cell>
          <cell r="B147">
            <v>97.208333333333442</v>
          </cell>
          <cell r="C147">
            <v>0.75736917283469762</v>
          </cell>
        </row>
        <row r="148">
          <cell r="A148">
            <v>0.10138888888888865</v>
          </cell>
          <cell r="B148">
            <v>97.15666666666678</v>
          </cell>
          <cell r="C148">
            <v>0.75696662771068779</v>
          </cell>
        </row>
        <row r="149">
          <cell r="A149">
            <v>0.1020833333333331</v>
          </cell>
          <cell r="B149">
            <v>97.105000000000118</v>
          </cell>
          <cell r="C149">
            <v>0.75656408258667796</v>
          </cell>
        </row>
        <row r="150">
          <cell r="A150">
            <v>0.10277777777777754</v>
          </cell>
          <cell r="B150">
            <v>97.053333333333455</v>
          </cell>
          <cell r="C150">
            <v>0.75616153746266812</v>
          </cell>
        </row>
        <row r="151">
          <cell r="A151">
            <v>0.10347222222222198</v>
          </cell>
          <cell r="B151">
            <v>97.001666666666793</v>
          </cell>
          <cell r="C151">
            <v>0.75575899233865829</v>
          </cell>
        </row>
        <row r="152">
          <cell r="A152">
            <v>0.10416666666666642</v>
          </cell>
          <cell r="B152">
            <v>96.950000000000131</v>
          </cell>
          <cell r="C152">
            <v>0.75535644721464845</v>
          </cell>
        </row>
        <row r="153">
          <cell r="A153">
            <v>0.10486111111111086</v>
          </cell>
          <cell r="B153">
            <v>96.898333333333468</v>
          </cell>
          <cell r="C153">
            <v>0.75495390209063862</v>
          </cell>
        </row>
        <row r="154">
          <cell r="A154">
            <v>0.10555555555555531</v>
          </cell>
          <cell r="B154">
            <v>96.846666666666806</v>
          </cell>
          <cell r="C154">
            <v>0.75455135696662878</v>
          </cell>
        </row>
        <row r="155">
          <cell r="A155">
            <v>0.10624999999999975</v>
          </cell>
          <cell r="B155">
            <v>96.795000000000144</v>
          </cell>
          <cell r="C155">
            <v>0.75414881184261895</v>
          </cell>
        </row>
        <row r="156">
          <cell r="A156">
            <v>0.10694444444444419</v>
          </cell>
          <cell r="B156">
            <v>96.743333333333482</v>
          </cell>
          <cell r="C156">
            <v>0.75374626671860911</v>
          </cell>
        </row>
        <row r="157">
          <cell r="A157">
            <v>0.10763888888888863</v>
          </cell>
          <cell r="B157">
            <v>96.691666666666819</v>
          </cell>
          <cell r="C157">
            <v>0.75334372159459928</v>
          </cell>
        </row>
        <row r="158">
          <cell r="A158">
            <v>0.10833333333333307</v>
          </cell>
          <cell r="B158">
            <v>96.640000000000157</v>
          </cell>
          <cell r="C158">
            <v>0.75294117647058945</v>
          </cell>
        </row>
        <row r="159">
          <cell r="A159">
            <v>0.10902777777777752</v>
          </cell>
          <cell r="B159">
            <v>96.588333333333495</v>
          </cell>
          <cell r="C159">
            <v>0.75253863134657961</v>
          </cell>
        </row>
        <row r="160">
          <cell r="A160">
            <v>0.10972222222222196</v>
          </cell>
          <cell r="B160">
            <v>96.536666666666832</v>
          </cell>
          <cell r="C160">
            <v>0.75213608622256978</v>
          </cell>
        </row>
        <row r="161">
          <cell r="A161">
            <v>0.1104166666666664</v>
          </cell>
          <cell r="B161">
            <v>96.48500000000017</v>
          </cell>
          <cell r="C161">
            <v>0.75173354109855994</v>
          </cell>
        </row>
        <row r="162">
          <cell r="A162">
            <v>0.11111111111111084</v>
          </cell>
          <cell r="B162">
            <v>96.433333333333508</v>
          </cell>
          <cell r="C162">
            <v>0.75133099597455011</v>
          </cell>
        </row>
        <row r="163">
          <cell r="A163">
            <v>0.11180555555555528</v>
          </cell>
          <cell r="B163">
            <v>96.381666666666845</v>
          </cell>
          <cell r="C163">
            <v>0.75092845085054027</v>
          </cell>
        </row>
        <row r="164">
          <cell r="A164">
            <v>0.11249999999999973</v>
          </cell>
          <cell r="B164">
            <v>96.330000000000183</v>
          </cell>
          <cell r="C164">
            <v>0.75052590572653044</v>
          </cell>
        </row>
        <row r="165">
          <cell r="A165">
            <v>0.11319444444444417</v>
          </cell>
          <cell r="B165">
            <v>96.278333333333521</v>
          </cell>
          <cell r="C165">
            <v>0.75012336060252061</v>
          </cell>
        </row>
        <row r="166">
          <cell r="A166">
            <v>0.11388888888888861</v>
          </cell>
          <cell r="B166">
            <v>96.226666666666858</v>
          </cell>
          <cell r="C166">
            <v>0.74972081547851077</v>
          </cell>
        </row>
        <row r="167">
          <cell r="A167">
            <v>0.11458333333333305</v>
          </cell>
          <cell r="B167">
            <v>96.175000000000196</v>
          </cell>
          <cell r="C167">
            <v>0.74931827035450094</v>
          </cell>
        </row>
        <row r="168">
          <cell r="A168">
            <v>0.11527777777777749</v>
          </cell>
          <cell r="B168">
            <v>96.123333333333534</v>
          </cell>
          <cell r="C168">
            <v>0.7489157252304911</v>
          </cell>
        </row>
        <row r="169">
          <cell r="A169">
            <v>0.11597222222222194</v>
          </cell>
          <cell r="B169">
            <v>96.071666666666871</v>
          </cell>
          <cell r="C169">
            <v>0.74851318010648127</v>
          </cell>
        </row>
        <row r="170">
          <cell r="A170">
            <v>0.11666666666666638</v>
          </cell>
          <cell r="B170">
            <v>96.020000000000209</v>
          </cell>
          <cell r="C170">
            <v>0.74811063498247143</v>
          </cell>
        </row>
        <row r="171">
          <cell r="A171">
            <v>0.11736111111111082</v>
          </cell>
          <cell r="B171">
            <v>95.968333333333547</v>
          </cell>
          <cell r="C171">
            <v>0.7477080898584616</v>
          </cell>
        </row>
        <row r="172">
          <cell r="A172">
            <v>0.11805555555555526</v>
          </cell>
          <cell r="B172">
            <v>95.916666666666885</v>
          </cell>
          <cell r="C172">
            <v>0.74730554473445177</v>
          </cell>
        </row>
        <row r="173">
          <cell r="A173">
            <v>0.1187499999999997</v>
          </cell>
          <cell r="B173">
            <v>95.865000000000222</v>
          </cell>
          <cell r="C173">
            <v>0.74690299961044193</v>
          </cell>
        </row>
        <row r="174">
          <cell r="A174">
            <v>0.11944444444444414</v>
          </cell>
          <cell r="B174">
            <v>95.81333333333356</v>
          </cell>
          <cell r="C174">
            <v>0.7465004544864321</v>
          </cell>
        </row>
        <row r="175">
          <cell r="A175">
            <v>0.12013888888888859</v>
          </cell>
          <cell r="B175">
            <v>95.761666666666898</v>
          </cell>
          <cell r="C175">
            <v>0.74609790936242226</v>
          </cell>
        </row>
        <row r="176">
          <cell r="A176">
            <v>0.12083333333333303</v>
          </cell>
          <cell r="B176">
            <v>95.710000000000235</v>
          </cell>
          <cell r="C176">
            <v>0.74569536423841243</v>
          </cell>
        </row>
        <row r="177">
          <cell r="A177">
            <v>0.12152777777777747</v>
          </cell>
          <cell r="B177">
            <v>95.658333333333573</v>
          </cell>
          <cell r="C177">
            <v>0.74529281911440259</v>
          </cell>
        </row>
        <row r="178">
          <cell r="A178">
            <v>0.12222222222222191</v>
          </cell>
          <cell r="B178">
            <v>95.606666666666911</v>
          </cell>
          <cell r="C178">
            <v>0.74489027399039276</v>
          </cell>
        </row>
        <row r="179">
          <cell r="A179">
            <v>0.12291666666666635</v>
          </cell>
          <cell r="B179">
            <v>95.555000000000248</v>
          </cell>
          <cell r="C179">
            <v>0.74448772886638293</v>
          </cell>
        </row>
        <row r="180">
          <cell r="A180">
            <v>0.1236111111111108</v>
          </cell>
          <cell r="B180">
            <v>95.503333333333586</v>
          </cell>
          <cell r="C180">
            <v>0.74408518374237309</v>
          </cell>
        </row>
        <row r="181">
          <cell r="A181">
            <v>0.12430555555555524</v>
          </cell>
          <cell r="B181">
            <v>95.451666666666924</v>
          </cell>
          <cell r="C181">
            <v>0.74368263861836326</v>
          </cell>
        </row>
        <row r="182">
          <cell r="A182">
            <v>0.12499999999999968</v>
          </cell>
          <cell r="B182">
            <v>95.4</v>
          </cell>
          <cell r="C182">
            <v>0.74328009349435142</v>
          </cell>
        </row>
        <row r="183">
          <cell r="A183">
            <v>0.12569444444444414</v>
          </cell>
          <cell r="B183">
            <v>95.376666666666665</v>
          </cell>
          <cell r="C183">
            <v>0.7430982989222179</v>
          </cell>
        </row>
        <row r="184">
          <cell r="A184">
            <v>0.12638888888888858</v>
          </cell>
          <cell r="B184">
            <v>95.353333333333325</v>
          </cell>
          <cell r="C184">
            <v>0.74291650435008438</v>
          </cell>
        </row>
        <row r="185">
          <cell r="A185">
            <v>0.12708333333333302</v>
          </cell>
          <cell r="B185">
            <v>95.329999999999984</v>
          </cell>
          <cell r="C185">
            <v>0.74273470977795086</v>
          </cell>
        </row>
        <row r="186">
          <cell r="A186">
            <v>0.12777777777777746</v>
          </cell>
          <cell r="B186">
            <v>95.306666666666644</v>
          </cell>
          <cell r="C186">
            <v>0.74255291520581723</v>
          </cell>
        </row>
        <row r="187">
          <cell r="A187">
            <v>0.1284722222222219</v>
          </cell>
          <cell r="B187">
            <v>95.283333333333303</v>
          </cell>
          <cell r="C187">
            <v>0.74237112063368371</v>
          </cell>
        </row>
        <row r="188">
          <cell r="A188">
            <v>0.12916666666666635</v>
          </cell>
          <cell r="B188">
            <v>95.259999999999962</v>
          </cell>
          <cell r="C188">
            <v>0.74218932606155019</v>
          </cell>
        </row>
        <row r="189">
          <cell r="A189">
            <v>0.12986111111111079</v>
          </cell>
          <cell r="B189">
            <v>95.236666666666622</v>
          </cell>
          <cell r="C189">
            <v>0.74200753148941667</v>
          </cell>
        </row>
        <row r="190">
          <cell r="A190">
            <v>0.13055555555555523</v>
          </cell>
          <cell r="B190">
            <v>95.213333333333281</v>
          </cell>
          <cell r="C190">
            <v>0.74182573691728315</v>
          </cell>
        </row>
        <row r="191">
          <cell r="A191">
            <v>0.13124999999999967</v>
          </cell>
          <cell r="B191">
            <v>95.189999999999941</v>
          </cell>
          <cell r="C191">
            <v>0.74164394234514952</v>
          </cell>
        </row>
        <row r="192">
          <cell r="A192">
            <v>0.13194444444444411</v>
          </cell>
          <cell r="B192">
            <v>95.1666666666666</v>
          </cell>
          <cell r="C192">
            <v>0.741462147773016</v>
          </cell>
        </row>
        <row r="193">
          <cell r="A193">
            <v>0.13263888888888856</v>
          </cell>
          <cell r="B193">
            <v>95.14333333333326</v>
          </cell>
          <cell r="C193">
            <v>0.74128035320088248</v>
          </cell>
        </row>
        <row r="194">
          <cell r="A194">
            <v>0.133333333333333</v>
          </cell>
          <cell r="B194">
            <v>95.119999999999919</v>
          </cell>
          <cell r="C194">
            <v>0.74109855862874896</v>
          </cell>
        </row>
        <row r="195">
          <cell r="A195">
            <v>0.13402777777777744</v>
          </cell>
          <cell r="B195">
            <v>95.096666666666579</v>
          </cell>
          <cell r="C195">
            <v>0.74091676405661533</v>
          </cell>
        </row>
        <row r="196">
          <cell r="A196">
            <v>0.13472222222222188</v>
          </cell>
          <cell r="B196">
            <v>95.073333333333238</v>
          </cell>
          <cell r="C196">
            <v>0.74073496948448181</v>
          </cell>
        </row>
        <row r="197">
          <cell r="A197">
            <v>0.13541666666666632</v>
          </cell>
          <cell r="B197">
            <v>95.049999999999898</v>
          </cell>
          <cell r="C197">
            <v>0.74055317491234829</v>
          </cell>
        </row>
        <row r="198">
          <cell r="A198">
            <v>0.13611111111111077</v>
          </cell>
          <cell r="B198">
            <v>95.026666666666557</v>
          </cell>
          <cell r="C198">
            <v>0.74037138034021477</v>
          </cell>
        </row>
        <row r="199">
          <cell r="A199">
            <v>0.13680555555555521</v>
          </cell>
          <cell r="B199">
            <v>95.003333333333217</v>
          </cell>
          <cell r="C199">
            <v>0.74018958576808114</v>
          </cell>
        </row>
        <row r="200">
          <cell r="A200">
            <v>0.13749999999999965</v>
          </cell>
          <cell r="B200">
            <v>94.979999999999876</v>
          </cell>
          <cell r="C200">
            <v>0.74000779119594762</v>
          </cell>
        </row>
        <row r="201">
          <cell r="A201">
            <v>0.13819444444444409</v>
          </cell>
          <cell r="B201">
            <v>94.956666666666536</v>
          </cell>
          <cell r="C201">
            <v>0.7398259966238141</v>
          </cell>
        </row>
        <row r="202">
          <cell r="A202">
            <v>0.13888888888888853</v>
          </cell>
          <cell r="B202">
            <v>94.933333333333195</v>
          </cell>
          <cell r="C202">
            <v>0.73964420205168058</v>
          </cell>
        </row>
        <row r="203">
          <cell r="A203">
            <v>0.13958333333333298</v>
          </cell>
          <cell r="B203">
            <v>94.909999999999854</v>
          </cell>
          <cell r="C203">
            <v>0.73946240747954706</v>
          </cell>
        </row>
        <row r="204">
          <cell r="A204">
            <v>0.14027777777777742</v>
          </cell>
          <cell r="B204">
            <v>94.886666666666514</v>
          </cell>
          <cell r="C204">
            <v>0.73928061290741343</v>
          </cell>
        </row>
        <row r="205">
          <cell r="A205">
            <v>0.14097222222222186</v>
          </cell>
          <cell r="B205">
            <v>94.863333333333173</v>
          </cell>
          <cell r="C205">
            <v>0.73909881833527991</v>
          </cell>
        </row>
        <row r="206">
          <cell r="A206">
            <v>0.1416666666666663</v>
          </cell>
          <cell r="B206">
            <v>94.839999999999833</v>
          </cell>
          <cell r="C206">
            <v>0.73891702376314639</v>
          </cell>
        </row>
        <row r="207">
          <cell r="A207">
            <v>0.14236111111111074</v>
          </cell>
          <cell r="B207">
            <v>94.816666666666492</v>
          </cell>
          <cell r="C207">
            <v>0.73873522919101287</v>
          </cell>
        </row>
        <row r="208">
          <cell r="A208">
            <v>0.14305555555555519</v>
          </cell>
          <cell r="B208">
            <v>94.793333333333152</v>
          </cell>
          <cell r="C208">
            <v>0.73855343461887923</v>
          </cell>
        </row>
        <row r="209">
          <cell r="A209">
            <v>0.14374999999999963</v>
          </cell>
          <cell r="B209">
            <v>94.769999999999811</v>
          </cell>
          <cell r="C209">
            <v>0.73837164004674571</v>
          </cell>
        </row>
        <row r="210">
          <cell r="A210">
            <v>0.14444444444444407</v>
          </cell>
          <cell r="B210">
            <v>94.746666666666471</v>
          </cell>
          <cell r="C210">
            <v>0.73818984547461219</v>
          </cell>
        </row>
        <row r="211">
          <cell r="A211">
            <v>0.14513888888888851</v>
          </cell>
          <cell r="B211">
            <v>94.72333333333313</v>
          </cell>
          <cell r="C211">
            <v>0.73800805090247867</v>
          </cell>
        </row>
        <row r="212">
          <cell r="A212">
            <v>0.14583333333333295</v>
          </cell>
          <cell r="B212">
            <v>94.69999999999979</v>
          </cell>
          <cell r="C212">
            <v>0.73782625633034515</v>
          </cell>
        </row>
        <row r="213">
          <cell r="A213">
            <v>0.1465277777777774</v>
          </cell>
          <cell r="B213">
            <v>94.676666666666449</v>
          </cell>
          <cell r="C213">
            <v>0.73764446175821152</v>
          </cell>
        </row>
        <row r="214">
          <cell r="A214">
            <v>0.14722222222222184</v>
          </cell>
          <cell r="B214">
            <v>94.653333333333109</v>
          </cell>
          <cell r="C214">
            <v>0.737462667186078</v>
          </cell>
        </row>
        <row r="215">
          <cell r="A215">
            <v>0.14791666666666628</v>
          </cell>
          <cell r="B215">
            <v>94.629999999999768</v>
          </cell>
          <cell r="C215">
            <v>0.73728087261394448</v>
          </cell>
        </row>
        <row r="216">
          <cell r="A216">
            <v>0.14861111111111072</v>
          </cell>
          <cell r="B216">
            <v>94.606666666666428</v>
          </cell>
          <cell r="C216">
            <v>0.73709907804181096</v>
          </cell>
        </row>
        <row r="217">
          <cell r="A217">
            <v>0.14930555555555516</v>
          </cell>
          <cell r="B217">
            <v>94.583333333333087</v>
          </cell>
          <cell r="C217">
            <v>0.73691728346967733</v>
          </cell>
        </row>
        <row r="218">
          <cell r="A218">
            <v>0.14999999999999961</v>
          </cell>
          <cell r="B218">
            <v>94.559999999999746</v>
          </cell>
          <cell r="C218">
            <v>0.73673548889754381</v>
          </cell>
        </row>
        <row r="219">
          <cell r="A219">
            <v>0.15069444444444405</v>
          </cell>
          <cell r="B219">
            <v>94.536666666666406</v>
          </cell>
          <cell r="C219">
            <v>0.73655369432541029</v>
          </cell>
        </row>
        <row r="220">
          <cell r="A220">
            <v>0.15138888888888849</v>
          </cell>
          <cell r="B220">
            <v>94.513333333333065</v>
          </cell>
          <cell r="C220">
            <v>0.73637189975327677</v>
          </cell>
        </row>
        <row r="221">
          <cell r="A221">
            <v>0.15208333333333293</v>
          </cell>
          <cell r="B221">
            <v>94.489999999999725</v>
          </cell>
          <cell r="C221">
            <v>0.73619010518114314</v>
          </cell>
        </row>
        <row r="222">
          <cell r="A222">
            <v>0.15277777777777737</v>
          </cell>
          <cell r="B222">
            <v>94.466666666666384</v>
          </cell>
          <cell r="C222">
            <v>0.73600831060900962</v>
          </cell>
        </row>
        <row r="223">
          <cell r="A223">
            <v>0.15347222222222182</v>
          </cell>
          <cell r="B223">
            <v>94.443333333333044</v>
          </cell>
          <cell r="C223">
            <v>0.7358265160368761</v>
          </cell>
        </row>
        <row r="224">
          <cell r="A224">
            <v>0.15416666666666626</v>
          </cell>
          <cell r="B224">
            <v>94.419999999999703</v>
          </cell>
          <cell r="C224">
            <v>0.73564472146474258</v>
          </cell>
        </row>
        <row r="225">
          <cell r="A225">
            <v>0.1548611111111107</v>
          </cell>
          <cell r="B225">
            <v>94.396666666666363</v>
          </cell>
          <cell r="C225">
            <v>0.73546292689260906</v>
          </cell>
        </row>
        <row r="226">
          <cell r="A226">
            <v>0.15555555555555514</v>
          </cell>
          <cell r="B226">
            <v>94.373333333333022</v>
          </cell>
          <cell r="C226">
            <v>0.73528113232047543</v>
          </cell>
        </row>
        <row r="227">
          <cell r="A227">
            <v>0.15624999999999958</v>
          </cell>
          <cell r="B227">
            <v>94.349999999999682</v>
          </cell>
          <cell r="C227">
            <v>0.73509933774834191</v>
          </cell>
        </row>
        <row r="228">
          <cell r="A228">
            <v>0.15694444444444403</v>
          </cell>
          <cell r="B228">
            <v>94.326666666666341</v>
          </cell>
          <cell r="C228">
            <v>0.73491754317620839</v>
          </cell>
        </row>
        <row r="229">
          <cell r="A229">
            <v>0.15763888888888847</v>
          </cell>
          <cell r="B229">
            <v>94.303333333333001</v>
          </cell>
          <cell r="C229">
            <v>0.73473574860407487</v>
          </cell>
        </row>
        <row r="230">
          <cell r="A230">
            <v>0.15833333333333291</v>
          </cell>
          <cell r="B230">
            <v>94.27999999999966</v>
          </cell>
          <cell r="C230">
            <v>0.73455395403194124</v>
          </cell>
        </row>
        <row r="231">
          <cell r="A231">
            <v>0.15902777777777735</v>
          </cell>
          <cell r="B231">
            <v>94.25666666666632</v>
          </cell>
          <cell r="C231">
            <v>0.73437215945980772</v>
          </cell>
        </row>
        <row r="232">
          <cell r="A232">
            <v>0.15972222222222179</v>
          </cell>
          <cell r="B232">
            <v>94.233333333332979</v>
          </cell>
          <cell r="C232">
            <v>0.7341903648876742</v>
          </cell>
        </row>
        <row r="233">
          <cell r="A233">
            <v>0.16041666666666624</v>
          </cell>
          <cell r="B233">
            <v>94.209999999999638</v>
          </cell>
          <cell r="C233">
            <v>0.73400857031554068</v>
          </cell>
        </row>
        <row r="234">
          <cell r="A234">
            <v>0.16111111111111068</v>
          </cell>
          <cell r="B234">
            <v>94.186666666666298</v>
          </cell>
          <cell r="C234">
            <v>0.73382677574340716</v>
          </cell>
        </row>
        <row r="235">
          <cell r="A235">
            <v>0.16180555555555512</v>
          </cell>
          <cell r="B235">
            <v>94.163333333332957</v>
          </cell>
          <cell r="C235">
            <v>0.73364498117127352</v>
          </cell>
        </row>
        <row r="236">
          <cell r="A236">
            <v>0.16249999999999956</v>
          </cell>
          <cell r="B236">
            <v>94.139999999999617</v>
          </cell>
          <cell r="C236">
            <v>0.73346318659914</v>
          </cell>
        </row>
        <row r="237">
          <cell r="A237">
            <v>0.163194444444444</v>
          </cell>
          <cell r="B237">
            <v>94.116666666666276</v>
          </cell>
          <cell r="C237">
            <v>0.73328139202700648</v>
          </cell>
        </row>
        <row r="238">
          <cell r="A238">
            <v>0.16388888888888845</v>
          </cell>
          <cell r="B238">
            <v>94.093333333332936</v>
          </cell>
          <cell r="C238">
            <v>0.73309959745487296</v>
          </cell>
        </row>
        <row r="239">
          <cell r="A239">
            <v>0.16458333333333289</v>
          </cell>
          <cell r="B239">
            <v>94.069999999999595</v>
          </cell>
          <cell r="C239">
            <v>0.73291780288273933</v>
          </cell>
        </row>
        <row r="240">
          <cell r="A240">
            <v>0.16527777777777733</v>
          </cell>
          <cell r="B240">
            <v>94.046666666666255</v>
          </cell>
          <cell r="C240">
            <v>0.73273600831060581</v>
          </cell>
        </row>
        <row r="241">
          <cell r="A241">
            <v>0.16597222222222177</v>
          </cell>
          <cell r="B241">
            <v>94.023333333332914</v>
          </cell>
          <cell r="C241">
            <v>0.73255421373847229</v>
          </cell>
        </row>
        <row r="242">
          <cell r="A242">
            <v>0.16666666666666621</v>
          </cell>
          <cell r="B242">
            <v>94</v>
          </cell>
          <cell r="C242">
            <v>0.7323724191663421</v>
          </cell>
        </row>
        <row r="243">
          <cell r="A243">
            <v>0.16736111111111066</v>
          </cell>
          <cell r="B243">
            <v>93.998333333333335</v>
          </cell>
          <cell r="C243">
            <v>0.7323594338397611</v>
          </cell>
        </row>
        <row r="244">
          <cell r="A244">
            <v>0.1680555555555551</v>
          </cell>
          <cell r="B244">
            <v>93.99666666666667</v>
          </cell>
          <cell r="C244">
            <v>0.7323464485131802</v>
          </cell>
        </row>
        <row r="245">
          <cell r="A245">
            <v>0.16874999999999954</v>
          </cell>
          <cell r="B245">
            <v>93.995000000000005</v>
          </cell>
          <cell r="C245">
            <v>0.7323334631865992</v>
          </cell>
        </row>
        <row r="246">
          <cell r="A246">
            <v>0.16944444444444398</v>
          </cell>
          <cell r="B246">
            <v>93.993333333333339</v>
          </cell>
          <cell r="C246">
            <v>0.7323204778600183</v>
          </cell>
        </row>
        <row r="247">
          <cell r="A247">
            <v>0.17013888888888842</v>
          </cell>
          <cell r="B247">
            <v>93.991666666666674</v>
          </cell>
          <cell r="C247">
            <v>0.7323074925334373</v>
          </cell>
        </row>
        <row r="248">
          <cell r="A248">
            <v>0.17083333333333287</v>
          </cell>
          <cell r="B248">
            <v>93.990000000000009</v>
          </cell>
          <cell r="C248">
            <v>0.7322945072068564</v>
          </cell>
        </row>
        <row r="249">
          <cell r="A249">
            <v>0.17152777777777731</v>
          </cell>
          <cell r="B249">
            <v>93.988333333333344</v>
          </cell>
          <cell r="C249">
            <v>0.7322815218802754</v>
          </cell>
        </row>
        <row r="250">
          <cell r="A250">
            <v>0.17222222222222175</v>
          </cell>
          <cell r="B250">
            <v>93.986666666666679</v>
          </cell>
          <cell r="C250">
            <v>0.7322685365536945</v>
          </cell>
        </row>
        <row r="251">
          <cell r="A251">
            <v>0.17291666666666619</v>
          </cell>
          <cell r="B251">
            <v>93.985000000000014</v>
          </cell>
          <cell r="C251">
            <v>0.7322555512271135</v>
          </cell>
        </row>
        <row r="252">
          <cell r="A252">
            <v>0.17361111111111063</v>
          </cell>
          <cell r="B252">
            <v>93.983333333333348</v>
          </cell>
          <cell r="C252">
            <v>0.73224256590053249</v>
          </cell>
        </row>
        <row r="253">
          <cell r="A253">
            <v>0.17430555555555508</v>
          </cell>
          <cell r="B253">
            <v>93.981666666666683</v>
          </cell>
          <cell r="C253">
            <v>0.7322295805739516</v>
          </cell>
        </row>
        <row r="254">
          <cell r="A254">
            <v>0.17499999999999952</v>
          </cell>
          <cell r="B254">
            <v>93.980000000000018</v>
          </cell>
          <cell r="C254">
            <v>0.73221659524737059</v>
          </cell>
        </row>
        <row r="255">
          <cell r="A255">
            <v>0.17569444444444396</v>
          </cell>
          <cell r="B255">
            <v>93.978333333333353</v>
          </cell>
          <cell r="C255">
            <v>0.7322036099207897</v>
          </cell>
        </row>
        <row r="256">
          <cell r="A256">
            <v>0.1763888888888884</v>
          </cell>
          <cell r="B256">
            <v>93.976666666666688</v>
          </cell>
          <cell r="C256">
            <v>0.73219062459420869</v>
          </cell>
        </row>
        <row r="257">
          <cell r="A257">
            <v>0.17708333333333284</v>
          </cell>
          <cell r="B257">
            <v>93.975000000000023</v>
          </cell>
          <cell r="C257">
            <v>0.7321776392676278</v>
          </cell>
        </row>
        <row r="258">
          <cell r="A258">
            <v>0.17777777777777728</v>
          </cell>
          <cell r="B258">
            <v>93.973333333333358</v>
          </cell>
          <cell r="C258">
            <v>0.73216465394104679</v>
          </cell>
        </row>
        <row r="259">
          <cell r="A259">
            <v>0.17847222222222173</v>
          </cell>
          <cell r="B259">
            <v>93.971666666666692</v>
          </cell>
          <cell r="C259">
            <v>0.7321516686144659</v>
          </cell>
        </row>
        <row r="260">
          <cell r="A260">
            <v>0.17916666666666617</v>
          </cell>
          <cell r="B260">
            <v>93.970000000000027</v>
          </cell>
          <cell r="C260">
            <v>0.73213868328788489</v>
          </cell>
        </row>
        <row r="261">
          <cell r="A261">
            <v>0.17986111111111061</v>
          </cell>
          <cell r="B261">
            <v>93.968333333333362</v>
          </cell>
          <cell r="C261">
            <v>0.732125697961304</v>
          </cell>
        </row>
        <row r="262">
          <cell r="A262">
            <v>0.18055555555555505</v>
          </cell>
          <cell r="B262">
            <v>93.966666666666697</v>
          </cell>
          <cell r="C262">
            <v>0.732112712634723</v>
          </cell>
        </row>
        <row r="263">
          <cell r="A263">
            <v>0.18124999999999949</v>
          </cell>
          <cell r="B263">
            <v>93.965000000000032</v>
          </cell>
          <cell r="C263">
            <v>0.7320997273081421</v>
          </cell>
        </row>
        <row r="264">
          <cell r="A264">
            <v>0.18194444444444394</v>
          </cell>
          <cell r="B264">
            <v>93.963333333333367</v>
          </cell>
          <cell r="C264">
            <v>0.7320867419815611</v>
          </cell>
        </row>
        <row r="265">
          <cell r="A265">
            <v>0.18263888888888838</v>
          </cell>
          <cell r="B265">
            <v>93.961666666666702</v>
          </cell>
          <cell r="C265">
            <v>0.7320737566549802</v>
          </cell>
        </row>
        <row r="266">
          <cell r="A266">
            <v>0.18333333333333282</v>
          </cell>
          <cell r="B266">
            <v>93.960000000000036</v>
          </cell>
          <cell r="C266">
            <v>0.7320607713283992</v>
          </cell>
        </row>
        <row r="267">
          <cell r="A267">
            <v>0.18402777777777726</v>
          </cell>
          <cell r="B267">
            <v>93.958333333333371</v>
          </cell>
          <cell r="C267">
            <v>0.7320477860018183</v>
          </cell>
        </row>
        <row r="268">
          <cell r="A268">
            <v>0.1847222222222217</v>
          </cell>
          <cell r="B268">
            <v>93.956666666666706</v>
          </cell>
          <cell r="C268">
            <v>0.7320348006752373</v>
          </cell>
        </row>
        <row r="269">
          <cell r="A269">
            <v>0.18541666666666615</v>
          </cell>
          <cell r="B269">
            <v>93.955000000000041</v>
          </cell>
          <cell r="C269">
            <v>0.7320218153486564</v>
          </cell>
        </row>
        <row r="270">
          <cell r="A270">
            <v>0.18611111111111059</v>
          </cell>
          <cell r="B270">
            <v>93.953333333333376</v>
          </cell>
          <cell r="C270">
            <v>0.7320088300220754</v>
          </cell>
        </row>
        <row r="271">
          <cell r="A271">
            <v>0.18680555555555503</v>
          </cell>
          <cell r="B271">
            <v>93.951666666666711</v>
          </cell>
          <cell r="C271">
            <v>0.7319958446954945</v>
          </cell>
        </row>
        <row r="272">
          <cell r="A272">
            <v>0.18749999999999947</v>
          </cell>
          <cell r="B272">
            <v>93.950000000000045</v>
          </cell>
          <cell r="C272">
            <v>0.7319828593689135</v>
          </cell>
        </row>
        <row r="273">
          <cell r="A273">
            <v>0.18819444444444391</v>
          </cell>
          <cell r="B273">
            <v>93.94833333333338</v>
          </cell>
          <cell r="C273">
            <v>0.7319698740423326</v>
          </cell>
        </row>
        <row r="274">
          <cell r="A274">
            <v>0.18888888888888836</v>
          </cell>
          <cell r="B274">
            <v>93.946666666666715</v>
          </cell>
          <cell r="C274">
            <v>0.7319568887157516</v>
          </cell>
        </row>
        <row r="275">
          <cell r="A275">
            <v>0.1895833333333328</v>
          </cell>
          <cell r="B275">
            <v>93.94500000000005</v>
          </cell>
          <cell r="C275">
            <v>0.7319439033891707</v>
          </cell>
        </row>
        <row r="276">
          <cell r="A276">
            <v>0.19027777777777724</v>
          </cell>
          <cell r="B276">
            <v>93.943333333333385</v>
          </cell>
          <cell r="C276">
            <v>0.7319309180625897</v>
          </cell>
        </row>
        <row r="277">
          <cell r="A277">
            <v>0.19097222222222168</v>
          </cell>
          <cell r="B277">
            <v>93.94166666666672</v>
          </cell>
          <cell r="C277">
            <v>0.7319179327360088</v>
          </cell>
        </row>
        <row r="278">
          <cell r="A278">
            <v>0.19166666666666612</v>
          </cell>
          <cell r="B278">
            <v>93.940000000000055</v>
          </cell>
          <cell r="C278">
            <v>0.7319049474094278</v>
          </cell>
        </row>
        <row r="279">
          <cell r="A279">
            <v>0.19236111111111057</v>
          </cell>
          <cell r="B279">
            <v>93.938333333333389</v>
          </cell>
          <cell r="C279">
            <v>0.7318919620828469</v>
          </cell>
        </row>
        <row r="280">
          <cell r="A280">
            <v>0.19305555555555501</v>
          </cell>
          <cell r="B280">
            <v>93.936666666666724</v>
          </cell>
          <cell r="C280">
            <v>0.7318789767562659</v>
          </cell>
        </row>
        <row r="281">
          <cell r="A281">
            <v>0.19374999999999945</v>
          </cell>
          <cell r="B281">
            <v>93.935000000000059</v>
          </cell>
          <cell r="C281">
            <v>0.731865991429685</v>
          </cell>
        </row>
        <row r="282">
          <cell r="A282">
            <v>0.19444444444444389</v>
          </cell>
          <cell r="B282">
            <v>93.933333333333394</v>
          </cell>
          <cell r="C282">
            <v>0.731853006103104</v>
          </cell>
        </row>
        <row r="283">
          <cell r="A283">
            <v>0.19513888888888833</v>
          </cell>
          <cell r="B283">
            <v>93.931666666666729</v>
          </cell>
          <cell r="C283">
            <v>0.73184002077652299</v>
          </cell>
        </row>
        <row r="284">
          <cell r="A284">
            <v>0.19583333333333278</v>
          </cell>
          <cell r="B284">
            <v>93.930000000000064</v>
          </cell>
          <cell r="C284">
            <v>0.7318270354499421</v>
          </cell>
        </row>
        <row r="285">
          <cell r="A285">
            <v>0.19652777777777722</v>
          </cell>
          <cell r="B285">
            <v>93.928333333333399</v>
          </cell>
          <cell r="C285">
            <v>0.73181405012336109</v>
          </cell>
        </row>
        <row r="286">
          <cell r="A286">
            <v>0.19722222222222166</v>
          </cell>
          <cell r="B286">
            <v>93.926666666666733</v>
          </cell>
          <cell r="C286">
            <v>0.7318010647967802</v>
          </cell>
        </row>
        <row r="287">
          <cell r="A287">
            <v>0.1979166666666661</v>
          </cell>
          <cell r="B287">
            <v>93.925000000000068</v>
          </cell>
          <cell r="C287">
            <v>0.73178807947019919</v>
          </cell>
        </row>
        <row r="288">
          <cell r="A288">
            <v>0.19861111111111054</v>
          </cell>
          <cell r="B288">
            <v>93.923333333333403</v>
          </cell>
          <cell r="C288">
            <v>0.7317750941436183</v>
          </cell>
        </row>
        <row r="289">
          <cell r="A289">
            <v>0.19930555555555499</v>
          </cell>
          <cell r="B289">
            <v>93.921666666666738</v>
          </cell>
          <cell r="C289">
            <v>0.73176210881703729</v>
          </cell>
        </row>
        <row r="290">
          <cell r="A290">
            <v>0.19999999999999943</v>
          </cell>
          <cell r="B290">
            <v>93.920000000000073</v>
          </cell>
          <cell r="C290">
            <v>0.7317491234904564</v>
          </cell>
        </row>
        <row r="291">
          <cell r="A291">
            <v>0.20069444444444387</v>
          </cell>
          <cell r="B291">
            <v>93.918333333333408</v>
          </cell>
          <cell r="C291">
            <v>0.73173613816387539</v>
          </cell>
        </row>
        <row r="292">
          <cell r="A292">
            <v>0.20138888888888831</v>
          </cell>
          <cell r="B292">
            <v>93.916666666666742</v>
          </cell>
          <cell r="C292">
            <v>0.7317231528372945</v>
          </cell>
        </row>
        <row r="293">
          <cell r="A293">
            <v>0.20208333333333275</v>
          </cell>
          <cell r="B293">
            <v>93.915000000000077</v>
          </cell>
          <cell r="C293">
            <v>0.73171016751071349</v>
          </cell>
        </row>
        <row r="294">
          <cell r="A294">
            <v>0.2027777777777772</v>
          </cell>
          <cell r="B294">
            <v>93.913333333333412</v>
          </cell>
          <cell r="C294">
            <v>0.7316971821841326</v>
          </cell>
        </row>
        <row r="295">
          <cell r="A295">
            <v>0.20347222222222164</v>
          </cell>
          <cell r="B295">
            <v>93.911666666666747</v>
          </cell>
          <cell r="C295">
            <v>0.73168419685755159</v>
          </cell>
        </row>
        <row r="296">
          <cell r="A296">
            <v>0.20416666666666608</v>
          </cell>
          <cell r="B296">
            <v>93.910000000000082</v>
          </cell>
          <cell r="C296">
            <v>0.7316712115309707</v>
          </cell>
        </row>
        <row r="297">
          <cell r="A297">
            <v>0.20486111111111052</v>
          </cell>
          <cell r="B297">
            <v>93.908333333333417</v>
          </cell>
          <cell r="C297">
            <v>0.73165822620438969</v>
          </cell>
        </row>
        <row r="298">
          <cell r="A298">
            <v>0.20555555555555496</v>
          </cell>
          <cell r="B298">
            <v>93.906666666666752</v>
          </cell>
          <cell r="C298">
            <v>0.7316452408778088</v>
          </cell>
        </row>
        <row r="299">
          <cell r="A299">
            <v>0.20624999999999941</v>
          </cell>
          <cell r="B299">
            <v>93.905000000000086</v>
          </cell>
          <cell r="C299">
            <v>0.73163225555122779</v>
          </cell>
        </row>
        <row r="300">
          <cell r="A300">
            <v>0.20694444444444385</v>
          </cell>
          <cell r="B300">
            <v>93.903333333333421</v>
          </cell>
          <cell r="C300">
            <v>0.7316192702246469</v>
          </cell>
        </row>
        <row r="301">
          <cell r="A301">
            <v>0.20763888888888829</v>
          </cell>
          <cell r="B301">
            <v>93.901666666666756</v>
          </cell>
          <cell r="C301">
            <v>0.7316062848980659</v>
          </cell>
        </row>
        <row r="302">
          <cell r="A302">
            <v>0.20833333333333273</v>
          </cell>
          <cell r="B302">
            <v>93.9</v>
          </cell>
          <cell r="C302">
            <v>0.73159329957148433</v>
          </cell>
        </row>
        <row r="303">
          <cell r="A303">
            <v>0.20902777777777717</v>
          </cell>
          <cell r="B303">
            <v>93.968333333333334</v>
          </cell>
          <cell r="C303">
            <v>0.73212569796130378</v>
          </cell>
        </row>
        <row r="304">
          <cell r="A304">
            <v>0.20972222222222162</v>
          </cell>
          <cell r="B304">
            <v>94.036666666666662</v>
          </cell>
          <cell r="C304">
            <v>0.73265809635112322</v>
          </cell>
        </row>
        <row r="305">
          <cell r="A305">
            <v>0.21041666666666606</v>
          </cell>
          <cell r="B305">
            <v>94.10499999999999</v>
          </cell>
          <cell r="C305">
            <v>0.73319049474094267</v>
          </cell>
        </row>
        <row r="306">
          <cell r="A306">
            <v>0.2111111111111105</v>
          </cell>
          <cell r="B306">
            <v>94.173333333333318</v>
          </cell>
          <cell r="C306">
            <v>0.73372289313076211</v>
          </cell>
        </row>
        <row r="307">
          <cell r="A307">
            <v>0.21180555555555494</v>
          </cell>
          <cell r="B307">
            <v>94.241666666666646</v>
          </cell>
          <cell r="C307">
            <v>0.73425529152058167</v>
          </cell>
        </row>
        <row r="308">
          <cell r="A308">
            <v>0.21249999999999938</v>
          </cell>
          <cell r="B308">
            <v>94.309999999999974</v>
          </cell>
          <cell r="C308">
            <v>0.73478768991040111</v>
          </cell>
        </row>
        <row r="309">
          <cell r="A309">
            <v>0.21319444444444383</v>
          </cell>
          <cell r="B309">
            <v>94.378333333333302</v>
          </cell>
          <cell r="C309">
            <v>0.73532008830022055</v>
          </cell>
        </row>
        <row r="310">
          <cell r="A310">
            <v>0.21388888888888827</v>
          </cell>
          <cell r="B310">
            <v>94.44666666666663</v>
          </cell>
          <cell r="C310">
            <v>0.73585248669004</v>
          </cell>
        </row>
        <row r="311">
          <cell r="A311">
            <v>0.21458333333333271</v>
          </cell>
          <cell r="B311">
            <v>94.514999999999958</v>
          </cell>
          <cell r="C311">
            <v>0.73638488507985944</v>
          </cell>
        </row>
        <row r="312">
          <cell r="A312">
            <v>0.21527777777777715</v>
          </cell>
          <cell r="B312">
            <v>94.583333333333286</v>
          </cell>
          <cell r="C312">
            <v>0.73691728346967889</v>
          </cell>
        </row>
        <row r="313">
          <cell r="A313">
            <v>0.21597222222222159</v>
          </cell>
          <cell r="B313">
            <v>94.651666666666614</v>
          </cell>
          <cell r="C313">
            <v>0.73744968185949844</v>
          </cell>
        </row>
        <row r="314">
          <cell r="A314">
            <v>0.21666666666666604</v>
          </cell>
          <cell r="B314">
            <v>94.719999999999942</v>
          </cell>
          <cell r="C314">
            <v>0.73798208024931788</v>
          </cell>
        </row>
        <row r="315">
          <cell r="A315">
            <v>0.21736111111111048</v>
          </cell>
          <cell r="B315">
            <v>94.78833333333327</v>
          </cell>
          <cell r="C315">
            <v>0.73851447863913733</v>
          </cell>
        </row>
        <row r="316">
          <cell r="A316">
            <v>0.21805555555555492</v>
          </cell>
          <cell r="B316">
            <v>94.856666666666598</v>
          </cell>
          <cell r="C316">
            <v>0.73904687702895677</v>
          </cell>
        </row>
        <row r="317">
          <cell r="A317">
            <v>0.21874999999999936</v>
          </cell>
          <cell r="B317">
            <v>94.924999999999926</v>
          </cell>
          <cell r="C317">
            <v>0.73957927541877622</v>
          </cell>
        </row>
        <row r="318">
          <cell r="A318">
            <v>0.2194444444444438</v>
          </cell>
          <cell r="B318">
            <v>94.993333333333254</v>
          </cell>
          <cell r="C318">
            <v>0.74011167380859566</v>
          </cell>
        </row>
        <row r="319">
          <cell r="A319">
            <v>0.22013888888888825</v>
          </cell>
          <cell r="B319">
            <v>95.061666666666582</v>
          </cell>
          <cell r="C319">
            <v>0.74064407219841522</v>
          </cell>
        </row>
        <row r="320">
          <cell r="A320">
            <v>0.22083333333333269</v>
          </cell>
          <cell r="B320">
            <v>95.12999999999991</v>
          </cell>
          <cell r="C320">
            <v>0.74117647058823466</v>
          </cell>
        </row>
        <row r="321">
          <cell r="A321">
            <v>0.22152777777777713</v>
          </cell>
          <cell r="B321">
            <v>95.198333333333238</v>
          </cell>
          <cell r="C321">
            <v>0.7417088689780541</v>
          </cell>
        </row>
        <row r="322">
          <cell r="A322">
            <v>0.22222222222222157</v>
          </cell>
          <cell r="B322">
            <v>95.266666666666566</v>
          </cell>
          <cell r="C322">
            <v>0.74224126736787355</v>
          </cell>
        </row>
        <row r="323">
          <cell r="A323">
            <v>0.22291666666666601</v>
          </cell>
          <cell r="B323">
            <v>95.334999999999894</v>
          </cell>
          <cell r="C323">
            <v>0.74277366575769299</v>
          </cell>
        </row>
        <row r="324">
          <cell r="A324">
            <v>0.22361111111111046</v>
          </cell>
          <cell r="B324">
            <v>95.403333333333222</v>
          </cell>
          <cell r="C324">
            <v>0.74330606414751244</v>
          </cell>
        </row>
        <row r="325">
          <cell r="A325">
            <v>0.2243055555555549</v>
          </cell>
          <cell r="B325">
            <v>95.47166666666655</v>
          </cell>
          <cell r="C325">
            <v>0.74383846253733199</v>
          </cell>
        </row>
        <row r="326">
          <cell r="A326">
            <v>0.22499999999999934</v>
          </cell>
          <cell r="B326">
            <v>95.539999999999878</v>
          </cell>
          <cell r="C326">
            <v>0.74437086092715143</v>
          </cell>
        </row>
        <row r="327">
          <cell r="A327">
            <v>0.22569444444444378</v>
          </cell>
          <cell r="B327">
            <v>95.608333333333206</v>
          </cell>
          <cell r="C327">
            <v>0.74490325931697088</v>
          </cell>
        </row>
        <row r="328">
          <cell r="A328">
            <v>0.22638888888888822</v>
          </cell>
          <cell r="B328">
            <v>95.676666666666534</v>
          </cell>
          <cell r="C328">
            <v>0.74543565770679032</v>
          </cell>
        </row>
        <row r="329">
          <cell r="A329">
            <v>0.22708333333333267</v>
          </cell>
          <cell r="B329">
            <v>95.744999999999862</v>
          </cell>
          <cell r="C329">
            <v>0.74596805609660977</v>
          </cell>
        </row>
        <row r="330">
          <cell r="A330">
            <v>0.22777777777777711</v>
          </cell>
          <cell r="B330">
            <v>95.81333333333319</v>
          </cell>
          <cell r="C330">
            <v>0.74650045448642921</v>
          </cell>
        </row>
        <row r="331">
          <cell r="A331">
            <v>0.22847222222222155</v>
          </cell>
          <cell r="B331">
            <v>95.881666666666518</v>
          </cell>
          <cell r="C331">
            <v>0.74703285287624877</v>
          </cell>
        </row>
        <row r="332">
          <cell r="A332">
            <v>0.22916666666666599</v>
          </cell>
          <cell r="B332">
            <v>95.949999999999847</v>
          </cell>
          <cell r="C332">
            <v>0.74756525126606821</v>
          </cell>
        </row>
        <row r="333">
          <cell r="A333">
            <v>0.22986111111111043</v>
          </cell>
          <cell r="B333">
            <v>96.018333333333175</v>
          </cell>
          <cell r="C333">
            <v>0.74809764965588765</v>
          </cell>
        </row>
        <row r="334">
          <cell r="A334">
            <v>0.23055555555555488</v>
          </cell>
          <cell r="B334">
            <v>96.086666666666503</v>
          </cell>
          <cell r="C334">
            <v>0.7486300480457071</v>
          </cell>
        </row>
        <row r="335">
          <cell r="A335">
            <v>0.23124999999999932</v>
          </cell>
          <cell r="B335">
            <v>96.154999999999831</v>
          </cell>
          <cell r="C335">
            <v>0.74916244643552654</v>
          </cell>
        </row>
        <row r="336">
          <cell r="A336">
            <v>0.23194444444444376</v>
          </cell>
          <cell r="B336">
            <v>96.223333333333159</v>
          </cell>
          <cell r="C336">
            <v>0.74969484482534599</v>
          </cell>
        </row>
        <row r="337">
          <cell r="A337">
            <v>0.2326388888888882</v>
          </cell>
          <cell r="B337">
            <v>96.291666666666487</v>
          </cell>
          <cell r="C337">
            <v>0.75022724321516554</v>
          </cell>
        </row>
        <row r="338">
          <cell r="A338">
            <v>0.23333333333333264</v>
          </cell>
          <cell r="B338">
            <v>96.359999999999815</v>
          </cell>
          <cell r="C338">
            <v>0.75075964160498498</v>
          </cell>
        </row>
        <row r="339">
          <cell r="A339">
            <v>0.23402777777777709</v>
          </cell>
          <cell r="B339">
            <v>96.428333333333143</v>
          </cell>
          <cell r="C339">
            <v>0.75129203999480443</v>
          </cell>
        </row>
        <row r="340">
          <cell r="A340">
            <v>0.23472222222222153</v>
          </cell>
          <cell r="B340">
            <v>96.496666666666471</v>
          </cell>
          <cell r="C340">
            <v>0.75182443838462387</v>
          </cell>
        </row>
        <row r="341">
          <cell r="A341">
            <v>0.23541666666666597</v>
          </cell>
          <cell r="B341">
            <v>96.564999999999799</v>
          </cell>
          <cell r="C341">
            <v>0.75235683677444332</v>
          </cell>
        </row>
        <row r="342">
          <cell r="A342">
            <v>0.23611111111111041</v>
          </cell>
          <cell r="B342">
            <v>96.633333333333127</v>
          </cell>
          <cell r="C342">
            <v>0.75288923516426276</v>
          </cell>
        </row>
        <row r="343">
          <cell r="A343">
            <v>0.23680555555555485</v>
          </cell>
          <cell r="B343">
            <v>96.701666666666455</v>
          </cell>
          <cell r="C343">
            <v>0.75342163355408232</v>
          </cell>
        </row>
        <row r="344">
          <cell r="A344">
            <v>0.2374999999999993</v>
          </cell>
          <cell r="B344">
            <v>96.769999999999783</v>
          </cell>
          <cell r="C344">
            <v>0.75395403194390176</v>
          </cell>
        </row>
        <row r="345">
          <cell r="A345">
            <v>0.23819444444444374</v>
          </cell>
          <cell r="B345">
            <v>96.838333333333111</v>
          </cell>
          <cell r="C345">
            <v>0.7544864303337212</v>
          </cell>
        </row>
        <row r="346">
          <cell r="A346">
            <v>0.23888888888888818</v>
          </cell>
          <cell r="B346">
            <v>96.906666666666439</v>
          </cell>
          <cell r="C346">
            <v>0.75501882872354065</v>
          </cell>
        </row>
        <row r="347">
          <cell r="A347">
            <v>0.23958333333333262</v>
          </cell>
          <cell r="B347">
            <v>96.974999999999767</v>
          </cell>
          <cell r="C347">
            <v>0.75555122711336009</v>
          </cell>
        </row>
        <row r="348">
          <cell r="A348">
            <v>0.24027777777777706</v>
          </cell>
          <cell r="B348">
            <v>97.043333333333095</v>
          </cell>
          <cell r="C348">
            <v>0.75608362550317953</v>
          </cell>
        </row>
        <row r="349">
          <cell r="A349">
            <v>0.2409722222222215</v>
          </cell>
          <cell r="B349">
            <v>97.111666666666423</v>
          </cell>
          <cell r="C349">
            <v>0.75661602389299909</v>
          </cell>
        </row>
        <row r="350">
          <cell r="A350">
            <v>0.24166666666666595</v>
          </cell>
          <cell r="B350">
            <v>97.179999999999751</v>
          </cell>
          <cell r="C350">
            <v>0.75714842228281853</v>
          </cell>
        </row>
        <row r="351">
          <cell r="A351">
            <v>0.24236111111111039</v>
          </cell>
          <cell r="B351">
            <v>97.248333333333079</v>
          </cell>
          <cell r="C351">
            <v>0.75768082067263798</v>
          </cell>
        </row>
        <row r="352">
          <cell r="A352">
            <v>0.24305555555555483</v>
          </cell>
          <cell r="B352">
            <v>97.316666666666407</v>
          </cell>
          <cell r="C352">
            <v>0.75821321906245742</v>
          </cell>
        </row>
        <row r="353">
          <cell r="A353">
            <v>0.24374999999999927</v>
          </cell>
          <cell r="B353">
            <v>97.384999999999735</v>
          </cell>
          <cell r="C353">
            <v>0.75874561745227687</v>
          </cell>
        </row>
        <row r="354">
          <cell r="A354">
            <v>0.24444444444444371</v>
          </cell>
          <cell r="B354">
            <v>97.453333333333063</v>
          </cell>
          <cell r="C354">
            <v>0.75927801584209631</v>
          </cell>
        </row>
        <row r="355">
          <cell r="A355">
            <v>0.24513888888888816</v>
          </cell>
          <cell r="B355">
            <v>97.521666666666391</v>
          </cell>
          <cell r="C355">
            <v>0.75981041423191586</v>
          </cell>
        </row>
        <row r="356">
          <cell r="A356">
            <v>0.2458333333333326</v>
          </cell>
          <cell r="B356">
            <v>97.589999999999719</v>
          </cell>
          <cell r="C356">
            <v>0.76034281262173531</v>
          </cell>
        </row>
        <row r="357">
          <cell r="A357">
            <v>0.24652777777777704</v>
          </cell>
          <cell r="B357">
            <v>97.658333333333047</v>
          </cell>
          <cell r="C357">
            <v>0.76087521101155475</v>
          </cell>
        </row>
        <row r="358">
          <cell r="A358">
            <v>0.24722222222222148</v>
          </cell>
          <cell r="B358">
            <v>97.726666666666375</v>
          </cell>
          <cell r="C358">
            <v>0.7614076094013742</v>
          </cell>
        </row>
        <row r="359">
          <cell r="A359">
            <v>0.24791666666666592</v>
          </cell>
          <cell r="B359">
            <v>97.794999999999703</v>
          </cell>
          <cell r="C359">
            <v>0.76194000779119364</v>
          </cell>
        </row>
        <row r="360">
          <cell r="A360">
            <v>0.24861111111111037</v>
          </cell>
          <cell r="B360">
            <v>97.863333333333031</v>
          </cell>
          <cell r="C360">
            <v>0.76247240618101308</v>
          </cell>
        </row>
        <row r="361">
          <cell r="A361">
            <v>0.24930555555555481</v>
          </cell>
          <cell r="B361">
            <v>97.931666666666359</v>
          </cell>
          <cell r="C361">
            <v>0.76300480457083264</v>
          </cell>
        </row>
        <row r="362">
          <cell r="A362">
            <v>0.24999999999999925</v>
          </cell>
          <cell r="B362">
            <v>98</v>
          </cell>
          <cell r="C362">
            <v>0.76353720296065453</v>
          </cell>
        </row>
        <row r="363">
          <cell r="A363">
            <v>0.25069444444444372</v>
          </cell>
          <cell r="B363">
            <v>97.913333333333327</v>
          </cell>
          <cell r="C363">
            <v>0.76286196597844436</v>
          </cell>
        </row>
        <row r="364">
          <cell r="A364">
            <v>0.25138888888888816</v>
          </cell>
          <cell r="B364">
            <v>97.826666666666654</v>
          </cell>
          <cell r="C364">
            <v>0.76218672899623419</v>
          </cell>
        </row>
        <row r="365">
          <cell r="A365">
            <v>0.2520833333333326</v>
          </cell>
          <cell r="B365">
            <v>97.739999999999981</v>
          </cell>
          <cell r="C365">
            <v>0.76151149201402402</v>
          </cell>
        </row>
        <row r="366">
          <cell r="A366">
            <v>0.25277777777777705</v>
          </cell>
          <cell r="B366">
            <v>97.653333333333308</v>
          </cell>
          <cell r="C366">
            <v>0.76083625503181385</v>
          </cell>
        </row>
        <row r="367">
          <cell r="A367">
            <v>0.25347222222222149</v>
          </cell>
          <cell r="B367">
            <v>97.566666666666634</v>
          </cell>
          <cell r="C367">
            <v>0.76016101804960368</v>
          </cell>
        </row>
        <row r="368">
          <cell r="A368">
            <v>0.25416666666666593</v>
          </cell>
          <cell r="B368">
            <v>97.479999999999961</v>
          </cell>
          <cell r="C368">
            <v>0.75948578106739362</v>
          </cell>
        </row>
        <row r="369">
          <cell r="A369">
            <v>0.25486111111111037</v>
          </cell>
          <cell r="B369">
            <v>97.393333333333288</v>
          </cell>
          <cell r="C369">
            <v>0.75881054408518345</v>
          </cell>
        </row>
        <row r="370">
          <cell r="A370">
            <v>0.25555555555555481</v>
          </cell>
          <cell r="B370">
            <v>97.306666666666615</v>
          </cell>
          <cell r="C370">
            <v>0.75813530710297328</v>
          </cell>
        </row>
        <row r="371">
          <cell r="A371">
            <v>0.25624999999999926</v>
          </cell>
          <cell r="B371">
            <v>97.219999999999942</v>
          </cell>
          <cell r="C371">
            <v>0.75746007012076311</v>
          </cell>
        </row>
        <row r="372">
          <cell r="A372">
            <v>0.2569444444444437</v>
          </cell>
          <cell r="B372">
            <v>97.133333333333269</v>
          </cell>
          <cell r="C372">
            <v>0.75678483313855294</v>
          </cell>
        </row>
        <row r="373">
          <cell r="A373">
            <v>0.25763888888888814</v>
          </cell>
          <cell r="B373">
            <v>97.046666666666596</v>
          </cell>
          <cell r="C373">
            <v>0.75610959615634277</v>
          </cell>
        </row>
        <row r="374">
          <cell r="A374">
            <v>0.25833333333333258</v>
          </cell>
          <cell r="B374">
            <v>96.959999999999923</v>
          </cell>
          <cell r="C374">
            <v>0.75543435917413271</v>
          </cell>
        </row>
        <row r="375">
          <cell r="A375">
            <v>0.25902777777777702</v>
          </cell>
          <cell r="B375">
            <v>96.87333333333325</v>
          </cell>
          <cell r="C375">
            <v>0.75475912219192254</v>
          </cell>
        </row>
        <row r="376">
          <cell r="A376">
            <v>0.25972222222222147</v>
          </cell>
          <cell r="B376">
            <v>96.786666666666576</v>
          </cell>
          <cell r="C376">
            <v>0.75408388520971237</v>
          </cell>
        </row>
        <row r="377">
          <cell r="A377">
            <v>0.26041666666666591</v>
          </cell>
          <cell r="B377">
            <v>96.699999999999903</v>
          </cell>
          <cell r="C377">
            <v>0.7534086482275022</v>
          </cell>
        </row>
        <row r="378">
          <cell r="A378">
            <v>0.26111111111111035</v>
          </cell>
          <cell r="B378">
            <v>96.61333333333323</v>
          </cell>
          <cell r="C378">
            <v>0.75273341124529203</v>
          </cell>
        </row>
        <row r="379">
          <cell r="A379">
            <v>0.26180555555555479</v>
          </cell>
          <cell r="B379">
            <v>96.526666666666557</v>
          </cell>
          <cell r="C379">
            <v>0.75205817426308186</v>
          </cell>
        </row>
        <row r="380">
          <cell r="A380">
            <v>0.26249999999999923</v>
          </cell>
          <cell r="B380">
            <v>96.439999999999884</v>
          </cell>
          <cell r="C380">
            <v>0.7513829372808718</v>
          </cell>
        </row>
        <row r="381">
          <cell r="A381">
            <v>0.26319444444444368</v>
          </cell>
          <cell r="B381">
            <v>96.353333333333211</v>
          </cell>
          <cell r="C381">
            <v>0.75070770029866163</v>
          </cell>
        </row>
        <row r="382">
          <cell r="A382">
            <v>0.26388888888888812</v>
          </cell>
          <cell r="B382">
            <v>96.266666666666538</v>
          </cell>
          <cell r="C382">
            <v>0.75003246331645146</v>
          </cell>
        </row>
        <row r="383">
          <cell r="A383">
            <v>0.26458333333333256</v>
          </cell>
          <cell r="B383">
            <v>96.179999999999865</v>
          </cell>
          <cell r="C383">
            <v>0.74935722633424129</v>
          </cell>
        </row>
        <row r="384">
          <cell r="A384">
            <v>0.265277777777777</v>
          </cell>
          <cell r="B384">
            <v>96.093333333333192</v>
          </cell>
          <cell r="C384">
            <v>0.74868198935203112</v>
          </cell>
        </row>
        <row r="385">
          <cell r="A385">
            <v>0.26597222222222144</v>
          </cell>
          <cell r="B385">
            <v>96.006666666666518</v>
          </cell>
          <cell r="C385">
            <v>0.74800675236982095</v>
          </cell>
        </row>
        <row r="386">
          <cell r="A386">
            <v>0.26666666666666589</v>
          </cell>
          <cell r="B386">
            <v>95.919999999999845</v>
          </cell>
          <cell r="C386">
            <v>0.74733151538761078</v>
          </cell>
        </row>
        <row r="387">
          <cell r="A387">
            <v>0.26736111111111033</v>
          </cell>
          <cell r="B387">
            <v>95.833333333333172</v>
          </cell>
          <cell r="C387">
            <v>0.74665627840540072</v>
          </cell>
        </row>
        <row r="388">
          <cell r="A388">
            <v>0.26805555555555477</v>
          </cell>
          <cell r="B388">
            <v>95.746666666666499</v>
          </cell>
          <cell r="C388">
            <v>0.74598104142319055</v>
          </cell>
        </row>
        <row r="389">
          <cell r="A389">
            <v>0.26874999999999921</v>
          </cell>
          <cell r="B389">
            <v>95.659999999999826</v>
          </cell>
          <cell r="C389">
            <v>0.74530580444098038</v>
          </cell>
        </row>
        <row r="390">
          <cell r="A390">
            <v>0.26944444444444365</v>
          </cell>
          <cell r="B390">
            <v>95.573333333333153</v>
          </cell>
          <cell r="C390">
            <v>0.74463056745877021</v>
          </cell>
        </row>
        <row r="391">
          <cell r="A391">
            <v>0.2701388888888881</v>
          </cell>
          <cell r="B391">
            <v>95.48666666666648</v>
          </cell>
          <cell r="C391">
            <v>0.74395533047656004</v>
          </cell>
        </row>
        <row r="392">
          <cell r="A392">
            <v>0.27083333333333254</v>
          </cell>
          <cell r="B392">
            <v>95.399999999999807</v>
          </cell>
          <cell r="C392">
            <v>0.74328009349434987</v>
          </cell>
        </row>
        <row r="393">
          <cell r="A393">
            <v>0.27152777777777698</v>
          </cell>
          <cell r="B393">
            <v>95.313333333333134</v>
          </cell>
          <cell r="C393">
            <v>0.74260485651213981</v>
          </cell>
        </row>
        <row r="394">
          <cell r="A394">
            <v>0.27222222222222142</v>
          </cell>
          <cell r="B394">
            <v>95.226666666666461</v>
          </cell>
          <cell r="C394">
            <v>0.74192961952992964</v>
          </cell>
        </row>
        <row r="395">
          <cell r="A395">
            <v>0.27291666666666586</v>
          </cell>
          <cell r="B395">
            <v>95.139999999999787</v>
          </cell>
          <cell r="C395">
            <v>0.74125438254771947</v>
          </cell>
        </row>
        <row r="396">
          <cell r="A396">
            <v>0.27361111111111031</v>
          </cell>
          <cell r="B396">
            <v>95.053333333333114</v>
          </cell>
          <cell r="C396">
            <v>0.7405791455655093</v>
          </cell>
        </row>
        <row r="397">
          <cell r="A397">
            <v>0.27430555555555475</v>
          </cell>
          <cell r="B397">
            <v>94.966666666666441</v>
          </cell>
          <cell r="C397">
            <v>0.73990390858329913</v>
          </cell>
        </row>
        <row r="398">
          <cell r="A398">
            <v>0.27499999999999919</v>
          </cell>
          <cell r="B398">
            <v>94.879999999999768</v>
          </cell>
          <cell r="C398">
            <v>0.73922867160108896</v>
          </cell>
        </row>
        <row r="399">
          <cell r="A399">
            <v>0.27569444444444363</v>
          </cell>
          <cell r="B399">
            <v>94.793333333333095</v>
          </cell>
          <cell r="C399">
            <v>0.73855343461887879</v>
          </cell>
        </row>
        <row r="400">
          <cell r="A400">
            <v>0.27638888888888807</v>
          </cell>
          <cell r="B400">
            <v>94.706666666666422</v>
          </cell>
          <cell r="C400">
            <v>0.73787819763666873</v>
          </cell>
        </row>
        <row r="401">
          <cell r="A401">
            <v>0.27708333333333252</v>
          </cell>
          <cell r="B401">
            <v>94.619999999999749</v>
          </cell>
          <cell r="C401">
            <v>0.73720296065445856</v>
          </cell>
        </row>
        <row r="402">
          <cell r="A402">
            <v>0.27777777777777696</v>
          </cell>
          <cell r="B402">
            <v>94.533333333333076</v>
          </cell>
          <cell r="C402">
            <v>0.73652772367224839</v>
          </cell>
        </row>
        <row r="403">
          <cell r="A403">
            <v>0.2784722222222214</v>
          </cell>
          <cell r="B403">
            <v>94.446666666666403</v>
          </cell>
          <cell r="C403">
            <v>0.73585248669003822</v>
          </cell>
        </row>
        <row r="404">
          <cell r="A404">
            <v>0.27916666666666584</v>
          </cell>
          <cell r="B404">
            <v>94.359999999999729</v>
          </cell>
          <cell r="C404">
            <v>0.73517724970782805</v>
          </cell>
        </row>
        <row r="405">
          <cell r="A405">
            <v>0.27986111111111028</v>
          </cell>
          <cell r="B405">
            <v>94.273333333333056</v>
          </cell>
          <cell r="C405">
            <v>0.73450201272561788</v>
          </cell>
        </row>
        <row r="406">
          <cell r="A406">
            <v>0.28055555555555473</v>
          </cell>
          <cell r="B406">
            <v>94.186666666666383</v>
          </cell>
          <cell r="C406">
            <v>0.73382677574340782</v>
          </cell>
        </row>
        <row r="407">
          <cell r="A407">
            <v>0.28124999999999917</v>
          </cell>
          <cell r="B407">
            <v>94.09999999999971</v>
          </cell>
          <cell r="C407">
            <v>0.73315153876119765</v>
          </cell>
        </row>
        <row r="408">
          <cell r="A408">
            <v>0.28194444444444361</v>
          </cell>
          <cell r="B408">
            <v>94.013333333333037</v>
          </cell>
          <cell r="C408">
            <v>0.73247630177898748</v>
          </cell>
        </row>
        <row r="409">
          <cell r="A409">
            <v>0.28263888888888805</v>
          </cell>
          <cell r="B409">
            <v>93.926666666666364</v>
          </cell>
          <cell r="C409">
            <v>0.73180106479677731</v>
          </cell>
        </row>
        <row r="410">
          <cell r="A410">
            <v>0.28333333333333249</v>
          </cell>
          <cell r="B410">
            <v>93.839999999999691</v>
          </cell>
          <cell r="C410">
            <v>0.73112582781456714</v>
          </cell>
        </row>
        <row r="411">
          <cell r="A411">
            <v>0.28402777777777694</v>
          </cell>
          <cell r="B411">
            <v>93.753333333333018</v>
          </cell>
          <cell r="C411">
            <v>0.73045059083235697</v>
          </cell>
        </row>
        <row r="412">
          <cell r="A412">
            <v>0.28472222222222138</v>
          </cell>
          <cell r="B412">
            <v>93.666666666666345</v>
          </cell>
          <cell r="C412">
            <v>0.7297753538501468</v>
          </cell>
        </row>
        <row r="413">
          <cell r="A413">
            <v>0.28541666666666582</v>
          </cell>
          <cell r="B413">
            <v>93.579999999999671</v>
          </cell>
          <cell r="C413">
            <v>0.72910011686793674</v>
          </cell>
        </row>
        <row r="414">
          <cell r="A414">
            <v>0.28611111111111026</v>
          </cell>
          <cell r="B414">
            <v>93.493333333332998</v>
          </cell>
          <cell r="C414">
            <v>0.72842487988572657</v>
          </cell>
        </row>
        <row r="415">
          <cell r="A415">
            <v>0.2868055555555547</v>
          </cell>
          <cell r="B415">
            <v>93.406666666666325</v>
          </cell>
          <cell r="C415">
            <v>0.7277496429035164</v>
          </cell>
        </row>
        <row r="416">
          <cell r="A416">
            <v>0.28749999999999915</v>
          </cell>
          <cell r="B416">
            <v>93.319999999999652</v>
          </cell>
          <cell r="C416">
            <v>0.72707440592130623</v>
          </cell>
        </row>
        <row r="417">
          <cell r="A417">
            <v>0.28819444444444359</v>
          </cell>
          <cell r="B417">
            <v>93.233333333332979</v>
          </cell>
          <cell r="C417">
            <v>0.72639916893909606</v>
          </cell>
        </row>
        <row r="418">
          <cell r="A418">
            <v>0.28888888888888803</v>
          </cell>
          <cell r="B418">
            <v>93.146666666666306</v>
          </cell>
          <cell r="C418">
            <v>0.72572393195688589</v>
          </cell>
        </row>
        <row r="419">
          <cell r="A419">
            <v>0.28958333333333247</v>
          </cell>
          <cell r="B419">
            <v>93.059999999999633</v>
          </cell>
          <cell r="C419">
            <v>0.72504869497467583</v>
          </cell>
        </row>
        <row r="420">
          <cell r="A420">
            <v>0.29027777777777691</v>
          </cell>
          <cell r="B420">
            <v>92.97333333333296</v>
          </cell>
          <cell r="C420">
            <v>0.72437345799246566</v>
          </cell>
        </row>
        <row r="421">
          <cell r="A421">
            <v>0.29097222222222136</v>
          </cell>
          <cell r="B421">
            <v>92.886666666666287</v>
          </cell>
          <cell r="C421">
            <v>0.72369822101025549</v>
          </cell>
        </row>
        <row r="422">
          <cell r="A422">
            <v>0.2916666666666658</v>
          </cell>
          <cell r="B422">
            <v>92.8</v>
          </cell>
          <cell r="C422">
            <v>0.72302298402804832</v>
          </cell>
        </row>
        <row r="423">
          <cell r="A423">
            <v>0.29236111111111024</v>
          </cell>
          <cell r="B423">
            <v>92.84</v>
          </cell>
          <cell r="C423">
            <v>0.72333463186599145</v>
          </cell>
        </row>
        <row r="424">
          <cell r="A424">
            <v>0.29305555555555468</v>
          </cell>
          <cell r="B424">
            <v>92.88000000000001</v>
          </cell>
          <cell r="C424">
            <v>0.72364627970393469</v>
          </cell>
        </row>
        <row r="425">
          <cell r="A425">
            <v>0.29374999999999912</v>
          </cell>
          <cell r="B425">
            <v>92.920000000000016</v>
          </cell>
          <cell r="C425">
            <v>0.72395792754187782</v>
          </cell>
        </row>
        <row r="426">
          <cell r="A426">
            <v>0.29444444444444356</v>
          </cell>
          <cell r="B426">
            <v>92.960000000000022</v>
          </cell>
          <cell r="C426">
            <v>0.72426957537982106</v>
          </cell>
        </row>
        <row r="427">
          <cell r="A427">
            <v>0.29513888888888801</v>
          </cell>
          <cell r="B427">
            <v>93.000000000000028</v>
          </cell>
          <cell r="C427">
            <v>0.72458122321776419</v>
          </cell>
        </row>
        <row r="428">
          <cell r="A428">
            <v>0.29583333333333245</v>
          </cell>
          <cell r="B428">
            <v>93.040000000000035</v>
          </cell>
          <cell r="C428">
            <v>0.72489287105570732</v>
          </cell>
        </row>
        <row r="429">
          <cell r="A429">
            <v>0.29652777777777689</v>
          </cell>
          <cell r="B429">
            <v>93.080000000000041</v>
          </cell>
          <cell r="C429">
            <v>0.72520451889365056</v>
          </cell>
        </row>
        <row r="430">
          <cell r="A430">
            <v>0.29722222222222133</v>
          </cell>
          <cell r="B430">
            <v>93.120000000000047</v>
          </cell>
          <cell r="C430">
            <v>0.72551616673159369</v>
          </cell>
        </row>
        <row r="431">
          <cell r="A431">
            <v>0.29791666666666577</v>
          </cell>
          <cell r="B431">
            <v>93.160000000000053</v>
          </cell>
          <cell r="C431">
            <v>0.72582781456953682</v>
          </cell>
        </row>
        <row r="432">
          <cell r="A432">
            <v>0.29861111111111022</v>
          </cell>
          <cell r="B432">
            <v>93.20000000000006</v>
          </cell>
          <cell r="C432">
            <v>0.72613946240748006</v>
          </cell>
        </row>
        <row r="433">
          <cell r="A433">
            <v>0.29930555555555466</v>
          </cell>
          <cell r="B433">
            <v>93.240000000000066</v>
          </cell>
          <cell r="C433">
            <v>0.72645111024542319</v>
          </cell>
        </row>
        <row r="434">
          <cell r="A434">
            <v>0.2999999999999991</v>
          </cell>
          <cell r="B434">
            <v>93.280000000000072</v>
          </cell>
          <cell r="C434">
            <v>0.72676275808336643</v>
          </cell>
        </row>
        <row r="435">
          <cell r="A435">
            <v>0.30069444444444354</v>
          </cell>
          <cell r="B435">
            <v>93.320000000000078</v>
          </cell>
          <cell r="C435">
            <v>0.72707440592130956</v>
          </cell>
        </row>
        <row r="436">
          <cell r="A436">
            <v>0.30138888888888798</v>
          </cell>
          <cell r="B436">
            <v>93.360000000000085</v>
          </cell>
          <cell r="C436">
            <v>0.72738605375925269</v>
          </cell>
        </row>
        <row r="437">
          <cell r="A437">
            <v>0.30208333333333243</v>
          </cell>
          <cell r="B437">
            <v>93.400000000000091</v>
          </cell>
          <cell r="C437">
            <v>0.72769770159719593</v>
          </cell>
        </row>
        <row r="438">
          <cell r="A438">
            <v>0.30277777777777687</v>
          </cell>
          <cell r="B438">
            <v>93.440000000000097</v>
          </cell>
          <cell r="C438">
            <v>0.72800934943513906</v>
          </cell>
        </row>
        <row r="439">
          <cell r="A439">
            <v>0.30347222222222131</v>
          </cell>
          <cell r="B439">
            <v>93.480000000000103</v>
          </cell>
          <cell r="C439">
            <v>0.7283209972730823</v>
          </cell>
        </row>
        <row r="440">
          <cell r="A440">
            <v>0.30416666666666575</v>
          </cell>
          <cell r="B440">
            <v>93.52000000000011</v>
          </cell>
          <cell r="C440">
            <v>0.72863264511102543</v>
          </cell>
        </row>
        <row r="441">
          <cell r="A441">
            <v>0.30486111111111019</v>
          </cell>
          <cell r="B441">
            <v>93.560000000000116</v>
          </cell>
          <cell r="C441">
            <v>0.72894429294896856</v>
          </cell>
        </row>
        <row r="442">
          <cell r="A442">
            <v>0.30555555555555464</v>
          </cell>
          <cell r="B442">
            <v>93.600000000000122</v>
          </cell>
          <cell r="C442">
            <v>0.7292559407869118</v>
          </cell>
        </row>
        <row r="443">
          <cell r="A443">
            <v>0.30624999999999908</v>
          </cell>
          <cell r="B443">
            <v>93.640000000000128</v>
          </cell>
          <cell r="C443">
            <v>0.72956758862485493</v>
          </cell>
        </row>
        <row r="444">
          <cell r="A444">
            <v>0.30694444444444352</v>
          </cell>
          <cell r="B444">
            <v>93.680000000000135</v>
          </cell>
          <cell r="C444">
            <v>0.72987923646279818</v>
          </cell>
        </row>
        <row r="445">
          <cell r="A445">
            <v>0.30763888888888796</v>
          </cell>
          <cell r="B445">
            <v>93.720000000000141</v>
          </cell>
          <cell r="C445">
            <v>0.73019088430074131</v>
          </cell>
        </row>
        <row r="446">
          <cell r="A446">
            <v>0.3083333333333324</v>
          </cell>
          <cell r="B446">
            <v>93.760000000000147</v>
          </cell>
          <cell r="C446">
            <v>0.73050253213868444</v>
          </cell>
        </row>
        <row r="447">
          <cell r="A447">
            <v>0.30902777777777685</v>
          </cell>
          <cell r="B447">
            <v>93.800000000000153</v>
          </cell>
          <cell r="C447">
            <v>0.73081417997662768</v>
          </cell>
        </row>
        <row r="448">
          <cell r="A448">
            <v>0.30972222222222129</v>
          </cell>
          <cell r="B448">
            <v>93.84000000000016</v>
          </cell>
          <cell r="C448">
            <v>0.73112582781457081</v>
          </cell>
        </row>
        <row r="449">
          <cell r="A449">
            <v>0.31041666666666573</v>
          </cell>
          <cell r="B449">
            <v>93.880000000000166</v>
          </cell>
          <cell r="C449">
            <v>0.73143747565251394</v>
          </cell>
        </row>
        <row r="450">
          <cell r="A450">
            <v>0.31111111111111017</v>
          </cell>
          <cell r="B450">
            <v>93.920000000000172</v>
          </cell>
          <cell r="C450">
            <v>0.73174912349045718</v>
          </cell>
        </row>
        <row r="451">
          <cell r="A451">
            <v>0.31180555555555461</v>
          </cell>
          <cell r="B451">
            <v>93.960000000000178</v>
          </cell>
          <cell r="C451">
            <v>0.73206077132840031</v>
          </cell>
        </row>
        <row r="452">
          <cell r="A452">
            <v>0.31249999999999906</v>
          </cell>
          <cell r="B452">
            <v>94.000000000000185</v>
          </cell>
          <cell r="C452">
            <v>0.73237241916634355</v>
          </cell>
        </row>
        <row r="453">
          <cell r="A453">
            <v>0.3131944444444435</v>
          </cell>
          <cell r="B453">
            <v>94.040000000000191</v>
          </cell>
          <cell r="C453">
            <v>0.73268406700428668</v>
          </cell>
        </row>
        <row r="454">
          <cell r="A454">
            <v>0.31388888888888794</v>
          </cell>
          <cell r="B454">
            <v>94.080000000000197</v>
          </cell>
          <cell r="C454">
            <v>0.73299571484222981</v>
          </cell>
        </row>
        <row r="455">
          <cell r="A455">
            <v>0.31458333333333238</v>
          </cell>
          <cell r="B455">
            <v>94.120000000000203</v>
          </cell>
          <cell r="C455">
            <v>0.73330736268017305</v>
          </cell>
        </row>
        <row r="456">
          <cell r="A456">
            <v>0.31527777777777682</v>
          </cell>
          <cell r="B456">
            <v>94.16000000000021</v>
          </cell>
          <cell r="C456">
            <v>0.73361901051811618</v>
          </cell>
        </row>
        <row r="457">
          <cell r="A457">
            <v>0.31597222222222127</v>
          </cell>
          <cell r="B457">
            <v>94.200000000000216</v>
          </cell>
          <cell r="C457">
            <v>0.73393065835605942</v>
          </cell>
        </row>
        <row r="458">
          <cell r="A458">
            <v>0.31666666666666571</v>
          </cell>
          <cell r="B458">
            <v>94.240000000000222</v>
          </cell>
          <cell r="C458">
            <v>0.73424230619400255</v>
          </cell>
        </row>
        <row r="459">
          <cell r="A459">
            <v>0.31736111111111015</v>
          </cell>
          <cell r="B459">
            <v>94.280000000000229</v>
          </cell>
          <cell r="C459">
            <v>0.73455395403194568</v>
          </cell>
        </row>
        <row r="460">
          <cell r="A460">
            <v>0.31805555555555459</v>
          </cell>
          <cell r="B460">
            <v>94.320000000000235</v>
          </cell>
          <cell r="C460">
            <v>0.73486560186988892</v>
          </cell>
        </row>
        <row r="461">
          <cell r="A461">
            <v>0.31874999999999903</v>
          </cell>
          <cell r="B461">
            <v>94.360000000000241</v>
          </cell>
          <cell r="C461">
            <v>0.73517724970783205</v>
          </cell>
        </row>
        <row r="462">
          <cell r="A462">
            <v>0.31944444444444348</v>
          </cell>
          <cell r="B462">
            <v>94.400000000000247</v>
          </cell>
          <cell r="C462">
            <v>0.73548889754577529</v>
          </cell>
        </row>
        <row r="463">
          <cell r="A463">
            <v>0.32013888888888792</v>
          </cell>
          <cell r="B463">
            <v>94.440000000000254</v>
          </cell>
          <cell r="C463">
            <v>0.73580054538371842</v>
          </cell>
        </row>
        <row r="464">
          <cell r="A464">
            <v>0.32083333333333236</v>
          </cell>
          <cell r="B464">
            <v>94.48000000000026</v>
          </cell>
          <cell r="C464">
            <v>0.73611219322166155</v>
          </cell>
        </row>
        <row r="465">
          <cell r="A465">
            <v>0.3215277777777768</v>
          </cell>
          <cell r="B465">
            <v>94.520000000000266</v>
          </cell>
          <cell r="C465">
            <v>0.73642384105960479</v>
          </cell>
        </row>
        <row r="466">
          <cell r="A466">
            <v>0.32222222222222124</v>
          </cell>
          <cell r="B466">
            <v>94.560000000000272</v>
          </cell>
          <cell r="C466">
            <v>0.73673548889754792</v>
          </cell>
        </row>
        <row r="467">
          <cell r="A467">
            <v>0.32291666666666569</v>
          </cell>
          <cell r="B467">
            <v>94.600000000000279</v>
          </cell>
          <cell r="C467">
            <v>0.73704713673549105</v>
          </cell>
        </row>
        <row r="468">
          <cell r="A468">
            <v>0.32361111111111013</v>
          </cell>
          <cell r="B468">
            <v>94.640000000000285</v>
          </cell>
          <cell r="C468">
            <v>0.73735878457343429</v>
          </cell>
        </row>
        <row r="469">
          <cell r="A469">
            <v>0.32430555555555457</v>
          </cell>
          <cell r="B469">
            <v>94.680000000000291</v>
          </cell>
          <cell r="C469">
            <v>0.73767043241137742</v>
          </cell>
        </row>
        <row r="470">
          <cell r="A470">
            <v>0.32499999999999901</v>
          </cell>
          <cell r="B470">
            <v>94.720000000000297</v>
          </cell>
          <cell r="C470">
            <v>0.73798208024932066</v>
          </cell>
        </row>
        <row r="471">
          <cell r="A471">
            <v>0.32569444444444345</v>
          </cell>
          <cell r="B471">
            <v>94.760000000000304</v>
          </cell>
          <cell r="C471">
            <v>0.73829372808726379</v>
          </cell>
        </row>
        <row r="472">
          <cell r="A472">
            <v>0.3263888888888879</v>
          </cell>
          <cell r="B472">
            <v>94.80000000000031</v>
          </cell>
          <cell r="C472">
            <v>0.73860537592520692</v>
          </cell>
        </row>
        <row r="473">
          <cell r="A473">
            <v>0.32708333333333234</v>
          </cell>
          <cell r="B473">
            <v>94.840000000000316</v>
          </cell>
          <cell r="C473">
            <v>0.73891702376315016</v>
          </cell>
        </row>
        <row r="474">
          <cell r="A474">
            <v>0.32777777777777678</v>
          </cell>
          <cell r="B474">
            <v>94.880000000000322</v>
          </cell>
          <cell r="C474">
            <v>0.73922867160109329</v>
          </cell>
        </row>
        <row r="475">
          <cell r="A475">
            <v>0.32847222222222122</v>
          </cell>
          <cell r="B475">
            <v>94.920000000000329</v>
          </cell>
          <cell r="C475">
            <v>0.73954031943903653</v>
          </cell>
        </row>
        <row r="476">
          <cell r="A476">
            <v>0.32916666666666566</v>
          </cell>
          <cell r="B476">
            <v>94.960000000000335</v>
          </cell>
          <cell r="C476">
            <v>0.73985196727697966</v>
          </cell>
        </row>
        <row r="477">
          <cell r="A477">
            <v>0.32986111111111011</v>
          </cell>
          <cell r="B477">
            <v>95.000000000000341</v>
          </cell>
          <cell r="C477">
            <v>0.74016361511492279</v>
          </cell>
        </row>
        <row r="478">
          <cell r="A478">
            <v>0.33055555555555455</v>
          </cell>
          <cell r="B478">
            <v>95.040000000000347</v>
          </cell>
          <cell r="C478">
            <v>0.74047526295286603</v>
          </cell>
        </row>
        <row r="479">
          <cell r="A479">
            <v>0.33124999999999899</v>
          </cell>
          <cell r="B479">
            <v>95.080000000000354</v>
          </cell>
          <cell r="C479">
            <v>0.74078691079080916</v>
          </cell>
        </row>
        <row r="480">
          <cell r="A480">
            <v>0.33194444444444343</v>
          </cell>
          <cell r="B480">
            <v>95.12000000000036</v>
          </cell>
          <cell r="C480">
            <v>0.7410985586287524</v>
          </cell>
        </row>
        <row r="481">
          <cell r="A481">
            <v>0.33263888888888787</v>
          </cell>
          <cell r="B481">
            <v>95.160000000000366</v>
          </cell>
          <cell r="C481">
            <v>0.74141020646669553</v>
          </cell>
        </row>
        <row r="482">
          <cell r="A482">
            <v>0.33333333333333232</v>
          </cell>
          <cell r="B482">
            <v>95.2</v>
          </cell>
          <cell r="C482">
            <v>0.74172185430463577</v>
          </cell>
        </row>
        <row r="483">
          <cell r="A483">
            <v>0.33402777777777676</v>
          </cell>
          <cell r="B483">
            <v>95.296666666666667</v>
          </cell>
          <cell r="C483">
            <v>0.74247500324633164</v>
          </cell>
        </row>
        <row r="484">
          <cell r="A484">
            <v>0.3347222222222212</v>
          </cell>
          <cell r="B484">
            <v>95.393333333333331</v>
          </cell>
          <cell r="C484">
            <v>0.74322815218802751</v>
          </cell>
        </row>
        <row r="485">
          <cell r="A485">
            <v>0.33541666666666564</v>
          </cell>
          <cell r="B485">
            <v>95.49</v>
          </cell>
          <cell r="C485">
            <v>0.74398130112972338</v>
          </cell>
        </row>
        <row r="486">
          <cell r="A486">
            <v>0.33611111111111008</v>
          </cell>
          <cell r="B486">
            <v>95.586666666666659</v>
          </cell>
          <cell r="C486">
            <v>0.74473445007141925</v>
          </cell>
        </row>
        <row r="487">
          <cell r="A487">
            <v>0.33680555555555453</v>
          </cell>
          <cell r="B487">
            <v>95.683333333333323</v>
          </cell>
          <cell r="C487">
            <v>0.74548759901311512</v>
          </cell>
        </row>
        <row r="488">
          <cell r="A488">
            <v>0.33749999999999897</v>
          </cell>
          <cell r="B488">
            <v>95.779999999999987</v>
          </cell>
          <cell r="C488">
            <v>0.74624074795481099</v>
          </cell>
        </row>
        <row r="489">
          <cell r="A489">
            <v>0.33819444444444341</v>
          </cell>
          <cell r="B489">
            <v>95.876666666666651</v>
          </cell>
          <cell r="C489">
            <v>0.74699389689650686</v>
          </cell>
        </row>
        <row r="490">
          <cell r="A490">
            <v>0.33888888888888785</v>
          </cell>
          <cell r="B490">
            <v>95.973333333333315</v>
          </cell>
          <cell r="C490">
            <v>0.74774704583820273</v>
          </cell>
        </row>
        <row r="491">
          <cell r="A491">
            <v>0.33958333333333229</v>
          </cell>
          <cell r="B491">
            <v>96.069999999999979</v>
          </cell>
          <cell r="C491">
            <v>0.7485001947798986</v>
          </cell>
        </row>
        <row r="492">
          <cell r="A492">
            <v>0.34027777777777674</v>
          </cell>
          <cell r="B492">
            <v>96.166666666666643</v>
          </cell>
          <cell r="C492">
            <v>0.74925334372159447</v>
          </cell>
        </row>
        <row r="493">
          <cell r="A493">
            <v>0.34097222222222118</v>
          </cell>
          <cell r="B493">
            <v>96.263333333333307</v>
          </cell>
          <cell r="C493">
            <v>0.75000649266329034</v>
          </cell>
        </row>
        <row r="494">
          <cell r="A494">
            <v>0.34166666666666562</v>
          </cell>
          <cell r="B494">
            <v>96.359999999999971</v>
          </cell>
          <cell r="C494">
            <v>0.75075964160498621</v>
          </cell>
        </row>
        <row r="495">
          <cell r="A495">
            <v>0.34236111111111006</v>
          </cell>
          <cell r="B495">
            <v>96.456666666666635</v>
          </cell>
          <cell r="C495">
            <v>0.75151279054668207</v>
          </cell>
        </row>
        <row r="496">
          <cell r="A496">
            <v>0.3430555555555545</v>
          </cell>
          <cell r="B496">
            <v>96.553333333333299</v>
          </cell>
          <cell r="C496">
            <v>0.75226593948837794</v>
          </cell>
        </row>
        <row r="497">
          <cell r="A497">
            <v>0.34374999999999895</v>
          </cell>
          <cell r="B497">
            <v>96.649999999999963</v>
          </cell>
          <cell r="C497">
            <v>0.75301908843007381</v>
          </cell>
        </row>
        <row r="498">
          <cell r="A498">
            <v>0.34444444444444339</v>
          </cell>
          <cell r="B498">
            <v>96.746666666666627</v>
          </cell>
          <cell r="C498">
            <v>0.75377223737176957</v>
          </cell>
        </row>
        <row r="499">
          <cell r="A499">
            <v>0.34513888888888783</v>
          </cell>
          <cell r="B499">
            <v>96.843333333333291</v>
          </cell>
          <cell r="C499">
            <v>0.75452538631346544</v>
          </cell>
        </row>
        <row r="500">
          <cell r="A500">
            <v>0.34583333333333227</v>
          </cell>
          <cell r="B500">
            <v>96.939999999999955</v>
          </cell>
          <cell r="C500">
            <v>0.75527853525516131</v>
          </cell>
        </row>
        <row r="501">
          <cell r="A501">
            <v>0.34652777777777671</v>
          </cell>
          <cell r="B501">
            <v>97.036666666666619</v>
          </cell>
          <cell r="C501">
            <v>0.75603168419685718</v>
          </cell>
        </row>
        <row r="502">
          <cell r="A502">
            <v>0.34722222222222116</v>
          </cell>
          <cell r="B502">
            <v>97.133333333333283</v>
          </cell>
          <cell r="C502">
            <v>0.75678483313855305</v>
          </cell>
        </row>
        <row r="503">
          <cell r="A503">
            <v>0.3479166666666656</v>
          </cell>
          <cell r="B503">
            <v>97.229999999999947</v>
          </cell>
          <cell r="C503">
            <v>0.75753798208024892</v>
          </cell>
        </row>
        <row r="504">
          <cell r="A504">
            <v>0.34861111111111004</v>
          </cell>
          <cell r="B504">
            <v>97.326666666666611</v>
          </cell>
          <cell r="C504">
            <v>0.75829113102194479</v>
          </cell>
        </row>
        <row r="505">
          <cell r="A505">
            <v>0.34930555555555448</v>
          </cell>
          <cell r="B505">
            <v>97.423333333333275</v>
          </cell>
          <cell r="C505">
            <v>0.75904427996364066</v>
          </cell>
        </row>
        <row r="506">
          <cell r="A506">
            <v>0.34999999999999892</v>
          </cell>
          <cell r="B506">
            <v>97.519999999999939</v>
          </cell>
          <cell r="C506">
            <v>0.75979742890533652</v>
          </cell>
        </row>
        <row r="507">
          <cell r="A507">
            <v>0.35069444444444337</v>
          </cell>
          <cell r="B507">
            <v>97.616666666666603</v>
          </cell>
          <cell r="C507">
            <v>0.76055057784703239</v>
          </cell>
        </row>
        <row r="508">
          <cell r="A508">
            <v>0.35138888888888781</v>
          </cell>
          <cell r="B508">
            <v>97.713333333333267</v>
          </cell>
          <cell r="C508">
            <v>0.76130372678872826</v>
          </cell>
        </row>
        <row r="509">
          <cell r="A509">
            <v>0.35208333333333225</v>
          </cell>
          <cell r="B509">
            <v>97.809999999999931</v>
          </cell>
          <cell r="C509">
            <v>0.76205687573042413</v>
          </cell>
        </row>
        <row r="510">
          <cell r="A510">
            <v>0.35277777777777669</v>
          </cell>
          <cell r="B510">
            <v>97.906666666666595</v>
          </cell>
          <cell r="C510">
            <v>0.76281002467212</v>
          </cell>
        </row>
        <row r="511">
          <cell r="A511">
            <v>0.35347222222222113</v>
          </cell>
          <cell r="B511">
            <v>98.003333333333259</v>
          </cell>
          <cell r="C511">
            <v>0.76356317361381587</v>
          </cell>
        </row>
        <row r="512">
          <cell r="A512">
            <v>0.35416666666666557</v>
          </cell>
          <cell r="B512">
            <v>98.099999999999923</v>
          </cell>
          <cell r="C512">
            <v>0.76431632255551174</v>
          </cell>
        </row>
        <row r="513">
          <cell r="A513">
            <v>0.35486111111111002</v>
          </cell>
          <cell r="B513">
            <v>98.196666666666587</v>
          </cell>
          <cell r="C513">
            <v>0.76506947149720761</v>
          </cell>
        </row>
        <row r="514">
          <cell r="A514">
            <v>0.35555555555555446</v>
          </cell>
          <cell r="B514">
            <v>98.293333333333251</v>
          </cell>
          <cell r="C514">
            <v>0.76582262043890348</v>
          </cell>
        </row>
        <row r="515">
          <cell r="A515">
            <v>0.3562499999999989</v>
          </cell>
          <cell r="B515">
            <v>98.389999999999915</v>
          </cell>
          <cell r="C515">
            <v>0.76657576938059935</v>
          </cell>
        </row>
        <row r="516">
          <cell r="A516">
            <v>0.35694444444444334</v>
          </cell>
          <cell r="B516">
            <v>98.486666666666579</v>
          </cell>
          <cell r="C516">
            <v>0.76732891832229511</v>
          </cell>
        </row>
        <row r="517">
          <cell r="A517">
            <v>0.35763888888888778</v>
          </cell>
          <cell r="B517">
            <v>98.583333333333243</v>
          </cell>
          <cell r="C517">
            <v>0.76808206726399098</v>
          </cell>
        </row>
        <row r="518">
          <cell r="A518">
            <v>0.35833333333333223</v>
          </cell>
          <cell r="B518">
            <v>98.679999999999907</v>
          </cell>
          <cell r="C518">
            <v>0.76883521620568684</v>
          </cell>
        </row>
        <row r="519">
          <cell r="A519">
            <v>0.35902777777777667</v>
          </cell>
          <cell r="B519">
            <v>98.776666666666571</v>
          </cell>
          <cell r="C519">
            <v>0.76958836514738271</v>
          </cell>
        </row>
        <row r="520">
          <cell r="A520">
            <v>0.35972222222222111</v>
          </cell>
          <cell r="B520">
            <v>98.873333333333235</v>
          </cell>
          <cell r="C520">
            <v>0.77034151408907858</v>
          </cell>
        </row>
        <row r="521">
          <cell r="A521">
            <v>0.36041666666666555</v>
          </cell>
          <cell r="B521">
            <v>98.969999999999899</v>
          </cell>
          <cell r="C521">
            <v>0.77109466303077445</v>
          </cell>
        </row>
        <row r="522">
          <cell r="A522">
            <v>0.36111111111110999</v>
          </cell>
          <cell r="B522">
            <v>99.066666666666563</v>
          </cell>
          <cell r="C522">
            <v>0.77184781197247032</v>
          </cell>
        </row>
        <row r="523">
          <cell r="A523">
            <v>0.36180555555555444</v>
          </cell>
          <cell r="B523">
            <v>99.163333333333227</v>
          </cell>
          <cell r="C523">
            <v>0.77260096091416619</v>
          </cell>
        </row>
        <row r="524">
          <cell r="A524">
            <v>0.36249999999999888</v>
          </cell>
          <cell r="B524">
            <v>99.259999999999891</v>
          </cell>
          <cell r="C524">
            <v>0.77335410985586206</v>
          </cell>
        </row>
        <row r="525">
          <cell r="A525">
            <v>0.36319444444444332</v>
          </cell>
          <cell r="B525">
            <v>99.356666666666555</v>
          </cell>
          <cell r="C525">
            <v>0.77410725879755793</v>
          </cell>
        </row>
        <row r="526">
          <cell r="A526">
            <v>0.36388888888888776</v>
          </cell>
          <cell r="B526">
            <v>99.453333333333219</v>
          </cell>
          <cell r="C526">
            <v>0.7748604077392538</v>
          </cell>
        </row>
        <row r="527">
          <cell r="A527">
            <v>0.3645833333333322</v>
          </cell>
          <cell r="B527">
            <v>99.549999999999883</v>
          </cell>
          <cell r="C527">
            <v>0.77561355668094967</v>
          </cell>
        </row>
        <row r="528">
          <cell r="A528">
            <v>0.36527777777777665</v>
          </cell>
          <cell r="B528">
            <v>99.646666666666547</v>
          </cell>
          <cell r="C528">
            <v>0.77636670562264554</v>
          </cell>
        </row>
        <row r="529">
          <cell r="A529">
            <v>0.36597222222222109</v>
          </cell>
          <cell r="B529">
            <v>99.743333333333211</v>
          </cell>
          <cell r="C529">
            <v>0.77711985456434141</v>
          </cell>
        </row>
        <row r="530">
          <cell r="A530">
            <v>0.36666666666666553</v>
          </cell>
          <cell r="B530">
            <v>99.839999999999876</v>
          </cell>
          <cell r="C530">
            <v>0.77787300350603727</v>
          </cell>
        </row>
        <row r="531">
          <cell r="A531">
            <v>0.36736111111110997</v>
          </cell>
          <cell r="B531">
            <v>99.93666666666654</v>
          </cell>
          <cell r="C531">
            <v>0.77862615244773314</v>
          </cell>
        </row>
        <row r="532">
          <cell r="A532">
            <v>0.36805555555555441</v>
          </cell>
          <cell r="B532">
            <v>100.0333333333332</v>
          </cell>
          <cell r="C532">
            <v>0.77937930138942901</v>
          </cell>
        </row>
        <row r="533">
          <cell r="A533">
            <v>0.36874999999999886</v>
          </cell>
          <cell r="B533">
            <v>100.12999999999987</v>
          </cell>
          <cell r="C533">
            <v>0.78013245033112488</v>
          </cell>
        </row>
        <row r="534">
          <cell r="A534">
            <v>0.3694444444444433</v>
          </cell>
          <cell r="B534">
            <v>100.22666666666653</v>
          </cell>
          <cell r="C534">
            <v>0.78088559927282064</v>
          </cell>
        </row>
        <row r="535">
          <cell r="A535">
            <v>0.37013888888888774</v>
          </cell>
          <cell r="B535">
            <v>100.3233333333332</v>
          </cell>
          <cell r="C535">
            <v>0.78163874821451651</v>
          </cell>
        </row>
        <row r="536">
          <cell r="A536">
            <v>0.37083333333333218</v>
          </cell>
          <cell r="B536">
            <v>100.41999999999986</v>
          </cell>
          <cell r="C536">
            <v>0.78239189715621238</v>
          </cell>
        </row>
        <row r="537">
          <cell r="A537">
            <v>0.37152777777777662</v>
          </cell>
          <cell r="B537">
            <v>100.51666666666652</v>
          </cell>
          <cell r="C537">
            <v>0.78314504609790825</v>
          </cell>
        </row>
        <row r="538">
          <cell r="A538">
            <v>0.37222222222222107</v>
          </cell>
          <cell r="B538">
            <v>100.61333333333319</v>
          </cell>
          <cell r="C538">
            <v>0.78389819503960412</v>
          </cell>
        </row>
        <row r="539">
          <cell r="A539">
            <v>0.37291666666666551</v>
          </cell>
          <cell r="B539">
            <v>100.70999999999985</v>
          </cell>
          <cell r="C539">
            <v>0.78465134398129999</v>
          </cell>
        </row>
        <row r="540">
          <cell r="A540">
            <v>0.37361111111110995</v>
          </cell>
          <cell r="B540">
            <v>100.80666666666652</v>
          </cell>
          <cell r="C540">
            <v>0.78540449292299586</v>
          </cell>
        </row>
        <row r="541">
          <cell r="A541">
            <v>0.37430555555555439</v>
          </cell>
          <cell r="B541">
            <v>100.90333333333318</v>
          </cell>
          <cell r="C541">
            <v>0.78615764186469173</v>
          </cell>
        </row>
        <row r="542">
          <cell r="A542">
            <v>0.37499999999999883</v>
          </cell>
          <cell r="B542">
            <v>101</v>
          </cell>
          <cell r="C542">
            <v>0.78691079080638882</v>
          </cell>
        </row>
        <row r="543">
          <cell r="A543">
            <v>0.37569444444444328</v>
          </cell>
          <cell r="B543">
            <v>101.02</v>
          </cell>
          <cell r="C543">
            <v>0.78706661472536033</v>
          </cell>
        </row>
        <row r="544">
          <cell r="A544">
            <v>0.37638888888888772</v>
          </cell>
          <cell r="B544">
            <v>101.03999999999999</v>
          </cell>
          <cell r="C544">
            <v>0.78722243864433183</v>
          </cell>
        </row>
        <row r="545">
          <cell r="A545">
            <v>0.37708333333333216</v>
          </cell>
          <cell r="B545">
            <v>101.05999999999999</v>
          </cell>
          <cell r="C545">
            <v>0.78737826256330345</v>
          </cell>
        </row>
        <row r="546">
          <cell r="A546">
            <v>0.3777777777777766</v>
          </cell>
          <cell r="B546">
            <v>101.07999999999998</v>
          </cell>
          <cell r="C546">
            <v>0.78753408648227496</v>
          </cell>
        </row>
        <row r="547">
          <cell r="A547">
            <v>0.37847222222222104</v>
          </cell>
          <cell r="B547">
            <v>101.09999999999998</v>
          </cell>
          <cell r="C547">
            <v>0.78768991040124647</v>
          </cell>
        </row>
        <row r="548">
          <cell r="A548">
            <v>0.37916666666666549</v>
          </cell>
          <cell r="B548">
            <v>101.11999999999998</v>
          </cell>
          <cell r="C548">
            <v>0.78784573432021798</v>
          </cell>
        </row>
        <row r="549">
          <cell r="A549">
            <v>0.37986111111110993</v>
          </cell>
          <cell r="B549">
            <v>101.13999999999997</v>
          </cell>
          <cell r="C549">
            <v>0.78800155823918949</v>
          </cell>
        </row>
        <row r="550">
          <cell r="A550">
            <v>0.38055555555555437</v>
          </cell>
          <cell r="B550">
            <v>101.15999999999997</v>
          </cell>
          <cell r="C550">
            <v>0.78815738215816111</v>
          </cell>
        </row>
        <row r="551">
          <cell r="A551">
            <v>0.38124999999999881</v>
          </cell>
          <cell r="B551">
            <v>101.17999999999996</v>
          </cell>
          <cell r="C551">
            <v>0.78831320607713262</v>
          </cell>
        </row>
        <row r="552">
          <cell r="A552">
            <v>0.38194444444444325</v>
          </cell>
          <cell r="B552">
            <v>101.19999999999996</v>
          </cell>
          <cell r="C552">
            <v>0.78846902999610413</v>
          </cell>
        </row>
        <row r="553">
          <cell r="A553">
            <v>0.3826388888888877</v>
          </cell>
          <cell r="B553">
            <v>101.21999999999996</v>
          </cell>
          <cell r="C553">
            <v>0.78862485391507564</v>
          </cell>
        </row>
        <row r="554">
          <cell r="A554">
            <v>0.38333333333333214</v>
          </cell>
          <cell r="B554">
            <v>101.23999999999995</v>
          </cell>
          <cell r="C554">
            <v>0.78878067783404715</v>
          </cell>
        </row>
        <row r="555">
          <cell r="A555">
            <v>0.38402777777777658</v>
          </cell>
          <cell r="B555">
            <v>101.25999999999995</v>
          </cell>
          <cell r="C555">
            <v>0.78893650175301877</v>
          </cell>
        </row>
        <row r="556">
          <cell r="A556">
            <v>0.38472222222222102</v>
          </cell>
          <cell r="B556">
            <v>101.27999999999994</v>
          </cell>
          <cell r="C556">
            <v>0.78909232567199028</v>
          </cell>
        </row>
        <row r="557">
          <cell r="A557">
            <v>0.38541666666666546</v>
          </cell>
          <cell r="B557">
            <v>101.29999999999994</v>
          </cell>
          <cell r="C557">
            <v>0.78924814959096179</v>
          </cell>
        </row>
        <row r="558">
          <cell r="A558">
            <v>0.38611111111110991</v>
          </cell>
          <cell r="B558">
            <v>101.31999999999994</v>
          </cell>
          <cell r="C558">
            <v>0.7894039735099333</v>
          </cell>
        </row>
        <row r="559">
          <cell r="A559">
            <v>0.38680555555555435</v>
          </cell>
          <cell r="B559">
            <v>101.33999999999993</v>
          </cell>
          <cell r="C559">
            <v>0.78955979742890481</v>
          </cell>
        </row>
        <row r="560">
          <cell r="A560">
            <v>0.38749999999999879</v>
          </cell>
          <cell r="B560">
            <v>101.35999999999993</v>
          </cell>
          <cell r="C560">
            <v>0.78971562134787643</v>
          </cell>
        </row>
        <row r="561">
          <cell r="A561">
            <v>0.38819444444444323</v>
          </cell>
          <cell r="B561">
            <v>101.37999999999992</v>
          </cell>
          <cell r="C561">
            <v>0.78987144526684794</v>
          </cell>
        </row>
        <row r="562">
          <cell r="A562">
            <v>0.38888888888888767</v>
          </cell>
          <cell r="B562">
            <v>101.39999999999992</v>
          </cell>
          <cell r="C562">
            <v>0.79002726918581945</v>
          </cell>
        </row>
        <row r="563">
          <cell r="A563">
            <v>0.38958333333333212</v>
          </cell>
          <cell r="B563">
            <v>101.41999999999992</v>
          </cell>
          <cell r="C563">
            <v>0.79018309310479096</v>
          </cell>
        </row>
        <row r="564">
          <cell r="A564">
            <v>0.39027777777777656</v>
          </cell>
          <cell r="B564">
            <v>101.43999999999991</v>
          </cell>
          <cell r="C564">
            <v>0.79033891702376247</v>
          </cell>
        </row>
        <row r="565">
          <cell r="A565">
            <v>0.390972222222221</v>
          </cell>
          <cell r="B565">
            <v>101.45999999999991</v>
          </cell>
          <cell r="C565">
            <v>0.79049474094273409</v>
          </cell>
        </row>
        <row r="566">
          <cell r="A566">
            <v>0.39166666666666544</v>
          </cell>
          <cell r="B566">
            <v>101.4799999999999</v>
          </cell>
          <cell r="C566">
            <v>0.7906505648617056</v>
          </cell>
        </row>
        <row r="567">
          <cell r="A567">
            <v>0.39236111111110988</v>
          </cell>
          <cell r="B567">
            <v>101.4999999999999</v>
          </cell>
          <cell r="C567">
            <v>0.79080638878067711</v>
          </cell>
        </row>
        <row r="568">
          <cell r="A568">
            <v>0.39305555555555433</v>
          </cell>
          <cell r="B568">
            <v>101.5199999999999</v>
          </cell>
          <cell r="C568">
            <v>0.79096221269964861</v>
          </cell>
        </row>
        <row r="569">
          <cell r="A569">
            <v>0.39374999999999877</v>
          </cell>
          <cell r="B569">
            <v>101.53999999999989</v>
          </cell>
          <cell r="C569">
            <v>0.79111803661862012</v>
          </cell>
        </row>
        <row r="570">
          <cell r="A570">
            <v>0.39444444444444321</v>
          </cell>
          <cell r="B570">
            <v>101.55999999999989</v>
          </cell>
          <cell r="C570">
            <v>0.79127386053759163</v>
          </cell>
        </row>
        <row r="571">
          <cell r="A571">
            <v>0.39513888888888765</v>
          </cell>
          <cell r="B571">
            <v>101.57999999999988</v>
          </cell>
          <cell r="C571">
            <v>0.79142968445656325</v>
          </cell>
        </row>
        <row r="572">
          <cell r="A572">
            <v>0.39583333333333209</v>
          </cell>
          <cell r="B572">
            <v>101.59999999999988</v>
          </cell>
          <cell r="C572">
            <v>0.79158550837553476</v>
          </cell>
        </row>
        <row r="573">
          <cell r="A573">
            <v>0.39652777777777654</v>
          </cell>
          <cell r="B573">
            <v>101.61999999999988</v>
          </cell>
          <cell r="C573">
            <v>0.79174133229450627</v>
          </cell>
        </row>
        <row r="574">
          <cell r="A574">
            <v>0.39722222222222098</v>
          </cell>
          <cell r="B574">
            <v>101.63999999999987</v>
          </cell>
          <cell r="C574">
            <v>0.79189715621347778</v>
          </cell>
        </row>
        <row r="575">
          <cell r="A575">
            <v>0.39791666666666542</v>
          </cell>
          <cell r="B575">
            <v>101.65999999999987</v>
          </cell>
          <cell r="C575">
            <v>0.79205298013244929</v>
          </cell>
        </row>
        <row r="576">
          <cell r="A576">
            <v>0.39861111111110986</v>
          </cell>
          <cell r="B576">
            <v>101.67999999999986</v>
          </cell>
          <cell r="C576">
            <v>0.79220880405142091</v>
          </cell>
        </row>
        <row r="577">
          <cell r="A577">
            <v>0.3993055555555543</v>
          </cell>
          <cell r="B577">
            <v>101.69999999999986</v>
          </cell>
          <cell r="C577">
            <v>0.79236462797039242</v>
          </cell>
        </row>
        <row r="578">
          <cell r="A578">
            <v>0.39999999999999875</v>
          </cell>
          <cell r="B578">
            <v>101.71999999999986</v>
          </cell>
          <cell r="C578">
            <v>0.79252045188936393</v>
          </cell>
        </row>
        <row r="579">
          <cell r="A579">
            <v>0.40069444444444319</v>
          </cell>
          <cell r="B579">
            <v>101.73999999999985</v>
          </cell>
          <cell r="C579">
            <v>0.79267627580833544</v>
          </cell>
        </row>
        <row r="580">
          <cell r="A580">
            <v>0.40138888888888763</v>
          </cell>
          <cell r="B580">
            <v>101.75999999999985</v>
          </cell>
          <cell r="C580">
            <v>0.79283209972730695</v>
          </cell>
        </row>
        <row r="581">
          <cell r="A581">
            <v>0.40208333333333207</v>
          </cell>
          <cell r="B581">
            <v>101.77999999999984</v>
          </cell>
          <cell r="C581">
            <v>0.79298792364627857</v>
          </cell>
        </row>
        <row r="582">
          <cell r="A582">
            <v>0.40277777777777651</v>
          </cell>
          <cell r="B582">
            <v>101.79999999999984</v>
          </cell>
          <cell r="C582">
            <v>0.79314374756525008</v>
          </cell>
        </row>
        <row r="583">
          <cell r="A583">
            <v>0.40347222222222096</v>
          </cell>
          <cell r="B583">
            <v>101.81999999999984</v>
          </cell>
          <cell r="C583">
            <v>0.79329957148422159</v>
          </cell>
        </row>
        <row r="584">
          <cell r="A584">
            <v>0.4041666666666654</v>
          </cell>
          <cell r="B584">
            <v>101.83999999999983</v>
          </cell>
          <cell r="C584">
            <v>0.7934553954031931</v>
          </cell>
        </row>
        <row r="585">
          <cell r="A585">
            <v>0.40486111111110984</v>
          </cell>
          <cell r="B585">
            <v>101.85999999999983</v>
          </cell>
          <cell r="C585">
            <v>0.79361121932216461</v>
          </cell>
        </row>
        <row r="586">
          <cell r="A586">
            <v>0.40555555555555428</v>
          </cell>
          <cell r="B586">
            <v>101.87999999999982</v>
          </cell>
          <cell r="C586">
            <v>0.79376704324113623</v>
          </cell>
        </row>
        <row r="587">
          <cell r="A587">
            <v>0.40624999999999872</v>
          </cell>
          <cell r="B587">
            <v>101.89999999999982</v>
          </cell>
          <cell r="C587">
            <v>0.79392286716010774</v>
          </cell>
        </row>
        <row r="588">
          <cell r="A588">
            <v>0.40694444444444317</v>
          </cell>
          <cell r="B588">
            <v>101.91999999999982</v>
          </cell>
          <cell r="C588">
            <v>0.79407869107907925</v>
          </cell>
        </row>
        <row r="589">
          <cell r="A589">
            <v>0.40763888888888761</v>
          </cell>
          <cell r="B589">
            <v>101.93999999999981</v>
          </cell>
          <cell r="C589">
            <v>0.79423451499805076</v>
          </cell>
        </row>
        <row r="590">
          <cell r="A590">
            <v>0.40833333333333205</v>
          </cell>
          <cell r="B590">
            <v>101.95999999999981</v>
          </cell>
          <cell r="C590">
            <v>0.79439033891702227</v>
          </cell>
        </row>
        <row r="591">
          <cell r="A591">
            <v>0.40902777777777649</v>
          </cell>
          <cell r="B591">
            <v>101.97999999999981</v>
          </cell>
          <cell r="C591">
            <v>0.79454616283599389</v>
          </cell>
        </row>
        <row r="592">
          <cell r="A592">
            <v>0.40972222222222093</v>
          </cell>
          <cell r="B592">
            <v>101.9999999999998</v>
          </cell>
          <cell r="C592">
            <v>0.79470198675496539</v>
          </cell>
        </row>
        <row r="593">
          <cell r="A593">
            <v>0.41041666666666538</v>
          </cell>
          <cell r="B593">
            <v>102.0199999999998</v>
          </cell>
          <cell r="C593">
            <v>0.7948578106739369</v>
          </cell>
        </row>
        <row r="594">
          <cell r="A594">
            <v>0.41111111111110982</v>
          </cell>
          <cell r="B594">
            <v>102.03999999999979</v>
          </cell>
          <cell r="C594">
            <v>0.79501363459290841</v>
          </cell>
        </row>
        <row r="595">
          <cell r="A595">
            <v>0.41180555555555426</v>
          </cell>
          <cell r="B595">
            <v>102.05999999999979</v>
          </cell>
          <cell r="C595">
            <v>0.79516945851187992</v>
          </cell>
        </row>
        <row r="596">
          <cell r="A596">
            <v>0.4124999999999987</v>
          </cell>
          <cell r="B596">
            <v>102.07999999999979</v>
          </cell>
          <cell r="C596">
            <v>0.79532528243085154</v>
          </cell>
        </row>
        <row r="597">
          <cell r="A597">
            <v>0.41319444444444314</v>
          </cell>
          <cell r="B597">
            <v>102.09999999999978</v>
          </cell>
          <cell r="C597">
            <v>0.79548110634982305</v>
          </cell>
        </row>
        <row r="598">
          <cell r="A598">
            <v>0.41388888888888758</v>
          </cell>
          <cell r="B598">
            <v>102.11999999999978</v>
          </cell>
          <cell r="C598">
            <v>0.79563693026879456</v>
          </cell>
        </row>
        <row r="599">
          <cell r="A599">
            <v>0.41458333333333203</v>
          </cell>
          <cell r="B599">
            <v>102.13999999999977</v>
          </cell>
          <cell r="C599">
            <v>0.79579275418776607</v>
          </cell>
        </row>
        <row r="600">
          <cell r="A600">
            <v>0.41527777777777647</v>
          </cell>
          <cell r="B600">
            <v>102.15999999999977</v>
          </cell>
          <cell r="C600">
            <v>0.79594857810673758</v>
          </cell>
        </row>
        <row r="601">
          <cell r="A601">
            <v>0.41597222222222091</v>
          </cell>
          <cell r="B601">
            <v>102.17999999999977</v>
          </cell>
          <cell r="C601">
            <v>0.7961044020257092</v>
          </cell>
        </row>
        <row r="602">
          <cell r="A602">
            <v>0.41666666666666535</v>
          </cell>
          <cell r="B602">
            <v>102.2</v>
          </cell>
          <cell r="C602">
            <v>0.7962602259446826</v>
          </cell>
        </row>
        <row r="603">
          <cell r="A603">
            <v>0.41736111111110979</v>
          </cell>
          <cell r="B603">
            <v>102.28</v>
          </cell>
          <cell r="C603">
            <v>0.79688352162056875</v>
          </cell>
        </row>
        <row r="604">
          <cell r="A604">
            <v>0.41805555555555424</v>
          </cell>
          <cell r="B604">
            <v>102.36</v>
          </cell>
          <cell r="C604">
            <v>0.79750681729645501</v>
          </cell>
        </row>
        <row r="605">
          <cell r="A605">
            <v>0.41874999999999868</v>
          </cell>
          <cell r="B605">
            <v>102.44</v>
          </cell>
          <cell r="C605">
            <v>0.79813011297234127</v>
          </cell>
        </row>
        <row r="606">
          <cell r="A606">
            <v>0.41944444444444312</v>
          </cell>
          <cell r="B606">
            <v>102.52</v>
          </cell>
          <cell r="C606">
            <v>0.79875340864822753</v>
          </cell>
        </row>
        <row r="607">
          <cell r="A607">
            <v>0.42013888888888756</v>
          </cell>
          <cell r="B607">
            <v>102.6</v>
          </cell>
          <cell r="C607">
            <v>0.79937670432411378</v>
          </cell>
        </row>
        <row r="608">
          <cell r="A608">
            <v>0.420833333333332</v>
          </cell>
          <cell r="B608">
            <v>102.67999999999999</v>
          </cell>
          <cell r="C608">
            <v>0.79999999999999993</v>
          </cell>
        </row>
        <row r="609">
          <cell r="A609">
            <v>0.42152777777777645</v>
          </cell>
          <cell r="B609">
            <v>102.75999999999999</v>
          </cell>
          <cell r="C609">
            <v>0.80062329567588619</v>
          </cell>
        </row>
        <row r="610">
          <cell r="A610">
            <v>0.42222222222222089</v>
          </cell>
          <cell r="B610">
            <v>102.83999999999999</v>
          </cell>
          <cell r="C610">
            <v>0.80124659135177245</v>
          </cell>
        </row>
        <row r="611">
          <cell r="A611">
            <v>0.42291666666666533</v>
          </cell>
          <cell r="B611">
            <v>102.91999999999999</v>
          </cell>
          <cell r="C611">
            <v>0.80186988702765871</v>
          </cell>
        </row>
        <row r="612">
          <cell r="A612">
            <v>0.42361111111110977</v>
          </cell>
          <cell r="B612">
            <v>102.99999999999999</v>
          </cell>
          <cell r="C612">
            <v>0.80249318270354497</v>
          </cell>
        </row>
        <row r="613">
          <cell r="A613">
            <v>0.42430555555555421</v>
          </cell>
          <cell r="B613">
            <v>103.07999999999998</v>
          </cell>
          <cell r="C613">
            <v>0.80311647837943112</v>
          </cell>
        </row>
        <row r="614">
          <cell r="A614">
            <v>0.42499999999999866</v>
          </cell>
          <cell r="B614">
            <v>103.15999999999998</v>
          </cell>
          <cell r="C614">
            <v>0.80373977405531738</v>
          </cell>
        </row>
        <row r="615">
          <cell r="A615">
            <v>0.4256944444444431</v>
          </cell>
          <cell r="B615">
            <v>103.23999999999998</v>
          </cell>
          <cell r="C615">
            <v>0.80436306973120364</v>
          </cell>
        </row>
        <row r="616">
          <cell r="A616">
            <v>0.42638888888888754</v>
          </cell>
          <cell r="B616">
            <v>103.31999999999998</v>
          </cell>
          <cell r="C616">
            <v>0.8049863654070899</v>
          </cell>
        </row>
        <row r="617">
          <cell r="A617">
            <v>0.42708333333333198</v>
          </cell>
          <cell r="B617">
            <v>103.39999999999998</v>
          </cell>
          <cell r="C617">
            <v>0.80560966108297605</v>
          </cell>
        </row>
        <row r="618">
          <cell r="A618">
            <v>0.42777777777777642</v>
          </cell>
          <cell r="B618">
            <v>103.47999999999998</v>
          </cell>
          <cell r="C618">
            <v>0.80623295675886231</v>
          </cell>
        </row>
        <row r="619">
          <cell r="A619">
            <v>0.42847222222222087</v>
          </cell>
          <cell r="B619">
            <v>103.55999999999997</v>
          </cell>
          <cell r="C619">
            <v>0.80685625243474857</v>
          </cell>
        </row>
        <row r="620">
          <cell r="A620">
            <v>0.42916666666666531</v>
          </cell>
          <cell r="B620">
            <v>103.63999999999997</v>
          </cell>
          <cell r="C620">
            <v>0.80747954811063483</v>
          </cell>
        </row>
        <row r="621">
          <cell r="A621">
            <v>0.42986111111110975</v>
          </cell>
          <cell r="B621">
            <v>103.71999999999997</v>
          </cell>
          <cell r="C621">
            <v>0.80810284378652109</v>
          </cell>
        </row>
        <row r="622">
          <cell r="A622">
            <v>0.43055555555555419</v>
          </cell>
          <cell r="B622">
            <v>103.79999999999997</v>
          </cell>
          <cell r="C622">
            <v>0.80872613946240723</v>
          </cell>
        </row>
        <row r="623">
          <cell r="A623">
            <v>0.43124999999999863</v>
          </cell>
          <cell r="B623">
            <v>103.87999999999997</v>
          </cell>
          <cell r="C623">
            <v>0.80934943513829349</v>
          </cell>
        </row>
        <row r="624">
          <cell r="A624">
            <v>0.43194444444444308</v>
          </cell>
          <cell r="B624">
            <v>103.95999999999997</v>
          </cell>
          <cell r="C624">
            <v>0.80997273081417975</v>
          </cell>
        </row>
        <row r="625">
          <cell r="A625">
            <v>0.43263888888888752</v>
          </cell>
          <cell r="B625">
            <v>104.03999999999996</v>
          </cell>
          <cell r="C625">
            <v>0.81059602649006601</v>
          </cell>
        </row>
        <row r="626">
          <cell r="A626">
            <v>0.43333333333333196</v>
          </cell>
          <cell r="B626">
            <v>104.11999999999996</v>
          </cell>
          <cell r="C626">
            <v>0.81121932216595216</v>
          </cell>
        </row>
        <row r="627">
          <cell r="A627">
            <v>0.4340277777777764</v>
          </cell>
          <cell r="B627">
            <v>104.19999999999996</v>
          </cell>
          <cell r="C627">
            <v>0.81184261784183842</v>
          </cell>
        </row>
        <row r="628">
          <cell r="A628">
            <v>0.43472222222222084</v>
          </cell>
          <cell r="B628">
            <v>104.27999999999996</v>
          </cell>
          <cell r="C628">
            <v>0.81246591351772468</v>
          </cell>
        </row>
        <row r="629">
          <cell r="A629">
            <v>0.43541666666666529</v>
          </cell>
          <cell r="B629">
            <v>104.35999999999996</v>
          </cell>
          <cell r="C629">
            <v>0.81308920919361094</v>
          </cell>
        </row>
        <row r="630">
          <cell r="A630">
            <v>0.43611111111110973</v>
          </cell>
          <cell r="B630">
            <v>104.43999999999996</v>
          </cell>
          <cell r="C630">
            <v>0.8137125048694972</v>
          </cell>
        </row>
        <row r="631">
          <cell r="A631">
            <v>0.43680555555555417</v>
          </cell>
          <cell r="B631">
            <v>104.51999999999995</v>
          </cell>
          <cell r="C631">
            <v>0.81433580054538335</v>
          </cell>
        </row>
        <row r="632">
          <cell r="A632">
            <v>0.43749999999999861</v>
          </cell>
          <cell r="B632">
            <v>104.59999999999995</v>
          </cell>
          <cell r="C632">
            <v>0.81495909622126961</v>
          </cell>
        </row>
        <row r="633">
          <cell r="A633">
            <v>0.43819444444444305</v>
          </cell>
          <cell r="B633">
            <v>104.67999999999995</v>
          </cell>
          <cell r="C633">
            <v>0.81558239189715587</v>
          </cell>
        </row>
        <row r="634">
          <cell r="A634">
            <v>0.4388888888888875</v>
          </cell>
          <cell r="B634">
            <v>104.75999999999995</v>
          </cell>
          <cell r="C634">
            <v>0.81620568757304213</v>
          </cell>
        </row>
        <row r="635">
          <cell r="A635">
            <v>0.43958333333333194</v>
          </cell>
          <cell r="B635">
            <v>104.83999999999995</v>
          </cell>
          <cell r="C635">
            <v>0.81682898324892828</v>
          </cell>
        </row>
        <row r="636">
          <cell r="A636">
            <v>0.44027777777777638</v>
          </cell>
          <cell r="B636">
            <v>104.91999999999994</v>
          </cell>
          <cell r="C636">
            <v>0.81745227892481453</v>
          </cell>
        </row>
        <row r="637">
          <cell r="A637">
            <v>0.44097222222222082</v>
          </cell>
          <cell r="B637">
            <v>104.99999999999994</v>
          </cell>
          <cell r="C637">
            <v>0.81807557460070079</v>
          </cell>
        </row>
        <row r="638">
          <cell r="A638">
            <v>0.44166666666666526</v>
          </cell>
          <cell r="B638">
            <v>105.07999999999994</v>
          </cell>
          <cell r="C638">
            <v>0.81869887027658705</v>
          </cell>
        </row>
        <row r="639">
          <cell r="A639">
            <v>0.44236111111110971</v>
          </cell>
          <cell r="B639">
            <v>105.15999999999994</v>
          </cell>
          <cell r="C639">
            <v>0.81932216595247331</v>
          </cell>
        </row>
        <row r="640">
          <cell r="A640">
            <v>0.44305555555555415</v>
          </cell>
          <cell r="B640">
            <v>105.23999999999994</v>
          </cell>
          <cell r="C640">
            <v>0.81994546162835946</v>
          </cell>
        </row>
        <row r="641">
          <cell r="A641">
            <v>0.44374999999999859</v>
          </cell>
          <cell r="B641">
            <v>105.31999999999994</v>
          </cell>
          <cell r="C641">
            <v>0.82056875730424572</v>
          </cell>
        </row>
        <row r="642">
          <cell r="A642">
            <v>0.44444444444444303</v>
          </cell>
          <cell r="B642">
            <v>105.39999999999993</v>
          </cell>
          <cell r="C642">
            <v>0.82119205298013198</v>
          </cell>
        </row>
        <row r="643">
          <cell r="A643">
            <v>0.44513888888888747</v>
          </cell>
          <cell r="B643">
            <v>105.47999999999993</v>
          </cell>
          <cell r="C643">
            <v>0.82181534865601824</v>
          </cell>
        </row>
        <row r="644">
          <cell r="A644">
            <v>0.44583333333333192</v>
          </cell>
          <cell r="B644">
            <v>105.55999999999993</v>
          </cell>
          <cell r="C644">
            <v>0.8224386443319045</v>
          </cell>
        </row>
        <row r="645">
          <cell r="A645">
            <v>0.44652777777777636</v>
          </cell>
          <cell r="B645">
            <v>105.63999999999993</v>
          </cell>
          <cell r="C645">
            <v>0.82306194000779065</v>
          </cell>
        </row>
        <row r="646">
          <cell r="A646">
            <v>0.4472222222222208</v>
          </cell>
          <cell r="B646">
            <v>105.71999999999993</v>
          </cell>
          <cell r="C646">
            <v>0.82368523568367691</v>
          </cell>
        </row>
        <row r="647">
          <cell r="A647">
            <v>0.44791666666666524</v>
          </cell>
          <cell r="B647">
            <v>105.79999999999993</v>
          </cell>
          <cell r="C647">
            <v>0.82430853135956317</v>
          </cell>
        </row>
        <row r="648">
          <cell r="A648">
            <v>0.44861111111110968</v>
          </cell>
          <cell r="B648">
            <v>105.87999999999992</v>
          </cell>
          <cell r="C648">
            <v>0.82493182703544943</v>
          </cell>
        </row>
        <row r="649">
          <cell r="A649">
            <v>0.44930555555555413</v>
          </cell>
          <cell r="B649">
            <v>105.95999999999992</v>
          </cell>
          <cell r="C649">
            <v>0.82555512271133558</v>
          </cell>
        </row>
        <row r="650">
          <cell r="A650">
            <v>0.44999999999999857</v>
          </cell>
          <cell r="B650">
            <v>106.03999999999992</v>
          </cell>
          <cell r="C650">
            <v>0.82617841838722184</v>
          </cell>
        </row>
        <row r="651">
          <cell r="A651">
            <v>0.45069444444444301</v>
          </cell>
          <cell r="B651">
            <v>106.11999999999992</v>
          </cell>
          <cell r="C651">
            <v>0.8268017140631081</v>
          </cell>
        </row>
        <row r="652">
          <cell r="A652">
            <v>0.45138888888888745</v>
          </cell>
          <cell r="B652">
            <v>106.19999999999992</v>
          </cell>
          <cell r="C652">
            <v>0.82742500973899435</v>
          </cell>
        </row>
        <row r="653">
          <cell r="A653">
            <v>0.45208333333333189</v>
          </cell>
          <cell r="B653">
            <v>106.27999999999992</v>
          </cell>
          <cell r="C653">
            <v>0.82804830541488061</v>
          </cell>
        </row>
        <row r="654">
          <cell r="A654">
            <v>0.45277777777777634</v>
          </cell>
          <cell r="B654">
            <v>106.35999999999991</v>
          </cell>
          <cell r="C654">
            <v>0.82867160109076676</v>
          </cell>
        </row>
        <row r="655">
          <cell r="A655">
            <v>0.45347222222222078</v>
          </cell>
          <cell r="B655">
            <v>106.43999999999991</v>
          </cell>
          <cell r="C655">
            <v>0.82929489676665302</v>
          </cell>
        </row>
        <row r="656">
          <cell r="A656">
            <v>0.45416666666666522</v>
          </cell>
          <cell r="B656">
            <v>106.51999999999991</v>
          </cell>
          <cell r="C656">
            <v>0.82991819244253928</v>
          </cell>
        </row>
        <row r="657">
          <cell r="A657">
            <v>0.45486111111110966</v>
          </cell>
          <cell r="B657">
            <v>106.59999999999991</v>
          </cell>
          <cell r="C657">
            <v>0.83054148811842554</v>
          </cell>
        </row>
        <row r="658">
          <cell r="A658">
            <v>0.4555555555555541</v>
          </cell>
          <cell r="B658">
            <v>106.67999999999991</v>
          </cell>
          <cell r="C658">
            <v>0.83116478379431169</v>
          </cell>
        </row>
        <row r="659">
          <cell r="A659">
            <v>0.45624999999999855</v>
          </cell>
          <cell r="B659">
            <v>106.75999999999991</v>
          </cell>
          <cell r="C659">
            <v>0.83178807947019795</v>
          </cell>
        </row>
        <row r="660">
          <cell r="A660">
            <v>0.45694444444444299</v>
          </cell>
          <cell r="B660">
            <v>106.8399999999999</v>
          </cell>
          <cell r="C660">
            <v>0.83241137514608421</v>
          </cell>
        </row>
        <row r="661">
          <cell r="A661">
            <v>0.45763888888888743</v>
          </cell>
          <cell r="B661">
            <v>106.9199999999999</v>
          </cell>
          <cell r="C661">
            <v>0.83303467082197047</v>
          </cell>
        </row>
        <row r="662">
          <cell r="A662">
            <v>0.45833333333333187</v>
          </cell>
          <cell r="B662">
            <v>107</v>
          </cell>
          <cell r="C662">
            <v>0.83365796649785751</v>
          </cell>
        </row>
        <row r="663">
          <cell r="A663">
            <v>0.45902777777777631</v>
          </cell>
          <cell r="B663">
            <v>106.955</v>
          </cell>
          <cell r="C663">
            <v>0.83330736268017147</v>
          </cell>
        </row>
        <row r="664">
          <cell r="A664">
            <v>0.45972222222222076</v>
          </cell>
          <cell r="B664">
            <v>106.91</v>
          </cell>
          <cell r="C664">
            <v>0.83295675886248544</v>
          </cell>
        </row>
        <row r="665">
          <cell r="A665">
            <v>0.4604166666666652</v>
          </cell>
          <cell r="B665">
            <v>106.86499999999999</v>
          </cell>
          <cell r="C665">
            <v>0.8326061550447994</v>
          </cell>
        </row>
        <row r="666">
          <cell r="A666">
            <v>0.46111111111110964</v>
          </cell>
          <cell r="B666">
            <v>106.82</v>
          </cell>
          <cell r="C666">
            <v>0.83225555122711337</v>
          </cell>
        </row>
        <row r="667">
          <cell r="A667">
            <v>0.46180555555555408</v>
          </cell>
          <cell r="B667">
            <v>106.77499999999999</v>
          </cell>
          <cell r="C667">
            <v>0.83190494740942733</v>
          </cell>
        </row>
        <row r="668">
          <cell r="A668">
            <v>0.46249999999999852</v>
          </cell>
          <cell r="B668">
            <v>106.72999999999999</v>
          </cell>
          <cell r="C668">
            <v>0.8315543435917413</v>
          </cell>
        </row>
        <row r="669">
          <cell r="A669">
            <v>0.46319444444444297</v>
          </cell>
          <cell r="B669">
            <v>106.68499999999999</v>
          </cell>
          <cell r="C669">
            <v>0.83120373977405526</v>
          </cell>
        </row>
        <row r="670">
          <cell r="A670">
            <v>0.46388888888888741</v>
          </cell>
          <cell r="B670">
            <v>106.63999999999999</v>
          </cell>
          <cell r="C670">
            <v>0.83085313595636923</v>
          </cell>
        </row>
        <row r="671">
          <cell r="A671">
            <v>0.46458333333333185</v>
          </cell>
          <cell r="B671">
            <v>106.59499999999998</v>
          </cell>
          <cell r="C671">
            <v>0.83050253213868319</v>
          </cell>
        </row>
        <row r="672">
          <cell r="A672">
            <v>0.46527777777777629</v>
          </cell>
          <cell r="B672">
            <v>106.54999999999998</v>
          </cell>
          <cell r="C672">
            <v>0.83015192832099716</v>
          </cell>
        </row>
        <row r="673">
          <cell r="A673">
            <v>0.46597222222222073</v>
          </cell>
          <cell r="B673">
            <v>106.50499999999998</v>
          </cell>
          <cell r="C673">
            <v>0.82980132450331112</v>
          </cell>
        </row>
        <row r="674">
          <cell r="A674">
            <v>0.46666666666666518</v>
          </cell>
          <cell r="B674">
            <v>106.45999999999998</v>
          </cell>
          <cell r="C674">
            <v>0.82945072068562509</v>
          </cell>
        </row>
        <row r="675">
          <cell r="A675">
            <v>0.46736111111110962</v>
          </cell>
          <cell r="B675">
            <v>106.41499999999998</v>
          </cell>
          <cell r="C675">
            <v>0.82910011686793905</v>
          </cell>
        </row>
        <row r="676">
          <cell r="A676">
            <v>0.46805555555555406</v>
          </cell>
          <cell r="B676">
            <v>106.36999999999998</v>
          </cell>
          <cell r="C676">
            <v>0.82874951305025302</v>
          </cell>
        </row>
        <row r="677">
          <cell r="A677">
            <v>0.4687499999999985</v>
          </cell>
          <cell r="B677">
            <v>106.32499999999997</v>
          </cell>
          <cell r="C677">
            <v>0.82839890923256698</v>
          </cell>
        </row>
        <row r="678">
          <cell r="A678">
            <v>0.46944444444444294</v>
          </cell>
          <cell r="B678">
            <v>106.27999999999997</v>
          </cell>
          <cell r="C678">
            <v>0.82804830541488106</v>
          </cell>
        </row>
        <row r="679">
          <cell r="A679">
            <v>0.47013888888888739</v>
          </cell>
          <cell r="B679">
            <v>106.23499999999997</v>
          </cell>
          <cell r="C679">
            <v>0.82769770159719502</v>
          </cell>
        </row>
        <row r="680">
          <cell r="A680">
            <v>0.47083333333333183</v>
          </cell>
          <cell r="B680">
            <v>106.18999999999997</v>
          </cell>
          <cell r="C680">
            <v>0.82734709777950899</v>
          </cell>
        </row>
        <row r="681">
          <cell r="A681">
            <v>0.47152777777777627</v>
          </cell>
          <cell r="B681">
            <v>106.14499999999997</v>
          </cell>
          <cell r="C681">
            <v>0.82699649396182295</v>
          </cell>
        </row>
        <row r="682">
          <cell r="A682">
            <v>0.47222222222222071</v>
          </cell>
          <cell r="B682">
            <v>106.09999999999997</v>
          </cell>
          <cell r="C682">
            <v>0.82664589014413692</v>
          </cell>
        </row>
        <row r="683">
          <cell r="A683">
            <v>0.47291666666666515</v>
          </cell>
          <cell r="B683">
            <v>106.05499999999996</v>
          </cell>
          <cell r="C683">
            <v>0.82629528632645088</v>
          </cell>
        </row>
        <row r="684">
          <cell r="A684">
            <v>0.4736111111111096</v>
          </cell>
          <cell r="B684">
            <v>106.00999999999996</v>
          </cell>
          <cell r="C684">
            <v>0.82594468250876485</v>
          </cell>
        </row>
        <row r="685">
          <cell r="A685">
            <v>0.47430555555555404</v>
          </cell>
          <cell r="B685">
            <v>105.96499999999996</v>
          </cell>
          <cell r="C685">
            <v>0.82559407869107881</v>
          </cell>
        </row>
        <row r="686">
          <cell r="A686">
            <v>0.47499999999999848</v>
          </cell>
          <cell r="B686">
            <v>105.91999999999996</v>
          </cell>
          <cell r="C686">
            <v>0.82524347487339278</v>
          </cell>
        </row>
        <row r="687">
          <cell r="A687">
            <v>0.47569444444444292</v>
          </cell>
          <cell r="B687">
            <v>105.87499999999996</v>
          </cell>
          <cell r="C687">
            <v>0.82489287105570674</v>
          </cell>
        </row>
        <row r="688">
          <cell r="A688">
            <v>0.47638888888888736</v>
          </cell>
          <cell r="B688">
            <v>105.82999999999996</v>
          </cell>
          <cell r="C688">
            <v>0.82454226723802071</v>
          </cell>
        </row>
        <row r="689">
          <cell r="A689">
            <v>0.4770833333333318</v>
          </cell>
          <cell r="B689">
            <v>105.78499999999995</v>
          </cell>
          <cell r="C689">
            <v>0.82419166342033467</v>
          </cell>
        </row>
        <row r="690">
          <cell r="A690">
            <v>0.47777777777777625</v>
          </cell>
          <cell r="B690">
            <v>105.73999999999995</v>
          </cell>
          <cell r="C690">
            <v>0.82384105960264864</v>
          </cell>
        </row>
        <row r="691">
          <cell r="A691">
            <v>0.47847222222222069</v>
          </cell>
          <cell r="B691">
            <v>105.69499999999995</v>
          </cell>
          <cell r="C691">
            <v>0.82349045578496261</v>
          </cell>
        </row>
        <row r="692">
          <cell r="A692">
            <v>0.47916666666666513</v>
          </cell>
          <cell r="B692">
            <v>105.64999999999995</v>
          </cell>
          <cell r="C692">
            <v>0.82313985196727657</v>
          </cell>
        </row>
        <row r="693">
          <cell r="A693">
            <v>0.47986111111110957</v>
          </cell>
          <cell r="B693">
            <v>105.60499999999995</v>
          </cell>
          <cell r="C693">
            <v>0.82278924814959054</v>
          </cell>
        </row>
        <row r="694">
          <cell r="A694">
            <v>0.48055555555555401</v>
          </cell>
          <cell r="B694">
            <v>105.55999999999995</v>
          </cell>
          <cell r="C694">
            <v>0.82243864433190461</v>
          </cell>
        </row>
        <row r="695">
          <cell r="A695">
            <v>0.48124999999999846</v>
          </cell>
          <cell r="B695">
            <v>105.51499999999994</v>
          </cell>
          <cell r="C695">
            <v>0.82208804051421858</v>
          </cell>
        </row>
        <row r="696">
          <cell r="A696">
            <v>0.4819444444444429</v>
          </cell>
          <cell r="B696">
            <v>105.46999999999994</v>
          </cell>
          <cell r="C696">
            <v>0.82173743669653254</v>
          </cell>
        </row>
        <row r="697">
          <cell r="A697">
            <v>0.48263888888888734</v>
          </cell>
          <cell r="B697">
            <v>105.42499999999994</v>
          </cell>
          <cell r="C697">
            <v>0.82138683287884651</v>
          </cell>
        </row>
        <row r="698">
          <cell r="A698">
            <v>0.48333333333333178</v>
          </cell>
          <cell r="B698">
            <v>105.37999999999994</v>
          </cell>
          <cell r="C698">
            <v>0.82103622906116047</v>
          </cell>
        </row>
        <row r="699">
          <cell r="A699">
            <v>0.48402777777777622</v>
          </cell>
          <cell r="B699">
            <v>105.33499999999994</v>
          </cell>
          <cell r="C699">
            <v>0.82068562524347444</v>
          </cell>
        </row>
        <row r="700">
          <cell r="A700">
            <v>0.48472222222222067</v>
          </cell>
          <cell r="B700">
            <v>105.28999999999994</v>
          </cell>
          <cell r="C700">
            <v>0.8203350214257884</v>
          </cell>
        </row>
        <row r="701">
          <cell r="A701">
            <v>0.48541666666666511</v>
          </cell>
          <cell r="B701">
            <v>105.24499999999993</v>
          </cell>
          <cell r="C701">
            <v>0.81998441760810237</v>
          </cell>
        </row>
        <row r="702">
          <cell r="A702">
            <v>0.48611111111110955</v>
          </cell>
          <cell r="B702">
            <v>105.19999999999993</v>
          </cell>
          <cell r="C702">
            <v>0.81963381379041633</v>
          </cell>
        </row>
        <row r="703">
          <cell r="A703">
            <v>0.48680555555555399</v>
          </cell>
          <cell r="B703">
            <v>105.15499999999993</v>
          </cell>
          <cell r="C703">
            <v>0.8192832099727303</v>
          </cell>
        </row>
        <row r="704">
          <cell r="A704">
            <v>0.48749999999999843</v>
          </cell>
          <cell r="B704">
            <v>105.10999999999993</v>
          </cell>
          <cell r="C704">
            <v>0.81893260615504426</v>
          </cell>
        </row>
        <row r="705">
          <cell r="A705">
            <v>0.48819444444444288</v>
          </cell>
          <cell r="B705">
            <v>105.06499999999993</v>
          </cell>
          <cell r="C705">
            <v>0.81858200233735823</v>
          </cell>
        </row>
        <row r="706">
          <cell r="A706">
            <v>0.48888888888888732</v>
          </cell>
          <cell r="B706">
            <v>105.01999999999992</v>
          </cell>
          <cell r="C706">
            <v>0.81823139851967219</v>
          </cell>
        </row>
        <row r="707">
          <cell r="A707">
            <v>0.48958333333333176</v>
          </cell>
          <cell r="B707">
            <v>104.97499999999992</v>
          </cell>
          <cell r="C707">
            <v>0.81788079470198616</v>
          </cell>
        </row>
        <row r="708">
          <cell r="A708">
            <v>0.4902777777777762</v>
          </cell>
          <cell r="B708">
            <v>104.92999999999992</v>
          </cell>
          <cell r="C708">
            <v>0.81753019088430012</v>
          </cell>
        </row>
        <row r="709">
          <cell r="A709">
            <v>0.49097222222222064</v>
          </cell>
          <cell r="B709">
            <v>104.88499999999992</v>
          </cell>
          <cell r="C709">
            <v>0.81717958706661409</v>
          </cell>
        </row>
        <row r="710">
          <cell r="A710">
            <v>0.49166666666666509</v>
          </cell>
          <cell r="B710">
            <v>104.83999999999992</v>
          </cell>
          <cell r="C710">
            <v>0.81682898324892816</v>
          </cell>
        </row>
        <row r="711">
          <cell r="A711">
            <v>0.49236111111110953</v>
          </cell>
          <cell r="B711">
            <v>104.79499999999992</v>
          </cell>
          <cell r="C711">
            <v>0.81647837943124213</v>
          </cell>
        </row>
        <row r="712">
          <cell r="A712">
            <v>0.49305555555555397</v>
          </cell>
          <cell r="B712">
            <v>104.74999999999991</v>
          </cell>
          <cell r="C712">
            <v>0.81612777561355609</v>
          </cell>
        </row>
        <row r="713">
          <cell r="A713">
            <v>0.49374999999999841</v>
          </cell>
          <cell r="B713">
            <v>104.70499999999991</v>
          </cell>
          <cell r="C713">
            <v>0.81577717179587006</v>
          </cell>
        </row>
        <row r="714">
          <cell r="A714">
            <v>0.49444444444444285</v>
          </cell>
          <cell r="B714">
            <v>104.65999999999991</v>
          </cell>
          <cell r="C714">
            <v>0.81542656797818402</v>
          </cell>
        </row>
        <row r="715">
          <cell r="A715">
            <v>0.4951388888888873</v>
          </cell>
          <cell r="B715">
            <v>104.61499999999991</v>
          </cell>
          <cell r="C715">
            <v>0.81507596416049799</v>
          </cell>
        </row>
        <row r="716">
          <cell r="A716">
            <v>0.49583333333333174</v>
          </cell>
          <cell r="B716">
            <v>104.56999999999991</v>
          </cell>
          <cell r="C716">
            <v>0.81472536034281196</v>
          </cell>
        </row>
        <row r="717">
          <cell r="A717">
            <v>0.49652777777777618</v>
          </cell>
          <cell r="B717">
            <v>104.52499999999991</v>
          </cell>
          <cell r="C717">
            <v>0.81437475652512592</v>
          </cell>
        </row>
        <row r="718">
          <cell r="A718">
            <v>0.49722222222222062</v>
          </cell>
          <cell r="B718">
            <v>104.4799999999999</v>
          </cell>
          <cell r="C718">
            <v>0.81402415270743989</v>
          </cell>
        </row>
        <row r="719">
          <cell r="A719">
            <v>0.49791666666666506</v>
          </cell>
          <cell r="B719">
            <v>104.4349999999999</v>
          </cell>
          <cell r="C719">
            <v>0.81367354888975385</v>
          </cell>
        </row>
        <row r="720">
          <cell r="A720">
            <v>0.49861111111110951</v>
          </cell>
          <cell r="B720">
            <v>104.3899999999999</v>
          </cell>
          <cell r="C720">
            <v>0.81332294507206782</v>
          </cell>
        </row>
        <row r="721">
          <cell r="A721">
            <v>0.49930555555555395</v>
          </cell>
          <cell r="B721">
            <v>104.3449999999999</v>
          </cell>
          <cell r="C721">
            <v>0.81297234125438178</v>
          </cell>
        </row>
        <row r="722">
          <cell r="A722">
            <v>0.49999999999999839</v>
          </cell>
          <cell r="B722">
            <v>104.3</v>
          </cell>
          <cell r="C722">
            <v>0.81262173743669652</v>
          </cell>
        </row>
        <row r="723">
          <cell r="A723">
            <v>0.50069444444444289</v>
          </cell>
          <cell r="B723">
            <v>104.22749999999999</v>
          </cell>
          <cell r="C723">
            <v>0.81205687573042462</v>
          </cell>
        </row>
        <row r="724">
          <cell r="A724">
            <v>0.50138888888888733</v>
          </cell>
          <cell r="B724">
            <v>104.15499999999999</v>
          </cell>
          <cell r="C724">
            <v>0.81149201402415261</v>
          </cell>
        </row>
        <row r="725">
          <cell r="A725">
            <v>0.50208333333333177</v>
          </cell>
          <cell r="B725">
            <v>104.08249999999998</v>
          </cell>
          <cell r="C725">
            <v>0.81092715231788071</v>
          </cell>
        </row>
        <row r="726">
          <cell r="A726">
            <v>0.50277777777777621</v>
          </cell>
          <cell r="B726">
            <v>104.00999999999998</v>
          </cell>
          <cell r="C726">
            <v>0.81036229061160869</v>
          </cell>
        </row>
        <row r="727">
          <cell r="A727">
            <v>0.50347222222222066</v>
          </cell>
          <cell r="B727">
            <v>103.93749999999997</v>
          </cell>
          <cell r="C727">
            <v>0.80979742890533679</v>
          </cell>
        </row>
        <row r="728">
          <cell r="A728">
            <v>0.5041666666666651</v>
          </cell>
          <cell r="B728">
            <v>103.86499999999997</v>
          </cell>
          <cell r="C728">
            <v>0.80923256719906478</v>
          </cell>
        </row>
        <row r="729">
          <cell r="A729">
            <v>0.50486111111110954</v>
          </cell>
          <cell r="B729">
            <v>103.79249999999996</v>
          </cell>
          <cell r="C729">
            <v>0.80866770549279288</v>
          </cell>
        </row>
        <row r="730">
          <cell r="A730">
            <v>0.50555555555555398</v>
          </cell>
          <cell r="B730">
            <v>103.71999999999996</v>
          </cell>
          <cell r="C730">
            <v>0.80810284378652097</v>
          </cell>
        </row>
        <row r="731">
          <cell r="A731">
            <v>0.50624999999999842</v>
          </cell>
          <cell r="B731">
            <v>103.64749999999995</v>
          </cell>
          <cell r="C731">
            <v>0.80753798208024896</v>
          </cell>
        </row>
        <row r="732">
          <cell r="A732">
            <v>0.50694444444444287</v>
          </cell>
          <cell r="B732">
            <v>103.57499999999995</v>
          </cell>
          <cell r="C732">
            <v>0.80697312037397706</v>
          </cell>
        </row>
        <row r="733">
          <cell r="A733">
            <v>0.50763888888888731</v>
          </cell>
          <cell r="B733">
            <v>103.50249999999994</v>
          </cell>
          <cell r="C733">
            <v>0.80640825866770505</v>
          </cell>
        </row>
        <row r="734">
          <cell r="A734">
            <v>0.50833333333333175</v>
          </cell>
          <cell r="B734">
            <v>103.42999999999994</v>
          </cell>
          <cell r="C734">
            <v>0.80584339696143314</v>
          </cell>
        </row>
        <row r="735">
          <cell r="A735">
            <v>0.50902777777777619</v>
          </cell>
          <cell r="B735">
            <v>103.35749999999993</v>
          </cell>
          <cell r="C735">
            <v>0.80527853525516113</v>
          </cell>
        </row>
        <row r="736">
          <cell r="A736">
            <v>0.50972222222222063</v>
          </cell>
          <cell r="B736">
            <v>103.28499999999993</v>
          </cell>
          <cell r="C736">
            <v>0.80471367354888923</v>
          </cell>
        </row>
        <row r="737">
          <cell r="A737">
            <v>0.51041666666666508</v>
          </cell>
          <cell r="B737">
            <v>103.21249999999992</v>
          </cell>
          <cell r="C737">
            <v>0.80414881184261722</v>
          </cell>
        </row>
        <row r="738">
          <cell r="A738">
            <v>0.51111111111110952</v>
          </cell>
          <cell r="B738">
            <v>103.13999999999992</v>
          </cell>
          <cell r="C738">
            <v>0.80358395013634532</v>
          </cell>
        </row>
        <row r="739">
          <cell r="A739">
            <v>0.51180555555555396</v>
          </cell>
          <cell r="B739">
            <v>103.06749999999991</v>
          </cell>
          <cell r="C739">
            <v>0.8030190884300733</v>
          </cell>
        </row>
        <row r="740">
          <cell r="A740">
            <v>0.5124999999999984</v>
          </cell>
          <cell r="B740">
            <v>102.99499999999991</v>
          </cell>
          <cell r="C740">
            <v>0.8024542267238014</v>
          </cell>
        </row>
        <row r="741">
          <cell r="A741">
            <v>0.51319444444444284</v>
          </cell>
          <cell r="B741">
            <v>102.9224999999999</v>
          </cell>
          <cell r="C741">
            <v>0.8018893650175295</v>
          </cell>
        </row>
        <row r="742">
          <cell r="A742">
            <v>0.51388888888888729</v>
          </cell>
          <cell r="B742">
            <v>102.84999999999989</v>
          </cell>
          <cell r="C742">
            <v>0.80132450331125749</v>
          </cell>
        </row>
        <row r="743">
          <cell r="A743">
            <v>0.51458333333333173</v>
          </cell>
          <cell r="B743">
            <v>102.77749999999989</v>
          </cell>
          <cell r="C743">
            <v>0.80075964160498558</v>
          </cell>
        </row>
        <row r="744">
          <cell r="A744">
            <v>0.51527777777777617</v>
          </cell>
          <cell r="B744">
            <v>102.70499999999988</v>
          </cell>
          <cell r="C744">
            <v>0.80019477989871357</v>
          </cell>
        </row>
        <row r="745">
          <cell r="A745">
            <v>0.51597222222222061</v>
          </cell>
          <cell r="B745">
            <v>102.63249999999988</v>
          </cell>
          <cell r="C745">
            <v>0.79962991819244167</v>
          </cell>
        </row>
        <row r="746">
          <cell r="A746">
            <v>0.51666666666666505</v>
          </cell>
          <cell r="B746">
            <v>102.55999999999987</v>
          </cell>
          <cell r="C746">
            <v>0.79906505648616966</v>
          </cell>
        </row>
        <row r="747">
          <cell r="A747">
            <v>0.5173611111111095</v>
          </cell>
          <cell r="B747">
            <v>102.48749999999987</v>
          </cell>
          <cell r="C747">
            <v>0.79850019477989775</v>
          </cell>
        </row>
        <row r="748">
          <cell r="A748">
            <v>0.51805555555555394</v>
          </cell>
          <cell r="B748">
            <v>102.41499999999986</v>
          </cell>
          <cell r="C748">
            <v>0.79793533307362574</v>
          </cell>
        </row>
        <row r="749">
          <cell r="A749">
            <v>0.51874999999999838</v>
          </cell>
          <cell r="B749">
            <v>102.34249999999986</v>
          </cell>
          <cell r="C749">
            <v>0.79737047136735384</v>
          </cell>
        </row>
        <row r="750">
          <cell r="A750">
            <v>0.51944444444444282</v>
          </cell>
          <cell r="B750">
            <v>102.26999999999985</v>
          </cell>
          <cell r="C750">
            <v>0.79680560966108183</v>
          </cell>
        </row>
        <row r="751">
          <cell r="A751">
            <v>0.52013888888888726</v>
          </cell>
          <cell r="B751">
            <v>102.19749999999985</v>
          </cell>
          <cell r="C751">
            <v>0.79624074795480992</v>
          </cell>
        </row>
        <row r="752">
          <cell r="A752">
            <v>0.52083333333333171</v>
          </cell>
          <cell r="B752">
            <v>102.12499999999984</v>
          </cell>
          <cell r="C752">
            <v>0.79567588624853802</v>
          </cell>
        </row>
        <row r="753">
          <cell r="A753">
            <v>0.52152777777777615</v>
          </cell>
          <cell r="B753">
            <v>102.05249999999984</v>
          </cell>
          <cell r="C753">
            <v>0.79511102454226601</v>
          </cell>
        </row>
        <row r="754">
          <cell r="A754">
            <v>0.52222222222222059</v>
          </cell>
          <cell r="B754">
            <v>101.97999999999983</v>
          </cell>
          <cell r="C754">
            <v>0.79454616283599411</v>
          </cell>
        </row>
        <row r="755">
          <cell r="A755">
            <v>0.52291666666666503</v>
          </cell>
          <cell r="B755">
            <v>101.90749999999983</v>
          </cell>
          <cell r="C755">
            <v>0.79398130112972209</v>
          </cell>
        </row>
        <row r="756">
          <cell r="A756">
            <v>0.52361111111110947</v>
          </cell>
          <cell r="B756">
            <v>101.83499999999982</v>
          </cell>
          <cell r="C756">
            <v>0.79341643942345019</v>
          </cell>
        </row>
        <row r="757">
          <cell r="A757">
            <v>0.52430555555555391</v>
          </cell>
          <cell r="B757">
            <v>101.76249999999982</v>
          </cell>
          <cell r="C757">
            <v>0.79285157771717818</v>
          </cell>
        </row>
        <row r="758">
          <cell r="A758">
            <v>0.52499999999999836</v>
          </cell>
          <cell r="B758">
            <v>101.68999999999981</v>
          </cell>
          <cell r="C758">
            <v>0.79228671601090628</v>
          </cell>
        </row>
        <row r="759">
          <cell r="A759">
            <v>0.5256944444444428</v>
          </cell>
          <cell r="B759">
            <v>101.61749999999981</v>
          </cell>
          <cell r="C759">
            <v>0.79172185430463426</v>
          </cell>
        </row>
        <row r="760">
          <cell r="A760">
            <v>0.52638888888888724</v>
          </cell>
          <cell r="B760">
            <v>101.5449999999998</v>
          </cell>
          <cell r="C760">
            <v>0.79115699259836236</v>
          </cell>
        </row>
        <row r="761">
          <cell r="A761">
            <v>0.52708333333333168</v>
          </cell>
          <cell r="B761">
            <v>101.4724999999998</v>
          </cell>
          <cell r="C761">
            <v>0.79059213089209035</v>
          </cell>
        </row>
        <row r="762">
          <cell r="A762">
            <v>0.52777777777777612</v>
          </cell>
          <cell r="B762">
            <v>101.39999999999979</v>
          </cell>
          <cell r="C762">
            <v>0.79002726918581845</v>
          </cell>
        </row>
        <row r="763">
          <cell r="A763">
            <v>0.52847222222222057</v>
          </cell>
          <cell r="B763">
            <v>101.32749999999979</v>
          </cell>
          <cell r="C763">
            <v>0.78946240747954644</v>
          </cell>
        </row>
        <row r="764">
          <cell r="A764">
            <v>0.52916666666666501</v>
          </cell>
          <cell r="B764">
            <v>101.25499999999978</v>
          </cell>
          <cell r="C764">
            <v>0.78889754577327453</v>
          </cell>
        </row>
        <row r="765">
          <cell r="A765">
            <v>0.52986111111110945</v>
          </cell>
          <cell r="B765">
            <v>101.18249999999978</v>
          </cell>
          <cell r="C765">
            <v>0.78833268406700263</v>
          </cell>
        </row>
        <row r="766">
          <cell r="A766">
            <v>0.53055555555555389</v>
          </cell>
          <cell r="B766">
            <v>101.10999999999977</v>
          </cell>
          <cell r="C766">
            <v>0.78776782236073062</v>
          </cell>
        </row>
        <row r="767">
          <cell r="A767">
            <v>0.53124999999999833</v>
          </cell>
          <cell r="B767">
            <v>101.03749999999977</v>
          </cell>
          <cell r="C767">
            <v>0.78720296065445872</v>
          </cell>
        </row>
        <row r="768">
          <cell r="A768">
            <v>0.53194444444444278</v>
          </cell>
          <cell r="B768">
            <v>100.96499999999976</v>
          </cell>
          <cell r="C768">
            <v>0.7866380989481867</v>
          </cell>
        </row>
        <row r="769">
          <cell r="A769">
            <v>0.53263888888888722</v>
          </cell>
          <cell r="B769">
            <v>100.89249999999976</v>
          </cell>
          <cell r="C769">
            <v>0.7860732372419148</v>
          </cell>
        </row>
        <row r="770">
          <cell r="A770">
            <v>0.53333333333333166</v>
          </cell>
          <cell r="B770">
            <v>100.81999999999975</v>
          </cell>
          <cell r="C770">
            <v>0.78550837553564279</v>
          </cell>
        </row>
        <row r="771">
          <cell r="A771">
            <v>0.5340277777777761</v>
          </cell>
          <cell r="B771">
            <v>100.74749999999975</v>
          </cell>
          <cell r="C771">
            <v>0.78494351382937089</v>
          </cell>
        </row>
        <row r="772">
          <cell r="A772">
            <v>0.53472222222222054</v>
          </cell>
          <cell r="B772">
            <v>100.67499999999974</v>
          </cell>
          <cell r="C772">
            <v>0.78437865212309887</v>
          </cell>
        </row>
        <row r="773">
          <cell r="A773">
            <v>0.53541666666666499</v>
          </cell>
          <cell r="B773">
            <v>100.60249999999974</v>
          </cell>
          <cell r="C773">
            <v>0.78381379041682697</v>
          </cell>
        </row>
        <row r="774">
          <cell r="A774">
            <v>0.53611111111110943</v>
          </cell>
          <cell r="B774">
            <v>100.52999999999973</v>
          </cell>
          <cell r="C774">
            <v>0.78324892871055496</v>
          </cell>
        </row>
        <row r="775">
          <cell r="A775">
            <v>0.53680555555555387</v>
          </cell>
          <cell r="B775">
            <v>100.45749999999973</v>
          </cell>
          <cell r="C775">
            <v>0.78268406700428306</v>
          </cell>
        </row>
        <row r="776">
          <cell r="A776">
            <v>0.53749999999999831</v>
          </cell>
          <cell r="B776">
            <v>100.38499999999972</v>
          </cell>
          <cell r="C776">
            <v>0.78211920529801116</v>
          </cell>
        </row>
        <row r="777">
          <cell r="A777">
            <v>0.53819444444444275</v>
          </cell>
          <cell r="B777">
            <v>100.31249999999972</v>
          </cell>
          <cell r="C777">
            <v>0.78155434359173914</v>
          </cell>
        </row>
        <row r="778">
          <cell r="A778">
            <v>0.5388888888888872</v>
          </cell>
          <cell r="B778">
            <v>100.23999999999971</v>
          </cell>
          <cell r="C778">
            <v>0.78098948188546724</v>
          </cell>
        </row>
        <row r="779">
          <cell r="A779">
            <v>0.53958333333333164</v>
          </cell>
          <cell r="B779">
            <v>100.16749999999971</v>
          </cell>
          <cell r="C779">
            <v>0.78042462017919523</v>
          </cell>
        </row>
        <row r="780">
          <cell r="A780">
            <v>0.54027777777777608</v>
          </cell>
          <cell r="B780">
            <v>100.0949999999997</v>
          </cell>
          <cell r="C780">
            <v>0.77985975847292333</v>
          </cell>
        </row>
        <row r="781">
          <cell r="A781">
            <v>0.54097222222222052</v>
          </cell>
          <cell r="B781">
            <v>100.0224999999997</v>
          </cell>
          <cell r="C781">
            <v>0.77929489676665131</v>
          </cell>
        </row>
        <row r="782">
          <cell r="A782">
            <v>0.54166666666666496</v>
          </cell>
          <cell r="B782">
            <v>99.95</v>
          </cell>
          <cell r="C782">
            <v>0.77873003506038185</v>
          </cell>
        </row>
        <row r="783">
          <cell r="A783">
            <v>0.54236111111110941</v>
          </cell>
          <cell r="B783">
            <v>100.00750000000001</v>
          </cell>
          <cell r="C783">
            <v>0.77917802882742515</v>
          </cell>
        </row>
        <row r="784">
          <cell r="A784">
            <v>0.54305555555555385</v>
          </cell>
          <cell r="B784">
            <v>100.06500000000001</v>
          </cell>
          <cell r="C784">
            <v>0.77962602259446834</v>
          </cell>
        </row>
        <row r="785">
          <cell r="A785">
            <v>0.54374999999999829</v>
          </cell>
          <cell r="B785">
            <v>100.12250000000002</v>
          </cell>
          <cell r="C785">
            <v>0.78007401636151164</v>
          </cell>
        </row>
        <row r="786">
          <cell r="A786">
            <v>0.54444444444444273</v>
          </cell>
          <cell r="B786">
            <v>100.18000000000002</v>
          </cell>
          <cell r="C786">
            <v>0.78052201012855493</v>
          </cell>
        </row>
        <row r="787">
          <cell r="A787">
            <v>0.54513888888888717</v>
          </cell>
          <cell r="B787">
            <v>100.23750000000003</v>
          </cell>
          <cell r="C787">
            <v>0.78097000389559823</v>
          </cell>
        </row>
        <row r="788">
          <cell r="A788">
            <v>0.54583333333333162</v>
          </cell>
          <cell r="B788">
            <v>100.29500000000003</v>
          </cell>
          <cell r="C788">
            <v>0.78141799766264153</v>
          </cell>
        </row>
        <row r="789">
          <cell r="A789">
            <v>0.54652777777777606</v>
          </cell>
          <cell r="B789">
            <v>100.35250000000003</v>
          </cell>
          <cell r="C789">
            <v>0.78186599142968471</v>
          </cell>
        </row>
        <row r="790">
          <cell r="A790">
            <v>0.5472222222222205</v>
          </cell>
          <cell r="B790">
            <v>100.41000000000004</v>
          </cell>
          <cell r="C790">
            <v>0.78231398519672801</v>
          </cell>
        </row>
        <row r="791">
          <cell r="A791">
            <v>0.54791666666666494</v>
          </cell>
          <cell r="B791">
            <v>100.46750000000004</v>
          </cell>
          <cell r="C791">
            <v>0.78276197896377131</v>
          </cell>
        </row>
        <row r="792">
          <cell r="A792">
            <v>0.54861111111110938</v>
          </cell>
          <cell r="B792">
            <v>100.52500000000005</v>
          </cell>
          <cell r="C792">
            <v>0.78320997273081461</v>
          </cell>
        </row>
        <row r="793">
          <cell r="A793">
            <v>0.54930555555555383</v>
          </cell>
          <cell r="B793">
            <v>100.58250000000005</v>
          </cell>
          <cell r="C793">
            <v>0.78365796649785791</v>
          </cell>
        </row>
        <row r="794">
          <cell r="A794">
            <v>0.54999999999999827</v>
          </cell>
          <cell r="B794">
            <v>100.64000000000006</v>
          </cell>
          <cell r="C794">
            <v>0.78410596026490109</v>
          </cell>
        </row>
        <row r="795">
          <cell r="A795">
            <v>0.55069444444444271</v>
          </cell>
          <cell r="B795">
            <v>100.69750000000006</v>
          </cell>
          <cell r="C795">
            <v>0.78455395403194439</v>
          </cell>
        </row>
        <row r="796">
          <cell r="A796">
            <v>0.55138888888888715</v>
          </cell>
          <cell r="B796">
            <v>100.75500000000007</v>
          </cell>
          <cell r="C796">
            <v>0.78500194779898769</v>
          </cell>
        </row>
        <row r="797">
          <cell r="A797">
            <v>0.55208333333333159</v>
          </cell>
          <cell r="B797">
            <v>100.81250000000007</v>
          </cell>
          <cell r="C797">
            <v>0.78544994156603098</v>
          </cell>
        </row>
        <row r="798">
          <cell r="A798">
            <v>0.55277777777777604</v>
          </cell>
          <cell r="B798">
            <v>100.87000000000008</v>
          </cell>
          <cell r="C798">
            <v>0.78589793533307428</v>
          </cell>
        </row>
        <row r="799">
          <cell r="A799">
            <v>0.55347222222222048</v>
          </cell>
          <cell r="B799">
            <v>100.92750000000008</v>
          </cell>
          <cell r="C799">
            <v>0.78634592910011758</v>
          </cell>
        </row>
        <row r="800">
          <cell r="A800">
            <v>0.55416666666666492</v>
          </cell>
          <cell r="B800">
            <v>100.98500000000008</v>
          </cell>
          <cell r="C800">
            <v>0.78679392286716077</v>
          </cell>
        </row>
        <row r="801">
          <cell r="A801">
            <v>0.55486111111110936</v>
          </cell>
          <cell r="B801">
            <v>101.04250000000009</v>
          </cell>
          <cell r="C801">
            <v>0.78724191663420406</v>
          </cell>
        </row>
        <row r="802">
          <cell r="A802">
            <v>0.5555555555555538</v>
          </cell>
          <cell r="B802">
            <v>101.10000000000009</v>
          </cell>
          <cell r="C802">
            <v>0.78768991040124736</v>
          </cell>
        </row>
        <row r="803">
          <cell r="A803">
            <v>0.55624999999999825</v>
          </cell>
          <cell r="B803">
            <v>101.1575000000001</v>
          </cell>
          <cell r="C803">
            <v>0.78813790416829066</v>
          </cell>
        </row>
        <row r="804">
          <cell r="A804">
            <v>0.55694444444444269</v>
          </cell>
          <cell r="B804">
            <v>101.2150000000001</v>
          </cell>
          <cell r="C804">
            <v>0.78858589793533396</v>
          </cell>
        </row>
        <row r="805">
          <cell r="A805">
            <v>0.55763888888888713</v>
          </cell>
          <cell r="B805">
            <v>101.27250000000011</v>
          </cell>
          <cell r="C805">
            <v>0.78903389170237714</v>
          </cell>
        </row>
        <row r="806">
          <cell r="A806">
            <v>0.55833333333333157</v>
          </cell>
          <cell r="B806">
            <v>101.33000000000011</v>
          </cell>
          <cell r="C806">
            <v>0.78948188546942044</v>
          </cell>
        </row>
        <row r="807">
          <cell r="A807">
            <v>0.55902777777777601</v>
          </cell>
          <cell r="B807">
            <v>101.38750000000012</v>
          </cell>
          <cell r="C807">
            <v>0.78992987923646374</v>
          </cell>
        </row>
        <row r="808">
          <cell r="A808">
            <v>0.55972222222222046</v>
          </cell>
          <cell r="B808">
            <v>101.44500000000012</v>
          </cell>
          <cell r="C808">
            <v>0.79037787300350704</v>
          </cell>
        </row>
        <row r="809">
          <cell r="A809">
            <v>0.5604166666666649</v>
          </cell>
          <cell r="B809">
            <v>101.50250000000013</v>
          </cell>
          <cell r="C809">
            <v>0.79082586677055033</v>
          </cell>
        </row>
        <row r="810">
          <cell r="A810">
            <v>0.56111111111110934</v>
          </cell>
          <cell r="B810">
            <v>101.56000000000013</v>
          </cell>
          <cell r="C810">
            <v>0.79127386053759352</v>
          </cell>
        </row>
        <row r="811">
          <cell r="A811">
            <v>0.56180555555555378</v>
          </cell>
          <cell r="B811">
            <v>101.61750000000013</v>
          </cell>
          <cell r="C811">
            <v>0.79172185430463682</v>
          </cell>
        </row>
        <row r="812">
          <cell r="A812">
            <v>0.56249999999999822</v>
          </cell>
          <cell r="B812">
            <v>101.67500000000014</v>
          </cell>
          <cell r="C812">
            <v>0.79216984807168012</v>
          </cell>
        </row>
        <row r="813">
          <cell r="A813">
            <v>0.56319444444444267</v>
          </cell>
          <cell r="B813">
            <v>101.73250000000014</v>
          </cell>
          <cell r="C813">
            <v>0.79261784183872341</v>
          </cell>
        </row>
        <row r="814">
          <cell r="A814">
            <v>0.56388888888888711</v>
          </cell>
          <cell r="B814">
            <v>101.79000000000015</v>
          </cell>
          <cell r="C814">
            <v>0.79306583560576671</v>
          </cell>
        </row>
        <row r="815">
          <cell r="A815">
            <v>0.56458333333333155</v>
          </cell>
          <cell r="B815">
            <v>101.84750000000015</v>
          </cell>
          <cell r="C815">
            <v>0.7935138293728099</v>
          </cell>
        </row>
        <row r="816">
          <cell r="A816">
            <v>0.56527777777777599</v>
          </cell>
          <cell r="B816">
            <v>101.90500000000016</v>
          </cell>
          <cell r="C816">
            <v>0.7939618231398532</v>
          </cell>
        </row>
        <row r="817">
          <cell r="A817">
            <v>0.56597222222222043</v>
          </cell>
          <cell r="B817">
            <v>101.96250000000016</v>
          </cell>
          <cell r="C817">
            <v>0.79440981690689649</v>
          </cell>
        </row>
        <row r="818">
          <cell r="A818">
            <v>0.56666666666666488</v>
          </cell>
          <cell r="B818">
            <v>102.02000000000017</v>
          </cell>
          <cell r="C818">
            <v>0.79485781067393979</v>
          </cell>
        </row>
        <row r="819">
          <cell r="A819">
            <v>0.56736111111110932</v>
          </cell>
          <cell r="B819">
            <v>102.07750000000017</v>
          </cell>
          <cell r="C819">
            <v>0.79530580444098309</v>
          </cell>
        </row>
        <row r="820">
          <cell r="A820">
            <v>0.56805555555555376</v>
          </cell>
          <cell r="B820">
            <v>102.13500000000018</v>
          </cell>
          <cell r="C820">
            <v>0.79575379820802639</v>
          </cell>
        </row>
        <row r="821">
          <cell r="A821">
            <v>0.5687499999999982</v>
          </cell>
          <cell r="B821">
            <v>102.19250000000018</v>
          </cell>
          <cell r="C821">
            <v>0.79620179197506957</v>
          </cell>
        </row>
        <row r="822">
          <cell r="A822">
            <v>0.56944444444444264</v>
          </cell>
          <cell r="B822">
            <v>102.25000000000018</v>
          </cell>
          <cell r="C822">
            <v>0.79664978574211287</v>
          </cell>
        </row>
        <row r="823">
          <cell r="A823">
            <v>0.57013888888888709</v>
          </cell>
          <cell r="B823">
            <v>102.30750000000019</v>
          </cell>
          <cell r="C823">
            <v>0.79709777950915617</v>
          </cell>
        </row>
        <row r="824">
          <cell r="A824">
            <v>0.57083333333333153</v>
          </cell>
          <cell r="B824">
            <v>102.36500000000019</v>
          </cell>
          <cell r="C824">
            <v>0.79754577327619947</v>
          </cell>
        </row>
        <row r="825">
          <cell r="A825">
            <v>0.57152777777777597</v>
          </cell>
          <cell r="B825">
            <v>102.4225000000002</v>
          </cell>
          <cell r="C825">
            <v>0.79799376704324276</v>
          </cell>
        </row>
        <row r="826">
          <cell r="A826">
            <v>0.57222222222222041</v>
          </cell>
          <cell r="B826">
            <v>102.4800000000002</v>
          </cell>
          <cell r="C826">
            <v>0.79844176081028595</v>
          </cell>
        </row>
        <row r="827">
          <cell r="A827">
            <v>0.57291666666666485</v>
          </cell>
          <cell r="B827">
            <v>102.53750000000021</v>
          </cell>
          <cell r="C827">
            <v>0.79888975457732925</v>
          </cell>
        </row>
        <row r="828">
          <cell r="A828">
            <v>0.5736111111111093</v>
          </cell>
          <cell r="B828">
            <v>102.59500000000021</v>
          </cell>
          <cell r="C828">
            <v>0.79933774834437255</v>
          </cell>
        </row>
        <row r="829">
          <cell r="A829">
            <v>0.57430555555555374</v>
          </cell>
          <cell r="B829">
            <v>102.65250000000022</v>
          </cell>
          <cell r="C829">
            <v>0.79978574211141584</v>
          </cell>
        </row>
        <row r="830">
          <cell r="A830">
            <v>0.57499999999999818</v>
          </cell>
          <cell r="B830">
            <v>102.71000000000022</v>
          </cell>
          <cell r="C830">
            <v>0.80023373587845914</v>
          </cell>
        </row>
        <row r="831">
          <cell r="A831">
            <v>0.57569444444444262</v>
          </cell>
          <cell r="B831">
            <v>102.76750000000023</v>
          </cell>
          <cell r="C831">
            <v>0.80068172964550233</v>
          </cell>
        </row>
        <row r="832">
          <cell r="A832">
            <v>0.57638888888888706</v>
          </cell>
          <cell r="B832">
            <v>102.82500000000023</v>
          </cell>
          <cell r="C832">
            <v>0.80112972341254562</v>
          </cell>
        </row>
        <row r="833">
          <cell r="A833">
            <v>0.57708333333333151</v>
          </cell>
          <cell r="B833">
            <v>102.88250000000023</v>
          </cell>
          <cell r="C833">
            <v>0.80157771717958892</v>
          </cell>
        </row>
        <row r="834">
          <cell r="A834">
            <v>0.57777777777777595</v>
          </cell>
          <cell r="B834">
            <v>102.94000000000024</v>
          </cell>
          <cell r="C834">
            <v>0.80202571094663222</v>
          </cell>
        </row>
        <row r="835">
          <cell r="A835">
            <v>0.57847222222222039</v>
          </cell>
          <cell r="B835">
            <v>102.99750000000024</v>
          </cell>
          <cell r="C835">
            <v>0.80247370471367552</v>
          </cell>
        </row>
        <row r="836">
          <cell r="A836">
            <v>0.57916666666666483</v>
          </cell>
          <cell r="B836">
            <v>103.05500000000025</v>
          </cell>
          <cell r="C836">
            <v>0.80292169848071882</v>
          </cell>
        </row>
        <row r="837">
          <cell r="A837">
            <v>0.57986111111110927</v>
          </cell>
          <cell r="B837">
            <v>103.11250000000025</v>
          </cell>
          <cell r="C837">
            <v>0.803369692247762</v>
          </cell>
        </row>
        <row r="838">
          <cell r="A838">
            <v>0.58055555555555372</v>
          </cell>
          <cell r="B838">
            <v>103.17000000000026</v>
          </cell>
          <cell r="C838">
            <v>0.8038176860148053</v>
          </cell>
        </row>
        <row r="839">
          <cell r="A839">
            <v>0.58124999999999816</v>
          </cell>
          <cell r="B839">
            <v>103.22750000000026</v>
          </cell>
          <cell r="C839">
            <v>0.8042656797818486</v>
          </cell>
        </row>
        <row r="840">
          <cell r="A840">
            <v>0.5819444444444426</v>
          </cell>
          <cell r="B840">
            <v>103.28500000000027</v>
          </cell>
          <cell r="C840">
            <v>0.80471367354889189</v>
          </cell>
        </row>
        <row r="841">
          <cell r="A841">
            <v>0.58263888888888704</v>
          </cell>
          <cell r="B841">
            <v>103.34250000000027</v>
          </cell>
          <cell r="C841">
            <v>0.80516166731593519</v>
          </cell>
        </row>
        <row r="842">
          <cell r="A842">
            <v>0.58333333333333148</v>
          </cell>
          <cell r="B842">
            <v>103.4</v>
          </cell>
          <cell r="C842">
            <v>0.80560966108297627</v>
          </cell>
        </row>
        <row r="843">
          <cell r="A843">
            <v>0.58402777777777592</v>
          </cell>
          <cell r="B843">
            <v>103.42</v>
          </cell>
          <cell r="C843">
            <v>0.80576548500194789</v>
          </cell>
        </row>
        <row r="844">
          <cell r="A844">
            <v>0.58472222222222037</v>
          </cell>
          <cell r="B844">
            <v>103.44</v>
          </cell>
          <cell r="C844">
            <v>0.8059213089209194</v>
          </cell>
        </row>
        <row r="845">
          <cell r="A845">
            <v>0.58541666666666481</v>
          </cell>
          <cell r="B845">
            <v>103.46</v>
          </cell>
          <cell r="C845">
            <v>0.80607713283989091</v>
          </cell>
        </row>
        <row r="846">
          <cell r="A846">
            <v>0.58611111111110925</v>
          </cell>
          <cell r="B846">
            <v>103.47999999999999</v>
          </cell>
          <cell r="C846">
            <v>0.80623295675886242</v>
          </cell>
        </row>
        <row r="847">
          <cell r="A847">
            <v>0.58680555555555369</v>
          </cell>
          <cell r="B847">
            <v>103.49999999999999</v>
          </cell>
          <cell r="C847">
            <v>0.80638878067783393</v>
          </cell>
        </row>
        <row r="848">
          <cell r="A848">
            <v>0.58749999999999813</v>
          </cell>
          <cell r="B848">
            <v>103.51999999999998</v>
          </cell>
          <cell r="C848">
            <v>0.80654460459680555</v>
          </cell>
        </row>
        <row r="849">
          <cell r="A849">
            <v>0.58819444444444258</v>
          </cell>
          <cell r="B849">
            <v>103.53999999999998</v>
          </cell>
          <cell r="C849">
            <v>0.80670042851577706</v>
          </cell>
        </row>
        <row r="850">
          <cell r="A850">
            <v>0.58888888888888702</v>
          </cell>
          <cell r="B850">
            <v>103.55999999999997</v>
          </cell>
          <cell r="C850">
            <v>0.80685625243474857</v>
          </cell>
        </row>
        <row r="851">
          <cell r="A851">
            <v>0.58958333333333146</v>
          </cell>
          <cell r="B851">
            <v>103.57999999999997</v>
          </cell>
          <cell r="C851">
            <v>0.80701207635372008</v>
          </cell>
        </row>
        <row r="852">
          <cell r="A852">
            <v>0.5902777777777759</v>
          </cell>
          <cell r="B852">
            <v>103.59999999999997</v>
          </cell>
          <cell r="C852">
            <v>0.80716790027269159</v>
          </cell>
        </row>
        <row r="853">
          <cell r="A853">
            <v>0.59097222222222034</v>
          </cell>
          <cell r="B853">
            <v>103.61999999999996</v>
          </cell>
          <cell r="C853">
            <v>0.80732372419166321</v>
          </cell>
        </row>
        <row r="854">
          <cell r="A854">
            <v>0.59166666666666479</v>
          </cell>
          <cell r="B854">
            <v>103.63999999999996</v>
          </cell>
          <cell r="C854">
            <v>0.80747954811063472</v>
          </cell>
        </row>
        <row r="855">
          <cell r="A855">
            <v>0.59236111111110923</v>
          </cell>
          <cell r="B855">
            <v>103.65999999999995</v>
          </cell>
          <cell r="C855">
            <v>0.80763537202960622</v>
          </cell>
        </row>
        <row r="856">
          <cell r="A856">
            <v>0.59305555555555367</v>
          </cell>
          <cell r="B856">
            <v>103.67999999999995</v>
          </cell>
          <cell r="C856">
            <v>0.80779119594857773</v>
          </cell>
        </row>
        <row r="857">
          <cell r="A857">
            <v>0.59374999999999811</v>
          </cell>
          <cell r="B857">
            <v>103.69999999999995</v>
          </cell>
          <cell r="C857">
            <v>0.80794701986754924</v>
          </cell>
        </row>
        <row r="858">
          <cell r="A858">
            <v>0.59444444444444255</v>
          </cell>
          <cell r="B858">
            <v>103.71999999999994</v>
          </cell>
          <cell r="C858">
            <v>0.80810284378652086</v>
          </cell>
        </row>
        <row r="859">
          <cell r="A859">
            <v>0.595138888888887</v>
          </cell>
          <cell r="B859">
            <v>103.73999999999994</v>
          </cell>
          <cell r="C859">
            <v>0.80825866770549237</v>
          </cell>
        </row>
        <row r="860">
          <cell r="A860">
            <v>0.59583333333333144</v>
          </cell>
          <cell r="B860">
            <v>103.75999999999993</v>
          </cell>
          <cell r="C860">
            <v>0.80841449162446388</v>
          </cell>
        </row>
        <row r="861">
          <cell r="A861">
            <v>0.59652777777777588</v>
          </cell>
          <cell r="B861">
            <v>103.77999999999993</v>
          </cell>
          <cell r="C861">
            <v>0.80857031554343539</v>
          </cell>
        </row>
        <row r="862">
          <cell r="A862">
            <v>0.59722222222222032</v>
          </cell>
          <cell r="B862">
            <v>103.79999999999993</v>
          </cell>
          <cell r="C862">
            <v>0.8087261394624069</v>
          </cell>
        </row>
        <row r="863">
          <cell r="A863">
            <v>0.59791666666666476</v>
          </cell>
          <cell r="B863">
            <v>103.81999999999992</v>
          </cell>
          <cell r="C863">
            <v>0.80888196338137852</v>
          </cell>
        </row>
        <row r="864">
          <cell r="A864">
            <v>0.59861111111110921</v>
          </cell>
          <cell r="B864">
            <v>103.83999999999992</v>
          </cell>
          <cell r="C864">
            <v>0.80903778730035003</v>
          </cell>
        </row>
        <row r="865">
          <cell r="A865">
            <v>0.59930555555555365</v>
          </cell>
          <cell r="B865">
            <v>103.85999999999991</v>
          </cell>
          <cell r="C865">
            <v>0.80919361121932154</v>
          </cell>
        </row>
        <row r="866">
          <cell r="A866">
            <v>0.59999999999999809</v>
          </cell>
          <cell r="B866">
            <v>103.87999999999991</v>
          </cell>
          <cell r="C866">
            <v>0.80934943513829305</v>
          </cell>
        </row>
        <row r="867">
          <cell r="A867">
            <v>0.60069444444444253</v>
          </cell>
          <cell r="B867">
            <v>103.89999999999991</v>
          </cell>
          <cell r="C867">
            <v>0.80950525905726456</v>
          </cell>
        </row>
        <row r="868">
          <cell r="A868">
            <v>0.60138888888888697</v>
          </cell>
          <cell r="B868">
            <v>103.9199999999999</v>
          </cell>
          <cell r="C868">
            <v>0.80966108297623618</v>
          </cell>
        </row>
        <row r="869">
          <cell r="A869">
            <v>0.60208333333333142</v>
          </cell>
          <cell r="B869">
            <v>103.9399999999999</v>
          </cell>
          <cell r="C869">
            <v>0.80981690689520769</v>
          </cell>
        </row>
        <row r="870">
          <cell r="A870">
            <v>0.60277777777777586</v>
          </cell>
          <cell r="B870">
            <v>103.95999999999989</v>
          </cell>
          <cell r="C870">
            <v>0.8099727308141792</v>
          </cell>
        </row>
        <row r="871">
          <cell r="A871">
            <v>0.6034722222222203</v>
          </cell>
          <cell r="B871">
            <v>103.97999999999989</v>
          </cell>
          <cell r="C871">
            <v>0.81012855473315071</v>
          </cell>
        </row>
        <row r="872">
          <cell r="A872">
            <v>0.60416666666666474</v>
          </cell>
          <cell r="B872">
            <v>103.99999999999989</v>
          </cell>
          <cell r="C872">
            <v>0.81028437865212222</v>
          </cell>
        </row>
        <row r="873">
          <cell r="A873">
            <v>0.60486111111110918</v>
          </cell>
          <cell r="B873">
            <v>104.01999999999988</v>
          </cell>
          <cell r="C873">
            <v>0.81044020257109384</v>
          </cell>
        </row>
        <row r="874">
          <cell r="A874">
            <v>0.60555555555555363</v>
          </cell>
          <cell r="B874">
            <v>104.03999999999988</v>
          </cell>
          <cell r="C874">
            <v>0.81059602649006535</v>
          </cell>
        </row>
        <row r="875">
          <cell r="A875">
            <v>0.60624999999999807</v>
          </cell>
          <cell r="B875">
            <v>104.05999999999987</v>
          </cell>
          <cell r="C875">
            <v>0.81075185040903686</v>
          </cell>
        </row>
        <row r="876">
          <cell r="A876">
            <v>0.60694444444444251</v>
          </cell>
          <cell r="B876">
            <v>104.07999999999987</v>
          </cell>
          <cell r="C876">
            <v>0.81090767432800837</v>
          </cell>
        </row>
        <row r="877">
          <cell r="A877">
            <v>0.60763888888888695</v>
          </cell>
          <cell r="B877">
            <v>104.09999999999987</v>
          </cell>
          <cell r="C877">
            <v>0.81106349824697987</v>
          </cell>
        </row>
        <row r="878">
          <cell r="A878">
            <v>0.60833333333333139</v>
          </cell>
          <cell r="B878">
            <v>104.11999999999986</v>
          </cell>
          <cell r="C878">
            <v>0.81121932216595138</v>
          </cell>
        </row>
        <row r="879">
          <cell r="A879">
            <v>0.60902777777777584</v>
          </cell>
          <cell r="B879">
            <v>104.13999999999986</v>
          </cell>
          <cell r="C879">
            <v>0.811375146084923</v>
          </cell>
        </row>
        <row r="880">
          <cell r="A880">
            <v>0.60972222222222028</v>
          </cell>
          <cell r="B880">
            <v>104.15999999999985</v>
          </cell>
          <cell r="C880">
            <v>0.81153097000389451</v>
          </cell>
        </row>
        <row r="881">
          <cell r="A881">
            <v>0.61041666666666472</v>
          </cell>
          <cell r="B881">
            <v>104.17999999999985</v>
          </cell>
          <cell r="C881">
            <v>0.81168679392286602</v>
          </cell>
        </row>
        <row r="882">
          <cell r="A882">
            <v>0.61111111111110916</v>
          </cell>
          <cell r="B882">
            <v>104.19999999999985</v>
          </cell>
          <cell r="C882">
            <v>0.81184261784183753</v>
          </cell>
        </row>
        <row r="883">
          <cell r="A883">
            <v>0.6118055555555536</v>
          </cell>
          <cell r="B883">
            <v>104.21999999999984</v>
          </cell>
          <cell r="C883">
            <v>0.81199844176080904</v>
          </cell>
        </row>
        <row r="884">
          <cell r="A884">
            <v>0.61249999999999805</v>
          </cell>
          <cell r="B884">
            <v>104.23999999999984</v>
          </cell>
          <cell r="C884">
            <v>0.81215426567978066</v>
          </cell>
        </row>
        <row r="885">
          <cell r="A885">
            <v>0.61319444444444249</v>
          </cell>
          <cell r="B885">
            <v>104.25999999999983</v>
          </cell>
          <cell r="C885">
            <v>0.81231008959875217</v>
          </cell>
        </row>
        <row r="886">
          <cell r="A886">
            <v>0.61388888888888693</v>
          </cell>
          <cell r="B886">
            <v>104.27999999999983</v>
          </cell>
          <cell r="C886">
            <v>0.81246591351772368</v>
          </cell>
        </row>
        <row r="887">
          <cell r="A887">
            <v>0.61458333333333137</v>
          </cell>
          <cell r="B887">
            <v>104.29999999999983</v>
          </cell>
          <cell r="C887">
            <v>0.81262173743669519</v>
          </cell>
        </row>
        <row r="888">
          <cell r="A888">
            <v>0.61527777777777581</v>
          </cell>
          <cell r="B888">
            <v>104.31999999999982</v>
          </cell>
          <cell r="C888">
            <v>0.8127775613556667</v>
          </cell>
        </row>
        <row r="889">
          <cell r="A889">
            <v>0.61597222222222026</v>
          </cell>
          <cell r="B889">
            <v>104.33999999999982</v>
          </cell>
          <cell r="C889">
            <v>0.81293338527463832</v>
          </cell>
        </row>
        <row r="890">
          <cell r="A890">
            <v>0.6166666666666647</v>
          </cell>
          <cell r="B890">
            <v>104.35999999999981</v>
          </cell>
          <cell r="C890">
            <v>0.81308920919360983</v>
          </cell>
        </row>
        <row r="891">
          <cell r="A891">
            <v>0.61736111111110914</v>
          </cell>
          <cell r="B891">
            <v>104.37999999999981</v>
          </cell>
          <cell r="C891">
            <v>0.81324503311258134</v>
          </cell>
        </row>
        <row r="892">
          <cell r="A892">
            <v>0.61805555555555358</v>
          </cell>
          <cell r="B892">
            <v>104.39999999999981</v>
          </cell>
          <cell r="C892">
            <v>0.81340085703155285</v>
          </cell>
        </row>
        <row r="893">
          <cell r="A893">
            <v>0.61874999999999802</v>
          </cell>
          <cell r="B893">
            <v>104.4199999999998</v>
          </cell>
          <cell r="C893">
            <v>0.81355668095052436</v>
          </cell>
        </row>
        <row r="894">
          <cell r="A894">
            <v>0.61944444444444247</v>
          </cell>
          <cell r="B894">
            <v>104.4399999999998</v>
          </cell>
          <cell r="C894">
            <v>0.81371250486949598</v>
          </cell>
        </row>
        <row r="895">
          <cell r="A895">
            <v>0.62013888888888691</v>
          </cell>
          <cell r="B895">
            <v>104.45999999999979</v>
          </cell>
          <cell r="C895">
            <v>0.81386832878846749</v>
          </cell>
        </row>
        <row r="896">
          <cell r="A896">
            <v>0.62083333333333135</v>
          </cell>
          <cell r="B896">
            <v>104.47999999999979</v>
          </cell>
          <cell r="C896">
            <v>0.814024152707439</v>
          </cell>
        </row>
        <row r="897">
          <cell r="A897">
            <v>0.62152777777777579</v>
          </cell>
          <cell r="B897">
            <v>104.49999999999979</v>
          </cell>
          <cell r="C897">
            <v>0.81417997662641051</v>
          </cell>
        </row>
        <row r="898">
          <cell r="A898">
            <v>0.62222222222222023</v>
          </cell>
          <cell r="B898">
            <v>104.51999999999978</v>
          </cell>
          <cell r="C898">
            <v>0.81433580054538202</v>
          </cell>
        </row>
        <row r="899">
          <cell r="A899">
            <v>0.62291666666666468</v>
          </cell>
          <cell r="B899">
            <v>104.53999999999978</v>
          </cell>
          <cell r="C899">
            <v>0.81449162446435364</v>
          </cell>
        </row>
        <row r="900">
          <cell r="A900">
            <v>0.62361111111110912</v>
          </cell>
          <cell r="B900">
            <v>104.55999999999977</v>
          </cell>
          <cell r="C900">
            <v>0.81464744838332515</v>
          </cell>
        </row>
        <row r="901">
          <cell r="A901">
            <v>0.62430555555555356</v>
          </cell>
          <cell r="B901">
            <v>104.57999999999977</v>
          </cell>
          <cell r="C901">
            <v>0.81480327230229666</v>
          </cell>
        </row>
        <row r="902">
          <cell r="A902">
            <v>0.624999999999998</v>
          </cell>
          <cell r="B902">
            <v>104.6</v>
          </cell>
          <cell r="C902">
            <v>0.81495909622126994</v>
          </cell>
        </row>
        <row r="903">
          <cell r="A903">
            <v>0.62569444444444244</v>
          </cell>
          <cell r="B903">
            <v>104.46833333333333</v>
          </cell>
          <cell r="C903">
            <v>0.81393325542137385</v>
          </cell>
        </row>
        <row r="904">
          <cell r="A904">
            <v>0.62638888888888689</v>
          </cell>
          <cell r="B904">
            <v>104.33666666666667</v>
          </cell>
          <cell r="C904">
            <v>0.81290741462147786</v>
          </cell>
        </row>
        <row r="905">
          <cell r="A905">
            <v>0.62708333333333133</v>
          </cell>
          <cell r="B905">
            <v>104.20500000000001</v>
          </cell>
          <cell r="C905">
            <v>0.81188157382158177</v>
          </cell>
        </row>
        <row r="906">
          <cell r="A906">
            <v>0.62777777777777577</v>
          </cell>
          <cell r="B906">
            <v>104.07333333333335</v>
          </cell>
          <cell r="C906">
            <v>0.81085573302168568</v>
          </cell>
        </row>
        <row r="907">
          <cell r="A907">
            <v>0.62847222222222021</v>
          </cell>
          <cell r="B907">
            <v>103.94166666666669</v>
          </cell>
          <cell r="C907">
            <v>0.80982989222178958</v>
          </cell>
        </row>
        <row r="908">
          <cell r="A908">
            <v>0.62916666666666465</v>
          </cell>
          <cell r="B908">
            <v>103.81000000000003</v>
          </cell>
          <cell r="C908">
            <v>0.80880405142189349</v>
          </cell>
        </row>
        <row r="909">
          <cell r="A909">
            <v>0.6298611111111091</v>
          </cell>
          <cell r="B909">
            <v>103.67833333333337</v>
          </cell>
          <cell r="C909">
            <v>0.80777821062199751</v>
          </cell>
        </row>
        <row r="910">
          <cell r="A910">
            <v>0.63055555555555354</v>
          </cell>
          <cell r="B910">
            <v>103.54666666666671</v>
          </cell>
          <cell r="C910">
            <v>0.80675236982210141</v>
          </cell>
        </row>
        <row r="911">
          <cell r="A911">
            <v>0.63124999999999798</v>
          </cell>
          <cell r="B911">
            <v>103.41500000000005</v>
          </cell>
          <cell r="C911">
            <v>0.80572652902220532</v>
          </cell>
        </row>
        <row r="912">
          <cell r="A912">
            <v>0.63194444444444242</v>
          </cell>
          <cell r="B912">
            <v>103.28333333333339</v>
          </cell>
          <cell r="C912">
            <v>0.80470068822230922</v>
          </cell>
        </row>
        <row r="913">
          <cell r="A913">
            <v>0.63263888888888686</v>
          </cell>
          <cell r="B913">
            <v>103.15166666666673</v>
          </cell>
          <cell r="C913">
            <v>0.80367484742241313</v>
          </cell>
        </row>
        <row r="914">
          <cell r="A914">
            <v>0.63333333333333131</v>
          </cell>
          <cell r="B914">
            <v>103.02000000000007</v>
          </cell>
          <cell r="C914">
            <v>0.80264900662251715</v>
          </cell>
        </row>
        <row r="915">
          <cell r="A915">
            <v>0.63402777777777575</v>
          </cell>
          <cell r="B915">
            <v>102.88833333333341</v>
          </cell>
          <cell r="C915">
            <v>0.80162316582262105</v>
          </cell>
        </row>
        <row r="916">
          <cell r="A916">
            <v>0.63472222222222019</v>
          </cell>
          <cell r="B916">
            <v>102.75666666666675</v>
          </cell>
          <cell r="C916">
            <v>0.80059732502272496</v>
          </cell>
        </row>
        <row r="917">
          <cell r="A917">
            <v>0.63541666666666463</v>
          </cell>
          <cell r="B917">
            <v>102.62500000000009</v>
          </cell>
          <cell r="C917">
            <v>0.79957148422282887</v>
          </cell>
        </row>
        <row r="918">
          <cell r="A918">
            <v>0.63611111111110907</v>
          </cell>
          <cell r="B918">
            <v>102.49333333333342</v>
          </cell>
          <cell r="C918">
            <v>0.79854564342293288</v>
          </cell>
        </row>
        <row r="919">
          <cell r="A919">
            <v>0.63680555555555352</v>
          </cell>
          <cell r="B919">
            <v>102.36166666666676</v>
          </cell>
          <cell r="C919">
            <v>0.79751980262303679</v>
          </cell>
        </row>
        <row r="920">
          <cell r="A920">
            <v>0.63749999999999796</v>
          </cell>
          <cell r="B920">
            <v>102.2300000000001</v>
          </cell>
          <cell r="C920">
            <v>0.79649396182314069</v>
          </cell>
        </row>
        <row r="921">
          <cell r="A921">
            <v>0.6381944444444424</v>
          </cell>
          <cell r="B921">
            <v>102.09833333333344</v>
          </cell>
          <cell r="C921">
            <v>0.7954681210232446</v>
          </cell>
        </row>
        <row r="922">
          <cell r="A922">
            <v>0.63888888888888684</v>
          </cell>
          <cell r="B922">
            <v>101.96666666666678</v>
          </cell>
          <cell r="C922">
            <v>0.79444228022334851</v>
          </cell>
        </row>
        <row r="923">
          <cell r="A923">
            <v>0.63958333333333128</v>
          </cell>
          <cell r="B923">
            <v>101.83500000000012</v>
          </cell>
          <cell r="C923">
            <v>0.79341643942345252</v>
          </cell>
        </row>
        <row r="924">
          <cell r="A924">
            <v>0.64027777777777573</v>
          </cell>
          <cell r="B924">
            <v>101.70333333333346</v>
          </cell>
          <cell r="C924">
            <v>0.79239059862355643</v>
          </cell>
        </row>
        <row r="925">
          <cell r="A925">
            <v>0.64097222222222017</v>
          </cell>
          <cell r="B925">
            <v>101.5716666666668</v>
          </cell>
          <cell r="C925">
            <v>0.79136475782366034</v>
          </cell>
        </row>
        <row r="926">
          <cell r="A926">
            <v>0.64166666666666461</v>
          </cell>
          <cell r="B926">
            <v>101.44000000000014</v>
          </cell>
          <cell r="C926">
            <v>0.79033891702376424</v>
          </cell>
        </row>
        <row r="927">
          <cell r="A927">
            <v>0.64236111111110905</v>
          </cell>
          <cell r="B927">
            <v>101.30833333333348</v>
          </cell>
          <cell r="C927">
            <v>0.78931307622386815</v>
          </cell>
        </row>
        <row r="928">
          <cell r="A928">
            <v>0.64305555555555349</v>
          </cell>
          <cell r="B928">
            <v>101.17666666666682</v>
          </cell>
          <cell r="C928">
            <v>0.78828723542397217</v>
          </cell>
        </row>
        <row r="929">
          <cell r="A929">
            <v>0.64374999999999793</v>
          </cell>
          <cell r="B929">
            <v>101.04500000000016</v>
          </cell>
          <cell r="C929">
            <v>0.78726139462407607</v>
          </cell>
        </row>
        <row r="930">
          <cell r="A930">
            <v>0.64444444444444238</v>
          </cell>
          <cell r="B930">
            <v>100.9133333333335</v>
          </cell>
          <cell r="C930">
            <v>0.78623555382417998</v>
          </cell>
        </row>
        <row r="931">
          <cell r="A931">
            <v>0.64513888888888682</v>
          </cell>
          <cell r="B931">
            <v>100.78166666666684</v>
          </cell>
          <cell r="C931">
            <v>0.78520971302428388</v>
          </cell>
        </row>
        <row r="932">
          <cell r="A932">
            <v>0.64583333333333126</v>
          </cell>
          <cell r="B932">
            <v>100.65000000000018</v>
          </cell>
          <cell r="C932">
            <v>0.7841838722243879</v>
          </cell>
        </row>
        <row r="933">
          <cell r="A933">
            <v>0.6465277777777757</v>
          </cell>
          <cell r="B933">
            <v>100.51833333333352</v>
          </cell>
          <cell r="C933">
            <v>0.78315803142449181</v>
          </cell>
        </row>
        <row r="934">
          <cell r="A934">
            <v>0.64722222222222014</v>
          </cell>
          <cell r="B934">
            <v>100.38666666666686</v>
          </cell>
          <cell r="C934">
            <v>0.78213219062459571</v>
          </cell>
        </row>
        <row r="935">
          <cell r="A935">
            <v>0.64791666666666459</v>
          </cell>
          <cell r="B935">
            <v>100.25500000000019</v>
          </cell>
          <cell r="C935">
            <v>0.78110634982469962</v>
          </cell>
        </row>
        <row r="936">
          <cell r="A936">
            <v>0.64861111111110903</v>
          </cell>
          <cell r="B936">
            <v>100.12333333333353</v>
          </cell>
          <cell r="C936">
            <v>0.78008050902480353</v>
          </cell>
        </row>
        <row r="937">
          <cell r="A937">
            <v>0.64930555555555347</v>
          </cell>
          <cell r="B937">
            <v>99.991666666666873</v>
          </cell>
          <cell r="C937">
            <v>0.77905466822490754</v>
          </cell>
        </row>
        <row r="938">
          <cell r="A938">
            <v>0.64999999999999791</v>
          </cell>
          <cell r="B938">
            <v>99.860000000000213</v>
          </cell>
          <cell r="C938">
            <v>0.77802882742501145</v>
          </cell>
        </row>
        <row r="939">
          <cell r="A939">
            <v>0.65069444444444235</v>
          </cell>
          <cell r="B939">
            <v>99.728333333333552</v>
          </cell>
          <cell r="C939">
            <v>0.77700298662511535</v>
          </cell>
        </row>
        <row r="940">
          <cell r="A940">
            <v>0.6513888888888868</v>
          </cell>
          <cell r="B940">
            <v>99.596666666666891</v>
          </cell>
          <cell r="C940">
            <v>0.77597714582521926</v>
          </cell>
        </row>
        <row r="941">
          <cell r="A941">
            <v>0.65208333333333124</v>
          </cell>
          <cell r="B941">
            <v>99.465000000000231</v>
          </cell>
          <cell r="C941">
            <v>0.77495130502532317</v>
          </cell>
        </row>
        <row r="942">
          <cell r="A942">
            <v>0.65277777777777568</v>
          </cell>
          <cell r="B942">
            <v>99.33333333333357</v>
          </cell>
          <cell r="C942">
            <v>0.77392546422542718</v>
          </cell>
        </row>
        <row r="943">
          <cell r="A943">
            <v>0.65347222222222012</v>
          </cell>
          <cell r="B943">
            <v>99.20166666666691</v>
          </cell>
          <cell r="C943">
            <v>0.77289962342553109</v>
          </cell>
        </row>
        <row r="944">
          <cell r="A944">
            <v>0.65416666666666456</v>
          </cell>
          <cell r="B944">
            <v>99.070000000000249</v>
          </cell>
          <cell r="C944">
            <v>0.771873782625635</v>
          </cell>
        </row>
        <row r="945">
          <cell r="A945">
            <v>0.65486111111110901</v>
          </cell>
          <cell r="B945">
            <v>98.938333333333588</v>
          </cell>
          <cell r="C945">
            <v>0.7708479418257389</v>
          </cell>
        </row>
        <row r="946">
          <cell r="A946">
            <v>0.65555555555555345</v>
          </cell>
          <cell r="B946">
            <v>98.806666666666928</v>
          </cell>
          <cell r="C946">
            <v>0.76982210102584292</v>
          </cell>
        </row>
        <row r="947">
          <cell r="A947">
            <v>0.65624999999999789</v>
          </cell>
          <cell r="B947">
            <v>98.675000000000267</v>
          </cell>
          <cell r="C947">
            <v>0.76879626022594683</v>
          </cell>
        </row>
        <row r="948">
          <cell r="A948">
            <v>0.65694444444444233</v>
          </cell>
          <cell r="B948">
            <v>98.543333333333607</v>
          </cell>
          <cell r="C948">
            <v>0.76777041942605073</v>
          </cell>
        </row>
        <row r="949">
          <cell r="A949">
            <v>0.65763888888888677</v>
          </cell>
          <cell r="B949">
            <v>98.411666666666946</v>
          </cell>
          <cell r="C949">
            <v>0.76674457862615464</v>
          </cell>
        </row>
        <row r="950">
          <cell r="A950">
            <v>0.65833333333333122</v>
          </cell>
          <cell r="B950">
            <v>98.280000000000285</v>
          </cell>
          <cell r="C950">
            <v>0.76571873782625854</v>
          </cell>
        </row>
        <row r="951">
          <cell r="A951">
            <v>0.65902777777777566</v>
          </cell>
          <cell r="B951">
            <v>98.148333333333625</v>
          </cell>
          <cell r="C951">
            <v>0.76469289702636256</v>
          </cell>
        </row>
        <row r="952">
          <cell r="A952">
            <v>0.6597222222222201</v>
          </cell>
          <cell r="B952">
            <v>98.016666666666964</v>
          </cell>
          <cell r="C952">
            <v>0.76366705622646647</v>
          </cell>
        </row>
        <row r="953">
          <cell r="A953">
            <v>0.66041666666666454</v>
          </cell>
          <cell r="B953">
            <v>97.885000000000304</v>
          </cell>
          <cell r="C953">
            <v>0.76264121542657037</v>
          </cell>
        </row>
        <row r="954">
          <cell r="A954">
            <v>0.66111111111110898</v>
          </cell>
          <cell r="B954">
            <v>97.753333333333643</v>
          </cell>
          <cell r="C954">
            <v>0.76161537462667428</v>
          </cell>
        </row>
        <row r="955">
          <cell r="A955">
            <v>0.66180555555555343</v>
          </cell>
          <cell r="B955">
            <v>97.621666666666982</v>
          </cell>
          <cell r="C955">
            <v>0.76058953382677819</v>
          </cell>
        </row>
        <row r="956">
          <cell r="A956">
            <v>0.66249999999999787</v>
          </cell>
          <cell r="B956">
            <v>97.490000000000322</v>
          </cell>
          <cell r="C956">
            <v>0.7595636930268822</v>
          </cell>
        </row>
        <row r="957">
          <cell r="A957">
            <v>0.66319444444444231</v>
          </cell>
          <cell r="B957">
            <v>97.358333333333661</v>
          </cell>
          <cell r="C957">
            <v>0.75853785222698611</v>
          </cell>
        </row>
        <row r="958">
          <cell r="A958">
            <v>0.66388888888888675</v>
          </cell>
          <cell r="B958">
            <v>97.226666666667001</v>
          </cell>
          <cell r="C958">
            <v>0.75751201142709002</v>
          </cell>
        </row>
        <row r="959">
          <cell r="A959">
            <v>0.66458333333333119</v>
          </cell>
          <cell r="B959">
            <v>97.09500000000034</v>
          </cell>
          <cell r="C959">
            <v>0.75648617062719392</v>
          </cell>
        </row>
        <row r="960">
          <cell r="A960">
            <v>0.66527777777777564</v>
          </cell>
          <cell r="B960">
            <v>96.963333333333679</v>
          </cell>
          <cell r="C960">
            <v>0.75546032982729794</v>
          </cell>
        </row>
        <row r="961">
          <cell r="A961">
            <v>0.66597222222222008</v>
          </cell>
          <cell r="B961">
            <v>96.831666666667019</v>
          </cell>
          <cell r="C961">
            <v>0.75443448902740184</v>
          </cell>
        </row>
        <row r="962">
          <cell r="A962">
            <v>0.66666666666666452</v>
          </cell>
          <cell r="B962">
            <v>96.7</v>
          </cell>
          <cell r="C962">
            <v>0.75340864822750298</v>
          </cell>
        </row>
        <row r="963">
          <cell r="A963">
            <v>0.66736111111110896</v>
          </cell>
          <cell r="B963">
            <v>96.73833333333333</v>
          </cell>
          <cell r="C963">
            <v>0.7537073107388651</v>
          </cell>
        </row>
        <row r="964">
          <cell r="A964">
            <v>0.6680555555555534</v>
          </cell>
          <cell r="B964">
            <v>96.776666666666657</v>
          </cell>
          <cell r="C964">
            <v>0.75400597325022722</v>
          </cell>
        </row>
        <row r="965">
          <cell r="A965">
            <v>0.66874999999999785</v>
          </cell>
          <cell r="B965">
            <v>96.814999999999984</v>
          </cell>
          <cell r="C965">
            <v>0.75430463576158935</v>
          </cell>
        </row>
        <row r="966">
          <cell r="A966">
            <v>0.66944444444444229</v>
          </cell>
          <cell r="B966">
            <v>96.85333333333331</v>
          </cell>
          <cell r="C966">
            <v>0.75460329827295147</v>
          </cell>
        </row>
        <row r="967">
          <cell r="A967">
            <v>0.67013888888888673</v>
          </cell>
          <cell r="B967">
            <v>96.891666666666637</v>
          </cell>
          <cell r="C967">
            <v>0.75490196078431349</v>
          </cell>
        </row>
        <row r="968">
          <cell r="A968">
            <v>0.67083333333333117</v>
          </cell>
          <cell r="B968">
            <v>96.929999999999964</v>
          </cell>
          <cell r="C968">
            <v>0.75520062329567561</v>
          </cell>
        </row>
        <row r="969">
          <cell r="A969">
            <v>0.67152777777777561</v>
          </cell>
          <cell r="B969">
            <v>96.968333333333291</v>
          </cell>
          <cell r="C969">
            <v>0.75549928580703773</v>
          </cell>
        </row>
        <row r="970">
          <cell r="A970">
            <v>0.67222222222222006</v>
          </cell>
          <cell r="B970">
            <v>97.006666666666618</v>
          </cell>
          <cell r="C970">
            <v>0.75579794831839986</v>
          </cell>
        </row>
        <row r="971">
          <cell r="A971">
            <v>0.6729166666666645</v>
          </cell>
          <cell r="B971">
            <v>97.044999999999945</v>
          </cell>
          <cell r="C971">
            <v>0.75609661082976198</v>
          </cell>
        </row>
        <row r="972">
          <cell r="A972">
            <v>0.67361111111110894</v>
          </cell>
          <cell r="B972">
            <v>97.083333333333272</v>
          </cell>
          <cell r="C972">
            <v>0.75639527334112411</v>
          </cell>
        </row>
        <row r="973">
          <cell r="A973">
            <v>0.67430555555555338</v>
          </cell>
          <cell r="B973">
            <v>97.121666666666599</v>
          </cell>
          <cell r="C973">
            <v>0.75669393585248623</v>
          </cell>
        </row>
        <row r="974">
          <cell r="A974">
            <v>0.67499999999999782</v>
          </cell>
          <cell r="B974">
            <v>97.159999999999926</v>
          </cell>
          <cell r="C974">
            <v>0.75699259836384836</v>
          </cell>
        </row>
        <row r="975">
          <cell r="A975">
            <v>0.67569444444444227</v>
          </cell>
          <cell r="B975">
            <v>97.198333333333252</v>
          </cell>
          <cell r="C975">
            <v>0.75729126087521037</v>
          </cell>
        </row>
        <row r="976">
          <cell r="A976">
            <v>0.67638888888888671</v>
          </cell>
          <cell r="B976">
            <v>97.236666666666579</v>
          </cell>
          <cell r="C976">
            <v>0.75758992338657249</v>
          </cell>
        </row>
        <row r="977">
          <cell r="A977">
            <v>0.67708333333333115</v>
          </cell>
          <cell r="B977">
            <v>97.274999999999906</v>
          </cell>
          <cell r="C977">
            <v>0.75788858589793462</v>
          </cell>
        </row>
        <row r="978">
          <cell r="A978">
            <v>0.67777777777777559</v>
          </cell>
          <cell r="B978">
            <v>97.313333333333233</v>
          </cell>
          <cell r="C978">
            <v>0.75818724840929674</v>
          </cell>
        </row>
        <row r="979">
          <cell r="A979">
            <v>0.67847222222222003</v>
          </cell>
          <cell r="B979">
            <v>97.35166666666656</v>
          </cell>
          <cell r="C979">
            <v>0.75848591092065887</v>
          </cell>
        </row>
        <row r="980">
          <cell r="A980">
            <v>0.67916666666666448</v>
          </cell>
          <cell r="B980">
            <v>97.389999999999887</v>
          </cell>
          <cell r="C980">
            <v>0.75878457343202099</v>
          </cell>
        </row>
        <row r="981">
          <cell r="A981">
            <v>0.67986111111110892</v>
          </cell>
          <cell r="B981">
            <v>97.428333333333214</v>
          </cell>
          <cell r="C981">
            <v>0.75908323594338312</v>
          </cell>
        </row>
        <row r="982">
          <cell r="A982">
            <v>0.68055555555555336</v>
          </cell>
          <cell r="B982">
            <v>97.466666666666541</v>
          </cell>
          <cell r="C982">
            <v>0.75938189845474524</v>
          </cell>
        </row>
        <row r="983">
          <cell r="A983">
            <v>0.6812499999999978</v>
          </cell>
          <cell r="B983">
            <v>97.504999999999868</v>
          </cell>
          <cell r="C983">
            <v>0.75968056096610725</v>
          </cell>
        </row>
        <row r="984">
          <cell r="A984">
            <v>0.68194444444444224</v>
          </cell>
          <cell r="B984">
            <v>97.543333333333194</v>
          </cell>
          <cell r="C984">
            <v>0.75997922347746938</v>
          </cell>
        </row>
        <row r="985">
          <cell r="A985">
            <v>0.68263888888888669</v>
          </cell>
          <cell r="B985">
            <v>97.581666666666521</v>
          </cell>
          <cell r="C985">
            <v>0.7602778859888315</v>
          </cell>
        </row>
        <row r="986">
          <cell r="A986">
            <v>0.68333333333333113</v>
          </cell>
          <cell r="B986">
            <v>97.619999999999848</v>
          </cell>
          <cell r="C986">
            <v>0.76057654850019363</v>
          </cell>
        </row>
        <row r="987">
          <cell r="A987">
            <v>0.68402777777777557</v>
          </cell>
          <cell r="B987">
            <v>97.658333333333175</v>
          </cell>
          <cell r="C987">
            <v>0.76087521101155575</v>
          </cell>
        </row>
        <row r="988">
          <cell r="A988">
            <v>0.68472222222222001</v>
          </cell>
          <cell r="B988">
            <v>97.696666666666502</v>
          </cell>
          <cell r="C988">
            <v>0.76117387352291788</v>
          </cell>
        </row>
        <row r="989">
          <cell r="A989">
            <v>0.68541666666666445</v>
          </cell>
          <cell r="B989">
            <v>97.734999999999829</v>
          </cell>
          <cell r="C989">
            <v>0.76147253603428</v>
          </cell>
        </row>
        <row r="990">
          <cell r="A990">
            <v>0.6861111111111089</v>
          </cell>
          <cell r="B990">
            <v>97.773333333333156</v>
          </cell>
          <cell r="C990">
            <v>0.76177119854564213</v>
          </cell>
        </row>
        <row r="991">
          <cell r="A991">
            <v>0.68680555555555334</v>
          </cell>
          <cell r="B991">
            <v>97.811666666666483</v>
          </cell>
          <cell r="C991">
            <v>0.76206986105700414</v>
          </cell>
        </row>
        <row r="992">
          <cell r="A992">
            <v>0.68749999999999778</v>
          </cell>
          <cell r="B992">
            <v>97.84999999999981</v>
          </cell>
          <cell r="C992">
            <v>0.76236852356836626</v>
          </cell>
        </row>
        <row r="993">
          <cell r="A993">
            <v>0.68819444444444222</v>
          </cell>
          <cell r="B993">
            <v>97.888333333333136</v>
          </cell>
          <cell r="C993">
            <v>0.76266718607972839</v>
          </cell>
        </row>
        <row r="994">
          <cell r="A994">
            <v>0.68888888888888666</v>
          </cell>
          <cell r="B994">
            <v>97.926666666666463</v>
          </cell>
          <cell r="C994">
            <v>0.76296584859109051</v>
          </cell>
        </row>
        <row r="995">
          <cell r="A995">
            <v>0.68958333333333111</v>
          </cell>
          <cell r="B995">
            <v>97.96499999999979</v>
          </cell>
          <cell r="C995">
            <v>0.76326451110245264</v>
          </cell>
        </row>
        <row r="996">
          <cell r="A996">
            <v>0.69027777777777555</v>
          </cell>
          <cell r="B996">
            <v>98.003333333333117</v>
          </cell>
          <cell r="C996">
            <v>0.76356317361381476</v>
          </cell>
        </row>
        <row r="997">
          <cell r="A997">
            <v>0.69097222222221999</v>
          </cell>
          <cell r="B997">
            <v>98.041666666666444</v>
          </cell>
          <cell r="C997">
            <v>0.76386183612517689</v>
          </cell>
        </row>
        <row r="998">
          <cell r="A998">
            <v>0.69166666666666443</v>
          </cell>
          <cell r="B998">
            <v>98.079999999999771</v>
          </cell>
          <cell r="C998">
            <v>0.76416049863653901</v>
          </cell>
        </row>
        <row r="999">
          <cell r="A999">
            <v>0.69236111111110887</v>
          </cell>
          <cell r="B999">
            <v>98.118333333333098</v>
          </cell>
          <cell r="C999">
            <v>0.76445916114790102</v>
          </cell>
        </row>
        <row r="1000">
          <cell r="A1000">
            <v>0.69305555555555332</v>
          </cell>
          <cell r="B1000">
            <v>98.156666666666425</v>
          </cell>
          <cell r="C1000">
            <v>0.76475782365926315</v>
          </cell>
        </row>
        <row r="1001">
          <cell r="A1001">
            <v>0.69374999999999776</v>
          </cell>
          <cell r="B1001">
            <v>98.194999999999752</v>
          </cell>
          <cell r="C1001">
            <v>0.76505648617062527</v>
          </cell>
        </row>
        <row r="1002">
          <cell r="A1002">
            <v>0.6944444444444422</v>
          </cell>
          <cell r="B1002">
            <v>98.233333333333078</v>
          </cell>
          <cell r="C1002">
            <v>0.7653551486819874</v>
          </cell>
        </row>
        <row r="1003">
          <cell r="A1003">
            <v>0.69513888888888664</v>
          </cell>
          <cell r="B1003">
            <v>98.271666666666405</v>
          </cell>
          <cell r="C1003">
            <v>0.76565381119334952</v>
          </cell>
        </row>
        <row r="1004">
          <cell r="A1004">
            <v>0.69583333333333108</v>
          </cell>
          <cell r="B1004">
            <v>98.309999999999732</v>
          </cell>
          <cell r="C1004">
            <v>0.76595247370471164</v>
          </cell>
        </row>
        <row r="1005">
          <cell r="A1005">
            <v>0.69652777777777553</v>
          </cell>
          <cell r="B1005">
            <v>98.348333333333059</v>
          </cell>
          <cell r="C1005">
            <v>0.76625113621607377</v>
          </cell>
        </row>
        <row r="1006">
          <cell r="A1006">
            <v>0.69722222222221997</v>
          </cell>
          <cell r="B1006">
            <v>98.386666666666386</v>
          </cell>
          <cell r="C1006">
            <v>0.76654979872743589</v>
          </cell>
        </row>
        <row r="1007">
          <cell r="A1007">
            <v>0.69791666666666441</v>
          </cell>
          <cell r="B1007">
            <v>98.424999999999713</v>
          </cell>
          <cell r="C1007">
            <v>0.76684846123879791</v>
          </cell>
        </row>
        <row r="1008">
          <cell r="A1008">
            <v>0.69861111111110885</v>
          </cell>
          <cell r="B1008">
            <v>98.46333333333304</v>
          </cell>
          <cell r="C1008">
            <v>0.76714712375016003</v>
          </cell>
        </row>
        <row r="1009">
          <cell r="A1009">
            <v>0.69930555555555329</v>
          </cell>
          <cell r="B1009">
            <v>98.501666666666367</v>
          </cell>
          <cell r="C1009">
            <v>0.76744578626152216</v>
          </cell>
        </row>
        <row r="1010">
          <cell r="A1010">
            <v>0.69999999999999774</v>
          </cell>
          <cell r="B1010">
            <v>98.539999999999694</v>
          </cell>
          <cell r="C1010">
            <v>0.76774444877288428</v>
          </cell>
        </row>
        <row r="1011">
          <cell r="A1011">
            <v>0.70069444444444218</v>
          </cell>
          <cell r="B1011">
            <v>98.578333333333021</v>
          </cell>
          <cell r="C1011">
            <v>0.7680431112842464</v>
          </cell>
        </row>
        <row r="1012">
          <cell r="A1012">
            <v>0.70138888888888662</v>
          </cell>
          <cell r="B1012">
            <v>98.616666666666347</v>
          </cell>
          <cell r="C1012">
            <v>0.76834177379560853</v>
          </cell>
        </row>
        <row r="1013">
          <cell r="A1013">
            <v>0.70208333333333106</v>
          </cell>
          <cell r="B1013">
            <v>98.654999999999674</v>
          </cell>
          <cell r="C1013">
            <v>0.76864043630697065</v>
          </cell>
        </row>
        <row r="1014">
          <cell r="A1014">
            <v>0.7027777777777755</v>
          </cell>
          <cell r="B1014">
            <v>98.693333333333001</v>
          </cell>
          <cell r="C1014">
            <v>0.76893909881833278</v>
          </cell>
        </row>
        <row r="1015">
          <cell r="A1015">
            <v>0.70347222222221995</v>
          </cell>
          <cell r="B1015">
            <v>98.731666666666328</v>
          </cell>
          <cell r="C1015">
            <v>0.76923776132969479</v>
          </cell>
        </row>
        <row r="1016">
          <cell r="A1016">
            <v>0.70416666666666439</v>
          </cell>
          <cell r="B1016">
            <v>98.769999999999655</v>
          </cell>
          <cell r="C1016">
            <v>0.76953642384105692</v>
          </cell>
        </row>
        <row r="1017">
          <cell r="A1017">
            <v>0.70486111111110883</v>
          </cell>
          <cell r="B1017">
            <v>98.808333333332982</v>
          </cell>
          <cell r="C1017">
            <v>0.76983508635241904</v>
          </cell>
        </row>
        <row r="1018">
          <cell r="A1018">
            <v>0.70555555555555327</v>
          </cell>
          <cell r="B1018">
            <v>98.846666666666309</v>
          </cell>
          <cell r="C1018">
            <v>0.77013374886378116</v>
          </cell>
        </row>
        <row r="1019">
          <cell r="A1019">
            <v>0.70624999999999771</v>
          </cell>
          <cell r="B1019">
            <v>98.884999999999636</v>
          </cell>
          <cell r="C1019">
            <v>0.77043241137514329</v>
          </cell>
        </row>
        <row r="1020">
          <cell r="A1020">
            <v>0.70694444444444215</v>
          </cell>
          <cell r="B1020">
            <v>98.923333333332963</v>
          </cell>
          <cell r="C1020">
            <v>0.77073107388650541</v>
          </cell>
        </row>
        <row r="1021">
          <cell r="A1021">
            <v>0.7076388888888866</v>
          </cell>
          <cell r="B1021">
            <v>98.961666666666289</v>
          </cell>
          <cell r="C1021">
            <v>0.77102973639786754</v>
          </cell>
        </row>
        <row r="1022">
          <cell r="A1022">
            <v>0.70833333333333104</v>
          </cell>
          <cell r="B1022">
            <v>99</v>
          </cell>
          <cell r="C1022">
            <v>0.77132839890923255</v>
          </cell>
        </row>
        <row r="1023">
          <cell r="A1023">
            <v>0.70902777777777548</v>
          </cell>
          <cell r="B1023">
            <v>99.201666666666668</v>
          </cell>
          <cell r="C1023">
            <v>0.7728996234255292</v>
          </cell>
        </row>
        <row r="1024">
          <cell r="A1024">
            <v>0.70972222222221992</v>
          </cell>
          <cell r="B1024">
            <v>99.403333333333336</v>
          </cell>
          <cell r="C1024">
            <v>0.77447084794182575</v>
          </cell>
        </row>
        <row r="1025">
          <cell r="A1025">
            <v>0.71041666666666436</v>
          </cell>
          <cell r="B1025">
            <v>99.605000000000004</v>
          </cell>
          <cell r="C1025">
            <v>0.7760420724581224</v>
          </cell>
        </row>
        <row r="1026">
          <cell r="A1026">
            <v>0.71111111111110881</v>
          </cell>
          <cell r="B1026">
            <v>99.806666666666672</v>
          </cell>
          <cell r="C1026">
            <v>0.77761329697441894</v>
          </cell>
        </row>
        <row r="1027">
          <cell r="A1027">
            <v>0.71180555555555325</v>
          </cell>
          <cell r="B1027">
            <v>100.00833333333334</v>
          </cell>
          <cell r="C1027">
            <v>0.7791845214907156</v>
          </cell>
        </row>
        <row r="1028">
          <cell r="A1028">
            <v>0.71249999999999769</v>
          </cell>
          <cell r="B1028">
            <v>100.21000000000001</v>
          </cell>
          <cell r="C1028">
            <v>0.78075574600701214</v>
          </cell>
        </row>
        <row r="1029">
          <cell r="A1029">
            <v>0.71319444444444213</v>
          </cell>
          <cell r="B1029">
            <v>100.41166666666668</v>
          </cell>
          <cell r="C1029">
            <v>0.7823269705233088</v>
          </cell>
        </row>
        <row r="1030">
          <cell r="A1030">
            <v>0.71388888888888657</v>
          </cell>
          <cell r="B1030">
            <v>100.61333333333334</v>
          </cell>
          <cell r="C1030">
            <v>0.78389819503960534</v>
          </cell>
        </row>
        <row r="1031">
          <cell r="A1031">
            <v>0.71458333333333102</v>
          </cell>
          <cell r="B1031">
            <v>100.81500000000001</v>
          </cell>
          <cell r="C1031">
            <v>0.78546941955590199</v>
          </cell>
        </row>
        <row r="1032">
          <cell r="A1032">
            <v>0.71527777777777546</v>
          </cell>
          <cell r="B1032">
            <v>101.01666666666668</v>
          </cell>
          <cell r="C1032">
            <v>0.78704064407219854</v>
          </cell>
        </row>
        <row r="1033">
          <cell r="A1033">
            <v>0.7159722222222199</v>
          </cell>
          <cell r="B1033">
            <v>101.21833333333335</v>
          </cell>
          <cell r="C1033">
            <v>0.78861186858849519</v>
          </cell>
        </row>
        <row r="1034">
          <cell r="A1034">
            <v>0.71666666666666434</v>
          </cell>
          <cell r="B1034">
            <v>101.42000000000002</v>
          </cell>
          <cell r="C1034">
            <v>0.79018309310479173</v>
          </cell>
        </row>
        <row r="1035">
          <cell r="A1035">
            <v>0.71736111111110878</v>
          </cell>
          <cell r="B1035">
            <v>101.62166666666668</v>
          </cell>
          <cell r="C1035">
            <v>0.79175431762108839</v>
          </cell>
        </row>
        <row r="1036">
          <cell r="A1036">
            <v>0.71805555555555323</v>
          </cell>
          <cell r="B1036">
            <v>101.82333333333335</v>
          </cell>
          <cell r="C1036">
            <v>0.79332554213738493</v>
          </cell>
        </row>
        <row r="1037">
          <cell r="A1037">
            <v>0.71874999999999767</v>
          </cell>
          <cell r="B1037">
            <v>102.02500000000002</v>
          </cell>
          <cell r="C1037">
            <v>0.79489676665368159</v>
          </cell>
        </row>
        <row r="1038">
          <cell r="A1038">
            <v>0.71944444444444211</v>
          </cell>
          <cell r="B1038">
            <v>102.22666666666669</v>
          </cell>
          <cell r="C1038">
            <v>0.79646799116997813</v>
          </cell>
        </row>
        <row r="1039">
          <cell r="A1039">
            <v>0.72013888888888655</v>
          </cell>
          <cell r="B1039">
            <v>102.42833333333336</v>
          </cell>
          <cell r="C1039">
            <v>0.79803921568627467</v>
          </cell>
        </row>
        <row r="1040">
          <cell r="A1040">
            <v>0.72083333333333099</v>
          </cell>
          <cell r="B1040">
            <v>102.63000000000002</v>
          </cell>
          <cell r="C1040">
            <v>0.79961044020257133</v>
          </cell>
        </row>
        <row r="1041">
          <cell r="A1041">
            <v>0.72152777777777544</v>
          </cell>
          <cell r="B1041">
            <v>102.83166666666669</v>
          </cell>
          <cell r="C1041">
            <v>0.80118166471886787</v>
          </cell>
        </row>
        <row r="1042">
          <cell r="A1042">
            <v>0.72222222222221988</v>
          </cell>
          <cell r="B1042">
            <v>103.03333333333336</v>
          </cell>
          <cell r="C1042">
            <v>0.80275288923516452</v>
          </cell>
        </row>
        <row r="1043">
          <cell r="A1043">
            <v>0.72291666666666432</v>
          </cell>
          <cell r="B1043">
            <v>103.23500000000003</v>
          </cell>
          <cell r="C1043">
            <v>0.80432411375146107</v>
          </cell>
        </row>
        <row r="1044">
          <cell r="A1044">
            <v>0.72361111111110876</v>
          </cell>
          <cell r="B1044">
            <v>103.4366666666667</v>
          </cell>
          <cell r="C1044">
            <v>0.80589533826775772</v>
          </cell>
        </row>
        <row r="1045">
          <cell r="A1045">
            <v>0.7243055555555532</v>
          </cell>
          <cell r="B1045">
            <v>103.63833333333336</v>
          </cell>
          <cell r="C1045">
            <v>0.80746656278405426</v>
          </cell>
        </row>
        <row r="1046">
          <cell r="A1046">
            <v>0.72499999999999765</v>
          </cell>
          <cell r="B1046">
            <v>103.84000000000003</v>
          </cell>
          <cell r="C1046">
            <v>0.80903778730035092</v>
          </cell>
        </row>
        <row r="1047">
          <cell r="A1047">
            <v>0.72569444444444209</v>
          </cell>
          <cell r="B1047">
            <v>104.0416666666667</v>
          </cell>
          <cell r="C1047">
            <v>0.81060901181664746</v>
          </cell>
        </row>
        <row r="1048">
          <cell r="A1048">
            <v>0.72638888888888653</v>
          </cell>
          <cell r="B1048">
            <v>104.24333333333337</v>
          </cell>
          <cell r="C1048">
            <v>0.81218023633294412</v>
          </cell>
        </row>
        <row r="1049">
          <cell r="A1049">
            <v>0.72708333333333097</v>
          </cell>
          <cell r="B1049">
            <v>104.44500000000004</v>
          </cell>
          <cell r="C1049">
            <v>0.81375146084924066</v>
          </cell>
        </row>
        <row r="1050">
          <cell r="A1050">
            <v>0.72777777777777541</v>
          </cell>
          <cell r="B1050">
            <v>104.6466666666667</v>
          </cell>
          <cell r="C1050">
            <v>0.81532268536553731</v>
          </cell>
        </row>
        <row r="1051">
          <cell r="A1051">
            <v>0.72847222222221986</v>
          </cell>
          <cell r="B1051">
            <v>104.84833333333337</v>
          </cell>
          <cell r="C1051">
            <v>0.81689390988183386</v>
          </cell>
        </row>
        <row r="1052">
          <cell r="A1052">
            <v>0.7291666666666643</v>
          </cell>
          <cell r="B1052">
            <v>105.05000000000004</v>
          </cell>
          <cell r="C1052">
            <v>0.81846513439813051</v>
          </cell>
        </row>
        <row r="1053">
          <cell r="A1053">
            <v>0.72986111111110874</v>
          </cell>
          <cell r="B1053">
            <v>105.25166666666671</v>
          </cell>
          <cell r="C1053">
            <v>0.82003635891442705</v>
          </cell>
        </row>
        <row r="1054">
          <cell r="A1054">
            <v>0.73055555555555318</v>
          </cell>
          <cell r="B1054">
            <v>105.45333333333338</v>
          </cell>
          <cell r="C1054">
            <v>0.8216075834307236</v>
          </cell>
        </row>
        <row r="1055">
          <cell r="A1055">
            <v>0.73124999999999762</v>
          </cell>
          <cell r="B1055">
            <v>105.65500000000004</v>
          </cell>
          <cell r="C1055">
            <v>0.82317880794702025</v>
          </cell>
        </row>
        <row r="1056">
          <cell r="A1056">
            <v>0.73194444444444207</v>
          </cell>
          <cell r="B1056">
            <v>105.85666666666671</v>
          </cell>
          <cell r="C1056">
            <v>0.8247500324633168</v>
          </cell>
        </row>
        <row r="1057">
          <cell r="A1057">
            <v>0.73263888888888651</v>
          </cell>
          <cell r="B1057">
            <v>106.05833333333338</v>
          </cell>
          <cell r="C1057">
            <v>0.82632125697961345</v>
          </cell>
        </row>
        <row r="1058">
          <cell r="A1058">
            <v>0.73333333333333095</v>
          </cell>
          <cell r="B1058">
            <v>106.26000000000005</v>
          </cell>
          <cell r="C1058">
            <v>0.82789248149590999</v>
          </cell>
        </row>
        <row r="1059">
          <cell r="A1059">
            <v>0.73402777777777539</v>
          </cell>
          <cell r="B1059">
            <v>106.46166666666672</v>
          </cell>
          <cell r="C1059">
            <v>0.82946370601220665</v>
          </cell>
        </row>
        <row r="1060">
          <cell r="A1060">
            <v>0.73472222222221983</v>
          </cell>
          <cell r="B1060">
            <v>106.66333333333338</v>
          </cell>
          <cell r="C1060">
            <v>0.83103493052850319</v>
          </cell>
        </row>
        <row r="1061">
          <cell r="A1061">
            <v>0.73541666666666428</v>
          </cell>
          <cell r="B1061">
            <v>106.86500000000005</v>
          </cell>
          <cell r="C1061">
            <v>0.83260615504479984</v>
          </cell>
        </row>
        <row r="1062">
          <cell r="A1062">
            <v>0.73611111111110872</v>
          </cell>
          <cell r="B1062">
            <v>107.06666666666672</v>
          </cell>
          <cell r="C1062">
            <v>0.83417737956109639</v>
          </cell>
        </row>
        <row r="1063">
          <cell r="A1063">
            <v>0.73680555555555316</v>
          </cell>
          <cell r="B1063">
            <v>107.26833333333339</v>
          </cell>
          <cell r="C1063">
            <v>0.83574860407739304</v>
          </cell>
        </row>
        <row r="1064">
          <cell r="A1064">
            <v>0.7374999999999976</v>
          </cell>
          <cell r="B1064">
            <v>107.47000000000006</v>
          </cell>
          <cell r="C1064">
            <v>0.83731982859368959</v>
          </cell>
        </row>
        <row r="1065">
          <cell r="A1065">
            <v>0.73819444444444204</v>
          </cell>
          <cell r="B1065">
            <v>107.67166666666672</v>
          </cell>
          <cell r="C1065">
            <v>0.83889105310998624</v>
          </cell>
        </row>
        <row r="1066">
          <cell r="A1066">
            <v>0.73888888888888649</v>
          </cell>
          <cell r="B1066">
            <v>107.87333333333339</v>
          </cell>
          <cell r="C1066">
            <v>0.84046227762628278</v>
          </cell>
        </row>
        <row r="1067">
          <cell r="A1067">
            <v>0.73958333333333093</v>
          </cell>
          <cell r="B1067">
            <v>108.07500000000006</v>
          </cell>
          <cell r="C1067">
            <v>0.84203350214257944</v>
          </cell>
        </row>
        <row r="1068">
          <cell r="A1068">
            <v>0.74027777777777537</v>
          </cell>
          <cell r="B1068">
            <v>108.27666666666673</v>
          </cell>
          <cell r="C1068">
            <v>0.84360472665887598</v>
          </cell>
        </row>
        <row r="1069">
          <cell r="A1069">
            <v>0.74097222222221981</v>
          </cell>
          <cell r="B1069">
            <v>108.4783333333334</v>
          </cell>
          <cell r="C1069">
            <v>0.84517595117517252</v>
          </cell>
        </row>
        <row r="1070">
          <cell r="A1070">
            <v>0.74166666666666425</v>
          </cell>
          <cell r="B1070">
            <v>108.68000000000006</v>
          </cell>
          <cell r="C1070">
            <v>0.84674717569146918</v>
          </cell>
        </row>
        <row r="1071">
          <cell r="A1071">
            <v>0.7423611111111087</v>
          </cell>
          <cell r="B1071">
            <v>108.88166666666673</v>
          </cell>
          <cell r="C1071">
            <v>0.84831840020776572</v>
          </cell>
        </row>
        <row r="1072">
          <cell r="A1072">
            <v>0.74305555555555314</v>
          </cell>
          <cell r="B1072">
            <v>109.0833333333334</v>
          </cell>
          <cell r="C1072">
            <v>0.84988962472406238</v>
          </cell>
        </row>
        <row r="1073">
          <cell r="A1073">
            <v>0.74374999999999758</v>
          </cell>
          <cell r="B1073">
            <v>109.28500000000007</v>
          </cell>
          <cell r="C1073">
            <v>0.85146084924035892</v>
          </cell>
        </row>
        <row r="1074">
          <cell r="A1074">
            <v>0.74444444444444202</v>
          </cell>
          <cell r="B1074">
            <v>109.48666666666674</v>
          </cell>
          <cell r="C1074">
            <v>0.85303207375665557</v>
          </cell>
        </row>
        <row r="1075">
          <cell r="A1075">
            <v>0.74513888888888646</v>
          </cell>
          <cell r="B1075">
            <v>109.6883333333334</v>
          </cell>
          <cell r="C1075">
            <v>0.85460329827295212</v>
          </cell>
        </row>
        <row r="1076">
          <cell r="A1076">
            <v>0.74583333333333091</v>
          </cell>
          <cell r="B1076">
            <v>109.89000000000007</v>
          </cell>
          <cell r="C1076">
            <v>0.85617452278924877</v>
          </cell>
        </row>
        <row r="1077">
          <cell r="A1077">
            <v>0.74652777777777535</v>
          </cell>
          <cell r="B1077">
            <v>110.09166666666674</v>
          </cell>
          <cell r="C1077">
            <v>0.85774574730554531</v>
          </cell>
        </row>
        <row r="1078">
          <cell r="A1078">
            <v>0.74722222222221979</v>
          </cell>
          <cell r="B1078">
            <v>110.29333333333341</v>
          </cell>
          <cell r="C1078">
            <v>0.85931697182184197</v>
          </cell>
        </row>
        <row r="1079">
          <cell r="A1079">
            <v>0.74791666666666423</v>
          </cell>
          <cell r="B1079">
            <v>110.49500000000008</v>
          </cell>
          <cell r="C1079">
            <v>0.86088819633813851</v>
          </cell>
        </row>
        <row r="1080">
          <cell r="A1080">
            <v>0.74861111111110867</v>
          </cell>
          <cell r="B1080">
            <v>110.69666666666674</v>
          </cell>
          <cell r="C1080">
            <v>0.86245942085443517</v>
          </cell>
        </row>
        <row r="1081">
          <cell r="A1081">
            <v>0.74930555555555312</v>
          </cell>
          <cell r="B1081">
            <v>110.89833333333341</v>
          </cell>
          <cell r="C1081">
            <v>0.86403064537073171</v>
          </cell>
        </row>
        <row r="1082">
          <cell r="A1082">
            <v>0.74999999999999756</v>
          </cell>
          <cell r="B1082">
            <v>111.1</v>
          </cell>
          <cell r="C1082">
            <v>0.8656018698870277</v>
          </cell>
        </row>
        <row r="1083">
          <cell r="A1083">
            <v>0.750694444444442</v>
          </cell>
          <cell r="B1083">
            <v>111.51833333333333</v>
          </cell>
          <cell r="C1083">
            <v>0.8688611868588495</v>
          </cell>
        </row>
        <row r="1084">
          <cell r="A1084">
            <v>0.75138888888888644</v>
          </cell>
          <cell r="B1084">
            <v>111.93666666666667</v>
          </cell>
          <cell r="C1084">
            <v>0.87212050383067141</v>
          </cell>
        </row>
        <row r="1085">
          <cell r="A1085">
            <v>0.75208333333333088</v>
          </cell>
          <cell r="B1085">
            <v>112.355</v>
          </cell>
          <cell r="C1085">
            <v>0.87537982080249321</v>
          </cell>
        </row>
        <row r="1086">
          <cell r="A1086">
            <v>0.75277777777777533</v>
          </cell>
          <cell r="B1086">
            <v>112.77333333333334</v>
          </cell>
          <cell r="C1086">
            <v>0.87863913777431513</v>
          </cell>
        </row>
        <row r="1087">
          <cell r="A1087">
            <v>0.75347222222221977</v>
          </cell>
          <cell r="B1087">
            <v>113.19166666666668</v>
          </cell>
          <cell r="C1087">
            <v>0.88189845474613704</v>
          </cell>
        </row>
        <row r="1088">
          <cell r="A1088">
            <v>0.75416666666666421</v>
          </cell>
          <cell r="B1088">
            <v>113.61000000000001</v>
          </cell>
          <cell r="C1088">
            <v>0.88515777171795884</v>
          </cell>
        </row>
        <row r="1089">
          <cell r="A1089">
            <v>0.75486111111110865</v>
          </cell>
          <cell r="B1089">
            <v>114.02833333333335</v>
          </cell>
          <cell r="C1089">
            <v>0.88841708868978075</v>
          </cell>
        </row>
        <row r="1090">
          <cell r="A1090">
            <v>0.75555555555555309</v>
          </cell>
          <cell r="B1090">
            <v>114.44666666666669</v>
          </cell>
          <cell r="C1090">
            <v>0.89167640566160256</v>
          </cell>
        </row>
        <row r="1091">
          <cell r="A1091">
            <v>0.75624999999999754</v>
          </cell>
          <cell r="B1091">
            <v>114.86500000000002</v>
          </cell>
          <cell r="C1091">
            <v>0.89493572263342447</v>
          </cell>
        </row>
        <row r="1092">
          <cell r="A1092">
            <v>0.75694444444444198</v>
          </cell>
          <cell r="B1092">
            <v>115.28333333333336</v>
          </cell>
          <cell r="C1092">
            <v>0.89819503960524627</v>
          </cell>
        </row>
        <row r="1093">
          <cell r="A1093">
            <v>0.75763888888888642</v>
          </cell>
          <cell r="B1093">
            <v>115.7016666666667</v>
          </cell>
          <cell r="C1093">
            <v>0.90145435657706818</v>
          </cell>
        </row>
        <row r="1094">
          <cell r="A1094">
            <v>0.75833333333333086</v>
          </cell>
          <cell r="B1094">
            <v>116.12000000000003</v>
          </cell>
          <cell r="C1094">
            <v>0.9047136735488901</v>
          </cell>
        </row>
        <row r="1095">
          <cell r="A1095">
            <v>0.7590277777777753</v>
          </cell>
          <cell r="B1095">
            <v>116.53833333333337</v>
          </cell>
          <cell r="C1095">
            <v>0.9079729905207119</v>
          </cell>
        </row>
        <row r="1096">
          <cell r="A1096">
            <v>0.75972222222221975</v>
          </cell>
          <cell r="B1096">
            <v>116.95666666666671</v>
          </cell>
          <cell r="C1096">
            <v>0.91123230749253381</v>
          </cell>
        </row>
        <row r="1097">
          <cell r="A1097">
            <v>0.76041666666666419</v>
          </cell>
          <cell r="B1097">
            <v>117.37500000000004</v>
          </cell>
          <cell r="C1097">
            <v>0.91449162446435561</v>
          </cell>
        </row>
        <row r="1098">
          <cell r="A1098">
            <v>0.76111111111110863</v>
          </cell>
          <cell r="B1098">
            <v>117.79333333333338</v>
          </cell>
          <cell r="C1098">
            <v>0.91775094143617753</v>
          </cell>
        </row>
        <row r="1099">
          <cell r="A1099">
            <v>0.76180555555555307</v>
          </cell>
          <cell r="B1099">
            <v>118.21166666666672</v>
          </cell>
          <cell r="C1099">
            <v>0.92101025840799944</v>
          </cell>
        </row>
        <row r="1100">
          <cell r="A1100">
            <v>0.76249999999999751</v>
          </cell>
          <cell r="B1100">
            <v>118.63000000000005</v>
          </cell>
          <cell r="C1100">
            <v>0.92426957537982124</v>
          </cell>
        </row>
        <row r="1101">
          <cell r="A1101">
            <v>0.76319444444444196</v>
          </cell>
          <cell r="B1101">
            <v>119.04833333333339</v>
          </cell>
          <cell r="C1101">
            <v>0.92752889235164315</v>
          </cell>
        </row>
        <row r="1102">
          <cell r="A1102">
            <v>0.7638888888888864</v>
          </cell>
          <cell r="B1102">
            <v>119.46666666666673</v>
          </cell>
          <cell r="C1102">
            <v>0.93078820932346495</v>
          </cell>
        </row>
        <row r="1103">
          <cell r="A1103">
            <v>0.76458333333333084</v>
          </cell>
          <cell r="B1103">
            <v>119.88500000000006</v>
          </cell>
          <cell r="C1103">
            <v>0.93404752629528687</v>
          </cell>
        </row>
        <row r="1104">
          <cell r="A1104">
            <v>0.76527777777777528</v>
          </cell>
          <cell r="B1104">
            <v>120.3033333333334</v>
          </cell>
          <cell r="C1104">
            <v>0.93730684326710867</v>
          </cell>
        </row>
        <row r="1105">
          <cell r="A1105">
            <v>0.76597222222221972</v>
          </cell>
          <cell r="B1105">
            <v>120.72166666666674</v>
          </cell>
          <cell r="C1105">
            <v>0.94056616023893058</v>
          </cell>
        </row>
        <row r="1106">
          <cell r="A1106">
            <v>0.76666666666666416</v>
          </cell>
          <cell r="B1106">
            <v>121.14000000000007</v>
          </cell>
          <cell r="C1106">
            <v>0.94382547721075249</v>
          </cell>
        </row>
        <row r="1107">
          <cell r="A1107">
            <v>0.76736111111110861</v>
          </cell>
          <cell r="B1107">
            <v>121.55833333333341</v>
          </cell>
          <cell r="C1107">
            <v>0.9470847941825743</v>
          </cell>
        </row>
        <row r="1108">
          <cell r="A1108">
            <v>0.76805555555555305</v>
          </cell>
          <cell r="B1108">
            <v>121.97666666666674</v>
          </cell>
          <cell r="C1108">
            <v>0.95034411115439621</v>
          </cell>
        </row>
        <row r="1109">
          <cell r="A1109">
            <v>0.76874999999999749</v>
          </cell>
          <cell r="B1109">
            <v>122.39500000000008</v>
          </cell>
          <cell r="C1109">
            <v>0.95360342812621801</v>
          </cell>
        </row>
        <row r="1110">
          <cell r="A1110">
            <v>0.76944444444444193</v>
          </cell>
          <cell r="B1110">
            <v>122.81333333333342</v>
          </cell>
          <cell r="C1110">
            <v>0.95686274509803992</v>
          </cell>
        </row>
        <row r="1111">
          <cell r="A1111">
            <v>0.77013888888888637</v>
          </cell>
          <cell r="B1111">
            <v>123.23166666666675</v>
          </cell>
          <cell r="C1111">
            <v>0.96012206206986184</v>
          </cell>
        </row>
        <row r="1112">
          <cell r="A1112">
            <v>0.77083333333333082</v>
          </cell>
          <cell r="B1112">
            <v>123.65000000000009</v>
          </cell>
          <cell r="C1112">
            <v>0.96338137904168364</v>
          </cell>
        </row>
        <row r="1113">
          <cell r="A1113">
            <v>0.77152777777777526</v>
          </cell>
          <cell r="B1113">
            <v>124.06833333333343</v>
          </cell>
          <cell r="C1113">
            <v>0.96664069601350555</v>
          </cell>
        </row>
        <row r="1114">
          <cell r="A1114">
            <v>0.7722222222222197</v>
          </cell>
          <cell r="B1114">
            <v>124.48666666666676</v>
          </cell>
          <cell r="C1114">
            <v>0.96990001298532735</v>
          </cell>
        </row>
        <row r="1115">
          <cell r="A1115">
            <v>0.77291666666666414</v>
          </cell>
          <cell r="B1115">
            <v>124.9050000000001</v>
          </cell>
          <cell r="C1115">
            <v>0.97315932995714927</v>
          </cell>
        </row>
        <row r="1116">
          <cell r="A1116">
            <v>0.77361111111110858</v>
          </cell>
          <cell r="B1116">
            <v>125.32333333333344</v>
          </cell>
          <cell r="C1116">
            <v>0.97641864692897107</v>
          </cell>
        </row>
        <row r="1117">
          <cell r="A1117">
            <v>0.77430555555555303</v>
          </cell>
          <cell r="B1117">
            <v>125.74166666666677</v>
          </cell>
          <cell r="C1117">
            <v>0.97967796390079298</v>
          </cell>
        </row>
        <row r="1118">
          <cell r="A1118">
            <v>0.77499999999999747</v>
          </cell>
          <cell r="B1118">
            <v>126.16000000000011</v>
          </cell>
          <cell r="C1118">
            <v>0.98293728087261489</v>
          </cell>
        </row>
        <row r="1119">
          <cell r="A1119">
            <v>0.77569444444444191</v>
          </cell>
          <cell r="B1119">
            <v>126.57833333333345</v>
          </cell>
          <cell r="C1119">
            <v>0.9861965978444367</v>
          </cell>
        </row>
        <row r="1120">
          <cell r="A1120">
            <v>0.77638888888888635</v>
          </cell>
          <cell r="B1120">
            <v>126.99666666666678</v>
          </cell>
          <cell r="C1120">
            <v>0.98945591481625861</v>
          </cell>
        </row>
        <row r="1121">
          <cell r="A1121">
            <v>0.77708333333333079</v>
          </cell>
          <cell r="B1121">
            <v>127.41500000000012</v>
          </cell>
          <cell r="C1121">
            <v>0.99271523178808041</v>
          </cell>
        </row>
        <row r="1122">
          <cell r="A1122">
            <v>0.77777777777777524</v>
          </cell>
          <cell r="B1122">
            <v>127.83333333333346</v>
          </cell>
          <cell r="C1122">
            <v>0.99597454875990232</v>
          </cell>
        </row>
        <row r="1123">
          <cell r="A1123">
            <v>0.77847222222221968</v>
          </cell>
          <cell r="B1123">
            <v>128.25166666666678</v>
          </cell>
          <cell r="C1123">
            <v>0.99923386573172412</v>
          </cell>
        </row>
        <row r="1124">
          <cell r="A1124">
            <v>0.77916666666666412</v>
          </cell>
          <cell r="B1124">
            <v>128.6700000000001</v>
          </cell>
          <cell r="C1124">
            <v>1.0024931827035459</v>
          </cell>
        </row>
        <row r="1125">
          <cell r="A1125">
            <v>0.77986111111110856</v>
          </cell>
          <cell r="B1125">
            <v>129.08833333333342</v>
          </cell>
          <cell r="C1125">
            <v>1.0057524996753675</v>
          </cell>
        </row>
        <row r="1126">
          <cell r="A1126">
            <v>0.780555555555553</v>
          </cell>
          <cell r="B1126">
            <v>129.50666666666675</v>
          </cell>
          <cell r="C1126">
            <v>1.0090118166471893</v>
          </cell>
        </row>
        <row r="1127">
          <cell r="A1127">
            <v>0.78124999999999745</v>
          </cell>
          <cell r="B1127">
            <v>129.92500000000007</v>
          </cell>
          <cell r="C1127">
            <v>1.0122711336190111</v>
          </cell>
        </row>
        <row r="1128">
          <cell r="A1128">
            <v>0.78194444444444189</v>
          </cell>
          <cell r="B1128">
            <v>130.34333333333339</v>
          </cell>
          <cell r="C1128">
            <v>1.0155304505908329</v>
          </cell>
        </row>
        <row r="1129">
          <cell r="A1129">
            <v>0.78263888888888633</v>
          </cell>
          <cell r="B1129">
            <v>130.76166666666671</v>
          </cell>
          <cell r="C1129">
            <v>1.0187897675626547</v>
          </cell>
        </row>
        <row r="1130">
          <cell r="A1130">
            <v>0.78333333333333077</v>
          </cell>
          <cell r="B1130">
            <v>131.18000000000004</v>
          </cell>
          <cell r="C1130">
            <v>1.0220490845344763</v>
          </cell>
        </row>
        <row r="1131">
          <cell r="A1131">
            <v>0.78402777777777521</v>
          </cell>
          <cell r="B1131">
            <v>131.59833333333336</v>
          </cell>
          <cell r="C1131">
            <v>1.0253084015062981</v>
          </cell>
        </row>
        <row r="1132">
          <cell r="A1132">
            <v>0.78472222222221966</v>
          </cell>
          <cell r="B1132">
            <v>132.01666666666668</v>
          </cell>
          <cell r="C1132">
            <v>1.0285677184781199</v>
          </cell>
        </row>
        <row r="1133">
          <cell r="A1133">
            <v>0.7854166666666641</v>
          </cell>
          <cell r="B1133">
            <v>132.435</v>
          </cell>
          <cell r="C1133">
            <v>1.0318270354499417</v>
          </cell>
        </row>
        <row r="1134">
          <cell r="A1134">
            <v>0.78611111111110854</v>
          </cell>
          <cell r="B1134">
            <v>132.85333333333332</v>
          </cell>
          <cell r="C1134">
            <v>1.0350863524217633</v>
          </cell>
        </row>
        <row r="1135">
          <cell r="A1135">
            <v>0.78680555555555298</v>
          </cell>
          <cell r="B1135">
            <v>133.27166666666665</v>
          </cell>
          <cell r="C1135">
            <v>1.0383456693935851</v>
          </cell>
        </row>
        <row r="1136">
          <cell r="A1136">
            <v>0.78749999999999742</v>
          </cell>
          <cell r="B1136">
            <v>133.68999999999997</v>
          </cell>
          <cell r="C1136">
            <v>1.0416049863654069</v>
          </cell>
        </row>
        <row r="1137">
          <cell r="A1137">
            <v>0.78819444444444187</v>
          </cell>
          <cell r="B1137">
            <v>134.10833333333329</v>
          </cell>
          <cell r="C1137">
            <v>1.0448643033372287</v>
          </cell>
        </row>
        <row r="1138">
          <cell r="A1138">
            <v>0.78888888888888631</v>
          </cell>
          <cell r="B1138">
            <v>134.52666666666661</v>
          </cell>
          <cell r="C1138">
            <v>1.0481236203090505</v>
          </cell>
        </row>
        <row r="1139">
          <cell r="A1139">
            <v>0.78958333333333075</v>
          </cell>
          <cell r="B1139">
            <v>134.94499999999994</v>
          </cell>
          <cell r="C1139">
            <v>1.0513829372808721</v>
          </cell>
        </row>
        <row r="1140">
          <cell r="A1140">
            <v>0.79027777777777519</v>
          </cell>
          <cell r="B1140">
            <v>135.36333333333326</v>
          </cell>
          <cell r="C1140">
            <v>1.0546422542526939</v>
          </cell>
        </row>
        <row r="1141">
          <cell r="A1141">
            <v>0.79097222222221963</v>
          </cell>
          <cell r="B1141">
            <v>135.78166666666658</v>
          </cell>
          <cell r="C1141">
            <v>1.0579015712245157</v>
          </cell>
        </row>
        <row r="1142">
          <cell r="A1142">
            <v>0.79166666666666408</v>
          </cell>
          <cell r="B1142">
            <v>136.19999999999999</v>
          </cell>
          <cell r="C1142">
            <v>1.0611608881963381</v>
          </cell>
        </row>
        <row r="1143">
          <cell r="A1143">
            <v>0.79236111111110852</v>
          </cell>
          <cell r="B1143">
            <v>136.24166666666665</v>
          </cell>
          <cell r="C1143">
            <v>1.061485521360862</v>
          </cell>
        </row>
        <row r="1144">
          <cell r="A1144">
            <v>0.79305555555555296</v>
          </cell>
          <cell r="B1144">
            <v>136.2833333333333</v>
          </cell>
          <cell r="C1144">
            <v>1.0618101545253862</v>
          </cell>
        </row>
        <row r="1145">
          <cell r="A1145">
            <v>0.7937499999999974</v>
          </cell>
          <cell r="B1145">
            <v>136.32499999999996</v>
          </cell>
          <cell r="C1145">
            <v>1.0621347876899101</v>
          </cell>
        </row>
        <row r="1146">
          <cell r="A1146">
            <v>0.79444444444444184</v>
          </cell>
          <cell r="B1146">
            <v>136.36666666666662</v>
          </cell>
          <cell r="C1146">
            <v>1.0624594208544342</v>
          </cell>
        </row>
        <row r="1147">
          <cell r="A1147">
            <v>0.79513888888888629</v>
          </cell>
          <cell r="B1147">
            <v>136.40833333333327</v>
          </cell>
          <cell r="C1147">
            <v>1.0627840540189581</v>
          </cell>
        </row>
        <row r="1148">
          <cell r="A1148">
            <v>0.79583333333333073</v>
          </cell>
          <cell r="B1148">
            <v>136.44999999999993</v>
          </cell>
          <cell r="C1148">
            <v>1.0631086871834823</v>
          </cell>
        </row>
        <row r="1149">
          <cell r="A1149">
            <v>0.79652777777777517</v>
          </cell>
          <cell r="B1149">
            <v>136.49166666666659</v>
          </cell>
          <cell r="C1149">
            <v>1.0634333203480062</v>
          </cell>
        </row>
        <row r="1150">
          <cell r="A1150">
            <v>0.79722222222221961</v>
          </cell>
          <cell r="B1150">
            <v>136.53333333333325</v>
          </cell>
          <cell r="C1150">
            <v>1.0637579535125301</v>
          </cell>
        </row>
        <row r="1151">
          <cell r="A1151">
            <v>0.79791666666666405</v>
          </cell>
          <cell r="B1151">
            <v>136.5749999999999</v>
          </cell>
          <cell r="C1151">
            <v>1.0640825866770542</v>
          </cell>
        </row>
        <row r="1152">
          <cell r="A1152">
            <v>0.7986111111111085</v>
          </cell>
          <cell r="B1152">
            <v>136.61666666666656</v>
          </cell>
          <cell r="C1152">
            <v>1.0644072198415782</v>
          </cell>
        </row>
        <row r="1153">
          <cell r="A1153">
            <v>0.79930555555555294</v>
          </cell>
          <cell r="B1153">
            <v>136.65833333333322</v>
          </cell>
          <cell r="C1153">
            <v>1.0647318530061023</v>
          </cell>
        </row>
        <row r="1154">
          <cell r="A1154">
            <v>0.79999999999999738</v>
          </cell>
          <cell r="B1154">
            <v>136.69999999999987</v>
          </cell>
          <cell r="C1154">
            <v>1.0650564861706262</v>
          </cell>
        </row>
        <row r="1155">
          <cell r="A1155">
            <v>0.80069444444444182</v>
          </cell>
          <cell r="B1155">
            <v>136.74166666666653</v>
          </cell>
          <cell r="C1155">
            <v>1.0653811193351503</v>
          </cell>
        </row>
        <row r="1156">
          <cell r="A1156">
            <v>0.80138888888888626</v>
          </cell>
          <cell r="B1156">
            <v>136.78333333333319</v>
          </cell>
          <cell r="C1156">
            <v>1.0657057524996743</v>
          </cell>
        </row>
        <row r="1157">
          <cell r="A1157">
            <v>0.80208333333333071</v>
          </cell>
          <cell r="B1157">
            <v>136.82499999999985</v>
          </cell>
          <cell r="C1157">
            <v>1.0660303856641984</v>
          </cell>
        </row>
        <row r="1158">
          <cell r="A1158">
            <v>0.80277777777777515</v>
          </cell>
          <cell r="B1158">
            <v>136.8666666666665</v>
          </cell>
          <cell r="C1158">
            <v>1.0663550188287223</v>
          </cell>
        </row>
        <row r="1159">
          <cell r="A1159">
            <v>0.80347222222221959</v>
          </cell>
          <cell r="B1159">
            <v>136.90833333333316</v>
          </cell>
          <cell r="C1159">
            <v>1.0666796519932464</v>
          </cell>
        </row>
        <row r="1160">
          <cell r="A1160">
            <v>0.80416666666666403</v>
          </cell>
          <cell r="B1160">
            <v>136.94999999999982</v>
          </cell>
          <cell r="C1160">
            <v>1.0670042851577703</v>
          </cell>
        </row>
        <row r="1161">
          <cell r="A1161">
            <v>0.80486111111110847</v>
          </cell>
          <cell r="B1161">
            <v>136.99166666666648</v>
          </cell>
          <cell r="C1161">
            <v>1.0673289183222943</v>
          </cell>
        </row>
        <row r="1162">
          <cell r="A1162">
            <v>0.80555555555555292</v>
          </cell>
          <cell r="B1162">
            <v>137.03333333333313</v>
          </cell>
          <cell r="C1162">
            <v>1.0676535514868184</v>
          </cell>
        </row>
        <row r="1163">
          <cell r="A1163">
            <v>0.80624999999999736</v>
          </cell>
          <cell r="B1163">
            <v>137.07499999999979</v>
          </cell>
          <cell r="C1163">
            <v>1.0679781846513423</v>
          </cell>
        </row>
        <row r="1164">
          <cell r="A1164">
            <v>0.8069444444444418</v>
          </cell>
          <cell r="B1164">
            <v>137.11666666666645</v>
          </cell>
          <cell r="C1164">
            <v>1.0683028178158664</v>
          </cell>
        </row>
        <row r="1165">
          <cell r="A1165">
            <v>0.80763888888888624</v>
          </cell>
          <cell r="B1165">
            <v>137.1583333333331</v>
          </cell>
          <cell r="C1165">
            <v>1.0686274509803904</v>
          </cell>
        </row>
        <row r="1166">
          <cell r="A1166">
            <v>0.80833333333333068</v>
          </cell>
          <cell r="B1166">
            <v>137.19999999999976</v>
          </cell>
          <cell r="C1166">
            <v>1.0689520841449145</v>
          </cell>
        </row>
        <row r="1167">
          <cell r="A1167">
            <v>0.80902777777777513</v>
          </cell>
          <cell r="B1167">
            <v>137.24166666666642</v>
          </cell>
          <cell r="C1167">
            <v>1.0692767173094384</v>
          </cell>
        </row>
        <row r="1168">
          <cell r="A1168">
            <v>0.80972222222221957</v>
          </cell>
          <cell r="B1168">
            <v>137.28333333333308</v>
          </cell>
          <cell r="C1168">
            <v>1.0696013504739625</v>
          </cell>
        </row>
        <row r="1169">
          <cell r="A1169">
            <v>0.81041666666666401</v>
          </cell>
          <cell r="B1169">
            <v>137.32499999999973</v>
          </cell>
          <cell r="C1169">
            <v>1.0699259836384865</v>
          </cell>
        </row>
        <row r="1170">
          <cell r="A1170">
            <v>0.81111111111110845</v>
          </cell>
          <cell r="B1170">
            <v>137.36666666666639</v>
          </cell>
          <cell r="C1170">
            <v>1.0702506168030106</v>
          </cell>
        </row>
        <row r="1171">
          <cell r="A1171">
            <v>0.81180555555555289</v>
          </cell>
          <cell r="B1171">
            <v>137.40833333333305</v>
          </cell>
          <cell r="C1171">
            <v>1.0705752499675345</v>
          </cell>
        </row>
        <row r="1172">
          <cell r="A1172">
            <v>0.81249999999999734</v>
          </cell>
          <cell r="B1172">
            <v>137.4499999999997</v>
          </cell>
          <cell r="C1172">
            <v>1.0708998831320584</v>
          </cell>
        </row>
        <row r="1173">
          <cell r="A1173">
            <v>0.81319444444444178</v>
          </cell>
          <cell r="B1173">
            <v>137.49166666666636</v>
          </cell>
          <cell r="C1173">
            <v>1.0712245162965826</v>
          </cell>
        </row>
        <row r="1174">
          <cell r="A1174">
            <v>0.81388888888888622</v>
          </cell>
          <cell r="B1174">
            <v>137.53333333333302</v>
          </cell>
          <cell r="C1174">
            <v>1.0715491494611065</v>
          </cell>
        </row>
        <row r="1175">
          <cell r="A1175">
            <v>0.81458333333333066</v>
          </cell>
          <cell r="B1175">
            <v>137.57499999999968</v>
          </cell>
          <cell r="C1175">
            <v>1.0718737826256306</v>
          </cell>
        </row>
        <row r="1176">
          <cell r="A1176">
            <v>0.8152777777777751</v>
          </cell>
          <cell r="B1176">
            <v>137.61666666666633</v>
          </cell>
          <cell r="C1176">
            <v>1.0721984157901545</v>
          </cell>
        </row>
        <row r="1177">
          <cell r="A1177">
            <v>0.81597222222221955</v>
          </cell>
          <cell r="B1177">
            <v>137.65833333333299</v>
          </cell>
          <cell r="C1177">
            <v>1.0725230489546786</v>
          </cell>
        </row>
        <row r="1178">
          <cell r="A1178">
            <v>0.81666666666666399</v>
          </cell>
          <cell r="B1178">
            <v>137.69999999999965</v>
          </cell>
          <cell r="C1178">
            <v>1.0728476821192026</v>
          </cell>
        </row>
        <row r="1179">
          <cell r="A1179">
            <v>0.81736111111110843</v>
          </cell>
          <cell r="B1179">
            <v>137.7416666666663</v>
          </cell>
          <cell r="C1179">
            <v>1.0731723152837267</v>
          </cell>
        </row>
        <row r="1180">
          <cell r="A1180">
            <v>0.81805555555555287</v>
          </cell>
          <cell r="B1180">
            <v>137.78333333333296</v>
          </cell>
          <cell r="C1180">
            <v>1.0734969484482506</v>
          </cell>
        </row>
        <row r="1181">
          <cell r="A1181">
            <v>0.81874999999999731</v>
          </cell>
          <cell r="B1181">
            <v>137.82499999999962</v>
          </cell>
          <cell r="C1181">
            <v>1.0738215816127747</v>
          </cell>
        </row>
        <row r="1182">
          <cell r="A1182">
            <v>0.81944444444444176</v>
          </cell>
          <cell r="B1182">
            <v>137.86666666666628</v>
          </cell>
          <cell r="C1182">
            <v>1.0741462147772987</v>
          </cell>
        </row>
        <row r="1183">
          <cell r="A1183">
            <v>0.8201388888888862</v>
          </cell>
          <cell r="B1183">
            <v>137.90833333333293</v>
          </cell>
          <cell r="C1183">
            <v>1.0744708479418226</v>
          </cell>
        </row>
        <row r="1184">
          <cell r="A1184">
            <v>0.82083333333333064</v>
          </cell>
          <cell r="B1184">
            <v>137.94999999999959</v>
          </cell>
          <cell r="C1184">
            <v>1.0747954811063467</v>
          </cell>
        </row>
        <row r="1185">
          <cell r="A1185">
            <v>0.82152777777777508</v>
          </cell>
          <cell r="B1185">
            <v>137.99166666666625</v>
          </cell>
          <cell r="C1185">
            <v>1.0751201142708706</v>
          </cell>
        </row>
        <row r="1186">
          <cell r="A1186">
            <v>0.82222222222221952</v>
          </cell>
          <cell r="B1186">
            <v>138.03333333333291</v>
          </cell>
          <cell r="C1186">
            <v>1.0754447474353948</v>
          </cell>
        </row>
        <row r="1187">
          <cell r="A1187">
            <v>0.82291666666666397</v>
          </cell>
          <cell r="B1187">
            <v>138.07499999999956</v>
          </cell>
          <cell r="C1187">
            <v>1.0757693805999187</v>
          </cell>
        </row>
        <row r="1188">
          <cell r="A1188">
            <v>0.82361111111110841</v>
          </cell>
          <cell r="B1188">
            <v>138.11666666666622</v>
          </cell>
          <cell r="C1188">
            <v>1.0760940137644428</v>
          </cell>
        </row>
        <row r="1189">
          <cell r="A1189">
            <v>0.82430555555555285</v>
          </cell>
          <cell r="B1189">
            <v>138.15833333333288</v>
          </cell>
          <cell r="C1189">
            <v>1.0764186469289667</v>
          </cell>
        </row>
        <row r="1190">
          <cell r="A1190">
            <v>0.82499999999999729</v>
          </cell>
          <cell r="B1190">
            <v>138.19999999999953</v>
          </cell>
          <cell r="C1190">
            <v>1.0767432800934909</v>
          </cell>
        </row>
        <row r="1191">
          <cell r="A1191">
            <v>0.82569444444444173</v>
          </cell>
          <cell r="B1191">
            <v>138.24166666666619</v>
          </cell>
          <cell r="C1191">
            <v>1.0770679132580148</v>
          </cell>
        </row>
        <row r="1192">
          <cell r="A1192">
            <v>0.82638888888888618</v>
          </cell>
          <cell r="B1192">
            <v>138.28333333333285</v>
          </cell>
          <cell r="C1192">
            <v>1.0773925464225389</v>
          </cell>
        </row>
        <row r="1193">
          <cell r="A1193">
            <v>0.82708333333333062</v>
          </cell>
          <cell r="B1193">
            <v>138.32499999999951</v>
          </cell>
          <cell r="C1193">
            <v>1.0777171795870628</v>
          </cell>
        </row>
        <row r="1194">
          <cell r="A1194">
            <v>0.82777777777777506</v>
          </cell>
          <cell r="B1194">
            <v>138.36666666666616</v>
          </cell>
          <cell r="C1194">
            <v>1.0780418127515867</v>
          </cell>
        </row>
        <row r="1195">
          <cell r="A1195">
            <v>0.8284722222222195</v>
          </cell>
          <cell r="B1195">
            <v>138.40833333333282</v>
          </cell>
          <cell r="C1195">
            <v>1.0783664459161109</v>
          </cell>
        </row>
        <row r="1196">
          <cell r="A1196">
            <v>0.82916666666666394</v>
          </cell>
          <cell r="B1196">
            <v>138.44999999999948</v>
          </cell>
          <cell r="C1196">
            <v>1.0786910790806348</v>
          </cell>
        </row>
        <row r="1197">
          <cell r="A1197">
            <v>0.82986111111110838</v>
          </cell>
          <cell r="B1197">
            <v>138.49166666666613</v>
          </cell>
          <cell r="C1197">
            <v>1.0790157122451589</v>
          </cell>
        </row>
        <row r="1198">
          <cell r="A1198">
            <v>0.83055555555555283</v>
          </cell>
          <cell r="B1198">
            <v>138.53333333333279</v>
          </cell>
          <cell r="C1198">
            <v>1.0793403454096828</v>
          </cell>
        </row>
        <row r="1199">
          <cell r="A1199">
            <v>0.83124999999999727</v>
          </cell>
          <cell r="B1199">
            <v>138.57499999999945</v>
          </cell>
          <cell r="C1199">
            <v>1.079664978574207</v>
          </cell>
        </row>
        <row r="1200">
          <cell r="A1200">
            <v>0.83194444444444171</v>
          </cell>
          <cell r="B1200">
            <v>138.61666666666611</v>
          </cell>
          <cell r="C1200">
            <v>1.0799896117387309</v>
          </cell>
        </row>
        <row r="1201">
          <cell r="A1201">
            <v>0.83263888888888615</v>
          </cell>
          <cell r="B1201">
            <v>138.65833333333276</v>
          </cell>
          <cell r="C1201">
            <v>1.080314244903255</v>
          </cell>
        </row>
        <row r="1202">
          <cell r="A1202">
            <v>0.83333333333333059</v>
          </cell>
          <cell r="B1202">
            <v>138.69999999999999</v>
          </cell>
          <cell r="C1202">
            <v>1.0806388780677834</v>
          </cell>
        </row>
        <row r="1203">
          <cell r="A1203">
            <v>0.83402777777777504</v>
          </cell>
          <cell r="B1203">
            <v>138.68166666666664</v>
          </cell>
          <cell r="C1203">
            <v>1.0804960394753926</v>
          </cell>
        </row>
        <row r="1204">
          <cell r="A1204">
            <v>0.83472222222221948</v>
          </cell>
          <cell r="B1204">
            <v>138.6633333333333</v>
          </cell>
          <cell r="C1204">
            <v>1.0803532008830019</v>
          </cell>
        </row>
        <row r="1205">
          <cell r="A1205">
            <v>0.83541666666666392</v>
          </cell>
          <cell r="B1205">
            <v>138.64499999999995</v>
          </cell>
          <cell r="C1205">
            <v>1.0802103622906114</v>
          </cell>
        </row>
        <row r="1206">
          <cell r="A1206">
            <v>0.83611111111110836</v>
          </cell>
          <cell r="B1206">
            <v>138.62666666666661</v>
          </cell>
          <cell r="C1206">
            <v>1.0800675236982207</v>
          </cell>
        </row>
        <row r="1207">
          <cell r="A1207">
            <v>0.8368055555555528</v>
          </cell>
          <cell r="B1207">
            <v>138.60833333333326</v>
          </cell>
          <cell r="C1207">
            <v>1.07992468510583</v>
          </cell>
        </row>
        <row r="1208">
          <cell r="A1208">
            <v>0.83749999999999725</v>
          </cell>
          <cell r="B1208">
            <v>138.58999999999992</v>
          </cell>
          <cell r="C1208">
            <v>1.0797818465134392</v>
          </cell>
        </row>
        <row r="1209">
          <cell r="A1209">
            <v>0.83819444444444169</v>
          </cell>
          <cell r="B1209">
            <v>138.57166666666657</v>
          </cell>
          <cell r="C1209">
            <v>1.0796390079210485</v>
          </cell>
        </row>
        <row r="1210">
          <cell r="A1210">
            <v>0.83888888888888613</v>
          </cell>
          <cell r="B1210">
            <v>138.55333333333323</v>
          </cell>
          <cell r="C1210">
            <v>1.0794961693286578</v>
          </cell>
        </row>
        <row r="1211">
          <cell r="A1211">
            <v>0.83958333333333057</v>
          </cell>
          <cell r="B1211">
            <v>138.53499999999988</v>
          </cell>
          <cell r="C1211">
            <v>1.079353330736267</v>
          </cell>
        </row>
        <row r="1212">
          <cell r="A1212">
            <v>0.84027777777777501</v>
          </cell>
          <cell r="B1212">
            <v>138.51666666666654</v>
          </cell>
          <cell r="C1212">
            <v>1.0792104921438765</v>
          </cell>
        </row>
        <row r="1213">
          <cell r="A1213">
            <v>0.84097222222221946</v>
          </cell>
          <cell r="B1213">
            <v>138.49833333333319</v>
          </cell>
          <cell r="C1213">
            <v>1.0790676535514858</v>
          </cell>
        </row>
        <row r="1214">
          <cell r="A1214">
            <v>0.8416666666666639</v>
          </cell>
          <cell r="B1214">
            <v>138.47999999999985</v>
          </cell>
          <cell r="C1214">
            <v>1.0789248149590951</v>
          </cell>
        </row>
        <row r="1215">
          <cell r="A1215">
            <v>0.84236111111110834</v>
          </cell>
          <cell r="B1215">
            <v>138.4616666666665</v>
          </cell>
          <cell r="C1215">
            <v>1.0787819763667044</v>
          </cell>
        </row>
        <row r="1216">
          <cell r="A1216">
            <v>0.84305555555555278</v>
          </cell>
          <cell r="B1216">
            <v>138.44333333333316</v>
          </cell>
          <cell r="C1216">
            <v>1.0786391377743136</v>
          </cell>
        </row>
        <row r="1217">
          <cell r="A1217">
            <v>0.84374999999999722</v>
          </cell>
          <cell r="B1217">
            <v>138.42499999999981</v>
          </cell>
          <cell r="C1217">
            <v>1.0784962991819229</v>
          </cell>
        </row>
        <row r="1218">
          <cell r="A1218">
            <v>0.84444444444444167</v>
          </cell>
          <cell r="B1218">
            <v>138.40666666666647</v>
          </cell>
          <cell r="C1218">
            <v>1.0783534605895324</v>
          </cell>
        </row>
        <row r="1219">
          <cell r="A1219">
            <v>0.84513888888888611</v>
          </cell>
          <cell r="B1219">
            <v>138.38833333333312</v>
          </cell>
          <cell r="C1219">
            <v>1.0782106219971417</v>
          </cell>
        </row>
        <row r="1220">
          <cell r="A1220">
            <v>0.84583333333333055</v>
          </cell>
          <cell r="B1220">
            <v>138.36999999999978</v>
          </cell>
          <cell r="C1220">
            <v>1.078067783404751</v>
          </cell>
        </row>
        <row r="1221">
          <cell r="A1221">
            <v>0.84652777777777499</v>
          </cell>
          <cell r="B1221">
            <v>138.35166666666643</v>
          </cell>
          <cell r="C1221">
            <v>1.0779249448123602</v>
          </cell>
        </row>
        <row r="1222">
          <cell r="A1222">
            <v>0.84722222222221943</v>
          </cell>
          <cell r="B1222">
            <v>138.33333333333309</v>
          </cell>
          <cell r="C1222">
            <v>1.0777821062199695</v>
          </cell>
        </row>
        <row r="1223">
          <cell r="A1223">
            <v>0.84791666666666388</v>
          </cell>
          <cell r="B1223">
            <v>138.31499999999974</v>
          </cell>
          <cell r="C1223">
            <v>1.0776392676275788</v>
          </cell>
        </row>
        <row r="1224">
          <cell r="A1224">
            <v>0.84861111111110832</v>
          </cell>
          <cell r="B1224">
            <v>138.2966666666664</v>
          </cell>
          <cell r="C1224">
            <v>1.0774964290351883</v>
          </cell>
        </row>
        <row r="1225">
          <cell r="A1225">
            <v>0.84930555555555276</v>
          </cell>
          <cell r="B1225">
            <v>138.27833333333305</v>
          </cell>
          <cell r="C1225">
            <v>1.0773535904427975</v>
          </cell>
        </row>
        <row r="1226">
          <cell r="A1226">
            <v>0.8499999999999972</v>
          </cell>
          <cell r="B1226">
            <v>138.25999999999971</v>
          </cell>
          <cell r="C1226">
            <v>1.0772107518504068</v>
          </cell>
        </row>
        <row r="1227">
          <cell r="A1227">
            <v>0.85069444444444164</v>
          </cell>
          <cell r="B1227">
            <v>138.24166666666636</v>
          </cell>
          <cell r="C1227">
            <v>1.0770679132580161</v>
          </cell>
        </row>
        <row r="1228">
          <cell r="A1228">
            <v>0.85138888888888609</v>
          </cell>
          <cell r="B1228">
            <v>138.22333333333302</v>
          </cell>
          <cell r="C1228">
            <v>1.0769250746656254</v>
          </cell>
        </row>
        <row r="1229">
          <cell r="A1229">
            <v>0.85208333333333053</v>
          </cell>
          <cell r="B1229">
            <v>138.20499999999967</v>
          </cell>
          <cell r="C1229">
            <v>1.0767822360732346</v>
          </cell>
        </row>
        <row r="1230">
          <cell r="A1230">
            <v>0.85277777777777497</v>
          </cell>
          <cell r="B1230">
            <v>138.18666666666633</v>
          </cell>
          <cell r="C1230">
            <v>1.0766393974808441</v>
          </cell>
        </row>
        <row r="1231">
          <cell r="A1231">
            <v>0.85347222222221941</v>
          </cell>
          <cell r="B1231">
            <v>138.16833333333298</v>
          </cell>
          <cell r="C1231">
            <v>1.0764965588884534</v>
          </cell>
        </row>
        <row r="1232">
          <cell r="A1232">
            <v>0.85416666666666385</v>
          </cell>
          <cell r="B1232">
            <v>138.14999999999964</v>
          </cell>
          <cell r="C1232">
            <v>1.0763537202960627</v>
          </cell>
        </row>
        <row r="1233">
          <cell r="A1233">
            <v>0.8548611111111083</v>
          </cell>
          <cell r="B1233">
            <v>138.13166666666629</v>
          </cell>
          <cell r="C1233">
            <v>1.076210881703672</v>
          </cell>
        </row>
        <row r="1234">
          <cell r="A1234">
            <v>0.85555555555555274</v>
          </cell>
          <cell r="B1234">
            <v>138.11333333333295</v>
          </cell>
          <cell r="C1234">
            <v>1.0760680431112812</v>
          </cell>
        </row>
        <row r="1235">
          <cell r="A1235">
            <v>0.85624999999999718</v>
          </cell>
          <cell r="B1235">
            <v>138.0949999999996</v>
          </cell>
          <cell r="C1235">
            <v>1.0759252045188905</v>
          </cell>
        </row>
        <row r="1236">
          <cell r="A1236">
            <v>0.85694444444444162</v>
          </cell>
          <cell r="B1236">
            <v>138.07666666666626</v>
          </cell>
          <cell r="C1236">
            <v>1.0757823659265</v>
          </cell>
        </row>
        <row r="1237">
          <cell r="A1237">
            <v>0.85763888888888606</v>
          </cell>
          <cell r="B1237">
            <v>138.05833333333291</v>
          </cell>
          <cell r="C1237">
            <v>1.0756395273341093</v>
          </cell>
        </row>
        <row r="1238">
          <cell r="A1238">
            <v>0.85833333333333051</v>
          </cell>
          <cell r="B1238">
            <v>138.03999999999957</v>
          </cell>
          <cell r="C1238">
            <v>1.0754966887417186</v>
          </cell>
        </row>
        <row r="1239">
          <cell r="A1239">
            <v>0.85902777777777495</v>
          </cell>
          <cell r="B1239">
            <v>138.02166666666622</v>
          </cell>
          <cell r="C1239">
            <v>1.0753538501493278</v>
          </cell>
        </row>
        <row r="1240">
          <cell r="A1240">
            <v>0.85972222222221939</v>
          </cell>
          <cell r="B1240">
            <v>138.00333333333288</v>
          </cell>
          <cell r="C1240">
            <v>1.0752110115569371</v>
          </cell>
        </row>
        <row r="1241">
          <cell r="A1241">
            <v>0.86041666666666383</v>
          </cell>
          <cell r="B1241">
            <v>137.98499999999953</v>
          </cell>
          <cell r="C1241">
            <v>1.0750681729645464</v>
          </cell>
        </row>
        <row r="1242">
          <cell r="A1242">
            <v>0.86111111111110827</v>
          </cell>
          <cell r="B1242">
            <v>137.96666666666619</v>
          </cell>
          <cell r="C1242">
            <v>1.0749253343721556</v>
          </cell>
        </row>
        <row r="1243">
          <cell r="A1243">
            <v>0.86180555555555272</v>
          </cell>
          <cell r="B1243">
            <v>137.94833333333284</v>
          </cell>
          <cell r="C1243">
            <v>1.0747824957797651</v>
          </cell>
        </row>
        <row r="1244">
          <cell r="A1244">
            <v>0.86249999999999716</v>
          </cell>
          <cell r="B1244">
            <v>137.9299999999995</v>
          </cell>
          <cell r="C1244">
            <v>1.0746396571873744</v>
          </cell>
        </row>
        <row r="1245">
          <cell r="A1245">
            <v>0.8631944444444416</v>
          </cell>
          <cell r="B1245">
            <v>137.91166666666615</v>
          </cell>
          <cell r="C1245">
            <v>1.0744968185949837</v>
          </cell>
        </row>
        <row r="1246">
          <cell r="A1246">
            <v>0.86388888888888604</v>
          </cell>
          <cell r="B1246">
            <v>137.89333333333281</v>
          </cell>
          <cell r="C1246">
            <v>1.074353980002593</v>
          </cell>
        </row>
        <row r="1247">
          <cell r="A1247">
            <v>0.86458333333333048</v>
          </cell>
          <cell r="B1247">
            <v>137.87499999999946</v>
          </cell>
          <cell r="C1247">
            <v>1.0742111414102022</v>
          </cell>
        </row>
        <row r="1248">
          <cell r="A1248">
            <v>0.86527777777777493</v>
          </cell>
          <cell r="B1248">
            <v>137.85666666666611</v>
          </cell>
          <cell r="C1248">
            <v>1.0740683028178115</v>
          </cell>
        </row>
        <row r="1249">
          <cell r="A1249">
            <v>0.86597222222221937</v>
          </cell>
          <cell r="B1249">
            <v>137.83833333333277</v>
          </cell>
          <cell r="C1249">
            <v>1.073925464225421</v>
          </cell>
        </row>
        <row r="1250">
          <cell r="A1250">
            <v>0.86666666666666381</v>
          </cell>
          <cell r="B1250">
            <v>137.81999999999942</v>
          </cell>
          <cell r="C1250">
            <v>1.0737826256330303</v>
          </cell>
        </row>
        <row r="1251">
          <cell r="A1251">
            <v>0.86736111111110825</v>
          </cell>
          <cell r="B1251">
            <v>137.80166666666608</v>
          </cell>
          <cell r="C1251">
            <v>1.0736397870406396</v>
          </cell>
        </row>
        <row r="1252">
          <cell r="A1252">
            <v>0.86805555555555269</v>
          </cell>
          <cell r="B1252">
            <v>137.78333333333273</v>
          </cell>
          <cell r="C1252">
            <v>1.0734969484482488</v>
          </cell>
        </row>
        <row r="1253">
          <cell r="A1253">
            <v>0.86874999999999714</v>
          </cell>
          <cell r="B1253">
            <v>137.76499999999939</v>
          </cell>
          <cell r="C1253">
            <v>1.0733541098558581</v>
          </cell>
        </row>
        <row r="1254">
          <cell r="A1254">
            <v>0.86944444444444158</v>
          </cell>
          <cell r="B1254">
            <v>137.74666666666604</v>
          </cell>
          <cell r="C1254">
            <v>1.0732112712634674</v>
          </cell>
        </row>
        <row r="1255">
          <cell r="A1255">
            <v>0.87013888888888602</v>
          </cell>
          <cell r="B1255">
            <v>137.7283333333327</v>
          </cell>
          <cell r="C1255">
            <v>1.0730684326710769</v>
          </cell>
        </row>
        <row r="1256">
          <cell r="A1256">
            <v>0.87083333333333046</v>
          </cell>
          <cell r="B1256">
            <v>137.70999999999935</v>
          </cell>
          <cell r="C1256">
            <v>1.0729255940786862</v>
          </cell>
        </row>
        <row r="1257">
          <cell r="A1257">
            <v>0.8715277777777749</v>
          </cell>
          <cell r="B1257">
            <v>137.69166666666601</v>
          </cell>
          <cell r="C1257">
            <v>1.0727827554862954</v>
          </cell>
        </row>
        <row r="1258">
          <cell r="A1258">
            <v>0.87222222222221935</v>
          </cell>
          <cell r="B1258">
            <v>137.67333333333266</v>
          </cell>
          <cell r="C1258">
            <v>1.0726399168939047</v>
          </cell>
        </row>
        <row r="1259">
          <cell r="A1259">
            <v>0.87291666666666379</v>
          </cell>
          <cell r="B1259">
            <v>137.65499999999932</v>
          </cell>
          <cell r="C1259">
            <v>1.072497078301514</v>
          </cell>
        </row>
        <row r="1260">
          <cell r="A1260">
            <v>0.87361111111110823</v>
          </cell>
          <cell r="B1260">
            <v>137.63666666666597</v>
          </cell>
          <cell r="C1260">
            <v>1.0723542397091232</v>
          </cell>
        </row>
        <row r="1261">
          <cell r="A1261">
            <v>0.87430555555555267</v>
          </cell>
          <cell r="B1261">
            <v>137.61833333333263</v>
          </cell>
          <cell r="C1261">
            <v>1.0722114011167327</v>
          </cell>
        </row>
        <row r="1262">
          <cell r="A1262">
            <v>0.87499999999999711</v>
          </cell>
          <cell r="B1262">
            <v>137.6</v>
          </cell>
          <cell r="C1262">
            <v>1.0720685625243476</v>
          </cell>
        </row>
        <row r="1263">
          <cell r="A1263">
            <v>0.87569444444444156</v>
          </cell>
          <cell r="B1263">
            <v>137.44583333333333</v>
          </cell>
          <cell r="C1263">
            <v>1.0708674198156083</v>
          </cell>
        </row>
        <row r="1264">
          <cell r="A1264">
            <v>0.876388888888886</v>
          </cell>
          <cell r="B1264">
            <v>137.29166666666666</v>
          </cell>
          <cell r="C1264">
            <v>1.0696662771068692</v>
          </cell>
        </row>
        <row r="1265">
          <cell r="A1265">
            <v>0.87708333333333044</v>
          </cell>
          <cell r="B1265">
            <v>137.13749999999999</v>
          </cell>
          <cell r="C1265">
            <v>1.0684651343981302</v>
          </cell>
        </row>
        <row r="1266">
          <cell r="A1266">
            <v>0.87777777777777488</v>
          </cell>
          <cell r="B1266">
            <v>136.98333333333332</v>
          </cell>
          <cell r="C1266">
            <v>1.0672639916893909</v>
          </cell>
        </row>
        <row r="1267">
          <cell r="A1267">
            <v>0.87847222222221932</v>
          </cell>
          <cell r="B1267">
            <v>136.82916666666665</v>
          </cell>
          <cell r="C1267">
            <v>1.0660628489806518</v>
          </cell>
        </row>
        <row r="1268">
          <cell r="A1268">
            <v>0.87916666666666377</v>
          </cell>
          <cell r="B1268">
            <v>136.67499999999998</v>
          </cell>
          <cell r="C1268">
            <v>1.0648617062719126</v>
          </cell>
        </row>
        <row r="1269">
          <cell r="A1269">
            <v>0.87986111111110821</v>
          </cell>
          <cell r="B1269">
            <v>136.52083333333331</v>
          </cell>
          <cell r="C1269">
            <v>1.0636605635631735</v>
          </cell>
        </row>
        <row r="1270">
          <cell r="A1270">
            <v>0.88055555555555265</v>
          </cell>
          <cell r="B1270">
            <v>136.36666666666665</v>
          </cell>
          <cell r="C1270">
            <v>1.0624594208544345</v>
          </cell>
        </row>
        <row r="1271">
          <cell r="A1271">
            <v>0.88124999999999709</v>
          </cell>
          <cell r="B1271">
            <v>136.21249999999998</v>
          </cell>
          <cell r="C1271">
            <v>1.0612582781456952</v>
          </cell>
        </row>
        <row r="1272">
          <cell r="A1272">
            <v>0.88194444444444153</v>
          </cell>
          <cell r="B1272">
            <v>136.05833333333331</v>
          </cell>
          <cell r="C1272">
            <v>1.0600571354369561</v>
          </cell>
        </row>
        <row r="1273">
          <cell r="A1273">
            <v>0.88263888888888598</v>
          </cell>
          <cell r="B1273">
            <v>135.90416666666664</v>
          </cell>
          <cell r="C1273">
            <v>1.0588559927282171</v>
          </cell>
        </row>
        <row r="1274">
          <cell r="A1274">
            <v>0.88333333333333042</v>
          </cell>
          <cell r="B1274">
            <v>135.74999999999997</v>
          </cell>
          <cell r="C1274">
            <v>1.0576548500194778</v>
          </cell>
        </row>
        <row r="1275">
          <cell r="A1275">
            <v>0.88402777777777486</v>
          </cell>
          <cell r="B1275">
            <v>135.5958333333333</v>
          </cell>
          <cell r="C1275">
            <v>1.0564537073107387</v>
          </cell>
        </row>
        <row r="1276">
          <cell r="A1276">
            <v>0.8847222222222193</v>
          </cell>
          <cell r="B1276">
            <v>135.44166666666663</v>
          </cell>
          <cell r="C1276">
            <v>1.0552525646019995</v>
          </cell>
        </row>
        <row r="1277">
          <cell r="A1277">
            <v>0.88541666666666374</v>
          </cell>
          <cell r="B1277">
            <v>135.28749999999997</v>
          </cell>
          <cell r="C1277">
            <v>1.0540514218932604</v>
          </cell>
        </row>
        <row r="1278">
          <cell r="A1278">
            <v>0.88611111111110819</v>
          </cell>
          <cell r="B1278">
            <v>135.1333333333333</v>
          </cell>
          <cell r="C1278">
            <v>1.0528502791845213</v>
          </cell>
        </row>
        <row r="1279">
          <cell r="A1279">
            <v>0.88680555555555263</v>
          </cell>
          <cell r="B1279">
            <v>134.97916666666663</v>
          </cell>
          <cell r="C1279">
            <v>1.0516491364757821</v>
          </cell>
        </row>
        <row r="1280">
          <cell r="A1280">
            <v>0.88749999999999707</v>
          </cell>
          <cell r="B1280">
            <v>134.82499999999996</v>
          </cell>
          <cell r="C1280">
            <v>1.050447993767043</v>
          </cell>
        </row>
        <row r="1281">
          <cell r="A1281">
            <v>0.88819444444444151</v>
          </cell>
          <cell r="B1281">
            <v>134.67083333333329</v>
          </cell>
          <cell r="C1281">
            <v>1.0492468510583037</v>
          </cell>
        </row>
        <row r="1282">
          <cell r="A1282">
            <v>0.88888888888888595</v>
          </cell>
          <cell r="B1282">
            <v>134.51666666666662</v>
          </cell>
          <cell r="C1282">
            <v>1.0480457083495647</v>
          </cell>
        </row>
        <row r="1283">
          <cell r="A1283">
            <v>0.88958333333333039</v>
          </cell>
          <cell r="B1283">
            <v>134.36249999999995</v>
          </cell>
          <cell r="C1283">
            <v>1.0468445656408256</v>
          </cell>
        </row>
        <row r="1284">
          <cell r="A1284">
            <v>0.89027777777777484</v>
          </cell>
          <cell r="B1284">
            <v>134.20833333333329</v>
          </cell>
          <cell r="C1284">
            <v>1.0456434229320863</v>
          </cell>
        </row>
        <row r="1285">
          <cell r="A1285">
            <v>0.89097222222221928</v>
          </cell>
          <cell r="B1285">
            <v>134.05416666666662</v>
          </cell>
          <cell r="C1285">
            <v>1.0444422802233473</v>
          </cell>
        </row>
        <row r="1286">
          <cell r="A1286">
            <v>0.89166666666666372</v>
          </cell>
          <cell r="B1286">
            <v>133.89999999999995</v>
          </cell>
          <cell r="C1286">
            <v>1.0432411375146082</v>
          </cell>
        </row>
        <row r="1287">
          <cell r="A1287">
            <v>0.89236111111110816</v>
          </cell>
          <cell r="B1287">
            <v>133.74583333333328</v>
          </cell>
          <cell r="C1287">
            <v>1.042039994805869</v>
          </cell>
        </row>
        <row r="1288">
          <cell r="A1288">
            <v>0.8930555555555526</v>
          </cell>
          <cell r="B1288">
            <v>133.59166666666661</v>
          </cell>
          <cell r="C1288">
            <v>1.0408388520971299</v>
          </cell>
        </row>
        <row r="1289">
          <cell r="A1289">
            <v>0.89374999999999705</v>
          </cell>
          <cell r="B1289">
            <v>133.43749999999994</v>
          </cell>
          <cell r="C1289">
            <v>1.0396377093883906</v>
          </cell>
        </row>
        <row r="1290">
          <cell r="A1290">
            <v>0.89444444444444149</v>
          </cell>
          <cell r="B1290">
            <v>133.28333333333327</v>
          </cell>
          <cell r="C1290">
            <v>1.0384365666796516</v>
          </cell>
        </row>
        <row r="1291">
          <cell r="A1291">
            <v>0.89513888888888593</v>
          </cell>
          <cell r="B1291">
            <v>133.12916666666661</v>
          </cell>
          <cell r="C1291">
            <v>1.0372354239709125</v>
          </cell>
        </row>
        <row r="1292">
          <cell r="A1292">
            <v>0.89583333333333037</v>
          </cell>
          <cell r="B1292">
            <v>132.97499999999994</v>
          </cell>
          <cell r="C1292">
            <v>1.0360342812621732</v>
          </cell>
        </row>
        <row r="1293">
          <cell r="A1293">
            <v>0.89652777777777481</v>
          </cell>
          <cell r="B1293">
            <v>132.82083333333327</v>
          </cell>
          <cell r="C1293">
            <v>1.0348331385534342</v>
          </cell>
        </row>
        <row r="1294">
          <cell r="A1294">
            <v>0.89722222222221926</v>
          </cell>
          <cell r="B1294">
            <v>132.6666666666666</v>
          </cell>
          <cell r="C1294">
            <v>1.0336319958446951</v>
          </cell>
        </row>
        <row r="1295">
          <cell r="A1295">
            <v>0.8979166666666637</v>
          </cell>
          <cell r="B1295">
            <v>132.51249999999993</v>
          </cell>
          <cell r="C1295">
            <v>1.0324308531359558</v>
          </cell>
        </row>
        <row r="1296">
          <cell r="A1296">
            <v>0.89861111111110814</v>
          </cell>
          <cell r="B1296">
            <v>132.35833333333326</v>
          </cell>
          <cell r="C1296">
            <v>1.0312297104272168</v>
          </cell>
        </row>
        <row r="1297">
          <cell r="A1297">
            <v>0.89930555555555258</v>
          </cell>
          <cell r="B1297">
            <v>132.20416666666659</v>
          </cell>
          <cell r="C1297">
            <v>1.0300285677184775</v>
          </cell>
        </row>
        <row r="1298">
          <cell r="A1298">
            <v>0.89999999999999702</v>
          </cell>
          <cell r="B1298">
            <v>132.04999999999993</v>
          </cell>
          <cell r="C1298">
            <v>1.0288274250097384</v>
          </cell>
        </row>
        <row r="1299">
          <cell r="A1299">
            <v>0.90069444444444147</v>
          </cell>
          <cell r="B1299">
            <v>131.89583333333326</v>
          </cell>
          <cell r="C1299">
            <v>1.0276262823009994</v>
          </cell>
        </row>
        <row r="1300">
          <cell r="A1300">
            <v>0.90138888888888591</v>
          </cell>
          <cell r="B1300">
            <v>131.74166666666659</v>
          </cell>
          <cell r="C1300">
            <v>1.0264251395922601</v>
          </cell>
        </row>
        <row r="1301">
          <cell r="A1301">
            <v>0.90208333333333035</v>
          </cell>
          <cell r="B1301">
            <v>131.58749999999992</v>
          </cell>
          <cell r="C1301">
            <v>1.0252239968835211</v>
          </cell>
        </row>
        <row r="1302">
          <cell r="A1302">
            <v>0.90277777777777479</v>
          </cell>
          <cell r="B1302">
            <v>131.43333333333325</v>
          </cell>
          <cell r="C1302">
            <v>1.024022854174782</v>
          </cell>
        </row>
        <row r="1303">
          <cell r="A1303">
            <v>0.90347222222221923</v>
          </cell>
          <cell r="B1303">
            <v>131.27916666666658</v>
          </cell>
          <cell r="C1303">
            <v>1.0228217114660427</v>
          </cell>
        </row>
        <row r="1304">
          <cell r="A1304">
            <v>0.90416666666666368</v>
          </cell>
          <cell r="B1304">
            <v>131.12499999999991</v>
          </cell>
          <cell r="C1304">
            <v>1.0216205687573037</v>
          </cell>
        </row>
        <row r="1305">
          <cell r="A1305">
            <v>0.90486111111110812</v>
          </cell>
          <cell r="B1305">
            <v>130.97083333333325</v>
          </cell>
          <cell r="C1305">
            <v>1.0204194260485644</v>
          </cell>
        </row>
        <row r="1306">
          <cell r="A1306">
            <v>0.90555555555555256</v>
          </cell>
          <cell r="B1306">
            <v>130.81666666666658</v>
          </cell>
          <cell r="C1306">
            <v>1.0192182833398253</v>
          </cell>
        </row>
        <row r="1307">
          <cell r="A1307">
            <v>0.906249999999997</v>
          </cell>
          <cell r="B1307">
            <v>130.66249999999991</v>
          </cell>
          <cell r="C1307">
            <v>1.0180171406310863</v>
          </cell>
        </row>
        <row r="1308">
          <cell r="A1308">
            <v>0.90694444444444144</v>
          </cell>
          <cell r="B1308">
            <v>130.50833333333324</v>
          </cell>
          <cell r="C1308">
            <v>1.016815997922347</v>
          </cell>
        </row>
        <row r="1309">
          <cell r="A1309">
            <v>0.90763888888888589</v>
          </cell>
          <cell r="B1309">
            <v>130.35416666666657</v>
          </cell>
          <cell r="C1309">
            <v>1.0156148552136079</v>
          </cell>
        </row>
        <row r="1310">
          <cell r="A1310">
            <v>0.90833333333333033</v>
          </cell>
          <cell r="B1310">
            <v>130.1999999999999</v>
          </cell>
          <cell r="C1310">
            <v>1.0144137125048689</v>
          </cell>
        </row>
        <row r="1311">
          <cell r="A1311">
            <v>0.90902777777777477</v>
          </cell>
          <cell r="B1311">
            <v>130.04583333333323</v>
          </cell>
          <cell r="C1311">
            <v>1.0132125697961296</v>
          </cell>
        </row>
        <row r="1312">
          <cell r="A1312">
            <v>0.90972222222221921</v>
          </cell>
          <cell r="B1312">
            <v>129.89166666666657</v>
          </cell>
          <cell r="C1312">
            <v>1.0120114270873906</v>
          </cell>
        </row>
        <row r="1313">
          <cell r="A1313">
            <v>0.91041666666666365</v>
          </cell>
          <cell r="B1313">
            <v>129.7374999999999</v>
          </cell>
          <cell r="C1313">
            <v>1.0108102843786513</v>
          </cell>
        </row>
        <row r="1314">
          <cell r="A1314">
            <v>0.9111111111111081</v>
          </cell>
          <cell r="B1314">
            <v>129.58333333333323</v>
          </cell>
          <cell r="C1314">
            <v>1.0096091416699122</v>
          </cell>
        </row>
        <row r="1315">
          <cell r="A1315">
            <v>0.91180555555555254</v>
          </cell>
          <cell r="B1315">
            <v>129.42916666666656</v>
          </cell>
          <cell r="C1315">
            <v>1.0084079989611732</v>
          </cell>
        </row>
        <row r="1316">
          <cell r="A1316">
            <v>0.91249999999999698</v>
          </cell>
          <cell r="B1316">
            <v>129.27499999999989</v>
          </cell>
          <cell r="C1316">
            <v>1.0072068562524339</v>
          </cell>
        </row>
        <row r="1317">
          <cell r="A1317">
            <v>0.91319444444444142</v>
          </cell>
          <cell r="B1317">
            <v>129.12083333333322</v>
          </cell>
          <cell r="C1317">
            <v>1.0060057135436948</v>
          </cell>
        </row>
        <row r="1318">
          <cell r="A1318">
            <v>0.91388888888888586</v>
          </cell>
          <cell r="B1318">
            <v>128.96666666666655</v>
          </cell>
          <cell r="C1318">
            <v>1.0048045708349558</v>
          </cell>
        </row>
        <row r="1319">
          <cell r="A1319">
            <v>0.91458333333333031</v>
          </cell>
          <cell r="B1319">
            <v>128.81249999999989</v>
          </cell>
          <cell r="C1319">
            <v>1.0036034281262165</v>
          </cell>
        </row>
        <row r="1320">
          <cell r="A1320">
            <v>0.91527777777777475</v>
          </cell>
          <cell r="B1320">
            <v>128.65833333333322</v>
          </cell>
          <cell r="C1320">
            <v>1.0024022854174774</v>
          </cell>
        </row>
        <row r="1321">
          <cell r="A1321">
            <v>0.91597222222221919</v>
          </cell>
          <cell r="B1321">
            <v>128.50416666666655</v>
          </cell>
          <cell r="C1321">
            <v>1.0012011427087382</v>
          </cell>
        </row>
        <row r="1322">
          <cell r="A1322">
            <v>0.91666666666666363</v>
          </cell>
          <cell r="B1322">
            <v>128.35</v>
          </cell>
          <cell r="C1322">
            <v>1</v>
          </cell>
        </row>
        <row r="1323">
          <cell r="A1323">
            <v>0.91736111111110807</v>
          </cell>
          <cell r="B1323">
            <v>128.10749999999999</v>
          </cell>
          <cell r="C1323">
            <v>0.99811063498246977</v>
          </cell>
        </row>
        <row r="1324">
          <cell r="A1324">
            <v>0.91805555555555252</v>
          </cell>
          <cell r="B1324">
            <v>127.86499999999998</v>
          </cell>
          <cell r="C1324">
            <v>0.99622126996493954</v>
          </cell>
        </row>
        <row r="1325">
          <cell r="A1325">
            <v>0.91874999999999696</v>
          </cell>
          <cell r="B1325">
            <v>127.62249999999997</v>
          </cell>
          <cell r="C1325">
            <v>0.99433190494740931</v>
          </cell>
        </row>
        <row r="1326">
          <cell r="A1326">
            <v>0.9194444444444414</v>
          </cell>
          <cell r="B1326">
            <v>127.37999999999997</v>
          </cell>
          <cell r="C1326">
            <v>0.99244253992987908</v>
          </cell>
        </row>
        <row r="1327">
          <cell r="A1327">
            <v>0.92013888888888584</v>
          </cell>
          <cell r="B1327">
            <v>127.13749999999996</v>
          </cell>
          <cell r="C1327">
            <v>0.99055317491234873</v>
          </cell>
        </row>
        <row r="1328">
          <cell r="A1328">
            <v>0.92083333333333028</v>
          </cell>
          <cell r="B1328">
            <v>126.89499999999995</v>
          </cell>
          <cell r="C1328">
            <v>0.9886638098948185</v>
          </cell>
        </row>
        <row r="1329">
          <cell r="A1329">
            <v>0.92152777777777473</v>
          </cell>
          <cell r="B1329">
            <v>126.65249999999995</v>
          </cell>
          <cell r="C1329">
            <v>0.98677444487728827</v>
          </cell>
        </row>
        <row r="1330">
          <cell r="A1330">
            <v>0.92222222222221917</v>
          </cell>
          <cell r="B1330">
            <v>126.40999999999994</v>
          </cell>
          <cell r="C1330">
            <v>0.98488507985975804</v>
          </cell>
        </row>
        <row r="1331">
          <cell r="A1331">
            <v>0.92291666666666361</v>
          </cell>
          <cell r="B1331">
            <v>126.16749999999993</v>
          </cell>
          <cell r="C1331">
            <v>0.98299571484222781</v>
          </cell>
        </row>
        <row r="1332">
          <cell r="A1332">
            <v>0.92361111111110805</v>
          </cell>
          <cell r="B1332">
            <v>125.92499999999993</v>
          </cell>
          <cell r="C1332">
            <v>0.98110634982469758</v>
          </cell>
        </row>
        <row r="1333">
          <cell r="A1333">
            <v>0.92430555555555249</v>
          </cell>
          <cell r="B1333">
            <v>125.68249999999992</v>
          </cell>
          <cell r="C1333">
            <v>0.97921698480716735</v>
          </cell>
        </row>
        <row r="1334">
          <cell r="A1334">
            <v>0.92499999999999694</v>
          </cell>
          <cell r="B1334">
            <v>125.43999999999991</v>
          </cell>
          <cell r="C1334">
            <v>0.97732761978963711</v>
          </cell>
        </row>
        <row r="1335">
          <cell r="A1335">
            <v>0.92569444444444138</v>
          </cell>
          <cell r="B1335">
            <v>125.19749999999991</v>
          </cell>
          <cell r="C1335">
            <v>0.97543825477210677</v>
          </cell>
        </row>
        <row r="1336">
          <cell r="A1336">
            <v>0.92638888888888582</v>
          </cell>
          <cell r="B1336">
            <v>124.9549999999999</v>
          </cell>
          <cell r="C1336">
            <v>0.97354888975457654</v>
          </cell>
        </row>
        <row r="1337">
          <cell r="A1337">
            <v>0.92708333333333026</v>
          </cell>
          <cell r="B1337">
            <v>124.71249999999989</v>
          </cell>
          <cell r="C1337">
            <v>0.97165952473704631</v>
          </cell>
        </row>
        <row r="1338">
          <cell r="A1338">
            <v>0.9277777777777747</v>
          </cell>
          <cell r="B1338">
            <v>124.46999999999989</v>
          </cell>
          <cell r="C1338">
            <v>0.96977015971951608</v>
          </cell>
        </row>
        <row r="1339">
          <cell r="A1339">
            <v>0.92847222222221915</v>
          </cell>
          <cell r="B1339">
            <v>124.22749999999988</v>
          </cell>
          <cell r="C1339">
            <v>0.96788079470198585</v>
          </cell>
        </row>
        <row r="1340">
          <cell r="A1340">
            <v>0.92916666666666359</v>
          </cell>
          <cell r="B1340">
            <v>123.98499999999987</v>
          </cell>
          <cell r="C1340">
            <v>0.96599142968445562</v>
          </cell>
        </row>
        <row r="1341">
          <cell r="A1341">
            <v>0.92986111111110803</v>
          </cell>
          <cell r="B1341">
            <v>123.74249999999986</v>
          </cell>
          <cell r="C1341">
            <v>0.96410206466692538</v>
          </cell>
        </row>
        <row r="1342">
          <cell r="A1342">
            <v>0.93055555555555247</v>
          </cell>
          <cell r="B1342">
            <v>123.49999999999986</v>
          </cell>
          <cell r="C1342">
            <v>0.96221269964939515</v>
          </cell>
        </row>
        <row r="1343">
          <cell r="A1343">
            <v>0.93124999999999691</v>
          </cell>
          <cell r="B1343">
            <v>123.25749999999985</v>
          </cell>
          <cell r="C1343">
            <v>0.96032333463186492</v>
          </cell>
        </row>
        <row r="1344">
          <cell r="A1344">
            <v>0.93194444444444136</v>
          </cell>
          <cell r="B1344">
            <v>123.01499999999984</v>
          </cell>
          <cell r="C1344">
            <v>0.95843396961433458</v>
          </cell>
        </row>
        <row r="1345">
          <cell r="A1345">
            <v>0.9326388888888858</v>
          </cell>
          <cell r="B1345">
            <v>122.77249999999984</v>
          </cell>
          <cell r="C1345">
            <v>0.95654460459680435</v>
          </cell>
        </row>
        <row r="1346">
          <cell r="A1346">
            <v>0.93333333333333024</v>
          </cell>
          <cell r="B1346">
            <v>122.52999999999983</v>
          </cell>
          <cell r="C1346">
            <v>0.95465523957927412</v>
          </cell>
        </row>
        <row r="1347">
          <cell r="A1347">
            <v>0.93402777777777468</v>
          </cell>
          <cell r="B1347">
            <v>122.28749999999982</v>
          </cell>
          <cell r="C1347">
            <v>0.95276587456174389</v>
          </cell>
        </row>
        <row r="1348">
          <cell r="A1348">
            <v>0.93472222222221912</v>
          </cell>
          <cell r="B1348">
            <v>122.04499999999982</v>
          </cell>
          <cell r="C1348">
            <v>0.95087650954421366</v>
          </cell>
        </row>
        <row r="1349">
          <cell r="A1349">
            <v>0.93541666666666357</v>
          </cell>
          <cell r="B1349">
            <v>121.80249999999981</v>
          </cell>
          <cell r="C1349">
            <v>0.94898714452668342</v>
          </cell>
        </row>
        <row r="1350">
          <cell r="A1350">
            <v>0.93611111111110801</v>
          </cell>
          <cell r="B1350">
            <v>121.5599999999998</v>
          </cell>
          <cell r="C1350">
            <v>0.94709777950915319</v>
          </cell>
        </row>
        <row r="1351">
          <cell r="A1351">
            <v>0.93680555555555245</v>
          </cell>
          <cell r="B1351">
            <v>121.3174999999998</v>
          </cell>
          <cell r="C1351">
            <v>0.94520841449162296</v>
          </cell>
        </row>
        <row r="1352">
          <cell r="A1352">
            <v>0.93749999999999689</v>
          </cell>
          <cell r="B1352">
            <v>121.07499999999979</v>
          </cell>
          <cell r="C1352">
            <v>0.94331904947409273</v>
          </cell>
        </row>
        <row r="1353">
          <cell r="A1353">
            <v>0.93819444444444133</v>
          </cell>
          <cell r="B1353">
            <v>120.83249999999978</v>
          </cell>
          <cell r="C1353">
            <v>0.94142968445656239</v>
          </cell>
        </row>
        <row r="1354">
          <cell r="A1354">
            <v>0.93888888888888578</v>
          </cell>
          <cell r="B1354">
            <v>120.58999999999978</v>
          </cell>
          <cell r="C1354">
            <v>0.93954031943903216</v>
          </cell>
        </row>
        <row r="1355">
          <cell r="A1355">
            <v>0.93958333333333022</v>
          </cell>
          <cell r="B1355">
            <v>120.34749999999977</v>
          </cell>
          <cell r="C1355">
            <v>0.93765095442150193</v>
          </cell>
        </row>
        <row r="1356">
          <cell r="A1356">
            <v>0.94027777777777466</v>
          </cell>
          <cell r="B1356">
            <v>120.10499999999976</v>
          </cell>
          <cell r="C1356">
            <v>0.93576158940397169</v>
          </cell>
        </row>
        <row r="1357">
          <cell r="A1357">
            <v>0.9409722222222191</v>
          </cell>
          <cell r="B1357">
            <v>119.86249999999976</v>
          </cell>
          <cell r="C1357">
            <v>0.93387222438644146</v>
          </cell>
        </row>
        <row r="1358">
          <cell r="A1358">
            <v>0.94166666666666354</v>
          </cell>
          <cell r="B1358">
            <v>119.61999999999975</v>
          </cell>
          <cell r="C1358">
            <v>0.93198285936891123</v>
          </cell>
        </row>
        <row r="1359">
          <cell r="A1359">
            <v>0.94236111111110799</v>
          </cell>
          <cell r="B1359">
            <v>119.37749999999974</v>
          </cell>
          <cell r="C1359">
            <v>0.930093494351381</v>
          </cell>
        </row>
        <row r="1360">
          <cell r="A1360">
            <v>0.94305555555555243</v>
          </cell>
          <cell r="B1360">
            <v>119.13499999999974</v>
          </cell>
          <cell r="C1360">
            <v>0.92820412933385077</v>
          </cell>
        </row>
        <row r="1361">
          <cell r="A1361">
            <v>0.94374999999999687</v>
          </cell>
          <cell r="B1361">
            <v>118.89249999999973</v>
          </cell>
          <cell r="C1361">
            <v>0.92631476431632043</v>
          </cell>
        </row>
        <row r="1362">
          <cell r="A1362">
            <v>0.94444444444444131</v>
          </cell>
          <cell r="B1362">
            <v>118.64999999999972</v>
          </cell>
          <cell r="C1362">
            <v>0.9244253992987902</v>
          </cell>
        </row>
        <row r="1363">
          <cell r="A1363">
            <v>0.94513888888888575</v>
          </cell>
          <cell r="B1363">
            <v>118.40749999999971</v>
          </cell>
          <cell r="C1363">
            <v>0.92253603428125996</v>
          </cell>
        </row>
        <row r="1364">
          <cell r="A1364">
            <v>0.9458333333333302</v>
          </cell>
          <cell r="B1364">
            <v>118.16499999999971</v>
          </cell>
          <cell r="C1364">
            <v>0.92064666926372973</v>
          </cell>
        </row>
        <row r="1365">
          <cell r="A1365">
            <v>0.94652777777777464</v>
          </cell>
          <cell r="B1365">
            <v>117.9224999999997</v>
          </cell>
          <cell r="C1365">
            <v>0.9187573042461995</v>
          </cell>
        </row>
        <row r="1366">
          <cell r="A1366">
            <v>0.94722222222221908</v>
          </cell>
          <cell r="B1366">
            <v>117.67999999999969</v>
          </cell>
          <cell r="C1366">
            <v>0.91686793922866927</v>
          </cell>
        </row>
        <row r="1367">
          <cell r="A1367">
            <v>0.94791666666666352</v>
          </cell>
          <cell r="B1367">
            <v>117.43749999999969</v>
          </cell>
          <cell r="C1367">
            <v>0.91497857421113904</v>
          </cell>
        </row>
        <row r="1368">
          <cell r="A1368">
            <v>0.94861111111110796</v>
          </cell>
          <cell r="B1368">
            <v>117.19499999999968</v>
          </cell>
          <cell r="C1368">
            <v>0.91308920919360881</v>
          </cell>
        </row>
        <row r="1369">
          <cell r="A1369">
            <v>0.9493055555555524</v>
          </cell>
          <cell r="B1369">
            <v>116.95249999999967</v>
          </cell>
          <cell r="C1369">
            <v>0.91119984417607858</v>
          </cell>
        </row>
        <row r="1370">
          <cell r="A1370">
            <v>0.94999999999999685</v>
          </cell>
          <cell r="B1370">
            <v>116.70999999999967</v>
          </cell>
          <cell r="C1370">
            <v>0.90931047915854823</v>
          </cell>
        </row>
        <row r="1371">
          <cell r="A1371">
            <v>0.95069444444444129</v>
          </cell>
          <cell r="B1371">
            <v>116.46749999999966</v>
          </cell>
          <cell r="C1371">
            <v>0.907421114141018</v>
          </cell>
        </row>
        <row r="1372">
          <cell r="A1372">
            <v>0.95138888888888573</v>
          </cell>
          <cell r="B1372">
            <v>116.22499999999965</v>
          </cell>
          <cell r="C1372">
            <v>0.90553174912348777</v>
          </cell>
        </row>
        <row r="1373">
          <cell r="A1373">
            <v>0.95208333333333017</v>
          </cell>
          <cell r="B1373">
            <v>115.98249999999965</v>
          </cell>
          <cell r="C1373">
            <v>0.90364238410595754</v>
          </cell>
        </row>
        <row r="1374">
          <cell r="A1374">
            <v>0.95277777777777461</v>
          </cell>
          <cell r="B1374">
            <v>115.73999999999964</v>
          </cell>
          <cell r="C1374">
            <v>0.90175301908842731</v>
          </cell>
        </row>
        <row r="1375">
          <cell r="A1375">
            <v>0.95347222222221906</v>
          </cell>
          <cell r="B1375">
            <v>115.49749999999963</v>
          </cell>
          <cell r="C1375">
            <v>0.89986365407089708</v>
          </cell>
        </row>
        <row r="1376">
          <cell r="A1376">
            <v>0.9541666666666635</v>
          </cell>
          <cell r="B1376">
            <v>115.25499999999963</v>
          </cell>
          <cell r="C1376">
            <v>0.89797428905336685</v>
          </cell>
        </row>
        <row r="1377">
          <cell r="A1377">
            <v>0.95486111111110794</v>
          </cell>
          <cell r="B1377">
            <v>115.01249999999962</v>
          </cell>
          <cell r="C1377">
            <v>0.89608492403583662</v>
          </cell>
        </row>
        <row r="1378">
          <cell r="A1378">
            <v>0.95555555555555238</v>
          </cell>
          <cell r="B1378">
            <v>114.76999999999961</v>
          </cell>
          <cell r="C1378">
            <v>0.89419555901830639</v>
          </cell>
        </row>
        <row r="1379">
          <cell r="A1379">
            <v>0.95624999999999682</v>
          </cell>
          <cell r="B1379">
            <v>114.52749999999961</v>
          </cell>
          <cell r="C1379">
            <v>0.89230619400077604</v>
          </cell>
        </row>
        <row r="1380">
          <cell r="A1380">
            <v>0.95694444444444127</v>
          </cell>
          <cell r="B1380">
            <v>114.2849999999996</v>
          </cell>
          <cell r="C1380">
            <v>0.89041682898324581</v>
          </cell>
        </row>
        <row r="1381">
          <cell r="A1381">
            <v>0.95763888888888571</v>
          </cell>
          <cell r="B1381">
            <v>114.04249999999959</v>
          </cell>
          <cell r="C1381">
            <v>0.88852746396571558</v>
          </cell>
        </row>
        <row r="1382">
          <cell r="A1382">
            <v>0.95833333333333015</v>
          </cell>
          <cell r="B1382">
            <v>113.8</v>
          </cell>
          <cell r="C1382">
            <v>0.88663809894818857</v>
          </cell>
        </row>
        <row r="1383">
          <cell r="A1383">
            <v>0.95902777777777459</v>
          </cell>
          <cell r="B1383">
            <v>113.64333333333333</v>
          </cell>
          <cell r="C1383">
            <v>0.88541747824957795</v>
          </cell>
        </row>
        <row r="1384">
          <cell r="A1384">
            <v>0.95972222222221903</v>
          </cell>
          <cell r="B1384">
            <v>113.48666666666666</v>
          </cell>
          <cell r="C1384">
            <v>0.88419685755096744</v>
          </cell>
        </row>
        <row r="1385">
          <cell r="A1385">
            <v>0.96041666666666348</v>
          </cell>
          <cell r="B1385">
            <v>113.33</v>
          </cell>
          <cell r="C1385">
            <v>0.88297623685235682</v>
          </cell>
        </row>
        <row r="1386">
          <cell r="A1386">
            <v>0.96111111111110792</v>
          </cell>
          <cell r="B1386">
            <v>113.17333333333333</v>
          </cell>
          <cell r="C1386">
            <v>0.88175561615374631</v>
          </cell>
        </row>
        <row r="1387">
          <cell r="A1387">
            <v>0.96180555555555236</v>
          </cell>
          <cell r="B1387">
            <v>113.01666666666667</v>
          </cell>
          <cell r="C1387">
            <v>0.88053499545513569</v>
          </cell>
        </row>
        <row r="1388">
          <cell r="A1388">
            <v>0.9624999999999968</v>
          </cell>
          <cell r="B1388">
            <v>112.86</v>
          </cell>
          <cell r="C1388">
            <v>0.87931437475652519</v>
          </cell>
        </row>
        <row r="1389">
          <cell r="A1389">
            <v>0.96319444444444124</v>
          </cell>
          <cell r="B1389">
            <v>112.70333333333333</v>
          </cell>
          <cell r="C1389">
            <v>0.87809375405791457</v>
          </cell>
        </row>
        <row r="1390">
          <cell r="A1390">
            <v>0.96388888888888569</v>
          </cell>
          <cell r="B1390">
            <v>112.54666666666667</v>
          </cell>
          <cell r="C1390">
            <v>0.87687313335930406</v>
          </cell>
        </row>
        <row r="1391">
          <cell r="A1391">
            <v>0.96458333333333013</v>
          </cell>
          <cell r="B1391">
            <v>112.39</v>
          </cell>
          <cell r="C1391">
            <v>0.87565251266069344</v>
          </cell>
        </row>
        <row r="1392">
          <cell r="A1392">
            <v>0.96527777777777457</v>
          </cell>
          <cell r="B1392">
            <v>112.23333333333333</v>
          </cell>
          <cell r="C1392">
            <v>0.87443189196208293</v>
          </cell>
        </row>
        <row r="1393">
          <cell r="A1393">
            <v>0.96597222222221901</v>
          </cell>
          <cell r="B1393">
            <v>112.07666666666667</v>
          </cell>
          <cell r="C1393">
            <v>0.87321127126347231</v>
          </cell>
        </row>
        <row r="1394">
          <cell r="A1394">
            <v>0.96666666666666345</v>
          </cell>
          <cell r="B1394">
            <v>111.92</v>
          </cell>
          <cell r="C1394">
            <v>0.8719906505648618</v>
          </cell>
        </row>
        <row r="1395">
          <cell r="A1395">
            <v>0.9673611111111079</v>
          </cell>
          <cell r="B1395">
            <v>111.76333333333334</v>
          </cell>
          <cell r="C1395">
            <v>0.87077002986625118</v>
          </cell>
        </row>
        <row r="1396">
          <cell r="A1396">
            <v>0.96805555555555234</v>
          </cell>
          <cell r="B1396">
            <v>111.60666666666667</v>
          </cell>
          <cell r="C1396">
            <v>0.86954940916764067</v>
          </cell>
        </row>
        <row r="1397">
          <cell r="A1397">
            <v>0.96874999999999678</v>
          </cell>
          <cell r="B1397">
            <v>111.45</v>
          </cell>
          <cell r="C1397">
            <v>0.86832878846903006</v>
          </cell>
        </row>
        <row r="1398">
          <cell r="A1398">
            <v>0.96944444444444122</v>
          </cell>
          <cell r="B1398">
            <v>111.29333333333334</v>
          </cell>
          <cell r="C1398">
            <v>0.86710816777041944</v>
          </cell>
        </row>
        <row r="1399">
          <cell r="A1399">
            <v>0.97013888888888566</v>
          </cell>
          <cell r="B1399">
            <v>111.13666666666667</v>
          </cell>
          <cell r="C1399">
            <v>0.86588754707180893</v>
          </cell>
        </row>
        <row r="1400">
          <cell r="A1400">
            <v>0.97083333333333011</v>
          </cell>
          <cell r="B1400">
            <v>110.98</v>
          </cell>
          <cell r="C1400">
            <v>0.86466692637319831</v>
          </cell>
        </row>
        <row r="1401">
          <cell r="A1401">
            <v>0.97152777777777455</v>
          </cell>
          <cell r="B1401">
            <v>110.82333333333334</v>
          </cell>
          <cell r="C1401">
            <v>0.8634463056745878</v>
          </cell>
        </row>
        <row r="1402">
          <cell r="A1402">
            <v>0.97222222222221899</v>
          </cell>
          <cell r="B1402">
            <v>110.66666666666667</v>
          </cell>
          <cell r="C1402">
            <v>0.86222568497597718</v>
          </cell>
        </row>
        <row r="1403">
          <cell r="A1403">
            <v>0.97291666666666343</v>
          </cell>
          <cell r="B1403">
            <v>110.51</v>
          </cell>
          <cell r="C1403">
            <v>0.86100506427736667</v>
          </cell>
        </row>
        <row r="1404">
          <cell r="A1404">
            <v>0.97361111111110787</v>
          </cell>
          <cell r="B1404">
            <v>110.35333333333334</v>
          </cell>
          <cell r="C1404">
            <v>0.85978444357875605</v>
          </cell>
        </row>
        <row r="1405">
          <cell r="A1405">
            <v>0.97430555555555232</v>
          </cell>
          <cell r="B1405">
            <v>110.19666666666667</v>
          </cell>
          <cell r="C1405">
            <v>0.85856382288014554</v>
          </cell>
        </row>
        <row r="1406">
          <cell r="A1406">
            <v>0.97499999999999676</v>
          </cell>
          <cell r="B1406">
            <v>110.04</v>
          </cell>
          <cell r="C1406">
            <v>0.85734320218153492</v>
          </cell>
        </row>
        <row r="1407">
          <cell r="A1407">
            <v>0.9756944444444412</v>
          </cell>
          <cell r="B1407">
            <v>109.88333333333334</v>
          </cell>
          <cell r="C1407">
            <v>0.85612258148292442</v>
          </cell>
        </row>
        <row r="1408">
          <cell r="A1408">
            <v>0.97638888888888564</v>
          </cell>
          <cell r="B1408">
            <v>109.72666666666667</v>
          </cell>
          <cell r="C1408">
            <v>0.8549019607843138</v>
          </cell>
        </row>
        <row r="1409">
          <cell r="A1409">
            <v>0.97708333333333008</v>
          </cell>
          <cell r="B1409">
            <v>109.57000000000001</v>
          </cell>
          <cell r="C1409">
            <v>0.85368134008570329</v>
          </cell>
        </row>
        <row r="1410">
          <cell r="A1410">
            <v>0.97777777777777453</v>
          </cell>
          <cell r="B1410">
            <v>109.41333333333334</v>
          </cell>
          <cell r="C1410">
            <v>0.85246071938709267</v>
          </cell>
        </row>
        <row r="1411">
          <cell r="A1411">
            <v>0.97847222222221897</v>
          </cell>
          <cell r="B1411">
            <v>109.25666666666667</v>
          </cell>
          <cell r="C1411">
            <v>0.85124009868848216</v>
          </cell>
        </row>
        <row r="1412">
          <cell r="A1412">
            <v>0.97916666666666341</v>
          </cell>
          <cell r="B1412">
            <v>109.10000000000001</v>
          </cell>
          <cell r="C1412">
            <v>0.85001947798987154</v>
          </cell>
        </row>
        <row r="1413">
          <cell r="A1413">
            <v>0.97986111111110785</v>
          </cell>
          <cell r="B1413">
            <v>108.94333333333334</v>
          </cell>
          <cell r="C1413">
            <v>0.84879885729126103</v>
          </cell>
        </row>
        <row r="1414">
          <cell r="A1414">
            <v>0.98055555555555229</v>
          </cell>
          <cell r="B1414">
            <v>108.78666666666668</v>
          </cell>
          <cell r="C1414">
            <v>0.84757823659265041</v>
          </cell>
        </row>
        <row r="1415">
          <cell r="A1415">
            <v>0.98124999999999674</v>
          </cell>
          <cell r="B1415">
            <v>108.63000000000001</v>
          </cell>
          <cell r="C1415">
            <v>0.84635761589403979</v>
          </cell>
        </row>
        <row r="1416">
          <cell r="A1416">
            <v>0.98194444444444118</v>
          </cell>
          <cell r="B1416">
            <v>108.47333333333334</v>
          </cell>
          <cell r="C1416">
            <v>0.84513699519542929</v>
          </cell>
        </row>
        <row r="1417">
          <cell r="A1417">
            <v>0.98263888888888562</v>
          </cell>
          <cell r="B1417">
            <v>108.31666666666668</v>
          </cell>
          <cell r="C1417">
            <v>0.84391637449681867</v>
          </cell>
        </row>
        <row r="1418">
          <cell r="A1418">
            <v>0.98333333333333006</v>
          </cell>
          <cell r="B1418">
            <v>108.16000000000001</v>
          </cell>
          <cell r="C1418">
            <v>0.84269575379820816</v>
          </cell>
        </row>
        <row r="1419">
          <cell r="A1419">
            <v>0.9840277777777745</v>
          </cell>
          <cell r="B1419">
            <v>108.00333333333334</v>
          </cell>
          <cell r="C1419">
            <v>0.84147513309959754</v>
          </cell>
        </row>
        <row r="1420">
          <cell r="A1420">
            <v>0.98472222222221895</v>
          </cell>
          <cell r="B1420">
            <v>107.84666666666668</v>
          </cell>
          <cell r="C1420">
            <v>0.84025451240098703</v>
          </cell>
        </row>
        <row r="1421">
          <cell r="A1421">
            <v>0.98541666666666339</v>
          </cell>
          <cell r="B1421">
            <v>107.69000000000001</v>
          </cell>
          <cell r="C1421">
            <v>0.83903389170237641</v>
          </cell>
        </row>
        <row r="1422">
          <cell r="A1422">
            <v>0.98611111111110783</v>
          </cell>
          <cell r="B1422">
            <v>107.53333333333335</v>
          </cell>
          <cell r="C1422">
            <v>0.8378132710037659</v>
          </cell>
        </row>
        <row r="1423">
          <cell r="A1423">
            <v>0.98680555555555227</v>
          </cell>
          <cell r="B1423">
            <v>107.37666666666668</v>
          </cell>
          <cell r="C1423">
            <v>0.83659265030515528</v>
          </cell>
        </row>
        <row r="1424">
          <cell r="A1424">
            <v>0.98749999999999671</v>
          </cell>
          <cell r="B1424">
            <v>107.22000000000001</v>
          </cell>
          <cell r="C1424">
            <v>0.83537202960654477</v>
          </cell>
        </row>
        <row r="1425">
          <cell r="A1425">
            <v>0.98819444444444116</v>
          </cell>
          <cell r="B1425">
            <v>107.06333333333335</v>
          </cell>
          <cell r="C1425">
            <v>0.83415140890793416</v>
          </cell>
        </row>
        <row r="1426">
          <cell r="A1426">
            <v>0.9888888888888856</v>
          </cell>
          <cell r="B1426">
            <v>106.90666666666668</v>
          </cell>
          <cell r="C1426">
            <v>0.83293078820932365</v>
          </cell>
        </row>
        <row r="1427">
          <cell r="A1427">
            <v>0.98958333333333004</v>
          </cell>
          <cell r="B1427">
            <v>106.75000000000001</v>
          </cell>
          <cell r="C1427">
            <v>0.83171016751071303</v>
          </cell>
        </row>
        <row r="1428">
          <cell r="A1428">
            <v>0.99027777777777448</v>
          </cell>
          <cell r="B1428">
            <v>106.59333333333335</v>
          </cell>
          <cell r="C1428">
            <v>0.83048954681210252</v>
          </cell>
        </row>
        <row r="1429">
          <cell r="A1429">
            <v>0.99097222222221892</v>
          </cell>
          <cell r="B1429">
            <v>106.43666666666668</v>
          </cell>
          <cell r="C1429">
            <v>0.8292689261134919</v>
          </cell>
        </row>
        <row r="1430">
          <cell r="A1430">
            <v>0.99166666666666337</v>
          </cell>
          <cell r="B1430">
            <v>106.28000000000002</v>
          </cell>
          <cell r="C1430">
            <v>0.82804830541488139</v>
          </cell>
        </row>
        <row r="1431">
          <cell r="A1431">
            <v>0.99236111111110781</v>
          </cell>
          <cell r="B1431">
            <v>106.12333333333335</v>
          </cell>
          <cell r="C1431">
            <v>0.82682768471627077</v>
          </cell>
        </row>
        <row r="1432">
          <cell r="A1432">
            <v>0.99305555555555225</v>
          </cell>
          <cell r="B1432">
            <v>105.96666666666668</v>
          </cell>
          <cell r="C1432">
            <v>0.82560706401766015</v>
          </cell>
        </row>
        <row r="1433">
          <cell r="A1433">
            <v>0.99374999999999669</v>
          </cell>
          <cell r="B1433">
            <v>105.81000000000002</v>
          </cell>
          <cell r="C1433">
            <v>0.82438644331904964</v>
          </cell>
        </row>
        <row r="1434">
          <cell r="A1434">
            <v>0.99444444444444113</v>
          </cell>
          <cell r="B1434">
            <v>105.65333333333335</v>
          </cell>
          <cell r="C1434">
            <v>0.82316582262043902</v>
          </cell>
        </row>
        <row r="1435">
          <cell r="A1435">
            <v>0.99513888888888558</v>
          </cell>
          <cell r="B1435">
            <v>105.49666666666668</v>
          </cell>
          <cell r="C1435">
            <v>0.82194520192182852</v>
          </cell>
        </row>
        <row r="1436">
          <cell r="A1436">
            <v>0.99583333333333002</v>
          </cell>
          <cell r="B1436">
            <v>105.34000000000002</v>
          </cell>
          <cell r="C1436">
            <v>0.8207245812232179</v>
          </cell>
        </row>
        <row r="1437">
          <cell r="A1437">
            <v>0.99652777777777446</v>
          </cell>
          <cell r="B1437">
            <v>105.18333333333335</v>
          </cell>
          <cell r="C1437">
            <v>0.81950396052460739</v>
          </cell>
        </row>
        <row r="1438">
          <cell r="A1438">
            <v>0.9972222222222189</v>
          </cell>
          <cell r="B1438">
            <v>105.02666666666669</v>
          </cell>
          <cell r="C1438">
            <v>0.81828333982599677</v>
          </cell>
        </row>
        <row r="1439">
          <cell r="A1439">
            <v>0.99791666666666334</v>
          </cell>
          <cell r="B1439">
            <v>104.87000000000002</v>
          </cell>
          <cell r="C1439">
            <v>0.81706271912738626</v>
          </cell>
        </row>
        <row r="1440">
          <cell r="A1440">
            <v>0.99861111111110779</v>
          </cell>
          <cell r="B1440">
            <v>104.71333333333335</v>
          </cell>
          <cell r="C1440">
            <v>0.81584209842877564</v>
          </cell>
        </row>
        <row r="1441">
          <cell r="A1441">
            <v>0.99930555555555223</v>
          </cell>
          <cell r="B1441">
            <v>104.55666666666669</v>
          </cell>
          <cell r="C1441">
            <v>0.81462147773016513</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shDeb00"/>
      <sheetName val="Sheet3"/>
      <sheetName val="Asumsi"/>
      <sheetName val="Penjualan"/>
      <sheetName val="PdptBP"/>
      <sheetName val="PdptLain"/>
      <sheetName val="ProdVolBiaya"/>
      <sheetName val="IPP"/>
      <sheetName val="Sewa"/>
      <sheetName val="Har"/>
      <sheetName val="BPeg"/>
      <sheetName val="Depr"/>
      <sheetName val="BAdmin"/>
      <sheetName val="LuarOperasi"/>
      <sheetName val="CashFlow012001Anggaran"/>
      <sheetName val="DENPASAR"/>
      <sheetName val="Ref"/>
      <sheetName val="L_23"/>
      <sheetName val="A1 pri123"/>
      <sheetName val="000"/>
      <sheetName val="100"/>
      <sheetName val="001"/>
      <sheetName val="BB2000"/>
      <sheetName val="LK2001"/>
      <sheetName val="KK2000"/>
      <sheetName val="CF2000"/>
      <sheetName val="BB2001"/>
      <sheetName val="KK2001"/>
      <sheetName val="CF2001"/>
      <sheetName val="CFAnggaran"/>
      <sheetName val="SPDana"/>
      <sheetName val="CFLK2001"/>
      <sheetName val="UshDebtw101"/>
      <sheetName val="UshDeb03001"/>
      <sheetName val="GABUNGAN"/>
      <sheetName val="Sheet1"/>
      <sheetName val="Sheet2"/>
      <sheetName val="CFLK2 01"/>
      <sheetName val="NRC ENERGI"/>
      <sheetName val="1"/>
      <sheetName val="BiInves-Ikhtisar CJI3"/>
      <sheetName val="Persd-Mat APDP"/>
      <sheetName val="Persd-Mat KTP"/>
      <sheetName val="Persd-Mat skp"/>
      <sheetName val="Persd-Mat ptk"/>
      <sheetName val="Persd-Mat skw"/>
      <sheetName val="Persd-Mat kwl"/>
      <sheetName val="Persd-Mat SGU"/>
      <sheetName val="BukuBesar"/>
      <sheetName val="ca"/>
      <sheetName val="Resume"/>
      <sheetName val="Sheet5"/>
      <sheetName val="SL3"/>
      <sheetName val="ENERGI MIX 2005-2010-OK-rev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shDeb00"/>
      <sheetName val="Sheet3"/>
      <sheetName val="Asumsi"/>
      <sheetName val="Penjualan"/>
      <sheetName val="PdptBP"/>
      <sheetName val="PdptLain"/>
      <sheetName val="ProdVolBiaya"/>
      <sheetName val="IPP"/>
      <sheetName val="Sewa"/>
      <sheetName val="Har"/>
      <sheetName val="BPeg"/>
      <sheetName val="Depr"/>
      <sheetName val="BAdmin"/>
      <sheetName val="LuarOperasi"/>
      <sheetName val="CashFlow012001Anggaran"/>
      <sheetName val="DENPASAR"/>
      <sheetName val="Ref"/>
      <sheetName val="L_23"/>
      <sheetName val="A1 pri123"/>
      <sheetName val="000"/>
      <sheetName val="100"/>
      <sheetName val="001"/>
      <sheetName val="BB2000"/>
      <sheetName val="LK2001"/>
      <sheetName val="KK2000"/>
      <sheetName val="CF2000"/>
      <sheetName val="BB2001"/>
      <sheetName val="KK2001"/>
      <sheetName val="CF2001"/>
      <sheetName val="CFAnggaran"/>
      <sheetName val="SPDana"/>
      <sheetName val="CFLK2001"/>
      <sheetName val="UshDebtw101"/>
      <sheetName val="UshDeb03001"/>
      <sheetName val="GABUNGAN"/>
      <sheetName val="Sheet1"/>
      <sheetName val="Sheet2"/>
      <sheetName val="CFLK2 01"/>
      <sheetName val="NRC ENERGI"/>
      <sheetName val="1"/>
      <sheetName val="BiInves-Ikhtisar CJI3"/>
      <sheetName val="Persd-Mat APDP"/>
      <sheetName val="Persd-Mat KTP"/>
      <sheetName val="Persd-Mat skp"/>
      <sheetName val="Persd-Mat ptk"/>
      <sheetName val="Persd-Mat skw"/>
      <sheetName val="Persd-Mat kwl"/>
      <sheetName val="Persd-Mat SGU"/>
      <sheetName val="BukuBesar"/>
      <sheetName val="ca"/>
      <sheetName val="Resume"/>
      <sheetName val="Sheet5"/>
      <sheetName val="SL3"/>
      <sheetName val="ENERGI MIX 2005-2010-OK-rev2"/>
      <sheetName val="Submission Form"/>
      <sheetName val="Harga BBM Indonesia"/>
      <sheetName val="Bln2.1"/>
      <sheetName val="Data_Gang_U1"/>
      <sheetName val="NERACA DAYA"/>
      <sheetName val="PRK"/>
      <sheetName val="Rtn-09"/>
      <sheetName val="Rek-1"/>
      <sheetName val="PRK-09"/>
      <sheetName val="L20Keu"/>
      <sheetName val="Sheet1 (2)"/>
      <sheetName val="SKTM-SD JAN (24)"/>
      <sheetName val="Calc Inst"/>
      <sheetName val="W-N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ource Plan (2)"/>
      <sheetName val="Resource Plan"/>
      <sheetName val="Change control"/>
      <sheetName val="2.5 Supply &amp; Installation Sub"/>
      <sheetName val="2.6 Recurrent Cost Sub-Table"/>
      <sheetName val="Warranty Period"/>
      <sheetName val="Resource Load"/>
      <sheetName val="Jakarta Load Cost"/>
      <sheetName val="UshDeb00"/>
      <sheetName val="HON-KT"/>
      <sheetName val="CashFlow"/>
      <sheetName val="Asumsi"/>
      <sheetName val="Material Group"/>
      <sheetName val="Keterangan"/>
      <sheetName val="Sheet1"/>
      <sheetName val="kemphis"/>
      <sheetName val="H.Satuan"/>
    </sheetNames>
    <sheetDataSet>
      <sheetData sheetId="0">
        <row r="120">
          <cell r="H120">
            <v>9000</v>
          </cell>
        </row>
      </sheetData>
      <sheetData sheetId="1">
        <row r="120">
          <cell r="H120">
            <v>9000</v>
          </cell>
        </row>
      </sheetData>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Satuan"/>
      <sheetName val="bq"/>
      <sheetName val="BQ-Segmen"/>
      <sheetName val="BQ-BUAS"/>
      <sheetName val="Rumus"/>
      <sheetName val="kapasitas"/>
      <sheetName val="mob. dem"/>
      <sheetName val="siap"/>
      <sheetName val="pek. tanah"/>
      <sheetName val="konstruksi"/>
      <sheetName val="Gorong2"/>
      <sheetName val="B0"/>
      <sheetName val="CBC"/>
      <sheetName val="LPB"/>
      <sheetName val="Urug"/>
      <sheetName val="k. batu kali"/>
      <sheetName val="H_Satuan"/>
      <sheetName val="input"/>
      <sheetName val="MAPDC"/>
      <sheetName val="data"/>
      <sheetName val="Rekap"/>
      <sheetName val="SAT"/>
      <sheetName val="BBaku(12C3)"/>
      <sheetName val="BBMJenis(12B1)"/>
      <sheetName val="BiLuOp(14)"/>
      <sheetName val="Bipeg-U(12D2)"/>
      <sheetName val="BiPinjamin(15)"/>
      <sheetName val="BOLain(12E2)"/>
      <sheetName val="BPeg-F(12D1)"/>
      <sheetName val="IkhtisarBiop(12.0)"/>
      <sheetName val="JualGTarif(11A)"/>
      <sheetName val="LabaRugi Fungsi"/>
      <sheetName val="LabaRugi Fungsi2004(21B)"/>
      <sheetName val="LabaRugi Lainnya 2005(20)"/>
      <sheetName val="LabaRugi Unsur2004(21A)"/>
      <sheetName val="PembelianiTL(12A1"/>
      <sheetName val="PendaLuOp(13)"/>
      <sheetName val="PendOpLain(11B)"/>
      <sheetName val="ProduksiTL(12B2)"/>
      <sheetName val="SewaPemb(12A2)"/>
      <sheetName val="Resource Plan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607"/>
      <sheetName val="Sheet1"/>
      <sheetName val="RESUME (2)"/>
      <sheetName val="REK. DISB"/>
      <sheetName val="FORM.A3 KIT"/>
      <sheetName val="RESUME"/>
      <sheetName val="FORM.A3 TL"/>
      <sheetName val="MURNI"/>
      <sheetName val="TANAH"/>
      <sheetName val="RESUME FORM.A3"/>
      <sheetName val="REKAP"/>
      <sheetName val="SKAT"/>
      <sheetName val="DESEMBER"/>
      <sheetName val="mix luncuran 2008Rev (3)"/>
      <sheetName val="Prioritas"/>
      <sheetName val="LK2004"/>
      <sheetName val="L-R TW-BLN1"/>
      <sheetName val="analis"/>
      <sheetName val="DAF- PEG"/>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b"/>
      <sheetName val="bahan"/>
      <sheetName val="analis"/>
      <sheetName val="rekap"/>
      <sheetName val="schdule"/>
      <sheetName val="Sheet8"/>
      <sheetName val="Sheet9"/>
      <sheetName val="Sheet10"/>
      <sheetName val="Sheet11"/>
      <sheetName val="Sheet12"/>
      <sheetName val="Sheet13"/>
      <sheetName val="Sheet14"/>
      <sheetName val="Sheet15"/>
      <sheetName val="Sheet16"/>
      <sheetName val="Asumsi"/>
      <sheetName val="Land Clearing-pnw"/>
      <sheetName val="Calc Inst"/>
      <sheetName val="ACUAN"/>
      <sheetName val="LK-1"/>
      <sheetName val="BLK-KWH"/>
      <sheetName val="KVA"/>
      <sheetName val="KWH"/>
      <sheetName val="Rp.Penj."/>
      <sheetName val="Uraian"/>
      <sheetName val="rkap2008"/>
      <sheetName val="List"/>
      <sheetName val="Peralatan Dist"/>
      <sheetName val="UshDeb00"/>
      <sheetName val="Data"/>
      <sheetName val="GeneralInfo"/>
      <sheetName val="Resource Plan (2)"/>
      <sheetName val="Tabel Istilah"/>
      <sheetName val="PRK"/>
      <sheetName val="KMS-DIS5"/>
      <sheetName val="CashFlow"/>
      <sheetName val="LK2004"/>
      <sheetName val="5-Peralatan"/>
      <sheetName val="Pricing"/>
      <sheetName val="Kamus"/>
      <sheetName val="analhps Pasng"/>
      <sheetName val="D"/>
      <sheetName val="C"/>
      <sheetName val="E"/>
      <sheetName val="assumption"/>
      <sheetName val="LR"/>
      <sheetName val="Download_Data"/>
      <sheetName val="divI"/>
      <sheetName val="TRANS"/>
      <sheetName val="FAS"/>
      <sheetName val="divII"/>
      <sheetName val="L20Keu"/>
      <sheetName val="FORM A12BJI"/>
      <sheetName val="FORM A12MED"/>
      <sheetName val="FORM A12NIA"/>
      <sheetName val="FORM A12PKM"/>
      <sheetName val="FORM A12RAP"/>
      <sheetName val="FORM A12PMS"/>
      <sheetName val="FORM A12SBG"/>
      <sheetName val="GASATAGG.XLS"/>
      <sheetName val="Informasi"/>
      <sheetName val="Div2"/>
      <sheetName val="L_23"/>
      <sheetName val="MENU"/>
      <sheetName val="PARAMETER"/>
      <sheetName val="dasar"/>
      <sheetName val="TABEL"/>
      <sheetName val="Sheet1"/>
      <sheetName val="MOTOSO"/>
      <sheetName val="Kuantitas &amp; Harga"/>
      <sheetName val="minyak lincir"/>
      <sheetName val="Resume"/>
      <sheetName val="Estimate"/>
      <sheetName val="H.Satuan"/>
      <sheetName val="W-NAD"/>
      <sheetName val="PESUT TW2"/>
      <sheetName val="DivVI"/>
      <sheetName val="F-1"/>
      <sheetName val="L-R"/>
      <sheetName val="E7"/>
      <sheetName val="HRG BHN"/>
      <sheetName val="RINCIAN HARGA MATERIAL"/>
      <sheetName val="H ALAT"/>
      <sheetName val="SAT"/>
      <sheetName val="REK PEN"/>
      <sheetName val="NP (2)"/>
      <sheetName val="grafik-010B"/>
      <sheetName val="H_S_BAHAN"/>
      <sheetName val="SLG"/>
      <sheetName val="aruskas"/>
      <sheetName val="Wil-2"/>
      <sheetName val="Cover"/>
      <sheetName val="Sch-5"/>
      <sheetName val="Bipeg-U(12D2)"/>
      <sheetName val="laporan pemakaian blangko"/>
      <sheetName val="Input GENERATION-DATA"/>
      <sheetName val="Harga BBM Indonesia"/>
      <sheetName val="Hg.Sat"/>
      <sheetName val="LAIN2"/>
      <sheetName val="8.b Lamp B-1 BAHP Evaluasi SPH"/>
      <sheetName val="LABA RUGI"/>
      <sheetName val="FUNGSI"/>
      <sheetName val="Balance Sheet"/>
      <sheetName val="Income Statement"/>
      <sheetName val="Catalog"/>
      <sheetName val="BA1"/>
      <sheetName val="PL-2"/>
      <sheetName val="PRK-SUTT"/>
      <sheetName val="Land_Clearing-pnw"/>
      <sheetName val="Rp_Penj_"/>
      <sheetName val="Harga_BBM_Indonesia"/>
      <sheetName val="Resource_Plan_(2)"/>
      <sheetName val="H_Satuan"/>
      <sheetName val="Calc_Inst"/>
      <sheetName val="Tabel ND(Tb8)"/>
      <sheetName val="3-DIV2"/>
      <sheetName val="3-DIV4"/>
      <sheetName val="3-DIV3"/>
      <sheetName val="HPS-Person"/>
      <sheetName val="TARIF"/>
      <sheetName val="BSAA"/>
      <sheetName val="kali-2001"/>
      <sheetName val="3-DIV5"/>
      <sheetName val="ANL 2004"/>
      <sheetName val="reference"/>
      <sheetName val="Material"/>
      <sheetName val="Upah"/>
      <sheetName val="Sheet6"/>
      <sheetName val="Sheet3"/>
      <sheetName val="JADWAL"/>
      <sheetName val="AHS-JTR"/>
      <sheetName val="PkRp"/>
      <sheetName val="DATA AKHIR"/>
      <sheetName val="REAL-LR"/>
      <sheetName val="DTU"/>
      <sheetName val="Twr (15)"/>
      <sheetName val="REKAP  (1)"/>
      <sheetName val="SP"/>
      <sheetName val="hrg uph+bhn"/>
      <sheetName val="Jasa"/>
      <sheetName val="Mat"/>
      <sheetName val="Tabel Kode"/>
      <sheetName val="Assumptions (2)"/>
      <sheetName val="Usulan"/>
      <sheetName val="Smg"/>
    </sheetNames>
    <sheetDataSet>
      <sheetData sheetId="0">
        <row r="24">
          <cell r="K24">
            <v>20287.5</v>
          </cell>
        </row>
      </sheetData>
      <sheetData sheetId="1"/>
      <sheetData sheetId="2" refreshError="1">
        <row r="24">
          <cell r="K24">
            <v>20287.5</v>
          </cell>
        </row>
        <row r="28">
          <cell r="K28">
            <v>6240</v>
          </cell>
        </row>
        <row r="39">
          <cell r="K39">
            <v>104750</v>
          </cell>
        </row>
        <row r="110">
          <cell r="K110">
            <v>22725</v>
          </cell>
        </row>
        <row r="144">
          <cell r="K144">
            <v>17080</v>
          </cell>
        </row>
        <row r="179">
          <cell r="K179">
            <v>7135000</v>
          </cell>
        </row>
      </sheetData>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1.0"/>
      <sheetName val="Master 1.0 (2)"/>
      <sheetName val="Master Sch 1.0-sro2.Adari diske"/>
      <sheetName val="LO"/>
      <sheetName val="Master_1_0"/>
      <sheetName val="Master_1_0_(2)"/>
      <sheetName val="Master_Sch_1_0-sro2_Adari_diske"/>
      <sheetName val="HB "/>
      <sheetName val="SEX"/>
      <sheetName val="minyak lincir"/>
      <sheetName val="SatDas"/>
      <sheetName val="H.Satu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_H_UPAH"/>
      <sheetName val="H_S_BAHAN"/>
      <sheetName val="ANALISA"/>
      <sheetName val="HSP "/>
      <sheetName val="HPS"/>
      <sheetName val="BPP TJ PATI"/>
      <sheetName val="ANALISA (2)"/>
      <sheetName val="Asumsi"/>
      <sheetName val="UshDeb00"/>
      <sheetName val="Sheet1"/>
      <sheetName val="Harga BBM Indonesia"/>
      <sheetName val="analis"/>
      <sheetName val="H.Satuan"/>
      <sheetName val="Bahan"/>
      <sheetName val="Input"/>
      <sheetName val="rab_tm"/>
      <sheetName val="CECK LIST"/>
      <sheetName val="Inv_MALUKU"/>
      <sheetName val="Inv_NAD"/>
      <sheetName val="Inv_SUMUT"/>
      <sheetName val="Inv_RIAU"/>
      <sheetName val="Inv_SUMBAR"/>
      <sheetName val="Inv_S2JB"/>
      <sheetName val="Inv_LAMPUNG"/>
      <sheetName val="Inv_KITLUR SUMBAGUT"/>
      <sheetName val="Inv_KITLUR SUMBAGSEL"/>
      <sheetName val="Inv_KALBAR"/>
      <sheetName val="Inv_SULUTENGGO"/>
      <sheetName val="Inv_SULSELRA"/>
      <sheetName val="Inv_NTB"/>
      <sheetName val="Inv_KALTIM"/>
      <sheetName val="Inv_KALSELTENG"/>
      <sheetName val="SP"/>
    </sheetNames>
    <sheetDataSet>
      <sheetData sheetId="0" refreshError="1"/>
      <sheetData sheetId="1" refreshError="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B  kosong"/>
      <sheetName val="D_H_UPAH kosong"/>
      <sheetName val="H_S_BAHAN kosong"/>
      <sheetName val="ANALISA kosong"/>
      <sheetName val="HSP  kosong"/>
      <sheetName val="T. SHEDULE kosong"/>
      <sheetName val="RAB "/>
      <sheetName val="D_H_UPAH"/>
      <sheetName val="H_S_BAHAN"/>
      <sheetName val="ANALISA"/>
      <sheetName val="HSP "/>
      <sheetName val="T. SHEDULE"/>
      <sheetName val="Pek. Pendahuluan"/>
      <sheetName val="Sawah"/>
      <sheetName val="Pek. Saluran"/>
      <sheetName val="Pek. Saluran (2)"/>
      <sheetName val="T_ SHEDULE"/>
      <sheetName val="Bahan"/>
      <sheetName val="UshDeb00"/>
      <sheetName val="Master 1.0"/>
      <sheetName val="Resource Plan (2)"/>
      <sheetName val="Inv_MALUKU"/>
      <sheetName val="Inv_NAD"/>
      <sheetName val="Inv_SUMUT"/>
      <sheetName val="Inv_RIAU"/>
      <sheetName val="Inv_SUMBAR"/>
      <sheetName val="Inv_S2JB"/>
      <sheetName val="Inv_LAMPUNG"/>
      <sheetName val="Inv_KITLUR SUMBAGUT"/>
      <sheetName val="Inv_KITLUR SUMBAGSEL"/>
      <sheetName val="Inv_KALBAR"/>
      <sheetName val="Inv_SULUTENGGO"/>
      <sheetName val="Inv_SULSELRA"/>
      <sheetName val="Inv_NTB"/>
      <sheetName val="Inv_KALTIM"/>
      <sheetName val="Inv_KALSELTENG"/>
      <sheetName val="REKAP  (1)"/>
      <sheetName val="Asumsi"/>
      <sheetName val="RINCIAN HARGA MATERIAL"/>
      <sheetName val="AHS-JTR"/>
      <sheetName val="Sheet3"/>
      <sheetName val="Kuantitas &amp; Harg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mus"/>
      <sheetName val="Cover"/>
      <sheetName val="FGTM 03"/>
      <sheetName val="Lampiran I"/>
      <sheetName val="H_S_BAHAN"/>
    </sheetNames>
    <sheetDataSet>
      <sheetData sheetId="0"/>
      <sheetData sheetId="1">
        <row r="29">
          <cell r="B29">
            <v>2009</v>
          </cell>
        </row>
      </sheetData>
      <sheetData sheetId="2"/>
      <sheetData sheetId="3"/>
      <sheetData sheetId="4"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LUAR"/>
      <sheetName val="Cover LR"/>
      <sheetName val="Daftar Isi"/>
      <sheetName val="Asumsi"/>
      <sheetName val="PTKU"/>
      <sheetName val="LabaRugi Unsur"/>
      <sheetName val="LabaRugi Fungsi"/>
      <sheetName val="Penjelas"/>
      <sheetName val="JualGTarif(11A)"/>
      <sheetName val="PendOpLain(11B)"/>
      <sheetName val="IkhtisarBiop(12.0)"/>
      <sheetName val="PembelianiTL(12A1"/>
      <sheetName val="SewaPemb(12A2)"/>
      <sheetName val="BBMJenis(12B1)"/>
      <sheetName val="ProduksiTL(12B2)"/>
      <sheetName val="HarMat(12C1)"/>
      <sheetName val="HarJabor(12C2)"/>
      <sheetName val="BBaku(12C3)"/>
      <sheetName val="BPeg-F(12D1)"/>
      <sheetName val="Bipeg-U(12D2)"/>
      <sheetName val="BOLain(12E1)"/>
      <sheetName val="BOLain(12E2)"/>
      <sheetName val="PendaLuOp(13)"/>
      <sheetName val="BiLuOp(14)"/>
      <sheetName val="BiPinjamin(15)"/>
      <sheetName val="PenjTL(18)"/>
      <sheetName val="LabaRugi Lainnya 2005(20)"/>
      <sheetName val="LabaRugi Unsur2004(21A)"/>
      <sheetName val="LabaRugi Fungsi2004(21B)"/>
      <sheetName val="Cover"/>
      <sheetName val="RINCIAN HARGA MATERIAL"/>
      <sheetName val="AHS-JTR"/>
      <sheetName val="FORM-B"/>
      <sheetName val="H_S_BAHAN"/>
      <sheetName val="ELEKTRONIK"/>
      <sheetName val="ELEKTRIKAL"/>
      <sheetName val="MEKANIKAL"/>
      <sheetName val="REKAP BAHAN"/>
    </sheetNames>
    <sheetDataSet>
      <sheetData sheetId="0"/>
      <sheetData sheetId="1"/>
      <sheetData sheetId="2"/>
      <sheetData sheetId="3">
        <row r="4">
          <cell r="U4" t="b">
            <v>1</v>
          </cell>
        </row>
      </sheetData>
      <sheetData sheetId="4"/>
      <sheetData sheetId="5"/>
      <sheetData sheetId="6">
        <row r="1">
          <cell r="B1" t="str">
            <v>PT. PLN (PERSERO)</v>
          </cell>
        </row>
      </sheetData>
      <sheetData sheetId="7"/>
      <sheetData sheetId="8">
        <row r="1">
          <cell r="B1" t="str">
            <v>PT. PLN (PERSERO)</v>
          </cell>
        </row>
      </sheetData>
      <sheetData sheetId="9">
        <row r="1">
          <cell r="B1" t="str">
            <v>PT. PLN (PERSERO)</v>
          </cell>
        </row>
      </sheetData>
      <sheetData sheetId="10">
        <row r="1">
          <cell r="B1" t="str">
            <v>PT. PLN (PERSERO)</v>
          </cell>
        </row>
      </sheetData>
      <sheetData sheetId="11">
        <row r="1">
          <cell r="B1" t="str">
            <v>PT. PLN (PERSERO)</v>
          </cell>
        </row>
      </sheetData>
      <sheetData sheetId="12">
        <row r="1">
          <cell r="B1" t="str">
            <v>PT. PLN (PERSERO)</v>
          </cell>
        </row>
      </sheetData>
      <sheetData sheetId="13">
        <row r="1">
          <cell r="B1" t="str">
            <v>PT. PLN (PERSERO)</v>
          </cell>
        </row>
      </sheetData>
      <sheetData sheetId="14">
        <row r="1">
          <cell r="B1" t="str">
            <v>PT. PLN (PERSERO)</v>
          </cell>
        </row>
      </sheetData>
      <sheetData sheetId="15"/>
      <sheetData sheetId="16">
        <row r="1">
          <cell r="B1" t="str">
            <v>PT. PLN (PERSERO)</v>
          </cell>
        </row>
      </sheetData>
      <sheetData sheetId="17">
        <row r="1">
          <cell r="B1" t="str">
            <v>PT. PLN (PERSERO)</v>
          </cell>
        </row>
      </sheetData>
      <sheetData sheetId="18">
        <row r="1">
          <cell r="B1" t="str">
            <v>PT. PLN (PERSERO)</v>
          </cell>
        </row>
      </sheetData>
      <sheetData sheetId="19">
        <row r="1">
          <cell r="B1" t="str">
            <v>PT. PLN (PERSERO)</v>
          </cell>
        </row>
      </sheetData>
      <sheetData sheetId="20"/>
      <sheetData sheetId="21">
        <row r="1">
          <cell r="B1" t="str">
            <v>PT. PLN (PERSERO)</v>
          </cell>
        </row>
      </sheetData>
      <sheetData sheetId="22">
        <row r="1">
          <cell r="B1" t="str">
            <v>PT. PLN (PERSERO)</v>
          </cell>
        </row>
      </sheetData>
      <sheetData sheetId="23">
        <row r="1">
          <cell r="B1" t="str">
            <v>PT. PLN (PERSERO)</v>
          </cell>
        </row>
      </sheetData>
      <sheetData sheetId="24">
        <row r="1">
          <cell r="B1" t="str">
            <v>PT. PLN (PERSERO)</v>
          </cell>
        </row>
      </sheetData>
      <sheetData sheetId="25">
        <row r="1">
          <cell r="B1" t="str">
            <v>PT. PLN (PERSERO)</v>
          </cell>
        </row>
      </sheetData>
      <sheetData sheetId="26">
        <row r="1">
          <cell r="B1" t="str">
            <v>PT. PLN (PERSERO)</v>
          </cell>
        </row>
      </sheetData>
      <sheetData sheetId="27">
        <row r="1">
          <cell r="D1" t="str">
            <v>PT. PLN (PERSERO)</v>
          </cell>
        </row>
      </sheetData>
      <sheetData sheetId="28">
        <row r="1">
          <cell r="B1" t="str">
            <v>PT. PLN (PERSERO)</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 halaman"/>
      <sheetName val="DAFTAR HARGA"/>
      <sheetName val="Sheet4"/>
      <sheetName val="DAFTAR ISI"/>
      <sheetName val="BATAS"/>
      <sheetName val="JTM-240"/>
      <sheetName val="JTM-150"/>
      <sheetName val="JTM-70"/>
      <sheetName val="JTM-35"/>
      <sheetName val="JTR-70"/>
      <sheetName val="JTR-35"/>
      <sheetName val="JTR-25"/>
      <sheetName val="GARDU PORTAL"/>
      <sheetName val="SKTM"/>
      <sheetName val="AHS-JTM"/>
      <sheetName val="AHS-JTR"/>
      <sheetName val="AHS-GARDU"/>
      <sheetName val="AHS-SAMBUNGAN LISTRIK"/>
      <sheetName val="HSU-PASANG SUTM"/>
      <sheetName val="HSU-PASANG SUTR"/>
      <sheetName val="HSU-PASANG GARDU"/>
      <sheetName val="HSU-PASANG KABEL"/>
      <sheetName val="AH-MATERIAL"/>
      <sheetName val="BIAYA PEMBUATAN"/>
      <sheetName val="BIAYA GALVANIS"/>
      <sheetName val="HARGA SATUAN MATERIAL"/>
      <sheetName val="BIAYA BAHAN"/>
      <sheetName val="BIAYA OPERASIONAL"/>
      <sheetName val="JASA PABRIKASI"/>
      <sheetName val="RINCIAN HARGA MATERIAL"/>
      <sheetName val="PT. PLN (Persero) Wil. Babel"/>
      <sheetName val="Sheet3"/>
      <sheetName val="Sheet2"/>
      <sheetName val="Sheet1"/>
      <sheetName val="hps-tm-14"/>
      <sheetName val="hps-gd-14"/>
      <sheetName val="rek-14"/>
      <sheetName val="hps-tr-14"/>
      <sheetName val="2"/>
      <sheetName val="4"/>
      <sheetName val="biaya upah"/>
      <sheetName val="an-TM-2003 apln"/>
      <sheetName val="an-TM-2003"/>
      <sheetName val="an-tR-2003 "/>
      <sheetName val="hps-tm-05"/>
      <sheetName val="hps-tr-05"/>
      <sheetName val="hps-gd-05"/>
      <sheetName val="rek-05"/>
      <sheetName val="galvanis2"/>
      <sheetName val="Cover"/>
      <sheetName val="HarJabor(12C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4">
          <cell r="K34">
            <v>912119.12986666674</v>
          </cell>
        </row>
      </sheetData>
      <sheetData sheetId="15">
        <row r="17">
          <cell r="K17">
            <v>53312.5</v>
          </cell>
        </row>
      </sheetData>
      <sheetData sheetId="16">
        <row r="21">
          <cell r="M21">
            <v>70316</v>
          </cell>
        </row>
      </sheetData>
      <sheetData sheetId="17"/>
      <sheetData sheetId="18"/>
      <sheetData sheetId="19"/>
      <sheetData sheetId="20"/>
      <sheetData sheetId="21">
        <row r="17">
          <cell r="M17">
            <v>14700</v>
          </cell>
        </row>
      </sheetData>
      <sheetData sheetId="22">
        <row r="13">
          <cell r="J13">
            <v>343783.16666666669</v>
          </cell>
        </row>
      </sheetData>
      <sheetData sheetId="23"/>
      <sheetData sheetId="24"/>
      <sheetData sheetId="25"/>
      <sheetData sheetId="26"/>
      <sheetData sheetId="27"/>
      <sheetData sheetId="28"/>
      <sheetData sheetId="29">
        <row r="47">
          <cell r="P47">
            <v>224500</v>
          </cell>
        </row>
      </sheetData>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tung_Energi"/>
      <sheetName val="AHS-JTR"/>
      <sheetName val="AHS-JTM"/>
    </sheetNames>
    <sheetDataSet>
      <sheetData sheetId="0" refreshError="1"/>
      <sheetData sheetId="1" refreshError="1"/>
      <sheetData sheetId="2"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
      <sheetName val="100"/>
      <sheetName val="001"/>
      <sheetName val="BB2000"/>
      <sheetName val="LK2001"/>
      <sheetName val="KK2000"/>
      <sheetName val="CF2000"/>
      <sheetName val="BB2001"/>
      <sheetName val="KK2001"/>
      <sheetName val="CF2001"/>
      <sheetName val="CFAnggaran"/>
      <sheetName val="SPDana"/>
      <sheetName val="CFLK2001"/>
      <sheetName val="UshDebtw101"/>
      <sheetName val="UshDeb00"/>
      <sheetName val="UshDeb03001"/>
      <sheetName val="GABUNGAN"/>
      <sheetName val="Sheet1"/>
      <sheetName val="Sheet2"/>
      <sheetName val="Sheet3"/>
      <sheetName val="AHS-JTR"/>
      <sheetName val="AHS-JTM"/>
      <sheetName val="Bipeg-U(12D2)"/>
      <sheetName val="Hitung_Energ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Form Kartu"/>
      <sheetName val="Pelanggan"/>
      <sheetName val="Data Kartu"/>
      <sheetName val="ID meter"/>
      <sheetName val="UshDeb00"/>
      <sheetName val="AMR JEMBER TR 122008"/>
      <sheetName val="Sheet3"/>
      <sheetName val="Sheet1"/>
      <sheetName val="Isian Biodata"/>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F"/>
      <sheetName val="Amandemen-2004"/>
      <sheetName val="List"/>
      <sheetName val="Selisih Prod"/>
      <sheetName val="Sheet1"/>
      <sheetName val="Pembelian"/>
      <sheetName val="Beli"/>
      <sheetName val="Sw&amp;Bl"/>
      <sheetName val="Tap2006"/>
      <sheetName val="Sheet3"/>
      <sheetName val="NEKons"/>
      <sheetName val="NerSubsis"/>
      <sheetName val="Penjualan08"/>
      <sheetName val="Penjualan09"/>
      <sheetName val="Visi Dis 2012"/>
      <sheetName val="rkap2009"/>
      <sheetName val="Uraian"/>
      <sheetName val="Prod01"/>
      <sheetName val="Prod2"/>
      <sheetName val="TaraKalor"/>
      <sheetName val="Catatan"/>
      <sheetName val="Sheet2"/>
      <sheetName val="KSU"/>
      <sheetName val="KSS"/>
      <sheetName val="Kamus"/>
      <sheetName val="Sampul"/>
      <sheetName val="Chek"/>
      <sheetName val="kCal"/>
      <sheetName val="HitBln"/>
      <sheetName val="BBkr"/>
      <sheetName val="Compatibility Report"/>
      <sheetName val="UshDeb00"/>
      <sheetName val="Ref"/>
      <sheetName val="Asumsi"/>
      <sheetName val="NeracaEnergi"/>
      <sheetName val="Meter merek Ganz"/>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F"/>
      <sheetName val="Amandemen-2004"/>
      <sheetName val="List"/>
      <sheetName val="Selisih Prod"/>
      <sheetName val="Sheet1"/>
      <sheetName val="Pembelian"/>
      <sheetName val="Beli"/>
      <sheetName val="Sw&amp;Bl"/>
      <sheetName val="Tap2006"/>
      <sheetName val="Sheet3"/>
      <sheetName val="NEKons"/>
      <sheetName val="NerSubsis"/>
      <sheetName val="Penjualan08"/>
      <sheetName val="Penjualan09"/>
      <sheetName val="Visi Dis 2012"/>
      <sheetName val="rkap2009"/>
      <sheetName val="Uraian"/>
      <sheetName val="Prod01"/>
      <sheetName val="Prod2"/>
      <sheetName val="TaraKalor"/>
      <sheetName val="Catatan"/>
      <sheetName val="Sheet2"/>
      <sheetName val="KSU"/>
      <sheetName val="KSS"/>
      <sheetName val="Kamus"/>
      <sheetName val="Sampul"/>
      <sheetName val="Chek"/>
      <sheetName val="kCal"/>
      <sheetName val="HitBln"/>
      <sheetName val="BBkr"/>
      <sheetName val="Compatibility Report"/>
      <sheetName val="UshDeb00"/>
      <sheetName val="Ref"/>
      <sheetName val="Asumsi"/>
      <sheetName val="NeracaEnergi"/>
      <sheetName val="Meter merek Ganz"/>
      <sheetName val="IkhtisarBiop(12.0)"/>
      <sheetName val="TM1Beli"/>
      <sheetName val="EPC"/>
      <sheetName val="Hg.Sat"/>
      <sheetName val="MENU"/>
      <sheetName val="PARAMETER"/>
      <sheetName val="PESUT TW2"/>
      <sheetName val="LK2004"/>
      <sheetName val="Grf Pedp Lain2"/>
      <sheetName val="RKAP"/>
      <sheetName val="W1"/>
      <sheetName val="Data"/>
      <sheetName val="MRT-03 "/>
      <sheetName val="SortSheet"/>
      <sheetName val="REAL-LR"/>
      <sheetName val="analis"/>
      <sheetName val="Penjualan"/>
      <sheetName val="ProdSendiri"/>
      <sheetName val="PS&amp;Susut TL"/>
      <sheetName val="SewaBeli"/>
      <sheetName val="Transfer"/>
      <sheetName val="PERHITUNGAN 2009"/>
      <sheetName val="W-NAD"/>
      <sheetName val="W-SU"/>
      <sheetName val="W-SB"/>
      <sheetName val="W-R"/>
      <sheetName val="W-SJB"/>
      <sheetName val="W-L"/>
      <sheetName val="W-BB"/>
      <sheetName val="W-KB"/>
      <sheetName val="W-KST"/>
      <sheetName val="W-KT"/>
      <sheetName val="W-SUT"/>
      <sheetName val="W-SSR"/>
      <sheetName val="W-M"/>
      <sheetName val="W-P"/>
      <sheetName val="W-NTB"/>
      <sheetName val="W-NTT"/>
      <sheetName val="D-B"/>
      <sheetName val="D-JTM"/>
      <sheetName val="D-JTG"/>
      <sheetName val="D-JBB"/>
      <sheetName val="D-JRT"/>
      <sheetName val="K-SBU"/>
      <sheetName val="K-SBS"/>
      <sheetName val="P3B-J"/>
      <sheetName val="P3B-S"/>
      <sheetName val="JPP"/>
      <sheetName val="JE"/>
      <sheetName val="JP"/>
      <sheetName val="JMK"/>
      <sheetName val="JS"/>
      <sheetName val="PP"/>
      <sheetName val="KP"/>
      <sheetName val="P-SA"/>
      <sheetName val="P-SSR"/>
      <sheetName val="P-JBN"/>
      <sheetName val="P-S"/>
      <sheetName val="P-K"/>
      <sheetName val="K-TJ"/>
      <sheetName val="K-MTR"/>
      <sheetName val="K-CLG"/>
      <sheetName val="PJB"/>
      <sheetName val="IP"/>
      <sheetName val="BTM"/>
      <sheetName val="ICP"/>
      <sheetName val="PLN E"/>
      <sheetName val="PLN TRK"/>
      <sheetName val="REK WIL"/>
      <sheetName val="REK DIS"/>
      <sheetName val="REK KP"/>
      <sheetName val="REK JP"/>
      <sheetName val="REK PIK"/>
      <sheetName val="REK AP"/>
      <sheetName val="REKAP"/>
      <sheetName val="REKAP UNIT 1"/>
      <sheetName val="RIP 1"/>
      <sheetName val="RKAI 1"/>
      <sheetName val="RISD 1"/>
      <sheetName val="RIP"/>
      <sheetName val="RKAI"/>
      <sheetName val="RISD"/>
      <sheetName val="DAF PROY"/>
      <sheetName val="Harga Satuan"/>
      <sheetName val="rkap2008"/>
      <sheetName val="Database (1)"/>
      <sheetName val="Database"/>
      <sheetName val="bahan"/>
      <sheetName val="ACUAN"/>
      <sheetName val="Resume"/>
      <sheetName val="DAF- PEG"/>
      <sheetName val="3-DIV2"/>
      <sheetName val="D"/>
      <sheetName val="C"/>
      <sheetName val="E"/>
      <sheetName val="3-DIV4"/>
      <sheetName val="L_23"/>
      <sheetName val="Agregat Halus &amp; Kasar"/>
      <sheetName val="Kontrol"/>
      <sheetName val="AHS-JTR"/>
      <sheetName val="RINCIAN HARGA MATERIAL"/>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sheetData sheetId="14"/>
      <sheetData sheetId="15">
        <row r="23">
          <cell r="E23">
            <v>921858.60100000002</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ek lis"/>
      <sheetName val="sph"/>
      <sheetName val="BQ"/>
      <sheetName val="analisa"/>
      <sheetName val="SatDas"/>
      <sheetName val="jadwal"/>
      <sheetName val="personil"/>
      <sheetName val="alat"/>
      <sheetName val="subkon"/>
      <sheetName val="MK"/>
      <sheetName val="tbl"/>
      <sheetName val="UshDeb00"/>
      <sheetName val="NerSubsis"/>
      <sheetName val="SP"/>
      <sheetName val="Sheet1"/>
      <sheetName val="Input"/>
      <sheetName val="Harga Satuan"/>
      <sheetName val="SPH Pusat Kramat Raya MSP 2002"/>
      <sheetName val="RINCIAN HARGA MATERIAL"/>
      <sheetName val="AHS-JTR"/>
      <sheetName val="H_S_BAHAN"/>
      <sheetName val="Asumsi"/>
      <sheetName val="analis"/>
    </sheetNames>
    <sheetDataSet>
      <sheetData sheetId="0"/>
      <sheetData sheetId="1" refreshError="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F"/>
      <sheetName val="Amandemen-2004"/>
      <sheetName val="List"/>
      <sheetName val="Selisih Prod"/>
      <sheetName val="Sheet1"/>
      <sheetName val="Pembelian"/>
      <sheetName val="Beli"/>
      <sheetName val="Sw&amp;Bl"/>
      <sheetName val="Tap2006"/>
      <sheetName val="Sheet3"/>
      <sheetName val="NEKons"/>
      <sheetName val="NerSubsis"/>
      <sheetName val="Penjualan08"/>
      <sheetName val="Penjualan09"/>
      <sheetName val="Visi Dis 2012"/>
      <sheetName val="rkap2009"/>
      <sheetName val="Uraian"/>
      <sheetName val="Prod01"/>
      <sheetName val="Prod2"/>
      <sheetName val="TaraKalor"/>
      <sheetName val="Catatan"/>
      <sheetName val="Sheet2"/>
      <sheetName val="KSU"/>
      <sheetName val="KSS"/>
      <sheetName val="Kamus"/>
      <sheetName val="Sampul"/>
      <sheetName val="Chek"/>
      <sheetName val="kCal"/>
      <sheetName val="HitBln"/>
      <sheetName val="BBkr"/>
      <sheetName val="Compatibility Report"/>
      <sheetName val="UshDeb00"/>
      <sheetName val="Ref"/>
      <sheetName val="Asumsi"/>
      <sheetName val="NeracaEnergi"/>
      <sheetName val="Meter merek Ganz"/>
      <sheetName val="IkhtisarBiop(12.0)"/>
      <sheetName val="TM1Beli"/>
      <sheetName val="Hg.Sat"/>
      <sheetName val="MENU"/>
      <sheetName val="PARAMETER"/>
      <sheetName val="EPC"/>
      <sheetName val="PESUT TW2"/>
      <sheetName val="LK2004"/>
      <sheetName val="Grf Pedp Lain2"/>
      <sheetName val="HSU"/>
      <sheetName val="analis"/>
    </sheetNames>
    <sheetDataSet>
      <sheetData sheetId="0"/>
      <sheetData sheetId="1"/>
      <sheetData sheetId="2"/>
      <sheetData sheetId="3"/>
      <sheetData sheetId="4"/>
      <sheetData sheetId="5"/>
      <sheetData sheetId="6"/>
      <sheetData sheetId="7"/>
      <sheetData sheetId="8"/>
      <sheetData sheetId="9"/>
      <sheetData sheetId="10"/>
      <sheetData sheetId="11" refreshError="1">
        <row r="41">
          <cell r="D41">
            <v>41495</v>
          </cell>
        </row>
      </sheetData>
      <sheetData sheetId="12"/>
      <sheetData sheetId="13"/>
      <sheetData sheetId="14"/>
      <sheetData sheetId="15">
        <row r="23">
          <cell r="E23">
            <v>921858.60100000002</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er merek Ganz"/>
      <sheetName val="LKAI BAKU 2012"/>
      <sheetName val="Baku RKAP 2012"/>
      <sheetName val="LKAI 2012 KWH MTR"/>
      <sheetName val="Penyulang Baru"/>
      <sheetName val="Rekonf JTM final"/>
      <sheetName val="LBS  20 KV"/>
      <sheetName val="LBS Motorized"/>
      <sheetName val="PMCB 20 KV"/>
      <sheetName val="SR SERI  BANYAK"/>
      <sheetName val="REKAP TRAFO SISIPAN"/>
      <sheetName val="UPRATING JTM rekap APJ MLG"/>
      <sheetName val="Uprating JTR APJ MALANG"/>
      <sheetName val="meter umur &gt; 15 thn"/>
      <sheetName val="NerSubsis"/>
      <sheetName val="Ref"/>
      <sheetName val="Sheet1"/>
      <sheetName val="UshDeb00"/>
      <sheetName val="Kontrak vs Realisasi Gas"/>
      <sheetName val="s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B"/>
      <sheetName val="Rekap RAB"/>
      <sheetName val="konstruksi"/>
      <sheetName val="material"/>
      <sheetName val="CECK LIST"/>
      <sheetName val="1.Mlinjon1"/>
      <sheetName val="2,Mlinjon2"/>
      <sheetName val="3. Sudimoro 1"/>
      <sheetName val="4. Sudimoro 2"/>
      <sheetName val="5. Sidomulyo "/>
      <sheetName val="7. Pagerejo Lor  (2)"/>
      <sheetName val="9. Wates Slahung"/>
      <sheetName val="10. Munggung1"/>
      <sheetName val="13. Ngglinggangan "/>
      <sheetName val="16. Jajar TGK"/>
      <sheetName val="17. Semanten"/>
      <sheetName val="18. Krajan Sudim"/>
      <sheetName val="19. konto Sudim "/>
      <sheetName val="20. Damas Hadiwarno"/>
      <sheetName val="21. Termas"/>
      <sheetName val="23. Pogalan"/>
      <sheetName val="T&gt;umar"/>
      <sheetName val="Jl.Pramuka"/>
      <sheetName val="Rekap GBR"/>
      <sheetName val="Sheet1"/>
      <sheetName val="Sheet6"/>
      <sheetName val="Sheet2"/>
      <sheetName val="Meter merek Ganz"/>
      <sheetName val="Peralatan Dist"/>
    </sheetNames>
    <definedNames>
      <definedName name="JTM" refersTo="#REF!" sheetId="27"/>
    </definedNames>
    <sheetDataSet>
      <sheetData sheetId="0">
        <row r="8">
          <cell r="P8">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eknik"/>
      <sheetName val="Surat"/>
      <sheetName val="Laporan Dist ==&gt;"/>
      <sheetName val="SED031-1"/>
      <sheetName val="SED031-2"/>
      <sheetName val="SED031-3"/>
      <sheetName val="GGNTM-1"/>
      <sheetName val="LPTL-1"/>
      <sheetName val="LPTL-2"/>
      <sheetName val="ITB-1"/>
      <sheetName val="ITB-2"/>
      <sheetName val="ITB-3"/>
      <sheetName val="ITB-4"/>
      <sheetName val="ITB-5"/>
      <sheetName val="ITB-6"/>
      <sheetName val="ITB-7"/>
      <sheetName val="ITB-8"/>
      <sheetName val="ITB-9"/>
      <sheetName val="kWh"/>
      <sheetName val="MTP-1"/>
      <sheetName val="MTP-2"/>
      <sheetName val="003-1"/>
      <sheetName val="003-2"/>
      <sheetName val="Perbaikan data ==&gt;"/>
      <sheetName val="GarduKB"/>
      <sheetName val="single line"/>
      <sheetName val="gambar baru"/>
      <sheetName val="Peralatan Dist"/>
      <sheetName val="Alat kerja Koba"/>
      <sheetName val="Rekap-link"/>
      <sheetName val="Asumsi"/>
      <sheetName val="UshDeb00"/>
      <sheetName val="Meter merek Ganz"/>
      <sheetName val="AHS-JTR"/>
      <sheetName val="AHS-JTM"/>
      <sheetName val="H.Satuan"/>
      <sheetName val="W-NAD"/>
      <sheetName val="Ref"/>
      <sheetName val="NerSubsis"/>
      <sheetName val="Data"/>
      <sheetName val="Input"/>
      <sheetName val="REKAP  (1)"/>
      <sheetName val="Laporan ITB 2008"/>
      <sheetName val="Kuantitas &amp; Harga"/>
      <sheetName val="analis"/>
      <sheetName val="sp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kator215"/>
      <sheetName val="XXXXXX"/>
      <sheetName val="000000"/>
      <sheetName val="NERACA"/>
      <sheetName val="10 INDIKATOR"/>
      <sheetName val="VALUE"/>
      <sheetName val="LABA RUGI"/>
      <sheetName val="Hal1"/>
      <sheetName val="Hal2"/>
      <sheetName val="Hal3"/>
      <sheetName val="Hal4"/>
      <sheetName val="Hal5"/>
      <sheetName val="Hal6"/>
      <sheetName val="Hal7_12"/>
      <sheetName val="Hal13"/>
      <sheetName val="PEND-PEG"/>
      <sheetName val="Hal14"/>
      <sheetName val="Hal15"/>
      <sheetName val="aruskas"/>
      <sheetName val="Indikator210"/>
      <sheetName val="Kinerja063"/>
      <sheetName val="RATIO-1"/>
      <sheetName val="RATIO-2"/>
      <sheetName val="ISI"/>
      <sheetName val="aruskas (2)"/>
      <sheetName val="RA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sheetData sheetId="21"/>
      <sheetData sheetId="22"/>
      <sheetData sheetId="23"/>
      <sheetData sheetId="24" refreshError="1"/>
      <sheetData sheetId="25"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
      <sheetName val="100"/>
      <sheetName val="001"/>
      <sheetName val="BB2000"/>
      <sheetName val="LK2001"/>
      <sheetName val="KK2000"/>
      <sheetName val="CF2000"/>
      <sheetName val="BB2001"/>
      <sheetName val="KK2001"/>
      <sheetName val="CF2001"/>
      <sheetName val="CFAnggaran"/>
      <sheetName val="SPDana"/>
      <sheetName val="CFLK2001"/>
      <sheetName val="UshDebtw101"/>
      <sheetName val="UshDeb00"/>
      <sheetName val="UshDeb03001"/>
      <sheetName val="GABUNGAN"/>
      <sheetName val="Sheet1"/>
      <sheetName val="Sheet2"/>
      <sheetName val="Sheet3"/>
      <sheetName val="Asumsi"/>
      <sheetName val="Meter merek Ganz"/>
      <sheetName val="NerSubsis"/>
      <sheetName val="HON-KT"/>
      <sheetName val="SortSheet"/>
      <sheetName val="CashFlow012001Anggaran"/>
      <sheetName val="L_23"/>
      <sheetName val="prod03"/>
      <sheetName val="DENPASAR"/>
      <sheetName val="Ref"/>
      <sheetName val="ca"/>
      <sheetName val="Resume"/>
      <sheetName val="Sheet5"/>
      <sheetName val="PRK"/>
      <sheetName val="JAN09"/>
      <sheetName val="Resource Plan (2)"/>
      <sheetName val="THN-7"/>
      <sheetName val="A"/>
      <sheetName val="Penjualan"/>
      <sheetName val="PdptBP"/>
      <sheetName val="PdptLain"/>
      <sheetName val="ProdVolBiaya"/>
      <sheetName val="IPP"/>
      <sheetName val="Sewa"/>
      <sheetName val="Har"/>
      <sheetName val="BPeg"/>
      <sheetName val="Depr"/>
      <sheetName val="BAdmin"/>
      <sheetName val="LuarOperasi"/>
      <sheetName val="ENERGI MIX 2005-2010-OK-rev2"/>
      <sheetName val="A1 pri123"/>
      <sheetName val="SL3"/>
      <sheetName val="W1"/>
      <sheetName val="Cover"/>
      <sheetName val="Kamus"/>
      <sheetName val="rab"/>
      <sheetName val="Sheet4"/>
      <sheetName val="Indikator21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h"/>
      <sheetName val="rekap"/>
      <sheetName val="BQ"/>
      <sheetName val="ahs"/>
      <sheetName val="ahs1"/>
      <sheetName val="ahs2"/>
      <sheetName val="satdas"/>
      <sheetName val="gel"/>
      <sheetName val="onsite"/>
      <sheetName val="sch"/>
      <sheetName val="alat"/>
      <sheetName val="Sheet4"/>
      <sheetName val="person"/>
      <sheetName val="bhn LN"/>
      <sheetName val="sp1"/>
      <sheetName val="mk"/>
      <sheetName val="Sheet1"/>
      <sheetName val="Sheet3"/>
      <sheetName val="analis"/>
      <sheetName val="Asumsi"/>
      <sheetName val="NerSubsis"/>
      <sheetName val="H ALAT"/>
      <sheetName val="SAT"/>
      <sheetName val="REK PEN"/>
      <sheetName val="Hg.Sat"/>
      <sheetName val="H_S_BAHAN"/>
      <sheetName val="Peralatan Dist"/>
      <sheetName val="UshDeb00"/>
      <sheetName val="AHS-JTR"/>
      <sheetName val="AHS-JTM"/>
    </sheetNames>
    <sheetDataSet>
      <sheetData sheetId="0"/>
      <sheetData sheetId="1">
        <row r="3">
          <cell r="E3" t="str">
            <v>SPL 1-T17</v>
          </cell>
        </row>
      </sheetData>
      <sheetData sheetId="2"/>
      <sheetData sheetId="3"/>
      <sheetData sheetId="4"/>
      <sheetData sheetId="5"/>
      <sheetData sheetId="6">
        <row r="11">
          <cell r="H11">
            <v>0.86</v>
          </cell>
        </row>
      </sheetData>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njualan"/>
      <sheetName val="ProdSendiri"/>
      <sheetName val="PS&amp;Susut TL"/>
      <sheetName val="SewaBeli"/>
      <sheetName val="Transfer"/>
      <sheetName val="Kit TW1"/>
      <sheetName val="NEB Ringkas"/>
      <sheetName val="NE Bulanan"/>
      <sheetName val="ProdB"/>
      <sheetName val="Kit"/>
      <sheetName val="LapMasuk"/>
      <sheetName val="Listing"/>
      <sheetName val="Neraca Triwulanan"/>
      <sheetName val="Kit Triwulanan"/>
      <sheetName val="Neraca"/>
      <sheetName val="Ner TW2"/>
      <sheetName val="Kit TW2"/>
      <sheetName val="BBakar"/>
      <sheetName val="Jawa"/>
      <sheetName val="Terpasang"/>
      <sheetName val="Bahan Bakar"/>
      <sheetName val="LM Lamp X"/>
      <sheetName val="Beli"/>
      <sheetName val="Sheet1"/>
      <sheetName val="Produksi"/>
      <sheetName val="Iner"/>
      <sheetName val="Sheet3"/>
      <sheetName val="Sheet2"/>
      <sheetName val="UshDeb00"/>
      <sheetName val="L_23"/>
      <sheetName val="KAS"/>
      <sheetName val="Bln3.4"/>
      <sheetName val="Kurs"/>
      <sheetName val="LabaRugi"/>
      <sheetName val="Top"/>
      <sheetName val="Income Statement"/>
      <sheetName val="Shareholders' Equity"/>
      <sheetName val="Ex-Rate"/>
      <sheetName val="Neraca Energi 2004 (Ver8) Edit"/>
      <sheetName val="Akun"/>
      <sheetName val="Balance Sheet"/>
      <sheetName val="TBM"/>
      <sheetName val="P&amp;L98"/>
      <sheetName val="Kontrak vs Realisasi Gas"/>
      <sheetName val="SUTT"/>
      <sheetName val="Data"/>
      <sheetName val="MvNonPilot"/>
      <sheetName val="Bln1.3"/>
      <sheetName val="Bln1.1"/>
      <sheetName val="Bln1.2"/>
      <sheetName val="Resource Plan (2)"/>
      <sheetName val="satdas"/>
      <sheetName val="rekap"/>
    </sheetNames>
    <sheetDataSet>
      <sheetData sheetId="0">
        <row r="1">
          <cell r="Q1">
            <v>17</v>
          </cell>
        </row>
      </sheetData>
      <sheetData sheetId="1">
        <row r="1">
          <cell r="V1">
            <v>22</v>
          </cell>
        </row>
      </sheetData>
      <sheetData sheetId="2">
        <row r="1">
          <cell r="Q1">
            <v>17</v>
          </cell>
        </row>
      </sheetData>
      <sheetData sheetId="3">
        <row r="1">
          <cell r="U1">
            <v>21</v>
          </cell>
        </row>
      </sheetData>
      <sheetData sheetId="4">
        <row r="1">
          <cell r="S1">
            <v>19</v>
          </cell>
        </row>
      </sheetData>
      <sheetData sheetId="5">
        <row r="1">
          <cell r="Q1">
            <v>17</v>
          </cell>
        </row>
      </sheetData>
      <sheetData sheetId="6">
        <row r="1">
          <cell r="Q1">
            <v>17</v>
          </cell>
        </row>
      </sheetData>
      <sheetData sheetId="7">
        <row r="1">
          <cell r="U1">
            <v>21</v>
          </cell>
        </row>
      </sheetData>
      <sheetData sheetId="8"/>
      <sheetData sheetId="9"/>
      <sheetData sheetId="10"/>
      <sheetData sheetId="11">
        <row r="2">
          <cell r="A2" t="str">
            <v>Nanggroe Aceh Darussalam</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000001"/>
      <sheetName val="W1"/>
      <sheetName val="W2"/>
      <sheetName val="W3"/>
      <sheetName val="W4"/>
      <sheetName val="W5"/>
      <sheetName val="W6"/>
      <sheetName val="W7"/>
      <sheetName val="W8"/>
      <sheetName val="W9"/>
      <sheetName val="W10"/>
      <sheetName val="w11"/>
      <sheetName val="batam"/>
      <sheetName val="kitut"/>
      <sheetName val="kitsel"/>
      <sheetName val="GABWIL"/>
      <sheetName val="JATIM"/>
      <sheetName val="JATENG"/>
      <sheetName val="JABAR"/>
      <sheetName val="dki"/>
      <sheetName val="P3B"/>
      <sheetName val="BENGKEL"/>
      <sheetName val="GABDIS"/>
      <sheetName val="DKP"/>
      <sheetName val="LMK"/>
      <sheetName val="JASDIK"/>
      <sheetName val="PPE"/>
      <sheetName val="pusat"/>
      <sheetName val="PENGUS"/>
      <sheetName val="DAK"/>
      <sheetName val="HOLDING"/>
      <sheetName val="PJB1"/>
      <sheetName val="PJB2"/>
      <sheetName val="ANAK"/>
      <sheetName val="KONSOLIDASI"/>
      <sheetName val="ENERGI MIX 2005-2010-OK-rev2"/>
      <sheetName val="Penjualan"/>
      <sheetName val="ProdSendiri"/>
      <sheetName val="PS&amp;Susut TL"/>
      <sheetName val="SewaBeli"/>
      <sheetName val="Transfer"/>
      <sheetName val="Listing"/>
      <sheetName val="UshDeb00"/>
      <sheetName val="Meter merek Ganz"/>
      <sheetName val="NerSubsis"/>
      <sheetName val="Ref"/>
      <sheetName val="RINCIAN HARGA MATERIAL"/>
      <sheetName val="AHS-JTR"/>
      <sheetName val="L_23"/>
      <sheetName val="200412"/>
      <sheetName val="Prdk 2000 (2)"/>
      <sheetName val="Rekap 2002 mod"/>
      <sheetName val="Kontrol"/>
      <sheetName val="ASUMSI"/>
      <sheetName val="REKAP"/>
      <sheetName val="Harga BBM Indonesia"/>
      <sheetName val="LK200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ntrol"/>
      <sheetName val="Pendukung"/>
      <sheetName val="Eliminasi"/>
      <sheetName val="JurnalDKP"/>
      <sheetName val="ReklasH"/>
      <sheetName val="ReklasKons"/>
      <sheetName val="ReklasAnak"/>
      <sheetName val="Utpiut"/>
      <sheetName val="LRUNIT"/>
      <sheetName val="PP"/>
      <sheetName val="Jurnal"/>
      <sheetName val="W1"/>
      <sheetName val="L_23"/>
      <sheetName val="Penjualan"/>
      <sheetName val="ProdSendiri"/>
      <sheetName val="PS&amp;Susut TL"/>
      <sheetName val="SewaBeli"/>
      <sheetName val="Transfer"/>
      <sheetName val="Listing"/>
      <sheetName val="Bln3.4"/>
      <sheetName val="Kurs"/>
    </sheetNames>
    <sheetDataSet>
      <sheetData sheetId="0">
        <row r="88">
          <cell r="D88">
            <v>0</v>
          </cell>
        </row>
      </sheetData>
      <sheetData sheetId="1">
        <row r="88">
          <cell r="D88">
            <v>0</v>
          </cell>
        </row>
      </sheetData>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000001"/>
      <sheetName val="W1"/>
      <sheetName val="W2"/>
      <sheetName val="W3"/>
      <sheetName val="W4"/>
      <sheetName val="W5"/>
      <sheetName val="W6"/>
      <sheetName val="W7"/>
      <sheetName val="W8"/>
      <sheetName val="W9"/>
      <sheetName val="W10"/>
      <sheetName val="w11"/>
      <sheetName val="batam"/>
      <sheetName val="kitut"/>
      <sheetName val="kitsel"/>
      <sheetName val="GABWIL"/>
      <sheetName val="JATIM"/>
      <sheetName val="JATENG"/>
      <sheetName val="JABAR"/>
      <sheetName val="dki"/>
      <sheetName val="P3B"/>
      <sheetName val="BENGKEL"/>
      <sheetName val="GABDIS"/>
      <sheetName val="DKP"/>
      <sheetName val="LMK"/>
      <sheetName val="JASDIK"/>
      <sheetName val="PPE"/>
      <sheetName val="pusat"/>
      <sheetName val="PENGUS"/>
      <sheetName val="DAK"/>
      <sheetName val="HOLDING"/>
      <sheetName val="PJB1"/>
      <sheetName val="PJB2"/>
      <sheetName val="ANAK"/>
      <sheetName val="KONSOLIDASI"/>
      <sheetName val="RINCIAN HARGA MATERIAL"/>
      <sheetName val="AHS-JTR"/>
      <sheetName val="ENERGI MIX 2005-2010-OK-rev2"/>
      <sheetName val="Penjualan"/>
      <sheetName val="ProdSendiri"/>
      <sheetName val="PS&amp;Susut TL"/>
      <sheetName val="SewaBeli"/>
      <sheetName val="Transfer"/>
      <sheetName val="Listing"/>
      <sheetName val="UshDeb00"/>
      <sheetName val="Meter merek Ganz"/>
      <sheetName val="NerSubsis"/>
      <sheetName val="Ref"/>
      <sheetName val="L_23"/>
      <sheetName val="Harga BBM Indonesia"/>
      <sheetName val="200412"/>
      <sheetName val="Prdk 2000 (2)"/>
      <sheetName val="Rekap 2002 mod"/>
      <sheetName val="Kontrol"/>
      <sheetName val="ASUMSI"/>
      <sheetName val="REKAP"/>
    </sheetNames>
    <sheetDataSet>
      <sheetData sheetId="0" refreshError="1"/>
      <sheetData sheetId="1" refreshError="1"/>
      <sheetData sheetId="2" refreshError="1">
        <row r="1">
          <cell r="A1" t="str">
            <v>PT PLN (PERSERO)</v>
          </cell>
          <cell r="J1" t="str">
            <v>Lampiran : 1.2.1</v>
          </cell>
        </row>
        <row r="2">
          <cell r="A2" t="str">
            <v>UNIT BISNIS  : WILAYAH  I ACEH</v>
          </cell>
        </row>
        <row r="4">
          <cell r="A4" t="str">
            <v>AKUMULASI PENYUSUTAN AKTIVA TETAP PER JENIS</v>
          </cell>
        </row>
        <row r="5">
          <cell r="A5" t="str">
            <v>(Diisi Dengan Angka Mutlak/Tanpa Kurung)</v>
          </cell>
        </row>
        <row r="7">
          <cell r="D7" t="str">
            <v>Tahun -  1998</v>
          </cell>
          <cell r="H7" t="str">
            <v>Tahun -  1999</v>
          </cell>
        </row>
        <row r="8">
          <cell r="A8" t="str">
            <v>No.</v>
          </cell>
          <cell r="D8" t="str">
            <v xml:space="preserve">Saldo </v>
          </cell>
          <cell r="G8" t="str">
            <v>Saldo</v>
          </cell>
          <cell r="J8" t="str">
            <v>Saldo</v>
          </cell>
        </row>
        <row r="9">
          <cell r="A9" t="str">
            <v>Urut</v>
          </cell>
          <cell r="C9" t="str">
            <v>Jenis  Aktiva Tetap</v>
          </cell>
          <cell r="D9" t="str">
            <v>Per 1 Jan. 1998</v>
          </cell>
          <cell r="E9" t="str">
            <v>Penambahan</v>
          </cell>
          <cell r="F9" t="str">
            <v>Pengurangan</v>
          </cell>
          <cell r="G9" t="str">
            <v>Per 31 Des 1998</v>
          </cell>
          <cell r="H9" t="str">
            <v>Penambahan</v>
          </cell>
          <cell r="I9" t="str">
            <v>Pengurangan</v>
          </cell>
          <cell r="J9" t="str">
            <v>Per 30 Des 1999</v>
          </cell>
        </row>
        <row r="10">
          <cell r="D10" t="str">
            <v>(Audited)</v>
          </cell>
        </row>
        <row r="11">
          <cell r="A11" t="str">
            <v>1</v>
          </cell>
          <cell r="C11" t="str">
            <v>2</v>
          </cell>
          <cell r="D11" t="str">
            <v>3</v>
          </cell>
          <cell r="E11" t="str">
            <v>4</v>
          </cell>
          <cell r="F11" t="str">
            <v>5</v>
          </cell>
          <cell r="G11" t="str">
            <v>6= 3+4-5</v>
          </cell>
          <cell r="H11" t="str">
            <v>8</v>
          </cell>
          <cell r="I11" t="str">
            <v>9</v>
          </cell>
          <cell r="J11" t="str">
            <v>10= 6+8-9</v>
          </cell>
        </row>
        <row r="13">
          <cell r="A13" t="str">
            <v>1</v>
          </cell>
          <cell r="C13" t="str">
            <v>Bangunan dan Kelengkapan Halaman</v>
          </cell>
          <cell r="D13">
            <v>8039176059</v>
          </cell>
          <cell r="E13">
            <v>1955167931</v>
          </cell>
          <cell r="F13">
            <v>371985258</v>
          </cell>
          <cell r="G13">
            <v>9622358732</v>
          </cell>
          <cell r="H13">
            <v>1816981389</v>
          </cell>
          <cell r="I13">
            <v>13225527</v>
          </cell>
          <cell r="J13">
            <v>11426114594</v>
          </cell>
        </row>
        <row r="14">
          <cell r="A14" t="str">
            <v>2</v>
          </cell>
          <cell r="C14" t="str">
            <v>Bangunan Saluran Air &amp; Perlkpnya</v>
          </cell>
          <cell r="G14">
            <v>0</v>
          </cell>
          <cell r="H14">
            <v>100985464</v>
          </cell>
          <cell r="J14">
            <v>100985464</v>
          </cell>
        </row>
        <row r="15">
          <cell r="A15" t="str">
            <v>3</v>
          </cell>
          <cell r="C15" t="str">
            <v>Jalan Sepur Samping</v>
          </cell>
          <cell r="G15">
            <v>0</v>
          </cell>
          <cell r="J15">
            <v>0</v>
          </cell>
        </row>
        <row r="16">
          <cell r="A16" t="str">
            <v>4</v>
          </cell>
          <cell r="C16" t="str">
            <v>Instalasi dan Mesin</v>
          </cell>
          <cell r="D16">
            <v>24293933225</v>
          </cell>
          <cell r="E16">
            <v>9506080274</v>
          </cell>
          <cell r="F16">
            <v>214503266</v>
          </cell>
          <cell r="G16">
            <v>33585510233</v>
          </cell>
          <cell r="H16">
            <v>4216720142</v>
          </cell>
          <cell r="I16">
            <v>1080268059</v>
          </cell>
          <cell r="J16">
            <v>36721962316</v>
          </cell>
        </row>
        <row r="17">
          <cell r="A17" t="str">
            <v>5</v>
          </cell>
          <cell r="C17" t="str">
            <v>Reaktor Nuklir</v>
          </cell>
          <cell r="G17">
            <v>0</v>
          </cell>
          <cell r="J17">
            <v>0</v>
          </cell>
        </row>
        <row r="18">
          <cell r="A18" t="str">
            <v>6</v>
          </cell>
          <cell r="C18" t="str">
            <v>Pelkpan Penyaluran T. Listrik</v>
          </cell>
          <cell r="D18">
            <v>1511889184</v>
          </cell>
          <cell r="E18">
            <v>999206376</v>
          </cell>
          <cell r="F18">
            <v>29662794</v>
          </cell>
          <cell r="G18">
            <v>2481432766</v>
          </cell>
          <cell r="H18">
            <v>480532101</v>
          </cell>
          <cell r="I18">
            <v>64674305</v>
          </cell>
          <cell r="J18">
            <v>2897290562</v>
          </cell>
        </row>
        <row r="19">
          <cell r="A19" t="str">
            <v>7</v>
          </cell>
          <cell r="C19" t="str">
            <v>Gardu Induk</v>
          </cell>
          <cell r="D19">
            <v>0</v>
          </cell>
          <cell r="E19">
            <v>0</v>
          </cell>
          <cell r="G19">
            <v>0</v>
          </cell>
          <cell r="J19">
            <v>0</v>
          </cell>
        </row>
        <row r="20">
          <cell r="A20" t="str">
            <v>8</v>
          </cell>
          <cell r="C20" t="str">
            <v>Saluran Udara Tegangan Tinggi</v>
          </cell>
          <cell r="G20">
            <v>0</v>
          </cell>
          <cell r="J20">
            <v>0</v>
          </cell>
        </row>
        <row r="21">
          <cell r="A21" t="str">
            <v>9</v>
          </cell>
          <cell r="C21" t="str">
            <v>Kabel Dibawah Tanah</v>
          </cell>
          <cell r="G21">
            <v>0</v>
          </cell>
          <cell r="J21">
            <v>0</v>
          </cell>
        </row>
        <row r="22">
          <cell r="A22" t="str">
            <v>10</v>
          </cell>
          <cell r="C22" t="str">
            <v>Jaringan Distribusi</v>
          </cell>
          <cell r="D22">
            <v>32986665800</v>
          </cell>
          <cell r="E22">
            <v>12220574794</v>
          </cell>
          <cell r="F22">
            <v>0</v>
          </cell>
          <cell r="G22">
            <v>45207240594</v>
          </cell>
          <cell r="H22">
            <v>13277685267</v>
          </cell>
          <cell r="I22">
            <v>163270988</v>
          </cell>
          <cell r="J22">
            <v>58321654873</v>
          </cell>
        </row>
        <row r="23">
          <cell r="A23" t="str">
            <v>11</v>
          </cell>
          <cell r="C23" t="str">
            <v>Gardu Distribusi</v>
          </cell>
          <cell r="D23">
            <v>6520740953</v>
          </cell>
          <cell r="E23">
            <v>1935163638</v>
          </cell>
          <cell r="F23">
            <v>5037141</v>
          </cell>
          <cell r="G23">
            <v>8450867450</v>
          </cell>
          <cell r="H23">
            <v>2202486779</v>
          </cell>
          <cell r="I23">
            <v>49629275</v>
          </cell>
          <cell r="J23">
            <v>10603724954</v>
          </cell>
        </row>
        <row r="24">
          <cell r="A24" t="str">
            <v>12</v>
          </cell>
          <cell r="C24" t="str">
            <v>Perlengkapan Lain Lain Distribusi</v>
          </cell>
          <cell r="D24">
            <v>21725708188</v>
          </cell>
          <cell r="E24">
            <v>5206950325</v>
          </cell>
          <cell r="F24">
            <v>0</v>
          </cell>
          <cell r="G24">
            <v>26932658513</v>
          </cell>
          <cell r="H24">
            <v>5579496131</v>
          </cell>
          <cell r="I24">
            <v>16456350</v>
          </cell>
          <cell r="J24">
            <v>32495698294</v>
          </cell>
        </row>
        <row r="25">
          <cell r="A25" t="str">
            <v>13</v>
          </cell>
          <cell r="C25" t="str">
            <v>Perlengkapan Pengolahan Data</v>
          </cell>
          <cell r="D25">
            <v>429562339</v>
          </cell>
          <cell r="E25">
            <v>226454328</v>
          </cell>
          <cell r="F25">
            <v>71709295</v>
          </cell>
          <cell r="G25">
            <v>584307372</v>
          </cell>
          <cell r="H25">
            <v>222191920</v>
          </cell>
          <cell r="I25">
            <v>11764805</v>
          </cell>
          <cell r="J25">
            <v>794734487</v>
          </cell>
        </row>
        <row r="26">
          <cell r="A26" t="str">
            <v>14</v>
          </cell>
          <cell r="C26" t="str">
            <v>Perlengkapan Transmisi Data</v>
          </cell>
          <cell r="D26">
            <v>0</v>
          </cell>
          <cell r="E26">
            <v>0</v>
          </cell>
          <cell r="F26">
            <v>0</v>
          </cell>
          <cell r="G26">
            <v>0</v>
          </cell>
          <cell r="H26">
            <v>0</v>
          </cell>
          <cell r="I26">
            <v>0</v>
          </cell>
          <cell r="J26">
            <v>0</v>
          </cell>
        </row>
        <row r="27">
          <cell r="A27" t="str">
            <v>15</v>
          </cell>
          <cell r="C27" t="str">
            <v>Perlengkapan Telekomunikasi</v>
          </cell>
          <cell r="D27">
            <v>605530593</v>
          </cell>
          <cell r="E27">
            <v>238779372</v>
          </cell>
          <cell r="F27">
            <v>0</v>
          </cell>
          <cell r="G27">
            <v>844309965</v>
          </cell>
          <cell r="H27">
            <v>244742483</v>
          </cell>
          <cell r="I27">
            <v>0</v>
          </cell>
          <cell r="J27">
            <v>1089052448</v>
          </cell>
        </row>
        <row r="28">
          <cell r="A28" t="str">
            <v>16</v>
          </cell>
          <cell r="C28" t="str">
            <v>Perlengkapan Umum</v>
          </cell>
          <cell r="D28">
            <v>10876668634</v>
          </cell>
          <cell r="E28">
            <v>2062549345</v>
          </cell>
          <cell r="F28">
            <v>274559065</v>
          </cell>
          <cell r="G28">
            <v>12664658914</v>
          </cell>
          <cell r="H28">
            <v>1674941453</v>
          </cell>
          <cell r="I28">
            <v>20788578</v>
          </cell>
          <cell r="J28">
            <v>14318811789</v>
          </cell>
        </row>
        <row r="29">
          <cell r="A29" t="str">
            <v>17</v>
          </cell>
          <cell r="C29" t="str">
            <v>Kendaraan Bermotor dan Alat yg Mobil</v>
          </cell>
          <cell r="D29">
            <v>1488704471</v>
          </cell>
          <cell r="E29">
            <v>264644163</v>
          </cell>
          <cell r="F29">
            <v>0</v>
          </cell>
          <cell r="G29">
            <v>1753348634</v>
          </cell>
          <cell r="H29">
            <v>239366687</v>
          </cell>
          <cell r="I29">
            <v>5361180</v>
          </cell>
          <cell r="J29">
            <v>1987354141</v>
          </cell>
        </row>
        <row r="30">
          <cell r="A30" t="str">
            <v>18</v>
          </cell>
          <cell r="C30" t="str">
            <v>Material Cadang</v>
          </cell>
          <cell r="D30">
            <v>129397646</v>
          </cell>
          <cell r="E30">
            <v>192835193</v>
          </cell>
          <cell r="F30">
            <v>4628550</v>
          </cell>
          <cell r="G30">
            <v>317604289</v>
          </cell>
          <cell r="H30">
            <v>474185081</v>
          </cell>
          <cell r="I30">
            <v>642151507</v>
          </cell>
          <cell r="J30">
            <v>149637863</v>
          </cell>
        </row>
        <row r="31">
          <cell r="C31" t="str">
            <v>SUB TOTAL</v>
          </cell>
          <cell r="D31">
            <v>108607977092</v>
          </cell>
          <cell r="E31">
            <v>34808405739</v>
          </cell>
          <cell r="F31">
            <v>972085369</v>
          </cell>
          <cell r="G31">
            <v>142444297462</v>
          </cell>
          <cell r="H31">
            <v>30530314897</v>
          </cell>
          <cell r="I31">
            <v>2067590574</v>
          </cell>
          <cell r="J31">
            <v>170907021785</v>
          </cell>
        </row>
        <row r="32">
          <cell r="A32" t="str">
            <v>19</v>
          </cell>
          <cell r="C32" t="str">
            <v>Tanah &amp; Hak atas Tanah</v>
          </cell>
          <cell r="G32">
            <v>0</v>
          </cell>
          <cell r="J32">
            <v>0</v>
          </cell>
        </row>
        <row r="33">
          <cell r="C33" t="str">
            <v>T O T A L</v>
          </cell>
          <cell r="D33">
            <v>108607977092</v>
          </cell>
          <cell r="E33">
            <v>34808405739</v>
          </cell>
          <cell r="F33">
            <v>972085369</v>
          </cell>
          <cell r="G33">
            <v>142444297462</v>
          </cell>
          <cell r="H33">
            <v>30530314897</v>
          </cell>
          <cell r="I33">
            <v>2067590574</v>
          </cell>
          <cell r="J33">
            <v>170907021785</v>
          </cell>
        </row>
        <row r="35">
          <cell r="A35" t="str">
            <v>Catatan :</v>
          </cell>
          <cell r="B35" t="str">
            <v>- Kolom 4, 5, 8 dan 9  adalah mutasi murni.</v>
          </cell>
          <cell r="J35" t="str">
            <v>file : AKPENY-J.wk1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elanggan"/>
      <sheetName val="investasi"/>
      <sheetName val="PSO2005"/>
      <sheetName val="sfc&amp;hrgbbm"/>
      <sheetName val="biayabbm"/>
      <sheetName val="LISWAS"/>
      <sheetName val="PRODUKSI"/>
      <sheetName val="penjualantl"/>
      <sheetName val="HPP"/>
      <sheetName val="ASUMSI"/>
      <sheetName val="ANALISABBM"/>
      <sheetName val="LR"/>
      <sheetName val="NR"/>
      <sheetName val="CF"/>
      <sheetName val="SBDN"/>
      <sheetName val="ekuitas"/>
      <sheetName val="neracatlub"/>
      <sheetName val="neracatl"/>
      <sheetName val="lkbiayabbm"/>
      <sheetName val="pinjaman"/>
      <sheetName val="Kontro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elanggan"/>
      <sheetName val="investasi"/>
      <sheetName val="PSO2005"/>
      <sheetName val="sfc&amp;hrgbbm"/>
      <sheetName val="biayabbm"/>
      <sheetName val="LISWAS"/>
      <sheetName val="PRODUKSI"/>
      <sheetName val="penjualantl"/>
      <sheetName val="HPP"/>
      <sheetName val="ASUMSI"/>
      <sheetName val="ANALISABBM"/>
      <sheetName val="LR"/>
      <sheetName val="NR"/>
      <sheetName val="CF"/>
      <sheetName val="SBDN"/>
      <sheetName val="ekuitas"/>
      <sheetName val="neracatlub"/>
      <sheetName val="neracatl"/>
      <sheetName val="lkbiayabbm"/>
      <sheetName val="pinjaman"/>
      <sheetName val="W1"/>
      <sheetName val="BA-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aftar Isi"/>
      <sheetName val="Asumsi"/>
      <sheetName val="PTKU"/>
      <sheetName val="LabaRugi Unsur"/>
      <sheetName val="LabaRugi Fungsi"/>
      <sheetName val="Penjelas"/>
      <sheetName val="JualGTarif(11A)"/>
      <sheetName val="PendOpLain(11B)"/>
      <sheetName val="IkhtisarBiop(12.0)"/>
      <sheetName val="PembelianiTL(12A1"/>
      <sheetName val="SewaPemb(12A2)"/>
      <sheetName val="BBMJenis(12B1)"/>
      <sheetName val="ProduksiTL(12B2)"/>
      <sheetName val="HarMat(12C1)"/>
      <sheetName val="HarJabor(12C2)"/>
      <sheetName val="BBaku(12C3)"/>
      <sheetName val="BPeg-F(12D1)"/>
      <sheetName val="Bipeg-U(12D2)"/>
      <sheetName val="BOLain(12E1)"/>
      <sheetName val="BOLain(12E2)"/>
      <sheetName val="PendaLuOp(13)"/>
      <sheetName val="BiLuOp(14)"/>
      <sheetName val="BiPinjamin(15)"/>
      <sheetName val="PenjTL(18)"/>
      <sheetName val="LabaRugi Lainnya 2005(20)"/>
      <sheetName val="LabaRugi Unsur2004(21A)"/>
      <sheetName val="LabaRugi Fungsi2004(21B)"/>
      <sheetName val="UshDeb00"/>
      <sheetName val="L_23"/>
      <sheetName val="Laba (Rugi) Per Unsur"/>
      <sheetName val="AHS-JTR"/>
      <sheetName val="RINCIAN HARGA MATERIAL"/>
      <sheetName val="MOTOSO"/>
      <sheetName val="Rekap Anl"/>
      <sheetName val="Harga Satuan"/>
      <sheetName val="3_Perluasan SUTM"/>
      <sheetName val="1_Perluasan 100 kVA"/>
      <sheetName val="LR"/>
      <sheetName val="AHS-JTM"/>
      <sheetName val="Isian Biodata"/>
      <sheetName val="W1"/>
      <sheetName val="tm_rab"/>
      <sheetName val="tr_rab"/>
      <sheetName val="Kamus"/>
      <sheetName val="DENPASAR"/>
      <sheetName val="Kontrol"/>
      <sheetName val="FORM-B"/>
      <sheetName val="analis"/>
      <sheetName val="Sheet1"/>
      <sheetName val="Sheet3"/>
      <sheetName val="Resource Plan (2)"/>
      <sheetName val="Usulan"/>
      <sheetName val="Penjualan"/>
      <sheetName val="ProdSendiri"/>
      <sheetName val="PS&amp;Susut TL"/>
      <sheetName val="SewaBeli"/>
      <sheetName val="Transfer"/>
      <sheetName val="D"/>
      <sheetName val="C"/>
      <sheetName val="E"/>
    </sheetNames>
    <sheetDataSet>
      <sheetData sheetId="0" refreshError="1"/>
      <sheetData sheetId="1" refreshError="1"/>
      <sheetData sheetId="2" refreshError="1">
        <row r="2">
          <cell r="V2" t="str">
            <v>2005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elanggan"/>
      <sheetName val="investasi"/>
      <sheetName val="PSO2005"/>
      <sheetName val="sfc&amp;hrgbbm"/>
      <sheetName val="biayabbm"/>
      <sheetName val="LISWAS"/>
      <sheetName val="PRODUKSI"/>
      <sheetName val="penjualantl"/>
      <sheetName val="HPP"/>
      <sheetName val="ASUMSI"/>
      <sheetName val="ANALISABBM"/>
      <sheetName val="LR"/>
      <sheetName val="NR"/>
      <sheetName val="CF"/>
      <sheetName val="SBDN"/>
      <sheetName val="ekuitas"/>
      <sheetName val="neracatlub"/>
      <sheetName val="neracatl"/>
      <sheetName val="lkbiayabbm"/>
      <sheetName val="pinjaman"/>
      <sheetName val="W1"/>
      <sheetName val="Harga BBM Indonesi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9">
          <cell r="W9">
            <v>8900</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ol-phasa"/>
      <sheetName val="pivot"/>
      <sheetName val="Asumsi"/>
    </sheetNames>
    <sheetDataSet>
      <sheetData sheetId="0">
        <row r="7">
          <cell r="BI7">
            <v>0.7</v>
          </cell>
        </row>
      </sheetData>
      <sheetData sheetId="1"/>
      <sheetData sheetId="2"/>
      <sheetData sheetId="3"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ope of work"/>
      <sheetName val="Rekap"/>
      <sheetName val="BQ interior"/>
      <sheetName val="BQ ME"/>
      <sheetName val="BQ R&amp;S"/>
      <sheetName val="lampiran 1"/>
      <sheetName val="Lampiran 2"/>
      <sheetName val="Prelim"/>
      <sheetName val="Anal. baja"/>
      <sheetName val="M'trl Baja"/>
      <sheetName val="HARGA MATERIAL"/>
      <sheetName val="UPAH KERJA"/>
      <sheetName val="FINISHING"/>
      <sheetName val="STRUKTUR"/>
      <sheetName val="EXTERNAL"/>
      <sheetName val="Paint"/>
      <sheetName val="Door"/>
      <sheetName val="HARGA"/>
      <sheetName val="LR"/>
      <sheetName val="KMS-DIS5"/>
      <sheetName val="data"/>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Master kondisi"/>
      <sheetName val="Data Master class"/>
      <sheetName val="Data Master waktu"/>
      <sheetName val="Hasil Data Screaning"/>
      <sheetName val="Kertas Kerja Tier 1 &amp; Tier 2"/>
      <sheetName val="Hasil rekomendasi &amp; TBM"/>
      <sheetName val="PKP"/>
      <sheetName val="PKP screaning EMAP"/>
      <sheetName val="PKP prioritas har"/>
      <sheetName val="SLT"/>
      <sheetName val="SLT screaning EMAP"/>
      <sheetName val="SLT prioritas har"/>
      <sheetName val="MTK"/>
      <sheetName val="MTK screaning EMAP"/>
      <sheetName val="MTK prioritas har"/>
      <sheetName val="TBL"/>
      <sheetName val="TBL screaning EMAP"/>
      <sheetName val="TBL prioritas har"/>
      <sheetName val="KB"/>
      <sheetName val="KBA screaning EMAP"/>
      <sheetName val="KBA prioritas har"/>
      <sheetName val="Usulan Kertas Kerja"/>
      <sheetName val="sgr"/>
      <sheetName val="srt"/>
      <sheetName val="ngr"/>
      <sheetName val="gil"/>
    </sheetNames>
    <sheetDataSet>
      <sheetData sheetId="0"/>
      <sheetData sheetId="1">
        <row r="5">
          <cell r="A5" t="str">
            <v>KOTA</v>
          </cell>
          <cell r="E5" t="str">
            <v>LINE UTAMA</v>
          </cell>
        </row>
        <row r="6">
          <cell r="A6" t="str">
            <v>DESA</v>
          </cell>
          <cell r="E6" t="str">
            <v>LINE PERCABANGAN</v>
          </cell>
        </row>
        <row r="7">
          <cell r="A7" t="str">
            <v>RMH SAKIT</v>
          </cell>
        </row>
        <row r="8">
          <cell r="A8" t="str">
            <v>PARIWISATA</v>
          </cell>
        </row>
        <row r="9">
          <cell r="A9" t="str">
            <v>DAERAH RWN PETIR</v>
          </cell>
        </row>
        <row r="10">
          <cell r="A10" t="str">
            <v>TNI/POLRI</v>
          </cell>
        </row>
        <row r="11">
          <cell r="A11" t="str">
            <v>PEMERINTAHAN</v>
          </cell>
        </row>
        <row r="12">
          <cell r="A12" t="str">
            <v>PERKANTORAN/BISNIS</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TRANS"/>
      <sheetName val="Sheet1"/>
    </sheetNames>
    <sheetDataSet>
      <sheetData sheetId="0" refreshError="1"/>
      <sheetData sheetId="1" refreshError="1"/>
      <sheetData sheetId="2"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TRANS"/>
      <sheetName val="Cover"/>
      <sheetName val="Kamus"/>
      <sheetName val="W1"/>
      <sheetName val="LR"/>
      <sheetName val="Kontrol"/>
      <sheetName val="Asumsi"/>
      <sheetName val="Sheet1"/>
      <sheetName val="Sheet2"/>
      <sheetName val="FAS"/>
      <sheetName val="analis"/>
      <sheetName val="NAMA NOMOR HP"/>
      <sheetName val="ENERGI MIX 2005-2010-OK-rev2"/>
      <sheetName val="L_23"/>
      <sheetName val="LOAD"/>
      <sheetName val="PRK"/>
      <sheetName val="12.REFERENSI"/>
      <sheetName val="UshDeb00"/>
      <sheetName val="LOGRESUME"/>
      <sheetName val="rnego"/>
      <sheetName val="001"/>
      <sheetName val="UNDANGAN"/>
      <sheetName val="JADWAL"/>
      <sheetName val="PERMINTAAN"/>
      <sheetName val="PJ link list 13,5 100 % BAYAR"/>
      <sheetName val="PJ KHS 13,5 link list"/>
      <sheetName val="RAB"/>
      <sheetName val="RINCIAN NEGO"/>
      <sheetName val="HPSS"/>
      <sheetName val="TAWAR"/>
      <sheetName val="negosiasi"/>
      <sheetName val="KULIT RKS (2)"/>
      <sheetName val="KULIT RKS"/>
      <sheetName val="ambil,absen,masuk"/>
      <sheetName val="BA JELAS"/>
      <sheetName val="Risalah"/>
      <sheetName val="BA BUKA1"/>
      <sheetName val="Lam BUKA 1"/>
      <sheetName val="BA BUKA 2"/>
      <sheetName val="Lam BUKA 2"/>
      <sheetName val="Lam BUKA 2 (2)"/>
      <sheetName val="Evaluasi ADM &amp; TEK"/>
      <sheetName val=" PENILAIAN"/>
      <sheetName val="BA NEGO"/>
      <sheetName val="Evaluasi sd penetapan"/>
      <sheetName val="Evaluasi HARGA"/>
      <sheetName val="LAP EVA"/>
      <sheetName val="ND USUL"/>
      <sheetName val="ND TETAP &amp; BA"/>
      <sheetName val="S-TUNJUK"/>
      <sheetName val="S-TUNJUK 2"/>
      <sheetName val="spk 90,10"/>
      <sheetName val="PJ link list 13,5 95 % BAY (2)"/>
      <sheetName val="PJ link list 13,5 95% BAY "/>
      <sheetName val="SPK barang"/>
      <sheetName val="PJ KHS (3)"/>
      <sheetName val="PJ KHS (2)"/>
      <sheetName val="PJ KHS 13,5"/>
      <sheetName val="PJ"/>
      <sheetName val="KULIT-1"/>
      <sheetName val="KULIT-2"/>
      <sheetName val="TUG"/>
      <sheetName val="KULIT-2 (2)"/>
      <sheetName val="Sheet6"/>
      <sheetName val="ND TETAP &amp; BA (2)"/>
      <sheetName val="Sheet4"/>
      <sheetName val="Resume"/>
      <sheetName val="FORM-B"/>
      <sheetName val="DASHBORAD TEKNIS JAN"/>
      <sheetName val="HARGA MATERIAL"/>
      <sheetName val="BA1"/>
      <sheetName val="LabaRugi"/>
      <sheetName val="DivVI"/>
      <sheetName val="bahan"/>
      <sheetName val="FORM A1_A2 APD"/>
      <sheetName val="FORM A1_A2  Gambir"/>
      <sheetName val="FORM A1_A2  Kebayoran"/>
      <sheetName val="FORM A1_A2  Kramatjati"/>
      <sheetName val="FORM A1_A2  Tangerang"/>
      <sheetName val="FORM A1_A2 KD"/>
      <sheetName val="TID1_Old"/>
      <sheetName val="Basket 6"/>
      <sheetName val="Trunking"/>
      <sheetName val="LAMPIRAN"/>
      <sheetName val="laporan pemakaian blangko"/>
      <sheetName val="SAA"/>
      <sheetName val="ca"/>
      <sheetName val="DESEMBER"/>
      <sheetName val="FORM.A3"/>
      <sheetName val="DATA"/>
      <sheetName val="Kontrak vs Realisasi Gas"/>
      <sheetName val="gi"/>
      <sheetName val="harga"/>
      <sheetName val="Sch-5"/>
      <sheetName val="RJBR"/>
      <sheetName val="FORM BQ TL PRATU 4cct"/>
      <sheetName val="Analisa"/>
      <sheetName val="Laba (Rugi) Per Unsur"/>
      <sheetName val="W-NAD"/>
      <sheetName val="Uraian"/>
      <sheetName val="Catatan"/>
      <sheetName val="Sewa"/>
      <sheetName val="BBkr"/>
      <sheetName val="NerSubsis"/>
      <sheetName val="RKAP"/>
      <sheetName val="kCal"/>
      <sheetName val="ELEKTRONIK"/>
      <sheetName val="ELEKTRIKAL"/>
      <sheetName val="MEKANIKAL"/>
      <sheetName val="REKAP BAHAN"/>
      <sheetName val="Legend"/>
      <sheetName val="HARGA BAHAN MEDAN"/>
      <sheetName val="Harga Satuan"/>
      <sheetName val="Resource Plan (2)"/>
      <sheetName val="H_S_BAHAN"/>
      <sheetName val="H.Satuan"/>
      <sheetName val="PS&amp;Susut TL"/>
      <sheetName val="SewaBeli"/>
      <sheetName val="Transfer"/>
      <sheetName val="Bipeg-U(12D2)"/>
      <sheetName val="ACUAN"/>
      <sheetName val="5-Peralatan"/>
      <sheetName val="DTU"/>
      <sheetName val="AHS-JTR"/>
      <sheetName val="HSTANAH"/>
      <sheetName val="HSTANAH.XLS"/>
      <sheetName val="HSBETON"/>
      <sheetName val="Hitung_Energi"/>
      <sheetName val="HPS"/>
      <sheetName val="REKAP"/>
      <sheetName val="Form-B-R1"/>
      <sheetName val="L20Keu"/>
      <sheetName val="Du_lieu"/>
      <sheetName val="4SM00369 &amp; 4SM00370 "/>
      <sheetName val="Lamp_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NERACA"/>
      <sheetName val="10 INDIKATOR"/>
      <sheetName val="VALUE"/>
      <sheetName val="Indikator210"/>
      <sheetName val="Indikator215"/>
      <sheetName val="Hal-1"/>
      <sheetName val="Hal-2"/>
      <sheetName val="Hal-3"/>
      <sheetName val="Hal-4"/>
      <sheetName val="Hal-5"/>
      <sheetName val="Hal-6"/>
      <sheetName val="Hal-7"/>
      <sheetName val="Hal8-13"/>
      <sheetName val="Hal-14"/>
      <sheetName val="Hal-15"/>
      <sheetName val="Hal-16"/>
      <sheetName val="aruskas"/>
      <sheetName val="PEND-ARUS"/>
      <sheetName val="PEND-BBM"/>
      <sheetName val="PEND-HAR"/>
      <sheetName val="PEND-PEG"/>
      <sheetName val="PEND-ADM"/>
      <sheetName val="FORMA"/>
      <sheetName val="FORMB"/>
      <sheetName val="REKAP"/>
      <sheetName val="SCHEDULE"/>
      <sheetName val="PENDUKUNG"/>
      <sheetName val="Hal_1"/>
      <sheetName val="Sheet3"/>
      <sheetName val="TRA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NERACA"/>
      <sheetName val="10 INDIKATOR"/>
      <sheetName val="VALUE"/>
      <sheetName val="Indikator210"/>
      <sheetName val="Indikator215"/>
      <sheetName val="Hal-1"/>
      <sheetName val="Hal-2"/>
      <sheetName val="Hal-3"/>
      <sheetName val="Hal-4"/>
      <sheetName val="Hal-5"/>
      <sheetName val="Hal-6"/>
      <sheetName val="Hal-7"/>
      <sheetName val="Hal8-13"/>
      <sheetName val="Hal-14"/>
      <sheetName val="Hal-15"/>
      <sheetName val="Hal-16"/>
      <sheetName val="aruskas"/>
      <sheetName val="PEND-ARUS"/>
      <sheetName val="PEND-BBM"/>
      <sheetName val="PEND-HAR"/>
      <sheetName val="PEND-PEG"/>
      <sheetName val="PEND-ADM"/>
      <sheetName val="FORMA"/>
      <sheetName val="FORMB"/>
      <sheetName val="REKAP"/>
      <sheetName val="SCHEDULE"/>
      <sheetName val="PENDUKUNG"/>
      <sheetName val="Hal_1"/>
      <sheetName val="NerSubsis"/>
      <sheetName val="Basic Price"/>
      <sheetName val="TRANS"/>
      <sheetName val="FAS"/>
      <sheetName val="PROG-RKAP"/>
      <sheetName val="DENPASAR"/>
      <sheetName val="10_INDIKATOR"/>
      <sheetName val="10_INDIKATOR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UMSI"/>
      <sheetName val="ANALISABBM"/>
      <sheetName val="LR"/>
      <sheetName val="NR"/>
      <sheetName val="CF"/>
      <sheetName val="PSO2005"/>
      <sheetName val="PENJ2005"/>
      <sheetName val="HPP"/>
      <sheetName val="KOKIN"/>
      <sheetName val="K2004"/>
      <sheetName val="SALDO KAS"/>
      <sheetName val="SBDN"/>
      <sheetName val="PEREK"/>
      <sheetName val="PSO2004"/>
      <sheetName val="INV-T"/>
      <sheetName val="datNR"/>
      <sheetName val="BBM"/>
      <sheetName val="datLR"/>
      <sheetName val="Sheet1"/>
      <sheetName val="PENJ2004"/>
      <sheetName val="L6"/>
      <sheetName val="L6l"/>
      <sheetName val="IPP VOLUME"/>
      <sheetName val="HPP04"/>
      <sheetName val="STAT"/>
      <sheetName val="PPSUB"/>
      <sheetName val="SUBhpp"/>
      <sheetName val="LRA"/>
      <sheetName val="NRA"/>
      <sheetName val="LRA1"/>
      <sheetName val="LRU05"/>
      <sheetName val="LRU04"/>
      <sheetName val="LRBACEH"/>
      <sheetName val="Lamp"/>
      <sheetName val="LISWAS"/>
      <sheetName val="PenBP"/>
      <sheetName val="PSUSUT"/>
      <sheetName val="BDOP5"/>
      <sheetName val="ad51"/>
      <sheetName val="ad52"/>
      <sheetName val="SewD"/>
      <sheetName val="LMNR"/>
      <sheetName val="JKP"/>
      <sheetName val="AKT"/>
      <sheetName val="LM1NR"/>
      <sheetName val="NRU"/>
      <sheetName val="DRNRU"/>
      <sheetName val="datBAB"/>
      <sheetName val="JELAS"/>
      <sheetName val="FUNGSI"/>
      <sheetName val="Rp.kWh"/>
      <sheetName val="L1"/>
      <sheetName val="L2"/>
      <sheetName val="L3"/>
      <sheetName val="Pembelian"/>
      <sheetName val="L5"/>
      <sheetName val="L7"/>
      <sheetName val="L8"/>
      <sheetName val="L9"/>
      <sheetName val="Resume"/>
      <sheetName val="ONK"/>
      <sheetName val="PembelianL"/>
      <sheetName val="SewaDL"/>
      <sheetName val="PENDAPATAN"/>
      <sheetName val="HAR"/>
      <sheetName val="HRT1"/>
      <sheetName val="L11PEG"/>
      <sheetName val="PEG"/>
      <sheetName val="datPEG"/>
      <sheetName val="L12ADM"/>
      <sheetName val="ADM"/>
      <sheetName val="ADM05"/>
      <sheetName val="BDOP"/>
      <sheetName val="BDOP1"/>
      <sheetName val="datBDOP"/>
      <sheetName val="DLOP"/>
      <sheetName val="DLOP1"/>
      <sheetName val="L21"/>
      <sheetName val="INF-UN"/>
      <sheetName val="Piutang"/>
      <sheetName val="datpen"/>
      <sheetName val="L4"/>
      <sheetName val="DRAFTREVISI090605"/>
      <sheetName val="TRANS"/>
      <sheetName val="FAS"/>
      <sheetName val="ca"/>
      <sheetName val="Sheet3"/>
      <sheetName val="aruskas"/>
      <sheetName val="Cover"/>
      <sheetName val="Kamus"/>
      <sheetName val="Penjualan"/>
      <sheetName val="ProdSendiri"/>
      <sheetName val="PS&amp;Susut TL"/>
      <sheetName val="SewaBeli"/>
      <sheetName val="Transfer"/>
      <sheetName val="W1"/>
      <sheetName val="UshDeb00"/>
      <sheetName val="DRAFTREVISI090605.xls"/>
      <sheetName val="Hal-1"/>
      <sheetName val="Sheet5"/>
      <sheetName val="Sudah Berjalan"/>
      <sheetName val="REAL-LR"/>
      <sheetName val="Laba Rugi"/>
      <sheetName val="Mat.Group vs Val.Class"/>
      <sheetName val="bah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NERACA"/>
      <sheetName val="10 INDIKATOR"/>
      <sheetName val="VALUE"/>
      <sheetName val="Indikator210"/>
      <sheetName val="Indikator215"/>
      <sheetName val="Hal-1"/>
      <sheetName val="Hal-2"/>
      <sheetName val="Hal-3"/>
      <sheetName val="Hal-4"/>
      <sheetName val="Hal-5"/>
      <sheetName val="Hal-6"/>
      <sheetName val="Hal-7"/>
      <sheetName val="Hal8-13"/>
      <sheetName val="Hal-14"/>
      <sheetName val="Hal-15"/>
      <sheetName val="Hal-16"/>
      <sheetName val="aruskas"/>
      <sheetName val="PEND-ARUS"/>
      <sheetName val="PEND-BBM"/>
      <sheetName val="PEND-HAR"/>
      <sheetName val="PEND-PEG"/>
      <sheetName val="PEND-ADM"/>
      <sheetName val="FORMA"/>
      <sheetName val="FORMB"/>
      <sheetName val="REKAP"/>
      <sheetName val="SCHEDULE"/>
      <sheetName val="PENDUKUNG"/>
      <sheetName val="Hal_1"/>
      <sheetName val="NerSubsis"/>
      <sheetName val="Asumsi"/>
      <sheetName val="TRANS"/>
      <sheetName val="FAS"/>
      <sheetName val="PROG-RKAP"/>
      <sheetName val="DENPAS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10">
          <cell r="A110" t="str">
            <v>REKAPITULASI  ARUS KAS ( CASH FLOW )</v>
          </cell>
        </row>
        <row r="111">
          <cell r="A111" t="str">
            <v>TAHUN 2002</v>
          </cell>
        </row>
        <row r="112">
          <cell r="A112" t="str">
            <v>(Dalam Ribuan Rupiah)</v>
          </cell>
        </row>
        <row r="114">
          <cell r="A114" t="str">
            <v>NO.</v>
          </cell>
          <cell r="B114" t="str">
            <v>U R A I A N</v>
          </cell>
          <cell r="H114" t="str">
            <v>TRIWULAN - I</v>
          </cell>
          <cell r="K114" t="str">
            <v>TRIWULAN - II</v>
          </cell>
          <cell r="N114" t="str">
            <v>TRIWULAN - III</v>
          </cell>
          <cell r="Q114" t="str">
            <v>TRIWULAN - IV</v>
          </cell>
          <cell r="T114" t="str">
            <v>JUMLAH</v>
          </cell>
        </row>
        <row r="115">
          <cell r="H115" t="str">
            <v>Jan</v>
          </cell>
          <cell r="I115" t="str">
            <v>Feb</v>
          </cell>
          <cell r="J115" t="str">
            <v>Mar</v>
          </cell>
          <cell r="K115" t="str">
            <v>Apr</v>
          </cell>
          <cell r="L115" t="str">
            <v>Mei</v>
          </cell>
          <cell r="M115" t="str">
            <v>Jun</v>
          </cell>
          <cell r="N115" t="str">
            <v>Jul</v>
          </cell>
          <cell r="O115" t="str">
            <v>Agust</v>
          </cell>
          <cell r="P115" t="str">
            <v>Sep</v>
          </cell>
          <cell r="Q115" t="str">
            <v>Okt</v>
          </cell>
          <cell r="R115" t="str">
            <v>Nop</v>
          </cell>
          <cell r="S115" t="str">
            <v>Des</v>
          </cell>
        </row>
        <row r="116">
          <cell r="A116" t="str">
            <v>I.</v>
          </cell>
          <cell r="B116" t="str">
            <v>SALDO AWAL</v>
          </cell>
          <cell r="H116">
            <v>0</v>
          </cell>
          <cell r="I116">
            <v>0</v>
          </cell>
          <cell r="J116">
            <v>0</v>
          </cell>
          <cell r="K116">
            <v>0</v>
          </cell>
          <cell r="L116">
            <v>0</v>
          </cell>
          <cell r="M116">
            <v>0</v>
          </cell>
          <cell r="N116">
            <v>0</v>
          </cell>
          <cell r="O116">
            <v>0</v>
          </cell>
          <cell r="P116">
            <v>0</v>
          </cell>
          <cell r="Q116">
            <v>0</v>
          </cell>
          <cell r="R116">
            <v>0</v>
          </cell>
          <cell r="S116">
            <v>0</v>
          </cell>
          <cell r="T116">
            <v>0</v>
          </cell>
        </row>
        <row r="117">
          <cell r="A117" t="str">
            <v>II.</v>
          </cell>
          <cell r="B117" t="str">
            <v>AKTIVITAS OPERASI</v>
          </cell>
        </row>
        <row r="118">
          <cell r="B118" t="str">
            <v>Penerimaan</v>
          </cell>
          <cell r="H118">
            <v>0</v>
          </cell>
          <cell r="I118">
            <v>0</v>
          </cell>
          <cell r="J118">
            <v>0</v>
          </cell>
          <cell r="K118">
            <v>0</v>
          </cell>
          <cell r="L118">
            <v>0</v>
          </cell>
          <cell r="M118">
            <v>0</v>
          </cell>
          <cell r="N118">
            <v>0</v>
          </cell>
          <cell r="O118">
            <v>0</v>
          </cell>
          <cell r="P118">
            <v>0</v>
          </cell>
          <cell r="Q118">
            <v>0</v>
          </cell>
          <cell r="R118">
            <v>0</v>
          </cell>
          <cell r="S118">
            <v>0</v>
          </cell>
          <cell r="T118">
            <v>0</v>
          </cell>
        </row>
        <row r="119">
          <cell r="B119" t="str">
            <v>Pengeluaran</v>
          </cell>
          <cell r="H119">
            <v>0</v>
          </cell>
          <cell r="I119">
            <v>0</v>
          </cell>
          <cell r="J119">
            <v>0</v>
          </cell>
          <cell r="K119">
            <v>0</v>
          </cell>
          <cell r="L119">
            <v>0</v>
          </cell>
          <cell r="M119">
            <v>0</v>
          </cell>
          <cell r="N119">
            <v>0</v>
          </cell>
          <cell r="O119">
            <v>0</v>
          </cell>
          <cell r="P119">
            <v>0</v>
          </cell>
          <cell r="Q119">
            <v>0</v>
          </cell>
          <cell r="R119">
            <v>0</v>
          </cell>
          <cell r="S119">
            <v>0</v>
          </cell>
          <cell r="T119">
            <v>0</v>
          </cell>
        </row>
        <row r="120">
          <cell r="B120" t="str">
            <v>Penerimaan / (Pengeluaran)</v>
          </cell>
        </row>
        <row r="121">
          <cell r="B121" t="str">
            <v>1.</v>
          </cell>
          <cell r="C121" t="str">
            <v>Pendapatan Penjualan Tenaga listrik</v>
          </cell>
          <cell r="H121">
            <v>0</v>
          </cell>
          <cell r="I121">
            <v>0</v>
          </cell>
          <cell r="J121">
            <v>0</v>
          </cell>
          <cell r="K121">
            <v>0</v>
          </cell>
          <cell r="L121">
            <v>0</v>
          </cell>
          <cell r="M121">
            <v>0</v>
          </cell>
          <cell r="N121">
            <v>0</v>
          </cell>
          <cell r="O121">
            <v>0</v>
          </cell>
          <cell r="P121">
            <v>0</v>
          </cell>
          <cell r="Q121">
            <v>0</v>
          </cell>
          <cell r="R121">
            <v>0</v>
          </cell>
          <cell r="S121">
            <v>0</v>
          </cell>
          <cell r="T121">
            <v>0</v>
          </cell>
        </row>
        <row r="122">
          <cell r="B122" t="str">
            <v>2.</v>
          </cell>
          <cell r="C122" t="str">
            <v>Penerimaan Biaya Penyambungan</v>
          </cell>
          <cell r="H122">
            <v>0</v>
          </cell>
          <cell r="I122">
            <v>0</v>
          </cell>
          <cell r="J122">
            <v>0</v>
          </cell>
          <cell r="K122">
            <v>0</v>
          </cell>
          <cell r="L122">
            <v>0</v>
          </cell>
          <cell r="M122">
            <v>0</v>
          </cell>
          <cell r="N122">
            <v>0</v>
          </cell>
          <cell r="O122">
            <v>0</v>
          </cell>
          <cell r="P122">
            <v>0</v>
          </cell>
          <cell r="Q122">
            <v>0</v>
          </cell>
          <cell r="R122">
            <v>0</v>
          </cell>
          <cell r="S122">
            <v>0</v>
          </cell>
          <cell r="T122">
            <v>0</v>
          </cell>
        </row>
        <row r="123">
          <cell r="B123" t="str">
            <v>3.</v>
          </cell>
          <cell r="C123" t="str">
            <v>Penerimaan UJL</v>
          </cell>
          <cell r="H123">
            <v>0</v>
          </cell>
          <cell r="I123">
            <v>0</v>
          </cell>
          <cell r="J123">
            <v>0</v>
          </cell>
          <cell r="K123">
            <v>0</v>
          </cell>
          <cell r="L123">
            <v>0</v>
          </cell>
          <cell r="M123">
            <v>0</v>
          </cell>
          <cell r="N123">
            <v>0</v>
          </cell>
          <cell r="O123">
            <v>0</v>
          </cell>
          <cell r="P123">
            <v>0</v>
          </cell>
          <cell r="Q123">
            <v>0</v>
          </cell>
          <cell r="R123">
            <v>0</v>
          </cell>
          <cell r="S123">
            <v>0</v>
          </cell>
          <cell r="T123">
            <v>0</v>
          </cell>
        </row>
        <row r="124">
          <cell r="B124" t="str">
            <v>4.</v>
          </cell>
          <cell r="C124" t="str">
            <v>Pendapatan operasi lainnya :</v>
          </cell>
          <cell r="H124">
            <v>0</v>
          </cell>
          <cell r="I124">
            <v>0</v>
          </cell>
          <cell r="J124">
            <v>0</v>
          </cell>
          <cell r="K124">
            <v>0</v>
          </cell>
          <cell r="L124">
            <v>0</v>
          </cell>
          <cell r="M124">
            <v>0</v>
          </cell>
          <cell r="N124">
            <v>0</v>
          </cell>
          <cell r="O124">
            <v>0</v>
          </cell>
          <cell r="P124">
            <v>0</v>
          </cell>
          <cell r="Q124">
            <v>0</v>
          </cell>
          <cell r="R124">
            <v>0</v>
          </cell>
          <cell r="S124">
            <v>0</v>
          </cell>
          <cell r="T124">
            <v>0</v>
          </cell>
        </row>
        <row r="125">
          <cell r="C125" t="str">
            <v>A.</v>
          </cell>
          <cell r="D125" t="str">
            <v xml:space="preserve">Sewa: trafo, tiang, dll  </v>
          </cell>
          <cell r="H125">
            <v>0</v>
          </cell>
          <cell r="I125">
            <v>0</v>
          </cell>
          <cell r="J125">
            <v>0</v>
          </cell>
          <cell r="K125">
            <v>0</v>
          </cell>
          <cell r="L125">
            <v>0</v>
          </cell>
          <cell r="M125">
            <v>0</v>
          </cell>
          <cell r="N125">
            <v>0</v>
          </cell>
          <cell r="O125">
            <v>0</v>
          </cell>
          <cell r="P125">
            <v>0</v>
          </cell>
          <cell r="Q125">
            <v>0</v>
          </cell>
          <cell r="R125">
            <v>0</v>
          </cell>
          <cell r="S125">
            <v>0</v>
          </cell>
          <cell r="T125">
            <v>0</v>
          </cell>
        </row>
        <row r="126">
          <cell r="C126" t="str">
            <v>B.</v>
          </cell>
          <cell r="D126" t="str">
            <v xml:space="preserve">Sambungan pesta </v>
          </cell>
          <cell r="H126">
            <v>0</v>
          </cell>
          <cell r="I126">
            <v>0</v>
          </cell>
          <cell r="J126">
            <v>0</v>
          </cell>
          <cell r="K126">
            <v>0</v>
          </cell>
          <cell r="L126">
            <v>0</v>
          </cell>
          <cell r="M126">
            <v>0</v>
          </cell>
          <cell r="N126">
            <v>0</v>
          </cell>
          <cell r="O126">
            <v>0</v>
          </cell>
          <cell r="P126">
            <v>0</v>
          </cell>
          <cell r="Q126">
            <v>0</v>
          </cell>
          <cell r="R126">
            <v>0</v>
          </cell>
          <cell r="S126">
            <v>0</v>
          </cell>
          <cell r="T126">
            <v>0</v>
          </cell>
        </row>
        <row r="127">
          <cell r="C127" t="str">
            <v>C.</v>
          </cell>
          <cell r="D127" t="str">
            <v>Penambahan daya</v>
          </cell>
          <cell r="H127">
            <v>0</v>
          </cell>
          <cell r="I127">
            <v>0</v>
          </cell>
          <cell r="J127">
            <v>0</v>
          </cell>
          <cell r="K127">
            <v>0</v>
          </cell>
          <cell r="L127">
            <v>0</v>
          </cell>
          <cell r="M127">
            <v>0</v>
          </cell>
          <cell r="N127">
            <v>0</v>
          </cell>
          <cell r="O127">
            <v>0</v>
          </cell>
          <cell r="P127">
            <v>0</v>
          </cell>
          <cell r="Q127">
            <v>0</v>
          </cell>
          <cell r="R127">
            <v>0</v>
          </cell>
          <cell r="S127">
            <v>0</v>
          </cell>
          <cell r="T127">
            <v>0</v>
          </cell>
        </row>
        <row r="128">
          <cell r="C128" t="str">
            <v>D.</v>
          </cell>
          <cell r="D128" t="str">
            <v>Ts. Opal</v>
          </cell>
          <cell r="H128">
            <v>0</v>
          </cell>
          <cell r="I128">
            <v>0</v>
          </cell>
          <cell r="J128">
            <v>0</v>
          </cell>
          <cell r="K128">
            <v>0</v>
          </cell>
          <cell r="L128">
            <v>0</v>
          </cell>
          <cell r="M128">
            <v>0</v>
          </cell>
          <cell r="N128">
            <v>0</v>
          </cell>
          <cell r="O128">
            <v>0</v>
          </cell>
          <cell r="P128">
            <v>0</v>
          </cell>
          <cell r="Q128">
            <v>0</v>
          </cell>
          <cell r="R128">
            <v>0</v>
          </cell>
          <cell r="S128">
            <v>0</v>
          </cell>
          <cell r="T128">
            <v>0</v>
          </cell>
        </row>
        <row r="129">
          <cell r="C129" t="str">
            <v>E.</v>
          </cell>
          <cell r="D129" t="str">
            <v>Denda keterlambatan pembayaran listrik</v>
          </cell>
          <cell r="H129">
            <v>0</v>
          </cell>
          <cell r="I129">
            <v>0</v>
          </cell>
          <cell r="J129">
            <v>0</v>
          </cell>
          <cell r="K129">
            <v>0</v>
          </cell>
          <cell r="L129">
            <v>0</v>
          </cell>
          <cell r="M129">
            <v>0</v>
          </cell>
          <cell r="N129">
            <v>0</v>
          </cell>
          <cell r="O129">
            <v>0</v>
          </cell>
          <cell r="P129">
            <v>0</v>
          </cell>
          <cell r="Q129">
            <v>0</v>
          </cell>
          <cell r="R129">
            <v>0</v>
          </cell>
          <cell r="S129">
            <v>0</v>
          </cell>
          <cell r="T129">
            <v>0</v>
          </cell>
        </row>
        <row r="130">
          <cell r="B130" t="str">
            <v>5.</v>
          </cell>
          <cell r="C130" t="str">
            <v>Biaya Operasi ( )</v>
          </cell>
          <cell r="H130">
            <v>0</v>
          </cell>
          <cell r="I130">
            <v>0</v>
          </cell>
          <cell r="J130">
            <v>0</v>
          </cell>
          <cell r="K130">
            <v>0</v>
          </cell>
          <cell r="L130">
            <v>0</v>
          </cell>
          <cell r="M130">
            <v>0</v>
          </cell>
          <cell r="N130">
            <v>0</v>
          </cell>
          <cell r="O130">
            <v>0</v>
          </cell>
          <cell r="P130">
            <v>0</v>
          </cell>
          <cell r="Q130">
            <v>0</v>
          </cell>
          <cell r="R130">
            <v>0</v>
          </cell>
          <cell r="S130">
            <v>0</v>
          </cell>
          <cell r="T130">
            <v>0</v>
          </cell>
        </row>
        <row r="131">
          <cell r="C131" t="str">
            <v>A.</v>
          </cell>
          <cell r="D131" t="str">
            <v>Pembelian Tenaga listrik :</v>
          </cell>
          <cell r="H131">
            <v>0</v>
          </cell>
          <cell r="I131">
            <v>0</v>
          </cell>
          <cell r="J131">
            <v>0</v>
          </cell>
          <cell r="K131">
            <v>0</v>
          </cell>
          <cell r="L131">
            <v>0</v>
          </cell>
          <cell r="M131">
            <v>0</v>
          </cell>
          <cell r="N131">
            <v>0</v>
          </cell>
          <cell r="O131">
            <v>0</v>
          </cell>
          <cell r="P131">
            <v>0</v>
          </cell>
          <cell r="Q131">
            <v>0</v>
          </cell>
          <cell r="R131">
            <v>0</v>
          </cell>
          <cell r="S131">
            <v>0</v>
          </cell>
          <cell r="T131">
            <v>0</v>
          </cell>
        </row>
        <row r="132">
          <cell r="C132" t="str">
            <v>B.</v>
          </cell>
          <cell r="D132" t="str">
            <v>PSKSK</v>
          </cell>
          <cell r="H132">
            <v>0</v>
          </cell>
          <cell r="I132">
            <v>0</v>
          </cell>
          <cell r="J132">
            <v>0</v>
          </cell>
          <cell r="K132">
            <v>0</v>
          </cell>
          <cell r="L132">
            <v>0</v>
          </cell>
          <cell r="M132">
            <v>0</v>
          </cell>
          <cell r="N132">
            <v>0</v>
          </cell>
          <cell r="O132">
            <v>0</v>
          </cell>
          <cell r="P132">
            <v>0</v>
          </cell>
          <cell r="Q132">
            <v>0</v>
          </cell>
          <cell r="R132">
            <v>0</v>
          </cell>
          <cell r="S132">
            <v>0</v>
          </cell>
          <cell r="T132">
            <v>0</v>
          </cell>
        </row>
        <row r="133">
          <cell r="C133" t="str">
            <v>C.</v>
          </cell>
          <cell r="D133" t="str">
            <v>Sewa disel</v>
          </cell>
          <cell r="H133">
            <v>0</v>
          </cell>
          <cell r="I133">
            <v>0</v>
          </cell>
          <cell r="J133">
            <v>0</v>
          </cell>
          <cell r="K133">
            <v>0</v>
          </cell>
          <cell r="L133">
            <v>0</v>
          </cell>
          <cell r="M133">
            <v>0</v>
          </cell>
          <cell r="N133">
            <v>0</v>
          </cell>
          <cell r="O133">
            <v>0</v>
          </cell>
          <cell r="P133">
            <v>0</v>
          </cell>
          <cell r="Q133">
            <v>0</v>
          </cell>
          <cell r="R133">
            <v>0</v>
          </cell>
          <cell r="S133">
            <v>0</v>
          </cell>
          <cell r="T133">
            <v>0</v>
          </cell>
        </row>
        <row r="134">
          <cell r="C134" t="str">
            <v>D.</v>
          </cell>
          <cell r="D134" t="str">
            <v>Bahan bakar</v>
          </cell>
          <cell r="H134">
            <v>0</v>
          </cell>
          <cell r="I134">
            <v>0</v>
          </cell>
          <cell r="J134">
            <v>0</v>
          </cell>
          <cell r="K134">
            <v>0</v>
          </cell>
          <cell r="L134">
            <v>0</v>
          </cell>
          <cell r="M134">
            <v>0</v>
          </cell>
          <cell r="N134">
            <v>0</v>
          </cell>
          <cell r="O134">
            <v>0</v>
          </cell>
          <cell r="P134">
            <v>0</v>
          </cell>
          <cell r="Q134">
            <v>0</v>
          </cell>
          <cell r="R134">
            <v>0</v>
          </cell>
          <cell r="S134">
            <v>0</v>
          </cell>
          <cell r="T134">
            <v>0</v>
          </cell>
        </row>
        <row r="135">
          <cell r="C135" t="str">
            <v>E.</v>
          </cell>
          <cell r="D135" t="str">
            <v>Ongkos Angkut</v>
          </cell>
          <cell r="H135">
            <v>0</v>
          </cell>
          <cell r="I135">
            <v>0</v>
          </cell>
          <cell r="J135">
            <v>0</v>
          </cell>
          <cell r="K135">
            <v>0</v>
          </cell>
          <cell r="L135">
            <v>0</v>
          </cell>
          <cell r="M135">
            <v>0</v>
          </cell>
          <cell r="N135">
            <v>0</v>
          </cell>
          <cell r="O135">
            <v>0</v>
          </cell>
          <cell r="P135">
            <v>0</v>
          </cell>
          <cell r="Q135">
            <v>0</v>
          </cell>
          <cell r="R135">
            <v>0</v>
          </cell>
          <cell r="S135">
            <v>0</v>
          </cell>
          <cell r="T135">
            <v>0</v>
          </cell>
        </row>
        <row r="136">
          <cell r="C136" t="str">
            <v>F.</v>
          </cell>
          <cell r="D136" t="str">
            <v>Minyak Pelumas / bahan kimia</v>
          </cell>
          <cell r="H136">
            <v>0</v>
          </cell>
          <cell r="I136">
            <v>0</v>
          </cell>
          <cell r="J136">
            <v>0</v>
          </cell>
          <cell r="K136">
            <v>0</v>
          </cell>
          <cell r="L136">
            <v>0</v>
          </cell>
          <cell r="M136">
            <v>0</v>
          </cell>
          <cell r="N136">
            <v>0</v>
          </cell>
          <cell r="O136">
            <v>0</v>
          </cell>
          <cell r="P136">
            <v>0</v>
          </cell>
          <cell r="Q136">
            <v>0</v>
          </cell>
          <cell r="R136">
            <v>0</v>
          </cell>
          <cell r="S136">
            <v>0</v>
          </cell>
          <cell r="T136">
            <v>0</v>
          </cell>
        </row>
        <row r="137">
          <cell r="C137" t="str">
            <v>G.</v>
          </cell>
          <cell r="D137" t="str">
            <v>Pemeliharaan</v>
          </cell>
          <cell r="H137">
            <v>0</v>
          </cell>
          <cell r="I137">
            <v>0</v>
          </cell>
          <cell r="J137">
            <v>0</v>
          </cell>
          <cell r="K137">
            <v>0</v>
          </cell>
          <cell r="L137">
            <v>0</v>
          </cell>
          <cell r="M137">
            <v>0</v>
          </cell>
          <cell r="N137">
            <v>0</v>
          </cell>
          <cell r="O137">
            <v>0</v>
          </cell>
          <cell r="P137">
            <v>0</v>
          </cell>
          <cell r="Q137">
            <v>0</v>
          </cell>
          <cell r="R137">
            <v>0</v>
          </cell>
          <cell r="S137">
            <v>0</v>
          </cell>
          <cell r="T137">
            <v>0</v>
          </cell>
        </row>
        <row r="138">
          <cell r="D138" t="str">
            <v>a.</v>
          </cell>
          <cell r="F138" t="str">
            <v>Material</v>
          </cell>
          <cell r="H138">
            <v>0</v>
          </cell>
          <cell r="I138">
            <v>0</v>
          </cell>
          <cell r="J138">
            <v>0</v>
          </cell>
          <cell r="K138">
            <v>0</v>
          </cell>
          <cell r="L138">
            <v>0</v>
          </cell>
          <cell r="M138">
            <v>0</v>
          </cell>
          <cell r="N138">
            <v>0</v>
          </cell>
          <cell r="O138">
            <v>0</v>
          </cell>
          <cell r="P138">
            <v>0</v>
          </cell>
          <cell r="Q138">
            <v>0</v>
          </cell>
          <cell r="R138">
            <v>0</v>
          </cell>
          <cell r="S138">
            <v>0</v>
          </cell>
          <cell r="T138">
            <v>0</v>
          </cell>
        </row>
        <row r="139">
          <cell r="D139" t="str">
            <v>b.</v>
          </cell>
          <cell r="F139" t="str">
            <v>Jasa</v>
          </cell>
          <cell r="H139">
            <v>0</v>
          </cell>
          <cell r="I139">
            <v>0</v>
          </cell>
          <cell r="J139">
            <v>0</v>
          </cell>
          <cell r="K139">
            <v>0</v>
          </cell>
          <cell r="L139">
            <v>0</v>
          </cell>
          <cell r="M139">
            <v>0</v>
          </cell>
          <cell r="N139">
            <v>0</v>
          </cell>
          <cell r="O139">
            <v>0</v>
          </cell>
          <cell r="P139">
            <v>0</v>
          </cell>
          <cell r="Q139">
            <v>0</v>
          </cell>
          <cell r="R139">
            <v>0</v>
          </cell>
          <cell r="S139">
            <v>0</v>
          </cell>
          <cell r="T139">
            <v>0</v>
          </cell>
        </row>
        <row r="140">
          <cell r="C140" t="str">
            <v>H.</v>
          </cell>
          <cell r="D140" t="str">
            <v>Biaya Kepegawaian</v>
          </cell>
          <cell r="H140">
            <v>0</v>
          </cell>
          <cell r="I140">
            <v>0</v>
          </cell>
          <cell r="J140">
            <v>0</v>
          </cell>
          <cell r="K140">
            <v>0</v>
          </cell>
          <cell r="L140">
            <v>0</v>
          </cell>
          <cell r="M140">
            <v>0</v>
          </cell>
          <cell r="N140">
            <v>0</v>
          </cell>
          <cell r="O140">
            <v>0</v>
          </cell>
          <cell r="P140">
            <v>0</v>
          </cell>
          <cell r="Q140">
            <v>0</v>
          </cell>
          <cell r="R140">
            <v>0</v>
          </cell>
          <cell r="S140">
            <v>0</v>
          </cell>
          <cell r="T140">
            <v>0</v>
          </cell>
        </row>
        <row r="141">
          <cell r="C141" t="str">
            <v>I.</v>
          </cell>
          <cell r="D141" t="str">
            <v>Biaya Administrasi</v>
          </cell>
          <cell r="H141">
            <v>0</v>
          </cell>
          <cell r="I141">
            <v>0</v>
          </cell>
          <cell r="J141">
            <v>0</v>
          </cell>
          <cell r="K141">
            <v>0</v>
          </cell>
          <cell r="L141">
            <v>0</v>
          </cell>
          <cell r="M141">
            <v>0</v>
          </cell>
          <cell r="N141">
            <v>0</v>
          </cell>
          <cell r="O141">
            <v>0</v>
          </cell>
          <cell r="P141">
            <v>0</v>
          </cell>
          <cell r="Q141">
            <v>0</v>
          </cell>
          <cell r="R141">
            <v>0</v>
          </cell>
          <cell r="S141">
            <v>0</v>
          </cell>
          <cell r="T141">
            <v>0</v>
          </cell>
        </row>
        <row r="142">
          <cell r="B142" t="str">
            <v>6.</v>
          </cell>
          <cell r="C142" t="str">
            <v>Pendapatan / (Pengeluaran) Diluar Operasi</v>
          </cell>
        </row>
        <row r="143">
          <cell r="C143" t="str">
            <v>A.</v>
          </cell>
          <cell r="D143" t="str">
            <v>Pendapatan diluar operasi</v>
          </cell>
          <cell r="H143">
            <v>0</v>
          </cell>
          <cell r="I143">
            <v>0</v>
          </cell>
          <cell r="J143">
            <v>0</v>
          </cell>
          <cell r="K143">
            <v>0</v>
          </cell>
          <cell r="L143">
            <v>0</v>
          </cell>
          <cell r="M143">
            <v>0</v>
          </cell>
          <cell r="N143">
            <v>0</v>
          </cell>
          <cell r="O143">
            <v>0</v>
          </cell>
          <cell r="P143">
            <v>0</v>
          </cell>
          <cell r="Q143">
            <v>0</v>
          </cell>
          <cell r="R143">
            <v>0</v>
          </cell>
          <cell r="S143">
            <v>0</v>
          </cell>
          <cell r="T143">
            <v>0</v>
          </cell>
        </row>
        <row r="144">
          <cell r="C144" t="str">
            <v>B.</v>
          </cell>
          <cell r="D144" t="str">
            <v>Pengeluaran Diluar Operasi ( )</v>
          </cell>
          <cell r="H144">
            <v>0</v>
          </cell>
          <cell r="I144">
            <v>0</v>
          </cell>
          <cell r="J144">
            <v>0</v>
          </cell>
          <cell r="K144">
            <v>0</v>
          </cell>
          <cell r="L144">
            <v>0</v>
          </cell>
          <cell r="M144">
            <v>0</v>
          </cell>
          <cell r="N144">
            <v>0</v>
          </cell>
          <cell r="O144">
            <v>0</v>
          </cell>
          <cell r="P144">
            <v>0</v>
          </cell>
          <cell r="Q144">
            <v>0</v>
          </cell>
          <cell r="R144">
            <v>0</v>
          </cell>
          <cell r="S144">
            <v>0</v>
          </cell>
          <cell r="T144">
            <v>0</v>
          </cell>
        </row>
        <row r="145">
          <cell r="B145" t="str">
            <v>7.</v>
          </cell>
          <cell r="C145" t="str">
            <v>TRANSFER IURAN KE YDP</v>
          </cell>
        </row>
        <row r="146">
          <cell r="B146" t="str">
            <v>8.</v>
          </cell>
          <cell r="C146" t="str">
            <v>DROPING DARI YDP UNTUK PEMBAYARAN PENSIUN</v>
          </cell>
        </row>
        <row r="147">
          <cell r="B147" t="str">
            <v>9.</v>
          </cell>
          <cell r="C147" t="str">
            <v>TRANSFER KE PLN KANTOR WILAYAH</v>
          </cell>
        </row>
        <row r="148">
          <cell r="B148" t="str">
            <v>10.</v>
          </cell>
          <cell r="C148" t="str">
            <v>DROPPING DARI PLN KANTOR WILAYAH</v>
          </cell>
          <cell r="H148">
            <v>0</v>
          </cell>
          <cell r="I148">
            <v>0</v>
          </cell>
          <cell r="J148">
            <v>0</v>
          </cell>
          <cell r="K148">
            <v>0</v>
          </cell>
          <cell r="L148">
            <v>0</v>
          </cell>
          <cell r="M148">
            <v>0</v>
          </cell>
          <cell r="N148">
            <v>0</v>
          </cell>
          <cell r="O148">
            <v>0</v>
          </cell>
          <cell r="P148">
            <v>0</v>
          </cell>
          <cell r="Q148">
            <v>0</v>
          </cell>
          <cell r="R148">
            <v>0</v>
          </cell>
          <cell r="S148">
            <v>0</v>
          </cell>
          <cell r="T148">
            <v>0</v>
          </cell>
        </row>
        <row r="150">
          <cell r="B150" t="str">
            <v>JUMLAH KAS BERSIH DARI AKTIVITAS OPERASI</v>
          </cell>
          <cell r="H150">
            <v>0</v>
          </cell>
          <cell r="I150">
            <v>0</v>
          </cell>
          <cell r="J150">
            <v>0</v>
          </cell>
          <cell r="K150">
            <v>0</v>
          </cell>
          <cell r="L150">
            <v>0</v>
          </cell>
          <cell r="M150">
            <v>0</v>
          </cell>
          <cell r="N150">
            <v>0</v>
          </cell>
          <cell r="O150">
            <v>0</v>
          </cell>
          <cell r="P150">
            <v>0</v>
          </cell>
          <cell r="Q150">
            <v>0</v>
          </cell>
          <cell r="R150">
            <v>0</v>
          </cell>
          <cell r="S150">
            <v>0</v>
          </cell>
          <cell r="T150">
            <v>0</v>
          </cell>
        </row>
        <row r="152">
          <cell r="A152" t="str">
            <v>III</v>
          </cell>
          <cell r="B152" t="str">
            <v>ARUS KAS DARI AKTIVITAS INVESTASI</v>
          </cell>
        </row>
        <row r="153">
          <cell r="B153" t="str">
            <v>1.</v>
          </cell>
          <cell r="C153" t="str">
            <v>Investasi pendirian tetap ( )</v>
          </cell>
          <cell r="H153">
            <v>0</v>
          </cell>
          <cell r="I153">
            <v>0</v>
          </cell>
          <cell r="J153">
            <v>0</v>
          </cell>
          <cell r="K153">
            <v>0</v>
          </cell>
          <cell r="L153">
            <v>0</v>
          </cell>
          <cell r="M153">
            <v>0</v>
          </cell>
          <cell r="N153">
            <v>0</v>
          </cell>
          <cell r="O153">
            <v>0</v>
          </cell>
          <cell r="P153">
            <v>0</v>
          </cell>
          <cell r="Q153">
            <v>0</v>
          </cell>
          <cell r="R153">
            <v>0</v>
          </cell>
          <cell r="S153">
            <v>0</v>
          </cell>
          <cell r="T153">
            <v>0</v>
          </cell>
        </row>
        <row r="154">
          <cell r="B154" t="str">
            <v>2.</v>
          </cell>
          <cell r="C154" t="str">
            <v>Investasi pendirian tetap sambungan baru ( )</v>
          </cell>
          <cell r="H154">
            <v>0</v>
          </cell>
          <cell r="I154">
            <v>0</v>
          </cell>
          <cell r="J154">
            <v>0</v>
          </cell>
          <cell r="K154">
            <v>0</v>
          </cell>
          <cell r="L154">
            <v>0</v>
          </cell>
          <cell r="M154">
            <v>0</v>
          </cell>
          <cell r="N154">
            <v>0</v>
          </cell>
          <cell r="O154">
            <v>0</v>
          </cell>
          <cell r="P154">
            <v>0</v>
          </cell>
          <cell r="Q154">
            <v>0</v>
          </cell>
          <cell r="R154">
            <v>0</v>
          </cell>
          <cell r="S154">
            <v>0</v>
          </cell>
          <cell r="T154">
            <v>0</v>
          </cell>
        </row>
        <row r="155">
          <cell r="B155" t="str">
            <v>3.</v>
          </cell>
          <cell r="C155" t="str">
            <v>Investasi barang gerak/inventaris ( )</v>
          </cell>
          <cell r="H155">
            <v>0</v>
          </cell>
          <cell r="I155">
            <v>0</v>
          </cell>
          <cell r="J155">
            <v>0</v>
          </cell>
          <cell r="K155">
            <v>0</v>
          </cell>
          <cell r="L155">
            <v>0</v>
          </cell>
          <cell r="M155">
            <v>0</v>
          </cell>
          <cell r="N155">
            <v>0</v>
          </cell>
          <cell r="O155">
            <v>0</v>
          </cell>
          <cell r="P155">
            <v>0</v>
          </cell>
          <cell r="Q155">
            <v>0</v>
          </cell>
          <cell r="R155">
            <v>0</v>
          </cell>
          <cell r="S155">
            <v>0</v>
          </cell>
          <cell r="T155">
            <v>0</v>
          </cell>
        </row>
        <row r="156">
          <cell r="B156" t="str">
            <v>4.</v>
          </cell>
          <cell r="C156" t="str">
            <v>Droping dari Kantor Wilayah Untuk Investasi</v>
          </cell>
          <cell r="H156">
            <v>0</v>
          </cell>
          <cell r="I156">
            <v>0</v>
          </cell>
          <cell r="J156">
            <v>0</v>
          </cell>
          <cell r="K156">
            <v>0</v>
          </cell>
          <cell r="L156">
            <v>0</v>
          </cell>
          <cell r="M156">
            <v>0</v>
          </cell>
          <cell r="N156">
            <v>0</v>
          </cell>
          <cell r="O156">
            <v>0</v>
          </cell>
          <cell r="P156">
            <v>0</v>
          </cell>
          <cell r="Q156">
            <v>0</v>
          </cell>
          <cell r="R156">
            <v>0</v>
          </cell>
          <cell r="S156">
            <v>0</v>
          </cell>
          <cell r="T156">
            <v>0</v>
          </cell>
        </row>
        <row r="158">
          <cell r="B158" t="str">
            <v>JUMLAH KAS BERSIH DARI AKTIVITAS INVESTASI</v>
          </cell>
          <cell r="H158">
            <v>0</v>
          </cell>
          <cell r="I158">
            <v>0</v>
          </cell>
          <cell r="J158">
            <v>0</v>
          </cell>
          <cell r="K158">
            <v>0</v>
          </cell>
          <cell r="L158">
            <v>0</v>
          </cell>
          <cell r="M158">
            <v>0</v>
          </cell>
          <cell r="N158">
            <v>0</v>
          </cell>
          <cell r="O158">
            <v>0</v>
          </cell>
          <cell r="P158">
            <v>0</v>
          </cell>
          <cell r="Q158">
            <v>0</v>
          </cell>
          <cell r="R158">
            <v>0</v>
          </cell>
          <cell r="S158">
            <v>0</v>
          </cell>
          <cell r="T158">
            <v>0</v>
          </cell>
        </row>
        <row r="160">
          <cell r="A160" t="str">
            <v>IV</v>
          </cell>
          <cell r="B160" t="str">
            <v>ARUS KAS DARI AKTIVITAS PENDANAAN</v>
          </cell>
        </row>
        <row r="161">
          <cell r="B161" t="str">
            <v>1.</v>
          </cell>
          <cell r="C161" t="str">
            <v>Bunga</v>
          </cell>
          <cell r="H161">
            <v>0</v>
          </cell>
          <cell r="I161">
            <v>0</v>
          </cell>
          <cell r="J161">
            <v>0</v>
          </cell>
          <cell r="K161">
            <v>0</v>
          </cell>
          <cell r="L161">
            <v>0</v>
          </cell>
          <cell r="M161">
            <v>0</v>
          </cell>
          <cell r="N161">
            <v>0</v>
          </cell>
          <cell r="O161">
            <v>0</v>
          </cell>
          <cell r="P161">
            <v>0</v>
          </cell>
          <cell r="Q161">
            <v>0</v>
          </cell>
          <cell r="R161">
            <v>0</v>
          </cell>
          <cell r="S161">
            <v>0</v>
          </cell>
          <cell r="T161">
            <v>0</v>
          </cell>
        </row>
        <row r="162">
          <cell r="B162" t="str">
            <v>2.</v>
          </cell>
          <cell r="C162" t="str">
            <v>Angsuran Pokok</v>
          </cell>
          <cell r="H162">
            <v>0</v>
          </cell>
          <cell r="I162">
            <v>0</v>
          </cell>
          <cell r="J162">
            <v>0</v>
          </cell>
          <cell r="K162">
            <v>0</v>
          </cell>
          <cell r="L162">
            <v>0</v>
          </cell>
          <cell r="M162">
            <v>0</v>
          </cell>
          <cell r="N162">
            <v>0</v>
          </cell>
          <cell r="O162">
            <v>0</v>
          </cell>
          <cell r="P162">
            <v>0</v>
          </cell>
          <cell r="Q162">
            <v>0</v>
          </cell>
          <cell r="R162">
            <v>0</v>
          </cell>
          <cell r="S162">
            <v>0</v>
          </cell>
          <cell r="T162">
            <v>0</v>
          </cell>
        </row>
        <row r="163">
          <cell r="B163" t="str">
            <v>3.</v>
          </cell>
          <cell r="C163" t="str">
            <v>Droping dari Kantor Pusat Untuk Pendanaan</v>
          </cell>
          <cell r="H163">
            <v>0</v>
          </cell>
          <cell r="I163">
            <v>0</v>
          </cell>
          <cell r="J163">
            <v>0</v>
          </cell>
          <cell r="K163">
            <v>0</v>
          </cell>
          <cell r="L163">
            <v>0</v>
          </cell>
          <cell r="M163">
            <v>0</v>
          </cell>
          <cell r="N163">
            <v>0</v>
          </cell>
          <cell r="O163">
            <v>0</v>
          </cell>
          <cell r="P163">
            <v>0</v>
          </cell>
          <cell r="Q163">
            <v>0</v>
          </cell>
          <cell r="R163">
            <v>0</v>
          </cell>
          <cell r="S163">
            <v>0</v>
          </cell>
          <cell r="T163">
            <v>0</v>
          </cell>
        </row>
        <row r="165">
          <cell r="B165" t="str">
            <v>JUMLAH KAS BERSIH DARI AKTIVITAS PENDANAAN</v>
          </cell>
          <cell r="H165">
            <v>0</v>
          </cell>
          <cell r="I165">
            <v>0</v>
          </cell>
          <cell r="J165">
            <v>0</v>
          </cell>
          <cell r="K165">
            <v>0</v>
          </cell>
          <cell r="L165">
            <v>0</v>
          </cell>
          <cell r="M165">
            <v>0</v>
          </cell>
          <cell r="N165">
            <v>0</v>
          </cell>
          <cell r="O165">
            <v>0</v>
          </cell>
          <cell r="P165">
            <v>0</v>
          </cell>
          <cell r="Q165">
            <v>0</v>
          </cell>
          <cell r="R165">
            <v>0</v>
          </cell>
          <cell r="S165">
            <v>0</v>
          </cell>
          <cell r="T165">
            <v>0</v>
          </cell>
        </row>
        <row r="167">
          <cell r="A167" t="str">
            <v>V</v>
          </cell>
          <cell r="B167" t="str">
            <v>NAIK / (TURUN) KAS / BANK</v>
          </cell>
          <cell r="H167">
            <v>0</v>
          </cell>
          <cell r="I167">
            <v>0</v>
          </cell>
          <cell r="J167">
            <v>0</v>
          </cell>
          <cell r="K167">
            <v>0</v>
          </cell>
          <cell r="L167">
            <v>0</v>
          </cell>
          <cell r="M167">
            <v>0</v>
          </cell>
          <cell r="N167">
            <v>0</v>
          </cell>
          <cell r="O167">
            <v>0</v>
          </cell>
          <cell r="P167">
            <v>0</v>
          </cell>
          <cell r="Q167">
            <v>0</v>
          </cell>
          <cell r="R167">
            <v>0</v>
          </cell>
          <cell r="S167">
            <v>0</v>
          </cell>
          <cell r="T167">
            <v>0</v>
          </cell>
        </row>
        <row r="169">
          <cell r="A169" t="str">
            <v>VI</v>
          </cell>
          <cell r="B169" t="str">
            <v>SALDO AKHIR KAS/BANK</v>
          </cell>
          <cell r="H169">
            <v>0</v>
          </cell>
          <cell r="I169">
            <v>0</v>
          </cell>
          <cell r="J169">
            <v>0</v>
          </cell>
          <cell r="K169">
            <v>0</v>
          </cell>
          <cell r="L169">
            <v>0</v>
          </cell>
          <cell r="M169">
            <v>0</v>
          </cell>
          <cell r="N169">
            <v>0</v>
          </cell>
          <cell r="O169">
            <v>0</v>
          </cell>
          <cell r="P169">
            <v>0</v>
          </cell>
          <cell r="Q169">
            <v>0</v>
          </cell>
          <cell r="R169">
            <v>0</v>
          </cell>
          <cell r="S169">
            <v>0</v>
          </cell>
          <cell r="T169">
            <v>0</v>
          </cell>
        </row>
        <row r="170">
          <cell r="A170" t="str">
            <v>CATATAN :</v>
          </cell>
        </row>
        <row r="171">
          <cell r="A171" t="str">
            <v>POSISI PER AKHIR BULAN :</v>
          </cell>
        </row>
        <row r="172">
          <cell r="A172" t="str">
            <v>1. JUMLAH KAS DAN SETARA KAS PENDAPATAN</v>
          </cell>
          <cell r="H172">
            <v>0</v>
          </cell>
          <cell r="I172">
            <v>0</v>
          </cell>
        </row>
        <row r="173">
          <cell r="I173">
            <v>0</v>
          </cell>
        </row>
        <row r="174">
          <cell r="A174" t="str">
            <v>2. JUMLAH KAS DAN SETARA KAS PEMBIAYAAN :</v>
          </cell>
          <cell r="H174">
            <v>0</v>
          </cell>
          <cell r="I174">
            <v>0</v>
          </cell>
        </row>
        <row r="175">
          <cell r="B175" t="str">
            <v>1.</v>
          </cell>
          <cell r="C175" t="str">
            <v>Operasi</v>
          </cell>
          <cell r="H175">
            <v>0</v>
          </cell>
        </row>
        <row r="176">
          <cell r="B176" t="str">
            <v>2.</v>
          </cell>
          <cell r="C176" t="str">
            <v>Investasi</v>
          </cell>
          <cell r="H176">
            <v>0</v>
          </cell>
        </row>
        <row r="177">
          <cell r="B177" t="str">
            <v>3.</v>
          </cell>
          <cell r="C177" t="str">
            <v>PPJ</v>
          </cell>
          <cell r="H177">
            <v>0</v>
          </cell>
        </row>
        <row r="178">
          <cell r="B178" t="str">
            <v>4.</v>
          </cell>
          <cell r="C178" t="str">
            <v>FEE PPJ</v>
          </cell>
          <cell r="H178">
            <v>0</v>
          </cell>
        </row>
        <row r="179">
          <cell r="B179" t="str">
            <v>5.</v>
          </cell>
          <cell r="C179" t="str">
            <v>Paket Listrik</v>
          </cell>
          <cell r="H179">
            <v>0</v>
          </cell>
        </row>
        <row r="180">
          <cell r="B180" t="str">
            <v>6.</v>
          </cell>
          <cell r="C180" t="str">
            <v>PFK</v>
          </cell>
          <cell r="H180">
            <v>0</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dk pailit"/>
      <sheetName val="Keb.Dok"/>
      <sheetName val="SP Minat"/>
      <sheetName val="Isian Biodata"/>
      <sheetName val="Isian kualifikasi"/>
      <sheetName val="data adm"/>
      <sheetName val="Data Keuangan"/>
      <sheetName val="Daftar Personalia"/>
      <sheetName val="Peralatan"/>
      <sheetName val="Pengalaman"/>
      <sheetName val="Pekrj dlm proses"/>
      <sheetName val="Dukungan Bank"/>
      <sheetName val="Neraca"/>
      <sheetName val="skk"/>
      <sheetName val="Integritas"/>
      <sheetName val="W1"/>
      <sheetName val="Resume"/>
      <sheetName val="Sheet1"/>
      <sheetName val="Harga Satuan"/>
      <sheetName val="AHS-JTR"/>
      <sheetName val="AHS-JTM"/>
      <sheetName val="sph"/>
      <sheetName val="satdas"/>
      <sheetName val="rekap"/>
      <sheetName val="Peralatan Dist"/>
      <sheetName val="KODING"/>
      <sheetName val="aruskas"/>
      <sheetName val="NerSubsis"/>
    </sheetNames>
    <sheetDataSet>
      <sheetData sheetId="0" refreshError="1"/>
      <sheetData sheetId="1" refreshError="1"/>
      <sheetData sheetId="2" refreshError="1"/>
      <sheetData sheetId="3">
        <row r="3">
          <cell r="C3" t="str">
            <v>PT. MULIA SOLUSI PERKASA</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UMSI"/>
      <sheetName val="ANALISABBM"/>
      <sheetName val="LR"/>
      <sheetName val="NR"/>
      <sheetName val="CF"/>
      <sheetName val="PSO2005"/>
      <sheetName val="PENJ2005"/>
      <sheetName val="HPP"/>
      <sheetName val="KOKIN"/>
      <sheetName val="K2004"/>
      <sheetName val="SALDO KAS"/>
      <sheetName val="SBDN"/>
      <sheetName val="PEREK"/>
      <sheetName val="PSO2004"/>
      <sheetName val="INV-T"/>
      <sheetName val="datNR"/>
      <sheetName val="BBM"/>
      <sheetName val="datLR"/>
      <sheetName val="Sheet1"/>
      <sheetName val="PENJ2004"/>
      <sheetName val="L6"/>
      <sheetName val="L6l"/>
      <sheetName val="IPP VOLUME"/>
      <sheetName val="HPP04"/>
      <sheetName val="STAT"/>
      <sheetName val="PPSUB"/>
      <sheetName val="SUBhpp"/>
      <sheetName val="LRA"/>
      <sheetName val="NRA"/>
      <sheetName val="LRA1"/>
      <sheetName val="LRU05"/>
      <sheetName val="LRU04"/>
      <sheetName val="LRBACEH"/>
      <sheetName val="Lamp"/>
      <sheetName val="LISWAS"/>
      <sheetName val="PenBP"/>
      <sheetName val="PSUSUT"/>
      <sheetName val="BDOP5"/>
      <sheetName val="ad51"/>
      <sheetName val="ad52"/>
      <sheetName val="SewD"/>
      <sheetName val="LMNR"/>
      <sheetName val="JKP"/>
      <sheetName val="AKT"/>
      <sheetName val="LM1NR"/>
      <sheetName val="NRU"/>
      <sheetName val="DRNRU"/>
      <sheetName val="datBAB"/>
      <sheetName val="JELAS"/>
      <sheetName val="FUNGSI"/>
      <sheetName val="Rp.kWh"/>
      <sheetName val="L1"/>
      <sheetName val="L2"/>
      <sheetName val="L3"/>
      <sheetName val="Pembelian"/>
      <sheetName val="L5"/>
      <sheetName val="L7"/>
      <sheetName val="L8"/>
      <sheetName val="L9"/>
      <sheetName val="Resume"/>
      <sheetName val="ONK"/>
      <sheetName val="PembelianL"/>
      <sheetName val="SewaDL"/>
      <sheetName val="PENDAPATAN"/>
      <sheetName val="HAR"/>
      <sheetName val="HRT1"/>
      <sheetName val="L11PEG"/>
      <sheetName val="PEG"/>
      <sheetName val="datPEG"/>
      <sheetName val="L12ADM"/>
      <sheetName val="ADM"/>
      <sheetName val="ADM05"/>
      <sheetName val="BDOP"/>
      <sheetName val="BDOP1"/>
      <sheetName val="datBDOP"/>
      <sheetName val="DLOP"/>
      <sheetName val="DLOP1"/>
      <sheetName val="L21"/>
      <sheetName val="INF-UN"/>
      <sheetName val="Piutang"/>
      <sheetName val="datpen"/>
      <sheetName val="L4"/>
      <sheetName val="DRAFTREVISI090605"/>
      <sheetName val="TRANS"/>
      <sheetName val="FAS"/>
      <sheetName val="ca"/>
      <sheetName val="Sheet3"/>
      <sheetName val="aruskas"/>
      <sheetName val="Cover"/>
      <sheetName val="Kamus"/>
      <sheetName val="W1"/>
      <sheetName val="Penjualan"/>
      <sheetName val="ProdSendiri"/>
      <sheetName val="PS&amp;Susut TL"/>
      <sheetName val="SewaBeli"/>
      <sheetName val="Transfer"/>
      <sheetName val="UshDeb00"/>
      <sheetName val="DRAFTREVISI090605.xls"/>
      <sheetName val="Ha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Uai"/>
      <sheetName val="DISBURSE"/>
      <sheetName val="FORM-murni"/>
      <sheetName val="FORM-lun"/>
      <sheetName val="JUSTIFIKASI"/>
      <sheetName val="urgen"/>
      <sheetName val="RAB"/>
      <sheetName val="ca"/>
      <sheetName val="Resume"/>
      <sheetName val="FORM-LKAI"/>
      <sheetName val="aruskas"/>
      <sheetName val="Sheet3"/>
      <sheetName val="TRANS"/>
      <sheetName val="Permanent info"/>
      <sheetName val="sept"/>
      <sheetName val="Hal-1"/>
      <sheetName val="AKTIVA TETAP"/>
      <sheetName val="LR"/>
      <sheetName val="AHS-JTR"/>
      <sheetName val="APBN"/>
      <sheetName val="Grafik Wil"/>
      <sheetName val="LabaRugi"/>
      <sheetName val="Links"/>
      <sheetName val="Lead"/>
      <sheetName val="Kamus"/>
      <sheetName val="FLI - Sec.1"/>
      <sheetName val="HarJabor(12C2)"/>
      <sheetName val="IkhtisarBiop(12.0)"/>
      <sheetName val="JualGTarif(11A)"/>
      <sheetName val="LabaRugi Fungsi"/>
      <sheetName val="LabaRugi Fungsi2004(21B)"/>
      <sheetName val="ProduksiTL(12B2)"/>
      <sheetName val="ACUAN"/>
      <sheetName val="Penjualan"/>
      <sheetName val="ProdSendiri"/>
      <sheetName val="PS&amp;Susut TL"/>
      <sheetName val="SewaBeli"/>
      <sheetName val="Transfer"/>
      <sheetName val="Asumsi"/>
      <sheetName val="Cover"/>
      <sheetName val="Usia"/>
      <sheetName val="pddk"/>
      <sheetName val="tabel JHT"/>
      <sheetName val="Data"/>
      <sheetName val="REFERENSI"/>
      <sheetName val="UshDeb00"/>
      <sheetName val="WBS 2"/>
      <sheetName val="neraca 1999-2000"/>
      <sheetName val="FAS"/>
      <sheetName val="Sheet1"/>
      <sheetName val="L20Keu"/>
      <sheetName val="Non Rutin TES"/>
      <sheetName val="KONTRAK"/>
      <sheetName val="BP-Harian"/>
      <sheetName val="Kontrol"/>
      <sheetName val="L_23"/>
      <sheetName val="rab.con"/>
      <sheetName val="01 A"/>
      <sheetName val="entry kpj"/>
      <sheetName val="NPWP"/>
      <sheetName val="MENU"/>
      <sheetName val="Factor"/>
      <sheetName val="NerSubsis"/>
      <sheetName val="Twr (15)"/>
      <sheetName val="spta"/>
      <sheetName val="survey equipment"/>
      <sheetName val="input"/>
      <sheetName val="mgg"/>
      <sheetName val="8.b Lamp B-1 BAHP Evaluasi SPH"/>
      <sheetName val="Hitung_Energi"/>
      <sheetName val="Legend"/>
      <sheetName val="a"/>
      <sheetName val="W1"/>
      <sheetName val="HARGA SAT"/>
      <sheetName val="1721-A1"/>
      <sheetName val="1770S "/>
      <sheetName val="JAN09"/>
      <sheetName val="BA-1"/>
      <sheetName val="RAB GI"/>
      <sheetName val="laporan pemakaian blangko"/>
      <sheetName val="Isian Biodata"/>
      <sheetName val="Rekap"/>
      <sheetName val="Lamp_1"/>
      <sheetName val="Lamp_4"/>
      <sheetName val="Lamp_5"/>
      <sheetName val="Lamp_7"/>
      <sheetName val="HARGA MATERIAL"/>
      <sheetName val="Harga Satuan"/>
      <sheetName val="Peralatan Dist"/>
      <sheetName val="lain"/>
      <sheetName val="SAA"/>
      <sheetName val="Parameter"/>
      <sheetName val="Catalog"/>
      <sheetName val="F-5 Proy Posisi Keuangan"/>
      <sheetName val="F-14 Neraca Energi"/>
      <sheetName val="F-8 Rekapitulasi Penjualan"/>
      <sheetName val="F-10 Pendapatan Subsidi Listrik"/>
      <sheetName val="F-9 Penambahan Plgn,Daya &amp; BP"/>
      <sheetName val="F-12 Pendptan Usaha Lainnya"/>
      <sheetName val="F-13 Komp Prod, Vol, BBM &amp; Plms"/>
      <sheetName val="F-15 Pembelian TL IPP &amp; EP"/>
      <sheetName val="F-17 Pembelian TL antar Unit"/>
      <sheetName val="F-16 Sewa Pembangkit"/>
      <sheetName val="F-18 Biaya Pemeliharaan"/>
      <sheetName val="F-19 Biaya Kepegawaian"/>
      <sheetName val="F-20 Biaya Penyusutan"/>
      <sheetName val="F-21 Biaya Adm"/>
      <sheetName val="F-22 Biaya Bunga &amp; Bbn Keuangan"/>
      <sheetName val="Harga BBM Indonesia"/>
      <sheetName val="JADWAL"/>
      <sheetName val="Mat.Group vs Val.Class"/>
      <sheetName val="analis"/>
      <sheetName val="LK2004"/>
      <sheetName val="data-1"/>
      <sheetName val="Kontrak vs Realisasi Gas"/>
      <sheetName val="HSTANAH.XLS"/>
      <sheetName val="HSTANAH"/>
      <sheetName val="HSBETON"/>
      <sheetName val="Rekapitulasi"/>
      <sheetName val="bahan"/>
      <sheetName val="upah"/>
      <sheetName val="gvl"/>
      <sheetName val="HPS"/>
      <sheetName val="MO"/>
      <sheetName val="H.Satuan"/>
      <sheetName val="L-R"/>
      <sheetName val="Laba Rugi"/>
      <sheetName val="sph"/>
      <sheetName val="HMS16"/>
      <sheetName val="Hg.Sat"/>
      <sheetName val="har-AO"/>
      <sheetName val="SUTT"/>
      <sheetName val="Non-Statistical Sampling Master"/>
      <sheetName val="Two Step Revenue Testing Master"/>
      <sheetName val="Global Data"/>
      <sheetName val="form"/>
      <sheetName val="Catatan"/>
      <sheetName val="Sewa"/>
      <sheetName val="BBkr"/>
      <sheetName val="Uraian"/>
      <sheetName val="RKAP"/>
      <sheetName val="kCal"/>
      <sheetName val="Bipeg-U(12D2)"/>
      <sheetName val="Grf Pedp Lain2"/>
      <sheetName val="Transver kWh"/>
      <sheetName val=" DATA 2"/>
      <sheetName val="data OCR"/>
      <sheetName val="FORM-B"/>
      <sheetName val="HB"/>
      <sheetName val="R-SM-KIN"/>
      <sheetName val="NILAI"/>
      <sheetName val="PENCAPAIAN"/>
      <sheetName val="REALISASI"/>
      <sheetName val="Sch-5"/>
      <sheetName val="KesejahteraanKary&amp;Sumb"/>
      <sheetName val="D-2"/>
      <sheetName val="satdas"/>
      <sheetName val="SPT"/>
      <sheetName val="CMK"/>
      <sheetName val="PRK"/>
      <sheetName val="grafi kesiapan versi p3b dan pe"/>
      <sheetName val="12.REFERENSI"/>
      <sheetName val="SCRAP"/>
      <sheetName val="ATTB-AKTV"/>
      <sheetName val="prod03"/>
      <sheetName val="W-NAD"/>
      <sheetName val="KMS-DIS5"/>
      <sheetName val="TOTAL_MATERIAL"/>
      <sheetName val="Tables"/>
      <sheetName val="ANALISA OKE"/>
      <sheetName val="H_S_BAHAN"/>
      <sheetName val="Basic Price"/>
      <sheetName val="M"/>
      <sheetName val="KH-Q1,Q2,01"/>
      <sheetName val="harga"/>
      <sheetName val="Listing"/>
      <sheetName val="CashFlow"/>
      <sheetName val="Inv_MALUKU"/>
      <sheetName val="Inv_NAD"/>
      <sheetName val="Inv_SUMUT"/>
      <sheetName val="Inv_RIAU"/>
      <sheetName val="Inv_SUMBAR"/>
      <sheetName val="Inv_S2JB"/>
      <sheetName val="Inv_LAMPUNG"/>
      <sheetName val="Inv_KITLUR SUMBAGUT"/>
      <sheetName val="Inv_KITLUR SUMBAGSEL"/>
      <sheetName val="Inv_KALBAR"/>
      <sheetName val="Inv_SULUTENGGO"/>
      <sheetName val="Inv_SULSELRA"/>
      <sheetName val="Inv_NTB"/>
      <sheetName val="Inv_KALTIM"/>
      <sheetName val="Inv_KALSELTENG"/>
      <sheetName val="SISTEM SUMBAGSEL"/>
      <sheetName val="BQ-E20-02(Rp)"/>
      <sheetName val="hal 14b"/>
      <sheetName val="Analisa Upah &amp; Bahan Plum"/>
      <sheetName val="TDL2001"/>
      <sheetName val="Daftar Tabel"/>
      <sheetName val="HPSI-Portion"/>
      <sheetName val="Faktor"/>
      <sheetName val="ANALISA"/>
      <sheetName val="GABIP07"/>
      <sheetName val="13.REFERENSI"/>
      <sheetName val="LK-1"/>
      <sheetName val="USAHA"/>
      <sheetName val="LAIN2"/>
      <sheetName val="Instalasi"/>
      <sheetName val="6.2 ANALISA HS INSP"/>
      <sheetName val="7. Over Time"/>
      <sheetName val="7.1 Rincian biaya SPPD"/>
      <sheetName val="D2. ANALISA HS INSP"/>
      <sheetName val="E3. ANALISA HS HAR TEK SUTM"/>
      <sheetName val="E6. ANALISA HS HAR"/>
      <sheetName val="Sheet6"/>
      <sheetName val="3-DIV4"/>
      <sheetName val="NP"/>
      <sheetName val="00 received in 01"/>
      <sheetName val="JASA"/>
      <sheetName val="Input GENERATION-DATA"/>
      <sheetName val="Permanent_info"/>
      <sheetName val="AKTIVA_TETAP"/>
      <sheetName val="Grafik_Wil"/>
      <sheetName val="FLI_-_Sec_1"/>
      <sheetName val="IkhtisarBiop(12_0)"/>
      <sheetName val="LabaRugi_Fungsi"/>
      <sheetName val="LabaRugi_Fungsi2004(21B)"/>
      <sheetName val="PS&amp;Susut_TL"/>
      <sheetName val="WBS_2"/>
      <sheetName val="neraca_1999-2000"/>
      <sheetName val="tabel_JHT"/>
      <sheetName val="Non_Rutin_TES"/>
      <sheetName val="Fixset"/>
      <sheetName val="kWh"/>
      <sheetName val="LabaRugi Lainnya 2005(20)"/>
      <sheetName val="LabaRugi Unsur2004(21A)"/>
      <sheetName val="Sheet2"/>
      <sheetName val="Perintah"/>
      <sheetName val="grafik-010B"/>
      <sheetName val="Summary"/>
      <sheetName val="PendOpLain(11B)"/>
      <sheetName val="Master 1.0"/>
      <sheetName val="inst.pemrintah"/>
      <sheetName val="HPS-Person"/>
      <sheetName val="Prdk 2000 (2)"/>
      <sheetName val="DbGab"/>
      <sheetName val="Rekap Anl"/>
      <sheetName val="GABLUARJAWA1 (2)"/>
      <sheetName val="Note"/>
      <sheetName val="FORM BQ TL PRATU 4cct"/>
      <sheetName val="Yearly_acc"/>
      <sheetName val="DKH"/>
      <sheetName val="BLC 2016"/>
      <sheetName val="Material Distribusi"/>
      <sheetName val="HSD Bahan"/>
      <sheetName val="Sum IF"/>
      <sheetName val="HSD Upah"/>
      <sheetName val="BAS V"/>
      <sheetName val="A1 pri123"/>
      <sheetName val="ND Persetujuan Anggaran"/>
      <sheetName val="Non Rutin Baai"/>
      <sheetName val="Non Rutin SKM"/>
      <sheetName val="Priodik Mirrless2B SKM (2)"/>
      <sheetName val="Priodik Mirrless2 SKM"/>
      <sheetName val="Pri Mir 3 TO"/>
      <sheetName val="Priodik Sulzer 2 Baai"/>
      <sheetName val="Priodik Sulzer 2B Baai"/>
      <sheetName val="Priodik SWD BAAI"/>
      <sheetName val="Rutin Baai "/>
      <sheetName val="Rutin SKM"/>
      <sheetName val="GenlistHI"/>
      <sheetName val="CiMaPlbStd"/>
      <sheetName val="Calc Inst"/>
      <sheetName val="DESEMBER"/>
      <sheetName val="DFTR GARDIST"/>
      <sheetName val="beban"/>
      <sheetName val="Tabel Kode"/>
      <sheetName val="Kabel C&amp;S"/>
      <sheetName val="RESUM-MON"/>
      <sheetName val="Agregat Halus &amp; Kasar"/>
      <sheetName val="Sub"/>
      <sheetName val="HPE"/>
      <sheetName val="Daftar Harga"/>
      <sheetName val="TANJUNG-CONV"/>
      <sheetName val="rab_tm"/>
      <sheetName val="CECK LIST"/>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RAT"/>
      <sheetName val="Lingkup Pekerjaan"/>
      <sheetName val="Rekap"/>
      <sheetName val="Pek.persiapan"/>
      <sheetName val="RAB"/>
      <sheetName val="Preliminary"/>
      <sheetName val="anal.baja"/>
      <sheetName val="m'trl baja"/>
      <sheetName val="HARGA MATERIAL"/>
      <sheetName val="UPAH KERJA"/>
      <sheetName val="STRUKTUR"/>
      <sheetName val="FINISHING"/>
      <sheetName val="EXTERNAL"/>
      <sheetName val="BEDA VOL"/>
      <sheetName val="SIPIL"/>
      <sheetName val="Analisa"/>
      <sheetName val="ME"/>
      <sheetName val="LAMP-3"/>
      <sheetName val="LAMP-4"/>
      <sheetName val="LAMP 5"/>
      <sheetName val="LAMP-7"/>
      <sheetName val="LAMP-8"/>
      <sheetName val="LAMP-9"/>
      <sheetName val="RAB(o)"/>
      <sheetName val="D3.1"/>
      <sheetName val="Weight Bridge"/>
      <sheetName val="Lingkup_Pekerjaan"/>
      <sheetName val="Pek_persiapan"/>
      <sheetName val="anal_baja"/>
      <sheetName val="m'trl_baja"/>
      <sheetName val="HARGA_MATERIAL"/>
      <sheetName val="UPAH_KERJA"/>
      <sheetName val="BEDA_VOL"/>
      <sheetName val="LAMP_5"/>
      <sheetName val="BAG-2"/>
      <sheetName val="aruskas"/>
      <sheetName val="Calc Inst"/>
      <sheetName val="Isian Bio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UTU TEGANGAN"/>
      <sheetName val="Data Validation"/>
      <sheetName val="Kesimpulan '14"/>
      <sheetName val="Kes4"/>
      <sheetName val="Kes3"/>
      <sheetName val="Kes2"/>
      <sheetName val="Kes1"/>
      <sheetName val="Monitor Status"/>
      <sheetName val="Form Inspeksi Gardu Vers. BGK"/>
      <sheetName val="FORM INSPEKSI GARDU"/>
      <sheetName val="Rekap"/>
      <sheetName val="TOTAL"/>
      <sheetName val="Perhitungan DDG"/>
      <sheetName val="DATA DASAR GARDU"/>
      <sheetName val="Per Daya"/>
      <sheetName val="Per Merk"/>
      <sheetName val="Per Tahun"/>
      <sheetName val="cat zen"/>
      <sheetName val="Cadangan"/>
      <sheetName val="BOOKING NO GARDU"/>
      <sheetName val="Sheet1"/>
    </sheetNames>
    <sheetDataSet>
      <sheetData sheetId="0" refreshError="1"/>
      <sheetData sheetId="1">
        <row r="5">
          <cell r="A5" t="str">
            <v>Wilayah Bangka Belitung</v>
          </cell>
          <cell r="B5" t="str">
            <v>Wilayah Bangka Belitung</v>
          </cell>
          <cell r="C5" t="str">
            <v>Belum operasi</v>
          </cell>
          <cell r="D5" t="str">
            <v>PLN</v>
          </cell>
        </row>
        <row r="6">
          <cell r="A6" t="str">
            <v>Area Bangka</v>
          </cell>
          <cell r="C6" t="str">
            <v>Operasi</v>
          </cell>
          <cell r="D6" t="str">
            <v>Pelanggan</v>
          </cell>
        </row>
        <row r="7">
          <cell r="A7" t="str">
            <v>Unit Layanan Tanjungpandan</v>
          </cell>
          <cell r="B7" t="str">
            <v>Area Bangka</v>
          </cell>
          <cell r="C7" t="str">
            <v>Sudah dibongkar</v>
          </cell>
        </row>
        <row r="8">
          <cell r="B8" t="str">
            <v>PLTD Merawang</v>
          </cell>
          <cell r="C8" t="str">
            <v>Tidak terpakai</v>
          </cell>
        </row>
        <row r="9">
          <cell r="B9" t="str">
            <v>Rayon Pangkalpinang</v>
          </cell>
        </row>
        <row r="10">
          <cell r="B10" t="str">
            <v>Rayon Sungailiat</v>
          </cell>
        </row>
        <row r="11">
          <cell r="B11" t="str">
            <v>Kantor Jaga Belinyu</v>
          </cell>
        </row>
        <row r="12">
          <cell r="B12" t="str">
            <v>Rayon Muntok</v>
          </cell>
        </row>
        <row r="13">
          <cell r="B13" t="str">
            <v>PLTD Muntok</v>
          </cell>
        </row>
        <row r="14">
          <cell r="B14" t="str">
            <v>Kantor Jaga Kelapa</v>
          </cell>
        </row>
        <row r="15">
          <cell r="B15" t="str">
            <v>Kantor Jaga Jebus</v>
          </cell>
        </row>
        <row r="16">
          <cell r="B16" t="str">
            <v>Kantor Jaga Tempilang</v>
          </cell>
        </row>
        <row r="17">
          <cell r="B17" t="str">
            <v>Rayon Toboali</v>
          </cell>
        </row>
        <row r="18">
          <cell r="B18" t="str">
            <v>PLTD Toboali</v>
          </cell>
        </row>
        <row r="19">
          <cell r="B19" t="str">
            <v>Kantor Jaga Payung</v>
          </cell>
        </row>
        <row r="20">
          <cell r="B20" t="str">
            <v>Sub Ranting Tanjunglabu</v>
          </cell>
        </row>
        <row r="21">
          <cell r="B21" t="str">
            <v>Rayon Koba</v>
          </cell>
        </row>
        <row r="22">
          <cell r="B22" t="str">
            <v>PLTD Koba</v>
          </cell>
        </row>
        <row r="24">
          <cell r="B24" t="str">
            <v>Unit Layanan Tanjungpandan</v>
          </cell>
        </row>
        <row r="25">
          <cell r="B25" t="str">
            <v>Kantor Tanjungpandan</v>
          </cell>
        </row>
        <row r="26">
          <cell r="B26" t="str">
            <v>PLTD Pilang</v>
          </cell>
        </row>
        <row r="27">
          <cell r="B27" t="str">
            <v>KP Membalong</v>
          </cell>
        </row>
        <row r="28">
          <cell r="B28" t="str">
            <v>KP Sijuk</v>
          </cell>
        </row>
        <row r="29">
          <cell r="B29" t="str">
            <v>KP Tanjung Binga</v>
          </cell>
        </row>
        <row r="30">
          <cell r="B30" t="str">
            <v>Kantor Jaga Badau</v>
          </cell>
        </row>
        <row r="31">
          <cell r="B31" t="str">
            <v>KP Selat Nasik</v>
          </cell>
        </row>
        <row r="32">
          <cell r="B32" t="str">
            <v>Sub Ranting Seliu</v>
          </cell>
        </row>
        <row r="33">
          <cell r="B33" t="str">
            <v>Ranting Manggar</v>
          </cell>
        </row>
        <row r="34">
          <cell r="B34" t="str">
            <v>PLTD Padang</v>
          </cell>
        </row>
        <row r="35">
          <cell r="B35" t="str">
            <v>KP Gantung</v>
          </cell>
        </row>
        <row r="36">
          <cell r="B36" t="str">
            <v>KP Simpang Pesak</v>
          </cell>
        </row>
        <row r="37">
          <cell r="B37" t="str">
            <v>KP Tanjung Kelumpang</v>
          </cell>
        </row>
        <row r="38">
          <cell r="B38" t="str">
            <v>Ranting Kelapa Kampit</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12">
          <cell r="C12" t="str">
            <v>Test</v>
          </cell>
        </row>
        <row r="16">
          <cell r="C16" t="str">
            <v>TP0001</v>
          </cell>
        </row>
        <row r="17">
          <cell r="C17" t="str">
            <v>TP0002</v>
          </cell>
        </row>
        <row r="18">
          <cell r="C18" t="str">
            <v>TP0003</v>
          </cell>
        </row>
        <row r="19">
          <cell r="C19" t="str">
            <v>TP0004</v>
          </cell>
        </row>
        <row r="20">
          <cell r="C20" t="str">
            <v>TP0005</v>
          </cell>
        </row>
        <row r="21">
          <cell r="C21" t="str">
            <v>TP0006</v>
          </cell>
        </row>
        <row r="22">
          <cell r="C22" t="str">
            <v>TP0007</v>
          </cell>
        </row>
        <row r="23">
          <cell r="C23" t="str">
            <v>TP0008</v>
          </cell>
        </row>
        <row r="24">
          <cell r="C24" t="str">
            <v>TP0009</v>
          </cell>
        </row>
        <row r="25">
          <cell r="C25" t="str">
            <v>TP0010</v>
          </cell>
        </row>
        <row r="26">
          <cell r="C26" t="str">
            <v>TP0011</v>
          </cell>
        </row>
        <row r="27">
          <cell r="C27" t="str">
            <v>TP0012</v>
          </cell>
        </row>
        <row r="28">
          <cell r="C28" t="str">
            <v>TP0013</v>
          </cell>
        </row>
        <row r="29">
          <cell r="C29" t="str">
            <v>TP0014</v>
          </cell>
        </row>
        <row r="30">
          <cell r="C30" t="str">
            <v>TP0015</v>
          </cell>
        </row>
        <row r="31">
          <cell r="C31" t="str">
            <v>TP0016</v>
          </cell>
        </row>
        <row r="32">
          <cell r="C32" t="str">
            <v>TP0017</v>
          </cell>
        </row>
        <row r="33">
          <cell r="C33" t="str">
            <v>TP0018</v>
          </cell>
        </row>
        <row r="34">
          <cell r="C34" t="str">
            <v>TP0019</v>
          </cell>
        </row>
        <row r="35">
          <cell r="C35" t="str">
            <v>TP0020</v>
          </cell>
        </row>
        <row r="36">
          <cell r="C36" t="str">
            <v>TP0021</v>
          </cell>
        </row>
        <row r="37">
          <cell r="C37" t="str">
            <v>TP0022</v>
          </cell>
        </row>
        <row r="38">
          <cell r="C38" t="str">
            <v>TP0023</v>
          </cell>
        </row>
        <row r="39">
          <cell r="C39" t="str">
            <v>TP0024</v>
          </cell>
        </row>
        <row r="40">
          <cell r="C40" t="str">
            <v>TP0025</v>
          </cell>
        </row>
        <row r="41">
          <cell r="C41" t="str">
            <v>TP0026</v>
          </cell>
        </row>
        <row r="42">
          <cell r="C42" t="str">
            <v>TP0027</v>
          </cell>
        </row>
        <row r="43">
          <cell r="C43" t="str">
            <v>TP0028</v>
          </cell>
        </row>
        <row r="44">
          <cell r="C44" t="str">
            <v>TP0029</v>
          </cell>
        </row>
        <row r="45">
          <cell r="C45" t="str">
            <v>TP0030</v>
          </cell>
        </row>
        <row r="46">
          <cell r="C46" t="str">
            <v>TP0031</v>
          </cell>
        </row>
        <row r="47">
          <cell r="C47" t="str">
            <v>TP0032</v>
          </cell>
        </row>
        <row r="48">
          <cell r="C48" t="str">
            <v>TP0033</v>
          </cell>
        </row>
        <row r="49">
          <cell r="C49" t="str">
            <v>TP0034</v>
          </cell>
        </row>
        <row r="50">
          <cell r="C50" t="str">
            <v>TP0035</v>
          </cell>
        </row>
        <row r="51">
          <cell r="C51" t="str">
            <v>TP0036</v>
          </cell>
        </row>
        <row r="52">
          <cell r="C52" t="str">
            <v>TP0037</v>
          </cell>
        </row>
        <row r="53">
          <cell r="C53" t="str">
            <v>TP0038</v>
          </cell>
        </row>
        <row r="54">
          <cell r="C54" t="str">
            <v>TP0039</v>
          </cell>
        </row>
        <row r="55">
          <cell r="C55" t="str">
            <v>TP0040</v>
          </cell>
        </row>
        <row r="56">
          <cell r="C56" t="str">
            <v>TP0041</v>
          </cell>
        </row>
        <row r="57">
          <cell r="C57" t="str">
            <v>TP0042</v>
          </cell>
        </row>
        <row r="58">
          <cell r="C58" t="str">
            <v>TP0043</v>
          </cell>
        </row>
        <row r="59">
          <cell r="C59" t="str">
            <v>TP0044</v>
          </cell>
        </row>
        <row r="60">
          <cell r="C60" t="str">
            <v>TP0045</v>
          </cell>
        </row>
        <row r="61">
          <cell r="C61" t="str">
            <v>TP0046</v>
          </cell>
        </row>
        <row r="62">
          <cell r="C62" t="str">
            <v>TP0047</v>
          </cell>
        </row>
        <row r="63">
          <cell r="C63" t="str">
            <v>TP0048</v>
          </cell>
        </row>
        <row r="64">
          <cell r="C64" t="str">
            <v>TP0049</v>
          </cell>
        </row>
        <row r="65">
          <cell r="C65" t="str">
            <v>TP0050</v>
          </cell>
        </row>
        <row r="66">
          <cell r="C66" t="str">
            <v>TP0051</v>
          </cell>
        </row>
        <row r="67">
          <cell r="C67" t="str">
            <v>TP0052</v>
          </cell>
        </row>
        <row r="68">
          <cell r="C68" t="str">
            <v>TP0053</v>
          </cell>
        </row>
        <row r="69">
          <cell r="C69" t="str">
            <v>TP0054</v>
          </cell>
        </row>
        <row r="70">
          <cell r="C70" t="str">
            <v>TP0055</v>
          </cell>
        </row>
        <row r="71">
          <cell r="C71" t="str">
            <v>TP0056</v>
          </cell>
        </row>
        <row r="72">
          <cell r="C72" t="str">
            <v>TP0057</v>
          </cell>
        </row>
        <row r="73">
          <cell r="C73" t="str">
            <v>TP0058</v>
          </cell>
        </row>
        <row r="74">
          <cell r="C74" t="str">
            <v>TP0059</v>
          </cell>
        </row>
        <row r="75">
          <cell r="C75" t="str">
            <v>TP0060</v>
          </cell>
        </row>
        <row r="76">
          <cell r="C76" t="str">
            <v>TP0061</v>
          </cell>
        </row>
        <row r="77">
          <cell r="C77" t="str">
            <v>TP0062</v>
          </cell>
        </row>
        <row r="78">
          <cell r="C78" t="str">
            <v>TP0063</v>
          </cell>
        </row>
        <row r="79">
          <cell r="C79" t="str">
            <v>TP0064</v>
          </cell>
        </row>
        <row r="80">
          <cell r="C80" t="str">
            <v>TP0065</v>
          </cell>
        </row>
        <row r="81">
          <cell r="C81" t="str">
            <v>TP0066</v>
          </cell>
        </row>
        <row r="82">
          <cell r="C82" t="str">
            <v>TP0067</v>
          </cell>
        </row>
        <row r="83">
          <cell r="C83" t="str">
            <v>TP0068</v>
          </cell>
        </row>
        <row r="84">
          <cell r="C84" t="str">
            <v>TP0069</v>
          </cell>
        </row>
        <row r="85">
          <cell r="C85" t="str">
            <v>TP0070</v>
          </cell>
        </row>
        <row r="86">
          <cell r="C86" t="str">
            <v>TP0071</v>
          </cell>
        </row>
        <row r="87">
          <cell r="C87" t="str">
            <v>TP0072</v>
          </cell>
        </row>
        <row r="88">
          <cell r="C88" t="str">
            <v>TP0073</v>
          </cell>
        </row>
        <row r="89">
          <cell r="C89" t="str">
            <v>TP0074</v>
          </cell>
        </row>
        <row r="90">
          <cell r="C90" t="str">
            <v>TP0075</v>
          </cell>
        </row>
        <row r="91">
          <cell r="C91" t="str">
            <v>TP0076</v>
          </cell>
        </row>
        <row r="92">
          <cell r="C92" t="str">
            <v>TP0077</v>
          </cell>
        </row>
        <row r="93">
          <cell r="C93" t="str">
            <v>TP0078</v>
          </cell>
        </row>
        <row r="94">
          <cell r="C94" t="str">
            <v>TP0079</v>
          </cell>
        </row>
        <row r="95">
          <cell r="C95" t="str">
            <v>TP0080</v>
          </cell>
        </row>
        <row r="96">
          <cell r="C96" t="str">
            <v>TP0081</v>
          </cell>
        </row>
        <row r="97">
          <cell r="C97" t="str">
            <v>TP0082</v>
          </cell>
        </row>
        <row r="98">
          <cell r="C98" t="str">
            <v>TP0083</v>
          </cell>
        </row>
        <row r="99">
          <cell r="C99" t="str">
            <v>TP0084</v>
          </cell>
        </row>
        <row r="100">
          <cell r="C100" t="str">
            <v>TP0085</v>
          </cell>
        </row>
        <row r="101">
          <cell r="C101" t="str">
            <v>TP0086</v>
          </cell>
        </row>
        <row r="102">
          <cell r="C102" t="str">
            <v>TP0087</v>
          </cell>
        </row>
        <row r="103">
          <cell r="C103" t="str">
            <v>TP0088</v>
          </cell>
        </row>
        <row r="104">
          <cell r="C104" t="str">
            <v>TP0089</v>
          </cell>
        </row>
        <row r="105">
          <cell r="C105" t="str">
            <v>TP0090</v>
          </cell>
        </row>
        <row r="106">
          <cell r="C106" t="str">
            <v>TP0091</v>
          </cell>
        </row>
        <row r="107">
          <cell r="C107" t="str">
            <v>TP0092</v>
          </cell>
        </row>
        <row r="108">
          <cell r="C108" t="str">
            <v>TP0093</v>
          </cell>
        </row>
        <row r="109">
          <cell r="C109" t="str">
            <v>TP0094</v>
          </cell>
        </row>
        <row r="110">
          <cell r="C110" t="str">
            <v>TP0095</v>
          </cell>
        </row>
        <row r="111">
          <cell r="C111" t="str">
            <v>TP0096</v>
          </cell>
        </row>
        <row r="112">
          <cell r="C112" t="str">
            <v>TP0097</v>
          </cell>
        </row>
        <row r="113">
          <cell r="C113" t="str">
            <v>TP0098</v>
          </cell>
        </row>
        <row r="114">
          <cell r="C114" t="str">
            <v>TP0099</v>
          </cell>
        </row>
        <row r="115">
          <cell r="C115" t="str">
            <v>TP0100</v>
          </cell>
        </row>
        <row r="116">
          <cell r="C116" t="str">
            <v>TP0101</v>
          </cell>
        </row>
        <row r="117">
          <cell r="C117" t="str">
            <v>TP0102</v>
          </cell>
        </row>
        <row r="118">
          <cell r="C118" t="str">
            <v>TP0103</v>
          </cell>
        </row>
        <row r="119">
          <cell r="C119" t="str">
            <v>TP0104</v>
          </cell>
        </row>
        <row r="120">
          <cell r="C120" t="str">
            <v>TP0105</v>
          </cell>
        </row>
        <row r="121">
          <cell r="C121" t="str">
            <v>TP0106</v>
          </cell>
        </row>
        <row r="122">
          <cell r="C122" t="str">
            <v>TP0107</v>
          </cell>
        </row>
        <row r="123">
          <cell r="C123" t="str">
            <v>TP0108</v>
          </cell>
        </row>
        <row r="124">
          <cell r="C124" t="str">
            <v>TP0109</v>
          </cell>
        </row>
        <row r="125">
          <cell r="C125" t="str">
            <v>TP0110</v>
          </cell>
        </row>
        <row r="126">
          <cell r="C126" t="str">
            <v>TP0111</v>
          </cell>
        </row>
        <row r="127">
          <cell r="C127" t="str">
            <v>TP0112</v>
          </cell>
        </row>
        <row r="128">
          <cell r="C128" t="str">
            <v>TP0113</v>
          </cell>
        </row>
        <row r="129">
          <cell r="C129" t="str">
            <v>TP0114</v>
          </cell>
        </row>
        <row r="130">
          <cell r="C130" t="str">
            <v>TP0115</v>
          </cell>
        </row>
        <row r="131">
          <cell r="C131" t="str">
            <v>TP0116</v>
          </cell>
        </row>
        <row r="132">
          <cell r="C132" t="str">
            <v>TP0117</v>
          </cell>
        </row>
        <row r="133">
          <cell r="C133" t="str">
            <v>TP0118</v>
          </cell>
        </row>
        <row r="134">
          <cell r="C134" t="str">
            <v>TP0119</v>
          </cell>
        </row>
        <row r="135">
          <cell r="C135" t="str">
            <v>TP0120</v>
          </cell>
        </row>
        <row r="136">
          <cell r="C136" t="str">
            <v>TP0121</v>
          </cell>
        </row>
        <row r="137">
          <cell r="C137" t="str">
            <v>TP0122</v>
          </cell>
        </row>
        <row r="138">
          <cell r="C138" t="str">
            <v>TP0123</v>
          </cell>
        </row>
        <row r="139">
          <cell r="C139" t="str">
            <v>TP0124</v>
          </cell>
        </row>
        <row r="140">
          <cell r="C140" t="str">
            <v>TP0125</v>
          </cell>
        </row>
        <row r="141">
          <cell r="C141" t="str">
            <v>TP0126</v>
          </cell>
        </row>
        <row r="142">
          <cell r="C142" t="str">
            <v>TP0127</v>
          </cell>
        </row>
        <row r="143">
          <cell r="C143" t="str">
            <v>TP0128</v>
          </cell>
        </row>
        <row r="144">
          <cell r="C144" t="str">
            <v>TP0129</v>
          </cell>
        </row>
        <row r="145">
          <cell r="C145" t="str">
            <v>TP0130</v>
          </cell>
        </row>
        <row r="146">
          <cell r="C146" t="str">
            <v>TP0131</v>
          </cell>
        </row>
        <row r="147">
          <cell r="C147" t="str">
            <v>TP0132</v>
          </cell>
        </row>
        <row r="148">
          <cell r="C148" t="str">
            <v>TP0133</v>
          </cell>
        </row>
        <row r="149">
          <cell r="C149" t="str">
            <v>TP0134</v>
          </cell>
        </row>
        <row r="150">
          <cell r="C150" t="str">
            <v>TP0135</v>
          </cell>
        </row>
        <row r="151">
          <cell r="C151" t="str">
            <v>TP0136</v>
          </cell>
        </row>
        <row r="152">
          <cell r="C152" t="str">
            <v>TP0137</v>
          </cell>
        </row>
        <row r="153">
          <cell r="C153" t="str">
            <v>TP0138</v>
          </cell>
        </row>
        <row r="154">
          <cell r="C154" t="str">
            <v>TP0139</v>
          </cell>
        </row>
        <row r="155">
          <cell r="C155" t="str">
            <v>TP0140</v>
          </cell>
        </row>
        <row r="156">
          <cell r="C156" t="str">
            <v>TP0141</v>
          </cell>
        </row>
        <row r="157">
          <cell r="C157" t="str">
            <v>TP0142</v>
          </cell>
        </row>
        <row r="158">
          <cell r="C158" t="str">
            <v>TP0143</v>
          </cell>
        </row>
        <row r="159">
          <cell r="C159" t="str">
            <v>TP0144</v>
          </cell>
        </row>
        <row r="160">
          <cell r="C160" t="str">
            <v>TP0145</v>
          </cell>
        </row>
        <row r="161">
          <cell r="C161" t="str">
            <v>TP0146</v>
          </cell>
        </row>
        <row r="162">
          <cell r="C162" t="str">
            <v>TP0147</v>
          </cell>
        </row>
        <row r="163">
          <cell r="C163" t="str">
            <v>TP0148</v>
          </cell>
        </row>
        <row r="164">
          <cell r="C164" t="str">
            <v>TP0149</v>
          </cell>
        </row>
        <row r="165">
          <cell r="C165" t="str">
            <v>TP0150</v>
          </cell>
        </row>
        <row r="166">
          <cell r="C166" t="str">
            <v>TP0151</v>
          </cell>
        </row>
        <row r="167">
          <cell r="C167" t="str">
            <v>TP0152</v>
          </cell>
        </row>
        <row r="168">
          <cell r="C168" t="str">
            <v>TP0153</v>
          </cell>
        </row>
        <row r="169">
          <cell r="C169" t="str">
            <v>TP0154</v>
          </cell>
        </row>
        <row r="170">
          <cell r="C170" t="str">
            <v>TP0155</v>
          </cell>
        </row>
        <row r="171">
          <cell r="C171" t="str">
            <v>TP0156</v>
          </cell>
        </row>
        <row r="172">
          <cell r="C172" t="str">
            <v>TP0157</v>
          </cell>
        </row>
        <row r="173">
          <cell r="C173" t="str">
            <v>TP0158</v>
          </cell>
        </row>
        <row r="174">
          <cell r="C174" t="str">
            <v>TP0159</v>
          </cell>
        </row>
        <row r="175">
          <cell r="C175" t="str">
            <v>TP0160</v>
          </cell>
        </row>
        <row r="176">
          <cell r="C176" t="str">
            <v>TP0161</v>
          </cell>
        </row>
        <row r="177">
          <cell r="C177" t="str">
            <v>TP0162</v>
          </cell>
        </row>
        <row r="178">
          <cell r="C178" t="str">
            <v>TP0163</v>
          </cell>
        </row>
        <row r="179">
          <cell r="C179" t="str">
            <v>TP0164</v>
          </cell>
        </row>
        <row r="180">
          <cell r="C180" t="str">
            <v>TP0165</v>
          </cell>
        </row>
        <row r="181">
          <cell r="C181" t="str">
            <v>TP0166</v>
          </cell>
        </row>
        <row r="182">
          <cell r="C182" t="str">
            <v>TP0167</v>
          </cell>
        </row>
        <row r="183">
          <cell r="C183" t="str">
            <v>TP0168</v>
          </cell>
        </row>
        <row r="184">
          <cell r="C184" t="str">
            <v>TP0169</v>
          </cell>
        </row>
        <row r="185">
          <cell r="C185" t="str">
            <v>TP0170</v>
          </cell>
        </row>
        <row r="186">
          <cell r="C186" t="str">
            <v>TP0171</v>
          </cell>
        </row>
        <row r="187">
          <cell r="C187" t="str">
            <v>TP0172</v>
          </cell>
        </row>
        <row r="188">
          <cell r="C188" t="str">
            <v>TP0173</v>
          </cell>
        </row>
        <row r="189">
          <cell r="C189" t="str">
            <v>TP0174</v>
          </cell>
        </row>
        <row r="190">
          <cell r="C190" t="str">
            <v>TP0175</v>
          </cell>
        </row>
        <row r="191">
          <cell r="C191" t="str">
            <v>TP0176</v>
          </cell>
        </row>
        <row r="192">
          <cell r="C192" t="str">
            <v>TP0177</v>
          </cell>
        </row>
        <row r="193">
          <cell r="C193" t="str">
            <v>TP0178</v>
          </cell>
        </row>
        <row r="194">
          <cell r="C194" t="str">
            <v>TP0179</v>
          </cell>
        </row>
        <row r="195">
          <cell r="C195" t="str">
            <v>TP0180</v>
          </cell>
        </row>
        <row r="196">
          <cell r="C196" t="str">
            <v>TP0181</v>
          </cell>
        </row>
        <row r="197">
          <cell r="C197" t="str">
            <v>TP0182</v>
          </cell>
        </row>
        <row r="198">
          <cell r="C198" t="str">
            <v>TP0183</v>
          </cell>
        </row>
        <row r="199">
          <cell r="C199" t="str">
            <v>TP0184</v>
          </cell>
        </row>
        <row r="200">
          <cell r="C200" t="str">
            <v>TP0185</v>
          </cell>
        </row>
        <row r="201">
          <cell r="C201" t="str">
            <v>TP0186</v>
          </cell>
        </row>
        <row r="202">
          <cell r="C202" t="str">
            <v>TP0187</v>
          </cell>
        </row>
        <row r="203">
          <cell r="C203" t="str">
            <v>TP0188</v>
          </cell>
        </row>
        <row r="204">
          <cell r="C204" t="str">
            <v>TP0189</v>
          </cell>
        </row>
        <row r="205">
          <cell r="C205" t="str">
            <v>TP0190</v>
          </cell>
        </row>
        <row r="206">
          <cell r="C206" t="str">
            <v>TP0191</v>
          </cell>
        </row>
        <row r="207">
          <cell r="C207" t="str">
            <v>TP0192</v>
          </cell>
        </row>
        <row r="208">
          <cell r="C208" t="str">
            <v>TP0193</v>
          </cell>
        </row>
        <row r="209">
          <cell r="C209" t="str">
            <v>TP0194</v>
          </cell>
        </row>
        <row r="210">
          <cell r="C210" t="str">
            <v>TP0195</v>
          </cell>
        </row>
        <row r="211">
          <cell r="C211" t="str">
            <v>TP0196</v>
          </cell>
        </row>
        <row r="212">
          <cell r="C212" t="str">
            <v>TP0197</v>
          </cell>
        </row>
        <row r="213">
          <cell r="C213" t="str">
            <v>TP0198</v>
          </cell>
        </row>
        <row r="214">
          <cell r="C214" t="str">
            <v>TP0199</v>
          </cell>
        </row>
        <row r="215">
          <cell r="C215" t="str">
            <v>TP0200</v>
          </cell>
        </row>
        <row r="216">
          <cell r="C216" t="str">
            <v>TP0201</v>
          </cell>
        </row>
        <row r="217">
          <cell r="C217" t="str">
            <v>TP0202</v>
          </cell>
        </row>
        <row r="218">
          <cell r="C218" t="str">
            <v>TP0203</v>
          </cell>
        </row>
        <row r="219">
          <cell r="C219" t="str">
            <v>TP0204</v>
          </cell>
        </row>
        <row r="220">
          <cell r="C220" t="str">
            <v>TP0205</v>
          </cell>
        </row>
        <row r="221">
          <cell r="C221" t="str">
            <v>TP0206</v>
          </cell>
        </row>
        <row r="222">
          <cell r="C222" t="str">
            <v>TP0207</v>
          </cell>
        </row>
        <row r="223">
          <cell r="C223" t="str">
            <v>TP0208</v>
          </cell>
        </row>
        <row r="224">
          <cell r="C224" t="str">
            <v>TP0209</v>
          </cell>
        </row>
        <row r="225">
          <cell r="C225" t="str">
            <v>TP0210</v>
          </cell>
        </row>
        <row r="226">
          <cell r="C226" t="str">
            <v>TP0211</v>
          </cell>
        </row>
        <row r="227">
          <cell r="C227" t="str">
            <v>TP0212</v>
          </cell>
        </row>
        <row r="228">
          <cell r="C228" t="str">
            <v>TP0213</v>
          </cell>
        </row>
        <row r="229">
          <cell r="C229" t="str">
            <v>TP0214</v>
          </cell>
        </row>
        <row r="230">
          <cell r="C230" t="str">
            <v>TP0215</v>
          </cell>
        </row>
        <row r="231">
          <cell r="C231" t="str">
            <v>TP0216</v>
          </cell>
        </row>
        <row r="232">
          <cell r="C232" t="str">
            <v>TP0217</v>
          </cell>
        </row>
        <row r="233">
          <cell r="C233" t="str">
            <v>TP0218</v>
          </cell>
        </row>
        <row r="234">
          <cell r="C234" t="str">
            <v>TP0219</v>
          </cell>
        </row>
        <row r="235">
          <cell r="C235" t="str">
            <v>TP0220</v>
          </cell>
        </row>
        <row r="236">
          <cell r="C236" t="str">
            <v>TP0221</v>
          </cell>
        </row>
        <row r="237">
          <cell r="C237" t="str">
            <v>TP0222</v>
          </cell>
        </row>
        <row r="238">
          <cell r="C238" t="str">
            <v>TP0223</v>
          </cell>
        </row>
        <row r="239">
          <cell r="C239" t="str">
            <v>TP0224</v>
          </cell>
        </row>
        <row r="240">
          <cell r="C240" t="str">
            <v>TP0225</v>
          </cell>
        </row>
        <row r="241">
          <cell r="C241" t="str">
            <v>TP0226</v>
          </cell>
        </row>
        <row r="242">
          <cell r="C242" t="str">
            <v>TP0227</v>
          </cell>
        </row>
        <row r="243">
          <cell r="C243" t="str">
            <v>TP0228</v>
          </cell>
        </row>
        <row r="244">
          <cell r="C244" t="str">
            <v>TP0229</v>
          </cell>
        </row>
        <row r="245">
          <cell r="C245" t="str">
            <v>TP0230</v>
          </cell>
        </row>
        <row r="246">
          <cell r="C246" t="str">
            <v>TP0231</v>
          </cell>
        </row>
        <row r="247">
          <cell r="C247" t="str">
            <v>TP0232</v>
          </cell>
        </row>
        <row r="248">
          <cell r="C248" t="str">
            <v>TP0233</v>
          </cell>
        </row>
        <row r="249">
          <cell r="C249" t="str">
            <v>TP0234</v>
          </cell>
        </row>
        <row r="250">
          <cell r="C250" t="str">
            <v>TP0235</v>
          </cell>
        </row>
        <row r="251">
          <cell r="C251" t="str">
            <v>TP0236</v>
          </cell>
        </row>
        <row r="252">
          <cell r="C252" t="str">
            <v>TP0237</v>
          </cell>
        </row>
        <row r="253">
          <cell r="C253" t="str">
            <v>TP0238</v>
          </cell>
        </row>
        <row r="254">
          <cell r="C254" t="str">
            <v>TP0239</v>
          </cell>
        </row>
        <row r="255">
          <cell r="C255" t="str">
            <v>TP0240</v>
          </cell>
        </row>
        <row r="256">
          <cell r="C256" t="str">
            <v>TP0241</v>
          </cell>
        </row>
        <row r="257">
          <cell r="C257" t="str">
            <v>TP0242</v>
          </cell>
        </row>
        <row r="258">
          <cell r="C258" t="str">
            <v>TP0243</v>
          </cell>
        </row>
        <row r="259">
          <cell r="C259" t="str">
            <v>TP0244</v>
          </cell>
        </row>
        <row r="260">
          <cell r="C260" t="str">
            <v>TP0245</v>
          </cell>
        </row>
        <row r="261">
          <cell r="C261" t="str">
            <v>TP0246</v>
          </cell>
        </row>
        <row r="262">
          <cell r="C262" t="str">
            <v>TP0247</v>
          </cell>
        </row>
        <row r="263">
          <cell r="C263" t="str">
            <v>TP0248</v>
          </cell>
        </row>
        <row r="264">
          <cell r="C264" t="str">
            <v>TP0249</v>
          </cell>
        </row>
        <row r="265">
          <cell r="C265" t="str">
            <v>TP0250</v>
          </cell>
        </row>
        <row r="266">
          <cell r="C266" t="str">
            <v>TP0251</v>
          </cell>
        </row>
        <row r="267">
          <cell r="C267" t="str">
            <v>TP0252</v>
          </cell>
        </row>
        <row r="268">
          <cell r="C268" t="str">
            <v>TP0253</v>
          </cell>
        </row>
        <row r="269">
          <cell r="C269" t="str">
            <v>TP0254</v>
          </cell>
        </row>
        <row r="270">
          <cell r="C270" t="str">
            <v>TP0255</v>
          </cell>
        </row>
        <row r="271">
          <cell r="C271" t="str">
            <v>TP0256</v>
          </cell>
        </row>
        <row r="272">
          <cell r="C272" t="str">
            <v>TP0257</v>
          </cell>
        </row>
        <row r="273">
          <cell r="C273" t="str">
            <v>TP0258</v>
          </cell>
        </row>
        <row r="274">
          <cell r="C274" t="str">
            <v>TP0259</v>
          </cell>
        </row>
        <row r="275">
          <cell r="C275" t="str">
            <v>TP0260</v>
          </cell>
        </row>
        <row r="276">
          <cell r="C276" t="str">
            <v>TP0261</v>
          </cell>
        </row>
        <row r="277">
          <cell r="C277" t="str">
            <v>TP0262</v>
          </cell>
        </row>
        <row r="278">
          <cell r="C278" t="str">
            <v>TP0263</v>
          </cell>
        </row>
        <row r="279">
          <cell r="C279" t="str">
            <v>TP0264</v>
          </cell>
        </row>
        <row r="280">
          <cell r="C280" t="str">
            <v>TP0265</v>
          </cell>
        </row>
        <row r="281">
          <cell r="C281" t="str">
            <v>TP0266</v>
          </cell>
        </row>
        <row r="282">
          <cell r="C282" t="str">
            <v>TP0267</v>
          </cell>
        </row>
        <row r="283">
          <cell r="C283" t="str">
            <v>TP0268</v>
          </cell>
        </row>
        <row r="284">
          <cell r="C284" t="str">
            <v>TP0269</v>
          </cell>
        </row>
        <row r="285">
          <cell r="C285" t="str">
            <v>TP0270</v>
          </cell>
        </row>
        <row r="286">
          <cell r="C286" t="str">
            <v>TP0271</v>
          </cell>
        </row>
        <row r="287">
          <cell r="C287" t="str">
            <v>TP0272</v>
          </cell>
        </row>
        <row r="288">
          <cell r="C288" t="str">
            <v>TP0273</v>
          </cell>
        </row>
        <row r="289">
          <cell r="C289" t="str">
            <v>TP0274</v>
          </cell>
        </row>
        <row r="290">
          <cell r="C290" t="str">
            <v>TP0275</v>
          </cell>
        </row>
        <row r="291">
          <cell r="C291" t="str">
            <v>TP0276</v>
          </cell>
        </row>
        <row r="292">
          <cell r="C292" t="str">
            <v>TP0277</v>
          </cell>
        </row>
        <row r="293">
          <cell r="C293" t="str">
            <v>TP0278</v>
          </cell>
        </row>
        <row r="294">
          <cell r="C294" t="str">
            <v>TP0279</v>
          </cell>
        </row>
        <row r="295">
          <cell r="C295" t="str">
            <v>TP0280</v>
          </cell>
        </row>
        <row r="296">
          <cell r="C296" t="str">
            <v>TP0281</v>
          </cell>
        </row>
        <row r="297">
          <cell r="C297" t="str">
            <v>TP0282</v>
          </cell>
        </row>
        <row r="298">
          <cell r="C298" t="str">
            <v>TP0283</v>
          </cell>
        </row>
        <row r="299">
          <cell r="C299" t="str">
            <v>TP0284</v>
          </cell>
        </row>
        <row r="300">
          <cell r="C300" t="str">
            <v>TP0285</v>
          </cell>
        </row>
        <row r="301">
          <cell r="C301" t="str">
            <v>TP0286</v>
          </cell>
        </row>
        <row r="302">
          <cell r="C302" t="str">
            <v>TP0287</v>
          </cell>
        </row>
        <row r="303">
          <cell r="C303" t="str">
            <v>TP0288</v>
          </cell>
        </row>
        <row r="304">
          <cell r="C304" t="str">
            <v>TP0289</v>
          </cell>
        </row>
        <row r="305">
          <cell r="C305" t="str">
            <v>TP0290</v>
          </cell>
        </row>
        <row r="306">
          <cell r="C306" t="str">
            <v>TP0291</v>
          </cell>
        </row>
        <row r="307">
          <cell r="C307" t="str">
            <v>TP0292</v>
          </cell>
        </row>
        <row r="308">
          <cell r="C308" t="str">
            <v>TP0293</v>
          </cell>
        </row>
        <row r="309">
          <cell r="C309" t="str">
            <v>TP0294</v>
          </cell>
        </row>
        <row r="310">
          <cell r="C310" t="str">
            <v>TP0295</v>
          </cell>
        </row>
        <row r="311">
          <cell r="C311" t="str">
            <v>TP0296</v>
          </cell>
        </row>
        <row r="312">
          <cell r="C312" t="str">
            <v>TP0297</v>
          </cell>
        </row>
        <row r="313">
          <cell r="C313" t="str">
            <v>TP0298</v>
          </cell>
        </row>
        <row r="314">
          <cell r="C314" t="str">
            <v>TP0299</v>
          </cell>
        </row>
        <row r="315">
          <cell r="C315" t="str">
            <v>TP0300</v>
          </cell>
        </row>
        <row r="316">
          <cell r="C316" t="str">
            <v>TP0301</v>
          </cell>
        </row>
        <row r="317">
          <cell r="C317" t="str">
            <v>TP0302</v>
          </cell>
        </row>
        <row r="318">
          <cell r="C318" t="str">
            <v>TP0303</v>
          </cell>
        </row>
        <row r="319">
          <cell r="C319" t="str">
            <v>TP0304</v>
          </cell>
        </row>
        <row r="320">
          <cell r="C320" t="str">
            <v>TP0305</v>
          </cell>
        </row>
        <row r="321">
          <cell r="C321" t="str">
            <v>TP0306</v>
          </cell>
        </row>
        <row r="322">
          <cell r="C322" t="str">
            <v>TP0307</v>
          </cell>
        </row>
        <row r="323">
          <cell r="C323" t="str">
            <v>TP0308</v>
          </cell>
        </row>
        <row r="324">
          <cell r="C324" t="str">
            <v>TP0309</v>
          </cell>
        </row>
        <row r="325">
          <cell r="C325" t="str">
            <v>TP0310</v>
          </cell>
        </row>
        <row r="326">
          <cell r="C326" t="str">
            <v>TP0311</v>
          </cell>
        </row>
        <row r="327">
          <cell r="C327" t="str">
            <v>TP0312</v>
          </cell>
        </row>
        <row r="328">
          <cell r="C328" t="str">
            <v>TP0313</v>
          </cell>
        </row>
        <row r="329">
          <cell r="C329" t="str">
            <v>TP0314</v>
          </cell>
        </row>
        <row r="330">
          <cell r="C330" t="str">
            <v>TP0315</v>
          </cell>
        </row>
        <row r="331">
          <cell r="C331" t="str">
            <v>TP0316</v>
          </cell>
        </row>
        <row r="332">
          <cell r="C332" t="str">
            <v>TP0317</v>
          </cell>
        </row>
        <row r="333">
          <cell r="C333" t="str">
            <v>TP0318</v>
          </cell>
        </row>
        <row r="334">
          <cell r="C334" t="str">
            <v>TP0319</v>
          </cell>
        </row>
        <row r="335">
          <cell r="C335" t="str">
            <v>TP0320</v>
          </cell>
        </row>
        <row r="336">
          <cell r="C336" t="str">
            <v>TP0321</v>
          </cell>
        </row>
        <row r="337">
          <cell r="C337" t="str">
            <v>TP0322</v>
          </cell>
        </row>
        <row r="338">
          <cell r="C338" t="str">
            <v>TP0323</v>
          </cell>
        </row>
        <row r="339">
          <cell r="C339" t="str">
            <v>TP0324</v>
          </cell>
        </row>
        <row r="340">
          <cell r="C340" t="str">
            <v>TP0325</v>
          </cell>
        </row>
        <row r="341">
          <cell r="C341" t="str">
            <v>TP0326</v>
          </cell>
        </row>
        <row r="342">
          <cell r="C342" t="str">
            <v>TP0327</v>
          </cell>
        </row>
        <row r="343">
          <cell r="C343" t="str">
            <v>TP0328</v>
          </cell>
        </row>
        <row r="344">
          <cell r="C344" t="str">
            <v>TP0329</v>
          </cell>
        </row>
        <row r="345">
          <cell r="C345" t="str">
            <v>TP0330</v>
          </cell>
        </row>
        <row r="346">
          <cell r="C346" t="str">
            <v>TP0331</v>
          </cell>
        </row>
        <row r="347">
          <cell r="C347" t="str">
            <v>TP0332</v>
          </cell>
        </row>
        <row r="348">
          <cell r="C348" t="str">
            <v>TP0333</v>
          </cell>
        </row>
        <row r="349">
          <cell r="C349" t="str">
            <v>TP0334</v>
          </cell>
        </row>
        <row r="350">
          <cell r="C350" t="str">
            <v>TP0335</v>
          </cell>
        </row>
        <row r="351">
          <cell r="C351" t="str">
            <v>TP0336</v>
          </cell>
        </row>
        <row r="352">
          <cell r="C352" t="str">
            <v>TP0337</v>
          </cell>
        </row>
        <row r="353">
          <cell r="C353" t="str">
            <v>TP0338</v>
          </cell>
        </row>
        <row r="354">
          <cell r="C354" t="str">
            <v>TP0339</v>
          </cell>
        </row>
        <row r="355">
          <cell r="C355" t="str">
            <v>TP0340</v>
          </cell>
        </row>
        <row r="356">
          <cell r="C356" t="str">
            <v>TP0341</v>
          </cell>
        </row>
        <row r="357">
          <cell r="C357" t="str">
            <v>TP0342</v>
          </cell>
        </row>
        <row r="358">
          <cell r="C358" t="str">
            <v>TP0343</v>
          </cell>
        </row>
        <row r="359">
          <cell r="C359" t="str">
            <v>TP0344</v>
          </cell>
        </row>
        <row r="360">
          <cell r="C360" t="str">
            <v>TP0345</v>
          </cell>
        </row>
        <row r="361">
          <cell r="C361" t="str">
            <v>TP0346</v>
          </cell>
        </row>
        <row r="362">
          <cell r="C362" t="str">
            <v>TP0347</v>
          </cell>
        </row>
        <row r="363">
          <cell r="C363" t="str">
            <v>TP0348</v>
          </cell>
        </row>
        <row r="364">
          <cell r="C364" t="str">
            <v>TP0349</v>
          </cell>
        </row>
        <row r="365">
          <cell r="C365" t="str">
            <v>TP0350</v>
          </cell>
        </row>
        <row r="366">
          <cell r="C366" t="str">
            <v>TP0351</v>
          </cell>
        </row>
        <row r="367">
          <cell r="C367" t="str">
            <v>TP0352</v>
          </cell>
        </row>
        <row r="368">
          <cell r="C368" t="str">
            <v>TP0353</v>
          </cell>
        </row>
        <row r="369">
          <cell r="C369" t="str">
            <v>TP0354</v>
          </cell>
        </row>
        <row r="370">
          <cell r="C370" t="str">
            <v>TP0355</v>
          </cell>
        </row>
        <row r="371">
          <cell r="C371" t="str">
            <v>TP0356</v>
          </cell>
        </row>
        <row r="372">
          <cell r="C372" t="str">
            <v>TP0357</v>
          </cell>
        </row>
        <row r="373">
          <cell r="C373" t="str">
            <v>TP0358</v>
          </cell>
        </row>
        <row r="374">
          <cell r="C374" t="str">
            <v>TP0359</v>
          </cell>
        </row>
        <row r="375">
          <cell r="C375" t="str">
            <v>TP0360</v>
          </cell>
        </row>
        <row r="376">
          <cell r="C376" t="str">
            <v>TP0361</v>
          </cell>
        </row>
        <row r="377">
          <cell r="C377" t="str">
            <v>TP0362</v>
          </cell>
        </row>
        <row r="378">
          <cell r="C378" t="str">
            <v>TP0363</v>
          </cell>
        </row>
        <row r="379">
          <cell r="C379" t="str">
            <v>TP0364</v>
          </cell>
        </row>
        <row r="380">
          <cell r="C380" t="str">
            <v>TP0365</v>
          </cell>
        </row>
        <row r="381">
          <cell r="C381" t="str">
            <v>TP0366</v>
          </cell>
        </row>
        <row r="382">
          <cell r="C382" t="str">
            <v>TP0367</v>
          </cell>
        </row>
        <row r="383">
          <cell r="C383" t="str">
            <v>TP0368</v>
          </cell>
        </row>
        <row r="384">
          <cell r="C384" t="str">
            <v>TP0369</v>
          </cell>
        </row>
        <row r="385">
          <cell r="C385" t="str">
            <v>TP0370</v>
          </cell>
        </row>
        <row r="386">
          <cell r="C386" t="str">
            <v>TP0371</v>
          </cell>
        </row>
        <row r="387">
          <cell r="C387" t="str">
            <v>TP0372</v>
          </cell>
        </row>
        <row r="388">
          <cell r="C388" t="str">
            <v>TP0373</v>
          </cell>
        </row>
        <row r="389">
          <cell r="C389" t="str">
            <v>TP0374</v>
          </cell>
        </row>
        <row r="390">
          <cell r="C390" t="str">
            <v>TP0375</v>
          </cell>
        </row>
        <row r="391">
          <cell r="C391" t="str">
            <v>TP0376</v>
          </cell>
        </row>
        <row r="392">
          <cell r="C392" t="str">
            <v>TP0377</v>
          </cell>
        </row>
        <row r="393">
          <cell r="C393" t="str">
            <v>TP0378</v>
          </cell>
        </row>
        <row r="394">
          <cell r="C394" t="str">
            <v>TP0379</v>
          </cell>
        </row>
        <row r="395">
          <cell r="C395" t="str">
            <v>TP0380</v>
          </cell>
        </row>
        <row r="396">
          <cell r="C396" t="str">
            <v>TP0381</v>
          </cell>
        </row>
        <row r="397">
          <cell r="C397" t="str">
            <v>TP0382</v>
          </cell>
        </row>
        <row r="398">
          <cell r="C398" t="str">
            <v>TP0383</v>
          </cell>
        </row>
        <row r="399">
          <cell r="C399" t="str">
            <v>TP0384</v>
          </cell>
        </row>
        <row r="400">
          <cell r="C400" t="str">
            <v>TP0385</v>
          </cell>
        </row>
        <row r="401">
          <cell r="C401" t="str">
            <v>TP0386</v>
          </cell>
        </row>
        <row r="402">
          <cell r="C402" t="str">
            <v>TP0387</v>
          </cell>
        </row>
        <row r="403">
          <cell r="C403" t="str">
            <v>TP0388</v>
          </cell>
        </row>
        <row r="404">
          <cell r="C404" t="str">
            <v>TP0389</v>
          </cell>
        </row>
        <row r="405">
          <cell r="C405" t="str">
            <v>TP0390</v>
          </cell>
        </row>
        <row r="406">
          <cell r="C406" t="str">
            <v>TP0391</v>
          </cell>
        </row>
        <row r="407">
          <cell r="C407" t="str">
            <v>TP0392</v>
          </cell>
        </row>
        <row r="408">
          <cell r="C408" t="str">
            <v>TP0393</v>
          </cell>
        </row>
        <row r="409">
          <cell r="C409" t="str">
            <v>TP0394</v>
          </cell>
        </row>
        <row r="410">
          <cell r="C410" t="str">
            <v>TP0395</v>
          </cell>
        </row>
        <row r="411">
          <cell r="C411" t="str">
            <v>TP0396</v>
          </cell>
        </row>
        <row r="412">
          <cell r="C412" t="str">
            <v>TP0397</v>
          </cell>
        </row>
        <row r="413">
          <cell r="C413" t="str">
            <v>TP0398</v>
          </cell>
        </row>
        <row r="414">
          <cell r="C414" t="str">
            <v>TP0399</v>
          </cell>
        </row>
        <row r="415">
          <cell r="C415" t="str">
            <v>TP0400</v>
          </cell>
        </row>
        <row r="416">
          <cell r="C416" t="str">
            <v>TP0401</v>
          </cell>
        </row>
        <row r="417">
          <cell r="C417" t="str">
            <v>TP0402</v>
          </cell>
        </row>
        <row r="418">
          <cell r="C418" t="str">
            <v>TP0403</v>
          </cell>
        </row>
        <row r="419">
          <cell r="C419" t="str">
            <v>TP0404</v>
          </cell>
        </row>
        <row r="420">
          <cell r="C420" t="str">
            <v>TP0405</v>
          </cell>
        </row>
        <row r="421">
          <cell r="C421" t="str">
            <v>TP0406</v>
          </cell>
        </row>
        <row r="422">
          <cell r="C422" t="str">
            <v>TP0407</v>
          </cell>
        </row>
        <row r="423">
          <cell r="C423" t="str">
            <v>TP0408</v>
          </cell>
        </row>
        <row r="424">
          <cell r="C424" t="str">
            <v>TP0409</v>
          </cell>
        </row>
        <row r="425">
          <cell r="C425" t="str">
            <v>TP0410</v>
          </cell>
        </row>
        <row r="426">
          <cell r="C426" t="str">
            <v>TP0411</v>
          </cell>
        </row>
        <row r="427">
          <cell r="C427" t="str">
            <v>TP0412</v>
          </cell>
        </row>
        <row r="428">
          <cell r="C428" t="str">
            <v>TP0413</v>
          </cell>
        </row>
        <row r="429">
          <cell r="C429" t="str">
            <v>TP0414</v>
          </cell>
        </row>
        <row r="430">
          <cell r="C430" t="str">
            <v>TP0415</v>
          </cell>
        </row>
        <row r="431">
          <cell r="C431" t="str">
            <v>TP0416</v>
          </cell>
        </row>
        <row r="432">
          <cell r="C432" t="str">
            <v>TP0417</v>
          </cell>
        </row>
        <row r="433">
          <cell r="C433" t="str">
            <v>TP0418</v>
          </cell>
        </row>
        <row r="434">
          <cell r="C434" t="str">
            <v>TP0419</v>
          </cell>
        </row>
        <row r="435">
          <cell r="C435" t="str">
            <v>TP0420</v>
          </cell>
        </row>
        <row r="436">
          <cell r="C436" t="str">
            <v>TP0421</v>
          </cell>
        </row>
        <row r="437">
          <cell r="C437" t="str">
            <v>TP0422</v>
          </cell>
        </row>
        <row r="438">
          <cell r="C438" t="str">
            <v>TP0423</v>
          </cell>
        </row>
        <row r="439">
          <cell r="C439" t="str">
            <v>TP0424</v>
          </cell>
        </row>
        <row r="440">
          <cell r="C440" t="str">
            <v>TP0425</v>
          </cell>
        </row>
        <row r="441">
          <cell r="C441" t="str">
            <v>TP0426</v>
          </cell>
        </row>
        <row r="442">
          <cell r="C442" t="str">
            <v>TP0427</v>
          </cell>
        </row>
        <row r="443">
          <cell r="C443" t="str">
            <v>TP0428</v>
          </cell>
        </row>
        <row r="444">
          <cell r="C444" t="str">
            <v>TP0429</v>
          </cell>
        </row>
        <row r="445">
          <cell r="C445" t="str">
            <v>TP0430</v>
          </cell>
        </row>
        <row r="446">
          <cell r="C446" t="str">
            <v>TP0431</v>
          </cell>
        </row>
        <row r="447">
          <cell r="C447" t="str">
            <v>TP0432</v>
          </cell>
        </row>
        <row r="448">
          <cell r="C448" t="str">
            <v>TP0433</v>
          </cell>
        </row>
        <row r="449">
          <cell r="C449" t="str">
            <v>TP0434</v>
          </cell>
        </row>
        <row r="450">
          <cell r="C450" t="str">
            <v>TP0435</v>
          </cell>
        </row>
        <row r="451">
          <cell r="C451" t="str">
            <v>TP0436</v>
          </cell>
        </row>
        <row r="452">
          <cell r="C452" t="str">
            <v>TP0437</v>
          </cell>
        </row>
        <row r="453">
          <cell r="C453" t="str">
            <v>TP0438</v>
          </cell>
        </row>
        <row r="454">
          <cell r="C454" t="str">
            <v>TP0439</v>
          </cell>
        </row>
        <row r="455">
          <cell r="C455" t="str">
            <v>TP0440</v>
          </cell>
        </row>
        <row r="456">
          <cell r="C456" t="str">
            <v>TP0441</v>
          </cell>
        </row>
        <row r="457">
          <cell r="C457" t="str">
            <v>TP0442</v>
          </cell>
        </row>
        <row r="458">
          <cell r="C458" t="str">
            <v>TP0443</v>
          </cell>
        </row>
        <row r="459">
          <cell r="C459" t="str">
            <v>TP0444</v>
          </cell>
        </row>
        <row r="460">
          <cell r="C460" t="str">
            <v>TP0445</v>
          </cell>
        </row>
        <row r="461">
          <cell r="C461" t="str">
            <v>TP0446</v>
          </cell>
        </row>
        <row r="462">
          <cell r="C462" t="str">
            <v>TP0447</v>
          </cell>
        </row>
        <row r="463">
          <cell r="C463" t="str">
            <v>TP0448</v>
          </cell>
        </row>
        <row r="464">
          <cell r="C464" t="str">
            <v>TP0449</v>
          </cell>
        </row>
        <row r="465">
          <cell r="C465" t="str">
            <v>TP0450</v>
          </cell>
        </row>
        <row r="466">
          <cell r="C466" t="str">
            <v>TP0451</v>
          </cell>
        </row>
        <row r="467">
          <cell r="C467" t="str">
            <v>TP0452</v>
          </cell>
        </row>
        <row r="468">
          <cell r="C468" t="str">
            <v>TP0453</v>
          </cell>
        </row>
        <row r="469">
          <cell r="C469" t="str">
            <v>TP0454</v>
          </cell>
        </row>
        <row r="470">
          <cell r="C470" t="str">
            <v>TP0455</v>
          </cell>
        </row>
        <row r="471">
          <cell r="C471" t="str">
            <v>TP0456</v>
          </cell>
        </row>
        <row r="472">
          <cell r="C472" t="str">
            <v>TP0457</v>
          </cell>
        </row>
        <row r="473">
          <cell r="C473" t="str">
            <v>TP0458</v>
          </cell>
        </row>
        <row r="474">
          <cell r="C474" t="str">
            <v>TP0459</v>
          </cell>
        </row>
        <row r="475">
          <cell r="C475" t="str">
            <v>TP0460</v>
          </cell>
        </row>
        <row r="476">
          <cell r="C476" t="str">
            <v>TP0461</v>
          </cell>
        </row>
        <row r="477">
          <cell r="C477" t="str">
            <v>TP0462</v>
          </cell>
        </row>
        <row r="478">
          <cell r="C478" t="str">
            <v>TP0463</v>
          </cell>
        </row>
        <row r="479">
          <cell r="C479" t="str">
            <v>TP0464</v>
          </cell>
        </row>
        <row r="480">
          <cell r="C480" t="str">
            <v>TP0465</v>
          </cell>
        </row>
        <row r="481">
          <cell r="C481" t="str">
            <v>TP0466</v>
          </cell>
        </row>
        <row r="482">
          <cell r="C482" t="str">
            <v>TP0467</v>
          </cell>
        </row>
        <row r="483">
          <cell r="C483" t="str">
            <v>TP0468</v>
          </cell>
        </row>
        <row r="484">
          <cell r="C484" t="str">
            <v>TP0469</v>
          </cell>
        </row>
        <row r="485">
          <cell r="C485" t="str">
            <v>TP0470</v>
          </cell>
        </row>
        <row r="486">
          <cell r="C486" t="str">
            <v>TP0471</v>
          </cell>
        </row>
        <row r="487">
          <cell r="C487" t="str">
            <v>TP0472</v>
          </cell>
        </row>
        <row r="488">
          <cell r="C488" t="str">
            <v>TP0473</v>
          </cell>
        </row>
        <row r="489">
          <cell r="C489" t="str">
            <v>TP0474</v>
          </cell>
        </row>
        <row r="490">
          <cell r="C490" t="str">
            <v>TP0475</v>
          </cell>
        </row>
        <row r="491">
          <cell r="C491" t="str">
            <v>TP0476</v>
          </cell>
        </row>
        <row r="492">
          <cell r="C492" t="str">
            <v>TP0477</v>
          </cell>
        </row>
        <row r="493">
          <cell r="C493" t="str">
            <v>TP0478</v>
          </cell>
        </row>
        <row r="494">
          <cell r="C494" t="str">
            <v>TP0479</v>
          </cell>
        </row>
        <row r="495">
          <cell r="C495" t="str">
            <v>TP0480</v>
          </cell>
        </row>
        <row r="496">
          <cell r="C496" t="str">
            <v>TP0481</v>
          </cell>
        </row>
        <row r="497">
          <cell r="C497" t="str">
            <v>TP0482</v>
          </cell>
        </row>
        <row r="498">
          <cell r="C498" t="str">
            <v>TP0483</v>
          </cell>
        </row>
        <row r="499">
          <cell r="C499" t="str">
            <v>TP0484</v>
          </cell>
        </row>
        <row r="500">
          <cell r="C500" t="str">
            <v>TP0485</v>
          </cell>
        </row>
        <row r="501">
          <cell r="C501" t="str">
            <v>TP0486</v>
          </cell>
        </row>
        <row r="502">
          <cell r="C502" t="str">
            <v>TP0487</v>
          </cell>
        </row>
        <row r="503">
          <cell r="C503" t="str">
            <v>TP0488</v>
          </cell>
        </row>
        <row r="504">
          <cell r="C504" t="str">
            <v>TP0489</v>
          </cell>
        </row>
        <row r="505">
          <cell r="C505" t="str">
            <v>TP0490</v>
          </cell>
        </row>
        <row r="506">
          <cell r="C506" t="str">
            <v>TP0491</v>
          </cell>
        </row>
        <row r="507">
          <cell r="C507" t="str">
            <v>TP0492</v>
          </cell>
        </row>
        <row r="508">
          <cell r="C508" t="str">
            <v>TP0493</v>
          </cell>
        </row>
        <row r="509">
          <cell r="C509" t="str">
            <v>TP0494</v>
          </cell>
        </row>
        <row r="510">
          <cell r="C510" t="str">
            <v>TP0495</v>
          </cell>
        </row>
        <row r="511">
          <cell r="C511" t="str">
            <v>TP0496</v>
          </cell>
        </row>
        <row r="512">
          <cell r="C512" t="str">
            <v>TP0497</v>
          </cell>
        </row>
        <row r="513">
          <cell r="C513" t="str">
            <v>TP0498</v>
          </cell>
        </row>
        <row r="514">
          <cell r="C514" t="str">
            <v>TP0499</v>
          </cell>
        </row>
        <row r="515">
          <cell r="C515" t="str">
            <v>TP0500</v>
          </cell>
        </row>
        <row r="516">
          <cell r="C516" t="str">
            <v>TP0501</v>
          </cell>
        </row>
        <row r="517">
          <cell r="C517" t="str">
            <v>TP0502</v>
          </cell>
        </row>
        <row r="518">
          <cell r="C518" t="str">
            <v>TP0503</v>
          </cell>
        </row>
        <row r="519">
          <cell r="C519" t="str">
            <v>TP0504</v>
          </cell>
        </row>
        <row r="520">
          <cell r="C520" t="str">
            <v>TP0505</v>
          </cell>
        </row>
        <row r="521">
          <cell r="C521" t="str">
            <v>TP0506</v>
          </cell>
        </row>
        <row r="522">
          <cell r="C522" t="str">
            <v>TP0507</v>
          </cell>
        </row>
        <row r="523">
          <cell r="C523" t="str">
            <v>TP0508</v>
          </cell>
        </row>
        <row r="524">
          <cell r="C524" t="str">
            <v>TP0509</v>
          </cell>
        </row>
        <row r="525">
          <cell r="C525" t="str">
            <v>TP0510</v>
          </cell>
        </row>
        <row r="526">
          <cell r="C526" t="str">
            <v>TP0511</v>
          </cell>
        </row>
        <row r="527">
          <cell r="C527" t="str">
            <v>TP0512</v>
          </cell>
        </row>
        <row r="528">
          <cell r="C528" t="str">
            <v>TP0513</v>
          </cell>
        </row>
        <row r="529">
          <cell r="C529" t="str">
            <v>TP0514</v>
          </cell>
        </row>
        <row r="530">
          <cell r="C530" t="str">
            <v>TP0515</v>
          </cell>
        </row>
        <row r="531">
          <cell r="C531" t="str">
            <v>TP0516</v>
          </cell>
        </row>
        <row r="532">
          <cell r="C532" t="str">
            <v>TP0517</v>
          </cell>
        </row>
        <row r="533">
          <cell r="C533" t="str">
            <v>TP0518</v>
          </cell>
        </row>
        <row r="534">
          <cell r="C534" t="str">
            <v>TP0519</v>
          </cell>
        </row>
        <row r="535">
          <cell r="C535" t="str">
            <v>TP0520</v>
          </cell>
        </row>
        <row r="536">
          <cell r="C536" t="str">
            <v>TP0521</v>
          </cell>
        </row>
        <row r="537">
          <cell r="C537" t="str">
            <v>TP0522</v>
          </cell>
        </row>
        <row r="538">
          <cell r="C538" t="str">
            <v>TP0523</v>
          </cell>
        </row>
        <row r="539">
          <cell r="C539" t="str">
            <v>TP0524</v>
          </cell>
        </row>
        <row r="540">
          <cell r="C540" t="str">
            <v>TP0525</v>
          </cell>
        </row>
        <row r="541">
          <cell r="C541" t="str">
            <v>TP0526</v>
          </cell>
        </row>
        <row r="542">
          <cell r="C542" t="str">
            <v>TP0527</v>
          </cell>
        </row>
        <row r="543">
          <cell r="C543" t="str">
            <v>TP0528</v>
          </cell>
        </row>
        <row r="544">
          <cell r="C544" t="str">
            <v>TP0529</v>
          </cell>
        </row>
        <row r="545">
          <cell r="C545" t="str">
            <v>TP0530</v>
          </cell>
        </row>
        <row r="546">
          <cell r="C546" t="str">
            <v>TP0531</v>
          </cell>
        </row>
        <row r="547">
          <cell r="C547" t="str">
            <v>TP0532</v>
          </cell>
        </row>
        <row r="548">
          <cell r="C548" t="str">
            <v>TP0533</v>
          </cell>
        </row>
        <row r="549">
          <cell r="C549" t="str">
            <v>TP0534</v>
          </cell>
        </row>
        <row r="550">
          <cell r="C550" t="str">
            <v>TP0535</v>
          </cell>
        </row>
        <row r="551">
          <cell r="C551" t="str">
            <v>TP0536</v>
          </cell>
        </row>
        <row r="552">
          <cell r="C552" t="str">
            <v>TP0537</v>
          </cell>
        </row>
        <row r="553">
          <cell r="C553" t="str">
            <v>TP0538</v>
          </cell>
        </row>
        <row r="554">
          <cell r="C554" t="str">
            <v>TP0539</v>
          </cell>
        </row>
        <row r="555">
          <cell r="C555" t="str">
            <v>TP0540</v>
          </cell>
        </row>
        <row r="556">
          <cell r="C556" t="str">
            <v>TP0541</v>
          </cell>
        </row>
        <row r="557">
          <cell r="C557" t="str">
            <v>TP0542</v>
          </cell>
        </row>
        <row r="558">
          <cell r="C558" t="str">
            <v>TP0543</v>
          </cell>
        </row>
        <row r="559">
          <cell r="C559" t="str">
            <v>TP0544</v>
          </cell>
        </row>
        <row r="560">
          <cell r="C560" t="str">
            <v>TP0545</v>
          </cell>
        </row>
        <row r="561">
          <cell r="C561" t="str">
            <v>TP0546</v>
          </cell>
        </row>
        <row r="562">
          <cell r="C562" t="str">
            <v>TP0547</v>
          </cell>
        </row>
        <row r="563">
          <cell r="C563" t="str">
            <v>TP0548</v>
          </cell>
        </row>
        <row r="564">
          <cell r="C564" t="str">
            <v>TP0549</v>
          </cell>
        </row>
        <row r="565">
          <cell r="C565" t="str">
            <v>TP0550</v>
          </cell>
        </row>
        <row r="566">
          <cell r="C566" t="str">
            <v>TP0551</v>
          </cell>
        </row>
        <row r="567">
          <cell r="C567" t="str">
            <v>TP0552</v>
          </cell>
        </row>
        <row r="568">
          <cell r="C568" t="str">
            <v>TP0553</v>
          </cell>
        </row>
        <row r="569">
          <cell r="C569" t="str">
            <v>TP0554</v>
          </cell>
        </row>
        <row r="570">
          <cell r="C570" t="str">
            <v>TP0555</v>
          </cell>
        </row>
        <row r="571">
          <cell r="C571" t="str">
            <v>TP0556</v>
          </cell>
        </row>
        <row r="572">
          <cell r="C572" t="str">
            <v>TP0557</v>
          </cell>
        </row>
        <row r="573">
          <cell r="C573" t="str">
            <v>TP0558</v>
          </cell>
        </row>
        <row r="574">
          <cell r="C574" t="str">
            <v>TP0559</v>
          </cell>
        </row>
        <row r="575">
          <cell r="C575" t="str">
            <v>TP0560</v>
          </cell>
        </row>
        <row r="576">
          <cell r="C576" t="str">
            <v>TP0561</v>
          </cell>
        </row>
        <row r="577">
          <cell r="C577" t="str">
            <v>TP0562</v>
          </cell>
        </row>
        <row r="578">
          <cell r="C578" t="str">
            <v>TP0563</v>
          </cell>
        </row>
        <row r="579">
          <cell r="C579" t="str">
            <v>TP0564</v>
          </cell>
        </row>
        <row r="580">
          <cell r="C580" t="str">
            <v>TP0565</v>
          </cell>
        </row>
        <row r="581">
          <cell r="C581" t="str">
            <v>TP0566</v>
          </cell>
        </row>
        <row r="582">
          <cell r="C582" t="str">
            <v>TP0567</v>
          </cell>
        </row>
        <row r="583">
          <cell r="C583" t="str">
            <v>TP0568</v>
          </cell>
        </row>
        <row r="584">
          <cell r="C584" t="str">
            <v>TP0569</v>
          </cell>
        </row>
        <row r="585">
          <cell r="C585" t="str">
            <v>TP0570</v>
          </cell>
        </row>
        <row r="586">
          <cell r="C586" t="str">
            <v>TP0571</v>
          </cell>
        </row>
        <row r="587">
          <cell r="C587" t="str">
            <v>TP0572</v>
          </cell>
        </row>
        <row r="588">
          <cell r="C588" t="str">
            <v>TP0573</v>
          </cell>
        </row>
        <row r="589">
          <cell r="C589" t="str">
            <v>TP0574</v>
          </cell>
        </row>
        <row r="590">
          <cell r="C590" t="str">
            <v>TP0575</v>
          </cell>
        </row>
        <row r="591">
          <cell r="C591" t="str">
            <v>TP0576</v>
          </cell>
        </row>
        <row r="592">
          <cell r="C592" t="str">
            <v>TP0577</v>
          </cell>
        </row>
        <row r="593">
          <cell r="C593" t="str">
            <v>TP0578</v>
          </cell>
        </row>
        <row r="594">
          <cell r="C594" t="str">
            <v>TP0579</v>
          </cell>
        </row>
        <row r="595">
          <cell r="C595" t="str">
            <v>TP0580</v>
          </cell>
        </row>
        <row r="596">
          <cell r="C596" t="str">
            <v>TP0581</v>
          </cell>
        </row>
        <row r="597">
          <cell r="C597" t="str">
            <v>TP0582</v>
          </cell>
        </row>
        <row r="598">
          <cell r="C598" t="str">
            <v>TP0583</v>
          </cell>
        </row>
        <row r="599">
          <cell r="C599" t="str">
            <v>TP0584</v>
          </cell>
        </row>
        <row r="600">
          <cell r="C600" t="str">
            <v>TP0585</v>
          </cell>
        </row>
        <row r="601">
          <cell r="C601" t="str">
            <v>TP0586</v>
          </cell>
        </row>
        <row r="602">
          <cell r="C602" t="str">
            <v>TP0587</v>
          </cell>
        </row>
        <row r="603">
          <cell r="C603" t="str">
            <v>TP0588</v>
          </cell>
        </row>
        <row r="604">
          <cell r="C604" t="str">
            <v>TP0589</v>
          </cell>
        </row>
        <row r="605">
          <cell r="C605" t="str">
            <v>TP0590</v>
          </cell>
        </row>
        <row r="606">
          <cell r="C606" t="str">
            <v>TP0591</v>
          </cell>
        </row>
        <row r="607">
          <cell r="C607" t="str">
            <v>TP0592</v>
          </cell>
        </row>
        <row r="608">
          <cell r="C608" t="str">
            <v>TP0593</v>
          </cell>
        </row>
        <row r="609">
          <cell r="C609" t="str">
            <v>TP0594</v>
          </cell>
        </row>
        <row r="616">
          <cell r="C616" t="str">
            <v>.</v>
          </cell>
        </row>
        <row r="617">
          <cell r="C617" t="str">
            <v>.</v>
          </cell>
        </row>
        <row r="618">
          <cell r="C618" t="str">
            <v>.</v>
          </cell>
        </row>
        <row r="619">
          <cell r="C619" t="str">
            <v>KP0001</v>
          </cell>
        </row>
        <row r="620">
          <cell r="C620" t="str">
            <v>KP0002</v>
          </cell>
        </row>
        <row r="621">
          <cell r="C621" t="str">
            <v>KP0003</v>
          </cell>
        </row>
        <row r="622">
          <cell r="C622" t="str">
            <v>KP0004</v>
          </cell>
        </row>
        <row r="623">
          <cell r="C623" t="str">
            <v>KP0005</v>
          </cell>
        </row>
        <row r="624">
          <cell r="C624" t="str">
            <v>KP0006</v>
          </cell>
        </row>
        <row r="625">
          <cell r="C625" t="str">
            <v>.</v>
          </cell>
        </row>
        <row r="632">
          <cell r="C632" t="str">
            <v>.</v>
          </cell>
        </row>
        <row r="633">
          <cell r="C633" t="str">
            <v>.</v>
          </cell>
        </row>
        <row r="634">
          <cell r="C634" t="str">
            <v>.</v>
          </cell>
        </row>
        <row r="635">
          <cell r="C635" t="str">
            <v>.</v>
          </cell>
        </row>
        <row r="636">
          <cell r="C636" t="str">
            <v>KR0001</v>
          </cell>
        </row>
        <row r="637">
          <cell r="C637" t="str">
            <v>KR0002</v>
          </cell>
        </row>
        <row r="638">
          <cell r="C638" t="str">
            <v>KR0003</v>
          </cell>
        </row>
        <row r="639">
          <cell r="C639" t="str">
            <v>KR0004</v>
          </cell>
        </row>
        <row r="640">
          <cell r="C640" t="str">
            <v>KR0005</v>
          </cell>
        </row>
        <row r="641">
          <cell r="C641" t="str">
            <v>KR0006</v>
          </cell>
        </row>
        <row r="642">
          <cell r="C642" t="str">
            <v>KR0007</v>
          </cell>
        </row>
        <row r="643">
          <cell r="C643" t="str">
            <v>KR0008</v>
          </cell>
        </row>
        <row r="644">
          <cell r="C644" t="str">
            <v>KR0009</v>
          </cell>
        </row>
        <row r="645">
          <cell r="C645" t="str">
            <v>KR0010</v>
          </cell>
        </row>
        <row r="646">
          <cell r="C646" t="str">
            <v>KR0011</v>
          </cell>
        </row>
        <row r="647">
          <cell r="C647" t="str">
            <v>KR0012</v>
          </cell>
        </row>
        <row r="648">
          <cell r="C648" t="str">
            <v>KR0013</v>
          </cell>
        </row>
        <row r="649">
          <cell r="C649" t="str">
            <v>KR0014</v>
          </cell>
        </row>
        <row r="650">
          <cell r="C650" t="str">
            <v>.</v>
          </cell>
        </row>
        <row r="657">
          <cell r="C657" t="str">
            <v>.</v>
          </cell>
        </row>
        <row r="658">
          <cell r="C658" t="str">
            <v>.</v>
          </cell>
        </row>
        <row r="659">
          <cell r="C659" t="str">
            <v>.</v>
          </cell>
        </row>
        <row r="660">
          <cell r="C660" t="str">
            <v>BD0001</v>
          </cell>
        </row>
        <row r="661">
          <cell r="C661" t="str">
            <v>BD0002</v>
          </cell>
        </row>
        <row r="662">
          <cell r="C662" t="str">
            <v>BD0003</v>
          </cell>
        </row>
        <row r="663">
          <cell r="C663" t="str">
            <v>BD0004</v>
          </cell>
        </row>
        <row r="664">
          <cell r="C664" t="str">
            <v>BD0005</v>
          </cell>
        </row>
        <row r="665">
          <cell r="C665" t="str">
            <v>BD0006</v>
          </cell>
        </row>
        <row r="666">
          <cell r="C666" t="str">
            <v>BD0007</v>
          </cell>
        </row>
        <row r="667">
          <cell r="C667" t="str">
            <v>BD0008</v>
          </cell>
        </row>
        <row r="668">
          <cell r="C668" t="str">
            <v>BD0009</v>
          </cell>
        </row>
        <row r="669">
          <cell r="C669" t="str">
            <v>BD0010</v>
          </cell>
        </row>
        <row r="670">
          <cell r="C670" t="str">
            <v>BD0011</v>
          </cell>
        </row>
        <row r="671">
          <cell r="C671" t="str">
            <v>BD0012</v>
          </cell>
        </row>
        <row r="672">
          <cell r="C672" t="str">
            <v>BD0013</v>
          </cell>
        </row>
        <row r="673">
          <cell r="C673" t="str">
            <v>BD0014</v>
          </cell>
        </row>
        <row r="674">
          <cell r="C674" t="str">
            <v>BD0015</v>
          </cell>
        </row>
        <row r="675">
          <cell r="C675" t="str">
            <v>BD0016</v>
          </cell>
        </row>
        <row r="676">
          <cell r="C676" t="str">
            <v>BD0017</v>
          </cell>
        </row>
        <row r="677">
          <cell r="C677" t="str">
            <v>BD0018</v>
          </cell>
        </row>
        <row r="678">
          <cell r="C678" t="str">
            <v>BD0019</v>
          </cell>
        </row>
        <row r="679">
          <cell r="C679" t="str">
            <v>BD0020</v>
          </cell>
        </row>
        <row r="680">
          <cell r="C680" t="str">
            <v>BD0021</v>
          </cell>
        </row>
        <row r="681">
          <cell r="C681" t="str">
            <v>BD0022</v>
          </cell>
        </row>
        <row r="682">
          <cell r="C682" t="str">
            <v>BD0023</v>
          </cell>
        </row>
        <row r="683">
          <cell r="C683" t="str">
            <v>BD0024</v>
          </cell>
        </row>
        <row r="684">
          <cell r="C684" t="str">
            <v>BD0025</v>
          </cell>
        </row>
        <row r="685">
          <cell r="C685" t="str">
            <v>BD0026</v>
          </cell>
        </row>
        <row r="686">
          <cell r="C686" t="str">
            <v>BD0027</v>
          </cell>
        </row>
        <row r="687">
          <cell r="C687" t="str">
            <v>BD0028</v>
          </cell>
        </row>
        <row r="688">
          <cell r="C688" t="str">
            <v>BD0029</v>
          </cell>
        </row>
        <row r="689">
          <cell r="C689" t="str">
            <v>BD0030</v>
          </cell>
        </row>
        <row r="690">
          <cell r="C690" t="str">
            <v>BD0031</v>
          </cell>
        </row>
        <row r="691">
          <cell r="C691" t="str">
            <v>BD0032</v>
          </cell>
        </row>
        <row r="692">
          <cell r="C692" t="str">
            <v>BD0033</v>
          </cell>
        </row>
        <row r="693">
          <cell r="C693" t="str">
            <v>BD0034</v>
          </cell>
        </row>
        <row r="694">
          <cell r="C694" t="str">
            <v>BD0035</v>
          </cell>
        </row>
        <row r="695">
          <cell r="C695" t="str">
            <v>BD0036</v>
          </cell>
        </row>
        <row r="696">
          <cell r="C696" t="str">
            <v>BD0037</v>
          </cell>
        </row>
        <row r="697">
          <cell r="C697" t="str">
            <v>BD0038</v>
          </cell>
        </row>
        <row r="698">
          <cell r="C698" t="str">
            <v>BD0039</v>
          </cell>
        </row>
        <row r="699">
          <cell r="C699" t="str">
            <v>BD0040</v>
          </cell>
        </row>
        <row r="700">
          <cell r="C700" t="str">
            <v>BD0041</v>
          </cell>
        </row>
        <row r="701">
          <cell r="C701" t="str">
            <v>BD0042</v>
          </cell>
        </row>
        <row r="702">
          <cell r="C702" t="str">
            <v>BD0043</v>
          </cell>
        </row>
        <row r="703">
          <cell r="C703" t="str">
            <v>BD0044</v>
          </cell>
        </row>
        <row r="704">
          <cell r="C704" t="str">
            <v>BD0045</v>
          </cell>
        </row>
        <row r="705">
          <cell r="C705" t="str">
            <v>BD0046</v>
          </cell>
        </row>
        <row r="706">
          <cell r="C706" t="str">
            <v>BD0047</v>
          </cell>
        </row>
        <row r="707">
          <cell r="C707" t="str">
            <v>BD0048</v>
          </cell>
        </row>
        <row r="708">
          <cell r="C708" t="str">
            <v>BD0049</v>
          </cell>
        </row>
        <row r="709">
          <cell r="C709" t="str">
            <v>BD0050</v>
          </cell>
        </row>
        <row r="710">
          <cell r="C710" t="str">
            <v>BD0051</v>
          </cell>
        </row>
        <row r="711">
          <cell r="C711" t="str">
            <v>BD0052</v>
          </cell>
        </row>
        <row r="712">
          <cell r="C712" t="str">
            <v>BD0053</v>
          </cell>
        </row>
        <row r="713">
          <cell r="C713" t="str">
            <v>BD0054</v>
          </cell>
        </row>
        <row r="714">
          <cell r="C714" t="str">
            <v>BD0055</v>
          </cell>
        </row>
        <row r="715">
          <cell r="C715" t="str">
            <v>BD0056</v>
          </cell>
        </row>
        <row r="719">
          <cell r="C719" t="str">
            <v>.</v>
          </cell>
        </row>
        <row r="720">
          <cell r="C720" t="str">
            <v>.</v>
          </cell>
        </row>
        <row r="721">
          <cell r="C721" t="str">
            <v>.</v>
          </cell>
        </row>
        <row r="722">
          <cell r="C722" t="str">
            <v>.</v>
          </cell>
        </row>
        <row r="723">
          <cell r="C723" t="str">
            <v>SN0001</v>
          </cell>
        </row>
        <row r="724">
          <cell r="C724" t="str">
            <v>SN0002</v>
          </cell>
        </row>
        <row r="725">
          <cell r="C725" t="str">
            <v>SN0003</v>
          </cell>
        </row>
        <row r="726">
          <cell r="C726" t="str">
            <v>SN0004</v>
          </cell>
        </row>
        <row r="727">
          <cell r="C727" t="str">
            <v>SN0005</v>
          </cell>
        </row>
        <row r="728">
          <cell r="C728" t="str">
            <v>SN0006</v>
          </cell>
        </row>
        <row r="729">
          <cell r="C729" t="str">
            <v>SN0007</v>
          </cell>
        </row>
        <row r="730">
          <cell r="C730" t="str">
            <v>SN0008</v>
          </cell>
        </row>
        <row r="731">
          <cell r="C731" t="str">
            <v>SN0009</v>
          </cell>
        </row>
        <row r="732">
          <cell r="C732" t="str">
            <v>SN0010</v>
          </cell>
        </row>
        <row r="733">
          <cell r="C733" t="str">
            <v>SN0011</v>
          </cell>
        </row>
        <row r="734">
          <cell r="C734" t="str">
            <v>SN0012</v>
          </cell>
        </row>
        <row r="735">
          <cell r="C735" t="str">
            <v>SN0013</v>
          </cell>
        </row>
        <row r="736">
          <cell r="C736" t="str">
            <v>SN0014</v>
          </cell>
        </row>
        <row r="737">
          <cell r="C737" t="str">
            <v>SN0015</v>
          </cell>
        </row>
        <row r="738">
          <cell r="C738" t="str">
            <v>SN0016</v>
          </cell>
        </row>
        <row r="739">
          <cell r="C739" t="str">
            <v>.</v>
          </cell>
        </row>
        <row r="740">
          <cell r="C740" t="str">
            <v>.</v>
          </cell>
        </row>
        <row r="747">
          <cell r="C747" t="str">
            <v>.</v>
          </cell>
        </row>
        <row r="748">
          <cell r="C748" t="str">
            <v>.</v>
          </cell>
        </row>
        <row r="749">
          <cell r="C749" t="str">
            <v>.</v>
          </cell>
        </row>
        <row r="750">
          <cell r="C750" t="str">
            <v>MB0001</v>
          </cell>
        </row>
        <row r="751">
          <cell r="C751" t="str">
            <v>MB0002</v>
          </cell>
        </row>
        <row r="752">
          <cell r="C752" t="str">
            <v>MB0003</v>
          </cell>
        </row>
        <row r="753">
          <cell r="C753" t="str">
            <v>MB0004</v>
          </cell>
        </row>
        <row r="754">
          <cell r="C754" t="str">
            <v>MB0005</v>
          </cell>
        </row>
        <row r="755">
          <cell r="C755" t="str">
            <v>MB0006</v>
          </cell>
        </row>
        <row r="756">
          <cell r="C756" t="str">
            <v>MB0007</v>
          </cell>
        </row>
        <row r="757">
          <cell r="C757" t="str">
            <v>MB0008</v>
          </cell>
        </row>
        <row r="758">
          <cell r="C758" t="str">
            <v>MB0009</v>
          </cell>
        </row>
        <row r="759">
          <cell r="C759" t="str">
            <v>MB0010</v>
          </cell>
        </row>
        <row r="760">
          <cell r="C760" t="str">
            <v>MB0011</v>
          </cell>
        </row>
        <row r="761">
          <cell r="C761" t="str">
            <v>MB0012</v>
          </cell>
        </row>
        <row r="762">
          <cell r="C762" t="str">
            <v>MB0013</v>
          </cell>
        </row>
        <row r="763">
          <cell r="C763" t="str">
            <v>MB0014</v>
          </cell>
        </row>
        <row r="764">
          <cell r="C764" t="str">
            <v>MB0015</v>
          </cell>
        </row>
        <row r="765">
          <cell r="C765" t="str">
            <v>MB0016</v>
          </cell>
        </row>
        <row r="766">
          <cell r="C766" t="str">
            <v>MB0017</v>
          </cell>
        </row>
        <row r="767">
          <cell r="C767" t="str">
            <v>MB0018</v>
          </cell>
        </row>
        <row r="768">
          <cell r="C768" t="str">
            <v>MB0019</v>
          </cell>
        </row>
        <row r="769">
          <cell r="C769" t="str">
            <v>MB0020</v>
          </cell>
        </row>
        <row r="770">
          <cell r="C770" t="str">
            <v>MB0021</v>
          </cell>
        </row>
        <row r="771">
          <cell r="C771" t="str">
            <v>MB0022</v>
          </cell>
        </row>
        <row r="772">
          <cell r="C772" t="str">
            <v>MB0023</v>
          </cell>
        </row>
        <row r="773">
          <cell r="C773" t="str">
            <v>MB0024</v>
          </cell>
        </row>
        <row r="774">
          <cell r="C774" t="str">
            <v>MB0025</v>
          </cell>
        </row>
        <row r="775">
          <cell r="C775" t="str">
            <v>MB0026</v>
          </cell>
        </row>
        <row r="776">
          <cell r="C776" t="str">
            <v>MB0027</v>
          </cell>
        </row>
        <row r="777">
          <cell r="C777" t="str">
            <v>MB0028</v>
          </cell>
        </row>
        <row r="778">
          <cell r="C778" t="str">
            <v>MB0029</v>
          </cell>
        </row>
        <row r="779">
          <cell r="C779" t="str">
            <v>MB0030</v>
          </cell>
        </row>
        <row r="780">
          <cell r="C780" t="str">
            <v>MB0031</v>
          </cell>
        </row>
        <row r="781">
          <cell r="C781" t="str">
            <v>MB0032</v>
          </cell>
        </row>
        <row r="782">
          <cell r="C782" t="str">
            <v>MB0033</v>
          </cell>
        </row>
        <row r="783">
          <cell r="C783" t="str">
            <v>MB0034</v>
          </cell>
        </row>
        <row r="784">
          <cell r="C784" t="str">
            <v>MB0035</v>
          </cell>
        </row>
        <row r="785">
          <cell r="C785" t="str">
            <v>MB0036</v>
          </cell>
        </row>
        <row r="786">
          <cell r="C786" t="str">
            <v>MB0037</v>
          </cell>
        </row>
        <row r="787">
          <cell r="C787" t="str">
            <v>MB0038</v>
          </cell>
        </row>
        <row r="788">
          <cell r="C788" t="str">
            <v>MB0039</v>
          </cell>
        </row>
        <row r="789">
          <cell r="C789" t="str">
            <v>MB0040</v>
          </cell>
        </row>
        <row r="790">
          <cell r="C790" t="str">
            <v>MB0041</v>
          </cell>
        </row>
        <row r="791">
          <cell r="C791" t="str">
            <v>MB0042</v>
          </cell>
        </row>
        <row r="792">
          <cell r="C792" t="str">
            <v>MB0043</v>
          </cell>
        </row>
        <row r="793">
          <cell r="C793" t="str">
            <v>MB0044</v>
          </cell>
        </row>
        <row r="794">
          <cell r="C794" t="str">
            <v>MB0045</v>
          </cell>
        </row>
        <row r="795">
          <cell r="C795" t="str">
            <v>MB0046</v>
          </cell>
        </row>
        <row r="796">
          <cell r="C796" t="str">
            <v>MB0047</v>
          </cell>
        </row>
        <row r="797">
          <cell r="C797" t="str">
            <v>MB0048</v>
          </cell>
        </row>
        <row r="798">
          <cell r="C798" t="str">
            <v>MB0049</v>
          </cell>
        </row>
        <row r="799">
          <cell r="C799" t="str">
            <v>MB0050</v>
          </cell>
        </row>
        <row r="800">
          <cell r="C800" t="str">
            <v>MB0051</v>
          </cell>
        </row>
        <row r="801">
          <cell r="C801" t="str">
            <v>MB0052</v>
          </cell>
        </row>
        <row r="802">
          <cell r="C802" t="str">
            <v>MB0053</v>
          </cell>
        </row>
        <row r="803">
          <cell r="C803" t="str">
            <v>MB0054</v>
          </cell>
        </row>
        <row r="804">
          <cell r="C804" t="str">
            <v>MB0055</v>
          </cell>
        </row>
        <row r="805">
          <cell r="C805" t="str">
            <v>MB0056</v>
          </cell>
        </row>
        <row r="806">
          <cell r="C806" t="str">
            <v>MB0057</v>
          </cell>
        </row>
        <row r="807">
          <cell r="C807" t="str">
            <v>MB0058</v>
          </cell>
        </row>
        <row r="808">
          <cell r="C808" t="str">
            <v>MB0059</v>
          </cell>
        </row>
        <row r="809">
          <cell r="C809" t="str">
            <v>MB0060</v>
          </cell>
        </row>
        <row r="810">
          <cell r="C810" t="str">
            <v>MB0061</v>
          </cell>
        </row>
        <row r="811">
          <cell r="C811" t="str">
            <v>MB0062</v>
          </cell>
        </row>
        <row r="812">
          <cell r="C812" t="str">
            <v>MB0063</v>
          </cell>
        </row>
        <row r="813">
          <cell r="C813" t="str">
            <v>MB0064</v>
          </cell>
        </row>
        <row r="814">
          <cell r="C814" t="str">
            <v>MB0065</v>
          </cell>
        </row>
        <row r="815">
          <cell r="C815" t="str">
            <v>MB0066</v>
          </cell>
        </row>
        <row r="816">
          <cell r="C816" t="str">
            <v>MB0067</v>
          </cell>
        </row>
        <row r="817">
          <cell r="C817" t="str">
            <v>MB0068</v>
          </cell>
        </row>
        <row r="818">
          <cell r="C818" t="str">
            <v>MB0069</v>
          </cell>
        </row>
        <row r="819">
          <cell r="C819" t="str">
            <v>MB0070</v>
          </cell>
        </row>
        <row r="820">
          <cell r="C820" t="str">
            <v>MB0071</v>
          </cell>
        </row>
        <row r="821">
          <cell r="C821" t="str">
            <v>MB0072</v>
          </cell>
        </row>
        <row r="822">
          <cell r="C822" t="str">
            <v>MB0073</v>
          </cell>
        </row>
        <row r="823">
          <cell r="C823" t="str">
            <v>MB0074</v>
          </cell>
        </row>
        <row r="824">
          <cell r="C824" t="str">
            <v>MB0075</v>
          </cell>
        </row>
        <row r="825">
          <cell r="C825" t="str">
            <v>MB0076</v>
          </cell>
        </row>
        <row r="826">
          <cell r="C826" t="str">
            <v>MB0077</v>
          </cell>
        </row>
        <row r="827">
          <cell r="C827" t="str">
            <v>MB0078</v>
          </cell>
        </row>
        <row r="828">
          <cell r="C828" t="str">
            <v>MB0079</v>
          </cell>
        </row>
        <row r="829">
          <cell r="C829" t="str">
            <v>MB0080</v>
          </cell>
        </row>
        <row r="830">
          <cell r="C830" t="str">
            <v>MB0081</v>
          </cell>
        </row>
        <row r="831">
          <cell r="C831" t="str">
            <v>MB0082</v>
          </cell>
        </row>
        <row r="832">
          <cell r="C832" t="str">
            <v>MB0083</v>
          </cell>
        </row>
        <row r="833">
          <cell r="C833" t="str">
            <v>MB0084</v>
          </cell>
        </row>
        <row r="834">
          <cell r="C834" t="str">
            <v>MB0085</v>
          </cell>
        </row>
        <row r="835">
          <cell r="C835" t="str">
            <v>MB0086</v>
          </cell>
        </row>
        <row r="836">
          <cell r="C836" t="str">
            <v>MB0087</v>
          </cell>
        </row>
        <row r="837">
          <cell r="C837" t="str">
            <v>MB0088</v>
          </cell>
        </row>
        <row r="838">
          <cell r="C838" t="str">
            <v>MB0089</v>
          </cell>
        </row>
        <row r="839">
          <cell r="C839" t="str">
            <v>MB0090</v>
          </cell>
        </row>
        <row r="840">
          <cell r="C840" t="str">
            <v>MB0091</v>
          </cell>
        </row>
        <row r="841">
          <cell r="C841" t="str">
            <v>MB0092</v>
          </cell>
        </row>
        <row r="842">
          <cell r="C842" t="str">
            <v>MB0093</v>
          </cell>
        </row>
        <row r="843">
          <cell r="C843" t="str">
            <v>MB0094</v>
          </cell>
        </row>
        <row r="844">
          <cell r="C844" t="str">
            <v>MB0095</v>
          </cell>
        </row>
        <row r="845">
          <cell r="C845" t="str">
            <v>MB0096</v>
          </cell>
        </row>
        <row r="846">
          <cell r="C846" t="str">
            <v>MB0097</v>
          </cell>
        </row>
        <row r="847">
          <cell r="C847" t="str">
            <v>MB0098</v>
          </cell>
        </row>
        <row r="848">
          <cell r="C848" t="str">
            <v>MB0099</v>
          </cell>
        </row>
        <row r="849">
          <cell r="C849" t="str">
            <v>MB0100</v>
          </cell>
        </row>
        <row r="850">
          <cell r="C850" t="str">
            <v>MB0101</v>
          </cell>
        </row>
        <row r="851">
          <cell r="C851" t="str">
            <v>MB0102</v>
          </cell>
        </row>
        <row r="852">
          <cell r="C852" t="str">
            <v>MB0103</v>
          </cell>
        </row>
        <row r="853">
          <cell r="C853" t="str">
            <v>MB0104</v>
          </cell>
        </row>
        <row r="854">
          <cell r="C854" t="str">
            <v>MB0105</v>
          </cell>
        </row>
        <row r="855">
          <cell r="C855" t="str">
            <v>MB0106</v>
          </cell>
        </row>
        <row r="856">
          <cell r="C856" t="str">
            <v>MB0107</v>
          </cell>
        </row>
        <row r="857">
          <cell r="C857" t="str">
            <v>MB0108</v>
          </cell>
        </row>
        <row r="858">
          <cell r="C858" t="str">
            <v>MB0109</v>
          </cell>
        </row>
        <row r="859">
          <cell r="C859" t="str">
            <v>MB0110</v>
          </cell>
        </row>
        <row r="860">
          <cell r="C860" t="str">
            <v>MB0111</v>
          </cell>
        </row>
        <row r="861">
          <cell r="C861" t="str">
            <v>MB0112</v>
          </cell>
        </row>
        <row r="862">
          <cell r="C862" t="str">
            <v>MB0113</v>
          </cell>
        </row>
        <row r="863">
          <cell r="C863" t="str">
            <v>MB0114</v>
          </cell>
        </row>
        <row r="864">
          <cell r="C864" t="str">
            <v>MB0115</v>
          </cell>
        </row>
        <row r="865">
          <cell r="C865" t="str">
            <v>MB0116</v>
          </cell>
        </row>
        <row r="866">
          <cell r="C866" t="str">
            <v>MB0117</v>
          </cell>
        </row>
        <row r="867">
          <cell r="C867" t="str">
            <v>MB0118</v>
          </cell>
        </row>
        <row r="868">
          <cell r="C868" t="str">
            <v>MB0119</v>
          </cell>
        </row>
        <row r="869">
          <cell r="C869" t="str">
            <v>MB0120</v>
          </cell>
        </row>
        <row r="870">
          <cell r="C870" t="str">
            <v>MB0121</v>
          </cell>
        </row>
        <row r="871">
          <cell r="C871" t="str">
            <v>MB0122</v>
          </cell>
        </row>
        <row r="872">
          <cell r="C872" t="str">
            <v>MB0123</v>
          </cell>
        </row>
        <row r="873">
          <cell r="C873" t="str">
            <v>MB0124</v>
          </cell>
        </row>
        <row r="874">
          <cell r="C874" t="str">
            <v>MB0125</v>
          </cell>
        </row>
        <row r="875">
          <cell r="C875" t="str">
            <v>MB0126</v>
          </cell>
        </row>
        <row r="876">
          <cell r="C876" t="str">
            <v>MB0127</v>
          </cell>
        </row>
        <row r="877">
          <cell r="C877" t="str">
            <v>MB0128</v>
          </cell>
        </row>
        <row r="878">
          <cell r="C878" t="str">
            <v>MB0129</v>
          </cell>
        </row>
        <row r="884">
          <cell r="C884" t="str">
            <v>.</v>
          </cell>
        </row>
        <row r="885">
          <cell r="C885" t="str">
            <v>SJ0001</v>
          </cell>
        </row>
        <row r="886">
          <cell r="C886" t="str">
            <v>SJ0002</v>
          </cell>
        </row>
        <row r="887">
          <cell r="C887" t="str">
            <v>SJ0003</v>
          </cell>
        </row>
        <row r="888">
          <cell r="C888" t="str">
            <v>SJ0004</v>
          </cell>
        </row>
        <row r="889">
          <cell r="C889" t="str">
            <v>SJ0005</v>
          </cell>
        </row>
        <row r="890">
          <cell r="C890" t="str">
            <v>SJ0006</v>
          </cell>
        </row>
        <row r="891">
          <cell r="C891" t="str">
            <v>SJ0007</v>
          </cell>
        </row>
        <row r="892">
          <cell r="C892" t="str">
            <v>SJ0008</v>
          </cell>
        </row>
        <row r="893">
          <cell r="C893" t="str">
            <v>SJ0009</v>
          </cell>
        </row>
        <row r="894">
          <cell r="C894" t="str">
            <v>SJ0010</v>
          </cell>
        </row>
        <row r="895">
          <cell r="C895" t="str">
            <v>SJ0011</v>
          </cell>
        </row>
        <row r="896">
          <cell r="C896" t="str">
            <v>SJ0012</v>
          </cell>
        </row>
        <row r="897">
          <cell r="C897" t="str">
            <v>SJ0013</v>
          </cell>
        </row>
        <row r="898">
          <cell r="C898" t="str">
            <v>SJ0014</v>
          </cell>
        </row>
        <row r="899">
          <cell r="C899" t="str">
            <v>SJ0015</v>
          </cell>
        </row>
        <row r="900">
          <cell r="C900" t="str">
            <v>SJ0016</v>
          </cell>
        </row>
        <row r="901">
          <cell r="C901" t="str">
            <v>SJ0017</v>
          </cell>
        </row>
        <row r="902">
          <cell r="C902" t="str">
            <v>SJ0018</v>
          </cell>
        </row>
        <row r="903">
          <cell r="C903" t="str">
            <v>SJ0019</v>
          </cell>
        </row>
        <row r="904">
          <cell r="C904" t="str">
            <v>SJ0020</v>
          </cell>
        </row>
        <row r="905">
          <cell r="C905" t="str">
            <v>SJ0021</v>
          </cell>
        </row>
        <row r="906">
          <cell r="C906" t="str">
            <v>SJ0022</v>
          </cell>
        </row>
        <row r="907">
          <cell r="C907" t="str">
            <v>SJ0023</v>
          </cell>
        </row>
        <row r="908">
          <cell r="C908" t="str">
            <v>SJ0024</v>
          </cell>
        </row>
        <row r="909">
          <cell r="C909" t="str">
            <v>SJ0025</v>
          </cell>
        </row>
        <row r="910">
          <cell r="C910" t="str">
            <v>SJ0026</v>
          </cell>
        </row>
        <row r="911">
          <cell r="C911" t="str">
            <v>SJ0027</v>
          </cell>
        </row>
        <row r="912">
          <cell r="C912" t="str">
            <v>SJ0028</v>
          </cell>
        </row>
        <row r="913">
          <cell r="C913" t="str">
            <v>SJ0029</v>
          </cell>
        </row>
        <row r="914">
          <cell r="C914" t="str">
            <v>SJ0030</v>
          </cell>
        </row>
        <row r="915">
          <cell r="C915" t="str">
            <v>SJ0031</v>
          </cell>
        </row>
        <row r="916">
          <cell r="C916" t="str">
            <v>SJ0032</v>
          </cell>
        </row>
        <row r="917">
          <cell r="C917" t="str">
            <v>SJ0033</v>
          </cell>
        </row>
        <row r="918">
          <cell r="C918" t="str">
            <v>SJ0034</v>
          </cell>
        </row>
        <row r="919">
          <cell r="C919" t="str">
            <v>SJ0035</v>
          </cell>
        </row>
        <row r="920">
          <cell r="C920" t="str">
            <v>SJ0036</v>
          </cell>
        </row>
        <row r="921">
          <cell r="C921" t="str">
            <v>SJ0037</v>
          </cell>
        </row>
        <row r="922">
          <cell r="C922" t="str">
            <v>SJ0038</v>
          </cell>
        </row>
        <row r="923">
          <cell r="C923" t="str">
            <v>SJ0039</v>
          </cell>
        </row>
        <row r="924">
          <cell r="C924" t="str">
            <v>SJ0040</v>
          </cell>
        </row>
        <row r="925">
          <cell r="C925" t="str">
            <v>SJ0041</v>
          </cell>
        </row>
        <row r="926">
          <cell r="C926" t="str">
            <v>SJ0042</v>
          </cell>
        </row>
        <row r="927">
          <cell r="C927" t="str">
            <v>SJ0043</v>
          </cell>
        </row>
        <row r="928">
          <cell r="C928" t="str">
            <v>SJ0044</v>
          </cell>
        </row>
        <row r="929">
          <cell r="C929" t="str">
            <v>SJ0045</v>
          </cell>
        </row>
        <row r="930">
          <cell r="C930" t="str">
            <v>SJ0046</v>
          </cell>
        </row>
        <row r="931">
          <cell r="C931" t="str">
            <v>SJ0047</v>
          </cell>
        </row>
        <row r="932">
          <cell r="C932" t="str">
            <v>SJ0048</v>
          </cell>
        </row>
        <row r="933">
          <cell r="C933" t="str">
            <v>SJ0049</v>
          </cell>
        </row>
        <row r="934">
          <cell r="C934" t="str">
            <v>SJ0050</v>
          </cell>
        </row>
        <row r="935">
          <cell r="C935" t="str">
            <v>SJ0051</v>
          </cell>
        </row>
        <row r="936">
          <cell r="C936" t="str">
            <v>SJ0052</v>
          </cell>
        </row>
        <row r="937">
          <cell r="C937" t="str">
            <v>SJ0053</v>
          </cell>
        </row>
        <row r="938">
          <cell r="C938" t="str">
            <v>SJ0054</v>
          </cell>
        </row>
        <row r="939">
          <cell r="C939" t="str">
            <v>SJ0055</v>
          </cell>
        </row>
        <row r="940">
          <cell r="C940" t="str">
            <v>SJ0056</v>
          </cell>
        </row>
        <row r="941">
          <cell r="C941" t="str">
            <v>SJ0057</v>
          </cell>
        </row>
        <row r="942">
          <cell r="C942" t="str">
            <v>SJ0058</v>
          </cell>
        </row>
        <row r="943">
          <cell r="C943" t="str">
            <v>SJ0059</v>
          </cell>
        </row>
        <row r="944">
          <cell r="C944" t="str">
            <v>SJ0060</v>
          </cell>
        </row>
        <row r="945">
          <cell r="C945" t="str">
            <v>SJ0061</v>
          </cell>
        </row>
        <row r="946">
          <cell r="C946" t="str">
            <v>SJ0062</v>
          </cell>
        </row>
        <row r="947">
          <cell r="C947" t="str">
            <v>SJ0063</v>
          </cell>
        </row>
        <row r="948">
          <cell r="C948" t="str">
            <v>SJ0064</v>
          </cell>
        </row>
        <row r="949">
          <cell r="C949" t="str">
            <v>SJ0065</v>
          </cell>
        </row>
        <row r="950">
          <cell r="C950" t="str">
            <v>SJ0066</v>
          </cell>
        </row>
        <row r="951">
          <cell r="C951" t="str">
            <v>.</v>
          </cell>
        </row>
        <row r="952">
          <cell r="C952" t="str">
            <v>.</v>
          </cell>
        </row>
        <row r="959">
          <cell r="C959" t="str">
            <v>.</v>
          </cell>
        </row>
        <row r="960">
          <cell r="C960" t="str">
            <v>.</v>
          </cell>
        </row>
        <row r="961">
          <cell r="C961" t="str">
            <v>.</v>
          </cell>
        </row>
        <row r="962">
          <cell r="C962" t="str">
            <v>TA0001</v>
          </cell>
        </row>
        <row r="963">
          <cell r="C963" t="str">
            <v>TA0002</v>
          </cell>
        </row>
        <row r="964">
          <cell r="C964" t="str">
            <v>TA0003</v>
          </cell>
        </row>
        <row r="965">
          <cell r="C965" t="str">
            <v>TA0004</v>
          </cell>
        </row>
        <row r="966">
          <cell r="C966" t="str">
            <v>TA0005</v>
          </cell>
        </row>
        <row r="967">
          <cell r="C967" t="str">
            <v>TA0006</v>
          </cell>
        </row>
        <row r="968">
          <cell r="C968" t="str">
            <v>TA0007</v>
          </cell>
        </row>
        <row r="969">
          <cell r="C969" t="str">
            <v>TA0008</v>
          </cell>
        </row>
        <row r="970">
          <cell r="C970" t="str">
            <v>TA0009</v>
          </cell>
        </row>
        <row r="971">
          <cell r="C971" t="str">
            <v>TA0010</v>
          </cell>
        </row>
        <row r="972">
          <cell r="C972" t="str">
            <v>TA0011</v>
          </cell>
        </row>
        <row r="973">
          <cell r="C973" t="str">
            <v>TA0012</v>
          </cell>
        </row>
        <row r="974">
          <cell r="C974" t="str">
            <v>TA0013</v>
          </cell>
        </row>
        <row r="975">
          <cell r="C975" t="str">
            <v>TA0014</v>
          </cell>
        </row>
        <row r="976">
          <cell r="C976" t="str">
            <v>TA0015</v>
          </cell>
        </row>
        <row r="977">
          <cell r="C977" t="str">
            <v>TA0016</v>
          </cell>
        </row>
        <row r="978">
          <cell r="C978" t="str">
            <v>TA0017</v>
          </cell>
        </row>
        <row r="979">
          <cell r="C979" t="str">
            <v>TA0018</v>
          </cell>
        </row>
        <row r="980">
          <cell r="C980" t="str">
            <v>TA0019</v>
          </cell>
        </row>
        <row r="981">
          <cell r="C981" t="str">
            <v>TA0020</v>
          </cell>
        </row>
        <row r="982">
          <cell r="C982" t="str">
            <v>TA0021</v>
          </cell>
        </row>
        <row r="983">
          <cell r="C983" t="str">
            <v>TA0022</v>
          </cell>
        </row>
        <row r="984">
          <cell r="C984" t="str">
            <v>TA0023</v>
          </cell>
        </row>
        <row r="985">
          <cell r="C985" t="str">
            <v>TA0024</v>
          </cell>
        </row>
        <row r="986">
          <cell r="C986" t="str">
            <v>TA0025</v>
          </cell>
        </row>
        <row r="987">
          <cell r="C987" t="str">
            <v>TA0026</v>
          </cell>
        </row>
        <row r="988">
          <cell r="C988" t="str">
            <v>TA0027</v>
          </cell>
        </row>
        <row r="989">
          <cell r="C989" t="str">
            <v>TA0028</v>
          </cell>
        </row>
        <row r="990">
          <cell r="C990" t="str">
            <v>TA0029</v>
          </cell>
        </row>
        <row r="991">
          <cell r="C991" t="str">
            <v>TA0030</v>
          </cell>
        </row>
        <row r="992">
          <cell r="C992" t="str">
            <v>TA0031</v>
          </cell>
        </row>
        <row r="993">
          <cell r="C993" t="str">
            <v>TA0032</v>
          </cell>
        </row>
        <row r="994">
          <cell r="C994" t="str">
            <v>TA0033</v>
          </cell>
        </row>
        <row r="995">
          <cell r="C995" t="str">
            <v>TA0034</v>
          </cell>
        </row>
        <row r="996">
          <cell r="C996" t="str">
            <v>TA0035</v>
          </cell>
        </row>
        <row r="997">
          <cell r="C997" t="str">
            <v>TA0036</v>
          </cell>
        </row>
        <row r="998">
          <cell r="C998" t="str">
            <v>TA0037</v>
          </cell>
        </row>
        <row r="999">
          <cell r="C999" t="str">
            <v>TA0038</v>
          </cell>
        </row>
        <row r="1000">
          <cell r="C1000" t="str">
            <v>TA0039</v>
          </cell>
        </row>
        <row r="1001">
          <cell r="C1001" t="str">
            <v>TA0040</v>
          </cell>
        </row>
        <row r="1002">
          <cell r="C1002" t="str">
            <v>TA0041</v>
          </cell>
        </row>
        <row r="1003">
          <cell r="C1003" t="str">
            <v>TA0042</v>
          </cell>
        </row>
        <row r="1004">
          <cell r="C1004" t="str">
            <v>TA0043</v>
          </cell>
        </row>
        <row r="1005">
          <cell r="C1005" t="str">
            <v>TA0044</v>
          </cell>
        </row>
        <row r="1006">
          <cell r="C1006" t="str">
            <v>TA0045</v>
          </cell>
        </row>
        <row r="1007">
          <cell r="C1007" t="str">
            <v>TA0046</v>
          </cell>
        </row>
        <row r="1008">
          <cell r="C1008" t="str">
            <v>TA0047</v>
          </cell>
        </row>
        <row r="1009">
          <cell r="C1009" t="str">
            <v>TA0048</v>
          </cell>
        </row>
        <row r="1010">
          <cell r="C1010" t="str">
            <v>TA0049</v>
          </cell>
        </row>
        <row r="1011">
          <cell r="C1011" t="str">
            <v>TA0050</v>
          </cell>
        </row>
        <row r="1012">
          <cell r="C1012" t="str">
            <v>TA0051</v>
          </cell>
        </row>
        <row r="1013">
          <cell r="C1013" t="str">
            <v>TA0052</v>
          </cell>
        </row>
        <row r="1014">
          <cell r="C1014" t="str">
            <v>TA0053</v>
          </cell>
        </row>
        <row r="1015">
          <cell r="C1015" t="str">
            <v>TA0054</v>
          </cell>
        </row>
        <row r="1016">
          <cell r="C1016" t="str">
            <v>TA0055</v>
          </cell>
        </row>
        <row r="1017">
          <cell r="C1017" t="str">
            <v>TA0056</v>
          </cell>
        </row>
        <row r="1018">
          <cell r="C1018" t="str">
            <v>TA0057</v>
          </cell>
        </row>
        <row r="1019">
          <cell r="C1019" t="str">
            <v>TA0058</v>
          </cell>
        </row>
        <row r="1020">
          <cell r="C1020" t="str">
            <v>TA0059</v>
          </cell>
        </row>
        <row r="1021">
          <cell r="C1021" t="str">
            <v>TA0060</v>
          </cell>
        </row>
        <row r="1022">
          <cell r="C1022" t="str">
            <v>TA0061</v>
          </cell>
        </row>
        <row r="1023">
          <cell r="C1023" t="str">
            <v>TA0062</v>
          </cell>
        </row>
        <row r="1024">
          <cell r="C1024" t="str">
            <v>TA0063</v>
          </cell>
        </row>
        <row r="1025">
          <cell r="C1025" t="str">
            <v>TA0064</v>
          </cell>
        </row>
        <row r="1026">
          <cell r="C1026" t="str">
            <v>TA0065</v>
          </cell>
        </row>
        <row r="1027">
          <cell r="C1027" t="str">
            <v>TA0066</v>
          </cell>
        </row>
        <row r="1028">
          <cell r="C1028" t="str">
            <v>TA0067</v>
          </cell>
        </row>
        <row r="1029">
          <cell r="C1029" t="str">
            <v>TA0068</v>
          </cell>
        </row>
        <row r="1030">
          <cell r="C1030" t="str">
            <v>TA0069</v>
          </cell>
        </row>
        <row r="1031">
          <cell r="C1031" t="str">
            <v>TA0070</v>
          </cell>
        </row>
        <row r="1032">
          <cell r="C1032" t="str">
            <v>TA0071</v>
          </cell>
        </row>
        <row r="1033">
          <cell r="C1033" t="str">
            <v>TA0072</v>
          </cell>
        </row>
        <row r="1034">
          <cell r="C1034" t="str">
            <v>TA0073</v>
          </cell>
        </row>
        <row r="1035">
          <cell r="C1035" t="str">
            <v>TA0074</v>
          </cell>
        </row>
        <row r="1036">
          <cell r="C1036" t="str">
            <v>.</v>
          </cell>
        </row>
        <row r="1044">
          <cell r="C1044" t="str">
            <v>.</v>
          </cell>
        </row>
        <row r="1045">
          <cell r="C1045" t="str">
            <v>.</v>
          </cell>
        </row>
        <row r="1046">
          <cell r="C1046" t="str">
            <v>.</v>
          </cell>
        </row>
        <row r="1047">
          <cell r="C1047" t="str">
            <v>MG0001</v>
          </cell>
        </row>
        <row r="1048">
          <cell r="C1048" t="str">
            <v>MG0002</v>
          </cell>
        </row>
        <row r="1049">
          <cell r="C1049" t="str">
            <v>MG0003</v>
          </cell>
        </row>
        <row r="1050">
          <cell r="C1050" t="str">
            <v>MG0004</v>
          </cell>
        </row>
        <row r="1051">
          <cell r="C1051" t="str">
            <v>MG0005</v>
          </cell>
        </row>
        <row r="1052">
          <cell r="C1052" t="str">
            <v>MG0006</v>
          </cell>
        </row>
        <row r="1053">
          <cell r="C1053" t="str">
            <v>MG0007</v>
          </cell>
        </row>
        <row r="1054">
          <cell r="C1054" t="str">
            <v>MG0008</v>
          </cell>
        </row>
        <row r="1055">
          <cell r="C1055" t="str">
            <v>MG0009</v>
          </cell>
        </row>
        <row r="1056">
          <cell r="C1056" t="str">
            <v>MG0010</v>
          </cell>
        </row>
        <row r="1057">
          <cell r="C1057" t="str">
            <v>MG0011</v>
          </cell>
        </row>
        <row r="1058">
          <cell r="C1058" t="str">
            <v>MG0012</v>
          </cell>
        </row>
        <row r="1059">
          <cell r="C1059" t="str">
            <v>MG0013</v>
          </cell>
        </row>
        <row r="1060">
          <cell r="C1060" t="str">
            <v>MG0014</v>
          </cell>
        </row>
        <row r="1061">
          <cell r="C1061" t="str">
            <v>MG0015</v>
          </cell>
        </row>
        <row r="1062">
          <cell r="C1062" t="str">
            <v>MG0016</v>
          </cell>
        </row>
        <row r="1063">
          <cell r="C1063" t="str">
            <v>MG0017</v>
          </cell>
        </row>
        <row r="1064">
          <cell r="C1064" t="str">
            <v>MG0018</v>
          </cell>
        </row>
        <row r="1065">
          <cell r="C1065" t="str">
            <v>MG0019</v>
          </cell>
        </row>
        <row r="1066">
          <cell r="C1066" t="str">
            <v>MG0020</v>
          </cell>
        </row>
        <row r="1067">
          <cell r="C1067" t="str">
            <v>MG0021</v>
          </cell>
        </row>
        <row r="1068">
          <cell r="C1068" t="str">
            <v>MG0022</v>
          </cell>
        </row>
        <row r="1069">
          <cell r="C1069" t="str">
            <v>MG0023</v>
          </cell>
        </row>
        <row r="1070">
          <cell r="C1070" t="str">
            <v>MG0024</v>
          </cell>
        </row>
        <row r="1071">
          <cell r="C1071" t="str">
            <v>MG0025</v>
          </cell>
        </row>
        <row r="1072">
          <cell r="C1072" t="str">
            <v>MG0026</v>
          </cell>
        </row>
        <row r="1073">
          <cell r="C1073" t="str">
            <v>MG0027</v>
          </cell>
        </row>
        <row r="1074">
          <cell r="C1074" t="str">
            <v>MG0028</v>
          </cell>
        </row>
        <row r="1075">
          <cell r="C1075" t="str">
            <v>MG0029</v>
          </cell>
        </row>
        <row r="1076">
          <cell r="C1076" t="str">
            <v>MG0030</v>
          </cell>
        </row>
        <row r="1077">
          <cell r="C1077" t="str">
            <v>MG0031</v>
          </cell>
        </row>
        <row r="1078">
          <cell r="C1078" t="str">
            <v>MG0032</v>
          </cell>
        </row>
        <row r="1079">
          <cell r="C1079" t="str">
            <v>MG0033</v>
          </cell>
        </row>
        <row r="1080">
          <cell r="C1080" t="str">
            <v>MG0034</v>
          </cell>
        </row>
        <row r="1081">
          <cell r="C1081" t="str">
            <v>MG0035</v>
          </cell>
        </row>
        <row r="1082">
          <cell r="C1082" t="str">
            <v>MG0036</v>
          </cell>
        </row>
        <row r="1083">
          <cell r="C1083" t="str">
            <v>MG0037</v>
          </cell>
        </row>
        <row r="1084">
          <cell r="C1084" t="str">
            <v>MG0038</v>
          </cell>
        </row>
        <row r="1085">
          <cell r="C1085" t="str">
            <v>MG0039</v>
          </cell>
        </row>
        <row r="1086">
          <cell r="C1086" t="str">
            <v>MG0040</v>
          </cell>
        </row>
        <row r="1087">
          <cell r="C1087" t="str">
            <v>MG0041</v>
          </cell>
        </row>
        <row r="1088">
          <cell r="C1088" t="str">
            <v>MG0042</v>
          </cell>
        </row>
        <row r="1089">
          <cell r="C1089" t="str">
            <v>MG0043</v>
          </cell>
        </row>
        <row r="1090">
          <cell r="C1090" t="str">
            <v>MG0044</v>
          </cell>
        </row>
        <row r="1091">
          <cell r="C1091" t="str">
            <v>MG0045</v>
          </cell>
        </row>
        <row r="1092">
          <cell r="C1092" t="str">
            <v>MG0046</v>
          </cell>
        </row>
        <row r="1093">
          <cell r="C1093" t="str">
            <v>MG0047</v>
          </cell>
        </row>
        <row r="1094">
          <cell r="C1094" t="str">
            <v>MG0048</v>
          </cell>
        </row>
        <row r="1095">
          <cell r="C1095" t="str">
            <v>MG0049</v>
          </cell>
        </row>
        <row r="1096">
          <cell r="C1096" t="str">
            <v>MG0050</v>
          </cell>
        </row>
        <row r="1097">
          <cell r="C1097" t="str">
            <v>MG0051</v>
          </cell>
        </row>
        <row r="1098">
          <cell r="C1098" t="str">
            <v>MG0052</v>
          </cell>
        </row>
        <row r="1099">
          <cell r="C1099" t="str">
            <v>MG0053</v>
          </cell>
        </row>
        <row r="1100">
          <cell r="C1100" t="str">
            <v>MG0054</v>
          </cell>
        </row>
        <row r="1101">
          <cell r="C1101" t="str">
            <v>MG0055</v>
          </cell>
        </row>
        <row r="1102">
          <cell r="C1102" t="str">
            <v>MG0056</v>
          </cell>
        </row>
        <row r="1103">
          <cell r="C1103" t="str">
            <v>MG0057</v>
          </cell>
        </row>
        <row r="1104">
          <cell r="C1104" t="str">
            <v>MG0058</v>
          </cell>
        </row>
        <row r="1105">
          <cell r="C1105" t="str">
            <v>MG0059</v>
          </cell>
        </row>
        <row r="1106">
          <cell r="C1106" t="str">
            <v>MG0060</v>
          </cell>
        </row>
        <row r="1107">
          <cell r="C1107" t="str">
            <v>MG0061</v>
          </cell>
        </row>
        <row r="1108">
          <cell r="C1108" t="str">
            <v>MG0062</v>
          </cell>
        </row>
        <row r="1109">
          <cell r="C1109" t="str">
            <v>MG0063</v>
          </cell>
        </row>
        <row r="1110">
          <cell r="C1110" t="str">
            <v>MG0064</v>
          </cell>
        </row>
        <row r="1111">
          <cell r="C1111" t="str">
            <v>MG0065</v>
          </cell>
        </row>
        <row r="1112">
          <cell r="C1112" t="str">
            <v>MG0066</v>
          </cell>
        </row>
        <row r="1113">
          <cell r="C1113" t="str">
            <v>MG0067</v>
          </cell>
        </row>
        <row r="1114">
          <cell r="C1114" t="str">
            <v>MG0068</v>
          </cell>
        </row>
        <row r="1115">
          <cell r="C1115" t="str">
            <v>MG0069</v>
          </cell>
        </row>
        <row r="1116">
          <cell r="C1116" t="str">
            <v>MG0070</v>
          </cell>
        </row>
        <row r="1117">
          <cell r="C1117" t="str">
            <v>MG0071</v>
          </cell>
        </row>
        <row r="1118">
          <cell r="C1118" t="str">
            <v>MG0072</v>
          </cell>
        </row>
        <row r="1119">
          <cell r="C1119" t="str">
            <v>MG0073</v>
          </cell>
        </row>
        <row r="1120">
          <cell r="C1120" t="str">
            <v>MG0074</v>
          </cell>
        </row>
        <row r="1121">
          <cell r="C1121" t="str">
            <v>MG0075</v>
          </cell>
        </row>
        <row r="1122">
          <cell r="C1122" t="str">
            <v>MG0076</v>
          </cell>
        </row>
        <row r="1123">
          <cell r="C1123" t="str">
            <v>MG0077</v>
          </cell>
        </row>
        <row r="1124">
          <cell r="C1124" t="str">
            <v>MG0078</v>
          </cell>
        </row>
        <row r="1125">
          <cell r="C1125" t="str">
            <v>MG0079</v>
          </cell>
        </row>
        <row r="1126">
          <cell r="C1126" t="str">
            <v>MG0080</v>
          </cell>
        </row>
        <row r="1127">
          <cell r="C1127" t="str">
            <v>MG0081</v>
          </cell>
        </row>
        <row r="1128">
          <cell r="C1128" t="str">
            <v>MG0082</v>
          </cell>
        </row>
        <row r="1129">
          <cell r="C1129" t="str">
            <v>MG0083</v>
          </cell>
        </row>
        <row r="1130">
          <cell r="C1130" t="str">
            <v>MG0084</v>
          </cell>
        </row>
        <row r="1131">
          <cell r="C1131" t="str">
            <v>MG0085</v>
          </cell>
        </row>
        <row r="1132">
          <cell r="C1132" t="str">
            <v>MG0086</v>
          </cell>
        </row>
        <row r="1133">
          <cell r="C1133" t="str">
            <v>MG0087</v>
          </cell>
        </row>
        <row r="1134">
          <cell r="C1134" t="str">
            <v>MG0088</v>
          </cell>
        </row>
        <row r="1135">
          <cell r="C1135" t="str">
            <v>MG0089</v>
          </cell>
        </row>
        <row r="1136">
          <cell r="C1136" t="str">
            <v>MG0090</v>
          </cell>
        </row>
        <row r="1137">
          <cell r="C1137" t="str">
            <v>MG0091</v>
          </cell>
        </row>
        <row r="1138">
          <cell r="C1138" t="str">
            <v>MG0092</v>
          </cell>
        </row>
        <row r="1139">
          <cell r="C1139" t="str">
            <v>MG0093</v>
          </cell>
        </row>
        <row r="1140">
          <cell r="C1140" t="str">
            <v>MG0094</v>
          </cell>
        </row>
        <row r="1141">
          <cell r="C1141" t="str">
            <v>MG0095</v>
          </cell>
        </row>
        <row r="1142">
          <cell r="C1142" t="str">
            <v>MG0096</v>
          </cell>
        </row>
        <row r="1143">
          <cell r="C1143" t="str">
            <v>MG0097</v>
          </cell>
        </row>
        <row r="1144">
          <cell r="C1144" t="str">
            <v>MG0098</v>
          </cell>
        </row>
        <row r="1145">
          <cell r="C1145" t="str">
            <v>MG0099</v>
          </cell>
        </row>
        <row r="1146">
          <cell r="C1146" t="str">
            <v>MG0100</v>
          </cell>
        </row>
        <row r="1147">
          <cell r="C1147" t="str">
            <v>MG0101</v>
          </cell>
        </row>
        <row r="1148">
          <cell r="C1148" t="str">
            <v>MG0102</v>
          </cell>
        </row>
        <row r="1149">
          <cell r="C1149" t="str">
            <v>MG0103</v>
          </cell>
        </row>
        <row r="1150">
          <cell r="C1150" t="str">
            <v>MG0104</v>
          </cell>
        </row>
        <row r="1151">
          <cell r="C1151" t="str">
            <v>MG0105</v>
          </cell>
        </row>
        <row r="1152">
          <cell r="C1152" t="str">
            <v>MG0106</v>
          </cell>
        </row>
        <row r="1153">
          <cell r="C1153" t="str">
            <v>MG0107</v>
          </cell>
        </row>
        <row r="1154">
          <cell r="C1154" t="str">
            <v>MG0108</v>
          </cell>
        </row>
        <row r="1155">
          <cell r="C1155" t="str">
            <v>MG0109</v>
          </cell>
        </row>
        <row r="1156">
          <cell r="C1156" t="str">
            <v>MG0110</v>
          </cell>
        </row>
        <row r="1157">
          <cell r="C1157" t="str">
            <v>MG0111</v>
          </cell>
        </row>
        <row r="1158">
          <cell r="C1158" t="str">
            <v>MG0112</v>
          </cell>
        </row>
        <row r="1159">
          <cell r="C1159" t="str">
            <v>MG0113</v>
          </cell>
        </row>
        <row r="1160">
          <cell r="C1160" t="str">
            <v>MG0114</v>
          </cell>
        </row>
        <row r="1161">
          <cell r="C1161" t="str">
            <v>MG0115</v>
          </cell>
        </row>
        <row r="1162">
          <cell r="C1162" t="str">
            <v>MG0116</v>
          </cell>
        </row>
        <row r="1163">
          <cell r="C1163" t="str">
            <v>MG0117</v>
          </cell>
        </row>
        <row r="1164">
          <cell r="C1164" t="str">
            <v>MG0118</v>
          </cell>
        </row>
        <row r="1165">
          <cell r="C1165" t="str">
            <v>MG0119</v>
          </cell>
        </row>
        <row r="1166">
          <cell r="C1166" t="str">
            <v>MG0120</v>
          </cell>
        </row>
        <row r="1167">
          <cell r="C1167" t="str">
            <v>MG0121</v>
          </cell>
        </row>
        <row r="1168">
          <cell r="C1168" t="str">
            <v>MG0122</v>
          </cell>
        </row>
        <row r="1169">
          <cell r="C1169" t="str">
            <v>MG0123</v>
          </cell>
        </row>
        <row r="1170">
          <cell r="C1170" t="str">
            <v>MG0124</v>
          </cell>
        </row>
        <row r="1171">
          <cell r="C1171" t="str">
            <v>MG0125</v>
          </cell>
        </row>
        <row r="1172">
          <cell r="C1172" t="str">
            <v>MG0126</v>
          </cell>
        </row>
        <row r="1173">
          <cell r="C1173" t="str">
            <v>MG0127</v>
          </cell>
        </row>
        <row r="1174">
          <cell r="C1174" t="str">
            <v>MG0128</v>
          </cell>
        </row>
        <row r="1175">
          <cell r="C1175" t="str">
            <v>MG0129</v>
          </cell>
        </row>
        <row r="1176">
          <cell r="C1176" t="str">
            <v>MG0130</v>
          </cell>
        </row>
        <row r="1177">
          <cell r="C1177" t="str">
            <v>MG0131</v>
          </cell>
        </row>
        <row r="1178">
          <cell r="C1178" t="str">
            <v>MG0132</v>
          </cell>
        </row>
        <row r="1179">
          <cell r="C1179" t="str">
            <v>MG0133</v>
          </cell>
        </row>
        <row r="1180">
          <cell r="C1180" t="str">
            <v>MG0134</v>
          </cell>
        </row>
        <row r="1181">
          <cell r="C1181" t="str">
            <v>MG0135</v>
          </cell>
        </row>
        <row r="1182">
          <cell r="C1182" t="str">
            <v>MG0136</v>
          </cell>
        </row>
        <row r="1183">
          <cell r="C1183" t="str">
            <v>MG0137</v>
          </cell>
        </row>
        <row r="1184">
          <cell r="C1184" t="str">
            <v>MG0138</v>
          </cell>
        </row>
        <row r="1185">
          <cell r="C1185" t="str">
            <v>MG0139</v>
          </cell>
        </row>
        <row r="1186">
          <cell r="C1186" t="str">
            <v>MG0140</v>
          </cell>
        </row>
        <row r="1187">
          <cell r="C1187" t="str">
            <v>MG0141</v>
          </cell>
        </row>
        <row r="1188">
          <cell r="C1188" t="str">
            <v>MG0142</v>
          </cell>
        </row>
        <row r="1189">
          <cell r="C1189" t="str">
            <v>MG0143</v>
          </cell>
        </row>
        <row r="1190">
          <cell r="C1190" t="str">
            <v>MG0144</v>
          </cell>
        </row>
        <row r="1191">
          <cell r="C1191" t="str">
            <v>MG0145</v>
          </cell>
        </row>
        <row r="1192">
          <cell r="C1192" t="str">
            <v>MG0146</v>
          </cell>
        </row>
        <row r="1193">
          <cell r="C1193" t="str">
            <v>MG0147</v>
          </cell>
        </row>
        <row r="1194">
          <cell r="C1194" t="str">
            <v>MG0148</v>
          </cell>
        </row>
        <row r="1195">
          <cell r="C1195" t="str">
            <v>MG0149</v>
          </cell>
        </row>
        <row r="1196">
          <cell r="C1196" t="str">
            <v>MG0150</v>
          </cell>
        </row>
        <row r="1197">
          <cell r="C1197" t="str">
            <v>MG0151</v>
          </cell>
        </row>
        <row r="1198">
          <cell r="C1198" t="str">
            <v>MG0152</v>
          </cell>
        </row>
        <row r="1199">
          <cell r="C1199" t="str">
            <v>MG0153</v>
          </cell>
        </row>
        <row r="1200">
          <cell r="C1200" t="str">
            <v>MG0154</v>
          </cell>
        </row>
        <row r="1201">
          <cell r="C1201" t="str">
            <v>MG0155</v>
          </cell>
        </row>
        <row r="1202">
          <cell r="C1202" t="str">
            <v>MG0156</v>
          </cell>
        </row>
        <row r="1203">
          <cell r="C1203" t="str">
            <v>MG0157</v>
          </cell>
        </row>
        <row r="1204">
          <cell r="C1204" t="str">
            <v>MG0158</v>
          </cell>
        </row>
        <row r="1205">
          <cell r="C1205" t="str">
            <v>MG0159</v>
          </cell>
        </row>
        <row r="1206">
          <cell r="C1206" t="str">
            <v>MG0160</v>
          </cell>
        </row>
        <row r="1207">
          <cell r="C1207" t="str">
            <v>MG0161</v>
          </cell>
        </row>
        <row r="1208">
          <cell r="C1208" t="str">
            <v>MG0162</v>
          </cell>
        </row>
        <row r="1209">
          <cell r="C1209" t="str">
            <v>MG0163</v>
          </cell>
        </row>
        <row r="1210">
          <cell r="C1210" t="str">
            <v>MG0164</v>
          </cell>
        </row>
        <row r="1211">
          <cell r="C1211" t="str">
            <v>MG0165</v>
          </cell>
        </row>
        <row r="1212">
          <cell r="C1212" t="str">
            <v>MG0166</v>
          </cell>
        </row>
        <row r="1213">
          <cell r="C1213" t="str">
            <v>MG0167</v>
          </cell>
        </row>
        <row r="1214">
          <cell r="C1214" t="str">
            <v>MG0168</v>
          </cell>
        </row>
        <row r="1215">
          <cell r="C1215" t="str">
            <v>MG0169</v>
          </cell>
        </row>
        <row r="1216">
          <cell r="C1216" t="str">
            <v>MG0170</v>
          </cell>
        </row>
        <row r="1217">
          <cell r="C1217" t="str">
            <v>MG0171</v>
          </cell>
        </row>
        <row r="1218">
          <cell r="C1218" t="str">
            <v>MG0172</v>
          </cell>
        </row>
        <row r="1219">
          <cell r="C1219" t="str">
            <v>MG0173</v>
          </cell>
        </row>
        <row r="1220">
          <cell r="C1220" t="str">
            <v>MG0174</v>
          </cell>
        </row>
        <row r="1221">
          <cell r="C1221" t="str">
            <v>MG0175</v>
          </cell>
        </row>
        <row r="1222">
          <cell r="C1222" t="str">
            <v>MG0176</v>
          </cell>
        </row>
        <row r="1223">
          <cell r="C1223" t="str">
            <v>MG0177</v>
          </cell>
        </row>
        <row r="1224">
          <cell r="C1224" t="str">
            <v>MG0178</v>
          </cell>
        </row>
        <row r="1225">
          <cell r="C1225" t="str">
            <v>MG0179</v>
          </cell>
        </row>
        <row r="1226">
          <cell r="C1226" t="str">
            <v>MG0180</v>
          </cell>
        </row>
        <row r="1227">
          <cell r="C1227" t="str">
            <v>MG0181</v>
          </cell>
        </row>
        <row r="1228">
          <cell r="C1228" t="str">
            <v>MG0182</v>
          </cell>
        </row>
        <row r="1229">
          <cell r="C1229" t="str">
            <v>.</v>
          </cell>
        </row>
        <row r="1230">
          <cell r="C1230" t="str">
            <v>.</v>
          </cell>
        </row>
        <row r="1237">
          <cell r="C1237" t="str">
            <v>.</v>
          </cell>
        </row>
        <row r="1238">
          <cell r="C1238" t="str">
            <v>.</v>
          </cell>
        </row>
        <row r="1239">
          <cell r="C1239" t="str">
            <v>.</v>
          </cell>
        </row>
        <row r="1240">
          <cell r="C1240" t="str">
            <v>GT0001</v>
          </cell>
        </row>
        <row r="1241">
          <cell r="C1241" t="str">
            <v>GT0002</v>
          </cell>
        </row>
        <row r="1242">
          <cell r="C1242" t="str">
            <v>GT0003</v>
          </cell>
        </row>
        <row r="1243">
          <cell r="C1243" t="str">
            <v>GT0004</v>
          </cell>
        </row>
        <row r="1244">
          <cell r="C1244" t="str">
            <v>GT0005</v>
          </cell>
        </row>
        <row r="1245">
          <cell r="C1245" t="str">
            <v>GT0006</v>
          </cell>
        </row>
        <row r="1246">
          <cell r="C1246" t="str">
            <v>GT0007</v>
          </cell>
        </row>
        <row r="1247">
          <cell r="C1247" t="str">
            <v>GT0008</v>
          </cell>
        </row>
        <row r="1248">
          <cell r="C1248" t="str">
            <v>GT0009</v>
          </cell>
        </row>
        <row r="1249">
          <cell r="C1249" t="str">
            <v>GT0010</v>
          </cell>
        </row>
        <row r="1250">
          <cell r="C1250" t="str">
            <v>GT0011</v>
          </cell>
        </row>
        <row r="1251">
          <cell r="C1251" t="str">
            <v>GT0012</v>
          </cell>
        </row>
        <row r="1252">
          <cell r="C1252" t="str">
            <v>GT0013</v>
          </cell>
        </row>
        <row r="1253">
          <cell r="C1253" t="str">
            <v>GT0014</v>
          </cell>
        </row>
        <row r="1254">
          <cell r="C1254" t="str">
            <v>GT0015</v>
          </cell>
        </row>
        <row r="1255">
          <cell r="C1255" t="str">
            <v>GT0016</v>
          </cell>
        </row>
        <row r="1256">
          <cell r="C1256" t="str">
            <v>GT0017</v>
          </cell>
        </row>
        <row r="1257">
          <cell r="C1257" t="str">
            <v>GT0018</v>
          </cell>
        </row>
        <row r="1258">
          <cell r="C1258" t="str">
            <v>GT0019</v>
          </cell>
        </row>
        <row r="1259">
          <cell r="C1259" t="str">
            <v>GT0020</v>
          </cell>
        </row>
        <row r="1260">
          <cell r="C1260" t="str">
            <v>GT0021</v>
          </cell>
        </row>
        <row r="1261">
          <cell r="C1261" t="str">
            <v>GT0022</v>
          </cell>
        </row>
        <row r="1262">
          <cell r="C1262" t="str">
            <v>GT0023</v>
          </cell>
        </row>
        <row r="1263">
          <cell r="C1263" t="str">
            <v>GT0024</v>
          </cell>
        </row>
        <row r="1264">
          <cell r="C1264" t="str">
            <v>GT0025</v>
          </cell>
        </row>
        <row r="1265">
          <cell r="C1265" t="str">
            <v>GT0026</v>
          </cell>
        </row>
        <row r="1266">
          <cell r="C1266" t="str">
            <v>GT0027</v>
          </cell>
        </row>
        <row r="1267">
          <cell r="C1267" t="str">
            <v>GT0028</v>
          </cell>
        </row>
        <row r="1268">
          <cell r="C1268" t="str">
            <v>GT0029</v>
          </cell>
        </row>
        <row r="1269">
          <cell r="C1269" t="str">
            <v>GT0030</v>
          </cell>
        </row>
        <row r="1270">
          <cell r="C1270" t="str">
            <v>GT0031</v>
          </cell>
        </row>
        <row r="1271">
          <cell r="C1271" t="str">
            <v>GT0032</v>
          </cell>
        </row>
        <row r="1272">
          <cell r="C1272" t="str">
            <v>GT0033</v>
          </cell>
        </row>
        <row r="1273">
          <cell r="C1273" t="str">
            <v>GT0034</v>
          </cell>
        </row>
        <row r="1274">
          <cell r="C1274" t="str">
            <v>GT0035</v>
          </cell>
        </row>
        <row r="1275">
          <cell r="C1275" t="str">
            <v>GT0036</v>
          </cell>
        </row>
        <row r="1276">
          <cell r="C1276" t="str">
            <v>GT0037</v>
          </cell>
        </row>
        <row r="1277">
          <cell r="C1277" t="str">
            <v>GT0038</v>
          </cell>
        </row>
        <row r="1278">
          <cell r="C1278" t="str">
            <v>GT0039</v>
          </cell>
        </row>
        <row r="1279">
          <cell r="C1279" t="str">
            <v>GT0040</v>
          </cell>
        </row>
        <row r="1280">
          <cell r="C1280" t="str">
            <v>GT0041</v>
          </cell>
        </row>
        <row r="1281">
          <cell r="C1281" t="str">
            <v>GT0042</v>
          </cell>
        </row>
        <row r="1282">
          <cell r="C1282" t="str">
            <v>GT0043</v>
          </cell>
        </row>
        <row r="1283">
          <cell r="C1283" t="str">
            <v>GT0044</v>
          </cell>
        </row>
        <row r="1284">
          <cell r="C1284" t="str">
            <v>GT0045</v>
          </cell>
        </row>
        <row r="1285">
          <cell r="C1285" t="str">
            <v>GT0046</v>
          </cell>
        </row>
        <row r="1286">
          <cell r="C1286" t="str">
            <v>GT0047</v>
          </cell>
        </row>
        <row r="1287">
          <cell r="C1287" t="str">
            <v>GT0048</v>
          </cell>
        </row>
        <row r="1288">
          <cell r="C1288" t="str">
            <v>GT0049</v>
          </cell>
        </row>
        <row r="1289">
          <cell r="C1289" t="str">
            <v>GT0050</v>
          </cell>
        </row>
        <row r="1290">
          <cell r="C1290" t="str">
            <v>GT0051</v>
          </cell>
        </row>
        <row r="1291">
          <cell r="C1291" t="str">
            <v>GT0052</v>
          </cell>
        </row>
        <row r="1292">
          <cell r="C1292" t="str">
            <v>GT0053</v>
          </cell>
        </row>
        <row r="1293">
          <cell r="C1293" t="str">
            <v>GT0054</v>
          </cell>
        </row>
        <row r="1294">
          <cell r="C1294" t="str">
            <v>GT0055</v>
          </cell>
        </row>
        <row r="1295">
          <cell r="C1295" t="str">
            <v>GT0056</v>
          </cell>
        </row>
        <row r="1296">
          <cell r="C1296" t="str">
            <v>GT0057</v>
          </cell>
        </row>
        <row r="1297">
          <cell r="C1297" t="str">
            <v>GT0058</v>
          </cell>
        </row>
        <row r="1298">
          <cell r="C1298" t="str">
            <v>GT0059</v>
          </cell>
        </row>
        <row r="1299">
          <cell r="C1299" t="str">
            <v>GT0060</v>
          </cell>
        </row>
        <row r="1300">
          <cell r="C1300" t="str">
            <v>GT0061</v>
          </cell>
        </row>
        <row r="1301">
          <cell r="C1301" t="str">
            <v>GT0062</v>
          </cell>
        </row>
        <row r="1302">
          <cell r="C1302" t="str">
            <v>GT0063</v>
          </cell>
        </row>
        <row r="1303">
          <cell r="C1303" t="str">
            <v>GT0064</v>
          </cell>
        </row>
        <row r="1304">
          <cell r="C1304" t="str">
            <v>GT0065</v>
          </cell>
        </row>
        <row r="1305">
          <cell r="C1305" t="str">
            <v>GT0066</v>
          </cell>
        </row>
        <row r="1306">
          <cell r="C1306" t="str">
            <v>GT0067</v>
          </cell>
        </row>
        <row r="1307">
          <cell r="C1307" t="str">
            <v>GT0068</v>
          </cell>
        </row>
        <row r="1308">
          <cell r="C1308" t="str">
            <v>GT0069</v>
          </cell>
        </row>
        <row r="1309">
          <cell r="C1309" t="str">
            <v>GT0070</v>
          </cell>
        </row>
        <row r="1310">
          <cell r="C1310" t="str">
            <v>GT0071</v>
          </cell>
        </row>
        <row r="1311">
          <cell r="C1311" t="str">
            <v>GT0072</v>
          </cell>
        </row>
        <row r="1312">
          <cell r="C1312" t="str">
            <v>GT0073</v>
          </cell>
        </row>
        <row r="1313">
          <cell r="C1313" t="str">
            <v>GT0074</v>
          </cell>
        </row>
        <row r="1314">
          <cell r="C1314" t="str">
            <v>GT0075</v>
          </cell>
        </row>
        <row r="1315">
          <cell r="C1315" t="str">
            <v>GT0076</v>
          </cell>
        </row>
        <row r="1316">
          <cell r="C1316" t="str">
            <v>GT0077</v>
          </cell>
        </row>
        <row r="1317">
          <cell r="C1317" t="str">
            <v>GT0078</v>
          </cell>
        </row>
        <row r="1318">
          <cell r="C1318" t="str">
            <v>GT0079</v>
          </cell>
        </row>
        <row r="1319">
          <cell r="C1319" t="str">
            <v>GT0080</v>
          </cell>
        </row>
        <row r="1320">
          <cell r="C1320" t="str">
            <v>GT0081</v>
          </cell>
        </row>
        <row r="1321">
          <cell r="C1321" t="str">
            <v>GT0082</v>
          </cell>
        </row>
        <row r="1322">
          <cell r="C1322" t="str">
            <v>GT0083</v>
          </cell>
        </row>
        <row r="1323">
          <cell r="C1323" t="str">
            <v>GT0084</v>
          </cell>
        </row>
        <row r="1324">
          <cell r="C1324" t="str">
            <v>GT0085</v>
          </cell>
        </row>
        <row r="1325">
          <cell r="C1325" t="str">
            <v>GT0086</v>
          </cell>
        </row>
        <row r="1326">
          <cell r="C1326" t="str">
            <v>GT0087</v>
          </cell>
        </row>
        <row r="1327">
          <cell r="C1327" t="str">
            <v>GT0088</v>
          </cell>
        </row>
        <row r="1328">
          <cell r="C1328" t="str">
            <v>GT0089</v>
          </cell>
        </row>
        <row r="1329">
          <cell r="C1329" t="str">
            <v>GT0090</v>
          </cell>
        </row>
        <row r="1336">
          <cell r="C1336" t="str">
            <v>.</v>
          </cell>
        </row>
        <row r="1337">
          <cell r="C1337" t="str">
            <v>.</v>
          </cell>
        </row>
        <row r="1338">
          <cell r="C1338" t="str">
            <v>.</v>
          </cell>
        </row>
        <row r="1339">
          <cell r="C1339" t="str">
            <v>.</v>
          </cell>
        </row>
        <row r="1340">
          <cell r="C1340" t="str">
            <v>SP0001</v>
          </cell>
        </row>
        <row r="1341">
          <cell r="C1341" t="str">
            <v>SP0002</v>
          </cell>
        </row>
        <row r="1342">
          <cell r="C1342" t="str">
            <v>SP0003</v>
          </cell>
        </row>
        <row r="1343">
          <cell r="C1343" t="str">
            <v>SP0004</v>
          </cell>
        </row>
        <row r="1344">
          <cell r="C1344" t="str">
            <v>SP0005</v>
          </cell>
        </row>
        <row r="1345">
          <cell r="C1345" t="str">
            <v>SP0006</v>
          </cell>
        </row>
        <row r="1346">
          <cell r="C1346" t="str">
            <v>SP0007</v>
          </cell>
        </row>
        <row r="1347">
          <cell r="C1347" t="str">
            <v>SP0008</v>
          </cell>
        </row>
        <row r="1348">
          <cell r="C1348" t="str">
            <v>SP0009</v>
          </cell>
        </row>
        <row r="1349">
          <cell r="C1349" t="str">
            <v>SP0010</v>
          </cell>
        </row>
        <row r="1350">
          <cell r="C1350" t="str">
            <v>SP0011</v>
          </cell>
        </row>
        <row r="1351">
          <cell r="C1351" t="str">
            <v>SP0012</v>
          </cell>
        </row>
        <row r="1352">
          <cell r="C1352" t="str">
            <v>SP0013</v>
          </cell>
        </row>
        <row r="1353">
          <cell r="C1353" t="str">
            <v>SP0014</v>
          </cell>
        </row>
        <row r="1354">
          <cell r="C1354" t="str">
            <v>SP0015</v>
          </cell>
        </row>
        <row r="1355">
          <cell r="C1355" t="str">
            <v>SP0016</v>
          </cell>
        </row>
        <row r="1356">
          <cell r="C1356" t="str">
            <v>SP0017</v>
          </cell>
        </row>
        <row r="1357">
          <cell r="C1357" t="str">
            <v>SP0018</v>
          </cell>
        </row>
        <row r="1358">
          <cell r="C1358" t="str">
            <v>SP0019</v>
          </cell>
        </row>
        <row r="1359">
          <cell r="C1359" t="str">
            <v>SP0020</v>
          </cell>
        </row>
        <row r="1360">
          <cell r="C1360" t="str">
            <v>SP0021</v>
          </cell>
        </row>
        <row r="1361">
          <cell r="C1361" t="str">
            <v>SP0022</v>
          </cell>
        </row>
        <row r="1362">
          <cell r="C1362" t="str">
            <v>SP0023</v>
          </cell>
        </row>
        <row r="1363">
          <cell r="C1363" t="str">
            <v>SP0024</v>
          </cell>
        </row>
        <row r="1364">
          <cell r="C1364" t="str">
            <v>SP0025</v>
          </cell>
        </row>
        <row r="1365">
          <cell r="C1365" t="str">
            <v>SP0026</v>
          </cell>
        </row>
        <row r="1366">
          <cell r="C1366" t="str">
            <v>SP0027</v>
          </cell>
        </row>
        <row r="1367">
          <cell r="C1367" t="str">
            <v>SP0028</v>
          </cell>
        </row>
        <row r="1368">
          <cell r="C1368" t="str">
            <v>SP0029</v>
          </cell>
        </row>
        <row r="1369">
          <cell r="C1369" t="str">
            <v>SP0030</v>
          </cell>
        </row>
        <row r="1370">
          <cell r="C1370" t="str">
            <v>SP0031</v>
          </cell>
        </row>
        <row r="1371">
          <cell r="C1371" t="str">
            <v>SP0032</v>
          </cell>
        </row>
        <row r="1372">
          <cell r="C1372" t="str">
            <v>SP0033</v>
          </cell>
        </row>
        <row r="1373">
          <cell r="C1373" t="str">
            <v>SP0034</v>
          </cell>
        </row>
        <row r="1374">
          <cell r="C1374" t="str">
            <v>SP0035</v>
          </cell>
        </row>
        <row r="1375">
          <cell r="C1375" t="str">
            <v>SP0036</v>
          </cell>
        </row>
        <row r="1376">
          <cell r="C1376" t="str">
            <v>SP0037</v>
          </cell>
        </row>
        <row r="1377">
          <cell r="C1377" t="str">
            <v>SP0038</v>
          </cell>
        </row>
        <row r="1378">
          <cell r="C1378" t="str">
            <v>SP0039</v>
          </cell>
        </row>
        <row r="1379">
          <cell r="C1379" t="str">
            <v>SP0040</v>
          </cell>
        </row>
        <row r="1380">
          <cell r="C1380" t="str">
            <v>SP0041</v>
          </cell>
        </row>
        <row r="1381">
          <cell r="C1381" t="str">
            <v>SP0042</v>
          </cell>
        </row>
        <row r="1382">
          <cell r="C1382" t="str">
            <v>SP0043</v>
          </cell>
        </row>
        <row r="1383">
          <cell r="C1383" t="str">
            <v>SP0044</v>
          </cell>
        </row>
        <row r="1384">
          <cell r="C1384" t="str">
            <v>SP0045</v>
          </cell>
        </row>
        <row r="1385">
          <cell r="C1385" t="str">
            <v>SP0046</v>
          </cell>
        </row>
        <row r="1386">
          <cell r="C1386" t="str">
            <v>SP0047</v>
          </cell>
        </row>
        <row r="1387">
          <cell r="C1387" t="str">
            <v>SP0048</v>
          </cell>
        </row>
        <row r="1388">
          <cell r="C1388" t="str">
            <v>SP0049</v>
          </cell>
        </row>
        <row r="1389">
          <cell r="C1389" t="str">
            <v>SP0050</v>
          </cell>
        </row>
        <row r="1390">
          <cell r="C1390" t="str">
            <v>SP0051</v>
          </cell>
        </row>
        <row r="1391">
          <cell r="C1391" t="str">
            <v>SP0052</v>
          </cell>
        </row>
        <row r="1392">
          <cell r="C1392" t="str">
            <v>SP0053</v>
          </cell>
        </row>
        <row r="1393">
          <cell r="C1393" t="str">
            <v>SP0054</v>
          </cell>
        </row>
        <row r="1394">
          <cell r="C1394" t="str">
            <v>SP0055</v>
          </cell>
        </row>
        <row r="1395">
          <cell r="C1395" t="str">
            <v>SP0056</v>
          </cell>
        </row>
        <row r="1396">
          <cell r="C1396" t="str">
            <v>SP0057</v>
          </cell>
        </row>
        <row r="1397">
          <cell r="C1397" t="str">
            <v>SP0058</v>
          </cell>
        </row>
        <row r="1398">
          <cell r="C1398" t="str">
            <v>SP0059</v>
          </cell>
        </row>
        <row r="1399">
          <cell r="C1399" t="str">
            <v>SP0060</v>
          </cell>
        </row>
        <row r="1400">
          <cell r="C1400" t="str">
            <v>SP0061</v>
          </cell>
        </row>
        <row r="1401">
          <cell r="C1401" t="str">
            <v>SP0062</v>
          </cell>
        </row>
        <row r="1402">
          <cell r="C1402" t="str">
            <v>SP0063</v>
          </cell>
        </row>
        <row r="1403">
          <cell r="C1403" t="str">
            <v>SP0064</v>
          </cell>
        </row>
        <row r="1404">
          <cell r="C1404" t="str">
            <v>SP0065</v>
          </cell>
        </row>
        <row r="1405">
          <cell r="C1405" t="str">
            <v>SP0066</v>
          </cell>
        </row>
        <row r="1406">
          <cell r="C1406" t="str">
            <v>SP0067</v>
          </cell>
        </row>
        <row r="1407">
          <cell r="C1407" t="str">
            <v>SP0068</v>
          </cell>
        </row>
        <row r="1415">
          <cell r="C1415" t="str">
            <v>.</v>
          </cell>
        </row>
        <row r="1416">
          <cell r="C1416" t="str">
            <v>.</v>
          </cell>
        </row>
        <row r="1417">
          <cell r="C1417" t="str">
            <v>.</v>
          </cell>
        </row>
        <row r="1418">
          <cell r="C1418" t="str">
            <v>TK0001</v>
          </cell>
        </row>
        <row r="1419">
          <cell r="C1419" t="str">
            <v>TK0002</v>
          </cell>
        </row>
        <row r="1420">
          <cell r="C1420" t="str">
            <v>TK0003</v>
          </cell>
        </row>
        <row r="1421">
          <cell r="C1421" t="str">
            <v>TK0004</v>
          </cell>
        </row>
        <row r="1422">
          <cell r="C1422" t="str">
            <v>TK0005</v>
          </cell>
        </row>
        <row r="1423">
          <cell r="C1423" t="str">
            <v>TK0006</v>
          </cell>
        </row>
        <row r="1424">
          <cell r="C1424" t="str">
            <v>TK0007</v>
          </cell>
        </row>
        <row r="1425">
          <cell r="C1425" t="str">
            <v>TK0008</v>
          </cell>
        </row>
        <row r="1426">
          <cell r="C1426" t="str">
            <v>TK0009</v>
          </cell>
        </row>
        <row r="1427">
          <cell r="C1427" t="str">
            <v>TK0010</v>
          </cell>
        </row>
        <row r="1428">
          <cell r="C1428" t="str">
            <v>TK0011</v>
          </cell>
        </row>
        <row r="1429">
          <cell r="C1429" t="str">
            <v>TK0012</v>
          </cell>
        </row>
        <row r="1430">
          <cell r="C1430" t="str">
            <v>TK0013</v>
          </cell>
        </row>
        <row r="1431">
          <cell r="C1431" t="str">
            <v>TK0014</v>
          </cell>
        </row>
        <row r="1432">
          <cell r="C1432" t="str">
            <v>TK0015</v>
          </cell>
        </row>
        <row r="1433">
          <cell r="C1433" t="str">
            <v>TK0016</v>
          </cell>
        </row>
        <row r="1434">
          <cell r="C1434" t="str">
            <v>TK0017</v>
          </cell>
        </row>
        <row r="1435">
          <cell r="C1435" t="str">
            <v>TK0018</v>
          </cell>
        </row>
        <row r="1436">
          <cell r="C1436" t="str">
            <v>TK0019</v>
          </cell>
        </row>
        <row r="1437">
          <cell r="C1437" t="str">
            <v>TK0020</v>
          </cell>
        </row>
        <row r="1438">
          <cell r="C1438" t="str">
            <v>TK0021</v>
          </cell>
        </row>
        <row r="1439">
          <cell r="C1439" t="str">
            <v>TK0022</v>
          </cell>
        </row>
        <row r="1440">
          <cell r="C1440" t="str">
            <v>TK0023</v>
          </cell>
        </row>
        <row r="1441">
          <cell r="C1441" t="str">
            <v>TK0024</v>
          </cell>
        </row>
        <row r="1442">
          <cell r="C1442" t="str">
            <v>TK0025</v>
          </cell>
        </row>
        <row r="1443">
          <cell r="C1443" t="str">
            <v>.</v>
          </cell>
        </row>
        <row r="1451">
          <cell r="C1451" t="str">
            <v>.</v>
          </cell>
        </row>
        <row r="1452">
          <cell r="C1452" t="str">
            <v>.</v>
          </cell>
        </row>
        <row r="1453">
          <cell r="C1453" t="str">
            <v>.</v>
          </cell>
        </row>
        <row r="1454">
          <cell r="C1454" t="str">
            <v>KK0001</v>
          </cell>
        </row>
        <row r="1455">
          <cell r="C1455" t="str">
            <v>KK0002</v>
          </cell>
        </row>
        <row r="1456">
          <cell r="C1456" t="str">
            <v>KK0003</v>
          </cell>
        </row>
        <row r="1457">
          <cell r="C1457" t="str">
            <v>KK0004</v>
          </cell>
        </row>
        <row r="1458">
          <cell r="C1458" t="str">
            <v>KK0005</v>
          </cell>
        </row>
        <row r="1459">
          <cell r="C1459" t="str">
            <v>KK0006</v>
          </cell>
        </row>
        <row r="1460">
          <cell r="C1460" t="str">
            <v>KK0007</v>
          </cell>
        </row>
        <row r="1461">
          <cell r="C1461" t="str">
            <v>KK0008</v>
          </cell>
        </row>
        <row r="1462">
          <cell r="C1462" t="str">
            <v>KK0009</v>
          </cell>
        </row>
        <row r="1463">
          <cell r="C1463" t="str">
            <v>KK0010</v>
          </cell>
        </row>
        <row r="1464">
          <cell r="C1464" t="str">
            <v>KK0011</v>
          </cell>
        </row>
        <row r="1465">
          <cell r="C1465" t="str">
            <v>KK0012</v>
          </cell>
        </row>
        <row r="1466">
          <cell r="C1466" t="str">
            <v>KK0013</v>
          </cell>
        </row>
        <row r="1467">
          <cell r="C1467" t="str">
            <v>KK0014</v>
          </cell>
        </row>
        <row r="1468">
          <cell r="C1468" t="str">
            <v>KK0015</v>
          </cell>
        </row>
        <row r="1469">
          <cell r="C1469" t="str">
            <v>KK0016</v>
          </cell>
        </row>
        <row r="1470">
          <cell r="C1470" t="str">
            <v>KK0017</v>
          </cell>
        </row>
        <row r="1471">
          <cell r="C1471" t="str">
            <v>KK0018</v>
          </cell>
        </row>
        <row r="1472">
          <cell r="C1472" t="str">
            <v>KK0019</v>
          </cell>
        </row>
        <row r="1473">
          <cell r="C1473" t="str">
            <v>KK0020</v>
          </cell>
        </row>
        <row r="1474">
          <cell r="C1474" t="str">
            <v>KK0021</v>
          </cell>
        </row>
        <row r="1475">
          <cell r="C1475" t="str">
            <v>KK0022</v>
          </cell>
        </row>
        <row r="1476">
          <cell r="C1476" t="str">
            <v>KK0023</v>
          </cell>
        </row>
        <row r="1477">
          <cell r="C1477" t="str">
            <v>KK0024</v>
          </cell>
        </row>
        <row r="1478">
          <cell r="C1478" t="str">
            <v>KK0025</v>
          </cell>
        </row>
        <row r="1479">
          <cell r="C1479" t="str">
            <v>KK0026</v>
          </cell>
        </row>
        <row r="1480">
          <cell r="C1480" t="str">
            <v>KK0027</v>
          </cell>
        </row>
        <row r="1481">
          <cell r="C1481" t="str">
            <v>KK0028</v>
          </cell>
        </row>
        <row r="1482">
          <cell r="C1482" t="str">
            <v>KK0029</v>
          </cell>
        </row>
        <row r="1483">
          <cell r="C1483" t="str">
            <v>KK0030</v>
          </cell>
        </row>
        <row r="1484">
          <cell r="C1484" t="str">
            <v>KK0031</v>
          </cell>
        </row>
        <row r="1485">
          <cell r="C1485" t="str">
            <v>KK0032</v>
          </cell>
        </row>
        <row r="1486">
          <cell r="C1486" t="str">
            <v>KK0033</v>
          </cell>
        </row>
        <row r="1487">
          <cell r="C1487" t="str">
            <v>KK0034</v>
          </cell>
        </row>
        <row r="1488">
          <cell r="C1488" t="str">
            <v>KK0035</v>
          </cell>
        </row>
        <row r="1489">
          <cell r="C1489" t="str">
            <v>KK0036</v>
          </cell>
        </row>
        <row r="1490">
          <cell r="C1490" t="str">
            <v>KK0037</v>
          </cell>
        </row>
        <row r="1491">
          <cell r="C1491" t="str">
            <v>KK0038</v>
          </cell>
        </row>
        <row r="1492">
          <cell r="C1492" t="str">
            <v>KK0039</v>
          </cell>
        </row>
        <row r="1493">
          <cell r="C1493" t="str">
            <v>KK0040</v>
          </cell>
        </row>
        <row r="1494">
          <cell r="C1494" t="str">
            <v>KK0041</v>
          </cell>
        </row>
        <row r="1495">
          <cell r="C1495" t="str">
            <v>KK0042</v>
          </cell>
        </row>
        <row r="1496">
          <cell r="C1496" t="str">
            <v>KK0043</v>
          </cell>
        </row>
        <row r="1497">
          <cell r="C1497" t="str">
            <v>KK0044</v>
          </cell>
        </row>
        <row r="1498">
          <cell r="C1498" t="str">
            <v>KK0045</v>
          </cell>
        </row>
        <row r="1499">
          <cell r="C1499" t="str">
            <v>KK0046</v>
          </cell>
        </row>
        <row r="1500">
          <cell r="C1500" t="str">
            <v>KK0047</v>
          </cell>
        </row>
        <row r="1501">
          <cell r="C1501" t="str">
            <v>KK0048</v>
          </cell>
        </row>
        <row r="1502">
          <cell r="C1502" t="str">
            <v>KK0049</v>
          </cell>
        </row>
        <row r="1503">
          <cell r="C1503" t="str">
            <v>KK0050</v>
          </cell>
        </row>
        <row r="1504">
          <cell r="C1504" t="str">
            <v>KK0051</v>
          </cell>
        </row>
        <row r="1505">
          <cell r="C1505" t="str">
            <v>KK0052</v>
          </cell>
        </row>
        <row r="1506">
          <cell r="C1506" t="str">
            <v>KK0053</v>
          </cell>
        </row>
        <row r="1507">
          <cell r="C1507" t="str">
            <v>KK0054</v>
          </cell>
        </row>
        <row r="1508">
          <cell r="C1508" t="str">
            <v>KK0055</v>
          </cell>
        </row>
        <row r="1509">
          <cell r="C1509" t="str">
            <v>KK0056</v>
          </cell>
        </row>
        <row r="1510">
          <cell r="C1510" t="str">
            <v>KK0057</v>
          </cell>
        </row>
        <row r="1511">
          <cell r="C1511" t="str">
            <v>KK0058</v>
          </cell>
        </row>
        <row r="1512">
          <cell r="C1512" t="str">
            <v>KK0059</v>
          </cell>
        </row>
        <row r="1513">
          <cell r="C1513" t="str">
            <v>KK0060</v>
          </cell>
        </row>
        <row r="1514">
          <cell r="C1514" t="str">
            <v>KK0061</v>
          </cell>
        </row>
        <row r="1515">
          <cell r="C1515" t="str">
            <v>KK0062</v>
          </cell>
        </row>
        <row r="1516">
          <cell r="C1516" t="str">
            <v>KK0063</v>
          </cell>
        </row>
        <row r="1517">
          <cell r="C1517" t="str">
            <v>KK0064</v>
          </cell>
        </row>
        <row r="1518">
          <cell r="C1518" t="str">
            <v>KK0065</v>
          </cell>
        </row>
        <row r="1519">
          <cell r="C1519" t="str">
            <v>KK0066</v>
          </cell>
        </row>
        <row r="1520">
          <cell r="C1520" t="str">
            <v>KK0067</v>
          </cell>
        </row>
        <row r="1521">
          <cell r="C1521" t="str">
            <v>KK0068</v>
          </cell>
        </row>
        <row r="1522">
          <cell r="C1522" t="str">
            <v>KK0069</v>
          </cell>
        </row>
        <row r="1523">
          <cell r="C1523" t="str">
            <v>KK0070</v>
          </cell>
        </row>
        <row r="1524">
          <cell r="C1524" t="str">
            <v>KK0071</v>
          </cell>
        </row>
        <row r="1525">
          <cell r="C1525" t="str">
            <v>KK0072</v>
          </cell>
        </row>
        <row r="1526">
          <cell r="C1526" t="str">
            <v>KK0073</v>
          </cell>
        </row>
        <row r="1527">
          <cell r="C1527" t="str">
            <v>KK0074</v>
          </cell>
        </row>
        <row r="1528">
          <cell r="C1528" t="str">
            <v>KK0075</v>
          </cell>
        </row>
        <row r="1529">
          <cell r="C1529" t="str">
            <v>KK0076</v>
          </cell>
        </row>
        <row r="1530">
          <cell r="C1530" t="str">
            <v>KK0077</v>
          </cell>
        </row>
        <row r="1531">
          <cell r="C1531" t="str">
            <v>KK0078</v>
          </cell>
        </row>
        <row r="1532">
          <cell r="C1532" t="str">
            <v>KK0079</v>
          </cell>
        </row>
        <row r="1533">
          <cell r="C1533" t="str">
            <v>KK0080</v>
          </cell>
        </row>
        <row r="1534">
          <cell r="C1534" t="str">
            <v>KK0081</v>
          </cell>
        </row>
        <row r="1535">
          <cell r="C1535" t="str">
            <v>KK0082</v>
          </cell>
        </row>
        <row r="1536">
          <cell r="C1536" t="str">
            <v>KK0083</v>
          </cell>
        </row>
        <row r="1537">
          <cell r="C1537" t="str">
            <v>KK0084</v>
          </cell>
        </row>
        <row r="1538">
          <cell r="C1538" t="str">
            <v>KK0085</v>
          </cell>
        </row>
        <row r="1539">
          <cell r="C1539" t="str">
            <v>KK0086</v>
          </cell>
        </row>
        <row r="1540">
          <cell r="C1540" t="str">
            <v>KK0087</v>
          </cell>
        </row>
        <row r="1541">
          <cell r="C1541" t="str">
            <v>KK0088</v>
          </cell>
        </row>
        <row r="1542">
          <cell r="C1542" t="str">
            <v>KK0089</v>
          </cell>
        </row>
        <row r="1543">
          <cell r="C1543" t="str">
            <v>KK0090</v>
          </cell>
        </row>
        <row r="1544">
          <cell r="C1544" t="str">
            <v>KK0091</v>
          </cell>
        </row>
        <row r="1545">
          <cell r="C1545" t="str">
            <v>KK0092</v>
          </cell>
        </row>
        <row r="1546">
          <cell r="C1546" t="str">
            <v>KK0093</v>
          </cell>
        </row>
        <row r="1547">
          <cell r="C1547" t="str">
            <v>KK0094</v>
          </cell>
        </row>
        <row r="1548">
          <cell r="C1548" t="str">
            <v>KK0095</v>
          </cell>
        </row>
        <row r="1549">
          <cell r="C1549" t="str">
            <v>KK0096</v>
          </cell>
        </row>
        <row r="1550">
          <cell r="C1550" t="str">
            <v>KK0097</v>
          </cell>
        </row>
        <row r="1551">
          <cell r="C1551" t="str">
            <v>KK0098</v>
          </cell>
        </row>
        <row r="1552">
          <cell r="C1552" t="str">
            <v>KK0099</v>
          </cell>
        </row>
        <row r="1553">
          <cell r="C1553" t="str">
            <v>KK0100</v>
          </cell>
        </row>
        <row r="1554">
          <cell r="C1554" t="str">
            <v>KK0101</v>
          </cell>
        </row>
        <row r="1555">
          <cell r="C1555" t="str">
            <v>KK0102</v>
          </cell>
        </row>
        <row r="1556">
          <cell r="C1556" t="str">
            <v>KK0103</v>
          </cell>
        </row>
        <row r="1557">
          <cell r="C1557" t="str">
            <v>KK0104</v>
          </cell>
        </row>
        <row r="1558">
          <cell r="C1558" t="str">
            <v>KK0105</v>
          </cell>
        </row>
        <row r="1559">
          <cell r="C1559" t="str">
            <v>KK0106</v>
          </cell>
        </row>
        <row r="1560">
          <cell r="C1560" t="str">
            <v>KK0107</v>
          </cell>
        </row>
        <row r="1561">
          <cell r="C1561" t="str">
            <v>KK0108</v>
          </cell>
        </row>
        <row r="1562">
          <cell r="C1562" t="str">
            <v>KK0109</v>
          </cell>
        </row>
        <row r="1563">
          <cell r="C1563" t="str">
            <v>KK0110</v>
          </cell>
        </row>
        <row r="1564">
          <cell r="C1564" t="str">
            <v>KK0111</v>
          </cell>
        </row>
        <row r="1565">
          <cell r="C1565" t="str">
            <v>KK0112</v>
          </cell>
        </row>
        <row r="1566">
          <cell r="C1566" t="str">
            <v>KK0113</v>
          </cell>
        </row>
        <row r="1567">
          <cell r="C1567" t="str">
            <v>KK0114</v>
          </cell>
        </row>
        <row r="1568">
          <cell r="C1568" t="str">
            <v>KK0115</v>
          </cell>
        </row>
        <row r="1569">
          <cell r="C1569" t="str">
            <v>KK0116</v>
          </cell>
        </row>
        <row r="1570">
          <cell r="C1570" t="str">
            <v>KK0117</v>
          </cell>
        </row>
        <row r="1571">
          <cell r="C1571" t="str">
            <v>KK0118</v>
          </cell>
        </row>
        <row r="1572">
          <cell r="C1572" t="str">
            <v>KK0119</v>
          </cell>
        </row>
        <row r="1573">
          <cell r="C1573" t="str">
            <v>KK0120</v>
          </cell>
        </row>
        <row r="1574">
          <cell r="C1574" t="str">
            <v>KK0121</v>
          </cell>
        </row>
        <row r="1575">
          <cell r="C1575" t="str">
            <v>KK0122</v>
          </cell>
        </row>
        <row r="1576">
          <cell r="C1576" t="str">
            <v>KK0123</v>
          </cell>
        </row>
        <row r="1577">
          <cell r="C1577" t="str">
            <v>KK0124</v>
          </cell>
        </row>
        <row r="1578">
          <cell r="C1578" t="str">
            <v>KK0125</v>
          </cell>
        </row>
        <row r="1579">
          <cell r="C1579" t="str">
            <v>KK0126</v>
          </cell>
        </row>
        <row r="1580">
          <cell r="C1580" t="str">
            <v>KK0127</v>
          </cell>
        </row>
        <row r="1581">
          <cell r="C1581" t="str">
            <v>KK0128</v>
          </cell>
        </row>
        <row r="1582">
          <cell r="C1582" t="str">
            <v>KK0129</v>
          </cell>
        </row>
        <row r="1583">
          <cell r="C1583" t="str">
            <v>KK0130</v>
          </cell>
        </row>
        <row r="1584">
          <cell r="C1584" t="str">
            <v>KK0131</v>
          </cell>
        </row>
        <row r="1585">
          <cell r="C1585" t="str">
            <v>KK0132</v>
          </cell>
        </row>
        <row r="1586">
          <cell r="C1586" t="str">
            <v>KK0133</v>
          </cell>
        </row>
        <row r="1587">
          <cell r="C1587" t="str">
            <v>KK0134</v>
          </cell>
        </row>
        <row r="1588">
          <cell r="C1588" t="str">
            <v>KK0135</v>
          </cell>
        </row>
        <row r="1589">
          <cell r="C1589" t="str">
            <v>KK0136</v>
          </cell>
        </row>
        <row r="1590">
          <cell r="C1590" t="str">
            <v>KK0137</v>
          </cell>
        </row>
        <row r="1591">
          <cell r="C1591" t="str">
            <v>KK0138</v>
          </cell>
        </row>
        <row r="1592">
          <cell r="C1592" t="str">
            <v>KK0139</v>
          </cell>
        </row>
        <row r="1593">
          <cell r="C1593" t="str">
            <v>KK0140</v>
          </cell>
        </row>
        <row r="1594">
          <cell r="C1594" t="str">
            <v>KK0141</v>
          </cell>
        </row>
        <row r="1595">
          <cell r="C1595" t="str">
            <v>KK0142</v>
          </cell>
        </row>
        <row r="1596">
          <cell r="C1596" t="str">
            <v>KK0143</v>
          </cell>
        </row>
        <row r="1597">
          <cell r="C1597" t="str">
            <v>KK0144</v>
          </cell>
        </row>
        <row r="1598">
          <cell r="C1598" t="str">
            <v>KK0145</v>
          </cell>
        </row>
        <row r="1599">
          <cell r="C1599" t="str">
            <v>KK0146</v>
          </cell>
        </row>
        <row r="1600">
          <cell r="C1600" t="str">
            <v>KK0147</v>
          </cell>
        </row>
        <row r="1601">
          <cell r="C1601" t="str">
            <v>KK0148</v>
          </cell>
        </row>
        <row r="1602">
          <cell r="C1602" t="str">
            <v>KK0149</v>
          </cell>
        </row>
        <row r="1603">
          <cell r="C1603" t="str">
            <v>KK0150</v>
          </cell>
        </row>
        <row r="1604">
          <cell r="C1604" t="str">
            <v>KK0151</v>
          </cell>
        </row>
        <row r="1605">
          <cell r="C1605" t="str">
            <v>KK0152</v>
          </cell>
        </row>
        <row r="1606">
          <cell r="C1606" t="str">
            <v>KK0153</v>
          </cell>
        </row>
        <row r="1607">
          <cell r="C1607" t="str">
            <v>KK0154</v>
          </cell>
        </row>
        <row r="1608">
          <cell r="C1608" t="str">
            <v>KK0155</v>
          </cell>
        </row>
        <row r="1609">
          <cell r="C1609" t="str">
            <v>KK0156</v>
          </cell>
        </row>
        <row r="1610">
          <cell r="C1610" t="str">
            <v>KK0157</v>
          </cell>
        </row>
        <row r="1611">
          <cell r="C1611" t="str">
            <v>KK0158</v>
          </cell>
        </row>
        <row r="1612">
          <cell r="C1612" t="str">
            <v>KK0159</v>
          </cell>
        </row>
        <row r="1613">
          <cell r="C1613" t="str">
            <v>KK0160</v>
          </cell>
        </row>
        <row r="1615">
          <cell r="C1615" t="str">
            <v>.</v>
          </cell>
        </row>
        <row r="1616">
          <cell r="C1616" t="str">
            <v>.</v>
          </cell>
        </row>
        <row r="1617">
          <cell r="C1617" t="str">
            <v>.</v>
          </cell>
        </row>
        <row r="1618">
          <cell r="C1618" t="str">
            <v>.</v>
          </cell>
        </row>
        <row r="1619">
          <cell r="C1619" t="str">
            <v>.</v>
          </cell>
        </row>
        <row r="1620">
          <cell r="C1620" t="str">
            <v>.</v>
          </cell>
        </row>
        <row r="1621">
          <cell r="C1621" t="str">
            <v>.</v>
          </cell>
        </row>
      </sheetData>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ope of work"/>
      <sheetName val="REKAP"/>
      <sheetName val="B-Utama"/>
      <sheetName val="Luar"/>
      <sheetName val="Office"/>
      <sheetName val="Baja"/>
      <sheetName val="Utility"/>
      <sheetName val="tam-kur sipil"/>
      <sheetName val="tam-kur baja"/>
      <sheetName val="ME"/>
      <sheetName val="Preliminary"/>
      <sheetName val="har.sat"/>
      <sheetName val="M'trl Baja"/>
      <sheetName val="analbj"/>
      <sheetName val="HARGA MATERIAL"/>
      <sheetName val="UPAH KERJA"/>
      <sheetName val="FINISHING"/>
      <sheetName val="STRUKTUR"/>
      <sheetName val="EXTERNAL"/>
      <sheetName val="Paint"/>
      <sheetName val="Pintu"/>
      <sheetName val="Door"/>
      <sheetName val="HARGA"/>
      <sheetName val="Scope_of_work"/>
      <sheetName val="tam-kur_sipil"/>
      <sheetName val="tam-kur_baja"/>
      <sheetName val="har_sat"/>
      <sheetName val="M'trl_Baja"/>
      <sheetName val="HARGA_MATERIAL"/>
      <sheetName val="UPAH_KERJA"/>
      <sheetName val="HARGA ALAT"/>
      <sheetName val="BQNSC"/>
      <sheetName val="Rekap Direct Cost"/>
      <sheetName val="Resume"/>
      <sheetName val="Calc Inst"/>
      <sheetName val="c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h"/>
      <sheetName val="rekap"/>
      <sheetName val="bq"/>
      <sheetName val="analisa"/>
      <sheetName val="hdasar"/>
      <sheetName val="jadwal"/>
      <sheetName val="schTn"/>
      <sheetName val="gel"/>
      <sheetName val="alat"/>
      <sheetName val="personil"/>
      <sheetName val="Sheet3"/>
      <sheetName val="W1"/>
      <sheetName val="Resume"/>
      <sheetName val="HARGA MATERIAL"/>
      <sheetName val="TRANS"/>
      <sheetName val="FAS"/>
      <sheetName val="Reff"/>
      <sheetName val="NerSubsis"/>
      <sheetName val="SPH Sal. Jl"/>
      <sheetName val="satdas"/>
      <sheetName val="Peralatan Dist"/>
      <sheetName val="ca"/>
      <sheetName val="Isian Biodata"/>
      <sheetName val="LR"/>
      <sheetName val="HMS16"/>
      <sheetName val="Meter merek Ganz"/>
    </sheetNames>
    <sheetDataSet>
      <sheetData sheetId="0"/>
      <sheetData sheetId="1" refreshError="1"/>
      <sheetData sheetId="2"/>
      <sheetData sheetId="3"/>
      <sheetData sheetId="4" refreshError="1"/>
      <sheetData sheetId="5" refreshError="1"/>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shDeb00"/>
      <sheetName val="000"/>
      <sheetName val="100"/>
      <sheetName val="001"/>
      <sheetName val="BB2000"/>
      <sheetName val="LK2001"/>
      <sheetName val="KK2000"/>
      <sheetName val="CF2000"/>
      <sheetName val="BB2001"/>
      <sheetName val="KK2001"/>
      <sheetName val="CF2001"/>
      <sheetName val="CFAnggaran"/>
      <sheetName val="SPDana"/>
      <sheetName val="CFLK2001"/>
      <sheetName val="UshDebtw101"/>
      <sheetName val="UshDeb03001"/>
      <sheetName val="GABUNGAN"/>
      <sheetName val="Sheet1"/>
      <sheetName val="Sheet2"/>
      <sheetName val="Sheet3"/>
      <sheetName val="ca"/>
      <sheetName val="Resume"/>
      <sheetName val="CashFlow012001Anggaran"/>
      <sheetName val="Sheet5"/>
      <sheetName val="SL3"/>
      <sheetName val="ENERGI MIX 2005-2010-OK-rev2"/>
      <sheetName val="HARGA 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shDeb00"/>
      <sheetName val="000"/>
      <sheetName val="100"/>
      <sheetName val="001"/>
      <sheetName val="BB2000"/>
      <sheetName val="LK2001"/>
      <sheetName val="KK2000"/>
      <sheetName val="CF2000"/>
      <sheetName val="BB2001"/>
      <sheetName val="KK2001"/>
      <sheetName val="CF2001"/>
      <sheetName val="CFAnggaran"/>
      <sheetName val="SPDana"/>
      <sheetName val="CFLK2001"/>
      <sheetName val="UshDebtw101"/>
      <sheetName val="UshDeb03001"/>
      <sheetName val="GABUNGAN"/>
      <sheetName val="Sheet1"/>
      <sheetName val="Sheet2"/>
      <sheetName val="Sheet3"/>
      <sheetName val="ca"/>
      <sheetName val="Resume"/>
      <sheetName val="CashFlow012001Anggaran"/>
      <sheetName val="Sheet5"/>
      <sheetName val="SL3"/>
      <sheetName val="ENERGI MIX 2005-2010-OK-rev2"/>
      <sheetName val="CFLK2 01"/>
      <sheetName val="L_23"/>
      <sheetName val="NRC ENERGI"/>
      <sheetName val="1"/>
      <sheetName val="BiInves-Ikhtisar CJI3"/>
      <sheetName val="Persd-Mat APDP"/>
      <sheetName val="Persd-Mat KTP"/>
      <sheetName val="Persd-Mat skp"/>
      <sheetName val="Persd-Mat ptk"/>
      <sheetName val="Persd-Mat skw"/>
      <sheetName val="Persd-Mat kwl"/>
      <sheetName val="Persd-Mat SGU"/>
      <sheetName val="BukuBesar"/>
      <sheetName val="DENPASAR"/>
      <sheetName val="Asumsi"/>
      <sheetName val="Ref"/>
      <sheetName val="Submission Form"/>
      <sheetName val="rekap"/>
      <sheetName val="PRK"/>
      <sheetName val="Penjualan"/>
      <sheetName val="PdptBP"/>
      <sheetName val="PdptLain"/>
      <sheetName val="ProdVolBiaya"/>
      <sheetName val="IPP"/>
      <sheetName val="Sewa"/>
      <sheetName val="Har"/>
      <sheetName val="BPeg"/>
      <sheetName val="Depr"/>
      <sheetName val="BAdmin"/>
      <sheetName val="LuarOperasi"/>
      <sheetName val="A1 pri123"/>
      <sheetName val="Bln2.1"/>
      <sheetName val="NERACA DAYA"/>
      <sheetName val="Source1"/>
      <sheetName val="Source2"/>
      <sheetName val="Data_Gang_U1"/>
      <sheetName val="Rtn-09"/>
      <sheetName val="Rek-1"/>
      <sheetName val="PRK-09"/>
      <sheetName val="Harga BBM Indonesia"/>
      <sheetName val="L20Keu"/>
      <sheetName val="SKTM-SD JAN (24)"/>
      <sheetName val="Sheet1 (2)"/>
      <sheetName val="W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simpulan '14"/>
      <sheetName val="Kes4"/>
      <sheetName val="Kes3"/>
      <sheetName val="Kes2"/>
      <sheetName val="Kes1"/>
      <sheetName val="Daftar versi BGK"/>
      <sheetName val="Form versi BGK"/>
      <sheetName val="Form Inspeksi TUJD"/>
      <sheetName val="Pilihan"/>
      <sheetName val="5. mutuTeg"/>
      <sheetName val="Rekap"/>
      <sheetName val="Perhitungan DDG"/>
      <sheetName val="DDG"/>
      <sheetName val="Data Validation"/>
      <sheetName val="Sheet1"/>
      <sheetName val="UshDeb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
          <cell r="B5" t="str">
            <v>Wilayah Bangka Belitung</v>
          </cell>
        </row>
      </sheetData>
      <sheetData sheetId="14"/>
      <sheetData sheetId="15"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2011"/>
      <sheetName val="REKAP 2010"/>
      <sheetName val="REKAP BEBAN PER PENYULANG"/>
      <sheetName val="Data Validation"/>
    </sheetNames>
    <sheetDataSet>
      <sheetData sheetId="0">
        <row r="1048000">
          <cell r="XDD1048000" t="str">
            <v>BANYUWANGI</v>
          </cell>
        </row>
      </sheetData>
      <sheetData sheetId="1"/>
      <sheetData sheetId="2"/>
      <sheetData sheetId="3"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KAP 2011"/>
    </sheetNames>
    <sheetDataSet>
      <sheetData sheetId="0" refreshError="1"/>
      <sheetData sheetId="1"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P"/>
    </sheetNames>
    <sheetDataSet>
      <sheetData sheetId="0" refreshError="1"/>
      <sheetData sheetId="1"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DL2001"/>
      <sheetName val="Sheet1"/>
      <sheetName val="K_TAM_SPK032"/>
    </sheetNames>
    <sheetDataSet>
      <sheetData sheetId="0" refreshError="1"/>
      <sheetData sheetId="1" refreshError="1"/>
      <sheetData sheetId="2"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I Load Profil"/>
      <sheetName val="TBI Visual-Temp"/>
      <sheetName val="Data Master kondisi"/>
      <sheetName val="Data Master class"/>
      <sheetName val="list"/>
    </sheetNames>
    <sheetDataSet>
      <sheetData sheetId="0" refreshError="1"/>
      <sheetData sheetId="1" refreshError="1"/>
      <sheetData sheetId="2" refreshError="1"/>
      <sheetData sheetId="3" refreshError="1"/>
      <sheetData sheetId="4">
        <row r="30">
          <cell r="J30" t="str">
            <v>Pressing</v>
          </cell>
        </row>
        <row r="31">
          <cell r="J31" t="str">
            <v>Tap Conector</v>
          </cell>
        </row>
        <row r="32">
          <cell r="J32" t="str">
            <v>Belit</v>
          </cell>
        </row>
      </sheetData>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_TAM_SPK032"/>
      <sheetName val="REKAP"/>
      <sheetName val="K_TAM_SPK059"/>
      <sheetName val="REKAP_059"/>
      <sheetName val="Sheet3"/>
      <sheetName val="TRANS"/>
      <sheetName val="RINCIAN HARGA MATERIAL"/>
      <sheetName val="AHS-JT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NAD"/>
      <sheetName val="W-SU"/>
      <sheetName val="W-SB"/>
      <sheetName val="W-R"/>
      <sheetName val="W-SJB"/>
      <sheetName val="W-L"/>
      <sheetName val="W-BB"/>
      <sheetName val="W-KB"/>
      <sheetName val="W-KST"/>
      <sheetName val="W-KT"/>
      <sheetName val="W-SUT"/>
      <sheetName val="W-SSR"/>
      <sheetName val="W-M"/>
      <sheetName val="W-P"/>
      <sheetName val="W-NTB"/>
      <sheetName val="W-NTT"/>
      <sheetName val="D-B"/>
      <sheetName val="D-JTM"/>
      <sheetName val="D-JTG"/>
      <sheetName val="D-JBB"/>
      <sheetName val="D-JRT"/>
      <sheetName val="K-SBU"/>
      <sheetName val="K-SBS"/>
      <sheetName val="P3B-J"/>
      <sheetName val="P3B-S"/>
      <sheetName val="JPP"/>
      <sheetName val="JE"/>
      <sheetName val="JP"/>
      <sheetName val="JMK"/>
      <sheetName val="JS"/>
      <sheetName val="PP"/>
      <sheetName val="KP"/>
      <sheetName val="P-SA"/>
      <sheetName val="P-SSR"/>
      <sheetName val="P-JBN"/>
      <sheetName val="P-S"/>
      <sheetName val="P-K"/>
      <sheetName val="K-TJ"/>
      <sheetName val="K-MTR"/>
      <sheetName val="K-CLG"/>
      <sheetName val="PJB"/>
      <sheetName val="IP"/>
      <sheetName val="BTM"/>
      <sheetName val="ICP"/>
      <sheetName val="PLN E"/>
      <sheetName val="PLN TRK"/>
      <sheetName val="REK WIL"/>
      <sheetName val="REK DIS"/>
      <sheetName val="REK KP"/>
      <sheetName val="REK JP"/>
      <sheetName val="REK PIK"/>
      <sheetName val="REK AP"/>
      <sheetName val="REKAP"/>
      <sheetName val="Raker 9 april"/>
      <sheetName val="REKAP UNIT 1"/>
      <sheetName val="REKAP UNIT 2"/>
      <sheetName val="REKAP UNIT 3"/>
      <sheetName val="RIP 3"/>
      <sheetName val="RIP 1"/>
      <sheetName val="RKAI 1"/>
      <sheetName val="RISD 1"/>
      <sheetName val="RIP"/>
      <sheetName val="RKAI"/>
      <sheetName val="RISD"/>
      <sheetName val="PENYERTAAN"/>
      <sheetName val="DAF PROY"/>
      <sheetName val="UshDeb00"/>
      <sheetName val="Sheet5"/>
      <sheetName val="PRK"/>
      <sheetName val="Rekapitulasi"/>
      <sheetName val="ca"/>
      <sheetName val="Input"/>
      <sheetName val="PROFIL"/>
      <sheetName val="Resume"/>
      <sheetName val="TDL200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NA"/>
      <sheetName val="a"/>
    </sheetNames>
    <sheetDataSet>
      <sheetData sheetId="0"/>
      <sheetData sheetId="1"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dah Berjalan"/>
      <sheetName val="Rencana Penambahan"/>
      <sheetName val="W-NAD"/>
      <sheetName val="PRK"/>
      <sheetName val="Sheet5"/>
      <sheetName val="UshDeb00"/>
      <sheetName val="beban"/>
      <sheetName val="W-N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dah Berjalan"/>
      <sheetName val="Rencana Penambahan"/>
      <sheetName val="W-NAD"/>
      <sheetName val="PRK"/>
      <sheetName val="Sheet5"/>
      <sheetName val="UshDeb00"/>
      <sheetName val="beban"/>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dah Berjalan"/>
      <sheetName val="Rencana Penambahan"/>
      <sheetName val="W-NAD"/>
      <sheetName val="PRK"/>
      <sheetName val="Sheet5"/>
      <sheetName val="UshDeb00"/>
      <sheetName val="beban"/>
      <sheetName val="LAIN2"/>
      <sheetName val="SUT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IN2"/>
      <sheetName val="Sudah Berjalan"/>
    </sheetNames>
    <sheetDataSet>
      <sheetData sheetId="0" refreshError="1"/>
      <sheetData sheetId="1"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a Rugi"/>
      <sheetName val="Cover"/>
      <sheetName val="Daftar Isi"/>
      <sheetName val="Asumsi"/>
      <sheetName val="PTKU"/>
      <sheetName val="LabaRugi Unsur"/>
      <sheetName val="LabaRugi Fungsi"/>
      <sheetName val="Penjelas"/>
      <sheetName val="JualGTarif(11A)"/>
      <sheetName val="PendOpLain(11B)"/>
      <sheetName val="IkhtisarBiop(12.0)"/>
      <sheetName val="SewaPemb(12A2)"/>
      <sheetName val="BBMJenis(12B1)"/>
      <sheetName val="PembelianiTL(12A1"/>
      <sheetName val="ProduksiTL(12B2)"/>
      <sheetName val="HarMat(12C1)"/>
      <sheetName val="HarJabor(12C2)"/>
      <sheetName val="BBaku(12C3)"/>
      <sheetName val="BPeg-F(12D1)"/>
      <sheetName val="Bipeg-U(12D2)"/>
      <sheetName val="BOLain(12E1)"/>
      <sheetName val="BOLain(12E2)"/>
      <sheetName val="PendaLuOp(13)"/>
      <sheetName val="BiLuOp(14)"/>
      <sheetName val="BiPinjamin(15)"/>
      <sheetName val="PenjTL(18)"/>
      <sheetName val="LabaRugi Lainnya 2005(20)"/>
      <sheetName val="LabaRugi Unsur2004(21A)"/>
      <sheetName val="LabaRugi Fungsi2004(21B)"/>
      <sheetName val="00000000"/>
      <sheetName val="Sudah Berjalan"/>
      <sheetName val="Sheet5"/>
      <sheetName val="analis"/>
      <sheetName val="W-NAD"/>
    </sheetNames>
    <sheetDataSet>
      <sheetData sheetId="0" refreshError="1">
        <row r="27">
          <cell r="G27" t="str">
            <v>Wilayah Nanggroe Aceh Darussalam</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IN2"/>
      <sheetName val="Sheet1"/>
      <sheetName val="losses (2)"/>
      <sheetName val="penjualan"/>
      <sheetName val="jml plg"/>
      <sheetName val="jml daya tersambung"/>
      <sheetName val="delta daya &amp; plg"/>
      <sheetName val="saidi saifi"/>
      <sheetName val="losses"/>
      <sheetName val="info pokok"/>
      <sheetName val="Laba Rugi"/>
      <sheetName val="GABLUARJAWA1 (2)"/>
      <sheetName val="4#-1.2-Civil"/>
      <sheetName val="PDPKonstruksi"/>
      <sheetName val="NPK"/>
      <sheetName val="LabaRugi"/>
      <sheetName val="Sudah Berjalan"/>
      <sheetName val="L_R"/>
      <sheetName val="Meter merek Ganz"/>
    </sheetNames>
    <sheetDataSet>
      <sheetData sheetId="0" refreshError="1"/>
      <sheetData sheetId="1" refreshError="1"/>
      <sheetData sheetId="2" refreshError="1"/>
      <sheetData sheetId="3"/>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r"/>
      <sheetName val="seri1"/>
      <sheetName val="sec-I"/>
      <sheetName val="Sheet1"/>
      <sheetName val="ANALISA"/>
    </sheetNames>
    <sheetDataSet>
      <sheetData sheetId="0">
        <row r="2">
          <cell r="A2" t="str">
            <v>EA001</v>
          </cell>
        </row>
      </sheetData>
      <sheetData sheetId="1"/>
      <sheetData sheetId="2"/>
      <sheetData sheetId="3" refreshError="1"/>
      <sheetData sheetId="4"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osses (2)"/>
      <sheetName val="penjualan"/>
      <sheetName val="jml plg"/>
      <sheetName val="jml daya tersambung"/>
      <sheetName val="delta daya &amp; plg"/>
      <sheetName val="saidi saifi"/>
      <sheetName val="losses"/>
      <sheetName val="info pokok"/>
      <sheetName val="GABLUARJAWA1 (2)"/>
      <sheetName val="4#-1.2-Civil"/>
      <sheetName val="PDPKonstruksi"/>
      <sheetName val="LAIN2"/>
      <sheetName val="Laba Rugi"/>
      <sheetName val="NPK"/>
      <sheetName val="LabaRugi"/>
      <sheetName val="L_R"/>
      <sheetName val="Sudah Berjalan"/>
      <sheetName val="Meter merek Ganz"/>
      <sheetName val="W1"/>
      <sheetName val="L-R"/>
      <sheetName val="W-NAD"/>
      <sheetName val="TABEL"/>
      <sheetName val="Sentra"/>
      <sheetName val="UshDeb00"/>
      <sheetName val="Transfer"/>
      <sheetName val="rkap2008"/>
      <sheetName val="List"/>
      <sheetName val="LOAD"/>
      <sheetName val="Kontrol"/>
      <sheetName val="Menu"/>
      <sheetName val="Bipeg-U(12D2)"/>
      <sheetName val="Asumsi"/>
      <sheetName val="CiMaPlbStd"/>
      <sheetName val="20A.Sum"/>
      <sheetName val="SAA"/>
      <sheetName val="sht1"/>
      <sheetName val="ACT 17"/>
      <sheetName val="SAP + LS"/>
      <sheetName val="OTHER INCOME &amp; BY PERDIVISI"/>
      <sheetName val="SCH12"/>
      <sheetName val="PRK"/>
      <sheetName val="Top"/>
      <sheetName val="Kamus"/>
      <sheetName val="Prdk 2000 (2)"/>
      <sheetName val="3800-Interim"/>
      <sheetName val="131 (Piutang PJB)"/>
      <sheetName val="WBS 2005"/>
      <sheetName val="SCORE_RC_Code"/>
      <sheetName val="Price"/>
      <sheetName val="Parameter"/>
      <sheetName val="F1771-V"/>
      <sheetName val="F1771-II"/>
      <sheetName val="GeneralInfo"/>
      <sheetName val="Powergen"/>
      <sheetName val="Sheet2"/>
      <sheetName val="EV SJB"/>
      <sheetName val="Perintah"/>
      <sheetName val="TBM"/>
      <sheetName val="Rpt13.Oth"/>
      <sheetName val="analis"/>
      <sheetName val="OPNAME GOOD STOCK"/>
      <sheetName val="OPNAME SALES"/>
      <sheetName val="OPNAME BAD STOCK"/>
      <sheetName val="ca"/>
      <sheetName val="AHS-JTR"/>
      <sheetName val="01 A"/>
      <sheetName val="ProdSendiri"/>
      <sheetName val="PS&amp;Susut TL"/>
      <sheetName val="SewaBeli"/>
      <sheetName val="Listing"/>
      <sheetName val="losses_(2)"/>
      <sheetName val="jml_plg"/>
      <sheetName val="jml_daya_tersambung"/>
      <sheetName val="delta_daya_&amp;_plg"/>
      <sheetName val="saidi_saifi"/>
      <sheetName val="info_pokok"/>
      <sheetName val="GABLUARJAWA1_(2)"/>
      <sheetName val="4#-1_2-Civil"/>
      <sheetName val="Laba_Rugi"/>
      <sheetName val="Sudah_Berjalan"/>
      <sheetName val="Meter_merek_Ganz"/>
      <sheetName val="20A_Sum"/>
      <sheetName val="ACT_17"/>
      <sheetName val="SAP_+_LS"/>
      <sheetName val="OTHER_INCOME_&amp;_BY_PERDIVISI"/>
      <sheetName val="SUTT"/>
      <sheetName val="Prdk_2000_(2)"/>
      <sheetName val="131_(Piutang_PJB)"/>
      <sheetName val="WBS_2005"/>
      <sheetName val="EV_SJB"/>
      <sheetName val="Rpt13_Oth"/>
      <sheetName val="OPNAME_GOOD_STOCK"/>
      <sheetName val="OPNAME_SALES"/>
      <sheetName val="OPNAME_BAD_STOCK"/>
      <sheetName val="KONTRAK"/>
      <sheetName val="PROG"/>
      <sheetName val="L_23"/>
      <sheetName val="KOLEKTIF"/>
      <sheetName val="BA1"/>
      <sheetName val="hal 14b"/>
      <sheetName val="3-DIV2"/>
      <sheetName val="Form-B-R1"/>
      <sheetName val="Material Distribusi"/>
      <sheetName val="RAB"/>
      <sheetName val="Hrg Dsr"/>
      <sheetName val="REKAP"/>
      <sheetName val="BARU-3"/>
      <sheetName val="BARU-4 "/>
      <sheetName val="AKTIVA TETAP"/>
      <sheetName val="aruskas"/>
      <sheetName val="KH-Q1,Q2,01"/>
      <sheetName val="Uraian"/>
      <sheetName val="D"/>
      <sheetName val="C"/>
      <sheetName val="E"/>
      <sheetName val="Input"/>
      <sheetName val="TDL2001"/>
      <sheetName val="Grafik Wil"/>
      <sheetName val="RAB GI"/>
      <sheetName val="Resume"/>
      <sheetName val="BA-1"/>
      <sheetName val="Catatan"/>
      <sheetName val="Rekap Piutang"/>
      <sheetName val="Config"/>
      <sheetName val="BAHAN"/>
      <sheetName val="Preisbildungsblatt"/>
      <sheetName val="Kalk"/>
      <sheetName val="Akun"/>
      <sheetName val="uts"/>
      <sheetName val="Grf Pedp Lain2"/>
      <sheetName val="SISTEM SUMBAGSEL"/>
      <sheetName val="K_TAM_SPK032"/>
      <sheetName val="Sheet3"/>
      <sheetName val="TRANS"/>
      <sheetName val="Daftar Kegiatan"/>
      <sheetName val="Skor"/>
      <sheetName val="K.6DEPOSIT"/>
      <sheetName val="NerSubsis"/>
      <sheetName val="PESUT TW2"/>
      <sheetName val="Usulan"/>
      <sheetName val="sch"/>
      <sheetName val="lam-moi"/>
      <sheetName val="UBAH"/>
      <sheetName val="AMP"/>
      <sheetName val="rekmodiPtk (MAP)"/>
      <sheetName val="SEKTOR"/>
      <sheetName val="Hargasatuan"/>
      <sheetName val="PROFIL"/>
      <sheetName val="neraca 1999-2000"/>
      <sheetName val="SPI"/>
      <sheetName val="Submission Form"/>
      <sheetName val="Rekapitulasi"/>
      <sheetName val="Har_Sus"/>
      <sheetName val="Analisa Kendaraan Pick Up"/>
      <sheetName val="Sch-5"/>
      <sheetName val="KUMULATIP"/>
      <sheetName val="losses_(2)1"/>
      <sheetName val="jml_plg1"/>
      <sheetName val="jml_daya_tersambung1"/>
      <sheetName val="delta_daya_&amp;_plg1"/>
      <sheetName val="saidi_saifi1"/>
      <sheetName val="info_pokok1"/>
      <sheetName val="GABLUARJAWA1_(2)1"/>
      <sheetName val="4#-1_2-Civil1"/>
      <sheetName val="Laba_Rugi1"/>
      <sheetName val="Sudah_Berjalan1"/>
      <sheetName val="Meter_merek_Ganz1"/>
      <sheetName val="20A_Sum1"/>
      <sheetName val="ACT_171"/>
      <sheetName val="SAP_+_LS1"/>
      <sheetName val="OTHER_INCOME_&amp;_BY_PERDIVISI1"/>
      <sheetName val="Prdk_2000_(2)1"/>
      <sheetName val="131_(Piutang_PJB)1"/>
      <sheetName val="WBS_20051"/>
      <sheetName val="EV_SJB1"/>
      <sheetName val="Rpt13_Oth1"/>
      <sheetName val="OPNAME_GOOD_STOCK1"/>
      <sheetName val="OPNAME_SALES1"/>
      <sheetName val="OPNAME_BAD_STOCK1"/>
      <sheetName val="PS&amp;Susut_TL"/>
      <sheetName val="01_A"/>
      <sheetName val="Grafik_Wil"/>
      <sheetName val="RAB_GI"/>
      <sheetName val="hal_14b"/>
      <sheetName val="Material_Distribusi"/>
      <sheetName val="Hrg_Dsr"/>
      <sheetName val="BARU-4_"/>
      <sheetName val="AKTIVA_TETAP"/>
      <sheetName val="Rekap_Piutang"/>
      <sheetName val="Periode"/>
      <sheetName val="WBS"/>
      <sheetName val="Harga BBM Indonesia"/>
      <sheetName val="Alat"/>
      <sheetName val="Upah"/>
      <sheetName val="M"/>
      <sheetName val="000000"/>
      <sheetName val="Neraca"/>
      <sheetName val="BukuBesar"/>
      <sheetName val="AsetTetap"/>
      <sheetName val="TambahAT"/>
      <sheetName val="ATTBTotal"/>
      <sheetName val="AkumAT"/>
      <sheetName val="TambahAkum"/>
      <sheetName val="ReInTran BARU"/>
      <sheetName val="BDDLainnya"/>
      <sheetName val="Dmk-Pjk"/>
      <sheetName val="Piut-Umur1"/>
      <sheetName val="Piut-Umur2"/>
      <sheetName val="BI.DTGH"/>
      <sheetName val="Kas&amp;Strkas"/>
      <sheetName val="Piut-Umur (Rev)"/>
      <sheetName val="Piut-Unsur"/>
      <sheetName val="HapusPiut (Rev)"/>
      <sheetName val="PiutRR"/>
      <sheetName val="PenyisihanPiutang"/>
      <sheetName val="PiutMacam"/>
      <sheetName val="Persd-Mat"/>
      <sheetName val="HapusPiut"/>
      <sheetName val="KlasPersd"/>
      <sheetName val="PenyisihanMat "/>
      <sheetName val="PendBP"/>
      <sheetName val="FORM REKON DP"/>
      <sheetName val="IPS-IPK"/>
      <sheetName val="IPS-IPK DPLK"/>
      <sheetName val="ManfPs"/>
      <sheetName val="UtangBiaya"/>
      <sheetName val="UJL"/>
      <sheetName val="DMKLPB-TARIF"/>
      <sheetName val="DMKLPB-LANGG"/>
      <sheetName val="JualGLangg"/>
      <sheetName val="JualGTarif"/>
      <sheetName val="JUAL LPB-TARIF"/>
      <sheetName val="JUAL LPB-LANGG"/>
      <sheetName val="JUAL&amp;BL-TL"/>
      <sheetName val="IkhtisarBiop"/>
      <sheetName val="Pembelian TL"/>
      <sheetName val="Pembelian TL2"/>
      <sheetName val="Sewa Diesel"/>
      <sheetName val="LMVPP"/>
      <sheetName val="BBMJenis"/>
      <sheetName val="ProduksiTLSendiri"/>
      <sheetName val="HarMat"/>
      <sheetName val="HarJabor"/>
      <sheetName val="BPeg-F"/>
      <sheetName val="BPeg-U"/>
      <sheetName val="Reals-MP"/>
      <sheetName val="BOLain"/>
      <sheetName val="Non Allw Cost"/>
      <sheetName val="bi-outsourching"/>
      <sheetName val="PendaLuOp"/>
      <sheetName val="BeLuOp"/>
      <sheetName val="BePinjaman"/>
      <sheetName val="KursNota "/>
      <sheetName val="KursSend"/>
      <sheetName val="NrcKWh"/>
      <sheetName val="KOR-PAJAK"/>
      <sheetName val="Penyert-anak"/>
      <sheetName val="Penyert-Saham"/>
      <sheetName val="MilikSaham"/>
      <sheetName val="NCI"/>
      <sheetName val="PIUT-JP"/>
      <sheetName val="TGR"/>
      <sheetName val="RDBDP"/>
      <sheetName val="DpsK3bln"/>
      <sheetName val="Dep3-12bln"/>
      <sheetName val="PenyisihanMat"/>
      <sheetName val="Rinc-Bl-BBM"/>
      <sheetName val="BantuanLN"/>
      <sheetName val="AkunPenutup"/>
      <sheetName val="UtPiut-Anak "/>
      <sheetName val="HutBank"/>
      <sheetName val="HutBiProy"/>
      <sheetName val="Utus T "/>
      <sheetName val="Utus P"/>
      <sheetName val="Ut-Pajak"/>
      <sheetName val="SKP"/>
      <sheetName val="UtLainPD"/>
      <sheetName val="UtLainPJ"/>
      <sheetName val="Utg SGU"/>
      <sheetName val="Utang Biaya"/>
      <sheetName val="PendOpLain"/>
      <sheetName val="BO-INVEST"/>
      <sheetName val="PO Lain-1"/>
      <sheetName val="PO Lain-2"/>
      <sheetName val="PembelianTL"/>
      <sheetName val="BBMJenis "/>
      <sheetName val="SelisihKurs"/>
      <sheetName val="PJK-TGH"/>
      <sheetName val="penyesuaian"/>
      <sheetName val="D1 karena tambahan operasi"/>
      <sheetName val="pemetaan kendala april"/>
      <sheetName val="pemetaan kendala mei"/>
      <sheetName val="D1 - Mei  REV"/>
      <sheetName val="SUMBAGUT"/>
      <sheetName val="SUMBAGTENG"/>
      <sheetName val="SUMBAGSEL"/>
      <sheetName val="ISJ"/>
      <sheetName val="JBT II_lama"/>
      <sheetName val="JBB"/>
      <sheetName val="JBT II"/>
      <sheetName val="JBTB I_LAMA"/>
      <sheetName val="JBTB I"/>
      <sheetName val="JBTB II"/>
      <sheetName val="NUSRA"/>
      <sheetName val="NUSRA_lama"/>
      <sheetName val="KALBAGBAR"/>
      <sheetName val="KALBAGTENG"/>
      <sheetName val="KALBAGTIM"/>
      <sheetName val="pemetaan kendala JUNI"/>
      <sheetName val="SULBAGUT"/>
      <sheetName val="SULBAGSEL"/>
      <sheetName val="MALUKU"/>
      <sheetName val="PAPUA"/>
      <sheetName val="tahun operasi "/>
      <sheetName val="20A.300.SSD"/>
      <sheetName val="Pk"/>
      <sheetName val="Neraca seAPJ"/>
      <sheetName val="CECK LIST"/>
      <sheetName val="MOTOSO"/>
      <sheetName val="JAN09"/>
      <sheetName val="Ref"/>
      <sheetName val="analhps"/>
      <sheetName val="MO"/>
      <sheetName val="Peralatan"/>
      <sheetName val="Peralatan (2)"/>
      <sheetName val="A"/>
      <sheetName val="sept"/>
      <sheetName val="HW"/>
      <sheetName val="Yearly_acc"/>
      <sheetName val="PICKUP"/>
      <sheetName val="COP"/>
      <sheetName val="Ex-Rate"/>
      <sheetName val="LK-1"/>
      <sheetName val="MU"/>
      <sheetName val="Rekap 2002 mod"/>
      <sheetName val="sepdua"/>
      <sheetName val="HarJabor(12C2)"/>
      <sheetName val="Hg.Sat"/>
      <sheetName val="Kontrak vs Realisasi Gas"/>
      <sheetName val="Permanent info"/>
      <sheetName val="Kurs"/>
      <sheetName val="FUNGSI"/>
      <sheetName val="BUSINESS AREA"/>
      <sheetName val="COMPANY CODE"/>
      <sheetName val="JENIS PDP"/>
      <sheetName val="JENIS PEKERJAAN"/>
      <sheetName val="SUMBER DANA"/>
      <sheetName val="Sheet5"/>
      <sheetName val="cashflow"/>
      <sheetName val="REAL-LR"/>
      <sheetName val="Prices"/>
      <sheetName val="kriteria"/>
      <sheetName val="TRNS-C1"/>
    </sheetNames>
    <sheetDataSet>
      <sheetData sheetId="0">
        <row r="2">
          <cell r="B2">
            <v>12</v>
          </cell>
        </row>
      </sheetData>
      <sheetData sheetId="1" refreshError="1"/>
      <sheetData sheetId="2"/>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Permohonan"/>
      <sheetName val="BPN"/>
      <sheetName val="Keb.Dok"/>
      <sheetName val="SK"/>
      <sheetName val="DATA ADM"/>
      <sheetName val="DATA KEU"/>
      <sheetName val="spta"/>
      <sheetName val="RHTA"/>
      <sheetName val="Personil"/>
      <sheetName val="peralatan"/>
      <sheetName val="NERACA"/>
      <sheetName val="D.PERLENGKAPAN"/>
      <sheetName val="Tunduk Panitia"/>
      <sheetName val="Pengalaman Kerja"/>
      <sheetName val="skk"/>
      <sheetName val="Resume"/>
      <sheetName val="Laba Rugi"/>
      <sheetName val="Rekap Anl"/>
      <sheetName val="ANALISA"/>
      <sheetName val="aruskas"/>
      <sheetName val="Hal-1"/>
      <sheetName val="PRK"/>
      <sheetName val="LR"/>
      <sheetName val="Sheet3"/>
      <sheetName val="TRANS"/>
      <sheetName val="sr"/>
      <sheetName val="ca"/>
      <sheetName val="Sch-5"/>
      <sheetName val="Wil-2"/>
      <sheetName val="HARGA MATERIAL"/>
      <sheetName val="Basic Price"/>
    </sheetNames>
    <sheetDataSet>
      <sheetData sheetId="0" refreshError="1"/>
      <sheetData sheetId="1"/>
      <sheetData sheetId="2" refreshError="1"/>
      <sheetData sheetId="3"/>
      <sheetData sheetId="4"/>
      <sheetData sheetId="5"/>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ngg_PL"/>
      <sheetName val="Tabel Gangg"/>
      <sheetName val="Grafik"/>
      <sheetName val="Tabel Kode"/>
      <sheetName val="sr"/>
    </sheetNames>
    <sheetDataSet>
      <sheetData sheetId="0"/>
      <sheetData sheetId="1" refreshError="1"/>
      <sheetData sheetId="2" refreshError="1"/>
      <sheetData sheetId="3" refreshError="1"/>
      <sheetData sheetId="4"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ngg_PL"/>
      <sheetName val="Tabel Gangg"/>
      <sheetName val="Grafik"/>
      <sheetName val="Tabel Kode"/>
      <sheetName val="spta"/>
    </sheetNames>
    <sheetDataSet>
      <sheetData sheetId="0">
        <row r="2">
          <cell r="A2" t="str">
            <v>Nama</v>
          </cell>
        </row>
      </sheetData>
      <sheetData sheetId="1" refreshError="1"/>
      <sheetData sheetId="2" refreshError="1"/>
      <sheetData sheetId="3" refreshError="1"/>
      <sheetData sheetId="4"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ngg_PL"/>
      <sheetName val="Tabel Gangg"/>
      <sheetName val="Grafik"/>
      <sheetName val="Tabel Kode"/>
      <sheetName val="D-2"/>
    </sheetNames>
    <sheetDataSet>
      <sheetData sheetId="0">
        <row r="2">
          <cell r="A2" t="str">
            <v>Nama</v>
          </cell>
        </row>
      </sheetData>
      <sheetData sheetId="1" refreshError="1"/>
      <sheetData sheetId="2" refreshError="1"/>
      <sheetData sheetId="3" refreshError="1"/>
      <sheetData sheetId="4"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aian"/>
      <sheetName val="rkap2008"/>
      <sheetName val="CF"/>
      <sheetName val="Amandemen-2004"/>
      <sheetName val="List"/>
      <sheetName val="Selisih Prod"/>
      <sheetName val="Sheet1"/>
      <sheetName val="NerSubsis"/>
      <sheetName val="Pembelian"/>
      <sheetName val="Sw&amp;Bl"/>
      <sheetName val="Tap2006"/>
      <sheetName val="NEKons"/>
      <sheetName val="TaraKalor"/>
      <sheetName val="Sheet3"/>
      <sheetName val="Catatan"/>
      <sheetName val="Sheet2"/>
      <sheetName val="Sampul"/>
      <sheetName val="Chek"/>
      <sheetName val="kCal"/>
      <sheetName val="HitBln"/>
      <sheetName val="BBkr"/>
      <sheetName val="Bipeg-U(12D2)"/>
      <sheetName val="BBaku(12C3)"/>
      <sheetName val="BBMJenis(12B1)"/>
      <sheetName val="BiLuOp(14)"/>
      <sheetName val="BiPinjamin(15)"/>
      <sheetName val="BOLain(12E2)"/>
      <sheetName val="BPeg-F(12D1)"/>
      <sheetName val="IkhtisarBiop(12.0)"/>
      <sheetName val="JualGTarif(11A)"/>
      <sheetName val="LabaRugi Fungsi"/>
      <sheetName val="PembelianiTL(12A1"/>
      <sheetName val="PendaLuOp(13)"/>
      <sheetName val="PendOpLain(11B)"/>
      <sheetName val="ProduksiTL(12B2)"/>
      <sheetName val="SewaPemb(12A2)"/>
      <sheetName val="Gangg_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ngg_PL"/>
      <sheetName val="Tabel Gangg"/>
      <sheetName val="Grafik"/>
      <sheetName val="Tabel Kode"/>
      <sheetName val="AHS-JTR"/>
      <sheetName val="AHS-JTM"/>
    </sheetNames>
    <sheetDataSet>
      <sheetData sheetId="0">
        <row r="2">
          <cell r="A2" t="str">
            <v>Nama</v>
          </cell>
          <cell r="E2" t="str">
            <v>Gangg_PL_Kode</v>
          </cell>
          <cell r="M2" t="str">
            <v>Lokasi gangguan</v>
          </cell>
          <cell r="N2" t="str">
            <v>Keterangan</v>
          </cell>
          <cell r="O2" t="str">
            <v>Indktr</v>
          </cell>
        </row>
        <row r="3">
          <cell r="A3" t="str">
            <v>Abian Tuwung</v>
          </cell>
          <cell r="E3" t="str">
            <v>41e</v>
          </cell>
          <cell r="M3" t="str">
            <v>Tidak diketahui</v>
          </cell>
          <cell r="N3" t="str">
            <v>Reclose sukses</v>
          </cell>
          <cell r="O3" t="str">
            <v>OC</v>
          </cell>
        </row>
        <row r="4">
          <cell r="A4" t="str">
            <v>Bunisari</v>
          </cell>
          <cell r="E4" t="str">
            <v>41d</v>
          </cell>
          <cell r="M4" t="str">
            <v>Tidak diketahui</v>
          </cell>
          <cell r="N4" t="str">
            <v>SUTM kena bambu</v>
          </cell>
          <cell r="O4" t="str">
            <v>EF</v>
          </cell>
        </row>
        <row r="5">
          <cell r="A5" t="str">
            <v>Bunisari</v>
          </cell>
          <cell r="E5" t="str">
            <v>41a</v>
          </cell>
          <cell r="M5" t="str">
            <v>Lapangan parkir</v>
          </cell>
          <cell r="N5" t="str">
            <v>SUTM kena pohon</v>
          </cell>
          <cell r="O5" t="str">
            <v>EF</v>
          </cell>
        </row>
        <row r="6">
          <cell r="A6" t="str">
            <v>Darmasaba</v>
          </cell>
          <cell r="E6">
            <v>64</v>
          </cell>
          <cell r="M6" t="str">
            <v>Tidak diketahui</v>
          </cell>
          <cell r="N6" t="str">
            <v>gangguan trafo AS 23</v>
          </cell>
          <cell r="O6" t="str">
            <v>EF</v>
          </cell>
        </row>
        <row r="7">
          <cell r="A7" t="str">
            <v>Darmasaba</v>
          </cell>
          <cell r="E7">
            <v>49</v>
          </cell>
          <cell r="M7" t="str">
            <v>Br lebah sari</v>
          </cell>
          <cell r="N7" t="str">
            <v>Trip saat masukan CO trafo AS 23</v>
          </cell>
          <cell r="O7" t="str">
            <v>OC</v>
          </cell>
        </row>
        <row r="8">
          <cell r="A8" t="str">
            <v>Suwung</v>
          </cell>
          <cell r="E8" t="str">
            <v>41a</v>
          </cell>
          <cell r="M8" t="str">
            <v>dobel six pantai</v>
          </cell>
          <cell r="N8" t="str">
            <v>kena pelepah kelapa</v>
          </cell>
          <cell r="O8" t="str">
            <v>EF</v>
          </cell>
        </row>
        <row r="9">
          <cell r="A9" t="str">
            <v>Bet Ngandang</v>
          </cell>
          <cell r="E9" t="str">
            <v>41a</v>
          </cell>
          <cell r="M9" t="str">
            <v>jl waribang</v>
          </cell>
          <cell r="N9" t="str">
            <v>SUTM ketimpa pohon kersen</v>
          </cell>
          <cell r="O9" t="str">
            <v>EF</v>
          </cell>
        </row>
        <row r="10">
          <cell r="A10" t="str">
            <v>Blusung</v>
          </cell>
          <cell r="E10">
            <v>51</v>
          </cell>
          <cell r="M10" t="str">
            <v>Timur UJ Mengwi</v>
          </cell>
          <cell r="N10" t="str">
            <v>join tembus SKTM kabel tanah di gardu DPR dan MVTIC di lukluk tembus</v>
          </cell>
          <cell r="O10" t="str">
            <v>EF</v>
          </cell>
        </row>
        <row r="11">
          <cell r="A11" t="str">
            <v>Blusung</v>
          </cell>
          <cell r="E11">
            <v>51</v>
          </cell>
          <cell r="M11" t="str">
            <v>Timur UJ Mengwi</v>
          </cell>
          <cell r="N11" t="str">
            <v>join tembus SKTM kabel tanah di gardu DPR dan MVTIC di lukluk tembus</v>
          </cell>
          <cell r="O11" t="str">
            <v>EF</v>
          </cell>
        </row>
        <row r="12">
          <cell r="A12" t="str">
            <v>Blusung</v>
          </cell>
          <cell r="E12">
            <v>51</v>
          </cell>
          <cell r="M12" t="str">
            <v>Timur UJ Mengwi</v>
          </cell>
          <cell r="N12" t="str">
            <v>Ditemukan kabel MVTIC terbakar</v>
          </cell>
          <cell r="O12" t="str">
            <v>EF</v>
          </cell>
        </row>
        <row r="13">
          <cell r="A13" t="str">
            <v>Darmasaba</v>
          </cell>
          <cell r="E13" t="str">
            <v>41e</v>
          </cell>
          <cell r="M13" t="str">
            <v>Darmasaba</v>
          </cell>
          <cell r="N13" t="str">
            <v>trip saat masukan GD PAM Blusung-GD DPR</v>
          </cell>
          <cell r="O13" t="str">
            <v>EF</v>
          </cell>
        </row>
        <row r="14">
          <cell r="A14" t="str">
            <v>Reagan</v>
          </cell>
          <cell r="E14">
            <v>48</v>
          </cell>
          <cell r="M14" t="str">
            <v>kediri</v>
          </cell>
          <cell r="N14" t="str">
            <v>Arester pecah gardu KA685</v>
          </cell>
          <cell r="O14" t="str">
            <v>OC</v>
          </cell>
        </row>
        <row r="15">
          <cell r="A15" t="str">
            <v>Monang Maning</v>
          </cell>
          <cell r="E15" t="str">
            <v>41e</v>
          </cell>
          <cell r="M15" t="str">
            <v>Monang maning</v>
          </cell>
          <cell r="N15" t="str">
            <v>Dimasukkan aman</v>
          </cell>
          <cell r="O15" t="str">
            <v>EF</v>
          </cell>
        </row>
        <row r="16">
          <cell r="A16" t="str">
            <v>Buruan</v>
          </cell>
          <cell r="E16" t="str">
            <v>41a</v>
          </cell>
          <cell r="M16" t="str">
            <v>jl batur sari</v>
          </cell>
          <cell r="N16" t="str">
            <v>SUTM ketimpa pohon</v>
          </cell>
          <cell r="O16" t="str">
            <v>EF</v>
          </cell>
        </row>
        <row r="17">
          <cell r="A17" t="str">
            <v>Kedonganan</v>
          </cell>
          <cell r="E17" t="str">
            <v>41c</v>
          </cell>
          <cell r="M17" t="str">
            <v>Br pasekan tuban</v>
          </cell>
          <cell r="N17" t="str">
            <v>SUTM kena terpal</v>
          </cell>
          <cell r="O17" t="str">
            <v>OC</v>
          </cell>
        </row>
        <row r="18">
          <cell r="A18" t="str">
            <v>Canggu</v>
          </cell>
          <cell r="E18" t="str">
            <v>41d</v>
          </cell>
          <cell r="M18" t="str">
            <v>Batu bolong</v>
          </cell>
          <cell r="N18" t="str">
            <v>Dicoba gagal</v>
          </cell>
          <cell r="O18" t="str">
            <v>EF</v>
          </cell>
        </row>
        <row r="19">
          <cell r="A19" t="str">
            <v>Canggu</v>
          </cell>
          <cell r="E19" t="str">
            <v>41d</v>
          </cell>
          <cell r="M19" t="str">
            <v>Batu bolong</v>
          </cell>
          <cell r="N19" t="str">
            <v>SUTM kena penjor</v>
          </cell>
          <cell r="O19" t="str">
            <v>EF</v>
          </cell>
        </row>
        <row r="20">
          <cell r="A20" t="str">
            <v>Buruan</v>
          </cell>
          <cell r="E20" t="str">
            <v>41a</v>
          </cell>
          <cell r="M20" t="str">
            <v>Batur sari</v>
          </cell>
          <cell r="N20" t="str">
            <v>Dicoba gagal</v>
          </cell>
          <cell r="O20" t="str">
            <v>OC</v>
          </cell>
        </row>
        <row r="21">
          <cell r="A21" t="str">
            <v>Buruan</v>
          </cell>
          <cell r="E21" t="str">
            <v>41a</v>
          </cell>
          <cell r="M21" t="str">
            <v>Batur sari</v>
          </cell>
          <cell r="N21" t="str">
            <v>SUTM tertimpa pohon</v>
          </cell>
          <cell r="O21" t="str">
            <v>OC</v>
          </cell>
        </row>
        <row r="22">
          <cell r="A22" t="str">
            <v>Canggu</v>
          </cell>
          <cell r="E22" t="str">
            <v>41e</v>
          </cell>
          <cell r="M22" t="str">
            <v>Prerenan</v>
          </cell>
          <cell r="N22" t="str">
            <v>trip saat masukan LBS prerenan</v>
          </cell>
          <cell r="O22" t="str">
            <v>EF</v>
          </cell>
        </row>
        <row r="23">
          <cell r="A23" t="str">
            <v>Bunisari</v>
          </cell>
          <cell r="E23">
            <v>49</v>
          </cell>
          <cell r="M23" t="str">
            <v>Ramayana</v>
          </cell>
          <cell r="N23" t="str">
            <v>Dicoba gagal</v>
          </cell>
          <cell r="O23" t="str">
            <v>EF</v>
          </cell>
        </row>
        <row r="24">
          <cell r="A24" t="str">
            <v>Bunisari</v>
          </cell>
          <cell r="E24">
            <v>24</v>
          </cell>
          <cell r="M24" t="str">
            <v>Ramayana</v>
          </cell>
          <cell r="N24" t="str">
            <v>Trafo KA 225 di ramayana rusak</v>
          </cell>
          <cell r="O24" t="str">
            <v>EF</v>
          </cell>
        </row>
        <row r="25">
          <cell r="A25" t="str">
            <v>Buruan</v>
          </cell>
          <cell r="E25" t="str">
            <v>41e</v>
          </cell>
          <cell r="M25" t="str">
            <v>Buruan</v>
          </cell>
          <cell r="N25" t="str">
            <v>Dimasukkan aman</v>
          </cell>
          <cell r="O25" t="str">
            <v>EF</v>
          </cell>
        </row>
        <row r="26">
          <cell r="A26" t="str">
            <v>Nusa Indah</v>
          </cell>
          <cell r="E26" t="str">
            <v>41e</v>
          </cell>
          <cell r="M26" t="str">
            <v>Nusa Indah</v>
          </cell>
          <cell r="N26" t="str">
            <v>Dimasukkan aman</v>
          </cell>
          <cell r="O26" t="str">
            <v>EF</v>
          </cell>
        </row>
        <row r="27">
          <cell r="A27" t="str">
            <v>Belimbing</v>
          </cell>
          <cell r="E27">
            <v>45</v>
          </cell>
          <cell r="M27" t="str">
            <v>Gor gelatik</v>
          </cell>
          <cell r="N27" t="str">
            <v>Isolator tembus ph R</v>
          </cell>
          <cell r="O27" t="str">
            <v>EF</v>
          </cell>
        </row>
        <row r="28">
          <cell r="A28" t="str">
            <v>BNR</v>
          </cell>
          <cell r="E28">
            <v>49</v>
          </cell>
          <cell r="M28" t="str">
            <v>BNR</v>
          </cell>
          <cell r="N28" t="str">
            <v>Flash over CT</v>
          </cell>
          <cell r="O28" t="str">
            <v>OC</v>
          </cell>
        </row>
        <row r="29">
          <cell r="A29" t="str">
            <v>Marga</v>
          </cell>
          <cell r="E29" t="str">
            <v>41c</v>
          </cell>
          <cell r="M29" t="str">
            <v>Tidak diketahui</v>
          </cell>
          <cell r="N29" t="str">
            <v>Hujan petir</v>
          </cell>
          <cell r="O29" t="str">
            <v>OC</v>
          </cell>
        </row>
        <row r="30">
          <cell r="A30" t="str">
            <v>Kerambitan</v>
          </cell>
          <cell r="E30" t="str">
            <v>41c</v>
          </cell>
          <cell r="M30" t="str">
            <v>Kerambitan</v>
          </cell>
          <cell r="N30" t="str">
            <v>Dimasukkan aman</v>
          </cell>
          <cell r="O30" t="str">
            <v>OC Inst</v>
          </cell>
        </row>
        <row r="31">
          <cell r="A31" t="str">
            <v>Bajera</v>
          </cell>
          <cell r="E31" t="str">
            <v>41c</v>
          </cell>
          <cell r="M31" t="str">
            <v>Tidak diketahui</v>
          </cell>
          <cell r="N31" t="str">
            <v>Hujan petir</v>
          </cell>
          <cell r="O31" t="str">
            <v>EF</v>
          </cell>
        </row>
        <row r="32">
          <cell r="A32" t="str">
            <v>Abian Timbul</v>
          </cell>
          <cell r="E32" t="str">
            <v>41e</v>
          </cell>
          <cell r="M32" t="str">
            <v>Tidak diketahui</v>
          </cell>
          <cell r="N32" t="str">
            <v>Dimasukkan aman</v>
          </cell>
          <cell r="O32" t="str">
            <v>EF</v>
          </cell>
        </row>
        <row r="33">
          <cell r="A33" t="str">
            <v>Ungasan</v>
          </cell>
          <cell r="E33">
            <v>49</v>
          </cell>
          <cell r="M33" t="str">
            <v>Tidak diketahui</v>
          </cell>
          <cell r="N33" t="str">
            <v>Flash over pada terminal kabel ke BPG</v>
          </cell>
          <cell r="O33" t="str">
            <v>EF</v>
          </cell>
        </row>
        <row r="34">
          <cell r="A34" t="str">
            <v>Kerobokan</v>
          </cell>
          <cell r="E34" t="str">
            <v>41a</v>
          </cell>
          <cell r="M34" t="str">
            <v>SD Kerobokan</v>
          </cell>
          <cell r="N34" t="str">
            <v>Kena pelepah kelapa</v>
          </cell>
          <cell r="O34" t="str">
            <v>EF</v>
          </cell>
        </row>
        <row r="35">
          <cell r="A35" t="str">
            <v>Pelabuhan</v>
          </cell>
          <cell r="E35">
            <v>49</v>
          </cell>
          <cell r="M35" t="str">
            <v>Tidak diketahui</v>
          </cell>
          <cell r="N35" t="str">
            <v>Dicoba gagal</v>
          </cell>
          <cell r="O35" t="str">
            <v>OC</v>
          </cell>
        </row>
        <row r="36">
          <cell r="A36" t="str">
            <v>Diponegoro</v>
          </cell>
          <cell r="E36" t="str">
            <v>41d</v>
          </cell>
          <cell r="M36" t="str">
            <v>Gg Ulam kencana sesetan</v>
          </cell>
          <cell r="N36" t="str">
            <v>Arester peceh dan jumperan putus</v>
          </cell>
          <cell r="O36" t="str">
            <v>OC</v>
          </cell>
        </row>
        <row r="37">
          <cell r="A37" t="str">
            <v>Pelabuhan</v>
          </cell>
          <cell r="E37">
            <v>49</v>
          </cell>
          <cell r="M37" t="str">
            <v>Tidak diketahui</v>
          </cell>
          <cell r="N37" t="str">
            <v>Lokalisir di DS 222 indikator nyala ketiga tiganya</v>
          </cell>
          <cell r="O37" t="str">
            <v>OC</v>
          </cell>
        </row>
        <row r="38">
          <cell r="A38" t="str">
            <v>Pelabuhan</v>
          </cell>
          <cell r="E38">
            <v>49</v>
          </cell>
          <cell r="M38" t="str">
            <v>DS 222</v>
          </cell>
          <cell r="N38" t="str">
            <v>Trip saat memasukkan DS</v>
          </cell>
          <cell r="O38" t="str">
            <v>OC</v>
          </cell>
        </row>
        <row r="39">
          <cell r="A39" t="str">
            <v>Penebel</v>
          </cell>
          <cell r="E39" t="str">
            <v>41a</v>
          </cell>
          <cell r="M39" t="str">
            <v>Br. Buahan</v>
          </cell>
          <cell r="N39" t="str">
            <v>SUTM kena pohon Bambu</v>
          </cell>
          <cell r="O39" t="str">
            <v>EF</v>
          </cell>
        </row>
        <row r="40">
          <cell r="A40" t="str">
            <v>Sudirman</v>
          </cell>
          <cell r="E40" t="str">
            <v>41a</v>
          </cell>
          <cell r="M40" t="str">
            <v>Depan SMA 2</v>
          </cell>
          <cell r="N40" t="str">
            <v>Kena pohon palm</v>
          </cell>
          <cell r="O40" t="str">
            <v>EF</v>
          </cell>
        </row>
        <row r="41">
          <cell r="A41" t="str">
            <v>Suwung</v>
          </cell>
          <cell r="E41">
            <v>56</v>
          </cell>
          <cell r="M41" t="str">
            <v>Tidak diketahui</v>
          </cell>
          <cell r="N41" t="str">
            <v>Simpatitik dengan P Mandira</v>
          </cell>
          <cell r="O41" t="str">
            <v>EF</v>
          </cell>
        </row>
        <row r="42">
          <cell r="A42" t="str">
            <v>Mandira</v>
          </cell>
          <cell r="E42">
            <v>49</v>
          </cell>
          <cell r="M42" t="str">
            <v>Arabika pesanggaran</v>
          </cell>
          <cell r="N42" t="str">
            <v>Flash Over Cubicle pelanggan arabika pesanggaran</v>
          </cell>
          <cell r="O42" t="str">
            <v>OC</v>
          </cell>
        </row>
        <row r="43">
          <cell r="A43" t="str">
            <v>Buagan</v>
          </cell>
          <cell r="E43">
            <v>49</v>
          </cell>
          <cell r="M43" t="str">
            <v>Tidak diketahui</v>
          </cell>
          <cell r="N43" t="str">
            <v>Pemasanga dan percobaan loop sceme antara P Tamapak siring dan P Kesatrian</v>
          </cell>
          <cell r="O43" t="str">
            <v>EF</v>
          </cell>
        </row>
        <row r="44">
          <cell r="A44" t="str">
            <v>Ungasan</v>
          </cell>
          <cell r="E44">
            <v>49</v>
          </cell>
          <cell r="M44" t="str">
            <v>Tidak diketahui</v>
          </cell>
          <cell r="N44" t="str">
            <v>Flash over pada terminal kabel gardu</v>
          </cell>
          <cell r="O44" t="str">
            <v>EF</v>
          </cell>
        </row>
        <row r="45">
          <cell r="A45" t="str">
            <v>Buagan</v>
          </cell>
          <cell r="E45" t="str">
            <v>44c</v>
          </cell>
          <cell r="M45" t="str">
            <v>Tidak diketahui</v>
          </cell>
          <cell r="N45" t="str">
            <v>isolator tembus di gardu DB 69 A2 phs S</v>
          </cell>
          <cell r="O45" t="str">
            <v>EF</v>
          </cell>
        </row>
        <row r="46">
          <cell r="A46" t="str">
            <v>BNR</v>
          </cell>
          <cell r="E46">
            <v>8</v>
          </cell>
          <cell r="M46" t="str">
            <v>Tidak diketahui</v>
          </cell>
          <cell r="N46" t="str">
            <v>CT pada GD BNR lembab</v>
          </cell>
          <cell r="O46" t="str">
            <v>OC</v>
          </cell>
        </row>
        <row r="47">
          <cell r="A47" t="str">
            <v>Sakah Lukluk</v>
          </cell>
          <cell r="E47" t="str">
            <v>41e</v>
          </cell>
          <cell r="M47" t="str">
            <v>Tidak diketahui</v>
          </cell>
          <cell r="N47" t="str">
            <v>trip bersamaan dengan P BNR dicoba masuk aman</v>
          </cell>
          <cell r="O47" t="str">
            <v>OC</v>
          </cell>
        </row>
        <row r="48">
          <cell r="A48" t="str">
            <v>BNR</v>
          </cell>
          <cell r="E48">
            <v>8</v>
          </cell>
          <cell r="M48" t="str">
            <v>Tidak diketahui</v>
          </cell>
          <cell r="N48" t="str">
            <v>CT pada GD BNR lembab</v>
          </cell>
          <cell r="O48" t="str">
            <v>OC</v>
          </cell>
        </row>
        <row r="49">
          <cell r="A49" t="str">
            <v>Belimbing</v>
          </cell>
          <cell r="E49" t="str">
            <v>44c</v>
          </cell>
          <cell r="M49" t="str">
            <v>Gor gelatik</v>
          </cell>
          <cell r="N49" t="str">
            <v>Isolator tembus digor gelatik ph R</v>
          </cell>
          <cell r="O49" t="str">
            <v>OC</v>
          </cell>
        </row>
        <row r="50">
          <cell r="A50" t="str">
            <v>Suwung</v>
          </cell>
          <cell r="E50" t="str">
            <v>41a</v>
          </cell>
          <cell r="M50" t="str">
            <v>Suwung kauh</v>
          </cell>
          <cell r="N50" t="str">
            <v>Kena pohon bakau</v>
          </cell>
          <cell r="O50" t="str">
            <v>None</v>
          </cell>
        </row>
        <row r="51">
          <cell r="A51" t="str">
            <v>Reagan</v>
          </cell>
          <cell r="E51">
            <v>51</v>
          </cell>
          <cell r="M51" t="str">
            <v>Tidak diketahui</v>
          </cell>
          <cell r="N51" t="str">
            <v>Dicoba gagal</v>
          </cell>
          <cell r="O51" t="str">
            <v>OC</v>
          </cell>
        </row>
        <row r="52">
          <cell r="A52" t="str">
            <v>Reagan</v>
          </cell>
          <cell r="E52">
            <v>51</v>
          </cell>
          <cell r="M52" t="str">
            <v>Tidak diketahui</v>
          </cell>
          <cell r="N52" t="str">
            <v>Dicoba gagal</v>
          </cell>
          <cell r="O52" t="str">
            <v>OC</v>
          </cell>
        </row>
        <row r="53">
          <cell r="A53" t="str">
            <v>Reagan</v>
          </cell>
          <cell r="E53">
            <v>51</v>
          </cell>
          <cell r="M53" t="str">
            <v>Tidak diketahui</v>
          </cell>
          <cell r="N53" t="str">
            <v>Dicoba gagal</v>
          </cell>
          <cell r="O53" t="str">
            <v>OC</v>
          </cell>
        </row>
        <row r="54">
          <cell r="A54" t="str">
            <v>Reagan</v>
          </cell>
          <cell r="E54">
            <v>51</v>
          </cell>
          <cell r="M54" t="str">
            <v>Tidak diketahui</v>
          </cell>
          <cell r="N54" t="str">
            <v>MVTIC putus didpn kodam sebelah LBS UJ Kuta dan trafo Dist.DB 484</v>
          </cell>
          <cell r="O54" t="str">
            <v>OC</v>
          </cell>
        </row>
        <row r="55">
          <cell r="A55" t="str">
            <v>Perumnas</v>
          </cell>
          <cell r="E55" t="str">
            <v>41b</v>
          </cell>
          <cell r="M55" t="str">
            <v>Jl subur</v>
          </cell>
          <cell r="N55" t="str">
            <v>Trafo kena burung di di DB 18</v>
          </cell>
          <cell r="O55" t="str">
            <v>EF</v>
          </cell>
        </row>
        <row r="56">
          <cell r="A56" t="str">
            <v>Canggu</v>
          </cell>
          <cell r="E56" t="str">
            <v>41e</v>
          </cell>
          <cell r="M56" t="str">
            <v>Canggu</v>
          </cell>
          <cell r="N56" t="str">
            <v>Dimasukkan aman</v>
          </cell>
          <cell r="O56" t="str">
            <v>EF</v>
          </cell>
        </row>
        <row r="57">
          <cell r="A57" t="str">
            <v>Darmasaba</v>
          </cell>
          <cell r="E57" t="str">
            <v>41a</v>
          </cell>
          <cell r="M57" t="str">
            <v>Br badung sibang</v>
          </cell>
          <cell r="N57" t="str">
            <v>Dicoba gagal</v>
          </cell>
          <cell r="O57" t="str">
            <v>EF</v>
          </cell>
        </row>
        <row r="58">
          <cell r="A58" t="str">
            <v>Darmasaba</v>
          </cell>
          <cell r="E58" t="str">
            <v>41a</v>
          </cell>
          <cell r="M58" t="str">
            <v>Br badung sibang</v>
          </cell>
          <cell r="N58" t="str">
            <v>pohon bambu menyentuh SUTM di prtigaan Br badung sibang</v>
          </cell>
          <cell r="O58" t="str">
            <v>EF</v>
          </cell>
        </row>
        <row r="59">
          <cell r="A59" t="str">
            <v>BNR</v>
          </cell>
          <cell r="E59">
            <v>8</v>
          </cell>
          <cell r="M59" t="str">
            <v>Tidak diketahui</v>
          </cell>
          <cell r="N59" t="str">
            <v>CT tembus sudah diganti</v>
          </cell>
          <cell r="O59" t="str">
            <v>OC</v>
          </cell>
        </row>
        <row r="60">
          <cell r="A60" t="str">
            <v>Canggu</v>
          </cell>
          <cell r="E60">
            <v>49</v>
          </cell>
          <cell r="M60" t="str">
            <v>Br pipitan</v>
          </cell>
          <cell r="N60" t="str">
            <v>Ornamen PJU dekat SUTM</v>
          </cell>
          <cell r="O60" t="str">
            <v>EF</v>
          </cell>
        </row>
        <row r="61">
          <cell r="A61" t="str">
            <v>Canggu</v>
          </cell>
          <cell r="E61">
            <v>49</v>
          </cell>
          <cell r="M61" t="str">
            <v>Br pipitan</v>
          </cell>
          <cell r="N61" t="str">
            <v>Ornamen PJU dekat SUTM</v>
          </cell>
          <cell r="O61" t="str">
            <v>EF</v>
          </cell>
        </row>
        <row r="62">
          <cell r="A62" t="str">
            <v>Tanjung Sari</v>
          </cell>
          <cell r="E62">
            <v>55</v>
          </cell>
          <cell r="M62" t="str">
            <v>DS 356</v>
          </cell>
          <cell r="N62" t="str">
            <v>Dimasukkan aman</v>
          </cell>
          <cell r="O62" t="str">
            <v>EF</v>
          </cell>
        </row>
        <row r="63">
          <cell r="A63" t="str">
            <v>Belimbing</v>
          </cell>
          <cell r="E63" t="str">
            <v>44c</v>
          </cell>
          <cell r="M63" t="str">
            <v>Gor gelatik</v>
          </cell>
          <cell r="N63" t="str">
            <v>Isolator tembus Ph R</v>
          </cell>
          <cell r="O63" t="str">
            <v>EF</v>
          </cell>
        </row>
        <row r="64">
          <cell r="A64" t="str">
            <v>Tanjung Sari</v>
          </cell>
          <cell r="E64">
            <v>55</v>
          </cell>
          <cell r="M64" t="str">
            <v>DS 356</v>
          </cell>
          <cell r="N64" t="str">
            <v>Tupai kena basing trofo</v>
          </cell>
          <cell r="O64" t="str">
            <v>EF</v>
          </cell>
        </row>
        <row r="65">
          <cell r="A65" t="str">
            <v>Expres Tuban</v>
          </cell>
          <cell r="E65">
            <v>51</v>
          </cell>
          <cell r="M65" t="str">
            <v>Tidak diketahui</v>
          </cell>
          <cell r="N65" t="str">
            <v>Joint kabel tanam gagal/tembus</v>
          </cell>
          <cell r="O65" t="str">
            <v>EF</v>
          </cell>
        </row>
        <row r="66">
          <cell r="A66" t="str">
            <v>Expres Tuban</v>
          </cell>
          <cell r="E66">
            <v>51</v>
          </cell>
          <cell r="M66" t="str">
            <v>Tidak diketahui</v>
          </cell>
          <cell r="N66" t="str">
            <v>Joint kabel tanam gagal/tembus</v>
          </cell>
          <cell r="O66" t="str">
            <v>EF</v>
          </cell>
        </row>
        <row r="67">
          <cell r="A67" t="str">
            <v>Pelabuhan</v>
          </cell>
          <cell r="E67" t="str">
            <v>41e</v>
          </cell>
          <cell r="M67" t="str">
            <v>Tidak diketahui</v>
          </cell>
          <cell r="N67" t="str">
            <v>Dimasukkan aman</v>
          </cell>
          <cell r="O67" t="str">
            <v>OC</v>
          </cell>
        </row>
        <row r="68">
          <cell r="A68" t="str">
            <v>Expres Tuban</v>
          </cell>
          <cell r="E68">
            <v>51</v>
          </cell>
          <cell r="M68" t="str">
            <v>Tidak diketahui</v>
          </cell>
          <cell r="N68" t="str">
            <v>Joint kabel tanam gagal/tembus</v>
          </cell>
          <cell r="O68" t="str">
            <v>EF</v>
          </cell>
        </row>
        <row r="69">
          <cell r="A69" t="str">
            <v>Penebel</v>
          </cell>
          <cell r="E69" t="str">
            <v>41a</v>
          </cell>
          <cell r="M69" t="str">
            <v>Br Brng Tunjuk</v>
          </cell>
          <cell r="N69" t="str">
            <v>Dicoba gagal</v>
          </cell>
          <cell r="O69" t="str">
            <v>EF</v>
          </cell>
        </row>
        <row r="70">
          <cell r="A70" t="str">
            <v>Penebel</v>
          </cell>
          <cell r="E70" t="str">
            <v>41a</v>
          </cell>
          <cell r="M70" t="str">
            <v>Br Brng Tunjuk</v>
          </cell>
          <cell r="N70" t="str">
            <v>Pohon tumbang di PB 38</v>
          </cell>
          <cell r="O70" t="str">
            <v>EF</v>
          </cell>
        </row>
        <row r="71">
          <cell r="A71" t="str">
            <v>Sudirman</v>
          </cell>
          <cell r="E71" t="str">
            <v>41e</v>
          </cell>
          <cell r="M71" t="str">
            <v>Tidak diketahui</v>
          </cell>
          <cell r="N71" t="str">
            <v>Dimasukkan aman</v>
          </cell>
          <cell r="O71" t="str">
            <v>EF</v>
          </cell>
        </row>
        <row r="72">
          <cell r="A72" t="str">
            <v>Pedungan</v>
          </cell>
          <cell r="E72" t="str">
            <v>41d</v>
          </cell>
          <cell r="M72" t="str">
            <v>Br menesa pedungan</v>
          </cell>
          <cell r="N72" t="str">
            <v>kerangka layangan nempel travers</v>
          </cell>
          <cell r="O72" t="str">
            <v>EF</v>
          </cell>
        </row>
        <row r="73">
          <cell r="A73" t="str">
            <v>Monang Maning</v>
          </cell>
          <cell r="E73" t="str">
            <v>41d</v>
          </cell>
          <cell r="M73" t="str">
            <v>Dalung indah</v>
          </cell>
          <cell r="N73" t="str">
            <v>Tali plastik nempel</v>
          </cell>
          <cell r="O73" t="str">
            <v>EF</v>
          </cell>
        </row>
        <row r="74">
          <cell r="A74" t="str">
            <v>Buagan</v>
          </cell>
          <cell r="E74">
            <v>49</v>
          </cell>
          <cell r="M74" t="str">
            <v>Kasih ibu</v>
          </cell>
          <cell r="N74" t="str">
            <v>Flash over terminal kabel</v>
          </cell>
          <cell r="O74" t="str">
            <v>EF</v>
          </cell>
        </row>
        <row r="75">
          <cell r="A75" t="str">
            <v>Bunisari</v>
          </cell>
          <cell r="E75" t="str">
            <v>41b</v>
          </cell>
          <cell r="M75" t="str">
            <v>Br pengabatan kuta</v>
          </cell>
          <cell r="N75" t="str">
            <v>Dicoba gagal</v>
          </cell>
          <cell r="O75" t="str">
            <v>EF</v>
          </cell>
        </row>
        <row r="76">
          <cell r="A76" t="str">
            <v>Bunisari</v>
          </cell>
          <cell r="E76" t="str">
            <v>41b</v>
          </cell>
          <cell r="M76" t="str">
            <v>Br pengabatan kuta</v>
          </cell>
          <cell r="N76" t="str">
            <v>SUTM kena steger di Br pengabatan kuta ph T</v>
          </cell>
          <cell r="O76" t="str">
            <v>EF</v>
          </cell>
        </row>
        <row r="77">
          <cell r="A77" t="str">
            <v>Plaga</v>
          </cell>
          <cell r="E77" t="str">
            <v>41a</v>
          </cell>
          <cell r="M77" t="str">
            <v>Penarungan</v>
          </cell>
          <cell r="N77" t="str">
            <v>Dicoba gagal</v>
          </cell>
          <cell r="O77" t="str">
            <v>EF</v>
          </cell>
        </row>
        <row r="78">
          <cell r="A78" t="str">
            <v>Plaga</v>
          </cell>
          <cell r="E78" t="str">
            <v>41a</v>
          </cell>
          <cell r="M78" t="str">
            <v>Penarungan</v>
          </cell>
          <cell r="N78" t="str">
            <v>SUTM kena pelapah kelapa</v>
          </cell>
          <cell r="O78" t="str">
            <v>EF</v>
          </cell>
        </row>
        <row r="79">
          <cell r="A79" t="str">
            <v>Tabanan</v>
          </cell>
          <cell r="E79" t="str">
            <v>41e</v>
          </cell>
          <cell r="M79" t="str">
            <v>Tabanan</v>
          </cell>
          <cell r="N79" t="str">
            <v>Dimasukkan aman</v>
          </cell>
          <cell r="O79" t="str">
            <v>EF</v>
          </cell>
        </row>
        <row r="80">
          <cell r="A80" t="str">
            <v>Expres Seminyak</v>
          </cell>
          <cell r="E80" t="str">
            <v>41e</v>
          </cell>
          <cell r="M80" t="str">
            <v>Seminyak</v>
          </cell>
          <cell r="N80" t="str">
            <v>Dimasukkan aman</v>
          </cell>
          <cell r="O80" t="str">
            <v>EF</v>
          </cell>
        </row>
        <row r="81">
          <cell r="A81" t="str">
            <v>Bunisari</v>
          </cell>
          <cell r="E81">
            <v>56</v>
          </cell>
          <cell r="M81" t="str">
            <v>Tidak diketahui</v>
          </cell>
          <cell r="N81" t="str">
            <v>Simpatitik dengan aiorpor dicoba masuk aman</v>
          </cell>
          <cell r="O81" t="str">
            <v>EF</v>
          </cell>
        </row>
        <row r="82">
          <cell r="A82" t="str">
            <v>Airport</v>
          </cell>
          <cell r="E82">
            <v>49</v>
          </cell>
          <cell r="M82" t="str">
            <v>Rama beach hotel</v>
          </cell>
          <cell r="N82" t="str">
            <v>Flash over pada cubicle gardu</v>
          </cell>
          <cell r="O82" t="str">
            <v>OC</v>
          </cell>
        </row>
        <row r="83">
          <cell r="A83" t="str">
            <v>Peguyangan</v>
          </cell>
          <cell r="E83" t="str">
            <v>41a</v>
          </cell>
          <cell r="M83" t="str">
            <v>DT 238</v>
          </cell>
          <cell r="N83" t="str">
            <v>Pelapah pisang nempel pada trafo</v>
          </cell>
          <cell r="O83" t="str">
            <v>OC Inst</v>
          </cell>
        </row>
        <row r="84">
          <cell r="A84" t="str">
            <v>Peguyangan</v>
          </cell>
          <cell r="E84" t="str">
            <v>41a</v>
          </cell>
          <cell r="M84" t="str">
            <v>DT 238</v>
          </cell>
          <cell r="N84" t="str">
            <v>Pelapah pisang nempel pada trafo.</v>
          </cell>
          <cell r="O84" t="str">
            <v>OC Inst</v>
          </cell>
        </row>
        <row r="85">
          <cell r="A85" t="str">
            <v>Ungasan</v>
          </cell>
          <cell r="E85">
            <v>24</v>
          </cell>
          <cell r="M85" t="str">
            <v>Jl uluwatu</v>
          </cell>
          <cell r="N85" t="str">
            <v>Dicoba gagal</v>
          </cell>
          <cell r="O85" t="str">
            <v>EF</v>
          </cell>
        </row>
        <row r="86">
          <cell r="A86" t="str">
            <v>Ungasan</v>
          </cell>
          <cell r="E86">
            <v>24</v>
          </cell>
          <cell r="M86" t="str">
            <v>Jl Uluwatu</v>
          </cell>
          <cell r="N86" t="str">
            <v>Trafo KA 339 dijalan uluwatu rusak</v>
          </cell>
          <cell r="O86" t="str">
            <v>EF</v>
          </cell>
        </row>
        <row r="87">
          <cell r="A87" t="str">
            <v>Reagan</v>
          </cell>
          <cell r="E87" t="str">
            <v>41d</v>
          </cell>
          <cell r="M87" t="str">
            <v>Nusantara tuban</v>
          </cell>
          <cell r="N87" t="str">
            <v>Kena layangan</v>
          </cell>
          <cell r="O87" t="str">
            <v>OC</v>
          </cell>
        </row>
        <row r="88">
          <cell r="A88" t="str">
            <v>Canggu</v>
          </cell>
          <cell r="E88" t="str">
            <v>41a</v>
          </cell>
          <cell r="M88" t="str">
            <v>Depan pabrik milk</v>
          </cell>
          <cell r="N88" t="str">
            <v>SUTM ketimpa pelepah pohon palm</v>
          </cell>
          <cell r="O88" t="str">
            <v>OC</v>
          </cell>
        </row>
        <row r="89">
          <cell r="A89" t="str">
            <v>Renon</v>
          </cell>
          <cell r="E89" t="str">
            <v>41a</v>
          </cell>
          <cell r="M89" t="str">
            <v>Batur sari no 17A</v>
          </cell>
          <cell r="N89" t="str">
            <v>Kena bambu Liar di gardu DS 136 D3</v>
          </cell>
          <cell r="O89" t="str">
            <v>EF</v>
          </cell>
        </row>
        <row r="90">
          <cell r="A90" t="str">
            <v>Canggu</v>
          </cell>
          <cell r="E90">
            <v>49</v>
          </cell>
          <cell r="M90" t="str">
            <v>Br pipitan</v>
          </cell>
          <cell r="N90" t="str">
            <v>Ornamen PJU dekat SUTM</v>
          </cell>
          <cell r="O90" t="str">
            <v>EF</v>
          </cell>
        </row>
        <row r="91">
          <cell r="A91" t="str">
            <v>Suraberata</v>
          </cell>
          <cell r="E91" t="str">
            <v>41a</v>
          </cell>
          <cell r="M91" t="str">
            <v>Surabrata</v>
          </cell>
          <cell r="N91" t="str">
            <v>SUTM kena pelapah kelapa.</v>
          </cell>
          <cell r="O91" t="str">
            <v>EF</v>
          </cell>
        </row>
        <row r="92">
          <cell r="A92" t="str">
            <v>Kerambitan</v>
          </cell>
          <cell r="E92" t="str">
            <v>41d</v>
          </cell>
          <cell r="M92" t="str">
            <v>Tidak diketahui</v>
          </cell>
          <cell r="N92" t="str">
            <v>Dicoba masuk aman s/d recloser antap/trip saat melepas CO sudirman-bengkel</v>
          </cell>
          <cell r="O92" t="str">
            <v>EF</v>
          </cell>
        </row>
        <row r="93">
          <cell r="A93" t="str">
            <v>Belimbing</v>
          </cell>
          <cell r="E93" t="str">
            <v>41b</v>
          </cell>
          <cell r="M93" t="str">
            <v>Munduk bayuh</v>
          </cell>
          <cell r="N93" t="str">
            <v>Kena tokek</v>
          </cell>
          <cell r="O93" t="str">
            <v>EF</v>
          </cell>
        </row>
        <row r="94">
          <cell r="A94" t="str">
            <v>Monang Maning</v>
          </cell>
          <cell r="E94" t="str">
            <v>41c</v>
          </cell>
          <cell r="M94" t="str">
            <v>Dalung indah</v>
          </cell>
          <cell r="N94" t="str">
            <v>Tali plastik nempel travers</v>
          </cell>
          <cell r="O94" t="str">
            <v>EF</v>
          </cell>
        </row>
        <row r="95">
          <cell r="A95" t="str">
            <v>Ungasan</v>
          </cell>
          <cell r="E95">
            <v>49</v>
          </cell>
          <cell r="M95" t="str">
            <v>P Soputan</v>
          </cell>
          <cell r="N95" t="str">
            <v>Jumper SUTM arah P Soputan dekat dengan travers</v>
          </cell>
          <cell r="O95" t="str">
            <v>EF</v>
          </cell>
        </row>
        <row r="96">
          <cell r="A96" t="str">
            <v>Airport</v>
          </cell>
          <cell r="E96">
            <v>49</v>
          </cell>
          <cell r="M96" t="str">
            <v>Rama Beach hotel</v>
          </cell>
          <cell r="N96" t="str">
            <v>Flash over pada cubicle</v>
          </cell>
          <cell r="O96" t="str">
            <v>OC</v>
          </cell>
        </row>
        <row r="97">
          <cell r="A97" t="str">
            <v>Suwung</v>
          </cell>
          <cell r="E97">
            <v>56</v>
          </cell>
          <cell r="M97" t="str">
            <v>Tidak diketahui</v>
          </cell>
          <cell r="N97" t="str">
            <v>simpatitik trif dengan p.airport dicoba masuk aman</v>
          </cell>
          <cell r="O97" t="str">
            <v>OC&amp;EF</v>
          </cell>
        </row>
        <row r="98">
          <cell r="A98" t="str">
            <v>Darmasaba</v>
          </cell>
          <cell r="E98" t="str">
            <v>41d</v>
          </cell>
          <cell r="M98" t="str">
            <v>Br lebah sari</v>
          </cell>
          <cell r="N98" t="str">
            <v>SUTM kena tiang besi</v>
          </cell>
          <cell r="O98" t="str">
            <v>EF</v>
          </cell>
        </row>
        <row r="99">
          <cell r="A99" t="str">
            <v>Abian Tuwung</v>
          </cell>
          <cell r="E99" t="str">
            <v>41a</v>
          </cell>
          <cell r="M99" t="str">
            <v>Br demung</v>
          </cell>
          <cell r="N99" t="str">
            <v>Kena pelepah kelapa</v>
          </cell>
          <cell r="O99" t="str">
            <v>EF</v>
          </cell>
        </row>
        <row r="100">
          <cell r="A100" t="str">
            <v>Ungasan</v>
          </cell>
          <cell r="E100">
            <v>49</v>
          </cell>
          <cell r="M100" t="str">
            <v>Tidak diketahui</v>
          </cell>
          <cell r="N100" t="str">
            <v>Jumper SUTM arah/suluban dekat dengan travers</v>
          </cell>
          <cell r="O100" t="str">
            <v>EF</v>
          </cell>
        </row>
        <row r="101">
          <cell r="A101" t="str">
            <v>Ungasan</v>
          </cell>
          <cell r="E101">
            <v>49</v>
          </cell>
          <cell r="M101" t="str">
            <v>Tidak diketahui</v>
          </cell>
          <cell r="N101" t="str">
            <v>Jumper SUTM arah/suluban dekat dengan travers</v>
          </cell>
          <cell r="O101" t="str">
            <v>EF</v>
          </cell>
        </row>
        <row r="102">
          <cell r="A102" t="str">
            <v>Mumbul</v>
          </cell>
          <cell r="E102">
            <v>49</v>
          </cell>
          <cell r="M102" t="str">
            <v>Taman giri</v>
          </cell>
          <cell r="N102" t="str">
            <v>trip saat masukan CO taman giri/terpeleset dan CO diperbaiki mansuk aman</v>
          </cell>
          <cell r="O102" t="str">
            <v>EF</v>
          </cell>
        </row>
        <row r="103">
          <cell r="A103" t="str">
            <v>Tanjung Sari</v>
          </cell>
          <cell r="E103" t="str">
            <v>41e</v>
          </cell>
          <cell r="M103" t="str">
            <v>Tidak diketahui</v>
          </cell>
          <cell r="N103" t="str">
            <v>Dimasukkan aman</v>
          </cell>
          <cell r="O103" t="str">
            <v>OC</v>
          </cell>
        </row>
        <row r="104">
          <cell r="A104" t="str">
            <v>Suwung</v>
          </cell>
          <cell r="E104" t="str">
            <v>41d</v>
          </cell>
          <cell r="M104" t="str">
            <v>Restoran puri naga</v>
          </cell>
          <cell r="N104" t="str">
            <v>kenabambu hias jalan double six</v>
          </cell>
          <cell r="O104" t="str">
            <v>EF</v>
          </cell>
        </row>
        <row r="105">
          <cell r="A105" t="str">
            <v>Buagan</v>
          </cell>
          <cell r="E105">
            <v>49</v>
          </cell>
          <cell r="M105" t="str">
            <v>Kasih ibu</v>
          </cell>
          <cell r="N105" t="str">
            <v>flash over terminal kabel</v>
          </cell>
          <cell r="O105" t="str">
            <v>EF</v>
          </cell>
        </row>
        <row r="106">
          <cell r="A106" t="str">
            <v>Sidakarya</v>
          </cell>
          <cell r="E106" t="str">
            <v>41a</v>
          </cell>
          <cell r="M106" t="str">
            <v>jl pendidikan</v>
          </cell>
          <cell r="N106" t="str">
            <v>Kena pohon palm</v>
          </cell>
          <cell r="O106" t="str">
            <v>EF</v>
          </cell>
        </row>
        <row r="107">
          <cell r="A107" t="str">
            <v>Ungasan</v>
          </cell>
          <cell r="E107" t="str">
            <v>44b</v>
          </cell>
          <cell r="M107" t="str">
            <v>Suluban</v>
          </cell>
          <cell r="N107" t="str">
            <v>Dicoba gagal</v>
          </cell>
          <cell r="O107" t="str">
            <v>EF</v>
          </cell>
        </row>
        <row r="108">
          <cell r="A108" t="str">
            <v>Ungasan</v>
          </cell>
          <cell r="E108" t="str">
            <v>44b</v>
          </cell>
          <cell r="M108" t="str">
            <v>Suluban</v>
          </cell>
          <cell r="N108" t="str">
            <v>Sudah diatasi dengan memasang isolator tumpu</v>
          </cell>
          <cell r="O108" t="str">
            <v>EF</v>
          </cell>
        </row>
        <row r="109">
          <cell r="A109" t="str">
            <v>Renon</v>
          </cell>
          <cell r="E109" t="str">
            <v>41c</v>
          </cell>
          <cell r="M109" t="str">
            <v>Betngandang</v>
          </cell>
          <cell r="N109" t="str">
            <v>Dicoba gagal (hujan lebat)</v>
          </cell>
          <cell r="O109" t="str">
            <v>EF</v>
          </cell>
        </row>
        <row r="110">
          <cell r="A110" t="str">
            <v>Renon</v>
          </cell>
          <cell r="E110" t="str">
            <v>41a</v>
          </cell>
          <cell r="M110" t="str">
            <v>Bet ngandang</v>
          </cell>
          <cell r="N110" t="str">
            <v>Pelepah kelapa kena SUTM</v>
          </cell>
          <cell r="O110" t="str">
            <v>EF</v>
          </cell>
        </row>
        <row r="111">
          <cell r="A111" t="str">
            <v>Buruan</v>
          </cell>
          <cell r="E111">
            <v>56</v>
          </cell>
          <cell r="M111" t="str">
            <v>Tidak diketahui</v>
          </cell>
          <cell r="N111" t="str">
            <v>Dicoba gagal</v>
          </cell>
          <cell r="O111" t="str">
            <v>EF</v>
          </cell>
        </row>
        <row r="112">
          <cell r="A112" t="str">
            <v>VIP-1</v>
          </cell>
          <cell r="E112" t="str">
            <v>41a</v>
          </cell>
          <cell r="M112" t="str">
            <v>Tidak diketahui</v>
          </cell>
          <cell r="N112" t="str">
            <v>Dicoba gagal</v>
          </cell>
          <cell r="O112" t="str">
            <v>EF</v>
          </cell>
        </row>
        <row r="113">
          <cell r="A113" t="str">
            <v>Buruan</v>
          </cell>
          <cell r="E113" t="str">
            <v>41a</v>
          </cell>
          <cell r="M113" t="str">
            <v>Tidak diketahui</v>
          </cell>
          <cell r="N113" t="str">
            <v>Potong pelepah palma krn menyentuh SUTM</v>
          </cell>
          <cell r="O113" t="str">
            <v>OC</v>
          </cell>
        </row>
        <row r="114">
          <cell r="A114" t="str">
            <v>VIP-1</v>
          </cell>
          <cell r="E114">
            <v>56</v>
          </cell>
          <cell r="M114" t="str">
            <v>Tidak diketahui</v>
          </cell>
          <cell r="N114" t="str">
            <v>Ikut penyulang buruan</v>
          </cell>
          <cell r="O114" t="str">
            <v>OC</v>
          </cell>
        </row>
        <row r="115">
          <cell r="A115" t="str">
            <v>Mumbul</v>
          </cell>
          <cell r="E115" t="str">
            <v>41a</v>
          </cell>
          <cell r="M115" t="str">
            <v>Tman giri</v>
          </cell>
          <cell r="N115" t="str">
            <v>Kena pohon bambu</v>
          </cell>
          <cell r="O115" t="str">
            <v>OC</v>
          </cell>
        </row>
        <row r="116">
          <cell r="A116" t="str">
            <v>Ungasan</v>
          </cell>
          <cell r="E116" t="str">
            <v>44b</v>
          </cell>
          <cell r="M116" t="str">
            <v>Kampial</v>
          </cell>
          <cell r="N116" t="str">
            <v>Dicoba gagal</v>
          </cell>
          <cell r="O116" t="str">
            <v>EF</v>
          </cell>
        </row>
        <row r="117">
          <cell r="A117" t="str">
            <v>Ungasan</v>
          </cell>
          <cell r="E117" t="str">
            <v>44b</v>
          </cell>
          <cell r="M117" t="str">
            <v>Kampial</v>
          </cell>
          <cell r="N117" t="str">
            <v>lokalisir di LBS kampial</v>
          </cell>
          <cell r="O117" t="str">
            <v>EF</v>
          </cell>
        </row>
        <row r="118">
          <cell r="A118" t="str">
            <v>Buruan</v>
          </cell>
          <cell r="E118" t="str">
            <v>41a</v>
          </cell>
          <cell r="M118" t="str">
            <v>Pantai sindu</v>
          </cell>
          <cell r="N118" t="str">
            <v>SUTM ketimpa pohon kelapa</v>
          </cell>
          <cell r="O118" t="str">
            <v>OC</v>
          </cell>
        </row>
        <row r="119">
          <cell r="A119" t="str">
            <v>Ungasan</v>
          </cell>
          <cell r="E119" t="str">
            <v>44b</v>
          </cell>
          <cell r="M119" t="str">
            <v>Bali clip</v>
          </cell>
          <cell r="N119" t="str">
            <v>trif saat memasukan LBS kampial bali clip</v>
          </cell>
          <cell r="O119" t="str">
            <v>EF</v>
          </cell>
        </row>
        <row r="120">
          <cell r="A120" t="str">
            <v>Ungasan</v>
          </cell>
          <cell r="E120">
            <v>49</v>
          </cell>
          <cell r="M120" t="str">
            <v>LBS kampial</v>
          </cell>
          <cell r="N120" t="str">
            <v>Trif saat masukan LBS kampial</v>
          </cell>
          <cell r="O120" t="str">
            <v>EF</v>
          </cell>
        </row>
        <row r="121">
          <cell r="A121" t="str">
            <v>Nusa Indah</v>
          </cell>
          <cell r="E121" t="str">
            <v>41e</v>
          </cell>
          <cell r="M121" t="str">
            <v>Tidak diketahui</v>
          </cell>
          <cell r="N121" t="str">
            <v>Dimasukkan aman</v>
          </cell>
          <cell r="O121" t="str">
            <v>EF</v>
          </cell>
        </row>
        <row r="122">
          <cell r="A122" t="str">
            <v>Mumbul</v>
          </cell>
          <cell r="E122" t="str">
            <v>41a</v>
          </cell>
          <cell r="M122" t="str">
            <v>Taman giri</v>
          </cell>
          <cell r="N122" t="str">
            <v>kena pohon bambu liar</v>
          </cell>
          <cell r="O122" t="str">
            <v>EF</v>
          </cell>
        </row>
        <row r="123">
          <cell r="A123" t="str">
            <v>Expres Semawang</v>
          </cell>
          <cell r="E123" t="str">
            <v>41e</v>
          </cell>
          <cell r="M123" t="str">
            <v>Tidak diketahui</v>
          </cell>
          <cell r="N123" t="str">
            <v>Dimasukan aman</v>
          </cell>
          <cell r="O123" t="str">
            <v>EF</v>
          </cell>
        </row>
        <row r="124">
          <cell r="A124" t="str">
            <v>Sedap Malam</v>
          </cell>
          <cell r="E124">
            <v>48</v>
          </cell>
          <cell r="M124" t="str">
            <v>Nangka selatan</v>
          </cell>
          <cell r="N124" t="str">
            <v>Dicoba gagal</v>
          </cell>
          <cell r="O124" t="str">
            <v>OC</v>
          </cell>
        </row>
        <row r="125">
          <cell r="A125" t="str">
            <v>Sedap Malam</v>
          </cell>
          <cell r="E125">
            <v>48</v>
          </cell>
          <cell r="M125" t="str">
            <v>Nangka selatan</v>
          </cell>
          <cell r="N125" t="str">
            <v>open dist pecah</v>
          </cell>
          <cell r="O125" t="str">
            <v>OC</v>
          </cell>
        </row>
        <row r="126">
          <cell r="A126" t="str">
            <v>Canggu</v>
          </cell>
          <cell r="E126" t="str">
            <v>41d</v>
          </cell>
          <cell r="M126" t="str">
            <v>Tukad dalung</v>
          </cell>
          <cell r="N126" t="str">
            <v>Kena besi beton</v>
          </cell>
          <cell r="O126" t="str">
            <v>EF</v>
          </cell>
        </row>
        <row r="127">
          <cell r="A127" t="str">
            <v>Penebel</v>
          </cell>
          <cell r="E127" t="str">
            <v>41d</v>
          </cell>
          <cell r="M127" t="str">
            <v>Br beng</v>
          </cell>
          <cell r="N127" t="str">
            <v>Kena bambu Ph T</v>
          </cell>
          <cell r="O127" t="str">
            <v>EF</v>
          </cell>
        </row>
        <row r="128">
          <cell r="A128" t="str">
            <v>Mumbul</v>
          </cell>
          <cell r="E128">
            <v>46</v>
          </cell>
          <cell r="M128" t="str">
            <v>Pr Taman Giri</v>
          </cell>
          <cell r="N128" t="str">
            <v>Cut out rusak</v>
          </cell>
          <cell r="O128" t="str">
            <v>EF</v>
          </cell>
        </row>
        <row r="129">
          <cell r="A129" t="str">
            <v>Mumbul</v>
          </cell>
          <cell r="E129" t="str">
            <v>41d</v>
          </cell>
          <cell r="M129" t="str">
            <v>Perum udayana</v>
          </cell>
          <cell r="N129" t="str">
            <v>kena layangan KA 303</v>
          </cell>
          <cell r="O129" t="str">
            <v>OC</v>
          </cell>
        </row>
        <row r="130">
          <cell r="A130" t="str">
            <v>Expres Legian</v>
          </cell>
          <cell r="E130" t="str">
            <v>41a</v>
          </cell>
          <cell r="M130" t="str">
            <v>Gardu KA 567</v>
          </cell>
          <cell r="N130" t="str">
            <v>Kena pohon palm</v>
          </cell>
          <cell r="O130" t="str">
            <v>EF</v>
          </cell>
        </row>
        <row r="131">
          <cell r="A131" t="str">
            <v>Buruan</v>
          </cell>
          <cell r="E131">
            <v>49</v>
          </cell>
          <cell r="M131" t="str">
            <v>Perempatan Ngrh Rai pantai sindu Barat Grd DS 09</v>
          </cell>
          <cell r="N131" t="str">
            <v>Isolator tiang pecah jumperan dekat tiang beton</v>
          </cell>
          <cell r="O131" t="str">
            <v>EF</v>
          </cell>
        </row>
        <row r="132">
          <cell r="A132" t="str">
            <v>VIP-1</v>
          </cell>
          <cell r="E132">
            <v>56</v>
          </cell>
          <cell r="M132" t="str">
            <v>Jalan Danau tempe</v>
          </cell>
          <cell r="N132" t="str">
            <v>Ikut penyulang buruan</v>
          </cell>
          <cell r="O132" t="str">
            <v>EF</v>
          </cell>
        </row>
        <row r="133">
          <cell r="A133" t="str">
            <v>Pelabuhan</v>
          </cell>
          <cell r="E133">
            <v>56</v>
          </cell>
          <cell r="M133" t="str">
            <v>Jalan Danau tempe</v>
          </cell>
          <cell r="N133" t="str">
            <v>Trip bersamaa dengn P Sidakarya</v>
          </cell>
          <cell r="O133" t="str">
            <v>OC</v>
          </cell>
        </row>
        <row r="134">
          <cell r="A134" t="str">
            <v>Sidakarya</v>
          </cell>
          <cell r="E134">
            <v>46</v>
          </cell>
          <cell r="M134" t="str">
            <v>Jalan Danau tempe</v>
          </cell>
          <cell r="N134" t="str">
            <v>CO pengambilan 2 ph rusak</v>
          </cell>
          <cell r="O134" t="str">
            <v>OC</v>
          </cell>
        </row>
        <row r="135">
          <cell r="A135" t="str">
            <v>Reagan</v>
          </cell>
          <cell r="E135" t="str">
            <v>41a</v>
          </cell>
          <cell r="M135" t="str">
            <v>Kuta centre</v>
          </cell>
          <cell r="N135" t="str">
            <v>Pelepah jatuh di SUTM</v>
          </cell>
          <cell r="O135" t="str">
            <v>OC</v>
          </cell>
        </row>
        <row r="136">
          <cell r="A136" t="str">
            <v>Bunisari</v>
          </cell>
          <cell r="E136">
            <v>49</v>
          </cell>
          <cell r="M136" t="str">
            <v>Kuta centre</v>
          </cell>
          <cell r="N136" t="str">
            <v>LBS Kuta centre dimainkan orang (karna tidak terkunci)</v>
          </cell>
          <cell r="O136" t="str">
            <v>EF</v>
          </cell>
        </row>
        <row r="137">
          <cell r="A137" t="str">
            <v>Plaga</v>
          </cell>
          <cell r="E137" t="str">
            <v>41c</v>
          </cell>
          <cell r="M137" t="str">
            <v>Plaga</v>
          </cell>
          <cell r="N137" t="str">
            <v>Bersamaan dengan petir</v>
          </cell>
          <cell r="O137" t="str">
            <v>EF</v>
          </cell>
        </row>
        <row r="138">
          <cell r="A138" t="str">
            <v>Abian Timbul</v>
          </cell>
          <cell r="E138" t="str">
            <v>41e</v>
          </cell>
          <cell r="M138" t="str">
            <v>Tidak diketahui</v>
          </cell>
          <cell r="N138" t="str">
            <v>Dimasukkan aman</v>
          </cell>
          <cell r="O138" t="str">
            <v>EF</v>
          </cell>
        </row>
        <row r="139">
          <cell r="A139" t="str">
            <v>Basangkasa</v>
          </cell>
          <cell r="E139">
            <v>46</v>
          </cell>
          <cell r="M139" t="str">
            <v>Br Celuk</v>
          </cell>
          <cell r="N139" t="str">
            <v>CO peng Gaji terbakar</v>
          </cell>
          <cell r="O139" t="str">
            <v>OC</v>
          </cell>
        </row>
        <row r="140">
          <cell r="A140" t="str">
            <v>HBB II</v>
          </cell>
          <cell r="E140" t="str">
            <v>41b</v>
          </cell>
          <cell r="M140" t="str">
            <v>GBB</v>
          </cell>
          <cell r="N140" t="str">
            <v>Dicoba gagal</v>
          </cell>
          <cell r="O140" t="str">
            <v>OC</v>
          </cell>
        </row>
        <row r="141">
          <cell r="A141" t="str">
            <v>HBB II</v>
          </cell>
          <cell r="E141" t="str">
            <v>41b</v>
          </cell>
          <cell r="M141" t="str">
            <v>GBB</v>
          </cell>
          <cell r="N141" t="str">
            <v>Musang masuk kepanel pelanggan</v>
          </cell>
          <cell r="O141" t="str">
            <v>OC</v>
          </cell>
        </row>
        <row r="142">
          <cell r="A142" t="str">
            <v>Airport</v>
          </cell>
          <cell r="E142">
            <v>49</v>
          </cell>
          <cell r="M142" t="str">
            <v>Rama  Garde</v>
          </cell>
          <cell r="N142" t="str">
            <v>Flash Over</v>
          </cell>
          <cell r="O142" t="str">
            <v>OC</v>
          </cell>
        </row>
        <row r="143">
          <cell r="A143" t="str">
            <v>Sidakarya</v>
          </cell>
          <cell r="E143" t="str">
            <v>41e</v>
          </cell>
          <cell r="M143" t="str">
            <v>Tidak diketahui</v>
          </cell>
          <cell r="N143" t="str">
            <v>Dimasukkan aman</v>
          </cell>
          <cell r="O143" t="str">
            <v>EF</v>
          </cell>
        </row>
        <row r="144">
          <cell r="A144" t="str">
            <v>Mumbul</v>
          </cell>
          <cell r="E144">
            <v>49</v>
          </cell>
          <cell r="M144" t="str">
            <v>Kori nuansa utama</v>
          </cell>
          <cell r="N144" t="str">
            <v>Masukan CO</v>
          </cell>
          <cell r="O144" t="str">
            <v>OC</v>
          </cell>
        </row>
        <row r="145">
          <cell r="A145" t="str">
            <v>Canggu</v>
          </cell>
          <cell r="E145">
            <v>49</v>
          </cell>
          <cell r="M145" t="str">
            <v>Canggu</v>
          </cell>
          <cell r="N145" t="str">
            <v>Indikator munggu nyala tidak diketemukan apa2</v>
          </cell>
          <cell r="O145" t="str">
            <v>EF</v>
          </cell>
        </row>
        <row r="146">
          <cell r="A146" t="str">
            <v>Expres Seminyak</v>
          </cell>
          <cell r="E146" t="str">
            <v>41e</v>
          </cell>
          <cell r="M146" t="str">
            <v>Tidak diketahui</v>
          </cell>
          <cell r="N146" t="str">
            <v>Dimasukkan aman</v>
          </cell>
          <cell r="O146" t="str">
            <v>EF</v>
          </cell>
        </row>
        <row r="147">
          <cell r="A147" t="str">
            <v>Sudirman</v>
          </cell>
          <cell r="E147" t="str">
            <v>41d</v>
          </cell>
          <cell r="M147" t="str">
            <v>Jl.dewi madri</v>
          </cell>
          <cell r="N147" t="str">
            <v>Kena layangan nempel travers</v>
          </cell>
          <cell r="O147" t="str">
            <v>EF</v>
          </cell>
        </row>
        <row r="148">
          <cell r="A148" t="str">
            <v>Sedap Malam</v>
          </cell>
          <cell r="E148">
            <v>49</v>
          </cell>
          <cell r="M148" t="str">
            <v>Pule petang</v>
          </cell>
          <cell r="N148" t="str">
            <v>Jumper traves</v>
          </cell>
          <cell r="O148" t="str">
            <v>EF</v>
          </cell>
        </row>
        <row r="149">
          <cell r="A149" t="str">
            <v>VIP-2</v>
          </cell>
          <cell r="E149" t="str">
            <v>41e</v>
          </cell>
          <cell r="M149" t="str">
            <v>Tidak diketahui</v>
          </cell>
          <cell r="N149" t="str">
            <v>Dimasukkan aman</v>
          </cell>
          <cell r="O149" t="str">
            <v>EF</v>
          </cell>
        </row>
        <row r="150">
          <cell r="A150" t="str">
            <v>Penebel</v>
          </cell>
          <cell r="E150">
            <v>45</v>
          </cell>
          <cell r="M150" t="str">
            <v>Depan SMP Mengwi</v>
          </cell>
          <cell r="N150" t="str">
            <v>Isolator tembus</v>
          </cell>
          <cell r="O150" t="str">
            <v>EF</v>
          </cell>
        </row>
        <row r="151">
          <cell r="A151" t="str">
            <v>Expres Semawang</v>
          </cell>
          <cell r="E151" t="str">
            <v>41e</v>
          </cell>
          <cell r="M151" t="str">
            <v>Danau poso</v>
          </cell>
          <cell r="N151" t="str">
            <v>Reclose sukses</v>
          </cell>
          <cell r="O151" t="str">
            <v>EF</v>
          </cell>
        </row>
        <row r="152">
          <cell r="A152" t="str">
            <v>Jatiluwih</v>
          </cell>
          <cell r="E152">
            <v>49</v>
          </cell>
          <cell r="M152" t="str">
            <v>Br Apuan</v>
          </cell>
          <cell r="N152" t="str">
            <v>Konektor melorotkan trafes</v>
          </cell>
          <cell r="O152" t="str">
            <v>EF</v>
          </cell>
        </row>
        <row r="153">
          <cell r="A153" t="str">
            <v>Reagan</v>
          </cell>
          <cell r="E153">
            <v>49</v>
          </cell>
          <cell r="M153" t="str">
            <v>Jl.Raya tuban kuta</v>
          </cell>
          <cell r="N153" t="str">
            <v>Grounding di tiang lepas kena SUTM</v>
          </cell>
          <cell r="O153" t="str">
            <v>EF</v>
          </cell>
        </row>
        <row r="154">
          <cell r="A154" t="str">
            <v>Canggu</v>
          </cell>
          <cell r="E154" t="str">
            <v>41e</v>
          </cell>
          <cell r="M154" t="str">
            <v>Tidak diketahui</v>
          </cell>
          <cell r="N154" t="str">
            <v>Dimasukkan aman</v>
          </cell>
          <cell r="O154" t="str">
            <v>EF</v>
          </cell>
        </row>
        <row r="155">
          <cell r="A155" t="str">
            <v>Expres Tohpati</v>
          </cell>
          <cell r="E155">
            <v>49</v>
          </cell>
          <cell r="O155" t="str">
            <v>EF</v>
          </cell>
        </row>
        <row r="156">
          <cell r="A156" t="str">
            <v>Suwung</v>
          </cell>
          <cell r="E156">
            <v>49</v>
          </cell>
          <cell r="M156" t="str">
            <v>Seminyak</v>
          </cell>
          <cell r="N156" t="str">
            <v>Jumper arester</v>
          </cell>
          <cell r="O156" t="str">
            <v>EF</v>
          </cell>
        </row>
        <row r="157">
          <cell r="A157" t="str">
            <v>Airport</v>
          </cell>
          <cell r="E157">
            <v>49</v>
          </cell>
          <cell r="M157" t="str">
            <v>Rama Beach</v>
          </cell>
          <cell r="N157" t="str">
            <v>Kubikel falsh over</v>
          </cell>
          <cell r="O157" t="str">
            <v>OC</v>
          </cell>
        </row>
        <row r="158">
          <cell r="A158" t="str">
            <v>Expres Tohpati</v>
          </cell>
          <cell r="E158" t="str">
            <v>41e</v>
          </cell>
          <cell r="M158" t="str">
            <v>Tidak diketahui</v>
          </cell>
          <cell r="N158" t="str">
            <v>Dimasukkan aman</v>
          </cell>
          <cell r="O158" t="str">
            <v>None</v>
          </cell>
        </row>
        <row r="159">
          <cell r="A159" t="str">
            <v>Marga</v>
          </cell>
          <cell r="E159" t="str">
            <v>41c</v>
          </cell>
          <cell r="M159" t="str">
            <v>Lapangan mengwi</v>
          </cell>
          <cell r="N159" t="str">
            <v>karena hujan dan angin kencang/Reclose</v>
          </cell>
          <cell r="O159" t="str">
            <v>OC&amp;EF</v>
          </cell>
        </row>
        <row r="160">
          <cell r="A160" t="str">
            <v>Tabanan</v>
          </cell>
          <cell r="E160" t="str">
            <v>41c</v>
          </cell>
          <cell r="M160" t="str">
            <v>Tabanan</v>
          </cell>
          <cell r="N160" t="str">
            <v>Karena hujan dan angin kencang/reclose</v>
          </cell>
          <cell r="O160" t="str">
            <v>OC&amp;EF</v>
          </cell>
        </row>
        <row r="161">
          <cell r="A161" t="str">
            <v>Bajera</v>
          </cell>
          <cell r="E161">
            <v>46</v>
          </cell>
          <cell r="M161" t="str">
            <v>Gablungan</v>
          </cell>
          <cell r="N161" t="str">
            <v>CO Pecah</v>
          </cell>
          <cell r="O161" t="str">
            <v>EF</v>
          </cell>
        </row>
        <row r="162">
          <cell r="A162" t="str">
            <v>Airport</v>
          </cell>
          <cell r="E162">
            <v>49</v>
          </cell>
          <cell r="M162" t="str">
            <v>Rama garden</v>
          </cell>
          <cell r="N162" t="str">
            <v>Flah over</v>
          </cell>
          <cell r="O162" t="str">
            <v>OC</v>
          </cell>
        </row>
        <row r="163">
          <cell r="A163" t="str">
            <v>Kedonganan</v>
          </cell>
          <cell r="E163" t="str">
            <v>41a</v>
          </cell>
          <cell r="M163" t="str">
            <v>Perum UNUD</v>
          </cell>
          <cell r="N163" t="str">
            <v>SUTM ketimpa pohon bambu</v>
          </cell>
          <cell r="O163" t="str">
            <v>OC</v>
          </cell>
        </row>
        <row r="164">
          <cell r="A164" t="str">
            <v>Luwus</v>
          </cell>
          <cell r="E164" t="str">
            <v>41c</v>
          </cell>
          <cell r="M164" t="str">
            <v>Sobangan</v>
          </cell>
          <cell r="N164" t="str">
            <v>karena hujan dan angin kencang arester pecah MI 182</v>
          </cell>
          <cell r="O164" t="str">
            <v>OC</v>
          </cell>
        </row>
        <row r="165">
          <cell r="A165" t="str">
            <v>Penebel</v>
          </cell>
          <cell r="E165" t="str">
            <v>41c</v>
          </cell>
          <cell r="M165" t="str">
            <v>Marga</v>
          </cell>
          <cell r="N165" t="str">
            <v>karna hujan dan angin kencang</v>
          </cell>
          <cell r="O165" t="str">
            <v>OC</v>
          </cell>
        </row>
        <row r="166">
          <cell r="A166" t="str">
            <v>Belimbing</v>
          </cell>
          <cell r="E166" t="str">
            <v>41c</v>
          </cell>
          <cell r="M166" t="str">
            <v>LBS Sekar taji</v>
          </cell>
          <cell r="N166" t="str">
            <v>karena hujan dan angin kencang</v>
          </cell>
          <cell r="O166" t="str">
            <v>OC</v>
          </cell>
        </row>
        <row r="167">
          <cell r="A167" t="str">
            <v>Kerambitan</v>
          </cell>
          <cell r="E167" t="str">
            <v>41c</v>
          </cell>
          <cell r="M167" t="str">
            <v>Kerambitan</v>
          </cell>
          <cell r="N167" t="str">
            <v>karena hujan dan angin kencang</v>
          </cell>
          <cell r="O167" t="str">
            <v>OC</v>
          </cell>
        </row>
        <row r="168">
          <cell r="A168" t="str">
            <v>Padang Sambian</v>
          </cell>
          <cell r="E168" t="str">
            <v>41a</v>
          </cell>
          <cell r="M168" t="str">
            <v>Gunung atena</v>
          </cell>
          <cell r="N168" t="str">
            <v>SUTM kena pohon jatuh</v>
          </cell>
          <cell r="O168" t="str">
            <v>EF</v>
          </cell>
        </row>
        <row r="169">
          <cell r="A169" t="str">
            <v>Monang Maning</v>
          </cell>
          <cell r="E169" t="str">
            <v>41e</v>
          </cell>
          <cell r="M169" t="str">
            <v>Tidak diketahui</v>
          </cell>
          <cell r="N169" t="str">
            <v>Dimasukkan aman</v>
          </cell>
          <cell r="O169" t="str">
            <v>EF</v>
          </cell>
        </row>
        <row r="170">
          <cell r="A170" t="str">
            <v>Expres Legian</v>
          </cell>
          <cell r="E170">
            <v>49</v>
          </cell>
          <cell r="M170" t="str">
            <v>Adi darma hotel Jl.Benesari</v>
          </cell>
          <cell r="N170" t="str">
            <v>Flash over</v>
          </cell>
          <cell r="O170" t="str">
            <v>EF</v>
          </cell>
        </row>
        <row r="171">
          <cell r="A171" t="str">
            <v>Penebel</v>
          </cell>
          <cell r="E171">
            <v>49</v>
          </cell>
          <cell r="M171" t="str">
            <v>Tidak diketahui</v>
          </cell>
          <cell r="N171" t="str">
            <v>Dimasukkan aman</v>
          </cell>
          <cell r="O171" t="str">
            <v>EF</v>
          </cell>
        </row>
        <row r="172">
          <cell r="A172" t="str">
            <v>Expres Legian</v>
          </cell>
          <cell r="E172">
            <v>49</v>
          </cell>
          <cell r="M172" t="str">
            <v>Adi darma hotel Jl.Benesari</v>
          </cell>
          <cell r="N172" t="str">
            <v>PT Tembus</v>
          </cell>
          <cell r="O172" t="str">
            <v>EF</v>
          </cell>
        </row>
        <row r="173">
          <cell r="A173" t="str">
            <v>Pelabuhan</v>
          </cell>
          <cell r="E173">
            <v>49</v>
          </cell>
          <cell r="M173" t="str">
            <v>Sari segara</v>
          </cell>
          <cell r="N173" t="str">
            <v>Kubikel pelanggan rusak</v>
          </cell>
          <cell r="O173" t="str">
            <v>OC</v>
          </cell>
        </row>
        <row r="174">
          <cell r="A174" t="str">
            <v>Reagan</v>
          </cell>
          <cell r="E174">
            <v>48</v>
          </cell>
          <cell r="M174" t="str">
            <v>Plasa bali</v>
          </cell>
          <cell r="N174" t="str">
            <v>Jumper arester</v>
          </cell>
          <cell r="O174" t="str">
            <v>EF</v>
          </cell>
        </row>
        <row r="175">
          <cell r="A175" t="str">
            <v>VIP-2</v>
          </cell>
          <cell r="E175">
            <v>23</v>
          </cell>
          <cell r="M175" t="str">
            <v>RSUP Sanglah</v>
          </cell>
          <cell r="N175" t="str">
            <v>Gangguan kubikel pelanggan</v>
          </cell>
          <cell r="O175" t="str">
            <v>EF</v>
          </cell>
        </row>
        <row r="176">
          <cell r="A176" t="str">
            <v>Suwung</v>
          </cell>
          <cell r="E176" t="str">
            <v>44b</v>
          </cell>
          <cell r="M176" t="str">
            <v>Padma utara</v>
          </cell>
          <cell r="N176" t="str">
            <v>Jumper putus</v>
          </cell>
          <cell r="O176" t="str">
            <v>EF</v>
          </cell>
        </row>
        <row r="177">
          <cell r="A177" t="str">
            <v>Penebel</v>
          </cell>
          <cell r="E177">
            <v>51</v>
          </cell>
          <cell r="M177" t="str">
            <v>Br gadon</v>
          </cell>
          <cell r="N177" t="str">
            <v>Terminasi kabel MVTIC tembus</v>
          </cell>
          <cell r="O177" t="str">
            <v>EF</v>
          </cell>
        </row>
        <row r="178">
          <cell r="A178" t="str">
            <v>Kerambitan</v>
          </cell>
          <cell r="E178">
            <v>49</v>
          </cell>
          <cell r="M178" t="str">
            <v>Br languan krambitan</v>
          </cell>
          <cell r="N178" t="str">
            <v>SR ditarik trek sehingga mengenai SUTM</v>
          </cell>
          <cell r="O178" t="str">
            <v>EF</v>
          </cell>
        </row>
        <row r="179">
          <cell r="A179" t="str">
            <v>Tanjung Sari</v>
          </cell>
          <cell r="E179">
            <v>51</v>
          </cell>
          <cell r="M179" t="str">
            <v>Jl nusa penida</v>
          </cell>
          <cell r="N179" t="str">
            <v>Reclose gagal</v>
          </cell>
          <cell r="O179" t="str">
            <v>EF</v>
          </cell>
        </row>
        <row r="180">
          <cell r="A180" t="str">
            <v>Tanjung Sari</v>
          </cell>
          <cell r="E180">
            <v>51</v>
          </cell>
          <cell r="M180" t="str">
            <v>Arah nusa penida view</v>
          </cell>
          <cell r="N180" t="str">
            <v>Ditemukan MVTIC terbakar setelah dilokalisir di cb aman</v>
          </cell>
          <cell r="O180" t="str">
            <v>EF</v>
          </cell>
        </row>
        <row r="181">
          <cell r="A181" t="str">
            <v>Expres Semawang</v>
          </cell>
          <cell r="E181">
            <v>58</v>
          </cell>
          <cell r="M181" t="str">
            <v>Semawang</v>
          </cell>
          <cell r="N181" t="str">
            <v>Reclose sukses</v>
          </cell>
          <cell r="O181" t="str">
            <v>EF</v>
          </cell>
        </row>
        <row r="182">
          <cell r="A182" t="str">
            <v>Expres Semawang</v>
          </cell>
          <cell r="E182">
            <v>58</v>
          </cell>
          <cell r="M182" t="str">
            <v>Semawang</v>
          </cell>
          <cell r="N182" t="str">
            <v>Dilokalisir di LBS 1 sanur Beach,dicoba gagal</v>
          </cell>
          <cell r="O182" t="str">
            <v>EF</v>
          </cell>
        </row>
        <row r="183">
          <cell r="A183" t="str">
            <v>Expres Semawang</v>
          </cell>
          <cell r="E183">
            <v>58</v>
          </cell>
          <cell r="M183" t="str">
            <v>Semawang</v>
          </cell>
          <cell r="N183" t="str">
            <v>Dilokalisir di GH semawang dicoba aman</v>
          </cell>
          <cell r="O183" t="str">
            <v>EF</v>
          </cell>
        </row>
        <row r="184">
          <cell r="A184" t="str">
            <v>Buruan</v>
          </cell>
          <cell r="E184" t="str">
            <v>41e</v>
          </cell>
          <cell r="M184" t="str">
            <v>Tidak diketahui</v>
          </cell>
          <cell r="N184" t="str">
            <v>Dimasukkan aman</v>
          </cell>
          <cell r="O184" t="str">
            <v>EF</v>
          </cell>
        </row>
        <row r="185">
          <cell r="A185" t="str">
            <v>Suwung</v>
          </cell>
          <cell r="E185" t="str">
            <v>41a</v>
          </cell>
          <cell r="M185" t="str">
            <v>KA 565</v>
          </cell>
          <cell r="N185" t="str">
            <v>Kena pohon</v>
          </cell>
          <cell r="O185" t="str">
            <v>EF</v>
          </cell>
        </row>
        <row r="186">
          <cell r="A186" t="str">
            <v>Duty Free</v>
          </cell>
          <cell r="E186">
            <v>51</v>
          </cell>
          <cell r="M186" t="str">
            <v>Kantor UJ Kuta</v>
          </cell>
          <cell r="N186" t="str">
            <v>Ditemukan joingting tembus</v>
          </cell>
          <cell r="O186" t="str">
            <v>EF</v>
          </cell>
        </row>
        <row r="187">
          <cell r="A187" t="str">
            <v>Duty Free</v>
          </cell>
          <cell r="E187">
            <v>51</v>
          </cell>
          <cell r="M187" t="str">
            <v>Depan kantor UJ Kuta</v>
          </cell>
          <cell r="N187" t="str">
            <v>Ditemukan joingting tembus</v>
          </cell>
          <cell r="O187" t="str">
            <v>EF</v>
          </cell>
        </row>
        <row r="188">
          <cell r="A188" t="str">
            <v>Penebel</v>
          </cell>
          <cell r="E188">
            <v>51</v>
          </cell>
          <cell r="M188" t="str">
            <v>Br Gadon</v>
          </cell>
          <cell r="N188" t="str">
            <v>Terminating kabel MVTIC tembus</v>
          </cell>
          <cell r="O188" t="str">
            <v>EF</v>
          </cell>
        </row>
        <row r="189">
          <cell r="A189" t="str">
            <v>Penebel</v>
          </cell>
          <cell r="E189" t="str">
            <v>41e</v>
          </cell>
          <cell r="M189" t="str">
            <v>Tidak diketahui</v>
          </cell>
          <cell r="N189" t="str">
            <v>Dimasukkan aman</v>
          </cell>
          <cell r="O189" t="str">
            <v>EF</v>
          </cell>
        </row>
        <row r="190">
          <cell r="A190" t="str">
            <v>Penebel</v>
          </cell>
          <cell r="E190">
            <v>49</v>
          </cell>
          <cell r="M190" t="str">
            <v>Penebel</v>
          </cell>
          <cell r="N190" t="str">
            <v>Trip saat melepas LBS petung I</v>
          </cell>
          <cell r="O190" t="str">
            <v>EF</v>
          </cell>
        </row>
        <row r="191">
          <cell r="A191" t="str">
            <v>Sedap Malam</v>
          </cell>
          <cell r="E191">
            <v>92</v>
          </cell>
          <cell r="M191" t="str">
            <v>Pool I</v>
          </cell>
          <cell r="N191" t="str">
            <v>Dilepas karena ph T putus (beban 1A)</v>
          </cell>
          <cell r="O191" t="str">
            <v>EF</v>
          </cell>
        </row>
        <row r="192">
          <cell r="A192" t="str">
            <v>Penebel</v>
          </cell>
          <cell r="E192">
            <v>51</v>
          </cell>
          <cell r="M192" t="str">
            <v>Br gadon</v>
          </cell>
          <cell r="N192" t="str">
            <v>Terminasi kabel MVTIC tembus</v>
          </cell>
          <cell r="O192" t="str">
            <v>EF</v>
          </cell>
        </row>
        <row r="193">
          <cell r="A193" t="str">
            <v>Kerambitan</v>
          </cell>
          <cell r="E193" t="str">
            <v>41e</v>
          </cell>
          <cell r="M193" t="str">
            <v>Tidak diketahui</v>
          </cell>
          <cell r="N193" t="str">
            <v>Dimasukkan aman</v>
          </cell>
          <cell r="O193" t="str">
            <v>EF</v>
          </cell>
        </row>
        <row r="194">
          <cell r="A194" t="str">
            <v>Expres Seminyak</v>
          </cell>
          <cell r="E194" t="str">
            <v>41a</v>
          </cell>
          <cell r="M194" t="str">
            <v>Puri Ratih</v>
          </cell>
          <cell r="N194" t="str">
            <v>Dicoba gagal</v>
          </cell>
          <cell r="O194" t="str">
            <v>EF</v>
          </cell>
        </row>
        <row r="195">
          <cell r="A195" t="str">
            <v>Expres Seminyak</v>
          </cell>
          <cell r="E195" t="str">
            <v>41a</v>
          </cell>
          <cell r="M195" t="str">
            <v>Puri Ratih</v>
          </cell>
          <cell r="N195" t="str">
            <v>Ditemukan orang tebang pohon waru kena JTM</v>
          </cell>
          <cell r="O195" t="str">
            <v>EF</v>
          </cell>
        </row>
        <row r="196">
          <cell r="A196" t="str">
            <v>Nusa Indah</v>
          </cell>
          <cell r="E196">
            <v>48</v>
          </cell>
          <cell r="M196" t="str">
            <v>Jl Hayam wuruk</v>
          </cell>
          <cell r="N196" t="str">
            <v>Arester tembus</v>
          </cell>
          <cell r="O196" t="str">
            <v>EF</v>
          </cell>
        </row>
        <row r="197">
          <cell r="A197" t="str">
            <v>Mumbul</v>
          </cell>
          <cell r="E197" t="str">
            <v>41a</v>
          </cell>
          <cell r="M197" t="str">
            <v>Villa Blue Point Labuhan sahid</v>
          </cell>
          <cell r="N197" t="str">
            <v>SUTM nempel di travers</v>
          </cell>
          <cell r="O197" t="str">
            <v>OC</v>
          </cell>
        </row>
        <row r="198">
          <cell r="A198" t="str">
            <v>Suwung</v>
          </cell>
          <cell r="E198" t="str">
            <v>41c</v>
          </cell>
          <cell r="M198" t="str">
            <v>Tidak diketahui</v>
          </cell>
          <cell r="N198" t="str">
            <v>Dimasukkan aman</v>
          </cell>
          <cell r="O198" t="str">
            <v>OC&amp;EF</v>
          </cell>
        </row>
        <row r="199">
          <cell r="A199" t="str">
            <v>Expres Seminyak</v>
          </cell>
          <cell r="E199">
            <v>48</v>
          </cell>
          <cell r="M199" t="str">
            <v>KA 814</v>
          </cell>
          <cell r="N199" t="str">
            <v>Dimasukkan aman, Ditemukan arester tembus di KA 814 Phasa S,T.</v>
          </cell>
          <cell r="O199" t="str">
            <v>OC Inst</v>
          </cell>
        </row>
        <row r="200">
          <cell r="A200" t="str">
            <v>Luwus</v>
          </cell>
          <cell r="E200" t="str">
            <v>41a</v>
          </cell>
          <cell r="M200" t="str">
            <v>Br. Cepaka</v>
          </cell>
          <cell r="N200" t="str">
            <v>Ditemukan SUTM ketimpa pelapah kelapa di Br. Cepaka</v>
          </cell>
          <cell r="O200" t="str">
            <v>EF</v>
          </cell>
        </row>
        <row r="201">
          <cell r="A201" t="str">
            <v>Padang Sari</v>
          </cell>
          <cell r="E201" t="str">
            <v>41a</v>
          </cell>
          <cell r="M201" t="str">
            <v>Gren Kori</v>
          </cell>
          <cell r="N201" t="str">
            <v>Ditemukan SUTM ketimpa pohon palm di Gren Kori</v>
          </cell>
          <cell r="O201" t="str">
            <v>EF</v>
          </cell>
        </row>
        <row r="202">
          <cell r="A202" t="str">
            <v>Jatiluwih</v>
          </cell>
          <cell r="E202" t="str">
            <v>41c</v>
          </cell>
          <cell r="M202" t="str">
            <v>Jati Luwih</v>
          </cell>
          <cell r="N202" t="str">
            <v>Hujan</v>
          </cell>
          <cell r="O202" t="str">
            <v>EF</v>
          </cell>
        </row>
        <row r="203">
          <cell r="A203" t="str">
            <v>Belimbing</v>
          </cell>
          <cell r="E203" t="str">
            <v>41b</v>
          </cell>
          <cell r="M203" t="str">
            <v>DS. Belimbing</v>
          </cell>
          <cell r="N203" t="str">
            <v>Ditemukan SUTM ketimpa kelelawar di DS Belimbing</v>
          </cell>
          <cell r="O203" t="str">
            <v>EF</v>
          </cell>
        </row>
        <row r="204">
          <cell r="A204" t="str">
            <v>Kerambitan</v>
          </cell>
          <cell r="E204">
            <v>49</v>
          </cell>
          <cell r="M204" t="str">
            <v>Kedampal</v>
          </cell>
          <cell r="N204" t="str">
            <v>kesulitan memasukkan CO</v>
          </cell>
          <cell r="O204" t="str">
            <v>EF</v>
          </cell>
        </row>
        <row r="205">
          <cell r="A205" t="str">
            <v>Mumbul</v>
          </cell>
          <cell r="E205" t="str">
            <v>41c</v>
          </cell>
          <cell r="M205" t="str">
            <v>Mumbul</v>
          </cell>
          <cell r="N205" t="str">
            <v>Hujan lebat</v>
          </cell>
          <cell r="O205" t="str">
            <v>OC</v>
          </cell>
        </row>
        <row r="206">
          <cell r="A206" t="str">
            <v>Expres Semawang</v>
          </cell>
          <cell r="E206" t="str">
            <v>41a</v>
          </cell>
          <cell r="M206" t="str">
            <v>DS 244</v>
          </cell>
          <cell r="N206" t="str">
            <v>SUTM ketimpa pelapah kelapa di DS 244</v>
          </cell>
          <cell r="O206" t="str">
            <v>OC</v>
          </cell>
        </row>
        <row r="207">
          <cell r="A207" t="str">
            <v>Teuku Umar</v>
          </cell>
          <cell r="E207" t="str">
            <v>41c</v>
          </cell>
          <cell r="M207" t="str">
            <v>Teuku umar</v>
          </cell>
          <cell r="N207" t="str">
            <v>Hujan lebat</v>
          </cell>
          <cell r="O207" t="str">
            <v>EF</v>
          </cell>
        </row>
        <row r="208">
          <cell r="A208" t="str">
            <v>Canggu</v>
          </cell>
          <cell r="E208" t="str">
            <v>41c</v>
          </cell>
          <cell r="M208" t="str">
            <v>Canggu</v>
          </cell>
          <cell r="N208" t="str">
            <v>Hujan lebat</v>
          </cell>
          <cell r="O208" t="str">
            <v>EF</v>
          </cell>
        </row>
        <row r="209">
          <cell r="A209" t="str">
            <v>Abian Tuwung</v>
          </cell>
          <cell r="E209" t="str">
            <v>41a</v>
          </cell>
          <cell r="M209" t="str">
            <v>GH. Debes</v>
          </cell>
          <cell r="N209" t="str">
            <v>Reclose gagal SUTM ketimpa pohon beringin di dekat GH_Debes</v>
          </cell>
          <cell r="O209" t="str">
            <v>OC</v>
          </cell>
        </row>
        <row r="210">
          <cell r="A210" t="str">
            <v>Abian Tuwung</v>
          </cell>
          <cell r="E210" t="str">
            <v>41a</v>
          </cell>
          <cell r="M210" t="str">
            <v>Timur GH_Debes</v>
          </cell>
          <cell r="N210" t="str">
            <v>SUTM tertimpa pohon beringin di timur GH_Debes.</v>
          </cell>
          <cell r="O210" t="str">
            <v>EF</v>
          </cell>
        </row>
        <row r="211">
          <cell r="A211" t="str">
            <v>Kerambitan</v>
          </cell>
          <cell r="E211" t="str">
            <v>41a</v>
          </cell>
          <cell r="M211" t="str">
            <v>Recloser Antap</v>
          </cell>
          <cell r="N211" t="str">
            <v>Di coba masuk aman, di temukan SUTM ketimpa pohon beringin di dekat reclose Antap.</v>
          </cell>
          <cell r="O211" t="str">
            <v>EF</v>
          </cell>
        </row>
        <row r="212">
          <cell r="A212" t="str">
            <v>Tabanan</v>
          </cell>
          <cell r="E212" t="str">
            <v>41a</v>
          </cell>
          <cell r="M212" t="str">
            <v>Tabanan</v>
          </cell>
          <cell r="N212" t="str">
            <v>Kena bambu</v>
          </cell>
          <cell r="O212" t="str">
            <v>OC</v>
          </cell>
        </row>
        <row r="213">
          <cell r="A213" t="str">
            <v>Plaga</v>
          </cell>
          <cell r="E213" t="str">
            <v>41a</v>
          </cell>
          <cell r="M213" t="str">
            <v>Carang Sari</v>
          </cell>
          <cell r="N213" t="str">
            <v>Kena bambu</v>
          </cell>
          <cell r="O213" t="str">
            <v>OC</v>
          </cell>
        </row>
        <row r="214">
          <cell r="A214" t="str">
            <v>Jatiluwih</v>
          </cell>
          <cell r="E214" t="str">
            <v>41c</v>
          </cell>
          <cell r="M214" t="str">
            <v>Jati luwih</v>
          </cell>
          <cell r="N214" t="str">
            <v>Saat dicoba masuk PMT macet ( tidak bisa diclose ) beban di manuver ke P_Penebel</v>
          </cell>
          <cell r="O214" t="str">
            <v>OC</v>
          </cell>
        </row>
        <row r="215">
          <cell r="A215" t="str">
            <v>Suwung</v>
          </cell>
          <cell r="E215" t="str">
            <v>41c</v>
          </cell>
          <cell r="M215" t="str">
            <v>Suwung</v>
          </cell>
          <cell r="N215" t="str">
            <v>kondisi hujan dan angin kencang</v>
          </cell>
          <cell r="O215" t="str">
            <v>EF</v>
          </cell>
        </row>
        <row r="216">
          <cell r="A216" t="str">
            <v>Plaga</v>
          </cell>
          <cell r="E216" t="str">
            <v>41c</v>
          </cell>
          <cell r="M216" t="str">
            <v>Plaga</v>
          </cell>
          <cell r="N216" t="str">
            <v>Dicoba dimasukkan gagal</v>
          </cell>
          <cell r="O216" t="str">
            <v>OC</v>
          </cell>
        </row>
        <row r="217">
          <cell r="A217" t="str">
            <v>Plaga</v>
          </cell>
          <cell r="E217" t="str">
            <v>41c</v>
          </cell>
          <cell r="M217" t="str">
            <v>Plaga</v>
          </cell>
          <cell r="N217" t="str">
            <v>Lokalisir di LBS_Belahkiuh dan CO Juwet di coba masuk aman.</v>
          </cell>
          <cell r="O217" t="str">
            <v>OC</v>
          </cell>
        </row>
        <row r="218">
          <cell r="A218" t="str">
            <v>Nusa Indah</v>
          </cell>
          <cell r="E218" t="str">
            <v>41a</v>
          </cell>
          <cell r="M218" t="str">
            <v>Jl. Merdeka</v>
          </cell>
          <cell r="N218" t="str">
            <v>kena bambu</v>
          </cell>
          <cell r="O218" t="str">
            <v>EF</v>
          </cell>
        </row>
        <row r="219">
          <cell r="A219" t="str">
            <v>Mumbul</v>
          </cell>
          <cell r="E219" t="str">
            <v>41e</v>
          </cell>
          <cell r="M219" t="str">
            <v>Tidak diketahui</v>
          </cell>
          <cell r="N219" t="str">
            <v>Dimasukkan aman</v>
          </cell>
          <cell r="O219" t="str">
            <v>EF</v>
          </cell>
        </row>
        <row r="220">
          <cell r="A220" t="str">
            <v>Blusung</v>
          </cell>
          <cell r="E220">
            <v>35</v>
          </cell>
          <cell r="M220" t="str">
            <v>JL. Gatsu, Perempatan Noja</v>
          </cell>
          <cell r="N220" t="str">
            <v>Di coba gagal, Ditemukan SUTM Tertabrak mobil di JL Gatsu</v>
          </cell>
          <cell r="O220" t="str">
            <v>OC</v>
          </cell>
        </row>
        <row r="221">
          <cell r="A221" t="str">
            <v>Blusung</v>
          </cell>
          <cell r="E221">
            <v>35</v>
          </cell>
          <cell r="M221" t="str">
            <v>JL Gatsu, Perempatan Noja</v>
          </cell>
          <cell r="N221" t="str">
            <v>Ditemukan SUTM tertabrak mobil di JL Gatsu, Dilokalisir di LBS Intan, dicoba masuk aman.</v>
          </cell>
          <cell r="O221" t="str">
            <v>OC</v>
          </cell>
        </row>
        <row r="222">
          <cell r="A222" t="str">
            <v>Booster Pump I</v>
          </cell>
          <cell r="E222">
            <v>51</v>
          </cell>
          <cell r="M222" t="str">
            <v>Pompa bali cliff</v>
          </cell>
          <cell r="N222" t="str">
            <v>Dicoba gagal</v>
          </cell>
          <cell r="O222" t="str">
            <v>OC</v>
          </cell>
        </row>
        <row r="223">
          <cell r="A223" t="str">
            <v>Booster Pump I</v>
          </cell>
          <cell r="E223">
            <v>51</v>
          </cell>
          <cell r="M223" t="str">
            <v>Pompa bali cliff</v>
          </cell>
          <cell r="N223" t="str">
            <v>Lokalosir di gardu R</v>
          </cell>
          <cell r="O223" t="str">
            <v>OC</v>
          </cell>
        </row>
        <row r="224">
          <cell r="A224" t="str">
            <v>Booster Pump I</v>
          </cell>
          <cell r="E224" t="str">
            <v>41e</v>
          </cell>
          <cell r="M224" t="str">
            <v>Tidak diketahui</v>
          </cell>
          <cell r="N224" t="str">
            <v>Dimasukkan aman</v>
          </cell>
          <cell r="O224" t="str">
            <v>EF</v>
          </cell>
        </row>
        <row r="225">
          <cell r="A225" t="str">
            <v>Booster Pump I</v>
          </cell>
          <cell r="E225">
            <v>51</v>
          </cell>
          <cell r="M225" t="str">
            <v>Pompa bali cliff</v>
          </cell>
          <cell r="N225" t="str">
            <v>Trip saat masukan GD_SBB arah bali cliff (ditemukan terminating tembus)</v>
          </cell>
          <cell r="O225" t="str">
            <v>EF</v>
          </cell>
        </row>
        <row r="226">
          <cell r="A226" t="str">
            <v>Nusa Indah</v>
          </cell>
          <cell r="E226" t="str">
            <v>41e</v>
          </cell>
          <cell r="M226" t="str">
            <v>Tidak diketahui</v>
          </cell>
          <cell r="N226" t="str">
            <v>Dimasukkan aman</v>
          </cell>
          <cell r="O226" t="str">
            <v>OC</v>
          </cell>
        </row>
        <row r="227">
          <cell r="A227" t="str">
            <v>Golf Course</v>
          </cell>
          <cell r="E227">
            <v>49</v>
          </cell>
          <cell r="M227" t="str">
            <v>Golf course</v>
          </cell>
          <cell r="N227" t="str">
            <v>Terminating arah pelanggan di GD_N falsh over</v>
          </cell>
          <cell r="O227" t="str">
            <v>OC</v>
          </cell>
        </row>
        <row r="228">
          <cell r="A228" t="str">
            <v>Expres Seminyak</v>
          </cell>
          <cell r="E228">
            <v>46</v>
          </cell>
          <cell r="M228" t="str">
            <v>Batu belig</v>
          </cell>
          <cell r="N228" t="str">
            <v>CO trafo KA 688 tabung terbakar kena traves ph T</v>
          </cell>
          <cell r="O228" t="str">
            <v>EF</v>
          </cell>
        </row>
        <row r="229">
          <cell r="A229" t="str">
            <v>Peguyangan</v>
          </cell>
          <cell r="E229" t="str">
            <v>41e</v>
          </cell>
          <cell r="M229" t="str">
            <v>Peguyangan</v>
          </cell>
          <cell r="N229" t="str">
            <v>Dimasukkan aman</v>
          </cell>
          <cell r="O229" t="str">
            <v>None</v>
          </cell>
        </row>
        <row r="230">
          <cell r="A230" t="str">
            <v>Blusung</v>
          </cell>
          <cell r="E230">
            <v>46</v>
          </cell>
          <cell r="M230" t="str">
            <v>blusung</v>
          </cell>
          <cell r="N230" t="str">
            <v>menurunkan CO Trafo di DT 189 fhasa S.</v>
          </cell>
          <cell r="O230" t="str">
            <v>None</v>
          </cell>
        </row>
        <row r="231">
          <cell r="A231" t="str">
            <v>Expres Seminyak</v>
          </cell>
          <cell r="E231">
            <v>24</v>
          </cell>
          <cell r="M231" t="str">
            <v>KA 163</v>
          </cell>
          <cell r="N231" t="str">
            <v>Ganguan Ttransformator</v>
          </cell>
          <cell r="O231" t="str">
            <v>OC</v>
          </cell>
        </row>
        <row r="232">
          <cell r="A232" t="str">
            <v>Expres Seminyak</v>
          </cell>
          <cell r="E232">
            <v>24</v>
          </cell>
          <cell r="M232" t="str">
            <v>Expres Seminyak</v>
          </cell>
          <cell r="N232" t="str">
            <v>Dilepas dalam rangka melokalisir gangguan, coba masukm line utama aman.</v>
          </cell>
          <cell r="O232" t="str">
            <v>EF</v>
          </cell>
        </row>
        <row r="233">
          <cell r="A233" t="str">
            <v>Expres Tohpati</v>
          </cell>
          <cell r="E233">
            <v>49</v>
          </cell>
          <cell r="M233" t="str">
            <v>Tidak diketahui</v>
          </cell>
          <cell r="N233" t="str">
            <v>Dimasukkan aman</v>
          </cell>
          <cell r="O233" t="str">
            <v>EF</v>
          </cell>
        </row>
        <row r="234">
          <cell r="A234" t="str">
            <v>Penebel</v>
          </cell>
          <cell r="E234" t="str">
            <v>44c</v>
          </cell>
          <cell r="M234" t="str">
            <v>DS Jadi</v>
          </cell>
          <cell r="N234" t="str">
            <v>Dicoba gagal</v>
          </cell>
          <cell r="O234" t="str">
            <v>EF</v>
          </cell>
        </row>
        <row r="235">
          <cell r="A235" t="str">
            <v>Penebel</v>
          </cell>
          <cell r="E235" t="str">
            <v>44c</v>
          </cell>
          <cell r="M235" t="str">
            <v>DS Jadi</v>
          </cell>
          <cell r="N235" t="str">
            <v>Ditemukan gangguan isolator pecah</v>
          </cell>
          <cell r="O235" t="str">
            <v>EF</v>
          </cell>
        </row>
        <row r="236">
          <cell r="A236" t="str">
            <v>Suwung</v>
          </cell>
          <cell r="E236" t="str">
            <v>41d</v>
          </cell>
          <cell r="M236" t="str">
            <v>suwung</v>
          </cell>
          <cell r="N236" t="str">
            <v>JTM Kene layang-layang</v>
          </cell>
          <cell r="O236" t="str">
            <v>EF</v>
          </cell>
        </row>
        <row r="237">
          <cell r="A237" t="str">
            <v>Airport</v>
          </cell>
          <cell r="E237">
            <v>49</v>
          </cell>
          <cell r="M237" t="str">
            <v>Fuel pump</v>
          </cell>
          <cell r="N237" t="str">
            <v>kubikel pelanggan falsh over</v>
          </cell>
          <cell r="O237" t="str">
            <v>OC</v>
          </cell>
        </row>
        <row r="238">
          <cell r="A238" t="str">
            <v>Suwung</v>
          </cell>
          <cell r="E238" t="str">
            <v>41d</v>
          </cell>
          <cell r="M238" t="str">
            <v>Dekat hotel raja</v>
          </cell>
          <cell r="N238" t="str">
            <v>Ditemukan bangkai layang2</v>
          </cell>
          <cell r="O238" t="str">
            <v>EF</v>
          </cell>
        </row>
        <row r="239">
          <cell r="A239" t="str">
            <v>VIP-2</v>
          </cell>
          <cell r="E239" t="str">
            <v>41e</v>
          </cell>
          <cell r="M239" t="str">
            <v>VIV II</v>
          </cell>
          <cell r="N239" t="str">
            <v>Dimasukkan aman</v>
          </cell>
          <cell r="O239" t="str">
            <v>None</v>
          </cell>
        </row>
        <row r="240">
          <cell r="A240" t="str">
            <v>TVRI</v>
          </cell>
          <cell r="E240">
            <v>58</v>
          </cell>
          <cell r="M240" t="str">
            <v>Penyulang TVRI</v>
          </cell>
          <cell r="N240" t="str">
            <v>Dicoba masuk aman</v>
          </cell>
          <cell r="O240" t="str">
            <v>OC</v>
          </cell>
        </row>
        <row r="241">
          <cell r="A241" t="str">
            <v>Nusa Indah</v>
          </cell>
          <cell r="E241" t="str">
            <v>41e</v>
          </cell>
          <cell r="M241" t="str">
            <v>Nusa Indah</v>
          </cell>
          <cell r="N241" t="str">
            <v>Dimasukkan aman</v>
          </cell>
          <cell r="O241" t="str">
            <v>OC</v>
          </cell>
        </row>
        <row r="242">
          <cell r="A242" t="str">
            <v>Penebel</v>
          </cell>
          <cell r="E242" t="str">
            <v>41b</v>
          </cell>
          <cell r="M242" t="str">
            <v>Br. Pemenang Kediri</v>
          </cell>
          <cell r="N242" t="str">
            <v>SUTM kena monyet</v>
          </cell>
          <cell r="O242" t="str">
            <v>EF</v>
          </cell>
        </row>
        <row r="243">
          <cell r="A243" t="str">
            <v>Abian Tuwung</v>
          </cell>
          <cell r="E243" t="str">
            <v>41a</v>
          </cell>
          <cell r="M243" t="str">
            <v>Br peken batuaji</v>
          </cell>
          <cell r="N243" t="str">
            <v>Dicoba gagal</v>
          </cell>
          <cell r="O243" t="str">
            <v>EF</v>
          </cell>
        </row>
        <row r="244">
          <cell r="A244" t="str">
            <v>Abian Tuwung</v>
          </cell>
          <cell r="E244" t="str">
            <v>41a</v>
          </cell>
          <cell r="M244" t="str">
            <v>Br peken batuaji</v>
          </cell>
          <cell r="N244" t="str">
            <v>Ditemukan SUTM kena pelepah kelapa</v>
          </cell>
          <cell r="O244" t="str">
            <v>EF</v>
          </cell>
        </row>
        <row r="245">
          <cell r="A245" t="str">
            <v>Mandira</v>
          </cell>
          <cell r="E245">
            <v>58</v>
          </cell>
          <cell r="M245" t="str">
            <v>Dyana pura</v>
          </cell>
          <cell r="N245" t="str">
            <v>Ditemukan gangguan kubikel pelanggan</v>
          </cell>
          <cell r="O245" t="str">
            <v>EF</v>
          </cell>
        </row>
        <row r="246">
          <cell r="A246" t="str">
            <v>Expres Legian</v>
          </cell>
          <cell r="E246">
            <v>51</v>
          </cell>
          <cell r="M246" t="str">
            <v>Ex.legian</v>
          </cell>
          <cell r="N246" t="str">
            <v>Dicoba gagal</v>
          </cell>
          <cell r="O246" t="str">
            <v>EF</v>
          </cell>
        </row>
        <row r="247">
          <cell r="A247" t="str">
            <v>Expres Legian</v>
          </cell>
          <cell r="E247">
            <v>51</v>
          </cell>
          <cell r="M247" t="str">
            <v>Ex.legian</v>
          </cell>
          <cell r="N247" t="str">
            <v>Dilokalisir GH legian arah P_ex legian dicoba aman</v>
          </cell>
          <cell r="O247" t="str">
            <v>EF</v>
          </cell>
        </row>
        <row r="248">
          <cell r="A248" t="str">
            <v>Mandira</v>
          </cell>
          <cell r="E248">
            <v>59</v>
          </cell>
          <cell r="M248" t="str">
            <v>Mandira</v>
          </cell>
          <cell r="N248" t="str">
            <v>Dilokalisir di GH legian arah H.mandira dicoba aman</v>
          </cell>
          <cell r="O248" t="str">
            <v>EF</v>
          </cell>
        </row>
        <row r="249">
          <cell r="A249" t="str">
            <v>Mandira</v>
          </cell>
          <cell r="E249">
            <v>59</v>
          </cell>
          <cell r="M249" t="str">
            <v>Mandira</v>
          </cell>
          <cell r="N249" t="str">
            <v>Trip saat memasukan GH legian arah H.mandira</v>
          </cell>
          <cell r="O249" t="str">
            <v>EF</v>
          </cell>
        </row>
        <row r="250">
          <cell r="A250" t="str">
            <v>Bakung Sari</v>
          </cell>
          <cell r="E250" t="str">
            <v>41e</v>
          </cell>
          <cell r="M250" t="str">
            <v>Tidak diketahui</v>
          </cell>
          <cell r="N250" t="str">
            <v>Dimasukkan aman</v>
          </cell>
          <cell r="O250" t="str">
            <v>OC</v>
          </cell>
        </row>
        <row r="251">
          <cell r="A251" t="str">
            <v>Expres Legian</v>
          </cell>
          <cell r="E251">
            <v>49</v>
          </cell>
          <cell r="M251" t="str">
            <v>Expres Legian</v>
          </cell>
          <cell r="N251" t="str">
            <v>Gangguan line utama</v>
          </cell>
          <cell r="O251" t="str">
            <v>EF</v>
          </cell>
        </row>
        <row r="252">
          <cell r="A252" t="str">
            <v>Kuta Square</v>
          </cell>
          <cell r="E252">
            <v>58</v>
          </cell>
          <cell r="M252" t="str">
            <v>Tidak diketahui</v>
          </cell>
          <cell r="N252" t="str">
            <v>Dimasukkan aman</v>
          </cell>
          <cell r="O252" t="str">
            <v>OC</v>
          </cell>
        </row>
        <row r="253">
          <cell r="A253" t="str">
            <v>Abian Tuwung</v>
          </cell>
          <cell r="E253" t="str">
            <v>41c</v>
          </cell>
          <cell r="M253" t="str">
            <v>Abian Tuwung</v>
          </cell>
          <cell r="N253" t="str">
            <v>Hujan dan angin kencang</v>
          </cell>
          <cell r="O253" t="str">
            <v>EF</v>
          </cell>
        </row>
        <row r="254">
          <cell r="A254" t="str">
            <v>Belimbing</v>
          </cell>
          <cell r="E254" t="str">
            <v>41b</v>
          </cell>
          <cell r="M254" t="str">
            <v>Ampedan Br Gia Gelatik</v>
          </cell>
          <cell r="N254" t="str">
            <v>Tokek Nempel di SUTM.</v>
          </cell>
          <cell r="O254" t="str">
            <v>EF</v>
          </cell>
        </row>
        <row r="255">
          <cell r="A255" t="str">
            <v>Padang Sari</v>
          </cell>
          <cell r="E255" t="str">
            <v>41a</v>
          </cell>
          <cell r="M255" t="str">
            <v>Gatsu barat</v>
          </cell>
          <cell r="N255" t="str">
            <v>Kena pohon palm</v>
          </cell>
          <cell r="O255" t="str">
            <v>EF</v>
          </cell>
        </row>
        <row r="256">
          <cell r="A256" t="str">
            <v>SUPB-2</v>
          </cell>
          <cell r="E256">
            <v>56</v>
          </cell>
          <cell r="M256" t="str">
            <v>SUPB-2</v>
          </cell>
          <cell r="N256" t="str">
            <v>Simpatik trip dengan P_Padang Sari</v>
          </cell>
          <cell r="O256" t="str">
            <v>OC</v>
          </cell>
        </row>
        <row r="257">
          <cell r="A257" t="str">
            <v>Belimbing</v>
          </cell>
          <cell r="E257" t="str">
            <v>41c</v>
          </cell>
          <cell r="M257" t="str">
            <v>Duren Taluh</v>
          </cell>
          <cell r="N257" t="str">
            <v>CO Putus Phasa T</v>
          </cell>
          <cell r="O257" t="str">
            <v>EF</v>
          </cell>
        </row>
        <row r="258">
          <cell r="A258" t="str">
            <v>Booster Pump I</v>
          </cell>
          <cell r="E258">
            <v>58</v>
          </cell>
          <cell r="M258" t="str">
            <v>Boster PUMP 1</v>
          </cell>
          <cell r="N258" t="str">
            <v>Dimasukkan gagal</v>
          </cell>
          <cell r="O258" t="str">
            <v>EF</v>
          </cell>
        </row>
        <row r="259">
          <cell r="A259" t="str">
            <v>Booster Pump I</v>
          </cell>
          <cell r="E259">
            <v>58</v>
          </cell>
          <cell r="M259" t="str">
            <v>Boster PUMP1</v>
          </cell>
          <cell r="N259" t="str">
            <v>Dimasukkan aman sampai line utama</v>
          </cell>
          <cell r="O259" t="str">
            <v>EF</v>
          </cell>
        </row>
        <row r="260">
          <cell r="A260" t="str">
            <v>Booster Pump I</v>
          </cell>
          <cell r="E260">
            <v>51</v>
          </cell>
          <cell r="M260" t="str">
            <v>Boster PUMP 1</v>
          </cell>
          <cell r="N260" t="str">
            <v>Trip saat memasukkan Bali clip arah pmpa Bali Clip, Dimasukkan aman</v>
          </cell>
          <cell r="O260" t="str">
            <v>None</v>
          </cell>
        </row>
        <row r="261">
          <cell r="A261" t="str">
            <v>Kerambitan</v>
          </cell>
          <cell r="E261" t="str">
            <v>41a</v>
          </cell>
          <cell r="M261" t="str">
            <v>Kerambitan (Dukuh Pulu)</v>
          </cell>
          <cell r="N261" t="str">
            <v>SUTM Kena pelapah kelapa di Dukuh Pulu</v>
          </cell>
          <cell r="O261" t="str">
            <v>OC</v>
          </cell>
        </row>
        <row r="262">
          <cell r="A262" t="str">
            <v>Kerambitan</v>
          </cell>
          <cell r="E262">
            <v>49</v>
          </cell>
          <cell r="M262" t="str">
            <v>Kerambitan</v>
          </cell>
          <cell r="N262" t="str">
            <v>Trip bersamaan tripnya incoming Trafo_01 GI_Antosari, Beban dimanuver ke penyulang Abian Tuwung</v>
          </cell>
          <cell r="O262" t="str">
            <v>OC</v>
          </cell>
        </row>
        <row r="263">
          <cell r="A263" t="str">
            <v>Ungasan</v>
          </cell>
          <cell r="E263">
            <v>49</v>
          </cell>
          <cell r="M263" t="str">
            <v>Unggasan</v>
          </cell>
          <cell r="N263" t="str">
            <v>Ditemukan Recloser arah pecatu trip.</v>
          </cell>
          <cell r="O263" t="str">
            <v>EF</v>
          </cell>
        </row>
        <row r="264">
          <cell r="A264" t="str">
            <v>Padang Sambian</v>
          </cell>
          <cell r="E264" t="str">
            <v>41e</v>
          </cell>
          <cell r="M264" t="str">
            <v>Tidak diketahui</v>
          </cell>
          <cell r="N264" t="str">
            <v>Dimasukkan aman</v>
          </cell>
          <cell r="O264" t="str">
            <v>EF</v>
          </cell>
        </row>
        <row r="265">
          <cell r="A265" t="str">
            <v>Sudirman</v>
          </cell>
          <cell r="E265" t="str">
            <v>41a</v>
          </cell>
          <cell r="M265" t="str">
            <v>Selatan RSAD</v>
          </cell>
          <cell r="N265" t="str">
            <v>SUTM Kena pohon palm</v>
          </cell>
          <cell r="O265" t="str">
            <v>EF</v>
          </cell>
        </row>
        <row r="266">
          <cell r="A266" t="str">
            <v>Padang Sari</v>
          </cell>
          <cell r="E266" t="str">
            <v>41a</v>
          </cell>
          <cell r="M266" t="str">
            <v>Gren Kori</v>
          </cell>
          <cell r="N266" t="str">
            <v>SUTM Kena pohon enau.</v>
          </cell>
          <cell r="O266" t="str">
            <v>EF</v>
          </cell>
        </row>
        <row r="267">
          <cell r="A267" t="str">
            <v>Canggu</v>
          </cell>
          <cell r="E267">
            <v>56</v>
          </cell>
          <cell r="M267" t="str">
            <v>Canggu</v>
          </cell>
          <cell r="N267" t="str">
            <v>Dimasukkan aman</v>
          </cell>
          <cell r="O267" t="str">
            <v>EF</v>
          </cell>
        </row>
        <row r="268">
          <cell r="A268" t="str">
            <v>Plaga</v>
          </cell>
          <cell r="E268" t="str">
            <v>44b</v>
          </cell>
          <cell r="M268" t="str">
            <v>AS 28</v>
          </cell>
          <cell r="N268" t="str">
            <v>Dicoba gagal</v>
          </cell>
          <cell r="O268" t="str">
            <v>OC&amp;EF</v>
          </cell>
        </row>
        <row r="269">
          <cell r="A269" t="str">
            <v>Plaga</v>
          </cell>
          <cell r="E269" t="str">
            <v>44b</v>
          </cell>
          <cell r="M269" t="str">
            <v>AS 28</v>
          </cell>
          <cell r="N269" t="str">
            <v>Ditemukan jumperan putus dan menempel pada trafers</v>
          </cell>
          <cell r="O269" t="str">
            <v>EF</v>
          </cell>
        </row>
        <row r="270">
          <cell r="A270" t="str">
            <v>Abian Tuwung</v>
          </cell>
          <cell r="E270" t="str">
            <v>41e</v>
          </cell>
          <cell r="M270" t="str">
            <v>Abian Tuwung</v>
          </cell>
          <cell r="N270" t="str">
            <v>Dimasukkan aman</v>
          </cell>
          <cell r="O270" t="str">
            <v>EF</v>
          </cell>
        </row>
        <row r="271">
          <cell r="A271" t="str">
            <v>Expres Seminyak</v>
          </cell>
          <cell r="E271">
            <v>48</v>
          </cell>
          <cell r="M271" t="str">
            <v>KA 629</v>
          </cell>
          <cell r="N271" t="str">
            <v>Oven dist  CO tembus.</v>
          </cell>
          <cell r="O271" t="str">
            <v>EF</v>
          </cell>
        </row>
        <row r="272">
          <cell r="A272" t="str">
            <v>Expres UNUD</v>
          </cell>
          <cell r="E272">
            <v>48</v>
          </cell>
          <cell r="M272" t="str">
            <v>DS. 19</v>
          </cell>
          <cell r="N272" t="str">
            <v>Dicoba masuk aman, ditemukan arester pecah di DS 19 Phasa R.</v>
          </cell>
          <cell r="O272" t="str">
            <v>EF</v>
          </cell>
        </row>
        <row r="273">
          <cell r="A273" t="str">
            <v>HBB I</v>
          </cell>
          <cell r="E273">
            <v>58</v>
          </cell>
          <cell r="M273" t="str">
            <v>hbb</v>
          </cell>
          <cell r="N273" t="str">
            <v>Dimasukkan aman</v>
          </cell>
          <cell r="O273" t="str">
            <v>OC Inst</v>
          </cell>
        </row>
        <row r="274">
          <cell r="A274" t="str">
            <v>Padang Sambian</v>
          </cell>
          <cell r="E274" t="str">
            <v>41a</v>
          </cell>
          <cell r="M274" t="str">
            <v>Jl. Gunung Mas Br. Tegal Buah</v>
          </cell>
          <cell r="N274" t="str">
            <v>Lokalisir di LBS Teges, SUTM kena pohon bambu di JL. Gunung Mas Br. Tegal Buah ( malam )</v>
          </cell>
          <cell r="O274" t="str">
            <v>OC</v>
          </cell>
        </row>
        <row r="275">
          <cell r="A275" t="str">
            <v>Nusa Indah</v>
          </cell>
          <cell r="E275" t="str">
            <v>41e</v>
          </cell>
          <cell r="M275" t="str">
            <v>Nusa Indah</v>
          </cell>
          <cell r="N275" t="str">
            <v>Dimasukkan aman</v>
          </cell>
          <cell r="O275" t="str">
            <v>EF</v>
          </cell>
        </row>
        <row r="276">
          <cell r="A276" t="str">
            <v>Expres Seminyak</v>
          </cell>
          <cell r="E276">
            <v>46</v>
          </cell>
          <cell r="M276" t="str">
            <v>KA 629</v>
          </cell>
          <cell r="N276" t="str">
            <v>Dicoba masuk aman(Opendist tembus di KA_629 phase R).</v>
          </cell>
          <cell r="O276" t="str">
            <v>OC</v>
          </cell>
        </row>
        <row r="277">
          <cell r="A277" t="str">
            <v>Perumnas</v>
          </cell>
          <cell r="E277">
            <v>46</v>
          </cell>
          <cell r="M277" t="str">
            <v>DB 149</v>
          </cell>
          <cell r="N277" t="str">
            <v>Ditemukan tabung CO terbakar di DB_149 2 phase</v>
          </cell>
          <cell r="O277" t="str">
            <v>OC Inst</v>
          </cell>
        </row>
        <row r="278">
          <cell r="A278" t="str">
            <v>Padang Sambian</v>
          </cell>
          <cell r="E278">
            <v>56</v>
          </cell>
          <cell r="M278" t="str">
            <v>Padang Sambian</v>
          </cell>
          <cell r="N278" t="str">
            <v>Trif bersamaan dengan P_Perumnas, dicoba masuk aman</v>
          </cell>
          <cell r="O278" t="str">
            <v>EF</v>
          </cell>
        </row>
        <row r="279">
          <cell r="A279" t="str">
            <v>Padang Sambian</v>
          </cell>
          <cell r="E279">
            <v>56</v>
          </cell>
          <cell r="M279" t="str">
            <v>Padang sambian</v>
          </cell>
          <cell r="N279" t="str">
            <v>Simpatitik trip dengan P_Perumnas</v>
          </cell>
          <cell r="O279" t="str">
            <v>EF</v>
          </cell>
        </row>
        <row r="280">
          <cell r="A280" t="str">
            <v>Sakah Lukluk</v>
          </cell>
          <cell r="E280">
            <v>46</v>
          </cell>
          <cell r="M280" t="str">
            <v>Perumnas</v>
          </cell>
          <cell r="N280" t="str">
            <v>Dimasukkan gagal</v>
          </cell>
          <cell r="O280" t="str">
            <v>OC</v>
          </cell>
        </row>
        <row r="281">
          <cell r="A281" t="str">
            <v>Perumnas</v>
          </cell>
          <cell r="E281">
            <v>46</v>
          </cell>
          <cell r="M281" t="str">
            <v>DB_149</v>
          </cell>
          <cell r="N281" t="str">
            <v>Tabung CO terbakar  di DB_149</v>
          </cell>
          <cell r="O281" t="str">
            <v>EF</v>
          </cell>
        </row>
        <row r="282">
          <cell r="A282" t="str">
            <v>Penebel</v>
          </cell>
          <cell r="E282" t="str">
            <v>41a</v>
          </cell>
          <cell r="M282" t="str">
            <v>Penebel</v>
          </cell>
          <cell r="N282" t="str">
            <v>Dimasukkan aman</v>
          </cell>
          <cell r="O282" t="str">
            <v>EF</v>
          </cell>
        </row>
        <row r="283">
          <cell r="A283" t="str">
            <v>Padang Sambian</v>
          </cell>
          <cell r="E283" t="str">
            <v>41a</v>
          </cell>
          <cell r="M283" t="str">
            <v>Jl.Gunung Mas Br. Tegal Buah</v>
          </cell>
          <cell r="N283" t="str">
            <v>Dicoba masuk gagal, SUTM kena pohon bambu</v>
          </cell>
          <cell r="O283" t="str">
            <v>OC</v>
          </cell>
        </row>
        <row r="284">
          <cell r="A284" t="str">
            <v>Penebel</v>
          </cell>
          <cell r="E284" t="str">
            <v>41a</v>
          </cell>
          <cell r="M284" t="str">
            <v>Br. Bakisan</v>
          </cell>
          <cell r="N284" t="str">
            <v>Dimasukkan aman, JTM kena Penjor di utara CO Tunjuk, Br. Bakisan Phasa R,S</v>
          </cell>
          <cell r="O284" t="str">
            <v>EF</v>
          </cell>
        </row>
        <row r="285">
          <cell r="A285" t="str">
            <v>Sudirman</v>
          </cell>
          <cell r="E285">
            <v>49</v>
          </cell>
          <cell r="M285" t="str">
            <v>JL. Waturenggong</v>
          </cell>
          <cell r="N285" t="str">
            <v>Buruh bangunan kena SUTM di JL. Waturenggong 71(pasang atap dan usuk)3</v>
          </cell>
          <cell r="O285" t="str">
            <v>EF</v>
          </cell>
        </row>
        <row r="286">
          <cell r="A286" t="str">
            <v>Reagan</v>
          </cell>
          <cell r="E286">
            <v>49</v>
          </cell>
          <cell r="M286" t="str">
            <v>Kuta Timur</v>
          </cell>
          <cell r="N286" t="str">
            <v>SUTM kena Ogoh-ogoh di Kuta Timur</v>
          </cell>
          <cell r="O286" t="str">
            <v>OC</v>
          </cell>
        </row>
        <row r="287">
          <cell r="A287" t="str">
            <v>Bunisari</v>
          </cell>
          <cell r="E287" t="str">
            <v>41a</v>
          </cell>
          <cell r="M287" t="str">
            <v>JL. Maja Pahit</v>
          </cell>
          <cell r="N287" t="str">
            <v>Dimasukkan gagal, ditemukan pelapah kelapa kena SUTM di JL. Maja Pahit, Phasa S,T</v>
          </cell>
          <cell r="O287" t="str">
            <v>OC</v>
          </cell>
        </row>
        <row r="288">
          <cell r="A288" t="str">
            <v>Bunisari</v>
          </cell>
          <cell r="E288" t="str">
            <v>41a</v>
          </cell>
          <cell r="M288" t="str">
            <v>JL. Maja Pahit</v>
          </cell>
          <cell r="N288" t="str">
            <v>Ditemukan pelapah kelapa nempel di SUTM</v>
          </cell>
          <cell r="O288" t="str">
            <v>OC</v>
          </cell>
        </row>
        <row r="289">
          <cell r="A289" t="str">
            <v>Renon</v>
          </cell>
          <cell r="E289" t="str">
            <v>41c</v>
          </cell>
          <cell r="M289" t="str">
            <v>Renon</v>
          </cell>
          <cell r="N289" t="str">
            <v>Reclose sukses (cuaca hujan)</v>
          </cell>
          <cell r="O289" t="str">
            <v>OC Inst</v>
          </cell>
        </row>
        <row r="290">
          <cell r="A290" t="str">
            <v>Expres Seminyak</v>
          </cell>
          <cell r="E290" t="str">
            <v>41c</v>
          </cell>
          <cell r="M290" t="str">
            <v>seminyak</v>
          </cell>
          <cell r="N290" t="str">
            <v>Dimasukkan aman (cuaca hujan)</v>
          </cell>
          <cell r="O290" t="str">
            <v>OC&amp;EF</v>
          </cell>
        </row>
        <row r="291">
          <cell r="A291" t="str">
            <v>Teuku Umar</v>
          </cell>
          <cell r="E291">
            <v>46</v>
          </cell>
          <cell r="M291" t="str">
            <v>Teuku Umar</v>
          </cell>
          <cell r="N291" t="str">
            <v>Dicoba masuk aman.Ditemukan CO pengambilan Simpatik rusak</v>
          </cell>
          <cell r="O291" t="str">
            <v>OC Inst</v>
          </cell>
        </row>
        <row r="292">
          <cell r="A292" t="str">
            <v>Expres Seminyak</v>
          </cell>
          <cell r="E292">
            <v>56</v>
          </cell>
          <cell r="M292" t="str">
            <v>Expres seminmyak</v>
          </cell>
          <cell r="N292" t="str">
            <v>Trip bersamaan dengan P_Perumnas</v>
          </cell>
          <cell r="O292" t="str">
            <v>OC&amp;EF</v>
          </cell>
        </row>
        <row r="293">
          <cell r="A293" t="str">
            <v>Perumnas</v>
          </cell>
          <cell r="E293">
            <v>24</v>
          </cell>
          <cell r="M293" t="str">
            <v>DB 323 JL. Resi Muka</v>
          </cell>
          <cell r="N293" t="str">
            <v>Ditemukan Trafo Rusak di DB 232 JL. Res Muka, beban dimanuver ke P_Monang-maning</v>
          </cell>
          <cell r="O293" t="str">
            <v>OC&amp;EF</v>
          </cell>
        </row>
        <row r="294">
          <cell r="A294" t="str">
            <v>Suwung</v>
          </cell>
          <cell r="E294" t="str">
            <v>41e</v>
          </cell>
          <cell r="M294" t="str">
            <v>suwung</v>
          </cell>
          <cell r="N294" t="str">
            <v>Dimasukkan aman</v>
          </cell>
          <cell r="O294" t="str">
            <v>EF</v>
          </cell>
        </row>
        <row r="295">
          <cell r="A295" t="str">
            <v>Taman Tanda</v>
          </cell>
          <cell r="E295" t="str">
            <v>41a</v>
          </cell>
          <cell r="M295" t="str">
            <v>BT 53</v>
          </cell>
          <cell r="N295" t="str">
            <v>reclose sukses, kena ranting pohon cemara di BT 53</v>
          </cell>
          <cell r="O295" t="str">
            <v>EF</v>
          </cell>
        </row>
        <row r="296">
          <cell r="A296" t="str">
            <v>VIP-1</v>
          </cell>
          <cell r="E296">
            <v>58</v>
          </cell>
          <cell r="M296" t="str">
            <v>P_VIV I</v>
          </cell>
          <cell r="N296" t="str">
            <v>Dicoba masuk aman</v>
          </cell>
          <cell r="O296" t="str">
            <v>OC Inst</v>
          </cell>
        </row>
        <row r="297">
          <cell r="A297" t="str">
            <v>Expres Seminyak</v>
          </cell>
          <cell r="E297" t="str">
            <v>41c</v>
          </cell>
          <cell r="M297" t="str">
            <v>Expres Seminyak</v>
          </cell>
          <cell r="N297" t="str">
            <v>Dimasukkan aman, Hujan lebat dan angin kencang.</v>
          </cell>
          <cell r="O297" t="str">
            <v>EF</v>
          </cell>
        </row>
        <row r="298">
          <cell r="A298" t="str">
            <v>Perumnas</v>
          </cell>
          <cell r="E298">
            <v>46</v>
          </cell>
          <cell r="M298" t="str">
            <v>Perumnas</v>
          </cell>
          <cell r="N298" t="str">
            <v>Dimasukkan gagal</v>
          </cell>
          <cell r="O298" t="str">
            <v>OC</v>
          </cell>
        </row>
        <row r="299">
          <cell r="A299" t="str">
            <v>Perumnas</v>
          </cell>
          <cell r="E299">
            <v>46</v>
          </cell>
          <cell r="M299" t="str">
            <v>DB 323</v>
          </cell>
          <cell r="N299" t="str">
            <v>Trafo DB 323 meletus sementara pasang trafo unit</v>
          </cell>
          <cell r="O299" t="str">
            <v>OC&amp;EF</v>
          </cell>
        </row>
        <row r="300">
          <cell r="A300" t="str">
            <v>Expres UNUD</v>
          </cell>
          <cell r="E300" t="str">
            <v>41a</v>
          </cell>
          <cell r="M300" t="str">
            <v>DS 32</v>
          </cell>
          <cell r="N300" t="str">
            <v>Dimasukkan aman, Kena Pelapah pisang 3 Phasa.</v>
          </cell>
          <cell r="O300" t="str">
            <v>EF</v>
          </cell>
        </row>
        <row r="301">
          <cell r="A301" t="str">
            <v>Reagan</v>
          </cell>
          <cell r="E301">
            <v>45</v>
          </cell>
          <cell r="M301" t="str">
            <v>Reagen</v>
          </cell>
          <cell r="N301" t="str">
            <v>Dimasukkan gagal</v>
          </cell>
          <cell r="O301" t="str">
            <v>EF</v>
          </cell>
        </row>
        <row r="302">
          <cell r="A302" t="str">
            <v>Reagan</v>
          </cell>
          <cell r="E302">
            <v>45</v>
          </cell>
          <cell r="M302" t="str">
            <v>JL. Patah  Sari Phasa S.</v>
          </cell>
          <cell r="N302" t="str">
            <v>Lokalisir LBS UJ Kuta dicoba masuk aman, Isolator pecah di Jalan Ptatah Sari Phasa S</v>
          </cell>
          <cell r="O302" t="str">
            <v>EF</v>
          </cell>
        </row>
        <row r="303">
          <cell r="A303" t="str">
            <v>Expres Seminyak</v>
          </cell>
          <cell r="E303" t="str">
            <v>41e</v>
          </cell>
          <cell r="M303" t="str">
            <v>Expres Seminyak</v>
          </cell>
          <cell r="N303" t="str">
            <v>Dimasukkan aman</v>
          </cell>
          <cell r="O303" t="str">
            <v>OC&amp;EF</v>
          </cell>
        </row>
        <row r="304">
          <cell r="A304" t="str">
            <v>Reagan</v>
          </cell>
          <cell r="E304">
            <v>49</v>
          </cell>
          <cell r="M304" t="str">
            <v>Utara Hartono Motor</v>
          </cell>
          <cell r="N304" t="str">
            <v>Dicoba masuk aman (Diketemukan SUTM kena papan reklame di utara Hartono motor).</v>
          </cell>
          <cell r="O304" t="str">
            <v>EF</v>
          </cell>
        </row>
        <row r="305">
          <cell r="A305" t="str">
            <v>Mandira</v>
          </cell>
          <cell r="E305" t="str">
            <v>41e</v>
          </cell>
          <cell r="M305" t="str">
            <v>Tidak diketahui</v>
          </cell>
          <cell r="N305" t="str">
            <v>Dimasukkan aman</v>
          </cell>
          <cell r="O305" t="str">
            <v>OC&amp;EF</v>
          </cell>
        </row>
        <row r="306">
          <cell r="A306" t="str">
            <v>Suwung</v>
          </cell>
          <cell r="E306">
            <v>56</v>
          </cell>
          <cell r="M306" t="str">
            <v>Suwung</v>
          </cell>
          <cell r="N306" t="str">
            <v>Trip bersamaan dengan P Mandira</v>
          </cell>
          <cell r="O306" t="str">
            <v>OC&amp;EF</v>
          </cell>
        </row>
        <row r="307">
          <cell r="A307" t="str">
            <v>Mandira</v>
          </cell>
          <cell r="E307" t="str">
            <v>41e</v>
          </cell>
          <cell r="M307" t="str">
            <v>Mandira</v>
          </cell>
          <cell r="N307" t="str">
            <v>Dimasukkan aman</v>
          </cell>
          <cell r="O307" t="str">
            <v>EF</v>
          </cell>
        </row>
        <row r="308">
          <cell r="A308" t="str">
            <v>Ungasan</v>
          </cell>
          <cell r="E308" t="str">
            <v>41a</v>
          </cell>
          <cell r="M308" t="str">
            <v>LBS Kampial</v>
          </cell>
          <cell r="N308" t="str">
            <v>Dimasukkan aman, SUTM kena pohon di LBS Kampail</v>
          </cell>
          <cell r="O308" t="str">
            <v>EF</v>
          </cell>
        </row>
        <row r="309">
          <cell r="A309" t="str">
            <v>Luwus</v>
          </cell>
          <cell r="E309" t="str">
            <v>41b</v>
          </cell>
          <cell r="M309" t="str">
            <v>Selatan Br. Kampyal</v>
          </cell>
          <cell r="N309" t="str">
            <v>Dimasukkan aman, SUTM kena burung di selatan Br.Kampyal</v>
          </cell>
          <cell r="O309" t="str">
            <v>EF</v>
          </cell>
        </row>
        <row r="310">
          <cell r="A310" t="str">
            <v>Pelasa</v>
          </cell>
          <cell r="E310" t="str">
            <v>41a</v>
          </cell>
          <cell r="M310" t="str">
            <v>Jl. Poppies Kuta</v>
          </cell>
          <cell r="N310" t="str">
            <v>Dimasukkan aman, ditemukan SUTM Kena pelapah kelapa di Jl. Poppies Kuta</v>
          </cell>
          <cell r="O310" t="str">
            <v>OC</v>
          </cell>
        </row>
        <row r="311">
          <cell r="A311" t="str">
            <v>Ungasan</v>
          </cell>
          <cell r="E311" t="str">
            <v>41e</v>
          </cell>
          <cell r="M311" t="str">
            <v>Tidak diketahui</v>
          </cell>
          <cell r="N311" t="str">
            <v>Dimasukkan aman</v>
          </cell>
          <cell r="O311" t="str">
            <v>EF</v>
          </cell>
        </row>
        <row r="312">
          <cell r="A312" t="str">
            <v>Canggu</v>
          </cell>
          <cell r="E312">
            <v>56</v>
          </cell>
          <cell r="M312" t="str">
            <v>Canggu</v>
          </cell>
          <cell r="N312" t="str">
            <v>Relay bekerja karena ikutan</v>
          </cell>
          <cell r="O312" t="str">
            <v>OC</v>
          </cell>
        </row>
        <row r="313">
          <cell r="A313" t="str">
            <v>Plaga</v>
          </cell>
          <cell r="E313">
            <v>49</v>
          </cell>
          <cell r="M313" t="str">
            <v>Plaga</v>
          </cell>
          <cell r="N313" t="str">
            <v>Dicoba gagal</v>
          </cell>
          <cell r="O313" t="str">
            <v>EF</v>
          </cell>
        </row>
        <row r="314">
          <cell r="A314" t="str">
            <v>Plaga</v>
          </cell>
          <cell r="E314">
            <v>49</v>
          </cell>
          <cell r="M314" t="str">
            <v>Plaga</v>
          </cell>
          <cell r="N314" t="str">
            <v>Lokalisir sampai LBS pundung</v>
          </cell>
          <cell r="O314" t="str">
            <v>EF</v>
          </cell>
        </row>
        <row r="315">
          <cell r="A315" t="str">
            <v>Plaga</v>
          </cell>
          <cell r="E315">
            <v>48</v>
          </cell>
          <cell r="M315" t="str">
            <v>Depan SMEA Pandawa</v>
          </cell>
          <cell r="N315" t="str">
            <v>Gangguan arester pecah phasa R di grd AS 92</v>
          </cell>
          <cell r="O315" t="str">
            <v>EF</v>
          </cell>
        </row>
        <row r="316">
          <cell r="A316" t="str">
            <v>Padang Sambian</v>
          </cell>
          <cell r="E316" t="str">
            <v>41d</v>
          </cell>
          <cell r="M316" t="str">
            <v>Sebelah barat LBS Lapangan Buyung</v>
          </cell>
          <cell r="N316" t="str">
            <v>Dimasukkan aman,SUTM Ketimpa Layangan disebelah barat LBS Lapangan Buyung</v>
          </cell>
          <cell r="O316" t="str">
            <v>OC&amp;EF</v>
          </cell>
        </row>
        <row r="317">
          <cell r="A317" t="str">
            <v>Mandira</v>
          </cell>
          <cell r="E317">
            <v>49</v>
          </cell>
          <cell r="M317" t="str">
            <v>Bali padma</v>
          </cell>
          <cell r="N317" t="str">
            <v>Gangguan CB arah pelanggan Bali Padma</v>
          </cell>
          <cell r="O317" t="str">
            <v>OC</v>
          </cell>
        </row>
        <row r="318">
          <cell r="A318" t="str">
            <v>Reagan</v>
          </cell>
          <cell r="E318">
            <v>46</v>
          </cell>
          <cell r="M318" t="str">
            <v>Depan hartono</v>
          </cell>
          <cell r="N318" t="str">
            <v>Gangguan CO phs R dan S putus</v>
          </cell>
          <cell r="O318" t="str">
            <v>EF</v>
          </cell>
        </row>
        <row r="319">
          <cell r="A319" t="str">
            <v>Canggu</v>
          </cell>
          <cell r="E319" t="str">
            <v>41a</v>
          </cell>
          <cell r="M319" t="str">
            <v>Br. Kelepekan Tumbak Bayuh</v>
          </cell>
          <cell r="N319" t="str">
            <v>SUTM ketimpa pelapah kelapa</v>
          </cell>
          <cell r="O319" t="str">
            <v>EF</v>
          </cell>
        </row>
        <row r="320">
          <cell r="A320" t="str">
            <v>Abian Tuwung</v>
          </cell>
          <cell r="E320" t="str">
            <v>41d</v>
          </cell>
          <cell r="M320" t="str">
            <v>Br. Batuaji</v>
          </cell>
          <cell r="N320" t="str">
            <v>SUTM kena tiang beton</v>
          </cell>
          <cell r="O320" t="str">
            <v>EF</v>
          </cell>
        </row>
        <row r="321">
          <cell r="A321" t="str">
            <v>Padang Sambian</v>
          </cell>
          <cell r="E321" t="str">
            <v>41b</v>
          </cell>
          <cell r="M321" t="str">
            <v>DB 83</v>
          </cell>
          <cell r="N321" t="str">
            <v>Dimasukkan aman, ditemukan burung tekukur nabrak SUTM</v>
          </cell>
          <cell r="O321" t="str">
            <v>OC&amp;EF</v>
          </cell>
        </row>
        <row r="322">
          <cell r="A322" t="str">
            <v>Darmasaba</v>
          </cell>
          <cell r="E322" t="str">
            <v>41d</v>
          </cell>
          <cell r="M322" t="str">
            <v>Paang tebel</v>
          </cell>
          <cell r="N322" t="str">
            <v>Jamperan putus dan menyentuh schure</v>
          </cell>
          <cell r="O322" t="str">
            <v>EF</v>
          </cell>
        </row>
        <row r="323">
          <cell r="A323" t="str">
            <v>Nusa Indah</v>
          </cell>
          <cell r="E323">
            <v>54</v>
          </cell>
          <cell r="M323" t="str">
            <v>Jl. Lksmana Barat</v>
          </cell>
          <cell r="N323" t="str">
            <v>Ditemukan Terminating tembus Phasa T ( malam hari)</v>
          </cell>
          <cell r="O323" t="str">
            <v>OC</v>
          </cell>
        </row>
        <row r="324">
          <cell r="A324" t="str">
            <v>Blusung</v>
          </cell>
          <cell r="E324" t="str">
            <v>41e</v>
          </cell>
          <cell r="M324" t="str">
            <v>Blusung</v>
          </cell>
          <cell r="N324" t="str">
            <v>Dimasukkan aman</v>
          </cell>
          <cell r="O324" t="str">
            <v>EF</v>
          </cell>
        </row>
        <row r="325">
          <cell r="A325" t="str">
            <v>Nusa Indah</v>
          </cell>
          <cell r="E325">
            <v>54</v>
          </cell>
          <cell r="M325" t="str">
            <v>Jl. Laksmana Barat</v>
          </cell>
          <cell r="N325" t="str">
            <v>Dimasukkan gagal, terminating tembus phasa T</v>
          </cell>
          <cell r="O325" t="str">
            <v>OC</v>
          </cell>
        </row>
        <row r="326">
          <cell r="A326" t="str">
            <v>VIP-2</v>
          </cell>
          <cell r="E326" t="str">
            <v>41c</v>
          </cell>
          <cell r="M326" t="str">
            <v>VIV-2</v>
          </cell>
          <cell r="N326" t="str">
            <v>Dimasukkan aman</v>
          </cell>
          <cell r="O326" t="str">
            <v>OC Inst</v>
          </cell>
        </row>
        <row r="327">
          <cell r="A327" t="str">
            <v>Nusa Indah</v>
          </cell>
          <cell r="E327">
            <v>54</v>
          </cell>
          <cell r="M327" t="str">
            <v>Jl.Laksmana Barat</v>
          </cell>
          <cell r="N327" t="str">
            <v>Terminating tembus phasa T</v>
          </cell>
          <cell r="O327" t="str">
            <v>OC Inst</v>
          </cell>
        </row>
        <row r="328">
          <cell r="A328" t="str">
            <v>Teuku Umar</v>
          </cell>
          <cell r="E328">
            <v>56</v>
          </cell>
          <cell r="M328" t="str">
            <v>Teuku Umar</v>
          </cell>
          <cell r="N328" t="str">
            <v>Trip bersamaan dengan P_Nusa Indah</v>
          </cell>
          <cell r="O328" t="str">
            <v>EF</v>
          </cell>
        </row>
        <row r="329">
          <cell r="A329" t="str">
            <v>Buruan</v>
          </cell>
          <cell r="E329">
            <v>56</v>
          </cell>
          <cell r="M329" t="str">
            <v>Buruan</v>
          </cell>
          <cell r="N329" t="str">
            <v>Trip bersamaan dengan P_Nusa Indah</v>
          </cell>
          <cell r="O329" t="str">
            <v>OC Inst</v>
          </cell>
        </row>
        <row r="330">
          <cell r="A330" t="str">
            <v>Nusa Indah</v>
          </cell>
          <cell r="E330">
            <v>54</v>
          </cell>
          <cell r="M330" t="str">
            <v>JL. Laksmana Barat</v>
          </cell>
          <cell r="N330" t="str">
            <v>Coba masuk gagal, Terminating tembus phasa T</v>
          </cell>
          <cell r="O330" t="str">
            <v>OC Inst</v>
          </cell>
        </row>
        <row r="331">
          <cell r="A331" t="str">
            <v>VIP-2</v>
          </cell>
          <cell r="E331" t="str">
            <v>41c</v>
          </cell>
          <cell r="M331" t="str">
            <v>VIV_2</v>
          </cell>
          <cell r="N331" t="str">
            <v>Dimasukkan aman, Cuaca hujan</v>
          </cell>
          <cell r="O331" t="str">
            <v>OC</v>
          </cell>
        </row>
        <row r="332">
          <cell r="A332" t="str">
            <v>Buruan</v>
          </cell>
          <cell r="E332" t="str">
            <v>41c</v>
          </cell>
          <cell r="M332" t="str">
            <v>Buruan</v>
          </cell>
          <cell r="N332" t="str">
            <v>Dimasukkan aman, cuaca hujan</v>
          </cell>
          <cell r="O332" t="str">
            <v>OC</v>
          </cell>
        </row>
        <row r="333">
          <cell r="A333" t="str">
            <v>Bunisari</v>
          </cell>
          <cell r="E333" t="str">
            <v>41e</v>
          </cell>
          <cell r="M333" t="str">
            <v>Bunisari</v>
          </cell>
          <cell r="N333" t="str">
            <v>Dimasukkan aman</v>
          </cell>
          <cell r="O333" t="str">
            <v>EF</v>
          </cell>
        </row>
        <row r="334">
          <cell r="A334" t="str">
            <v>Luwus</v>
          </cell>
          <cell r="E334" t="str">
            <v>41b</v>
          </cell>
          <cell r="M334" t="str">
            <v>Desa Ayunan</v>
          </cell>
          <cell r="N334" t="str">
            <v>Ular menempel pada SUTM</v>
          </cell>
          <cell r="O334" t="str">
            <v>EF</v>
          </cell>
        </row>
        <row r="335">
          <cell r="A335" t="str">
            <v>Mandira</v>
          </cell>
          <cell r="E335" t="str">
            <v>41d</v>
          </cell>
          <cell r="M335" t="str">
            <v>Bali Sani</v>
          </cell>
          <cell r="N335" t="str">
            <v>Ganguan CB Arah Bali sani</v>
          </cell>
          <cell r="O335" t="str">
            <v>OC&amp;EF</v>
          </cell>
        </row>
        <row r="336">
          <cell r="A336" t="str">
            <v>Expres Legian</v>
          </cell>
          <cell r="E336" t="str">
            <v>41b</v>
          </cell>
          <cell r="M336" t="str">
            <v>Depan Surfing Top Jl.Legian Kelod Gardu KA 911</v>
          </cell>
          <cell r="N336" t="str">
            <v>Tupai nempel pada SUTM.</v>
          </cell>
          <cell r="O336" t="str">
            <v>None</v>
          </cell>
        </row>
        <row r="337">
          <cell r="A337" t="str">
            <v>Plaga</v>
          </cell>
          <cell r="E337" t="str">
            <v>41c</v>
          </cell>
          <cell r="M337" t="str">
            <v>Plaga</v>
          </cell>
          <cell r="N337" t="str">
            <v>Hujan dan angin kencang</v>
          </cell>
          <cell r="O337" t="str">
            <v>EF</v>
          </cell>
        </row>
        <row r="338">
          <cell r="A338" t="str">
            <v>BNR</v>
          </cell>
          <cell r="E338" t="str">
            <v>41c</v>
          </cell>
          <cell r="M338" t="str">
            <v>BNR</v>
          </cell>
          <cell r="N338" t="str">
            <v>Cuaca Hujan dan angin Petir</v>
          </cell>
          <cell r="O338" t="str">
            <v>OC</v>
          </cell>
        </row>
        <row r="339">
          <cell r="A339" t="str">
            <v>Darmasaba</v>
          </cell>
          <cell r="E339" t="str">
            <v>41c</v>
          </cell>
          <cell r="M339" t="str">
            <v>Darmasaba</v>
          </cell>
          <cell r="N339" t="str">
            <v>Hujan, angin dan petir</v>
          </cell>
          <cell r="O339" t="str">
            <v>None</v>
          </cell>
        </row>
        <row r="340">
          <cell r="A340" t="str">
            <v>Sedap Malam</v>
          </cell>
          <cell r="E340" t="str">
            <v>41c</v>
          </cell>
          <cell r="M340" t="str">
            <v>sedap malam</v>
          </cell>
          <cell r="N340" t="str">
            <v>Cuaca hujan, angin dan petir</v>
          </cell>
          <cell r="O340" t="str">
            <v>OC Inst</v>
          </cell>
        </row>
        <row r="341">
          <cell r="A341" t="str">
            <v>Peguyangan</v>
          </cell>
          <cell r="E341" t="str">
            <v>41c</v>
          </cell>
          <cell r="M341" t="str">
            <v>Peguyangan</v>
          </cell>
          <cell r="N341" t="str">
            <v>Cuaca Hujan dan angin.</v>
          </cell>
          <cell r="O341" t="str">
            <v>EF</v>
          </cell>
        </row>
        <row r="342">
          <cell r="A342" t="str">
            <v>VIP-2</v>
          </cell>
          <cell r="E342">
            <v>56</v>
          </cell>
          <cell r="M342" t="str">
            <v>VIP-2</v>
          </cell>
          <cell r="N342" t="str">
            <v>Trip bersamaan dengan P_Buruan</v>
          </cell>
          <cell r="O342" t="str">
            <v>OC Inst</v>
          </cell>
        </row>
        <row r="343">
          <cell r="A343" t="str">
            <v>Buruan</v>
          </cell>
          <cell r="E343">
            <v>48</v>
          </cell>
          <cell r="M343" t="str">
            <v>DS_133</v>
          </cell>
          <cell r="N343" t="str">
            <v>Arester pecah di DS_133 Phase RS</v>
          </cell>
          <cell r="O343" t="str">
            <v>OC Inst</v>
          </cell>
        </row>
        <row r="344">
          <cell r="A344" t="str">
            <v>Buruan</v>
          </cell>
          <cell r="E344">
            <v>48</v>
          </cell>
          <cell r="M344" t="str">
            <v>DS_133</v>
          </cell>
          <cell r="N344" t="str">
            <v>Arester pecah</v>
          </cell>
          <cell r="O344" t="str">
            <v>OC Inst</v>
          </cell>
        </row>
        <row r="345">
          <cell r="A345" t="str">
            <v>Darmasaba</v>
          </cell>
          <cell r="E345" t="str">
            <v>41e</v>
          </cell>
          <cell r="M345" t="str">
            <v>darmasaba</v>
          </cell>
          <cell r="N345" t="str">
            <v>Dimasukkan aman</v>
          </cell>
          <cell r="O345" t="str">
            <v>None</v>
          </cell>
        </row>
        <row r="346">
          <cell r="A346" t="str">
            <v>Plaga</v>
          </cell>
          <cell r="E346" t="str">
            <v>41c</v>
          </cell>
          <cell r="M346" t="str">
            <v>Plaga</v>
          </cell>
          <cell r="N346" t="str">
            <v>Cuaca hujan angin kencang</v>
          </cell>
          <cell r="O346" t="str">
            <v>EF</v>
          </cell>
        </row>
        <row r="347">
          <cell r="A347" t="str">
            <v>Gunung Agung</v>
          </cell>
          <cell r="E347" t="str">
            <v>41e</v>
          </cell>
          <cell r="M347" t="str">
            <v>Gunung Agung</v>
          </cell>
          <cell r="N347" t="str">
            <v>Remote Gagal</v>
          </cell>
          <cell r="O347" t="str">
            <v>EF</v>
          </cell>
        </row>
        <row r="348">
          <cell r="A348" t="str">
            <v>Sudirman</v>
          </cell>
          <cell r="E348">
            <v>72</v>
          </cell>
          <cell r="M348" t="str">
            <v>Sudirman</v>
          </cell>
          <cell r="N348" t="str">
            <v>Trip karena UFR Kerja,pada frekwensi 48,4. Pembangkit Paiton 4 &amp; 6 Trif</v>
          </cell>
          <cell r="O348" t="str">
            <v>None</v>
          </cell>
        </row>
        <row r="349">
          <cell r="A349" t="str">
            <v>Bet Ngandang</v>
          </cell>
          <cell r="E349">
            <v>72</v>
          </cell>
          <cell r="M349" t="str">
            <v>Bet Ngandang</v>
          </cell>
          <cell r="N349" t="str">
            <v>Trip karena UFR Kerja,pada frekwensi 48,4. Pembangkit Paiton 4 &amp; 6 Trif</v>
          </cell>
          <cell r="O349" t="str">
            <v>None</v>
          </cell>
        </row>
        <row r="350">
          <cell r="A350" t="str">
            <v>Abian Tuwung</v>
          </cell>
          <cell r="E350" t="str">
            <v>41c</v>
          </cell>
          <cell r="M350" t="str">
            <v>Abian Tuwung</v>
          </cell>
          <cell r="N350" t="str">
            <v>Hujan lebat</v>
          </cell>
          <cell r="O350" t="str">
            <v>None</v>
          </cell>
        </row>
        <row r="351">
          <cell r="A351" t="str">
            <v>Cargo</v>
          </cell>
          <cell r="E351">
            <v>49</v>
          </cell>
          <cell r="M351" t="str">
            <v>Cargo</v>
          </cell>
          <cell r="N351" t="str">
            <v>Trip saat memasukkan Rec Cargo, Dicoba masuk gagal</v>
          </cell>
          <cell r="O351" t="str">
            <v>OC</v>
          </cell>
        </row>
        <row r="352">
          <cell r="A352" t="str">
            <v>Cargo</v>
          </cell>
          <cell r="E352">
            <v>49</v>
          </cell>
          <cell r="M352" t="str">
            <v>Lapangan Buyung</v>
          </cell>
          <cell r="N352" t="str">
            <v>Dilokalisir di LBS Lap. Buyung, dimasukkan bertahap untuk beban P_Padang Sambian</v>
          </cell>
          <cell r="O352" t="str">
            <v>OC</v>
          </cell>
        </row>
        <row r="353">
          <cell r="A353" t="str">
            <v>Cargo</v>
          </cell>
          <cell r="E353">
            <v>49</v>
          </cell>
          <cell r="M353" t="str">
            <v>Cargo</v>
          </cell>
          <cell r="N353" t="str">
            <v>Trip saat melepas Recloser Cargo, dicoba masuk aman</v>
          </cell>
          <cell r="O353" t="str">
            <v>EF</v>
          </cell>
        </row>
        <row r="354">
          <cell r="A354" t="str">
            <v>Expres Seminyak</v>
          </cell>
          <cell r="E354" t="str">
            <v>41a</v>
          </cell>
          <cell r="M354" t="str">
            <v>Kuta Family</v>
          </cell>
          <cell r="N354" t="str">
            <v>SUTM Ketimpa pohon lamtoro</v>
          </cell>
          <cell r="O354" t="str">
            <v>EF</v>
          </cell>
        </row>
        <row r="355">
          <cell r="A355" t="str">
            <v>Penebel</v>
          </cell>
          <cell r="E355">
            <v>24</v>
          </cell>
          <cell r="M355" t="str">
            <v>KD 51, Pankung Oleng</v>
          </cell>
          <cell r="N355" t="str">
            <v>Trafo rusak di KD 51</v>
          </cell>
          <cell r="O355" t="str">
            <v>EF</v>
          </cell>
        </row>
        <row r="356">
          <cell r="A356" t="str">
            <v>Penebel</v>
          </cell>
          <cell r="E356" t="str">
            <v>41e</v>
          </cell>
          <cell r="M356" t="str">
            <v>Tidak diketahui</v>
          </cell>
          <cell r="N356" t="str">
            <v>Dimasukkan aman</v>
          </cell>
          <cell r="O356" t="str">
            <v>EF</v>
          </cell>
        </row>
        <row r="357">
          <cell r="A357" t="str">
            <v>Blusung</v>
          </cell>
          <cell r="E357" t="str">
            <v>41b</v>
          </cell>
          <cell r="M357" t="str">
            <v>PDAM Blusung</v>
          </cell>
          <cell r="N357" t="str">
            <v>Tikus Masuk kubikel arah pelanggan.</v>
          </cell>
          <cell r="O357" t="str">
            <v>None</v>
          </cell>
        </row>
        <row r="358">
          <cell r="A358" t="str">
            <v>Sedap Malam</v>
          </cell>
          <cell r="E358" t="str">
            <v>41a</v>
          </cell>
          <cell r="M358" t="str">
            <v>Jl. Gandapura</v>
          </cell>
          <cell r="N358" t="str">
            <v>Pelepah pisang nempel SUTM di gardu DT 161 tiang A3</v>
          </cell>
          <cell r="O358" t="str">
            <v>EF</v>
          </cell>
        </row>
        <row r="359">
          <cell r="A359" t="str">
            <v>Ungasan</v>
          </cell>
          <cell r="E359" t="str">
            <v>41e</v>
          </cell>
          <cell r="M359" t="str">
            <v>Unggasan</v>
          </cell>
          <cell r="N359" t="str">
            <v>Dimasukkan aman</v>
          </cell>
          <cell r="O359" t="str">
            <v>EF</v>
          </cell>
        </row>
        <row r="360">
          <cell r="A360" t="str">
            <v>Penebel</v>
          </cell>
          <cell r="E360" t="str">
            <v>41a</v>
          </cell>
          <cell r="M360" t="str">
            <v>belakang LBS Sekar Taji</v>
          </cell>
          <cell r="N360" t="str">
            <v>SUTM ketimpa palapah kalapa</v>
          </cell>
          <cell r="O360" t="str">
            <v>OC</v>
          </cell>
        </row>
        <row r="361">
          <cell r="A361" t="str">
            <v>Expres Tohpati</v>
          </cell>
          <cell r="E361" t="str">
            <v>41e</v>
          </cell>
          <cell r="M361" t="str">
            <v>Expres Tohpati</v>
          </cell>
          <cell r="N361" t="str">
            <v>Dimasukkan aman</v>
          </cell>
          <cell r="O361" t="str">
            <v>OC Inst</v>
          </cell>
        </row>
        <row r="362">
          <cell r="A362" t="str">
            <v>Mumbul</v>
          </cell>
          <cell r="E362">
            <v>46</v>
          </cell>
          <cell r="M362" t="str">
            <v>KA. 492</v>
          </cell>
          <cell r="N362" t="str">
            <v>ditemukan open disk tembus</v>
          </cell>
          <cell r="O362" t="str">
            <v>OC Inst</v>
          </cell>
        </row>
        <row r="363">
          <cell r="A363" t="str">
            <v>Kerobokan</v>
          </cell>
          <cell r="E363" t="str">
            <v>41d</v>
          </cell>
          <cell r="M363" t="str">
            <v>Br. Bantas Seleyukti</v>
          </cell>
          <cell r="N363" t="str">
            <v>Ada orang pasang papan reklame.</v>
          </cell>
          <cell r="O363" t="str">
            <v>EF</v>
          </cell>
        </row>
        <row r="364">
          <cell r="A364" t="str">
            <v>Tanah Lot</v>
          </cell>
          <cell r="E364">
            <v>49</v>
          </cell>
          <cell r="M364" t="str">
            <v>Nyani</v>
          </cell>
          <cell r="N364" t="str">
            <v>Cubikel P3SDM tembus.</v>
          </cell>
          <cell r="O364" t="str">
            <v>OC Inst</v>
          </cell>
        </row>
        <row r="365">
          <cell r="A365" t="str">
            <v>Penebel</v>
          </cell>
          <cell r="E365" t="str">
            <v>41b</v>
          </cell>
          <cell r="M365" t="str">
            <v>Br. Pemenang KD 11</v>
          </cell>
          <cell r="N365" t="str">
            <v>Kena ular di GKD</v>
          </cell>
          <cell r="O365" t="str">
            <v>EF</v>
          </cell>
        </row>
        <row r="366">
          <cell r="A366" t="str">
            <v>Tabanan</v>
          </cell>
          <cell r="E366" t="str">
            <v>41d</v>
          </cell>
          <cell r="M366" t="str">
            <v>By Pass Grokgak</v>
          </cell>
          <cell r="N366" t="str">
            <v>Kena bendera.</v>
          </cell>
          <cell r="O366" t="str">
            <v>EF</v>
          </cell>
        </row>
        <row r="367">
          <cell r="A367" t="str">
            <v>HBB II</v>
          </cell>
          <cell r="E367">
            <v>51</v>
          </cell>
          <cell r="M367" t="str">
            <v>GD_GBB</v>
          </cell>
          <cell r="N367" t="str">
            <v>Reclose Gagal</v>
          </cell>
          <cell r="O367" t="str">
            <v>OC&amp;EF</v>
          </cell>
        </row>
        <row r="368">
          <cell r="A368" t="str">
            <v>HBB II</v>
          </cell>
          <cell r="E368">
            <v>51</v>
          </cell>
          <cell r="M368" t="str">
            <v>GD_GBB</v>
          </cell>
          <cell r="N368" t="str">
            <v>Dimasukkan aman</v>
          </cell>
          <cell r="O368" t="str">
            <v>OC&amp;EF</v>
          </cell>
        </row>
        <row r="369">
          <cell r="A369" t="str">
            <v>VIP-2</v>
          </cell>
          <cell r="E369">
            <v>56</v>
          </cell>
          <cell r="M369" t="str">
            <v>VIP II</v>
          </cell>
          <cell r="N369" t="str">
            <v>Simpatitik trip dengan P_Exp. Semawang</v>
          </cell>
          <cell r="O369" t="str">
            <v>OC&amp;EF</v>
          </cell>
        </row>
        <row r="370">
          <cell r="A370" t="str">
            <v>Expres Semawang</v>
          </cell>
          <cell r="E370">
            <v>59</v>
          </cell>
          <cell r="M370" t="str">
            <v>GH_Semawang arah Bali Hyatt</v>
          </cell>
          <cell r="N370" t="str">
            <v>Trip saat memasukkan GH_Semawang arah Bali Hyatt</v>
          </cell>
          <cell r="O370" t="str">
            <v>OC&amp;EF</v>
          </cell>
        </row>
        <row r="371">
          <cell r="A371" t="str">
            <v>Diponegoro</v>
          </cell>
          <cell r="E371" t="str">
            <v>44b</v>
          </cell>
          <cell r="M371" t="str">
            <v>Pojok Lap. Pegok, Depan Kantor Peternakan</v>
          </cell>
          <cell r="N371" t="str">
            <v>Dimasukkan gagal ditemukan jamperan SUTM Putus Phasa S</v>
          </cell>
          <cell r="O371" t="str">
            <v>EF</v>
          </cell>
        </row>
        <row r="372">
          <cell r="A372" t="str">
            <v>Diponegoro</v>
          </cell>
          <cell r="E372" t="str">
            <v>44b</v>
          </cell>
          <cell r="M372" t="str">
            <v>Dilokalisir di Pabrik ES</v>
          </cell>
          <cell r="N372" t="str">
            <v>Dilokalisir di Pabrik ES Dimasukkan aman</v>
          </cell>
          <cell r="O372" t="str">
            <v>EF</v>
          </cell>
        </row>
        <row r="373">
          <cell r="A373" t="str">
            <v>Expres Legian</v>
          </cell>
          <cell r="E373" t="str">
            <v>41e</v>
          </cell>
          <cell r="M373" t="str">
            <v>Exp Legian</v>
          </cell>
          <cell r="N373" t="str">
            <v>Dimasukkan aman</v>
          </cell>
          <cell r="O373" t="str">
            <v>EF</v>
          </cell>
        </row>
        <row r="374">
          <cell r="A374" t="str">
            <v>Penebel</v>
          </cell>
          <cell r="E374" t="str">
            <v>41e</v>
          </cell>
          <cell r="M374" t="str">
            <v>Penebel</v>
          </cell>
          <cell r="N374" t="str">
            <v>Dimasukkan aman</v>
          </cell>
          <cell r="O374" t="str">
            <v>OC&amp;EF</v>
          </cell>
        </row>
        <row r="375">
          <cell r="A375" t="str">
            <v>Plaga</v>
          </cell>
          <cell r="E375" t="str">
            <v>41a</v>
          </cell>
          <cell r="M375" t="str">
            <v>Br. Nungnung</v>
          </cell>
          <cell r="N375" t="str">
            <v>Dimasukkan aman, SUTM Tertimpa pelapah kelapa</v>
          </cell>
          <cell r="O375" t="str">
            <v>EF</v>
          </cell>
        </row>
        <row r="376">
          <cell r="A376" t="str">
            <v>Tanah Lot</v>
          </cell>
          <cell r="E376">
            <v>49</v>
          </cell>
          <cell r="M376" t="str">
            <v>Tidak diketahui</v>
          </cell>
          <cell r="N376" t="str">
            <v>Dimasukkan aman</v>
          </cell>
          <cell r="O376" t="str">
            <v>OC</v>
          </cell>
        </row>
        <row r="377">
          <cell r="A377" t="str">
            <v>Kerambitan</v>
          </cell>
          <cell r="E377" t="str">
            <v>41d</v>
          </cell>
          <cell r="M377" t="str">
            <v>Ds. Blumbang Kerambitan</v>
          </cell>
          <cell r="N377" t="str">
            <v>SUTM kena penjor.</v>
          </cell>
          <cell r="O377" t="str">
            <v>EF</v>
          </cell>
        </row>
        <row r="378">
          <cell r="A378" t="str">
            <v>Padang Sari</v>
          </cell>
          <cell r="E378" t="str">
            <v>41d</v>
          </cell>
          <cell r="M378" t="str">
            <v>Jl. Karya Makmur</v>
          </cell>
          <cell r="N378" t="str">
            <v>SUTM Kena Penjor</v>
          </cell>
          <cell r="O378" t="str">
            <v>EF</v>
          </cell>
        </row>
        <row r="379">
          <cell r="A379" t="str">
            <v>Padang Sari</v>
          </cell>
          <cell r="E379" t="str">
            <v>41d</v>
          </cell>
          <cell r="M379" t="str">
            <v>Jl. Karya Makmur</v>
          </cell>
          <cell r="N379" t="str">
            <v>SUTM Kena Penjor</v>
          </cell>
          <cell r="O379" t="str">
            <v>EF</v>
          </cell>
        </row>
        <row r="380">
          <cell r="A380" t="str">
            <v>Penebel</v>
          </cell>
          <cell r="E380" t="str">
            <v>41a</v>
          </cell>
          <cell r="M380" t="str">
            <v>Br. Wanan Sari</v>
          </cell>
          <cell r="N380" t="str">
            <v>SUTM Kena pelapah kelapa.</v>
          </cell>
          <cell r="O380" t="str">
            <v>OC</v>
          </cell>
        </row>
        <row r="381">
          <cell r="A381" t="str">
            <v>Nusa Indah</v>
          </cell>
          <cell r="E381">
            <v>46</v>
          </cell>
          <cell r="M381" t="str">
            <v>Nusa Indah</v>
          </cell>
          <cell r="N381" t="str">
            <v>CO Putus, dimasukkan aman</v>
          </cell>
          <cell r="O381" t="str">
            <v>EF</v>
          </cell>
        </row>
        <row r="382">
          <cell r="A382" t="str">
            <v>Ungasan</v>
          </cell>
          <cell r="E382" t="str">
            <v>41a</v>
          </cell>
          <cell r="M382" t="str">
            <v>Kampyal</v>
          </cell>
          <cell r="N382" t="str">
            <v>SUTM kene pohon bambu di kampyal</v>
          </cell>
          <cell r="O382" t="str">
            <v>EF</v>
          </cell>
        </row>
        <row r="383">
          <cell r="A383" t="str">
            <v>Kerambitan</v>
          </cell>
          <cell r="E383" t="str">
            <v>41a</v>
          </cell>
          <cell r="M383" t="str">
            <v>Kerambitan</v>
          </cell>
          <cell r="N383" t="str">
            <v>Dimasukkan gagal</v>
          </cell>
          <cell r="O383" t="str">
            <v>EF</v>
          </cell>
        </row>
        <row r="384">
          <cell r="A384" t="str">
            <v>Kerambitan</v>
          </cell>
          <cell r="E384" t="str">
            <v>41a</v>
          </cell>
          <cell r="M384" t="str">
            <v>Kedampal Arah Klating</v>
          </cell>
          <cell r="N384" t="str">
            <v>Lokalisir LBS Kedampal (HFD) CO Kedampal arah kelating nyala Phasa S</v>
          </cell>
          <cell r="O384" t="str">
            <v>EF</v>
          </cell>
        </row>
        <row r="385">
          <cell r="A385" t="str">
            <v>Kerambitan</v>
          </cell>
          <cell r="E385" t="str">
            <v>41e</v>
          </cell>
          <cell r="M385" t="str">
            <v>Kerambitan</v>
          </cell>
          <cell r="N385" t="str">
            <v>Dimasukkan gagal</v>
          </cell>
          <cell r="O385" t="str">
            <v>EF</v>
          </cell>
        </row>
        <row r="386">
          <cell r="A386" t="str">
            <v>Kerambitan</v>
          </cell>
          <cell r="E386" t="str">
            <v>41e</v>
          </cell>
          <cell r="M386" t="str">
            <v>Kerambitan</v>
          </cell>
          <cell r="N386" t="str">
            <v>Lokalisir s/d LBS Kedampal, Dimasukkan aman</v>
          </cell>
          <cell r="O386" t="str">
            <v>EF</v>
          </cell>
        </row>
        <row r="387">
          <cell r="A387" t="str">
            <v>Kerambitan</v>
          </cell>
          <cell r="E387">
            <v>82</v>
          </cell>
          <cell r="M387" t="str">
            <v>Kerambitan</v>
          </cell>
          <cell r="N387" t="str">
            <v>Dimasukkan aman, Karena cuaca hujan</v>
          </cell>
          <cell r="O387" t="str">
            <v>EF</v>
          </cell>
        </row>
        <row r="388">
          <cell r="A388" t="str">
            <v>Abian Tuwung</v>
          </cell>
          <cell r="E388" t="str">
            <v>41e</v>
          </cell>
          <cell r="M388" t="str">
            <v>Tidak diketahui</v>
          </cell>
          <cell r="N388" t="str">
            <v>Dimasukkan aman</v>
          </cell>
          <cell r="O388" t="str">
            <v>EF</v>
          </cell>
        </row>
        <row r="389">
          <cell r="A389" t="str">
            <v>Baturiti</v>
          </cell>
          <cell r="E389">
            <v>49</v>
          </cell>
          <cell r="M389" t="str">
            <v>Tidak diketahui</v>
          </cell>
          <cell r="N389" t="str">
            <v>SUTM kena kawat rantas di sebelah recloser.</v>
          </cell>
          <cell r="O389" t="str">
            <v>OC</v>
          </cell>
        </row>
        <row r="390">
          <cell r="A390" t="str">
            <v>Tabanan</v>
          </cell>
          <cell r="E390" t="str">
            <v>41e</v>
          </cell>
          <cell r="M390" t="str">
            <v>Tabanan</v>
          </cell>
          <cell r="N390" t="str">
            <v>Dimasukkan aman</v>
          </cell>
          <cell r="O390" t="str">
            <v>EF</v>
          </cell>
        </row>
        <row r="391">
          <cell r="A391" t="str">
            <v>Abian Timbul</v>
          </cell>
          <cell r="E391" t="str">
            <v>41e</v>
          </cell>
          <cell r="M391" t="str">
            <v>Abian Timbul</v>
          </cell>
          <cell r="N391" t="str">
            <v>Dimasukkan aman</v>
          </cell>
          <cell r="O391" t="str">
            <v>EF</v>
          </cell>
        </row>
        <row r="392">
          <cell r="A392" t="str">
            <v>Expres Legian</v>
          </cell>
          <cell r="E392">
            <v>51</v>
          </cell>
          <cell r="M392" t="str">
            <v>Expres Legian</v>
          </cell>
          <cell r="N392" t="str">
            <v>Dimasukkan gagl</v>
          </cell>
          <cell r="O392" t="str">
            <v>EF</v>
          </cell>
        </row>
        <row r="393">
          <cell r="A393" t="str">
            <v>Expres Legian</v>
          </cell>
          <cell r="E393">
            <v>51</v>
          </cell>
          <cell r="M393" t="str">
            <v>Expres Legian</v>
          </cell>
          <cell r="N393" t="str">
            <v>Dicoba masuk sampai line utama,dan gagal lagi.</v>
          </cell>
          <cell r="O393" t="str">
            <v>EF</v>
          </cell>
        </row>
        <row r="394">
          <cell r="A394" t="str">
            <v>Expres Legian</v>
          </cell>
          <cell r="E394">
            <v>54</v>
          </cell>
          <cell r="M394" t="str">
            <v>Jl. Griya anyar</v>
          </cell>
          <cell r="N394" t="str">
            <v>Jointing tembus</v>
          </cell>
          <cell r="O394" t="str">
            <v>EF</v>
          </cell>
        </row>
        <row r="395">
          <cell r="A395" t="str">
            <v>Kerobokan</v>
          </cell>
          <cell r="E395" t="str">
            <v>41e</v>
          </cell>
          <cell r="M395" t="str">
            <v>Kerobokan</v>
          </cell>
          <cell r="N395" t="str">
            <v>Dimasukkan aman</v>
          </cell>
          <cell r="O395" t="str">
            <v>EF</v>
          </cell>
        </row>
        <row r="396">
          <cell r="A396" t="str">
            <v>Mandira</v>
          </cell>
          <cell r="E396" t="str">
            <v>41e</v>
          </cell>
          <cell r="M396" t="str">
            <v>Mandira</v>
          </cell>
          <cell r="N396" t="str">
            <v>Dimasukkan aman</v>
          </cell>
          <cell r="O396" t="str">
            <v>OC Inst</v>
          </cell>
        </row>
        <row r="397">
          <cell r="A397" t="str">
            <v>Suwung</v>
          </cell>
          <cell r="E397">
            <v>56</v>
          </cell>
          <cell r="M397" t="str">
            <v>Suwung</v>
          </cell>
          <cell r="N397" t="str">
            <v>Trip bersamaan dengan P_Mandira, dicoba masuk</v>
          </cell>
          <cell r="O397" t="str">
            <v>OC Inst</v>
          </cell>
        </row>
        <row r="398">
          <cell r="A398" t="str">
            <v>Peguyangan</v>
          </cell>
          <cell r="E398">
            <v>49</v>
          </cell>
          <cell r="M398" t="str">
            <v>Br. Sumage</v>
          </cell>
          <cell r="N398" t="str">
            <v>Dimasukkan aman, Ditemukan SUTM Kena penjor</v>
          </cell>
          <cell r="O398" t="str">
            <v>EF</v>
          </cell>
        </row>
        <row r="399">
          <cell r="A399" t="str">
            <v>Kerambitan</v>
          </cell>
          <cell r="E399" t="str">
            <v>41d</v>
          </cell>
          <cell r="M399" t="str">
            <v>Br. Langan</v>
          </cell>
          <cell r="N399" t="str">
            <v>Dimasukkan aman, SUTM kena penjor.</v>
          </cell>
          <cell r="O399" t="str">
            <v>EF</v>
          </cell>
        </row>
        <row r="400">
          <cell r="A400" t="str">
            <v>Basangkasa</v>
          </cell>
          <cell r="E400" t="str">
            <v>41a</v>
          </cell>
          <cell r="M400" t="str">
            <v>Br. Tengah Dalung</v>
          </cell>
          <cell r="N400" t="str">
            <v>SUTM Kena Pelapah kelapa di Br. Tengah dalung</v>
          </cell>
          <cell r="O400" t="str">
            <v>OC</v>
          </cell>
        </row>
        <row r="401">
          <cell r="A401" t="str">
            <v>Golf Course</v>
          </cell>
          <cell r="E401">
            <v>58</v>
          </cell>
          <cell r="M401" t="str">
            <v>Golf Couse</v>
          </cell>
          <cell r="N401" t="str">
            <v>Dimasukkan aman</v>
          </cell>
          <cell r="O401" t="str">
            <v>EF</v>
          </cell>
        </row>
        <row r="402">
          <cell r="A402" t="str">
            <v>Hilton</v>
          </cell>
          <cell r="E402">
            <v>56</v>
          </cell>
          <cell r="M402" t="str">
            <v>Hilton</v>
          </cell>
          <cell r="N402" t="str">
            <v>Trip bersamaan P_Golf Course</v>
          </cell>
          <cell r="O402" t="str">
            <v>OC Inst</v>
          </cell>
        </row>
        <row r="403">
          <cell r="A403" t="str">
            <v>Hilton</v>
          </cell>
          <cell r="E403">
            <v>59</v>
          </cell>
          <cell r="M403" t="str">
            <v>Hilton</v>
          </cell>
          <cell r="N403" t="str">
            <v>Trip saat memasukkan GD Putri Bali arah pelanggan</v>
          </cell>
          <cell r="O403" t="str">
            <v>OC Inst</v>
          </cell>
        </row>
        <row r="404">
          <cell r="A404" t="str">
            <v>Booster Pump I</v>
          </cell>
          <cell r="E404">
            <v>52</v>
          </cell>
          <cell r="M404" t="str">
            <v>Arah Hotel Bulgary</v>
          </cell>
          <cell r="N404" t="str">
            <v>Dimasukkangagal, ditemukan kabel kena panyong.</v>
          </cell>
          <cell r="O404" t="str">
            <v>EF</v>
          </cell>
        </row>
        <row r="405">
          <cell r="A405" t="str">
            <v>Booster Pump I</v>
          </cell>
          <cell r="E405">
            <v>52</v>
          </cell>
          <cell r="M405" t="str">
            <v>Arah GD Putri Bali</v>
          </cell>
          <cell r="N405" t="str">
            <v>ditemukan kabel kena panyong</v>
          </cell>
          <cell r="O405" t="str">
            <v>EF</v>
          </cell>
        </row>
        <row r="406">
          <cell r="A406" t="str">
            <v>Kerobokan</v>
          </cell>
          <cell r="E406" t="str">
            <v>41e</v>
          </cell>
          <cell r="M406" t="str">
            <v>Kerobokan</v>
          </cell>
          <cell r="N406" t="str">
            <v>Dimasukkan aman</v>
          </cell>
          <cell r="O406" t="str">
            <v>EF</v>
          </cell>
        </row>
        <row r="407">
          <cell r="A407" t="str">
            <v>Belimbing</v>
          </cell>
          <cell r="E407" t="str">
            <v>41b</v>
          </cell>
          <cell r="M407" t="str">
            <v>Desa Suradadi</v>
          </cell>
          <cell r="N407" t="str">
            <v>Phasa T kena Lubak/musang</v>
          </cell>
          <cell r="O407" t="str">
            <v>EF</v>
          </cell>
        </row>
        <row r="408">
          <cell r="A408" t="str">
            <v>Cargo</v>
          </cell>
          <cell r="E408" t="str">
            <v>41d</v>
          </cell>
          <cell r="M408" t="str">
            <v>Katalia</v>
          </cell>
          <cell r="N408" t="str">
            <v>Dimasukkan layang-layang nempel di SUTM</v>
          </cell>
          <cell r="O408" t="str">
            <v>OC</v>
          </cell>
        </row>
        <row r="409">
          <cell r="A409" t="str">
            <v>Belimbing</v>
          </cell>
          <cell r="E409" t="str">
            <v>41b</v>
          </cell>
          <cell r="M409" t="str">
            <v>Belimbing</v>
          </cell>
          <cell r="N409" t="str">
            <v>Dimasukkan aman, Karena tokek masuk bayur phasa S</v>
          </cell>
          <cell r="O409" t="str">
            <v>EF</v>
          </cell>
        </row>
        <row r="410">
          <cell r="A410" t="str">
            <v>Kerambitan</v>
          </cell>
          <cell r="E410" t="str">
            <v>41d</v>
          </cell>
          <cell r="M410" t="str">
            <v>Tibu Poh</v>
          </cell>
          <cell r="N410" t="str">
            <v>Dimasukkan aman, ditemukan layang-layang nempel di SUTM</v>
          </cell>
          <cell r="O410" t="str">
            <v>EF</v>
          </cell>
        </row>
        <row r="411">
          <cell r="A411" t="str">
            <v>Diponegoro</v>
          </cell>
          <cell r="E411" t="str">
            <v>41e</v>
          </cell>
          <cell r="M411" t="str">
            <v>Tidak diketahui</v>
          </cell>
          <cell r="N411" t="str">
            <v>Dimasukkan aman</v>
          </cell>
          <cell r="O411" t="str">
            <v>None</v>
          </cell>
        </row>
        <row r="412">
          <cell r="A412" t="str">
            <v>Suwung</v>
          </cell>
          <cell r="E412" t="str">
            <v>41e</v>
          </cell>
          <cell r="M412" t="str">
            <v>Tidak diketahui</v>
          </cell>
          <cell r="N412" t="str">
            <v>Dimasukkan aman</v>
          </cell>
          <cell r="O412" t="str">
            <v>EF</v>
          </cell>
        </row>
        <row r="413">
          <cell r="A413" t="str">
            <v>Hilton</v>
          </cell>
          <cell r="E413">
            <v>0.25</v>
          </cell>
          <cell r="M413" t="str">
            <v>Arah Pelanggan Putri Bali</v>
          </cell>
          <cell r="N413" t="str">
            <v>Gangguan CB arah pelanggan karena supply DC drop.</v>
          </cell>
          <cell r="O413" t="str">
            <v>EF</v>
          </cell>
        </row>
        <row r="414">
          <cell r="A414" t="str">
            <v>Merdeka</v>
          </cell>
          <cell r="E414" t="str">
            <v>41e</v>
          </cell>
          <cell r="M414" t="str">
            <v>Merdeka</v>
          </cell>
          <cell r="N414" t="str">
            <v>Reclose sukses</v>
          </cell>
          <cell r="O414" t="str">
            <v>OC</v>
          </cell>
        </row>
        <row r="415">
          <cell r="A415" t="str">
            <v>Plaga</v>
          </cell>
          <cell r="E415" t="str">
            <v>41a</v>
          </cell>
          <cell r="M415" t="str">
            <v>Br. Batu Baya</v>
          </cell>
          <cell r="N415" t="str">
            <v>SUTM Kena Bambu.</v>
          </cell>
          <cell r="O415" t="str">
            <v>EF</v>
          </cell>
        </row>
        <row r="416">
          <cell r="A416" t="str">
            <v>Darmasaba</v>
          </cell>
          <cell r="E416" t="str">
            <v>41e</v>
          </cell>
          <cell r="M416" t="str">
            <v>Darmasaba</v>
          </cell>
          <cell r="N416" t="str">
            <v>Dimasukkan aman</v>
          </cell>
          <cell r="O416" t="str">
            <v>OC</v>
          </cell>
        </row>
        <row r="417">
          <cell r="A417" t="str">
            <v>Buruan</v>
          </cell>
          <cell r="E417" t="str">
            <v>41a</v>
          </cell>
          <cell r="M417" t="str">
            <v>Utara Gd DS 16</v>
          </cell>
          <cell r="N417" t="str">
            <v>Layangan nempel SUTM</v>
          </cell>
          <cell r="O417" t="str">
            <v>EF</v>
          </cell>
        </row>
        <row r="418">
          <cell r="A418" t="str">
            <v>Expres Tohpati</v>
          </cell>
          <cell r="E418" t="str">
            <v>41d</v>
          </cell>
          <cell r="M418" t="str">
            <v>Jl. Gumitir biaung</v>
          </cell>
          <cell r="N418" t="str">
            <v>SUTM kena penjor</v>
          </cell>
          <cell r="O418" t="str">
            <v>OC&amp;EF</v>
          </cell>
        </row>
        <row r="419">
          <cell r="A419" t="str">
            <v>Buagan</v>
          </cell>
          <cell r="E419" t="str">
            <v>41e</v>
          </cell>
          <cell r="M419" t="str">
            <v>Tidak diketahui</v>
          </cell>
          <cell r="N419" t="str">
            <v>Dimasukkan aman</v>
          </cell>
          <cell r="O419" t="str">
            <v>EF</v>
          </cell>
        </row>
        <row r="420">
          <cell r="A420" t="str">
            <v>Abian Timbul</v>
          </cell>
          <cell r="E420" t="str">
            <v>41a</v>
          </cell>
          <cell r="M420" t="str">
            <v>Jl. Gunung Soputan</v>
          </cell>
          <cell r="N420" t="str">
            <v>Dimasukkan aman, SUTM Kena bambu</v>
          </cell>
          <cell r="O420" t="str">
            <v>EF</v>
          </cell>
        </row>
        <row r="421">
          <cell r="A421" t="str">
            <v>Gunung Agung</v>
          </cell>
          <cell r="E421" t="str">
            <v>41e</v>
          </cell>
          <cell r="M421" t="str">
            <v>Gunung agung</v>
          </cell>
          <cell r="N421" t="str">
            <v>Dimasukkan aman</v>
          </cell>
          <cell r="O421" t="str">
            <v>EF</v>
          </cell>
        </row>
        <row r="422">
          <cell r="A422" t="str">
            <v>Tabanan</v>
          </cell>
          <cell r="E422" t="str">
            <v>41e</v>
          </cell>
          <cell r="M422" t="str">
            <v>Tabanan</v>
          </cell>
          <cell r="N422" t="str">
            <v>Dimasukkan aman</v>
          </cell>
          <cell r="O422" t="str">
            <v>OC</v>
          </cell>
        </row>
        <row r="423">
          <cell r="A423" t="str">
            <v>Kampus</v>
          </cell>
          <cell r="E423" t="str">
            <v>41e</v>
          </cell>
          <cell r="M423" t="str">
            <v>Kampus</v>
          </cell>
          <cell r="N423" t="str">
            <v>Dimasukkan aman</v>
          </cell>
          <cell r="O423" t="str">
            <v>EF</v>
          </cell>
        </row>
        <row r="424">
          <cell r="A424" t="str">
            <v>Hilton</v>
          </cell>
          <cell r="E424" t="str">
            <v>41e</v>
          </cell>
          <cell r="M424" t="str">
            <v>Hilton</v>
          </cell>
          <cell r="N424" t="str">
            <v>Saat trip tanpa ada indikator dan alarm</v>
          </cell>
          <cell r="O424" t="str">
            <v>OC</v>
          </cell>
        </row>
        <row r="425">
          <cell r="A425" t="str">
            <v>Expres Tohpati</v>
          </cell>
          <cell r="E425" t="str">
            <v>41e</v>
          </cell>
          <cell r="M425" t="str">
            <v>Expres Tohpati</v>
          </cell>
          <cell r="N425" t="str">
            <v>Reclose sukses</v>
          </cell>
          <cell r="O425" t="str">
            <v>EF</v>
          </cell>
        </row>
        <row r="426">
          <cell r="A426" t="str">
            <v>Belimbing</v>
          </cell>
          <cell r="E426">
            <v>86</v>
          </cell>
          <cell r="M426" t="str">
            <v>Belimbing</v>
          </cell>
          <cell r="N426" t="str">
            <v>Kebakaran kios di selatan kantor desa</v>
          </cell>
          <cell r="O426" t="str">
            <v>EF</v>
          </cell>
        </row>
        <row r="427">
          <cell r="A427" t="str">
            <v>Belimbing</v>
          </cell>
          <cell r="E427">
            <v>86</v>
          </cell>
          <cell r="M427" t="str">
            <v>LBS tiying gading</v>
          </cell>
          <cell r="N427" t="str">
            <v>dilokalisir sampai LBS tiying gading dimasukan aman</v>
          </cell>
          <cell r="O427" t="str">
            <v>EF</v>
          </cell>
        </row>
        <row r="428">
          <cell r="A428" t="str">
            <v>Diponegoro</v>
          </cell>
          <cell r="E428">
            <v>46</v>
          </cell>
          <cell r="M428" t="str">
            <v>DB 32</v>
          </cell>
          <cell r="N428" t="str">
            <v>Tanpa indikasi, ditemukan CO putus 2 phasa.</v>
          </cell>
          <cell r="O428" t="str">
            <v>None</v>
          </cell>
        </row>
        <row r="429">
          <cell r="A429" t="str">
            <v>Sidakarya</v>
          </cell>
          <cell r="E429" t="str">
            <v>41b</v>
          </cell>
          <cell r="M429" t="str">
            <v>Jl. Pancoran</v>
          </cell>
          <cell r="N429" t="str">
            <v>Ditemukan musang naik trafo DS 402</v>
          </cell>
          <cell r="O429" t="str">
            <v>EF</v>
          </cell>
        </row>
        <row r="430">
          <cell r="A430" t="str">
            <v>Cargo</v>
          </cell>
          <cell r="E430" t="str">
            <v>41e</v>
          </cell>
          <cell r="M430" t="str">
            <v>Tidak diketahui</v>
          </cell>
          <cell r="N430" t="str">
            <v>Dimasukkan aman</v>
          </cell>
          <cell r="O430" t="str">
            <v>EF</v>
          </cell>
        </row>
        <row r="431">
          <cell r="A431" t="str">
            <v>Blusung</v>
          </cell>
          <cell r="E431">
            <v>51</v>
          </cell>
          <cell r="M431" t="str">
            <v>GD DPR</v>
          </cell>
          <cell r="N431" t="str">
            <v>Ditemukan MVTIC tembus</v>
          </cell>
          <cell r="O431" t="str">
            <v>EF</v>
          </cell>
        </row>
        <row r="432">
          <cell r="A432" t="str">
            <v>Blusung</v>
          </cell>
          <cell r="E432">
            <v>51</v>
          </cell>
          <cell r="M432" t="str">
            <v>GD DPR</v>
          </cell>
          <cell r="N432" t="str">
            <v>Ditemukan MVTIC tembus</v>
          </cell>
          <cell r="O432" t="str">
            <v>EF</v>
          </cell>
        </row>
        <row r="433">
          <cell r="A433" t="str">
            <v>Taman Tanda</v>
          </cell>
          <cell r="E433">
            <v>45</v>
          </cell>
          <cell r="M433" t="str">
            <v>Empung beji</v>
          </cell>
          <cell r="N433" t="str">
            <v>Reclose gagal, ditemukan isolator tembus ph T</v>
          </cell>
          <cell r="O433" t="str">
            <v>EF</v>
          </cell>
        </row>
        <row r="434">
          <cell r="A434" t="str">
            <v>Taman Tanda</v>
          </cell>
          <cell r="E434">
            <v>45</v>
          </cell>
          <cell r="M434" t="str">
            <v>Empung beji</v>
          </cell>
          <cell r="N434" t="str">
            <v>Dilokalisir di LBS T.tanda dicoba gagal</v>
          </cell>
          <cell r="O434" t="str">
            <v>EF</v>
          </cell>
        </row>
        <row r="435">
          <cell r="A435" t="str">
            <v>Taman Tanda</v>
          </cell>
          <cell r="E435">
            <v>45</v>
          </cell>
          <cell r="M435" t="str">
            <v>Empung beji</v>
          </cell>
          <cell r="N435" t="str">
            <v>Isolator tembus</v>
          </cell>
          <cell r="O435" t="str">
            <v>EF</v>
          </cell>
        </row>
        <row r="436">
          <cell r="A436" t="str">
            <v>Perumnas</v>
          </cell>
          <cell r="E436" t="str">
            <v>41e</v>
          </cell>
          <cell r="M436" t="str">
            <v>Perumnas</v>
          </cell>
          <cell r="N436" t="str">
            <v>Dimasukkan aman</v>
          </cell>
          <cell r="O436" t="str">
            <v>EF</v>
          </cell>
        </row>
        <row r="437">
          <cell r="A437" t="str">
            <v>Canggu</v>
          </cell>
          <cell r="E437" t="str">
            <v>41d</v>
          </cell>
          <cell r="M437" t="str">
            <v>Br pasekan munduk</v>
          </cell>
          <cell r="N437" t="str">
            <v>SUTM kena penjor</v>
          </cell>
          <cell r="O437" t="str">
            <v>EF</v>
          </cell>
        </row>
        <row r="438">
          <cell r="A438" t="str">
            <v>Canggu</v>
          </cell>
          <cell r="E438" t="str">
            <v>41d</v>
          </cell>
          <cell r="M438" t="str">
            <v>Canggu</v>
          </cell>
          <cell r="N438" t="str">
            <v>Dimasukkan aman, SUTM kena penjor.</v>
          </cell>
          <cell r="O438" t="str">
            <v>EF</v>
          </cell>
        </row>
        <row r="439">
          <cell r="A439" t="str">
            <v>VIP-2</v>
          </cell>
          <cell r="E439" t="str">
            <v>41e</v>
          </cell>
          <cell r="M439" t="str">
            <v>VIP-2</v>
          </cell>
          <cell r="N439" t="str">
            <v>Dimasukkan aman</v>
          </cell>
          <cell r="O439" t="str">
            <v>OC</v>
          </cell>
        </row>
        <row r="440">
          <cell r="A440" t="str">
            <v>Nusa Indah</v>
          </cell>
          <cell r="E440">
            <v>56</v>
          </cell>
          <cell r="M440" t="str">
            <v>Nusa indah</v>
          </cell>
          <cell r="N440" t="str">
            <v>Simpatitik tripping</v>
          </cell>
          <cell r="O440" t="str">
            <v>OC</v>
          </cell>
        </row>
        <row r="441">
          <cell r="A441" t="str">
            <v>Merdeka</v>
          </cell>
          <cell r="E441" t="str">
            <v>41d</v>
          </cell>
          <cell r="M441" t="str">
            <v>Jl. Kamboja kreneng</v>
          </cell>
          <cell r="N441" t="str">
            <v>Gangguan layang2 nempel SUTM</v>
          </cell>
          <cell r="O441" t="str">
            <v>OC</v>
          </cell>
        </row>
        <row r="442">
          <cell r="A442" t="str">
            <v>Monang Maning</v>
          </cell>
          <cell r="E442" t="str">
            <v>41d</v>
          </cell>
          <cell r="M442" t="str">
            <v>Br. Gede Abian Base,</v>
          </cell>
          <cell r="N442" t="str">
            <v>SUTM kena penjor roboh.</v>
          </cell>
          <cell r="O442" t="str">
            <v>EF</v>
          </cell>
        </row>
        <row r="443">
          <cell r="A443" t="str">
            <v>Belimbing</v>
          </cell>
          <cell r="E443" t="str">
            <v>41e</v>
          </cell>
          <cell r="M443" t="str">
            <v>belimbing</v>
          </cell>
          <cell r="N443" t="str">
            <v>Dimasukkan aman</v>
          </cell>
          <cell r="O443" t="str">
            <v>EF</v>
          </cell>
        </row>
        <row r="444">
          <cell r="A444" t="str">
            <v>Diponegoro</v>
          </cell>
          <cell r="E444" t="str">
            <v>41a</v>
          </cell>
          <cell r="M444" t="str">
            <v>DS 461 jalan Sesetan</v>
          </cell>
          <cell r="N444" t="str">
            <v>SUTM Kena Pohon</v>
          </cell>
          <cell r="O444" t="str">
            <v>EF</v>
          </cell>
        </row>
        <row r="445">
          <cell r="A445" t="str">
            <v>Bandara</v>
          </cell>
          <cell r="E445">
            <v>51</v>
          </cell>
          <cell r="M445" t="str">
            <v>Bandara</v>
          </cell>
          <cell r="N445" t="str">
            <v>Dimasukkan gagal</v>
          </cell>
          <cell r="O445" t="str">
            <v>EF</v>
          </cell>
        </row>
        <row r="446">
          <cell r="A446" t="str">
            <v>Bandara</v>
          </cell>
          <cell r="E446">
            <v>51</v>
          </cell>
          <cell r="M446" t="str">
            <v>Bandara</v>
          </cell>
          <cell r="N446" t="str">
            <v>Dimasukkan gagal</v>
          </cell>
          <cell r="O446" t="str">
            <v>EF</v>
          </cell>
        </row>
        <row r="447">
          <cell r="A447" t="str">
            <v>Bandara</v>
          </cell>
          <cell r="E447">
            <v>51</v>
          </cell>
          <cell r="M447" t="str">
            <v>bandara</v>
          </cell>
          <cell r="N447" t="str">
            <v>lokalisir gardu metering arah bandara, coba masuk gagal</v>
          </cell>
          <cell r="O447" t="str">
            <v>EF</v>
          </cell>
        </row>
        <row r="448">
          <cell r="A448" t="str">
            <v>Diponegoro</v>
          </cell>
          <cell r="E448" t="str">
            <v>41d</v>
          </cell>
          <cell r="M448" t="str">
            <v>JL. Tukad Buaji</v>
          </cell>
          <cell r="N448" t="str">
            <v>Trip saat memasukkan CO</v>
          </cell>
          <cell r="O448" t="str">
            <v>None</v>
          </cell>
        </row>
        <row r="449">
          <cell r="A449" t="str">
            <v>Bet Ngandang</v>
          </cell>
          <cell r="E449">
            <v>46</v>
          </cell>
          <cell r="M449" t="str">
            <v>Jl. Sekar tanjung DT 102</v>
          </cell>
          <cell r="N449" t="str">
            <v>Tanpa indikator, Tabung CO terbakar.</v>
          </cell>
          <cell r="O449" t="str">
            <v>None</v>
          </cell>
        </row>
        <row r="450">
          <cell r="A450" t="str">
            <v>Taman Tanda</v>
          </cell>
          <cell r="E450" t="str">
            <v>41d</v>
          </cell>
          <cell r="M450" t="str">
            <v>Candi Kuning II</v>
          </cell>
          <cell r="N450" t="str">
            <v>Reclose Sukses, SUTM Kene Layang-layang.</v>
          </cell>
          <cell r="O450" t="str">
            <v>None</v>
          </cell>
        </row>
        <row r="451">
          <cell r="A451" t="str">
            <v>Belimbing</v>
          </cell>
          <cell r="E451">
            <v>24</v>
          </cell>
          <cell r="M451" t="str">
            <v>Tiying Gading Gardu SM 148</v>
          </cell>
          <cell r="N451" t="str">
            <v>Penjamperan Kembali.</v>
          </cell>
          <cell r="O451" t="str">
            <v>None</v>
          </cell>
        </row>
        <row r="452">
          <cell r="A452" t="str">
            <v>Expres Legian</v>
          </cell>
          <cell r="E452" t="str">
            <v>41e</v>
          </cell>
          <cell r="M452" t="str">
            <v>Exp. Legian</v>
          </cell>
          <cell r="N452" t="str">
            <v>Dimasukkan aman</v>
          </cell>
          <cell r="O452" t="str">
            <v>EF</v>
          </cell>
        </row>
        <row r="453">
          <cell r="A453" t="str">
            <v>Padang Sari</v>
          </cell>
          <cell r="E453" t="str">
            <v>41e</v>
          </cell>
          <cell r="M453" t="str">
            <v>padang sari</v>
          </cell>
          <cell r="N453" t="str">
            <v>Dimasukkan aman</v>
          </cell>
          <cell r="O453" t="str">
            <v>None</v>
          </cell>
        </row>
        <row r="454">
          <cell r="A454" t="str">
            <v>Perumnas</v>
          </cell>
          <cell r="E454">
            <v>46</v>
          </cell>
          <cell r="M454" t="str">
            <v>DB 149</v>
          </cell>
          <cell r="N454" t="str">
            <v>Dimasukkan gagal, CO terbakar di DB 149</v>
          </cell>
          <cell r="O454" t="str">
            <v>OC&amp;EF</v>
          </cell>
        </row>
        <row r="455">
          <cell r="A455" t="str">
            <v>Perumnas</v>
          </cell>
          <cell r="E455">
            <v>46</v>
          </cell>
          <cell r="M455" t="str">
            <v>LBS Buana Kubu</v>
          </cell>
          <cell r="N455" t="str">
            <v>Lokalisir LBS Buana  Kubu, coba masuk gagal. Ditemukan CO terbakar di DB 149.</v>
          </cell>
          <cell r="O455" t="str">
            <v>OC&amp;EF</v>
          </cell>
        </row>
        <row r="456">
          <cell r="A456" t="str">
            <v>Expres UNUD</v>
          </cell>
          <cell r="E456">
            <v>49</v>
          </cell>
          <cell r="M456" t="str">
            <v>Exp. Unud</v>
          </cell>
          <cell r="N456" t="str">
            <v>Over load beban</v>
          </cell>
          <cell r="O456" t="str">
            <v>OC</v>
          </cell>
        </row>
        <row r="457">
          <cell r="A457" t="str">
            <v>Luwus</v>
          </cell>
          <cell r="E457" t="str">
            <v>41d</v>
          </cell>
          <cell r="M457" t="str">
            <v>Br. Cepaka Kapal</v>
          </cell>
          <cell r="N457" t="str">
            <v>SUTM kena layangan.</v>
          </cell>
          <cell r="O457" t="str">
            <v>None</v>
          </cell>
        </row>
        <row r="458">
          <cell r="A458" t="str">
            <v>Sakah Lukluk</v>
          </cell>
          <cell r="E458" t="str">
            <v>41d</v>
          </cell>
          <cell r="M458" t="str">
            <v>Jaga Pati</v>
          </cell>
          <cell r="N458" t="str">
            <v>Dimasukkan aman, ditemukan penjor kena SUTM dijalan Jaga Pati.</v>
          </cell>
          <cell r="O458" t="str">
            <v>EF</v>
          </cell>
        </row>
        <row r="459">
          <cell r="A459" t="str">
            <v>Buruan</v>
          </cell>
          <cell r="E459" t="str">
            <v>41e</v>
          </cell>
          <cell r="M459" t="str">
            <v>Buruan</v>
          </cell>
          <cell r="N459" t="str">
            <v>Dimasukkan aman, Tanpa indikator di GI.</v>
          </cell>
          <cell r="O459" t="str">
            <v>EF</v>
          </cell>
        </row>
        <row r="460">
          <cell r="A460" t="str">
            <v>Mandira</v>
          </cell>
          <cell r="E460" t="str">
            <v>41e</v>
          </cell>
          <cell r="M460" t="str">
            <v>Mandira</v>
          </cell>
          <cell r="N460" t="str">
            <v>Dimasukkan aman</v>
          </cell>
          <cell r="O460" t="str">
            <v>EF</v>
          </cell>
        </row>
        <row r="461">
          <cell r="A461" t="str">
            <v>Reagan</v>
          </cell>
          <cell r="E461" t="str">
            <v>41e</v>
          </cell>
          <cell r="M461" t="str">
            <v>Reagen</v>
          </cell>
          <cell r="N461" t="str">
            <v>Dimasukkan aman</v>
          </cell>
          <cell r="O461" t="str">
            <v>EF</v>
          </cell>
        </row>
        <row r="462">
          <cell r="A462" t="str">
            <v>Expres Legian</v>
          </cell>
          <cell r="E462" t="str">
            <v>41e</v>
          </cell>
          <cell r="M462" t="str">
            <v>Exp. Legian</v>
          </cell>
          <cell r="N462" t="str">
            <v>Dimasukkan aman</v>
          </cell>
          <cell r="O462" t="str">
            <v>None</v>
          </cell>
        </row>
        <row r="463">
          <cell r="A463" t="str">
            <v>Canggu</v>
          </cell>
          <cell r="E463" t="str">
            <v>41a</v>
          </cell>
          <cell r="M463" t="str">
            <v>Pemaron</v>
          </cell>
          <cell r="N463" t="str">
            <v>Dimasukkan aman, ditemukan pelapah kelapa nempel di SUTM.</v>
          </cell>
          <cell r="O463" t="str">
            <v>EF</v>
          </cell>
        </row>
        <row r="464">
          <cell r="A464" t="str">
            <v>Plaga</v>
          </cell>
          <cell r="E464" t="str">
            <v>41a</v>
          </cell>
          <cell r="M464" t="str">
            <v>Batu Lumbang Grana</v>
          </cell>
          <cell r="N464" t="str">
            <v>Dimasukkan aman, SUTM kena rangting pohon.</v>
          </cell>
          <cell r="O464" t="str">
            <v>EF</v>
          </cell>
        </row>
        <row r="465">
          <cell r="A465" t="str">
            <v>Penebel</v>
          </cell>
          <cell r="E465" t="str">
            <v>41d</v>
          </cell>
          <cell r="M465" t="str">
            <v>Br. Buahan</v>
          </cell>
          <cell r="N465" t="str">
            <v>SUTM ketimpa layang2</v>
          </cell>
          <cell r="O465" t="str">
            <v>EF</v>
          </cell>
        </row>
        <row r="466">
          <cell r="A466" t="str">
            <v>Basangkasa</v>
          </cell>
          <cell r="E466" t="str">
            <v>41d</v>
          </cell>
          <cell r="M466" t="str">
            <v>Dalung permai</v>
          </cell>
          <cell r="N466" t="str">
            <v>SUTM tertimpa layang2</v>
          </cell>
          <cell r="O466" t="str">
            <v>OC</v>
          </cell>
        </row>
        <row r="467">
          <cell r="A467" t="str">
            <v>Blusung</v>
          </cell>
          <cell r="E467" t="str">
            <v>41d</v>
          </cell>
          <cell r="M467" t="str">
            <v>Blususng</v>
          </cell>
          <cell r="N467" t="str">
            <v>CO pengambilan putus 2 ph kena layangan</v>
          </cell>
          <cell r="O467" t="str">
            <v>EF</v>
          </cell>
        </row>
        <row r="468">
          <cell r="A468" t="str">
            <v>Buagan</v>
          </cell>
          <cell r="E468" t="str">
            <v>41b</v>
          </cell>
          <cell r="M468" t="str">
            <v>DB 345</v>
          </cell>
          <cell r="N468" t="str">
            <v>SUTM kena musang</v>
          </cell>
          <cell r="O468" t="str">
            <v>EF</v>
          </cell>
        </row>
        <row r="469">
          <cell r="A469" t="str">
            <v>Margaya</v>
          </cell>
          <cell r="E469" t="str">
            <v>41d</v>
          </cell>
          <cell r="M469" t="str">
            <v>Br. Gelogor</v>
          </cell>
          <cell r="N469" t="str">
            <v>Layangan kena SUTM</v>
          </cell>
          <cell r="O469" t="str">
            <v>OC</v>
          </cell>
        </row>
        <row r="470">
          <cell r="A470" t="str">
            <v>Margaya</v>
          </cell>
          <cell r="E470" t="str">
            <v>41d</v>
          </cell>
          <cell r="M470" t="str">
            <v>Margaya</v>
          </cell>
          <cell r="N470" t="str">
            <v>Dicoba masuk aman, setelah layangan diamankan</v>
          </cell>
          <cell r="O470" t="str">
            <v>OC</v>
          </cell>
        </row>
        <row r="471">
          <cell r="A471" t="str">
            <v>Pancasari</v>
          </cell>
          <cell r="E471" t="str">
            <v>41d</v>
          </cell>
          <cell r="M471" t="str">
            <v>Pancasari</v>
          </cell>
          <cell r="N471" t="str">
            <v>SUTM Ketimpa layangan</v>
          </cell>
          <cell r="O471" t="str">
            <v>EF</v>
          </cell>
        </row>
        <row r="472">
          <cell r="A472" t="str">
            <v>Pancasari</v>
          </cell>
          <cell r="E472" t="str">
            <v>41d</v>
          </cell>
          <cell r="M472" t="str">
            <v>Pancasari</v>
          </cell>
          <cell r="N472" t="str">
            <v>SUTM kena layangan.</v>
          </cell>
          <cell r="O472" t="str">
            <v>EF</v>
          </cell>
        </row>
        <row r="473">
          <cell r="A473" t="str">
            <v>Pancasari</v>
          </cell>
          <cell r="E473" t="str">
            <v>41d</v>
          </cell>
          <cell r="M473" t="str">
            <v>Depan polsek pancasari</v>
          </cell>
          <cell r="N473" t="str">
            <v>Batang layang2 kena Travers</v>
          </cell>
          <cell r="O473" t="str">
            <v>EF</v>
          </cell>
        </row>
        <row r="474">
          <cell r="A474" t="str">
            <v>Cargo</v>
          </cell>
          <cell r="E474">
            <v>49</v>
          </cell>
          <cell r="M474" t="str">
            <v>Cargo</v>
          </cell>
          <cell r="N474" t="str">
            <v>Dicoba gagal</v>
          </cell>
          <cell r="O474" t="str">
            <v>EF</v>
          </cell>
        </row>
        <row r="475">
          <cell r="A475" t="str">
            <v>Cargo</v>
          </cell>
          <cell r="E475">
            <v>49</v>
          </cell>
          <cell r="M475" t="str">
            <v>Pasar anyar</v>
          </cell>
          <cell r="N475" t="str">
            <v>Dilokalisir LBS pasar nayar dicoba masuk aman</v>
          </cell>
          <cell r="O475" t="str">
            <v>EF</v>
          </cell>
        </row>
        <row r="476">
          <cell r="A476" t="str">
            <v>Cargo</v>
          </cell>
          <cell r="E476">
            <v>98</v>
          </cell>
          <cell r="M476" t="str">
            <v>cargo</v>
          </cell>
          <cell r="N476" t="str">
            <v>Dilepas dalam rangka masukan recloser cargo</v>
          </cell>
          <cell r="O476" t="str">
            <v>EF</v>
          </cell>
        </row>
        <row r="477">
          <cell r="A477" t="str">
            <v>Renon</v>
          </cell>
          <cell r="E477" t="str">
            <v>41e</v>
          </cell>
          <cell r="M477" t="str">
            <v>Renon</v>
          </cell>
          <cell r="N477" t="str">
            <v>Reclose sukses</v>
          </cell>
          <cell r="O477" t="str">
            <v>EF</v>
          </cell>
        </row>
        <row r="478">
          <cell r="A478" t="str">
            <v>Sudirman</v>
          </cell>
          <cell r="E478" t="str">
            <v>41e</v>
          </cell>
          <cell r="M478" t="str">
            <v>Sudirman</v>
          </cell>
          <cell r="N478" t="str">
            <v>Reclose sukses</v>
          </cell>
          <cell r="O478" t="str">
            <v>EF</v>
          </cell>
        </row>
        <row r="479">
          <cell r="A479" t="str">
            <v>Luwus</v>
          </cell>
          <cell r="E479" t="str">
            <v>41e</v>
          </cell>
          <cell r="M479" t="str">
            <v>Luwus</v>
          </cell>
          <cell r="N479" t="str">
            <v>Dimasukkan aman, Saat trif alarm tidak bunyi. Mohon diadakan pengecekan.</v>
          </cell>
          <cell r="O479" t="str">
            <v>EF</v>
          </cell>
        </row>
        <row r="480">
          <cell r="A480" t="str">
            <v>Hilton</v>
          </cell>
          <cell r="E480">
            <v>58</v>
          </cell>
          <cell r="M480" t="str">
            <v>Hilton</v>
          </cell>
          <cell r="N480" t="str">
            <v>Dimasukkan aman</v>
          </cell>
          <cell r="O480" t="str">
            <v>OC Inst</v>
          </cell>
        </row>
        <row r="481">
          <cell r="A481" t="str">
            <v>Abian Tuwung</v>
          </cell>
          <cell r="E481" t="str">
            <v>41d</v>
          </cell>
          <cell r="M481" t="str">
            <v>Br. Kutuh Kaja</v>
          </cell>
          <cell r="N481" t="str">
            <v>SUTM Kena Layangan.</v>
          </cell>
          <cell r="O481" t="str">
            <v>OC</v>
          </cell>
        </row>
        <row r="482">
          <cell r="A482" t="str">
            <v>Blusung</v>
          </cell>
          <cell r="E482" t="str">
            <v>41d</v>
          </cell>
          <cell r="M482" t="str">
            <v>Wonosari</v>
          </cell>
          <cell r="N482" t="str">
            <v>Dimasukkan aman, Ditemukan Layang-layang nempel di SUTM</v>
          </cell>
          <cell r="O482" t="str">
            <v>EF</v>
          </cell>
        </row>
        <row r="483">
          <cell r="A483" t="str">
            <v>Darmasaba</v>
          </cell>
          <cell r="E483" t="str">
            <v>44b</v>
          </cell>
          <cell r="M483" t="str">
            <v>CO Pengambilan arah sading</v>
          </cell>
          <cell r="N483" t="str">
            <v>Dimasukkan aman, Jamperan CO Pengambilan Phasa S lepas</v>
          </cell>
          <cell r="O483" t="str">
            <v>OC Inst</v>
          </cell>
        </row>
        <row r="484">
          <cell r="A484" t="str">
            <v>Abian Tuwung</v>
          </cell>
          <cell r="E484" t="str">
            <v>41e</v>
          </cell>
          <cell r="M484" t="str">
            <v>Abian Tuwung</v>
          </cell>
          <cell r="N484" t="str">
            <v>Dimasukkan aman</v>
          </cell>
          <cell r="O484" t="str">
            <v>OC</v>
          </cell>
        </row>
        <row r="485">
          <cell r="A485" t="str">
            <v>Blusung</v>
          </cell>
          <cell r="E485" t="str">
            <v>41d</v>
          </cell>
          <cell r="M485" t="str">
            <v>Jl. Sari Gading Barat DT 83</v>
          </cell>
          <cell r="N485" t="str">
            <v>SUTM kena layangan phasa R dan T</v>
          </cell>
          <cell r="O485" t="str">
            <v>OC</v>
          </cell>
        </row>
        <row r="486">
          <cell r="A486" t="str">
            <v>Suwung</v>
          </cell>
          <cell r="E486">
            <v>48</v>
          </cell>
          <cell r="M486" t="str">
            <v>KA 813</v>
          </cell>
          <cell r="N486" t="str">
            <v>Arester pecah</v>
          </cell>
          <cell r="O486" t="str">
            <v>EF</v>
          </cell>
        </row>
        <row r="487">
          <cell r="A487" t="str">
            <v>Reagan</v>
          </cell>
          <cell r="E487">
            <v>56</v>
          </cell>
          <cell r="M487" t="str">
            <v>Reagan</v>
          </cell>
          <cell r="N487" t="str">
            <v>Trif bersamaan dengan P. Suwung</v>
          </cell>
          <cell r="O487" t="str">
            <v>OC&amp;EF</v>
          </cell>
        </row>
        <row r="488">
          <cell r="A488" t="str">
            <v>Reagan</v>
          </cell>
          <cell r="E488">
            <v>56</v>
          </cell>
          <cell r="M488" t="str">
            <v>Reagan</v>
          </cell>
          <cell r="N488" t="str">
            <v>Trip bersamaan dengan P_Buni Sari</v>
          </cell>
          <cell r="O488" t="str">
            <v>OC</v>
          </cell>
        </row>
        <row r="489">
          <cell r="A489" t="str">
            <v>Bunisari</v>
          </cell>
          <cell r="E489">
            <v>48</v>
          </cell>
          <cell r="M489" t="str">
            <v>Bunisari</v>
          </cell>
          <cell r="N489" t="str">
            <v>Dimasukkan aman, ditemukan arester tembus di Gardu KA 797.</v>
          </cell>
          <cell r="O489" t="str">
            <v>EF</v>
          </cell>
        </row>
        <row r="490">
          <cell r="A490" t="str">
            <v>Kampus</v>
          </cell>
          <cell r="E490" t="str">
            <v>41a</v>
          </cell>
          <cell r="M490" t="str">
            <v>Kampus</v>
          </cell>
          <cell r="N490" t="str">
            <v>Dimasukkan aman, Dilokalisir di LBS Swandewi SUTM Kena Pohon.</v>
          </cell>
          <cell r="O490" t="str">
            <v>EF</v>
          </cell>
        </row>
        <row r="491">
          <cell r="A491" t="str">
            <v>Basangkasa</v>
          </cell>
          <cell r="E491">
            <v>48</v>
          </cell>
          <cell r="M491" t="str">
            <v>DB 469 Dalung Permai</v>
          </cell>
          <cell r="N491" t="str">
            <v>Arester Pecah.</v>
          </cell>
          <cell r="O491" t="str">
            <v>EF</v>
          </cell>
        </row>
        <row r="492">
          <cell r="A492" t="str">
            <v>Expres Seminyak</v>
          </cell>
          <cell r="E492" t="str">
            <v>41a</v>
          </cell>
          <cell r="M492" t="str">
            <v>KA 666, Villa Kendal</v>
          </cell>
          <cell r="N492" t="str">
            <v>Kena Pohon.</v>
          </cell>
          <cell r="O492" t="str">
            <v>EF</v>
          </cell>
        </row>
        <row r="493">
          <cell r="A493" t="str">
            <v>Padang Sari</v>
          </cell>
          <cell r="E493" t="str">
            <v>41d</v>
          </cell>
          <cell r="M493" t="str">
            <v>Jl. Jam Rood II Ubung Kaja</v>
          </cell>
          <cell r="N493" t="str">
            <v>SUTM Kena layang layang</v>
          </cell>
          <cell r="O493" t="str">
            <v>EF</v>
          </cell>
        </row>
        <row r="494">
          <cell r="A494" t="str">
            <v>Blusung</v>
          </cell>
          <cell r="E494" t="str">
            <v>41e</v>
          </cell>
          <cell r="M494" t="str">
            <v>Blusung</v>
          </cell>
          <cell r="N494" t="str">
            <v>Dimasukkan aman</v>
          </cell>
          <cell r="O494" t="str">
            <v>OC</v>
          </cell>
        </row>
        <row r="495">
          <cell r="A495" t="str">
            <v>Abian Tuwung</v>
          </cell>
          <cell r="E495" t="str">
            <v>41d</v>
          </cell>
          <cell r="M495" t="str">
            <v>Abian Tuwung</v>
          </cell>
          <cell r="N495" t="str">
            <v>Dimasukkan gagal</v>
          </cell>
          <cell r="O495" t="str">
            <v>OC</v>
          </cell>
        </row>
        <row r="496">
          <cell r="A496" t="str">
            <v>Abian Tuwung</v>
          </cell>
          <cell r="E496" t="str">
            <v>41d</v>
          </cell>
          <cell r="M496" t="str">
            <v>Br. Seme</v>
          </cell>
          <cell r="N496" t="str">
            <v>Ditemukan Layangan kena SUTM, Ekor dimanuver ke P_Bajra.</v>
          </cell>
          <cell r="O496" t="str">
            <v>OC</v>
          </cell>
        </row>
        <row r="497">
          <cell r="A497" t="str">
            <v>Darmasaba</v>
          </cell>
          <cell r="E497">
            <v>46</v>
          </cell>
          <cell r="M497" t="str">
            <v>Pang Tebel</v>
          </cell>
          <cell r="N497" t="str">
            <v>CO Pengambilan arah pang tebel putus phasa R.</v>
          </cell>
          <cell r="O497" t="str">
            <v>EF</v>
          </cell>
        </row>
        <row r="498">
          <cell r="A498" t="str">
            <v>Kerobokan</v>
          </cell>
          <cell r="E498" t="str">
            <v>41d</v>
          </cell>
          <cell r="M498" t="str">
            <v>Depan Pasar Kerobokan</v>
          </cell>
          <cell r="N498" t="str">
            <v>Dimasukkan aman, SUTM kena layangan</v>
          </cell>
          <cell r="O498" t="str">
            <v>OC Inst</v>
          </cell>
        </row>
        <row r="499">
          <cell r="A499" t="str">
            <v>Monang Maning</v>
          </cell>
          <cell r="E499" t="str">
            <v>41d</v>
          </cell>
          <cell r="M499" t="str">
            <v>Monang Maning</v>
          </cell>
          <cell r="N499" t="str">
            <v>Dimasukkan aman, SUTM kena layangan.</v>
          </cell>
          <cell r="O499" t="str">
            <v>OC</v>
          </cell>
        </row>
        <row r="500">
          <cell r="A500" t="str">
            <v>Monang Maning</v>
          </cell>
          <cell r="E500" t="str">
            <v>41d</v>
          </cell>
          <cell r="M500" t="str">
            <v>Monang maning</v>
          </cell>
          <cell r="N500" t="str">
            <v>Dimasukkan aman, SUTM kena layangan.</v>
          </cell>
          <cell r="O500" t="str">
            <v>EF</v>
          </cell>
        </row>
        <row r="501">
          <cell r="A501" t="str">
            <v>Abian Tuwung</v>
          </cell>
          <cell r="E501" t="str">
            <v>41d</v>
          </cell>
          <cell r="M501" t="str">
            <v>Barat kuburan Pangkung Karung</v>
          </cell>
          <cell r="N501" t="str">
            <v>SUTM kena layangan</v>
          </cell>
          <cell r="O501" t="str">
            <v>OC</v>
          </cell>
        </row>
        <row r="502">
          <cell r="A502" t="str">
            <v>Taman Tanda</v>
          </cell>
          <cell r="E502" t="str">
            <v>41d</v>
          </cell>
          <cell r="M502" t="str">
            <v>Rotela Baturiti</v>
          </cell>
          <cell r="N502" t="str">
            <v>TM ketimpa layangan Phasa R.</v>
          </cell>
          <cell r="O502" t="str">
            <v>EF</v>
          </cell>
        </row>
        <row r="503">
          <cell r="A503" t="str">
            <v>Kedonganan</v>
          </cell>
          <cell r="E503" t="str">
            <v>41e</v>
          </cell>
          <cell r="M503" t="str">
            <v>Kedonganan</v>
          </cell>
          <cell r="N503" t="str">
            <v>Dimasukkan aman</v>
          </cell>
          <cell r="O503" t="str">
            <v>OC Inst</v>
          </cell>
        </row>
        <row r="504">
          <cell r="A504" t="str">
            <v>Tabanan</v>
          </cell>
          <cell r="E504" t="str">
            <v>41d</v>
          </cell>
          <cell r="M504" t="str">
            <v>Br. Puseh</v>
          </cell>
          <cell r="N504" t="str">
            <v>Dimasukkan aman, SUTM kena layangan.</v>
          </cell>
          <cell r="O504" t="str">
            <v>OC</v>
          </cell>
        </row>
        <row r="505">
          <cell r="A505" t="str">
            <v>Monang Maning</v>
          </cell>
          <cell r="E505" t="str">
            <v>41d</v>
          </cell>
          <cell r="M505" t="str">
            <v>Monang maning</v>
          </cell>
          <cell r="N505" t="str">
            <v>Dimasukkan aman, SUTM kena layangan.</v>
          </cell>
          <cell r="O505" t="str">
            <v>OC</v>
          </cell>
        </row>
        <row r="506">
          <cell r="A506" t="str">
            <v>Basangkasa</v>
          </cell>
          <cell r="E506" t="str">
            <v>41d</v>
          </cell>
          <cell r="M506" t="str">
            <v>DB 469</v>
          </cell>
          <cell r="N506" t="str">
            <v>Dimasukkan aman, SUTM kena layangan.</v>
          </cell>
          <cell r="O506" t="str">
            <v>OC Inst</v>
          </cell>
        </row>
        <row r="507">
          <cell r="A507" t="str">
            <v>Peguyangan</v>
          </cell>
          <cell r="E507" t="str">
            <v>41d</v>
          </cell>
          <cell r="M507" t="str">
            <v>Jl. Kemuda</v>
          </cell>
          <cell r="N507" t="str">
            <v>Dimasukkan gagal</v>
          </cell>
          <cell r="O507" t="str">
            <v>EF</v>
          </cell>
        </row>
        <row r="508">
          <cell r="A508" t="str">
            <v>Peguyangan</v>
          </cell>
          <cell r="E508" t="str">
            <v>41d</v>
          </cell>
          <cell r="M508" t="str">
            <v>Jl. Kemuda</v>
          </cell>
          <cell r="N508" t="str">
            <v>Layangan nempel di TM</v>
          </cell>
          <cell r="O508" t="str">
            <v>EF</v>
          </cell>
        </row>
        <row r="509">
          <cell r="A509" t="str">
            <v>Pedungan</v>
          </cell>
          <cell r="E509" t="str">
            <v>41d</v>
          </cell>
          <cell r="M509" t="str">
            <v>Jl. Mekar</v>
          </cell>
          <cell r="N509" t="str">
            <v>Coba masuk gagal, Layangan kena  TM</v>
          </cell>
          <cell r="O509" t="str">
            <v>EF</v>
          </cell>
        </row>
        <row r="510">
          <cell r="A510" t="str">
            <v>Pedungan</v>
          </cell>
          <cell r="E510" t="str">
            <v>41d</v>
          </cell>
          <cell r="M510" t="str">
            <v>Jl. Mekar</v>
          </cell>
          <cell r="N510" t="str">
            <v>Dimasukkan aman, Lokalisir sampai line utama, ada layangan kena TM.</v>
          </cell>
          <cell r="O510" t="str">
            <v>EF</v>
          </cell>
        </row>
        <row r="511">
          <cell r="A511" t="str">
            <v>Suwung</v>
          </cell>
          <cell r="E511" t="str">
            <v>41e</v>
          </cell>
          <cell r="M511" t="str">
            <v>Suwung</v>
          </cell>
          <cell r="N511" t="str">
            <v>Dimasukkan aman</v>
          </cell>
          <cell r="O511" t="str">
            <v>OC Inst</v>
          </cell>
        </row>
        <row r="512">
          <cell r="A512" t="str">
            <v>Basangkasa</v>
          </cell>
          <cell r="E512" t="str">
            <v>41a</v>
          </cell>
          <cell r="M512" t="str">
            <v>Jl. Tumbak Bayuh. Br. Datengan</v>
          </cell>
          <cell r="N512" t="str">
            <v>Dimasukkan aman, SUTM kena pohon bambu.</v>
          </cell>
          <cell r="O512" t="str">
            <v>EF</v>
          </cell>
        </row>
        <row r="513">
          <cell r="A513" t="str">
            <v>Suwung</v>
          </cell>
          <cell r="E513" t="str">
            <v>41d</v>
          </cell>
          <cell r="M513" t="str">
            <v>Jl. Abimanyu</v>
          </cell>
          <cell r="N513" t="str">
            <v>Dimasukkan aman, SUTM kena layangan</v>
          </cell>
          <cell r="O513" t="str">
            <v>OC Inst</v>
          </cell>
        </row>
        <row r="514">
          <cell r="A514" t="str">
            <v>Padang Sambian</v>
          </cell>
          <cell r="E514" t="str">
            <v>41d</v>
          </cell>
          <cell r="M514" t="str">
            <v>Jl. G. Mas Tegal Buah</v>
          </cell>
          <cell r="N514" t="str">
            <v>SUTM kena layangan</v>
          </cell>
          <cell r="O514" t="str">
            <v>EF</v>
          </cell>
        </row>
        <row r="515">
          <cell r="A515" t="str">
            <v>Pedungan</v>
          </cell>
          <cell r="E515" t="str">
            <v>41e</v>
          </cell>
          <cell r="M515" t="str">
            <v>Pedungan</v>
          </cell>
          <cell r="N515" t="str">
            <v>Dimasukkan aman, saat memasukkan pole I</v>
          </cell>
          <cell r="O515" t="str">
            <v>EF</v>
          </cell>
        </row>
        <row r="516">
          <cell r="A516" t="str">
            <v>Pedungan</v>
          </cell>
          <cell r="E516" t="str">
            <v>41d</v>
          </cell>
          <cell r="M516" t="str">
            <v>Depan Polsek Pamogan</v>
          </cell>
          <cell r="N516" t="str">
            <v>SUTM kena batang layangan.</v>
          </cell>
          <cell r="O516" t="str">
            <v>EF</v>
          </cell>
        </row>
        <row r="517">
          <cell r="A517" t="str">
            <v>Penebel</v>
          </cell>
          <cell r="E517" t="str">
            <v>41d</v>
          </cell>
          <cell r="M517" t="str">
            <v>Br. Tapesan</v>
          </cell>
          <cell r="N517" t="str">
            <v>SUTM kena tali layangan</v>
          </cell>
          <cell r="O517" t="str">
            <v>EF</v>
          </cell>
        </row>
        <row r="518">
          <cell r="A518" t="str">
            <v>Sudirman</v>
          </cell>
          <cell r="E518" t="str">
            <v>41a</v>
          </cell>
          <cell r="M518" t="str">
            <v>Jl. Raya Puputan Renon</v>
          </cell>
          <cell r="N518" t="str">
            <v>Kena pohon  patah.</v>
          </cell>
          <cell r="O518" t="str">
            <v>OC</v>
          </cell>
        </row>
        <row r="519">
          <cell r="A519" t="str">
            <v>Basangkasa</v>
          </cell>
          <cell r="E519" t="str">
            <v>41d</v>
          </cell>
          <cell r="M519" t="str">
            <v>KA 436</v>
          </cell>
          <cell r="N519" t="str">
            <v>Dimasukkan aman, SUTM kena layangan</v>
          </cell>
          <cell r="O519" t="str">
            <v>EF</v>
          </cell>
        </row>
        <row r="520">
          <cell r="A520" t="str">
            <v>Basangkasa</v>
          </cell>
          <cell r="E520" t="str">
            <v>41d</v>
          </cell>
          <cell r="M520" t="str">
            <v>Dalung Permai Blok WW. No. 54 KA 436</v>
          </cell>
          <cell r="N520" t="str">
            <v>Lokalisir di LBS Dalung Permai, SUTM kena layangan</v>
          </cell>
          <cell r="O520" t="str">
            <v>EF</v>
          </cell>
        </row>
        <row r="521">
          <cell r="A521" t="str">
            <v>Canggu</v>
          </cell>
          <cell r="E521" t="str">
            <v>41a</v>
          </cell>
          <cell r="M521" t="str">
            <v>MI 165</v>
          </cell>
          <cell r="N521" t="str">
            <v>SUTM kena layangan dan kena ranting.</v>
          </cell>
          <cell r="O521" t="str">
            <v>EF</v>
          </cell>
        </row>
        <row r="522">
          <cell r="A522" t="str">
            <v>SUPB-2</v>
          </cell>
          <cell r="E522">
            <v>51</v>
          </cell>
          <cell r="M522" t="str">
            <v>SRB rusak</v>
          </cell>
          <cell r="N522" t="str">
            <v>Dimasukkan aman, Ditemukan trafo PS Rusak</v>
          </cell>
          <cell r="O522" t="str">
            <v>OC</v>
          </cell>
        </row>
        <row r="523">
          <cell r="A523" t="str">
            <v>Expres Seminyak</v>
          </cell>
          <cell r="E523" t="str">
            <v>41d</v>
          </cell>
          <cell r="M523" t="str">
            <v>Batu Belig</v>
          </cell>
          <cell r="N523" t="str">
            <v>SUTM kene layangan.</v>
          </cell>
          <cell r="O523" t="str">
            <v>EF</v>
          </cell>
        </row>
        <row r="524">
          <cell r="A524" t="str">
            <v>Tabanan</v>
          </cell>
          <cell r="E524">
            <v>49</v>
          </cell>
          <cell r="M524" t="str">
            <v>Kediri</v>
          </cell>
          <cell r="N524" t="str">
            <v>Trip saat melepas CO arah Kediri</v>
          </cell>
          <cell r="O524" t="str">
            <v>EF</v>
          </cell>
        </row>
        <row r="525">
          <cell r="A525" t="str">
            <v>Sedap Malam</v>
          </cell>
          <cell r="E525">
            <v>95</v>
          </cell>
          <cell r="M525" t="str">
            <v>Jl. Supratman</v>
          </cell>
          <cell r="N525" t="str">
            <v>Dilepas dalam rangka perbaikan jamperan putus.</v>
          </cell>
          <cell r="O525" t="str">
            <v>EF</v>
          </cell>
        </row>
        <row r="526">
          <cell r="A526" t="str">
            <v>Tragia</v>
          </cell>
          <cell r="E526">
            <v>59</v>
          </cell>
          <cell r="M526" t="str">
            <v>Ritz Carlton</v>
          </cell>
          <cell r="N526" t="str">
            <v>Dimasukkan gagal, Trip saat pelanggan Ritz Carltonmelepas OCB tanpa mengurangi beban.</v>
          </cell>
          <cell r="O526" t="str">
            <v>OC</v>
          </cell>
        </row>
        <row r="527">
          <cell r="A527" t="str">
            <v>Tragia</v>
          </cell>
          <cell r="E527">
            <v>59</v>
          </cell>
          <cell r="M527" t="str">
            <v>Ritz Carlton</v>
          </cell>
          <cell r="N527" t="str">
            <v>Dimasukkan gagal, Trip saat pelanggan Ritz Carltonmelepas OCB tanpa mengurangi beban.</v>
          </cell>
          <cell r="O527" t="str">
            <v>OC</v>
          </cell>
        </row>
        <row r="528">
          <cell r="A528" t="str">
            <v>Ungasan</v>
          </cell>
          <cell r="E528" t="str">
            <v>41d</v>
          </cell>
          <cell r="M528" t="str">
            <v>Puri Kampial</v>
          </cell>
          <cell r="N528" t="str">
            <v>Dimasukkan aman, Ditemukan layangan di CO.</v>
          </cell>
          <cell r="O528" t="str">
            <v>OC Inst</v>
          </cell>
        </row>
        <row r="529">
          <cell r="A529" t="str">
            <v>Expres Seminyak</v>
          </cell>
          <cell r="E529" t="str">
            <v>41d</v>
          </cell>
          <cell r="M529" t="str">
            <v>Jl. Sari DewiJl. Sari dewi</v>
          </cell>
          <cell r="N529" t="str">
            <v>SUTM Ketimpa Layangan</v>
          </cell>
          <cell r="O529" t="str">
            <v>OC Inst</v>
          </cell>
        </row>
        <row r="530">
          <cell r="A530" t="str">
            <v>Padang Sari</v>
          </cell>
          <cell r="E530" t="str">
            <v>41a</v>
          </cell>
          <cell r="M530" t="str">
            <v>Green Kori</v>
          </cell>
          <cell r="N530" t="str">
            <v>Dimasukkan aman, temukan SUTM Tertimpa pohon bambu.</v>
          </cell>
          <cell r="O530" t="str">
            <v>OC</v>
          </cell>
        </row>
        <row r="531">
          <cell r="A531" t="str">
            <v>Expres Seminyak</v>
          </cell>
          <cell r="E531" t="str">
            <v>41d</v>
          </cell>
          <cell r="M531" t="str">
            <v>Jl. Sari Dewi</v>
          </cell>
          <cell r="N531" t="str">
            <v>SUTM Ketimpa Layangan</v>
          </cell>
          <cell r="O531" t="str">
            <v>OC Inst</v>
          </cell>
        </row>
        <row r="532">
          <cell r="A532" t="str">
            <v>Plaga</v>
          </cell>
          <cell r="E532" t="str">
            <v>41d</v>
          </cell>
          <cell r="M532" t="str">
            <v>Br. Tohpati Basang Kasa</v>
          </cell>
          <cell r="N532" t="str">
            <v>SUTM Tertimpa layangan.</v>
          </cell>
          <cell r="O532" t="str">
            <v>EF</v>
          </cell>
        </row>
        <row r="533">
          <cell r="A533" t="str">
            <v>Kerobokan</v>
          </cell>
          <cell r="E533">
            <v>46</v>
          </cell>
          <cell r="M533" t="str">
            <v>Kerobokan</v>
          </cell>
          <cell r="N533" t="str">
            <v>Dimasukkan trip kembali.</v>
          </cell>
          <cell r="O533" t="str">
            <v>OC Inst</v>
          </cell>
        </row>
        <row r="534">
          <cell r="A534" t="str">
            <v>Kerobokan</v>
          </cell>
          <cell r="E534">
            <v>46</v>
          </cell>
          <cell r="M534" t="str">
            <v>Br. Semer</v>
          </cell>
          <cell r="N534" t="str">
            <v>Dimasukkan aman, ditemukan tabung CO terbakar.</v>
          </cell>
          <cell r="O534" t="str">
            <v>OC Inst</v>
          </cell>
        </row>
        <row r="535">
          <cell r="A535" t="str">
            <v>Kerobokan</v>
          </cell>
          <cell r="E535" t="str">
            <v>41d</v>
          </cell>
          <cell r="M535" t="str">
            <v>Sileyukti</v>
          </cell>
          <cell r="N535" t="str">
            <v>Saat memasukkan CO di sileyukti, SUTM ketimpa Layangan</v>
          </cell>
          <cell r="O535" t="str">
            <v>OC</v>
          </cell>
        </row>
        <row r="536">
          <cell r="A536" t="str">
            <v>Monang Maning</v>
          </cell>
          <cell r="E536" t="str">
            <v>41d</v>
          </cell>
          <cell r="M536" t="str">
            <v>Jl. Merpati</v>
          </cell>
          <cell r="N536" t="str">
            <v>SUTM kena layang-layang.</v>
          </cell>
          <cell r="O536" t="str">
            <v>OC</v>
          </cell>
        </row>
        <row r="537">
          <cell r="A537" t="str">
            <v>Discovery</v>
          </cell>
          <cell r="E537">
            <v>49</v>
          </cell>
          <cell r="M537" t="str">
            <v>Discovery</v>
          </cell>
          <cell r="N537" t="str">
            <v>Trif saat memasukan arah pelanggan (kubikel pelanggan meledak)</v>
          </cell>
          <cell r="O537" t="str">
            <v>EF</v>
          </cell>
        </row>
        <row r="538">
          <cell r="A538" t="str">
            <v>Penebel</v>
          </cell>
          <cell r="E538" t="str">
            <v>41a</v>
          </cell>
          <cell r="M538" t="str">
            <v>Penebel</v>
          </cell>
          <cell r="N538" t="str">
            <v>Dicoba gagal</v>
          </cell>
          <cell r="O538" t="str">
            <v>EF</v>
          </cell>
        </row>
        <row r="539">
          <cell r="A539" t="str">
            <v>Penebel</v>
          </cell>
          <cell r="E539" t="str">
            <v>41a</v>
          </cell>
          <cell r="M539" t="str">
            <v>Penebel</v>
          </cell>
          <cell r="N539" t="str">
            <v>SUTM tertimpa pohon kelapa di LBS Kamasan BRI (lokalisir di LBS Danbatas)</v>
          </cell>
          <cell r="O539" t="str">
            <v>EF</v>
          </cell>
        </row>
        <row r="540">
          <cell r="A540" t="str">
            <v>Suwung</v>
          </cell>
          <cell r="E540" t="str">
            <v>41d</v>
          </cell>
          <cell r="M540" t="str">
            <v>Jl. Kunti Timur</v>
          </cell>
          <cell r="N540" t="str">
            <v>Kena layang-layang</v>
          </cell>
          <cell r="O540" t="str">
            <v>EF</v>
          </cell>
        </row>
        <row r="541">
          <cell r="A541" t="str">
            <v>Belimbing</v>
          </cell>
          <cell r="E541" t="str">
            <v>41b</v>
          </cell>
          <cell r="M541" t="str">
            <v>Br. Anyar Tiying Gading SM 23</v>
          </cell>
          <cell r="N541" t="str">
            <v>Ular nempel di SUTM Phasa R.</v>
          </cell>
          <cell r="O541" t="str">
            <v>EF</v>
          </cell>
        </row>
        <row r="542">
          <cell r="A542" t="str">
            <v>Diponegoro</v>
          </cell>
          <cell r="E542" t="str">
            <v>41d</v>
          </cell>
          <cell r="M542" t="str">
            <v>Jl Gurita, Utara lap. Pegok</v>
          </cell>
          <cell r="N542" t="str">
            <v>SUTM Kena layangan.</v>
          </cell>
          <cell r="O542" t="str">
            <v>EF</v>
          </cell>
        </row>
        <row r="543">
          <cell r="A543" t="str">
            <v>Sidakarya</v>
          </cell>
          <cell r="E543" t="str">
            <v>41d</v>
          </cell>
          <cell r="M543" t="str">
            <v>Tukad Yeh Aya</v>
          </cell>
          <cell r="N543" t="str">
            <v>SUTM Tertimpa layangan</v>
          </cell>
          <cell r="O543" t="str">
            <v>EF</v>
          </cell>
        </row>
        <row r="544">
          <cell r="A544" t="str">
            <v>Expres Tohpati</v>
          </cell>
          <cell r="E544" t="str">
            <v>41b</v>
          </cell>
          <cell r="M544" t="str">
            <v>Gudang Tohpati</v>
          </cell>
          <cell r="N544" t="str">
            <v>Burung kena TM di Pool I</v>
          </cell>
          <cell r="O544" t="str">
            <v>OC Inst</v>
          </cell>
        </row>
        <row r="545">
          <cell r="A545" t="str">
            <v>Padang Sari</v>
          </cell>
          <cell r="E545" t="str">
            <v>41d</v>
          </cell>
          <cell r="M545" t="str">
            <v>Br. Manyar</v>
          </cell>
          <cell r="N545" t="str">
            <v>SUTM tertimpa layangan</v>
          </cell>
          <cell r="O545" t="str">
            <v>OC</v>
          </cell>
        </row>
        <row r="546">
          <cell r="A546" t="str">
            <v>Padang Sari</v>
          </cell>
          <cell r="E546" t="str">
            <v>41e</v>
          </cell>
          <cell r="M546" t="str">
            <v>Tidak diketahui</v>
          </cell>
          <cell r="N546" t="str">
            <v>Dimasukkan aman</v>
          </cell>
          <cell r="O546" t="str">
            <v>EF</v>
          </cell>
        </row>
        <row r="547">
          <cell r="A547" t="str">
            <v>Renon</v>
          </cell>
          <cell r="E547" t="str">
            <v>41d</v>
          </cell>
          <cell r="M547" t="str">
            <v>DS 375</v>
          </cell>
          <cell r="N547" t="str">
            <v>SUTM tertimpa layangan</v>
          </cell>
          <cell r="O547" t="str">
            <v>OC</v>
          </cell>
        </row>
        <row r="548">
          <cell r="A548" t="str">
            <v>Monang Maning</v>
          </cell>
          <cell r="E548" t="str">
            <v>41b</v>
          </cell>
          <cell r="M548" t="str">
            <v>Monang-maning</v>
          </cell>
          <cell r="N548" t="str">
            <v>SUTM kena burung di pole I</v>
          </cell>
          <cell r="O548" t="str">
            <v>OC</v>
          </cell>
        </row>
        <row r="549">
          <cell r="A549" t="str">
            <v>Peguyangan</v>
          </cell>
          <cell r="E549" t="str">
            <v>41d</v>
          </cell>
          <cell r="M549" t="str">
            <v>DT 34 Nangka Utara</v>
          </cell>
          <cell r="N549" t="str">
            <v>Kena layangan</v>
          </cell>
          <cell r="O549" t="str">
            <v>EF</v>
          </cell>
        </row>
        <row r="550">
          <cell r="A550" t="str">
            <v>Expres Legian</v>
          </cell>
          <cell r="E550" t="str">
            <v>41d</v>
          </cell>
          <cell r="M550" t="str">
            <v>Expres Legian</v>
          </cell>
          <cell r="N550" t="str">
            <v>Ditemukan layang2 di barat GH legian</v>
          </cell>
          <cell r="O550" t="str">
            <v>EF</v>
          </cell>
        </row>
        <row r="551">
          <cell r="A551" t="str">
            <v>Bunisari</v>
          </cell>
          <cell r="E551">
            <v>48</v>
          </cell>
          <cell r="M551" t="str">
            <v>Jl. Pantai legian</v>
          </cell>
          <cell r="N551" t="str">
            <v>Ditemukan arester pecah</v>
          </cell>
          <cell r="O551" t="str">
            <v>EF</v>
          </cell>
        </row>
        <row r="552">
          <cell r="A552" t="str">
            <v>Monang Maning</v>
          </cell>
          <cell r="E552" t="str">
            <v>41d</v>
          </cell>
          <cell r="M552" t="str">
            <v>Br. Cica kapal</v>
          </cell>
          <cell r="N552" t="str">
            <v>Layang2 nempel di traves</v>
          </cell>
          <cell r="O552" t="str">
            <v>EF</v>
          </cell>
        </row>
      </sheetData>
      <sheetData sheetId="1" refreshError="1"/>
      <sheetData sheetId="2" refreshError="1"/>
      <sheetData sheetId="3" refreshError="1"/>
      <sheetData sheetId="4" refreshError="1"/>
      <sheetData sheetId="5"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983 Top"/>
      <sheetName val="TOP TAHUNAN"/>
      <sheetName val="TOP"/>
      <sheetName val="01 A"/>
      <sheetName val="01 A (2)"/>
      <sheetName val="01 B"/>
      <sheetName val="02 B "/>
      <sheetName val="04"/>
      <sheetName val="Tickmarks"/>
      <sheetName val="2006"/>
      <sheetName val="TEST"/>
      <sheetName val="0001"/>
      <sheetName val="Appendix A.2-2005"/>
      <sheetName val="Appendix A.2-2006"/>
      <sheetName val="Appendix A.2-2007"/>
      <sheetName val="Summary"/>
      <sheetName val="0002"/>
      <sheetName val="0003"/>
      <sheetName val="0004"/>
      <sheetName val="0005"/>
      <sheetName val="1983 Top (In USD) - 2005"/>
      <sheetName val="1983 Top (In USD) - 2006"/>
      <sheetName val="1983 Top (In USD) - 2007"/>
      <sheetName val="1983 Top (In USD) - 3 yrs-2007"/>
      <sheetName val="1983 Top (In Cncy) - 2005"/>
      <sheetName val="1983 Top (In Cncy) - 2006"/>
      <sheetName val="1983 Top (In Cncy) - 2007"/>
      <sheetName val="1983 Top (In Original Currency)"/>
      <sheetName val="1983 Top (Orig)"/>
      <sheetName val="Laba Rugi"/>
      <sheetName val="Sudah Berjalan"/>
      <sheetName val="Sheet1"/>
      <sheetName val="LAIN2"/>
      <sheetName val="L-R"/>
      <sheetName val="Submission Form"/>
      <sheetName val="rkap2008"/>
      <sheetName val="List"/>
      <sheetName val="Worksheet in 6300 TOP REPORT  A"/>
      <sheetName val="Tabel dan Grafik"/>
      <sheetName val="BA-1"/>
      <sheetName val="#REF"/>
      <sheetName val="o1a"/>
      <sheetName val="Mirrless_PBAAI"/>
      <sheetName val="SFAC_Tes"/>
      <sheetName val="TABEL SFC"/>
      <sheetName val="SAA"/>
      <sheetName val="W-NAD"/>
      <sheetName val="UshDeb00"/>
      <sheetName val="Bipeg-U(12D2)"/>
      <sheetName val="PRK"/>
      <sheetName val="Sheet3"/>
      <sheetName val="TRANS"/>
      <sheetName val="Perintah"/>
      <sheetName val="W1"/>
      <sheetName val="Cover"/>
      <sheetName val="Kamus"/>
      <sheetName val="beban"/>
      <sheetName val="master rab"/>
      <sheetName val="tabel-JHT"/>
      <sheetName val="SL3"/>
      <sheetName val="Dasar Pemadaman"/>
      <sheetName val="Input GENERATION-DATA"/>
      <sheetName val="NerSubsis"/>
      <sheetName val="D-2"/>
      <sheetName val="prev-i"/>
      <sheetName val="M-PEG"/>
      <sheetName val="SPT"/>
      <sheetName val="usul-KD"/>
      <sheetName val="Kontrol"/>
      <sheetName val="Kantor"/>
      <sheetName val="REFERENSI"/>
      <sheetName val="Har_Sus"/>
      <sheetName val="TERBIT"/>
      <sheetName val="aruskas"/>
      <sheetName val="Hal-1"/>
      <sheetName val="Gangg_PL"/>
      <sheetName val="Penjualan"/>
      <sheetName val="ProdSendiri"/>
      <sheetName val="PS&amp;Susut TL"/>
      <sheetName val="SewaBeli"/>
      <sheetName val="Transfer"/>
      <sheetName val="Salinan Dari Impress"/>
      <sheetName val="AHS-JTR"/>
      <sheetName val="AHS-JTM"/>
      <sheetName val="Rekap"/>
      <sheetName val="Sch-5"/>
      <sheetName val="FORM BQ TL PRATU 4cct"/>
      <sheetName val="PkRp"/>
      <sheetName val="FLI - Sec.1"/>
      <sheetName val="Sheet6"/>
      <sheetName val="Wil-2"/>
      <sheetName val="4"/>
      <sheetName val="DATA TBD"/>
      <sheetName val="A1 pri123"/>
      <sheetName val="D-Analisa1"/>
      <sheetName val="D-Upah&amp;Bahan"/>
      <sheetName val="LabaRugi"/>
      <sheetName val="BAHAN"/>
      <sheetName val="I-Rutin Switchgear"/>
      <sheetName val="I-Rutin SUTT"/>
      <sheetName val="I-Rutin Banghal"/>
      <sheetName val="I-R Kendaraan"/>
      <sheetName val="I-R Perlengkapan Um"/>
      <sheetName val="V-Rutin Banghal"/>
      <sheetName val="V-R Kendaraan"/>
      <sheetName val="V-R Perlengkapan Umum"/>
      <sheetName val="V-NR Banghal"/>
      <sheetName val="I-Rutin Transformator"/>
      <sheetName val="Sentra"/>
      <sheetName val="sept"/>
      <sheetName val="HARGA"/>
      <sheetName val="TARGET UNIT (2)"/>
      <sheetName val="RESUM-MON"/>
      <sheetName val="Pay for Person"/>
      <sheetName val="neraca 1999-2000"/>
      <sheetName val="FEB"/>
      <sheetName val="JAN"/>
      <sheetName val="MAR"/>
      <sheetName val="BOQ"/>
      <sheetName val="Rate"/>
      <sheetName val="sch"/>
      <sheetName val="Smg"/>
      <sheetName val="hrg uph+bhn"/>
      <sheetName val="TABGAJI"/>
      <sheetName val="TBKonsol_2014"/>
      <sheetName val="TB MKP"/>
      <sheetName val="Sensitivitas"/>
      <sheetName val="Sheet2"/>
      <sheetName val="Ref"/>
      <sheetName val="01_A"/>
      <sheetName val="Aug-06"/>
      <sheetName val="HARGA SATUAN"/>
      <sheetName val="Tabel PTKP"/>
      <sheetName val="RAB"/>
      <sheetName val="MDU"/>
      <sheetName val="GABLUARJAWA1 (2)"/>
      <sheetName val="HPP"/>
      <sheetName val="M"/>
      <sheetName val="Sheet5"/>
      <sheetName val="L_23"/>
      <sheetName val="INPUT HARGA"/>
      <sheetName val="Rupiah"/>
      <sheetName val="Rekapitulasi"/>
      <sheetName val="BA1"/>
      <sheetName val="KUMULATIP"/>
      <sheetName val="HPS"/>
      <sheetName val="DATA"/>
      <sheetName val="Assumptions (2)"/>
      <sheetName val="Transver kWh"/>
      <sheetName val="DbGab"/>
      <sheetName val="Rkp"/>
      <sheetName val="ca"/>
      <sheetName val="ANALISA"/>
      <sheetName val="H.Satuan"/>
      <sheetName val="Grafik"/>
      <sheetName val="Daftar Harga"/>
      <sheetName val="RAB &amp; RCO OWNER VERS."/>
      <sheetName val="basic-price"/>
      <sheetName val="Prices"/>
      <sheetName val="KALK_GES"/>
      <sheetName val="DI-ESTI"/>
      <sheetName val="CiMaPlbStd"/>
      <sheetName val="C22"/>
      <sheetName val="TABEL"/>
      <sheetName val="ASUMSI"/>
      <sheetName val="DESEMBER"/>
      <sheetName val="data1"/>
      <sheetName val="Menu"/>
      <sheetName val="FORM.A3"/>
      <sheetName val="divI"/>
      <sheetName val="divII"/>
      <sheetName val="Harga BBM Indonesia"/>
      <sheetName val="AN.TERBUKA"/>
      <sheetName val="an.arsitektur"/>
      <sheetName val="Query2"/>
      <sheetName val="Calendar"/>
      <sheetName val="PP"/>
      <sheetName val="PDPKonstruksi"/>
      <sheetName val="Resume"/>
      <sheetName val="har-AO"/>
      <sheetName val="RAB radio rep"/>
      <sheetName val="TB"/>
      <sheetName val="TDL2001"/>
      <sheetName val="TRNS-C1"/>
      <sheetName val="TAP"/>
      <sheetName val="C"/>
      <sheetName val="DATABASE"/>
      <sheetName val="ANAL-"/>
      <sheetName val="Upah"/>
      <sheetName val="Isian Biodata"/>
      <sheetName val="DTU"/>
      <sheetName val="GABUNGAN"/>
      <sheetName val="non feeder-kc"/>
      <sheetName val="a"/>
      <sheetName val="Daftar Harga Upah"/>
      <sheetName val="PROFIL"/>
      <sheetName val="JARAK TEMPUH PERGESERAN TRAFO"/>
      <sheetName val="Lembar1"/>
      <sheetName val="Lembar2"/>
      <sheetName val="JARAK PEMBONGKARAN &amp; RELOKASI N"/>
      <sheetName val="DAFTAR PEKERJAAN PONDASI &amp; PEMA"/>
      <sheetName val="DAFTAR PENGADAAN PEMASANGAN NCT"/>
      <sheetName val="JSO"/>
      <sheetName val="Kuantitas &amp; Harga"/>
      <sheetName val="uts"/>
      <sheetName val="Trhan_Outdoor_Combined wo MK"/>
      <sheetName val="PEMBACAAN"/>
      <sheetName val="Basic Price"/>
      <sheetName val="ND RAB"/>
      <sheetName val="rekmodiPtk (MAP)"/>
      <sheetName val="SATPAM"/>
      <sheetName val="ELEKTRONIK"/>
      <sheetName val="ELEKTRIKAL"/>
      <sheetName val="MEKANIKAL"/>
      <sheetName val="REKAP BAHAN"/>
      <sheetName val="name"/>
      <sheetName val="APP CAWANG"/>
      <sheetName val="ZCAD"/>
      <sheetName val="ZST1"/>
      <sheetName val="12.REFERENSI"/>
      <sheetName val="Cover1"/>
      <sheetName val="mu"/>
      <sheetName val="DAF-1"/>
      <sheetName val="Pt"/>
      <sheetName val="COVER A1_A3"/>
      <sheetName val="Sudah_Berjalan"/>
      <sheetName val="1983_Top"/>
      <sheetName val="TOP_TAHUNAN"/>
      <sheetName val="01_A_(2)"/>
      <sheetName val="01_B"/>
      <sheetName val="02_B_"/>
      <sheetName val="Appendix_A_2-2005"/>
      <sheetName val="Appendix_A_2-2006"/>
      <sheetName val="Appendix_A_2-2007"/>
      <sheetName val="1983_Top_(In_USD)_-_2005"/>
      <sheetName val="1983_Top_(In_USD)_-_2006"/>
      <sheetName val="1983_Top_(In_USD)_-_2007"/>
      <sheetName val="1983_Top_(In_USD)_-_3_yrs-2007"/>
      <sheetName val="1983_Top_(In_Cncy)_-_2005"/>
      <sheetName val="1983_Top_(In_Cncy)_-_2006"/>
      <sheetName val="1983_Top_(In_Cncy)_-_2007"/>
      <sheetName val="1983_Top_(In_Original_Currency)"/>
      <sheetName val="1983_Top_(Orig)"/>
      <sheetName val="Laba_Rugi"/>
      <sheetName val="Submission_Form"/>
      <sheetName val="Worksheet_in_6300_TOP_REPORT__A"/>
      <sheetName val="Tabel_dan_Grafik"/>
      <sheetName val="TABEL_SFC"/>
      <sheetName val="master_rab"/>
      <sheetName val="Dasar_Pemadaman"/>
      <sheetName val="Input_GENERATION-DATA"/>
      <sheetName val="PS&amp;Susut_TL"/>
      <sheetName val="H_Satuan"/>
      <sheetName val="totaL"/>
      <sheetName val="Rekap_PMG_"/>
      <sheetName val="Kontrak vs Realisasi Gas"/>
      <sheetName val="FORM A12BJI"/>
      <sheetName val="Download_Data"/>
      <sheetName val="Tabel ND(Tb8)"/>
      <sheetName val="Sub"/>
      <sheetName val="13.Nangakara Weir"/>
      <sheetName val="14.Irr.Canal Work"/>
      <sheetName val="15.Irr. Struc.Work"/>
      <sheetName val="16.Pipe Inst."/>
      <sheetName val="18.Lateral Pipe"/>
      <sheetName val="3-DIV4"/>
      <sheetName val="NP"/>
      <sheetName val="analis"/>
      <sheetName val="Peralatan"/>
      <sheetName val="Peralatan (2)"/>
      <sheetName val="APBN"/>
      <sheetName val="01_A1"/>
      <sheetName val="JASA"/>
      <sheetName val="Periode"/>
      <sheetName val="Links"/>
      <sheetName val="Lead"/>
      <sheetName val="Uraian"/>
      <sheetName val="Calc Inst"/>
      <sheetName val="FORM-B"/>
      <sheetName val="DAF- PEG"/>
      <sheetName val="2008"/>
      <sheetName val="rumus"/>
      <sheetName val="AKTIVA TETAP"/>
      <sheetName val="PARAMETER"/>
      <sheetName val="Master Edit"/>
      <sheetName val="CH"/>
      <sheetName val="Rekap PMG."/>
      <sheetName val="Sheet4"/>
      <sheetName val="L20Keu"/>
      <sheetName val="GrafikProd"/>
      <sheetName val="MASTER Alat"/>
      <sheetName val="HRG BHN"/>
      <sheetName val="Tiket Binder"/>
      <sheetName val="23 switchgear 20 kv rev"/>
      <sheetName val="Currency Rate"/>
      <sheetName val="RAP"/>
      <sheetName val="LOADDAT"/>
      <sheetName val="DKH"/>
      <sheetName val="Form1-TEL alat"/>
      <sheetName val="Form1-TEL ged"/>
      <sheetName val="RAB PS33"/>
      <sheetName val="Form1-TEL inst"/>
      <sheetName val="RAB radio link"/>
      <sheetName val="RAB PABX"/>
      <sheetName val="RAB wireless"/>
      <sheetName val="MATERIAL"/>
      <sheetName val="8.b Lamp B-1 BAHP Evaluasi SPH"/>
      <sheetName val="Tools&amp;Consum"/>
      <sheetName val="Equip. Sch"/>
      <sheetName val="Labor"/>
      <sheetName val="LK2004"/>
      <sheetName val="RABPELUD"/>
      <sheetName val="ACUAN"/>
      <sheetName val="Info"/>
      <sheetName val="BLC 2016"/>
      <sheetName val="LK-1"/>
      <sheetName val="Daftar Kegiatan"/>
      <sheetName val="Skor"/>
      <sheetName val="KesejahteraanKary&amp;Sumb"/>
      <sheetName val="Penyulang Padam"/>
      <sheetName val="IkhtisarBiop(12.0)"/>
      <sheetName val="Config"/>
      <sheetName val="Tabel Istilah"/>
      <sheetName val="SuMBER"/>
      <sheetName val="Table 5"/>
      <sheetName val="REKAP  (1)"/>
      <sheetName val="Agregat Halus &amp; Kasar"/>
      <sheetName val="KH-Q1,Q2,01"/>
      <sheetName val="SKN (2)"/>
      <sheetName val="Tiket ACBC lev"/>
      <sheetName val="000000"/>
      <sheetName val="100000"/>
      <sheetName val="DATA_NOV04"/>
      <sheetName val="BBaku(12C3)"/>
      <sheetName val="BBMJenis(12B1)"/>
      <sheetName val="BiLuOp(14)"/>
      <sheetName val="BiPinjamin(15)"/>
      <sheetName val="BOLain(12E2)"/>
      <sheetName val="BPeg-F(12D1)"/>
      <sheetName val="HarJabor(12C2)"/>
      <sheetName val="JualGTarif(11A)"/>
      <sheetName val="LabaRugi Fungsi"/>
      <sheetName val="LabaRugi Fungsi2004(21B)"/>
      <sheetName val="LabaRugi Lainnya 2005(20)"/>
      <sheetName val="LabaRugi Unsur2004(21A)"/>
      <sheetName val="PembelianiTL(12A1"/>
      <sheetName val="PendaLuOp(13)"/>
      <sheetName val="PendOpLain(11B)"/>
      <sheetName val="ProduksiTL(12B2)"/>
      <sheetName val="SewaPemb(12A2)"/>
      <sheetName val="A1 PRY"/>
      <sheetName val="D2. ANALISA HS INSHAR"/>
      <sheetName val="BQ Gardu Induk"/>
      <sheetName val="BQ Training"/>
      <sheetName val="XREF"/>
      <sheetName val="DENPASAR"/>
      <sheetName val="Daftar Tabel"/>
      <sheetName val="PL (MONTHLY)"/>
      <sheetName val="PRK-SUTT"/>
      <sheetName val="PRK vs GGN 2007-2009"/>
      <sheetName val="CASH FLOW"/>
      <sheetName val="Inflasi $"/>
      <sheetName val="AR"/>
      <sheetName val="NPK"/>
      <sheetName val="01_A2"/>
      <sheetName val="K_TAM_SPK032"/>
      <sheetName val="ap lt angung"/>
      <sheetName val="CONS."/>
      <sheetName val="Markup"/>
      <sheetName val="Terbilang"/>
      <sheetName val="MAPPING"/>
      <sheetName val="FCM"/>
      <sheetName val="terima"/>
      <sheetName val="rekap-ans"/>
      <sheetName val="D"/>
      <sheetName val="E"/>
      <sheetName val="P2-o1a"/>
      <sheetName val="StU"/>
      <sheetName val="Kalk"/>
      <sheetName val="hal 14b"/>
      <sheetName val="4SM00369 &amp; 4SM00370 "/>
      <sheetName val="Incoming 1A jajar"/>
      <sheetName val="HSB"/>
      <sheetName val="Satuan"/>
      <sheetName val="Input"/>
      <sheetName val="TONGKE-HT"/>
      <sheetName val="gtrinh"/>
      <sheetName val="DONGIA"/>
      <sheetName val="dongia (2)"/>
      <sheetName val="見積書"/>
      <sheetName val="Mar 2004"/>
      <sheetName val="DataSelKurs"/>
      <sheetName val="DynamicChart"/>
      <sheetName val="DataTable"/>
      <sheetName val="Uraian RAB"/>
      <sheetName val="RK"/>
      <sheetName val="Analisa AC"/>
      <sheetName val="eskalasi"/>
      <sheetName val="Jasa &amp; Transportasi"/>
      <sheetName val="reff harga"/>
      <sheetName val="Analisa harga satuan jasa pasan"/>
      <sheetName val="harga dasar uit"/>
      <sheetName val="MT-C"/>
      <sheetName val="kWh"/>
      <sheetName val="Data-pendukung"/>
      <sheetName val="Anal-BM"/>
      <sheetName val="sr"/>
    </sheetNames>
    <sheetDataSet>
      <sheetData sheetId="0" refreshError="1"/>
      <sheetData sheetId="1" refreshError="1"/>
      <sheetData sheetId="2" refreshError="1"/>
      <sheetData sheetId="3" refreshError="1">
        <row r="19">
          <cell r="K19">
            <v>92675.15</v>
          </cell>
        </row>
      </sheetData>
      <sheetData sheetId="4" refreshError="1"/>
      <sheetData sheetId="5">
        <row r="19">
          <cell r="K19">
            <v>92675.15</v>
          </cell>
        </row>
      </sheetData>
      <sheetData sheetId="6">
        <row r="19">
          <cell r="K19">
            <v>92675.15</v>
          </cell>
        </row>
      </sheetData>
      <sheetData sheetId="7">
        <row r="19">
          <cell r="K19">
            <v>92675.15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inan Dari Impress"/>
      <sheetName val="Gardu 24 Juli 2001"/>
      <sheetName val="Gardu 24 Juli 2001 (2)"/>
      <sheetName val="Gardu 24 Juli 2001 (3)"/>
      <sheetName val="Untuk KBTek"/>
      <sheetName val="Pertambahan Beban Gardu"/>
      <sheetName val="Gardu Per Penyulang"/>
      <sheetName val="Pendukung"/>
      <sheetName val="Gardu 10 April 2001"/>
      <sheetName val="Peralatan Dist"/>
      <sheetName val="ANALISA"/>
      <sheetName val="W-NAD"/>
      <sheetName val="Gangg_PL"/>
      <sheetName val="Sheet1"/>
      <sheetName val="01 A"/>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UshDeb00"/>
      <sheetName val="Gangg_PL"/>
      <sheetName val="01 A"/>
      <sheetName val="Sudah Berjalan"/>
      <sheetName val="Basic Price"/>
      <sheetName val="Cover"/>
      <sheetName val="Kamus"/>
      <sheetName val="Resume"/>
      <sheetName val="spta"/>
      <sheetName val="Isian Biodata"/>
      <sheetName val="ANALISA"/>
      <sheetName val="Salinan Dari Impress"/>
      <sheetName val="REKAP"/>
      <sheetName val="rkap2008"/>
      <sheetName val="List"/>
      <sheetName val="aruskas"/>
      <sheetName val="Ha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
      <sheetName val="data_ukur"/>
      <sheetName val="beban"/>
      <sheetName val="tegangan"/>
      <sheetName val="Salinan Dari Impress"/>
    </sheetNames>
    <sheetDataSet>
      <sheetData sheetId="0">
        <row r="1">
          <cell r="A1" t="str">
            <v>EA</v>
          </cell>
        </row>
      </sheetData>
      <sheetData sheetId="1">
        <row r="1">
          <cell r="A1" t="str">
            <v>EA</v>
          </cell>
        </row>
      </sheetData>
      <sheetData sheetId="2"/>
      <sheetData sheetId="3"/>
      <sheetData sheetId="4"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CF"/>
      <sheetName val="Amandemen-2004"/>
      <sheetName val="Selisih Prod"/>
      <sheetName val="Sheet1"/>
      <sheetName val="NerSubsis"/>
      <sheetName val="Pembelian"/>
      <sheetName val="Sw&amp;Bl"/>
      <sheetName val="Tap2006"/>
      <sheetName val="NEKons"/>
      <sheetName val="rkap2008"/>
      <sheetName val="TaraKalor"/>
      <sheetName val="Sheet3"/>
      <sheetName val="Catatan"/>
      <sheetName val="Sheet2"/>
      <sheetName val="Uraian"/>
      <sheetName val="Sampul"/>
      <sheetName val="Chek"/>
      <sheetName val="kCal"/>
      <sheetName val="HitBln"/>
      <sheetName val="BBkr"/>
      <sheetName val="Bipeg-U(12D2)"/>
      <sheetName val="BBaku(12C3)"/>
      <sheetName val="BBMJenis(12B1)"/>
      <sheetName val="BiLuOp(14)"/>
      <sheetName val="BiPinjamin(15)"/>
      <sheetName val="BOLain(12E2)"/>
      <sheetName val="BPeg-F(12D1)"/>
      <sheetName val="IkhtisarBiop(12.0)"/>
      <sheetName val="JualGTarif(11A)"/>
      <sheetName val="LabaRugi Fungsi"/>
      <sheetName val="PembelianiTL(12A1"/>
      <sheetName val="PendaLuOp(13)"/>
      <sheetName val="PendOpLain(11B)"/>
      <sheetName val="ProduksiTL(12B2)"/>
      <sheetName val="SewaPemb(12A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Target"/>
      <sheetName val="form_realisasi TW II"/>
      <sheetName val="1 SUSUT"/>
      <sheetName val="2-3 saidi saifi"/>
      <sheetName val="4 Trafo rusak"/>
      <sheetName val="5 FGTM"/>
      <sheetName val="6. PPTL "/>
      <sheetName val="7. ASET"/>
      <sheetName val="8. B. HAR"/>
      <sheetName val="9. B. ADMIN "/>
      <sheetName val="Kamus"/>
      <sheetName val="unit"/>
      <sheetName val="Salinan Dari Impres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
          <cell r="A2" t="str">
            <v>Wilayah [pilih]</v>
          </cell>
        </row>
      </sheetData>
      <sheetData sheetId="11" refreshError="1"/>
      <sheetData sheetId="12"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General Item"/>
      <sheetName val="2.Sorinangka Weir"/>
      <sheetName val="3.Irr.Canal Work"/>
      <sheetName val="4.Irr.Struc.Work"/>
      <sheetName val="5.Drainage Work"/>
      <sheetName val="6.Tertiary Work"/>
      <sheetName val="a"/>
      <sheetName val="01 A"/>
      <sheetName val="Kamus"/>
      <sheetName val="LAIN2"/>
      <sheetName val="ASUMSI"/>
      <sheetName val="Resume"/>
      <sheetName val="Meter merek Ganz"/>
      <sheetName val="rekap"/>
      <sheetName val="W-NAD"/>
      <sheetName val="K_TAM_SPK032"/>
      <sheetName val="UshDeb00"/>
      <sheetName val="Upah"/>
      <sheetName val="Sheet1"/>
      <sheetName val="uni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3.Nangakara Weir"/>
      <sheetName val="14.Irr.Canal Work"/>
      <sheetName val="15.Irr. Struc.Work"/>
      <sheetName val="16.Pipe Inst."/>
      <sheetName val="17.Drainage Work"/>
      <sheetName val="18.Lateral Pipe"/>
      <sheetName val="W-NAD"/>
      <sheetName val="Sheet1"/>
      <sheetName val="Upah"/>
      <sheetName val="Sch-5"/>
      <sheetName val="Isian Biodata"/>
      <sheetName val="UshDeb00"/>
      <sheetName val="Sudah Berjalan"/>
      <sheetName val="a"/>
      <sheetName val="1.General Item"/>
      <sheetName val="2.Sorinangka Weir"/>
      <sheetName val="3.Irr.Canal Work"/>
      <sheetName val="4.Irr.Struc.Work"/>
      <sheetName val="6.Tertiary Work"/>
      <sheetName val="K_TAM_SPK032"/>
      <sheetName val="Salinan Dari Impress"/>
      <sheetName val="1.General "/>
      <sheetName val="Sheet5"/>
      <sheetName val="List"/>
      <sheetName val="uni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 Upah Beton , UPAH "/>
      <sheetName val="Material"/>
      <sheetName val="AnalisaSIPIL1"/>
      <sheetName val="BEST. BESI"/>
      <sheetName val="BEST. BEGESTING"/>
      <sheetName val="RAB"/>
      <sheetName val="ME"/>
      <sheetName val="PLUMBING"/>
      <sheetName val=" Bahan"/>
      <sheetName val="Upah"/>
      <sheetName val="Analisa LUMAJANG SNI"/>
      <sheetName val="Analisa SNI STANDART "/>
      <sheetName val="A"/>
      <sheetName val="Salinan Dari Impress"/>
      <sheetName val="SP"/>
      <sheetName val="1.General Item"/>
      <sheetName val="2.Sorinangka Weir"/>
      <sheetName val="3.Irr.Canal Work"/>
      <sheetName val="4.Irr.Struc.Work"/>
      <sheetName val="6.Tertiary Work"/>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Q(RAB)"/>
      <sheetName val="BQ(RAB) (2)"/>
      <sheetName val="BQ(RAB) (3)"/>
      <sheetName val="BQ1"/>
      <sheetName val="BQ2"/>
      <sheetName val="JADWAL(1)"/>
      <sheetName val="JADWAL(2)"/>
      <sheetName val="Item8"/>
      <sheetName val="sket"/>
      <sheetName val="adukan "/>
      <sheetName val="HL"/>
      <sheetName val="BU"/>
      <sheetName val="plester"/>
      <sheetName val="Item7"/>
      <sheetName val="rutinBahu"/>
      <sheetName val="Item10"/>
      <sheetName val="Estimate"/>
      <sheetName val="Item1"/>
      <sheetName val="Item4"/>
      <sheetName val="Item6"/>
      <sheetName val="rekap"/>
      <sheetName val="Hotmix"/>
      <sheetName val="Analisa Alat"/>
      <sheetName val="Elemen"/>
      <sheetName val="Item3"/>
      <sheetName val="Idle"/>
      <sheetName val="Pas.batu"/>
      <sheetName val="Crusher"/>
      <sheetName val="Proses"/>
      <sheetName val="Alat Kudus"/>
      <sheetName val="Kap.Alat"/>
      <sheetName val="ATB(T)"/>
      <sheetName val="ac4CM(T)"/>
      <sheetName val="SKETSA"/>
      <sheetName val="BAHAN"/>
      <sheetName val="upah"/>
      <sheetName val="ALAT"/>
      <sheetName val="alatnonbuas"/>
      <sheetName val="PNWRN"/>
      <sheetName val="Sheet1"/>
      <sheetName val="vICTOR"/>
      <sheetName val="BQ(RAB)_(2)"/>
      <sheetName val="BQ(RAB)_(3)"/>
      <sheetName val="adukan_"/>
      <sheetName val="Analisa_Alat"/>
      <sheetName val="Pas_batu"/>
      <sheetName val="Alat_Kudus"/>
      <sheetName val="Kap_Alat"/>
      <sheetName val="Analisa SNI STANDART "/>
      <sheetName val="H.Satuan"/>
      <sheetName val="data"/>
      <sheetName val="Analisa"/>
      <sheetName val="Kuantitas &amp; Harga"/>
      <sheetName val="1.General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bmission Form"/>
      <sheetName val="Feuil2"/>
      <sheetName val="XL4Test5"/>
      <sheetName val="13.Nangakara Weir"/>
      <sheetName val="14.Irr.Canal Work"/>
      <sheetName val="15.Irr. Struc.Work"/>
      <sheetName val="16.Pipe Inst."/>
      <sheetName val="18.Lateral Pip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bmission Form"/>
      <sheetName val="Feuil2"/>
      <sheetName val="XL4Test5"/>
      <sheetName val="Sheet1"/>
      <sheetName val="01 A"/>
      <sheetName val="THN-7"/>
      <sheetName val="Sudah Berjalan"/>
      <sheetName val="RKA 2012 (GAS)"/>
      <sheetName val="KONTRAK RAFLINDO"/>
      <sheetName val="Komp-A"/>
      <sheetName val="Harian"/>
      <sheetName val="tabel-JHT"/>
      <sheetName val="Har_Sus"/>
      <sheetName val="006 AC Standing Floor CT"/>
      <sheetName val="rkap2008"/>
      <sheetName val="List"/>
      <sheetName val="XREF"/>
      <sheetName val="C3"/>
      <sheetName val="Aktual Realisasi 2011 TW V2"/>
      <sheetName val="Aktual Realisasi 2012 FINAL"/>
      <sheetName val="Analisa SNI STANDART "/>
      <sheetName val="IkhtisarBiop(12.0)"/>
      <sheetName val="PendOpLain(11B)"/>
      <sheetName val="Parameter"/>
      <sheetName val="Sheet2"/>
      <sheetName val="Material"/>
      <sheetName val="BBT HARDU"/>
      <sheetName val="BBT HARJAR"/>
      <sheetName val="Non Rutin Baai"/>
      <sheetName val="Non Rutin SKM"/>
      <sheetName val="Priodik Mirrless2B SKM (2)"/>
      <sheetName val="Priodik Mirrless2 SKM"/>
      <sheetName val="Pri Mir 3 TO"/>
      <sheetName val="Priodik Sulzer 2 Baai"/>
      <sheetName val="Priodik Sulzer 2B Baai"/>
      <sheetName val="Priodik SWD BAAI"/>
      <sheetName val="Rutin Baai "/>
      <sheetName val="Rutin SKM"/>
      <sheetName val="Kamus"/>
      <sheetName val="TB"/>
      <sheetName val="AnalisaSIPIL RIIL"/>
      <sheetName val="Kontrak vs Realisasi G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bmission Form"/>
      <sheetName val="Feuil2"/>
      <sheetName val="XL4Test5"/>
      <sheetName val="Sheet2"/>
      <sheetName val="BBaku(12C3)"/>
      <sheetName val="BBMJenis(12B1)"/>
      <sheetName val="BiLuOp(14)"/>
      <sheetName val="Bipeg-U(12D2)"/>
      <sheetName val="BiPinjamin(15)"/>
      <sheetName val="BOLain(12E2)"/>
      <sheetName val="BPeg-F(12D1)"/>
      <sheetName val="Asumsi"/>
      <sheetName val="HarJabor(12C2)"/>
      <sheetName val="IkhtisarBiop(12.0)"/>
      <sheetName val="JualGTarif(11A)"/>
      <sheetName val="LabaRugi Fungsi"/>
      <sheetName val="LabaRugi Fungsi2004(21B)"/>
      <sheetName val="LabaRugi Lainnya 2005(20)"/>
      <sheetName val="LabaRugi Unsur2004(21A)"/>
      <sheetName val="PembelianiTL(12A1"/>
      <sheetName val="PendaLuOp(13)"/>
      <sheetName val="PendOpLain(11B)"/>
      <sheetName val="PenjTL(18)"/>
      <sheetName val="ProduksiTL(12B2)"/>
      <sheetName val="SewaPemb(12A2)"/>
      <sheetName val="Kamus"/>
      <sheetName val="Sheet1"/>
      <sheetName val="01 A"/>
      <sheetName val="AHS-JTR"/>
      <sheetName val="RINCIAN HARGA MATERIAL"/>
      <sheetName val="THN-7"/>
      <sheetName val="Sudah Berjalan"/>
      <sheetName val="RKA 2012 (GAS)"/>
      <sheetName val="KONTRAK RAFLINDO"/>
      <sheetName val="Komp-A"/>
      <sheetName val="Harian"/>
      <sheetName val="tabel-JHT"/>
      <sheetName val="Har_Sus"/>
      <sheetName val="006 AC Standing Floor CT"/>
      <sheetName val="rkap2008"/>
      <sheetName val="List"/>
      <sheetName val="XREF"/>
      <sheetName val="C3"/>
      <sheetName val="Aktual Realisasi 2011 TW V2"/>
      <sheetName val="Aktual Realisasi 2012 FINAL"/>
      <sheetName val="Parameter"/>
      <sheetName val="Non Rutin Baai"/>
      <sheetName val="Non Rutin SKM"/>
      <sheetName val="Priodik Mirrless2B SKM (2)"/>
      <sheetName val="Priodik Mirrless2 SKM"/>
      <sheetName val="Pri Mir 3 TO"/>
      <sheetName val="Priodik Sulzer 2 Baai"/>
      <sheetName val="Priodik Sulzer 2B Baai"/>
      <sheetName val="Priodik SWD BAAI"/>
      <sheetName val="Rutin Baai "/>
      <sheetName val="Rutin SKM"/>
      <sheetName val="AnalisaSIPIL RIIL"/>
      <sheetName val="E450"/>
      <sheetName val="prev-i"/>
      <sheetName val="sch 1.2"/>
      <sheetName val="Sch-5"/>
      <sheetName val="REFERENSI"/>
      <sheetName val="TB"/>
      <sheetName val="Kontrak vs Realisasi Gas"/>
      <sheetName val="totaL"/>
      <sheetName val="APBN"/>
      <sheetName val="Material"/>
      <sheetName val="BBT HARDU"/>
      <sheetName val="BBT HARJAR"/>
      <sheetName val="W1"/>
      <sheetName val="Usulan"/>
      <sheetName val="RESUM-MON"/>
      <sheetName val="MU"/>
      <sheetName val="HARGA SATUAN"/>
      <sheetName val="KALK_GES"/>
      <sheetName val="Formulas"/>
      <sheetName val="IN OUT"/>
      <sheetName val="Sheet3"/>
      <sheetName val="TRANS"/>
      <sheetName val="23 switchgear 20 kv rev"/>
      <sheetName val="compare"/>
      <sheetName val="For Report-Akum"/>
      <sheetName val="Submission_Form"/>
      <sheetName val="01_A"/>
      <sheetName val="Sudah_Berjalan"/>
      <sheetName val="006_AC_Standing_Floor_CT"/>
      <sheetName val="RKA_2012_(GAS)"/>
      <sheetName val="KONTRAK_RAFLINDO"/>
      <sheetName val="Aktual_Realisasi_2011_TW_V2"/>
      <sheetName val="Aktual_Realisasi_2012_FINAL"/>
      <sheetName val="Non_Rutin_Baai"/>
      <sheetName val="Non_Rutin_SKM"/>
      <sheetName val="Priodik_Mirrless2B_SKM_(2)"/>
      <sheetName val="Priodik_Mirrless2_SKM"/>
      <sheetName val="Pri_Mir_3_TO"/>
      <sheetName val="Priodik_Sulzer_2_Baai"/>
      <sheetName val="Priodik_Sulzer_2B_Baai"/>
      <sheetName val="Priodik_SWD_BAAI"/>
      <sheetName val="Rutin_Baai_"/>
      <sheetName val="Rutin_SKM"/>
      <sheetName val="IkhtisarBiop(12_0)"/>
      <sheetName val="R-SM-KIN"/>
      <sheetName val="SewaBeli"/>
      <sheetName val="Rekap"/>
      <sheetName val="RJBR"/>
      <sheetName val="Estimate"/>
      <sheetName val="Download_Data"/>
      <sheetName val="Penjualan"/>
      <sheetName val="ProdSendiri"/>
      <sheetName val="PS&amp;Susut TL"/>
      <sheetName val="Transfer"/>
      <sheetName val="LAIN2"/>
      <sheetName val="unit"/>
      <sheetName val="daftar hrg mat 07"/>
      <sheetName val="RAB"/>
      <sheetName val="form"/>
      <sheetName val="bahps"/>
      <sheetName val="Fuel Gas"/>
      <sheetName val="PDPKonstruksi"/>
      <sheetName val="WBS"/>
      <sheetName val="SISTEM SUMBAGSEL"/>
      <sheetName val="CiMaPlbStd"/>
      <sheetName val="Submission_Form1"/>
      <sheetName val="16 - Alternative Unit Pricing"/>
      <sheetName val="Analisa copy"/>
      <sheetName val="DIV 5 6"/>
      <sheetName val="H.Satuan"/>
      <sheetName val="T.Sched+Mat.List luwuk - -toili"/>
      <sheetName val="A.Div3"/>
      <sheetName val="A.Div7"/>
      <sheetName val="Pengadaan EM Revisi"/>
      <sheetName val="basic-price"/>
      <sheetName val="hrg uph+bhn"/>
      <sheetName val="FUNGSI"/>
      <sheetName val="TABGAJI"/>
      <sheetName val="Resource Plan (2)"/>
      <sheetName val="Ref"/>
      <sheetName val="ANALISA "/>
      <sheetName val="131 (Piutang PJB)"/>
      <sheetName val="Top"/>
      <sheetName val="DATA"/>
      <sheetName val="L_23"/>
      <sheetName val="CP3 Rkp"/>
      <sheetName val="3-DIV4"/>
      <sheetName val="3-DIV5"/>
      <sheetName val="3-DIV3"/>
      <sheetName val="L-R"/>
      <sheetName val="PL (MONTHLY)"/>
      <sheetName val="XXXXXX"/>
      <sheetName val="Test Accrue"/>
      <sheetName val="ALAT"/>
      <sheetName val="GABLUARJAWA1 (2)"/>
      <sheetName val="JASA"/>
      <sheetName val="000000"/>
      <sheetName val="Menu"/>
      <sheetName val="Periode"/>
      <sheetName val="Penyert-anak"/>
      <sheetName val="Penyert-Saham"/>
      <sheetName val="MilikSaham"/>
      <sheetName val="NCI"/>
      <sheetName val="PIUT-JP"/>
      <sheetName val="TGR"/>
      <sheetName val="BI.DTGH"/>
      <sheetName val="BDDLainnya"/>
      <sheetName val="Dmk-Pjk"/>
      <sheetName val="RDBDP"/>
      <sheetName val="Kas&amp;Strkas"/>
      <sheetName val="DpsK3bln"/>
      <sheetName val="Dep3-12bln"/>
      <sheetName val="Piut-Umur (Rev)"/>
      <sheetName val="Piut-Umur1"/>
      <sheetName val="Piut-Umur2"/>
      <sheetName val="Piut-Unsur"/>
      <sheetName val="HapusPiut (Rev)"/>
      <sheetName val="HapusPiut"/>
      <sheetName val="PiutRR"/>
      <sheetName val="PenyisihanPiutang"/>
      <sheetName val="PiutMacam"/>
      <sheetName val="Persd-Mat"/>
      <sheetName val="KlasPersd"/>
      <sheetName val="PenyisihanMat"/>
      <sheetName val="Rinc-Bl-BBM"/>
      <sheetName val="BantuanLN"/>
      <sheetName val="AkunPenutup"/>
      <sheetName val="UtPiut-Anak "/>
      <sheetName val="PendBP"/>
      <sheetName val="HutBank"/>
      <sheetName val="HutBiProy"/>
      <sheetName val="FORM REKON DP"/>
      <sheetName val="IPS-IPK"/>
      <sheetName val="IPS-IPK DPLK"/>
      <sheetName val="ManfPs"/>
      <sheetName val="Utus T "/>
      <sheetName val="Utus P"/>
      <sheetName val="Ut-Pajak"/>
      <sheetName val="SKP"/>
      <sheetName val="UtLainPD"/>
      <sheetName val="UtLainPJ"/>
      <sheetName val="Utg SGU"/>
      <sheetName val="UtangBiaya"/>
      <sheetName val="Utang Biaya"/>
      <sheetName val="UJL"/>
      <sheetName val="DMKLPB-TARIF"/>
      <sheetName val="DMKLPB-LANGG"/>
      <sheetName val="JualGTarif"/>
      <sheetName val="JualGLangg"/>
      <sheetName val="JUAL LPB-TARIF"/>
      <sheetName val="JUAL LPB-LANGG"/>
      <sheetName val="JUAL&amp;BL-TL"/>
      <sheetName val="PendOpLain"/>
      <sheetName val="BO-INVEST"/>
      <sheetName val="PO Lain-1"/>
      <sheetName val="PO Lain-2"/>
      <sheetName val="IkhtisarBiop"/>
      <sheetName val="PembelianTL"/>
      <sheetName val="Pembelian TL2"/>
      <sheetName val="Sewa Diesel"/>
      <sheetName val="BBMJenis "/>
      <sheetName val="ProduksiTLSendiri"/>
      <sheetName val="HarMat"/>
      <sheetName val="HarJabor"/>
      <sheetName val="BPeg-F"/>
      <sheetName val="BPeg-U"/>
      <sheetName val="Reals-MP"/>
      <sheetName val="BOLain"/>
      <sheetName val="Non Allw Cost"/>
      <sheetName val="bi-outsourching"/>
      <sheetName val="PendaLuOp"/>
      <sheetName val="BeLuOp"/>
      <sheetName val="BePinjaman"/>
      <sheetName val="SelisihKurs"/>
      <sheetName val="KursNota "/>
      <sheetName val="KursSend"/>
      <sheetName val="NrcKWh"/>
      <sheetName val="KOR-PAJAK"/>
      <sheetName val="PJK-TGH"/>
      <sheetName val="KONTRAK"/>
      <sheetName val="PROG"/>
      <sheetName val="non feeder-kc"/>
      <sheetName val="Dasar Pemadaman"/>
      <sheetName val="aruskas"/>
      <sheetName val="W-NAD"/>
      <sheetName val="RAB GI"/>
      <sheetName val="Mar 2004"/>
      <sheetName val="terima"/>
      <sheetName val="Form-B-R1"/>
      <sheetName val="Resume"/>
      <sheetName val="NP"/>
      <sheetName val="LK2004"/>
      <sheetName val="PICKUP"/>
      <sheetName val="FORM-B"/>
      <sheetName val="Upah"/>
      <sheetName val="Gangg_PL"/>
      <sheetName val="HARGA MATERIAL"/>
      <sheetName val="ca"/>
      <sheetName val="UshDeb00"/>
      <sheetName val="1.FormasiTim_Blg"/>
      <sheetName val="1.FormasiTim_Pct"/>
      <sheetName val="1.FormasiTim_Ponkt"/>
      <sheetName val="1.FormasiTim_Tgk"/>
      <sheetName val="Analisa SNI STANDART "/>
      <sheetName val="13.Nangakara Weir"/>
      <sheetName val="14.Irr.Canal Work"/>
      <sheetName val="15.Irr. Struc.Work"/>
      <sheetName val="16.Pipe Inst."/>
      <sheetName val="18.Lateral Pipe"/>
      <sheetName val="Laba Rugi"/>
      <sheetName val="a"/>
      <sheetName val="1.General Item"/>
      <sheetName val="2.Sorinangka Weir"/>
      <sheetName val="3.Irr.Canal Work"/>
      <sheetName val="4.Irr.Struc.Work"/>
      <sheetName val="6.Tertiary Work"/>
      <sheetName val="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3. Form Pengendalian"/>
      <sheetName val="12. ND MANPAN"/>
      <sheetName val="12. HPE"/>
      <sheetName val="11. ND MAN-REN"/>
      <sheetName val="10. ND USER-MAN"/>
      <sheetName val="9. TOR"/>
      <sheetName val="08. Justifikasi"/>
      <sheetName val="7. Metode"/>
      <sheetName val="6. Shortlist"/>
      <sheetName val="5. Evaluasi"/>
      <sheetName val="4. Usulan"/>
      <sheetName val="3. BoQ"/>
      <sheetName val="2.c. Rekap"/>
      <sheetName val="2.b. RAB Gardu Full"/>
      <sheetName val="2.a. Data Gardu Full"/>
      <sheetName val="1. Data Inputan"/>
      <sheetName val="Submiss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R Mei)"/>
      <sheetName val="Rekap (R April)"/>
      <sheetName val="Rekap Kapasitas"/>
      <sheetName val="Pemerataan"/>
      <sheetName val="MERK"/>
      <sheetName val="BELITUNG"/>
      <sheetName val="BELITUNG2"/>
      <sheetName val="BANGKA"/>
      <sheetName val="BANGKA2"/>
      <sheetName val="Sheet2"/>
      <sheetName val="Revisi"/>
    </sheetNames>
    <sheetDataSet>
      <sheetData sheetId="0"/>
      <sheetData sheetId="1"/>
      <sheetData sheetId="2"/>
      <sheetData sheetId="3"/>
      <sheetData sheetId="4"/>
      <sheetData sheetId="5"/>
      <sheetData sheetId="6">
        <row r="504">
          <cell r="I504">
            <v>100</v>
          </cell>
          <cell r="EG504">
            <v>60.62804222222222</v>
          </cell>
        </row>
        <row r="505">
          <cell r="I505">
            <v>50</v>
          </cell>
          <cell r="EG505">
            <v>49.452888000000009</v>
          </cell>
        </row>
        <row r="506">
          <cell r="I506">
            <v>25</v>
          </cell>
          <cell r="EG506">
            <v>14.002640000000003</v>
          </cell>
        </row>
        <row r="507">
          <cell r="I507">
            <v>50</v>
          </cell>
          <cell r="EG507">
            <v>36.785813333333337</v>
          </cell>
        </row>
        <row r="508">
          <cell r="I508">
            <v>50</v>
          </cell>
          <cell r="EG508">
            <v>42.02024355555556</v>
          </cell>
        </row>
        <row r="509">
          <cell r="I509">
            <v>50</v>
          </cell>
          <cell r="EG509">
            <v>18.669609000000001</v>
          </cell>
        </row>
        <row r="510">
          <cell r="I510">
            <v>50</v>
          </cell>
          <cell r="EG510">
            <v>61.697880888888889</v>
          </cell>
        </row>
        <row r="511">
          <cell r="I511">
            <v>50</v>
          </cell>
          <cell r="EG511">
            <v>58.12482</v>
          </cell>
        </row>
        <row r="512">
          <cell r="I512">
            <v>50</v>
          </cell>
          <cell r="EG512">
            <v>31.621473333333334</v>
          </cell>
        </row>
        <row r="513">
          <cell r="I513">
            <v>50</v>
          </cell>
          <cell r="EG513">
            <v>35.085162666666662</v>
          </cell>
        </row>
        <row r="514">
          <cell r="I514">
            <v>100</v>
          </cell>
          <cell r="EG514">
            <v>29.528009333333337</v>
          </cell>
        </row>
        <row r="515">
          <cell r="I515">
            <v>100</v>
          </cell>
          <cell r="EG515">
            <v>20.624047888888889</v>
          </cell>
        </row>
        <row r="516">
          <cell r="I516">
            <v>100</v>
          </cell>
          <cell r="EG516">
            <v>23.879199555555559</v>
          </cell>
        </row>
        <row r="517">
          <cell r="I517">
            <v>100</v>
          </cell>
          <cell r="EG517">
            <v>34.602233333333331</v>
          </cell>
        </row>
        <row r="518">
          <cell r="I518">
            <v>50</v>
          </cell>
          <cell r="EG518">
            <v>33.13496</v>
          </cell>
        </row>
        <row r="519">
          <cell r="I519">
            <v>25</v>
          </cell>
          <cell r="EG519">
            <v>37.800196000000007</v>
          </cell>
        </row>
        <row r="520">
          <cell r="I520">
            <v>100</v>
          </cell>
          <cell r="EG520">
            <v>17.155929777777775</v>
          </cell>
        </row>
        <row r="521">
          <cell r="I521">
            <v>100</v>
          </cell>
          <cell r="EG521">
            <v>23.571110666666666</v>
          </cell>
        </row>
        <row r="522">
          <cell r="I522">
            <v>100</v>
          </cell>
          <cell r="EG522">
            <v>8.6927280000000007</v>
          </cell>
        </row>
        <row r="523">
          <cell r="I523">
            <v>25</v>
          </cell>
          <cell r="EG523">
            <v>5.453173333333333</v>
          </cell>
        </row>
        <row r="524">
          <cell r="I524">
            <v>25</v>
          </cell>
          <cell r="EG524">
            <v>11.054229333333335</v>
          </cell>
        </row>
        <row r="525">
          <cell r="I525">
            <v>200</v>
          </cell>
          <cell r="EG525">
            <v>0.348333</v>
          </cell>
        </row>
        <row r="526">
          <cell r="I526">
            <v>100</v>
          </cell>
          <cell r="EG526">
            <v>19.640666666666664</v>
          </cell>
        </row>
        <row r="527">
          <cell r="I527">
            <v>100</v>
          </cell>
          <cell r="EG527">
            <v>13.667015666666668</v>
          </cell>
        </row>
        <row r="528">
          <cell r="I528">
            <v>25</v>
          </cell>
          <cell r="EG528">
            <v>12.165659999999999</v>
          </cell>
        </row>
        <row r="529">
          <cell r="I529">
            <v>25</v>
          </cell>
          <cell r="EG529">
            <v>8.165896</v>
          </cell>
        </row>
        <row r="530">
          <cell r="I530">
            <v>25</v>
          </cell>
          <cell r="EG530" t="e">
            <v>#DIV/0!</v>
          </cell>
        </row>
        <row r="531">
          <cell r="I531">
            <v>200</v>
          </cell>
          <cell r="EG531" t="e">
            <v>#DIV/0!</v>
          </cell>
        </row>
        <row r="532">
          <cell r="I532">
            <v>25</v>
          </cell>
          <cell r="EG532">
            <v>6.496824444444445</v>
          </cell>
        </row>
        <row r="533">
          <cell r="I533">
            <v>25</v>
          </cell>
          <cell r="EG533">
            <v>48.766620000000003</v>
          </cell>
        </row>
        <row r="534">
          <cell r="I534">
            <v>100</v>
          </cell>
          <cell r="EG534">
            <v>0</v>
          </cell>
        </row>
        <row r="535">
          <cell r="I535">
            <v>160</v>
          </cell>
          <cell r="EG535">
            <v>12.357252777777779</v>
          </cell>
        </row>
        <row r="536">
          <cell r="I536">
            <v>100</v>
          </cell>
          <cell r="EG536">
            <v>3.4833300000000005</v>
          </cell>
        </row>
        <row r="537">
          <cell r="I537">
            <v>160</v>
          </cell>
          <cell r="EG537">
            <v>2.4264406944444445</v>
          </cell>
        </row>
        <row r="538">
          <cell r="I538">
            <v>250</v>
          </cell>
          <cell r="EG538">
            <v>42.693417777777789</v>
          </cell>
        </row>
        <row r="539">
          <cell r="I539">
            <v>50</v>
          </cell>
          <cell r="EG539">
            <v>7.4434275555555551</v>
          </cell>
        </row>
        <row r="540">
          <cell r="I540">
            <v>100</v>
          </cell>
          <cell r="EG540">
            <v>8.9365033333333344</v>
          </cell>
        </row>
        <row r="541">
          <cell r="I541">
            <v>100</v>
          </cell>
          <cell r="EG541">
            <v>19.971092000000002</v>
          </cell>
        </row>
        <row r="542">
          <cell r="I542">
            <v>100</v>
          </cell>
          <cell r="EG542">
            <v>1.1572588888888891</v>
          </cell>
        </row>
        <row r="543">
          <cell r="I543">
            <v>50</v>
          </cell>
          <cell r="EG543" t="e">
            <v>#DIV/0!</v>
          </cell>
        </row>
        <row r="544">
          <cell r="I544">
            <v>100</v>
          </cell>
          <cell r="EG544">
            <v>0.46405888888888891</v>
          </cell>
        </row>
        <row r="545">
          <cell r="I545">
            <v>100</v>
          </cell>
          <cell r="EG545">
            <v>1.6215103333333334</v>
          </cell>
        </row>
        <row r="546">
          <cell r="I546">
            <v>50</v>
          </cell>
          <cell r="EG546">
            <v>1.4048853333333333</v>
          </cell>
        </row>
        <row r="547">
          <cell r="I547">
            <v>100</v>
          </cell>
          <cell r="EG547">
            <v>80.515950222222216</v>
          </cell>
        </row>
        <row r="548">
          <cell r="I548">
            <v>100</v>
          </cell>
          <cell r="EG548">
            <v>35.554613111111117</v>
          </cell>
        </row>
        <row r="549">
          <cell r="I549">
            <v>50</v>
          </cell>
          <cell r="EG549">
            <v>38.921254444444443</v>
          </cell>
        </row>
        <row r="550">
          <cell r="I550">
            <v>50</v>
          </cell>
          <cell r="EG550">
            <v>22.511670000000002</v>
          </cell>
        </row>
        <row r="551">
          <cell r="I551">
            <v>50</v>
          </cell>
          <cell r="EG551">
            <v>31.116592666666666</v>
          </cell>
        </row>
        <row r="552">
          <cell r="I552">
            <v>50</v>
          </cell>
          <cell r="EG552">
            <v>56.832387111111117</v>
          </cell>
        </row>
        <row r="553">
          <cell r="I553">
            <v>50</v>
          </cell>
          <cell r="EG553" t="e">
            <v>#DIV/0!</v>
          </cell>
        </row>
        <row r="554">
          <cell r="I554">
            <v>100</v>
          </cell>
          <cell r="EG554">
            <v>12.196854000000002</v>
          </cell>
        </row>
        <row r="555">
          <cell r="I555">
            <v>100</v>
          </cell>
          <cell r="EG555">
            <v>7.7318757777777787</v>
          </cell>
        </row>
        <row r="556">
          <cell r="I556">
            <v>50</v>
          </cell>
          <cell r="EG556">
            <v>37.863354222222227</v>
          </cell>
        </row>
        <row r="557">
          <cell r="I557">
            <v>25</v>
          </cell>
          <cell r="EG557">
            <v>45.487783999999998</v>
          </cell>
        </row>
        <row r="558">
          <cell r="I558">
            <v>50</v>
          </cell>
          <cell r="EG558">
            <v>62.543970000000002</v>
          </cell>
        </row>
        <row r="559">
          <cell r="I559">
            <v>50</v>
          </cell>
          <cell r="EG559">
            <v>27.912083111111112</v>
          </cell>
        </row>
        <row r="560">
          <cell r="I560">
            <v>50</v>
          </cell>
          <cell r="EG560">
            <v>40.821392666666675</v>
          </cell>
        </row>
        <row r="561">
          <cell r="I561">
            <v>50</v>
          </cell>
          <cell r="EG561">
            <v>15.516126666666668</v>
          </cell>
        </row>
        <row r="562">
          <cell r="I562">
            <v>50</v>
          </cell>
          <cell r="EG562">
            <v>14.303026666666668</v>
          </cell>
        </row>
        <row r="563">
          <cell r="I563">
            <v>50</v>
          </cell>
          <cell r="EG563">
            <v>31.717751111111113</v>
          </cell>
        </row>
        <row r="564">
          <cell r="I564">
            <v>25</v>
          </cell>
          <cell r="EG564">
            <v>22.76006666666667</v>
          </cell>
        </row>
        <row r="565">
          <cell r="I565">
            <v>50</v>
          </cell>
          <cell r="EG565">
            <v>23.860329111111117</v>
          </cell>
        </row>
        <row r="566">
          <cell r="I566">
            <v>50</v>
          </cell>
          <cell r="EG566">
            <v>31.754336666666667</v>
          </cell>
        </row>
        <row r="567">
          <cell r="I567">
            <v>25</v>
          </cell>
          <cell r="EG567">
            <v>13.563613333333333</v>
          </cell>
        </row>
        <row r="568">
          <cell r="I568">
            <v>25</v>
          </cell>
          <cell r="EG568">
            <v>8.2837399999999999</v>
          </cell>
        </row>
        <row r="569">
          <cell r="I569">
            <v>25</v>
          </cell>
          <cell r="EG569">
            <v>38.657453333333329</v>
          </cell>
        </row>
        <row r="570">
          <cell r="I570">
            <v>50</v>
          </cell>
          <cell r="EG570">
            <v>49.563799999999993</v>
          </cell>
        </row>
        <row r="571">
          <cell r="I571">
            <v>100</v>
          </cell>
          <cell r="EG571">
            <v>20.258770000000002</v>
          </cell>
        </row>
        <row r="572">
          <cell r="I572">
            <v>50</v>
          </cell>
          <cell r="EG572">
            <v>4.134938</v>
          </cell>
        </row>
        <row r="573">
          <cell r="I573">
            <v>25</v>
          </cell>
          <cell r="EG573">
            <v>34.863338666666664</v>
          </cell>
        </row>
        <row r="574">
          <cell r="I574">
            <v>50</v>
          </cell>
          <cell r="EG574">
            <v>29.097070000000002</v>
          </cell>
        </row>
        <row r="575">
          <cell r="I575">
            <v>100</v>
          </cell>
          <cell r="EG575">
            <v>16.914080000000002</v>
          </cell>
        </row>
        <row r="576">
          <cell r="I576">
            <v>25</v>
          </cell>
          <cell r="EG576">
            <v>8.0064600000000006</v>
          </cell>
        </row>
        <row r="577">
          <cell r="I577">
            <v>100</v>
          </cell>
          <cell r="EG577">
            <v>2.067469</v>
          </cell>
        </row>
        <row r="578">
          <cell r="I578">
            <v>50</v>
          </cell>
          <cell r="EG578">
            <v>16.999189555555557</v>
          </cell>
        </row>
        <row r="579">
          <cell r="I579">
            <v>50</v>
          </cell>
          <cell r="EG579">
            <v>22.04067911111111</v>
          </cell>
        </row>
        <row r="580">
          <cell r="I580">
            <v>50</v>
          </cell>
          <cell r="EG580">
            <v>39.267469333333331</v>
          </cell>
        </row>
        <row r="581">
          <cell r="I581">
            <v>50</v>
          </cell>
          <cell r="EG581">
            <v>53.52736355555556</v>
          </cell>
        </row>
        <row r="582">
          <cell r="I582">
            <v>50</v>
          </cell>
          <cell r="EG582">
            <v>46.251844444444444</v>
          </cell>
        </row>
        <row r="583">
          <cell r="I583">
            <v>50</v>
          </cell>
          <cell r="EG583">
            <v>30.602469333333332</v>
          </cell>
        </row>
        <row r="584">
          <cell r="I584">
            <v>16</v>
          </cell>
          <cell r="EG584">
            <v>17.676600000000001</v>
          </cell>
        </row>
        <row r="585">
          <cell r="I585">
            <v>50</v>
          </cell>
          <cell r="EG585">
            <v>6.2973368888888892</v>
          </cell>
        </row>
        <row r="586">
          <cell r="I586">
            <v>25</v>
          </cell>
          <cell r="EG586">
            <v>11.527145777777777</v>
          </cell>
        </row>
        <row r="587">
          <cell r="I587">
            <v>25</v>
          </cell>
          <cell r="EG587">
            <v>11.484783555555556</v>
          </cell>
        </row>
        <row r="588">
          <cell r="I588">
            <v>25</v>
          </cell>
          <cell r="EG588">
            <v>32.968592000000001</v>
          </cell>
        </row>
        <row r="589">
          <cell r="I589">
            <v>25</v>
          </cell>
          <cell r="EG589">
            <v>45.138103111111114</v>
          </cell>
        </row>
        <row r="590">
          <cell r="I590">
            <v>100</v>
          </cell>
          <cell r="EG590">
            <v>14.566442666666665</v>
          </cell>
        </row>
        <row r="591">
          <cell r="I591">
            <v>50</v>
          </cell>
          <cell r="EG591">
            <v>51.589869555555559</v>
          </cell>
        </row>
        <row r="592">
          <cell r="I592">
            <v>25</v>
          </cell>
          <cell r="EG592">
            <v>20.056586666666668</v>
          </cell>
        </row>
        <row r="593">
          <cell r="I593">
            <v>50</v>
          </cell>
          <cell r="EG593" t="e">
            <v>#DIV/0!</v>
          </cell>
        </row>
        <row r="594">
          <cell r="I594">
            <v>25</v>
          </cell>
          <cell r="EG594">
            <v>7.2893831111111096</v>
          </cell>
        </row>
        <row r="595">
          <cell r="I595">
            <v>25</v>
          </cell>
          <cell r="EG595">
            <v>85.795053333333328</v>
          </cell>
        </row>
        <row r="596">
          <cell r="I596">
            <v>50</v>
          </cell>
          <cell r="EG596">
            <v>4.0413560000000004</v>
          </cell>
        </row>
        <row r="597">
          <cell r="I597">
            <v>100</v>
          </cell>
          <cell r="EG597">
            <v>1.1899933333333335</v>
          </cell>
        </row>
        <row r="598">
          <cell r="I598">
            <v>50</v>
          </cell>
          <cell r="EG598">
            <v>11.764374222222225</v>
          </cell>
        </row>
        <row r="599">
          <cell r="I599">
            <v>50</v>
          </cell>
          <cell r="EG599">
            <v>29.132885333333331</v>
          </cell>
        </row>
        <row r="600">
          <cell r="I600">
            <v>50</v>
          </cell>
          <cell r="EG600">
            <v>63.162073333333346</v>
          </cell>
        </row>
        <row r="601">
          <cell r="I601">
            <v>100</v>
          </cell>
          <cell r="EG601">
            <v>7.9053683333333336</v>
          </cell>
        </row>
        <row r="602">
          <cell r="I602">
            <v>100</v>
          </cell>
          <cell r="EG602">
            <v>13.586720000000001</v>
          </cell>
        </row>
        <row r="603">
          <cell r="I603">
            <v>100</v>
          </cell>
          <cell r="EG603">
            <v>13.632933333333334</v>
          </cell>
        </row>
        <row r="604">
          <cell r="I604">
            <v>100</v>
          </cell>
          <cell r="EG604">
            <v>23.853012000000003</v>
          </cell>
        </row>
        <row r="605">
          <cell r="I605">
            <v>25</v>
          </cell>
          <cell r="EG605">
            <v>11.534848</v>
          </cell>
        </row>
        <row r="606">
          <cell r="I606">
            <v>100</v>
          </cell>
          <cell r="EG606">
            <v>15.313750777777777</v>
          </cell>
        </row>
        <row r="607">
          <cell r="I607">
            <v>50</v>
          </cell>
          <cell r="EG607">
            <v>20.921546222222222</v>
          </cell>
        </row>
        <row r="608">
          <cell r="I608">
            <v>50</v>
          </cell>
          <cell r="EG608">
            <v>19.166979999999999</v>
          </cell>
        </row>
        <row r="609">
          <cell r="I609">
            <v>100</v>
          </cell>
          <cell r="EG609">
            <v>15.263108666666666</v>
          </cell>
        </row>
        <row r="610">
          <cell r="I610">
            <v>25</v>
          </cell>
          <cell r="EG610">
            <v>34.39042222222222</v>
          </cell>
        </row>
        <row r="611">
          <cell r="I611">
            <v>50</v>
          </cell>
          <cell r="EG611">
            <v>5.5594640000000002</v>
          </cell>
        </row>
        <row r="612">
          <cell r="I612">
            <v>50</v>
          </cell>
          <cell r="EG612">
            <v>23.117064666666664</v>
          </cell>
        </row>
        <row r="613">
          <cell r="I613">
            <v>50</v>
          </cell>
          <cell r="EG613">
            <v>88.147311999999999</v>
          </cell>
        </row>
        <row r="614">
          <cell r="I614">
            <v>100</v>
          </cell>
          <cell r="EG614">
            <v>16.614848666666663</v>
          </cell>
        </row>
        <row r="615">
          <cell r="I615">
            <v>100</v>
          </cell>
          <cell r="EG615">
            <v>21.448763333333332</v>
          </cell>
        </row>
        <row r="616">
          <cell r="I616">
            <v>100</v>
          </cell>
          <cell r="EG616">
            <v>19.994006111111112</v>
          </cell>
        </row>
        <row r="617">
          <cell r="I617">
            <v>100</v>
          </cell>
          <cell r="EG617">
            <v>14.048083111111112</v>
          </cell>
        </row>
        <row r="618">
          <cell r="I618">
            <v>100</v>
          </cell>
          <cell r="EG618">
            <v>3.9575943333333341</v>
          </cell>
        </row>
        <row r="619">
          <cell r="I619">
            <v>50</v>
          </cell>
          <cell r="EG619">
            <v>46.980474666666673</v>
          </cell>
        </row>
        <row r="620">
          <cell r="I620">
            <v>50</v>
          </cell>
          <cell r="EG620">
            <v>11.905324888888888</v>
          </cell>
        </row>
        <row r="621">
          <cell r="I621">
            <v>50</v>
          </cell>
          <cell r="EG621">
            <v>10.869376000000001</v>
          </cell>
        </row>
        <row r="622">
          <cell r="I622">
            <v>25</v>
          </cell>
          <cell r="EG622">
            <v>3.6508533333333335</v>
          </cell>
        </row>
        <row r="623">
          <cell r="I623">
            <v>50</v>
          </cell>
          <cell r="EG623">
            <v>28.265230000000003</v>
          </cell>
        </row>
        <row r="624">
          <cell r="I624">
            <v>100</v>
          </cell>
          <cell r="EG624">
            <v>21.640356111111114</v>
          </cell>
        </row>
        <row r="625">
          <cell r="I625">
            <v>100</v>
          </cell>
          <cell r="EG625">
            <v>14.242564222222223</v>
          </cell>
        </row>
        <row r="626">
          <cell r="I626">
            <v>100</v>
          </cell>
          <cell r="EG626">
            <v>7.3201919999999987</v>
          </cell>
        </row>
        <row r="627">
          <cell r="I627">
            <v>100</v>
          </cell>
          <cell r="EG627">
            <v>7.8562666666666683</v>
          </cell>
        </row>
        <row r="628">
          <cell r="I628">
            <v>50</v>
          </cell>
          <cell r="EG628">
            <v>13.991856888888893</v>
          </cell>
        </row>
        <row r="629">
          <cell r="I629">
            <v>100</v>
          </cell>
          <cell r="EG629">
            <v>22.024504444444446</v>
          </cell>
        </row>
        <row r="630">
          <cell r="I630">
            <v>100</v>
          </cell>
          <cell r="EG630">
            <v>8.4568474444444455</v>
          </cell>
        </row>
        <row r="631">
          <cell r="I631">
            <v>100</v>
          </cell>
          <cell r="EG631">
            <v>10.814882777777777</v>
          </cell>
        </row>
        <row r="632">
          <cell r="I632">
            <v>100</v>
          </cell>
          <cell r="EG632">
            <v>14.218687333333339</v>
          </cell>
        </row>
        <row r="633">
          <cell r="I633">
            <v>100</v>
          </cell>
          <cell r="EG633">
            <v>9.5187913333333327</v>
          </cell>
        </row>
        <row r="634">
          <cell r="I634">
            <v>25</v>
          </cell>
          <cell r="EG634">
            <v>16.442704000000003</v>
          </cell>
        </row>
        <row r="635">
          <cell r="I635">
            <v>100</v>
          </cell>
          <cell r="EG635">
            <v>5.5821855555555562</v>
          </cell>
        </row>
        <row r="636">
          <cell r="I636">
            <v>100</v>
          </cell>
          <cell r="EG636">
            <v>21.731819999999999</v>
          </cell>
        </row>
        <row r="637">
          <cell r="I637">
            <v>100</v>
          </cell>
          <cell r="EG637">
            <v>7.3078684444444448</v>
          </cell>
        </row>
        <row r="638">
          <cell r="I638">
            <v>100</v>
          </cell>
          <cell r="EG638">
            <v>10.389912666666669</v>
          </cell>
        </row>
        <row r="639">
          <cell r="I639">
            <v>50</v>
          </cell>
          <cell r="EG639">
            <v>19.469677333333333</v>
          </cell>
        </row>
        <row r="640">
          <cell r="I640">
            <v>50</v>
          </cell>
          <cell r="EG640">
            <v>3.275370000000001</v>
          </cell>
        </row>
        <row r="641">
          <cell r="I641">
            <v>160</v>
          </cell>
          <cell r="EG641">
            <v>3.5592690972222223</v>
          </cell>
        </row>
        <row r="642">
          <cell r="I642">
            <v>50</v>
          </cell>
          <cell r="EG642">
            <v>8.6488253333333329</v>
          </cell>
        </row>
        <row r="643">
          <cell r="I643">
            <v>50</v>
          </cell>
          <cell r="EG643">
            <v>26.357004444444442</v>
          </cell>
        </row>
        <row r="644">
          <cell r="I644">
            <v>50</v>
          </cell>
          <cell r="EG644">
            <v>22.034517333333334</v>
          </cell>
        </row>
        <row r="645">
          <cell r="I645">
            <v>50</v>
          </cell>
          <cell r="EG645">
            <v>14.158995111111111</v>
          </cell>
        </row>
        <row r="646">
          <cell r="I646">
            <v>50</v>
          </cell>
          <cell r="EG646">
            <v>19.391499777777778</v>
          </cell>
        </row>
        <row r="647">
          <cell r="I647">
            <v>50</v>
          </cell>
          <cell r="EG647">
            <v>13.267848000000001</v>
          </cell>
        </row>
        <row r="648">
          <cell r="I648">
            <v>100</v>
          </cell>
          <cell r="EG648">
            <v>39.447701333333328</v>
          </cell>
        </row>
        <row r="649">
          <cell r="I649">
            <v>50</v>
          </cell>
          <cell r="EG649">
            <v>4.5289066666666669</v>
          </cell>
        </row>
        <row r="650">
          <cell r="I650">
            <v>50</v>
          </cell>
          <cell r="EG650">
            <v>20.011913777777774</v>
          </cell>
        </row>
        <row r="651">
          <cell r="I651">
            <v>50</v>
          </cell>
          <cell r="EG651">
            <v>6.3997764444444449</v>
          </cell>
        </row>
        <row r="652">
          <cell r="I652">
            <v>50</v>
          </cell>
          <cell r="EG652">
            <v>42.861326222222225</v>
          </cell>
        </row>
        <row r="653">
          <cell r="I653">
            <v>50</v>
          </cell>
          <cell r="EG653">
            <v>58.269236666666671</v>
          </cell>
        </row>
        <row r="654">
          <cell r="I654">
            <v>25</v>
          </cell>
          <cell r="EG654">
            <v>2.7658679999999998</v>
          </cell>
        </row>
        <row r="655">
          <cell r="I655">
            <v>100</v>
          </cell>
          <cell r="EG655">
            <v>4.5520133333333339</v>
          </cell>
        </row>
        <row r="656">
          <cell r="I656">
            <v>100</v>
          </cell>
          <cell r="EG656">
            <v>6.3782102222222221</v>
          </cell>
        </row>
        <row r="657">
          <cell r="I657">
            <v>50</v>
          </cell>
          <cell r="EG657" t="e">
            <v>#DIV/0!</v>
          </cell>
        </row>
        <row r="658">
          <cell r="I658">
            <v>25</v>
          </cell>
          <cell r="EG658">
            <v>8.9730888888888902</v>
          </cell>
        </row>
        <row r="659">
          <cell r="I659">
            <v>50</v>
          </cell>
          <cell r="EG659">
            <v>51.611820888888879</v>
          </cell>
        </row>
        <row r="660">
          <cell r="I660">
            <v>50</v>
          </cell>
          <cell r="EG660">
            <v>45.327577777777776</v>
          </cell>
        </row>
        <row r="661">
          <cell r="I661">
            <v>100</v>
          </cell>
          <cell r="EG661">
            <v>24.037865333333336</v>
          </cell>
        </row>
        <row r="662">
          <cell r="I662">
            <v>160</v>
          </cell>
          <cell r="EG662">
            <v>35.47234375</v>
          </cell>
        </row>
        <row r="663">
          <cell r="I663">
            <v>100</v>
          </cell>
          <cell r="EG663">
            <v>20.640030000000003</v>
          </cell>
        </row>
        <row r="664">
          <cell r="I664">
            <v>50</v>
          </cell>
          <cell r="EG664">
            <v>33.550880000000006</v>
          </cell>
        </row>
        <row r="665">
          <cell r="I665">
            <v>100</v>
          </cell>
          <cell r="EG665">
            <v>48.068798666666673</v>
          </cell>
        </row>
        <row r="666">
          <cell r="I666">
            <v>25</v>
          </cell>
          <cell r="EG666">
            <v>0</v>
          </cell>
        </row>
        <row r="667">
          <cell r="I667">
            <v>100</v>
          </cell>
          <cell r="EG667">
            <v>2.9713247777777778</v>
          </cell>
        </row>
        <row r="668">
          <cell r="I668">
            <v>16</v>
          </cell>
          <cell r="EG668">
            <v>22.492895833333336</v>
          </cell>
        </row>
        <row r="669">
          <cell r="I669">
            <v>50</v>
          </cell>
          <cell r="EG669">
            <v>26.407454000000001</v>
          </cell>
        </row>
        <row r="670">
          <cell r="I670">
            <v>50</v>
          </cell>
          <cell r="EG670">
            <v>42.978400000000001</v>
          </cell>
        </row>
        <row r="671">
          <cell r="I671">
            <v>50</v>
          </cell>
          <cell r="EG671">
            <v>50.698337333333335</v>
          </cell>
        </row>
        <row r="672">
          <cell r="I672">
            <v>100</v>
          </cell>
          <cell r="EG672">
            <v>50.512521222222226</v>
          </cell>
        </row>
        <row r="673">
          <cell r="I673">
            <v>50</v>
          </cell>
          <cell r="EG673">
            <v>36.840114</v>
          </cell>
        </row>
        <row r="674">
          <cell r="I674">
            <v>25</v>
          </cell>
          <cell r="EG674">
            <v>14.578766222222219</v>
          </cell>
        </row>
        <row r="675">
          <cell r="I675">
            <v>50</v>
          </cell>
          <cell r="EG675">
            <v>48.651471777777779</v>
          </cell>
        </row>
        <row r="676">
          <cell r="I676">
            <v>50</v>
          </cell>
          <cell r="EG676">
            <v>41.205348444444446</v>
          </cell>
        </row>
        <row r="677">
          <cell r="I677">
            <v>25</v>
          </cell>
          <cell r="EG677">
            <v>38.352445333333335</v>
          </cell>
        </row>
        <row r="678">
          <cell r="I678">
            <v>25</v>
          </cell>
          <cell r="EG678">
            <v>20.435535999999999</v>
          </cell>
        </row>
        <row r="679">
          <cell r="I679">
            <v>25</v>
          </cell>
          <cell r="EG679">
            <v>21.609354666666668</v>
          </cell>
        </row>
        <row r="680">
          <cell r="I680">
            <v>25</v>
          </cell>
          <cell r="EG680">
            <v>10.730736</v>
          </cell>
        </row>
        <row r="681">
          <cell r="I681">
            <v>50</v>
          </cell>
          <cell r="EG681">
            <v>71.118854000000013</v>
          </cell>
        </row>
        <row r="682">
          <cell r="I682">
            <v>50</v>
          </cell>
          <cell r="EG682">
            <v>10.726499777777779</v>
          </cell>
        </row>
        <row r="683">
          <cell r="I683">
            <v>100</v>
          </cell>
          <cell r="EG683">
            <v>52.892700444444444</v>
          </cell>
        </row>
        <row r="684">
          <cell r="I684">
            <v>50</v>
          </cell>
          <cell r="EG684">
            <v>52.221066666666658</v>
          </cell>
        </row>
        <row r="685">
          <cell r="I685">
            <v>50</v>
          </cell>
          <cell r="EG685">
            <v>42.644123555555559</v>
          </cell>
        </row>
        <row r="686">
          <cell r="I686">
            <v>100</v>
          </cell>
          <cell r="EG686">
            <v>14.806559444444446</v>
          </cell>
        </row>
        <row r="687">
          <cell r="I687">
            <v>100</v>
          </cell>
          <cell r="EG687">
            <v>20.729183222222222</v>
          </cell>
        </row>
        <row r="688">
          <cell r="I688">
            <v>100</v>
          </cell>
          <cell r="EG688">
            <v>10.624830444444443</v>
          </cell>
        </row>
        <row r="689">
          <cell r="I689">
            <v>50</v>
          </cell>
          <cell r="EG689">
            <v>25.57753955555556</v>
          </cell>
        </row>
        <row r="690">
          <cell r="I690">
            <v>16</v>
          </cell>
          <cell r="EG690">
            <v>9.8564375000000002</v>
          </cell>
        </row>
        <row r="691">
          <cell r="I691">
            <v>100</v>
          </cell>
          <cell r="EG691">
            <v>24.737997333333336</v>
          </cell>
        </row>
        <row r="692">
          <cell r="I692">
            <v>100</v>
          </cell>
          <cell r="EG692">
            <v>40.794820000000001</v>
          </cell>
        </row>
        <row r="693">
          <cell r="I693">
            <v>100</v>
          </cell>
          <cell r="EG693">
            <v>17.370821777777778</v>
          </cell>
        </row>
        <row r="694">
          <cell r="I694">
            <v>100</v>
          </cell>
          <cell r="EG694">
            <v>14.266441111111114</v>
          </cell>
        </row>
        <row r="695">
          <cell r="I695">
            <v>100</v>
          </cell>
          <cell r="EG695">
            <v>2.7242760000000001</v>
          </cell>
        </row>
        <row r="696">
          <cell r="I696">
            <v>100</v>
          </cell>
          <cell r="EG696">
            <v>16.317928000000002</v>
          </cell>
        </row>
        <row r="697">
          <cell r="I697">
            <v>50</v>
          </cell>
          <cell r="EG697">
            <v>35.940109333333339</v>
          </cell>
        </row>
        <row r="698">
          <cell r="I698">
            <v>100</v>
          </cell>
          <cell r="EG698">
            <v>12.217650000000001</v>
          </cell>
        </row>
        <row r="699">
          <cell r="I699">
            <v>100</v>
          </cell>
          <cell r="EG699">
            <v>0</v>
          </cell>
        </row>
        <row r="700">
          <cell r="I700">
            <v>100</v>
          </cell>
          <cell r="EG700">
            <v>23.066230000000001</v>
          </cell>
        </row>
        <row r="701">
          <cell r="I701">
            <v>25</v>
          </cell>
          <cell r="EG701">
            <v>24.955200000000001</v>
          </cell>
        </row>
        <row r="702">
          <cell r="I702">
            <v>100</v>
          </cell>
          <cell r="EG702">
            <v>18.056512111111111</v>
          </cell>
        </row>
        <row r="703">
          <cell r="I703">
            <v>100</v>
          </cell>
          <cell r="EG703">
            <v>4.1037440000000007</v>
          </cell>
        </row>
        <row r="704">
          <cell r="I704">
            <v>160</v>
          </cell>
          <cell r="EG704">
            <v>1.5528402083333332</v>
          </cell>
        </row>
        <row r="705">
          <cell r="I705">
            <v>50</v>
          </cell>
          <cell r="EG705">
            <v>40.855667555555556</v>
          </cell>
        </row>
        <row r="706">
          <cell r="I706">
            <v>50</v>
          </cell>
          <cell r="EG706">
            <v>51.155079111111121</v>
          </cell>
        </row>
        <row r="707">
          <cell r="I707">
            <v>50</v>
          </cell>
          <cell r="EG707">
            <v>0.91194311111111104</v>
          </cell>
        </row>
        <row r="708">
          <cell r="I708">
            <v>50</v>
          </cell>
          <cell r="EG708">
            <v>7.7711571111111128</v>
          </cell>
        </row>
        <row r="709">
          <cell r="I709">
            <v>100</v>
          </cell>
          <cell r="EG709">
            <v>5.2791031111111115</v>
          </cell>
        </row>
        <row r="710">
          <cell r="I710">
            <v>100</v>
          </cell>
          <cell r="EG710">
            <v>13.144612444444444</v>
          </cell>
        </row>
        <row r="711">
          <cell r="I711">
            <v>200</v>
          </cell>
          <cell r="EG711">
            <v>9.7785487777777789</v>
          </cell>
        </row>
        <row r="712">
          <cell r="I712">
            <v>100</v>
          </cell>
          <cell r="EG712">
            <v>4.8321816666666662</v>
          </cell>
        </row>
        <row r="713">
          <cell r="I713">
            <v>50</v>
          </cell>
          <cell r="EG713">
            <v>9.8619253333333319</v>
          </cell>
        </row>
        <row r="714">
          <cell r="I714">
            <v>50</v>
          </cell>
          <cell r="EG714">
            <v>23.941972666666665</v>
          </cell>
        </row>
        <row r="715">
          <cell r="I715">
            <v>160</v>
          </cell>
          <cell r="EG715">
            <v>37.127358750000006</v>
          </cell>
        </row>
        <row r="716">
          <cell r="I716">
            <v>160</v>
          </cell>
          <cell r="EG716">
            <v>17.401606597222223</v>
          </cell>
        </row>
        <row r="717">
          <cell r="I717">
            <v>100</v>
          </cell>
          <cell r="EG717">
            <v>45.772958777777781</v>
          </cell>
        </row>
        <row r="718">
          <cell r="I718">
            <v>100</v>
          </cell>
          <cell r="EG718">
            <v>9.2965822222222236</v>
          </cell>
        </row>
        <row r="719">
          <cell r="I719">
            <v>100</v>
          </cell>
          <cell r="EG719">
            <v>42.409976</v>
          </cell>
        </row>
        <row r="720">
          <cell r="I720">
            <v>50</v>
          </cell>
          <cell r="EG720">
            <v>27.084094222222227</v>
          </cell>
        </row>
        <row r="721">
          <cell r="I721">
            <v>100</v>
          </cell>
          <cell r="EG721">
            <v>30.348296000000001</v>
          </cell>
        </row>
        <row r="722">
          <cell r="I722">
            <v>100</v>
          </cell>
          <cell r="EG722">
            <v>21.841576666666668</v>
          </cell>
        </row>
        <row r="723">
          <cell r="I723">
            <v>100</v>
          </cell>
          <cell r="EG723">
            <v>5.8725593333333332</v>
          </cell>
        </row>
        <row r="724">
          <cell r="I724">
            <v>160</v>
          </cell>
          <cell r="EG724">
            <v>47.715266666666665</v>
          </cell>
        </row>
        <row r="725">
          <cell r="I725">
            <v>100</v>
          </cell>
          <cell r="EG725">
            <v>51.547314777777778</v>
          </cell>
        </row>
        <row r="726">
          <cell r="I726">
            <v>100</v>
          </cell>
          <cell r="EG726">
            <v>11.892423666666668</v>
          </cell>
        </row>
        <row r="727">
          <cell r="I727">
            <v>50</v>
          </cell>
          <cell r="EG727">
            <v>6.5969533333333334</v>
          </cell>
        </row>
        <row r="728">
          <cell r="I728">
            <v>160</v>
          </cell>
          <cell r="EG728">
            <v>14.104694444444446</v>
          </cell>
        </row>
        <row r="729">
          <cell r="I729">
            <v>160</v>
          </cell>
          <cell r="EG729">
            <v>28.616042152777784</v>
          </cell>
        </row>
        <row r="730">
          <cell r="I730">
            <v>160</v>
          </cell>
          <cell r="EG730">
            <v>20.199559166666671</v>
          </cell>
        </row>
        <row r="731">
          <cell r="I731">
            <v>25</v>
          </cell>
          <cell r="EG731">
            <v>10.878618666666668</v>
          </cell>
        </row>
        <row r="732">
          <cell r="I732">
            <v>25</v>
          </cell>
          <cell r="EG732">
            <v>8.3184000000000005</v>
          </cell>
        </row>
        <row r="733">
          <cell r="I733">
            <v>25</v>
          </cell>
          <cell r="EG733" t="e">
            <v>#DIV/0!</v>
          </cell>
        </row>
        <row r="734">
          <cell r="I734">
            <v>25</v>
          </cell>
          <cell r="EG734">
            <v>8.3253319999999995</v>
          </cell>
        </row>
        <row r="735">
          <cell r="I735">
            <v>50</v>
          </cell>
          <cell r="EG735">
            <v>10.469630666666667</v>
          </cell>
        </row>
        <row r="736">
          <cell r="I736">
            <v>25</v>
          </cell>
          <cell r="EG736">
            <v>6.3728186666666673</v>
          </cell>
        </row>
        <row r="737">
          <cell r="I737">
            <v>100</v>
          </cell>
          <cell r="EG737">
            <v>6.0345948333333341</v>
          </cell>
        </row>
        <row r="738">
          <cell r="I738">
            <v>100</v>
          </cell>
          <cell r="EG738">
            <v>29.100921111111113</v>
          </cell>
        </row>
        <row r="739">
          <cell r="I739">
            <v>100</v>
          </cell>
          <cell r="EG739">
            <v>55.22493333333334</v>
          </cell>
        </row>
        <row r="740">
          <cell r="I740">
            <v>25</v>
          </cell>
          <cell r="EG740">
            <v>9.737149333333333</v>
          </cell>
        </row>
        <row r="741">
          <cell r="I741">
            <v>100</v>
          </cell>
          <cell r="EG741">
            <v>7.718782</v>
          </cell>
        </row>
        <row r="742">
          <cell r="I742">
            <v>50</v>
          </cell>
          <cell r="EG742">
            <v>23.703588888888891</v>
          </cell>
        </row>
        <row r="743">
          <cell r="I743">
            <v>25</v>
          </cell>
          <cell r="EG743">
            <v>22.163914666666667</v>
          </cell>
        </row>
        <row r="744">
          <cell r="I744">
            <v>100</v>
          </cell>
          <cell r="EG744">
            <v>46.924633555555566</v>
          </cell>
        </row>
        <row r="745">
          <cell r="I745">
            <v>100</v>
          </cell>
          <cell r="EG745">
            <v>38.781074000000004</v>
          </cell>
        </row>
        <row r="746">
          <cell r="I746">
            <v>50</v>
          </cell>
          <cell r="EG746">
            <v>21.240418222222225</v>
          </cell>
        </row>
        <row r="747">
          <cell r="I747">
            <v>25</v>
          </cell>
          <cell r="EG747">
            <v>21.905120000000004</v>
          </cell>
        </row>
        <row r="748">
          <cell r="I748">
            <v>100</v>
          </cell>
          <cell r="EG748">
            <v>48.726183333333339</v>
          </cell>
        </row>
        <row r="749">
          <cell r="I749">
            <v>25</v>
          </cell>
          <cell r="EG749">
            <v>10.850890666666666</v>
          </cell>
        </row>
        <row r="750">
          <cell r="I750">
            <v>25</v>
          </cell>
          <cell r="EG750">
            <v>27.589360000000003</v>
          </cell>
        </row>
        <row r="751">
          <cell r="I751">
            <v>100</v>
          </cell>
          <cell r="EG751">
            <v>43.434949222222222</v>
          </cell>
        </row>
        <row r="752">
          <cell r="I752">
            <v>100</v>
          </cell>
          <cell r="EG752">
            <v>36.871308000000006</v>
          </cell>
        </row>
        <row r="753">
          <cell r="I753">
            <v>100</v>
          </cell>
          <cell r="EG753">
            <v>17.546432444444445</v>
          </cell>
        </row>
        <row r="754">
          <cell r="I754">
            <v>100</v>
          </cell>
          <cell r="EG754">
            <v>34.822901999999999</v>
          </cell>
        </row>
        <row r="755">
          <cell r="I755">
            <v>100</v>
          </cell>
          <cell r="EG755">
            <v>33.770393333333338</v>
          </cell>
        </row>
        <row r="756">
          <cell r="I756">
            <v>100</v>
          </cell>
          <cell r="EG756">
            <v>50.175741555555554</v>
          </cell>
        </row>
        <row r="757">
          <cell r="I757">
            <v>160</v>
          </cell>
          <cell r="EG757">
            <v>1.4176902777777778</v>
          </cell>
        </row>
        <row r="758">
          <cell r="I758">
            <v>100</v>
          </cell>
          <cell r="EG758">
            <v>5.7237138888888897</v>
          </cell>
        </row>
        <row r="759">
          <cell r="I759">
            <v>100</v>
          </cell>
          <cell r="EG759">
            <v>23.740367000000006</v>
          </cell>
        </row>
        <row r="760">
          <cell r="I760">
            <v>100</v>
          </cell>
          <cell r="EG760">
            <v>59.883622444444448</v>
          </cell>
        </row>
        <row r="761">
          <cell r="I761">
            <v>100</v>
          </cell>
          <cell r="EG761">
            <v>29.206826666666668</v>
          </cell>
        </row>
        <row r="762">
          <cell r="I762">
            <v>100</v>
          </cell>
          <cell r="EG762">
            <v>17.155929777777775</v>
          </cell>
        </row>
        <row r="763">
          <cell r="I763">
            <v>100</v>
          </cell>
          <cell r="EG763">
            <v>21.09715688888889</v>
          </cell>
        </row>
        <row r="764">
          <cell r="I764">
            <v>100</v>
          </cell>
          <cell r="EG764">
            <v>25.728503111111117</v>
          </cell>
        </row>
        <row r="765">
          <cell r="I765">
            <v>50</v>
          </cell>
          <cell r="EG765">
            <v>2.7751106666666665</v>
          </cell>
        </row>
        <row r="766">
          <cell r="I766">
            <v>160</v>
          </cell>
          <cell r="EG766">
            <v>8.0199388888888912</v>
          </cell>
        </row>
        <row r="767">
          <cell r="I767">
            <v>50</v>
          </cell>
          <cell r="EG767">
            <v>59.317124000000007</v>
          </cell>
        </row>
        <row r="768">
          <cell r="I768">
            <v>100</v>
          </cell>
          <cell r="EG768">
            <v>10.363340000000001</v>
          </cell>
        </row>
        <row r="769">
          <cell r="I769">
            <v>25</v>
          </cell>
          <cell r="EG769">
            <v>9.9720671111111123</v>
          </cell>
        </row>
        <row r="770">
          <cell r="I770">
            <v>50</v>
          </cell>
          <cell r="EG770">
            <v>0</v>
          </cell>
        </row>
        <row r="771">
          <cell r="I771">
            <v>160</v>
          </cell>
          <cell r="EG771">
            <v>8.8344488888888897</v>
          </cell>
        </row>
        <row r="772">
          <cell r="I772">
            <v>50</v>
          </cell>
          <cell r="EG772">
            <v>17.041936888888895</v>
          </cell>
        </row>
        <row r="773">
          <cell r="I773">
            <v>50</v>
          </cell>
          <cell r="EG773">
            <v>15.450657777777776</v>
          </cell>
        </row>
        <row r="774">
          <cell r="I774">
            <v>200</v>
          </cell>
          <cell r="EG774">
            <v>24.415081666666666</v>
          </cell>
        </row>
        <row r="775">
          <cell r="I775">
            <v>100</v>
          </cell>
          <cell r="EG775">
            <v>29.763312222222226</v>
          </cell>
        </row>
        <row r="776">
          <cell r="I776">
            <v>50</v>
          </cell>
          <cell r="EG776">
            <v>0</v>
          </cell>
        </row>
        <row r="777">
          <cell r="I777">
            <v>50</v>
          </cell>
          <cell r="EG777">
            <v>40.43050488888889</v>
          </cell>
        </row>
        <row r="778">
          <cell r="I778">
            <v>50</v>
          </cell>
          <cell r="EG778">
            <v>41.557340000000003</v>
          </cell>
        </row>
        <row r="779">
          <cell r="I779">
            <v>100</v>
          </cell>
          <cell r="EG779">
            <v>21.005693000000004</v>
          </cell>
        </row>
        <row r="780">
          <cell r="I780">
            <v>100</v>
          </cell>
          <cell r="EG780">
            <v>6.9897666666666662</v>
          </cell>
        </row>
        <row r="781">
          <cell r="I781">
            <v>50</v>
          </cell>
          <cell r="EG781">
            <v>2.335698888888889</v>
          </cell>
        </row>
        <row r="782">
          <cell r="I782">
            <v>100</v>
          </cell>
          <cell r="EG782">
            <v>24.809628</v>
          </cell>
        </row>
        <row r="783">
          <cell r="I783">
            <v>100</v>
          </cell>
          <cell r="EG783">
            <v>19.607932222222221</v>
          </cell>
        </row>
        <row r="784">
          <cell r="I784">
            <v>50</v>
          </cell>
          <cell r="EG784">
            <v>1.393332</v>
          </cell>
        </row>
        <row r="785">
          <cell r="I785">
            <v>200</v>
          </cell>
          <cell r="EG785">
            <v>58.823796666666659</v>
          </cell>
        </row>
        <row r="786">
          <cell r="I786">
            <v>200</v>
          </cell>
          <cell r="EG786">
            <v>34.920238833333329</v>
          </cell>
        </row>
        <row r="787">
          <cell r="I787">
            <v>250</v>
          </cell>
          <cell r="EG787">
            <v>33.232932266666673</v>
          </cell>
        </row>
        <row r="788">
          <cell r="I788">
            <v>100</v>
          </cell>
          <cell r="EG788">
            <v>19.264220555555557</v>
          </cell>
        </row>
        <row r="789">
          <cell r="I789">
            <v>160</v>
          </cell>
          <cell r="EG789">
            <v>54.134587500000009</v>
          </cell>
        </row>
        <row r="790">
          <cell r="I790">
            <v>160</v>
          </cell>
          <cell r="EG790">
            <v>49.963834166666672</v>
          </cell>
        </row>
        <row r="791">
          <cell r="I791">
            <v>160</v>
          </cell>
          <cell r="EG791">
            <v>52.991168541666667</v>
          </cell>
        </row>
        <row r="792">
          <cell r="I792">
            <v>160</v>
          </cell>
          <cell r="EG792">
            <v>43.155069722222237</v>
          </cell>
        </row>
        <row r="793">
          <cell r="I793">
            <v>200</v>
          </cell>
          <cell r="EG793">
            <v>20.0360795</v>
          </cell>
        </row>
        <row r="794">
          <cell r="I794">
            <v>200</v>
          </cell>
          <cell r="EG794">
            <v>25.785403277777778</v>
          </cell>
        </row>
        <row r="795">
          <cell r="I795">
            <v>160</v>
          </cell>
          <cell r="EG795">
            <v>52.613880000000002</v>
          </cell>
        </row>
        <row r="796">
          <cell r="I796">
            <v>160</v>
          </cell>
          <cell r="EG796">
            <v>45.741933263888896</v>
          </cell>
        </row>
        <row r="797">
          <cell r="I797">
            <v>100</v>
          </cell>
          <cell r="EG797">
            <v>17.170178888888891</v>
          </cell>
        </row>
        <row r="798">
          <cell r="I798">
            <v>160</v>
          </cell>
          <cell r="EG798">
            <v>25.727588472222223</v>
          </cell>
        </row>
        <row r="799">
          <cell r="I799">
            <v>160</v>
          </cell>
          <cell r="EG799">
            <v>24.674068888888893</v>
          </cell>
        </row>
        <row r="800">
          <cell r="I800">
            <v>160</v>
          </cell>
          <cell r="EG800">
            <v>59.103002222222223</v>
          </cell>
        </row>
        <row r="801">
          <cell r="I801">
            <v>160</v>
          </cell>
          <cell r="EG801">
            <v>36.804106111111111</v>
          </cell>
        </row>
        <row r="802">
          <cell r="I802">
            <v>160</v>
          </cell>
          <cell r="EG802">
            <v>55.106993055555556</v>
          </cell>
        </row>
        <row r="803">
          <cell r="I803">
            <v>200</v>
          </cell>
          <cell r="EG803">
            <v>35.848549166666672</v>
          </cell>
        </row>
        <row r="804">
          <cell r="I804">
            <v>160</v>
          </cell>
          <cell r="EG804">
            <v>29.147856527777776</v>
          </cell>
        </row>
        <row r="805">
          <cell r="I805">
            <v>100</v>
          </cell>
          <cell r="EG805">
            <v>38.919713999999999</v>
          </cell>
        </row>
        <row r="806">
          <cell r="I806">
            <v>160</v>
          </cell>
          <cell r="EG806">
            <v>42.232728611111121</v>
          </cell>
        </row>
        <row r="807">
          <cell r="I807">
            <v>160</v>
          </cell>
          <cell r="EG807">
            <v>16.724412777777779</v>
          </cell>
        </row>
        <row r="808">
          <cell r="I808">
            <v>200</v>
          </cell>
          <cell r="EG808">
            <v>41.511030388888891</v>
          </cell>
        </row>
        <row r="809">
          <cell r="I809">
            <v>100</v>
          </cell>
          <cell r="EG809">
            <v>0</v>
          </cell>
        </row>
        <row r="810">
          <cell r="I810">
            <v>25</v>
          </cell>
          <cell r="EG810">
            <v>15.712533333333337</v>
          </cell>
        </row>
        <row r="811">
          <cell r="I811">
            <v>50</v>
          </cell>
          <cell r="EG811">
            <v>14.812913777777778</v>
          </cell>
        </row>
        <row r="812">
          <cell r="I812">
            <v>160</v>
          </cell>
          <cell r="EG812">
            <v>26.016662499999999</v>
          </cell>
        </row>
        <row r="813">
          <cell r="I813">
            <v>50</v>
          </cell>
          <cell r="EG813">
            <v>16.287889333333332</v>
          </cell>
        </row>
        <row r="814">
          <cell r="I814">
            <v>250</v>
          </cell>
          <cell r="EG814">
            <v>3.9743466666666678</v>
          </cell>
        </row>
        <row r="815">
          <cell r="I815">
            <v>160</v>
          </cell>
          <cell r="EG815">
            <v>42.060271041666667</v>
          </cell>
        </row>
        <row r="816">
          <cell r="I816">
            <v>160</v>
          </cell>
          <cell r="EG816">
            <v>55.223128124999995</v>
          </cell>
        </row>
        <row r="817">
          <cell r="I817">
            <v>160</v>
          </cell>
          <cell r="EG817">
            <v>60.351243611111101</v>
          </cell>
        </row>
        <row r="818">
          <cell r="I818">
            <v>200</v>
          </cell>
          <cell r="EG818">
            <v>1.7098933333333337</v>
          </cell>
        </row>
        <row r="819">
          <cell r="I819">
            <v>25</v>
          </cell>
          <cell r="EG819">
            <v>12.896600888888891</v>
          </cell>
        </row>
        <row r="820">
          <cell r="I820">
            <v>25</v>
          </cell>
          <cell r="EG820">
            <v>8.3391959999999994</v>
          </cell>
        </row>
        <row r="821">
          <cell r="I821">
            <v>25</v>
          </cell>
          <cell r="EG821">
            <v>11.945376444444443</v>
          </cell>
        </row>
        <row r="822">
          <cell r="I822">
            <v>160</v>
          </cell>
          <cell r="EG822">
            <v>11.377144999999999</v>
          </cell>
        </row>
        <row r="823">
          <cell r="I823">
            <v>160</v>
          </cell>
          <cell r="EG823">
            <v>37.03228444444445</v>
          </cell>
        </row>
        <row r="824">
          <cell r="I824">
            <v>100</v>
          </cell>
          <cell r="EG824">
            <v>7.3571626666666665</v>
          </cell>
        </row>
        <row r="825">
          <cell r="I825">
            <v>50</v>
          </cell>
          <cell r="EG825">
            <v>47.996397777777773</v>
          </cell>
        </row>
        <row r="826">
          <cell r="I826">
            <v>100</v>
          </cell>
          <cell r="EG826">
            <v>71.177775999999994</v>
          </cell>
        </row>
        <row r="827">
          <cell r="I827">
            <v>100</v>
          </cell>
          <cell r="EG827">
            <v>6.3219839999999996</v>
          </cell>
        </row>
        <row r="828">
          <cell r="I828">
            <v>200</v>
          </cell>
          <cell r="EG828">
            <v>5.1946675000000004</v>
          </cell>
        </row>
        <row r="829">
          <cell r="I829">
            <v>25</v>
          </cell>
          <cell r="EG829">
            <v>21.098697333333337</v>
          </cell>
        </row>
        <row r="830">
          <cell r="I830">
            <v>25</v>
          </cell>
          <cell r="EG830">
            <v>9.2580711111111125</v>
          </cell>
        </row>
        <row r="831">
          <cell r="I831">
            <v>160</v>
          </cell>
          <cell r="EG831">
            <v>37.279236944444442</v>
          </cell>
        </row>
        <row r="832">
          <cell r="I832">
            <v>25</v>
          </cell>
          <cell r="EG832">
            <v>17.575700888888889</v>
          </cell>
        </row>
        <row r="833">
          <cell r="I833">
            <v>25</v>
          </cell>
          <cell r="EG833">
            <v>12.035492444444444</v>
          </cell>
        </row>
        <row r="834">
          <cell r="I834">
            <v>25</v>
          </cell>
          <cell r="EG834">
            <v>8.3946520000000007</v>
          </cell>
        </row>
        <row r="835">
          <cell r="I835">
            <v>160</v>
          </cell>
          <cell r="EG835">
            <v>27.918870694444443</v>
          </cell>
        </row>
        <row r="836">
          <cell r="I836">
            <v>160</v>
          </cell>
          <cell r="EG836">
            <v>46.184450000000005</v>
          </cell>
        </row>
        <row r="837">
          <cell r="I837">
            <v>200</v>
          </cell>
          <cell r="EG837">
            <v>40.156883444444453</v>
          </cell>
        </row>
        <row r="838">
          <cell r="I838">
            <v>160</v>
          </cell>
          <cell r="EG838">
            <v>62.55480124999999</v>
          </cell>
        </row>
        <row r="839">
          <cell r="I839">
            <v>160</v>
          </cell>
          <cell r="EG839">
            <v>48.528813888888884</v>
          </cell>
        </row>
        <row r="840">
          <cell r="I840">
            <v>160</v>
          </cell>
          <cell r="EG840">
            <v>42.784520625000006</v>
          </cell>
        </row>
        <row r="841">
          <cell r="I841">
            <v>100</v>
          </cell>
          <cell r="EG841">
            <v>57.792084000000003</v>
          </cell>
        </row>
        <row r="842">
          <cell r="I842">
            <v>100</v>
          </cell>
          <cell r="EG842">
            <v>50.372533333333337</v>
          </cell>
        </row>
        <row r="843">
          <cell r="I843">
            <v>100</v>
          </cell>
          <cell r="EG843">
            <v>26.297697333333332</v>
          </cell>
        </row>
        <row r="844">
          <cell r="I844">
            <v>100</v>
          </cell>
          <cell r="EG844">
            <v>38.588133333333332</v>
          </cell>
        </row>
        <row r="845">
          <cell r="I845">
            <v>200</v>
          </cell>
          <cell r="EG845">
            <v>37.958091555555555</v>
          </cell>
        </row>
        <row r="846">
          <cell r="I846">
            <v>100</v>
          </cell>
          <cell r="EG846">
            <v>56.243937333333335</v>
          </cell>
        </row>
        <row r="847">
          <cell r="I847">
            <v>160</v>
          </cell>
          <cell r="EG847">
            <v>59.605572222222222</v>
          </cell>
        </row>
        <row r="848">
          <cell r="I848">
            <v>100</v>
          </cell>
          <cell r="EG848">
            <v>35.956283999999997</v>
          </cell>
        </row>
        <row r="849">
          <cell r="I849">
            <v>160</v>
          </cell>
          <cell r="EG849">
            <v>22.610836111111116</v>
          </cell>
        </row>
        <row r="850">
          <cell r="I850">
            <v>160</v>
          </cell>
          <cell r="EG850">
            <v>20.744010000000003</v>
          </cell>
        </row>
        <row r="851">
          <cell r="I851">
            <v>100</v>
          </cell>
          <cell r="EG851">
            <v>44.565442888888896</v>
          </cell>
        </row>
        <row r="852">
          <cell r="I852">
            <v>160</v>
          </cell>
          <cell r="EG852">
            <v>25.129823819444439</v>
          </cell>
        </row>
        <row r="853">
          <cell r="I853">
            <v>160</v>
          </cell>
          <cell r="EG853">
            <v>22.347275694444445</v>
          </cell>
        </row>
        <row r="854">
          <cell r="I854">
            <v>200</v>
          </cell>
          <cell r="EG854">
            <v>41.918189111111111</v>
          </cell>
        </row>
        <row r="855">
          <cell r="I855">
            <v>100</v>
          </cell>
          <cell r="EG855">
            <v>40.667733333333331</v>
          </cell>
        </row>
        <row r="856">
          <cell r="I856">
            <v>50</v>
          </cell>
          <cell r="EG856">
            <v>37.958091555555555</v>
          </cell>
        </row>
        <row r="857">
          <cell r="I857">
            <v>50</v>
          </cell>
          <cell r="EG857">
            <v>40.22716622222223</v>
          </cell>
        </row>
        <row r="858">
          <cell r="I858">
            <v>200</v>
          </cell>
          <cell r="EG858">
            <v>32.971769166666668</v>
          </cell>
        </row>
        <row r="859">
          <cell r="I859">
            <v>160</v>
          </cell>
          <cell r="EG859">
            <v>46.922900555555564</v>
          </cell>
        </row>
        <row r="860">
          <cell r="I860">
            <v>160</v>
          </cell>
          <cell r="EG860">
            <v>44.010377430555565</v>
          </cell>
        </row>
        <row r="861">
          <cell r="I861">
            <v>100</v>
          </cell>
          <cell r="EG861">
            <v>4.8766620000000005</v>
          </cell>
        </row>
        <row r="862">
          <cell r="I862">
            <v>100</v>
          </cell>
          <cell r="EG862">
            <v>9.3789960000000008</v>
          </cell>
        </row>
        <row r="863">
          <cell r="I863">
            <v>250</v>
          </cell>
          <cell r="EG863">
            <v>41.452435733333331</v>
          </cell>
        </row>
        <row r="864">
          <cell r="I864">
            <v>50</v>
          </cell>
          <cell r="EG864">
            <v>46.846070888888896</v>
          </cell>
        </row>
        <row r="865">
          <cell r="I865">
            <v>100</v>
          </cell>
          <cell r="EG865">
            <v>41.721397333333336</v>
          </cell>
        </row>
        <row r="866">
          <cell r="I866">
            <v>50</v>
          </cell>
          <cell r="EG866">
            <v>59.913276000000003</v>
          </cell>
        </row>
        <row r="867">
          <cell r="I867">
            <v>100</v>
          </cell>
          <cell r="EG867">
            <v>82.33078633333335</v>
          </cell>
        </row>
        <row r="868">
          <cell r="I868">
            <v>100</v>
          </cell>
          <cell r="EG868">
            <v>71.672258666666679</v>
          </cell>
        </row>
        <row r="869">
          <cell r="I869">
            <v>200</v>
          </cell>
          <cell r="EG869">
            <v>25.98729777777778</v>
          </cell>
        </row>
        <row r="870">
          <cell r="I870">
            <v>100</v>
          </cell>
          <cell r="EG870">
            <v>57.108896888888886</v>
          </cell>
        </row>
        <row r="871">
          <cell r="I871">
            <v>200</v>
          </cell>
          <cell r="EG871">
            <v>17.128394333333333</v>
          </cell>
        </row>
        <row r="872">
          <cell r="I872">
            <v>50</v>
          </cell>
          <cell r="EG872">
            <v>33.599404</v>
          </cell>
        </row>
        <row r="873">
          <cell r="I873">
            <v>200</v>
          </cell>
          <cell r="EG873">
            <v>8.5537028888888891</v>
          </cell>
        </row>
        <row r="874">
          <cell r="I874">
            <v>200</v>
          </cell>
          <cell r="EG874">
            <v>56.835660555555556</v>
          </cell>
        </row>
        <row r="875">
          <cell r="I875">
            <v>25</v>
          </cell>
          <cell r="EG875">
            <v>18.500737777777776</v>
          </cell>
        </row>
        <row r="876">
          <cell r="I876">
            <v>100</v>
          </cell>
          <cell r="EG876">
            <v>29.857279333333338</v>
          </cell>
        </row>
        <row r="877">
          <cell r="I877">
            <v>50</v>
          </cell>
          <cell r="EG877">
            <v>42.835138666666673</v>
          </cell>
        </row>
        <row r="878">
          <cell r="I878">
            <v>100</v>
          </cell>
          <cell r="EG878">
            <v>44.528087111111113</v>
          </cell>
        </row>
        <row r="879">
          <cell r="I879">
            <v>100</v>
          </cell>
          <cell r="EG879">
            <v>36.561486111111108</v>
          </cell>
        </row>
        <row r="880">
          <cell r="I880">
            <v>100</v>
          </cell>
          <cell r="EG880">
            <v>21.134127555555558</v>
          </cell>
        </row>
        <row r="881">
          <cell r="I881">
            <v>25</v>
          </cell>
          <cell r="EG881">
            <v>59.445751111111115</v>
          </cell>
        </row>
        <row r="882">
          <cell r="I882">
            <v>50</v>
          </cell>
          <cell r="EG882">
            <v>71.406146888888898</v>
          </cell>
        </row>
        <row r="883">
          <cell r="I883">
            <v>50</v>
          </cell>
          <cell r="EG883">
            <v>27.012271000000005</v>
          </cell>
        </row>
        <row r="884">
          <cell r="I884">
            <v>200</v>
          </cell>
          <cell r="EG884">
            <v>37.298011111111109</v>
          </cell>
        </row>
        <row r="885">
          <cell r="I885">
            <v>100</v>
          </cell>
          <cell r="EG885">
            <v>30.263956666666676</v>
          </cell>
        </row>
        <row r="886">
          <cell r="I886">
            <v>100</v>
          </cell>
          <cell r="EG886">
            <v>70.068656000000004</v>
          </cell>
        </row>
        <row r="887">
          <cell r="I887">
            <v>160</v>
          </cell>
          <cell r="EG887">
            <v>27.681786666666664</v>
          </cell>
        </row>
        <row r="888">
          <cell r="I888">
            <v>100</v>
          </cell>
          <cell r="EG888">
            <v>16.839753555555554</v>
          </cell>
        </row>
        <row r="889">
          <cell r="I889">
            <v>50</v>
          </cell>
          <cell r="EG889">
            <v>49.951992000000004</v>
          </cell>
        </row>
        <row r="890">
          <cell r="I890">
            <v>100</v>
          </cell>
          <cell r="EG890">
            <v>86.044220222222208</v>
          </cell>
        </row>
        <row r="891">
          <cell r="I891">
            <v>160</v>
          </cell>
          <cell r="EG891">
            <v>48.875654583333336</v>
          </cell>
        </row>
        <row r="892">
          <cell r="I892">
            <v>200</v>
          </cell>
          <cell r="EG892">
            <v>29.382148500000007</v>
          </cell>
        </row>
        <row r="893">
          <cell r="I893">
            <v>100</v>
          </cell>
          <cell r="EG893">
            <v>57.90107044444445</v>
          </cell>
        </row>
        <row r="894">
          <cell r="I894">
            <v>50</v>
          </cell>
          <cell r="EG894">
            <v>8.0133920000000014</v>
          </cell>
        </row>
        <row r="895">
          <cell r="I895">
            <v>200</v>
          </cell>
          <cell r="EG895">
            <v>49.074227499999999</v>
          </cell>
        </row>
        <row r="896">
          <cell r="I896">
            <v>100</v>
          </cell>
          <cell r="EG896">
            <v>40.138590666666666</v>
          </cell>
        </row>
        <row r="897">
          <cell r="I897">
            <v>100</v>
          </cell>
          <cell r="EG897">
            <v>39.412271111111103</v>
          </cell>
        </row>
        <row r="898">
          <cell r="I898">
            <v>100</v>
          </cell>
          <cell r="EG898">
            <v>16.134230000000002</v>
          </cell>
        </row>
        <row r="899">
          <cell r="I899">
            <v>50</v>
          </cell>
          <cell r="EG899">
            <v>63.007258666666679</v>
          </cell>
        </row>
        <row r="900">
          <cell r="I900">
            <v>200</v>
          </cell>
          <cell r="EG900">
            <v>30.627886666666669</v>
          </cell>
        </row>
        <row r="901">
          <cell r="I901">
            <v>100</v>
          </cell>
          <cell r="EG901">
            <v>33.644269444444447</v>
          </cell>
        </row>
        <row r="902">
          <cell r="I902">
            <v>50</v>
          </cell>
          <cell r="EG902">
            <v>22.071488000000002</v>
          </cell>
        </row>
        <row r="903">
          <cell r="I903">
            <v>160</v>
          </cell>
          <cell r="EG903">
            <v>24.695249999999998</v>
          </cell>
        </row>
        <row r="904">
          <cell r="I904">
            <v>160</v>
          </cell>
          <cell r="EG904">
            <v>15.728298819444447</v>
          </cell>
        </row>
        <row r="905">
          <cell r="I905">
            <v>100</v>
          </cell>
          <cell r="EG905">
            <v>30.297461333333324</v>
          </cell>
        </row>
        <row r="906">
          <cell r="I906">
            <v>160</v>
          </cell>
          <cell r="EG906">
            <v>17.803205277777781</v>
          </cell>
        </row>
        <row r="907">
          <cell r="I907">
            <v>160</v>
          </cell>
          <cell r="EG907">
            <v>2.0319425000000004</v>
          </cell>
        </row>
        <row r="908">
          <cell r="I908">
            <v>100</v>
          </cell>
          <cell r="EG908">
            <v>55.353753000000005</v>
          </cell>
        </row>
        <row r="909">
          <cell r="I909">
            <v>100</v>
          </cell>
          <cell r="EG909">
            <v>37.20173333333333</v>
          </cell>
        </row>
        <row r="910">
          <cell r="I910">
            <v>50</v>
          </cell>
          <cell r="EG910">
            <v>38.689802666666672</v>
          </cell>
        </row>
        <row r="911">
          <cell r="I911">
            <v>100</v>
          </cell>
          <cell r="EG911">
            <v>57.189</v>
          </cell>
        </row>
        <row r="912">
          <cell r="I912">
            <v>100</v>
          </cell>
          <cell r="EG912">
            <v>54.122745333333341</v>
          </cell>
        </row>
        <row r="913">
          <cell r="I913">
            <v>100</v>
          </cell>
          <cell r="EG913">
            <v>0</v>
          </cell>
        </row>
        <row r="914">
          <cell r="I914">
            <v>100</v>
          </cell>
          <cell r="EG914">
            <v>37.444160777777782</v>
          </cell>
        </row>
        <row r="915">
          <cell r="I915">
            <v>100</v>
          </cell>
          <cell r="EG915">
            <v>40.107781777777781</v>
          </cell>
        </row>
        <row r="916">
          <cell r="I916">
            <v>100</v>
          </cell>
          <cell r="EG916">
            <v>40.690840000000001</v>
          </cell>
        </row>
        <row r="917">
          <cell r="I917">
            <v>100</v>
          </cell>
          <cell r="EG917">
            <v>14.919204444444444</v>
          </cell>
        </row>
        <row r="918">
          <cell r="I918">
            <v>50</v>
          </cell>
          <cell r="EG918">
            <v>61.907381333333348</v>
          </cell>
        </row>
        <row r="919">
          <cell r="I919">
            <v>50</v>
          </cell>
          <cell r="EG919">
            <v>61.907381333333348</v>
          </cell>
        </row>
        <row r="920">
          <cell r="I920">
            <v>160</v>
          </cell>
          <cell r="EG920">
            <v>54.93104541666667</v>
          </cell>
        </row>
        <row r="921">
          <cell r="I921">
            <v>50</v>
          </cell>
          <cell r="EG921">
            <v>47.40140111111112</v>
          </cell>
        </row>
        <row r="922">
          <cell r="I922">
            <v>100</v>
          </cell>
          <cell r="EG922">
            <v>25.332608888888885</v>
          </cell>
        </row>
        <row r="923">
          <cell r="I923">
            <v>160</v>
          </cell>
          <cell r="EG923">
            <v>45.217339722222221</v>
          </cell>
        </row>
        <row r="924">
          <cell r="I924">
            <v>100</v>
          </cell>
          <cell r="EG924">
            <v>32.741183888888891</v>
          </cell>
        </row>
        <row r="925">
          <cell r="I925">
            <v>100</v>
          </cell>
          <cell r="EG925">
            <v>108.86821533333332</v>
          </cell>
        </row>
        <row r="926">
          <cell r="I926">
            <v>100</v>
          </cell>
          <cell r="EG926">
            <v>78.895017555555555</v>
          </cell>
        </row>
        <row r="927">
          <cell r="I927">
            <v>100</v>
          </cell>
          <cell r="EG927">
            <v>31.682513444444442</v>
          </cell>
        </row>
        <row r="928">
          <cell r="I928">
            <v>100</v>
          </cell>
          <cell r="EG928">
            <v>34.40024255555555</v>
          </cell>
        </row>
        <row r="929">
          <cell r="I929">
            <v>160</v>
          </cell>
          <cell r="EG929">
            <v>9.5156141666666674</v>
          </cell>
        </row>
        <row r="930">
          <cell r="I930">
            <v>50</v>
          </cell>
          <cell r="EG930">
            <v>46.155566666666672</v>
          </cell>
        </row>
        <row r="931">
          <cell r="I931">
            <v>100</v>
          </cell>
          <cell r="EG931">
            <v>20.002286000000002</v>
          </cell>
        </row>
        <row r="932">
          <cell r="I932">
            <v>100</v>
          </cell>
          <cell r="EG932">
            <v>46.869947777777782</v>
          </cell>
        </row>
        <row r="933">
          <cell r="I933">
            <v>100</v>
          </cell>
          <cell r="EG933">
            <v>45.747734000000008</v>
          </cell>
        </row>
        <row r="934">
          <cell r="I934">
            <v>100</v>
          </cell>
          <cell r="EG934">
            <v>37.263736222222228</v>
          </cell>
        </row>
        <row r="935">
          <cell r="I935">
            <v>100</v>
          </cell>
          <cell r="EG935">
            <v>38.189543333333333</v>
          </cell>
        </row>
        <row r="936">
          <cell r="I936">
            <v>100</v>
          </cell>
          <cell r="EG936">
            <v>36.755004444444452</v>
          </cell>
        </row>
        <row r="937">
          <cell r="I937">
            <v>100</v>
          </cell>
          <cell r="EG937">
            <v>32.308896666666669</v>
          </cell>
        </row>
        <row r="938">
          <cell r="I938">
            <v>50</v>
          </cell>
          <cell r="EG938">
            <v>22.38034711111111</v>
          </cell>
        </row>
        <row r="939">
          <cell r="I939">
            <v>100</v>
          </cell>
          <cell r="EG939">
            <v>39.772350000000003</v>
          </cell>
        </row>
        <row r="940">
          <cell r="I940">
            <v>50</v>
          </cell>
          <cell r="EG940">
            <v>118.43553066666665</v>
          </cell>
        </row>
        <row r="941">
          <cell r="I941">
            <v>100</v>
          </cell>
          <cell r="EG941">
            <v>61.712130000000002</v>
          </cell>
        </row>
        <row r="942">
          <cell r="I942">
            <v>100</v>
          </cell>
          <cell r="EG942">
            <v>54.159716000000003</v>
          </cell>
        </row>
        <row r="943">
          <cell r="I943">
            <v>50</v>
          </cell>
          <cell r="EG943">
            <v>4.1973260000000003</v>
          </cell>
        </row>
        <row r="944">
          <cell r="I944">
            <v>100</v>
          </cell>
          <cell r="EG944">
            <v>61.103269333333344</v>
          </cell>
        </row>
        <row r="945">
          <cell r="I945">
            <v>100</v>
          </cell>
          <cell r="EG945">
            <v>60.31475433333334</v>
          </cell>
        </row>
        <row r="946">
          <cell r="I946">
            <v>100</v>
          </cell>
          <cell r="EG946">
            <v>27.704893333333334</v>
          </cell>
        </row>
        <row r="947">
          <cell r="I947">
            <v>50</v>
          </cell>
          <cell r="EG947">
            <v>30.113763333333331</v>
          </cell>
        </row>
        <row r="948">
          <cell r="I948">
            <v>100</v>
          </cell>
          <cell r="EG948">
            <v>4.1661320000000002</v>
          </cell>
        </row>
        <row r="949">
          <cell r="I949">
            <v>100</v>
          </cell>
          <cell r="EG949">
            <v>30.194058999999999</v>
          </cell>
        </row>
        <row r="950">
          <cell r="I950">
            <v>100</v>
          </cell>
          <cell r="EG950">
            <v>40.728388333333328</v>
          </cell>
        </row>
        <row r="951">
          <cell r="I951">
            <v>100</v>
          </cell>
          <cell r="EG951">
            <v>25.123301000000005</v>
          </cell>
        </row>
        <row r="952">
          <cell r="I952">
            <v>100</v>
          </cell>
          <cell r="EG952">
            <v>30.345407666666667</v>
          </cell>
        </row>
        <row r="953">
          <cell r="I953">
            <v>160</v>
          </cell>
          <cell r="EG953">
            <v>18.514938750000002</v>
          </cell>
        </row>
        <row r="954">
          <cell r="I954">
            <v>25</v>
          </cell>
          <cell r="EG954">
            <v>18.562355555555559</v>
          </cell>
        </row>
        <row r="955">
          <cell r="I955">
            <v>25</v>
          </cell>
          <cell r="EG955">
            <v>18.562355555555559</v>
          </cell>
        </row>
        <row r="956">
          <cell r="I956">
            <v>100</v>
          </cell>
          <cell r="EG956">
            <v>23.068155555555556</v>
          </cell>
        </row>
        <row r="957">
          <cell r="I957">
            <v>50</v>
          </cell>
          <cell r="EG957">
            <v>5.058049333333333</v>
          </cell>
        </row>
        <row r="958">
          <cell r="I958">
            <v>25</v>
          </cell>
          <cell r="EG958">
            <v>12.662453333333335</v>
          </cell>
        </row>
        <row r="959">
          <cell r="I959">
            <v>100</v>
          </cell>
          <cell r="EG959">
            <v>6.7232697777777783</v>
          </cell>
        </row>
        <row r="960">
          <cell r="I960">
            <v>25</v>
          </cell>
          <cell r="EG960">
            <v>2.7728000000000002</v>
          </cell>
        </row>
        <row r="961">
          <cell r="I961">
            <v>25</v>
          </cell>
          <cell r="EG961">
            <v>23.936195999999999</v>
          </cell>
        </row>
        <row r="962">
          <cell r="I962">
            <v>25</v>
          </cell>
          <cell r="EG962">
            <v>7.9856640000000008</v>
          </cell>
        </row>
        <row r="963">
          <cell r="I963">
            <v>25</v>
          </cell>
          <cell r="EG963" t="e">
            <v>#DIV/0!</v>
          </cell>
        </row>
        <row r="964">
          <cell r="I964">
            <v>25</v>
          </cell>
          <cell r="EG964">
            <v>38.75450133333333</v>
          </cell>
        </row>
        <row r="965">
          <cell r="I965">
            <v>100</v>
          </cell>
          <cell r="EG965">
            <v>49.648909555555555</v>
          </cell>
        </row>
        <row r="966">
          <cell r="I966">
            <v>25</v>
          </cell>
          <cell r="EG966" t="e">
            <v>#DIV/0!</v>
          </cell>
        </row>
        <row r="967">
          <cell r="I967">
            <v>100</v>
          </cell>
          <cell r="EG967">
            <v>81.91602166666668</v>
          </cell>
        </row>
        <row r="968">
          <cell r="I968">
            <v>100</v>
          </cell>
          <cell r="EG968">
            <v>29.683401666666665</v>
          </cell>
        </row>
        <row r="969">
          <cell r="I969">
            <v>100</v>
          </cell>
          <cell r="EG969">
            <v>53.799251999999996</v>
          </cell>
        </row>
        <row r="970">
          <cell r="I970">
            <v>160</v>
          </cell>
          <cell r="EG970">
            <v>13.185723055555556</v>
          </cell>
        </row>
        <row r="971">
          <cell r="I971">
            <v>100</v>
          </cell>
          <cell r="EG971">
            <v>38.261173999999997</v>
          </cell>
        </row>
        <row r="972">
          <cell r="I972">
            <v>100</v>
          </cell>
          <cell r="EG972">
            <v>2.533260888888889</v>
          </cell>
        </row>
        <row r="973">
          <cell r="I973">
            <v>100</v>
          </cell>
          <cell r="EG973">
            <v>50.434921333333335</v>
          </cell>
        </row>
        <row r="974">
          <cell r="I974">
            <v>100</v>
          </cell>
          <cell r="EG974">
            <v>21.859869444444445</v>
          </cell>
        </row>
        <row r="975">
          <cell r="I975">
            <v>100</v>
          </cell>
          <cell r="EG975">
            <v>13.840893333333334</v>
          </cell>
        </row>
        <row r="976">
          <cell r="I976">
            <v>50</v>
          </cell>
          <cell r="EG976">
            <v>45.751200000000011</v>
          </cell>
        </row>
        <row r="977">
          <cell r="I977">
            <v>50</v>
          </cell>
          <cell r="EG977">
            <v>61.924711333333349</v>
          </cell>
        </row>
        <row r="978">
          <cell r="I978">
            <v>200</v>
          </cell>
          <cell r="EG978">
            <v>30.197428722222224</v>
          </cell>
        </row>
        <row r="979">
          <cell r="I979">
            <v>250</v>
          </cell>
          <cell r="EG979">
            <v>3.5327012444444446</v>
          </cell>
        </row>
        <row r="980">
          <cell r="I980">
            <v>250</v>
          </cell>
          <cell r="EG980">
            <v>7.3818097777777787</v>
          </cell>
        </row>
        <row r="981">
          <cell r="I981">
            <v>160</v>
          </cell>
          <cell r="EG981">
            <v>11.996572152777778</v>
          </cell>
        </row>
        <row r="982">
          <cell r="I982">
            <v>200</v>
          </cell>
          <cell r="EG982">
            <v>67.335714999999993</v>
          </cell>
        </row>
        <row r="983">
          <cell r="I983">
            <v>250</v>
          </cell>
          <cell r="EG983">
            <v>22.921813333333336</v>
          </cell>
        </row>
        <row r="984">
          <cell r="I984">
            <v>50</v>
          </cell>
          <cell r="EG984">
            <v>16.147708888888889</v>
          </cell>
        </row>
        <row r="985">
          <cell r="I985">
            <v>200</v>
          </cell>
          <cell r="EG985">
            <v>1.541984888888889</v>
          </cell>
        </row>
        <row r="986">
          <cell r="I986">
            <v>250</v>
          </cell>
          <cell r="EG986">
            <v>20.048268266666668</v>
          </cell>
        </row>
        <row r="987">
          <cell r="I987">
            <v>100</v>
          </cell>
          <cell r="EG987">
            <v>12.551541333333335</v>
          </cell>
        </row>
        <row r="988">
          <cell r="I988">
            <v>100</v>
          </cell>
          <cell r="EG988">
            <v>20.469425777777779</v>
          </cell>
        </row>
        <row r="989">
          <cell r="I989">
            <v>100</v>
          </cell>
          <cell r="EG989">
            <v>46.626942666666679</v>
          </cell>
        </row>
        <row r="990">
          <cell r="I990">
            <v>100</v>
          </cell>
          <cell r="EG990">
            <v>17.91806466666667</v>
          </cell>
        </row>
        <row r="991">
          <cell r="I991">
            <v>50</v>
          </cell>
          <cell r="EG991">
            <v>35.080156222222229</v>
          </cell>
        </row>
        <row r="992">
          <cell r="I992">
            <v>100</v>
          </cell>
          <cell r="EG992">
            <v>21.585477777777779</v>
          </cell>
        </row>
        <row r="993">
          <cell r="I993">
            <v>50</v>
          </cell>
          <cell r="EG993">
            <v>43.78097155555556</v>
          </cell>
        </row>
        <row r="994">
          <cell r="I994">
            <v>100</v>
          </cell>
          <cell r="EG994">
            <v>34.457624111111109</v>
          </cell>
        </row>
        <row r="995">
          <cell r="I995">
            <v>100</v>
          </cell>
          <cell r="EG995">
            <v>27.152258888888891</v>
          </cell>
        </row>
        <row r="996">
          <cell r="I996">
            <v>100</v>
          </cell>
          <cell r="EG996">
            <v>44.45337555555556</v>
          </cell>
        </row>
        <row r="997">
          <cell r="I997">
            <v>100</v>
          </cell>
          <cell r="EG997">
            <v>9.9524264444444466</v>
          </cell>
        </row>
        <row r="998">
          <cell r="I998">
            <v>100</v>
          </cell>
          <cell r="EG998">
            <v>23.839533111111116</v>
          </cell>
        </row>
        <row r="999">
          <cell r="I999">
            <v>100</v>
          </cell>
          <cell r="EG999">
            <v>18.454524444444445</v>
          </cell>
        </row>
        <row r="1000">
          <cell r="I1000">
            <v>100</v>
          </cell>
          <cell r="EG1000">
            <v>28.279094000000001</v>
          </cell>
        </row>
        <row r="1001">
          <cell r="I1001">
            <v>50</v>
          </cell>
          <cell r="EG1001">
            <v>39.281333333333329</v>
          </cell>
        </row>
        <row r="1002">
          <cell r="I1002">
            <v>50</v>
          </cell>
          <cell r="EG1002">
            <v>71.511282222222221</v>
          </cell>
        </row>
        <row r="1003">
          <cell r="I1003">
            <v>50</v>
          </cell>
          <cell r="EG1003">
            <v>9.2580711111111125</v>
          </cell>
        </row>
        <row r="1004">
          <cell r="I1004">
            <v>100</v>
          </cell>
          <cell r="EG1004">
            <v>8.5779648888888875</v>
          </cell>
        </row>
        <row r="1005">
          <cell r="I1005">
            <v>160</v>
          </cell>
          <cell r="EG1005">
            <v>54.695405555555567</v>
          </cell>
        </row>
        <row r="1006">
          <cell r="I1006">
            <v>50</v>
          </cell>
          <cell r="EG1006">
            <v>8.3045360000000006</v>
          </cell>
        </row>
        <row r="1007">
          <cell r="I1007">
            <v>160</v>
          </cell>
          <cell r="EG1007">
            <v>2.4775882638888893</v>
          </cell>
        </row>
        <row r="1008">
          <cell r="I1008">
            <v>100</v>
          </cell>
          <cell r="EG1008" t="e">
            <v>#DIV/0!</v>
          </cell>
        </row>
        <row r="1009">
          <cell r="I1009">
            <v>25</v>
          </cell>
          <cell r="EG1009">
            <v>19.961079111111115</v>
          </cell>
        </row>
        <row r="1010">
          <cell r="I1010">
            <v>160</v>
          </cell>
          <cell r="EG1010">
            <v>10.490908055555559</v>
          </cell>
        </row>
        <row r="1011">
          <cell r="I1011">
            <v>160</v>
          </cell>
          <cell r="EG1011">
            <v>0.44480333333333344</v>
          </cell>
        </row>
        <row r="1012">
          <cell r="I1012">
            <v>50</v>
          </cell>
          <cell r="EG1012">
            <v>16.984940444444444</v>
          </cell>
        </row>
        <row r="1013">
          <cell r="I1013">
            <v>25</v>
          </cell>
          <cell r="EG1013">
            <v>15.457204666666669</v>
          </cell>
        </row>
        <row r="1014">
          <cell r="I1014">
            <v>25</v>
          </cell>
          <cell r="EG1014">
            <v>10.149988444444444</v>
          </cell>
        </row>
        <row r="1015">
          <cell r="I1015">
            <v>50</v>
          </cell>
          <cell r="EG1015">
            <v>5.058049333333333</v>
          </cell>
        </row>
        <row r="1016">
          <cell r="I1016">
            <v>25</v>
          </cell>
          <cell r="EG1016">
            <v>13.220094222222222</v>
          </cell>
        </row>
        <row r="1017">
          <cell r="I1017">
            <v>25</v>
          </cell>
          <cell r="EG1017" t="e">
            <v>#DIV/0!</v>
          </cell>
        </row>
        <row r="1018">
          <cell r="I1018">
            <v>25</v>
          </cell>
          <cell r="EG1018">
            <v>21.275848444444446</v>
          </cell>
        </row>
        <row r="1019">
          <cell r="I1019">
            <v>25</v>
          </cell>
          <cell r="EG1019">
            <v>17.580322222222225</v>
          </cell>
        </row>
        <row r="1020">
          <cell r="I1020">
            <v>25</v>
          </cell>
          <cell r="EG1020" t="e">
            <v>#DIV/0!</v>
          </cell>
        </row>
        <row r="1021">
          <cell r="I1021">
            <v>25</v>
          </cell>
          <cell r="EG1021">
            <v>8.3877200000000016</v>
          </cell>
        </row>
        <row r="1022">
          <cell r="I1022">
            <v>25</v>
          </cell>
          <cell r="EG1022">
            <v>15.660158222222224</v>
          </cell>
        </row>
        <row r="1023">
          <cell r="I1023">
            <v>25</v>
          </cell>
          <cell r="EG1023">
            <v>10.166933333333333</v>
          </cell>
        </row>
        <row r="1024">
          <cell r="I1024">
            <v>100</v>
          </cell>
          <cell r="EG1024">
            <v>29.256120888888894</v>
          </cell>
        </row>
        <row r="1025">
          <cell r="I1025">
            <v>50</v>
          </cell>
          <cell r="EG1025">
            <v>5.6703760000000001</v>
          </cell>
        </row>
        <row r="1026">
          <cell r="I1026">
            <v>100</v>
          </cell>
          <cell r="EG1026">
            <v>28.307592222222222</v>
          </cell>
        </row>
        <row r="1027">
          <cell r="I1027">
            <v>100</v>
          </cell>
          <cell r="EG1027">
            <v>21.91474777777778</v>
          </cell>
        </row>
        <row r="1028">
          <cell r="I1028">
            <v>100</v>
          </cell>
          <cell r="EG1028">
            <v>6.228402</v>
          </cell>
        </row>
        <row r="1029">
          <cell r="I1029">
            <v>100</v>
          </cell>
          <cell r="EG1029">
            <v>6.228402</v>
          </cell>
        </row>
        <row r="1030">
          <cell r="I1030">
            <v>50</v>
          </cell>
          <cell r="EG1030">
            <v>49.036968000000002</v>
          </cell>
        </row>
        <row r="1031">
          <cell r="I1031">
            <v>50</v>
          </cell>
          <cell r="EG1031">
            <v>16.622936000000003</v>
          </cell>
        </row>
        <row r="1032">
          <cell r="I1032">
            <v>100</v>
          </cell>
          <cell r="EG1032">
            <v>53.668314222222222</v>
          </cell>
        </row>
        <row r="1033">
          <cell r="I1033">
            <v>100</v>
          </cell>
          <cell r="EG1033">
            <v>11.804040666666667</v>
          </cell>
        </row>
        <row r="1034">
          <cell r="I1034">
            <v>160</v>
          </cell>
          <cell r="EG1034">
            <v>47.706601666666678</v>
          </cell>
        </row>
        <row r="1035">
          <cell r="I1035">
            <v>160</v>
          </cell>
          <cell r="EG1035">
            <v>45.665633125000006</v>
          </cell>
        </row>
        <row r="1036">
          <cell r="I1036">
            <v>100</v>
          </cell>
          <cell r="EG1036">
            <v>33.301327999999998</v>
          </cell>
        </row>
        <row r="1037">
          <cell r="I1037">
            <v>160</v>
          </cell>
          <cell r="EG1037">
            <v>61.139156874999998</v>
          </cell>
        </row>
        <row r="1038">
          <cell r="I1038">
            <v>100</v>
          </cell>
          <cell r="EG1038">
            <v>31.064025000000001</v>
          </cell>
        </row>
        <row r="1039">
          <cell r="I1039">
            <v>100</v>
          </cell>
          <cell r="EG1039">
            <v>15.623380111111116</v>
          </cell>
        </row>
        <row r="1040">
          <cell r="I1040">
            <v>100</v>
          </cell>
          <cell r="EG1040">
            <v>45.406333000000004</v>
          </cell>
        </row>
        <row r="1041">
          <cell r="I1041">
            <v>100</v>
          </cell>
          <cell r="EG1041">
            <v>26.535696000000002</v>
          </cell>
        </row>
        <row r="1042">
          <cell r="I1042">
            <v>100</v>
          </cell>
          <cell r="EG1042">
            <v>17.198677111111113</v>
          </cell>
        </row>
        <row r="1043">
          <cell r="I1043">
            <v>50</v>
          </cell>
          <cell r="EG1043">
            <v>4.1938600000000008</v>
          </cell>
        </row>
        <row r="1044">
          <cell r="I1044">
            <v>100</v>
          </cell>
          <cell r="EG1044">
            <v>42.947591111111116</v>
          </cell>
        </row>
        <row r="1045">
          <cell r="I1045">
            <v>100</v>
          </cell>
          <cell r="EG1045">
            <v>30.297461333333324</v>
          </cell>
        </row>
        <row r="1046">
          <cell r="I1046">
            <v>100</v>
          </cell>
          <cell r="EG1046">
            <v>104.54149200000002</v>
          </cell>
        </row>
        <row r="1047">
          <cell r="I1047">
            <v>100</v>
          </cell>
          <cell r="EG1047">
            <v>58.362433555555562</v>
          </cell>
        </row>
        <row r="1048">
          <cell r="I1048">
            <v>100</v>
          </cell>
          <cell r="EG1048">
            <v>26.088774555555556</v>
          </cell>
        </row>
        <row r="1049">
          <cell r="I1049">
            <v>200</v>
          </cell>
          <cell r="EG1049">
            <v>6.1487802777777789</v>
          </cell>
        </row>
        <row r="1050">
          <cell r="I1050">
            <v>100</v>
          </cell>
          <cell r="EG1050">
            <v>37.852186000000003</v>
          </cell>
        </row>
        <row r="1051">
          <cell r="I1051">
            <v>100</v>
          </cell>
          <cell r="EG1051">
            <v>13.67914666666667</v>
          </cell>
        </row>
        <row r="1052">
          <cell r="I1052">
            <v>100</v>
          </cell>
          <cell r="EG1052">
            <v>25.627026333333337</v>
          </cell>
        </row>
        <row r="1053">
          <cell r="I1053">
            <v>50</v>
          </cell>
          <cell r="EG1053">
            <v>7.4002951111111104</v>
          </cell>
        </row>
        <row r="1054">
          <cell r="I1054">
            <v>100</v>
          </cell>
          <cell r="EG1054">
            <v>15.890454666666667</v>
          </cell>
        </row>
        <row r="1055">
          <cell r="I1055">
            <v>100</v>
          </cell>
          <cell r="EG1055">
            <v>46.513719999999999</v>
          </cell>
        </row>
        <row r="1056">
          <cell r="I1056">
            <v>100</v>
          </cell>
          <cell r="EG1056">
            <v>24.100253333333335</v>
          </cell>
        </row>
        <row r="1057">
          <cell r="I1057">
            <v>25</v>
          </cell>
          <cell r="EG1057">
            <v>24.779589333333337</v>
          </cell>
        </row>
        <row r="1058">
          <cell r="I1058">
            <v>25</v>
          </cell>
          <cell r="EG1058">
            <v>22.385738666666668</v>
          </cell>
        </row>
        <row r="1059">
          <cell r="I1059">
            <v>50</v>
          </cell>
          <cell r="EG1059">
            <v>13.435371333333332</v>
          </cell>
        </row>
        <row r="1060">
          <cell r="I1060">
            <v>25</v>
          </cell>
          <cell r="EG1060">
            <v>14.849884444444445</v>
          </cell>
        </row>
        <row r="1061">
          <cell r="I1061">
            <v>100</v>
          </cell>
          <cell r="EG1061">
            <v>2.5629144444444441</v>
          </cell>
        </row>
        <row r="1062">
          <cell r="I1062">
            <v>25</v>
          </cell>
          <cell r="EG1062">
            <v>8.2421480000000003</v>
          </cell>
        </row>
        <row r="1063">
          <cell r="I1063">
            <v>25</v>
          </cell>
          <cell r="EG1063">
            <v>37.768616888888893</v>
          </cell>
        </row>
        <row r="1064">
          <cell r="I1064">
            <v>25</v>
          </cell>
          <cell r="EG1064">
            <v>27.728000000000002</v>
          </cell>
        </row>
        <row r="1065">
          <cell r="I1065">
            <v>50</v>
          </cell>
          <cell r="EG1065">
            <v>65.185447111111117</v>
          </cell>
        </row>
        <row r="1066">
          <cell r="I1066">
            <v>25</v>
          </cell>
          <cell r="EG1066">
            <v>18.25426666666667</v>
          </cell>
        </row>
        <row r="1067">
          <cell r="I1067">
            <v>25</v>
          </cell>
          <cell r="EG1067">
            <v>38.204562666666675</v>
          </cell>
        </row>
        <row r="1068">
          <cell r="I1068">
            <v>25</v>
          </cell>
          <cell r="EG1068">
            <v>8.3946520000000007</v>
          </cell>
        </row>
        <row r="1069">
          <cell r="I1069">
            <v>25</v>
          </cell>
          <cell r="EG1069">
            <v>25.163160000000001</v>
          </cell>
        </row>
        <row r="1070">
          <cell r="I1070">
            <v>100</v>
          </cell>
          <cell r="EG1070">
            <v>37.914959111111116</v>
          </cell>
        </row>
        <row r="1071">
          <cell r="I1071">
            <v>25</v>
          </cell>
          <cell r="EG1071">
            <v>5.550221333333333</v>
          </cell>
        </row>
        <row r="1072">
          <cell r="I1072">
            <v>100</v>
          </cell>
          <cell r="EG1072">
            <v>9.0491483333333349</v>
          </cell>
        </row>
        <row r="1073">
          <cell r="I1073">
            <v>25</v>
          </cell>
          <cell r="EG1073">
            <v>22.108458666666671</v>
          </cell>
        </row>
        <row r="1074">
          <cell r="I1074">
            <v>25</v>
          </cell>
          <cell r="EG1074">
            <v>14.763619555555554</v>
          </cell>
        </row>
        <row r="1075">
          <cell r="I1075">
            <v>25</v>
          </cell>
          <cell r="EG1075">
            <v>7.5789866666666663</v>
          </cell>
        </row>
        <row r="1076">
          <cell r="I1076">
            <v>160</v>
          </cell>
          <cell r="EG1076">
            <v>33.354232638888895</v>
          </cell>
        </row>
        <row r="1077">
          <cell r="I1077">
            <v>100</v>
          </cell>
          <cell r="EG1077">
            <v>73.017066666666665</v>
          </cell>
        </row>
        <row r="1078">
          <cell r="I1078">
            <v>50</v>
          </cell>
          <cell r="EG1078">
            <v>2.33955</v>
          </cell>
        </row>
        <row r="1079">
          <cell r="I1079">
            <v>100</v>
          </cell>
          <cell r="EG1079">
            <v>4.3975837777777782</v>
          </cell>
        </row>
        <row r="1080">
          <cell r="I1080">
            <v>100</v>
          </cell>
          <cell r="EG1080">
            <v>26.393397444444446</v>
          </cell>
        </row>
        <row r="1081">
          <cell r="I1081">
            <v>100</v>
          </cell>
          <cell r="EG1081">
            <v>12.498396000000001</v>
          </cell>
        </row>
        <row r="1082">
          <cell r="I1082">
            <v>100</v>
          </cell>
          <cell r="EG1082">
            <v>19.210497555555559</v>
          </cell>
        </row>
        <row r="1083">
          <cell r="I1083">
            <v>100</v>
          </cell>
          <cell r="EG1083">
            <v>29.988602222222223</v>
          </cell>
        </row>
        <row r="1084">
          <cell r="I1084">
            <v>100</v>
          </cell>
          <cell r="EG1084">
            <v>42.835138666666673</v>
          </cell>
        </row>
        <row r="1085">
          <cell r="I1085">
            <v>100</v>
          </cell>
          <cell r="EG1085">
            <v>17.678140444444445</v>
          </cell>
        </row>
        <row r="1086">
          <cell r="I1086">
            <v>100</v>
          </cell>
          <cell r="EG1086">
            <v>33.560507777777786</v>
          </cell>
        </row>
        <row r="1087">
          <cell r="I1087">
            <v>100</v>
          </cell>
          <cell r="EG1087">
            <v>14.445517777777777</v>
          </cell>
        </row>
        <row r="1088">
          <cell r="I1088">
            <v>100</v>
          </cell>
          <cell r="EG1088">
            <v>27.88916900000001</v>
          </cell>
        </row>
        <row r="1089">
          <cell r="I1089">
            <v>160</v>
          </cell>
          <cell r="EG1089">
            <v>22.484471527777782</v>
          </cell>
        </row>
        <row r="1090">
          <cell r="I1090">
            <v>100</v>
          </cell>
          <cell r="EG1090">
            <v>44.51268266666667</v>
          </cell>
        </row>
        <row r="1091">
          <cell r="I1091">
            <v>100</v>
          </cell>
          <cell r="EG1091">
            <v>45.558066777777775</v>
          </cell>
        </row>
        <row r="1092">
          <cell r="I1092">
            <v>100</v>
          </cell>
          <cell r="EG1092">
            <v>12.772210000000001</v>
          </cell>
        </row>
        <row r="1093">
          <cell r="I1093">
            <v>25</v>
          </cell>
          <cell r="EG1093">
            <v>57.937656000000004</v>
          </cell>
        </row>
        <row r="1094">
          <cell r="I1094">
            <v>100</v>
          </cell>
          <cell r="EG1094">
            <v>15.313750777777777</v>
          </cell>
        </row>
        <row r="1095">
          <cell r="I1095">
            <v>100</v>
          </cell>
          <cell r="EG1095">
            <v>39.41227111111111</v>
          </cell>
        </row>
        <row r="1096">
          <cell r="I1096">
            <v>50</v>
          </cell>
          <cell r="EG1096">
            <v>80.215563555555562</v>
          </cell>
        </row>
        <row r="1097">
          <cell r="I1097">
            <v>100</v>
          </cell>
          <cell r="EG1097" t="e">
            <v>#DIV/0!</v>
          </cell>
        </row>
        <row r="1098">
          <cell r="I1098">
            <v>100</v>
          </cell>
          <cell r="EG1098">
            <v>21.738366888888891</v>
          </cell>
        </row>
        <row r="1099">
          <cell r="I1099">
            <v>100</v>
          </cell>
          <cell r="EG1099">
            <v>42.587127111111116</v>
          </cell>
        </row>
        <row r="1100">
          <cell r="I1100">
            <v>100</v>
          </cell>
          <cell r="EG1100">
            <v>6.7065174444444446</v>
          </cell>
        </row>
        <row r="1101">
          <cell r="I1101">
            <v>200</v>
          </cell>
          <cell r="EG1101">
            <v>34.304157333333336</v>
          </cell>
        </row>
        <row r="1102">
          <cell r="I1102">
            <v>100</v>
          </cell>
          <cell r="EG1102">
            <v>46.947740222222222</v>
          </cell>
        </row>
        <row r="1103">
          <cell r="I1103">
            <v>100</v>
          </cell>
          <cell r="EG1103">
            <v>52.046996444444439</v>
          </cell>
        </row>
        <row r="1104">
          <cell r="I1104">
            <v>100</v>
          </cell>
          <cell r="EG1104">
            <v>24.140690000000003</v>
          </cell>
        </row>
        <row r="1105">
          <cell r="I1105">
            <v>100</v>
          </cell>
          <cell r="EG1105">
            <v>23.048900000000007</v>
          </cell>
        </row>
        <row r="1106">
          <cell r="I1106">
            <v>25</v>
          </cell>
          <cell r="EG1106">
            <v>9.2272622222222225</v>
          </cell>
        </row>
        <row r="1107">
          <cell r="I1107">
            <v>100</v>
          </cell>
          <cell r="EG1107">
            <v>39.379536666666667</v>
          </cell>
        </row>
        <row r="1108">
          <cell r="I1108">
            <v>100</v>
          </cell>
          <cell r="EG1108">
            <v>55.270954111111116</v>
          </cell>
        </row>
        <row r="1109">
          <cell r="I1109">
            <v>100</v>
          </cell>
          <cell r="EG1109">
            <v>36.612705888888897</v>
          </cell>
        </row>
        <row r="1110">
          <cell r="I1110">
            <v>100</v>
          </cell>
          <cell r="EG1110">
            <v>29.683401666666665</v>
          </cell>
        </row>
        <row r="1111">
          <cell r="I1111">
            <v>100</v>
          </cell>
          <cell r="EG1111">
            <v>34.948833333333326</v>
          </cell>
        </row>
        <row r="1112">
          <cell r="I1112">
            <v>100</v>
          </cell>
          <cell r="EG1112">
            <v>28.260608666666663</v>
          </cell>
        </row>
        <row r="1113">
          <cell r="I1113">
            <v>100</v>
          </cell>
          <cell r="EG1113">
            <v>33.107232000000003</v>
          </cell>
        </row>
        <row r="1114">
          <cell r="I1114">
            <v>100</v>
          </cell>
          <cell r="EG1114">
            <v>20.333866666666665</v>
          </cell>
        </row>
        <row r="1115">
          <cell r="I1115">
            <v>100</v>
          </cell>
          <cell r="EG1115">
            <v>2.5353790000000003</v>
          </cell>
        </row>
        <row r="1116">
          <cell r="I1116">
            <v>100</v>
          </cell>
          <cell r="EG1116">
            <v>1.1534077777777778</v>
          </cell>
        </row>
        <row r="1117">
          <cell r="I1117">
            <v>100</v>
          </cell>
          <cell r="EG1117">
            <v>68.054910000000007</v>
          </cell>
        </row>
        <row r="1118">
          <cell r="I1118">
            <v>100</v>
          </cell>
          <cell r="EG1118">
            <v>53.652139555555557</v>
          </cell>
        </row>
        <row r="1119">
          <cell r="I1119">
            <v>100</v>
          </cell>
          <cell r="EG1119">
            <v>49.504300333333333</v>
          </cell>
        </row>
        <row r="1120">
          <cell r="I1120">
            <v>100</v>
          </cell>
          <cell r="EG1120">
            <v>43.416848999999999</v>
          </cell>
        </row>
        <row r="1121">
          <cell r="I1121">
            <v>100</v>
          </cell>
          <cell r="EG1121">
            <v>9.4895228888888887</v>
          </cell>
        </row>
        <row r="1122">
          <cell r="I1122">
            <v>100</v>
          </cell>
          <cell r="EG1122">
            <v>16.161187777777776</v>
          </cell>
        </row>
        <row r="1123">
          <cell r="I1123">
            <v>100</v>
          </cell>
          <cell r="EG1123">
            <v>93.553116666666668</v>
          </cell>
        </row>
        <row r="1124">
          <cell r="I1124">
            <v>25</v>
          </cell>
          <cell r="EG1124">
            <v>7.3941333333333334</v>
          </cell>
        </row>
        <row r="1125">
          <cell r="I1125">
            <v>25</v>
          </cell>
          <cell r="EG1125">
            <v>23.299222222222227</v>
          </cell>
        </row>
        <row r="1126">
          <cell r="I1126">
            <v>100</v>
          </cell>
          <cell r="EG1126">
            <v>23.396077666666663</v>
          </cell>
        </row>
        <row r="1127">
          <cell r="I1127">
            <v>100</v>
          </cell>
          <cell r="EG1127">
            <v>23.182148444444444</v>
          </cell>
        </row>
        <row r="1128">
          <cell r="I1128">
            <v>100</v>
          </cell>
          <cell r="EG1128">
            <v>73.280290111111114</v>
          </cell>
        </row>
        <row r="1129">
          <cell r="I1129">
            <v>100</v>
          </cell>
          <cell r="EG1129">
            <v>29.576533333333334</v>
          </cell>
        </row>
        <row r="1130">
          <cell r="I1130">
            <v>100</v>
          </cell>
          <cell r="EG1130">
            <v>36.136516</v>
          </cell>
        </row>
        <row r="1131">
          <cell r="I1131">
            <v>100</v>
          </cell>
          <cell r="EG1131">
            <v>0</v>
          </cell>
        </row>
        <row r="1132">
          <cell r="I1132">
            <v>100</v>
          </cell>
          <cell r="EG1132">
            <v>2.3125922222222219</v>
          </cell>
        </row>
        <row r="1133">
          <cell r="I1133">
            <v>100</v>
          </cell>
          <cell r="EG1133">
            <v>21.328993777777779</v>
          </cell>
        </row>
        <row r="1134">
          <cell r="I1134">
            <v>100</v>
          </cell>
          <cell r="EG1134">
            <v>12.550386</v>
          </cell>
        </row>
        <row r="1135">
          <cell r="I1135">
            <v>100</v>
          </cell>
          <cell r="EG1135">
            <v>36.555902000000003</v>
          </cell>
        </row>
        <row r="1136">
          <cell r="I1136">
            <v>100</v>
          </cell>
          <cell r="EG1136">
            <v>2.3279966666666669</v>
          </cell>
        </row>
        <row r="1137">
          <cell r="I1137">
            <v>100</v>
          </cell>
          <cell r="EG1137">
            <v>71.841707555555558</v>
          </cell>
        </row>
        <row r="1138">
          <cell r="I1138">
            <v>100</v>
          </cell>
          <cell r="EG1138">
            <v>53.242958999999999</v>
          </cell>
        </row>
        <row r="1139">
          <cell r="I1139">
            <v>100</v>
          </cell>
          <cell r="EG1139">
            <v>46.398379222222232</v>
          </cell>
        </row>
        <row r="1140">
          <cell r="I1140">
            <v>100</v>
          </cell>
          <cell r="EG1140">
            <v>31.93091011111111</v>
          </cell>
        </row>
        <row r="1141">
          <cell r="I1141">
            <v>100</v>
          </cell>
          <cell r="EG1141">
            <v>11.649611111111113</v>
          </cell>
        </row>
        <row r="1142">
          <cell r="I1142">
            <v>100</v>
          </cell>
          <cell r="EG1142">
            <v>55.363573333333335</v>
          </cell>
        </row>
        <row r="1143">
          <cell r="I1143">
            <v>100</v>
          </cell>
          <cell r="EG1143">
            <v>14.763427000000002</v>
          </cell>
        </row>
        <row r="1144">
          <cell r="I1144">
            <v>160</v>
          </cell>
          <cell r="EG1144">
            <v>6.6653105555555561</v>
          </cell>
        </row>
        <row r="1145">
          <cell r="I1145">
            <v>160</v>
          </cell>
          <cell r="EG1145">
            <v>47.948619930555559</v>
          </cell>
        </row>
        <row r="1146">
          <cell r="I1146">
            <v>160</v>
          </cell>
          <cell r="EG1146">
            <v>27.973508333333331</v>
          </cell>
        </row>
        <row r="1147">
          <cell r="I1147">
            <v>160</v>
          </cell>
          <cell r="EG1147">
            <v>13.829339999999998</v>
          </cell>
        </row>
        <row r="1148">
          <cell r="I1148">
            <v>200</v>
          </cell>
          <cell r="EG1148">
            <v>44.487842999999998</v>
          </cell>
        </row>
        <row r="1149">
          <cell r="I1149">
            <v>50</v>
          </cell>
          <cell r="EG1149">
            <v>3.6816622222222222</v>
          </cell>
        </row>
        <row r="1150">
          <cell r="I1150">
            <v>100</v>
          </cell>
          <cell r="EG1150">
            <v>11.476311111111112</v>
          </cell>
        </row>
        <row r="1151">
          <cell r="I1151">
            <v>200</v>
          </cell>
          <cell r="EG1151">
            <v>6.4914328888888884</v>
          </cell>
        </row>
        <row r="1152">
          <cell r="I1152">
            <v>160</v>
          </cell>
          <cell r="EG1152">
            <v>11.717246249999999</v>
          </cell>
        </row>
        <row r="1153">
          <cell r="I1153">
            <v>50</v>
          </cell>
          <cell r="EG1153">
            <v>75.235306666666673</v>
          </cell>
        </row>
        <row r="1154">
          <cell r="I1154">
            <v>100</v>
          </cell>
          <cell r="EG1154">
            <v>46.515645555555558</v>
          </cell>
        </row>
        <row r="1155">
          <cell r="I1155">
            <v>100</v>
          </cell>
          <cell r="EG1155">
            <v>30.219283777777779</v>
          </cell>
        </row>
        <row r="1156">
          <cell r="I1156">
            <v>100</v>
          </cell>
          <cell r="EG1156">
            <v>26.495259333333337</v>
          </cell>
        </row>
        <row r="1157">
          <cell r="I1157">
            <v>100</v>
          </cell>
          <cell r="EG1157">
            <v>21.435284444444445</v>
          </cell>
        </row>
        <row r="1158">
          <cell r="I1158">
            <v>100</v>
          </cell>
          <cell r="EG1158">
            <v>10.389335000000001</v>
          </cell>
        </row>
        <row r="1159">
          <cell r="I1159">
            <v>100</v>
          </cell>
          <cell r="EG1159">
            <v>27.451105111111112</v>
          </cell>
        </row>
        <row r="1160">
          <cell r="I1160">
            <v>100</v>
          </cell>
          <cell r="EG1160">
            <v>13.875553333333333</v>
          </cell>
        </row>
        <row r="1161">
          <cell r="I1161">
            <v>100</v>
          </cell>
          <cell r="EG1161">
            <v>18.239054777777774</v>
          </cell>
        </row>
        <row r="1162">
          <cell r="I1162">
            <v>100</v>
          </cell>
          <cell r="EG1162">
            <v>54.255416111111124</v>
          </cell>
        </row>
        <row r="1163">
          <cell r="I1163">
            <v>100</v>
          </cell>
          <cell r="EG1163">
            <v>31.834054666666667</v>
          </cell>
        </row>
        <row r="1164">
          <cell r="I1164">
            <v>100</v>
          </cell>
          <cell r="EG1164">
            <v>30.629427111111113</v>
          </cell>
        </row>
        <row r="1165">
          <cell r="I1165">
            <v>100</v>
          </cell>
          <cell r="EG1165">
            <v>15.468565444444444</v>
          </cell>
        </row>
        <row r="1166">
          <cell r="I1166">
            <v>100</v>
          </cell>
          <cell r="EG1166">
            <v>14.532938000000001</v>
          </cell>
        </row>
        <row r="1167">
          <cell r="I1167">
            <v>100</v>
          </cell>
          <cell r="EG1167">
            <v>17.703172666666671</v>
          </cell>
        </row>
        <row r="1168">
          <cell r="I1168">
            <v>100</v>
          </cell>
          <cell r="EG1168">
            <v>2.7381400000000005</v>
          </cell>
        </row>
        <row r="1169">
          <cell r="I1169">
            <v>200</v>
          </cell>
          <cell r="EG1169">
            <v>24.682926444444441</v>
          </cell>
        </row>
        <row r="1170">
          <cell r="I1170">
            <v>160</v>
          </cell>
          <cell r="EG1170">
            <v>3.9057487500000003</v>
          </cell>
        </row>
        <row r="1171">
          <cell r="I1171">
            <v>50</v>
          </cell>
          <cell r="EG1171">
            <v>3.2430206666666668</v>
          </cell>
        </row>
        <row r="1172">
          <cell r="I1172">
            <v>100</v>
          </cell>
          <cell r="EG1172">
            <v>0.91964533333333331</v>
          </cell>
        </row>
        <row r="1173">
          <cell r="I1173">
            <v>100</v>
          </cell>
          <cell r="EG1173">
            <v>60.107372000000005</v>
          </cell>
        </row>
        <row r="1174">
          <cell r="I1174">
            <v>100</v>
          </cell>
          <cell r="EG1174">
            <v>67.940532000000005</v>
          </cell>
        </row>
        <row r="1175">
          <cell r="I1175">
            <v>100</v>
          </cell>
          <cell r="EG1175">
            <v>17.78058</v>
          </cell>
        </row>
        <row r="1176">
          <cell r="I1176">
            <v>100</v>
          </cell>
          <cell r="EG1176">
            <v>15.555408000000002</v>
          </cell>
        </row>
        <row r="1177">
          <cell r="I1177">
            <v>100</v>
          </cell>
          <cell r="EG1177">
            <v>38.242303555555551</v>
          </cell>
        </row>
        <row r="1178">
          <cell r="I1178">
            <v>100</v>
          </cell>
          <cell r="EG1178">
            <v>12.491464000000002</v>
          </cell>
        </row>
        <row r="1179">
          <cell r="I1179">
            <v>100</v>
          </cell>
          <cell r="EG1179">
            <v>51.586403555555563</v>
          </cell>
        </row>
        <row r="1180">
          <cell r="I1180">
            <v>100</v>
          </cell>
          <cell r="EG1180">
            <v>21.969626111111111</v>
          </cell>
        </row>
        <row r="1181">
          <cell r="I1181">
            <v>100</v>
          </cell>
          <cell r="EG1181">
            <v>48.40269</v>
          </cell>
        </row>
        <row r="1182">
          <cell r="I1182">
            <v>100</v>
          </cell>
          <cell r="EG1182">
            <v>27.405276888888892</v>
          </cell>
        </row>
        <row r="1183">
          <cell r="I1183">
            <v>100</v>
          </cell>
          <cell r="EG1183">
            <v>3.0664472222222221</v>
          </cell>
        </row>
        <row r="1184">
          <cell r="I1184">
            <v>100</v>
          </cell>
          <cell r="EG1184">
            <v>18.391173666666667</v>
          </cell>
        </row>
        <row r="1185">
          <cell r="I1185">
            <v>100</v>
          </cell>
          <cell r="EG1185">
            <v>86.288958333333326</v>
          </cell>
        </row>
        <row r="1186">
          <cell r="I1186">
            <v>50</v>
          </cell>
          <cell r="EG1186">
            <v>4.1834620000000005</v>
          </cell>
        </row>
        <row r="1187">
          <cell r="I1187">
            <v>50</v>
          </cell>
          <cell r="EG1187">
            <v>6.2336010000000002</v>
          </cell>
        </row>
        <row r="1188">
          <cell r="I1188">
            <v>100</v>
          </cell>
          <cell r="EG1188">
            <v>4.6636955555555559</v>
          </cell>
        </row>
        <row r="1189">
          <cell r="I1189">
            <v>100</v>
          </cell>
          <cell r="EG1189">
            <v>30.163827777777787</v>
          </cell>
        </row>
        <row r="1190">
          <cell r="I1190">
            <v>100</v>
          </cell>
          <cell r="EG1190">
            <v>10.787732444444444</v>
          </cell>
        </row>
        <row r="1191">
          <cell r="I1191">
            <v>200</v>
          </cell>
          <cell r="EG1191" t="e">
            <v>#DIV/0!</v>
          </cell>
        </row>
        <row r="1192">
          <cell r="I1192">
            <v>100</v>
          </cell>
          <cell r="EG1192">
            <v>22.569051555555557</v>
          </cell>
        </row>
        <row r="1193">
          <cell r="I1193">
            <v>100</v>
          </cell>
          <cell r="EG1193">
            <v>0.94737333333333329</v>
          </cell>
        </row>
        <row r="1194">
          <cell r="I1194">
            <v>100</v>
          </cell>
          <cell r="EG1194">
            <v>0</v>
          </cell>
        </row>
        <row r="1195">
          <cell r="I1195">
            <v>100</v>
          </cell>
          <cell r="EG1195">
            <v>0</v>
          </cell>
        </row>
        <row r="1196">
          <cell r="I1196">
            <v>100</v>
          </cell>
          <cell r="EG1196">
            <v>7.4064568888888891</v>
          </cell>
        </row>
        <row r="1197">
          <cell r="I1197">
            <v>50</v>
          </cell>
          <cell r="EG1197">
            <v>57.018010666666676</v>
          </cell>
        </row>
        <row r="1198">
          <cell r="I1198">
            <v>50</v>
          </cell>
          <cell r="EG1198">
            <v>42.089178444444443</v>
          </cell>
        </row>
        <row r="1199">
          <cell r="I1199">
            <v>50</v>
          </cell>
          <cell r="EG1199">
            <v>31.860627333333337</v>
          </cell>
        </row>
        <row r="1200">
          <cell r="I1200">
            <v>50</v>
          </cell>
          <cell r="EG1200">
            <v>77.970365777777786</v>
          </cell>
        </row>
        <row r="1201">
          <cell r="I1201">
            <v>50</v>
          </cell>
          <cell r="EG1201">
            <v>60.438567555555558</v>
          </cell>
        </row>
        <row r="1202">
          <cell r="I1202">
            <v>50</v>
          </cell>
          <cell r="EG1202">
            <v>78.483333777777773</v>
          </cell>
        </row>
        <row r="1203">
          <cell r="I1203">
            <v>50</v>
          </cell>
          <cell r="EG1203">
            <v>39.776586222222228</v>
          </cell>
        </row>
        <row r="1204">
          <cell r="I1204">
            <v>50</v>
          </cell>
          <cell r="EG1204">
            <v>54.902210222222223</v>
          </cell>
        </row>
        <row r="1205">
          <cell r="I1205">
            <v>50</v>
          </cell>
          <cell r="EG1205">
            <v>69.645803999999998</v>
          </cell>
        </row>
        <row r="1206">
          <cell r="I1206">
            <v>50</v>
          </cell>
          <cell r="EG1206">
            <v>76.344426666666664</v>
          </cell>
        </row>
        <row r="1207">
          <cell r="I1207">
            <v>50</v>
          </cell>
          <cell r="EG1207">
            <v>53.205410666666673</v>
          </cell>
        </row>
        <row r="1208">
          <cell r="I1208">
            <v>50</v>
          </cell>
          <cell r="EG1208">
            <v>48.128876000000012</v>
          </cell>
        </row>
        <row r="1209">
          <cell r="I1209">
            <v>50</v>
          </cell>
          <cell r="EG1209">
            <v>49.11861155555556</v>
          </cell>
        </row>
        <row r="1210">
          <cell r="I1210">
            <v>50</v>
          </cell>
          <cell r="EG1210">
            <v>44.069034666666667</v>
          </cell>
        </row>
        <row r="1211">
          <cell r="I1211">
            <v>50</v>
          </cell>
          <cell r="EG1211">
            <v>54.48629022222223</v>
          </cell>
        </row>
        <row r="1212">
          <cell r="I1212">
            <v>50</v>
          </cell>
          <cell r="EG1212">
            <v>66.897651111111102</v>
          </cell>
        </row>
        <row r="1213">
          <cell r="I1213">
            <v>50</v>
          </cell>
          <cell r="EG1213">
            <v>10.31096488888889</v>
          </cell>
        </row>
        <row r="1214">
          <cell r="I1214">
            <v>50</v>
          </cell>
          <cell r="EG1214">
            <v>0</v>
          </cell>
        </row>
        <row r="1215">
          <cell r="I1215">
            <v>50</v>
          </cell>
          <cell r="EG1215">
            <v>9.2426666666666684</v>
          </cell>
        </row>
        <row r="1216">
          <cell r="I1216">
            <v>50</v>
          </cell>
          <cell r="EG1216">
            <v>21.575464888888888</v>
          </cell>
        </row>
        <row r="1217">
          <cell r="I1217">
            <v>160</v>
          </cell>
          <cell r="EG1217" t="e">
            <v>#DIV/0!</v>
          </cell>
        </row>
        <row r="1218">
          <cell r="I1218">
            <v>100</v>
          </cell>
          <cell r="EG1218">
            <v>18.239054777777774</v>
          </cell>
        </row>
        <row r="1219">
          <cell r="I1219">
            <v>25</v>
          </cell>
          <cell r="EG1219">
            <v>9.2811777777777795</v>
          </cell>
        </row>
        <row r="1220">
          <cell r="I1220">
            <v>200</v>
          </cell>
          <cell r="EG1220">
            <v>8.7227666666666686</v>
          </cell>
        </row>
        <row r="1221">
          <cell r="I1221">
            <v>100</v>
          </cell>
          <cell r="EG1221">
            <v>0</v>
          </cell>
        </row>
        <row r="1222">
          <cell r="I1222">
            <v>50</v>
          </cell>
          <cell r="EG1222">
            <v>31.940345333333337</v>
          </cell>
        </row>
        <row r="1223">
          <cell r="I1223">
            <v>25</v>
          </cell>
          <cell r="EG1223">
            <v>13.979533333333332</v>
          </cell>
        </row>
        <row r="1224">
          <cell r="I1224">
            <v>200</v>
          </cell>
          <cell r="EG1224">
            <v>3.2403248888888894</v>
          </cell>
        </row>
        <row r="1225">
          <cell r="I1225">
            <v>200</v>
          </cell>
          <cell r="EG1225">
            <v>25.457769999999996</v>
          </cell>
        </row>
        <row r="1226">
          <cell r="I1226">
            <v>100</v>
          </cell>
          <cell r="EG1226" t="e">
            <v>#DIV/0!</v>
          </cell>
        </row>
        <row r="1227">
          <cell r="I1227">
            <v>50</v>
          </cell>
          <cell r="EG1227">
            <v>4.6405888888888898</v>
          </cell>
        </row>
        <row r="1228">
          <cell r="I1228">
            <v>50</v>
          </cell>
          <cell r="EG1228">
            <v>26.034281333333332</v>
          </cell>
        </row>
        <row r="1229">
          <cell r="I1229">
            <v>160</v>
          </cell>
          <cell r="EG1229">
            <v>29.824207916666666</v>
          </cell>
        </row>
        <row r="1230">
          <cell r="I1230">
            <v>50</v>
          </cell>
          <cell r="EG1230">
            <v>10.78850266666667</v>
          </cell>
        </row>
        <row r="1231">
          <cell r="I1231">
            <v>100</v>
          </cell>
          <cell r="EG1231">
            <v>9.4579437777777766</v>
          </cell>
        </row>
        <row r="1232">
          <cell r="I1232">
            <v>50</v>
          </cell>
          <cell r="EG1232">
            <v>2.3434011111111119</v>
          </cell>
        </row>
        <row r="1233">
          <cell r="I1233">
            <v>50</v>
          </cell>
          <cell r="EG1233">
            <v>2.7704893333333334</v>
          </cell>
        </row>
        <row r="1234">
          <cell r="I1234">
            <v>200</v>
          </cell>
          <cell r="EG1234">
            <v>7.1473733888888873</v>
          </cell>
        </row>
        <row r="1235">
          <cell r="I1235">
            <v>100</v>
          </cell>
          <cell r="EG1235">
            <v>1.3852446666666667</v>
          </cell>
        </row>
        <row r="1236">
          <cell r="I1236">
            <v>200</v>
          </cell>
          <cell r="EG1236">
            <v>9.7702688888888876</v>
          </cell>
        </row>
        <row r="1237">
          <cell r="I1237">
            <v>100</v>
          </cell>
          <cell r="EG1237">
            <v>20.350811555555552</v>
          </cell>
        </row>
        <row r="1238">
          <cell r="I1238">
            <v>160</v>
          </cell>
          <cell r="EG1238">
            <v>60.791473750000002</v>
          </cell>
        </row>
        <row r="1239">
          <cell r="I1239">
            <v>100</v>
          </cell>
          <cell r="EG1239">
            <v>40.372738222222225</v>
          </cell>
        </row>
        <row r="1240">
          <cell r="I1240">
            <v>100</v>
          </cell>
          <cell r="EG1240">
            <v>4.186928</v>
          </cell>
        </row>
        <row r="1241">
          <cell r="I1241">
            <v>100</v>
          </cell>
          <cell r="EG1241">
            <v>18.593164444444447</v>
          </cell>
        </row>
        <row r="1242">
          <cell r="I1242">
            <v>100</v>
          </cell>
          <cell r="EG1242">
            <v>1.6376850000000005</v>
          </cell>
        </row>
        <row r="1243">
          <cell r="I1243">
            <v>50</v>
          </cell>
          <cell r="EG1243">
            <v>2.3145177777777781</v>
          </cell>
        </row>
        <row r="1244">
          <cell r="I1244">
            <v>100</v>
          </cell>
          <cell r="EG1244">
            <v>8.1682066666666664</v>
          </cell>
        </row>
        <row r="1245">
          <cell r="I1245">
            <v>160</v>
          </cell>
          <cell r="EG1245">
            <v>23.035902499999999</v>
          </cell>
        </row>
        <row r="1246">
          <cell r="I1246">
            <v>50</v>
          </cell>
          <cell r="EG1246">
            <v>6.7991366666666666</v>
          </cell>
        </row>
        <row r="1247">
          <cell r="I1247">
            <v>100</v>
          </cell>
          <cell r="EG1247">
            <v>63.081200000000003</v>
          </cell>
        </row>
        <row r="1248">
          <cell r="I1248">
            <v>50</v>
          </cell>
          <cell r="EG1248">
            <v>24.643260000000001</v>
          </cell>
        </row>
        <row r="1249">
          <cell r="I1249">
            <v>50</v>
          </cell>
          <cell r="EG1249">
            <v>12.045505333333333</v>
          </cell>
        </row>
        <row r="1250">
          <cell r="I1250">
            <v>50</v>
          </cell>
          <cell r="EG1250">
            <v>19.393425333333337</v>
          </cell>
        </row>
        <row r="1251">
          <cell r="I1251">
            <v>50</v>
          </cell>
          <cell r="EG1251">
            <v>7.0070966666666665</v>
          </cell>
        </row>
        <row r="1252">
          <cell r="I1252">
            <v>50</v>
          </cell>
          <cell r="EG1252">
            <v>1.8423715555555558</v>
          </cell>
        </row>
        <row r="1253">
          <cell r="I1253">
            <v>50</v>
          </cell>
          <cell r="EG1253">
            <v>18.805360666666669</v>
          </cell>
        </row>
        <row r="1254">
          <cell r="I1254">
            <v>25</v>
          </cell>
          <cell r="EG1254">
            <v>9.2734755555555566</v>
          </cell>
        </row>
        <row r="1255">
          <cell r="I1255">
            <v>25</v>
          </cell>
          <cell r="EG1255">
            <v>1.8546951111111112</v>
          </cell>
        </row>
        <row r="1256">
          <cell r="I1256">
            <v>200</v>
          </cell>
          <cell r="EG1256">
            <v>5.9788500000000004</v>
          </cell>
        </row>
        <row r="1257">
          <cell r="I1257">
            <v>100</v>
          </cell>
          <cell r="EG1257">
            <v>3.9706881111111114</v>
          </cell>
        </row>
        <row r="1258">
          <cell r="I1258">
            <v>100</v>
          </cell>
          <cell r="EG1258">
            <v>38.157771666666669</v>
          </cell>
        </row>
        <row r="1259">
          <cell r="I1259">
            <v>100</v>
          </cell>
          <cell r="EG1259">
            <v>3.9346802222222226</v>
          </cell>
        </row>
        <row r="1260">
          <cell r="I1260">
            <v>100</v>
          </cell>
          <cell r="EG1260">
            <v>9.4658385555555569</v>
          </cell>
        </row>
        <row r="1261">
          <cell r="I1261">
            <v>100</v>
          </cell>
          <cell r="EG1261">
            <v>34.371166666666674</v>
          </cell>
        </row>
        <row r="1262">
          <cell r="I1262">
            <v>100</v>
          </cell>
          <cell r="EG1262">
            <v>27.681786666666667</v>
          </cell>
        </row>
        <row r="1263">
          <cell r="I1263">
            <v>50</v>
          </cell>
          <cell r="EG1263">
            <v>0</v>
          </cell>
        </row>
        <row r="1264">
          <cell r="I1264">
            <v>100</v>
          </cell>
          <cell r="EG1264">
            <v>10.666037333333334</v>
          </cell>
        </row>
        <row r="1265">
          <cell r="I1265">
            <v>100</v>
          </cell>
          <cell r="EG1265">
            <v>2.3029644444444446</v>
          </cell>
        </row>
        <row r="1266">
          <cell r="I1266">
            <v>100</v>
          </cell>
          <cell r="EG1266">
            <v>0.92811777777777782</v>
          </cell>
        </row>
        <row r="1267">
          <cell r="I1267">
            <v>100</v>
          </cell>
          <cell r="EG1267">
            <v>4.3829495555555553</v>
          </cell>
        </row>
        <row r="1268">
          <cell r="I1268">
            <v>200</v>
          </cell>
          <cell r="EG1268">
            <v>10.149988444444444</v>
          </cell>
        </row>
        <row r="1269">
          <cell r="I1269">
            <v>50</v>
          </cell>
          <cell r="EG1269">
            <v>1.8454524444444442</v>
          </cell>
        </row>
        <row r="1270">
          <cell r="I1270">
            <v>200</v>
          </cell>
          <cell r="EG1270">
            <v>0.45828222222222237</v>
          </cell>
        </row>
        <row r="1271">
          <cell r="I1271">
            <v>100</v>
          </cell>
          <cell r="EG1271">
            <v>0.46290355555555557</v>
          </cell>
        </row>
        <row r="1272">
          <cell r="I1272">
            <v>100</v>
          </cell>
          <cell r="EG1272">
            <v>27.912468222222227</v>
          </cell>
        </row>
        <row r="1273">
          <cell r="I1273">
            <v>100</v>
          </cell>
          <cell r="EG1273">
            <v>13.446539555555557</v>
          </cell>
        </row>
        <row r="1274">
          <cell r="I1274">
            <v>50</v>
          </cell>
          <cell r="EG1274" t="e">
            <v>#DIV/0!</v>
          </cell>
        </row>
        <row r="1275">
          <cell r="I1275">
            <v>100</v>
          </cell>
          <cell r="EG1275">
            <v>26.262652222222226</v>
          </cell>
        </row>
        <row r="1276">
          <cell r="I1276">
            <v>50</v>
          </cell>
          <cell r="EG1276">
            <v>43.810240000000007</v>
          </cell>
        </row>
        <row r="1277">
          <cell r="I1277">
            <v>50</v>
          </cell>
          <cell r="EG1277">
            <v>0</v>
          </cell>
        </row>
        <row r="1278">
          <cell r="I1278">
            <v>50</v>
          </cell>
          <cell r="EG1278">
            <v>49.536071999999997</v>
          </cell>
        </row>
        <row r="1279">
          <cell r="I1279">
            <v>100</v>
          </cell>
          <cell r="EG1279" t="e">
            <v>#DIV/0!</v>
          </cell>
        </row>
      </sheetData>
      <sheetData sheetId="7"/>
      <sheetData sheetId="8"/>
      <sheetData sheetId="9"/>
      <sheetData sheetId="10"/>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Kapasitas"/>
      <sheetName val="FORM VIEW GARDU"/>
      <sheetName val="1. DATA TRAFO"/>
      <sheetName val="2. SUHU &amp; FISIK TRAFO"/>
      <sheetName val="Data Master Suhu"/>
      <sheetName val="Data Master kondisi"/>
      <sheetName val="Data Master class"/>
      <sheetName val="list"/>
    </sheetNames>
    <sheetDataSet>
      <sheetData sheetId="0"/>
      <sheetData sheetId="1"/>
      <sheetData sheetId="2"/>
      <sheetData sheetId="3">
        <row r="645">
          <cell r="CY645">
            <v>324</v>
          </cell>
        </row>
        <row r="646">
          <cell r="CY646">
            <v>324</v>
          </cell>
        </row>
        <row r="647">
          <cell r="CY647">
            <v>202</v>
          </cell>
        </row>
        <row r="648">
          <cell r="CY648">
            <v>324</v>
          </cell>
        </row>
        <row r="649">
          <cell r="CY649">
            <v>324</v>
          </cell>
        </row>
        <row r="650">
          <cell r="CY650">
            <v>324</v>
          </cell>
        </row>
        <row r="651">
          <cell r="CY651">
            <v>324</v>
          </cell>
        </row>
        <row r="652">
          <cell r="CY652">
            <v>324</v>
          </cell>
        </row>
        <row r="653">
          <cell r="CY653">
            <v>324</v>
          </cell>
        </row>
        <row r="654">
          <cell r="CY654">
            <v>324</v>
          </cell>
        </row>
        <row r="655">
          <cell r="CY655">
            <v>324</v>
          </cell>
        </row>
        <row r="656">
          <cell r="CY656">
            <v>324</v>
          </cell>
        </row>
        <row r="657">
          <cell r="CY657">
            <v>324</v>
          </cell>
        </row>
        <row r="658">
          <cell r="CY658">
            <v>324</v>
          </cell>
        </row>
        <row r="659">
          <cell r="CY659">
            <v>202</v>
          </cell>
        </row>
        <row r="660">
          <cell r="CY660">
            <v>324</v>
          </cell>
        </row>
        <row r="661">
          <cell r="CY661">
            <v>324</v>
          </cell>
        </row>
        <row r="662">
          <cell r="CY662">
            <v>324</v>
          </cell>
        </row>
        <row r="663">
          <cell r="CY663">
            <v>324</v>
          </cell>
        </row>
        <row r="664">
          <cell r="CY664">
            <v>324</v>
          </cell>
        </row>
        <row r="665">
          <cell r="CY665">
            <v>324</v>
          </cell>
        </row>
        <row r="666">
          <cell r="CY666">
            <v>324</v>
          </cell>
        </row>
        <row r="667">
          <cell r="CY667">
            <v>324</v>
          </cell>
        </row>
        <row r="668">
          <cell r="CY668">
            <v>324</v>
          </cell>
        </row>
        <row r="669">
          <cell r="CY669">
            <v>324</v>
          </cell>
        </row>
        <row r="670">
          <cell r="CY670">
            <v>324</v>
          </cell>
        </row>
        <row r="671">
          <cell r="CY671">
            <v>324</v>
          </cell>
        </row>
        <row r="672">
          <cell r="CY672">
            <v>324</v>
          </cell>
        </row>
        <row r="673">
          <cell r="CY673">
            <v>324</v>
          </cell>
        </row>
        <row r="674">
          <cell r="CY674">
            <v>324</v>
          </cell>
        </row>
        <row r="675">
          <cell r="CY675">
            <v>324</v>
          </cell>
        </row>
        <row r="676">
          <cell r="CY676">
            <v>324</v>
          </cell>
        </row>
        <row r="677">
          <cell r="CY677">
            <v>202</v>
          </cell>
        </row>
        <row r="678">
          <cell r="CY678">
            <v>324</v>
          </cell>
        </row>
        <row r="679">
          <cell r="CY679">
            <v>324</v>
          </cell>
        </row>
        <row r="680">
          <cell r="CY680">
            <v>324</v>
          </cell>
        </row>
        <row r="681">
          <cell r="CY681">
            <v>202</v>
          </cell>
        </row>
        <row r="682">
          <cell r="CY682">
            <v>202</v>
          </cell>
        </row>
        <row r="683">
          <cell r="CY683">
            <v>324</v>
          </cell>
        </row>
        <row r="684">
          <cell r="CY684">
            <v>324</v>
          </cell>
        </row>
        <row r="685">
          <cell r="CY685">
            <v>324</v>
          </cell>
        </row>
        <row r="686">
          <cell r="CY686">
            <v>202</v>
          </cell>
        </row>
        <row r="687">
          <cell r="CY687">
            <v>324</v>
          </cell>
        </row>
        <row r="688">
          <cell r="CY688">
            <v>324</v>
          </cell>
        </row>
        <row r="689">
          <cell r="CY689">
            <v>324</v>
          </cell>
        </row>
        <row r="690">
          <cell r="CY690">
            <v>324</v>
          </cell>
        </row>
        <row r="691">
          <cell r="CY691">
            <v>324</v>
          </cell>
        </row>
        <row r="692">
          <cell r="CY692">
            <v>202</v>
          </cell>
        </row>
        <row r="693">
          <cell r="CY693">
            <v>324</v>
          </cell>
        </row>
        <row r="694">
          <cell r="CY694">
            <v>324</v>
          </cell>
        </row>
        <row r="695">
          <cell r="CY695">
            <v>324</v>
          </cell>
        </row>
        <row r="696">
          <cell r="CY696">
            <v>324</v>
          </cell>
        </row>
        <row r="697">
          <cell r="CY697">
            <v>324</v>
          </cell>
        </row>
        <row r="698">
          <cell r="CY698">
            <v>324</v>
          </cell>
        </row>
        <row r="699">
          <cell r="CY699">
            <v>324</v>
          </cell>
        </row>
        <row r="700">
          <cell r="CY700">
            <v>202</v>
          </cell>
        </row>
        <row r="701">
          <cell r="CY701">
            <v>324</v>
          </cell>
        </row>
        <row r="702">
          <cell r="CY702">
            <v>202</v>
          </cell>
        </row>
        <row r="703">
          <cell r="CY703">
            <v>324</v>
          </cell>
        </row>
        <row r="704">
          <cell r="CY704">
            <v>202</v>
          </cell>
        </row>
        <row r="705">
          <cell r="CY705">
            <v>324</v>
          </cell>
        </row>
        <row r="706">
          <cell r="CY706">
            <v>324</v>
          </cell>
        </row>
        <row r="707">
          <cell r="CY707">
            <v>202</v>
          </cell>
        </row>
        <row r="708">
          <cell r="CY708">
            <v>324</v>
          </cell>
        </row>
        <row r="709">
          <cell r="CY709">
            <v>324</v>
          </cell>
        </row>
        <row r="710">
          <cell r="CY710">
            <v>324</v>
          </cell>
        </row>
        <row r="711">
          <cell r="CY711">
            <v>324</v>
          </cell>
        </row>
        <row r="712">
          <cell r="CY712">
            <v>202</v>
          </cell>
        </row>
        <row r="713">
          <cell r="CY713">
            <v>324</v>
          </cell>
        </row>
        <row r="714">
          <cell r="CY714">
            <v>202</v>
          </cell>
        </row>
        <row r="715">
          <cell r="CY715">
            <v>324</v>
          </cell>
        </row>
        <row r="716">
          <cell r="CY716">
            <v>324</v>
          </cell>
        </row>
        <row r="717">
          <cell r="CY717">
            <v>324</v>
          </cell>
        </row>
        <row r="718">
          <cell r="CY718">
            <v>324</v>
          </cell>
        </row>
        <row r="719">
          <cell r="CY719">
            <v>324</v>
          </cell>
        </row>
        <row r="720">
          <cell r="CY720">
            <v>324</v>
          </cell>
        </row>
        <row r="721">
          <cell r="CY721">
            <v>324</v>
          </cell>
        </row>
        <row r="722">
          <cell r="CY722">
            <v>324</v>
          </cell>
        </row>
        <row r="723">
          <cell r="CY723">
            <v>324</v>
          </cell>
        </row>
        <row r="724">
          <cell r="CY724">
            <v>324</v>
          </cell>
        </row>
        <row r="725">
          <cell r="CY725">
            <v>324</v>
          </cell>
        </row>
        <row r="726">
          <cell r="CY726">
            <v>324</v>
          </cell>
        </row>
        <row r="727">
          <cell r="CY727">
            <v>202</v>
          </cell>
        </row>
        <row r="728">
          <cell r="CY728">
            <v>324</v>
          </cell>
        </row>
        <row r="729">
          <cell r="CY729">
            <v>324</v>
          </cell>
        </row>
        <row r="730">
          <cell r="CY730">
            <v>324</v>
          </cell>
        </row>
        <row r="731">
          <cell r="CY731">
            <v>202</v>
          </cell>
        </row>
        <row r="732">
          <cell r="CY732">
            <v>324</v>
          </cell>
        </row>
        <row r="733">
          <cell r="CY733">
            <v>202</v>
          </cell>
        </row>
        <row r="734">
          <cell r="CY734">
            <v>324</v>
          </cell>
        </row>
        <row r="735">
          <cell r="CY735">
            <v>202</v>
          </cell>
        </row>
        <row r="736">
          <cell r="CY736">
            <v>324</v>
          </cell>
        </row>
        <row r="737">
          <cell r="CY737">
            <v>324</v>
          </cell>
        </row>
        <row r="738">
          <cell r="CY738">
            <v>324</v>
          </cell>
        </row>
        <row r="739">
          <cell r="CY739">
            <v>324</v>
          </cell>
        </row>
        <row r="740">
          <cell r="CY740">
            <v>324</v>
          </cell>
        </row>
        <row r="741">
          <cell r="CY741">
            <v>324</v>
          </cell>
        </row>
        <row r="742">
          <cell r="CY742">
            <v>324</v>
          </cell>
        </row>
        <row r="743">
          <cell r="CY743">
            <v>324</v>
          </cell>
        </row>
        <row r="744">
          <cell r="CY744">
            <v>324</v>
          </cell>
        </row>
        <row r="745">
          <cell r="CY745">
            <v>324</v>
          </cell>
        </row>
        <row r="746">
          <cell r="CY746">
            <v>324</v>
          </cell>
        </row>
        <row r="747">
          <cell r="CY747">
            <v>324</v>
          </cell>
        </row>
        <row r="748">
          <cell r="CY748">
            <v>202</v>
          </cell>
        </row>
        <row r="749">
          <cell r="CY749">
            <v>202</v>
          </cell>
        </row>
        <row r="750">
          <cell r="CY750">
            <v>324</v>
          </cell>
        </row>
        <row r="751">
          <cell r="CY751">
            <v>202</v>
          </cell>
        </row>
        <row r="752">
          <cell r="CY752">
            <v>324</v>
          </cell>
        </row>
        <row r="753">
          <cell r="CY753">
            <v>202</v>
          </cell>
        </row>
        <row r="754">
          <cell r="CY754">
            <v>202</v>
          </cell>
        </row>
        <row r="755">
          <cell r="CY755">
            <v>324</v>
          </cell>
        </row>
        <row r="756">
          <cell r="CY756">
            <v>202</v>
          </cell>
        </row>
        <row r="757">
          <cell r="CY757">
            <v>324</v>
          </cell>
        </row>
        <row r="758">
          <cell r="CY758">
            <v>202</v>
          </cell>
        </row>
        <row r="759">
          <cell r="CY759">
            <v>324</v>
          </cell>
        </row>
        <row r="760">
          <cell r="CY760">
            <v>324</v>
          </cell>
        </row>
        <row r="761">
          <cell r="CY761">
            <v>324</v>
          </cell>
        </row>
        <row r="762">
          <cell r="CY762">
            <v>324</v>
          </cell>
        </row>
        <row r="763">
          <cell r="CY763">
            <v>202</v>
          </cell>
        </row>
        <row r="764">
          <cell r="CY764">
            <v>202</v>
          </cell>
        </row>
        <row r="765">
          <cell r="CY765">
            <v>324</v>
          </cell>
        </row>
        <row r="766">
          <cell r="CY766">
            <v>202</v>
          </cell>
        </row>
        <row r="767">
          <cell r="CY767">
            <v>202</v>
          </cell>
        </row>
        <row r="768">
          <cell r="CY768">
            <v>324</v>
          </cell>
        </row>
        <row r="769">
          <cell r="CY769">
            <v>202</v>
          </cell>
        </row>
        <row r="770">
          <cell r="CY770">
            <v>202</v>
          </cell>
        </row>
        <row r="771">
          <cell r="CY771">
            <v>202</v>
          </cell>
        </row>
        <row r="772">
          <cell r="CY772">
            <v>202</v>
          </cell>
        </row>
        <row r="773">
          <cell r="CY773">
            <v>202</v>
          </cell>
        </row>
        <row r="774">
          <cell r="CY774">
            <v>202</v>
          </cell>
        </row>
        <row r="775">
          <cell r="CY775">
            <v>324</v>
          </cell>
        </row>
        <row r="776">
          <cell r="CY776">
            <v>202</v>
          </cell>
        </row>
        <row r="777">
          <cell r="CY777">
            <v>202</v>
          </cell>
        </row>
        <row r="778">
          <cell r="CY778">
            <v>324</v>
          </cell>
        </row>
        <row r="779">
          <cell r="CY779">
            <v>202</v>
          </cell>
        </row>
        <row r="780">
          <cell r="CY780">
            <v>324</v>
          </cell>
        </row>
        <row r="781">
          <cell r="CY781">
            <v>202</v>
          </cell>
        </row>
        <row r="782">
          <cell r="CY782">
            <v>202</v>
          </cell>
        </row>
        <row r="783">
          <cell r="CY783" t="e">
            <v>#NAME?</v>
          </cell>
        </row>
        <row r="784">
          <cell r="CY784">
            <v>202</v>
          </cell>
        </row>
        <row r="785">
          <cell r="CY785">
            <v>324</v>
          </cell>
        </row>
        <row r="786">
          <cell r="CY786">
            <v>324</v>
          </cell>
        </row>
        <row r="787">
          <cell r="CY787">
            <v>202</v>
          </cell>
        </row>
        <row r="788">
          <cell r="CY788">
            <v>324</v>
          </cell>
        </row>
        <row r="789">
          <cell r="CY789">
            <v>202</v>
          </cell>
        </row>
        <row r="790">
          <cell r="CY790">
            <v>324</v>
          </cell>
        </row>
        <row r="791">
          <cell r="CY791">
            <v>202</v>
          </cell>
        </row>
        <row r="792">
          <cell r="CY792">
            <v>202</v>
          </cell>
        </row>
        <row r="793">
          <cell r="CY793">
            <v>324</v>
          </cell>
        </row>
        <row r="794">
          <cell r="CY794">
            <v>202</v>
          </cell>
        </row>
        <row r="795">
          <cell r="CY795">
            <v>324</v>
          </cell>
        </row>
        <row r="796">
          <cell r="CY796">
            <v>202</v>
          </cell>
        </row>
        <row r="797">
          <cell r="CY797">
            <v>202</v>
          </cell>
        </row>
        <row r="798">
          <cell r="CY798">
            <v>324</v>
          </cell>
        </row>
        <row r="799">
          <cell r="CY799">
            <v>202</v>
          </cell>
        </row>
        <row r="800">
          <cell r="CY800">
            <v>202</v>
          </cell>
        </row>
        <row r="801">
          <cell r="CY801">
            <v>202</v>
          </cell>
        </row>
        <row r="802">
          <cell r="CY802">
            <v>202</v>
          </cell>
        </row>
        <row r="803">
          <cell r="CY803">
            <v>202</v>
          </cell>
        </row>
        <row r="804">
          <cell r="CY804">
            <v>202</v>
          </cell>
        </row>
        <row r="805">
          <cell r="CY805">
            <v>202</v>
          </cell>
        </row>
        <row r="806">
          <cell r="CY806">
            <v>202</v>
          </cell>
        </row>
        <row r="807">
          <cell r="CY807">
            <v>202</v>
          </cell>
        </row>
        <row r="808">
          <cell r="CY808">
            <v>202</v>
          </cell>
        </row>
        <row r="809">
          <cell r="CY809">
            <v>202</v>
          </cell>
        </row>
        <row r="810">
          <cell r="CY810">
            <v>202</v>
          </cell>
        </row>
        <row r="811">
          <cell r="CY811">
            <v>324</v>
          </cell>
        </row>
        <row r="812">
          <cell r="CY812">
            <v>324</v>
          </cell>
        </row>
        <row r="813">
          <cell r="CY813" t="e">
            <v>#NAME?</v>
          </cell>
        </row>
        <row r="814">
          <cell r="CY814">
            <v>202</v>
          </cell>
        </row>
        <row r="815">
          <cell r="CY815">
            <v>324</v>
          </cell>
        </row>
        <row r="816">
          <cell r="CY816">
            <v>324</v>
          </cell>
        </row>
        <row r="817">
          <cell r="CY817">
            <v>202</v>
          </cell>
        </row>
        <row r="818">
          <cell r="CY818">
            <v>202</v>
          </cell>
        </row>
        <row r="819">
          <cell r="CY819">
            <v>324</v>
          </cell>
        </row>
        <row r="820">
          <cell r="CY820">
            <v>324</v>
          </cell>
        </row>
        <row r="821">
          <cell r="CY821">
            <v>324</v>
          </cell>
        </row>
        <row r="822">
          <cell r="CY822">
            <v>202</v>
          </cell>
        </row>
        <row r="823">
          <cell r="CY823">
            <v>202</v>
          </cell>
        </row>
        <row r="824">
          <cell r="CY824">
            <v>324</v>
          </cell>
        </row>
        <row r="825">
          <cell r="CY825">
            <v>202</v>
          </cell>
        </row>
        <row r="826">
          <cell r="CY826">
            <v>202</v>
          </cell>
        </row>
        <row r="827">
          <cell r="CY827">
            <v>324</v>
          </cell>
        </row>
        <row r="828">
          <cell r="CY828">
            <v>324</v>
          </cell>
        </row>
        <row r="829">
          <cell r="CY829">
            <v>202</v>
          </cell>
        </row>
        <row r="830">
          <cell r="CY830">
            <v>202</v>
          </cell>
        </row>
        <row r="831">
          <cell r="CY831">
            <v>202</v>
          </cell>
        </row>
        <row r="832">
          <cell r="CY832">
            <v>324</v>
          </cell>
        </row>
        <row r="833">
          <cell r="CY833">
            <v>202</v>
          </cell>
        </row>
        <row r="834">
          <cell r="CY834">
            <v>202</v>
          </cell>
        </row>
        <row r="835">
          <cell r="CY835">
            <v>324</v>
          </cell>
        </row>
        <row r="836">
          <cell r="CY836">
            <v>324</v>
          </cell>
        </row>
        <row r="837">
          <cell r="CY837">
            <v>202</v>
          </cell>
        </row>
        <row r="838">
          <cell r="CY838">
            <v>324</v>
          </cell>
        </row>
        <row r="839">
          <cell r="CY839">
            <v>324</v>
          </cell>
        </row>
        <row r="840">
          <cell r="CY840">
            <v>324</v>
          </cell>
        </row>
        <row r="841">
          <cell r="CY841">
            <v>202</v>
          </cell>
        </row>
        <row r="842">
          <cell r="CY842">
            <v>324</v>
          </cell>
        </row>
        <row r="843">
          <cell r="CY843">
            <v>324</v>
          </cell>
        </row>
        <row r="844">
          <cell r="CY844">
            <v>324</v>
          </cell>
        </row>
        <row r="845">
          <cell r="CY845">
            <v>324</v>
          </cell>
        </row>
        <row r="846">
          <cell r="CY846">
            <v>324</v>
          </cell>
        </row>
        <row r="847">
          <cell r="CY847">
            <v>324</v>
          </cell>
        </row>
        <row r="848">
          <cell r="CY848">
            <v>202</v>
          </cell>
        </row>
        <row r="849">
          <cell r="CY849">
            <v>202</v>
          </cell>
        </row>
        <row r="850">
          <cell r="CY850">
            <v>202</v>
          </cell>
        </row>
        <row r="851">
          <cell r="CY851">
            <v>324</v>
          </cell>
        </row>
        <row r="852">
          <cell r="CY852">
            <v>202</v>
          </cell>
        </row>
        <row r="853">
          <cell r="CY853">
            <v>202</v>
          </cell>
        </row>
        <row r="854">
          <cell r="CY854">
            <v>324</v>
          </cell>
        </row>
        <row r="855">
          <cell r="CY855">
            <v>202</v>
          </cell>
        </row>
        <row r="856">
          <cell r="CY856">
            <v>202</v>
          </cell>
        </row>
        <row r="857">
          <cell r="CY857">
            <v>202</v>
          </cell>
        </row>
        <row r="858">
          <cell r="CY858">
            <v>324</v>
          </cell>
        </row>
        <row r="859">
          <cell r="CY859">
            <v>324</v>
          </cell>
        </row>
        <row r="860">
          <cell r="CY860">
            <v>324</v>
          </cell>
        </row>
        <row r="861">
          <cell r="CY861">
            <v>324</v>
          </cell>
        </row>
        <row r="862">
          <cell r="CY862">
            <v>202</v>
          </cell>
        </row>
        <row r="863">
          <cell r="CY863">
            <v>202</v>
          </cell>
        </row>
        <row r="864">
          <cell r="CY864">
            <v>324</v>
          </cell>
        </row>
        <row r="865">
          <cell r="CY865">
            <v>324</v>
          </cell>
        </row>
        <row r="866">
          <cell r="CY866">
            <v>202</v>
          </cell>
        </row>
        <row r="867">
          <cell r="CY867">
            <v>324</v>
          </cell>
        </row>
        <row r="868">
          <cell r="CY868">
            <v>324</v>
          </cell>
        </row>
        <row r="869">
          <cell r="CY869">
            <v>324</v>
          </cell>
        </row>
        <row r="870">
          <cell r="CY870">
            <v>202</v>
          </cell>
        </row>
        <row r="871">
          <cell r="CY871">
            <v>324</v>
          </cell>
        </row>
        <row r="872">
          <cell r="CY872">
            <v>324</v>
          </cell>
        </row>
        <row r="873">
          <cell r="CY873">
            <v>324</v>
          </cell>
        </row>
        <row r="874">
          <cell r="CY874">
            <v>324</v>
          </cell>
        </row>
        <row r="875">
          <cell r="CY875">
            <v>324</v>
          </cell>
        </row>
        <row r="876">
          <cell r="CY876">
            <v>324</v>
          </cell>
        </row>
        <row r="877">
          <cell r="CY877">
            <v>324</v>
          </cell>
        </row>
        <row r="878">
          <cell r="CY878">
            <v>324</v>
          </cell>
        </row>
        <row r="879">
          <cell r="CY879">
            <v>324</v>
          </cell>
        </row>
        <row r="880">
          <cell r="CY880">
            <v>324</v>
          </cell>
        </row>
        <row r="881">
          <cell r="CY881">
            <v>324</v>
          </cell>
        </row>
        <row r="882">
          <cell r="CY882">
            <v>202</v>
          </cell>
        </row>
        <row r="883">
          <cell r="CY883">
            <v>202</v>
          </cell>
        </row>
        <row r="884">
          <cell r="CY884">
            <v>202</v>
          </cell>
        </row>
      </sheetData>
      <sheetData sheetId="4"/>
      <sheetData sheetId="5">
        <row r="3">
          <cell r="O3">
            <v>1000</v>
          </cell>
          <cell r="P3" t="str">
            <v>X</v>
          </cell>
        </row>
        <row r="4">
          <cell r="O4">
            <v>630</v>
          </cell>
          <cell r="P4" t="str">
            <v>X</v>
          </cell>
        </row>
        <row r="5">
          <cell r="O5">
            <v>400</v>
          </cell>
          <cell r="P5" t="str">
            <v>X</v>
          </cell>
        </row>
        <row r="6">
          <cell r="O6">
            <v>250</v>
          </cell>
          <cell r="P6" t="str">
            <v>Y</v>
          </cell>
        </row>
        <row r="7">
          <cell r="O7">
            <v>200</v>
          </cell>
          <cell r="P7" t="str">
            <v>Y</v>
          </cell>
        </row>
        <row r="8">
          <cell r="O8">
            <v>160</v>
          </cell>
          <cell r="P8" t="str">
            <v>Y</v>
          </cell>
        </row>
        <row r="9">
          <cell r="O9">
            <v>100</v>
          </cell>
          <cell r="P9" t="str">
            <v>Z</v>
          </cell>
        </row>
        <row r="10">
          <cell r="O10">
            <v>50</v>
          </cell>
          <cell r="P10" t="str">
            <v>Z</v>
          </cell>
        </row>
        <row r="11">
          <cell r="O11">
            <v>25</v>
          </cell>
          <cell r="P11" t="str">
            <v>Z</v>
          </cell>
        </row>
      </sheetData>
      <sheetData sheetId="6">
        <row r="5">
          <cell r="A5" t="str">
            <v>KOTA</v>
          </cell>
          <cell r="B5">
            <v>5</v>
          </cell>
          <cell r="C5" t="str">
            <v>A</v>
          </cell>
          <cell r="D5">
            <v>5</v>
          </cell>
          <cell r="E5" t="str">
            <v>UTAMA</v>
          </cell>
          <cell r="F5">
            <v>2</v>
          </cell>
          <cell r="G5" t="str">
            <v>X</v>
          </cell>
        </row>
        <row r="6">
          <cell r="A6" t="str">
            <v>DESA</v>
          </cell>
          <cell r="B6">
            <v>3</v>
          </cell>
          <cell r="C6" t="str">
            <v>B</v>
          </cell>
          <cell r="D6">
            <v>3</v>
          </cell>
          <cell r="E6" t="str">
            <v>PERCABANGAN</v>
          </cell>
          <cell r="F6">
            <v>1</v>
          </cell>
          <cell r="G6" t="str">
            <v>Y</v>
          </cell>
        </row>
        <row r="7">
          <cell r="A7" t="str">
            <v>RMH SAKIT</v>
          </cell>
          <cell r="B7">
            <v>10</v>
          </cell>
          <cell r="C7" t="str">
            <v>C</v>
          </cell>
          <cell r="D7">
            <v>10</v>
          </cell>
        </row>
        <row r="8">
          <cell r="A8" t="str">
            <v>PARIWISATA</v>
          </cell>
          <cell r="B8">
            <v>6</v>
          </cell>
          <cell r="C8" t="str">
            <v>D</v>
          </cell>
          <cell r="D8">
            <v>6</v>
          </cell>
        </row>
        <row r="9">
          <cell r="A9" t="str">
            <v>DAERAH RWN PETIR</v>
          </cell>
          <cell r="B9">
            <v>4</v>
          </cell>
          <cell r="C9" t="str">
            <v>E</v>
          </cell>
          <cell r="D9">
            <v>4</v>
          </cell>
        </row>
        <row r="10">
          <cell r="A10" t="str">
            <v>TNI/POLRI</v>
          </cell>
          <cell r="B10">
            <v>9</v>
          </cell>
          <cell r="C10" t="str">
            <v>F</v>
          </cell>
          <cell r="D10">
            <v>9</v>
          </cell>
        </row>
        <row r="11">
          <cell r="A11" t="str">
            <v>PEMERINTAHAN</v>
          </cell>
          <cell r="B11">
            <v>7</v>
          </cell>
          <cell r="C11" t="str">
            <v>G</v>
          </cell>
          <cell r="D11">
            <v>7</v>
          </cell>
        </row>
        <row r="12">
          <cell r="A12" t="str">
            <v>PERKANTORAN/BISNIS</v>
          </cell>
          <cell r="B12">
            <v>8</v>
          </cell>
          <cell r="C12" t="str">
            <v>H</v>
          </cell>
          <cell r="D12">
            <v>8</v>
          </cell>
        </row>
      </sheetData>
      <sheetData sheetId="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A22"/>
  <sheetViews>
    <sheetView topLeftCell="A10" zoomScale="85" zoomScaleNormal="85" workbookViewId="0">
      <selection activeCell="E35" sqref="E35"/>
    </sheetView>
  </sheetViews>
  <sheetFormatPr defaultRowHeight="15"/>
  <cols>
    <col min="1" max="1" width="21.7109375" style="726" customWidth="1"/>
    <col min="2" max="2" width="18" style="726" bestFit="1" customWidth="1"/>
    <col min="3" max="3" width="14.85546875" style="726" customWidth="1"/>
    <col min="4" max="4" width="11.7109375" style="726" customWidth="1"/>
    <col min="5" max="6" width="11.7109375" style="780" customWidth="1"/>
    <col min="7" max="9" width="13.5703125" style="780" customWidth="1"/>
    <col min="10" max="10" width="20.85546875" style="780" customWidth="1"/>
    <col min="11" max="11" width="24" style="726" customWidth="1"/>
    <col min="12" max="18" width="16" style="726" customWidth="1"/>
    <col min="19" max="19" width="9.140625" style="726"/>
    <col min="20" max="20" width="20.140625" style="726" customWidth="1"/>
    <col min="21" max="21" width="20.42578125" style="726" customWidth="1"/>
    <col min="22" max="23" width="11.28515625" style="726" customWidth="1"/>
    <col min="24" max="27" width="13.140625" style="726" customWidth="1"/>
    <col min="28" max="16384" width="9.140625" style="726"/>
  </cols>
  <sheetData>
    <row r="1" spans="1:27" ht="15.75" thickBot="1"/>
    <row r="2" spans="1:27">
      <c r="B2" s="851" t="s">
        <v>2221</v>
      </c>
      <c r="C2" s="861" t="s">
        <v>2222</v>
      </c>
      <c r="D2" s="863" t="s">
        <v>2223</v>
      </c>
      <c r="E2" s="865" t="s">
        <v>2224</v>
      </c>
      <c r="F2" s="857" t="s">
        <v>2225</v>
      </c>
      <c r="G2" s="847"/>
      <c r="H2" s="847"/>
      <c r="I2" s="847"/>
      <c r="J2" s="848"/>
      <c r="K2" s="843"/>
      <c r="L2" s="849"/>
      <c r="M2" s="850"/>
      <c r="N2" s="850"/>
      <c r="O2" s="751"/>
      <c r="P2" s="850"/>
      <c r="Q2" s="850"/>
      <c r="R2" s="850"/>
      <c r="T2" s="851" t="s">
        <v>2221</v>
      </c>
      <c r="U2" s="853" t="s">
        <v>2222</v>
      </c>
      <c r="V2" s="844" t="s">
        <v>2223</v>
      </c>
      <c r="W2" s="844" t="s">
        <v>2224</v>
      </c>
      <c r="X2" s="727"/>
      <c r="Y2" s="846" t="s">
        <v>2225</v>
      </c>
      <c r="Z2" s="847"/>
      <c r="AA2" s="848"/>
    </row>
    <row r="3" spans="1:27" ht="15.75" thickBot="1">
      <c r="B3" s="860"/>
      <c r="C3" s="862"/>
      <c r="D3" s="864"/>
      <c r="E3" s="866"/>
      <c r="F3" s="765" t="s">
        <v>2226</v>
      </c>
      <c r="G3" s="761" t="s">
        <v>2227</v>
      </c>
      <c r="H3" s="761" t="s">
        <v>2228</v>
      </c>
      <c r="I3" s="747" t="s">
        <v>2229</v>
      </c>
      <c r="J3" s="728" t="s">
        <v>2233</v>
      </c>
      <c r="K3" s="843"/>
      <c r="L3" s="849"/>
      <c r="M3" s="850"/>
      <c r="N3" s="850"/>
      <c r="O3" s="751"/>
      <c r="P3" s="751"/>
      <c r="Q3" s="751"/>
      <c r="R3" s="751"/>
      <c r="T3" s="852"/>
      <c r="U3" s="854"/>
      <c r="V3" s="845"/>
      <c r="W3" s="845"/>
      <c r="X3" s="729" t="s">
        <v>2226</v>
      </c>
      <c r="Y3" s="730" t="s">
        <v>2227</v>
      </c>
      <c r="Z3" s="730" t="s">
        <v>2228</v>
      </c>
      <c r="AA3" s="731" t="s">
        <v>2229</v>
      </c>
    </row>
    <row r="4" spans="1:27">
      <c r="B4" s="766" t="s">
        <v>2231</v>
      </c>
      <c r="C4" s="767">
        <v>16</v>
      </c>
      <c r="D4" s="768" t="s">
        <v>1189</v>
      </c>
      <c r="E4" s="769">
        <f>SUM(F4:J4)</f>
        <v>1</v>
      </c>
      <c r="F4" s="770">
        <f>COUNTIFS('1. DATA TRAFO'!$M:$M,'Rekap Kapasitas'!$C:$C,'1. DATA TRAFO'!$DJ:$DJ,"1")</f>
        <v>0</v>
      </c>
      <c r="G4" s="768">
        <f>COUNTIFS('1. DATA TRAFO'!$M:$M,'Rekap Kapasitas'!$C:$C,'1. DATA TRAFO'!$DK:$DK,"1")</f>
        <v>1</v>
      </c>
      <c r="H4" s="768">
        <f>COUNTIFS('1. DATA TRAFO'!$M:$M,'Rekap Kapasitas'!$C:$C,'1. DATA TRAFO'!$DL:$DL,"1")</f>
        <v>0</v>
      </c>
      <c r="I4" s="769">
        <f>COUNTIFS('1. DATA TRAFO'!$M:$M,'Rekap Kapasitas'!$C:$C,'1. DATA TRAFO'!$DM:$DM,"1")</f>
        <v>0</v>
      </c>
      <c r="J4" s="732">
        <f>COUNTIFS('1. DATA TRAFO'!$M:$M,'Rekap Kapasitas'!$C:$C,'1. DATA TRAFO'!$DN:$DN,"1")</f>
        <v>0</v>
      </c>
      <c r="K4" s="756"/>
      <c r="L4" s="757"/>
      <c r="M4" s="751"/>
      <c r="N4" s="751"/>
      <c r="O4" s="751"/>
      <c r="P4" s="751"/>
      <c r="Q4" s="751"/>
      <c r="R4" s="751"/>
      <c r="T4" s="753"/>
      <c r="U4" s="754"/>
      <c r="V4" s="755"/>
      <c r="W4" s="755"/>
      <c r="X4" s="750"/>
      <c r="Y4" s="750"/>
      <c r="Z4" s="750"/>
      <c r="AA4" s="758"/>
    </row>
    <row r="5" spans="1:27">
      <c r="A5" s="749"/>
      <c r="B5" s="737" t="s">
        <v>2231</v>
      </c>
      <c r="C5" s="738">
        <v>25</v>
      </c>
      <c r="D5" s="739" t="s">
        <v>1189</v>
      </c>
      <c r="E5" s="748">
        <f t="shared" ref="E5:E10" si="0">SUM(F5:J5)</f>
        <v>19</v>
      </c>
      <c r="F5" s="775">
        <f>COUNTIFS('1. DATA TRAFO'!$M:$M,'Rekap Kapasitas'!$C:$C,'1. DATA TRAFO'!$DJ:$DJ,"1")</f>
        <v>13</v>
      </c>
      <c r="G5" s="739">
        <f>COUNTIFS('1. DATA TRAFO'!$M:$M,'Rekap Kapasitas'!$C:$C,'1. DATA TRAFO'!$DK:$DK,"1")</f>
        <v>3</v>
      </c>
      <c r="H5" s="739">
        <f>COUNTIFS('1. DATA TRAFO'!$M:$M,'Rekap Kapasitas'!$C:$C,'1. DATA TRAFO'!$DL:$DL,"1")</f>
        <v>1</v>
      </c>
      <c r="I5" s="739">
        <f>COUNTIFS('1. DATA TRAFO'!$M:$M,'Rekap Kapasitas'!$C:$C,'1. DATA TRAFO'!$DM:$DM,"1")</f>
        <v>2</v>
      </c>
      <c r="J5" s="736">
        <f>COUNTIFS('1. DATA TRAFO'!$M:$M,'Rekap Kapasitas'!$C:$C,'1. DATA TRAFO'!$DN:$DN,"1")</f>
        <v>0</v>
      </c>
      <c r="K5" s="751"/>
      <c r="L5" s="751"/>
      <c r="M5" s="752"/>
      <c r="N5" s="752"/>
      <c r="O5" s="752"/>
      <c r="P5" s="752"/>
      <c r="Q5" s="752"/>
      <c r="R5" s="752"/>
      <c r="T5" s="733" t="s">
        <v>2232</v>
      </c>
      <c r="U5" s="734">
        <v>50</v>
      </c>
      <c r="V5" s="735" t="s">
        <v>1189</v>
      </c>
      <c r="W5" s="735" t="e">
        <f>SUM(X5:AA5)</f>
        <v>#VALUE!</v>
      </c>
      <c r="X5" s="735" t="e">
        <f>COUNTIFS([199]BELITUNG2!$I$504:$I$1279,'Rekap Kapasitas'!U5,[199]BELITUNG2!$EG$504:$EG$1279,"&lt;25")</f>
        <v>#VALUE!</v>
      </c>
      <c r="Y5" s="735" t="e">
        <f>COUNTIFS([199]BELITUNG2!$I$504:$I$1279,'Rekap Kapasitas'!U5,[199]BELITUNG2!$EG$504:$EG$1279,"&gt;25,1",[199]BELITUNG2!$EG$504:$EG$1279,"&lt;50")</f>
        <v>#VALUE!</v>
      </c>
      <c r="Z5" s="735" t="e">
        <f>COUNTIFS([199]BELITUNG2!$I$504:$I$1279,'Rekap Kapasitas'!U5,[199]BELITUNG2!$EG$504:$EG$1279,"&gt;50,1",[199]BELITUNG2!$EG$504:$EG$1279,"&lt;80")</f>
        <v>#VALUE!</v>
      </c>
      <c r="AA5" s="736" t="e">
        <f>COUNTIFS([199]BELITUNG2!$I$504:$I$1279,'Rekap Kapasitas'!U5,[199]BELITUNG2!$EG$504:$EG$1279,"&gt;80,01")</f>
        <v>#VALUE!</v>
      </c>
    </row>
    <row r="6" spans="1:27">
      <c r="A6" s="749"/>
      <c r="B6" s="759" t="s">
        <v>2231</v>
      </c>
      <c r="C6" s="734">
        <v>50</v>
      </c>
      <c r="D6" s="735" t="s">
        <v>1189</v>
      </c>
      <c r="E6" s="748">
        <f t="shared" si="0"/>
        <v>192</v>
      </c>
      <c r="F6" s="775">
        <f>COUNTIFS('1. DATA TRAFO'!$M:$M,'Rekap Kapasitas'!$C:$C,'1. DATA TRAFO'!$DJ:$DJ,"1")</f>
        <v>79</v>
      </c>
      <c r="G6" s="739">
        <f>COUNTIFS('1. DATA TRAFO'!$M:$M,'Rekap Kapasitas'!$C:$C,'1. DATA TRAFO'!$DK:$DK,"1")</f>
        <v>62</v>
      </c>
      <c r="H6" s="739">
        <f>COUNTIFS('1. DATA TRAFO'!$M:$M,'Rekap Kapasitas'!$C:$C,'1. DATA TRAFO'!$DL:$DL,"1")</f>
        <v>45</v>
      </c>
      <c r="I6" s="739">
        <f>COUNTIFS('1. DATA TRAFO'!$M:$M,'Rekap Kapasitas'!$C:$C,'1. DATA TRAFO'!$DM:$DM,"1")</f>
        <v>6</v>
      </c>
      <c r="J6" s="740">
        <f>COUNTIFS('1. DATA TRAFO'!$M:$M,'Rekap Kapasitas'!$C:$C,'1. DATA TRAFO'!$DN:$DN,"1")</f>
        <v>0</v>
      </c>
      <c r="K6" s="751"/>
      <c r="L6" s="751"/>
      <c r="M6" s="752"/>
      <c r="N6" s="752"/>
      <c r="O6" s="752"/>
      <c r="P6" s="752"/>
      <c r="Q6" s="752"/>
      <c r="R6" s="752"/>
      <c r="T6" s="733"/>
      <c r="U6" s="734"/>
      <c r="V6" s="735"/>
      <c r="W6" s="735"/>
      <c r="X6" s="735"/>
      <c r="Y6" s="735"/>
      <c r="Z6" s="735"/>
      <c r="AA6" s="736"/>
    </row>
    <row r="7" spans="1:27">
      <c r="B7" s="737" t="s">
        <v>2231</v>
      </c>
      <c r="C7" s="738">
        <v>100</v>
      </c>
      <c r="D7" s="739" t="s">
        <v>1189</v>
      </c>
      <c r="E7" s="777">
        <f t="shared" si="0"/>
        <v>465</v>
      </c>
      <c r="F7" s="778">
        <f>COUNTIFS('1. DATA TRAFO'!$M:$M,'Rekap Kapasitas'!$C:$C,'1. DATA TRAFO'!$DJ:$DJ,"1")</f>
        <v>206</v>
      </c>
      <c r="G7" s="744">
        <f>COUNTIFS('1. DATA TRAFO'!$M:$M,'Rekap Kapasitas'!$C:$C,'1. DATA TRAFO'!$DK:$DK,"1")</f>
        <v>177</v>
      </c>
      <c r="H7" s="744">
        <f>COUNTIFS('1. DATA TRAFO'!$M:$M,'Rekap Kapasitas'!$C:$C,'1. DATA TRAFO'!$DL:$DL,"1")</f>
        <v>81</v>
      </c>
      <c r="I7" s="744">
        <f>COUNTIFS('1. DATA TRAFO'!$M:$M,'Rekap Kapasitas'!$C:$C,'1. DATA TRAFO'!$DM:$DM,"1")</f>
        <v>1</v>
      </c>
      <c r="J7" s="779">
        <f>COUNTIFS('1. DATA TRAFO'!$M:$M,'Rekap Kapasitas'!$C:$C,'1. DATA TRAFO'!$DN:$DN,"1")</f>
        <v>0</v>
      </c>
      <c r="K7" s="751"/>
      <c r="L7" s="751"/>
      <c r="M7" s="752"/>
      <c r="N7" s="752"/>
      <c r="O7" s="752"/>
      <c r="P7" s="752"/>
      <c r="Q7" s="752"/>
      <c r="R7" s="752"/>
      <c r="T7" s="737" t="s">
        <v>2232</v>
      </c>
      <c r="U7" s="738">
        <v>100</v>
      </c>
      <c r="V7" s="739" t="s">
        <v>1189</v>
      </c>
      <c r="W7" s="739" t="e">
        <f>SUM(X7:AA7)</f>
        <v>#VALUE!</v>
      </c>
      <c r="X7" s="735" t="e">
        <f>COUNTIFS([199]BELITUNG2!$I$504:$I$1279,'Rekap Kapasitas'!U7,[199]BELITUNG2!$EG$504:$EG$1279,"&lt;25")</f>
        <v>#VALUE!</v>
      </c>
      <c r="Y7" s="735" t="e">
        <f>COUNTIFS([199]BELITUNG2!$I$504:$I$1279,'Rekap Kapasitas'!U7,[199]BELITUNG2!$EG$504:$EG$1279,"&gt;25,1",[199]BELITUNG2!$EG$504:$EG$1279,"&lt;50")</f>
        <v>#VALUE!</v>
      </c>
      <c r="Z7" s="735" t="e">
        <f>COUNTIFS([199]BELITUNG2!$I$504:$I$1279,'Rekap Kapasitas'!U7,[199]BELITUNG2!$EG$504:$EG$1279,"&gt;50,1",[199]BELITUNG2!$EG$504:$EG$1279,"&lt;80")</f>
        <v>#VALUE!</v>
      </c>
      <c r="AA7" s="736" t="e">
        <f>COUNTIFS([199]BELITUNG2!$I$504:$I$1279,'Rekap Kapasitas'!U7,[199]BELITUNG2!$EG$504:$EG$1279,"&gt;80,01")</f>
        <v>#VALUE!</v>
      </c>
    </row>
    <row r="8" spans="1:27">
      <c r="B8" s="737" t="s">
        <v>2231</v>
      </c>
      <c r="C8" s="738">
        <v>160</v>
      </c>
      <c r="D8" s="739" t="s">
        <v>1189</v>
      </c>
      <c r="E8" s="748">
        <f t="shared" si="0"/>
        <v>99</v>
      </c>
      <c r="F8" s="775">
        <f>COUNTIFS('1. DATA TRAFO'!$M:$M,'Rekap Kapasitas'!$C:$C,'1. DATA TRAFO'!$DJ:$DJ,"1")</f>
        <v>37</v>
      </c>
      <c r="G8" s="739">
        <f>COUNTIFS('1. DATA TRAFO'!$M:$M,'Rekap Kapasitas'!$C:$C,'1. DATA TRAFO'!$DK:$DK,"1")</f>
        <v>45</v>
      </c>
      <c r="H8" s="739">
        <f>COUNTIFS('1. DATA TRAFO'!$M:$M,'Rekap Kapasitas'!$C:$C,'1. DATA TRAFO'!$DL:$DL,"1")</f>
        <v>17</v>
      </c>
      <c r="I8" s="739">
        <f>COUNTIFS('1. DATA TRAFO'!$M:$M,'Rekap Kapasitas'!$C:$C,'1. DATA TRAFO'!$DM:$DM,"1")</f>
        <v>0</v>
      </c>
      <c r="J8" s="740">
        <f>COUNTIFS('1. DATA TRAFO'!$M:$M,'Rekap Kapasitas'!$C:$C,'1. DATA TRAFO'!$DN:$DN,"1")</f>
        <v>0</v>
      </c>
      <c r="K8" s="751"/>
      <c r="L8" s="751"/>
      <c r="M8" s="752"/>
      <c r="N8" s="752"/>
      <c r="O8" s="752"/>
      <c r="P8" s="752"/>
      <c r="Q8" s="752"/>
      <c r="R8" s="752"/>
      <c r="T8" s="737" t="s">
        <v>2232</v>
      </c>
      <c r="U8" s="738">
        <v>160</v>
      </c>
      <c r="V8" s="739" t="s">
        <v>1189</v>
      </c>
      <c r="W8" s="739" t="e">
        <f>SUM(X8:AA8)</f>
        <v>#VALUE!</v>
      </c>
      <c r="X8" s="735" t="e">
        <f>COUNTIFS([199]BELITUNG2!$I$504:$I$1279,'Rekap Kapasitas'!U8,[199]BELITUNG2!$EG$504:$EG$1279,"&lt;25")</f>
        <v>#VALUE!</v>
      </c>
      <c r="Y8" s="735" t="e">
        <f>COUNTIFS([199]BELITUNG2!$I$504:$I$1279,'Rekap Kapasitas'!U8,[199]BELITUNG2!$EG$504:$EG$1279,"&gt;25,1",[199]BELITUNG2!$EG$504:$EG$1279,"&lt;50")</f>
        <v>#VALUE!</v>
      </c>
      <c r="Z8" s="735" t="e">
        <f>COUNTIFS([199]BELITUNG2!$I$504:$I$1279,'Rekap Kapasitas'!U8,[199]BELITUNG2!$EG$504:$EG$1279,"&gt;50,1",[199]BELITUNG2!$EG$504:$EG$1279,"&lt;80")</f>
        <v>#VALUE!</v>
      </c>
      <c r="AA8" s="736" t="e">
        <f>COUNTIFS([199]BELITUNG2!$I$504:$I$1279,'Rekap Kapasitas'!U8,[199]BELITUNG2!$EG$504:$EG$1279,"&gt;80,01")</f>
        <v>#VALUE!</v>
      </c>
    </row>
    <row r="9" spans="1:27">
      <c r="B9" s="737" t="s">
        <v>2231</v>
      </c>
      <c r="C9" s="738">
        <v>200</v>
      </c>
      <c r="D9" s="739" t="s">
        <v>1189</v>
      </c>
      <c r="E9" s="760">
        <f t="shared" si="0"/>
        <v>46</v>
      </c>
      <c r="F9" s="776">
        <f>COUNTIFS('1. DATA TRAFO'!$M:$M,'Rekap Kapasitas'!$C:$C,'1. DATA TRAFO'!$DJ:$DJ,"1")</f>
        <v>16</v>
      </c>
      <c r="G9" s="735">
        <f>COUNTIFS('1. DATA TRAFO'!$M:$M,'Rekap Kapasitas'!$C:$C,'1. DATA TRAFO'!$DK:$DK,"1")</f>
        <v>27</v>
      </c>
      <c r="H9" s="735">
        <f>COUNTIFS('1. DATA TRAFO'!$M:$M,'Rekap Kapasitas'!$C:$C,'1. DATA TRAFO'!$DL:$DL,"1")</f>
        <v>3</v>
      </c>
      <c r="I9" s="735">
        <f>COUNTIFS('1. DATA TRAFO'!$M:$M,'Rekap Kapasitas'!$C:$C,'1. DATA TRAFO'!$DM:$DM,"1")</f>
        <v>0</v>
      </c>
      <c r="J9" s="740">
        <f>COUNTIFS('1. DATA TRAFO'!$M:$M,'Rekap Kapasitas'!$C:$C,'1. DATA TRAFO'!$DN:$DN,"1")</f>
        <v>0</v>
      </c>
      <c r="K9" s="751"/>
      <c r="L9" s="751"/>
      <c r="M9" s="752"/>
      <c r="N9" s="752"/>
      <c r="O9" s="752"/>
      <c r="P9" s="752"/>
      <c r="Q9" s="752"/>
      <c r="R9" s="752"/>
      <c r="T9" s="737" t="s">
        <v>2232</v>
      </c>
      <c r="U9" s="738">
        <v>200</v>
      </c>
      <c r="V9" s="739" t="s">
        <v>1189</v>
      </c>
      <c r="W9" s="739" t="e">
        <f>SUM(X9:AA9)</f>
        <v>#VALUE!</v>
      </c>
      <c r="X9" s="735" t="e">
        <f>COUNTIFS([199]BELITUNG2!$I$504:$I$1279,'Rekap Kapasitas'!U9,[199]BELITUNG2!$EG$504:$EG$1279,"&lt;25")</f>
        <v>#VALUE!</v>
      </c>
      <c r="Y9" s="735" t="e">
        <f>COUNTIFS([199]BELITUNG2!$I$504:$I$1279,'Rekap Kapasitas'!U9,[199]BELITUNG2!$EG$504:$EG$1279,"&gt;25,1",[199]BELITUNG2!$EG$504:$EG$1279,"&lt;50")</f>
        <v>#VALUE!</v>
      </c>
      <c r="Z9" s="735" t="e">
        <f>COUNTIFS([199]BELITUNG2!$I$504:$I$1279,'Rekap Kapasitas'!U9,[199]BELITUNG2!$EG$504:$EG$1279,"&gt;50,1",[199]BELITUNG2!$EG$504:$EG$1279,"&lt;80")</f>
        <v>#VALUE!</v>
      </c>
      <c r="AA9" s="736" t="e">
        <f>COUNTIFS([199]BELITUNG2!$I$504:$I$1279,'Rekap Kapasitas'!U9,[199]BELITUNG2!$EG$504:$EG$1279,"&gt;80,01")</f>
        <v>#VALUE!</v>
      </c>
    </row>
    <row r="10" spans="1:27" ht="15.75" thickBot="1">
      <c r="B10" s="745" t="s">
        <v>2231</v>
      </c>
      <c r="C10" s="746">
        <v>250</v>
      </c>
      <c r="D10" s="771" t="s">
        <v>1189</v>
      </c>
      <c r="E10" s="772">
        <f t="shared" si="0"/>
        <v>6</v>
      </c>
      <c r="F10" s="773">
        <f>COUNTIFS('1. DATA TRAFO'!$M:$M,'Rekap Kapasitas'!$C:$C,'1. DATA TRAFO'!$DJ:$DJ,"1")</f>
        <v>2</v>
      </c>
      <c r="G10" s="771">
        <f>COUNTIFS('1. DATA TRAFO'!$M:$M,'Rekap Kapasitas'!$C:$C,'1. DATA TRAFO'!$DK:$DK,"1")</f>
        <v>4</v>
      </c>
      <c r="H10" s="771">
        <f>COUNTIFS('1. DATA TRAFO'!$M:$M,'Rekap Kapasitas'!$C:$C,'1. DATA TRAFO'!$DL:$DL,"1")</f>
        <v>0</v>
      </c>
      <c r="I10" s="772">
        <f>COUNTIFS('1. DATA TRAFO'!$M:$M,'Rekap Kapasitas'!$C:$C,'1. DATA TRAFO'!$DM:$DM,"1")</f>
        <v>0</v>
      </c>
      <c r="J10" s="774">
        <f>COUNTIFS('1. DATA TRAFO'!$M:$M,'Rekap Kapasitas'!$C:$C,'1. DATA TRAFO'!$DN:$DN,"1")</f>
        <v>0</v>
      </c>
      <c r="K10" s="751"/>
      <c r="L10" s="751"/>
      <c r="M10" s="752"/>
      <c r="N10" s="752"/>
      <c r="O10" s="752"/>
      <c r="P10" s="752"/>
      <c r="Q10" s="752"/>
      <c r="R10" s="752"/>
      <c r="T10" s="741" t="s">
        <v>2232</v>
      </c>
      <c r="U10" s="742">
        <v>250</v>
      </c>
      <c r="V10" s="743" t="s">
        <v>1189</v>
      </c>
      <c r="W10" s="743" t="e">
        <f>SUM(X10:AA10)</f>
        <v>#VALUE!</v>
      </c>
      <c r="X10" s="735" t="e">
        <f>COUNTIFS([199]BELITUNG2!$I$504:$I$1279,'Rekap Kapasitas'!U10,[199]BELITUNG2!$EG$504:$EG$1279,"&lt;25")</f>
        <v>#VALUE!</v>
      </c>
      <c r="Y10" s="735" t="e">
        <f>COUNTIFS([199]BELITUNG2!$I$504:$I$1279,'Rekap Kapasitas'!U10,[199]BELITUNG2!$EG$504:$EG$1279,"&gt;25,1",[199]BELITUNG2!$EG$504:$EG$1279,"&lt;50")</f>
        <v>#VALUE!</v>
      </c>
      <c r="Z10" s="735" t="e">
        <f>COUNTIFS([199]BELITUNG2!$I$504:$I$1279,'Rekap Kapasitas'!U10,[199]BELITUNG2!$EG$504:$EG$1279,"&gt;50,1",[199]BELITUNG2!$EG$504:$EG$1279,"&lt;80")</f>
        <v>#VALUE!</v>
      </c>
      <c r="AA10" s="736" t="e">
        <f>COUNTIFS([199]BELITUNG2!$I$504:$I$1279,'Rekap Kapasitas'!U10,[199]BELITUNG2!$EG$504:$EG$1279,"&gt;80,01")</f>
        <v>#VALUE!</v>
      </c>
    </row>
    <row r="11" spans="1:27" ht="15.75" thickBot="1">
      <c r="B11" s="855" t="s">
        <v>2230</v>
      </c>
      <c r="C11" s="856"/>
      <c r="D11" s="856"/>
      <c r="E11" s="789">
        <f>SUM(E4:E10)</f>
        <v>828</v>
      </c>
      <c r="F11" s="789">
        <f t="shared" ref="F11:J11" si="1">SUM(F4:F10)</f>
        <v>353</v>
      </c>
      <c r="G11" s="789">
        <f t="shared" si="1"/>
        <v>319</v>
      </c>
      <c r="H11" s="789">
        <f t="shared" si="1"/>
        <v>147</v>
      </c>
      <c r="I11" s="789">
        <f t="shared" si="1"/>
        <v>9</v>
      </c>
      <c r="J11" s="790">
        <f t="shared" si="1"/>
        <v>0</v>
      </c>
      <c r="K11" s="749"/>
      <c r="L11" s="749"/>
      <c r="M11" s="749"/>
      <c r="N11" s="749"/>
      <c r="O11" s="749"/>
      <c r="P11" s="749"/>
      <c r="Q11" s="749"/>
      <c r="R11" s="749"/>
    </row>
    <row r="12" spans="1:27">
      <c r="J12" s="762"/>
      <c r="K12" s="749"/>
      <c r="L12" s="749"/>
      <c r="M12" s="781"/>
      <c r="N12" s="749"/>
      <c r="O12" s="749"/>
      <c r="P12" s="749"/>
      <c r="Q12" s="749"/>
      <c r="R12" s="749"/>
    </row>
    <row r="13" spans="1:27">
      <c r="J13" s="762"/>
      <c r="K13" s="749"/>
      <c r="L13" s="749"/>
      <c r="M13" s="749"/>
      <c r="N13" s="749"/>
      <c r="O13" s="749"/>
      <c r="P13" s="749"/>
      <c r="Q13" s="749"/>
      <c r="R13" s="749"/>
    </row>
    <row r="14" spans="1:27">
      <c r="F14" s="762"/>
      <c r="G14" s="762"/>
      <c r="J14" s="762"/>
      <c r="K14" s="749"/>
      <c r="L14" s="749"/>
      <c r="M14" s="749"/>
      <c r="N14" s="749"/>
      <c r="O14" s="749"/>
      <c r="P14" s="749"/>
      <c r="Q14" s="749"/>
      <c r="R14" s="749"/>
    </row>
    <row r="15" spans="1:27">
      <c r="F15" s="762"/>
      <c r="G15" s="762"/>
      <c r="J15" s="762"/>
      <c r="K15" s="749"/>
      <c r="L15" s="749"/>
      <c r="M15" s="749"/>
      <c r="N15" s="749"/>
      <c r="O15" s="749"/>
      <c r="P15" s="749"/>
      <c r="Q15" s="749"/>
      <c r="R15" s="749"/>
    </row>
    <row r="16" spans="1:27">
      <c r="G16" s="762"/>
      <c r="J16" s="762"/>
      <c r="K16" s="749"/>
      <c r="L16" s="749"/>
      <c r="M16" s="749"/>
      <c r="N16" s="749"/>
      <c r="O16" s="749"/>
      <c r="P16" s="749"/>
      <c r="Q16" s="749"/>
      <c r="R16" s="749"/>
    </row>
    <row r="17" spans="2:18">
      <c r="B17" s="858" t="s">
        <v>2235</v>
      </c>
      <c r="C17" s="859" t="s">
        <v>2236</v>
      </c>
      <c r="D17" s="858" t="s">
        <v>2237</v>
      </c>
      <c r="E17" s="785" t="s">
        <v>2238</v>
      </c>
      <c r="G17" s="762"/>
      <c r="J17" s="762"/>
      <c r="K17" s="749"/>
      <c r="L17" s="749"/>
      <c r="M17" s="749"/>
      <c r="N17" s="749"/>
      <c r="O17" s="749"/>
      <c r="P17" s="749"/>
      <c r="Q17" s="749"/>
      <c r="R17" s="749"/>
    </row>
    <row r="18" spans="2:18" ht="25.5" customHeight="1">
      <c r="B18" s="858"/>
      <c r="C18" s="859"/>
      <c r="D18" s="858"/>
      <c r="E18" s="785" t="s">
        <v>122</v>
      </c>
      <c r="G18" s="762"/>
      <c r="J18" s="762"/>
      <c r="K18" s="749"/>
      <c r="L18" s="749"/>
      <c r="M18" s="749"/>
      <c r="N18" s="749"/>
      <c r="O18" s="749"/>
      <c r="P18" s="749"/>
      <c r="Q18" s="749"/>
      <c r="R18" s="749"/>
    </row>
    <row r="19" spans="2:18">
      <c r="B19" s="783" t="s">
        <v>2234</v>
      </c>
      <c r="C19" s="782">
        <v>779</v>
      </c>
      <c r="D19" s="782">
        <f>COUNTIF('1. DATA TRAFO'!B12:B1800,'Rekap Kapasitas'!B19)</f>
        <v>437</v>
      </c>
      <c r="E19" s="784">
        <f>D19/C19</f>
        <v>0.56097560975609762</v>
      </c>
      <c r="G19" s="762"/>
      <c r="I19" s="762"/>
    </row>
    <row r="20" spans="2:18">
      <c r="B20" s="783" t="s">
        <v>606</v>
      </c>
      <c r="C20" s="782">
        <v>425</v>
      </c>
      <c r="D20" s="782">
        <f>COUNTIF('1. DATA TRAFO'!B13:B1801,'Rekap Kapasitas'!B20)</f>
        <v>391</v>
      </c>
      <c r="E20" s="784">
        <f>D20/C20</f>
        <v>0.92</v>
      </c>
      <c r="I20" s="762"/>
    </row>
    <row r="21" spans="2:18" ht="6.75" customHeight="1">
      <c r="B21" s="783"/>
      <c r="C21" s="783"/>
      <c r="D21" s="783"/>
      <c r="E21" s="784"/>
    </row>
    <row r="22" spans="2:18">
      <c r="B22" s="786" t="s">
        <v>2243</v>
      </c>
      <c r="C22" s="787">
        <f>SUM(C19:C21)</f>
        <v>1204</v>
      </c>
      <c r="D22" s="787">
        <f t="shared" ref="D22" si="2">SUM(D19:D21)</f>
        <v>828</v>
      </c>
      <c r="E22" s="788">
        <f t="shared" ref="E22" si="3">D22/C22</f>
        <v>0.68770764119601324</v>
      </c>
    </row>
  </sheetData>
  <mergeCells count="19">
    <mergeCell ref="B11:D11"/>
    <mergeCell ref="F2:J2"/>
    <mergeCell ref="B17:B18"/>
    <mergeCell ref="C17:C18"/>
    <mergeCell ref="D17:D18"/>
    <mergeCell ref="B2:B3"/>
    <mergeCell ref="C2:C3"/>
    <mergeCell ref="D2:D3"/>
    <mergeCell ref="E2:E3"/>
    <mergeCell ref="K2:K3"/>
    <mergeCell ref="V2:V3"/>
    <mergeCell ref="W2:W3"/>
    <mergeCell ref="Y2:AA2"/>
    <mergeCell ref="L2:L3"/>
    <mergeCell ref="M2:M3"/>
    <mergeCell ref="N2:N3"/>
    <mergeCell ref="P2:R2"/>
    <mergeCell ref="T2:T3"/>
    <mergeCell ref="U2:U3"/>
  </mergeCells>
  <pageMargins left="0.7" right="0.7" top="0.75" bottom="0.75" header="0.3" footer="0.3"/>
  <pageSetup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D45"/>
  <sheetViews>
    <sheetView showGridLines="0" view="pageBreakPreview" topLeftCell="A16" zoomScale="130" zoomScaleSheetLayoutView="130" workbookViewId="0">
      <selection activeCell="AB7" sqref="AB7"/>
    </sheetView>
  </sheetViews>
  <sheetFormatPr defaultRowHeight="12.75"/>
  <cols>
    <col min="1" max="1" width="1.7109375" style="529" customWidth="1"/>
    <col min="2" max="2" width="16.42578125" style="529" customWidth="1"/>
    <col min="3" max="3" width="1.7109375" style="529" customWidth="1"/>
    <col min="4" max="4" width="9.140625" style="529" customWidth="1"/>
    <col min="5" max="6" width="3.7109375" style="529" customWidth="1"/>
    <col min="7" max="7" width="6.42578125" style="529" customWidth="1"/>
    <col min="8" max="8" width="3.7109375" style="529" customWidth="1"/>
    <col min="9" max="9" width="2.7109375" style="529" customWidth="1"/>
    <col min="10" max="10" width="2.85546875" style="529" customWidth="1"/>
    <col min="11" max="12" width="1.7109375" style="529" customWidth="1"/>
    <col min="13" max="14" width="2.7109375" style="529" customWidth="1"/>
    <col min="15" max="15" width="4.5703125" style="529" customWidth="1"/>
    <col min="16" max="16" width="2.7109375" style="529" customWidth="1"/>
    <col min="17" max="17" width="4.140625" style="529" customWidth="1"/>
    <col min="18" max="18" width="1.7109375" style="529" customWidth="1"/>
    <col min="19" max="19" width="2.28515625" style="529" customWidth="1"/>
    <col min="20" max="20" width="3.42578125" style="529" customWidth="1"/>
    <col min="21" max="21" width="4.7109375" style="529" customWidth="1"/>
    <col min="22" max="22" width="1.7109375" style="529" customWidth="1"/>
    <col min="23" max="23" width="5.85546875" style="529" customWidth="1"/>
    <col min="24" max="24" width="5.7109375" style="529" customWidth="1"/>
    <col min="25" max="25" width="1.7109375" style="529" customWidth="1"/>
    <col min="26" max="16384" width="9.140625" style="529"/>
  </cols>
  <sheetData>
    <row r="1" spans="1:28">
      <c r="A1" s="581"/>
      <c r="B1" s="579"/>
      <c r="C1" s="579"/>
      <c r="D1" s="579"/>
      <c r="E1" s="579"/>
      <c r="F1" s="579"/>
      <c r="G1" s="579"/>
      <c r="H1" s="579"/>
      <c r="I1" s="579"/>
      <c r="J1" s="579"/>
      <c r="K1" s="579"/>
      <c r="L1" s="579"/>
      <c r="M1" s="579"/>
      <c r="N1" s="579"/>
      <c r="O1" s="579"/>
      <c r="P1" s="579"/>
      <c r="Q1" s="579"/>
      <c r="R1" s="579"/>
      <c r="S1" s="579"/>
      <c r="T1" s="579"/>
      <c r="U1" s="579"/>
      <c r="V1" s="579"/>
      <c r="W1" s="579"/>
      <c r="X1" s="579"/>
      <c r="Y1" s="580"/>
    </row>
    <row r="2" spans="1:28">
      <c r="A2" s="581"/>
      <c r="B2" s="581"/>
      <c r="C2" s="581"/>
      <c r="D2" s="581"/>
      <c r="E2" s="581"/>
      <c r="F2" s="581"/>
      <c r="G2" s="581"/>
      <c r="H2" s="581"/>
      <c r="I2" s="581"/>
      <c r="J2" s="581"/>
      <c r="K2" s="581"/>
      <c r="L2" s="581"/>
      <c r="M2" s="581"/>
      <c r="N2" s="581"/>
      <c r="O2" s="581"/>
      <c r="P2" s="581"/>
      <c r="Q2" s="581"/>
      <c r="R2" s="581"/>
      <c r="S2" s="581"/>
      <c r="T2" s="581"/>
      <c r="U2" s="581"/>
      <c r="V2" s="581"/>
      <c r="W2" s="581"/>
      <c r="X2" s="581"/>
      <c r="Y2" s="582"/>
    </row>
    <row r="3" spans="1:28">
      <c r="A3" s="581"/>
      <c r="B3" s="581"/>
      <c r="C3" s="581"/>
      <c r="D3" s="581"/>
      <c r="E3" s="581"/>
      <c r="F3" s="581"/>
      <c r="G3" s="581"/>
      <c r="H3" s="581"/>
      <c r="I3" s="581"/>
      <c r="J3" s="581"/>
      <c r="K3" s="581"/>
      <c r="L3" s="581"/>
      <c r="M3" s="581"/>
      <c r="N3" s="581"/>
      <c r="O3" s="581"/>
      <c r="P3" s="581"/>
      <c r="Q3" s="581"/>
      <c r="R3" s="581"/>
      <c r="S3" s="581"/>
      <c r="T3" s="581"/>
      <c r="U3" s="581"/>
      <c r="V3" s="581"/>
      <c r="W3" s="581"/>
      <c r="X3" s="581"/>
      <c r="Y3" s="582"/>
    </row>
    <row r="4" spans="1:28" ht="18.75">
      <c r="A4" s="581"/>
      <c r="B4" s="610" t="s">
        <v>1182</v>
      </c>
      <c r="C4" s="583"/>
      <c r="D4" s="583"/>
      <c r="E4" s="583"/>
      <c r="F4" s="583"/>
      <c r="G4" s="583"/>
      <c r="H4" s="583"/>
      <c r="I4" s="583"/>
      <c r="J4" s="583"/>
      <c r="K4" s="583"/>
      <c r="L4" s="583"/>
      <c r="M4" s="583"/>
      <c r="N4" s="583"/>
      <c r="O4" s="583"/>
      <c r="P4" s="583"/>
      <c r="Q4" s="583"/>
      <c r="R4" s="583"/>
      <c r="S4" s="583"/>
      <c r="T4" s="583"/>
      <c r="U4" s="583"/>
      <c r="V4" s="583"/>
      <c r="W4" s="583"/>
      <c r="X4" s="583"/>
      <c r="Y4" s="584"/>
    </row>
    <row r="5" spans="1:28" ht="18.75">
      <c r="A5" s="581"/>
      <c r="B5" s="610" t="s">
        <v>1183</v>
      </c>
      <c r="C5" s="583"/>
      <c r="D5" s="583"/>
      <c r="E5" s="583"/>
      <c r="F5" s="583"/>
      <c r="G5" s="583"/>
      <c r="H5" s="583"/>
      <c r="I5" s="583"/>
      <c r="J5" s="583"/>
      <c r="K5" s="583"/>
      <c r="L5" s="583"/>
      <c r="M5" s="583"/>
      <c r="N5" s="583"/>
      <c r="O5" s="583"/>
      <c r="P5" s="583"/>
      <c r="Q5" s="583"/>
      <c r="R5" s="583"/>
      <c r="S5" s="583"/>
      <c r="T5" s="583"/>
      <c r="U5" s="583"/>
      <c r="V5" s="583"/>
      <c r="W5" s="583"/>
      <c r="X5" s="583"/>
      <c r="Y5" s="584"/>
    </row>
    <row r="6" spans="1:28">
      <c r="A6" s="581"/>
      <c r="B6" s="581"/>
      <c r="C6" s="581"/>
      <c r="D6" s="581"/>
      <c r="E6" s="581"/>
      <c r="F6" s="581"/>
      <c r="G6" s="581"/>
      <c r="H6" s="581"/>
      <c r="I6" s="581"/>
      <c r="J6" s="581"/>
      <c r="K6" s="581"/>
      <c r="L6" s="581"/>
      <c r="M6" s="581"/>
      <c r="N6" s="581"/>
      <c r="O6" s="581"/>
      <c r="P6" s="581"/>
      <c r="Q6" s="581"/>
      <c r="R6" s="581"/>
      <c r="S6" s="581"/>
      <c r="T6" s="581"/>
      <c r="U6" s="581"/>
      <c r="V6" s="581"/>
      <c r="W6" s="581"/>
      <c r="X6" s="581"/>
      <c r="Y6" s="582"/>
    </row>
    <row r="7" spans="1:28" s="555" customFormat="1" ht="17.25" customHeight="1">
      <c r="A7" s="595"/>
      <c r="B7" s="595" t="s">
        <v>1184</v>
      </c>
      <c r="C7" s="585" t="s">
        <v>1185</v>
      </c>
      <c r="D7" s="905" t="s">
        <v>1913</v>
      </c>
      <c r="E7" s="906"/>
      <c r="F7" s="607"/>
      <c r="G7" s="608" t="s">
        <v>1233</v>
      </c>
      <c r="H7" s="609"/>
      <c r="I7" s="609"/>
      <c r="J7" s="609"/>
      <c r="K7" s="609"/>
      <c r="L7" s="609"/>
      <c r="M7" s="609"/>
      <c r="N7" s="609"/>
      <c r="O7" s="630"/>
      <c r="P7" s="630"/>
      <c r="Q7" s="630"/>
      <c r="R7" s="630"/>
      <c r="S7" s="630"/>
      <c r="T7" s="630"/>
      <c r="U7" s="630"/>
      <c r="V7" s="630"/>
      <c r="W7" s="630"/>
      <c r="X7" s="631"/>
      <c r="Y7" s="558"/>
    </row>
    <row r="8" spans="1:28" s="555" customFormat="1" ht="17.25" customHeight="1">
      <c r="A8" s="595"/>
      <c r="B8" s="597"/>
      <c r="C8" s="629"/>
      <c r="D8" s="618" t="s">
        <v>1186</v>
      </c>
      <c r="E8" s="619"/>
      <c r="F8" s="619"/>
      <c r="G8" s="892" t="str">
        <f ca="1">OFFSET('1. DATA TRAFO'!C11,MATCH(D7,'1. DATA TRAFO'!C12:C1618,0),2)</f>
        <v>BANGKA</v>
      </c>
      <c r="H8" s="892"/>
      <c r="I8" s="892"/>
      <c r="J8" s="893"/>
      <c r="K8" s="893"/>
      <c r="L8" s="894"/>
      <c r="M8" s="618" t="s">
        <v>159</v>
      </c>
      <c r="N8" s="619"/>
      <c r="O8" s="619"/>
      <c r="P8" s="619"/>
      <c r="Q8" s="620"/>
      <c r="R8" s="621" t="s">
        <v>1185</v>
      </c>
      <c r="S8" s="915" t="str">
        <f ca="1">OFFSET('1. DATA TRAFO'!C11,MATCH(D7,'1. DATA TRAFO'!C12:C1618,0),8)</f>
        <v>Cantol</v>
      </c>
      <c r="T8" s="915"/>
      <c r="U8" s="915"/>
      <c r="V8" s="915"/>
      <c r="W8" s="915"/>
      <c r="X8" s="916"/>
      <c r="Y8" s="558"/>
    </row>
    <row r="9" spans="1:28" s="555" customFormat="1" ht="17.25" customHeight="1">
      <c r="A9" s="595"/>
      <c r="B9" s="597"/>
      <c r="C9" s="629"/>
      <c r="D9" s="907" t="s">
        <v>1231</v>
      </c>
      <c r="E9" s="908"/>
      <c r="F9" s="908"/>
      <c r="G9" s="908"/>
      <c r="H9" s="909"/>
      <c r="I9" s="913" t="str">
        <f ca="1">OFFSET('1. DATA TRAFO'!C11,MATCH(D7,'1. DATA TRAFO'!C12:C1618,0),5)</f>
        <v>UTAMA</v>
      </c>
      <c r="J9" s="890"/>
      <c r="K9" s="890"/>
      <c r="L9" s="890"/>
      <c r="M9" s="890"/>
      <c r="N9" s="890"/>
      <c r="O9" s="890"/>
      <c r="P9" s="890"/>
      <c r="Q9" s="890"/>
      <c r="R9" s="890"/>
      <c r="S9" s="890"/>
      <c r="T9" s="890"/>
      <c r="U9" s="890"/>
      <c r="V9" s="890"/>
      <c r="W9" s="890"/>
      <c r="X9" s="914"/>
      <c r="Y9" s="558"/>
    </row>
    <row r="10" spans="1:28" s="555" customFormat="1" ht="17.25" customHeight="1">
      <c r="A10" s="595"/>
      <c r="B10" s="596" t="s">
        <v>1187</v>
      </c>
      <c r="C10" s="586" t="s">
        <v>1185</v>
      </c>
      <c r="D10" s="907" t="str">
        <f ca="1">"Merk   : "&amp;OFFSET('1. DATA TRAFO'!C11,MATCH(D7,'1. DATA TRAFO'!C12:C1618,0),9)</f>
        <v>Merk   : Trafindo</v>
      </c>
      <c r="E10" s="908"/>
      <c r="F10" s="908"/>
      <c r="G10" s="908"/>
      <c r="H10" s="909"/>
      <c r="I10" s="622" t="s">
        <v>1214</v>
      </c>
      <c r="J10" s="623"/>
      <c r="K10" s="623"/>
      <c r="L10" s="623"/>
      <c r="M10" s="623"/>
      <c r="N10" s="624" t="s">
        <v>1185</v>
      </c>
      <c r="O10" s="910">
        <f ca="1">OFFSET('1. DATA TRAFO'!C11,MATCH(D7,'1. DATA TRAFO'!C12:C1618,0),11)</f>
        <v>10233712</v>
      </c>
      <c r="P10" s="911" t="e">
        <f ca="1">OFFSET('[157]DATA DASAR GARDU'!$C$13,MATCH('FORM VIEW GARDU'!$D$7,'[157]DATA DASAR GARDU'!$C$14:$C$1622,0),2)</f>
        <v>#VALUE!</v>
      </c>
      <c r="Q10" s="911" t="e">
        <f ca="1">OFFSET('[157]DATA DASAR GARDU'!$C$13,MATCH('FORM VIEW GARDU'!$D$7,'[157]DATA DASAR GARDU'!$C$14:$C$1622,0),2)</f>
        <v>#VALUE!</v>
      </c>
      <c r="R10" s="912" t="e">
        <f ca="1">OFFSET('[157]DATA DASAR GARDU'!$C$13,MATCH('FORM VIEW GARDU'!$D$7,'[157]DATA DASAR GARDU'!$C$14:$C$1622,0),2)</f>
        <v>#VALUE!</v>
      </c>
      <c r="S10" s="618" t="s">
        <v>1188</v>
      </c>
      <c r="T10" s="619"/>
      <c r="U10" s="625" t="s">
        <v>1185</v>
      </c>
      <c r="V10" s="892">
        <f ca="1">OFFSET('1. DATA TRAFO'!C11,MATCH(D7,'1. DATA TRAFO'!C12:C1618,0),10)</f>
        <v>100</v>
      </c>
      <c r="W10" s="892" t="e">
        <f ca="1">OFFSET('[157]DATA DASAR GARDU'!$C$13,MATCH('FORM VIEW GARDU'!$D$7,'[157]DATA DASAR GARDU'!$C$14:$C$1622,0),2)</f>
        <v>#VALUE!</v>
      </c>
      <c r="X10" s="626" t="s">
        <v>1189</v>
      </c>
      <c r="Y10" s="558"/>
    </row>
    <row r="11" spans="1:28" s="555" customFormat="1" ht="17.25" customHeight="1">
      <c r="A11" s="595"/>
      <c r="B11" s="596"/>
      <c r="C11" s="586" t="s">
        <v>1185</v>
      </c>
      <c r="D11" s="618" t="s">
        <v>1190</v>
      </c>
      <c r="E11" s="619"/>
      <c r="F11" s="619"/>
      <c r="G11" s="619"/>
      <c r="H11" s="621" t="s">
        <v>1185</v>
      </c>
      <c r="I11" s="890">
        <f ca="1">OFFSET('1. DATA TRAFO'!C11,MATCH(D7,'1. DATA TRAFO'!C12:C1618,0),12)</f>
        <v>2010</v>
      </c>
      <c r="J11" s="891" t="e">
        <f ca="1">OFFSET('[157]DATA DASAR GARDU'!$C$13,MATCH('FORM VIEW GARDU'!$D$7,'[157]DATA DASAR GARDU'!$C$14:$C$1622,0),2)</f>
        <v>#VALUE!</v>
      </c>
      <c r="K11" s="891" t="e">
        <f ca="1">OFFSET('[157]DATA DASAR GARDU'!$C$13,MATCH('FORM VIEW GARDU'!$D$7,'[157]DATA DASAR GARDU'!$C$14:$C$1622,0),2)</f>
        <v>#VALUE!</v>
      </c>
      <c r="L11" s="891" t="e">
        <f ca="1">OFFSET('[157]DATA DASAR GARDU'!$C$13,MATCH('FORM VIEW GARDU'!$D$7,'[157]DATA DASAR GARDU'!$C$14:$C$1622,0),2)</f>
        <v>#VALUE!</v>
      </c>
      <c r="M11" s="619" t="s">
        <v>1201</v>
      </c>
      <c r="N11" s="619"/>
      <c r="O11" s="892" t="str">
        <f ca="1">OFFSET('1. DATA TRAFO'!C11,MATCH(D7,'1. DATA TRAFO'!C12:C1618,0),16)</f>
        <v>PLN</v>
      </c>
      <c r="P11" s="893" t="e">
        <f ca="1">OFFSET('[157]DATA DASAR GARDU'!$C$13,MATCH('FORM VIEW GARDU'!$D$7,'[157]DATA DASAR GARDU'!$C$14:$C$1622,0),2)</f>
        <v>#VALUE!</v>
      </c>
      <c r="Q11" s="893" t="e">
        <f ca="1">OFFSET('[157]DATA DASAR GARDU'!$C$13,MATCH('FORM VIEW GARDU'!$D$7,'[157]DATA DASAR GARDU'!$C$14:$C$1622,0),2)</f>
        <v>#VALUE!</v>
      </c>
      <c r="R11" s="894" t="e">
        <f ca="1">OFFSET('[157]DATA DASAR GARDU'!$C$13,MATCH('FORM VIEW GARDU'!$D$7,'[157]DATA DASAR GARDU'!$C$14:$C$1622,0),2)</f>
        <v>#VALUE!</v>
      </c>
      <c r="S11" s="622" t="s">
        <v>1191</v>
      </c>
      <c r="T11" s="623"/>
      <c r="U11" s="627">
        <f ca="1">OFFSET('1. DATA TRAFO'!C11,MATCH(D7,'1. DATA TRAFO'!C12:C1618,0),20)</f>
        <v>3</v>
      </c>
      <c r="V11" s="624" t="s">
        <v>1192</v>
      </c>
      <c r="W11" s="623">
        <f ca="1">OFFSET('1. DATA TRAFO'!C11,MATCH(D7,'1. DATA TRAFO'!C12:C1618,0),21)/1000</f>
        <v>20</v>
      </c>
      <c r="X11" s="628" t="s">
        <v>123</v>
      </c>
      <c r="Y11" s="558"/>
    </row>
    <row r="12" spans="1:28" s="565" customFormat="1" ht="26.25" customHeight="1">
      <c r="A12" s="597"/>
      <c r="B12" s="596" t="s">
        <v>1225</v>
      </c>
      <c r="C12" s="586" t="s">
        <v>1185</v>
      </c>
      <c r="D12" s="895" t="str">
        <f ca="1">OFFSET('1. DATA TRAFO'!C11,MATCH(D7,'1. DATA TRAFO'!C12:C1618,0),1)&amp;" dimana Koordinat :"&amp;OFFSET('1. DATA TRAFO'!C11,MATCH(D7,'1. DATA TRAFO'!C12:C1618,0),6)&amp;" dan "&amp;OFFSET('1. DATA TRAFO'!C11,MATCH(D7,'1. DATA TRAFO'!C12:C1618,0),7)</f>
        <v>Jl. Pattimura  dimana Koordinat :Long : 107.626316516 dan Lat : -2.73859526</v>
      </c>
      <c r="E12" s="896" t="e">
        <f ca="1">OFFSET('[157]DATA DASAR GARDU'!$C$13,MATCH('FORM VIEW GARDU'!$D$7,'[157]DATA DASAR GARDU'!$C$14:$C$1622,0),2)</f>
        <v>#VALUE!</v>
      </c>
      <c r="F12" s="896" t="e">
        <f ca="1">OFFSET('[157]DATA DASAR GARDU'!$C$13,MATCH('FORM VIEW GARDU'!$D$7,'[157]DATA DASAR GARDU'!$C$14:$C$1622,0),2)</f>
        <v>#VALUE!</v>
      </c>
      <c r="G12" s="896" t="e">
        <f ca="1">OFFSET('[157]DATA DASAR GARDU'!$C$13,MATCH('FORM VIEW GARDU'!$D$7,'[157]DATA DASAR GARDU'!$C$14:$C$1622,0),2)</f>
        <v>#VALUE!</v>
      </c>
      <c r="H12" s="896" t="e">
        <f ca="1">OFFSET('[157]DATA DASAR GARDU'!$C$13,MATCH('FORM VIEW GARDU'!$D$7,'[157]DATA DASAR GARDU'!$C$14:$C$1622,0),2)</f>
        <v>#VALUE!</v>
      </c>
      <c r="I12" s="896" t="e">
        <f ca="1">OFFSET('[157]DATA DASAR GARDU'!$C$13,MATCH('FORM VIEW GARDU'!$D$7,'[157]DATA DASAR GARDU'!$C$14:$C$1622,0),2)</f>
        <v>#VALUE!</v>
      </c>
      <c r="J12" s="896" t="e">
        <f ca="1">OFFSET('[157]DATA DASAR GARDU'!$C$13,MATCH('FORM VIEW GARDU'!$D$7,'[157]DATA DASAR GARDU'!$C$14:$C$1622,0),2)</f>
        <v>#VALUE!</v>
      </c>
      <c r="K12" s="896" t="e">
        <f ca="1">OFFSET('[157]DATA DASAR GARDU'!$C$13,MATCH('FORM VIEW GARDU'!$D$7,'[157]DATA DASAR GARDU'!$C$14:$C$1622,0),2)</f>
        <v>#VALUE!</v>
      </c>
      <c r="L12" s="896" t="e">
        <f ca="1">OFFSET('[157]DATA DASAR GARDU'!$C$13,MATCH('FORM VIEW GARDU'!$D$7,'[157]DATA DASAR GARDU'!$C$14:$C$1622,0),2)</f>
        <v>#VALUE!</v>
      </c>
      <c r="M12" s="896" t="e">
        <f ca="1">OFFSET('[157]DATA DASAR GARDU'!$C$13,MATCH('FORM VIEW GARDU'!$D$7,'[157]DATA DASAR GARDU'!$C$14:$C$1622,0),2)</f>
        <v>#VALUE!</v>
      </c>
      <c r="N12" s="896" t="e">
        <f ca="1">OFFSET('[157]DATA DASAR GARDU'!$C$13,MATCH('FORM VIEW GARDU'!$D$7,'[157]DATA DASAR GARDU'!$C$14:$C$1622,0),2)</f>
        <v>#VALUE!</v>
      </c>
      <c r="O12" s="896" t="e">
        <f ca="1">OFFSET('[157]DATA DASAR GARDU'!$C$13,MATCH('FORM VIEW GARDU'!$D$7,'[157]DATA DASAR GARDU'!$C$14:$C$1622,0),2)</f>
        <v>#VALUE!</v>
      </c>
      <c r="P12" s="896" t="e">
        <f ca="1">OFFSET('[157]DATA DASAR GARDU'!$C$13,MATCH('FORM VIEW GARDU'!$D$7,'[157]DATA DASAR GARDU'!$C$14:$C$1622,0),2)</f>
        <v>#VALUE!</v>
      </c>
      <c r="Q12" s="896" t="e">
        <f ca="1">OFFSET('[157]DATA DASAR GARDU'!$C$13,MATCH('FORM VIEW GARDU'!$D$7,'[157]DATA DASAR GARDU'!$C$14:$C$1622,0),2)</f>
        <v>#VALUE!</v>
      </c>
      <c r="R12" s="896" t="e">
        <f ca="1">OFFSET('[157]DATA DASAR GARDU'!$C$13,MATCH('FORM VIEW GARDU'!$D$7,'[157]DATA DASAR GARDU'!$C$14:$C$1622,0),2)</f>
        <v>#VALUE!</v>
      </c>
      <c r="S12" s="896" t="e">
        <f ca="1">OFFSET('[157]DATA DASAR GARDU'!$C$13,MATCH('FORM VIEW GARDU'!$D$7,'[157]DATA DASAR GARDU'!$C$14:$C$1622,0),2)</f>
        <v>#VALUE!</v>
      </c>
      <c r="T12" s="896" t="e">
        <f ca="1">OFFSET('[157]DATA DASAR GARDU'!$C$13,MATCH('FORM VIEW GARDU'!$D$7,'[157]DATA DASAR GARDU'!$C$14:$C$1622,0),2)</f>
        <v>#VALUE!</v>
      </c>
      <c r="U12" s="896" t="e">
        <f ca="1">OFFSET('[157]DATA DASAR GARDU'!$C$13,MATCH('FORM VIEW GARDU'!$D$7,'[157]DATA DASAR GARDU'!$C$14:$C$1622,0),2)</f>
        <v>#VALUE!</v>
      </c>
      <c r="V12" s="896" t="e">
        <f ca="1">OFFSET('[157]DATA DASAR GARDU'!$C$13,MATCH('FORM VIEW GARDU'!$D$7,'[157]DATA DASAR GARDU'!$C$14:$C$1622,0),2)</f>
        <v>#VALUE!</v>
      </c>
      <c r="W12" s="896" t="e">
        <f ca="1">OFFSET('[157]DATA DASAR GARDU'!$C$13,MATCH('FORM VIEW GARDU'!$D$7,'[157]DATA DASAR GARDU'!$C$14:$C$1622,0),2)</f>
        <v>#VALUE!</v>
      </c>
      <c r="X12" s="897" t="e">
        <f ca="1">OFFSET('[157]DATA DASAR GARDU'!$C$13,MATCH('FORM VIEW GARDU'!$D$7,'[157]DATA DASAR GARDU'!$C$14:$C$1622,0),2)</f>
        <v>#VALUE!</v>
      </c>
      <c r="Y12" s="587"/>
    </row>
    <row r="13" spans="1:28" ht="9" customHeight="1">
      <c r="A13" s="581"/>
      <c r="B13" s="589"/>
      <c r="C13" s="589"/>
      <c r="D13" s="589"/>
      <c r="E13" s="589"/>
      <c r="F13" s="589"/>
      <c r="G13" s="589"/>
      <c r="H13" s="589"/>
      <c r="I13" s="589"/>
      <c r="J13" s="589"/>
      <c r="K13" s="589"/>
      <c r="L13" s="589"/>
      <c r="M13" s="589"/>
      <c r="N13" s="589"/>
      <c r="O13" s="589"/>
      <c r="P13" s="589"/>
      <c r="Q13" s="589"/>
      <c r="R13" s="589"/>
      <c r="S13" s="589"/>
      <c r="T13" s="589"/>
      <c r="U13" s="589"/>
      <c r="V13" s="589"/>
      <c r="W13" s="589"/>
      <c r="X13" s="589"/>
      <c r="Y13" s="533"/>
    </row>
    <row r="14" spans="1:28">
      <c r="A14" s="581"/>
      <c r="B14" s="902" t="str">
        <f ca="1">"Hasil Pengukuran Hari/Tanggal "&amp;TEXT(OFFSET('1. DATA TRAFO'!C11,MATCH(D7,'1. DATA TRAFO'!C12:C1618,0),15),"dddd, dd mmmm yyyy ")&amp;" Jam "&amp;TEXT(OFFSET('1. DATA TRAFO'!C11,MATCH(D7,'1. DATA TRAFO'!C12:C1618,0),14),"hh.mm")</f>
        <v>Hasil Pengukuran Hari/Tanggal Tuesday, 06 September 2022  Jam 19.21</v>
      </c>
      <c r="C14" s="903"/>
      <c r="D14" s="903"/>
      <c r="E14" s="903"/>
      <c r="F14" s="903"/>
      <c r="G14" s="903"/>
      <c r="H14" s="903"/>
      <c r="I14" s="903"/>
      <c r="J14" s="903"/>
      <c r="K14" s="903"/>
      <c r="L14" s="903"/>
      <c r="M14" s="903"/>
      <c r="N14" s="903"/>
      <c r="O14" s="903"/>
      <c r="P14" s="903"/>
      <c r="Q14" s="903"/>
      <c r="R14" s="903"/>
      <c r="S14" s="903"/>
      <c r="T14" s="903"/>
      <c r="U14" s="903"/>
      <c r="V14" s="903"/>
      <c r="W14" s="903"/>
      <c r="X14" s="904"/>
      <c r="Y14" s="603"/>
    </row>
    <row r="15" spans="1:28" ht="9" customHeight="1">
      <c r="A15" s="581"/>
      <c r="B15" s="589"/>
      <c r="C15" s="589"/>
      <c r="D15" s="589"/>
      <c r="E15" s="589"/>
      <c r="F15" s="589"/>
      <c r="G15" s="589"/>
      <c r="H15" s="589"/>
      <c r="I15" s="589"/>
      <c r="J15" s="589"/>
      <c r="K15" s="589"/>
      <c r="L15" s="589"/>
      <c r="M15" s="589"/>
      <c r="N15" s="589"/>
      <c r="O15" s="589"/>
      <c r="P15" s="589"/>
      <c r="Q15" s="589"/>
      <c r="R15" s="589"/>
      <c r="S15" s="589"/>
      <c r="T15" s="589"/>
      <c r="U15" s="589"/>
      <c r="V15" s="589"/>
      <c r="W15" s="589"/>
      <c r="X15" s="589"/>
      <c r="Y15" s="533"/>
    </row>
    <row r="16" spans="1:28" ht="15">
      <c r="A16" s="581"/>
      <c r="B16" s="589"/>
      <c r="C16" s="589"/>
      <c r="D16" s="898" t="s">
        <v>1193</v>
      </c>
      <c r="E16" s="614" t="s">
        <v>1230</v>
      </c>
      <c r="F16" s="614"/>
      <c r="G16" s="614"/>
      <c r="H16" s="614"/>
      <c r="I16" s="614"/>
      <c r="J16" s="614"/>
      <c r="K16" s="614"/>
      <c r="L16" s="614"/>
      <c r="M16" s="589"/>
      <c r="N16" s="899" t="s">
        <v>1229</v>
      </c>
      <c r="O16" s="900"/>
      <c r="P16" s="900"/>
      <c r="Q16" s="900"/>
      <c r="R16" s="900"/>
      <c r="S16" s="900"/>
      <c r="T16" s="900"/>
      <c r="U16" s="900"/>
      <c r="V16" s="900"/>
      <c r="W16" s="900"/>
      <c r="X16" s="901"/>
      <c r="Y16" s="533"/>
      <c r="AB16" s="531"/>
    </row>
    <row r="17" spans="1:30">
      <c r="A17" s="581"/>
      <c r="B17" s="589"/>
      <c r="C17" s="589"/>
      <c r="D17" s="879"/>
      <c r="E17" s="880" t="s">
        <v>21</v>
      </c>
      <c r="F17" s="880"/>
      <c r="G17" s="614" t="s">
        <v>22</v>
      </c>
      <c r="H17" s="880" t="s">
        <v>23</v>
      </c>
      <c r="I17" s="880"/>
      <c r="J17" s="880" t="s">
        <v>24</v>
      </c>
      <c r="K17" s="880"/>
      <c r="L17" s="880"/>
      <c r="M17" s="589"/>
      <c r="N17" s="880" t="s">
        <v>15</v>
      </c>
      <c r="O17" s="880"/>
      <c r="P17" s="899" t="s">
        <v>16</v>
      </c>
      <c r="Q17" s="901"/>
      <c r="R17" s="880" t="s">
        <v>17</v>
      </c>
      <c r="S17" s="880"/>
      <c r="T17" s="880"/>
      <c r="U17" s="880" t="s">
        <v>18</v>
      </c>
      <c r="V17" s="880"/>
      <c r="W17" s="616" t="s">
        <v>19</v>
      </c>
      <c r="X17" s="616" t="s">
        <v>20</v>
      </c>
      <c r="Y17" s="533"/>
    </row>
    <row r="18" spans="1:30" ht="15">
      <c r="A18" s="581"/>
      <c r="B18" s="589"/>
      <c r="C18" s="589"/>
      <c r="D18" s="601" t="s">
        <v>1194</v>
      </c>
      <c r="E18" s="889">
        <f ca="1">OFFSET('1. DATA TRAFO'!C11,MATCH(D7,'1. DATA TRAFO'!C12:C1618,0),28)</f>
        <v>10.7</v>
      </c>
      <c r="F18" s="889" t="e">
        <f ca="1">OFFSET('[157]DATA DASAR GARDU'!$C$13,MATCH('FORM VIEW GARDU'!$D$7,'[157]DATA DASAR GARDU'!$C$14:$C$1622,0),2)</f>
        <v>#VALUE!</v>
      </c>
      <c r="G18" s="602">
        <f ca="1">OFFSET('1. DATA TRAFO'!C11,MATCH(D7,'1. DATA TRAFO'!C12:C1618,0),29)</f>
        <v>5.7</v>
      </c>
      <c r="H18" s="889">
        <f ca="1">OFFSET('1. DATA TRAFO'!C11,MATCH(D7,'1. DATA TRAFO'!C12:C1618,0),30)</f>
        <v>7.8</v>
      </c>
      <c r="I18" s="889" t="e">
        <f ca="1">OFFSET('[157]DATA DASAR GARDU'!$C$13,MATCH('FORM VIEW GARDU'!$D$7,'[157]DATA DASAR GARDU'!$C$14:$C$1622,0),2)</f>
        <v>#VALUE!</v>
      </c>
      <c r="J18" s="889">
        <f ca="1">OFFSET('1. DATA TRAFO'!C11,MATCH(D7,'1. DATA TRAFO'!C12:C1618,0),31)</f>
        <v>8.8000000000000007</v>
      </c>
      <c r="K18" s="889" t="e">
        <f ca="1">OFFSET('[157]DATA DASAR GARDU'!$C$13,MATCH('FORM VIEW GARDU'!$D$7,'[157]DATA DASAR GARDU'!$C$14:$C$1622,0),2)</f>
        <v>#VALUE!</v>
      </c>
      <c r="L18" s="889" t="e">
        <f ca="1">OFFSET('[157]DATA DASAR GARDU'!$C$13,MATCH('FORM VIEW GARDU'!$D$7,'[157]DATA DASAR GARDU'!$C$14:$C$1622,0),2)</f>
        <v>#VALUE!</v>
      </c>
      <c r="M18" s="589"/>
      <c r="N18" s="869">
        <f ca="1">OFFSET('1. DATA TRAFO'!C11,MATCH(D7,'1. DATA TRAFO'!C12:C1618,0),51)</f>
        <v>400</v>
      </c>
      <c r="O18" s="869" t="e">
        <f ca="1">OFFSET('[157]DATA DASAR GARDU'!$C$13,MATCH('FORM VIEW GARDU'!$D$7,'[157]DATA DASAR GARDU'!$C$14:$C$1622,0),2)</f>
        <v>#VALUE!</v>
      </c>
      <c r="P18" s="886">
        <f ca="1">OFFSET('1. DATA TRAFO'!C11,MATCH(D7,'1. DATA TRAFO'!C12:C1618,0),52)</f>
        <v>398</v>
      </c>
      <c r="Q18" s="887"/>
      <c r="R18" s="869">
        <f ca="1">OFFSET('1. DATA TRAFO'!C11,MATCH(D7,'1. DATA TRAFO'!C12:C1618,0),53)</f>
        <v>384</v>
      </c>
      <c r="S18" s="869"/>
      <c r="T18" s="869"/>
      <c r="U18" s="869">
        <f ca="1">OFFSET('1. DATA TRAFO'!C11,MATCH(D7,'1. DATA TRAFO'!C12:C1618,0),54)</f>
        <v>230</v>
      </c>
      <c r="V18" s="869"/>
      <c r="W18" s="551">
        <f ca="1">OFFSET('1. DATA TRAFO'!C11,MATCH(D7,'1. DATA TRAFO'!C12:C1618,0),55)</f>
        <v>230</v>
      </c>
      <c r="X18" s="551">
        <f ca="1">OFFSET('1. DATA TRAFO'!C11,MATCH(D7,'1. DATA TRAFO'!C12:C1618,0),56)</f>
        <v>229</v>
      </c>
      <c r="Y18" s="533"/>
      <c r="AA18" s="529">
        <v>137.4</v>
      </c>
      <c r="AB18" s="529">
        <v>194.3</v>
      </c>
      <c r="AC18" s="529">
        <v>137.30000000000001</v>
      </c>
      <c r="AD18" s="529">
        <v>86.6</v>
      </c>
    </row>
    <row r="19" spans="1:30">
      <c r="A19" s="581"/>
      <c r="B19" s="589"/>
      <c r="C19" s="589"/>
      <c r="D19" s="532">
        <v>1</v>
      </c>
      <c r="E19" s="888">
        <f ca="1">OFFSET('1. DATA TRAFO'!C11,MATCH(D7,'1. DATA TRAFO'!C12:C1618,0),32)</f>
        <v>0</v>
      </c>
      <c r="F19" s="888" t="e">
        <f ca="1">OFFSET('[157]DATA DASAR GARDU'!$C$13,MATCH('FORM VIEW GARDU'!$D$7,'[157]DATA DASAR GARDU'!$C$14:$C$1622,0),2)</f>
        <v>#VALUE!</v>
      </c>
      <c r="G19" s="548">
        <f ca="1">OFFSET('1. DATA TRAFO'!C11,MATCH(D7,'1. DATA TRAFO'!C12:C1618,0),33)</f>
        <v>0</v>
      </c>
      <c r="H19" s="888">
        <f ca="1">OFFSET('1. DATA TRAFO'!C11,MATCH(D7,'1. DATA TRAFO'!C12:C1618,0),34)</f>
        <v>0</v>
      </c>
      <c r="I19" s="888" t="e">
        <f ca="1">OFFSET('[157]DATA DASAR GARDU'!$C$13,MATCH('FORM VIEW GARDU'!$D$7,'[157]DATA DASAR GARDU'!$C$14:$C$1622,0),2)</f>
        <v>#VALUE!</v>
      </c>
      <c r="J19" s="888">
        <f ca="1">OFFSET('1. DATA TRAFO'!C11,MATCH(D7,'1. DATA TRAFO'!C12:C1618,0),35)</f>
        <v>0</v>
      </c>
      <c r="K19" s="888" t="e">
        <f ca="1">OFFSET('[157]DATA DASAR GARDU'!$C$13,MATCH('FORM VIEW GARDU'!$D$7,'[157]DATA DASAR GARDU'!$C$14:$C$1622,0),2)</f>
        <v>#VALUE!</v>
      </c>
      <c r="L19" s="888" t="e">
        <f ca="1">OFFSET('[157]DATA DASAR GARDU'!$C$13,MATCH('FORM VIEW GARDU'!$D$7,'[157]DATA DASAR GARDU'!$C$14:$C$1622,0),2)</f>
        <v>#VALUE!</v>
      </c>
      <c r="M19" s="589"/>
      <c r="N19" s="589"/>
      <c r="O19" s="589"/>
      <c r="P19" s="589"/>
      <c r="Q19" s="589"/>
      <c r="R19" s="589"/>
      <c r="S19" s="589"/>
      <c r="T19" s="589"/>
      <c r="U19" s="589"/>
      <c r="V19" s="589"/>
      <c r="W19" s="589"/>
      <c r="X19" s="589"/>
      <c r="Y19" s="533"/>
    </row>
    <row r="20" spans="1:30">
      <c r="A20" s="581"/>
      <c r="B20" s="589"/>
      <c r="C20" s="589"/>
      <c r="D20" s="532">
        <v>2</v>
      </c>
      <c r="E20" s="888">
        <f ca="1">OFFSET('1. DATA TRAFO'!C11,MATCH(D7,'1. DATA TRAFO'!C12:C1618,0),36)</f>
        <v>10.4</v>
      </c>
      <c r="F20" s="888" t="e">
        <f ca="1">OFFSET('[157]DATA DASAR GARDU'!$C$13,MATCH('FORM VIEW GARDU'!$D$7,'[157]DATA DASAR GARDU'!$C$14:$C$1622,0),2)</f>
        <v>#VALUE!</v>
      </c>
      <c r="G20" s="552">
        <f ca="1">OFFSET('1. DATA TRAFO'!C11,MATCH(D7,'1. DATA TRAFO'!C12:C1618,0),37)</f>
        <v>5.8</v>
      </c>
      <c r="H20" s="888">
        <f ca="1">OFFSET('1. DATA TRAFO'!C11,MATCH(D7,'1. DATA TRAFO'!C12:C1618,0),38)</f>
        <v>8</v>
      </c>
      <c r="I20" s="888" t="e">
        <f ca="1">OFFSET('[157]DATA DASAR GARDU'!$C$13,MATCH('FORM VIEW GARDU'!$D$7,'[157]DATA DASAR GARDU'!$C$14:$C$1622,0),2)</f>
        <v>#VALUE!</v>
      </c>
      <c r="J20" s="888">
        <f ca="1">OFFSET('1. DATA TRAFO'!C11,MATCH(D7,'1. DATA TRAFO'!C12:C1618,0),39)</f>
        <v>8.9</v>
      </c>
      <c r="K20" s="888" t="e">
        <f ca="1">OFFSET('[157]DATA DASAR GARDU'!$C$13,MATCH('FORM VIEW GARDU'!$D$7,'[157]DATA DASAR GARDU'!$C$14:$C$1622,0),2)</f>
        <v>#VALUE!</v>
      </c>
      <c r="L20" s="888" t="e">
        <f ca="1">OFFSET('[157]DATA DASAR GARDU'!$C$13,MATCH('FORM VIEW GARDU'!$D$7,'[157]DATA DASAR GARDU'!$C$14:$C$1622,0),2)</f>
        <v>#VALUE!</v>
      </c>
      <c r="M20" s="589"/>
      <c r="N20" s="581" t="s">
        <v>1221</v>
      </c>
      <c r="O20" s="581"/>
      <c r="P20" s="581"/>
      <c r="Q20" s="581"/>
      <c r="R20" s="581"/>
      <c r="S20" s="581"/>
      <c r="T20" s="581"/>
      <c r="U20" s="575"/>
      <c r="V20" s="575"/>
      <c r="W20" s="575"/>
      <c r="X20" s="575"/>
      <c r="Y20" s="533"/>
    </row>
    <row r="21" spans="1:30">
      <c r="A21" s="581"/>
      <c r="B21" s="589"/>
      <c r="C21" s="589"/>
      <c r="D21" s="532">
        <v>3</v>
      </c>
      <c r="E21" s="888">
        <f ca="1">OFFSET('1. DATA TRAFO'!C11,MATCH(D7,'1. DATA TRAFO'!C12:C1618,0),40)</f>
        <v>0</v>
      </c>
      <c r="F21" s="888" t="e">
        <f ca="1">OFFSET('[157]DATA DASAR GARDU'!$C$13,MATCH('FORM VIEW GARDU'!$D$7,'[157]DATA DASAR GARDU'!$C$14:$C$1622,0),2)</f>
        <v>#VALUE!</v>
      </c>
      <c r="G21" s="548">
        <f ca="1">OFFSET('1. DATA TRAFO'!C11,MATCH(D7,'1. DATA TRAFO'!C12:C1618,0),41)</f>
        <v>0</v>
      </c>
      <c r="H21" s="888">
        <f ca="1">OFFSET('1. DATA TRAFO'!C11,MATCH(D7,'1. DATA TRAFO'!C12:C1618,0),42)</f>
        <v>0</v>
      </c>
      <c r="I21" s="888" t="e">
        <f ca="1">OFFSET('[157]DATA DASAR GARDU'!$C$13,MATCH('FORM VIEW GARDU'!$D$7,'[157]DATA DASAR GARDU'!$C$14:$C$1622,0),2)</f>
        <v>#VALUE!</v>
      </c>
      <c r="J21" s="888">
        <f ca="1">OFFSET('1. DATA TRAFO'!C11,MATCH(D7,'1. DATA TRAFO'!C12:C1618,0),43)</f>
        <v>0</v>
      </c>
      <c r="K21" s="888" t="e">
        <f ca="1">OFFSET('[157]DATA DASAR GARDU'!$C$13,MATCH('FORM VIEW GARDU'!$D$7,'[157]DATA DASAR GARDU'!$C$14:$C$1622,0),2)</f>
        <v>#VALUE!</v>
      </c>
      <c r="L21" s="888" t="e">
        <f ca="1">OFFSET('[157]DATA DASAR GARDU'!$C$13,MATCH('FORM VIEW GARDU'!$D$7,'[157]DATA DASAR GARDU'!$C$14:$C$1622,0),2)</f>
        <v>#VALUE!</v>
      </c>
      <c r="M21" s="589"/>
      <c r="N21" s="590" t="s">
        <v>1222</v>
      </c>
      <c r="O21" s="590"/>
      <c r="P21" s="590"/>
      <c r="Q21" s="590"/>
      <c r="R21" s="590"/>
      <c r="S21" s="917">
        <f ca="1">V10</f>
        <v>100</v>
      </c>
      <c r="T21" s="917"/>
      <c r="U21" s="576" t="s">
        <v>1223</v>
      </c>
      <c r="V21" s="576"/>
      <c r="W21" s="577" t="s">
        <v>1224</v>
      </c>
      <c r="X21" s="577"/>
      <c r="Y21" s="533"/>
      <c r="AA21" s="529">
        <f ca="1">(U18*AA18)+(W18*AB18)+(X18*AC18)</f>
        <v>107732.70000000001</v>
      </c>
      <c r="AB21" s="632">
        <f ca="1">AA21/1000</f>
        <v>107.73270000000001</v>
      </c>
    </row>
    <row r="22" spans="1:30" ht="15" customHeight="1">
      <c r="A22" s="581"/>
      <c r="B22" s="589"/>
      <c r="C22" s="589"/>
      <c r="D22" s="532">
        <v>4</v>
      </c>
      <c r="E22" s="888">
        <f ca="1">OFFSET('1. DATA TRAFO'!C11,MATCH(D7,'1. DATA TRAFO'!C12:C1618,0),44)</f>
        <v>0</v>
      </c>
      <c r="F22" s="888" t="e">
        <f ca="1">OFFSET('[157]DATA DASAR GARDU'!$C$13,MATCH('FORM VIEW GARDU'!$D$7,'[157]DATA DASAR GARDU'!$C$14:$C$1622,0),2)</f>
        <v>#VALUE!</v>
      </c>
      <c r="G22" s="548">
        <f ca="1">OFFSET('1. DATA TRAFO'!C11,MATCH(D7,'1. DATA TRAFO'!C12:C1618,0),45)</f>
        <v>0</v>
      </c>
      <c r="H22" s="888">
        <f ca="1">OFFSET('1. DATA TRAFO'!C11,MATCH(D7,'1. DATA TRAFO'!C12:C1618,0),46)</f>
        <v>0</v>
      </c>
      <c r="I22" s="888" t="e">
        <f ca="1">OFFSET('[157]DATA DASAR GARDU'!$C$13,MATCH('FORM VIEW GARDU'!$D$7,'[157]DATA DASAR GARDU'!$C$14:$C$1622,0),2)</f>
        <v>#VALUE!</v>
      </c>
      <c r="J22" s="888">
        <f ca="1">OFFSET('1. DATA TRAFO'!C11,MATCH(D7,'1. DATA TRAFO'!C12:C1618,0),47)</f>
        <v>0</v>
      </c>
      <c r="K22" s="888" t="e">
        <f ca="1">OFFSET('[157]DATA DASAR GARDU'!$C$13,MATCH('FORM VIEW GARDU'!$D$7,'[157]DATA DASAR GARDU'!$C$14:$C$1622,0),2)</f>
        <v>#VALUE!</v>
      </c>
      <c r="L22" s="888" t="e">
        <f ca="1">OFFSET('[157]DATA DASAR GARDU'!$C$13,MATCH('FORM VIEW GARDU'!$D$7,'[157]DATA DASAR GARDU'!$C$14:$C$1622,0),2)</f>
        <v>#VALUE!</v>
      </c>
      <c r="M22" s="589"/>
      <c r="N22" s="590" t="s">
        <v>1228</v>
      </c>
      <c r="O22" s="590"/>
      <c r="P22" s="590"/>
      <c r="Q22" s="590"/>
      <c r="R22" s="590"/>
      <c r="S22" s="590"/>
      <c r="T22" s="590"/>
      <c r="U22" s="578"/>
      <c r="V22" s="918">
        <f ca="1">OFFSET('1. DATA TRAFO'!C11,MATCH(D7,'1. DATA TRAFO'!C12:C1618,0),152)</f>
        <v>7.6983999999999995</v>
      </c>
      <c r="W22" s="918"/>
      <c r="X22" s="578" t="s">
        <v>252</v>
      </c>
      <c r="Y22" s="533"/>
    </row>
    <row r="23" spans="1:30">
      <c r="A23" s="581"/>
      <c r="B23" s="598" t="s">
        <v>1196</v>
      </c>
      <c r="C23" s="588"/>
      <c r="D23" s="530"/>
      <c r="E23" s="870"/>
      <c r="F23" s="870"/>
      <c r="G23" s="530"/>
      <c r="H23" s="530"/>
      <c r="I23" s="530"/>
      <c r="J23" s="563"/>
      <c r="K23" s="563"/>
      <c r="L23" s="563"/>
      <c r="M23" s="589"/>
      <c r="N23" s="581"/>
      <c r="O23" s="581"/>
      <c r="P23" s="581"/>
      <c r="Q23" s="581"/>
      <c r="R23" s="581"/>
      <c r="S23" s="581"/>
      <c r="T23" s="581"/>
      <c r="U23" s="556"/>
      <c r="V23" s="556"/>
      <c r="W23" s="557"/>
      <c r="X23" s="557"/>
      <c r="Y23" s="533"/>
    </row>
    <row r="24" spans="1:30">
      <c r="A24" s="581"/>
      <c r="B24" s="599">
        <f ca="1">OFFSET('1. DATA TRAFO'!C11,MATCH(D7,'1. DATA TRAFO'!C12:C1618,0),48)</f>
        <v>0.85</v>
      </c>
      <c r="C24" s="533"/>
      <c r="D24" s="878" t="s">
        <v>1193</v>
      </c>
      <c r="E24" s="883" t="s">
        <v>1197</v>
      </c>
      <c r="F24" s="884"/>
      <c r="G24" s="884"/>
      <c r="H24" s="884"/>
      <c r="I24" s="885"/>
      <c r="J24" s="562"/>
      <c r="K24" s="563"/>
      <c r="L24" s="563"/>
      <c r="M24" s="589"/>
      <c r="N24" s="615" t="s">
        <v>1202</v>
      </c>
      <c r="O24" s="615"/>
      <c r="P24" s="615"/>
      <c r="Q24" s="615"/>
      <c r="R24" s="615"/>
      <c r="S24" s="615"/>
      <c r="T24" s="615"/>
      <c r="U24" s="556"/>
      <c r="V24" s="556"/>
      <c r="W24" s="556"/>
      <c r="X24" s="556"/>
      <c r="Y24" s="533"/>
    </row>
    <row r="25" spans="1:30">
      <c r="A25" s="581"/>
      <c r="B25" s="600"/>
      <c r="C25" s="533"/>
      <c r="D25" s="879"/>
      <c r="E25" s="880" t="s">
        <v>21</v>
      </c>
      <c r="F25" s="880"/>
      <c r="G25" s="614" t="s">
        <v>22</v>
      </c>
      <c r="H25" s="880" t="s">
        <v>23</v>
      </c>
      <c r="I25" s="880"/>
      <c r="J25" s="881"/>
      <c r="K25" s="882"/>
      <c r="L25" s="882"/>
      <c r="M25" s="589"/>
      <c r="N25" s="880" t="s">
        <v>18</v>
      </c>
      <c r="O25" s="880"/>
      <c r="P25" s="880" t="s">
        <v>19</v>
      </c>
      <c r="Q25" s="880"/>
      <c r="R25" s="880" t="s">
        <v>20</v>
      </c>
      <c r="S25" s="880"/>
      <c r="T25" s="880"/>
      <c r="U25" s="556"/>
      <c r="V25" s="556"/>
      <c r="W25" s="557"/>
      <c r="X25" s="557"/>
      <c r="Y25" s="533"/>
    </row>
    <row r="26" spans="1:30">
      <c r="A26" s="581"/>
      <c r="B26" s="617" t="s">
        <v>1198</v>
      </c>
      <c r="C26" s="533"/>
      <c r="D26" s="532" t="s">
        <v>1204</v>
      </c>
      <c r="E26" s="886" t="str">
        <f ca="1">OFFSET('2. SUHU &amp; FISIK TRAFO'!B11,MATCH(D7,'2. SUHU &amp; FISIK TRAFO'!B12:B1619,0),43)&amp;" "&amp;OFFSET('2. SUHU &amp; FISIK TRAFO'!B11,MATCH(D7,'2. SUHU &amp; FISIK TRAFO'!B12:B1619,0),44)</f>
        <v xml:space="preserve"> </v>
      </c>
      <c r="F26" s="870"/>
      <c r="G26" s="870"/>
      <c r="H26" s="870"/>
      <c r="I26" s="887"/>
      <c r="J26" s="873"/>
      <c r="K26" s="872"/>
      <c r="L26" s="872"/>
      <c r="M26" s="589"/>
      <c r="N26" s="874" t="s">
        <v>1195</v>
      </c>
      <c r="O26" s="874"/>
      <c r="P26" s="875"/>
      <c r="Q26" s="876" t="s">
        <v>252</v>
      </c>
      <c r="R26" s="877"/>
      <c r="S26" s="877"/>
      <c r="T26" s="877"/>
      <c r="U26" s="556"/>
      <c r="V26" s="556"/>
      <c r="W26" s="556"/>
      <c r="X26" s="556"/>
      <c r="Y26" s="533"/>
    </row>
    <row r="27" spans="1:30">
      <c r="A27" s="581"/>
      <c r="B27" s="611">
        <f ca="1">((U18*E18)+(W18*G18)+(X18*H18))/1000</f>
        <v>5.5582000000000003</v>
      </c>
      <c r="C27" s="533"/>
      <c r="D27" s="532">
        <v>1</v>
      </c>
      <c r="E27" s="869">
        <f ca="1">OFFSET('2. SUHU &amp; FISIK TRAFO'!B11,MATCH(D7,'2. SUHU &amp; FISIK TRAFO'!B12:B1619,0),50)</f>
        <v>0</v>
      </c>
      <c r="F27" s="869"/>
      <c r="G27" s="532">
        <f ca="1">OFFSET('2. SUHU &amp; FISIK TRAFO'!B11,MATCH(D7,'2. SUHU &amp; FISIK TRAFO'!B12:B1619,0),52)</f>
        <v>0</v>
      </c>
      <c r="H27" s="869">
        <f ca="1">OFFSET('2. SUHU &amp; FISIK TRAFO'!B11,MATCH(D7,'2. SUHU &amp; FISIK TRAFO'!B12:B1619,0),54)</f>
        <v>0</v>
      </c>
      <c r="I27" s="869"/>
      <c r="J27" s="873"/>
      <c r="K27" s="872"/>
      <c r="L27" s="872"/>
      <c r="M27" s="589"/>
      <c r="N27" s="869">
        <f ca="1">OFFSET('1. DATA TRAFO'!C11,MATCH(D7,'1. DATA TRAFO'!C12:C1618,0),80)</f>
        <v>0</v>
      </c>
      <c r="O27" s="869"/>
      <c r="P27" s="869">
        <f ca="1">OFFSET('1. DATA TRAFO'!C11,MATCH(D7,'1. DATA TRAFO'!C12:C1618,0),82)</f>
        <v>0</v>
      </c>
      <c r="Q27" s="869"/>
      <c r="R27" s="869">
        <f ca="1">OFFSET('1. DATA TRAFO'!C11,MATCH(D7,'1. DATA TRAFO'!C12:C1618,0),84)</f>
        <v>0</v>
      </c>
      <c r="S27" s="869"/>
      <c r="T27" s="869"/>
      <c r="U27" s="556"/>
      <c r="V27" s="556"/>
      <c r="W27" s="557"/>
      <c r="X27" s="557"/>
      <c r="Y27" s="533"/>
    </row>
    <row r="28" spans="1:30" ht="15">
      <c r="A28" s="581"/>
      <c r="B28" s="546" t="s">
        <v>1199</v>
      </c>
      <c r="C28" s="533"/>
      <c r="D28" s="532">
        <v>2</v>
      </c>
      <c r="E28" s="869">
        <f ca="1">OFFSET('2. SUHU &amp; FISIK TRAFO'!B11,MATCH(D7,'2. SUHU &amp; FISIK TRAFO'!B12:B1619,0),56)</f>
        <v>0</v>
      </c>
      <c r="F28" s="869"/>
      <c r="G28" s="532">
        <f ca="1">OFFSET('2. SUHU &amp; FISIK TRAFO'!B11,MATCH(D7,'2. SUHU &amp; FISIK TRAFO'!B12:B1619,0),58)</f>
        <v>0</v>
      </c>
      <c r="H28" s="869">
        <f ca="1">OFFSET('2. SUHU &amp; FISIK TRAFO'!B11,MATCH(D7,'2. SUHU &amp; FISIK TRAFO'!B12:B1619,0),60)</f>
        <v>0</v>
      </c>
      <c r="I28" s="869"/>
      <c r="J28" s="873"/>
      <c r="K28" s="872"/>
      <c r="L28" s="872"/>
      <c r="M28" s="589"/>
      <c r="N28" s="874" t="s">
        <v>1195</v>
      </c>
      <c r="O28" s="874"/>
      <c r="P28" s="875"/>
      <c r="Q28" s="876" t="s">
        <v>251</v>
      </c>
      <c r="R28" s="877"/>
      <c r="S28" s="877"/>
      <c r="T28" s="877"/>
      <c r="U28" s="556"/>
      <c r="V28" s="556"/>
      <c r="W28" s="556"/>
      <c r="X28" s="556"/>
      <c r="Y28" s="533"/>
    </row>
    <row r="29" spans="1:30">
      <c r="A29" s="581"/>
      <c r="B29" s="612">
        <f ca="1">B27/V10*100</f>
        <v>5.5582000000000003</v>
      </c>
      <c r="C29" s="589"/>
      <c r="D29" s="532">
        <v>3</v>
      </c>
      <c r="E29" s="869">
        <f ca="1">OFFSET('2. SUHU &amp; FISIK TRAFO'!B11,MATCH(D7,'2. SUHU &amp; FISIK TRAFO'!B12:B1619,0),62)</f>
        <v>0</v>
      </c>
      <c r="F29" s="869"/>
      <c r="G29" s="532">
        <f ca="1">OFFSET('2. SUHU &amp; FISIK TRAFO'!B11,MATCH(D7,'2. SUHU &amp; FISIK TRAFO'!B12:B1619,0),64)</f>
        <v>0</v>
      </c>
      <c r="H29" s="869">
        <f ca="1">OFFSET('2. SUHU &amp; FISIK TRAFO'!B11,MATCH(D7,'2. SUHU &amp; FISIK TRAFO'!B12:B1619,0),66)</f>
        <v>0</v>
      </c>
      <c r="I29" s="869"/>
      <c r="J29" s="873"/>
      <c r="K29" s="872"/>
      <c r="L29" s="872"/>
      <c r="M29" s="589"/>
      <c r="N29" s="869">
        <f ca="1">OFFSET('1. DATA TRAFO'!C11,MATCH(D7,'1. DATA TRAFO'!C12:C1618,0),86)</f>
        <v>225</v>
      </c>
      <c r="O29" s="869"/>
      <c r="P29" s="869">
        <f ca="1">OFFSET('1. DATA TRAFO'!C11,MATCH(D7,'1. DATA TRAFO'!C12:C1618,0),88)</f>
        <v>0</v>
      </c>
      <c r="Q29" s="869"/>
      <c r="R29" s="869">
        <f ca="1">OFFSET('1. DATA TRAFO'!C11,MATCH(D7,'1. DATA TRAFO'!C12:C1618,0),90)</f>
        <v>0</v>
      </c>
      <c r="S29" s="869"/>
      <c r="T29" s="869"/>
      <c r="U29" s="556"/>
      <c r="V29" s="556"/>
      <c r="W29" s="557"/>
      <c r="X29" s="557"/>
      <c r="Y29" s="533"/>
    </row>
    <row r="30" spans="1:30" ht="15">
      <c r="A30" s="581"/>
      <c r="B30" s="547" t="s">
        <v>1200</v>
      </c>
      <c r="C30" s="589"/>
      <c r="D30" s="532">
        <v>4</v>
      </c>
      <c r="E30" s="869">
        <f ca="1">OFFSET('2. SUHU &amp; FISIK TRAFO'!B11,MATCH(D7,'2. SUHU &amp; FISIK TRAFO'!B12:B1619,0),68)</f>
        <v>0</v>
      </c>
      <c r="F30" s="869"/>
      <c r="G30" s="532">
        <f ca="1">OFFSET('2. SUHU &amp; FISIK TRAFO'!B11,MATCH(D7,'2. SUHU &amp; FISIK TRAFO'!B12:B1619,0),70)</f>
        <v>0</v>
      </c>
      <c r="H30" s="869">
        <f ca="1">OFFSET('2. SUHU &amp; FISIK TRAFO'!B11,MATCH(D7,'2. SUHU &amp; FISIK TRAFO'!B12:B1619,0),72)</f>
        <v>0</v>
      </c>
      <c r="I30" s="869"/>
      <c r="J30" s="873"/>
      <c r="K30" s="872"/>
      <c r="L30" s="872"/>
      <c r="M30" s="556"/>
      <c r="N30" s="874" t="s">
        <v>1195</v>
      </c>
      <c r="O30" s="874"/>
      <c r="P30" s="875"/>
      <c r="Q30" s="876" t="s">
        <v>250</v>
      </c>
      <c r="R30" s="877"/>
      <c r="S30" s="877"/>
      <c r="T30" s="877"/>
      <c r="U30" s="556"/>
      <c r="V30" s="556"/>
      <c r="W30" s="556"/>
      <c r="X30" s="556"/>
      <c r="Y30" s="533"/>
    </row>
    <row r="31" spans="1:30">
      <c r="A31" s="581"/>
      <c r="B31" s="561"/>
      <c r="C31" s="561"/>
      <c r="D31" s="530"/>
      <c r="E31" s="870"/>
      <c r="F31" s="871"/>
      <c r="G31" s="571"/>
      <c r="H31" s="871"/>
      <c r="I31" s="871"/>
      <c r="J31" s="872"/>
      <c r="K31" s="872"/>
      <c r="L31" s="872"/>
      <c r="M31" s="556"/>
      <c r="N31" s="869">
        <f ca="1">OFFSET('1. DATA TRAFO'!C11,MATCH(D7,'1. DATA TRAFO'!C12:C1618,0),92)</f>
        <v>0</v>
      </c>
      <c r="O31" s="869"/>
      <c r="P31" s="869">
        <f ca="1">OFFSET('1. DATA TRAFO'!C11,MATCH(D7,'1. DATA TRAFO'!C12:C1618,0),94)</f>
        <v>0</v>
      </c>
      <c r="Q31" s="869"/>
      <c r="R31" s="869">
        <f ca="1">OFFSET('1. DATA TRAFO'!C11,MATCH(D7,'1. DATA TRAFO'!C12:C1618,0),96)</f>
        <v>0</v>
      </c>
      <c r="S31" s="869"/>
      <c r="T31" s="869"/>
      <c r="U31" s="556"/>
      <c r="V31" s="556"/>
      <c r="W31" s="556"/>
      <c r="X31" s="556"/>
      <c r="Y31" s="533"/>
    </row>
    <row r="32" spans="1:30">
      <c r="A32" s="581"/>
      <c r="B32" s="613" t="s">
        <v>1215</v>
      </c>
      <c r="C32" s="568"/>
      <c r="D32" s="567"/>
      <c r="E32" s="570"/>
      <c r="F32" s="574"/>
      <c r="G32" s="573"/>
      <c r="H32" s="557"/>
      <c r="I32" s="557"/>
      <c r="J32" s="557"/>
      <c r="K32" s="557"/>
      <c r="L32" s="557"/>
      <c r="M32" s="557"/>
      <c r="N32" s="874" t="s">
        <v>1195</v>
      </c>
      <c r="O32" s="874"/>
      <c r="P32" s="875"/>
      <c r="Q32" s="876" t="s">
        <v>274</v>
      </c>
      <c r="R32" s="877"/>
      <c r="S32" s="877"/>
      <c r="T32" s="877"/>
      <c r="U32" s="557"/>
      <c r="V32" s="557"/>
      <c r="W32" s="557"/>
      <c r="X32" s="557"/>
      <c r="Y32" s="533"/>
    </row>
    <row r="33" spans="1:25">
      <c r="A33" s="581"/>
      <c r="B33" s="534" t="s">
        <v>1216</v>
      </c>
      <c r="C33" s="561" t="s">
        <v>1185</v>
      </c>
      <c r="D33" s="530">
        <f ca="1">OFFSET('2. SUHU &amp; FISIK TRAFO'!B11,MATCH(D7,'2. SUHU &amp; FISIK TRAFO'!B12:B1619,0),45)</f>
        <v>0</v>
      </c>
      <c r="E33" s="569" t="s">
        <v>1219</v>
      </c>
      <c r="F33" s="574"/>
      <c r="G33" s="604" t="s">
        <v>1226</v>
      </c>
      <c r="H33" s="557"/>
      <c r="I33" s="557"/>
      <c r="J33" s="557"/>
      <c r="K33" s="557"/>
      <c r="L33" s="557"/>
      <c r="M33" s="557"/>
      <c r="N33" s="869">
        <f ca="1">OFFSET('1. DATA TRAFO'!C11,MATCH(D7,'1. DATA TRAFO'!C12:C1618,0),98)</f>
        <v>0</v>
      </c>
      <c r="O33" s="869"/>
      <c r="P33" s="869">
        <f ca="1">OFFSET('1. DATA TRAFO'!C11,MATCH(D7,'1. DATA TRAFO'!C12:C1618,0),100)</f>
        <v>0</v>
      </c>
      <c r="Q33" s="869"/>
      <c r="R33" s="869">
        <f ca="1">OFFSET('1. DATA TRAFO'!C11,MATCH(D7,'1. DATA TRAFO'!C12:C1618,0),102)</f>
        <v>0</v>
      </c>
      <c r="S33" s="869"/>
      <c r="T33" s="869"/>
      <c r="U33" s="557"/>
      <c r="V33" s="557"/>
      <c r="W33" s="557"/>
      <c r="X33" s="557"/>
      <c r="Y33" s="533"/>
    </row>
    <row r="34" spans="1:25">
      <c r="A34" s="581"/>
      <c r="B34" s="534" t="s">
        <v>1217</v>
      </c>
      <c r="C34" s="561" t="s">
        <v>1185</v>
      </c>
      <c r="D34" s="530">
        <f ca="1">OFFSET('2. SUHU &amp; FISIK TRAFO'!B11,MATCH(D7,'2. SUHU &amp; FISIK TRAFO'!B12:B1619,0),47)</f>
        <v>0</v>
      </c>
      <c r="E34" s="569" t="s">
        <v>1219</v>
      </c>
      <c r="F34" s="574"/>
      <c r="G34" s="573"/>
      <c r="H34" s="557"/>
      <c r="I34" s="557"/>
      <c r="J34" s="557"/>
      <c r="K34" s="557"/>
      <c r="L34" s="557"/>
      <c r="M34" s="557"/>
      <c r="N34" s="605" t="s">
        <v>1227</v>
      </c>
      <c r="O34" s="557"/>
      <c r="P34" s="557"/>
      <c r="Q34" s="557"/>
      <c r="R34" s="557"/>
      <c r="S34" s="557"/>
      <c r="T34" s="557"/>
      <c r="U34" s="557"/>
      <c r="V34" s="557"/>
      <c r="W34" s="557"/>
      <c r="X34" s="557"/>
      <c r="Y34" s="533"/>
    </row>
    <row r="35" spans="1:25">
      <c r="A35" s="581"/>
      <c r="B35" s="534" t="s">
        <v>1218</v>
      </c>
      <c r="C35" s="561" t="s">
        <v>1185</v>
      </c>
      <c r="D35" s="530">
        <f ca="1">OFFSET('2. SUHU &amp; FISIK TRAFO'!B11,MATCH(D7,'2. SUHU &amp; FISIK TRAFO'!B12:B1619,0),49)</f>
        <v>0</v>
      </c>
      <c r="E35" s="550"/>
      <c r="F35" s="574"/>
      <c r="G35" s="573"/>
      <c r="H35" s="557"/>
      <c r="I35" s="557"/>
      <c r="J35" s="557"/>
      <c r="K35" s="557"/>
      <c r="L35" s="557"/>
      <c r="M35" s="557"/>
      <c r="N35" s="604"/>
      <c r="O35" s="557"/>
      <c r="P35" s="557"/>
      <c r="Q35" s="557"/>
      <c r="R35" s="557"/>
      <c r="S35" s="557"/>
      <c r="T35" s="557"/>
      <c r="U35" s="557"/>
      <c r="V35" s="557"/>
      <c r="W35" s="557"/>
      <c r="X35" s="557"/>
      <c r="Y35" s="533"/>
    </row>
    <row r="36" spans="1:25">
      <c r="A36" s="581"/>
      <c r="B36" s="561"/>
      <c r="C36" s="561"/>
      <c r="D36" s="530"/>
      <c r="E36" s="549"/>
      <c r="F36" s="566"/>
      <c r="G36" s="572"/>
      <c r="H36" s="566"/>
      <c r="I36" s="566"/>
      <c r="J36" s="566"/>
      <c r="K36" s="566"/>
      <c r="L36" s="566"/>
      <c r="M36" s="566"/>
      <c r="N36" s="566"/>
      <c r="O36" s="566"/>
      <c r="P36" s="566"/>
      <c r="Q36" s="566"/>
      <c r="R36" s="566"/>
      <c r="S36" s="566"/>
      <c r="T36" s="566"/>
      <c r="U36" s="566"/>
      <c r="V36" s="566"/>
      <c r="W36" s="566"/>
      <c r="X36" s="566"/>
      <c r="Y36" s="533"/>
    </row>
    <row r="37" spans="1:25" ht="15" customHeight="1">
      <c r="A37" s="581"/>
      <c r="B37" s="867" t="s">
        <v>1220</v>
      </c>
      <c r="C37" s="867"/>
      <c r="D37" s="867"/>
      <c r="E37" s="867"/>
      <c r="F37" s="867"/>
      <c r="G37" s="867"/>
      <c r="H37" s="867"/>
      <c r="I37" s="867"/>
      <c r="J37" s="867"/>
      <c r="K37" s="867"/>
      <c r="L37" s="867"/>
      <c r="M37" s="867"/>
      <c r="N37" s="867"/>
      <c r="O37" s="867"/>
      <c r="P37" s="867"/>
      <c r="Q37" s="867"/>
      <c r="R37" s="867"/>
      <c r="S37" s="867"/>
      <c r="T37" s="867"/>
      <c r="U37" s="867"/>
      <c r="V37" s="867"/>
      <c r="W37" s="867"/>
      <c r="X37" s="867"/>
      <c r="Y37" s="564"/>
    </row>
    <row r="38" spans="1:25">
      <c r="A38" s="581"/>
      <c r="B38" s="581"/>
      <c r="C38" s="581"/>
      <c r="D38" s="581"/>
      <c r="E38" s="581"/>
      <c r="F38" s="581"/>
      <c r="G38" s="581"/>
      <c r="H38" s="581"/>
      <c r="I38" s="581"/>
      <c r="J38" s="581"/>
      <c r="K38" s="581"/>
      <c r="L38" s="581"/>
      <c r="M38" s="581"/>
      <c r="N38" s="581"/>
      <c r="O38" s="581"/>
      <c r="P38" s="581"/>
      <c r="Q38" s="581"/>
      <c r="R38" s="581"/>
      <c r="S38" s="581"/>
      <c r="T38" s="581"/>
      <c r="U38" s="581"/>
      <c r="V38" s="581"/>
      <c r="W38" s="581"/>
      <c r="X38" s="581"/>
      <c r="Y38" s="582"/>
    </row>
    <row r="39" spans="1:25">
      <c r="A39" s="581"/>
      <c r="B39" s="581" t="s">
        <v>1205</v>
      </c>
      <c r="C39" s="581" t="s">
        <v>1185</v>
      </c>
      <c r="D39" s="591" t="str">
        <f ca="1">OFFSET('1. DATA TRAFO'!C11,MATCH(D7,'1. DATA TRAFO'!C12:C1618,0),128)</f>
        <v>BAIK</v>
      </c>
      <c r="E39" s="581"/>
      <c r="F39" s="581"/>
      <c r="G39" s="581"/>
      <c r="H39" s="581"/>
      <c r="I39" s="581"/>
      <c r="J39" s="581"/>
      <c r="K39" s="581"/>
      <c r="L39" s="581"/>
      <c r="M39" s="581"/>
      <c r="N39" s="581" t="s">
        <v>1211</v>
      </c>
      <c r="O39" s="581"/>
      <c r="P39" s="581"/>
      <c r="Q39" s="581"/>
      <c r="R39" s="581"/>
      <c r="S39" s="581"/>
      <c r="T39" s="581"/>
      <c r="U39" s="592"/>
      <c r="V39" s="592" t="s">
        <v>1185</v>
      </c>
      <c r="W39" s="868">
        <f ca="1">OFFSET('2. SUHU &amp; FISIK TRAFO'!B11,MATCH(D7,'2. SUHU &amp; FISIK TRAFO'!B12:B1619,0),104)</f>
        <v>0</v>
      </c>
      <c r="X39" s="868"/>
      <c r="Y39" s="582"/>
    </row>
    <row r="40" spans="1:25">
      <c r="A40" s="581"/>
      <c r="B40" s="581" t="s">
        <v>1210</v>
      </c>
      <c r="C40" s="581" t="s">
        <v>1185</v>
      </c>
      <c r="D40" s="591" t="str">
        <f ca="1">OFFSET('1. DATA TRAFO'!C11,MATCH(D7,'1. DATA TRAFO'!C12:C1618,0),134)</f>
        <v>CLASS 2</v>
      </c>
      <c r="E40" s="581"/>
      <c r="F40" s="581"/>
      <c r="G40" s="581"/>
      <c r="H40" s="581"/>
      <c r="I40" s="581"/>
      <c r="J40" s="581"/>
      <c r="K40" s="581"/>
      <c r="L40" s="581"/>
      <c r="M40" s="581"/>
      <c r="N40" s="581" t="s">
        <v>1212</v>
      </c>
      <c r="O40" s="581"/>
      <c r="P40" s="581"/>
      <c r="Q40" s="581"/>
      <c r="R40" s="581"/>
      <c r="S40" s="581"/>
      <c r="T40" s="581"/>
      <c r="U40" s="592"/>
      <c r="V40" s="592" t="s">
        <v>1185</v>
      </c>
      <c r="W40" s="868" t="str">
        <f ca="1">OFFSET('2. SUHU &amp; FISIK TRAFO'!B11,MATCH(D7,'2. SUHU &amp; FISIK TRAFO'!B12:B1619,0),106)</f>
        <v>BAIK</v>
      </c>
      <c r="X40" s="868"/>
      <c r="Y40" s="582"/>
    </row>
    <row r="41" spans="1:25">
      <c r="A41" s="581"/>
      <c r="B41" s="581" t="s">
        <v>1206</v>
      </c>
      <c r="C41" s="581" t="s">
        <v>1185</v>
      </c>
      <c r="D41" s="724" t="str">
        <f ca="1">OFFSET('1. DATA TRAFO'!C11,MATCH(D7,'1. DATA TRAFO'!C12:C1618,0),141)</f>
        <v>KURANG</v>
      </c>
      <c r="E41" s="581"/>
      <c r="F41" s="581"/>
      <c r="G41" s="581"/>
      <c r="H41" s="581"/>
      <c r="I41" s="581"/>
      <c r="J41" s="581"/>
      <c r="K41" s="581"/>
      <c r="L41" s="581"/>
      <c r="M41" s="581"/>
      <c r="N41" s="581" t="s">
        <v>1213</v>
      </c>
      <c r="O41" s="581"/>
      <c r="P41" s="581"/>
      <c r="Q41" s="581"/>
      <c r="R41" s="581"/>
      <c r="S41" s="581"/>
      <c r="T41" s="581"/>
      <c r="U41" s="592"/>
      <c r="V41" s="592" t="s">
        <v>1185</v>
      </c>
      <c r="W41" s="868" t="str">
        <f ca="1">OFFSET('2. SUHU &amp; FISIK TRAFO'!B11,MATCH(D7,'2. SUHU &amp; FISIK TRAFO'!B12:B1619,0),108)</f>
        <v>BAIK</v>
      </c>
      <c r="X41" s="868"/>
      <c r="Y41" s="582"/>
    </row>
    <row r="42" spans="1:25">
      <c r="A42" s="581"/>
      <c r="B42" s="581" t="s">
        <v>1207</v>
      </c>
      <c r="C42" s="581" t="s">
        <v>1185</v>
      </c>
      <c r="D42" s="591" t="e">
        <f ca="1">OFFSET('1. DATA TRAFO'!C11,MATCH(D7,'1. DATA TRAFO'!C12:C1618,0),145)</f>
        <v>#NAME?</v>
      </c>
      <c r="E42" s="581"/>
      <c r="F42" s="581"/>
      <c r="G42" s="581"/>
      <c r="H42" s="581"/>
      <c r="I42" s="581"/>
      <c r="J42" s="581"/>
      <c r="K42" s="581"/>
      <c r="L42" s="581"/>
      <c r="M42" s="581"/>
      <c r="N42" s="581"/>
      <c r="O42" s="581"/>
      <c r="P42" s="581"/>
      <c r="Q42" s="581"/>
      <c r="R42" s="581"/>
      <c r="S42" s="581"/>
      <c r="T42" s="581"/>
      <c r="U42" s="581"/>
      <c r="V42" s="581"/>
      <c r="W42" s="581"/>
      <c r="X42" s="581"/>
      <c r="Y42" s="582"/>
    </row>
    <row r="43" spans="1:25">
      <c r="A43" s="581"/>
      <c r="B43" s="581" t="s">
        <v>1208</v>
      </c>
      <c r="C43" s="581" t="s">
        <v>1185</v>
      </c>
      <c r="D43" s="591" t="str">
        <f ca="1">OFFSET('1. DATA TRAFO'!C11,MATCH(D7,'1. DATA TRAFO'!C12:C1618,0),150)</f>
        <v>BAIK</v>
      </c>
      <c r="E43" s="581"/>
      <c r="F43" s="581"/>
      <c r="G43" s="581"/>
      <c r="H43" s="581"/>
      <c r="I43" s="581"/>
      <c r="J43" s="581"/>
      <c r="K43" s="581"/>
      <c r="L43" s="581"/>
      <c r="M43" s="581"/>
      <c r="N43" s="581"/>
      <c r="O43" s="581"/>
      <c r="P43" s="581"/>
      <c r="Q43" s="581"/>
      <c r="R43" s="581"/>
      <c r="S43" s="581"/>
      <c r="T43" s="581"/>
      <c r="U43" s="581"/>
      <c r="V43" s="581"/>
      <c r="W43" s="581"/>
      <c r="X43" s="581"/>
      <c r="Y43" s="582"/>
    </row>
    <row r="44" spans="1:25">
      <c r="A44" s="581"/>
      <c r="B44" s="581" t="s">
        <v>1209</v>
      </c>
      <c r="C44" s="581" t="s">
        <v>1185</v>
      </c>
      <c r="D44" s="591" t="str">
        <f ca="1">OFFSET('1. DATA TRAFO'!C11,MATCH(D7,'1. DATA TRAFO'!C12:C1618,0),155)</f>
        <v>BAIK</v>
      </c>
      <c r="E44" s="581"/>
      <c r="F44" s="581"/>
      <c r="G44" s="581"/>
      <c r="H44" s="581"/>
      <c r="I44" s="581"/>
      <c r="J44" s="581"/>
      <c r="K44" s="581"/>
      <c r="L44" s="581"/>
      <c r="M44" s="581"/>
      <c r="N44" s="606" t="s">
        <v>1232</v>
      </c>
      <c r="O44" s="581"/>
      <c r="P44" s="581"/>
      <c r="Q44" s="581"/>
      <c r="R44" s="581" t="str">
        <f ca="1">OFFSET('1. DATA TRAFO'!C11,MATCH(D7,'1. DATA TRAFO'!C12:C1618,0),17)</f>
        <v>UMJ</v>
      </c>
      <c r="S44" s="581"/>
      <c r="T44" s="581"/>
      <c r="U44" s="581"/>
      <c r="V44" s="581"/>
      <c r="W44" s="581"/>
      <c r="X44" s="581"/>
      <c r="Y44" s="582"/>
    </row>
    <row r="45" spans="1:25">
      <c r="A45" s="581"/>
      <c r="B45" s="593"/>
      <c r="C45" s="593"/>
      <c r="D45" s="593"/>
      <c r="E45" s="593"/>
      <c r="F45" s="593"/>
      <c r="G45" s="593"/>
      <c r="H45" s="593"/>
      <c r="I45" s="593"/>
      <c r="J45" s="593"/>
      <c r="K45" s="593"/>
      <c r="L45" s="593"/>
      <c r="M45" s="593"/>
      <c r="N45" s="593"/>
      <c r="O45" s="593"/>
      <c r="P45" s="593"/>
      <c r="Q45" s="593"/>
      <c r="R45" s="593"/>
      <c r="S45" s="593"/>
      <c r="T45" s="593"/>
      <c r="U45" s="593"/>
      <c r="V45" s="593"/>
      <c r="W45" s="593"/>
      <c r="X45" s="593"/>
      <c r="Y45" s="594"/>
    </row>
  </sheetData>
  <sheetProtection formatCells="0" formatColumns="0" formatRows="0" insertHyperlinks="0" sort="0" autoFilter="0" pivotTables="0"/>
  <mergeCells count="92">
    <mergeCell ref="R18:T18"/>
    <mergeCell ref="U18:V18"/>
    <mergeCell ref="R25:T25"/>
    <mergeCell ref="R29:T29"/>
    <mergeCell ref="S21:T21"/>
    <mergeCell ref="V22:W22"/>
    <mergeCell ref="R27:T27"/>
    <mergeCell ref="D7:E7"/>
    <mergeCell ref="G8:L8"/>
    <mergeCell ref="D10:H10"/>
    <mergeCell ref="O10:R10"/>
    <mergeCell ref="D9:H9"/>
    <mergeCell ref="I9:X9"/>
    <mergeCell ref="S8:X8"/>
    <mergeCell ref="V10:W10"/>
    <mergeCell ref="I11:L11"/>
    <mergeCell ref="O11:R11"/>
    <mergeCell ref="D12:X12"/>
    <mergeCell ref="D16:D17"/>
    <mergeCell ref="N16:X16"/>
    <mergeCell ref="E17:F17"/>
    <mergeCell ref="H17:I17"/>
    <mergeCell ref="J17:L17"/>
    <mergeCell ref="N17:O17"/>
    <mergeCell ref="P17:Q17"/>
    <mergeCell ref="R17:T17"/>
    <mergeCell ref="U17:V17"/>
    <mergeCell ref="B14:X14"/>
    <mergeCell ref="E18:F18"/>
    <mergeCell ref="H18:I18"/>
    <mergeCell ref="J18:L18"/>
    <mergeCell ref="N18:O18"/>
    <mergeCell ref="P18:Q18"/>
    <mergeCell ref="E19:F19"/>
    <mergeCell ref="H19:I19"/>
    <mergeCell ref="J19:L19"/>
    <mergeCell ref="E20:F20"/>
    <mergeCell ref="H20:I20"/>
    <mergeCell ref="J20:L20"/>
    <mergeCell ref="E21:F21"/>
    <mergeCell ref="H21:I21"/>
    <mergeCell ref="J21:L21"/>
    <mergeCell ref="N25:O25"/>
    <mergeCell ref="P25:Q25"/>
    <mergeCell ref="E22:F22"/>
    <mergeCell ref="H22:I22"/>
    <mergeCell ref="J22:L22"/>
    <mergeCell ref="E23:F23"/>
    <mergeCell ref="N27:O27"/>
    <mergeCell ref="P27:Q27"/>
    <mergeCell ref="Q26:T26"/>
    <mergeCell ref="D24:D25"/>
    <mergeCell ref="N28:P28"/>
    <mergeCell ref="E25:F25"/>
    <mergeCell ref="H25:I25"/>
    <mergeCell ref="J25:L25"/>
    <mergeCell ref="E24:I24"/>
    <mergeCell ref="J26:L26"/>
    <mergeCell ref="N26:P26"/>
    <mergeCell ref="Q28:T28"/>
    <mergeCell ref="E27:F27"/>
    <mergeCell ref="H27:I27"/>
    <mergeCell ref="J27:L27"/>
    <mergeCell ref="E26:I26"/>
    <mergeCell ref="E29:F29"/>
    <mergeCell ref="E28:F28"/>
    <mergeCell ref="H28:I28"/>
    <mergeCell ref="J28:L28"/>
    <mergeCell ref="N29:O29"/>
    <mergeCell ref="N32:P32"/>
    <mergeCell ref="J29:L29"/>
    <mergeCell ref="H29:I29"/>
    <mergeCell ref="N31:O31"/>
    <mergeCell ref="P31:Q31"/>
    <mergeCell ref="Q32:T32"/>
    <mergeCell ref="R31:T31"/>
    <mergeCell ref="N30:P30"/>
    <mergeCell ref="P29:Q29"/>
    <mergeCell ref="Q30:T30"/>
    <mergeCell ref="E31:F31"/>
    <mergeCell ref="H31:I31"/>
    <mergeCell ref="J31:L31"/>
    <mergeCell ref="E30:F30"/>
    <mergeCell ref="H30:I30"/>
    <mergeCell ref="J30:L30"/>
    <mergeCell ref="B37:X37"/>
    <mergeCell ref="W39:X39"/>
    <mergeCell ref="W40:X40"/>
    <mergeCell ref="W41:X41"/>
    <mergeCell ref="R33:T33"/>
    <mergeCell ref="N33:O33"/>
    <mergeCell ref="P33:Q33"/>
  </mergeCells>
  <conditionalFormatting sqref="O10 S10:T10 C10:L10 C7:D8 B1:X6 IW5:XFD5 C11 S11:Y13 Z11:AM14 AN10:IV14 I11:L11 C12:R13 V10:Z10 Y1:IV9 C24:E24 C26:E26 Y37:XFD37 B38:IV38 B39:R39 B43:IV65455 B40:T42 V42:IV42 T39:W39 Y39:IV41 U40:W41 C15:Z19 C20:M23 O24:T33 N30:P30 C31:Z32 C27:M30 J26:Q26 N29:T29 J24:M24 N27:T27 C25:M25 N28:P28 AA15:IV20 AH21:IV32 N24:T25 U20:Z21 U23:Z30 X22:Z22 U22:V22 B7:B37 C33:IV36 C9:I9 S8 M8:Q8 D8:I8">
    <cfRule type="cellIs" dxfId="3" priority="4" stopIfTrue="1" operator="equal">
      <formula>0</formula>
    </cfRule>
  </conditionalFormatting>
  <conditionalFormatting sqref="Q28">
    <cfRule type="cellIs" dxfId="2" priority="3" stopIfTrue="1" operator="equal">
      <formula>0</formula>
    </cfRule>
  </conditionalFormatting>
  <conditionalFormatting sqref="Q30">
    <cfRule type="cellIs" dxfId="1" priority="2" stopIfTrue="1" operator="equal">
      <formula>0</formula>
    </cfRule>
  </conditionalFormatting>
  <conditionalFormatting sqref="Q32">
    <cfRule type="cellIs" dxfId="0" priority="1" stopIfTrue="1" operator="equal">
      <formula>0</formula>
    </cfRule>
  </conditionalFormatting>
  <printOptions horizontalCentered="1"/>
  <pageMargins left="0.55118110236220497" right="0.55118110236220497" top="0.59055118110236204" bottom="0.73" header="0.511811023622047" footer="0.48"/>
  <pageSetup paperSize="9" scale="91" orientation="portrait" horizontalDpi="300" verticalDpi="300" r:id="rId1"/>
  <headerFooter alignWithMargins="0">
    <oddFooter>&amp;C&amp;8&amp;P/&amp;N&amp;R&amp;8&amp;F</oddFooter>
  </headerFooter>
  <ignoredErrors>
    <ignoredError sqref="R44" unlockedFormula="1"/>
  </ignoredError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FF00"/>
  </sheetPr>
  <dimension ref="A1:FG840"/>
  <sheetViews>
    <sheetView tabSelected="1" view="pageBreakPreview" zoomScale="72" zoomScaleNormal="70" zoomScaleSheetLayoutView="72" workbookViewId="0">
      <pane xSplit="3" ySplit="11" topLeftCell="D798" activePane="bottomRight" state="frozen"/>
      <selection activeCell="A20" sqref="A20"/>
      <selection pane="topRight" activeCell="A20" sqref="A20"/>
      <selection pane="bottomLeft" activeCell="A20" sqref="A20"/>
      <selection pane="bottomRight" activeCell="H816" sqref="H816"/>
    </sheetView>
  </sheetViews>
  <sheetFormatPr defaultColWidth="11.42578125" defaultRowHeight="15.75"/>
  <cols>
    <col min="1" max="1" width="9.7109375" style="4" customWidth="1"/>
    <col min="2" max="2" width="18.5703125" style="4" bestFit="1" customWidth="1"/>
    <col min="3" max="3" width="11.5703125" style="4" customWidth="1"/>
    <col min="4" max="4" width="38.140625" style="28" bestFit="1" customWidth="1"/>
    <col min="5" max="5" width="16.85546875" style="4" bestFit="1" customWidth="1"/>
    <col min="6" max="6" width="41.5703125" style="29" bestFit="1" customWidth="1"/>
    <col min="7" max="7" width="14.140625" style="29" customWidth="1"/>
    <col min="8" max="8" width="17.7109375" style="29" customWidth="1"/>
    <col min="9" max="9" width="26" style="4" customWidth="1"/>
    <col min="10" max="10" width="26.140625" style="4" customWidth="1"/>
    <col min="11" max="11" width="12.42578125" style="4" customWidth="1"/>
    <col min="12" max="12" width="16" style="4" bestFit="1" customWidth="1"/>
    <col min="13" max="13" width="15.42578125" style="4" customWidth="1"/>
    <col min="14" max="14" width="20.140625" style="4" customWidth="1"/>
    <col min="15" max="15" width="15.42578125" style="4" customWidth="1"/>
    <col min="16" max="16" width="19.28515625" style="4" customWidth="1"/>
    <col min="17" max="17" width="16.28515625" style="4" customWidth="1"/>
    <col min="18" max="18" width="40" style="32" bestFit="1" customWidth="1"/>
    <col min="19" max="19" width="12.28515625" style="4" customWidth="1"/>
    <col min="20" max="20" width="20.5703125" style="4" customWidth="1"/>
    <col min="21" max="21" width="16.28515625" style="31" bestFit="1" customWidth="1"/>
    <col min="22" max="22" width="13.42578125" style="31" bestFit="1" customWidth="1"/>
    <col min="23" max="23" width="13" style="4" customWidth="1"/>
    <col min="24" max="24" width="18" style="4" customWidth="1"/>
    <col min="25" max="26" width="8.7109375" style="27" customWidth="1"/>
    <col min="27" max="27" width="9.42578125" style="27" customWidth="1"/>
    <col min="28" max="28" width="9.5703125" style="27" customWidth="1"/>
    <col min="29" max="29" width="9.42578125" style="27" customWidth="1"/>
    <col min="30" max="30" width="10" style="27" customWidth="1"/>
    <col min="31" max="34" width="10.85546875" style="27" customWidth="1"/>
    <col min="35" max="50" width="10.5703125" style="4" customWidth="1"/>
    <col min="51" max="53" width="12" style="4" customWidth="1"/>
    <col min="54" max="55" width="8.7109375" style="27" customWidth="1"/>
    <col min="56" max="56" width="9.42578125" style="27" customWidth="1"/>
    <col min="57" max="57" width="9.5703125" style="27" customWidth="1"/>
    <col min="58" max="58" width="9.42578125" style="27" customWidth="1"/>
    <col min="59" max="59" width="10" style="27" customWidth="1"/>
    <col min="60" max="63" width="10.85546875" style="27" customWidth="1"/>
    <col min="64" max="79" width="10.5703125" style="4" customWidth="1"/>
    <col min="80" max="82" width="12" style="4" customWidth="1"/>
    <col min="83" max="83" width="15.28515625" style="4" customWidth="1"/>
    <col min="84" max="84" width="23" style="4" bestFit="1" customWidth="1"/>
    <col min="85" max="85" width="10.140625" style="4" customWidth="1"/>
    <col min="86" max="86" width="23" style="4" bestFit="1" customWidth="1"/>
    <col min="87" max="87" width="11.7109375" style="4" customWidth="1"/>
    <col min="88" max="88" width="23" style="4" bestFit="1" customWidth="1"/>
    <col min="89" max="89" width="12.85546875" style="4" customWidth="1"/>
    <col min="90" max="90" width="23" style="4" bestFit="1" customWidth="1"/>
    <col min="91" max="91" width="11.5703125" style="4" customWidth="1"/>
    <col min="92" max="92" width="23" style="4" bestFit="1" customWidth="1"/>
    <col min="93" max="93" width="12" style="4" customWidth="1"/>
    <col min="94" max="94" width="23" style="4" bestFit="1" customWidth="1"/>
    <col min="95" max="95" width="12.85546875" style="4" customWidth="1"/>
    <col min="96" max="96" width="23" style="4" bestFit="1" customWidth="1"/>
    <col min="97" max="97" width="13.85546875" style="4" customWidth="1"/>
    <col min="98" max="98" width="23" style="4" customWidth="1"/>
    <col min="99" max="99" width="11.7109375" style="4" customWidth="1"/>
    <col min="100" max="100" width="23" style="4" bestFit="1" customWidth="1"/>
    <col min="101" max="101" width="17.28515625" style="4" bestFit="1" customWidth="1"/>
    <col min="102" max="102" width="23" style="4" bestFit="1" customWidth="1"/>
    <col min="103" max="103" width="17.28515625" style="4" bestFit="1" customWidth="1"/>
    <col min="104" max="104" width="38.42578125" style="4" customWidth="1"/>
    <col min="105" max="105" width="11.7109375" style="4" customWidth="1"/>
    <col min="106" max="106" width="37.7109375" style="4" customWidth="1"/>
    <col min="107" max="107" width="7.42578125" style="7" customWidth="1"/>
    <col min="108" max="108" width="18.140625" style="4" customWidth="1"/>
    <col min="109" max="110" width="15.28515625" style="4" customWidth="1"/>
    <col min="111" max="111" width="15.28515625" style="26" customWidth="1"/>
    <col min="112" max="112" width="18.140625" style="4" customWidth="1"/>
    <col min="113" max="113" width="17.28515625" style="4" customWidth="1"/>
    <col min="114" max="121" width="13.85546875" style="4" customWidth="1"/>
    <col min="122" max="122" width="7.85546875" style="102" customWidth="1"/>
    <col min="123" max="124" width="12.5703125" style="33" hidden="1" customWidth="1"/>
    <col min="125" max="125" width="11.85546875" style="128" customWidth="1"/>
    <col min="126" max="126" width="12.7109375" style="33" hidden="1" customWidth="1"/>
    <col min="127" max="127" width="13.28515625" style="33" customWidth="1"/>
    <col min="128" max="129" width="11.85546875" style="33" customWidth="1"/>
    <col min="130" max="130" width="11.85546875" style="33" hidden="1" customWidth="1"/>
    <col min="131" max="131" width="15.7109375" style="33" customWidth="1"/>
    <col min="132" max="132" width="5.85546875" style="64" customWidth="1"/>
    <col min="133" max="136" width="11.85546875" style="33" customWidth="1"/>
    <col min="137" max="137" width="17.42578125" style="33" customWidth="1"/>
    <col min="138" max="138" width="16.7109375" style="33" customWidth="1"/>
    <col min="139" max="139" width="5.28515625" style="7" customWidth="1"/>
    <col min="140" max="141" width="11.5703125" style="27" bestFit="1" customWidth="1"/>
    <col min="142" max="142" width="13.7109375" style="27" customWidth="1"/>
    <col min="143" max="143" width="13.7109375" style="145" customWidth="1"/>
    <col min="144" max="144" width="15" style="145" customWidth="1"/>
    <col min="145" max="145" width="5.7109375" style="1" customWidth="1"/>
    <col min="146" max="146" width="11.42578125" style="1"/>
    <col min="147" max="147" width="14.7109375" style="1" customWidth="1"/>
    <col min="148" max="148" width="14.28515625" style="1" customWidth="1"/>
    <col min="149" max="149" width="5.7109375" style="1" customWidth="1"/>
    <col min="150" max="150" width="10.85546875" style="30" customWidth="1"/>
    <col min="151" max="151" width="11.5703125" style="30" customWidth="1"/>
    <col min="152" max="152" width="12.5703125" style="30" customWidth="1"/>
    <col min="153" max="153" width="15.140625" style="1" customWidth="1"/>
    <col min="154" max="154" width="7.85546875" style="1" customWidth="1"/>
    <col min="155" max="155" width="10.85546875" style="30" customWidth="1"/>
    <col min="156" max="156" width="11.5703125" style="30" customWidth="1"/>
    <col min="157" max="157" width="12.5703125" style="30" customWidth="1"/>
    <col min="158" max="158" width="15.140625" style="1" customWidth="1"/>
    <col min="159" max="159" width="6.28515625" style="1" customWidth="1"/>
    <col min="160" max="160" width="13" style="1" customWidth="1"/>
    <col min="161" max="161" width="13.42578125" style="1" customWidth="1"/>
    <col min="162" max="162" width="11.42578125" style="1"/>
    <col min="163" max="163" width="14.140625" style="1" customWidth="1"/>
    <col min="164" max="317" width="11.42578125" style="1"/>
    <col min="318" max="318" width="6" style="1" customWidth="1"/>
    <col min="319" max="319" width="9.140625" style="1" customWidth="1"/>
    <col min="320" max="320" width="48.140625" style="1" customWidth="1"/>
    <col min="321" max="321" width="10" style="1" customWidth="1"/>
    <col min="322" max="322" width="10.7109375" style="1" customWidth="1"/>
    <col min="323" max="323" width="17.7109375" style="1" customWidth="1"/>
    <col min="324" max="324" width="11.42578125" style="1" customWidth="1"/>
    <col min="325" max="325" width="12.140625" style="1" customWidth="1"/>
    <col min="326" max="328" width="8.7109375" style="1" customWidth="1"/>
    <col min="329" max="329" width="7.7109375" style="1" customWidth="1"/>
    <col min="330" max="330" width="7.28515625" style="1" customWidth="1"/>
    <col min="331" max="331" width="7.42578125" style="1" customWidth="1"/>
    <col min="332" max="335" width="6.42578125" style="1" customWidth="1"/>
    <col min="336" max="336" width="10.85546875" style="1" customWidth="1"/>
    <col min="337" max="337" width="9.7109375" style="1" customWidth="1"/>
    <col min="338" max="338" width="14.5703125" style="1" customWidth="1"/>
    <col min="339" max="339" width="7.42578125" style="1" customWidth="1"/>
    <col min="340" max="340" width="11.28515625" style="1" customWidth="1"/>
    <col min="341" max="341" width="11.42578125" style="1" customWidth="1"/>
    <col min="342" max="342" width="16.42578125" style="1" customWidth="1"/>
    <col min="343" max="343" width="1.5703125" style="1" customWidth="1"/>
    <col min="344" max="347" width="11.42578125" style="1" customWidth="1"/>
    <col min="348" max="348" width="44.42578125" style="1" customWidth="1"/>
    <col min="349" max="349" width="26.7109375" style="1" customWidth="1"/>
    <col min="350" max="350" width="8" style="1" customWidth="1"/>
    <col min="351" max="352" width="7.85546875" style="1" customWidth="1"/>
    <col min="353" max="353" width="7.5703125" style="1" customWidth="1"/>
    <col min="354" max="354" width="8.42578125" style="1" customWidth="1"/>
    <col min="355" max="355" width="8.7109375" style="1" customWidth="1"/>
    <col min="356" max="357" width="9.140625" style="1" customWidth="1"/>
    <col min="358" max="358" width="9.28515625" style="1" customWidth="1"/>
    <col min="359" max="360" width="9.5703125" style="1" customWidth="1"/>
    <col min="361" max="362" width="9.7109375" style="1" customWidth="1"/>
    <col min="363" max="367" width="10.140625" style="1" customWidth="1"/>
    <col min="368" max="368" width="9.85546875" style="1" customWidth="1"/>
    <col min="369" max="573" width="11.42578125" style="1"/>
    <col min="574" max="574" width="6" style="1" customWidth="1"/>
    <col min="575" max="575" width="9.140625" style="1" customWidth="1"/>
    <col min="576" max="576" width="48.140625" style="1" customWidth="1"/>
    <col min="577" max="577" width="10" style="1" customWidth="1"/>
    <col min="578" max="578" width="10.7109375" style="1" customWidth="1"/>
    <col min="579" max="579" width="17.7109375" style="1" customWidth="1"/>
    <col min="580" max="580" width="11.42578125" style="1" customWidth="1"/>
    <col min="581" max="581" width="12.140625" style="1" customWidth="1"/>
    <col min="582" max="584" width="8.7109375" style="1" customWidth="1"/>
    <col min="585" max="585" width="7.7109375" style="1" customWidth="1"/>
    <col min="586" max="586" width="7.28515625" style="1" customWidth="1"/>
    <col min="587" max="587" width="7.42578125" style="1" customWidth="1"/>
    <col min="588" max="591" width="6.42578125" style="1" customWidth="1"/>
    <col min="592" max="592" width="10.85546875" style="1" customWidth="1"/>
    <col min="593" max="593" width="9.7109375" style="1" customWidth="1"/>
    <col min="594" max="594" width="14.5703125" style="1" customWidth="1"/>
    <col min="595" max="595" width="7.42578125" style="1" customWidth="1"/>
    <col min="596" max="596" width="11.28515625" style="1" customWidth="1"/>
    <col min="597" max="597" width="11.42578125" style="1" customWidth="1"/>
    <col min="598" max="598" width="16.42578125" style="1" customWidth="1"/>
    <col min="599" max="599" width="1.5703125" style="1" customWidth="1"/>
    <col min="600" max="603" width="11.42578125" style="1" customWidth="1"/>
    <col min="604" max="604" width="44.42578125" style="1" customWidth="1"/>
    <col min="605" max="605" width="26.7109375" style="1" customWidth="1"/>
    <col min="606" max="606" width="8" style="1" customWidth="1"/>
    <col min="607" max="608" width="7.85546875" style="1" customWidth="1"/>
    <col min="609" max="609" width="7.5703125" style="1" customWidth="1"/>
    <col min="610" max="610" width="8.42578125" style="1" customWidth="1"/>
    <col min="611" max="611" width="8.7109375" style="1" customWidth="1"/>
    <col min="612" max="613" width="9.140625" style="1" customWidth="1"/>
    <col min="614" max="614" width="9.28515625" style="1" customWidth="1"/>
    <col min="615" max="616" width="9.5703125" style="1" customWidth="1"/>
    <col min="617" max="618" width="9.7109375" style="1" customWidth="1"/>
    <col min="619" max="623" width="10.140625" style="1" customWidth="1"/>
    <col min="624" max="624" width="9.85546875" style="1" customWidth="1"/>
    <col min="625" max="829" width="11.42578125" style="1"/>
    <col min="830" max="830" width="6" style="1" customWidth="1"/>
    <col min="831" max="831" width="9.140625" style="1" customWidth="1"/>
    <col min="832" max="832" width="48.140625" style="1" customWidth="1"/>
    <col min="833" max="833" width="10" style="1" customWidth="1"/>
    <col min="834" max="834" width="10.7109375" style="1" customWidth="1"/>
    <col min="835" max="835" width="17.7109375" style="1" customWidth="1"/>
    <col min="836" max="836" width="11.42578125" style="1" customWidth="1"/>
    <col min="837" max="837" width="12.140625" style="1" customWidth="1"/>
    <col min="838" max="840" width="8.7109375" style="1" customWidth="1"/>
    <col min="841" max="841" width="7.7109375" style="1" customWidth="1"/>
    <col min="842" max="842" width="7.28515625" style="1" customWidth="1"/>
    <col min="843" max="843" width="7.42578125" style="1" customWidth="1"/>
    <col min="844" max="847" width="6.42578125" style="1" customWidth="1"/>
    <col min="848" max="848" width="10.85546875" style="1" customWidth="1"/>
    <col min="849" max="849" width="9.7109375" style="1" customWidth="1"/>
    <col min="850" max="850" width="14.5703125" style="1" customWidth="1"/>
    <col min="851" max="851" width="7.42578125" style="1" customWidth="1"/>
    <col min="852" max="852" width="11.28515625" style="1" customWidth="1"/>
    <col min="853" max="853" width="11.42578125" style="1" customWidth="1"/>
    <col min="854" max="854" width="16.42578125" style="1" customWidth="1"/>
    <col min="855" max="855" width="1.5703125" style="1" customWidth="1"/>
    <col min="856" max="859" width="11.42578125" style="1" customWidth="1"/>
    <col min="860" max="860" width="44.42578125" style="1" customWidth="1"/>
    <col min="861" max="861" width="26.7109375" style="1" customWidth="1"/>
    <col min="862" max="862" width="8" style="1" customWidth="1"/>
    <col min="863" max="864" width="7.85546875" style="1" customWidth="1"/>
    <col min="865" max="865" width="7.5703125" style="1" customWidth="1"/>
    <col min="866" max="866" width="8.42578125" style="1" customWidth="1"/>
    <col min="867" max="867" width="8.7109375" style="1" customWidth="1"/>
    <col min="868" max="869" width="9.140625" style="1" customWidth="1"/>
    <col min="870" max="870" width="9.28515625" style="1" customWidth="1"/>
    <col min="871" max="872" width="9.5703125" style="1" customWidth="1"/>
    <col min="873" max="874" width="9.7109375" style="1" customWidth="1"/>
    <col min="875" max="879" width="10.140625" style="1" customWidth="1"/>
    <col min="880" max="880" width="9.85546875" style="1" customWidth="1"/>
    <col min="881" max="1085" width="11.42578125" style="1"/>
    <col min="1086" max="1086" width="6" style="1" customWidth="1"/>
    <col min="1087" max="1087" width="9.140625" style="1" customWidth="1"/>
    <col min="1088" max="1088" width="48.140625" style="1" customWidth="1"/>
    <col min="1089" max="1089" width="10" style="1" customWidth="1"/>
    <col min="1090" max="1090" width="10.7109375" style="1" customWidth="1"/>
    <col min="1091" max="1091" width="17.7109375" style="1" customWidth="1"/>
    <col min="1092" max="1092" width="11.42578125" style="1" customWidth="1"/>
    <col min="1093" max="1093" width="12.140625" style="1" customWidth="1"/>
    <col min="1094" max="1096" width="8.7109375" style="1" customWidth="1"/>
    <col min="1097" max="1097" width="7.7109375" style="1" customWidth="1"/>
    <col min="1098" max="1098" width="7.28515625" style="1" customWidth="1"/>
    <col min="1099" max="1099" width="7.42578125" style="1" customWidth="1"/>
    <col min="1100" max="1103" width="6.42578125" style="1" customWidth="1"/>
    <col min="1104" max="1104" width="10.85546875" style="1" customWidth="1"/>
    <col min="1105" max="1105" width="9.7109375" style="1" customWidth="1"/>
    <col min="1106" max="1106" width="14.5703125" style="1" customWidth="1"/>
    <col min="1107" max="1107" width="7.42578125" style="1" customWidth="1"/>
    <col min="1108" max="1108" width="11.28515625" style="1" customWidth="1"/>
    <col min="1109" max="1109" width="11.42578125" style="1" customWidth="1"/>
    <col min="1110" max="1110" width="16.42578125" style="1" customWidth="1"/>
    <col min="1111" max="1111" width="1.5703125" style="1" customWidth="1"/>
    <col min="1112" max="1115" width="11.42578125" style="1" customWidth="1"/>
    <col min="1116" max="1116" width="44.42578125" style="1" customWidth="1"/>
    <col min="1117" max="1117" width="26.7109375" style="1" customWidth="1"/>
    <col min="1118" max="1118" width="8" style="1" customWidth="1"/>
    <col min="1119" max="1120" width="7.85546875" style="1" customWidth="1"/>
    <col min="1121" max="1121" width="7.5703125" style="1" customWidth="1"/>
    <col min="1122" max="1122" width="8.42578125" style="1" customWidth="1"/>
    <col min="1123" max="1123" width="8.7109375" style="1" customWidth="1"/>
    <col min="1124" max="1125" width="9.140625" style="1" customWidth="1"/>
    <col min="1126" max="1126" width="9.28515625" style="1" customWidth="1"/>
    <col min="1127" max="1128" width="9.5703125" style="1" customWidth="1"/>
    <col min="1129" max="1130" width="9.7109375" style="1" customWidth="1"/>
    <col min="1131" max="1135" width="10.140625" style="1" customWidth="1"/>
    <col min="1136" max="1136" width="9.85546875" style="1" customWidth="1"/>
    <col min="1137" max="1341" width="11.42578125" style="1"/>
    <col min="1342" max="1342" width="6" style="1" customWidth="1"/>
    <col min="1343" max="1343" width="9.140625" style="1" customWidth="1"/>
    <col min="1344" max="1344" width="48.140625" style="1" customWidth="1"/>
    <col min="1345" max="1345" width="10" style="1" customWidth="1"/>
    <col min="1346" max="1346" width="10.7109375" style="1" customWidth="1"/>
    <col min="1347" max="1347" width="17.7109375" style="1" customWidth="1"/>
    <col min="1348" max="1348" width="11.42578125" style="1" customWidth="1"/>
    <col min="1349" max="1349" width="12.140625" style="1" customWidth="1"/>
    <col min="1350" max="1352" width="8.7109375" style="1" customWidth="1"/>
    <col min="1353" max="1353" width="7.7109375" style="1" customWidth="1"/>
    <col min="1354" max="1354" width="7.28515625" style="1" customWidth="1"/>
    <col min="1355" max="1355" width="7.42578125" style="1" customWidth="1"/>
    <col min="1356" max="1359" width="6.42578125" style="1" customWidth="1"/>
    <col min="1360" max="1360" width="10.85546875" style="1" customWidth="1"/>
    <col min="1361" max="1361" width="9.7109375" style="1" customWidth="1"/>
    <col min="1362" max="1362" width="14.5703125" style="1" customWidth="1"/>
    <col min="1363" max="1363" width="7.42578125" style="1" customWidth="1"/>
    <col min="1364" max="1364" width="11.28515625" style="1" customWidth="1"/>
    <col min="1365" max="1365" width="11.42578125" style="1" customWidth="1"/>
    <col min="1366" max="1366" width="16.42578125" style="1" customWidth="1"/>
    <col min="1367" max="1367" width="1.5703125" style="1" customWidth="1"/>
    <col min="1368" max="1371" width="11.42578125" style="1" customWidth="1"/>
    <col min="1372" max="1372" width="44.42578125" style="1" customWidth="1"/>
    <col min="1373" max="1373" width="26.7109375" style="1" customWidth="1"/>
    <col min="1374" max="1374" width="8" style="1" customWidth="1"/>
    <col min="1375" max="1376" width="7.85546875" style="1" customWidth="1"/>
    <col min="1377" max="1377" width="7.5703125" style="1" customWidth="1"/>
    <col min="1378" max="1378" width="8.42578125" style="1" customWidth="1"/>
    <col min="1379" max="1379" width="8.7109375" style="1" customWidth="1"/>
    <col min="1380" max="1381" width="9.140625" style="1" customWidth="1"/>
    <col min="1382" max="1382" width="9.28515625" style="1" customWidth="1"/>
    <col min="1383" max="1384" width="9.5703125" style="1" customWidth="1"/>
    <col min="1385" max="1386" width="9.7109375" style="1" customWidth="1"/>
    <col min="1387" max="1391" width="10.140625" style="1" customWidth="1"/>
    <col min="1392" max="1392" width="9.85546875" style="1" customWidth="1"/>
    <col min="1393" max="1597" width="11.42578125" style="1"/>
    <col min="1598" max="1598" width="6" style="1" customWidth="1"/>
    <col min="1599" max="1599" width="9.140625" style="1" customWidth="1"/>
    <col min="1600" max="1600" width="48.140625" style="1" customWidth="1"/>
    <col min="1601" max="1601" width="10" style="1" customWidth="1"/>
    <col min="1602" max="1602" width="10.7109375" style="1" customWidth="1"/>
    <col min="1603" max="1603" width="17.7109375" style="1" customWidth="1"/>
    <col min="1604" max="1604" width="11.42578125" style="1" customWidth="1"/>
    <col min="1605" max="1605" width="12.140625" style="1" customWidth="1"/>
    <col min="1606" max="1608" width="8.7109375" style="1" customWidth="1"/>
    <col min="1609" max="1609" width="7.7109375" style="1" customWidth="1"/>
    <col min="1610" max="1610" width="7.28515625" style="1" customWidth="1"/>
    <col min="1611" max="1611" width="7.42578125" style="1" customWidth="1"/>
    <col min="1612" max="1615" width="6.42578125" style="1" customWidth="1"/>
    <col min="1616" max="1616" width="10.85546875" style="1" customWidth="1"/>
    <col min="1617" max="1617" width="9.7109375" style="1" customWidth="1"/>
    <col min="1618" max="1618" width="14.5703125" style="1" customWidth="1"/>
    <col min="1619" max="1619" width="7.42578125" style="1" customWidth="1"/>
    <col min="1620" max="1620" width="11.28515625" style="1" customWidth="1"/>
    <col min="1621" max="1621" width="11.42578125" style="1" customWidth="1"/>
    <col min="1622" max="1622" width="16.42578125" style="1" customWidth="1"/>
    <col min="1623" max="1623" width="1.5703125" style="1" customWidth="1"/>
    <col min="1624" max="1627" width="11.42578125" style="1" customWidth="1"/>
    <col min="1628" max="1628" width="44.42578125" style="1" customWidth="1"/>
    <col min="1629" max="1629" width="26.7109375" style="1" customWidth="1"/>
    <col min="1630" max="1630" width="8" style="1" customWidth="1"/>
    <col min="1631" max="1632" width="7.85546875" style="1" customWidth="1"/>
    <col min="1633" max="1633" width="7.5703125" style="1" customWidth="1"/>
    <col min="1634" max="1634" width="8.42578125" style="1" customWidth="1"/>
    <col min="1635" max="1635" width="8.7109375" style="1" customWidth="1"/>
    <col min="1636" max="1637" width="9.140625" style="1" customWidth="1"/>
    <col min="1638" max="1638" width="9.28515625" style="1" customWidth="1"/>
    <col min="1639" max="1640" width="9.5703125" style="1" customWidth="1"/>
    <col min="1641" max="1642" width="9.7109375" style="1" customWidth="1"/>
    <col min="1643" max="1647" width="10.140625" style="1" customWidth="1"/>
    <col min="1648" max="1648" width="9.85546875" style="1" customWidth="1"/>
    <col min="1649" max="1853" width="11.42578125" style="1"/>
    <col min="1854" max="1854" width="6" style="1" customWidth="1"/>
    <col min="1855" max="1855" width="9.140625" style="1" customWidth="1"/>
    <col min="1856" max="1856" width="48.140625" style="1" customWidth="1"/>
    <col min="1857" max="1857" width="10" style="1" customWidth="1"/>
    <col min="1858" max="1858" width="10.7109375" style="1" customWidth="1"/>
    <col min="1859" max="1859" width="17.7109375" style="1" customWidth="1"/>
    <col min="1860" max="1860" width="11.42578125" style="1" customWidth="1"/>
    <col min="1861" max="1861" width="12.140625" style="1" customWidth="1"/>
    <col min="1862" max="1864" width="8.7109375" style="1" customWidth="1"/>
    <col min="1865" max="1865" width="7.7109375" style="1" customWidth="1"/>
    <col min="1866" max="1866" width="7.28515625" style="1" customWidth="1"/>
    <col min="1867" max="1867" width="7.42578125" style="1" customWidth="1"/>
    <col min="1868" max="1871" width="6.42578125" style="1" customWidth="1"/>
    <col min="1872" max="1872" width="10.85546875" style="1" customWidth="1"/>
    <col min="1873" max="1873" width="9.7109375" style="1" customWidth="1"/>
    <col min="1874" max="1874" width="14.5703125" style="1" customWidth="1"/>
    <col min="1875" max="1875" width="7.42578125" style="1" customWidth="1"/>
    <col min="1876" max="1876" width="11.28515625" style="1" customWidth="1"/>
    <col min="1877" max="1877" width="11.42578125" style="1" customWidth="1"/>
    <col min="1878" max="1878" width="16.42578125" style="1" customWidth="1"/>
    <col min="1879" max="1879" width="1.5703125" style="1" customWidth="1"/>
    <col min="1880" max="1883" width="11.42578125" style="1" customWidth="1"/>
    <col min="1884" max="1884" width="44.42578125" style="1" customWidth="1"/>
    <col min="1885" max="1885" width="26.7109375" style="1" customWidth="1"/>
    <col min="1886" max="1886" width="8" style="1" customWidth="1"/>
    <col min="1887" max="1888" width="7.85546875" style="1" customWidth="1"/>
    <col min="1889" max="1889" width="7.5703125" style="1" customWidth="1"/>
    <col min="1890" max="1890" width="8.42578125" style="1" customWidth="1"/>
    <col min="1891" max="1891" width="8.7109375" style="1" customWidth="1"/>
    <col min="1892" max="1893" width="9.140625" style="1" customWidth="1"/>
    <col min="1894" max="1894" width="9.28515625" style="1" customWidth="1"/>
    <col min="1895" max="1896" width="9.5703125" style="1" customWidth="1"/>
    <col min="1897" max="1898" width="9.7109375" style="1" customWidth="1"/>
    <col min="1899" max="1903" width="10.140625" style="1" customWidth="1"/>
    <col min="1904" max="1904" width="9.85546875" style="1" customWidth="1"/>
    <col min="1905" max="2109" width="11.42578125" style="1"/>
    <col min="2110" max="2110" width="6" style="1" customWidth="1"/>
    <col min="2111" max="2111" width="9.140625" style="1" customWidth="1"/>
    <col min="2112" max="2112" width="48.140625" style="1" customWidth="1"/>
    <col min="2113" max="2113" width="10" style="1" customWidth="1"/>
    <col min="2114" max="2114" width="10.7109375" style="1" customWidth="1"/>
    <col min="2115" max="2115" width="17.7109375" style="1" customWidth="1"/>
    <col min="2116" max="2116" width="11.42578125" style="1" customWidth="1"/>
    <col min="2117" max="2117" width="12.140625" style="1" customWidth="1"/>
    <col min="2118" max="2120" width="8.7109375" style="1" customWidth="1"/>
    <col min="2121" max="2121" width="7.7109375" style="1" customWidth="1"/>
    <col min="2122" max="2122" width="7.28515625" style="1" customWidth="1"/>
    <col min="2123" max="2123" width="7.42578125" style="1" customWidth="1"/>
    <col min="2124" max="2127" width="6.42578125" style="1" customWidth="1"/>
    <col min="2128" max="2128" width="10.85546875" style="1" customWidth="1"/>
    <col min="2129" max="2129" width="9.7109375" style="1" customWidth="1"/>
    <col min="2130" max="2130" width="14.5703125" style="1" customWidth="1"/>
    <col min="2131" max="2131" width="7.42578125" style="1" customWidth="1"/>
    <col min="2132" max="2132" width="11.28515625" style="1" customWidth="1"/>
    <col min="2133" max="2133" width="11.42578125" style="1" customWidth="1"/>
    <col min="2134" max="2134" width="16.42578125" style="1" customWidth="1"/>
    <col min="2135" max="2135" width="1.5703125" style="1" customWidth="1"/>
    <col min="2136" max="2139" width="11.42578125" style="1" customWidth="1"/>
    <col min="2140" max="2140" width="44.42578125" style="1" customWidth="1"/>
    <col min="2141" max="2141" width="26.7109375" style="1" customWidth="1"/>
    <col min="2142" max="2142" width="8" style="1" customWidth="1"/>
    <col min="2143" max="2144" width="7.85546875" style="1" customWidth="1"/>
    <col min="2145" max="2145" width="7.5703125" style="1" customWidth="1"/>
    <col min="2146" max="2146" width="8.42578125" style="1" customWidth="1"/>
    <col min="2147" max="2147" width="8.7109375" style="1" customWidth="1"/>
    <col min="2148" max="2149" width="9.140625" style="1" customWidth="1"/>
    <col min="2150" max="2150" width="9.28515625" style="1" customWidth="1"/>
    <col min="2151" max="2152" width="9.5703125" style="1" customWidth="1"/>
    <col min="2153" max="2154" width="9.7109375" style="1" customWidth="1"/>
    <col min="2155" max="2159" width="10.140625" style="1" customWidth="1"/>
    <col min="2160" max="2160" width="9.85546875" style="1" customWidth="1"/>
    <col min="2161" max="2365" width="11.42578125" style="1"/>
    <col min="2366" max="2366" width="6" style="1" customWidth="1"/>
    <col min="2367" max="2367" width="9.140625" style="1" customWidth="1"/>
    <col min="2368" max="2368" width="48.140625" style="1" customWidth="1"/>
    <col min="2369" max="2369" width="10" style="1" customWidth="1"/>
    <col min="2370" max="2370" width="10.7109375" style="1" customWidth="1"/>
    <col min="2371" max="2371" width="17.7109375" style="1" customWidth="1"/>
    <col min="2372" max="2372" width="11.42578125" style="1" customWidth="1"/>
    <col min="2373" max="2373" width="12.140625" style="1" customWidth="1"/>
    <col min="2374" max="2376" width="8.7109375" style="1" customWidth="1"/>
    <col min="2377" max="2377" width="7.7109375" style="1" customWidth="1"/>
    <col min="2378" max="2378" width="7.28515625" style="1" customWidth="1"/>
    <col min="2379" max="2379" width="7.42578125" style="1" customWidth="1"/>
    <col min="2380" max="2383" width="6.42578125" style="1" customWidth="1"/>
    <col min="2384" max="2384" width="10.85546875" style="1" customWidth="1"/>
    <col min="2385" max="2385" width="9.7109375" style="1" customWidth="1"/>
    <col min="2386" max="2386" width="14.5703125" style="1" customWidth="1"/>
    <col min="2387" max="2387" width="7.42578125" style="1" customWidth="1"/>
    <col min="2388" max="2388" width="11.28515625" style="1" customWidth="1"/>
    <col min="2389" max="2389" width="11.42578125" style="1" customWidth="1"/>
    <col min="2390" max="2390" width="16.42578125" style="1" customWidth="1"/>
    <col min="2391" max="2391" width="1.5703125" style="1" customWidth="1"/>
    <col min="2392" max="2395" width="11.42578125" style="1" customWidth="1"/>
    <col min="2396" max="2396" width="44.42578125" style="1" customWidth="1"/>
    <col min="2397" max="2397" width="26.7109375" style="1" customWidth="1"/>
    <col min="2398" max="2398" width="8" style="1" customWidth="1"/>
    <col min="2399" max="2400" width="7.85546875" style="1" customWidth="1"/>
    <col min="2401" max="2401" width="7.5703125" style="1" customWidth="1"/>
    <col min="2402" max="2402" width="8.42578125" style="1" customWidth="1"/>
    <col min="2403" max="2403" width="8.7109375" style="1" customWidth="1"/>
    <col min="2404" max="2405" width="9.140625" style="1" customWidth="1"/>
    <col min="2406" max="2406" width="9.28515625" style="1" customWidth="1"/>
    <col min="2407" max="2408" width="9.5703125" style="1" customWidth="1"/>
    <col min="2409" max="2410" width="9.7109375" style="1" customWidth="1"/>
    <col min="2411" max="2415" width="10.140625" style="1" customWidth="1"/>
    <col min="2416" max="2416" width="9.85546875" style="1" customWidth="1"/>
    <col min="2417" max="2621" width="11.42578125" style="1"/>
    <col min="2622" max="2622" width="6" style="1" customWidth="1"/>
    <col min="2623" max="2623" width="9.140625" style="1" customWidth="1"/>
    <col min="2624" max="2624" width="48.140625" style="1" customWidth="1"/>
    <col min="2625" max="2625" width="10" style="1" customWidth="1"/>
    <col min="2626" max="2626" width="10.7109375" style="1" customWidth="1"/>
    <col min="2627" max="2627" width="17.7109375" style="1" customWidth="1"/>
    <col min="2628" max="2628" width="11.42578125" style="1" customWidth="1"/>
    <col min="2629" max="2629" width="12.140625" style="1" customWidth="1"/>
    <col min="2630" max="2632" width="8.7109375" style="1" customWidth="1"/>
    <col min="2633" max="2633" width="7.7109375" style="1" customWidth="1"/>
    <col min="2634" max="2634" width="7.28515625" style="1" customWidth="1"/>
    <col min="2635" max="2635" width="7.42578125" style="1" customWidth="1"/>
    <col min="2636" max="2639" width="6.42578125" style="1" customWidth="1"/>
    <col min="2640" max="2640" width="10.85546875" style="1" customWidth="1"/>
    <col min="2641" max="2641" width="9.7109375" style="1" customWidth="1"/>
    <col min="2642" max="2642" width="14.5703125" style="1" customWidth="1"/>
    <col min="2643" max="2643" width="7.42578125" style="1" customWidth="1"/>
    <col min="2644" max="2644" width="11.28515625" style="1" customWidth="1"/>
    <col min="2645" max="2645" width="11.42578125" style="1" customWidth="1"/>
    <col min="2646" max="2646" width="16.42578125" style="1" customWidth="1"/>
    <col min="2647" max="2647" width="1.5703125" style="1" customWidth="1"/>
    <col min="2648" max="2651" width="11.42578125" style="1" customWidth="1"/>
    <col min="2652" max="2652" width="44.42578125" style="1" customWidth="1"/>
    <col min="2653" max="2653" width="26.7109375" style="1" customWidth="1"/>
    <col min="2654" max="2654" width="8" style="1" customWidth="1"/>
    <col min="2655" max="2656" width="7.85546875" style="1" customWidth="1"/>
    <col min="2657" max="2657" width="7.5703125" style="1" customWidth="1"/>
    <col min="2658" max="2658" width="8.42578125" style="1" customWidth="1"/>
    <col min="2659" max="2659" width="8.7109375" style="1" customWidth="1"/>
    <col min="2660" max="2661" width="9.140625" style="1" customWidth="1"/>
    <col min="2662" max="2662" width="9.28515625" style="1" customWidth="1"/>
    <col min="2663" max="2664" width="9.5703125" style="1" customWidth="1"/>
    <col min="2665" max="2666" width="9.7109375" style="1" customWidth="1"/>
    <col min="2667" max="2671" width="10.140625" style="1" customWidth="1"/>
    <col min="2672" max="2672" width="9.85546875" style="1" customWidth="1"/>
    <col min="2673" max="2877" width="11.42578125" style="1"/>
    <col min="2878" max="2878" width="6" style="1" customWidth="1"/>
    <col min="2879" max="2879" width="9.140625" style="1" customWidth="1"/>
    <col min="2880" max="2880" width="48.140625" style="1" customWidth="1"/>
    <col min="2881" max="2881" width="10" style="1" customWidth="1"/>
    <col min="2882" max="2882" width="10.7109375" style="1" customWidth="1"/>
    <col min="2883" max="2883" width="17.7109375" style="1" customWidth="1"/>
    <col min="2884" max="2884" width="11.42578125" style="1" customWidth="1"/>
    <col min="2885" max="2885" width="12.140625" style="1" customWidth="1"/>
    <col min="2886" max="2888" width="8.7109375" style="1" customWidth="1"/>
    <col min="2889" max="2889" width="7.7109375" style="1" customWidth="1"/>
    <col min="2890" max="2890" width="7.28515625" style="1" customWidth="1"/>
    <col min="2891" max="2891" width="7.42578125" style="1" customWidth="1"/>
    <col min="2892" max="2895" width="6.42578125" style="1" customWidth="1"/>
    <col min="2896" max="2896" width="10.85546875" style="1" customWidth="1"/>
    <col min="2897" max="2897" width="9.7109375" style="1" customWidth="1"/>
    <col min="2898" max="2898" width="14.5703125" style="1" customWidth="1"/>
    <col min="2899" max="2899" width="7.42578125" style="1" customWidth="1"/>
    <col min="2900" max="2900" width="11.28515625" style="1" customWidth="1"/>
    <col min="2901" max="2901" width="11.42578125" style="1" customWidth="1"/>
    <col min="2902" max="2902" width="16.42578125" style="1" customWidth="1"/>
    <col min="2903" max="2903" width="1.5703125" style="1" customWidth="1"/>
    <col min="2904" max="2907" width="11.42578125" style="1" customWidth="1"/>
    <col min="2908" max="2908" width="44.42578125" style="1" customWidth="1"/>
    <col min="2909" max="2909" width="26.7109375" style="1" customWidth="1"/>
    <col min="2910" max="2910" width="8" style="1" customWidth="1"/>
    <col min="2911" max="2912" width="7.85546875" style="1" customWidth="1"/>
    <col min="2913" max="2913" width="7.5703125" style="1" customWidth="1"/>
    <col min="2914" max="2914" width="8.42578125" style="1" customWidth="1"/>
    <col min="2915" max="2915" width="8.7109375" style="1" customWidth="1"/>
    <col min="2916" max="2917" width="9.140625" style="1" customWidth="1"/>
    <col min="2918" max="2918" width="9.28515625" style="1" customWidth="1"/>
    <col min="2919" max="2920" width="9.5703125" style="1" customWidth="1"/>
    <col min="2921" max="2922" width="9.7109375" style="1" customWidth="1"/>
    <col min="2923" max="2927" width="10.140625" style="1" customWidth="1"/>
    <col min="2928" max="2928" width="9.85546875" style="1" customWidth="1"/>
    <col min="2929" max="3133" width="11.42578125" style="1"/>
    <col min="3134" max="3134" width="6" style="1" customWidth="1"/>
    <col min="3135" max="3135" width="9.140625" style="1" customWidth="1"/>
    <col min="3136" max="3136" width="48.140625" style="1" customWidth="1"/>
    <col min="3137" max="3137" width="10" style="1" customWidth="1"/>
    <col min="3138" max="3138" width="10.7109375" style="1" customWidth="1"/>
    <col min="3139" max="3139" width="17.7109375" style="1" customWidth="1"/>
    <col min="3140" max="3140" width="11.42578125" style="1" customWidth="1"/>
    <col min="3141" max="3141" width="12.140625" style="1" customWidth="1"/>
    <col min="3142" max="3144" width="8.7109375" style="1" customWidth="1"/>
    <col min="3145" max="3145" width="7.7109375" style="1" customWidth="1"/>
    <col min="3146" max="3146" width="7.28515625" style="1" customWidth="1"/>
    <col min="3147" max="3147" width="7.42578125" style="1" customWidth="1"/>
    <col min="3148" max="3151" width="6.42578125" style="1" customWidth="1"/>
    <col min="3152" max="3152" width="10.85546875" style="1" customWidth="1"/>
    <col min="3153" max="3153" width="9.7109375" style="1" customWidth="1"/>
    <col min="3154" max="3154" width="14.5703125" style="1" customWidth="1"/>
    <col min="3155" max="3155" width="7.42578125" style="1" customWidth="1"/>
    <col min="3156" max="3156" width="11.28515625" style="1" customWidth="1"/>
    <col min="3157" max="3157" width="11.42578125" style="1" customWidth="1"/>
    <col min="3158" max="3158" width="16.42578125" style="1" customWidth="1"/>
    <col min="3159" max="3159" width="1.5703125" style="1" customWidth="1"/>
    <col min="3160" max="3163" width="11.42578125" style="1" customWidth="1"/>
    <col min="3164" max="3164" width="44.42578125" style="1" customWidth="1"/>
    <col min="3165" max="3165" width="26.7109375" style="1" customWidth="1"/>
    <col min="3166" max="3166" width="8" style="1" customWidth="1"/>
    <col min="3167" max="3168" width="7.85546875" style="1" customWidth="1"/>
    <col min="3169" max="3169" width="7.5703125" style="1" customWidth="1"/>
    <col min="3170" max="3170" width="8.42578125" style="1" customWidth="1"/>
    <col min="3171" max="3171" width="8.7109375" style="1" customWidth="1"/>
    <col min="3172" max="3173" width="9.140625" style="1" customWidth="1"/>
    <col min="3174" max="3174" width="9.28515625" style="1" customWidth="1"/>
    <col min="3175" max="3176" width="9.5703125" style="1" customWidth="1"/>
    <col min="3177" max="3178" width="9.7109375" style="1" customWidth="1"/>
    <col min="3179" max="3183" width="10.140625" style="1" customWidth="1"/>
    <col min="3184" max="3184" width="9.85546875" style="1" customWidth="1"/>
    <col min="3185" max="3389" width="11.42578125" style="1"/>
    <col min="3390" max="3390" width="6" style="1" customWidth="1"/>
    <col min="3391" max="3391" width="9.140625" style="1" customWidth="1"/>
    <col min="3392" max="3392" width="48.140625" style="1" customWidth="1"/>
    <col min="3393" max="3393" width="10" style="1" customWidth="1"/>
    <col min="3394" max="3394" width="10.7109375" style="1" customWidth="1"/>
    <col min="3395" max="3395" width="17.7109375" style="1" customWidth="1"/>
    <col min="3396" max="3396" width="11.42578125" style="1" customWidth="1"/>
    <col min="3397" max="3397" width="12.140625" style="1" customWidth="1"/>
    <col min="3398" max="3400" width="8.7109375" style="1" customWidth="1"/>
    <col min="3401" max="3401" width="7.7109375" style="1" customWidth="1"/>
    <col min="3402" max="3402" width="7.28515625" style="1" customWidth="1"/>
    <col min="3403" max="3403" width="7.42578125" style="1" customWidth="1"/>
    <col min="3404" max="3407" width="6.42578125" style="1" customWidth="1"/>
    <col min="3408" max="3408" width="10.85546875" style="1" customWidth="1"/>
    <col min="3409" max="3409" width="9.7109375" style="1" customWidth="1"/>
    <col min="3410" max="3410" width="14.5703125" style="1" customWidth="1"/>
    <col min="3411" max="3411" width="7.42578125" style="1" customWidth="1"/>
    <col min="3412" max="3412" width="11.28515625" style="1" customWidth="1"/>
    <col min="3413" max="3413" width="11.42578125" style="1" customWidth="1"/>
    <col min="3414" max="3414" width="16.42578125" style="1" customWidth="1"/>
    <col min="3415" max="3415" width="1.5703125" style="1" customWidth="1"/>
    <col min="3416" max="3419" width="11.42578125" style="1" customWidth="1"/>
    <col min="3420" max="3420" width="44.42578125" style="1" customWidth="1"/>
    <col min="3421" max="3421" width="26.7109375" style="1" customWidth="1"/>
    <col min="3422" max="3422" width="8" style="1" customWidth="1"/>
    <col min="3423" max="3424" width="7.85546875" style="1" customWidth="1"/>
    <col min="3425" max="3425" width="7.5703125" style="1" customWidth="1"/>
    <col min="3426" max="3426" width="8.42578125" style="1" customWidth="1"/>
    <col min="3427" max="3427" width="8.7109375" style="1" customWidth="1"/>
    <col min="3428" max="3429" width="9.140625" style="1" customWidth="1"/>
    <col min="3430" max="3430" width="9.28515625" style="1" customWidth="1"/>
    <col min="3431" max="3432" width="9.5703125" style="1" customWidth="1"/>
    <col min="3433" max="3434" width="9.7109375" style="1" customWidth="1"/>
    <col min="3435" max="3439" width="10.140625" style="1" customWidth="1"/>
    <col min="3440" max="3440" width="9.85546875" style="1" customWidth="1"/>
    <col min="3441" max="3645" width="11.42578125" style="1"/>
    <col min="3646" max="3646" width="6" style="1" customWidth="1"/>
    <col min="3647" max="3647" width="9.140625" style="1" customWidth="1"/>
    <col min="3648" max="3648" width="48.140625" style="1" customWidth="1"/>
    <col min="3649" max="3649" width="10" style="1" customWidth="1"/>
    <col min="3650" max="3650" width="10.7109375" style="1" customWidth="1"/>
    <col min="3651" max="3651" width="17.7109375" style="1" customWidth="1"/>
    <col min="3652" max="3652" width="11.42578125" style="1" customWidth="1"/>
    <col min="3653" max="3653" width="12.140625" style="1" customWidth="1"/>
    <col min="3654" max="3656" width="8.7109375" style="1" customWidth="1"/>
    <col min="3657" max="3657" width="7.7109375" style="1" customWidth="1"/>
    <col min="3658" max="3658" width="7.28515625" style="1" customWidth="1"/>
    <col min="3659" max="3659" width="7.42578125" style="1" customWidth="1"/>
    <col min="3660" max="3663" width="6.42578125" style="1" customWidth="1"/>
    <col min="3664" max="3664" width="10.85546875" style="1" customWidth="1"/>
    <col min="3665" max="3665" width="9.7109375" style="1" customWidth="1"/>
    <col min="3666" max="3666" width="14.5703125" style="1" customWidth="1"/>
    <col min="3667" max="3667" width="7.42578125" style="1" customWidth="1"/>
    <col min="3668" max="3668" width="11.28515625" style="1" customWidth="1"/>
    <col min="3669" max="3669" width="11.42578125" style="1" customWidth="1"/>
    <col min="3670" max="3670" width="16.42578125" style="1" customWidth="1"/>
    <col min="3671" max="3671" width="1.5703125" style="1" customWidth="1"/>
    <col min="3672" max="3675" width="11.42578125" style="1" customWidth="1"/>
    <col min="3676" max="3676" width="44.42578125" style="1" customWidth="1"/>
    <col min="3677" max="3677" width="26.7109375" style="1" customWidth="1"/>
    <col min="3678" max="3678" width="8" style="1" customWidth="1"/>
    <col min="3679" max="3680" width="7.85546875" style="1" customWidth="1"/>
    <col min="3681" max="3681" width="7.5703125" style="1" customWidth="1"/>
    <col min="3682" max="3682" width="8.42578125" style="1" customWidth="1"/>
    <col min="3683" max="3683" width="8.7109375" style="1" customWidth="1"/>
    <col min="3684" max="3685" width="9.140625" style="1" customWidth="1"/>
    <col min="3686" max="3686" width="9.28515625" style="1" customWidth="1"/>
    <col min="3687" max="3688" width="9.5703125" style="1" customWidth="1"/>
    <col min="3689" max="3690" width="9.7109375" style="1" customWidth="1"/>
    <col min="3691" max="3695" width="10.140625" style="1" customWidth="1"/>
    <col min="3696" max="3696" width="9.85546875" style="1" customWidth="1"/>
    <col min="3697" max="3901" width="11.42578125" style="1"/>
    <col min="3902" max="3902" width="6" style="1" customWidth="1"/>
    <col min="3903" max="3903" width="9.140625" style="1" customWidth="1"/>
    <col min="3904" max="3904" width="48.140625" style="1" customWidth="1"/>
    <col min="3905" max="3905" width="10" style="1" customWidth="1"/>
    <col min="3906" max="3906" width="10.7109375" style="1" customWidth="1"/>
    <col min="3907" max="3907" width="17.7109375" style="1" customWidth="1"/>
    <col min="3908" max="3908" width="11.42578125" style="1" customWidth="1"/>
    <col min="3909" max="3909" width="12.140625" style="1" customWidth="1"/>
    <col min="3910" max="3912" width="8.7109375" style="1" customWidth="1"/>
    <col min="3913" max="3913" width="7.7109375" style="1" customWidth="1"/>
    <col min="3914" max="3914" width="7.28515625" style="1" customWidth="1"/>
    <col min="3915" max="3915" width="7.42578125" style="1" customWidth="1"/>
    <col min="3916" max="3919" width="6.42578125" style="1" customWidth="1"/>
    <col min="3920" max="3920" width="10.85546875" style="1" customWidth="1"/>
    <col min="3921" max="3921" width="9.7109375" style="1" customWidth="1"/>
    <col min="3922" max="3922" width="14.5703125" style="1" customWidth="1"/>
    <col min="3923" max="3923" width="7.42578125" style="1" customWidth="1"/>
    <col min="3924" max="3924" width="11.28515625" style="1" customWidth="1"/>
    <col min="3925" max="3925" width="11.42578125" style="1" customWidth="1"/>
    <col min="3926" max="3926" width="16.42578125" style="1" customWidth="1"/>
    <col min="3927" max="3927" width="1.5703125" style="1" customWidth="1"/>
    <col min="3928" max="3931" width="11.42578125" style="1" customWidth="1"/>
    <col min="3932" max="3932" width="44.42578125" style="1" customWidth="1"/>
    <col min="3933" max="3933" width="26.7109375" style="1" customWidth="1"/>
    <col min="3934" max="3934" width="8" style="1" customWidth="1"/>
    <col min="3935" max="3936" width="7.85546875" style="1" customWidth="1"/>
    <col min="3937" max="3937" width="7.5703125" style="1" customWidth="1"/>
    <col min="3938" max="3938" width="8.42578125" style="1" customWidth="1"/>
    <col min="3939" max="3939" width="8.7109375" style="1" customWidth="1"/>
    <col min="3940" max="3941" width="9.140625" style="1" customWidth="1"/>
    <col min="3942" max="3942" width="9.28515625" style="1" customWidth="1"/>
    <col min="3943" max="3944" width="9.5703125" style="1" customWidth="1"/>
    <col min="3945" max="3946" width="9.7109375" style="1" customWidth="1"/>
    <col min="3947" max="3951" width="10.140625" style="1" customWidth="1"/>
    <col min="3952" max="3952" width="9.85546875" style="1" customWidth="1"/>
    <col min="3953" max="4157" width="11.42578125" style="1"/>
    <col min="4158" max="4158" width="6" style="1" customWidth="1"/>
    <col min="4159" max="4159" width="9.140625" style="1" customWidth="1"/>
    <col min="4160" max="4160" width="48.140625" style="1" customWidth="1"/>
    <col min="4161" max="4161" width="10" style="1" customWidth="1"/>
    <col min="4162" max="4162" width="10.7109375" style="1" customWidth="1"/>
    <col min="4163" max="4163" width="17.7109375" style="1" customWidth="1"/>
    <col min="4164" max="4164" width="11.42578125" style="1" customWidth="1"/>
    <col min="4165" max="4165" width="12.140625" style="1" customWidth="1"/>
    <col min="4166" max="4168" width="8.7109375" style="1" customWidth="1"/>
    <col min="4169" max="4169" width="7.7109375" style="1" customWidth="1"/>
    <col min="4170" max="4170" width="7.28515625" style="1" customWidth="1"/>
    <col min="4171" max="4171" width="7.42578125" style="1" customWidth="1"/>
    <col min="4172" max="4175" width="6.42578125" style="1" customWidth="1"/>
    <col min="4176" max="4176" width="10.85546875" style="1" customWidth="1"/>
    <col min="4177" max="4177" width="9.7109375" style="1" customWidth="1"/>
    <col min="4178" max="4178" width="14.5703125" style="1" customWidth="1"/>
    <col min="4179" max="4179" width="7.42578125" style="1" customWidth="1"/>
    <col min="4180" max="4180" width="11.28515625" style="1" customWidth="1"/>
    <col min="4181" max="4181" width="11.42578125" style="1" customWidth="1"/>
    <col min="4182" max="4182" width="16.42578125" style="1" customWidth="1"/>
    <col min="4183" max="4183" width="1.5703125" style="1" customWidth="1"/>
    <col min="4184" max="4187" width="11.42578125" style="1" customWidth="1"/>
    <col min="4188" max="4188" width="44.42578125" style="1" customWidth="1"/>
    <col min="4189" max="4189" width="26.7109375" style="1" customWidth="1"/>
    <col min="4190" max="4190" width="8" style="1" customWidth="1"/>
    <col min="4191" max="4192" width="7.85546875" style="1" customWidth="1"/>
    <col min="4193" max="4193" width="7.5703125" style="1" customWidth="1"/>
    <col min="4194" max="4194" width="8.42578125" style="1" customWidth="1"/>
    <col min="4195" max="4195" width="8.7109375" style="1" customWidth="1"/>
    <col min="4196" max="4197" width="9.140625" style="1" customWidth="1"/>
    <col min="4198" max="4198" width="9.28515625" style="1" customWidth="1"/>
    <col min="4199" max="4200" width="9.5703125" style="1" customWidth="1"/>
    <col min="4201" max="4202" width="9.7109375" style="1" customWidth="1"/>
    <col min="4203" max="4207" width="10.140625" style="1" customWidth="1"/>
    <col min="4208" max="4208" width="9.85546875" style="1" customWidth="1"/>
    <col min="4209" max="4413" width="11.42578125" style="1"/>
    <col min="4414" max="4414" width="6" style="1" customWidth="1"/>
    <col min="4415" max="4415" width="9.140625" style="1" customWidth="1"/>
    <col min="4416" max="4416" width="48.140625" style="1" customWidth="1"/>
    <col min="4417" max="4417" width="10" style="1" customWidth="1"/>
    <col min="4418" max="4418" width="10.7109375" style="1" customWidth="1"/>
    <col min="4419" max="4419" width="17.7109375" style="1" customWidth="1"/>
    <col min="4420" max="4420" width="11.42578125" style="1" customWidth="1"/>
    <col min="4421" max="4421" width="12.140625" style="1" customWidth="1"/>
    <col min="4422" max="4424" width="8.7109375" style="1" customWidth="1"/>
    <col min="4425" max="4425" width="7.7109375" style="1" customWidth="1"/>
    <col min="4426" max="4426" width="7.28515625" style="1" customWidth="1"/>
    <col min="4427" max="4427" width="7.42578125" style="1" customWidth="1"/>
    <col min="4428" max="4431" width="6.42578125" style="1" customWidth="1"/>
    <col min="4432" max="4432" width="10.85546875" style="1" customWidth="1"/>
    <col min="4433" max="4433" width="9.7109375" style="1" customWidth="1"/>
    <col min="4434" max="4434" width="14.5703125" style="1" customWidth="1"/>
    <col min="4435" max="4435" width="7.42578125" style="1" customWidth="1"/>
    <col min="4436" max="4436" width="11.28515625" style="1" customWidth="1"/>
    <col min="4437" max="4437" width="11.42578125" style="1" customWidth="1"/>
    <col min="4438" max="4438" width="16.42578125" style="1" customWidth="1"/>
    <col min="4439" max="4439" width="1.5703125" style="1" customWidth="1"/>
    <col min="4440" max="4443" width="11.42578125" style="1" customWidth="1"/>
    <col min="4444" max="4444" width="44.42578125" style="1" customWidth="1"/>
    <col min="4445" max="4445" width="26.7109375" style="1" customWidth="1"/>
    <col min="4446" max="4446" width="8" style="1" customWidth="1"/>
    <col min="4447" max="4448" width="7.85546875" style="1" customWidth="1"/>
    <col min="4449" max="4449" width="7.5703125" style="1" customWidth="1"/>
    <col min="4450" max="4450" width="8.42578125" style="1" customWidth="1"/>
    <col min="4451" max="4451" width="8.7109375" style="1" customWidth="1"/>
    <col min="4452" max="4453" width="9.140625" style="1" customWidth="1"/>
    <col min="4454" max="4454" width="9.28515625" style="1" customWidth="1"/>
    <col min="4455" max="4456" width="9.5703125" style="1" customWidth="1"/>
    <col min="4457" max="4458" width="9.7109375" style="1" customWidth="1"/>
    <col min="4459" max="4463" width="10.140625" style="1" customWidth="1"/>
    <col min="4464" max="4464" width="9.85546875" style="1" customWidth="1"/>
    <col min="4465" max="4669" width="11.42578125" style="1"/>
    <col min="4670" max="4670" width="6" style="1" customWidth="1"/>
    <col min="4671" max="4671" width="9.140625" style="1" customWidth="1"/>
    <col min="4672" max="4672" width="48.140625" style="1" customWidth="1"/>
    <col min="4673" max="4673" width="10" style="1" customWidth="1"/>
    <col min="4674" max="4674" width="10.7109375" style="1" customWidth="1"/>
    <col min="4675" max="4675" width="17.7109375" style="1" customWidth="1"/>
    <col min="4676" max="4676" width="11.42578125" style="1" customWidth="1"/>
    <col min="4677" max="4677" width="12.140625" style="1" customWidth="1"/>
    <col min="4678" max="4680" width="8.7109375" style="1" customWidth="1"/>
    <col min="4681" max="4681" width="7.7109375" style="1" customWidth="1"/>
    <col min="4682" max="4682" width="7.28515625" style="1" customWidth="1"/>
    <col min="4683" max="4683" width="7.42578125" style="1" customWidth="1"/>
    <col min="4684" max="4687" width="6.42578125" style="1" customWidth="1"/>
    <col min="4688" max="4688" width="10.85546875" style="1" customWidth="1"/>
    <col min="4689" max="4689" width="9.7109375" style="1" customWidth="1"/>
    <col min="4690" max="4690" width="14.5703125" style="1" customWidth="1"/>
    <col min="4691" max="4691" width="7.42578125" style="1" customWidth="1"/>
    <col min="4692" max="4692" width="11.28515625" style="1" customWidth="1"/>
    <col min="4693" max="4693" width="11.42578125" style="1" customWidth="1"/>
    <col min="4694" max="4694" width="16.42578125" style="1" customWidth="1"/>
    <col min="4695" max="4695" width="1.5703125" style="1" customWidth="1"/>
    <col min="4696" max="4699" width="11.42578125" style="1" customWidth="1"/>
    <col min="4700" max="4700" width="44.42578125" style="1" customWidth="1"/>
    <col min="4701" max="4701" width="26.7109375" style="1" customWidth="1"/>
    <col min="4702" max="4702" width="8" style="1" customWidth="1"/>
    <col min="4703" max="4704" width="7.85546875" style="1" customWidth="1"/>
    <col min="4705" max="4705" width="7.5703125" style="1" customWidth="1"/>
    <col min="4706" max="4706" width="8.42578125" style="1" customWidth="1"/>
    <col min="4707" max="4707" width="8.7109375" style="1" customWidth="1"/>
    <col min="4708" max="4709" width="9.140625" style="1" customWidth="1"/>
    <col min="4710" max="4710" width="9.28515625" style="1" customWidth="1"/>
    <col min="4711" max="4712" width="9.5703125" style="1" customWidth="1"/>
    <col min="4713" max="4714" width="9.7109375" style="1" customWidth="1"/>
    <col min="4715" max="4719" width="10.140625" style="1" customWidth="1"/>
    <col min="4720" max="4720" width="9.85546875" style="1" customWidth="1"/>
    <col min="4721" max="4925" width="11.42578125" style="1"/>
    <col min="4926" max="4926" width="6" style="1" customWidth="1"/>
    <col min="4927" max="4927" width="9.140625" style="1" customWidth="1"/>
    <col min="4928" max="4928" width="48.140625" style="1" customWidth="1"/>
    <col min="4929" max="4929" width="10" style="1" customWidth="1"/>
    <col min="4930" max="4930" width="10.7109375" style="1" customWidth="1"/>
    <col min="4931" max="4931" width="17.7109375" style="1" customWidth="1"/>
    <col min="4932" max="4932" width="11.42578125" style="1" customWidth="1"/>
    <col min="4933" max="4933" width="12.140625" style="1" customWidth="1"/>
    <col min="4934" max="4936" width="8.7109375" style="1" customWidth="1"/>
    <col min="4937" max="4937" width="7.7109375" style="1" customWidth="1"/>
    <col min="4938" max="4938" width="7.28515625" style="1" customWidth="1"/>
    <col min="4939" max="4939" width="7.42578125" style="1" customWidth="1"/>
    <col min="4940" max="4943" width="6.42578125" style="1" customWidth="1"/>
    <col min="4944" max="4944" width="10.85546875" style="1" customWidth="1"/>
    <col min="4945" max="4945" width="9.7109375" style="1" customWidth="1"/>
    <col min="4946" max="4946" width="14.5703125" style="1" customWidth="1"/>
    <col min="4947" max="4947" width="7.42578125" style="1" customWidth="1"/>
    <col min="4948" max="4948" width="11.28515625" style="1" customWidth="1"/>
    <col min="4949" max="4949" width="11.42578125" style="1" customWidth="1"/>
    <col min="4950" max="4950" width="16.42578125" style="1" customWidth="1"/>
    <col min="4951" max="4951" width="1.5703125" style="1" customWidth="1"/>
    <col min="4952" max="4955" width="11.42578125" style="1" customWidth="1"/>
    <col min="4956" max="4956" width="44.42578125" style="1" customWidth="1"/>
    <col min="4957" max="4957" width="26.7109375" style="1" customWidth="1"/>
    <col min="4958" max="4958" width="8" style="1" customWidth="1"/>
    <col min="4959" max="4960" width="7.85546875" style="1" customWidth="1"/>
    <col min="4961" max="4961" width="7.5703125" style="1" customWidth="1"/>
    <col min="4962" max="4962" width="8.42578125" style="1" customWidth="1"/>
    <col min="4963" max="4963" width="8.7109375" style="1" customWidth="1"/>
    <col min="4964" max="4965" width="9.140625" style="1" customWidth="1"/>
    <col min="4966" max="4966" width="9.28515625" style="1" customWidth="1"/>
    <col min="4967" max="4968" width="9.5703125" style="1" customWidth="1"/>
    <col min="4969" max="4970" width="9.7109375" style="1" customWidth="1"/>
    <col min="4971" max="4975" width="10.140625" style="1" customWidth="1"/>
    <col min="4976" max="4976" width="9.85546875" style="1" customWidth="1"/>
    <col min="4977" max="5181" width="11.42578125" style="1"/>
    <col min="5182" max="5182" width="6" style="1" customWidth="1"/>
    <col min="5183" max="5183" width="9.140625" style="1" customWidth="1"/>
    <col min="5184" max="5184" width="48.140625" style="1" customWidth="1"/>
    <col min="5185" max="5185" width="10" style="1" customWidth="1"/>
    <col min="5186" max="5186" width="10.7109375" style="1" customWidth="1"/>
    <col min="5187" max="5187" width="17.7109375" style="1" customWidth="1"/>
    <col min="5188" max="5188" width="11.42578125" style="1" customWidth="1"/>
    <col min="5189" max="5189" width="12.140625" style="1" customWidth="1"/>
    <col min="5190" max="5192" width="8.7109375" style="1" customWidth="1"/>
    <col min="5193" max="5193" width="7.7109375" style="1" customWidth="1"/>
    <col min="5194" max="5194" width="7.28515625" style="1" customWidth="1"/>
    <col min="5195" max="5195" width="7.42578125" style="1" customWidth="1"/>
    <col min="5196" max="5199" width="6.42578125" style="1" customWidth="1"/>
    <col min="5200" max="5200" width="10.85546875" style="1" customWidth="1"/>
    <col min="5201" max="5201" width="9.7109375" style="1" customWidth="1"/>
    <col min="5202" max="5202" width="14.5703125" style="1" customWidth="1"/>
    <col min="5203" max="5203" width="7.42578125" style="1" customWidth="1"/>
    <col min="5204" max="5204" width="11.28515625" style="1" customWidth="1"/>
    <col min="5205" max="5205" width="11.42578125" style="1" customWidth="1"/>
    <col min="5206" max="5206" width="16.42578125" style="1" customWidth="1"/>
    <col min="5207" max="5207" width="1.5703125" style="1" customWidth="1"/>
    <col min="5208" max="5211" width="11.42578125" style="1" customWidth="1"/>
    <col min="5212" max="5212" width="44.42578125" style="1" customWidth="1"/>
    <col min="5213" max="5213" width="26.7109375" style="1" customWidth="1"/>
    <col min="5214" max="5214" width="8" style="1" customWidth="1"/>
    <col min="5215" max="5216" width="7.85546875" style="1" customWidth="1"/>
    <col min="5217" max="5217" width="7.5703125" style="1" customWidth="1"/>
    <col min="5218" max="5218" width="8.42578125" style="1" customWidth="1"/>
    <col min="5219" max="5219" width="8.7109375" style="1" customWidth="1"/>
    <col min="5220" max="5221" width="9.140625" style="1" customWidth="1"/>
    <col min="5222" max="5222" width="9.28515625" style="1" customWidth="1"/>
    <col min="5223" max="5224" width="9.5703125" style="1" customWidth="1"/>
    <col min="5225" max="5226" width="9.7109375" style="1" customWidth="1"/>
    <col min="5227" max="5231" width="10.140625" style="1" customWidth="1"/>
    <col min="5232" max="5232" width="9.85546875" style="1" customWidth="1"/>
    <col min="5233" max="5437" width="11.42578125" style="1"/>
    <col min="5438" max="5438" width="6" style="1" customWidth="1"/>
    <col min="5439" max="5439" width="9.140625" style="1" customWidth="1"/>
    <col min="5440" max="5440" width="48.140625" style="1" customWidth="1"/>
    <col min="5441" max="5441" width="10" style="1" customWidth="1"/>
    <col min="5442" max="5442" width="10.7109375" style="1" customWidth="1"/>
    <col min="5443" max="5443" width="17.7109375" style="1" customWidth="1"/>
    <col min="5444" max="5444" width="11.42578125" style="1" customWidth="1"/>
    <col min="5445" max="5445" width="12.140625" style="1" customWidth="1"/>
    <col min="5446" max="5448" width="8.7109375" style="1" customWidth="1"/>
    <col min="5449" max="5449" width="7.7109375" style="1" customWidth="1"/>
    <col min="5450" max="5450" width="7.28515625" style="1" customWidth="1"/>
    <col min="5451" max="5451" width="7.42578125" style="1" customWidth="1"/>
    <col min="5452" max="5455" width="6.42578125" style="1" customWidth="1"/>
    <col min="5456" max="5456" width="10.85546875" style="1" customWidth="1"/>
    <col min="5457" max="5457" width="9.7109375" style="1" customWidth="1"/>
    <col min="5458" max="5458" width="14.5703125" style="1" customWidth="1"/>
    <col min="5459" max="5459" width="7.42578125" style="1" customWidth="1"/>
    <col min="5460" max="5460" width="11.28515625" style="1" customWidth="1"/>
    <col min="5461" max="5461" width="11.42578125" style="1" customWidth="1"/>
    <col min="5462" max="5462" width="16.42578125" style="1" customWidth="1"/>
    <col min="5463" max="5463" width="1.5703125" style="1" customWidth="1"/>
    <col min="5464" max="5467" width="11.42578125" style="1" customWidth="1"/>
    <col min="5468" max="5468" width="44.42578125" style="1" customWidth="1"/>
    <col min="5469" max="5469" width="26.7109375" style="1" customWidth="1"/>
    <col min="5470" max="5470" width="8" style="1" customWidth="1"/>
    <col min="5471" max="5472" width="7.85546875" style="1" customWidth="1"/>
    <col min="5473" max="5473" width="7.5703125" style="1" customWidth="1"/>
    <col min="5474" max="5474" width="8.42578125" style="1" customWidth="1"/>
    <col min="5475" max="5475" width="8.7109375" style="1" customWidth="1"/>
    <col min="5476" max="5477" width="9.140625" style="1" customWidth="1"/>
    <col min="5478" max="5478" width="9.28515625" style="1" customWidth="1"/>
    <col min="5479" max="5480" width="9.5703125" style="1" customWidth="1"/>
    <col min="5481" max="5482" width="9.7109375" style="1" customWidth="1"/>
    <col min="5483" max="5487" width="10.140625" style="1" customWidth="1"/>
    <col min="5488" max="5488" width="9.85546875" style="1" customWidth="1"/>
    <col min="5489" max="5693" width="11.42578125" style="1"/>
    <col min="5694" max="5694" width="6" style="1" customWidth="1"/>
    <col min="5695" max="5695" width="9.140625" style="1" customWidth="1"/>
    <col min="5696" max="5696" width="48.140625" style="1" customWidth="1"/>
    <col min="5697" max="5697" width="10" style="1" customWidth="1"/>
    <col min="5698" max="5698" width="10.7109375" style="1" customWidth="1"/>
    <col min="5699" max="5699" width="17.7109375" style="1" customWidth="1"/>
    <col min="5700" max="5700" width="11.42578125" style="1" customWidth="1"/>
    <col min="5701" max="5701" width="12.140625" style="1" customWidth="1"/>
    <col min="5702" max="5704" width="8.7109375" style="1" customWidth="1"/>
    <col min="5705" max="5705" width="7.7109375" style="1" customWidth="1"/>
    <col min="5706" max="5706" width="7.28515625" style="1" customWidth="1"/>
    <col min="5707" max="5707" width="7.42578125" style="1" customWidth="1"/>
    <col min="5708" max="5711" width="6.42578125" style="1" customWidth="1"/>
    <col min="5712" max="5712" width="10.85546875" style="1" customWidth="1"/>
    <col min="5713" max="5713" width="9.7109375" style="1" customWidth="1"/>
    <col min="5714" max="5714" width="14.5703125" style="1" customWidth="1"/>
    <col min="5715" max="5715" width="7.42578125" style="1" customWidth="1"/>
    <col min="5716" max="5716" width="11.28515625" style="1" customWidth="1"/>
    <col min="5717" max="5717" width="11.42578125" style="1" customWidth="1"/>
    <col min="5718" max="5718" width="16.42578125" style="1" customWidth="1"/>
    <col min="5719" max="5719" width="1.5703125" style="1" customWidth="1"/>
    <col min="5720" max="5723" width="11.42578125" style="1" customWidth="1"/>
    <col min="5724" max="5724" width="44.42578125" style="1" customWidth="1"/>
    <col min="5725" max="5725" width="26.7109375" style="1" customWidth="1"/>
    <col min="5726" max="5726" width="8" style="1" customWidth="1"/>
    <col min="5727" max="5728" width="7.85546875" style="1" customWidth="1"/>
    <col min="5729" max="5729" width="7.5703125" style="1" customWidth="1"/>
    <col min="5730" max="5730" width="8.42578125" style="1" customWidth="1"/>
    <col min="5731" max="5731" width="8.7109375" style="1" customWidth="1"/>
    <col min="5732" max="5733" width="9.140625" style="1" customWidth="1"/>
    <col min="5734" max="5734" width="9.28515625" style="1" customWidth="1"/>
    <col min="5735" max="5736" width="9.5703125" style="1" customWidth="1"/>
    <col min="5737" max="5738" width="9.7109375" style="1" customWidth="1"/>
    <col min="5739" max="5743" width="10.140625" style="1" customWidth="1"/>
    <col min="5744" max="5744" width="9.85546875" style="1" customWidth="1"/>
    <col min="5745" max="5949" width="11.42578125" style="1"/>
    <col min="5950" max="5950" width="6" style="1" customWidth="1"/>
    <col min="5951" max="5951" width="9.140625" style="1" customWidth="1"/>
    <col min="5952" max="5952" width="48.140625" style="1" customWidth="1"/>
    <col min="5953" max="5953" width="10" style="1" customWidth="1"/>
    <col min="5954" max="5954" width="10.7109375" style="1" customWidth="1"/>
    <col min="5955" max="5955" width="17.7109375" style="1" customWidth="1"/>
    <col min="5956" max="5956" width="11.42578125" style="1" customWidth="1"/>
    <col min="5957" max="5957" width="12.140625" style="1" customWidth="1"/>
    <col min="5958" max="5960" width="8.7109375" style="1" customWidth="1"/>
    <col min="5961" max="5961" width="7.7109375" style="1" customWidth="1"/>
    <col min="5962" max="5962" width="7.28515625" style="1" customWidth="1"/>
    <col min="5963" max="5963" width="7.42578125" style="1" customWidth="1"/>
    <col min="5964" max="5967" width="6.42578125" style="1" customWidth="1"/>
    <col min="5968" max="5968" width="10.85546875" style="1" customWidth="1"/>
    <col min="5969" max="5969" width="9.7109375" style="1" customWidth="1"/>
    <col min="5970" max="5970" width="14.5703125" style="1" customWidth="1"/>
    <col min="5971" max="5971" width="7.42578125" style="1" customWidth="1"/>
    <col min="5972" max="5972" width="11.28515625" style="1" customWidth="1"/>
    <col min="5973" max="5973" width="11.42578125" style="1" customWidth="1"/>
    <col min="5974" max="5974" width="16.42578125" style="1" customWidth="1"/>
    <col min="5975" max="5975" width="1.5703125" style="1" customWidth="1"/>
    <col min="5976" max="5979" width="11.42578125" style="1" customWidth="1"/>
    <col min="5980" max="5980" width="44.42578125" style="1" customWidth="1"/>
    <col min="5981" max="5981" width="26.7109375" style="1" customWidth="1"/>
    <col min="5982" max="5982" width="8" style="1" customWidth="1"/>
    <col min="5983" max="5984" width="7.85546875" style="1" customWidth="1"/>
    <col min="5985" max="5985" width="7.5703125" style="1" customWidth="1"/>
    <col min="5986" max="5986" width="8.42578125" style="1" customWidth="1"/>
    <col min="5987" max="5987" width="8.7109375" style="1" customWidth="1"/>
    <col min="5988" max="5989" width="9.140625" style="1" customWidth="1"/>
    <col min="5990" max="5990" width="9.28515625" style="1" customWidth="1"/>
    <col min="5991" max="5992" width="9.5703125" style="1" customWidth="1"/>
    <col min="5993" max="5994" width="9.7109375" style="1" customWidth="1"/>
    <col min="5995" max="5999" width="10.140625" style="1" customWidth="1"/>
    <col min="6000" max="6000" width="9.85546875" style="1" customWidth="1"/>
    <col min="6001" max="6205" width="11.42578125" style="1"/>
    <col min="6206" max="6206" width="6" style="1" customWidth="1"/>
    <col min="6207" max="6207" width="9.140625" style="1" customWidth="1"/>
    <col min="6208" max="6208" width="48.140625" style="1" customWidth="1"/>
    <col min="6209" max="6209" width="10" style="1" customWidth="1"/>
    <col min="6210" max="6210" width="10.7109375" style="1" customWidth="1"/>
    <col min="6211" max="6211" width="17.7109375" style="1" customWidth="1"/>
    <col min="6212" max="6212" width="11.42578125" style="1" customWidth="1"/>
    <col min="6213" max="6213" width="12.140625" style="1" customWidth="1"/>
    <col min="6214" max="6216" width="8.7109375" style="1" customWidth="1"/>
    <col min="6217" max="6217" width="7.7109375" style="1" customWidth="1"/>
    <col min="6218" max="6218" width="7.28515625" style="1" customWidth="1"/>
    <col min="6219" max="6219" width="7.42578125" style="1" customWidth="1"/>
    <col min="6220" max="6223" width="6.42578125" style="1" customWidth="1"/>
    <col min="6224" max="6224" width="10.85546875" style="1" customWidth="1"/>
    <col min="6225" max="6225" width="9.7109375" style="1" customWidth="1"/>
    <col min="6226" max="6226" width="14.5703125" style="1" customWidth="1"/>
    <col min="6227" max="6227" width="7.42578125" style="1" customWidth="1"/>
    <col min="6228" max="6228" width="11.28515625" style="1" customWidth="1"/>
    <col min="6229" max="6229" width="11.42578125" style="1" customWidth="1"/>
    <col min="6230" max="6230" width="16.42578125" style="1" customWidth="1"/>
    <col min="6231" max="6231" width="1.5703125" style="1" customWidth="1"/>
    <col min="6232" max="6235" width="11.42578125" style="1" customWidth="1"/>
    <col min="6236" max="6236" width="44.42578125" style="1" customWidth="1"/>
    <col min="6237" max="6237" width="26.7109375" style="1" customWidth="1"/>
    <col min="6238" max="6238" width="8" style="1" customWidth="1"/>
    <col min="6239" max="6240" width="7.85546875" style="1" customWidth="1"/>
    <col min="6241" max="6241" width="7.5703125" style="1" customWidth="1"/>
    <col min="6242" max="6242" width="8.42578125" style="1" customWidth="1"/>
    <col min="6243" max="6243" width="8.7109375" style="1" customWidth="1"/>
    <col min="6244" max="6245" width="9.140625" style="1" customWidth="1"/>
    <col min="6246" max="6246" width="9.28515625" style="1" customWidth="1"/>
    <col min="6247" max="6248" width="9.5703125" style="1" customWidth="1"/>
    <col min="6249" max="6250" width="9.7109375" style="1" customWidth="1"/>
    <col min="6251" max="6255" width="10.140625" style="1" customWidth="1"/>
    <col min="6256" max="6256" width="9.85546875" style="1" customWidth="1"/>
    <col min="6257" max="6461" width="11.42578125" style="1"/>
    <col min="6462" max="6462" width="6" style="1" customWidth="1"/>
    <col min="6463" max="6463" width="9.140625" style="1" customWidth="1"/>
    <col min="6464" max="6464" width="48.140625" style="1" customWidth="1"/>
    <col min="6465" max="6465" width="10" style="1" customWidth="1"/>
    <col min="6466" max="6466" width="10.7109375" style="1" customWidth="1"/>
    <col min="6467" max="6467" width="17.7109375" style="1" customWidth="1"/>
    <col min="6468" max="6468" width="11.42578125" style="1" customWidth="1"/>
    <col min="6469" max="6469" width="12.140625" style="1" customWidth="1"/>
    <col min="6470" max="6472" width="8.7109375" style="1" customWidth="1"/>
    <col min="6473" max="6473" width="7.7109375" style="1" customWidth="1"/>
    <col min="6474" max="6474" width="7.28515625" style="1" customWidth="1"/>
    <col min="6475" max="6475" width="7.42578125" style="1" customWidth="1"/>
    <col min="6476" max="6479" width="6.42578125" style="1" customWidth="1"/>
    <col min="6480" max="6480" width="10.85546875" style="1" customWidth="1"/>
    <col min="6481" max="6481" width="9.7109375" style="1" customWidth="1"/>
    <col min="6482" max="6482" width="14.5703125" style="1" customWidth="1"/>
    <col min="6483" max="6483" width="7.42578125" style="1" customWidth="1"/>
    <col min="6484" max="6484" width="11.28515625" style="1" customWidth="1"/>
    <col min="6485" max="6485" width="11.42578125" style="1" customWidth="1"/>
    <col min="6486" max="6486" width="16.42578125" style="1" customWidth="1"/>
    <col min="6487" max="6487" width="1.5703125" style="1" customWidth="1"/>
    <col min="6488" max="6491" width="11.42578125" style="1" customWidth="1"/>
    <col min="6492" max="6492" width="44.42578125" style="1" customWidth="1"/>
    <col min="6493" max="6493" width="26.7109375" style="1" customWidth="1"/>
    <col min="6494" max="6494" width="8" style="1" customWidth="1"/>
    <col min="6495" max="6496" width="7.85546875" style="1" customWidth="1"/>
    <col min="6497" max="6497" width="7.5703125" style="1" customWidth="1"/>
    <col min="6498" max="6498" width="8.42578125" style="1" customWidth="1"/>
    <col min="6499" max="6499" width="8.7109375" style="1" customWidth="1"/>
    <col min="6500" max="6501" width="9.140625" style="1" customWidth="1"/>
    <col min="6502" max="6502" width="9.28515625" style="1" customWidth="1"/>
    <col min="6503" max="6504" width="9.5703125" style="1" customWidth="1"/>
    <col min="6505" max="6506" width="9.7109375" style="1" customWidth="1"/>
    <col min="6507" max="6511" width="10.140625" style="1" customWidth="1"/>
    <col min="6512" max="6512" width="9.85546875" style="1" customWidth="1"/>
    <col min="6513" max="6717" width="11.42578125" style="1"/>
    <col min="6718" max="6718" width="6" style="1" customWidth="1"/>
    <col min="6719" max="6719" width="9.140625" style="1" customWidth="1"/>
    <col min="6720" max="6720" width="48.140625" style="1" customWidth="1"/>
    <col min="6721" max="6721" width="10" style="1" customWidth="1"/>
    <col min="6722" max="6722" width="10.7109375" style="1" customWidth="1"/>
    <col min="6723" max="6723" width="17.7109375" style="1" customWidth="1"/>
    <col min="6724" max="6724" width="11.42578125" style="1" customWidth="1"/>
    <col min="6725" max="6725" width="12.140625" style="1" customWidth="1"/>
    <col min="6726" max="6728" width="8.7109375" style="1" customWidth="1"/>
    <col min="6729" max="6729" width="7.7109375" style="1" customWidth="1"/>
    <col min="6730" max="6730" width="7.28515625" style="1" customWidth="1"/>
    <col min="6731" max="6731" width="7.42578125" style="1" customWidth="1"/>
    <col min="6732" max="6735" width="6.42578125" style="1" customWidth="1"/>
    <col min="6736" max="6736" width="10.85546875" style="1" customWidth="1"/>
    <col min="6737" max="6737" width="9.7109375" style="1" customWidth="1"/>
    <col min="6738" max="6738" width="14.5703125" style="1" customWidth="1"/>
    <col min="6739" max="6739" width="7.42578125" style="1" customWidth="1"/>
    <col min="6740" max="6740" width="11.28515625" style="1" customWidth="1"/>
    <col min="6741" max="6741" width="11.42578125" style="1" customWidth="1"/>
    <col min="6742" max="6742" width="16.42578125" style="1" customWidth="1"/>
    <col min="6743" max="6743" width="1.5703125" style="1" customWidth="1"/>
    <col min="6744" max="6747" width="11.42578125" style="1" customWidth="1"/>
    <col min="6748" max="6748" width="44.42578125" style="1" customWidth="1"/>
    <col min="6749" max="6749" width="26.7109375" style="1" customWidth="1"/>
    <col min="6750" max="6750" width="8" style="1" customWidth="1"/>
    <col min="6751" max="6752" width="7.85546875" style="1" customWidth="1"/>
    <col min="6753" max="6753" width="7.5703125" style="1" customWidth="1"/>
    <col min="6754" max="6754" width="8.42578125" style="1" customWidth="1"/>
    <col min="6755" max="6755" width="8.7109375" style="1" customWidth="1"/>
    <col min="6756" max="6757" width="9.140625" style="1" customWidth="1"/>
    <col min="6758" max="6758" width="9.28515625" style="1" customWidth="1"/>
    <col min="6759" max="6760" width="9.5703125" style="1" customWidth="1"/>
    <col min="6761" max="6762" width="9.7109375" style="1" customWidth="1"/>
    <col min="6763" max="6767" width="10.140625" style="1" customWidth="1"/>
    <col min="6768" max="6768" width="9.85546875" style="1" customWidth="1"/>
    <col min="6769" max="6973" width="11.42578125" style="1"/>
    <col min="6974" max="6974" width="6" style="1" customWidth="1"/>
    <col min="6975" max="6975" width="9.140625" style="1" customWidth="1"/>
    <col min="6976" max="6976" width="48.140625" style="1" customWidth="1"/>
    <col min="6977" max="6977" width="10" style="1" customWidth="1"/>
    <col min="6978" max="6978" width="10.7109375" style="1" customWidth="1"/>
    <col min="6979" max="6979" width="17.7109375" style="1" customWidth="1"/>
    <col min="6980" max="6980" width="11.42578125" style="1" customWidth="1"/>
    <col min="6981" max="6981" width="12.140625" style="1" customWidth="1"/>
    <col min="6982" max="6984" width="8.7109375" style="1" customWidth="1"/>
    <col min="6985" max="6985" width="7.7109375" style="1" customWidth="1"/>
    <col min="6986" max="6986" width="7.28515625" style="1" customWidth="1"/>
    <col min="6987" max="6987" width="7.42578125" style="1" customWidth="1"/>
    <col min="6988" max="6991" width="6.42578125" style="1" customWidth="1"/>
    <col min="6992" max="6992" width="10.85546875" style="1" customWidth="1"/>
    <col min="6993" max="6993" width="9.7109375" style="1" customWidth="1"/>
    <col min="6994" max="6994" width="14.5703125" style="1" customWidth="1"/>
    <col min="6995" max="6995" width="7.42578125" style="1" customWidth="1"/>
    <col min="6996" max="6996" width="11.28515625" style="1" customWidth="1"/>
    <col min="6997" max="6997" width="11.42578125" style="1" customWidth="1"/>
    <col min="6998" max="6998" width="16.42578125" style="1" customWidth="1"/>
    <col min="6999" max="6999" width="1.5703125" style="1" customWidth="1"/>
    <col min="7000" max="7003" width="11.42578125" style="1" customWidth="1"/>
    <col min="7004" max="7004" width="44.42578125" style="1" customWidth="1"/>
    <col min="7005" max="7005" width="26.7109375" style="1" customWidth="1"/>
    <col min="7006" max="7006" width="8" style="1" customWidth="1"/>
    <col min="7007" max="7008" width="7.85546875" style="1" customWidth="1"/>
    <col min="7009" max="7009" width="7.5703125" style="1" customWidth="1"/>
    <col min="7010" max="7010" width="8.42578125" style="1" customWidth="1"/>
    <col min="7011" max="7011" width="8.7109375" style="1" customWidth="1"/>
    <col min="7012" max="7013" width="9.140625" style="1" customWidth="1"/>
    <col min="7014" max="7014" width="9.28515625" style="1" customWidth="1"/>
    <col min="7015" max="7016" width="9.5703125" style="1" customWidth="1"/>
    <col min="7017" max="7018" width="9.7109375" style="1" customWidth="1"/>
    <col min="7019" max="7023" width="10.140625" style="1" customWidth="1"/>
    <col min="7024" max="7024" width="9.85546875" style="1" customWidth="1"/>
    <col min="7025" max="7229" width="11.42578125" style="1"/>
    <col min="7230" max="7230" width="6" style="1" customWidth="1"/>
    <col min="7231" max="7231" width="9.140625" style="1" customWidth="1"/>
    <col min="7232" max="7232" width="48.140625" style="1" customWidth="1"/>
    <col min="7233" max="7233" width="10" style="1" customWidth="1"/>
    <col min="7234" max="7234" width="10.7109375" style="1" customWidth="1"/>
    <col min="7235" max="7235" width="17.7109375" style="1" customWidth="1"/>
    <col min="7236" max="7236" width="11.42578125" style="1" customWidth="1"/>
    <col min="7237" max="7237" width="12.140625" style="1" customWidth="1"/>
    <col min="7238" max="7240" width="8.7109375" style="1" customWidth="1"/>
    <col min="7241" max="7241" width="7.7109375" style="1" customWidth="1"/>
    <col min="7242" max="7242" width="7.28515625" style="1" customWidth="1"/>
    <col min="7243" max="7243" width="7.42578125" style="1" customWidth="1"/>
    <col min="7244" max="7247" width="6.42578125" style="1" customWidth="1"/>
    <col min="7248" max="7248" width="10.85546875" style="1" customWidth="1"/>
    <col min="7249" max="7249" width="9.7109375" style="1" customWidth="1"/>
    <col min="7250" max="7250" width="14.5703125" style="1" customWidth="1"/>
    <col min="7251" max="7251" width="7.42578125" style="1" customWidth="1"/>
    <col min="7252" max="7252" width="11.28515625" style="1" customWidth="1"/>
    <col min="7253" max="7253" width="11.42578125" style="1" customWidth="1"/>
    <col min="7254" max="7254" width="16.42578125" style="1" customWidth="1"/>
    <col min="7255" max="7255" width="1.5703125" style="1" customWidth="1"/>
    <col min="7256" max="7259" width="11.42578125" style="1" customWidth="1"/>
    <col min="7260" max="7260" width="44.42578125" style="1" customWidth="1"/>
    <col min="7261" max="7261" width="26.7109375" style="1" customWidth="1"/>
    <col min="7262" max="7262" width="8" style="1" customWidth="1"/>
    <col min="7263" max="7264" width="7.85546875" style="1" customWidth="1"/>
    <col min="7265" max="7265" width="7.5703125" style="1" customWidth="1"/>
    <col min="7266" max="7266" width="8.42578125" style="1" customWidth="1"/>
    <col min="7267" max="7267" width="8.7109375" style="1" customWidth="1"/>
    <col min="7268" max="7269" width="9.140625" style="1" customWidth="1"/>
    <col min="7270" max="7270" width="9.28515625" style="1" customWidth="1"/>
    <col min="7271" max="7272" width="9.5703125" style="1" customWidth="1"/>
    <col min="7273" max="7274" width="9.7109375" style="1" customWidth="1"/>
    <col min="7275" max="7279" width="10.140625" style="1" customWidth="1"/>
    <col min="7280" max="7280" width="9.85546875" style="1" customWidth="1"/>
    <col min="7281" max="7485" width="11.42578125" style="1"/>
    <col min="7486" max="7486" width="6" style="1" customWidth="1"/>
    <col min="7487" max="7487" width="9.140625" style="1" customWidth="1"/>
    <col min="7488" max="7488" width="48.140625" style="1" customWidth="1"/>
    <col min="7489" max="7489" width="10" style="1" customWidth="1"/>
    <col min="7490" max="7490" width="10.7109375" style="1" customWidth="1"/>
    <col min="7491" max="7491" width="17.7109375" style="1" customWidth="1"/>
    <col min="7492" max="7492" width="11.42578125" style="1" customWidth="1"/>
    <col min="7493" max="7493" width="12.140625" style="1" customWidth="1"/>
    <col min="7494" max="7496" width="8.7109375" style="1" customWidth="1"/>
    <col min="7497" max="7497" width="7.7109375" style="1" customWidth="1"/>
    <col min="7498" max="7498" width="7.28515625" style="1" customWidth="1"/>
    <col min="7499" max="7499" width="7.42578125" style="1" customWidth="1"/>
    <col min="7500" max="7503" width="6.42578125" style="1" customWidth="1"/>
    <col min="7504" max="7504" width="10.85546875" style="1" customWidth="1"/>
    <col min="7505" max="7505" width="9.7109375" style="1" customWidth="1"/>
    <col min="7506" max="7506" width="14.5703125" style="1" customWidth="1"/>
    <col min="7507" max="7507" width="7.42578125" style="1" customWidth="1"/>
    <col min="7508" max="7508" width="11.28515625" style="1" customWidth="1"/>
    <col min="7509" max="7509" width="11.42578125" style="1" customWidth="1"/>
    <col min="7510" max="7510" width="16.42578125" style="1" customWidth="1"/>
    <col min="7511" max="7511" width="1.5703125" style="1" customWidth="1"/>
    <col min="7512" max="7515" width="11.42578125" style="1" customWidth="1"/>
    <col min="7516" max="7516" width="44.42578125" style="1" customWidth="1"/>
    <col min="7517" max="7517" width="26.7109375" style="1" customWidth="1"/>
    <col min="7518" max="7518" width="8" style="1" customWidth="1"/>
    <col min="7519" max="7520" width="7.85546875" style="1" customWidth="1"/>
    <col min="7521" max="7521" width="7.5703125" style="1" customWidth="1"/>
    <col min="7522" max="7522" width="8.42578125" style="1" customWidth="1"/>
    <col min="7523" max="7523" width="8.7109375" style="1" customWidth="1"/>
    <col min="7524" max="7525" width="9.140625" style="1" customWidth="1"/>
    <col min="7526" max="7526" width="9.28515625" style="1" customWidth="1"/>
    <col min="7527" max="7528" width="9.5703125" style="1" customWidth="1"/>
    <col min="7529" max="7530" width="9.7109375" style="1" customWidth="1"/>
    <col min="7531" max="7535" width="10.140625" style="1" customWidth="1"/>
    <col min="7536" max="7536" width="9.85546875" style="1" customWidth="1"/>
    <col min="7537" max="7741" width="11.42578125" style="1"/>
    <col min="7742" max="7742" width="6" style="1" customWidth="1"/>
    <col min="7743" max="7743" width="9.140625" style="1" customWidth="1"/>
    <col min="7744" max="7744" width="48.140625" style="1" customWidth="1"/>
    <col min="7745" max="7745" width="10" style="1" customWidth="1"/>
    <col min="7746" max="7746" width="10.7109375" style="1" customWidth="1"/>
    <col min="7747" max="7747" width="17.7109375" style="1" customWidth="1"/>
    <col min="7748" max="7748" width="11.42578125" style="1" customWidth="1"/>
    <col min="7749" max="7749" width="12.140625" style="1" customWidth="1"/>
    <col min="7750" max="7752" width="8.7109375" style="1" customWidth="1"/>
    <col min="7753" max="7753" width="7.7109375" style="1" customWidth="1"/>
    <col min="7754" max="7754" width="7.28515625" style="1" customWidth="1"/>
    <col min="7755" max="7755" width="7.42578125" style="1" customWidth="1"/>
    <col min="7756" max="7759" width="6.42578125" style="1" customWidth="1"/>
    <col min="7760" max="7760" width="10.85546875" style="1" customWidth="1"/>
    <col min="7761" max="7761" width="9.7109375" style="1" customWidth="1"/>
    <col min="7762" max="7762" width="14.5703125" style="1" customWidth="1"/>
    <col min="7763" max="7763" width="7.42578125" style="1" customWidth="1"/>
    <col min="7764" max="7764" width="11.28515625" style="1" customWidth="1"/>
    <col min="7765" max="7765" width="11.42578125" style="1" customWidth="1"/>
    <col min="7766" max="7766" width="16.42578125" style="1" customWidth="1"/>
    <col min="7767" max="7767" width="1.5703125" style="1" customWidth="1"/>
    <col min="7768" max="7771" width="11.42578125" style="1" customWidth="1"/>
    <col min="7772" max="7772" width="44.42578125" style="1" customWidth="1"/>
    <col min="7773" max="7773" width="26.7109375" style="1" customWidth="1"/>
    <col min="7774" max="7774" width="8" style="1" customWidth="1"/>
    <col min="7775" max="7776" width="7.85546875" style="1" customWidth="1"/>
    <col min="7777" max="7777" width="7.5703125" style="1" customWidth="1"/>
    <col min="7778" max="7778" width="8.42578125" style="1" customWidth="1"/>
    <col min="7779" max="7779" width="8.7109375" style="1" customWidth="1"/>
    <col min="7780" max="7781" width="9.140625" style="1" customWidth="1"/>
    <col min="7782" max="7782" width="9.28515625" style="1" customWidth="1"/>
    <col min="7783" max="7784" width="9.5703125" style="1" customWidth="1"/>
    <col min="7785" max="7786" width="9.7109375" style="1" customWidth="1"/>
    <col min="7787" max="7791" width="10.140625" style="1" customWidth="1"/>
    <col min="7792" max="7792" width="9.85546875" style="1" customWidth="1"/>
    <col min="7793" max="7997" width="11.42578125" style="1"/>
    <col min="7998" max="7998" width="6" style="1" customWidth="1"/>
    <col min="7999" max="7999" width="9.140625" style="1" customWidth="1"/>
    <col min="8000" max="8000" width="48.140625" style="1" customWidth="1"/>
    <col min="8001" max="8001" width="10" style="1" customWidth="1"/>
    <col min="8002" max="8002" width="10.7109375" style="1" customWidth="1"/>
    <col min="8003" max="8003" width="17.7109375" style="1" customWidth="1"/>
    <col min="8004" max="8004" width="11.42578125" style="1" customWidth="1"/>
    <col min="8005" max="8005" width="12.140625" style="1" customWidth="1"/>
    <col min="8006" max="8008" width="8.7109375" style="1" customWidth="1"/>
    <col min="8009" max="8009" width="7.7109375" style="1" customWidth="1"/>
    <col min="8010" max="8010" width="7.28515625" style="1" customWidth="1"/>
    <col min="8011" max="8011" width="7.42578125" style="1" customWidth="1"/>
    <col min="8012" max="8015" width="6.42578125" style="1" customWidth="1"/>
    <col min="8016" max="8016" width="10.85546875" style="1" customWidth="1"/>
    <col min="8017" max="8017" width="9.7109375" style="1" customWidth="1"/>
    <col min="8018" max="8018" width="14.5703125" style="1" customWidth="1"/>
    <col min="8019" max="8019" width="7.42578125" style="1" customWidth="1"/>
    <col min="8020" max="8020" width="11.28515625" style="1" customWidth="1"/>
    <col min="8021" max="8021" width="11.42578125" style="1" customWidth="1"/>
    <col min="8022" max="8022" width="16.42578125" style="1" customWidth="1"/>
    <col min="8023" max="8023" width="1.5703125" style="1" customWidth="1"/>
    <col min="8024" max="8027" width="11.42578125" style="1" customWidth="1"/>
    <col min="8028" max="8028" width="44.42578125" style="1" customWidth="1"/>
    <col min="8029" max="8029" width="26.7109375" style="1" customWidth="1"/>
    <col min="8030" max="8030" width="8" style="1" customWidth="1"/>
    <col min="8031" max="8032" width="7.85546875" style="1" customWidth="1"/>
    <col min="8033" max="8033" width="7.5703125" style="1" customWidth="1"/>
    <col min="8034" max="8034" width="8.42578125" style="1" customWidth="1"/>
    <col min="8035" max="8035" width="8.7109375" style="1" customWidth="1"/>
    <col min="8036" max="8037" width="9.140625" style="1" customWidth="1"/>
    <col min="8038" max="8038" width="9.28515625" style="1" customWidth="1"/>
    <col min="8039" max="8040" width="9.5703125" style="1" customWidth="1"/>
    <col min="8041" max="8042" width="9.7109375" style="1" customWidth="1"/>
    <col min="8043" max="8047" width="10.140625" style="1" customWidth="1"/>
    <col min="8048" max="8048" width="9.85546875" style="1" customWidth="1"/>
    <col min="8049" max="8253" width="11.42578125" style="1"/>
    <col min="8254" max="8254" width="6" style="1" customWidth="1"/>
    <col min="8255" max="8255" width="9.140625" style="1" customWidth="1"/>
    <col min="8256" max="8256" width="48.140625" style="1" customWidth="1"/>
    <col min="8257" max="8257" width="10" style="1" customWidth="1"/>
    <col min="8258" max="8258" width="10.7109375" style="1" customWidth="1"/>
    <col min="8259" max="8259" width="17.7109375" style="1" customWidth="1"/>
    <col min="8260" max="8260" width="11.42578125" style="1" customWidth="1"/>
    <col min="8261" max="8261" width="12.140625" style="1" customWidth="1"/>
    <col min="8262" max="8264" width="8.7109375" style="1" customWidth="1"/>
    <col min="8265" max="8265" width="7.7109375" style="1" customWidth="1"/>
    <col min="8266" max="8266" width="7.28515625" style="1" customWidth="1"/>
    <col min="8267" max="8267" width="7.42578125" style="1" customWidth="1"/>
    <col min="8268" max="8271" width="6.42578125" style="1" customWidth="1"/>
    <col min="8272" max="8272" width="10.85546875" style="1" customWidth="1"/>
    <col min="8273" max="8273" width="9.7109375" style="1" customWidth="1"/>
    <col min="8274" max="8274" width="14.5703125" style="1" customWidth="1"/>
    <col min="8275" max="8275" width="7.42578125" style="1" customWidth="1"/>
    <col min="8276" max="8276" width="11.28515625" style="1" customWidth="1"/>
    <col min="8277" max="8277" width="11.42578125" style="1" customWidth="1"/>
    <col min="8278" max="8278" width="16.42578125" style="1" customWidth="1"/>
    <col min="8279" max="8279" width="1.5703125" style="1" customWidth="1"/>
    <col min="8280" max="8283" width="11.42578125" style="1" customWidth="1"/>
    <col min="8284" max="8284" width="44.42578125" style="1" customWidth="1"/>
    <col min="8285" max="8285" width="26.7109375" style="1" customWidth="1"/>
    <col min="8286" max="8286" width="8" style="1" customWidth="1"/>
    <col min="8287" max="8288" width="7.85546875" style="1" customWidth="1"/>
    <col min="8289" max="8289" width="7.5703125" style="1" customWidth="1"/>
    <col min="8290" max="8290" width="8.42578125" style="1" customWidth="1"/>
    <col min="8291" max="8291" width="8.7109375" style="1" customWidth="1"/>
    <col min="8292" max="8293" width="9.140625" style="1" customWidth="1"/>
    <col min="8294" max="8294" width="9.28515625" style="1" customWidth="1"/>
    <col min="8295" max="8296" width="9.5703125" style="1" customWidth="1"/>
    <col min="8297" max="8298" width="9.7109375" style="1" customWidth="1"/>
    <col min="8299" max="8303" width="10.140625" style="1" customWidth="1"/>
    <col min="8304" max="8304" width="9.85546875" style="1" customWidth="1"/>
    <col min="8305" max="8509" width="11.42578125" style="1"/>
    <col min="8510" max="8510" width="6" style="1" customWidth="1"/>
    <col min="8511" max="8511" width="9.140625" style="1" customWidth="1"/>
    <col min="8512" max="8512" width="48.140625" style="1" customWidth="1"/>
    <col min="8513" max="8513" width="10" style="1" customWidth="1"/>
    <col min="8514" max="8514" width="10.7109375" style="1" customWidth="1"/>
    <col min="8515" max="8515" width="17.7109375" style="1" customWidth="1"/>
    <col min="8516" max="8516" width="11.42578125" style="1" customWidth="1"/>
    <col min="8517" max="8517" width="12.140625" style="1" customWidth="1"/>
    <col min="8518" max="8520" width="8.7109375" style="1" customWidth="1"/>
    <col min="8521" max="8521" width="7.7109375" style="1" customWidth="1"/>
    <col min="8522" max="8522" width="7.28515625" style="1" customWidth="1"/>
    <col min="8523" max="8523" width="7.42578125" style="1" customWidth="1"/>
    <col min="8524" max="8527" width="6.42578125" style="1" customWidth="1"/>
    <col min="8528" max="8528" width="10.85546875" style="1" customWidth="1"/>
    <col min="8529" max="8529" width="9.7109375" style="1" customWidth="1"/>
    <col min="8530" max="8530" width="14.5703125" style="1" customWidth="1"/>
    <col min="8531" max="8531" width="7.42578125" style="1" customWidth="1"/>
    <col min="8532" max="8532" width="11.28515625" style="1" customWidth="1"/>
    <col min="8533" max="8533" width="11.42578125" style="1" customWidth="1"/>
    <col min="8534" max="8534" width="16.42578125" style="1" customWidth="1"/>
    <col min="8535" max="8535" width="1.5703125" style="1" customWidth="1"/>
    <col min="8536" max="8539" width="11.42578125" style="1" customWidth="1"/>
    <col min="8540" max="8540" width="44.42578125" style="1" customWidth="1"/>
    <col min="8541" max="8541" width="26.7109375" style="1" customWidth="1"/>
    <col min="8542" max="8542" width="8" style="1" customWidth="1"/>
    <col min="8543" max="8544" width="7.85546875" style="1" customWidth="1"/>
    <col min="8545" max="8545" width="7.5703125" style="1" customWidth="1"/>
    <col min="8546" max="8546" width="8.42578125" style="1" customWidth="1"/>
    <col min="8547" max="8547" width="8.7109375" style="1" customWidth="1"/>
    <col min="8548" max="8549" width="9.140625" style="1" customWidth="1"/>
    <col min="8550" max="8550" width="9.28515625" style="1" customWidth="1"/>
    <col min="8551" max="8552" width="9.5703125" style="1" customWidth="1"/>
    <col min="8553" max="8554" width="9.7109375" style="1" customWidth="1"/>
    <col min="8555" max="8559" width="10.140625" style="1" customWidth="1"/>
    <col min="8560" max="8560" width="9.85546875" style="1" customWidth="1"/>
    <col min="8561" max="8765" width="11.42578125" style="1"/>
    <col min="8766" max="8766" width="6" style="1" customWidth="1"/>
    <col min="8767" max="8767" width="9.140625" style="1" customWidth="1"/>
    <col min="8768" max="8768" width="48.140625" style="1" customWidth="1"/>
    <col min="8769" max="8769" width="10" style="1" customWidth="1"/>
    <col min="8770" max="8770" width="10.7109375" style="1" customWidth="1"/>
    <col min="8771" max="8771" width="17.7109375" style="1" customWidth="1"/>
    <col min="8772" max="8772" width="11.42578125" style="1" customWidth="1"/>
    <col min="8773" max="8773" width="12.140625" style="1" customWidth="1"/>
    <col min="8774" max="8776" width="8.7109375" style="1" customWidth="1"/>
    <col min="8777" max="8777" width="7.7109375" style="1" customWidth="1"/>
    <col min="8778" max="8778" width="7.28515625" style="1" customWidth="1"/>
    <col min="8779" max="8779" width="7.42578125" style="1" customWidth="1"/>
    <col min="8780" max="8783" width="6.42578125" style="1" customWidth="1"/>
    <col min="8784" max="8784" width="10.85546875" style="1" customWidth="1"/>
    <col min="8785" max="8785" width="9.7109375" style="1" customWidth="1"/>
    <col min="8786" max="8786" width="14.5703125" style="1" customWidth="1"/>
    <col min="8787" max="8787" width="7.42578125" style="1" customWidth="1"/>
    <col min="8788" max="8788" width="11.28515625" style="1" customWidth="1"/>
    <col min="8789" max="8789" width="11.42578125" style="1" customWidth="1"/>
    <col min="8790" max="8790" width="16.42578125" style="1" customWidth="1"/>
    <col min="8791" max="8791" width="1.5703125" style="1" customWidth="1"/>
    <col min="8792" max="8795" width="11.42578125" style="1" customWidth="1"/>
    <col min="8796" max="8796" width="44.42578125" style="1" customWidth="1"/>
    <col min="8797" max="8797" width="26.7109375" style="1" customWidth="1"/>
    <col min="8798" max="8798" width="8" style="1" customWidth="1"/>
    <col min="8799" max="8800" width="7.85546875" style="1" customWidth="1"/>
    <col min="8801" max="8801" width="7.5703125" style="1" customWidth="1"/>
    <col min="8802" max="8802" width="8.42578125" style="1" customWidth="1"/>
    <col min="8803" max="8803" width="8.7109375" style="1" customWidth="1"/>
    <col min="8804" max="8805" width="9.140625" style="1" customWidth="1"/>
    <col min="8806" max="8806" width="9.28515625" style="1" customWidth="1"/>
    <col min="8807" max="8808" width="9.5703125" style="1" customWidth="1"/>
    <col min="8809" max="8810" width="9.7109375" style="1" customWidth="1"/>
    <col min="8811" max="8815" width="10.140625" style="1" customWidth="1"/>
    <col min="8816" max="8816" width="9.85546875" style="1" customWidth="1"/>
    <col min="8817" max="9021" width="11.42578125" style="1"/>
    <col min="9022" max="9022" width="6" style="1" customWidth="1"/>
    <col min="9023" max="9023" width="9.140625" style="1" customWidth="1"/>
    <col min="9024" max="9024" width="48.140625" style="1" customWidth="1"/>
    <col min="9025" max="9025" width="10" style="1" customWidth="1"/>
    <col min="9026" max="9026" width="10.7109375" style="1" customWidth="1"/>
    <col min="9027" max="9027" width="17.7109375" style="1" customWidth="1"/>
    <col min="9028" max="9028" width="11.42578125" style="1" customWidth="1"/>
    <col min="9029" max="9029" width="12.140625" style="1" customWidth="1"/>
    <col min="9030" max="9032" width="8.7109375" style="1" customWidth="1"/>
    <col min="9033" max="9033" width="7.7109375" style="1" customWidth="1"/>
    <col min="9034" max="9034" width="7.28515625" style="1" customWidth="1"/>
    <col min="9035" max="9035" width="7.42578125" style="1" customWidth="1"/>
    <col min="9036" max="9039" width="6.42578125" style="1" customWidth="1"/>
    <col min="9040" max="9040" width="10.85546875" style="1" customWidth="1"/>
    <col min="9041" max="9041" width="9.7109375" style="1" customWidth="1"/>
    <col min="9042" max="9042" width="14.5703125" style="1" customWidth="1"/>
    <col min="9043" max="9043" width="7.42578125" style="1" customWidth="1"/>
    <col min="9044" max="9044" width="11.28515625" style="1" customWidth="1"/>
    <col min="9045" max="9045" width="11.42578125" style="1" customWidth="1"/>
    <col min="9046" max="9046" width="16.42578125" style="1" customWidth="1"/>
    <col min="9047" max="9047" width="1.5703125" style="1" customWidth="1"/>
    <col min="9048" max="9051" width="11.42578125" style="1" customWidth="1"/>
    <col min="9052" max="9052" width="44.42578125" style="1" customWidth="1"/>
    <col min="9053" max="9053" width="26.7109375" style="1" customWidth="1"/>
    <col min="9054" max="9054" width="8" style="1" customWidth="1"/>
    <col min="9055" max="9056" width="7.85546875" style="1" customWidth="1"/>
    <col min="9057" max="9057" width="7.5703125" style="1" customWidth="1"/>
    <col min="9058" max="9058" width="8.42578125" style="1" customWidth="1"/>
    <col min="9059" max="9059" width="8.7109375" style="1" customWidth="1"/>
    <col min="9060" max="9061" width="9.140625" style="1" customWidth="1"/>
    <col min="9062" max="9062" width="9.28515625" style="1" customWidth="1"/>
    <col min="9063" max="9064" width="9.5703125" style="1" customWidth="1"/>
    <col min="9065" max="9066" width="9.7109375" style="1" customWidth="1"/>
    <col min="9067" max="9071" width="10.140625" style="1" customWidth="1"/>
    <col min="9072" max="9072" width="9.85546875" style="1" customWidth="1"/>
    <col min="9073" max="9277" width="11.42578125" style="1"/>
    <col min="9278" max="9278" width="6" style="1" customWidth="1"/>
    <col min="9279" max="9279" width="9.140625" style="1" customWidth="1"/>
    <col min="9280" max="9280" width="48.140625" style="1" customWidth="1"/>
    <col min="9281" max="9281" width="10" style="1" customWidth="1"/>
    <col min="9282" max="9282" width="10.7109375" style="1" customWidth="1"/>
    <col min="9283" max="9283" width="17.7109375" style="1" customWidth="1"/>
    <col min="9284" max="9284" width="11.42578125" style="1" customWidth="1"/>
    <col min="9285" max="9285" width="12.140625" style="1" customWidth="1"/>
    <col min="9286" max="9288" width="8.7109375" style="1" customWidth="1"/>
    <col min="9289" max="9289" width="7.7109375" style="1" customWidth="1"/>
    <col min="9290" max="9290" width="7.28515625" style="1" customWidth="1"/>
    <col min="9291" max="9291" width="7.42578125" style="1" customWidth="1"/>
    <col min="9292" max="9295" width="6.42578125" style="1" customWidth="1"/>
    <col min="9296" max="9296" width="10.85546875" style="1" customWidth="1"/>
    <col min="9297" max="9297" width="9.7109375" style="1" customWidth="1"/>
    <col min="9298" max="9298" width="14.5703125" style="1" customWidth="1"/>
    <col min="9299" max="9299" width="7.42578125" style="1" customWidth="1"/>
    <col min="9300" max="9300" width="11.28515625" style="1" customWidth="1"/>
    <col min="9301" max="9301" width="11.42578125" style="1" customWidth="1"/>
    <col min="9302" max="9302" width="16.42578125" style="1" customWidth="1"/>
    <col min="9303" max="9303" width="1.5703125" style="1" customWidth="1"/>
    <col min="9304" max="9307" width="11.42578125" style="1" customWidth="1"/>
    <col min="9308" max="9308" width="44.42578125" style="1" customWidth="1"/>
    <col min="9309" max="9309" width="26.7109375" style="1" customWidth="1"/>
    <col min="9310" max="9310" width="8" style="1" customWidth="1"/>
    <col min="9311" max="9312" width="7.85546875" style="1" customWidth="1"/>
    <col min="9313" max="9313" width="7.5703125" style="1" customWidth="1"/>
    <col min="9314" max="9314" width="8.42578125" style="1" customWidth="1"/>
    <col min="9315" max="9315" width="8.7109375" style="1" customWidth="1"/>
    <col min="9316" max="9317" width="9.140625" style="1" customWidth="1"/>
    <col min="9318" max="9318" width="9.28515625" style="1" customWidth="1"/>
    <col min="9319" max="9320" width="9.5703125" style="1" customWidth="1"/>
    <col min="9321" max="9322" width="9.7109375" style="1" customWidth="1"/>
    <col min="9323" max="9327" width="10.140625" style="1" customWidth="1"/>
    <col min="9328" max="9328" width="9.85546875" style="1" customWidth="1"/>
    <col min="9329" max="9533" width="11.42578125" style="1"/>
    <col min="9534" max="9534" width="6" style="1" customWidth="1"/>
    <col min="9535" max="9535" width="9.140625" style="1" customWidth="1"/>
    <col min="9536" max="9536" width="48.140625" style="1" customWidth="1"/>
    <col min="9537" max="9537" width="10" style="1" customWidth="1"/>
    <col min="9538" max="9538" width="10.7109375" style="1" customWidth="1"/>
    <col min="9539" max="9539" width="17.7109375" style="1" customWidth="1"/>
    <col min="9540" max="9540" width="11.42578125" style="1" customWidth="1"/>
    <col min="9541" max="9541" width="12.140625" style="1" customWidth="1"/>
    <col min="9542" max="9544" width="8.7109375" style="1" customWidth="1"/>
    <col min="9545" max="9545" width="7.7109375" style="1" customWidth="1"/>
    <col min="9546" max="9546" width="7.28515625" style="1" customWidth="1"/>
    <col min="9547" max="9547" width="7.42578125" style="1" customWidth="1"/>
    <col min="9548" max="9551" width="6.42578125" style="1" customWidth="1"/>
    <col min="9552" max="9552" width="10.85546875" style="1" customWidth="1"/>
    <col min="9553" max="9553" width="9.7109375" style="1" customWidth="1"/>
    <col min="9554" max="9554" width="14.5703125" style="1" customWidth="1"/>
    <col min="9555" max="9555" width="7.42578125" style="1" customWidth="1"/>
    <col min="9556" max="9556" width="11.28515625" style="1" customWidth="1"/>
    <col min="9557" max="9557" width="11.42578125" style="1" customWidth="1"/>
    <col min="9558" max="9558" width="16.42578125" style="1" customWidth="1"/>
    <col min="9559" max="9559" width="1.5703125" style="1" customWidth="1"/>
    <col min="9560" max="9563" width="11.42578125" style="1" customWidth="1"/>
    <col min="9564" max="9564" width="44.42578125" style="1" customWidth="1"/>
    <col min="9565" max="9565" width="26.7109375" style="1" customWidth="1"/>
    <col min="9566" max="9566" width="8" style="1" customWidth="1"/>
    <col min="9567" max="9568" width="7.85546875" style="1" customWidth="1"/>
    <col min="9569" max="9569" width="7.5703125" style="1" customWidth="1"/>
    <col min="9570" max="9570" width="8.42578125" style="1" customWidth="1"/>
    <col min="9571" max="9571" width="8.7109375" style="1" customWidth="1"/>
    <col min="9572" max="9573" width="9.140625" style="1" customWidth="1"/>
    <col min="9574" max="9574" width="9.28515625" style="1" customWidth="1"/>
    <col min="9575" max="9576" width="9.5703125" style="1" customWidth="1"/>
    <col min="9577" max="9578" width="9.7109375" style="1" customWidth="1"/>
    <col min="9579" max="9583" width="10.140625" style="1" customWidth="1"/>
    <col min="9584" max="9584" width="9.85546875" style="1" customWidth="1"/>
    <col min="9585" max="9789" width="11.42578125" style="1"/>
    <col min="9790" max="9790" width="6" style="1" customWidth="1"/>
    <col min="9791" max="9791" width="9.140625" style="1" customWidth="1"/>
    <col min="9792" max="9792" width="48.140625" style="1" customWidth="1"/>
    <col min="9793" max="9793" width="10" style="1" customWidth="1"/>
    <col min="9794" max="9794" width="10.7109375" style="1" customWidth="1"/>
    <col min="9795" max="9795" width="17.7109375" style="1" customWidth="1"/>
    <col min="9796" max="9796" width="11.42578125" style="1" customWidth="1"/>
    <col min="9797" max="9797" width="12.140625" style="1" customWidth="1"/>
    <col min="9798" max="9800" width="8.7109375" style="1" customWidth="1"/>
    <col min="9801" max="9801" width="7.7109375" style="1" customWidth="1"/>
    <col min="9802" max="9802" width="7.28515625" style="1" customWidth="1"/>
    <col min="9803" max="9803" width="7.42578125" style="1" customWidth="1"/>
    <col min="9804" max="9807" width="6.42578125" style="1" customWidth="1"/>
    <col min="9808" max="9808" width="10.85546875" style="1" customWidth="1"/>
    <col min="9809" max="9809" width="9.7109375" style="1" customWidth="1"/>
    <col min="9810" max="9810" width="14.5703125" style="1" customWidth="1"/>
    <col min="9811" max="9811" width="7.42578125" style="1" customWidth="1"/>
    <col min="9812" max="9812" width="11.28515625" style="1" customWidth="1"/>
    <col min="9813" max="9813" width="11.42578125" style="1" customWidth="1"/>
    <col min="9814" max="9814" width="16.42578125" style="1" customWidth="1"/>
    <col min="9815" max="9815" width="1.5703125" style="1" customWidth="1"/>
    <col min="9816" max="9819" width="11.42578125" style="1" customWidth="1"/>
    <col min="9820" max="9820" width="44.42578125" style="1" customWidth="1"/>
    <col min="9821" max="9821" width="26.7109375" style="1" customWidth="1"/>
    <col min="9822" max="9822" width="8" style="1" customWidth="1"/>
    <col min="9823" max="9824" width="7.85546875" style="1" customWidth="1"/>
    <col min="9825" max="9825" width="7.5703125" style="1" customWidth="1"/>
    <col min="9826" max="9826" width="8.42578125" style="1" customWidth="1"/>
    <col min="9827" max="9827" width="8.7109375" style="1" customWidth="1"/>
    <col min="9828" max="9829" width="9.140625" style="1" customWidth="1"/>
    <col min="9830" max="9830" width="9.28515625" style="1" customWidth="1"/>
    <col min="9831" max="9832" width="9.5703125" style="1" customWidth="1"/>
    <col min="9833" max="9834" width="9.7109375" style="1" customWidth="1"/>
    <col min="9835" max="9839" width="10.140625" style="1" customWidth="1"/>
    <col min="9840" max="9840" width="9.85546875" style="1" customWidth="1"/>
    <col min="9841" max="10045" width="11.42578125" style="1"/>
    <col min="10046" max="10046" width="6" style="1" customWidth="1"/>
    <col min="10047" max="10047" width="9.140625" style="1" customWidth="1"/>
    <col min="10048" max="10048" width="48.140625" style="1" customWidth="1"/>
    <col min="10049" max="10049" width="10" style="1" customWidth="1"/>
    <col min="10050" max="10050" width="10.7109375" style="1" customWidth="1"/>
    <col min="10051" max="10051" width="17.7109375" style="1" customWidth="1"/>
    <col min="10052" max="10052" width="11.42578125" style="1" customWidth="1"/>
    <col min="10053" max="10053" width="12.140625" style="1" customWidth="1"/>
    <col min="10054" max="10056" width="8.7109375" style="1" customWidth="1"/>
    <col min="10057" max="10057" width="7.7109375" style="1" customWidth="1"/>
    <col min="10058" max="10058" width="7.28515625" style="1" customWidth="1"/>
    <col min="10059" max="10059" width="7.42578125" style="1" customWidth="1"/>
    <col min="10060" max="10063" width="6.42578125" style="1" customWidth="1"/>
    <col min="10064" max="10064" width="10.85546875" style="1" customWidth="1"/>
    <col min="10065" max="10065" width="9.7109375" style="1" customWidth="1"/>
    <col min="10066" max="10066" width="14.5703125" style="1" customWidth="1"/>
    <col min="10067" max="10067" width="7.42578125" style="1" customWidth="1"/>
    <col min="10068" max="10068" width="11.28515625" style="1" customWidth="1"/>
    <col min="10069" max="10069" width="11.42578125" style="1" customWidth="1"/>
    <col min="10070" max="10070" width="16.42578125" style="1" customWidth="1"/>
    <col min="10071" max="10071" width="1.5703125" style="1" customWidth="1"/>
    <col min="10072" max="10075" width="11.42578125" style="1" customWidth="1"/>
    <col min="10076" max="10076" width="44.42578125" style="1" customWidth="1"/>
    <col min="10077" max="10077" width="26.7109375" style="1" customWidth="1"/>
    <col min="10078" max="10078" width="8" style="1" customWidth="1"/>
    <col min="10079" max="10080" width="7.85546875" style="1" customWidth="1"/>
    <col min="10081" max="10081" width="7.5703125" style="1" customWidth="1"/>
    <col min="10082" max="10082" width="8.42578125" style="1" customWidth="1"/>
    <col min="10083" max="10083" width="8.7109375" style="1" customWidth="1"/>
    <col min="10084" max="10085" width="9.140625" style="1" customWidth="1"/>
    <col min="10086" max="10086" width="9.28515625" style="1" customWidth="1"/>
    <col min="10087" max="10088" width="9.5703125" style="1" customWidth="1"/>
    <col min="10089" max="10090" width="9.7109375" style="1" customWidth="1"/>
    <col min="10091" max="10095" width="10.140625" style="1" customWidth="1"/>
    <col min="10096" max="10096" width="9.85546875" style="1" customWidth="1"/>
    <col min="10097" max="10301" width="11.42578125" style="1"/>
    <col min="10302" max="10302" width="6" style="1" customWidth="1"/>
    <col min="10303" max="10303" width="9.140625" style="1" customWidth="1"/>
    <col min="10304" max="10304" width="48.140625" style="1" customWidth="1"/>
    <col min="10305" max="10305" width="10" style="1" customWidth="1"/>
    <col min="10306" max="10306" width="10.7109375" style="1" customWidth="1"/>
    <col min="10307" max="10307" width="17.7109375" style="1" customWidth="1"/>
    <col min="10308" max="10308" width="11.42578125" style="1" customWidth="1"/>
    <col min="10309" max="10309" width="12.140625" style="1" customWidth="1"/>
    <col min="10310" max="10312" width="8.7109375" style="1" customWidth="1"/>
    <col min="10313" max="10313" width="7.7109375" style="1" customWidth="1"/>
    <col min="10314" max="10314" width="7.28515625" style="1" customWidth="1"/>
    <col min="10315" max="10315" width="7.42578125" style="1" customWidth="1"/>
    <col min="10316" max="10319" width="6.42578125" style="1" customWidth="1"/>
    <col min="10320" max="10320" width="10.85546875" style="1" customWidth="1"/>
    <col min="10321" max="10321" width="9.7109375" style="1" customWidth="1"/>
    <col min="10322" max="10322" width="14.5703125" style="1" customWidth="1"/>
    <col min="10323" max="10323" width="7.42578125" style="1" customWidth="1"/>
    <col min="10324" max="10324" width="11.28515625" style="1" customWidth="1"/>
    <col min="10325" max="10325" width="11.42578125" style="1" customWidth="1"/>
    <col min="10326" max="10326" width="16.42578125" style="1" customWidth="1"/>
    <col min="10327" max="10327" width="1.5703125" style="1" customWidth="1"/>
    <col min="10328" max="10331" width="11.42578125" style="1" customWidth="1"/>
    <col min="10332" max="10332" width="44.42578125" style="1" customWidth="1"/>
    <col min="10333" max="10333" width="26.7109375" style="1" customWidth="1"/>
    <col min="10334" max="10334" width="8" style="1" customWidth="1"/>
    <col min="10335" max="10336" width="7.85546875" style="1" customWidth="1"/>
    <col min="10337" max="10337" width="7.5703125" style="1" customWidth="1"/>
    <col min="10338" max="10338" width="8.42578125" style="1" customWidth="1"/>
    <col min="10339" max="10339" width="8.7109375" style="1" customWidth="1"/>
    <col min="10340" max="10341" width="9.140625" style="1" customWidth="1"/>
    <col min="10342" max="10342" width="9.28515625" style="1" customWidth="1"/>
    <col min="10343" max="10344" width="9.5703125" style="1" customWidth="1"/>
    <col min="10345" max="10346" width="9.7109375" style="1" customWidth="1"/>
    <col min="10347" max="10351" width="10.140625" style="1" customWidth="1"/>
    <col min="10352" max="10352" width="9.85546875" style="1" customWidth="1"/>
    <col min="10353" max="10557" width="11.42578125" style="1"/>
    <col min="10558" max="10558" width="6" style="1" customWidth="1"/>
    <col min="10559" max="10559" width="9.140625" style="1" customWidth="1"/>
    <col min="10560" max="10560" width="48.140625" style="1" customWidth="1"/>
    <col min="10561" max="10561" width="10" style="1" customWidth="1"/>
    <col min="10562" max="10562" width="10.7109375" style="1" customWidth="1"/>
    <col min="10563" max="10563" width="17.7109375" style="1" customWidth="1"/>
    <col min="10564" max="10564" width="11.42578125" style="1" customWidth="1"/>
    <col min="10565" max="10565" width="12.140625" style="1" customWidth="1"/>
    <col min="10566" max="10568" width="8.7109375" style="1" customWidth="1"/>
    <col min="10569" max="10569" width="7.7109375" style="1" customWidth="1"/>
    <col min="10570" max="10570" width="7.28515625" style="1" customWidth="1"/>
    <col min="10571" max="10571" width="7.42578125" style="1" customWidth="1"/>
    <col min="10572" max="10575" width="6.42578125" style="1" customWidth="1"/>
    <col min="10576" max="10576" width="10.85546875" style="1" customWidth="1"/>
    <col min="10577" max="10577" width="9.7109375" style="1" customWidth="1"/>
    <col min="10578" max="10578" width="14.5703125" style="1" customWidth="1"/>
    <col min="10579" max="10579" width="7.42578125" style="1" customWidth="1"/>
    <col min="10580" max="10580" width="11.28515625" style="1" customWidth="1"/>
    <col min="10581" max="10581" width="11.42578125" style="1" customWidth="1"/>
    <col min="10582" max="10582" width="16.42578125" style="1" customWidth="1"/>
    <col min="10583" max="10583" width="1.5703125" style="1" customWidth="1"/>
    <col min="10584" max="10587" width="11.42578125" style="1" customWidth="1"/>
    <col min="10588" max="10588" width="44.42578125" style="1" customWidth="1"/>
    <col min="10589" max="10589" width="26.7109375" style="1" customWidth="1"/>
    <col min="10590" max="10590" width="8" style="1" customWidth="1"/>
    <col min="10591" max="10592" width="7.85546875" style="1" customWidth="1"/>
    <col min="10593" max="10593" width="7.5703125" style="1" customWidth="1"/>
    <col min="10594" max="10594" width="8.42578125" style="1" customWidth="1"/>
    <col min="10595" max="10595" width="8.7109375" style="1" customWidth="1"/>
    <col min="10596" max="10597" width="9.140625" style="1" customWidth="1"/>
    <col min="10598" max="10598" width="9.28515625" style="1" customWidth="1"/>
    <col min="10599" max="10600" width="9.5703125" style="1" customWidth="1"/>
    <col min="10601" max="10602" width="9.7109375" style="1" customWidth="1"/>
    <col min="10603" max="10607" width="10.140625" style="1" customWidth="1"/>
    <col min="10608" max="10608" width="9.85546875" style="1" customWidth="1"/>
    <col min="10609" max="10813" width="11.42578125" style="1"/>
    <col min="10814" max="10814" width="6" style="1" customWidth="1"/>
    <col min="10815" max="10815" width="9.140625" style="1" customWidth="1"/>
    <col min="10816" max="10816" width="48.140625" style="1" customWidth="1"/>
    <col min="10817" max="10817" width="10" style="1" customWidth="1"/>
    <col min="10818" max="10818" width="10.7109375" style="1" customWidth="1"/>
    <col min="10819" max="10819" width="17.7109375" style="1" customWidth="1"/>
    <col min="10820" max="10820" width="11.42578125" style="1" customWidth="1"/>
    <col min="10821" max="10821" width="12.140625" style="1" customWidth="1"/>
    <col min="10822" max="10824" width="8.7109375" style="1" customWidth="1"/>
    <col min="10825" max="10825" width="7.7109375" style="1" customWidth="1"/>
    <col min="10826" max="10826" width="7.28515625" style="1" customWidth="1"/>
    <col min="10827" max="10827" width="7.42578125" style="1" customWidth="1"/>
    <col min="10828" max="10831" width="6.42578125" style="1" customWidth="1"/>
    <col min="10832" max="10832" width="10.85546875" style="1" customWidth="1"/>
    <col min="10833" max="10833" width="9.7109375" style="1" customWidth="1"/>
    <col min="10834" max="10834" width="14.5703125" style="1" customWidth="1"/>
    <col min="10835" max="10835" width="7.42578125" style="1" customWidth="1"/>
    <col min="10836" max="10836" width="11.28515625" style="1" customWidth="1"/>
    <col min="10837" max="10837" width="11.42578125" style="1" customWidth="1"/>
    <col min="10838" max="10838" width="16.42578125" style="1" customWidth="1"/>
    <col min="10839" max="10839" width="1.5703125" style="1" customWidth="1"/>
    <col min="10840" max="10843" width="11.42578125" style="1" customWidth="1"/>
    <col min="10844" max="10844" width="44.42578125" style="1" customWidth="1"/>
    <col min="10845" max="10845" width="26.7109375" style="1" customWidth="1"/>
    <col min="10846" max="10846" width="8" style="1" customWidth="1"/>
    <col min="10847" max="10848" width="7.85546875" style="1" customWidth="1"/>
    <col min="10849" max="10849" width="7.5703125" style="1" customWidth="1"/>
    <col min="10850" max="10850" width="8.42578125" style="1" customWidth="1"/>
    <col min="10851" max="10851" width="8.7109375" style="1" customWidth="1"/>
    <col min="10852" max="10853" width="9.140625" style="1" customWidth="1"/>
    <col min="10854" max="10854" width="9.28515625" style="1" customWidth="1"/>
    <col min="10855" max="10856" width="9.5703125" style="1" customWidth="1"/>
    <col min="10857" max="10858" width="9.7109375" style="1" customWidth="1"/>
    <col min="10859" max="10863" width="10.140625" style="1" customWidth="1"/>
    <col min="10864" max="10864" width="9.85546875" style="1" customWidth="1"/>
    <col min="10865" max="11069" width="11.42578125" style="1"/>
    <col min="11070" max="11070" width="6" style="1" customWidth="1"/>
    <col min="11071" max="11071" width="9.140625" style="1" customWidth="1"/>
    <col min="11072" max="11072" width="48.140625" style="1" customWidth="1"/>
    <col min="11073" max="11073" width="10" style="1" customWidth="1"/>
    <col min="11074" max="11074" width="10.7109375" style="1" customWidth="1"/>
    <col min="11075" max="11075" width="17.7109375" style="1" customWidth="1"/>
    <col min="11076" max="11076" width="11.42578125" style="1" customWidth="1"/>
    <col min="11077" max="11077" width="12.140625" style="1" customWidth="1"/>
    <col min="11078" max="11080" width="8.7109375" style="1" customWidth="1"/>
    <col min="11081" max="11081" width="7.7109375" style="1" customWidth="1"/>
    <col min="11082" max="11082" width="7.28515625" style="1" customWidth="1"/>
    <col min="11083" max="11083" width="7.42578125" style="1" customWidth="1"/>
    <col min="11084" max="11087" width="6.42578125" style="1" customWidth="1"/>
    <col min="11088" max="11088" width="10.85546875" style="1" customWidth="1"/>
    <col min="11089" max="11089" width="9.7109375" style="1" customWidth="1"/>
    <col min="11090" max="11090" width="14.5703125" style="1" customWidth="1"/>
    <col min="11091" max="11091" width="7.42578125" style="1" customWidth="1"/>
    <col min="11092" max="11092" width="11.28515625" style="1" customWidth="1"/>
    <col min="11093" max="11093" width="11.42578125" style="1" customWidth="1"/>
    <col min="11094" max="11094" width="16.42578125" style="1" customWidth="1"/>
    <col min="11095" max="11095" width="1.5703125" style="1" customWidth="1"/>
    <col min="11096" max="11099" width="11.42578125" style="1" customWidth="1"/>
    <col min="11100" max="11100" width="44.42578125" style="1" customWidth="1"/>
    <col min="11101" max="11101" width="26.7109375" style="1" customWidth="1"/>
    <col min="11102" max="11102" width="8" style="1" customWidth="1"/>
    <col min="11103" max="11104" width="7.85546875" style="1" customWidth="1"/>
    <col min="11105" max="11105" width="7.5703125" style="1" customWidth="1"/>
    <col min="11106" max="11106" width="8.42578125" style="1" customWidth="1"/>
    <col min="11107" max="11107" width="8.7109375" style="1" customWidth="1"/>
    <col min="11108" max="11109" width="9.140625" style="1" customWidth="1"/>
    <col min="11110" max="11110" width="9.28515625" style="1" customWidth="1"/>
    <col min="11111" max="11112" width="9.5703125" style="1" customWidth="1"/>
    <col min="11113" max="11114" width="9.7109375" style="1" customWidth="1"/>
    <col min="11115" max="11119" width="10.140625" style="1" customWidth="1"/>
    <col min="11120" max="11120" width="9.85546875" style="1" customWidth="1"/>
    <col min="11121" max="11325" width="11.42578125" style="1"/>
    <col min="11326" max="11326" width="6" style="1" customWidth="1"/>
    <col min="11327" max="11327" width="9.140625" style="1" customWidth="1"/>
    <col min="11328" max="11328" width="48.140625" style="1" customWidth="1"/>
    <col min="11329" max="11329" width="10" style="1" customWidth="1"/>
    <col min="11330" max="11330" width="10.7109375" style="1" customWidth="1"/>
    <col min="11331" max="11331" width="17.7109375" style="1" customWidth="1"/>
    <col min="11332" max="11332" width="11.42578125" style="1" customWidth="1"/>
    <col min="11333" max="11333" width="12.140625" style="1" customWidth="1"/>
    <col min="11334" max="11336" width="8.7109375" style="1" customWidth="1"/>
    <col min="11337" max="11337" width="7.7109375" style="1" customWidth="1"/>
    <col min="11338" max="11338" width="7.28515625" style="1" customWidth="1"/>
    <col min="11339" max="11339" width="7.42578125" style="1" customWidth="1"/>
    <col min="11340" max="11343" width="6.42578125" style="1" customWidth="1"/>
    <col min="11344" max="11344" width="10.85546875" style="1" customWidth="1"/>
    <col min="11345" max="11345" width="9.7109375" style="1" customWidth="1"/>
    <col min="11346" max="11346" width="14.5703125" style="1" customWidth="1"/>
    <col min="11347" max="11347" width="7.42578125" style="1" customWidth="1"/>
    <col min="11348" max="11348" width="11.28515625" style="1" customWidth="1"/>
    <col min="11349" max="11349" width="11.42578125" style="1" customWidth="1"/>
    <col min="11350" max="11350" width="16.42578125" style="1" customWidth="1"/>
    <col min="11351" max="11351" width="1.5703125" style="1" customWidth="1"/>
    <col min="11352" max="11355" width="11.42578125" style="1" customWidth="1"/>
    <col min="11356" max="11356" width="44.42578125" style="1" customWidth="1"/>
    <col min="11357" max="11357" width="26.7109375" style="1" customWidth="1"/>
    <col min="11358" max="11358" width="8" style="1" customWidth="1"/>
    <col min="11359" max="11360" width="7.85546875" style="1" customWidth="1"/>
    <col min="11361" max="11361" width="7.5703125" style="1" customWidth="1"/>
    <col min="11362" max="11362" width="8.42578125" style="1" customWidth="1"/>
    <col min="11363" max="11363" width="8.7109375" style="1" customWidth="1"/>
    <col min="11364" max="11365" width="9.140625" style="1" customWidth="1"/>
    <col min="11366" max="11366" width="9.28515625" style="1" customWidth="1"/>
    <col min="11367" max="11368" width="9.5703125" style="1" customWidth="1"/>
    <col min="11369" max="11370" width="9.7109375" style="1" customWidth="1"/>
    <col min="11371" max="11375" width="10.140625" style="1" customWidth="1"/>
    <col min="11376" max="11376" width="9.85546875" style="1" customWidth="1"/>
    <col min="11377" max="11581" width="11.42578125" style="1"/>
    <col min="11582" max="11582" width="6" style="1" customWidth="1"/>
    <col min="11583" max="11583" width="9.140625" style="1" customWidth="1"/>
    <col min="11584" max="11584" width="48.140625" style="1" customWidth="1"/>
    <col min="11585" max="11585" width="10" style="1" customWidth="1"/>
    <col min="11586" max="11586" width="10.7109375" style="1" customWidth="1"/>
    <col min="11587" max="11587" width="17.7109375" style="1" customWidth="1"/>
    <col min="11588" max="11588" width="11.42578125" style="1" customWidth="1"/>
    <col min="11589" max="11589" width="12.140625" style="1" customWidth="1"/>
    <col min="11590" max="11592" width="8.7109375" style="1" customWidth="1"/>
    <col min="11593" max="11593" width="7.7109375" style="1" customWidth="1"/>
    <col min="11594" max="11594" width="7.28515625" style="1" customWidth="1"/>
    <col min="11595" max="11595" width="7.42578125" style="1" customWidth="1"/>
    <col min="11596" max="11599" width="6.42578125" style="1" customWidth="1"/>
    <col min="11600" max="11600" width="10.85546875" style="1" customWidth="1"/>
    <col min="11601" max="11601" width="9.7109375" style="1" customWidth="1"/>
    <col min="11602" max="11602" width="14.5703125" style="1" customWidth="1"/>
    <col min="11603" max="11603" width="7.42578125" style="1" customWidth="1"/>
    <col min="11604" max="11604" width="11.28515625" style="1" customWidth="1"/>
    <col min="11605" max="11605" width="11.42578125" style="1" customWidth="1"/>
    <col min="11606" max="11606" width="16.42578125" style="1" customWidth="1"/>
    <col min="11607" max="11607" width="1.5703125" style="1" customWidth="1"/>
    <col min="11608" max="11611" width="11.42578125" style="1" customWidth="1"/>
    <col min="11612" max="11612" width="44.42578125" style="1" customWidth="1"/>
    <col min="11613" max="11613" width="26.7109375" style="1" customWidth="1"/>
    <col min="11614" max="11614" width="8" style="1" customWidth="1"/>
    <col min="11615" max="11616" width="7.85546875" style="1" customWidth="1"/>
    <col min="11617" max="11617" width="7.5703125" style="1" customWidth="1"/>
    <col min="11618" max="11618" width="8.42578125" style="1" customWidth="1"/>
    <col min="11619" max="11619" width="8.7109375" style="1" customWidth="1"/>
    <col min="11620" max="11621" width="9.140625" style="1" customWidth="1"/>
    <col min="11622" max="11622" width="9.28515625" style="1" customWidth="1"/>
    <col min="11623" max="11624" width="9.5703125" style="1" customWidth="1"/>
    <col min="11625" max="11626" width="9.7109375" style="1" customWidth="1"/>
    <col min="11627" max="11631" width="10.140625" style="1" customWidth="1"/>
    <col min="11632" max="11632" width="9.85546875" style="1" customWidth="1"/>
    <col min="11633" max="11837" width="11.42578125" style="1"/>
    <col min="11838" max="11838" width="6" style="1" customWidth="1"/>
    <col min="11839" max="11839" width="9.140625" style="1" customWidth="1"/>
    <col min="11840" max="11840" width="48.140625" style="1" customWidth="1"/>
    <col min="11841" max="11841" width="10" style="1" customWidth="1"/>
    <col min="11842" max="11842" width="10.7109375" style="1" customWidth="1"/>
    <col min="11843" max="11843" width="17.7109375" style="1" customWidth="1"/>
    <col min="11844" max="11844" width="11.42578125" style="1" customWidth="1"/>
    <col min="11845" max="11845" width="12.140625" style="1" customWidth="1"/>
    <col min="11846" max="11848" width="8.7109375" style="1" customWidth="1"/>
    <col min="11849" max="11849" width="7.7109375" style="1" customWidth="1"/>
    <col min="11850" max="11850" width="7.28515625" style="1" customWidth="1"/>
    <col min="11851" max="11851" width="7.42578125" style="1" customWidth="1"/>
    <col min="11852" max="11855" width="6.42578125" style="1" customWidth="1"/>
    <col min="11856" max="11856" width="10.85546875" style="1" customWidth="1"/>
    <col min="11857" max="11857" width="9.7109375" style="1" customWidth="1"/>
    <col min="11858" max="11858" width="14.5703125" style="1" customWidth="1"/>
    <col min="11859" max="11859" width="7.42578125" style="1" customWidth="1"/>
    <col min="11860" max="11860" width="11.28515625" style="1" customWidth="1"/>
    <col min="11861" max="11861" width="11.42578125" style="1" customWidth="1"/>
    <col min="11862" max="11862" width="16.42578125" style="1" customWidth="1"/>
    <col min="11863" max="11863" width="1.5703125" style="1" customWidth="1"/>
    <col min="11864" max="11867" width="11.42578125" style="1" customWidth="1"/>
    <col min="11868" max="11868" width="44.42578125" style="1" customWidth="1"/>
    <col min="11869" max="11869" width="26.7109375" style="1" customWidth="1"/>
    <col min="11870" max="11870" width="8" style="1" customWidth="1"/>
    <col min="11871" max="11872" width="7.85546875" style="1" customWidth="1"/>
    <col min="11873" max="11873" width="7.5703125" style="1" customWidth="1"/>
    <col min="11874" max="11874" width="8.42578125" style="1" customWidth="1"/>
    <col min="11875" max="11875" width="8.7109375" style="1" customWidth="1"/>
    <col min="11876" max="11877" width="9.140625" style="1" customWidth="1"/>
    <col min="11878" max="11878" width="9.28515625" style="1" customWidth="1"/>
    <col min="11879" max="11880" width="9.5703125" style="1" customWidth="1"/>
    <col min="11881" max="11882" width="9.7109375" style="1" customWidth="1"/>
    <col min="11883" max="11887" width="10.140625" style="1" customWidth="1"/>
    <col min="11888" max="11888" width="9.85546875" style="1" customWidth="1"/>
    <col min="11889" max="12093" width="11.42578125" style="1"/>
    <col min="12094" max="12094" width="6" style="1" customWidth="1"/>
    <col min="12095" max="12095" width="9.140625" style="1" customWidth="1"/>
    <col min="12096" max="12096" width="48.140625" style="1" customWidth="1"/>
    <col min="12097" max="12097" width="10" style="1" customWidth="1"/>
    <col min="12098" max="12098" width="10.7109375" style="1" customWidth="1"/>
    <col min="12099" max="12099" width="17.7109375" style="1" customWidth="1"/>
    <col min="12100" max="12100" width="11.42578125" style="1" customWidth="1"/>
    <col min="12101" max="12101" width="12.140625" style="1" customWidth="1"/>
    <col min="12102" max="12104" width="8.7109375" style="1" customWidth="1"/>
    <col min="12105" max="12105" width="7.7109375" style="1" customWidth="1"/>
    <col min="12106" max="12106" width="7.28515625" style="1" customWidth="1"/>
    <col min="12107" max="12107" width="7.42578125" style="1" customWidth="1"/>
    <col min="12108" max="12111" width="6.42578125" style="1" customWidth="1"/>
    <col min="12112" max="12112" width="10.85546875" style="1" customWidth="1"/>
    <col min="12113" max="12113" width="9.7109375" style="1" customWidth="1"/>
    <col min="12114" max="12114" width="14.5703125" style="1" customWidth="1"/>
    <col min="12115" max="12115" width="7.42578125" style="1" customWidth="1"/>
    <col min="12116" max="12116" width="11.28515625" style="1" customWidth="1"/>
    <col min="12117" max="12117" width="11.42578125" style="1" customWidth="1"/>
    <col min="12118" max="12118" width="16.42578125" style="1" customWidth="1"/>
    <col min="12119" max="12119" width="1.5703125" style="1" customWidth="1"/>
    <col min="12120" max="12123" width="11.42578125" style="1" customWidth="1"/>
    <col min="12124" max="12124" width="44.42578125" style="1" customWidth="1"/>
    <col min="12125" max="12125" width="26.7109375" style="1" customWidth="1"/>
    <col min="12126" max="12126" width="8" style="1" customWidth="1"/>
    <col min="12127" max="12128" width="7.85546875" style="1" customWidth="1"/>
    <col min="12129" max="12129" width="7.5703125" style="1" customWidth="1"/>
    <col min="12130" max="12130" width="8.42578125" style="1" customWidth="1"/>
    <col min="12131" max="12131" width="8.7109375" style="1" customWidth="1"/>
    <col min="12132" max="12133" width="9.140625" style="1" customWidth="1"/>
    <col min="12134" max="12134" width="9.28515625" style="1" customWidth="1"/>
    <col min="12135" max="12136" width="9.5703125" style="1" customWidth="1"/>
    <col min="12137" max="12138" width="9.7109375" style="1" customWidth="1"/>
    <col min="12139" max="12143" width="10.140625" style="1" customWidth="1"/>
    <col min="12144" max="12144" width="9.85546875" style="1" customWidth="1"/>
    <col min="12145" max="12349" width="11.42578125" style="1"/>
    <col min="12350" max="12350" width="6" style="1" customWidth="1"/>
    <col min="12351" max="12351" width="9.140625" style="1" customWidth="1"/>
    <col min="12352" max="12352" width="48.140625" style="1" customWidth="1"/>
    <col min="12353" max="12353" width="10" style="1" customWidth="1"/>
    <col min="12354" max="12354" width="10.7109375" style="1" customWidth="1"/>
    <col min="12355" max="12355" width="17.7109375" style="1" customWidth="1"/>
    <col min="12356" max="12356" width="11.42578125" style="1" customWidth="1"/>
    <col min="12357" max="12357" width="12.140625" style="1" customWidth="1"/>
    <col min="12358" max="12360" width="8.7109375" style="1" customWidth="1"/>
    <col min="12361" max="12361" width="7.7109375" style="1" customWidth="1"/>
    <col min="12362" max="12362" width="7.28515625" style="1" customWidth="1"/>
    <col min="12363" max="12363" width="7.42578125" style="1" customWidth="1"/>
    <col min="12364" max="12367" width="6.42578125" style="1" customWidth="1"/>
    <col min="12368" max="12368" width="10.85546875" style="1" customWidth="1"/>
    <col min="12369" max="12369" width="9.7109375" style="1" customWidth="1"/>
    <col min="12370" max="12370" width="14.5703125" style="1" customWidth="1"/>
    <col min="12371" max="12371" width="7.42578125" style="1" customWidth="1"/>
    <col min="12372" max="12372" width="11.28515625" style="1" customWidth="1"/>
    <col min="12373" max="12373" width="11.42578125" style="1" customWidth="1"/>
    <col min="12374" max="12374" width="16.42578125" style="1" customWidth="1"/>
    <col min="12375" max="12375" width="1.5703125" style="1" customWidth="1"/>
    <col min="12376" max="12379" width="11.42578125" style="1" customWidth="1"/>
    <col min="12380" max="12380" width="44.42578125" style="1" customWidth="1"/>
    <col min="12381" max="12381" width="26.7109375" style="1" customWidth="1"/>
    <col min="12382" max="12382" width="8" style="1" customWidth="1"/>
    <col min="12383" max="12384" width="7.85546875" style="1" customWidth="1"/>
    <col min="12385" max="12385" width="7.5703125" style="1" customWidth="1"/>
    <col min="12386" max="12386" width="8.42578125" style="1" customWidth="1"/>
    <col min="12387" max="12387" width="8.7109375" style="1" customWidth="1"/>
    <col min="12388" max="12389" width="9.140625" style="1" customWidth="1"/>
    <col min="12390" max="12390" width="9.28515625" style="1" customWidth="1"/>
    <col min="12391" max="12392" width="9.5703125" style="1" customWidth="1"/>
    <col min="12393" max="12394" width="9.7109375" style="1" customWidth="1"/>
    <col min="12395" max="12399" width="10.140625" style="1" customWidth="1"/>
    <col min="12400" max="12400" width="9.85546875" style="1" customWidth="1"/>
    <col min="12401" max="12605" width="11.42578125" style="1"/>
    <col min="12606" max="12606" width="6" style="1" customWidth="1"/>
    <col min="12607" max="12607" width="9.140625" style="1" customWidth="1"/>
    <col min="12608" max="12608" width="48.140625" style="1" customWidth="1"/>
    <col min="12609" max="12609" width="10" style="1" customWidth="1"/>
    <col min="12610" max="12610" width="10.7109375" style="1" customWidth="1"/>
    <col min="12611" max="12611" width="17.7109375" style="1" customWidth="1"/>
    <col min="12612" max="12612" width="11.42578125" style="1" customWidth="1"/>
    <col min="12613" max="12613" width="12.140625" style="1" customWidth="1"/>
    <col min="12614" max="12616" width="8.7109375" style="1" customWidth="1"/>
    <col min="12617" max="12617" width="7.7109375" style="1" customWidth="1"/>
    <col min="12618" max="12618" width="7.28515625" style="1" customWidth="1"/>
    <col min="12619" max="12619" width="7.42578125" style="1" customWidth="1"/>
    <col min="12620" max="12623" width="6.42578125" style="1" customWidth="1"/>
    <col min="12624" max="12624" width="10.85546875" style="1" customWidth="1"/>
    <col min="12625" max="12625" width="9.7109375" style="1" customWidth="1"/>
    <col min="12626" max="12626" width="14.5703125" style="1" customWidth="1"/>
    <col min="12627" max="12627" width="7.42578125" style="1" customWidth="1"/>
    <col min="12628" max="12628" width="11.28515625" style="1" customWidth="1"/>
    <col min="12629" max="12629" width="11.42578125" style="1" customWidth="1"/>
    <col min="12630" max="12630" width="16.42578125" style="1" customWidth="1"/>
    <col min="12631" max="12631" width="1.5703125" style="1" customWidth="1"/>
    <col min="12632" max="12635" width="11.42578125" style="1" customWidth="1"/>
    <col min="12636" max="12636" width="44.42578125" style="1" customWidth="1"/>
    <col min="12637" max="12637" width="26.7109375" style="1" customWidth="1"/>
    <col min="12638" max="12638" width="8" style="1" customWidth="1"/>
    <col min="12639" max="12640" width="7.85546875" style="1" customWidth="1"/>
    <col min="12641" max="12641" width="7.5703125" style="1" customWidth="1"/>
    <col min="12642" max="12642" width="8.42578125" style="1" customWidth="1"/>
    <col min="12643" max="12643" width="8.7109375" style="1" customWidth="1"/>
    <col min="12644" max="12645" width="9.140625" style="1" customWidth="1"/>
    <col min="12646" max="12646" width="9.28515625" style="1" customWidth="1"/>
    <col min="12647" max="12648" width="9.5703125" style="1" customWidth="1"/>
    <col min="12649" max="12650" width="9.7109375" style="1" customWidth="1"/>
    <col min="12651" max="12655" width="10.140625" style="1" customWidth="1"/>
    <col min="12656" max="12656" width="9.85546875" style="1" customWidth="1"/>
    <col min="12657" max="12861" width="11.42578125" style="1"/>
    <col min="12862" max="12862" width="6" style="1" customWidth="1"/>
    <col min="12863" max="12863" width="9.140625" style="1" customWidth="1"/>
    <col min="12864" max="12864" width="48.140625" style="1" customWidth="1"/>
    <col min="12865" max="12865" width="10" style="1" customWidth="1"/>
    <col min="12866" max="12866" width="10.7109375" style="1" customWidth="1"/>
    <col min="12867" max="12867" width="17.7109375" style="1" customWidth="1"/>
    <col min="12868" max="12868" width="11.42578125" style="1" customWidth="1"/>
    <col min="12869" max="12869" width="12.140625" style="1" customWidth="1"/>
    <col min="12870" max="12872" width="8.7109375" style="1" customWidth="1"/>
    <col min="12873" max="12873" width="7.7109375" style="1" customWidth="1"/>
    <col min="12874" max="12874" width="7.28515625" style="1" customWidth="1"/>
    <col min="12875" max="12875" width="7.42578125" style="1" customWidth="1"/>
    <col min="12876" max="12879" width="6.42578125" style="1" customWidth="1"/>
    <col min="12880" max="12880" width="10.85546875" style="1" customWidth="1"/>
    <col min="12881" max="12881" width="9.7109375" style="1" customWidth="1"/>
    <col min="12882" max="12882" width="14.5703125" style="1" customWidth="1"/>
    <col min="12883" max="12883" width="7.42578125" style="1" customWidth="1"/>
    <col min="12884" max="12884" width="11.28515625" style="1" customWidth="1"/>
    <col min="12885" max="12885" width="11.42578125" style="1" customWidth="1"/>
    <col min="12886" max="12886" width="16.42578125" style="1" customWidth="1"/>
    <col min="12887" max="12887" width="1.5703125" style="1" customWidth="1"/>
    <col min="12888" max="12891" width="11.42578125" style="1" customWidth="1"/>
    <col min="12892" max="12892" width="44.42578125" style="1" customWidth="1"/>
    <col min="12893" max="12893" width="26.7109375" style="1" customWidth="1"/>
    <col min="12894" max="12894" width="8" style="1" customWidth="1"/>
    <col min="12895" max="12896" width="7.85546875" style="1" customWidth="1"/>
    <col min="12897" max="12897" width="7.5703125" style="1" customWidth="1"/>
    <col min="12898" max="12898" width="8.42578125" style="1" customWidth="1"/>
    <col min="12899" max="12899" width="8.7109375" style="1" customWidth="1"/>
    <col min="12900" max="12901" width="9.140625" style="1" customWidth="1"/>
    <col min="12902" max="12902" width="9.28515625" style="1" customWidth="1"/>
    <col min="12903" max="12904" width="9.5703125" style="1" customWidth="1"/>
    <col min="12905" max="12906" width="9.7109375" style="1" customWidth="1"/>
    <col min="12907" max="12911" width="10.140625" style="1" customWidth="1"/>
    <col min="12912" max="12912" width="9.85546875" style="1" customWidth="1"/>
    <col min="12913" max="13117" width="11.42578125" style="1"/>
    <col min="13118" max="13118" width="6" style="1" customWidth="1"/>
    <col min="13119" max="13119" width="9.140625" style="1" customWidth="1"/>
    <col min="13120" max="13120" width="48.140625" style="1" customWidth="1"/>
    <col min="13121" max="13121" width="10" style="1" customWidth="1"/>
    <col min="13122" max="13122" width="10.7109375" style="1" customWidth="1"/>
    <col min="13123" max="13123" width="17.7109375" style="1" customWidth="1"/>
    <col min="13124" max="13124" width="11.42578125" style="1" customWidth="1"/>
    <col min="13125" max="13125" width="12.140625" style="1" customWidth="1"/>
    <col min="13126" max="13128" width="8.7109375" style="1" customWidth="1"/>
    <col min="13129" max="13129" width="7.7109375" style="1" customWidth="1"/>
    <col min="13130" max="13130" width="7.28515625" style="1" customWidth="1"/>
    <col min="13131" max="13131" width="7.42578125" style="1" customWidth="1"/>
    <col min="13132" max="13135" width="6.42578125" style="1" customWidth="1"/>
    <col min="13136" max="13136" width="10.85546875" style="1" customWidth="1"/>
    <col min="13137" max="13137" width="9.7109375" style="1" customWidth="1"/>
    <col min="13138" max="13138" width="14.5703125" style="1" customWidth="1"/>
    <col min="13139" max="13139" width="7.42578125" style="1" customWidth="1"/>
    <col min="13140" max="13140" width="11.28515625" style="1" customWidth="1"/>
    <col min="13141" max="13141" width="11.42578125" style="1" customWidth="1"/>
    <col min="13142" max="13142" width="16.42578125" style="1" customWidth="1"/>
    <col min="13143" max="13143" width="1.5703125" style="1" customWidth="1"/>
    <col min="13144" max="13147" width="11.42578125" style="1" customWidth="1"/>
    <col min="13148" max="13148" width="44.42578125" style="1" customWidth="1"/>
    <col min="13149" max="13149" width="26.7109375" style="1" customWidth="1"/>
    <col min="13150" max="13150" width="8" style="1" customWidth="1"/>
    <col min="13151" max="13152" width="7.85546875" style="1" customWidth="1"/>
    <col min="13153" max="13153" width="7.5703125" style="1" customWidth="1"/>
    <col min="13154" max="13154" width="8.42578125" style="1" customWidth="1"/>
    <col min="13155" max="13155" width="8.7109375" style="1" customWidth="1"/>
    <col min="13156" max="13157" width="9.140625" style="1" customWidth="1"/>
    <col min="13158" max="13158" width="9.28515625" style="1" customWidth="1"/>
    <col min="13159" max="13160" width="9.5703125" style="1" customWidth="1"/>
    <col min="13161" max="13162" width="9.7109375" style="1" customWidth="1"/>
    <col min="13163" max="13167" width="10.140625" style="1" customWidth="1"/>
    <col min="13168" max="13168" width="9.85546875" style="1" customWidth="1"/>
    <col min="13169" max="13373" width="11.42578125" style="1"/>
    <col min="13374" max="13374" width="6" style="1" customWidth="1"/>
    <col min="13375" max="13375" width="9.140625" style="1" customWidth="1"/>
    <col min="13376" max="13376" width="48.140625" style="1" customWidth="1"/>
    <col min="13377" max="13377" width="10" style="1" customWidth="1"/>
    <col min="13378" max="13378" width="10.7109375" style="1" customWidth="1"/>
    <col min="13379" max="13379" width="17.7109375" style="1" customWidth="1"/>
    <col min="13380" max="13380" width="11.42578125" style="1" customWidth="1"/>
    <col min="13381" max="13381" width="12.140625" style="1" customWidth="1"/>
    <col min="13382" max="13384" width="8.7109375" style="1" customWidth="1"/>
    <col min="13385" max="13385" width="7.7109375" style="1" customWidth="1"/>
    <col min="13386" max="13386" width="7.28515625" style="1" customWidth="1"/>
    <col min="13387" max="13387" width="7.42578125" style="1" customWidth="1"/>
    <col min="13388" max="13391" width="6.42578125" style="1" customWidth="1"/>
    <col min="13392" max="13392" width="10.85546875" style="1" customWidth="1"/>
    <col min="13393" max="13393" width="9.7109375" style="1" customWidth="1"/>
    <col min="13394" max="13394" width="14.5703125" style="1" customWidth="1"/>
    <col min="13395" max="13395" width="7.42578125" style="1" customWidth="1"/>
    <col min="13396" max="13396" width="11.28515625" style="1" customWidth="1"/>
    <col min="13397" max="13397" width="11.42578125" style="1" customWidth="1"/>
    <col min="13398" max="13398" width="16.42578125" style="1" customWidth="1"/>
    <col min="13399" max="13399" width="1.5703125" style="1" customWidth="1"/>
    <col min="13400" max="13403" width="11.42578125" style="1" customWidth="1"/>
    <col min="13404" max="13404" width="44.42578125" style="1" customWidth="1"/>
    <col min="13405" max="13405" width="26.7109375" style="1" customWidth="1"/>
    <col min="13406" max="13406" width="8" style="1" customWidth="1"/>
    <col min="13407" max="13408" width="7.85546875" style="1" customWidth="1"/>
    <col min="13409" max="13409" width="7.5703125" style="1" customWidth="1"/>
    <col min="13410" max="13410" width="8.42578125" style="1" customWidth="1"/>
    <col min="13411" max="13411" width="8.7109375" style="1" customWidth="1"/>
    <col min="13412" max="13413" width="9.140625" style="1" customWidth="1"/>
    <col min="13414" max="13414" width="9.28515625" style="1" customWidth="1"/>
    <col min="13415" max="13416" width="9.5703125" style="1" customWidth="1"/>
    <col min="13417" max="13418" width="9.7109375" style="1" customWidth="1"/>
    <col min="13419" max="13423" width="10.140625" style="1" customWidth="1"/>
    <col min="13424" max="13424" width="9.85546875" style="1" customWidth="1"/>
    <col min="13425" max="13629" width="11.42578125" style="1"/>
    <col min="13630" max="13630" width="6" style="1" customWidth="1"/>
    <col min="13631" max="13631" width="9.140625" style="1" customWidth="1"/>
    <col min="13632" max="13632" width="48.140625" style="1" customWidth="1"/>
    <col min="13633" max="13633" width="10" style="1" customWidth="1"/>
    <col min="13634" max="13634" width="10.7109375" style="1" customWidth="1"/>
    <col min="13635" max="13635" width="17.7109375" style="1" customWidth="1"/>
    <col min="13636" max="13636" width="11.42578125" style="1" customWidth="1"/>
    <col min="13637" max="13637" width="12.140625" style="1" customWidth="1"/>
    <col min="13638" max="13640" width="8.7109375" style="1" customWidth="1"/>
    <col min="13641" max="13641" width="7.7109375" style="1" customWidth="1"/>
    <col min="13642" max="13642" width="7.28515625" style="1" customWidth="1"/>
    <col min="13643" max="13643" width="7.42578125" style="1" customWidth="1"/>
    <col min="13644" max="13647" width="6.42578125" style="1" customWidth="1"/>
    <col min="13648" max="13648" width="10.85546875" style="1" customWidth="1"/>
    <col min="13649" max="13649" width="9.7109375" style="1" customWidth="1"/>
    <col min="13650" max="13650" width="14.5703125" style="1" customWidth="1"/>
    <col min="13651" max="13651" width="7.42578125" style="1" customWidth="1"/>
    <col min="13652" max="13652" width="11.28515625" style="1" customWidth="1"/>
    <col min="13653" max="13653" width="11.42578125" style="1" customWidth="1"/>
    <col min="13654" max="13654" width="16.42578125" style="1" customWidth="1"/>
    <col min="13655" max="13655" width="1.5703125" style="1" customWidth="1"/>
    <col min="13656" max="13659" width="11.42578125" style="1" customWidth="1"/>
    <col min="13660" max="13660" width="44.42578125" style="1" customWidth="1"/>
    <col min="13661" max="13661" width="26.7109375" style="1" customWidth="1"/>
    <col min="13662" max="13662" width="8" style="1" customWidth="1"/>
    <col min="13663" max="13664" width="7.85546875" style="1" customWidth="1"/>
    <col min="13665" max="13665" width="7.5703125" style="1" customWidth="1"/>
    <col min="13666" max="13666" width="8.42578125" style="1" customWidth="1"/>
    <col min="13667" max="13667" width="8.7109375" style="1" customWidth="1"/>
    <col min="13668" max="13669" width="9.140625" style="1" customWidth="1"/>
    <col min="13670" max="13670" width="9.28515625" style="1" customWidth="1"/>
    <col min="13671" max="13672" width="9.5703125" style="1" customWidth="1"/>
    <col min="13673" max="13674" width="9.7109375" style="1" customWidth="1"/>
    <col min="13675" max="13679" width="10.140625" style="1" customWidth="1"/>
    <col min="13680" max="13680" width="9.85546875" style="1" customWidth="1"/>
    <col min="13681" max="13885" width="11.42578125" style="1"/>
    <col min="13886" max="13886" width="6" style="1" customWidth="1"/>
    <col min="13887" max="13887" width="9.140625" style="1" customWidth="1"/>
    <col min="13888" max="13888" width="48.140625" style="1" customWidth="1"/>
    <col min="13889" max="13889" width="10" style="1" customWidth="1"/>
    <col min="13890" max="13890" width="10.7109375" style="1" customWidth="1"/>
    <col min="13891" max="13891" width="17.7109375" style="1" customWidth="1"/>
    <col min="13892" max="13892" width="11.42578125" style="1" customWidth="1"/>
    <col min="13893" max="13893" width="12.140625" style="1" customWidth="1"/>
    <col min="13894" max="13896" width="8.7109375" style="1" customWidth="1"/>
    <col min="13897" max="13897" width="7.7109375" style="1" customWidth="1"/>
    <col min="13898" max="13898" width="7.28515625" style="1" customWidth="1"/>
    <col min="13899" max="13899" width="7.42578125" style="1" customWidth="1"/>
    <col min="13900" max="13903" width="6.42578125" style="1" customWidth="1"/>
    <col min="13904" max="13904" width="10.85546875" style="1" customWidth="1"/>
    <col min="13905" max="13905" width="9.7109375" style="1" customWidth="1"/>
    <col min="13906" max="13906" width="14.5703125" style="1" customWidth="1"/>
    <col min="13907" max="13907" width="7.42578125" style="1" customWidth="1"/>
    <col min="13908" max="13908" width="11.28515625" style="1" customWidth="1"/>
    <col min="13909" max="13909" width="11.42578125" style="1" customWidth="1"/>
    <col min="13910" max="13910" width="16.42578125" style="1" customWidth="1"/>
    <col min="13911" max="13911" width="1.5703125" style="1" customWidth="1"/>
    <col min="13912" max="13915" width="11.42578125" style="1" customWidth="1"/>
    <col min="13916" max="13916" width="44.42578125" style="1" customWidth="1"/>
    <col min="13917" max="13917" width="26.7109375" style="1" customWidth="1"/>
    <col min="13918" max="13918" width="8" style="1" customWidth="1"/>
    <col min="13919" max="13920" width="7.85546875" style="1" customWidth="1"/>
    <col min="13921" max="13921" width="7.5703125" style="1" customWidth="1"/>
    <col min="13922" max="13922" width="8.42578125" style="1" customWidth="1"/>
    <col min="13923" max="13923" width="8.7109375" style="1" customWidth="1"/>
    <col min="13924" max="13925" width="9.140625" style="1" customWidth="1"/>
    <col min="13926" max="13926" width="9.28515625" style="1" customWidth="1"/>
    <col min="13927" max="13928" width="9.5703125" style="1" customWidth="1"/>
    <col min="13929" max="13930" width="9.7109375" style="1" customWidth="1"/>
    <col min="13931" max="13935" width="10.140625" style="1" customWidth="1"/>
    <col min="13936" max="13936" width="9.85546875" style="1" customWidth="1"/>
    <col min="13937" max="14141" width="11.42578125" style="1"/>
    <col min="14142" max="14142" width="6" style="1" customWidth="1"/>
    <col min="14143" max="14143" width="9.140625" style="1" customWidth="1"/>
    <col min="14144" max="14144" width="48.140625" style="1" customWidth="1"/>
    <col min="14145" max="14145" width="10" style="1" customWidth="1"/>
    <col min="14146" max="14146" width="10.7109375" style="1" customWidth="1"/>
    <col min="14147" max="14147" width="17.7109375" style="1" customWidth="1"/>
    <col min="14148" max="14148" width="11.42578125" style="1" customWidth="1"/>
    <col min="14149" max="14149" width="12.140625" style="1" customWidth="1"/>
    <col min="14150" max="14152" width="8.7109375" style="1" customWidth="1"/>
    <col min="14153" max="14153" width="7.7109375" style="1" customWidth="1"/>
    <col min="14154" max="14154" width="7.28515625" style="1" customWidth="1"/>
    <col min="14155" max="14155" width="7.42578125" style="1" customWidth="1"/>
    <col min="14156" max="14159" width="6.42578125" style="1" customWidth="1"/>
    <col min="14160" max="14160" width="10.85546875" style="1" customWidth="1"/>
    <col min="14161" max="14161" width="9.7109375" style="1" customWidth="1"/>
    <col min="14162" max="14162" width="14.5703125" style="1" customWidth="1"/>
    <col min="14163" max="14163" width="7.42578125" style="1" customWidth="1"/>
    <col min="14164" max="14164" width="11.28515625" style="1" customWidth="1"/>
    <col min="14165" max="14165" width="11.42578125" style="1" customWidth="1"/>
    <col min="14166" max="14166" width="16.42578125" style="1" customWidth="1"/>
    <col min="14167" max="14167" width="1.5703125" style="1" customWidth="1"/>
    <col min="14168" max="14171" width="11.42578125" style="1" customWidth="1"/>
    <col min="14172" max="14172" width="44.42578125" style="1" customWidth="1"/>
    <col min="14173" max="14173" width="26.7109375" style="1" customWidth="1"/>
    <col min="14174" max="14174" width="8" style="1" customWidth="1"/>
    <col min="14175" max="14176" width="7.85546875" style="1" customWidth="1"/>
    <col min="14177" max="14177" width="7.5703125" style="1" customWidth="1"/>
    <col min="14178" max="14178" width="8.42578125" style="1" customWidth="1"/>
    <col min="14179" max="14179" width="8.7109375" style="1" customWidth="1"/>
    <col min="14180" max="14181" width="9.140625" style="1" customWidth="1"/>
    <col min="14182" max="14182" width="9.28515625" style="1" customWidth="1"/>
    <col min="14183" max="14184" width="9.5703125" style="1" customWidth="1"/>
    <col min="14185" max="14186" width="9.7109375" style="1" customWidth="1"/>
    <col min="14187" max="14191" width="10.140625" style="1" customWidth="1"/>
    <col min="14192" max="14192" width="9.85546875" style="1" customWidth="1"/>
    <col min="14193" max="14397" width="11.42578125" style="1"/>
    <col min="14398" max="14398" width="6" style="1" customWidth="1"/>
    <col min="14399" max="14399" width="9.140625" style="1" customWidth="1"/>
    <col min="14400" max="14400" width="48.140625" style="1" customWidth="1"/>
    <col min="14401" max="14401" width="10" style="1" customWidth="1"/>
    <col min="14402" max="14402" width="10.7109375" style="1" customWidth="1"/>
    <col min="14403" max="14403" width="17.7109375" style="1" customWidth="1"/>
    <col min="14404" max="14404" width="11.42578125" style="1" customWidth="1"/>
    <col min="14405" max="14405" width="12.140625" style="1" customWidth="1"/>
    <col min="14406" max="14408" width="8.7109375" style="1" customWidth="1"/>
    <col min="14409" max="14409" width="7.7109375" style="1" customWidth="1"/>
    <col min="14410" max="14410" width="7.28515625" style="1" customWidth="1"/>
    <col min="14411" max="14411" width="7.42578125" style="1" customWidth="1"/>
    <col min="14412" max="14415" width="6.42578125" style="1" customWidth="1"/>
    <col min="14416" max="14416" width="10.85546875" style="1" customWidth="1"/>
    <col min="14417" max="14417" width="9.7109375" style="1" customWidth="1"/>
    <col min="14418" max="14418" width="14.5703125" style="1" customWidth="1"/>
    <col min="14419" max="14419" width="7.42578125" style="1" customWidth="1"/>
    <col min="14420" max="14420" width="11.28515625" style="1" customWidth="1"/>
    <col min="14421" max="14421" width="11.42578125" style="1" customWidth="1"/>
    <col min="14422" max="14422" width="16.42578125" style="1" customWidth="1"/>
    <col min="14423" max="14423" width="1.5703125" style="1" customWidth="1"/>
    <col min="14424" max="14427" width="11.42578125" style="1" customWidth="1"/>
    <col min="14428" max="14428" width="44.42578125" style="1" customWidth="1"/>
    <col min="14429" max="14429" width="26.7109375" style="1" customWidth="1"/>
    <col min="14430" max="14430" width="8" style="1" customWidth="1"/>
    <col min="14431" max="14432" width="7.85546875" style="1" customWidth="1"/>
    <col min="14433" max="14433" width="7.5703125" style="1" customWidth="1"/>
    <col min="14434" max="14434" width="8.42578125" style="1" customWidth="1"/>
    <col min="14435" max="14435" width="8.7109375" style="1" customWidth="1"/>
    <col min="14436" max="14437" width="9.140625" style="1" customWidth="1"/>
    <col min="14438" max="14438" width="9.28515625" style="1" customWidth="1"/>
    <col min="14439" max="14440" width="9.5703125" style="1" customWidth="1"/>
    <col min="14441" max="14442" width="9.7109375" style="1" customWidth="1"/>
    <col min="14443" max="14447" width="10.140625" style="1" customWidth="1"/>
    <col min="14448" max="14448" width="9.85546875" style="1" customWidth="1"/>
    <col min="14449" max="14653" width="11.42578125" style="1"/>
    <col min="14654" max="14654" width="6" style="1" customWidth="1"/>
    <col min="14655" max="14655" width="9.140625" style="1" customWidth="1"/>
    <col min="14656" max="14656" width="48.140625" style="1" customWidth="1"/>
    <col min="14657" max="14657" width="10" style="1" customWidth="1"/>
    <col min="14658" max="14658" width="10.7109375" style="1" customWidth="1"/>
    <col min="14659" max="14659" width="17.7109375" style="1" customWidth="1"/>
    <col min="14660" max="14660" width="11.42578125" style="1" customWidth="1"/>
    <col min="14661" max="14661" width="12.140625" style="1" customWidth="1"/>
    <col min="14662" max="14664" width="8.7109375" style="1" customWidth="1"/>
    <col min="14665" max="14665" width="7.7109375" style="1" customWidth="1"/>
    <col min="14666" max="14666" width="7.28515625" style="1" customWidth="1"/>
    <col min="14667" max="14667" width="7.42578125" style="1" customWidth="1"/>
    <col min="14668" max="14671" width="6.42578125" style="1" customWidth="1"/>
    <col min="14672" max="14672" width="10.85546875" style="1" customWidth="1"/>
    <col min="14673" max="14673" width="9.7109375" style="1" customWidth="1"/>
    <col min="14674" max="14674" width="14.5703125" style="1" customWidth="1"/>
    <col min="14675" max="14675" width="7.42578125" style="1" customWidth="1"/>
    <col min="14676" max="14676" width="11.28515625" style="1" customWidth="1"/>
    <col min="14677" max="14677" width="11.42578125" style="1" customWidth="1"/>
    <col min="14678" max="14678" width="16.42578125" style="1" customWidth="1"/>
    <col min="14679" max="14679" width="1.5703125" style="1" customWidth="1"/>
    <col min="14680" max="14683" width="11.42578125" style="1" customWidth="1"/>
    <col min="14684" max="14684" width="44.42578125" style="1" customWidth="1"/>
    <col min="14685" max="14685" width="26.7109375" style="1" customWidth="1"/>
    <col min="14686" max="14686" width="8" style="1" customWidth="1"/>
    <col min="14687" max="14688" width="7.85546875" style="1" customWidth="1"/>
    <col min="14689" max="14689" width="7.5703125" style="1" customWidth="1"/>
    <col min="14690" max="14690" width="8.42578125" style="1" customWidth="1"/>
    <col min="14691" max="14691" width="8.7109375" style="1" customWidth="1"/>
    <col min="14692" max="14693" width="9.140625" style="1" customWidth="1"/>
    <col min="14694" max="14694" width="9.28515625" style="1" customWidth="1"/>
    <col min="14695" max="14696" width="9.5703125" style="1" customWidth="1"/>
    <col min="14697" max="14698" width="9.7109375" style="1" customWidth="1"/>
    <col min="14699" max="14703" width="10.140625" style="1" customWidth="1"/>
    <col min="14704" max="14704" width="9.85546875" style="1" customWidth="1"/>
    <col min="14705" max="14909" width="11.42578125" style="1"/>
    <col min="14910" max="14910" width="6" style="1" customWidth="1"/>
    <col min="14911" max="14911" width="9.140625" style="1" customWidth="1"/>
    <col min="14912" max="14912" width="48.140625" style="1" customWidth="1"/>
    <col min="14913" max="14913" width="10" style="1" customWidth="1"/>
    <col min="14914" max="14914" width="10.7109375" style="1" customWidth="1"/>
    <col min="14915" max="14915" width="17.7109375" style="1" customWidth="1"/>
    <col min="14916" max="14916" width="11.42578125" style="1" customWidth="1"/>
    <col min="14917" max="14917" width="12.140625" style="1" customWidth="1"/>
    <col min="14918" max="14920" width="8.7109375" style="1" customWidth="1"/>
    <col min="14921" max="14921" width="7.7109375" style="1" customWidth="1"/>
    <col min="14922" max="14922" width="7.28515625" style="1" customWidth="1"/>
    <col min="14923" max="14923" width="7.42578125" style="1" customWidth="1"/>
    <col min="14924" max="14927" width="6.42578125" style="1" customWidth="1"/>
    <col min="14928" max="14928" width="10.85546875" style="1" customWidth="1"/>
    <col min="14929" max="14929" width="9.7109375" style="1" customWidth="1"/>
    <col min="14930" max="14930" width="14.5703125" style="1" customWidth="1"/>
    <col min="14931" max="14931" width="7.42578125" style="1" customWidth="1"/>
    <col min="14932" max="14932" width="11.28515625" style="1" customWidth="1"/>
    <col min="14933" max="14933" width="11.42578125" style="1" customWidth="1"/>
    <col min="14934" max="14934" width="16.42578125" style="1" customWidth="1"/>
    <col min="14935" max="14935" width="1.5703125" style="1" customWidth="1"/>
    <col min="14936" max="14939" width="11.42578125" style="1" customWidth="1"/>
    <col min="14940" max="14940" width="44.42578125" style="1" customWidth="1"/>
    <col min="14941" max="14941" width="26.7109375" style="1" customWidth="1"/>
    <col min="14942" max="14942" width="8" style="1" customWidth="1"/>
    <col min="14943" max="14944" width="7.85546875" style="1" customWidth="1"/>
    <col min="14945" max="14945" width="7.5703125" style="1" customWidth="1"/>
    <col min="14946" max="14946" width="8.42578125" style="1" customWidth="1"/>
    <col min="14947" max="14947" width="8.7109375" style="1" customWidth="1"/>
    <col min="14948" max="14949" width="9.140625" style="1" customWidth="1"/>
    <col min="14950" max="14950" width="9.28515625" style="1" customWidth="1"/>
    <col min="14951" max="14952" width="9.5703125" style="1" customWidth="1"/>
    <col min="14953" max="14954" width="9.7109375" style="1" customWidth="1"/>
    <col min="14955" max="14959" width="10.140625" style="1" customWidth="1"/>
    <col min="14960" max="14960" width="9.85546875" style="1" customWidth="1"/>
    <col min="14961" max="15165" width="11.42578125" style="1"/>
    <col min="15166" max="15166" width="6" style="1" customWidth="1"/>
    <col min="15167" max="15167" width="9.140625" style="1" customWidth="1"/>
    <col min="15168" max="15168" width="48.140625" style="1" customWidth="1"/>
    <col min="15169" max="15169" width="10" style="1" customWidth="1"/>
    <col min="15170" max="15170" width="10.7109375" style="1" customWidth="1"/>
    <col min="15171" max="15171" width="17.7109375" style="1" customWidth="1"/>
    <col min="15172" max="15172" width="11.42578125" style="1" customWidth="1"/>
    <col min="15173" max="15173" width="12.140625" style="1" customWidth="1"/>
    <col min="15174" max="15176" width="8.7109375" style="1" customWidth="1"/>
    <col min="15177" max="15177" width="7.7109375" style="1" customWidth="1"/>
    <col min="15178" max="15178" width="7.28515625" style="1" customWidth="1"/>
    <col min="15179" max="15179" width="7.42578125" style="1" customWidth="1"/>
    <col min="15180" max="15183" width="6.42578125" style="1" customWidth="1"/>
    <col min="15184" max="15184" width="10.85546875" style="1" customWidth="1"/>
    <col min="15185" max="15185" width="9.7109375" style="1" customWidth="1"/>
    <col min="15186" max="15186" width="14.5703125" style="1" customWidth="1"/>
    <col min="15187" max="15187" width="7.42578125" style="1" customWidth="1"/>
    <col min="15188" max="15188" width="11.28515625" style="1" customWidth="1"/>
    <col min="15189" max="15189" width="11.42578125" style="1" customWidth="1"/>
    <col min="15190" max="15190" width="16.42578125" style="1" customWidth="1"/>
    <col min="15191" max="15191" width="1.5703125" style="1" customWidth="1"/>
    <col min="15192" max="15195" width="11.42578125" style="1" customWidth="1"/>
    <col min="15196" max="15196" width="44.42578125" style="1" customWidth="1"/>
    <col min="15197" max="15197" width="26.7109375" style="1" customWidth="1"/>
    <col min="15198" max="15198" width="8" style="1" customWidth="1"/>
    <col min="15199" max="15200" width="7.85546875" style="1" customWidth="1"/>
    <col min="15201" max="15201" width="7.5703125" style="1" customWidth="1"/>
    <col min="15202" max="15202" width="8.42578125" style="1" customWidth="1"/>
    <col min="15203" max="15203" width="8.7109375" style="1" customWidth="1"/>
    <col min="15204" max="15205" width="9.140625" style="1" customWidth="1"/>
    <col min="15206" max="15206" width="9.28515625" style="1" customWidth="1"/>
    <col min="15207" max="15208" width="9.5703125" style="1" customWidth="1"/>
    <col min="15209" max="15210" width="9.7109375" style="1" customWidth="1"/>
    <col min="15211" max="15215" width="10.140625" style="1" customWidth="1"/>
    <col min="15216" max="15216" width="9.85546875" style="1" customWidth="1"/>
    <col min="15217" max="15421" width="11.42578125" style="1"/>
    <col min="15422" max="15422" width="6" style="1" customWidth="1"/>
    <col min="15423" max="15423" width="9.140625" style="1" customWidth="1"/>
    <col min="15424" max="15424" width="48.140625" style="1" customWidth="1"/>
    <col min="15425" max="15425" width="10" style="1" customWidth="1"/>
    <col min="15426" max="15426" width="10.7109375" style="1" customWidth="1"/>
    <col min="15427" max="15427" width="17.7109375" style="1" customWidth="1"/>
    <col min="15428" max="15428" width="11.42578125" style="1" customWidth="1"/>
    <col min="15429" max="15429" width="12.140625" style="1" customWidth="1"/>
    <col min="15430" max="15432" width="8.7109375" style="1" customWidth="1"/>
    <col min="15433" max="15433" width="7.7109375" style="1" customWidth="1"/>
    <col min="15434" max="15434" width="7.28515625" style="1" customWidth="1"/>
    <col min="15435" max="15435" width="7.42578125" style="1" customWidth="1"/>
    <col min="15436" max="15439" width="6.42578125" style="1" customWidth="1"/>
    <col min="15440" max="15440" width="10.85546875" style="1" customWidth="1"/>
    <col min="15441" max="15441" width="9.7109375" style="1" customWidth="1"/>
    <col min="15442" max="15442" width="14.5703125" style="1" customWidth="1"/>
    <col min="15443" max="15443" width="7.42578125" style="1" customWidth="1"/>
    <col min="15444" max="15444" width="11.28515625" style="1" customWidth="1"/>
    <col min="15445" max="15445" width="11.42578125" style="1" customWidth="1"/>
    <col min="15446" max="15446" width="16.42578125" style="1" customWidth="1"/>
    <col min="15447" max="15447" width="1.5703125" style="1" customWidth="1"/>
    <col min="15448" max="15451" width="11.42578125" style="1" customWidth="1"/>
    <col min="15452" max="15452" width="44.42578125" style="1" customWidth="1"/>
    <col min="15453" max="15453" width="26.7109375" style="1" customWidth="1"/>
    <col min="15454" max="15454" width="8" style="1" customWidth="1"/>
    <col min="15455" max="15456" width="7.85546875" style="1" customWidth="1"/>
    <col min="15457" max="15457" width="7.5703125" style="1" customWidth="1"/>
    <col min="15458" max="15458" width="8.42578125" style="1" customWidth="1"/>
    <col min="15459" max="15459" width="8.7109375" style="1" customWidth="1"/>
    <col min="15460" max="15461" width="9.140625" style="1" customWidth="1"/>
    <col min="15462" max="15462" width="9.28515625" style="1" customWidth="1"/>
    <col min="15463" max="15464" width="9.5703125" style="1" customWidth="1"/>
    <col min="15465" max="15466" width="9.7109375" style="1" customWidth="1"/>
    <col min="15467" max="15471" width="10.140625" style="1" customWidth="1"/>
    <col min="15472" max="15472" width="9.85546875" style="1" customWidth="1"/>
    <col min="15473" max="15677" width="11.42578125" style="1"/>
    <col min="15678" max="15678" width="6" style="1" customWidth="1"/>
    <col min="15679" max="15679" width="9.140625" style="1" customWidth="1"/>
    <col min="15680" max="15680" width="48.140625" style="1" customWidth="1"/>
    <col min="15681" max="15681" width="10" style="1" customWidth="1"/>
    <col min="15682" max="15682" width="10.7109375" style="1" customWidth="1"/>
    <col min="15683" max="15683" width="17.7109375" style="1" customWidth="1"/>
    <col min="15684" max="15684" width="11.42578125" style="1" customWidth="1"/>
    <col min="15685" max="15685" width="12.140625" style="1" customWidth="1"/>
    <col min="15686" max="15688" width="8.7109375" style="1" customWidth="1"/>
    <col min="15689" max="15689" width="7.7109375" style="1" customWidth="1"/>
    <col min="15690" max="15690" width="7.28515625" style="1" customWidth="1"/>
    <col min="15691" max="15691" width="7.42578125" style="1" customWidth="1"/>
    <col min="15692" max="15695" width="6.42578125" style="1" customWidth="1"/>
    <col min="15696" max="15696" width="10.85546875" style="1" customWidth="1"/>
    <col min="15697" max="15697" width="9.7109375" style="1" customWidth="1"/>
    <col min="15698" max="15698" width="14.5703125" style="1" customWidth="1"/>
    <col min="15699" max="15699" width="7.42578125" style="1" customWidth="1"/>
    <col min="15700" max="15700" width="11.28515625" style="1" customWidth="1"/>
    <col min="15701" max="15701" width="11.42578125" style="1" customWidth="1"/>
    <col min="15702" max="15702" width="16.42578125" style="1" customWidth="1"/>
    <col min="15703" max="15703" width="1.5703125" style="1" customWidth="1"/>
    <col min="15704" max="15707" width="11.42578125" style="1" customWidth="1"/>
    <col min="15708" max="15708" width="44.42578125" style="1" customWidth="1"/>
    <col min="15709" max="15709" width="26.7109375" style="1" customWidth="1"/>
    <col min="15710" max="15710" width="8" style="1" customWidth="1"/>
    <col min="15711" max="15712" width="7.85546875" style="1" customWidth="1"/>
    <col min="15713" max="15713" width="7.5703125" style="1" customWidth="1"/>
    <col min="15714" max="15714" width="8.42578125" style="1" customWidth="1"/>
    <col min="15715" max="15715" width="8.7109375" style="1" customWidth="1"/>
    <col min="15716" max="15717" width="9.140625" style="1" customWidth="1"/>
    <col min="15718" max="15718" width="9.28515625" style="1" customWidth="1"/>
    <col min="15719" max="15720" width="9.5703125" style="1" customWidth="1"/>
    <col min="15721" max="15722" width="9.7109375" style="1" customWidth="1"/>
    <col min="15723" max="15727" width="10.140625" style="1" customWidth="1"/>
    <col min="15728" max="15728" width="9.85546875" style="1" customWidth="1"/>
    <col min="15729" max="15933" width="11.42578125" style="1"/>
    <col min="15934" max="15934" width="6" style="1" customWidth="1"/>
    <col min="15935" max="15935" width="9.140625" style="1" customWidth="1"/>
    <col min="15936" max="15936" width="48.140625" style="1" customWidth="1"/>
    <col min="15937" max="15937" width="10" style="1" customWidth="1"/>
    <col min="15938" max="15938" width="10.7109375" style="1" customWidth="1"/>
    <col min="15939" max="15939" width="17.7109375" style="1" customWidth="1"/>
    <col min="15940" max="15940" width="11.42578125" style="1" customWidth="1"/>
    <col min="15941" max="15941" width="12.140625" style="1" customWidth="1"/>
    <col min="15942" max="15944" width="8.7109375" style="1" customWidth="1"/>
    <col min="15945" max="15945" width="7.7109375" style="1" customWidth="1"/>
    <col min="15946" max="15946" width="7.28515625" style="1" customWidth="1"/>
    <col min="15947" max="15947" width="7.42578125" style="1" customWidth="1"/>
    <col min="15948" max="15951" width="6.42578125" style="1" customWidth="1"/>
    <col min="15952" max="15952" width="10.85546875" style="1" customWidth="1"/>
    <col min="15953" max="15953" width="9.7109375" style="1" customWidth="1"/>
    <col min="15954" max="15954" width="14.5703125" style="1" customWidth="1"/>
    <col min="15955" max="15955" width="7.42578125" style="1" customWidth="1"/>
    <col min="15956" max="15956" width="11.28515625" style="1" customWidth="1"/>
    <col min="15957" max="15957" width="11.42578125" style="1" customWidth="1"/>
    <col min="15958" max="15958" width="16.42578125" style="1" customWidth="1"/>
    <col min="15959" max="15959" width="1.5703125" style="1" customWidth="1"/>
    <col min="15960" max="15963" width="11.42578125" style="1" customWidth="1"/>
    <col min="15964" max="15964" width="44.42578125" style="1" customWidth="1"/>
    <col min="15965" max="15965" width="26.7109375" style="1" customWidth="1"/>
    <col min="15966" max="15966" width="8" style="1" customWidth="1"/>
    <col min="15967" max="15968" width="7.85546875" style="1" customWidth="1"/>
    <col min="15969" max="15969" width="7.5703125" style="1" customWidth="1"/>
    <col min="15970" max="15970" width="8.42578125" style="1" customWidth="1"/>
    <col min="15971" max="15971" width="8.7109375" style="1" customWidth="1"/>
    <col min="15972" max="15973" width="9.140625" style="1" customWidth="1"/>
    <col min="15974" max="15974" width="9.28515625" style="1" customWidth="1"/>
    <col min="15975" max="15976" width="9.5703125" style="1" customWidth="1"/>
    <col min="15977" max="15978" width="9.7109375" style="1" customWidth="1"/>
    <col min="15979" max="15983" width="10.140625" style="1" customWidth="1"/>
    <col min="15984" max="15984" width="9.85546875" style="1" customWidth="1"/>
    <col min="15985" max="16189" width="11.42578125" style="1"/>
    <col min="16190" max="16190" width="6" style="1" customWidth="1"/>
    <col min="16191" max="16191" width="9.140625" style="1" customWidth="1"/>
    <col min="16192" max="16192" width="48.140625" style="1" customWidth="1"/>
    <col min="16193" max="16193" width="10" style="1" customWidth="1"/>
    <col min="16194" max="16194" width="10.7109375" style="1" customWidth="1"/>
    <col min="16195" max="16195" width="17.7109375" style="1" customWidth="1"/>
    <col min="16196" max="16196" width="11.42578125" style="1" customWidth="1"/>
    <col min="16197" max="16197" width="12.140625" style="1" customWidth="1"/>
    <col min="16198" max="16200" width="8.7109375" style="1" customWidth="1"/>
    <col min="16201" max="16201" width="7.7109375" style="1" customWidth="1"/>
    <col min="16202" max="16202" width="7.28515625" style="1" customWidth="1"/>
    <col min="16203" max="16203" width="7.42578125" style="1" customWidth="1"/>
    <col min="16204" max="16207" width="6.42578125" style="1" customWidth="1"/>
    <col min="16208" max="16208" width="10.85546875" style="1" customWidth="1"/>
    <col min="16209" max="16209" width="9.7109375" style="1" customWidth="1"/>
    <col min="16210" max="16210" width="14.5703125" style="1" customWidth="1"/>
    <col min="16211" max="16211" width="7.42578125" style="1" customWidth="1"/>
    <col min="16212" max="16212" width="11.28515625" style="1" customWidth="1"/>
    <col min="16213" max="16213" width="11.42578125" style="1" customWidth="1"/>
    <col min="16214" max="16214" width="16.42578125" style="1" customWidth="1"/>
    <col min="16215" max="16215" width="1.5703125" style="1" customWidth="1"/>
    <col min="16216" max="16219" width="11.42578125" style="1" customWidth="1"/>
    <col min="16220" max="16220" width="44.42578125" style="1" customWidth="1"/>
    <col min="16221" max="16221" width="26.7109375" style="1" customWidth="1"/>
    <col min="16222" max="16222" width="8" style="1" customWidth="1"/>
    <col min="16223" max="16224" width="7.85546875" style="1" customWidth="1"/>
    <col min="16225" max="16225" width="7.5703125" style="1" customWidth="1"/>
    <col min="16226" max="16226" width="8.42578125" style="1" customWidth="1"/>
    <col min="16227" max="16227" width="8.7109375" style="1" customWidth="1"/>
    <col min="16228" max="16229" width="9.140625" style="1" customWidth="1"/>
    <col min="16230" max="16230" width="9.28515625" style="1" customWidth="1"/>
    <col min="16231" max="16232" width="9.5703125" style="1" customWidth="1"/>
    <col min="16233" max="16234" width="9.7109375" style="1" customWidth="1"/>
    <col min="16235" max="16239" width="10.140625" style="1" customWidth="1"/>
    <col min="16240" max="16240" width="9.85546875" style="1" customWidth="1"/>
    <col min="16241" max="16384" width="11.42578125" style="1"/>
  </cols>
  <sheetData>
    <row r="1" spans="1:163">
      <c r="A1" s="1"/>
      <c r="B1" s="1"/>
      <c r="C1" s="1"/>
      <c r="D1" s="2"/>
      <c r="E1" s="1"/>
      <c r="F1" s="3"/>
      <c r="G1" s="3"/>
      <c r="H1" s="3"/>
      <c r="I1" s="1"/>
      <c r="J1" s="1"/>
      <c r="K1" s="1"/>
      <c r="L1" s="1"/>
      <c r="M1" s="1"/>
      <c r="N1" s="1"/>
      <c r="O1" s="1"/>
      <c r="P1" s="1"/>
      <c r="Q1" s="1"/>
      <c r="R1" s="6"/>
      <c r="S1" s="1"/>
      <c r="T1" s="1"/>
      <c r="U1" s="5"/>
      <c r="V1" s="5"/>
      <c r="W1" s="1"/>
      <c r="X1" s="1"/>
      <c r="Y1" s="1"/>
      <c r="Z1" s="1"/>
      <c r="AA1" s="1"/>
      <c r="AB1" s="1"/>
      <c r="AC1" s="1"/>
      <c r="AD1" s="1"/>
      <c r="AE1" s="1"/>
      <c r="AF1" s="1"/>
      <c r="AG1" s="1"/>
      <c r="AH1" s="1"/>
      <c r="AI1" s="8"/>
      <c r="AJ1" s="8"/>
      <c r="AK1" s="8"/>
      <c r="AL1" s="8"/>
      <c r="AM1" s="8"/>
      <c r="AN1" s="8"/>
      <c r="AO1" s="8"/>
      <c r="AP1" s="8"/>
      <c r="AQ1" s="8"/>
      <c r="AR1" s="8"/>
      <c r="AS1" s="8"/>
      <c r="AT1" s="8"/>
      <c r="AU1" s="8"/>
      <c r="AV1" s="8"/>
      <c r="AW1" s="8"/>
      <c r="AX1" s="8"/>
      <c r="AY1" s="1"/>
      <c r="AZ1" s="1"/>
      <c r="BA1" s="1"/>
      <c r="BB1" s="1"/>
      <c r="BC1" s="1"/>
      <c r="BD1" s="1"/>
      <c r="BE1" s="1"/>
      <c r="BF1" s="1"/>
      <c r="BG1" s="1"/>
      <c r="BH1" s="1"/>
      <c r="BI1" s="1"/>
      <c r="BJ1" s="1"/>
      <c r="BK1" s="1"/>
      <c r="BL1" s="8"/>
      <c r="BM1" s="8"/>
      <c r="BN1" s="8"/>
      <c r="BO1" s="8"/>
      <c r="BP1" s="8"/>
      <c r="BQ1" s="8"/>
      <c r="BR1" s="8"/>
      <c r="BS1" s="8"/>
      <c r="BT1" s="8"/>
      <c r="BU1" s="8"/>
      <c r="BV1" s="8"/>
      <c r="BW1" s="8"/>
      <c r="BX1" s="8"/>
      <c r="BY1" s="8"/>
      <c r="BZ1" s="8"/>
      <c r="CA1" s="8"/>
      <c r="CB1" s="1"/>
      <c r="CC1" s="1"/>
      <c r="CD1" s="1"/>
      <c r="CE1" s="8"/>
      <c r="CF1" s="8"/>
      <c r="CG1" s="8"/>
      <c r="CH1" s="1"/>
      <c r="CI1" s="1"/>
      <c r="CJ1" s="1"/>
      <c r="CK1" s="1"/>
      <c r="CL1" s="1"/>
      <c r="CM1" s="1"/>
      <c r="CN1" s="1"/>
      <c r="CO1" s="1"/>
      <c r="CP1" s="1"/>
      <c r="CQ1" s="1"/>
      <c r="CR1" s="1"/>
      <c r="CS1" s="1"/>
      <c r="CT1" s="1"/>
      <c r="CU1" s="1"/>
      <c r="CV1" s="1"/>
      <c r="CW1" s="1"/>
      <c r="CX1" s="1"/>
      <c r="CY1" s="1"/>
      <c r="CZ1" s="1"/>
      <c r="DA1" s="1"/>
      <c r="DB1" s="1"/>
      <c r="DD1" s="1"/>
      <c r="DE1" s="1"/>
      <c r="DF1" s="1"/>
      <c r="DG1" s="7"/>
      <c r="DH1" s="1"/>
      <c r="DI1" s="1"/>
      <c r="DJ1" s="1"/>
      <c r="DK1" s="1"/>
      <c r="DL1" s="1"/>
      <c r="DM1" s="1"/>
      <c r="DN1" s="1"/>
      <c r="DO1" s="1"/>
      <c r="DP1" s="1"/>
      <c r="DQ1" s="1"/>
      <c r="DR1" s="40"/>
      <c r="DS1" s="9"/>
      <c r="DT1" s="9"/>
      <c r="DU1" s="125"/>
      <c r="DV1" s="9"/>
      <c r="DW1" s="9"/>
      <c r="DX1" s="9"/>
      <c r="DY1" s="9"/>
      <c r="DZ1" s="9"/>
      <c r="EA1" s="9"/>
      <c r="EB1" s="139"/>
      <c r="EC1" s="9"/>
      <c r="ED1" s="9"/>
      <c r="EE1" s="9"/>
      <c r="EF1" s="9"/>
      <c r="EG1" s="9"/>
      <c r="EH1" s="9"/>
      <c r="EI1" s="149"/>
      <c r="EJ1" s="1"/>
      <c r="EK1" s="1"/>
      <c r="EL1" s="1"/>
      <c r="EM1" s="143"/>
      <c r="EN1" s="143"/>
      <c r="ET1" s="4"/>
      <c r="EU1" s="4"/>
      <c r="EV1" s="4"/>
      <c r="EY1" s="4"/>
      <c r="EZ1" s="4"/>
      <c r="FA1" s="4"/>
    </row>
    <row r="2" spans="1:163">
      <c r="A2" s="1"/>
      <c r="B2" s="1"/>
      <c r="C2" s="1"/>
      <c r="D2" s="2"/>
      <c r="E2" s="1"/>
      <c r="F2" s="3"/>
      <c r="G2" s="3"/>
      <c r="H2" s="3"/>
      <c r="I2" s="1"/>
      <c r="J2" s="1"/>
      <c r="K2" s="1"/>
      <c r="L2" s="1"/>
      <c r="M2" s="1"/>
      <c r="N2" s="1"/>
      <c r="O2" s="1"/>
      <c r="P2" s="1"/>
      <c r="Q2" s="1"/>
      <c r="R2" s="6"/>
      <c r="S2" s="10"/>
      <c r="T2" s="1"/>
      <c r="U2" s="5"/>
      <c r="V2" s="5"/>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D2" s="10"/>
      <c r="DE2" s="10"/>
      <c r="DF2" s="10"/>
      <c r="DG2" s="10"/>
      <c r="DH2" s="10"/>
      <c r="DI2" s="10"/>
      <c r="DJ2" s="10"/>
      <c r="DK2" s="10"/>
      <c r="DL2" s="10"/>
      <c r="DM2" s="10"/>
      <c r="DN2" s="10"/>
      <c r="DO2" s="10"/>
      <c r="DP2" s="10"/>
      <c r="DQ2" s="10"/>
      <c r="DR2" s="41"/>
      <c r="DS2" s="11"/>
      <c r="DT2" s="11"/>
      <c r="DU2" s="126"/>
      <c r="DV2" s="11"/>
      <c r="DW2" s="11"/>
      <c r="DX2" s="11"/>
      <c r="DY2" s="11"/>
      <c r="DZ2" s="11"/>
      <c r="EA2" s="11"/>
      <c r="EB2" s="43"/>
      <c r="EC2" s="11"/>
      <c r="ED2" s="11"/>
      <c r="EE2" s="11"/>
      <c r="EF2" s="11"/>
      <c r="EG2" s="11"/>
      <c r="EH2" s="11"/>
      <c r="EJ2" s="1"/>
      <c r="EK2" s="1"/>
      <c r="EL2" s="1"/>
      <c r="EM2" s="143"/>
      <c r="EN2" s="143"/>
      <c r="ET2" s="4"/>
      <c r="EU2" s="4"/>
      <c r="EV2" s="4"/>
      <c r="EY2" s="4"/>
      <c r="EZ2" s="4"/>
      <c r="FA2" s="4"/>
    </row>
    <row r="3" spans="1:163">
      <c r="A3" s="1"/>
      <c r="B3" s="1"/>
      <c r="C3" s="1"/>
      <c r="D3" s="2"/>
      <c r="E3" s="1"/>
      <c r="F3" s="3"/>
      <c r="G3" s="3"/>
      <c r="H3" s="3"/>
      <c r="I3" s="1"/>
      <c r="J3" s="1"/>
      <c r="K3" s="1"/>
      <c r="L3" s="1"/>
      <c r="M3" s="1"/>
      <c r="N3" s="1"/>
      <c r="O3" s="1"/>
      <c r="P3" s="1"/>
      <c r="Q3" s="1"/>
      <c r="R3" s="6"/>
      <c r="S3" s="10"/>
      <c r="T3" s="1"/>
      <c r="U3" s="5"/>
      <c r="V3" s="5"/>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D3" s="10"/>
      <c r="DE3" s="10"/>
      <c r="DF3" s="10"/>
      <c r="DG3" s="10"/>
      <c r="DH3" s="10"/>
      <c r="DI3" s="10"/>
      <c r="DJ3" s="10"/>
      <c r="DK3" s="10"/>
      <c r="DL3" s="10"/>
      <c r="DM3" s="10"/>
      <c r="DN3" s="10"/>
      <c r="DO3" s="10"/>
      <c r="DP3" s="10"/>
      <c r="DQ3" s="10"/>
      <c r="DR3" s="41"/>
      <c r="DS3" s="11"/>
      <c r="DT3" s="11"/>
      <c r="DU3" s="126"/>
      <c r="DV3" s="11"/>
      <c r="DW3" s="11"/>
      <c r="DX3" s="11"/>
      <c r="DY3" s="11"/>
      <c r="DZ3" s="11"/>
      <c r="EA3" s="11"/>
      <c r="EB3" s="43"/>
      <c r="EC3" s="11"/>
      <c r="ED3" s="11"/>
      <c r="EE3" s="11"/>
      <c r="EF3" s="11"/>
      <c r="EG3" s="11"/>
      <c r="EH3" s="11"/>
      <c r="EJ3" s="1"/>
      <c r="EK3" s="1"/>
      <c r="EL3" s="1"/>
      <c r="EM3" s="143"/>
      <c r="EN3" s="143"/>
      <c r="ET3" s="4"/>
      <c r="EU3" s="4"/>
      <c r="EV3" s="4"/>
      <c r="EY3" s="4"/>
      <c r="EZ3" s="4"/>
      <c r="FA3" s="4"/>
    </row>
    <row r="4" spans="1:163" ht="49.5" customHeight="1">
      <c r="A4" s="12"/>
      <c r="B4" s="12"/>
      <c r="C4" s="1" t="s">
        <v>87</v>
      </c>
      <c r="D4" s="2"/>
      <c r="E4" s="1"/>
      <c r="F4" s="3"/>
      <c r="G4" s="3"/>
      <c r="H4" s="3"/>
      <c r="I4" s="16"/>
      <c r="J4" s="16"/>
      <c r="K4" s="1"/>
      <c r="L4" s="174"/>
      <c r="M4" s="1"/>
      <c r="N4" s="16"/>
      <c r="O4" s="16"/>
      <c r="P4" s="16"/>
      <c r="Q4" s="1"/>
      <c r="R4" s="6"/>
      <c r="S4" s="15"/>
      <c r="T4" s="16"/>
      <c r="U4" s="5"/>
      <c r="V4" s="5"/>
      <c r="W4" s="1"/>
      <c r="X4" s="1"/>
      <c r="Y4" s="1"/>
      <c r="Z4" s="1"/>
      <c r="AA4" s="1"/>
      <c r="AB4" s="1"/>
      <c r="AC4" s="1"/>
      <c r="AD4" s="1"/>
      <c r="AE4" s="1"/>
      <c r="AF4" s="1"/>
      <c r="AG4" s="1"/>
      <c r="AH4" s="1"/>
      <c r="AI4" s="1"/>
      <c r="AJ4" s="1"/>
      <c r="AK4" s="1"/>
      <c r="AL4" s="1"/>
      <c r="AM4" s="1"/>
      <c r="AN4" s="1"/>
      <c r="AO4" s="1"/>
      <c r="AP4" s="1"/>
      <c r="AQ4" s="1"/>
      <c r="AR4" s="1"/>
      <c r="AS4" s="1"/>
      <c r="AT4" s="1"/>
      <c r="AU4" s="1"/>
      <c r="AV4" s="1"/>
      <c r="AW4" s="1"/>
      <c r="AX4" s="7"/>
      <c r="AY4" s="37"/>
      <c r="AZ4" s="37"/>
      <c r="BA4" s="37"/>
      <c r="BB4" s="1"/>
      <c r="BC4" s="1"/>
      <c r="BD4" s="1"/>
      <c r="BE4" s="1"/>
      <c r="BF4" s="1"/>
      <c r="BG4" s="1"/>
      <c r="BH4" s="1"/>
      <c r="BI4" s="1"/>
      <c r="BJ4" s="1"/>
      <c r="BK4" s="1"/>
      <c r="BL4" s="1"/>
      <c r="BM4" s="1"/>
      <c r="BN4" s="1"/>
      <c r="BO4" s="1"/>
      <c r="BP4" s="1"/>
      <c r="BQ4" s="1"/>
      <c r="BR4" s="1"/>
      <c r="BS4" s="1"/>
      <c r="BT4" s="1"/>
      <c r="BU4" s="1"/>
      <c r="BV4" s="1"/>
      <c r="BW4" s="1"/>
      <c r="BX4" s="1"/>
      <c r="BY4" s="1"/>
      <c r="BZ4" s="1"/>
      <c r="CA4" s="7"/>
      <c r="CB4" s="554"/>
      <c r="CC4" s="554"/>
      <c r="CD4" s="554"/>
      <c r="CE4" s="14"/>
      <c r="CF4" s="14"/>
      <c r="CG4" s="14"/>
      <c r="CH4" s="14"/>
      <c r="CI4" s="14"/>
      <c r="CJ4" s="14"/>
      <c r="CK4" s="14"/>
      <c r="CL4" s="14"/>
      <c r="CM4" s="14"/>
      <c r="CN4" s="14"/>
      <c r="CO4" s="14"/>
      <c r="CP4" s="14"/>
      <c r="CQ4" s="14"/>
      <c r="CR4" s="14"/>
      <c r="CS4" s="14"/>
      <c r="CT4" s="14"/>
      <c r="CU4" s="14"/>
      <c r="CV4" s="14"/>
      <c r="CW4" s="14"/>
      <c r="CX4" s="14"/>
      <c r="CY4" s="14"/>
      <c r="CZ4" s="14"/>
      <c r="DA4" s="14"/>
      <c r="DB4" s="14"/>
      <c r="DC4" s="37"/>
      <c r="DD4" s="13"/>
      <c r="DE4" s="13"/>
      <c r="DF4" s="13"/>
      <c r="DG4" s="13"/>
      <c r="DH4" s="13"/>
      <c r="DI4" s="13"/>
      <c r="DJ4" s="13"/>
      <c r="DK4" s="13"/>
      <c r="DL4" s="13"/>
      <c r="DM4" s="13"/>
      <c r="DN4" s="13"/>
      <c r="DO4" s="13"/>
      <c r="DP4" s="13"/>
      <c r="DQ4" s="13"/>
      <c r="DR4" s="41"/>
      <c r="DS4" s="11"/>
      <c r="DT4" s="11"/>
      <c r="DU4" s="126"/>
      <c r="DV4" s="11"/>
      <c r="DW4" s="11"/>
      <c r="DX4" s="11"/>
      <c r="DY4" s="11"/>
      <c r="DZ4" s="11"/>
      <c r="EA4" s="11"/>
      <c r="EB4" s="43"/>
      <c r="EC4" s="11"/>
      <c r="ED4" s="11"/>
      <c r="EE4" s="11"/>
      <c r="EF4" s="11"/>
      <c r="EG4" s="11"/>
      <c r="EH4" s="11"/>
      <c r="EJ4" s="1"/>
      <c r="EK4" s="1"/>
      <c r="EL4" s="1"/>
      <c r="EM4" s="143"/>
      <c r="EN4" s="143"/>
      <c r="ET4" s="4"/>
      <c r="EU4" s="4"/>
      <c r="EV4" s="4"/>
      <c r="EY4" s="4"/>
      <c r="EZ4" s="4"/>
      <c r="FA4" s="4"/>
    </row>
    <row r="5" spans="1:163" s="7" customFormat="1" ht="45" customHeight="1">
      <c r="A5" s="206" t="s">
        <v>317</v>
      </c>
      <c r="B5" s="206"/>
      <c r="C5" s="45"/>
      <c r="D5" s="45"/>
      <c r="E5" s="45"/>
      <c r="F5" s="45"/>
      <c r="G5" s="45"/>
      <c r="H5" s="45"/>
      <c r="I5" s="45"/>
      <c r="J5" s="45"/>
      <c r="K5" s="45"/>
      <c r="L5" s="45"/>
      <c r="M5" s="45"/>
      <c r="N5" s="45"/>
      <c r="O5" s="45"/>
      <c r="P5" s="45"/>
      <c r="Q5" s="45"/>
      <c r="R5" s="45"/>
      <c r="S5" s="15"/>
      <c r="T5" s="16"/>
      <c r="U5" s="46"/>
      <c r="V5" s="18"/>
      <c r="W5" s="46"/>
      <c r="X5" s="46"/>
      <c r="Y5" s="45"/>
      <c r="Z5" s="45"/>
      <c r="AA5" s="45"/>
      <c r="AB5" s="45"/>
      <c r="AC5" s="46"/>
      <c r="AD5" s="46"/>
      <c r="AE5" s="46"/>
      <c r="AF5" s="46"/>
      <c r="AG5" s="130"/>
      <c r="AH5" s="131"/>
      <c r="AY5" s="37"/>
      <c r="AZ5" s="37"/>
      <c r="BA5" s="37"/>
      <c r="BB5" s="45"/>
      <c r="BC5" s="45"/>
      <c r="BD5" s="45"/>
      <c r="BE5" s="45"/>
      <c r="BF5" s="46"/>
      <c r="BG5" s="46"/>
      <c r="BH5" s="45"/>
      <c r="BI5" s="45"/>
      <c r="BJ5" s="45"/>
      <c r="BK5" s="45"/>
      <c r="CB5" s="554"/>
      <c r="CC5" s="554"/>
      <c r="CD5" s="554"/>
      <c r="CE5" s="14"/>
      <c r="CF5" s="14"/>
      <c r="CG5" s="14"/>
      <c r="CH5" s="175"/>
      <c r="CI5" s="175"/>
      <c r="CJ5" s="175"/>
      <c r="CK5" s="175"/>
      <c r="CL5" s="175"/>
      <c r="CM5" s="175"/>
      <c r="CN5" s="175"/>
      <c r="CO5" s="175"/>
      <c r="CP5" s="175"/>
      <c r="CQ5" s="175"/>
      <c r="CR5" s="175"/>
      <c r="CS5" s="175"/>
      <c r="CT5" s="175"/>
      <c r="CU5" s="175"/>
      <c r="CV5" s="14"/>
      <c r="CW5" s="14"/>
      <c r="CX5" s="14"/>
      <c r="CY5" s="14"/>
      <c r="CZ5" s="14"/>
      <c r="DA5" s="14"/>
      <c r="DB5" s="14"/>
      <c r="DC5" s="37"/>
      <c r="DD5" s="13"/>
      <c r="DH5" s="13"/>
      <c r="DI5" s="13"/>
      <c r="DR5" s="43"/>
      <c r="DS5" s="19"/>
      <c r="DT5" s="19"/>
      <c r="DU5" s="127"/>
      <c r="DV5" s="19"/>
      <c r="DW5" s="19"/>
      <c r="DX5" s="19"/>
      <c r="DY5" s="19"/>
      <c r="DZ5" s="19"/>
      <c r="EA5" s="19"/>
      <c r="EB5" s="43"/>
      <c r="EC5" s="19"/>
      <c r="ED5" s="19"/>
      <c r="EE5" s="19"/>
      <c r="EF5" s="19"/>
      <c r="EG5" s="19"/>
      <c r="EH5" s="19"/>
      <c r="EJ5" s="46"/>
      <c r="EK5" s="46"/>
      <c r="EL5" s="46"/>
      <c r="EM5" s="144"/>
      <c r="EN5" s="144"/>
      <c r="ET5" s="46"/>
      <c r="EU5" s="46"/>
      <c r="EV5" s="46"/>
      <c r="EY5" s="46"/>
      <c r="EZ5" s="46"/>
      <c r="FA5" s="46"/>
    </row>
    <row r="6" spans="1:163" s="7" customFormat="1" ht="45" customHeight="1" thickBot="1">
      <c r="A6" s="206" t="s">
        <v>705</v>
      </c>
      <c r="B6" s="206"/>
      <c r="C6" s="45"/>
      <c r="D6" s="45">
        <v>1</v>
      </c>
      <c r="E6" s="45">
        <v>2</v>
      </c>
      <c r="F6" s="45">
        <v>3</v>
      </c>
      <c r="G6" s="45">
        <v>4</v>
      </c>
      <c r="H6" s="45">
        <v>5</v>
      </c>
      <c r="I6" s="45">
        <v>6</v>
      </c>
      <c r="J6" s="45">
        <v>7</v>
      </c>
      <c r="K6" s="45">
        <v>8</v>
      </c>
      <c r="L6" s="45">
        <v>9</v>
      </c>
      <c r="M6" s="45">
        <v>10</v>
      </c>
      <c r="N6" s="45">
        <v>11</v>
      </c>
      <c r="O6" s="45">
        <v>12</v>
      </c>
      <c r="P6" s="45">
        <v>13</v>
      </c>
      <c r="Q6" s="45">
        <v>14</v>
      </c>
      <c r="R6" s="45">
        <v>15</v>
      </c>
      <c r="S6" s="45">
        <v>16</v>
      </c>
      <c r="T6" s="45">
        <v>17</v>
      </c>
      <c r="U6" s="45">
        <v>18</v>
      </c>
      <c r="V6" s="45">
        <v>19</v>
      </c>
      <c r="W6" s="45">
        <v>20</v>
      </c>
      <c r="X6" s="45">
        <v>21</v>
      </c>
      <c r="Y6" s="45">
        <v>22</v>
      </c>
      <c r="Z6" s="45">
        <v>23</v>
      </c>
      <c r="AA6" s="45">
        <v>24</v>
      </c>
      <c r="AB6" s="45">
        <v>25</v>
      </c>
      <c r="AC6" s="45">
        <v>26</v>
      </c>
      <c r="AD6" s="45">
        <v>27</v>
      </c>
      <c r="AE6" s="45">
        <v>28</v>
      </c>
      <c r="AF6" s="45">
        <v>29</v>
      </c>
      <c r="AG6" s="45">
        <v>30</v>
      </c>
      <c r="AH6" s="45">
        <v>31</v>
      </c>
      <c r="AI6" s="45">
        <v>32</v>
      </c>
      <c r="AJ6" s="45">
        <v>33</v>
      </c>
      <c r="AK6" s="45">
        <v>34</v>
      </c>
      <c r="AL6" s="45">
        <v>35</v>
      </c>
      <c r="AM6" s="45">
        <v>36</v>
      </c>
      <c r="AN6" s="45">
        <v>37</v>
      </c>
      <c r="AO6" s="45">
        <v>38</v>
      </c>
      <c r="AP6" s="45">
        <v>39</v>
      </c>
      <c r="AQ6" s="45">
        <v>40</v>
      </c>
      <c r="AR6" s="45">
        <v>41</v>
      </c>
      <c r="AS6" s="45">
        <v>42</v>
      </c>
      <c r="AT6" s="45">
        <v>43</v>
      </c>
      <c r="AU6" s="45">
        <v>44</v>
      </c>
      <c r="AV6" s="45">
        <v>45</v>
      </c>
      <c r="AW6" s="45">
        <v>46</v>
      </c>
      <c r="AX6" s="45">
        <v>47</v>
      </c>
      <c r="AY6" s="45">
        <v>48</v>
      </c>
      <c r="AZ6" s="45">
        <v>49</v>
      </c>
      <c r="BA6" s="45">
        <v>50</v>
      </c>
      <c r="BB6" s="45">
        <v>51</v>
      </c>
      <c r="BC6" s="45">
        <v>52</v>
      </c>
      <c r="BD6" s="45">
        <v>53</v>
      </c>
      <c r="BE6" s="45">
        <v>54</v>
      </c>
      <c r="BF6" s="45">
        <v>55</v>
      </c>
      <c r="BG6" s="45">
        <v>56</v>
      </c>
      <c r="BH6" s="45">
        <v>57</v>
      </c>
      <c r="BI6" s="45">
        <v>58</v>
      </c>
      <c r="BJ6" s="45">
        <v>59</v>
      </c>
      <c r="BK6" s="45">
        <v>60</v>
      </c>
      <c r="BL6" s="45">
        <v>61</v>
      </c>
      <c r="BM6" s="45">
        <v>62</v>
      </c>
      <c r="BN6" s="45">
        <v>63</v>
      </c>
      <c r="BO6" s="45">
        <v>64</v>
      </c>
      <c r="BP6" s="45">
        <v>65</v>
      </c>
      <c r="BQ6" s="45">
        <v>66</v>
      </c>
      <c r="BR6" s="45">
        <v>67</v>
      </c>
      <c r="BS6" s="45">
        <v>68</v>
      </c>
      <c r="BT6" s="45">
        <v>69</v>
      </c>
      <c r="BU6" s="45">
        <v>70</v>
      </c>
      <c r="BV6" s="45">
        <v>71</v>
      </c>
      <c r="BW6" s="45">
        <v>72</v>
      </c>
      <c r="BX6" s="45">
        <v>73</v>
      </c>
      <c r="BY6" s="45">
        <v>74</v>
      </c>
      <c r="BZ6" s="45">
        <v>75</v>
      </c>
      <c r="CA6" s="45">
        <v>76</v>
      </c>
      <c r="CB6" s="45">
        <v>77</v>
      </c>
      <c r="CC6" s="45">
        <v>78</v>
      </c>
      <c r="CD6" s="45">
        <v>79</v>
      </c>
      <c r="CE6" s="45">
        <v>80</v>
      </c>
      <c r="CF6" s="45">
        <v>81</v>
      </c>
      <c r="CG6" s="45">
        <v>82</v>
      </c>
      <c r="CH6" s="45">
        <v>83</v>
      </c>
      <c r="CI6" s="45">
        <v>84</v>
      </c>
      <c r="CJ6" s="45">
        <v>85</v>
      </c>
      <c r="CK6" s="45">
        <v>86</v>
      </c>
      <c r="CL6" s="45">
        <v>87</v>
      </c>
      <c r="CM6" s="45">
        <v>88</v>
      </c>
      <c r="CN6" s="45">
        <v>89</v>
      </c>
      <c r="CO6" s="45">
        <v>90</v>
      </c>
      <c r="CP6" s="45">
        <v>91</v>
      </c>
      <c r="CQ6" s="45">
        <v>92</v>
      </c>
      <c r="CR6" s="45">
        <v>93</v>
      </c>
      <c r="CS6" s="45">
        <v>94</v>
      </c>
      <c r="CT6" s="45">
        <v>95</v>
      </c>
      <c r="CU6" s="45">
        <v>96</v>
      </c>
      <c r="CV6" s="45">
        <v>97</v>
      </c>
      <c r="CW6" s="45">
        <v>98</v>
      </c>
      <c r="CX6" s="45">
        <v>99</v>
      </c>
      <c r="CY6" s="45">
        <v>100</v>
      </c>
      <c r="CZ6" s="45">
        <v>101</v>
      </c>
      <c r="DA6" s="45">
        <v>102</v>
      </c>
      <c r="DB6" s="45">
        <v>103</v>
      </c>
      <c r="DC6" s="37">
        <v>104</v>
      </c>
      <c r="DD6" s="37">
        <v>105</v>
      </c>
      <c r="DE6" s="37">
        <v>106</v>
      </c>
      <c r="DF6" s="37">
        <v>107</v>
      </c>
      <c r="DG6" s="37">
        <v>108</v>
      </c>
      <c r="DH6" s="37">
        <v>109</v>
      </c>
      <c r="DI6" s="37">
        <v>110</v>
      </c>
      <c r="DJ6" s="37">
        <v>111</v>
      </c>
      <c r="DK6" s="37">
        <v>112</v>
      </c>
      <c r="DL6" s="37">
        <v>113</v>
      </c>
      <c r="DM6" s="37">
        <v>114</v>
      </c>
      <c r="DN6" s="37">
        <v>115</v>
      </c>
      <c r="DO6" s="37">
        <v>116</v>
      </c>
      <c r="DP6" s="37">
        <v>117</v>
      </c>
      <c r="DQ6" s="37">
        <v>118</v>
      </c>
      <c r="DR6" s="37">
        <v>119</v>
      </c>
      <c r="DS6" s="37">
        <v>120</v>
      </c>
      <c r="DT6" s="37">
        <v>121</v>
      </c>
      <c r="DU6" s="37">
        <v>122</v>
      </c>
      <c r="DV6" s="37">
        <v>123</v>
      </c>
      <c r="DW6" s="37">
        <v>124</v>
      </c>
      <c r="DX6" s="37">
        <v>125</v>
      </c>
      <c r="DY6" s="37">
        <v>126</v>
      </c>
      <c r="DZ6" s="37">
        <v>127</v>
      </c>
      <c r="EA6" s="37">
        <v>128</v>
      </c>
      <c r="EB6" s="37">
        <v>129</v>
      </c>
      <c r="EC6" s="37">
        <v>130</v>
      </c>
      <c r="ED6" s="37">
        <v>131</v>
      </c>
      <c r="EE6" s="37">
        <v>132</v>
      </c>
      <c r="EF6" s="37">
        <v>133</v>
      </c>
      <c r="EG6" s="37">
        <v>134</v>
      </c>
      <c r="EH6" s="37">
        <v>135</v>
      </c>
      <c r="EI6" s="37">
        <v>136</v>
      </c>
      <c r="EJ6" s="37">
        <v>137</v>
      </c>
      <c r="EK6" s="37">
        <v>138</v>
      </c>
      <c r="EL6" s="37">
        <v>139</v>
      </c>
      <c r="EM6" s="37">
        <v>140</v>
      </c>
      <c r="EN6" s="37">
        <v>141</v>
      </c>
      <c r="EO6" s="37">
        <v>142</v>
      </c>
      <c r="EP6" s="37">
        <v>143</v>
      </c>
      <c r="EQ6" s="37">
        <v>144</v>
      </c>
      <c r="ER6" s="37">
        <v>145</v>
      </c>
      <c r="ES6" s="37">
        <v>146</v>
      </c>
      <c r="ET6" s="37">
        <v>147</v>
      </c>
      <c r="EU6" s="37">
        <v>148</v>
      </c>
      <c r="EV6" s="37">
        <v>149</v>
      </c>
      <c r="EW6" s="37">
        <v>150</v>
      </c>
      <c r="EX6" s="37">
        <v>151</v>
      </c>
      <c r="EY6" s="37">
        <v>152</v>
      </c>
      <c r="EZ6" s="37">
        <v>153</v>
      </c>
      <c r="FA6" s="37">
        <v>154</v>
      </c>
      <c r="FB6" s="37">
        <v>155</v>
      </c>
      <c r="FC6" s="37">
        <v>156</v>
      </c>
      <c r="FD6" s="37">
        <v>157</v>
      </c>
      <c r="FE6" s="37">
        <v>158</v>
      </c>
      <c r="FF6" s="37">
        <v>159</v>
      </c>
      <c r="FG6" s="37">
        <v>160</v>
      </c>
    </row>
    <row r="7" spans="1:163" s="21" customFormat="1" ht="16.5" customHeight="1" thickBot="1">
      <c r="A7" s="920" t="s">
        <v>88</v>
      </c>
      <c r="B7" s="961" t="s">
        <v>2235</v>
      </c>
      <c r="C7" s="920" t="s">
        <v>89</v>
      </c>
      <c r="D7" s="920" t="s">
        <v>90</v>
      </c>
      <c r="E7" s="920" t="s">
        <v>92</v>
      </c>
      <c r="F7" s="920" t="s">
        <v>93</v>
      </c>
      <c r="G7" s="920" t="s">
        <v>197</v>
      </c>
      <c r="H7" s="920" t="s">
        <v>210</v>
      </c>
      <c r="I7" s="950" t="s">
        <v>211</v>
      </c>
      <c r="J7" s="951"/>
      <c r="K7" s="920" t="s">
        <v>91</v>
      </c>
      <c r="L7" s="920" t="s">
        <v>94</v>
      </c>
      <c r="M7" s="920" t="s">
        <v>215</v>
      </c>
      <c r="N7" s="926" t="s">
        <v>195</v>
      </c>
      <c r="O7" s="926" t="s">
        <v>115</v>
      </c>
      <c r="P7" s="958" t="s">
        <v>234</v>
      </c>
      <c r="Q7" s="920" t="s">
        <v>1603</v>
      </c>
      <c r="R7" s="927" t="s">
        <v>98</v>
      </c>
      <c r="S7" s="926" t="s">
        <v>114</v>
      </c>
      <c r="T7" s="926" t="s">
        <v>192</v>
      </c>
      <c r="U7" s="954" t="s">
        <v>97</v>
      </c>
      <c r="V7" s="955"/>
      <c r="W7" s="956" t="s">
        <v>216</v>
      </c>
      <c r="X7" s="957"/>
      <c r="Y7" s="935" t="s">
        <v>213</v>
      </c>
      <c r="Z7" s="936"/>
      <c r="AA7" s="936"/>
      <c r="AB7" s="936"/>
      <c r="AC7" s="936"/>
      <c r="AD7" s="936"/>
      <c r="AE7" s="936"/>
      <c r="AF7" s="936"/>
      <c r="AG7" s="936"/>
      <c r="AH7" s="936"/>
      <c r="AI7" s="936"/>
      <c r="AJ7" s="936"/>
      <c r="AK7" s="936"/>
      <c r="AL7" s="936"/>
      <c r="AM7" s="936"/>
      <c r="AN7" s="936"/>
      <c r="AO7" s="936"/>
      <c r="AP7" s="936"/>
      <c r="AQ7" s="936"/>
      <c r="AR7" s="936"/>
      <c r="AS7" s="936"/>
      <c r="AT7" s="936"/>
      <c r="AU7" s="936"/>
      <c r="AV7" s="936"/>
      <c r="AW7" s="936"/>
      <c r="AX7" s="936"/>
      <c r="AY7" s="936"/>
      <c r="AZ7" s="936"/>
      <c r="BA7" s="937"/>
      <c r="BB7" s="943" t="s">
        <v>214</v>
      </c>
      <c r="BC7" s="944"/>
      <c r="BD7" s="944"/>
      <c r="BE7" s="944"/>
      <c r="BF7" s="944"/>
      <c r="BG7" s="944"/>
      <c r="BH7" s="944"/>
      <c r="BI7" s="944"/>
      <c r="BJ7" s="944"/>
      <c r="BK7" s="944"/>
      <c r="BL7" s="944"/>
      <c r="BM7" s="944"/>
      <c r="BN7" s="944"/>
      <c r="BO7" s="944"/>
      <c r="BP7" s="944"/>
      <c r="BQ7" s="944"/>
      <c r="BR7" s="944"/>
      <c r="BS7" s="944"/>
      <c r="BT7" s="944"/>
      <c r="BU7" s="944"/>
      <c r="BV7" s="944"/>
      <c r="BW7" s="944"/>
      <c r="BX7" s="944"/>
      <c r="BY7" s="944"/>
      <c r="BZ7" s="944"/>
      <c r="CA7" s="944"/>
      <c r="CB7" s="944"/>
      <c r="CC7" s="944"/>
      <c r="CD7" s="945"/>
      <c r="CE7" s="968" t="s">
        <v>193</v>
      </c>
      <c r="CF7" s="930"/>
      <c r="CG7" s="930"/>
      <c r="CH7" s="930"/>
      <c r="CI7" s="930"/>
      <c r="CJ7" s="930"/>
      <c r="CK7" s="930"/>
      <c r="CL7" s="930"/>
      <c r="CM7" s="930"/>
      <c r="CN7" s="930"/>
      <c r="CO7" s="930"/>
      <c r="CP7" s="930"/>
      <c r="CQ7" s="930"/>
      <c r="CR7" s="930"/>
      <c r="CS7" s="930"/>
      <c r="CT7" s="930"/>
      <c r="CU7" s="930"/>
      <c r="CV7" s="930"/>
      <c r="CW7" s="930"/>
      <c r="CX7" s="930"/>
      <c r="CY7" s="930"/>
      <c r="CZ7" s="930"/>
      <c r="DA7" s="930"/>
      <c r="DB7" s="931"/>
      <c r="DC7" s="23"/>
      <c r="DD7" s="58"/>
      <c r="DE7" s="60"/>
      <c r="DF7" s="60"/>
      <c r="DG7" s="59"/>
      <c r="DH7" s="60"/>
      <c r="DI7" s="60"/>
      <c r="DJ7" s="60"/>
      <c r="DK7" s="60"/>
      <c r="DL7" s="60"/>
      <c r="DM7" s="60"/>
      <c r="DN7" s="60"/>
      <c r="DO7" s="60"/>
      <c r="DP7" s="60"/>
      <c r="DQ7" s="60"/>
      <c r="DR7" s="101"/>
      <c r="DS7" s="978" t="s">
        <v>222</v>
      </c>
      <c r="DT7" s="978"/>
      <c r="DU7" s="978"/>
      <c r="DV7" s="978"/>
      <c r="DW7" s="978"/>
      <c r="DX7" s="978"/>
      <c r="DY7" s="978"/>
      <c r="DZ7" s="978"/>
      <c r="EA7" s="978"/>
      <c r="EB7" s="146"/>
      <c r="EC7" s="978" t="s">
        <v>286</v>
      </c>
      <c r="ED7" s="978"/>
      <c r="EE7" s="978"/>
      <c r="EF7" s="978"/>
      <c r="EG7" s="978"/>
      <c r="EH7" s="994" t="s">
        <v>304</v>
      </c>
      <c r="EI7" s="23"/>
      <c r="EJ7" s="991" t="s">
        <v>301</v>
      </c>
      <c r="EK7" s="991"/>
      <c r="EL7" s="991"/>
      <c r="EM7" s="991"/>
      <c r="EN7" s="991"/>
      <c r="EP7" s="991" t="s">
        <v>298</v>
      </c>
      <c r="EQ7" s="991"/>
      <c r="ER7" s="991"/>
      <c r="ET7" s="991" t="s">
        <v>2218</v>
      </c>
      <c r="EU7" s="991"/>
      <c r="EV7" s="991"/>
      <c r="EW7" s="991"/>
      <c r="EX7" s="723"/>
      <c r="EY7" s="1008" t="s">
        <v>2217</v>
      </c>
      <c r="EZ7" s="1008"/>
      <c r="FA7" s="1008"/>
      <c r="FB7" s="1008"/>
      <c r="FD7" s="989" t="s">
        <v>305</v>
      </c>
      <c r="FE7" s="989"/>
      <c r="FF7" s="989"/>
      <c r="FG7" s="989"/>
    </row>
    <row r="8" spans="1:163" s="21" customFormat="1" ht="18" customHeight="1" thickBot="1">
      <c r="A8" s="920"/>
      <c r="B8" s="962"/>
      <c r="C8" s="920"/>
      <c r="D8" s="920"/>
      <c r="E8" s="920"/>
      <c r="F8" s="920"/>
      <c r="G8" s="920"/>
      <c r="H8" s="920"/>
      <c r="I8" s="952"/>
      <c r="J8" s="953"/>
      <c r="K8" s="920"/>
      <c r="L8" s="920"/>
      <c r="M8" s="920"/>
      <c r="N8" s="926"/>
      <c r="O8" s="926"/>
      <c r="P8" s="959"/>
      <c r="Q8" s="920"/>
      <c r="R8" s="927"/>
      <c r="S8" s="926"/>
      <c r="T8" s="926"/>
      <c r="U8" s="954"/>
      <c r="V8" s="955"/>
      <c r="W8" s="956"/>
      <c r="X8" s="957"/>
      <c r="Y8" s="924" t="s">
        <v>95</v>
      </c>
      <c r="Z8" s="922"/>
      <c r="AA8" s="922"/>
      <c r="AB8" s="922"/>
      <c r="AC8" s="922"/>
      <c r="AD8" s="925"/>
      <c r="AE8" s="921" t="s">
        <v>196</v>
      </c>
      <c r="AF8" s="922"/>
      <c r="AG8" s="922"/>
      <c r="AH8" s="923"/>
      <c r="AI8" s="924" t="s">
        <v>101</v>
      </c>
      <c r="AJ8" s="922"/>
      <c r="AK8" s="922"/>
      <c r="AL8" s="922"/>
      <c r="AM8" s="922"/>
      <c r="AN8" s="922"/>
      <c r="AO8" s="922"/>
      <c r="AP8" s="922"/>
      <c r="AQ8" s="922"/>
      <c r="AR8" s="922"/>
      <c r="AS8" s="922"/>
      <c r="AT8" s="922"/>
      <c r="AU8" s="922"/>
      <c r="AV8" s="922"/>
      <c r="AW8" s="922"/>
      <c r="AX8" s="922"/>
      <c r="AY8" s="932" t="s">
        <v>86</v>
      </c>
      <c r="AZ8" s="932"/>
      <c r="BA8" s="933"/>
      <c r="BB8" s="938" t="s">
        <v>95</v>
      </c>
      <c r="BC8" s="939"/>
      <c r="BD8" s="939"/>
      <c r="BE8" s="939"/>
      <c r="BF8" s="939"/>
      <c r="BG8" s="940"/>
      <c r="BH8" s="938" t="s">
        <v>196</v>
      </c>
      <c r="BI8" s="939"/>
      <c r="BJ8" s="939"/>
      <c r="BK8" s="941"/>
      <c r="BL8" s="938" t="s">
        <v>101</v>
      </c>
      <c r="BM8" s="939"/>
      <c r="BN8" s="939"/>
      <c r="BO8" s="939"/>
      <c r="BP8" s="939"/>
      <c r="BQ8" s="939"/>
      <c r="BR8" s="939"/>
      <c r="BS8" s="939"/>
      <c r="BT8" s="939"/>
      <c r="BU8" s="939"/>
      <c r="BV8" s="939"/>
      <c r="BW8" s="939"/>
      <c r="BX8" s="939"/>
      <c r="BY8" s="939"/>
      <c r="BZ8" s="939"/>
      <c r="CA8" s="941"/>
      <c r="CB8" s="946" t="s">
        <v>86</v>
      </c>
      <c r="CC8" s="947"/>
      <c r="CD8" s="948"/>
      <c r="CE8" s="968"/>
      <c r="CF8" s="930"/>
      <c r="CG8" s="930"/>
      <c r="CH8" s="930"/>
      <c r="CI8" s="930"/>
      <c r="CJ8" s="930"/>
      <c r="CK8" s="930"/>
      <c r="CL8" s="930"/>
      <c r="CM8" s="930"/>
      <c r="CN8" s="930"/>
      <c r="CO8" s="930"/>
      <c r="CP8" s="930"/>
      <c r="CQ8" s="930"/>
      <c r="CR8" s="930"/>
      <c r="CS8" s="930"/>
      <c r="CT8" s="930"/>
      <c r="CU8" s="930"/>
      <c r="CV8" s="930"/>
      <c r="CW8" s="930"/>
      <c r="CX8" s="930"/>
      <c r="CY8" s="930"/>
      <c r="CZ8" s="930"/>
      <c r="DA8" s="930"/>
      <c r="DB8" s="931"/>
      <c r="DC8" s="38"/>
      <c r="DD8" s="928" t="s">
        <v>99</v>
      </c>
      <c r="DE8" s="967" t="s">
        <v>100</v>
      </c>
      <c r="DF8" s="967"/>
      <c r="DG8" s="967"/>
      <c r="DH8" s="966" t="s">
        <v>106</v>
      </c>
      <c r="DI8" s="970" t="s">
        <v>107</v>
      </c>
      <c r="DJ8" s="919" t="s">
        <v>2219</v>
      </c>
      <c r="DK8" s="919" t="s">
        <v>2220</v>
      </c>
      <c r="DL8" s="919" t="s">
        <v>108</v>
      </c>
      <c r="DM8" s="919" t="s">
        <v>109</v>
      </c>
      <c r="DN8" s="919" t="s">
        <v>110</v>
      </c>
      <c r="DO8" s="972" t="s">
        <v>111</v>
      </c>
      <c r="DP8" s="972" t="s">
        <v>112</v>
      </c>
      <c r="DQ8" s="972" t="s">
        <v>113</v>
      </c>
      <c r="DR8" s="61"/>
      <c r="DS8" s="988"/>
      <c r="DT8" s="988"/>
      <c r="DU8" s="988"/>
      <c r="DV8" s="988"/>
      <c r="DW8" s="988"/>
      <c r="DX8" s="988"/>
      <c r="DY8" s="988"/>
      <c r="DZ8" s="988"/>
      <c r="EA8" s="988"/>
      <c r="EB8" s="146"/>
      <c r="EC8" s="978"/>
      <c r="ED8" s="978"/>
      <c r="EE8" s="978"/>
      <c r="EF8" s="978"/>
      <c r="EG8" s="978"/>
      <c r="EH8" s="994"/>
      <c r="EI8" s="150"/>
      <c r="EJ8" s="991"/>
      <c r="EK8" s="991"/>
      <c r="EL8" s="991"/>
      <c r="EM8" s="991"/>
      <c r="EN8" s="991"/>
      <c r="EP8" s="1005"/>
      <c r="EQ8" s="1005"/>
      <c r="ER8" s="1005"/>
      <c r="ET8" s="991"/>
      <c r="EU8" s="991"/>
      <c r="EV8" s="991"/>
      <c r="EW8" s="991"/>
      <c r="EX8" s="723"/>
      <c r="EY8" s="1008"/>
      <c r="EZ8" s="1008"/>
      <c r="FA8" s="1008"/>
      <c r="FB8" s="1008"/>
      <c r="FD8" s="989"/>
      <c r="FE8" s="989"/>
      <c r="FF8" s="989"/>
      <c r="FG8" s="989"/>
    </row>
    <row r="9" spans="1:163" s="21" customFormat="1" ht="27" customHeight="1" thickBot="1">
      <c r="A9" s="920"/>
      <c r="B9" s="962"/>
      <c r="C9" s="920"/>
      <c r="D9" s="920"/>
      <c r="E9" s="920"/>
      <c r="F9" s="920"/>
      <c r="G9" s="920"/>
      <c r="H9" s="920"/>
      <c r="I9" s="958" t="s">
        <v>292</v>
      </c>
      <c r="J9" s="958" t="s">
        <v>293</v>
      </c>
      <c r="K9" s="920"/>
      <c r="L9" s="920"/>
      <c r="M9" s="920"/>
      <c r="N9" s="926"/>
      <c r="O9" s="926"/>
      <c r="P9" s="959"/>
      <c r="Q9" s="920"/>
      <c r="R9" s="927"/>
      <c r="S9" s="926"/>
      <c r="T9" s="926"/>
      <c r="U9" s="954"/>
      <c r="V9" s="955"/>
      <c r="W9" s="375" t="s">
        <v>118</v>
      </c>
      <c r="X9" s="376" t="s">
        <v>95</v>
      </c>
      <c r="Y9" s="924"/>
      <c r="Z9" s="922"/>
      <c r="AA9" s="922"/>
      <c r="AB9" s="922"/>
      <c r="AC9" s="922"/>
      <c r="AD9" s="925"/>
      <c r="AE9" s="921"/>
      <c r="AF9" s="922"/>
      <c r="AG9" s="922"/>
      <c r="AH9" s="923"/>
      <c r="AI9" s="924" t="s">
        <v>102</v>
      </c>
      <c r="AJ9" s="922"/>
      <c r="AK9" s="922"/>
      <c r="AL9" s="925"/>
      <c r="AM9" s="921" t="s">
        <v>103</v>
      </c>
      <c r="AN9" s="922"/>
      <c r="AO9" s="922"/>
      <c r="AP9" s="923"/>
      <c r="AQ9" s="924" t="s">
        <v>104</v>
      </c>
      <c r="AR9" s="922"/>
      <c r="AS9" s="922"/>
      <c r="AT9" s="925"/>
      <c r="AU9" s="921" t="s">
        <v>105</v>
      </c>
      <c r="AV9" s="922"/>
      <c r="AW9" s="922"/>
      <c r="AX9" s="923"/>
      <c r="AY9" s="934"/>
      <c r="AZ9" s="932"/>
      <c r="BA9" s="933"/>
      <c r="BB9" s="938"/>
      <c r="BC9" s="939"/>
      <c r="BD9" s="939"/>
      <c r="BE9" s="939"/>
      <c r="BF9" s="939"/>
      <c r="BG9" s="940"/>
      <c r="BH9" s="938"/>
      <c r="BI9" s="939"/>
      <c r="BJ9" s="939"/>
      <c r="BK9" s="941"/>
      <c r="BL9" s="938" t="s">
        <v>102</v>
      </c>
      <c r="BM9" s="939"/>
      <c r="BN9" s="939"/>
      <c r="BO9" s="940"/>
      <c r="BP9" s="938" t="s">
        <v>103</v>
      </c>
      <c r="BQ9" s="939"/>
      <c r="BR9" s="939"/>
      <c r="BS9" s="941"/>
      <c r="BT9" s="942" t="s">
        <v>104</v>
      </c>
      <c r="BU9" s="939"/>
      <c r="BV9" s="939"/>
      <c r="BW9" s="940"/>
      <c r="BX9" s="938" t="s">
        <v>105</v>
      </c>
      <c r="BY9" s="939"/>
      <c r="BZ9" s="939"/>
      <c r="CA9" s="941"/>
      <c r="CB9" s="946"/>
      <c r="CC9" s="947"/>
      <c r="CD9" s="949"/>
      <c r="CE9" s="968" t="s">
        <v>102</v>
      </c>
      <c r="CF9" s="930"/>
      <c r="CG9" s="930"/>
      <c r="CH9" s="930"/>
      <c r="CI9" s="930"/>
      <c r="CJ9" s="931"/>
      <c r="CK9" s="929" t="s">
        <v>103</v>
      </c>
      <c r="CL9" s="930"/>
      <c r="CM9" s="930"/>
      <c r="CN9" s="930"/>
      <c r="CO9" s="930"/>
      <c r="CP9" s="969"/>
      <c r="CQ9" s="968" t="s">
        <v>104</v>
      </c>
      <c r="CR9" s="930"/>
      <c r="CS9" s="930"/>
      <c r="CT9" s="930"/>
      <c r="CU9" s="930"/>
      <c r="CV9" s="931"/>
      <c r="CW9" s="929" t="s">
        <v>105</v>
      </c>
      <c r="CX9" s="930"/>
      <c r="CY9" s="930"/>
      <c r="CZ9" s="930"/>
      <c r="DA9" s="930"/>
      <c r="DB9" s="931"/>
      <c r="DC9" s="38"/>
      <c r="DD9" s="928"/>
      <c r="DE9" s="967"/>
      <c r="DF9" s="967"/>
      <c r="DG9" s="967"/>
      <c r="DH9" s="966"/>
      <c r="DI9" s="970"/>
      <c r="DJ9" s="919"/>
      <c r="DK9" s="919"/>
      <c r="DL9" s="919"/>
      <c r="DM9" s="919"/>
      <c r="DN9" s="919"/>
      <c r="DO9" s="972"/>
      <c r="DP9" s="972"/>
      <c r="DQ9" s="972"/>
      <c r="DR9" s="61"/>
      <c r="DS9" s="965" t="s">
        <v>235</v>
      </c>
      <c r="DT9" s="971" t="s">
        <v>236</v>
      </c>
      <c r="DU9" s="964" t="s">
        <v>237</v>
      </c>
      <c r="DV9" s="987" t="s">
        <v>282</v>
      </c>
      <c r="DW9" s="984" t="s">
        <v>283</v>
      </c>
      <c r="DX9" s="984" t="s">
        <v>284</v>
      </c>
      <c r="DY9" s="986" t="s">
        <v>285</v>
      </c>
      <c r="DZ9" s="985" t="s">
        <v>287</v>
      </c>
      <c r="EA9" s="982" t="s">
        <v>296</v>
      </c>
      <c r="EB9" s="147"/>
      <c r="EC9" s="981" t="s">
        <v>288</v>
      </c>
      <c r="ED9" s="979" t="s">
        <v>289</v>
      </c>
      <c r="EE9" s="981" t="s">
        <v>290</v>
      </c>
      <c r="EF9" s="980" t="s">
        <v>291</v>
      </c>
      <c r="EG9" s="977" t="s">
        <v>297</v>
      </c>
      <c r="EH9" s="994"/>
      <c r="EI9" s="151"/>
      <c r="EJ9" s="141" t="s">
        <v>21</v>
      </c>
      <c r="EK9" s="141" t="s">
        <v>22</v>
      </c>
      <c r="EL9" s="141" t="s">
        <v>23</v>
      </c>
      <c r="EM9" s="992" t="s">
        <v>303</v>
      </c>
      <c r="EN9" s="990" t="s">
        <v>302</v>
      </c>
      <c r="EP9" s="975" t="s">
        <v>294</v>
      </c>
      <c r="EQ9" s="973" t="s">
        <v>299</v>
      </c>
      <c r="ER9" s="1006" t="s">
        <v>300</v>
      </c>
      <c r="ET9" s="1001" t="s">
        <v>120</v>
      </c>
      <c r="EU9" s="1003" t="s">
        <v>121</v>
      </c>
      <c r="EV9" s="999" t="s">
        <v>122</v>
      </c>
      <c r="EW9" s="998" t="s">
        <v>300</v>
      </c>
      <c r="EX9" s="560"/>
      <c r="EY9" s="1001" t="s">
        <v>120</v>
      </c>
      <c r="EZ9" s="1003" t="s">
        <v>121</v>
      </c>
      <c r="FA9" s="999" t="s">
        <v>122</v>
      </c>
      <c r="FB9" s="998" t="s">
        <v>300</v>
      </c>
      <c r="FD9" s="997" t="s">
        <v>306</v>
      </c>
      <c r="FE9" s="997" t="s">
        <v>307</v>
      </c>
      <c r="FF9" s="996" t="s">
        <v>122</v>
      </c>
      <c r="FG9" s="995" t="s">
        <v>300</v>
      </c>
    </row>
    <row r="10" spans="1:163" s="36" customFormat="1" ht="16.5" customHeight="1" thickBot="1">
      <c r="A10" s="920"/>
      <c r="B10" s="963"/>
      <c r="C10" s="920"/>
      <c r="D10" s="920"/>
      <c r="E10" s="920"/>
      <c r="F10" s="920"/>
      <c r="G10" s="920"/>
      <c r="H10" s="920"/>
      <c r="I10" s="960"/>
      <c r="J10" s="960"/>
      <c r="K10" s="920"/>
      <c r="L10" s="920"/>
      <c r="M10" s="920"/>
      <c r="N10" s="926"/>
      <c r="O10" s="926"/>
      <c r="P10" s="960"/>
      <c r="Q10" s="920"/>
      <c r="R10" s="927"/>
      <c r="S10" s="926"/>
      <c r="T10" s="926"/>
      <c r="U10" s="377" t="s">
        <v>124</v>
      </c>
      <c r="V10" s="378" t="s">
        <v>125</v>
      </c>
      <c r="W10" s="379" t="s">
        <v>96</v>
      </c>
      <c r="X10" s="380" t="s">
        <v>85</v>
      </c>
      <c r="Y10" s="381" t="s">
        <v>15</v>
      </c>
      <c r="Z10" s="382" t="s">
        <v>16</v>
      </c>
      <c r="AA10" s="382" t="s">
        <v>17</v>
      </c>
      <c r="AB10" s="382" t="s">
        <v>18</v>
      </c>
      <c r="AC10" s="382" t="s">
        <v>19</v>
      </c>
      <c r="AD10" s="383" t="s">
        <v>20</v>
      </c>
      <c r="AE10" s="384" t="s">
        <v>21</v>
      </c>
      <c r="AF10" s="382" t="s">
        <v>22</v>
      </c>
      <c r="AG10" s="382" t="s">
        <v>23</v>
      </c>
      <c r="AH10" s="385" t="s">
        <v>24</v>
      </c>
      <c r="AI10" s="386" t="s">
        <v>21</v>
      </c>
      <c r="AJ10" s="387" t="s">
        <v>22</v>
      </c>
      <c r="AK10" s="387" t="s">
        <v>23</v>
      </c>
      <c r="AL10" s="388" t="s">
        <v>24</v>
      </c>
      <c r="AM10" s="389" t="s">
        <v>21</v>
      </c>
      <c r="AN10" s="387" t="s">
        <v>22</v>
      </c>
      <c r="AO10" s="387" t="s">
        <v>23</v>
      </c>
      <c r="AP10" s="390" t="s">
        <v>24</v>
      </c>
      <c r="AQ10" s="386" t="s">
        <v>21</v>
      </c>
      <c r="AR10" s="387" t="s">
        <v>22</v>
      </c>
      <c r="AS10" s="387" t="s">
        <v>23</v>
      </c>
      <c r="AT10" s="388" t="s">
        <v>24</v>
      </c>
      <c r="AU10" s="389" t="s">
        <v>21</v>
      </c>
      <c r="AV10" s="387" t="s">
        <v>22</v>
      </c>
      <c r="AW10" s="387" t="s">
        <v>23</v>
      </c>
      <c r="AX10" s="390" t="s">
        <v>24</v>
      </c>
      <c r="AY10" s="53" t="s">
        <v>21</v>
      </c>
      <c r="AZ10" s="50" t="s">
        <v>22</v>
      </c>
      <c r="BA10" s="54" t="s">
        <v>23</v>
      </c>
      <c r="BB10" s="391" t="s">
        <v>15</v>
      </c>
      <c r="BC10" s="392" t="s">
        <v>16</v>
      </c>
      <c r="BD10" s="392" t="s">
        <v>17</v>
      </c>
      <c r="BE10" s="392" t="s">
        <v>18</v>
      </c>
      <c r="BF10" s="392" t="s">
        <v>19</v>
      </c>
      <c r="BG10" s="393" t="s">
        <v>20</v>
      </c>
      <c r="BH10" s="458" t="s">
        <v>21</v>
      </c>
      <c r="BI10" s="459" t="s">
        <v>22</v>
      </c>
      <c r="BJ10" s="459" t="s">
        <v>23</v>
      </c>
      <c r="BK10" s="460" t="s">
        <v>24</v>
      </c>
      <c r="BL10" s="394" t="s">
        <v>21</v>
      </c>
      <c r="BM10" s="395" t="s">
        <v>22</v>
      </c>
      <c r="BN10" s="395" t="s">
        <v>23</v>
      </c>
      <c r="BO10" s="396" t="s">
        <v>24</v>
      </c>
      <c r="BP10" s="394" t="s">
        <v>21</v>
      </c>
      <c r="BQ10" s="395" t="s">
        <v>22</v>
      </c>
      <c r="BR10" s="395" t="s">
        <v>23</v>
      </c>
      <c r="BS10" s="397" t="s">
        <v>24</v>
      </c>
      <c r="BT10" s="398" t="s">
        <v>21</v>
      </c>
      <c r="BU10" s="395" t="s">
        <v>22</v>
      </c>
      <c r="BV10" s="395" t="s">
        <v>23</v>
      </c>
      <c r="BW10" s="396" t="s">
        <v>24</v>
      </c>
      <c r="BX10" s="394" t="s">
        <v>21</v>
      </c>
      <c r="BY10" s="395" t="s">
        <v>22</v>
      </c>
      <c r="BZ10" s="395" t="s">
        <v>23</v>
      </c>
      <c r="CA10" s="397" t="s">
        <v>24</v>
      </c>
      <c r="CB10" s="455" t="s">
        <v>21</v>
      </c>
      <c r="CC10" s="456" t="s">
        <v>22</v>
      </c>
      <c r="CD10" s="457" t="s">
        <v>23</v>
      </c>
      <c r="CE10" s="56" t="s">
        <v>18</v>
      </c>
      <c r="CF10" s="51" t="s">
        <v>119</v>
      </c>
      <c r="CG10" s="51" t="s">
        <v>19</v>
      </c>
      <c r="CH10" s="51" t="s">
        <v>119</v>
      </c>
      <c r="CI10" s="51" t="s">
        <v>20</v>
      </c>
      <c r="CJ10" s="52" t="s">
        <v>119</v>
      </c>
      <c r="CK10" s="55" t="s">
        <v>18</v>
      </c>
      <c r="CL10" s="51" t="s">
        <v>119</v>
      </c>
      <c r="CM10" s="51" t="s">
        <v>19</v>
      </c>
      <c r="CN10" s="51" t="s">
        <v>119</v>
      </c>
      <c r="CO10" s="51" t="s">
        <v>20</v>
      </c>
      <c r="CP10" s="57" t="s">
        <v>119</v>
      </c>
      <c r="CQ10" s="56" t="s">
        <v>18</v>
      </c>
      <c r="CR10" s="51" t="s">
        <v>119</v>
      </c>
      <c r="CS10" s="51" t="s">
        <v>19</v>
      </c>
      <c r="CT10" s="51" t="s">
        <v>119</v>
      </c>
      <c r="CU10" s="51" t="s">
        <v>20</v>
      </c>
      <c r="CV10" s="52" t="s">
        <v>119</v>
      </c>
      <c r="CW10" s="55" t="s">
        <v>18</v>
      </c>
      <c r="CX10" s="51" t="s">
        <v>119</v>
      </c>
      <c r="CY10" s="51" t="s">
        <v>19</v>
      </c>
      <c r="CZ10" s="51" t="s">
        <v>119</v>
      </c>
      <c r="DA10" s="51" t="s">
        <v>20</v>
      </c>
      <c r="DB10" s="52" t="s">
        <v>119</v>
      </c>
      <c r="DC10" s="44"/>
      <c r="DD10" s="928"/>
      <c r="DE10" s="98" t="s">
        <v>126</v>
      </c>
      <c r="DF10" s="99" t="s">
        <v>127</v>
      </c>
      <c r="DG10" s="100" t="s">
        <v>128</v>
      </c>
      <c r="DH10" s="966"/>
      <c r="DI10" s="970"/>
      <c r="DJ10" s="919"/>
      <c r="DK10" s="919"/>
      <c r="DL10" s="919"/>
      <c r="DM10" s="919"/>
      <c r="DN10" s="919"/>
      <c r="DO10" s="972"/>
      <c r="DP10" s="972"/>
      <c r="DQ10" s="972"/>
      <c r="DR10" s="61"/>
      <c r="DS10" s="965"/>
      <c r="DT10" s="971"/>
      <c r="DU10" s="964"/>
      <c r="DV10" s="987"/>
      <c r="DW10" s="984"/>
      <c r="DX10" s="984"/>
      <c r="DY10" s="986"/>
      <c r="DZ10" s="985"/>
      <c r="EA10" s="983"/>
      <c r="EB10" s="147"/>
      <c r="EC10" s="981"/>
      <c r="ED10" s="979"/>
      <c r="EE10" s="981"/>
      <c r="EF10" s="980"/>
      <c r="EG10" s="977"/>
      <c r="EH10" s="994"/>
      <c r="EI10" s="152"/>
      <c r="EJ10" s="142"/>
      <c r="EK10" s="142"/>
      <c r="EL10" s="142"/>
      <c r="EM10" s="993"/>
      <c r="EN10" s="990"/>
      <c r="EP10" s="976"/>
      <c r="EQ10" s="974"/>
      <c r="ER10" s="1007"/>
      <c r="ET10" s="1002"/>
      <c r="EU10" s="1004"/>
      <c r="EV10" s="1000"/>
      <c r="EW10" s="998"/>
      <c r="EX10" s="560"/>
      <c r="EY10" s="1002"/>
      <c r="EZ10" s="1004"/>
      <c r="FA10" s="1000"/>
      <c r="FB10" s="998"/>
      <c r="FD10" s="997"/>
      <c r="FE10" s="997"/>
      <c r="FF10" s="996"/>
      <c r="FG10" s="995"/>
    </row>
    <row r="11" spans="1:163" s="5" customFormat="1" ht="16.5" thickBot="1">
      <c r="A11" s="334"/>
      <c r="B11" s="334"/>
      <c r="C11" s="334"/>
      <c r="D11" s="334"/>
      <c r="E11" s="334"/>
      <c r="F11" s="334"/>
      <c r="G11" s="334"/>
      <c r="H11" s="334"/>
      <c r="I11" s="334"/>
      <c r="J11" s="334"/>
      <c r="K11" s="334"/>
      <c r="L11" s="334"/>
      <c r="M11" s="334"/>
      <c r="N11" s="334"/>
      <c r="O11" s="334"/>
      <c r="P11" s="334"/>
      <c r="Q11" s="334"/>
      <c r="R11" s="334"/>
      <c r="S11" s="334"/>
      <c r="T11" s="334"/>
      <c r="U11" s="335"/>
      <c r="V11" s="336"/>
      <c r="W11" s="337"/>
      <c r="X11" s="338"/>
      <c r="Y11" s="335"/>
      <c r="Z11" s="173"/>
      <c r="AA11" s="173"/>
      <c r="AB11" s="173"/>
      <c r="AC11" s="173"/>
      <c r="AD11" s="336"/>
      <c r="AE11" s="337"/>
      <c r="AF11" s="173"/>
      <c r="AG11" s="173"/>
      <c r="AH11" s="338"/>
      <c r="AI11" s="335"/>
      <c r="AJ11" s="173"/>
      <c r="AK11" s="173"/>
      <c r="AL11" s="336"/>
      <c r="AM11" s="337"/>
      <c r="AN11" s="173"/>
      <c r="AO11" s="173"/>
      <c r="AP11" s="338"/>
      <c r="AQ11" s="335"/>
      <c r="AR11" s="173"/>
      <c r="AS11" s="173"/>
      <c r="AT11" s="336"/>
      <c r="AU11" s="337"/>
      <c r="AV11" s="173"/>
      <c r="AW11" s="173"/>
      <c r="AX11" s="338"/>
      <c r="AY11" s="335"/>
      <c r="AZ11" s="173"/>
      <c r="BA11" s="336"/>
      <c r="BB11" s="337"/>
      <c r="BC11" s="173"/>
      <c r="BD11" s="173"/>
      <c r="BE11" s="173"/>
      <c r="BF11" s="173"/>
      <c r="BG11" s="336"/>
      <c r="BH11" s="337"/>
      <c r="BI11" s="173"/>
      <c r="BJ11" s="173"/>
      <c r="BK11" s="338"/>
      <c r="BL11" s="337"/>
      <c r="BM11" s="173"/>
      <c r="BN11" s="173"/>
      <c r="BO11" s="336"/>
      <c r="BP11" s="337"/>
      <c r="BQ11" s="173"/>
      <c r="BR11" s="173"/>
      <c r="BS11" s="338"/>
      <c r="BT11" s="335"/>
      <c r="BU11" s="173"/>
      <c r="BV11" s="173"/>
      <c r="BW11" s="336"/>
      <c r="BX11" s="337"/>
      <c r="BY11" s="173"/>
      <c r="BZ11" s="173"/>
      <c r="CA11" s="338"/>
      <c r="CB11" s="335"/>
      <c r="CC11" s="173"/>
      <c r="CD11" s="336"/>
      <c r="CE11" s="337"/>
      <c r="CF11" s="173"/>
      <c r="CG11" s="173"/>
      <c r="CH11" s="173"/>
      <c r="CI11" s="173"/>
      <c r="CJ11" s="338"/>
      <c r="CK11" s="335"/>
      <c r="CL11" s="173"/>
      <c r="CM11" s="173"/>
      <c r="CN11" s="173"/>
      <c r="CO11" s="173"/>
      <c r="CP11" s="336"/>
      <c r="CQ11" s="337"/>
      <c r="CR11" s="173"/>
      <c r="CS11" s="173"/>
      <c r="CT11" s="173"/>
      <c r="CU11" s="173"/>
      <c r="CV11" s="338"/>
      <c r="CW11" s="335"/>
      <c r="CX11" s="173"/>
      <c r="CY11" s="173"/>
      <c r="CZ11" s="173"/>
      <c r="DA11" s="173"/>
      <c r="DB11" s="338"/>
      <c r="DC11" s="47"/>
      <c r="DD11" s="434"/>
      <c r="DE11" s="434"/>
      <c r="DF11" s="435"/>
      <c r="DG11" s="34"/>
      <c r="DH11" s="20"/>
      <c r="DI11" s="20"/>
      <c r="DJ11" s="20"/>
      <c r="DK11" s="20"/>
      <c r="DL11" s="20"/>
      <c r="DM11" s="20"/>
      <c r="DN11" s="20"/>
      <c r="DO11" s="20"/>
      <c r="DP11" s="20"/>
      <c r="DQ11" s="20"/>
      <c r="DR11" s="62"/>
      <c r="DS11" s="129"/>
      <c r="DT11" s="129"/>
      <c r="DU11" s="133"/>
      <c r="DV11" s="134"/>
      <c r="DW11" s="134"/>
      <c r="DX11" s="134"/>
      <c r="DY11" s="134"/>
      <c r="DZ11" s="134"/>
      <c r="EA11" s="135"/>
      <c r="EB11" s="148"/>
      <c r="EC11" s="436"/>
      <c r="ED11" s="436"/>
      <c r="EE11" s="436"/>
      <c r="EF11" s="436"/>
      <c r="EG11" s="34"/>
      <c r="EH11" s="34"/>
      <c r="EI11" s="140"/>
      <c r="EJ11" s="20"/>
      <c r="EK11" s="20"/>
      <c r="EL11" s="20"/>
      <c r="EM11" s="20"/>
      <c r="EN11" s="34"/>
      <c r="EP11" s="136"/>
      <c r="EQ11" s="137"/>
      <c r="ER11" s="138"/>
      <c r="ET11" s="20"/>
      <c r="EU11" s="20"/>
      <c r="EV11" s="20"/>
      <c r="EY11" s="20"/>
      <c r="EZ11" s="20"/>
      <c r="FA11" s="20"/>
    </row>
    <row r="12" spans="1:163" s="162" customFormat="1" ht="20.25" customHeight="1">
      <c r="A12" s="339"/>
      <c r="B12" s="763"/>
      <c r="C12" s="197"/>
      <c r="D12" s="340"/>
      <c r="E12" s="204"/>
      <c r="F12" s="341"/>
      <c r="G12" s="342"/>
      <c r="H12" s="342"/>
      <c r="I12" s="343"/>
      <c r="J12" s="343"/>
      <c r="K12" s="204"/>
      <c r="L12" s="193"/>
      <c r="M12" s="192"/>
      <c r="N12" s="193"/>
      <c r="O12" s="193"/>
      <c r="P12" s="193"/>
      <c r="Q12" s="344"/>
      <c r="R12" s="345"/>
      <c r="S12" s="193"/>
      <c r="T12" s="205"/>
      <c r="U12" s="199"/>
      <c r="V12" s="199"/>
      <c r="W12" s="49"/>
      <c r="X12" s="346"/>
      <c r="Y12" s="200"/>
      <c r="Z12" s="200"/>
      <c r="AA12" s="200"/>
      <c r="AB12" s="200"/>
      <c r="AC12" s="200"/>
      <c r="AD12" s="200"/>
      <c r="AE12" s="200"/>
      <c r="AF12" s="200"/>
      <c r="AG12" s="200"/>
      <c r="AH12" s="200"/>
      <c r="AI12" s="200"/>
      <c r="AJ12" s="200"/>
      <c r="AK12" s="200"/>
      <c r="AL12" s="200"/>
      <c r="AM12" s="200"/>
      <c r="AN12" s="200"/>
      <c r="AO12" s="200"/>
      <c r="AP12" s="200"/>
      <c r="AQ12" s="200"/>
      <c r="AR12" s="200"/>
      <c r="AS12" s="200"/>
      <c r="AT12" s="200"/>
      <c r="AU12" s="199"/>
      <c r="AV12" s="199"/>
      <c r="AW12" s="199"/>
      <c r="AX12" s="199"/>
      <c r="AY12" s="198"/>
      <c r="AZ12" s="190"/>
      <c r="BA12" s="190"/>
      <c r="BB12" s="200"/>
      <c r="BC12" s="200"/>
      <c r="BD12" s="200"/>
      <c r="BE12" s="200"/>
      <c r="BF12" s="200"/>
      <c r="BG12" s="200"/>
      <c r="BH12" s="200"/>
      <c r="BI12" s="200"/>
      <c r="BJ12" s="200"/>
      <c r="BK12" s="200"/>
      <c r="BL12" s="200"/>
      <c r="BM12" s="200"/>
      <c r="BN12" s="200"/>
      <c r="BO12" s="200"/>
      <c r="BP12" s="200"/>
      <c r="BQ12" s="200"/>
      <c r="BR12" s="200"/>
      <c r="BS12" s="187"/>
      <c r="BT12" s="200"/>
      <c r="BU12" s="200"/>
      <c r="BV12" s="200"/>
      <c r="BW12" s="200"/>
      <c r="BX12" s="199"/>
      <c r="BY12" s="199"/>
      <c r="BZ12" s="199"/>
      <c r="CA12" s="199"/>
      <c r="CB12" s="201"/>
      <c r="CC12" s="191"/>
      <c r="CD12" s="191"/>
      <c r="CE12" s="193"/>
      <c r="CF12" s="192"/>
      <c r="CG12" s="188"/>
      <c r="CH12" s="192"/>
      <c r="CI12" s="193"/>
      <c r="CJ12" s="192"/>
      <c r="CK12" s="192"/>
      <c r="CL12" s="187"/>
      <c r="CM12" s="187"/>
      <c r="CN12" s="187"/>
      <c r="CO12" s="187"/>
      <c r="CP12" s="187"/>
      <c r="CQ12" s="193"/>
      <c r="CR12" s="192"/>
      <c r="CS12" s="193"/>
      <c r="CT12" s="192"/>
      <c r="CU12" s="193"/>
      <c r="CV12" s="192"/>
      <c r="CW12" s="193"/>
      <c r="CX12" s="192"/>
      <c r="CY12" s="193"/>
      <c r="CZ12" s="192"/>
      <c r="DA12" s="193"/>
      <c r="DB12" s="194"/>
      <c r="DC12" s="154"/>
      <c r="DD12" s="179"/>
      <c r="DE12" s="179"/>
      <c r="DF12" s="179"/>
      <c r="DG12" s="179"/>
      <c r="DH12" s="24"/>
      <c r="DI12" s="25"/>
      <c r="DJ12" s="155"/>
      <c r="DK12" s="155"/>
      <c r="DL12" s="155"/>
      <c r="DM12" s="155"/>
      <c r="DN12" s="155"/>
      <c r="DO12" s="155"/>
      <c r="DP12" s="155"/>
      <c r="DQ12" s="25"/>
      <c r="DR12" s="156"/>
      <c r="DS12" s="157"/>
      <c r="DT12" s="157"/>
      <c r="DU12" s="158"/>
      <c r="DV12" s="159"/>
      <c r="DW12" s="159"/>
      <c r="DX12" s="159"/>
      <c r="DY12" s="159"/>
      <c r="DZ12" s="159"/>
      <c r="EA12" s="160"/>
      <c r="EB12" s="156"/>
      <c r="EC12" s="437"/>
      <c r="ED12" s="437"/>
      <c r="EE12" s="437"/>
      <c r="EF12" s="437"/>
      <c r="EG12" s="437"/>
      <c r="EH12" s="437"/>
      <c r="EI12" s="161"/>
      <c r="EJ12" s="438"/>
      <c r="EK12" s="438"/>
      <c r="EL12" s="438"/>
      <c r="EM12" s="439"/>
      <c r="EN12" s="440"/>
      <c r="EP12" s="163"/>
      <c r="EQ12" s="164"/>
      <c r="ER12" s="165"/>
      <c r="ET12" s="444"/>
      <c r="EU12" s="444"/>
      <c r="EV12" s="445"/>
      <c r="EW12" s="446"/>
      <c r="EX12" s="721"/>
      <c r="EY12" s="444"/>
      <c r="EZ12" s="444"/>
      <c r="FA12" s="445"/>
      <c r="FB12" s="446"/>
      <c r="FD12" s="450"/>
      <c r="FE12" s="451"/>
      <c r="FF12" s="452"/>
      <c r="FG12" s="452"/>
    </row>
    <row r="13" spans="1:163" s="195" customFormat="1" ht="20.25" customHeight="1">
      <c r="A13" s="347">
        <v>1</v>
      </c>
      <c r="B13" s="764" t="s">
        <v>2232</v>
      </c>
      <c r="C13" s="207" t="s">
        <v>337</v>
      </c>
      <c r="D13" s="207" t="s">
        <v>338</v>
      </c>
      <c r="E13" s="207" t="s">
        <v>339</v>
      </c>
      <c r="F13" s="207" t="s">
        <v>340</v>
      </c>
      <c r="G13" s="208" t="s">
        <v>206</v>
      </c>
      <c r="H13" s="209" t="s">
        <v>209</v>
      </c>
      <c r="I13" s="207" t="s">
        <v>1022</v>
      </c>
      <c r="J13" s="210" t="s">
        <v>1023</v>
      </c>
      <c r="K13" s="207" t="s">
        <v>341</v>
      </c>
      <c r="L13" s="207" t="s">
        <v>342</v>
      </c>
      <c r="M13" s="207">
        <v>100</v>
      </c>
      <c r="N13" s="207">
        <v>6131375</v>
      </c>
      <c r="O13" s="207">
        <v>2006</v>
      </c>
      <c r="P13" s="207" t="s">
        <v>316</v>
      </c>
      <c r="Q13" s="535" t="s">
        <v>1604</v>
      </c>
      <c r="R13" s="407">
        <v>44727</v>
      </c>
      <c r="S13" s="207" t="s">
        <v>318</v>
      </c>
      <c r="T13" s="207" t="s">
        <v>343</v>
      </c>
      <c r="U13" s="207">
        <v>4</v>
      </c>
      <c r="V13" s="207">
        <v>2</v>
      </c>
      <c r="W13" s="207">
        <v>3</v>
      </c>
      <c r="X13" s="207">
        <v>20000</v>
      </c>
      <c r="Y13" s="211">
        <v>401</v>
      </c>
      <c r="Z13" s="211">
        <v>397</v>
      </c>
      <c r="AA13" s="211">
        <v>399</v>
      </c>
      <c r="AB13" s="211">
        <v>231</v>
      </c>
      <c r="AC13" s="211">
        <v>230</v>
      </c>
      <c r="AD13" s="211">
        <v>229</v>
      </c>
      <c r="AE13" s="211">
        <v>73.400000000000006</v>
      </c>
      <c r="AF13" s="211">
        <v>109.1</v>
      </c>
      <c r="AG13" s="211">
        <v>78.8</v>
      </c>
      <c r="AH13" s="211">
        <v>60.4</v>
      </c>
      <c r="AI13" s="211">
        <v>23.1</v>
      </c>
      <c r="AJ13" s="211">
        <v>32.6</v>
      </c>
      <c r="AK13" s="211">
        <v>38.5</v>
      </c>
      <c r="AL13" s="211">
        <v>0</v>
      </c>
      <c r="AM13" s="211"/>
      <c r="AN13" s="211"/>
      <c r="AO13" s="211"/>
      <c r="AP13" s="211"/>
      <c r="AQ13" s="211">
        <v>50.3</v>
      </c>
      <c r="AR13" s="211">
        <v>74.3</v>
      </c>
      <c r="AS13" s="211">
        <v>35.1</v>
      </c>
      <c r="AT13" s="211">
        <v>0</v>
      </c>
      <c r="AU13" s="211"/>
      <c r="AV13" s="211"/>
      <c r="AW13" s="211"/>
      <c r="AX13" s="211"/>
      <c r="AY13" s="211">
        <v>0.85</v>
      </c>
      <c r="AZ13" s="211">
        <v>0.85</v>
      </c>
      <c r="BA13" s="211">
        <v>0.85</v>
      </c>
      <c r="BB13" s="211">
        <v>401</v>
      </c>
      <c r="BC13" s="211">
        <v>399</v>
      </c>
      <c r="BD13" s="211">
        <v>400</v>
      </c>
      <c r="BE13" s="211">
        <v>230</v>
      </c>
      <c r="BF13" s="211">
        <v>234</v>
      </c>
      <c r="BG13" s="211">
        <v>222</v>
      </c>
      <c r="BH13" s="211">
        <v>68.2</v>
      </c>
      <c r="BI13" s="211">
        <v>88.6</v>
      </c>
      <c r="BJ13" s="211">
        <v>73.2</v>
      </c>
      <c r="BK13" s="211">
        <v>54.3</v>
      </c>
      <c r="BL13" s="211">
        <v>19.8</v>
      </c>
      <c r="BM13" s="211">
        <v>27.3</v>
      </c>
      <c r="BN13" s="211">
        <v>30.5</v>
      </c>
      <c r="BO13" s="211">
        <v>0</v>
      </c>
      <c r="BP13" s="211"/>
      <c r="BQ13" s="211"/>
      <c r="BR13" s="211"/>
      <c r="BS13" s="211"/>
      <c r="BT13" s="211">
        <v>42.1</v>
      </c>
      <c r="BU13" s="211">
        <v>55.2</v>
      </c>
      <c r="BV13" s="211">
        <v>26.8</v>
      </c>
      <c r="BW13" s="211">
        <v>0</v>
      </c>
      <c r="BX13" s="211"/>
      <c r="BY13" s="211"/>
      <c r="BZ13" s="211"/>
      <c r="CA13" s="211"/>
      <c r="CB13" s="211">
        <v>0.85</v>
      </c>
      <c r="CC13" s="211">
        <v>0.85</v>
      </c>
      <c r="CD13" s="211">
        <v>0.85</v>
      </c>
      <c r="CE13" s="212"/>
      <c r="CF13" s="212"/>
      <c r="CG13" s="212">
        <v>225.2</v>
      </c>
      <c r="CH13" s="212">
        <v>86058185033</v>
      </c>
      <c r="CI13" s="212"/>
      <c r="CJ13" s="212"/>
      <c r="CK13" s="212"/>
      <c r="CL13" s="212"/>
      <c r="CM13" s="212"/>
      <c r="CN13" s="212"/>
      <c r="CO13" s="212"/>
      <c r="CP13" s="212"/>
      <c r="CQ13" s="212"/>
      <c r="CR13" s="212"/>
      <c r="CS13" s="212"/>
      <c r="CT13" s="212"/>
      <c r="CU13" s="212">
        <v>225.1</v>
      </c>
      <c r="CV13" s="212">
        <v>45017778221</v>
      </c>
      <c r="CW13" s="212"/>
      <c r="CX13" s="212"/>
      <c r="CY13" s="212"/>
      <c r="CZ13" s="212"/>
      <c r="DA13" s="212"/>
      <c r="DB13" s="348"/>
      <c r="DC13" s="48"/>
      <c r="DD13" s="179">
        <f t="shared" ref="DD13:DD76" si="0">((M13*1000)/(1.73*AVERAGE(Y13:AA13)))</f>
        <v>144.87084763932955</v>
      </c>
      <c r="DE13" s="179">
        <f t="shared" ref="DE13:DE76" si="1">((AE13/((M13*1000)/(1.73*AVERAGE(Y13:AA13)))*100))</f>
        <v>50.665817999999994</v>
      </c>
      <c r="DF13" s="179">
        <f t="shared" ref="DF13:DF76" si="2">((AF13/((M13*1000)/(1.73*AVERAGE(Y13:AA13)))*100))</f>
        <v>75.30845699999999</v>
      </c>
      <c r="DG13" s="179">
        <f t="shared" ref="DG13:DG76" si="3">((AG13/((M13*1000)/(1.73*AVERAGE(Y13:AA13)))*100))</f>
        <v>54.393275999999993</v>
      </c>
      <c r="DH13" s="180">
        <f t="shared" ref="DH13:DH76" si="4">MAX(AE13:AG13)</f>
        <v>109.1</v>
      </c>
      <c r="DI13" s="181">
        <f t="shared" ref="DI13" si="5">MIN(CE13,CG13,CI13,CK13,CM13,CO13,CQ13,CS13,CU13,CW13,CY13,DA13)</f>
        <v>225.1</v>
      </c>
      <c r="DJ13" s="182">
        <f>IF(AND(EV13&lt;=25),1,0)</f>
        <v>0</v>
      </c>
      <c r="DK13" s="182">
        <f>IF(AND(EV13&gt;25,EV13&lt;=50),1,0)</f>
        <v>0</v>
      </c>
      <c r="DL13" s="182">
        <f t="shared" ref="DL13" si="6">IF(AND(EV13&gt;50,EV13&lt;=80),1,0)</f>
        <v>1</v>
      </c>
      <c r="DM13" s="182">
        <f t="shared" ref="DM13" si="7">IF(AND(EV13&gt;80,EV13&lt;=100),1,0)</f>
        <v>0</v>
      </c>
      <c r="DN13" s="182">
        <f t="shared" ref="DN13" si="8">IF(AND(EV13&gt;=100),1,0)</f>
        <v>0</v>
      </c>
      <c r="DO13" s="182">
        <f t="shared" ref="DO13:DO76" si="9">IF(ISERR(DH13/(M13/(1.732*0.001*MAX(Y13:AA13)))&lt;0.5),0,IF(DH13/(M13/(1.732*0.001*MAX(Y13:AA13)))&lt;0.5,1,0))</f>
        <v>0</v>
      </c>
      <c r="DP13" s="182">
        <f t="shared" ref="DP13:DP76" si="10">IF(ISERR(AND(DH13/(M13/(1.732*0.001*MAX(Y13:AA13)))&gt;0.5,DH13/(M13/(1.732*0.001*MAX(Y13:AA13)))&lt;0.8)),0,IF(AND(DH13/(M13/(1.732*0.001*MAX(Y13:AA13)))&gt;0.5,DH13/(M13/(1.732*0.001*MAX(Y13:AA13)))&lt;0.8),1,0))</f>
        <v>1</v>
      </c>
      <c r="DQ13" s="25">
        <f t="shared" ref="DQ13:DQ76" si="11">IF(ISERR(AND(DH13/(M13/(1.732*0.001*MAX(Y13:AA13)))&gt;=0.8,DH13/(M13/(1.732*0.001*MAX(Y13:AA13)))&lt;=1)),0,IF(AND(DH13/(M13/(1.732*0.001*MAX(Y13:AA13)))&gt;=0.8,DH13/(M13/(1.732*0.001*MAX(Y13:AA13)))&lt;=1),1,0))</f>
        <v>0</v>
      </c>
      <c r="DR13" s="169"/>
      <c r="DS13" s="166" t="str">
        <f t="shared" ref="DS13" si="12">IF(EV13&lt;60,"A",IF(AND(EV13&gt;=60,EV13&lt;=80),"B",IF(AND(EV13&gt;80),"C",0)))</f>
        <v>B</v>
      </c>
      <c r="DT13" s="166" t="str">
        <f t="shared" ref="DT13" si="13">IF(EM13&lt;19%,"A",IF(AND(EM13&gt;=19%,EM13&lt;=40%),"B",IF(AND(EM13&gt;40%),"C",0)))</f>
        <v>A</v>
      </c>
      <c r="DU13" s="167">
        <f t="shared" ref="DU13:DU20" si="14">IF(AND(DS13="A",DT13="A"),1,IF(AND(DS13="A",DT13="B"),2,IF(AND(DS13="A",DT13="C"),3,IF(AND(DS13="B",DT13="A"),4,IF(AND(DS13="B",DT13="B"),5,IF(AND(DS13="B",DT13="C"),6,IF(AND(DS13="C",DT13="A"),7,IF(AND(DS13="C",DT13="B"),8,IF(AND(DS13="C",DT13="C"),9,0)))))))))</f>
        <v>4</v>
      </c>
      <c r="DV13" s="153" t="str">
        <f>VLOOKUP(M13,'Data Master kondisi'!$O$3:$P$11,2,FALSE)</f>
        <v>Z</v>
      </c>
      <c r="DW13" s="153">
        <f>LOOKUP(DV13,{"X","X","X","Y","Y","Y","Z","Z","Z"},{6,6,6,4,4,4,2,2,2})</f>
        <v>2</v>
      </c>
      <c r="DX13" s="153">
        <f t="shared" ref="DX13:DX76" si="15">IF(O13&gt;=2010,1,IF(AND(O13&lt;=2009,O13&gt;=2000),2,IF(AND(O13&lt;=1999,O13&gt;=1990),3,IF(AND(O13&lt;=1989,O13&gt;=1980),4,IF(AND(O13&lt;=1979,O13&gt;=1970),5,0)))))</f>
        <v>2</v>
      </c>
      <c r="DY13" s="153">
        <f t="shared" ref="DY13" si="16">SUM(DU13,DW13,DX13)</f>
        <v>8</v>
      </c>
      <c r="DZ13" s="153" t="str">
        <f>VLOOKUP(G13,'Data Master class'!$A$5:$D$12,3,FALSE)</f>
        <v>B</v>
      </c>
      <c r="EA13" s="160" t="str">
        <f t="shared" ref="EA13" si="17">IF(AND(DY13&lt;=14,DY13&gt;=12),"BURUK",IF(AND(DY13&lt;=11,DY13&gt;=9),"KURANG",IF(AND(DY13&lt;=8,DY13&gt;=6),"CUKUP",IF(AND(DY13&lt;=5,DY13&gt;=4),"BAIK",0))))</f>
        <v>CUKUP</v>
      </c>
      <c r="EB13" s="156"/>
      <c r="EC13" s="153">
        <f>VLOOKUP(G13,'Data Master class'!$A$5:$D$12,2,FALSE)</f>
        <v>3</v>
      </c>
      <c r="ED13" s="153" t="str">
        <f>VLOOKUP(H13,'Data Master class'!$E$5:$G$6,3,FALSE)</f>
        <v>Y</v>
      </c>
      <c r="EE13" s="153">
        <f>VLOOKUP(H13,'Data Master class'!$E$5:$G$6,2,FALSE)</f>
        <v>1</v>
      </c>
      <c r="EF13" s="153">
        <f t="shared" ref="EF13" si="18">EC13+EE13</f>
        <v>4</v>
      </c>
      <c r="EG13" s="153" t="str">
        <f>IF(AND(EF13&lt;=12,EF13&gt;=9),"CLASS 1",IF(AND(EF13&lt;=8,EF13&gt;=6),"CLASS 2",IF(AND(EF13&lt;=5,EF13&gt;=4),"CLASS 3",0)))</f>
        <v>CLASS 3</v>
      </c>
      <c r="EH13" s="153">
        <f t="shared" ref="EH13" si="19">SUM(DY13,EF13)</f>
        <v>12</v>
      </c>
      <c r="EI13" s="171"/>
      <c r="EJ13" s="441">
        <f t="shared" ref="EJ13:EJ76" si="20">ABS(AE13-AVERAGE(AE13:AG13))/((AE13+AF13+AG13)/3)</f>
        <v>0.15729047072330657</v>
      </c>
      <c r="EK13" s="441">
        <f t="shared" ref="EK13:EK76" si="21">ABS(AF13-AVERAGE(AE13:AG13))/((AE13+AF13+AG13)/3)</f>
        <v>0.25258323765786433</v>
      </c>
      <c r="EL13" s="441">
        <f t="shared" ref="EL13:EL76" si="22">ABS(AG13-AVERAGE(AE13:AG13))/((AE13+AF13+AG13)/3)</f>
        <v>9.5292766934558099E-2</v>
      </c>
      <c r="EM13" s="442">
        <f t="shared" ref="EM13" si="23">((EJ13+EK13+EL13)/3)</f>
        <v>0.168388825105243</v>
      </c>
      <c r="EN13" s="443" t="str">
        <f t="shared" ref="EN13" si="24">IF(AND(EM13&lt;10%),"BAIK",IF(AND(EM13&gt;=10%,EM13&lt;=20%),"CUKUP",IF(AND(EM13&gt;20%,EM13&lt;=30%),"KURANG",IF(AND(EM13&gt;30%),"BURUK",0))))</f>
        <v>CUKUP</v>
      </c>
      <c r="EP13" s="196">
        <f>'2. SUHU &amp; FISIK TRAFO'!CY13</f>
        <v>324</v>
      </c>
      <c r="EQ13" s="168">
        <f t="shared" ref="EQ13" si="25">DH13/EP13*100</f>
        <v>33.672839506172835</v>
      </c>
      <c r="ER13" s="189" t="str">
        <f t="shared" ref="ER13" si="26">IF(AND(EQ13&gt;0,EQ13&lt;60),"BAIK",IF(AND(EQ13&gt;=60,EQ13&lt;80),"CUKUP",IF(AND(EQ13&gt;=80,EQ13&lt;100),"KURANG",IF(AND(EQ13&gt;=100),"BURUK",0))))</f>
        <v>BAIK</v>
      </c>
      <c r="ET13" s="447">
        <f>((AB13*AE13)+(AC13*AF13)+(AD13*AG13))*0.001</f>
        <v>60.093600000000009</v>
      </c>
      <c r="EU13" s="447">
        <f t="shared" ref="EU13" si="27">ET13*0.8</f>
        <v>48.074880000000007</v>
      </c>
      <c r="EV13" s="448">
        <f t="shared" ref="EV13:EV76" si="28">(ET13/M13)*100</f>
        <v>60.093600000000016</v>
      </c>
      <c r="EW13" s="449" t="str">
        <f t="shared" ref="EW13" si="29">IF(AND(EV13&gt;0,EV13&lt;60),"BAIK",IF(AND(EV13&gt;=60,EV13&lt;80),"CUKUP",IF(AND(EV13&gt;=80,EV13&lt;100),"KURANG",IF(AND(EV13&gt;=100),"BURUK",0))))</f>
        <v>CUKUP</v>
      </c>
      <c r="EX13" s="721"/>
      <c r="EY13" s="447">
        <f>((BE13*BH13)+(BF13*BI13)+(BG13*BJ13))*0.001</f>
        <v>52.668799999999997</v>
      </c>
      <c r="EZ13" s="447">
        <f t="shared" ref="EZ13:EZ76" si="30">EY13*0.8</f>
        <v>42.135040000000004</v>
      </c>
      <c r="FA13" s="448">
        <f>(EY13/M13)*100</f>
        <v>52.66879999999999</v>
      </c>
      <c r="FB13" s="449" t="str">
        <f t="shared" ref="FB13:FB76" si="31">IF(AND(FA13&gt;0,FA13&lt;60),"BAIK",IF(AND(FA13&gt;=60,FA13&lt;80),"CUKUP",IF(AND(FA13&gt;=80,FA13&lt;100),"KURANG",IF(AND(FA13&gt;=100),"BURUK",0))))</f>
        <v>BAIK</v>
      </c>
      <c r="FD13" s="453">
        <f t="shared" ref="FD13:FD76" si="32">AH13</f>
        <v>60.4</v>
      </c>
      <c r="FE13" s="454">
        <f t="shared" ref="FE13:FE76" si="33">M13/(1.73*400)*1000</f>
        <v>144.50867052023122</v>
      </c>
      <c r="FF13" s="725">
        <f t="shared" ref="FF13:FF76" si="34">FD13/(FE13)*100</f>
        <v>41.796799999999998</v>
      </c>
      <c r="FG13" s="202" t="str">
        <f t="shared" ref="FG13" si="35">IF(AND(FF13&gt;0,FF13&lt;10),"BAIK",IF(AND(FF13&gt;=10,FF13&lt;15),"CUKUP",IF(AND(FF13&gt;=15,FF13&lt;20),"KURANG",IF(AND(FF13&gt;=20),"BURUK",0))))</f>
        <v>BURUK</v>
      </c>
    </row>
    <row r="14" spans="1:163" s="195" customFormat="1" ht="20.25" customHeight="1">
      <c r="A14" s="347">
        <v>2</v>
      </c>
      <c r="B14" s="764" t="s">
        <v>2232</v>
      </c>
      <c r="C14" s="207" t="s">
        <v>344</v>
      </c>
      <c r="D14" s="207" t="s">
        <v>345</v>
      </c>
      <c r="E14" s="207" t="s">
        <v>339</v>
      </c>
      <c r="F14" s="207" t="s">
        <v>346</v>
      </c>
      <c r="G14" s="208" t="s">
        <v>206</v>
      </c>
      <c r="H14" s="213" t="s">
        <v>208</v>
      </c>
      <c r="I14" s="207" t="s">
        <v>1024</v>
      </c>
      <c r="J14" s="210" t="s">
        <v>1025</v>
      </c>
      <c r="K14" s="207" t="s">
        <v>341</v>
      </c>
      <c r="L14" s="207" t="s">
        <v>347</v>
      </c>
      <c r="M14" s="207">
        <v>160</v>
      </c>
      <c r="N14" s="207">
        <v>1605027</v>
      </c>
      <c r="O14" s="207">
        <v>1988</v>
      </c>
      <c r="P14" s="207" t="s">
        <v>316</v>
      </c>
      <c r="Q14" s="535" t="s">
        <v>1605</v>
      </c>
      <c r="R14" s="407">
        <v>44727</v>
      </c>
      <c r="S14" s="207" t="s">
        <v>318</v>
      </c>
      <c r="T14" s="207" t="s">
        <v>343</v>
      </c>
      <c r="U14" s="207">
        <v>4</v>
      </c>
      <c r="V14" s="207">
        <v>2</v>
      </c>
      <c r="W14" s="207">
        <v>3</v>
      </c>
      <c r="X14" s="207">
        <v>20000</v>
      </c>
      <c r="Y14" s="211">
        <v>414</v>
      </c>
      <c r="Z14" s="211">
        <v>412</v>
      </c>
      <c r="AA14" s="211">
        <v>412</v>
      </c>
      <c r="AB14" s="211">
        <v>238</v>
      </c>
      <c r="AC14" s="211">
        <v>238</v>
      </c>
      <c r="AD14" s="211">
        <v>237</v>
      </c>
      <c r="AE14" s="211">
        <v>75.599999999999994</v>
      </c>
      <c r="AF14" s="211">
        <v>69.400000000000006</v>
      </c>
      <c r="AG14" s="211">
        <v>79.099999999999994</v>
      </c>
      <c r="AH14" s="211">
        <v>32.200000000000003</v>
      </c>
      <c r="AI14" s="211">
        <v>41.4</v>
      </c>
      <c r="AJ14" s="211">
        <v>51.2</v>
      </c>
      <c r="AK14" s="211">
        <v>61.3</v>
      </c>
      <c r="AL14" s="211">
        <v>31.2</v>
      </c>
      <c r="AM14" s="211">
        <v>24.5</v>
      </c>
      <c r="AN14" s="211">
        <v>22.1</v>
      </c>
      <c r="AO14" s="211">
        <v>21.2</v>
      </c>
      <c r="AP14" s="211">
        <v>7.8</v>
      </c>
      <c r="AQ14" s="211"/>
      <c r="AR14" s="211"/>
      <c r="AS14" s="211"/>
      <c r="AT14" s="211"/>
      <c r="AU14" s="211"/>
      <c r="AV14" s="211"/>
      <c r="AW14" s="211"/>
      <c r="AX14" s="211"/>
      <c r="AY14" s="211">
        <v>0.85</v>
      </c>
      <c r="AZ14" s="211">
        <v>0.85</v>
      </c>
      <c r="BA14" s="211">
        <v>0.85</v>
      </c>
      <c r="BB14" s="211">
        <v>413</v>
      </c>
      <c r="BC14" s="211">
        <v>411</v>
      </c>
      <c r="BD14" s="211">
        <v>409</v>
      </c>
      <c r="BE14" s="211">
        <v>238</v>
      </c>
      <c r="BF14" s="211">
        <v>237</v>
      </c>
      <c r="BG14" s="211">
        <v>235</v>
      </c>
      <c r="BH14" s="211">
        <v>93</v>
      </c>
      <c r="BI14" s="211" t="s">
        <v>348</v>
      </c>
      <c r="BJ14" s="211" t="s">
        <v>349</v>
      </c>
      <c r="BK14" s="211" t="s">
        <v>350</v>
      </c>
      <c r="BL14" s="211" t="s">
        <v>351</v>
      </c>
      <c r="BM14" s="211" t="s">
        <v>352</v>
      </c>
      <c r="BN14" s="211" t="s">
        <v>353</v>
      </c>
      <c r="BO14" s="211" t="s">
        <v>354</v>
      </c>
      <c r="BP14" s="211" t="s">
        <v>355</v>
      </c>
      <c r="BQ14" s="211" t="s">
        <v>356</v>
      </c>
      <c r="BR14" s="211">
        <v>3</v>
      </c>
      <c r="BS14" s="211" t="s">
        <v>357</v>
      </c>
      <c r="BT14" s="211"/>
      <c r="BU14" s="211"/>
      <c r="BV14" s="211"/>
      <c r="BW14" s="211"/>
      <c r="BX14" s="211"/>
      <c r="BY14" s="211"/>
      <c r="BZ14" s="211"/>
      <c r="CA14" s="211"/>
      <c r="CB14" s="211">
        <v>0.85</v>
      </c>
      <c r="CC14" s="211">
        <v>0.85</v>
      </c>
      <c r="CD14" s="211">
        <v>0.85</v>
      </c>
      <c r="CE14" s="212">
        <v>221.1</v>
      </c>
      <c r="CF14" s="212">
        <v>45017326757</v>
      </c>
      <c r="CG14" s="212"/>
      <c r="CH14" s="212"/>
      <c r="CI14" s="212"/>
      <c r="CJ14" s="212"/>
      <c r="CK14" s="212"/>
      <c r="CL14" s="212"/>
      <c r="CM14" s="212">
        <v>220.6</v>
      </c>
      <c r="CN14" s="212">
        <v>45017647806</v>
      </c>
      <c r="CO14" s="212"/>
      <c r="CP14" s="212"/>
      <c r="CQ14" s="212"/>
      <c r="CR14" s="212"/>
      <c r="CS14" s="212"/>
      <c r="CT14" s="212"/>
      <c r="CU14" s="212"/>
      <c r="CV14" s="212"/>
      <c r="CW14" s="212"/>
      <c r="CX14" s="212"/>
      <c r="CY14" s="212"/>
      <c r="CZ14" s="212"/>
      <c r="DA14" s="212"/>
      <c r="DB14" s="348"/>
      <c r="DC14" s="154"/>
      <c r="DD14" s="179">
        <f t="shared" si="0"/>
        <v>224.11683957903384</v>
      </c>
      <c r="DE14" s="179">
        <f t="shared" si="1"/>
        <v>33.732405000000007</v>
      </c>
      <c r="DF14" s="179">
        <f t="shared" si="2"/>
        <v>30.96599083333334</v>
      </c>
      <c r="DG14" s="179">
        <f t="shared" si="3"/>
        <v>35.29409041666667</v>
      </c>
      <c r="DH14" s="180">
        <f t="shared" si="4"/>
        <v>79.099999999999994</v>
      </c>
      <c r="DI14" s="181">
        <f t="shared" ref="DI14:DI20" si="36">MIN(CE14,CG14,CI14,CK14,CM14,CO14,CQ14,CS14,CU14,CW14,CY14,DA14)</f>
        <v>220.6</v>
      </c>
      <c r="DJ14" s="182">
        <f t="shared" ref="DJ14:DJ77" si="37">IF(AND(EV14&lt;=25),1,0)</f>
        <v>0</v>
      </c>
      <c r="DK14" s="182">
        <f t="shared" ref="DK14:DK77" si="38">IF(AND(EV14&gt;25,EV14&lt;=50),1,0)</f>
        <v>1</v>
      </c>
      <c r="DL14" s="182">
        <f t="shared" ref="DL14:DL20" si="39">IF(AND(EV14&gt;50,EV14&lt;=80),1,0)</f>
        <v>0</v>
      </c>
      <c r="DM14" s="182">
        <f t="shared" ref="DM14:DM20" si="40">IF(AND(EV14&gt;80,EV14&lt;=100),1,0)</f>
        <v>0</v>
      </c>
      <c r="DN14" s="182">
        <f t="shared" ref="DN14:DN20" si="41">IF(AND(EV14&gt;=100),1,0)</f>
        <v>0</v>
      </c>
      <c r="DO14" s="182">
        <f t="shared" si="9"/>
        <v>1</v>
      </c>
      <c r="DP14" s="182">
        <f t="shared" si="10"/>
        <v>0</v>
      </c>
      <c r="DQ14" s="25">
        <f t="shared" si="11"/>
        <v>0</v>
      </c>
      <c r="DR14" s="169"/>
      <c r="DS14" s="166" t="str">
        <f t="shared" ref="DS14:DS20" si="42">IF(EV14&lt;60,"A",IF(AND(EV14&gt;=60,EV14&lt;=80),"B",IF(AND(EV14&gt;80),"C",0)))</f>
        <v>A</v>
      </c>
      <c r="DT14" s="166" t="str">
        <f t="shared" ref="DT14:DT20" si="43">IF(EM14&lt;19%,"A",IF(AND(EM14&gt;=19%,EM14&lt;=40%),"B",IF(AND(EM14&gt;40%),"C",0)))</f>
        <v>A</v>
      </c>
      <c r="DU14" s="167">
        <f t="shared" si="14"/>
        <v>1</v>
      </c>
      <c r="DV14" s="153" t="str">
        <f>VLOOKUP(M14,'Data Master kondisi'!$O$3:$P$11,2,FALSE)</f>
        <v>Y</v>
      </c>
      <c r="DW14" s="153">
        <f>LOOKUP(DV14,{"X","X","X","Y","Y","Y","Z","Z","Z"},{6,6,6,4,4,4,2,2,2})</f>
        <v>4</v>
      </c>
      <c r="DX14" s="153">
        <f t="shared" si="15"/>
        <v>4</v>
      </c>
      <c r="DY14" s="153">
        <f t="shared" ref="DY14:DY20" si="44">SUM(DU14,DW14,DX14)</f>
        <v>9</v>
      </c>
      <c r="DZ14" s="153" t="str">
        <f>VLOOKUP(G14,'Data Master class'!$A$5:$D$12,3,FALSE)</f>
        <v>B</v>
      </c>
      <c r="EA14" s="160" t="str">
        <f t="shared" ref="EA14:EA20" si="45">IF(AND(DY14&lt;=14,DY14&gt;=12),"BURUK",IF(AND(DY14&lt;=11,DY14&gt;=9),"KURANG",IF(AND(DY14&lt;=8,DY14&gt;=6),"CUKUP",IF(AND(DY14&lt;=5,DY14&gt;=4),"BAIK",0))))</f>
        <v>KURANG</v>
      </c>
      <c r="EB14" s="156"/>
      <c r="EC14" s="153">
        <f>VLOOKUP(G14,'Data Master class'!$A$5:$D$12,2,FALSE)</f>
        <v>3</v>
      </c>
      <c r="ED14" s="153" t="str">
        <f>VLOOKUP(H14,'Data Master class'!$E$5:$G$6,3,FALSE)</f>
        <v>X</v>
      </c>
      <c r="EE14" s="153">
        <f>VLOOKUP(H14,'Data Master class'!$E$5:$G$6,2,FALSE)</f>
        <v>2</v>
      </c>
      <c r="EF14" s="153">
        <f t="shared" ref="EF14:EF20" si="46">EC14+EE14</f>
        <v>5</v>
      </c>
      <c r="EG14" s="153" t="str">
        <f t="shared" ref="EG14:EG20" si="47">IF(AND(EF14&lt;=12,EF14&gt;=9),"CLASS 1",IF(AND(EF14&lt;=8,EF14&gt;=6),"CLASS 2",IF(AND(EF14&lt;=5,EF14&gt;=4),"CLASS 3",0)))</f>
        <v>CLASS 3</v>
      </c>
      <c r="EH14" s="153">
        <f t="shared" ref="EH14:EH20" si="48">SUM(DY14,EF14)</f>
        <v>14</v>
      </c>
      <c r="EI14" s="171"/>
      <c r="EJ14" s="441">
        <f t="shared" si="20"/>
        <v>1.2048192771084223E-2</v>
      </c>
      <c r="EK14" s="441">
        <f t="shared" si="21"/>
        <v>7.0950468540829939E-2</v>
      </c>
      <c r="EL14" s="441">
        <f t="shared" si="22"/>
        <v>5.8902275769745535E-2</v>
      </c>
      <c r="EM14" s="442">
        <f t="shared" ref="EM14:EM20" si="49">((EJ14+EK14+EL14)/3)</f>
        <v>4.730031236055323E-2</v>
      </c>
      <c r="EN14" s="443" t="str">
        <f t="shared" ref="EN14:EN20" si="50">IF(AND(EM14&lt;10%),"BAIK",IF(AND(EM14&gt;=10%,EM14&lt;=20%),"CUKUP",IF(AND(EM14&gt;20%,EM14&lt;=30%),"KURANG",IF(AND(EM14&gt;30%),"BURUK",0))))</f>
        <v>BAIK</v>
      </c>
      <c r="EP14" s="196">
        <f>'2. SUHU &amp; FISIK TRAFO'!CY14</f>
        <v>324</v>
      </c>
      <c r="EQ14" s="168">
        <f t="shared" ref="EQ14:EQ20" si="51">DH14/EP14*100</f>
        <v>24.413580246913579</v>
      </c>
      <c r="ER14" s="189" t="str">
        <f t="shared" ref="ER14:ER20" si="52">IF(AND(EQ14&gt;0,EQ14&lt;60),"BAIK",IF(AND(EQ14&gt;=60,EQ14&lt;80),"CUKUP",IF(AND(EQ14&gt;=80,EQ14&lt;100),"KURANG",IF(AND(EQ14&gt;=100),"BURUK",0))))</f>
        <v>BAIK</v>
      </c>
      <c r="ET14" s="447">
        <f t="shared" ref="ET14:ET77" si="53">((AB14*AE14)+(AC14*AF14)+(AD14*AG14))*0.001</f>
        <v>53.256699999999995</v>
      </c>
      <c r="EU14" s="447">
        <f t="shared" ref="EU14:EU15" si="54">ET14*0.8</f>
        <v>42.605359999999997</v>
      </c>
      <c r="EV14" s="448">
        <f t="shared" si="28"/>
        <v>33.2854375</v>
      </c>
      <c r="EW14" s="449" t="str">
        <f t="shared" ref="EW14:EW15" si="55">IF(AND(EV14&gt;0,EV14&lt;60),"BAIK",IF(AND(EV14&gt;=60,EV14&lt;80),"CUKUP",IF(AND(EV14&gt;=80,EV14&lt;100),"KURANG",IF(AND(EV14&gt;=100),"BURUK",0))))</f>
        <v>BAIK</v>
      </c>
      <c r="EX14" s="721"/>
      <c r="EY14" s="447">
        <f t="shared" ref="EY14:EY77" si="56">((BE14*BH14)+(BF14*BI14)+(BG14*BJ14))*0.001</f>
        <v>74.351600000000005</v>
      </c>
      <c r="EZ14" s="447">
        <f t="shared" si="30"/>
        <v>59.481280000000005</v>
      </c>
      <c r="FA14" s="448">
        <f t="shared" ref="FA14:FA77" si="57">(EY14/M14)*100</f>
        <v>46.469750000000005</v>
      </c>
      <c r="FB14" s="449" t="str">
        <f t="shared" si="31"/>
        <v>BAIK</v>
      </c>
      <c r="FD14" s="453">
        <f t="shared" si="32"/>
        <v>32.200000000000003</v>
      </c>
      <c r="FE14" s="454">
        <f t="shared" si="33"/>
        <v>231.21387283236993</v>
      </c>
      <c r="FF14" s="725">
        <f t="shared" si="34"/>
        <v>13.926500000000003</v>
      </c>
      <c r="FG14" s="202" t="str">
        <f t="shared" ref="FG14" si="58">IF(AND(FF14&gt;0,FF14&lt;10),"BAIK",IF(AND(FF14&gt;=10,FF14&lt;15),"CUKUP",IF(AND(FF14&gt;=15,FF14&lt;20),"KURANG",IF(AND(FF14&gt;=20),"BURUK",0))))</f>
        <v>CUKUP</v>
      </c>
    </row>
    <row r="15" spans="1:163" s="195" customFormat="1" ht="20.25" customHeight="1">
      <c r="A15" s="347">
        <v>3</v>
      </c>
      <c r="B15" s="764" t="s">
        <v>2232</v>
      </c>
      <c r="C15" s="207" t="s">
        <v>1234</v>
      </c>
      <c r="D15" s="207" t="s">
        <v>338</v>
      </c>
      <c r="E15" s="207" t="s">
        <v>339</v>
      </c>
      <c r="F15" s="207" t="s">
        <v>346</v>
      </c>
      <c r="G15" s="208" t="s">
        <v>206</v>
      </c>
      <c r="H15" s="213" t="s">
        <v>209</v>
      </c>
      <c r="I15" s="207" t="s">
        <v>1026</v>
      </c>
      <c r="J15" s="210" t="s">
        <v>1027</v>
      </c>
      <c r="K15" s="207" t="s">
        <v>341</v>
      </c>
      <c r="L15" s="207" t="s">
        <v>342</v>
      </c>
      <c r="M15" s="207">
        <v>100</v>
      </c>
      <c r="N15" s="207">
        <v>194304443</v>
      </c>
      <c r="O15" s="207">
        <v>2019</v>
      </c>
      <c r="P15" s="207" t="s">
        <v>316</v>
      </c>
      <c r="Q15" s="535" t="s">
        <v>1606</v>
      </c>
      <c r="R15" s="407">
        <v>44727</v>
      </c>
      <c r="S15" s="207" t="s">
        <v>318</v>
      </c>
      <c r="T15" s="207" t="s">
        <v>343</v>
      </c>
      <c r="U15" s="207">
        <v>2</v>
      </c>
      <c r="V15" s="207">
        <v>2</v>
      </c>
      <c r="W15" s="207">
        <v>3</v>
      </c>
      <c r="X15" s="207">
        <v>20000</v>
      </c>
      <c r="Y15" s="211">
        <v>405</v>
      </c>
      <c r="Z15" s="211">
        <v>407</v>
      </c>
      <c r="AA15" s="211">
        <v>403</v>
      </c>
      <c r="AB15" s="211">
        <v>233</v>
      </c>
      <c r="AC15" s="211">
        <v>233</v>
      </c>
      <c r="AD15" s="211">
        <v>232</v>
      </c>
      <c r="AE15" s="211">
        <v>43.2</v>
      </c>
      <c r="AF15" s="211">
        <v>28.1</v>
      </c>
      <c r="AG15" s="211">
        <v>34.799999999999997</v>
      </c>
      <c r="AH15" s="211">
        <v>24.1</v>
      </c>
      <c r="AI15" s="211">
        <v>26</v>
      </c>
      <c r="AJ15" s="211">
        <v>18</v>
      </c>
      <c r="AK15" s="211">
        <v>22</v>
      </c>
      <c r="AL15" s="211">
        <v>0</v>
      </c>
      <c r="AM15" s="211">
        <v>17.2</v>
      </c>
      <c r="AN15" s="211">
        <v>11</v>
      </c>
      <c r="AO15" s="211">
        <v>10.7</v>
      </c>
      <c r="AP15" s="211">
        <v>0</v>
      </c>
      <c r="AQ15" s="211"/>
      <c r="AR15" s="211"/>
      <c r="AS15" s="211"/>
      <c r="AT15" s="211"/>
      <c r="AU15" s="211"/>
      <c r="AV15" s="211"/>
      <c r="AW15" s="211"/>
      <c r="AX15" s="211"/>
      <c r="AY15" s="211">
        <v>0.85</v>
      </c>
      <c r="AZ15" s="211">
        <v>0.85</v>
      </c>
      <c r="BA15" s="211">
        <v>0.85</v>
      </c>
      <c r="BB15" s="211">
        <v>403</v>
      </c>
      <c r="BC15" s="211">
        <v>400</v>
      </c>
      <c r="BD15" s="211">
        <v>401</v>
      </c>
      <c r="BE15" s="211">
        <v>232</v>
      </c>
      <c r="BF15" s="211">
        <v>230</v>
      </c>
      <c r="BG15" s="211">
        <v>230</v>
      </c>
      <c r="BH15" s="211" t="s">
        <v>358</v>
      </c>
      <c r="BI15" s="211" t="s">
        <v>359</v>
      </c>
      <c r="BJ15" s="211" t="s">
        <v>360</v>
      </c>
      <c r="BK15" s="211" t="s">
        <v>361</v>
      </c>
      <c r="BL15" s="211" t="s">
        <v>362</v>
      </c>
      <c r="BM15" s="211" t="s">
        <v>363</v>
      </c>
      <c r="BN15" s="211">
        <v>7</v>
      </c>
      <c r="BO15" s="211"/>
      <c r="BP15" s="211" t="s">
        <v>364</v>
      </c>
      <c r="BQ15" s="211" t="s">
        <v>365</v>
      </c>
      <c r="BR15" s="211" t="s">
        <v>366</v>
      </c>
      <c r="BS15" s="211"/>
      <c r="BT15" s="211"/>
      <c r="BU15" s="211"/>
      <c r="BV15" s="211"/>
      <c r="BW15" s="211"/>
      <c r="BX15" s="211"/>
      <c r="BY15" s="211"/>
      <c r="BZ15" s="211"/>
      <c r="CA15" s="211"/>
      <c r="CB15" s="211">
        <v>0.85</v>
      </c>
      <c r="CC15" s="211">
        <v>0.85</v>
      </c>
      <c r="CD15" s="211">
        <v>0.85</v>
      </c>
      <c r="CE15" s="212">
        <v>230.7</v>
      </c>
      <c r="CF15" s="212">
        <v>45017336020</v>
      </c>
      <c r="CG15" s="212"/>
      <c r="CH15" s="212"/>
      <c r="CI15" s="212"/>
      <c r="CJ15" s="212"/>
      <c r="CK15" s="212">
        <v>230.2</v>
      </c>
      <c r="CL15" s="212">
        <v>45016770922</v>
      </c>
      <c r="CM15" s="212"/>
      <c r="CN15" s="212"/>
      <c r="CO15" s="212"/>
      <c r="CP15" s="212"/>
      <c r="CQ15" s="212"/>
      <c r="CR15" s="212"/>
      <c r="CS15" s="212"/>
      <c r="CT15" s="212"/>
      <c r="CU15" s="212"/>
      <c r="CV15" s="212"/>
      <c r="CW15" s="212"/>
      <c r="CX15" s="212"/>
      <c r="CY15" s="212"/>
      <c r="CZ15" s="212"/>
      <c r="DA15" s="212"/>
      <c r="DB15" s="348"/>
      <c r="DC15" s="170"/>
      <c r="DD15" s="179">
        <f t="shared" si="0"/>
        <v>142.72461285948762</v>
      </c>
      <c r="DE15" s="179">
        <f t="shared" si="1"/>
        <v>30.268080000000001</v>
      </c>
      <c r="DF15" s="179">
        <f t="shared" si="2"/>
        <v>19.688265000000001</v>
      </c>
      <c r="DG15" s="179">
        <f t="shared" si="3"/>
        <v>24.382619999999996</v>
      </c>
      <c r="DH15" s="180">
        <f t="shared" si="4"/>
        <v>43.2</v>
      </c>
      <c r="DI15" s="181">
        <f t="shared" si="36"/>
        <v>230.2</v>
      </c>
      <c r="DJ15" s="182">
        <f t="shared" si="37"/>
        <v>1</v>
      </c>
      <c r="DK15" s="182">
        <f t="shared" si="38"/>
        <v>0</v>
      </c>
      <c r="DL15" s="182">
        <f t="shared" si="39"/>
        <v>0</v>
      </c>
      <c r="DM15" s="182">
        <f t="shared" si="40"/>
        <v>0</v>
      </c>
      <c r="DN15" s="182">
        <f t="shared" si="41"/>
        <v>0</v>
      </c>
      <c r="DO15" s="182">
        <f t="shared" si="9"/>
        <v>1</v>
      </c>
      <c r="DP15" s="182">
        <f t="shared" si="10"/>
        <v>0</v>
      </c>
      <c r="DQ15" s="25">
        <f t="shared" si="11"/>
        <v>0</v>
      </c>
      <c r="DR15" s="169"/>
      <c r="DS15" s="166" t="str">
        <f t="shared" si="42"/>
        <v>A</v>
      </c>
      <c r="DT15" s="166" t="str">
        <f t="shared" si="43"/>
        <v>A</v>
      </c>
      <c r="DU15" s="167">
        <f t="shared" si="14"/>
        <v>1</v>
      </c>
      <c r="DV15" s="153" t="str">
        <f>VLOOKUP(M15,'Data Master kondisi'!$O$3:$P$11,2,FALSE)</f>
        <v>Z</v>
      </c>
      <c r="DW15" s="153">
        <f>LOOKUP(DV15,{"X","X","X","Y","Y","Y","Z","Z","Z"},{6,6,6,4,4,4,2,2,2})</f>
        <v>2</v>
      </c>
      <c r="DX15" s="153">
        <f t="shared" si="15"/>
        <v>1</v>
      </c>
      <c r="DY15" s="153">
        <f t="shared" si="44"/>
        <v>4</v>
      </c>
      <c r="DZ15" s="153" t="str">
        <f>VLOOKUP(G15,'Data Master class'!$A$5:$D$12,3,FALSE)</f>
        <v>B</v>
      </c>
      <c r="EA15" s="160" t="str">
        <f t="shared" si="45"/>
        <v>BAIK</v>
      </c>
      <c r="EB15" s="156"/>
      <c r="EC15" s="153">
        <f>VLOOKUP(G15,'Data Master class'!$A$5:$D$12,2,FALSE)</f>
        <v>3</v>
      </c>
      <c r="ED15" s="153" t="str">
        <f>VLOOKUP(H15,'Data Master class'!$E$5:$G$6,3,FALSE)</f>
        <v>Y</v>
      </c>
      <c r="EE15" s="153">
        <f>VLOOKUP(H15,'Data Master class'!$E$5:$G$6,2,FALSE)</f>
        <v>1</v>
      </c>
      <c r="EF15" s="153">
        <f t="shared" si="46"/>
        <v>4</v>
      </c>
      <c r="EG15" s="153" t="str">
        <f t="shared" si="47"/>
        <v>CLASS 3</v>
      </c>
      <c r="EH15" s="153">
        <f t="shared" si="48"/>
        <v>8</v>
      </c>
      <c r="EI15" s="171"/>
      <c r="EJ15" s="441">
        <f t="shared" si="20"/>
        <v>0.22148916116870884</v>
      </c>
      <c r="EK15" s="441">
        <f t="shared" si="21"/>
        <v>0.20546654099905745</v>
      </c>
      <c r="EL15" s="441">
        <f t="shared" si="22"/>
        <v>1.6022620169651367E-2</v>
      </c>
      <c r="EM15" s="442">
        <f t="shared" si="49"/>
        <v>0.14765944077913923</v>
      </c>
      <c r="EN15" s="443" t="str">
        <f t="shared" si="50"/>
        <v>CUKUP</v>
      </c>
      <c r="EP15" s="196">
        <f>'2. SUHU &amp; FISIK TRAFO'!CY15</f>
        <v>324</v>
      </c>
      <c r="EQ15" s="168">
        <f t="shared" si="51"/>
        <v>13.333333333333334</v>
      </c>
      <c r="ER15" s="189" t="str">
        <f t="shared" si="52"/>
        <v>BAIK</v>
      </c>
      <c r="ET15" s="447">
        <f t="shared" si="53"/>
        <v>24.686499999999999</v>
      </c>
      <c r="EU15" s="447">
        <f t="shared" si="54"/>
        <v>19.749200000000002</v>
      </c>
      <c r="EV15" s="448">
        <f t="shared" si="28"/>
        <v>24.686499999999999</v>
      </c>
      <c r="EW15" s="449" t="str">
        <f t="shared" si="55"/>
        <v>BAIK</v>
      </c>
      <c r="EX15" s="721"/>
      <c r="EY15" s="447">
        <f t="shared" si="56"/>
        <v>19.550400000000003</v>
      </c>
      <c r="EZ15" s="447">
        <f t="shared" si="30"/>
        <v>15.640320000000003</v>
      </c>
      <c r="FA15" s="448">
        <f t="shared" si="57"/>
        <v>19.550400000000003</v>
      </c>
      <c r="FB15" s="449" t="str">
        <f t="shared" si="31"/>
        <v>BAIK</v>
      </c>
      <c r="FD15" s="453">
        <f t="shared" si="32"/>
        <v>24.1</v>
      </c>
      <c r="FE15" s="454">
        <f t="shared" si="33"/>
        <v>144.50867052023122</v>
      </c>
      <c r="FF15" s="725">
        <f t="shared" si="34"/>
        <v>16.677199999999999</v>
      </c>
      <c r="FG15" s="202" t="str">
        <f t="shared" ref="FG15:FG20" si="59">IF(AND(FF15&gt;0,FF15&lt;10),"BAIK",IF(AND(FF15&gt;=10,FF15&lt;15),"CUKUP",IF(AND(FF15&gt;=15,FF15&lt;20),"KURANG",IF(AND(FF15&gt;=20),"BURUK",0))))</f>
        <v>KURANG</v>
      </c>
    </row>
    <row r="16" spans="1:163" s="195" customFormat="1" ht="20.25" customHeight="1">
      <c r="A16" s="347">
        <v>4</v>
      </c>
      <c r="B16" s="764" t="s">
        <v>2232</v>
      </c>
      <c r="C16" s="207" t="s">
        <v>367</v>
      </c>
      <c r="D16" s="207" t="s">
        <v>368</v>
      </c>
      <c r="E16" s="207" t="s">
        <v>369</v>
      </c>
      <c r="F16" s="207" t="s">
        <v>370</v>
      </c>
      <c r="G16" s="208" t="s">
        <v>206</v>
      </c>
      <c r="H16" s="213" t="s">
        <v>208</v>
      </c>
      <c r="I16" s="207" t="s">
        <v>1028</v>
      </c>
      <c r="J16" s="210" t="s">
        <v>1029</v>
      </c>
      <c r="K16" s="207" t="s">
        <v>341</v>
      </c>
      <c r="L16" s="207" t="s">
        <v>371</v>
      </c>
      <c r="M16" s="207">
        <v>100</v>
      </c>
      <c r="N16" s="207">
        <v>101209</v>
      </c>
      <c r="O16" s="207">
        <v>2010</v>
      </c>
      <c r="P16" s="207" t="s">
        <v>316</v>
      </c>
      <c r="Q16" s="535" t="s">
        <v>1607</v>
      </c>
      <c r="R16" s="407">
        <v>44727</v>
      </c>
      <c r="S16" s="207" t="s">
        <v>318</v>
      </c>
      <c r="T16" s="207" t="s">
        <v>343</v>
      </c>
      <c r="U16" s="207">
        <v>4</v>
      </c>
      <c r="V16" s="207">
        <v>3</v>
      </c>
      <c r="W16" s="207">
        <v>3</v>
      </c>
      <c r="X16" s="207">
        <v>20000</v>
      </c>
      <c r="Y16" s="211">
        <v>402</v>
      </c>
      <c r="Z16" s="211">
        <v>400</v>
      </c>
      <c r="AA16" s="211">
        <v>399</v>
      </c>
      <c r="AB16" s="211">
        <v>231</v>
      </c>
      <c r="AC16" s="211">
        <v>232</v>
      </c>
      <c r="AD16" s="211">
        <v>230</v>
      </c>
      <c r="AE16" s="211">
        <v>69.3</v>
      </c>
      <c r="AF16" s="211">
        <v>46.8</v>
      </c>
      <c r="AG16" s="211">
        <v>87.4</v>
      </c>
      <c r="AH16" s="211">
        <v>63.5</v>
      </c>
      <c r="AI16" s="211">
        <v>37.9</v>
      </c>
      <c r="AJ16" s="211">
        <v>39.700000000000003</v>
      </c>
      <c r="AK16" s="211">
        <v>32.1</v>
      </c>
      <c r="AL16" s="211">
        <v>27.6</v>
      </c>
      <c r="AM16" s="211">
        <v>21.7</v>
      </c>
      <c r="AN16" s="211">
        <v>4</v>
      </c>
      <c r="AO16" s="211">
        <v>21</v>
      </c>
      <c r="AP16" s="211">
        <v>24.2</v>
      </c>
      <c r="AQ16" s="211"/>
      <c r="AR16" s="211"/>
      <c r="AS16" s="211"/>
      <c r="AT16" s="211"/>
      <c r="AU16" s="211">
        <v>10.7</v>
      </c>
      <c r="AV16" s="211">
        <v>2</v>
      </c>
      <c r="AW16" s="211">
        <v>26.6</v>
      </c>
      <c r="AX16" s="211">
        <v>22.3</v>
      </c>
      <c r="AY16" s="211">
        <v>0.85</v>
      </c>
      <c r="AZ16" s="211">
        <v>0.85</v>
      </c>
      <c r="BA16" s="211">
        <v>0.85</v>
      </c>
      <c r="BB16" s="211">
        <v>410</v>
      </c>
      <c r="BC16" s="211">
        <v>399</v>
      </c>
      <c r="BD16" s="211">
        <v>399</v>
      </c>
      <c r="BE16" s="211">
        <v>230</v>
      </c>
      <c r="BF16" s="211">
        <v>231</v>
      </c>
      <c r="BG16" s="211">
        <v>229</v>
      </c>
      <c r="BH16" s="211" t="s">
        <v>372</v>
      </c>
      <c r="BI16" s="211" t="s">
        <v>373</v>
      </c>
      <c r="BJ16" s="211" t="s">
        <v>374</v>
      </c>
      <c r="BK16" s="211" t="s">
        <v>375</v>
      </c>
      <c r="BL16" s="211" t="s">
        <v>376</v>
      </c>
      <c r="BM16" s="211" t="s">
        <v>377</v>
      </c>
      <c r="BN16" s="211" t="s">
        <v>360</v>
      </c>
      <c r="BO16" s="211" t="s">
        <v>378</v>
      </c>
      <c r="BP16" s="211" t="s">
        <v>379</v>
      </c>
      <c r="BQ16" s="211" t="s">
        <v>380</v>
      </c>
      <c r="BR16" s="211" t="s">
        <v>381</v>
      </c>
      <c r="BS16" s="211" t="s">
        <v>382</v>
      </c>
      <c r="BT16" s="211"/>
      <c r="BU16" s="211"/>
      <c r="BV16" s="211"/>
      <c r="BW16" s="211"/>
      <c r="BX16" s="211" t="s">
        <v>383</v>
      </c>
      <c r="BY16" s="211">
        <v>1</v>
      </c>
      <c r="BZ16" s="211">
        <v>22</v>
      </c>
      <c r="CA16" s="211" t="s">
        <v>384</v>
      </c>
      <c r="CB16" s="211">
        <v>0.85</v>
      </c>
      <c r="CC16" s="211">
        <v>0.85</v>
      </c>
      <c r="CD16" s="211">
        <v>0.85</v>
      </c>
      <c r="CE16" s="212">
        <v>223</v>
      </c>
      <c r="CF16" s="212">
        <v>32189667366</v>
      </c>
      <c r="CG16" s="212"/>
      <c r="CH16" s="212"/>
      <c r="CI16" s="212"/>
      <c r="CJ16" s="212"/>
      <c r="CK16" s="212"/>
      <c r="CL16" s="212"/>
      <c r="CM16" s="212">
        <v>222.7</v>
      </c>
      <c r="CN16" s="212">
        <v>50174003587</v>
      </c>
      <c r="CO16" s="212"/>
      <c r="CP16" s="212"/>
      <c r="CQ16" s="212"/>
      <c r="CR16" s="212"/>
      <c r="CS16" s="212"/>
      <c r="CT16" s="212"/>
      <c r="CU16" s="212">
        <v>224.8</v>
      </c>
      <c r="CV16" s="212">
        <v>45017008934</v>
      </c>
      <c r="CW16" s="212"/>
      <c r="CX16" s="212"/>
      <c r="CY16" s="212"/>
      <c r="CZ16" s="212"/>
      <c r="DA16" s="212"/>
      <c r="DB16" s="348"/>
      <c r="DC16" s="154"/>
      <c r="DD16" s="179">
        <f t="shared" si="0"/>
        <v>144.38834689781638</v>
      </c>
      <c r="DE16" s="179">
        <f t="shared" si="1"/>
        <v>47.995562999999997</v>
      </c>
      <c r="DF16" s="179">
        <f t="shared" si="2"/>
        <v>32.412588</v>
      </c>
      <c r="DG16" s="179">
        <f t="shared" si="3"/>
        <v>60.531200666666663</v>
      </c>
      <c r="DH16" s="180">
        <f t="shared" si="4"/>
        <v>87.4</v>
      </c>
      <c r="DI16" s="181">
        <f t="shared" si="36"/>
        <v>222.7</v>
      </c>
      <c r="DJ16" s="182">
        <f t="shared" si="37"/>
        <v>0</v>
      </c>
      <c r="DK16" s="182">
        <f t="shared" si="38"/>
        <v>1</v>
      </c>
      <c r="DL16" s="182">
        <f t="shared" si="39"/>
        <v>0</v>
      </c>
      <c r="DM16" s="182">
        <f t="shared" si="40"/>
        <v>0</v>
      </c>
      <c r="DN16" s="182">
        <f t="shared" si="41"/>
        <v>0</v>
      </c>
      <c r="DO16" s="182">
        <f t="shared" si="9"/>
        <v>0</v>
      </c>
      <c r="DP16" s="182">
        <f t="shared" si="10"/>
        <v>1</v>
      </c>
      <c r="DQ16" s="25">
        <f t="shared" si="11"/>
        <v>0</v>
      </c>
      <c r="DR16" s="169"/>
      <c r="DS16" s="166" t="str">
        <f t="shared" si="42"/>
        <v>A</v>
      </c>
      <c r="DT16" s="166" t="str">
        <f t="shared" si="43"/>
        <v>B</v>
      </c>
      <c r="DU16" s="167">
        <f t="shared" si="14"/>
        <v>2</v>
      </c>
      <c r="DV16" s="153" t="str">
        <f>VLOOKUP(M16,'Data Master kondisi'!$O$3:$P$11,2,FALSE)</f>
        <v>Z</v>
      </c>
      <c r="DW16" s="153">
        <f>LOOKUP(DV16,{"X","X","X","Y","Y","Y","Z","Z","Z"},{6,6,6,4,4,4,2,2,2})</f>
        <v>2</v>
      </c>
      <c r="DX16" s="153">
        <f t="shared" si="15"/>
        <v>1</v>
      </c>
      <c r="DY16" s="153">
        <f t="shared" si="44"/>
        <v>5</v>
      </c>
      <c r="DZ16" s="153" t="str">
        <f>VLOOKUP(G16,'Data Master class'!$A$5:$D$12,3,FALSE)</f>
        <v>B</v>
      </c>
      <c r="EA16" s="160" t="str">
        <f t="shared" si="45"/>
        <v>BAIK</v>
      </c>
      <c r="EB16" s="156"/>
      <c r="EC16" s="153">
        <f>VLOOKUP(G16,'Data Master class'!$A$5:$D$12,2,FALSE)</f>
        <v>3</v>
      </c>
      <c r="ED16" s="153" t="str">
        <f>VLOOKUP(H16,'Data Master class'!$E$5:$G$6,3,FALSE)</f>
        <v>X</v>
      </c>
      <c r="EE16" s="153">
        <f>VLOOKUP(H16,'Data Master class'!$E$5:$G$6,2,FALSE)</f>
        <v>2</v>
      </c>
      <c r="EF16" s="153">
        <f t="shared" si="46"/>
        <v>5</v>
      </c>
      <c r="EG16" s="153" t="str">
        <f t="shared" si="47"/>
        <v>CLASS 3</v>
      </c>
      <c r="EH16" s="153">
        <f t="shared" si="48"/>
        <v>10</v>
      </c>
      <c r="EI16" s="171"/>
      <c r="EJ16" s="441">
        <f t="shared" si="20"/>
        <v>2.1621621621621651E-2</v>
      </c>
      <c r="EK16" s="441">
        <f t="shared" si="21"/>
        <v>0.31007371007371004</v>
      </c>
      <c r="EL16" s="441">
        <f t="shared" si="22"/>
        <v>0.28845208845208864</v>
      </c>
      <c r="EM16" s="442">
        <f t="shared" si="49"/>
        <v>0.2067158067158068</v>
      </c>
      <c r="EN16" s="443" t="str">
        <f t="shared" si="50"/>
        <v>KURANG</v>
      </c>
      <c r="EP16" s="196">
        <f>'2. SUHU &amp; FISIK TRAFO'!CY16</f>
        <v>324</v>
      </c>
      <c r="EQ16" s="168">
        <f t="shared" si="51"/>
        <v>26.97530864197531</v>
      </c>
      <c r="ER16" s="189" t="str">
        <f t="shared" si="52"/>
        <v>BAIK</v>
      </c>
      <c r="ET16" s="447">
        <f t="shared" si="53"/>
        <v>46.967899999999993</v>
      </c>
      <c r="EU16" s="447">
        <f t="shared" ref="EU16:EU20" si="60">ET16*0.8</f>
        <v>37.574319999999993</v>
      </c>
      <c r="EV16" s="448">
        <f t="shared" si="28"/>
        <v>46.967899999999993</v>
      </c>
      <c r="EW16" s="449" t="str">
        <f t="shared" ref="EW16:EW20" si="61">IF(AND(EV16&gt;0,EV16&lt;60),"BAIK",IF(AND(EV16&gt;=60,EV16&lt;80),"CUKUP",IF(AND(EV16&gt;=80,EV16&lt;100),"KURANG",IF(AND(EV16&gt;=100),"BURUK",0))))</f>
        <v>BAIK</v>
      </c>
      <c r="EX16" s="721"/>
      <c r="EY16" s="447">
        <f t="shared" si="56"/>
        <v>30.9801</v>
      </c>
      <c r="EZ16" s="447">
        <f t="shared" si="30"/>
        <v>24.784080000000003</v>
      </c>
      <c r="FA16" s="448">
        <f t="shared" si="57"/>
        <v>30.9801</v>
      </c>
      <c r="FB16" s="449" t="str">
        <f t="shared" si="31"/>
        <v>BAIK</v>
      </c>
      <c r="FD16" s="453">
        <f t="shared" si="32"/>
        <v>63.5</v>
      </c>
      <c r="FE16" s="454">
        <f t="shared" si="33"/>
        <v>144.50867052023122</v>
      </c>
      <c r="FF16" s="725">
        <f t="shared" si="34"/>
        <v>43.942</v>
      </c>
      <c r="FG16" s="202" t="str">
        <f t="shared" si="59"/>
        <v>BURUK</v>
      </c>
    </row>
    <row r="17" spans="1:163" s="195" customFormat="1" ht="20.25" customHeight="1">
      <c r="A17" s="347">
        <v>5</v>
      </c>
      <c r="B17" s="764" t="s">
        <v>2232</v>
      </c>
      <c r="C17" s="207" t="s">
        <v>385</v>
      </c>
      <c r="D17" s="207" t="s">
        <v>386</v>
      </c>
      <c r="E17" s="207" t="s">
        <v>339</v>
      </c>
      <c r="F17" s="207" t="s">
        <v>387</v>
      </c>
      <c r="G17" s="208" t="s">
        <v>206</v>
      </c>
      <c r="H17" s="213" t="s">
        <v>209</v>
      </c>
      <c r="I17" s="207" t="s">
        <v>1030</v>
      </c>
      <c r="J17" s="210" t="s">
        <v>1031</v>
      </c>
      <c r="K17" s="207" t="s">
        <v>315</v>
      </c>
      <c r="L17" s="207" t="s">
        <v>388</v>
      </c>
      <c r="M17" s="207">
        <v>100</v>
      </c>
      <c r="N17" s="207">
        <v>12034672</v>
      </c>
      <c r="O17" s="207">
        <v>2012</v>
      </c>
      <c r="P17" s="207" t="s">
        <v>316</v>
      </c>
      <c r="Q17" s="535" t="s">
        <v>1608</v>
      </c>
      <c r="R17" s="407">
        <v>44727</v>
      </c>
      <c r="S17" s="207" t="s">
        <v>318</v>
      </c>
      <c r="T17" s="207" t="s">
        <v>343</v>
      </c>
      <c r="U17" s="207">
        <v>3</v>
      </c>
      <c r="V17" s="207">
        <v>2</v>
      </c>
      <c r="W17" s="207">
        <v>3</v>
      </c>
      <c r="X17" s="207">
        <v>20000</v>
      </c>
      <c r="Y17" s="211">
        <v>403</v>
      </c>
      <c r="Z17" s="211">
        <v>399</v>
      </c>
      <c r="AA17" s="211">
        <v>400</v>
      </c>
      <c r="AB17" s="211">
        <v>232</v>
      </c>
      <c r="AC17" s="211">
        <v>231</v>
      </c>
      <c r="AD17" s="211">
        <v>230</v>
      </c>
      <c r="AE17" s="211">
        <v>68.400000000000006</v>
      </c>
      <c r="AF17" s="211">
        <v>58.4</v>
      </c>
      <c r="AG17" s="211">
        <v>83.7</v>
      </c>
      <c r="AH17" s="211">
        <v>37.700000000000003</v>
      </c>
      <c r="AI17" s="211">
        <v>57.6</v>
      </c>
      <c r="AJ17" s="211">
        <v>49.6</v>
      </c>
      <c r="AK17" s="211">
        <v>67.7</v>
      </c>
      <c r="AL17" s="211">
        <v>31.2</v>
      </c>
      <c r="AM17" s="211">
        <v>12.1</v>
      </c>
      <c r="AN17" s="211">
        <v>19.5</v>
      </c>
      <c r="AO17" s="211">
        <v>15.6</v>
      </c>
      <c r="AP17" s="211">
        <v>10.8</v>
      </c>
      <c r="AQ17" s="211"/>
      <c r="AR17" s="211"/>
      <c r="AS17" s="211"/>
      <c r="AT17" s="211"/>
      <c r="AU17" s="211"/>
      <c r="AV17" s="211"/>
      <c r="AW17" s="211"/>
      <c r="AX17" s="211"/>
      <c r="AY17" s="211">
        <v>0.85</v>
      </c>
      <c r="AZ17" s="211">
        <v>0.85</v>
      </c>
      <c r="BA17" s="211">
        <v>0.85</v>
      </c>
      <c r="BB17" s="211">
        <v>396</v>
      </c>
      <c r="BC17" s="211">
        <v>396</v>
      </c>
      <c r="BD17" s="211">
        <v>396</v>
      </c>
      <c r="BE17" s="211">
        <v>224</v>
      </c>
      <c r="BF17" s="211">
        <v>225</v>
      </c>
      <c r="BG17" s="211">
        <v>227</v>
      </c>
      <c r="BH17" s="211" t="s">
        <v>389</v>
      </c>
      <c r="BI17" s="211" t="s">
        <v>390</v>
      </c>
      <c r="BJ17" s="211" t="s">
        <v>391</v>
      </c>
      <c r="BK17" s="211" t="s">
        <v>392</v>
      </c>
      <c r="BL17" s="211" t="s">
        <v>393</v>
      </c>
      <c r="BM17" s="211" t="s">
        <v>394</v>
      </c>
      <c r="BN17" s="211" t="s">
        <v>395</v>
      </c>
      <c r="BO17" s="211" t="s">
        <v>396</v>
      </c>
      <c r="BP17" s="211" t="s">
        <v>397</v>
      </c>
      <c r="BQ17" s="211" t="s">
        <v>398</v>
      </c>
      <c r="BR17" s="211" t="s">
        <v>398</v>
      </c>
      <c r="BS17" s="211" t="s">
        <v>399</v>
      </c>
      <c r="BT17" s="211"/>
      <c r="BU17" s="211"/>
      <c r="BV17" s="211"/>
      <c r="BW17" s="211"/>
      <c r="BX17" s="211"/>
      <c r="BY17" s="211"/>
      <c r="BZ17" s="211"/>
      <c r="CA17" s="211"/>
      <c r="CB17" s="211">
        <v>0.85</v>
      </c>
      <c r="CC17" s="211">
        <v>0.85</v>
      </c>
      <c r="CD17" s="211">
        <v>0.85</v>
      </c>
      <c r="CE17" s="212">
        <v>229.5</v>
      </c>
      <c r="CF17" s="212">
        <v>56601440078</v>
      </c>
      <c r="CG17" s="212"/>
      <c r="CH17" s="212"/>
      <c r="CI17" s="212"/>
      <c r="CJ17" s="212"/>
      <c r="CK17" s="212"/>
      <c r="CL17" s="212"/>
      <c r="CM17" s="212">
        <v>228.4</v>
      </c>
      <c r="CN17" s="212">
        <v>45017707956</v>
      </c>
      <c r="CO17" s="212"/>
      <c r="CP17" s="212"/>
      <c r="CQ17" s="212"/>
      <c r="CR17" s="212"/>
      <c r="CS17" s="212"/>
      <c r="CT17" s="212"/>
      <c r="CU17" s="212"/>
      <c r="CV17" s="212"/>
      <c r="CW17" s="212"/>
      <c r="CX17" s="212"/>
      <c r="CY17" s="212"/>
      <c r="CZ17" s="212"/>
      <c r="DA17" s="212"/>
      <c r="DB17" s="348"/>
      <c r="DC17" s="48"/>
      <c r="DD17" s="179">
        <f t="shared" si="0"/>
        <v>144.26822348109607</v>
      </c>
      <c r="DE17" s="179">
        <f t="shared" si="1"/>
        <v>47.411687999999998</v>
      </c>
      <c r="DF17" s="179">
        <f t="shared" si="2"/>
        <v>40.480154666666664</v>
      </c>
      <c r="DG17" s="179">
        <f t="shared" si="3"/>
        <v>58.016933999999999</v>
      </c>
      <c r="DH17" s="180">
        <f t="shared" si="4"/>
        <v>83.7</v>
      </c>
      <c r="DI17" s="181">
        <f t="shared" si="36"/>
        <v>228.4</v>
      </c>
      <c r="DJ17" s="182">
        <f t="shared" si="37"/>
        <v>0</v>
      </c>
      <c r="DK17" s="182">
        <f t="shared" si="38"/>
        <v>1</v>
      </c>
      <c r="DL17" s="182">
        <f t="shared" si="39"/>
        <v>0</v>
      </c>
      <c r="DM17" s="182">
        <f t="shared" si="40"/>
        <v>0</v>
      </c>
      <c r="DN17" s="182">
        <f t="shared" si="41"/>
        <v>0</v>
      </c>
      <c r="DO17" s="182">
        <f t="shared" si="9"/>
        <v>0</v>
      </c>
      <c r="DP17" s="182">
        <f t="shared" si="10"/>
        <v>1</v>
      </c>
      <c r="DQ17" s="25">
        <f t="shared" si="11"/>
        <v>0</v>
      </c>
      <c r="DR17" s="169"/>
      <c r="DS17" s="166" t="str">
        <f t="shared" si="42"/>
        <v>A</v>
      </c>
      <c r="DT17" s="166" t="str">
        <f t="shared" si="43"/>
        <v>A</v>
      </c>
      <c r="DU17" s="167">
        <f t="shared" si="14"/>
        <v>1</v>
      </c>
      <c r="DV17" s="153" t="str">
        <f>VLOOKUP(M17,'Data Master kondisi'!$O$3:$P$11,2,FALSE)</f>
        <v>Z</v>
      </c>
      <c r="DW17" s="153">
        <f>LOOKUP(DV17,{"X","X","X","Y","Y","Y","Z","Z","Z"},{6,6,6,4,4,4,2,2,2})</f>
        <v>2</v>
      </c>
      <c r="DX17" s="153">
        <f t="shared" si="15"/>
        <v>1</v>
      </c>
      <c r="DY17" s="153">
        <f t="shared" si="44"/>
        <v>4</v>
      </c>
      <c r="DZ17" s="153" t="str">
        <f>VLOOKUP(G17,'Data Master class'!$A$5:$D$12,3,FALSE)</f>
        <v>B</v>
      </c>
      <c r="EA17" s="160" t="str">
        <f t="shared" si="45"/>
        <v>BAIK</v>
      </c>
      <c r="EB17" s="156"/>
      <c r="EC17" s="153">
        <f>VLOOKUP(G17,'Data Master class'!$A$5:$D$12,2,FALSE)</f>
        <v>3</v>
      </c>
      <c r="ED17" s="153" t="str">
        <f>VLOOKUP(H17,'Data Master class'!$E$5:$G$6,3,FALSE)</f>
        <v>Y</v>
      </c>
      <c r="EE17" s="153">
        <f>VLOOKUP(H17,'Data Master class'!$E$5:$G$6,2,FALSE)</f>
        <v>1</v>
      </c>
      <c r="EF17" s="153">
        <f t="shared" si="46"/>
        <v>4</v>
      </c>
      <c r="EG17" s="153" t="str">
        <f t="shared" si="47"/>
        <v>CLASS 3</v>
      </c>
      <c r="EH17" s="153">
        <f t="shared" si="48"/>
        <v>8</v>
      </c>
      <c r="EI17" s="171"/>
      <c r="EJ17" s="441">
        <f t="shared" si="20"/>
        <v>2.5178147268408536E-2</v>
      </c>
      <c r="EK17" s="441">
        <f t="shared" si="21"/>
        <v>0.16769596199524947</v>
      </c>
      <c r="EL17" s="441">
        <f t="shared" si="22"/>
        <v>0.19287410926365792</v>
      </c>
      <c r="EM17" s="442">
        <f t="shared" si="49"/>
        <v>0.12858273950910529</v>
      </c>
      <c r="EN17" s="443" t="str">
        <f t="shared" si="50"/>
        <v>CUKUP</v>
      </c>
      <c r="EP17" s="196">
        <f>'2. SUHU &amp; FISIK TRAFO'!CY17</f>
        <v>324</v>
      </c>
      <c r="EQ17" s="168">
        <f t="shared" si="51"/>
        <v>25.833333333333336</v>
      </c>
      <c r="ER17" s="189" t="str">
        <f t="shared" si="52"/>
        <v>BAIK</v>
      </c>
      <c r="ET17" s="447">
        <f t="shared" si="53"/>
        <v>48.610199999999999</v>
      </c>
      <c r="EU17" s="447">
        <f t="shared" si="60"/>
        <v>38.888159999999999</v>
      </c>
      <c r="EV17" s="448">
        <f t="shared" si="28"/>
        <v>48.610199999999999</v>
      </c>
      <c r="EW17" s="449" t="str">
        <f t="shared" si="61"/>
        <v>BAIK</v>
      </c>
      <c r="EX17" s="721"/>
      <c r="EY17" s="447">
        <f t="shared" si="56"/>
        <v>46.537200000000006</v>
      </c>
      <c r="EZ17" s="447">
        <f t="shared" si="30"/>
        <v>37.229760000000006</v>
      </c>
      <c r="FA17" s="448">
        <f t="shared" si="57"/>
        <v>46.537200000000006</v>
      </c>
      <c r="FB17" s="449" t="str">
        <f t="shared" si="31"/>
        <v>BAIK</v>
      </c>
      <c r="FD17" s="453">
        <f t="shared" si="32"/>
        <v>37.700000000000003</v>
      </c>
      <c r="FE17" s="454">
        <f t="shared" si="33"/>
        <v>144.50867052023122</v>
      </c>
      <c r="FF17" s="725">
        <f t="shared" si="34"/>
        <v>26.0884</v>
      </c>
      <c r="FG17" s="202" t="str">
        <f t="shared" si="59"/>
        <v>BURUK</v>
      </c>
    </row>
    <row r="18" spans="1:163" s="195" customFormat="1" ht="19.899999999999999" customHeight="1">
      <c r="A18" s="347">
        <v>6</v>
      </c>
      <c r="B18" s="764" t="s">
        <v>2232</v>
      </c>
      <c r="C18" s="207" t="s">
        <v>400</v>
      </c>
      <c r="D18" s="207" t="s">
        <v>401</v>
      </c>
      <c r="E18" s="207" t="s">
        <v>339</v>
      </c>
      <c r="F18" s="207" t="s">
        <v>402</v>
      </c>
      <c r="G18" s="208" t="s">
        <v>206</v>
      </c>
      <c r="H18" s="213" t="s">
        <v>208</v>
      </c>
      <c r="I18" s="207" t="s">
        <v>1032</v>
      </c>
      <c r="J18" s="210" t="s">
        <v>1033</v>
      </c>
      <c r="K18" s="207" t="s">
        <v>315</v>
      </c>
      <c r="L18" s="207" t="s">
        <v>342</v>
      </c>
      <c r="M18" s="207">
        <v>100</v>
      </c>
      <c r="N18" s="207">
        <v>10233700</v>
      </c>
      <c r="O18" s="207">
        <v>2010</v>
      </c>
      <c r="P18" s="207" t="s">
        <v>316</v>
      </c>
      <c r="Q18" s="535" t="s">
        <v>1609</v>
      </c>
      <c r="R18" s="407">
        <v>44727</v>
      </c>
      <c r="S18" s="207" t="s">
        <v>318</v>
      </c>
      <c r="T18" s="207" t="s">
        <v>343</v>
      </c>
      <c r="U18" s="207">
        <v>2</v>
      </c>
      <c r="V18" s="207">
        <v>1</v>
      </c>
      <c r="W18" s="207">
        <v>3</v>
      </c>
      <c r="X18" s="207">
        <v>20000</v>
      </c>
      <c r="Y18" s="211">
        <v>403</v>
      </c>
      <c r="Z18" s="211">
        <v>403</v>
      </c>
      <c r="AA18" s="211">
        <v>401</v>
      </c>
      <c r="AB18" s="211">
        <v>223</v>
      </c>
      <c r="AC18" s="211">
        <v>225</v>
      </c>
      <c r="AD18" s="211">
        <v>223</v>
      </c>
      <c r="AE18" s="211">
        <v>28.8</v>
      </c>
      <c r="AF18" s="211">
        <v>19.8</v>
      </c>
      <c r="AG18" s="211">
        <v>24.1</v>
      </c>
      <c r="AH18" s="211">
        <v>21.1</v>
      </c>
      <c r="AI18" s="211">
        <v>26.6</v>
      </c>
      <c r="AJ18" s="211">
        <v>20.6</v>
      </c>
      <c r="AK18" s="211">
        <v>24.1</v>
      </c>
      <c r="AL18" s="211">
        <v>22.8</v>
      </c>
      <c r="AM18" s="211"/>
      <c r="AN18" s="211"/>
      <c r="AO18" s="211"/>
      <c r="AP18" s="211"/>
      <c r="AQ18" s="211"/>
      <c r="AR18" s="211"/>
      <c r="AS18" s="211"/>
      <c r="AT18" s="211"/>
      <c r="AU18" s="211"/>
      <c r="AV18" s="211"/>
      <c r="AW18" s="211"/>
      <c r="AX18" s="211"/>
      <c r="AY18" s="211">
        <v>0.85</v>
      </c>
      <c r="AZ18" s="211">
        <v>0.85</v>
      </c>
      <c r="BA18" s="211">
        <v>0.85</v>
      </c>
      <c r="BB18" s="211">
        <v>393</v>
      </c>
      <c r="BC18" s="211">
        <v>392</v>
      </c>
      <c r="BD18" s="211">
        <v>392</v>
      </c>
      <c r="BE18" s="211">
        <v>227</v>
      </c>
      <c r="BF18" s="211">
        <v>227</v>
      </c>
      <c r="BG18" s="211">
        <v>226</v>
      </c>
      <c r="BH18" s="211" t="s">
        <v>403</v>
      </c>
      <c r="BI18" s="211" t="s">
        <v>404</v>
      </c>
      <c r="BJ18" s="211" t="s">
        <v>405</v>
      </c>
      <c r="BK18" s="211" t="s">
        <v>406</v>
      </c>
      <c r="BL18" s="211" t="s">
        <v>407</v>
      </c>
      <c r="BM18" s="211" t="s">
        <v>408</v>
      </c>
      <c r="BN18" s="211" t="s">
        <v>409</v>
      </c>
      <c r="BO18" s="211" t="s">
        <v>410</v>
      </c>
      <c r="BP18" s="211"/>
      <c r="BQ18" s="211"/>
      <c r="BR18" s="211"/>
      <c r="BS18" s="211"/>
      <c r="BT18" s="211"/>
      <c r="BU18" s="211"/>
      <c r="BV18" s="211"/>
      <c r="BW18" s="211"/>
      <c r="BX18" s="211"/>
      <c r="BY18" s="211"/>
      <c r="BZ18" s="211"/>
      <c r="CA18" s="211"/>
      <c r="CB18" s="211">
        <v>0.85</v>
      </c>
      <c r="CC18" s="211">
        <v>0.85</v>
      </c>
      <c r="CD18" s="211">
        <v>0.85</v>
      </c>
      <c r="CE18" s="212">
        <v>229.1</v>
      </c>
      <c r="CF18" s="212">
        <v>45017105219</v>
      </c>
      <c r="CG18" s="212"/>
      <c r="CH18" s="212"/>
      <c r="CI18" s="212"/>
      <c r="CJ18" s="212"/>
      <c r="CK18" s="212"/>
      <c r="CL18" s="212"/>
      <c r="CM18" s="212">
        <v>230.8</v>
      </c>
      <c r="CN18" s="212">
        <v>14422904384</v>
      </c>
      <c r="CO18" s="212"/>
      <c r="CP18" s="212"/>
      <c r="CQ18" s="212"/>
      <c r="CR18" s="212"/>
      <c r="CS18" s="212"/>
      <c r="CT18" s="212"/>
      <c r="CU18" s="212"/>
      <c r="CV18" s="212"/>
      <c r="CW18" s="212"/>
      <c r="CX18" s="212"/>
      <c r="CY18" s="212"/>
      <c r="CZ18" s="212"/>
      <c r="DA18" s="212"/>
      <c r="DB18" s="348"/>
      <c r="DC18" s="48"/>
      <c r="DD18" s="179">
        <f t="shared" si="0"/>
        <v>143.67059206650993</v>
      </c>
      <c r="DE18" s="179">
        <f t="shared" si="1"/>
        <v>20.045855999999997</v>
      </c>
      <c r="DF18" s="179">
        <f t="shared" si="2"/>
        <v>13.781525999999999</v>
      </c>
      <c r="DG18" s="179">
        <f t="shared" si="3"/>
        <v>16.774483666666665</v>
      </c>
      <c r="DH18" s="180">
        <f t="shared" si="4"/>
        <v>28.8</v>
      </c>
      <c r="DI18" s="181">
        <f t="shared" si="36"/>
        <v>229.1</v>
      </c>
      <c r="DJ18" s="182">
        <f t="shared" si="37"/>
        <v>1</v>
      </c>
      <c r="DK18" s="182">
        <f t="shared" si="38"/>
        <v>0</v>
      </c>
      <c r="DL18" s="182">
        <f t="shared" si="39"/>
        <v>0</v>
      </c>
      <c r="DM18" s="182">
        <f t="shared" si="40"/>
        <v>0</v>
      </c>
      <c r="DN18" s="182">
        <f t="shared" si="41"/>
        <v>0</v>
      </c>
      <c r="DO18" s="182">
        <f t="shared" si="9"/>
        <v>1</v>
      </c>
      <c r="DP18" s="182">
        <f t="shared" si="10"/>
        <v>0</v>
      </c>
      <c r="DQ18" s="25">
        <f t="shared" si="11"/>
        <v>0</v>
      </c>
      <c r="DR18" s="169"/>
      <c r="DS18" s="166" t="str">
        <f t="shared" si="42"/>
        <v>A</v>
      </c>
      <c r="DT18" s="166" t="str">
        <f t="shared" si="43"/>
        <v>A</v>
      </c>
      <c r="DU18" s="167">
        <f t="shared" si="14"/>
        <v>1</v>
      </c>
      <c r="DV18" s="153" t="str">
        <f>VLOOKUP(M18,'Data Master kondisi'!$O$3:$P$11,2,FALSE)</f>
        <v>Z</v>
      </c>
      <c r="DW18" s="153">
        <f>LOOKUP(DV18,{"X","X","X","Y","Y","Y","Z","Z","Z"},{6,6,6,4,4,4,2,2,2})</f>
        <v>2</v>
      </c>
      <c r="DX18" s="153">
        <f t="shared" si="15"/>
        <v>1</v>
      </c>
      <c r="DY18" s="153">
        <f t="shared" si="44"/>
        <v>4</v>
      </c>
      <c r="DZ18" s="153" t="str">
        <f>VLOOKUP(G18,'Data Master class'!$A$5:$D$12,3,FALSE)</f>
        <v>B</v>
      </c>
      <c r="EA18" s="160" t="str">
        <f t="shared" si="45"/>
        <v>BAIK</v>
      </c>
      <c r="EB18" s="156"/>
      <c r="EC18" s="153">
        <f>VLOOKUP(G18,'Data Master class'!$A$5:$D$12,2,FALSE)</f>
        <v>3</v>
      </c>
      <c r="ED18" s="153" t="str">
        <f>VLOOKUP(H18,'Data Master class'!$E$5:$G$6,3,FALSE)</f>
        <v>X</v>
      </c>
      <c r="EE18" s="153">
        <f>VLOOKUP(H18,'Data Master class'!$E$5:$G$6,2,FALSE)</f>
        <v>2</v>
      </c>
      <c r="EF18" s="153">
        <f t="shared" si="46"/>
        <v>5</v>
      </c>
      <c r="EG18" s="153" t="str">
        <f t="shared" si="47"/>
        <v>CLASS 3</v>
      </c>
      <c r="EH18" s="153">
        <f t="shared" si="48"/>
        <v>9</v>
      </c>
      <c r="EI18" s="171"/>
      <c r="EJ18" s="441">
        <f t="shared" si="20"/>
        <v>0.18844566712517191</v>
      </c>
      <c r="EK18" s="441">
        <f t="shared" si="21"/>
        <v>0.18294360385144429</v>
      </c>
      <c r="EL18" s="441">
        <f t="shared" si="22"/>
        <v>5.502063273727628E-3</v>
      </c>
      <c r="EM18" s="442">
        <f t="shared" si="49"/>
        <v>0.12563044475011462</v>
      </c>
      <c r="EN18" s="443" t="str">
        <f t="shared" si="50"/>
        <v>CUKUP</v>
      </c>
      <c r="EP18" s="196">
        <f>'2. SUHU &amp; FISIK TRAFO'!CY18</f>
        <v>202</v>
      </c>
      <c r="EQ18" s="168">
        <f t="shared" si="51"/>
        <v>14.257425742574259</v>
      </c>
      <c r="ER18" s="189" t="str">
        <f t="shared" si="52"/>
        <v>BAIK</v>
      </c>
      <c r="ET18" s="447">
        <f t="shared" si="53"/>
        <v>16.2517</v>
      </c>
      <c r="EU18" s="447">
        <f t="shared" si="60"/>
        <v>13.00136</v>
      </c>
      <c r="EV18" s="448">
        <f t="shared" si="28"/>
        <v>16.2517</v>
      </c>
      <c r="EW18" s="449" t="str">
        <f t="shared" si="61"/>
        <v>BAIK</v>
      </c>
      <c r="EX18" s="721"/>
      <c r="EY18" s="447">
        <f t="shared" si="56"/>
        <v>25.881499999999999</v>
      </c>
      <c r="EZ18" s="447">
        <f t="shared" si="30"/>
        <v>20.705200000000001</v>
      </c>
      <c r="FA18" s="448">
        <f t="shared" si="57"/>
        <v>25.881500000000003</v>
      </c>
      <c r="FB18" s="449" t="str">
        <f t="shared" si="31"/>
        <v>BAIK</v>
      </c>
      <c r="FD18" s="453">
        <f t="shared" si="32"/>
        <v>21.1</v>
      </c>
      <c r="FE18" s="454">
        <f t="shared" si="33"/>
        <v>144.50867052023122</v>
      </c>
      <c r="FF18" s="725">
        <f t="shared" si="34"/>
        <v>14.6012</v>
      </c>
      <c r="FG18" s="202" t="str">
        <f t="shared" si="59"/>
        <v>CUKUP</v>
      </c>
    </row>
    <row r="19" spans="1:163" s="195" customFormat="1" ht="20.25" customHeight="1">
      <c r="A19" s="347">
        <v>7</v>
      </c>
      <c r="B19" s="764" t="s">
        <v>2232</v>
      </c>
      <c r="C19" s="207" t="s">
        <v>411</v>
      </c>
      <c r="D19" s="207" t="s">
        <v>412</v>
      </c>
      <c r="E19" s="207" t="s">
        <v>339</v>
      </c>
      <c r="F19" s="207" t="s">
        <v>413</v>
      </c>
      <c r="G19" s="208" t="s">
        <v>206</v>
      </c>
      <c r="H19" s="213" t="s">
        <v>209</v>
      </c>
      <c r="I19" s="207" t="s">
        <v>1034</v>
      </c>
      <c r="J19" s="210" t="s">
        <v>1035</v>
      </c>
      <c r="K19" s="207" t="s">
        <v>315</v>
      </c>
      <c r="L19" s="207" t="s">
        <v>414</v>
      </c>
      <c r="M19" s="207">
        <v>100</v>
      </c>
      <c r="N19" s="207" t="s">
        <v>415</v>
      </c>
      <c r="O19" s="207">
        <v>2010</v>
      </c>
      <c r="P19" s="207" t="s">
        <v>316</v>
      </c>
      <c r="Q19" s="535" t="s">
        <v>1610</v>
      </c>
      <c r="R19" s="407">
        <v>44727</v>
      </c>
      <c r="S19" s="207" t="s">
        <v>318</v>
      </c>
      <c r="T19" s="207" t="s">
        <v>343</v>
      </c>
      <c r="U19" s="207">
        <v>3</v>
      </c>
      <c r="V19" s="207">
        <v>2</v>
      </c>
      <c r="W19" s="207">
        <v>3</v>
      </c>
      <c r="X19" s="207">
        <v>20000</v>
      </c>
      <c r="Y19" s="211">
        <v>404</v>
      </c>
      <c r="Z19" s="211">
        <v>403</v>
      </c>
      <c r="AA19" s="211">
        <v>400</v>
      </c>
      <c r="AB19" s="211">
        <v>233</v>
      </c>
      <c r="AC19" s="211">
        <v>232</v>
      </c>
      <c r="AD19" s="211">
        <v>230</v>
      </c>
      <c r="AE19" s="211">
        <v>55</v>
      </c>
      <c r="AF19" s="211">
        <v>50</v>
      </c>
      <c r="AG19" s="211">
        <v>63</v>
      </c>
      <c r="AH19" s="211">
        <v>31</v>
      </c>
      <c r="AI19" s="211">
        <v>55</v>
      </c>
      <c r="AJ19" s="211">
        <v>36</v>
      </c>
      <c r="AK19" s="211">
        <v>60</v>
      </c>
      <c r="AL19" s="211">
        <v>42</v>
      </c>
      <c r="AM19" s="211">
        <v>14</v>
      </c>
      <c r="AN19" s="211">
        <v>14</v>
      </c>
      <c r="AO19" s="211">
        <v>4</v>
      </c>
      <c r="AP19" s="211" t="s">
        <v>2818</v>
      </c>
      <c r="AQ19" s="211"/>
      <c r="AR19" s="211"/>
      <c r="AS19" s="211"/>
      <c r="AT19" s="211"/>
      <c r="AU19" s="211"/>
      <c r="AV19" s="211"/>
      <c r="AW19" s="211"/>
      <c r="AX19" s="211"/>
      <c r="AY19" s="211">
        <v>0.85</v>
      </c>
      <c r="AZ19" s="211">
        <v>0.85</v>
      </c>
      <c r="BA19" s="211">
        <v>0.85</v>
      </c>
      <c r="BB19" s="211">
        <v>396</v>
      </c>
      <c r="BC19" s="211">
        <v>391</v>
      </c>
      <c r="BD19" s="211">
        <v>395</v>
      </c>
      <c r="BE19" s="211">
        <v>228</v>
      </c>
      <c r="BF19" s="211">
        <v>226</v>
      </c>
      <c r="BG19" s="211">
        <v>225</v>
      </c>
      <c r="BH19" s="211" t="s">
        <v>416</v>
      </c>
      <c r="BI19" s="211">
        <v>33</v>
      </c>
      <c r="BJ19" s="211" t="s">
        <v>417</v>
      </c>
      <c r="BK19" s="211" t="s">
        <v>418</v>
      </c>
      <c r="BL19" s="211" t="s">
        <v>419</v>
      </c>
      <c r="BM19" s="211" t="s">
        <v>420</v>
      </c>
      <c r="BN19" s="211" t="s">
        <v>421</v>
      </c>
      <c r="BO19" s="211" t="s">
        <v>422</v>
      </c>
      <c r="BP19" s="211" t="s">
        <v>423</v>
      </c>
      <c r="BQ19" s="211">
        <v>0</v>
      </c>
      <c r="BR19" s="211" t="s">
        <v>424</v>
      </c>
      <c r="BS19" s="211" t="s">
        <v>425</v>
      </c>
      <c r="BT19" s="211"/>
      <c r="BU19" s="211"/>
      <c r="BV19" s="211"/>
      <c r="BW19" s="211"/>
      <c r="BX19" s="211"/>
      <c r="BY19" s="211"/>
      <c r="BZ19" s="211"/>
      <c r="CA19" s="211"/>
      <c r="CB19" s="211">
        <v>0.85</v>
      </c>
      <c r="CC19" s="211">
        <v>0.85</v>
      </c>
      <c r="CD19" s="211">
        <v>0.85</v>
      </c>
      <c r="CE19" s="212"/>
      <c r="CF19" s="212"/>
      <c r="CG19" s="212">
        <v>229.4</v>
      </c>
      <c r="CH19" s="212">
        <v>45017706693</v>
      </c>
      <c r="CI19" s="212"/>
      <c r="CJ19" s="212"/>
      <c r="CK19" s="212"/>
      <c r="CL19" s="212"/>
      <c r="CM19" s="212"/>
      <c r="CN19" s="212"/>
      <c r="CO19" s="212">
        <v>230.3</v>
      </c>
      <c r="CP19" s="212">
        <v>45017281036</v>
      </c>
      <c r="CQ19" s="212"/>
      <c r="CR19" s="212"/>
      <c r="CS19" s="212"/>
      <c r="CT19" s="212"/>
      <c r="CU19" s="212"/>
      <c r="CV19" s="212"/>
      <c r="CW19" s="212"/>
      <c r="CX19" s="212"/>
      <c r="CY19" s="212"/>
      <c r="CZ19" s="212"/>
      <c r="DA19" s="212"/>
      <c r="DB19" s="348"/>
      <c r="DC19" s="48"/>
      <c r="DD19" s="179">
        <f t="shared" si="0"/>
        <v>143.67059206650993</v>
      </c>
      <c r="DE19" s="179">
        <f t="shared" si="1"/>
        <v>38.282016666666664</v>
      </c>
      <c r="DF19" s="179">
        <f t="shared" si="2"/>
        <v>34.801833333333327</v>
      </c>
      <c r="DG19" s="179">
        <f t="shared" si="3"/>
        <v>43.850309999999993</v>
      </c>
      <c r="DH19" s="180">
        <f t="shared" si="4"/>
        <v>63</v>
      </c>
      <c r="DI19" s="181">
        <f t="shared" si="36"/>
        <v>229.4</v>
      </c>
      <c r="DJ19" s="182">
        <f t="shared" si="37"/>
        <v>0</v>
      </c>
      <c r="DK19" s="182">
        <f t="shared" si="38"/>
        <v>1</v>
      </c>
      <c r="DL19" s="182">
        <f t="shared" si="39"/>
        <v>0</v>
      </c>
      <c r="DM19" s="182">
        <f t="shared" si="40"/>
        <v>0</v>
      </c>
      <c r="DN19" s="182">
        <f t="shared" si="41"/>
        <v>0</v>
      </c>
      <c r="DO19" s="182">
        <f t="shared" si="9"/>
        <v>1</v>
      </c>
      <c r="DP19" s="182">
        <f t="shared" si="10"/>
        <v>0</v>
      </c>
      <c r="DQ19" s="25">
        <f t="shared" si="11"/>
        <v>0</v>
      </c>
      <c r="DR19" s="169"/>
      <c r="DS19" s="166" t="str">
        <f t="shared" si="42"/>
        <v>A</v>
      </c>
      <c r="DT19" s="166" t="str">
        <f t="shared" si="43"/>
        <v>A</v>
      </c>
      <c r="DU19" s="167">
        <f t="shared" si="14"/>
        <v>1</v>
      </c>
      <c r="DV19" s="153" t="str">
        <f>VLOOKUP(M19,'Data Master kondisi'!$O$3:$P$11,2,FALSE)</f>
        <v>Z</v>
      </c>
      <c r="DW19" s="153">
        <f>LOOKUP(DV19,{"X","X","X","Y","Y","Y","Z","Z","Z"},{6,6,6,4,4,4,2,2,2})</f>
        <v>2</v>
      </c>
      <c r="DX19" s="153">
        <f t="shared" si="15"/>
        <v>1</v>
      </c>
      <c r="DY19" s="153">
        <f t="shared" si="44"/>
        <v>4</v>
      </c>
      <c r="DZ19" s="153" t="str">
        <f>VLOOKUP(G19,'Data Master class'!$A$5:$D$12,3,FALSE)</f>
        <v>B</v>
      </c>
      <c r="EA19" s="160" t="str">
        <f t="shared" si="45"/>
        <v>BAIK</v>
      </c>
      <c r="EB19" s="156"/>
      <c r="EC19" s="153">
        <f>VLOOKUP(G19,'Data Master class'!$A$5:$D$12,2,FALSE)</f>
        <v>3</v>
      </c>
      <c r="ED19" s="153" t="str">
        <f>VLOOKUP(H19,'Data Master class'!$E$5:$G$6,3,FALSE)</f>
        <v>Y</v>
      </c>
      <c r="EE19" s="153">
        <f>VLOOKUP(H19,'Data Master class'!$E$5:$G$6,2,FALSE)</f>
        <v>1</v>
      </c>
      <c r="EF19" s="153">
        <f t="shared" si="46"/>
        <v>4</v>
      </c>
      <c r="EG19" s="153" t="str">
        <f t="shared" si="47"/>
        <v>CLASS 3</v>
      </c>
      <c r="EH19" s="153">
        <f t="shared" si="48"/>
        <v>8</v>
      </c>
      <c r="EI19" s="171"/>
      <c r="EJ19" s="441">
        <f t="shared" si="20"/>
        <v>1.7857142857142856E-2</v>
      </c>
      <c r="EK19" s="441">
        <f t="shared" si="21"/>
        <v>0.10714285714285714</v>
      </c>
      <c r="EL19" s="441">
        <f t="shared" si="22"/>
        <v>0.125</v>
      </c>
      <c r="EM19" s="442">
        <f t="shared" si="49"/>
        <v>8.3333333333333329E-2</v>
      </c>
      <c r="EN19" s="443" t="str">
        <f t="shared" si="50"/>
        <v>BAIK</v>
      </c>
      <c r="EP19" s="196">
        <f>'2. SUHU &amp; FISIK TRAFO'!CY19</f>
        <v>324</v>
      </c>
      <c r="EQ19" s="168">
        <f t="shared" si="51"/>
        <v>19.444444444444446</v>
      </c>
      <c r="ER19" s="189" t="str">
        <f t="shared" si="52"/>
        <v>BAIK</v>
      </c>
      <c r="ET19" s="447">
        <f t="shared" si="53"/>
        <v>38.905000000000001</v>
      </c>
      <c r="EU19" s="447">
        <f t="shared" si="60"/>
        <v>31.124000000000002</v>
      </c>
      <c r="EV19" s="448">
        <f t="shared" si="28"/>
        <v>38.905000000000001</v>
      </c>
      <c r="EW19" s="449" t="str">
        <f t="shared" si="61"/>
        <v>BAIK</v>
      </c>
      <c r="EX19" s="721"/>
      <c r="EY19" s="447">
        <f t="shared" si="56"/>
        <v>26.042099999999998</v>
      </c>
      <c r="EZ19" s="447">
        <f t="shared" si="30"/>
        <v>20.833680000000001</v>
      </c>
      <c r="FA19" s="448">
        <f t="shared" si="57"/>
        <v>26.042099999999994</v>
      </c>
      <c r="FB19" s="449" t="str">
        <f t="shared" si="31"/>
        <v>BAIK</v>
      </c>
      <c r="FD19" s="453">
        <f t="shared" si="32"/>
        <v>31</v>
      </c>
      <c r="FE19" s="454">
        <f t="shared" si="33"/>
        <v>144.50867052023122</v>
      </c>
      <c r="FF19" s="725">
        <f t="shared" si="34"/>
        <v>21.451999999999998</v>
      </c>
      <c r="FG19" s="202" t="str">
        <f t="shared" si="59"/>
        <v>BURUK</v>
      </c>
    </row>
    <row r="20" spans="1:163" s="195" customFormat="1" ht="20.25" customHeight="1">
      <c r="A20" s="347">
        <v>8</v>
      </c>
      <c r="B20" s="764" t="s">
        <v>2232</v>
      </c>
      <c r="C20" s="207" t="s">
        <v>426</v>
      </c>
      <c r="D20" s="207" t="s">
        <v>338</v>
      </c>
      <c r="E20" s="207" t="s">
        <v>339</v>
      </c>
      <c r="F20" s="207" t="s">
        <v>427</v>
      </c>
      <c r="G20" s="208" t="s">
        <v>206</v>
      </c>
      <c r="H20" s="213" t="s">
        <v>209</v>
      </c>
      <c r="I20" s="207" t="s">
        <v>1036</v>
      </c>
      <c r="J20" s="210" t="s">
        <v>1037</v>
      </c>
      <c r="K20" s="207" t="s">
        <v>341</v>
      </c>
      <c r="L20" s="207" t="s">
        <v>414</v>
      </c>
      <c r="M20" s="207">
        <v>100</v>
      </c>
      <c r="N20" s="207">
        <v>1400031007295</v>
      </c>
      <c r="O20" s="207">
        <v>2014</v>
      </c>
      <c r="P20" s="207" t="s">
        <v>316</v>
      </c>
      <c r="Q20" s="535" t="s">
        <v>1611</v>
      </c>
      <c r="R20" s="407">
        <v>44727</v>
      </c>
      <c r="S20" s="207" t="s">
        <v>318</v>
      </c>
      <c r="T20" s="207" t="s">
        <v>343</v>
      </c>
      <c r="U20" s="207">
        <v>4</v>
      </c>
      <c r="V20" s="207">
        <v>2</v>
      </c>
      <c r="W20" s="207">
        <v>3</v>
      </c>
      <c r="X20" s="207">
        <v>20000</v>
      </c>
      <c r="Y20" s="211">
        <v>403</v>
      </c>
      <c r="Z20" s="211">
        <v>402</v>
      </c>
      <c r="AA20" s="211">
        <v>402</v>
      </c>
      <c r="AB20" s="211">
        <v>231</v>
      </c>
      <c r="AC20" s="211">
        <v>232</v>
      </c>
      <c r="AD20" s="211">
        <v>232</v>
      </c>
      <c r="AE20" s="211">
        <v>33.4</v>
      </c>
      <c r="AF20" s="211">
        <v>45.6</v>
      </c>
      <c r="AG20" s="211">
        <v>23.8</v>
      </c>
      <c r="AH20" s="211">
        <v>21.5</v>
      </c>
      <c r="AI20" s="211">
        <v>14.6</v>
      </c>
      <c r="AJ20" s="211">
        <v>24.1</v>
      </c>
      <c r="AK20" s="211">
        <v>13.8</v>
      </c>
      <c r="AL20" s="211">
        <v>16.100000000000001</v>
      </c>
      <c r="AM20" s="211">
        <v>17.600000000000001</v>
      </c>
      <c r="AN20" s="211">
        <v>17</v>
      </c>
      <c r="AO20" s="211">
        <v>10</v>
      </c>
      <c r="AP20" s="211">
        <v>10.4</v>
      </c>
      <c r="AQ20" s="211"/>
      <c r="AR20" s="211"/>
      <c r="AS20" s="211"/>
      <c r="AT20" s="211"/>
      <c r="AU20" s="211"/>
      <c r="AV20" s="211"/>
      <c r="AW20" s="211"/>
      <c r="AX20" s="211"/>
      <c r="AY20" s="211">
        <v>0.85</v>
      </c>
      <c r="AZ20" s="211">
        <v>0.85</v>
      </c>
      <c r="BA20" s="211">
        <v>0.85</v>
      </c>
      <c r="BB20" s="211">
        <v>403</v>
      </c>
      <c r="BC20" s="211">
        <v>402</v>
      </c>
      <c r="BD20" s="211">
        <v>403</v>
      </c>
      <c r="BE20" s="211">
        <v>232</v>
      </c>
      <c r="BF20" s="211">
        <v>232</v>
      </c>
      <c r="BG20" s="211">
        <v>232</v>
      </c>
      <c r="BH20" s="211" t="s">
        <v>428</v>
      </c>
      <c r="BI20" s="211" t="s">
        <v>429</v>
      </c>
      <c r="BJ20" s="211" t="s">
        <v>430</v>
      </c>
      <c r="BK20" s="211" t="s">
        <v>431</v>
      </c>
      <c r="BL20" s="211" t="s">
        <v>432</v>
      </c>
      <c r="BM20" s="211" t="s">
        <v>433</v>
      </c>
      <c r="BN20" s="211" t="s">
        <v>434</v>
      </c>
      <c r="BO20" s="211">
        <v>6</v>
      </c>
      <c r="BP20" s="211" t="s">
        <v>435</v>
      </c>
      <c r="BQ20" s="211" t="s">
        <v>436</v>
      </c>
      <c r="BR20" s="211" t="s">
        <v>437</v>
      </c>
      <c r="BS20" s="211" t="s">
        <v>438</v>
      </c>
      <c r="BT20" s="211"/>
      <c r="BU20" s="211"/>
      <c r="BV20" s="211"/>
      <c r="BW20" s="211"/>
      <c r="BX20" s="211"/>
      <c r="BY20" s="211"/>
      <c r="BZ20" s="211"/>
      <c r="CA20" s="211"/>
      <c r="CB20" s="211">
        <v>0.85</v>
      </c>
      <c r="CC20" s="211">
        <v>0.85</v>
      </c>
      <c r="CD20" s="211">
        <v>0.85</v>
      </c>
      <c r="CE20" s="212">
        <v>231.1</v>
      </c>
      <c r="CF20" s="212">
        <v>45017760625</v>
      </c>
      <c r="CG20" s="212"/>
      <c r="CH20" s="212"/>
      <c r="CI20" s="212"/>
      <c r="CJ20" s="212"/>
      <c r="CK20" s="212"/>
      <c r="CL20" s="212"/>
      <c r="CM20" s="212">
        <v>231.2</v>
      </c>
      <c r="CN20" s="212">
        <v>45017783569</v>
      </c>
      <c r="CO20" s="212"/>
      <c r="CP20" s="212"/>
      <c r="CQ20" s="212"/>
      <c r="CR20" s="212"/>
      <c r="CS20" s="212"/>
      <c r="CT20" s="212"/>
      <c r="CU20" s="212"/>
      <c r="CV20" s="212"/>
      <c r="CW20" s="212"/>
      <c r="CX20" s="212"/>
      <c r="CY20" s="212"/>
      <c r="CZ20" s="212"/>
      <c r="DA20" s="212"/>
      <c r="DB20" s="348"/>
      <c r="DC20" s="170"/>
      <c r="DD20" s="179">
        <f t="shared" si="0"/>
        <v>143.67059206650993</v>
      </c>
      <c r="DE20" s="179">
        <f t="shared" si="1"/>
        <v>23.247624666666663</v>
      </c>
      <c r="DF20" s="179">
        <f t="shared" si="2"/>
        <v>31.739271999999996</v>
      </c>
      <c r="DG20" s="179">
        <f t="shared" si="3"/>
        <v>16.565672666666664</v>
      </c>
      <c r="DH20" s="180">
        <f t="shared" si="4"/>
        <v>45.6</v>
      </c>
      <c r="DI20" s="181">
        <f t="shared" si="36"/>
        <v>231.1</v>
      </c>
      <c r="DJ20" s="182">
        <f t="shared" si="37"/>
        <v>1</v>
      </c>
      <c r="DK20" s="182">
        <f t="shared" si="38"/>
        <v>0</v>
      </c>
      <c r="DL20" s="182">
        <f t="shared" si="39"/>
        <v>0</v>
      </c>
      <c r="DM20" s="182">
        <f t="shared" si="40"/>
        <v>0</v>
      </c>
      <c r="DN20" s="182">
        <f t="shared" si="41"/>
        <v>0</v>
      </c>
      <c r="DO20" s="182">
        <f t="shared" si="9"/>
        <v>1</v>
      </c>
      <c r="DP20" s="182">
        <f t="shared" si="10"/>
        <v>0</v>
      </c>
      <c r="DQ20" s="25">
        <f t="shared" si="11"/>
        <v>0</v>
      </c>
      <c r="DR20" s="169"/>
      <c r="DS20" s="166" t="str">
        <f t="shared" si="42"/>
        <v>A</v>
      </c>
      <c r="DT20" s="166" t="str">
        <f t="shared" si="43"/>
        <v>B</v>
      </c>
      <c r="DU20" s="167">
        <f t="shared" si="14"/>
        <v>2</v>
      </c>
      <c r="DV20" s="153" t="str">
        <f>VLOOKUP(M20,'Data Master kondisi'!$O$3:$P$11,2,FALSE)</f>
        <v>Z</v>
      </c>
      <c r="DW20" s="153">
        <f>LOOKUP(DV20,{"X","X","X","Y","Y","Y","Z","Z","Z"},{6,6,6,4,4,4,2,2,2})</f>
        <v>2</v>
      </c>
      <c r="DX20" s="153">
        <f t="shared" si="15"/>
        <v>1</v>
      </c>
      <c r="DY20" s="153">
        <f t="shared" si="44"/>
        <v>5</v>
      </c>
      <c r="DZ20" s="153" t="str">
        <f>VLOOKUP(G20,'Data Master class'!$A$5:$D$12,3,FALSE)</f>
        <v>B</v>
      </c>
      <c r="EA20" s="160" t="str">
        <f t="shared" si="45"/>
        <v>BAIK</v>
      </c>
      <c r="EB20" s="156"/>
      <c r="EC20" s="153">
        <f>VLOOKUP(G20,'Data Master class'!$A$5:$D$12,2,FALSE)</f>
        <v>3</v>
      </c>
      <c r="ED20" s="153" t="str">
        <f>VLOOKUP(H20,'Data Master class'!$E$5:$G$6,3,FALSE)</f>
        <v>Y</v>
      </c>
      <c r="EE20" s="153">
        <f>VLOOKUP(H20,'Data Master class'!$E$5:$G$6,2,FALSE)</f>
        <v>1</v>
      </c>
      <c r="EF20" s="153">
        <f t="shared" si="46"/>
        <v>4</v>
      </c>
      <c r="EG20" s="153" t="str">
        <f t="shared" si="47"/>
        <v>CLASS 3</v>
      </c>
      <c r="EH20" s="153">
        <f t="shared" si="48"/>
        <v>9</v>
      </c>
      <c r="EI20" s="171"/>
      <c r="EJ20" s="441">
        <f t="shared" si="20"/>
        <v>2.5291828793774333E-2</v>
      </c>
      <c r="EK20" s="441">
        <f t="shared" si="21"/>
        <v>0.33073929961089504</v>
      </c>
      <c r="EL20" s="441">
        <f t="shared" si="22"/>
        <v>0.30544747081712059</v>
      </c>
      <c r="EM20" s="442">
        <f t="shared" si="49"/>
        <v>0.22049286640726332</v>
      </c>
      <c r="EN20" s="443" t="str">
        <f t="shared" si="50"/>
        <v>KURANG</v>
      </c>
      <c r="EP20" s="196">
        <f>'2. SUHU &amp; FISIK TRAFO'!CY20</f>
        <v>324</v>
      </c>
      <c r="EQ20" s="168">
        <f t="shared" si="51"/>
        <v>14.074074074074074</v>
      </c>
      <c r="ER20" s="189" t="str">
        <f t="shared" si="52"/>
        <v>BAIK</v>
      </c>
      <c r="ET20" s="447">
        <f t="shared" si="53"/>
        <v>23.816199999999998</v>
      </c>
      <c r="EU20" s="447">
        <f t="shared" si="60"/>
        <v>19.052959999999999</v>
      </c>
      <c r="EV20" s="448">
        <f t="shared" si="28"/>
        <v>23.816199999999998</v>
      </c>
      <c r="EW20" s="449" t="str">
        <f t="shared" si="61"/>
        <v>BAIK</v>
      </c>
      <c r="EX20" s="721"/>
      <c r="EY20" s="447">
        <f t="shared" si="56"/>
        <v>17.7712</v>
      </c>
      <c r="EZ20" s="447">
        <f t="shared" si="30"/>
        <v>14.21696</v>
      </c>
      <c r="FA20" s="448">
        <f t="shared" si="57"/>
        <v>17.7712</v>
      </c>
      <c r="FB20" s="449" t="str">
        <f t="shared" si="31"/>
        <v>BAIK</v>
      </c>
      <c r="FD20" s="453">
        <f t="shared" si="32"/>
        <v>21.5</v>
      </c>
      <c r="FE20" s="454">
        <f t="shared" si="33"/>
        <v>144.50867052023122</v>
      </c>
      <c r="FF20" s="725">
        <f t="shared" si="34"/>
        <v>14.878</v>
      </c>
      <c r="FG20" s="202" t="str">
        <f t="shared" si="59"/>
        <v>CUKUP</v>
      </c>
    </row>
    <row r="21" spans="1:163" s="195" customFormat="1" ht="20.25" customHeight="1">
      <c r="A21" s="347">
        <v>9</v>
      </c>
      <c r="B21" s="764" t="s">
        <v>2232</v>
      </c>
      <c r="C21" s="207" t="s">
        <v>1235</v>
      </c>
      <c r="D21" s="207" t="s">
        <v>401</v>
      </c>
      <c r="E21" s="207" t="s">
        <v>339</v>
      </c>
      <c r="F21" s="207" t="s">
        <v>439</v>
      </c>
      <c r="G21" s="208" t="s">
        <v>206</v>
      </c>
      <c r="H21" s="213" t="s">
        <v>209</v>
      </c>
      <c r="I21" s="207" t="s">
        <v>1038</v>
      </c>
      <c r="J21" s="210" t="s">
        <v>1039</v>
      </c>
      <c r="K21" s="207" t="s">
        <v>315</v>
      </c>
      <c r="L21" s="207" t="s">
        <v>440</v>
      </c>
      <c r="M21" s="207">
        <v>50</v>
      </c>
      <c r="N21" s="207">
        <v>1905031245</v>
      </c>
      <c r="O21" s="207">
        <v>2019</v>
      </c>
      <c r="P21" s="207" t="s">
        <v>316</v>
      </c>
      <c r="Q21" s="535" t="s">
        <v>1612</v>
      </c>
      <c r="R21" s="407">
        <v>44727</v>
      </c>
      <c r="S21" s="207" t="s">
        <v>318</v>
      </c>
      <c r="T21" s="207" t="s">
        <v>343</v>
      </c>
      <c r="U21" s="207">
        <v>2</v>
      </c>
      <c r="V21" s="207">
        <v>1</v>
      </c>
      <c r="W21" s="207">
        <v>3</v>
      </c>
      <c r="X21" s="207">
        <v>20000</v>
      </c>
      <c r="Y21" s="211">
        <v>404</v>
      </c>
      <c r="Z21" s="211">
        <v>401</v>
      </c>
      <c r="AA21" s="211">
        <v>403</v>
      </c>
      <c r="AB21" s="211">
        <v>233</v>
      </c>
      <c r="AC21" s="211">
        <v>232</v>
      </c>
      <c r="AD21" s="211">
        <v>231</v>
      </c>
      <c r="AE21" s="211">
        <v>10.1</v>
      </c>
      <c r="AF21" s="211">
        <v>13.1</v>
      </c>
      <c r="AG21" s="211">
        <v>19.600000000000001</v>
      </c>
      <c r="AH21" s="211">
        <v>15.9</v>
      </c>
      <c r="AI21" s="211"/>
      <c r="AJ21" s="211"/>
      <c r="AK21" s="211"/>
      <c r="AL21" s="211"/>
      <c r="AM21" s="211">
        <v>10.199999999999999</v>
      </c>
      <c r="AN21" s="211">
        <v>13.3</v>
      </c>
      <c r="AO21" s="211">
        <v>19.2</v>
      </c>
      <c r="AP21" s="211">
        <v>15.1</v>
      </c>
      <c r="AQ21" s="211"/>
      <c r="AR21" s="211"/>
      <c r="AS21" s="211"/>
      <c r="AT21" s="211"/>
      <c r="AU21" s="211"/>
      <c r="AV21" s="211"/>
      <c r="AW21" s="211"/>
      <c r="AX21" s="211"/>
      <c r="AY21" s="211">
        <v>0.85</v>
      </c>
      <c r="AZ21" s="211">
        <v>0.85</v>
      </c>
      <c r="BA21" s="211">
        <v>0.85</v>
      </c>
      <c r="BB21" s="211">
        <v>404</v>
      </c>
      <c r="BC21" s="211">
        <v>402</v>
      </c>
      <c r="BD21" s="211">
        <v>402</v>
      </c>
      <c r="BE21" s="211">
        <v>233</v>
      </c>
      <c r="BF21" s="211">
        <v>233</v>
      </c>
      <c r="BG21" s="211">
        <v>231</v>
      </c>
      <c r="BH21" s="211" t="s">
        <v>424</v>
      </c>
      <c r="BI21" s="211" t="s">
        <v>441</v>
      </c>
      <c r="BJ21" s="211" t="s">
        <v>384</v>
      </c>
      <c r="BK21" s="211" t="s">
        <v>442</v>
      </c>
      <c r="BL21" s="211"/>
      <c r="BM21" s="211"/>
      <c r="BN21" s="211"/>
      <c r="BO21" s="211"/>
      <c r="BP21" s="211">
        <v>6</v>
      </c>
      <c r="BQ21" s="211" t="s">
        <v>443</v>
      </c>
      <c r="BR21" s="211" t="s">
        <v>444</v>
      </c>
      <c r="BS21" s="211" t="s">
        <v>445</v>
      </c>
      <c r="BT21" s="211"/>
      <c r="BU21" s="211"/>
      <c r="BV21" s="211"/>
      <c r="BW21" s="211"/>
      <c r="BX21" s="211"/>
      <c r="BY21" s="211"/>
      <c r="BZ21" s="211"/>
      <c r="CA21" s="211"/>
      <c r="CB21" s="211">
        <v>0.85</v>
      </c>
      <c r="CC21" s="211">
        <v>0.85</v>
      </c>
      <c r="CD21" s="211">
        <v>0.85</v>
      </c>
      <c r="CE21" s="212"/>
      <c r="CF21" s="212"/>
      <c r="CG21" s="212"/>
      <c r="CH21" s="212"/>
      <c r="CI21" s="212"/>
      <c r="CJ21" s="212"/>
      <c r="CK21" s="212">
        <v>230.2</v>
      </c>
      <c r="CL21" s="212">
        <v>45016771276</v>
      </c>
      <c r="CM21" s="212">
        <v>229.5</v>
      </c>
      <c r="CN21" s="212">
        <v>45017327102</v>
      </c>
      <c r="CO21" s="212"/>
      <c r="CP21" s="212"/>
      <c r="CQ21" s="212"/>
      <c r="CR21" s="212"/>
      <c r="CS21" s="212"/>
      <c r="CT21" s="212"/>
      <c r="CU21" s="212"/>
      <c r="CV21" s="212"/>
      <c r="CW21" s="212"/>
      <c r="CX21" s="212"/>
      <c r="CY21" s="212"/>
      <c r="CZ21" s="212"/>
      <c r="DA21" s="212"/>
      <c r="DB21" s="348"/>
      <c r="DC21" s="154"/>
      <c r="DD21" s="179">
        <f t="shared" si="0"/>
        <v>71.77582972859166</v>
      </c>
      <c r="DE21" s="179">
        <f t="shared" si="1"/>
        <v>14.071589333333334</v>
      </c>
      <c r="DF21" s="179">
        <f t="shared" si="2"/>
        <v>18.251269333333333</v>
      </c>
      <c r="DG21" s="179">
        <f t="shared" si="3"/>
        <v>27.307242666666671</v>
      </c>
      <c r="DH21" s="180">
        <f t="shared" si="4"/>
        <v>19.600000000000001</v>
      </c>
      <c r="DI21" s="181">
        <f t="shared" ref="DI21:DI84" si="62">MIN(CE21,CG21,CI21,CK21,CM21,CO21,CQ21,CS21,CU21,CW21,CY21,DA21)</f>
        <v>229.5</v>
      </c>
      <c r="DJ21" s="182">
        <f t="shared" si="37"/>
        <v>1</v>
      </c>
      <c r="DK21" s="182">
        <f t="shared" si="38"/>
        <v>0</v>
      </c>
      <c r="DL21" s="182">
        <f t="shared" ref="DL21:DL84" si="63">IF(AND(EV21&gt;50,EV21&lt;=80),1,0)</f>
        <v>0</v>
      </c>
      <c r="DM21" s="182">
        <f t="shared" ref="DM21:DM84" si="64">IF(AND(EV21&gt;80,EV21&lt;=100),1,0)</f>
        <v>0</v>
      </c>
      <c r="DN21" s="182">
        <f t="shared" ref="DN21:DN84" si="65">IF(AND(EV21&gt;=100),1,0)</f>
        <v>0</v>
      </c>
      <c r="DO21" s="182">
        <f t="shared" si="9"/>
        <v>1</v>
      </c>
      <c r="DP21" s="182">
        <f t="shared" si="10"/>
        <v>0</v>
      </c>
      <c r="DQ21" s="25">
        <f t="shared" si="11"/>
        <v>0</v>
      </c>
      <c r="DR21" s="169"/>
      <c r="DS21" s="166" t="str">
        <f t="shared" ref="DS21:DS84" si="66">IF(EV21&lt;60,"A",IF(AND(EV21&gt;=60,EV21&lt;=80),"B",IF(AND(EV21&gt;80),"C",0)))</f>
        <v>A</v>
      </c>
      <c r="DT21" s="166" t="str">
        <f t="shared" ref="DT21:DT84" si="67">IF(EM21&lt;19%,"A",IF(AND(EM21&gt;=19%,EM21&lt;=40%),"B",IF(AND(EM21&gt;40%),"C",0)))</f>
        <v>B</v>
      </c>
      <c r="DU21" s="167">
        <f t="shared" ref="DU21:DU84" si="68">IF(AND(DS21="A",DT21="A"),1,IF(AND(DS21="A",DT21="B"),2,IF(AND(DS21="A",DT21="C"),3,IF(AND(DS21="B",DT21="A"),4,IF(AND(DS21="B",DT21="B"),5,IF(AND(DS21="B",DT21="C"),6,IF(AND(DS21="C",DT21="A"),7,IF(AND(DS21="C",DT21="B"),8,IF(AND(DS21="C",DT21="C"),9,0)))))))))</f>
        <v>2</v>
      </c>
      <c r="DV21" s="153" t="str">
        <f>VLOOKUP(M21,'Data Master kondisi'!$O$3:$P$11,2,FALSE)</f>
        <v>Z</v>
      </c>
      <c r="DW21" s="153">
        <f>LOOKUP(DV21,{"X","X","X","Y","Y","Y","Z","Z","Z"},{6,6,6,4,4,4,2,2,2})</f>
        <v>2</v>
      </c>
      <c r="DX21" s="153">
        <f t="shared" si="15"/>
        <v>1</v>
      </c>
      <c r="DY21" s="153">
        <f t="shared" ref="DY21:DY84" si="69">SUM(DU21,DW21,DX21)</f>
        <v>5</v>
      </c>
      <c r="DZ21" s="153" t="str">
        <f>VLOOKUP(G21,'Data Master class'!$A$5:$D$12,3,FALSE)</f>
        <v>B</v>
      </c>
      <c r="EA21" s="160" t="str">
        <f t="shared" ref="EA21:EA84" si="70">IF(AND(DY21&lt;=14,DY21&gt;=12),"BURUK",IF(AND(DY21&lt;=11,DY21&gt;=9),"KURANG",IF(AND(DY21&lt;=8,DY21&gt;=6),"CUKUP",IF(AND(DY21&lt;=5,DY21&gt;=4),"BAIK",0))))</f>
        <v>BAIK</v>
      </c>
      <c r="EB21" s="156"/>
      <c r="EC21" s="153">
        <f>VLOOKUP(G21,'Data Master class'!$A$5:$D$12,2,FALSE)</f>
        <v>3</v>
      </c>
      <c r="ED21" s="153" t="str">
        <f>VLOOKUP(H21,'Data Master class'!$E$5:$G$6,3,FALSE)</f>
        <v>Y</v>
      </c>
      <c r="EE21" s="153">
        <f>VLOOKUP(H21,'Data Master class'!$E$5:$G$6,2,FALSE)</f>
        <v>1</v>
      </c>
      <c r="EF21" s="153">
        <f t="shared" ref="EF21:EF84" si="71">EC21+EE21</f>
        <v>4</v>
      </c>
      <c r="EG21" s="153" t="str">
        <f t="shared" ref="EG21:EG84" si="72">IF(AND(EF21&lt;=12,EF21&gt;=9),"CLASS 1",IF(AND(EF21&lt;=8,EF21&gt;=6),"CLASS 2",IF(AND(EF21&lt;=5,EF21&gt;=4),"CLASS 3",0)))</f>
        <v>CLASS 3</v>
      </c>
      <c r="EH21" s="153">
        <f t="shared" ref="EH21:EH84" si="73">SUM(DY21,EF21)</f>
        <v>9</v>
      </c>
      <c r="EI21" s="171"/>
      <c r="EJ21" s="441">
        <f t="shared" si="20"/>
        <v>0.29205607476635514</v>
      </c>
      <c r="EK21" s="441">
        <f t="shared" si="21"/>
        <v>8.1775700934579407E-2</v>
      </c>
      <c r="EL21" s="441">
        <f t="shared" si="22"/>
        <v>0.37383177570093479</v>
      </c>
      <c r="EM21" s="442">
        <f t="shared" ref="EM21:EM84" si="74">((EJ21+EK21+EL21)/3)</f>
        <v>0.24922118380062311</v>
      </c>
      <c r="EN21" s="443" t="str">
        <f t="shared" ref="EN21:EN84" si="75">IF(AND(EM21&lt;10%),"BAIK",IF(AND(EM21&gt;=10%,EM21&lt;=20%),"CUKUP",IF(AND(EM21&gt;20%,EM21&lt;=30%),"KURANG",IF(AND(EM21&gt;30%),"BURUK",0))))</f>
        <v>KURANG</v>
      </c>
      <c r="EP21" s="196">
        <f>'2. SUHU &amp; FISIK TRAFO'!CY21</f>
        <v>324</v>
      </c>
      <c r="EQ21" s="168">
        <f t="shared" ref="EQ21:EQ84" si="76">DH21/EP21*100</f>
        <v>6.0493827160493829</v>
      </c>
      <c r="ER21" s="189" t="str">
        <f t="shared" ref="ER21:ER84" si="77">IF(AND(EQ21&gt;0,EQ21&lt;60),"BAIK",IF(AND(EQ21&gt;=60,EQ21&lt;80),"CUKUP",IF(AND(EQ21&gt;=80,EQ21&lt;100),"KURANG",IF(AND(EQ21&gt;=100),"BURUK",0))))</f>
        <v>BAIK</v>
      </c>
      <c r="ET21" s="447">
        <f t="shared" si="53"/>
        <v>9.9200999999999997</v>
      </c>
      <c r="EU21" s="447">
        <f t="shared" ref="EU21:EU84" si="78">ET21*0.8</f>
        <v>7.9360800000000005</v>
      </c>
      <c r="EV21" s="448">
        <f t="shared" si="28"/>
        <v>19.840199999999999</v>
      </c>
      <c r="EW21" s="449" t="str">
        <f t="shared" ref="EW21:EW84" si="79">IF(AND(EV21&gt;0,EV21&lt;60),"BAIK",IF(AND(EV21&gt;=60,EV21&lt;80),"CUKUP",IF(AND(EV21&gt;=80,EV21&lt;100),"KURANG",IF(AND(EV21&gt;=100),"BURUK",0))))</f>
        <v>BAIK</v>
      </c>
      <c r="EX21" s="721"/>
      <c r="EY21" s="447">
        <f t="shared" si="56"/>
        <v>8.8885000000000005</v>
      </c>
      <c r="EZ21" s="447">
        <f t="shared" si="30"/>
        <v>7.1108000000000011</v>
      </c>
      <c r="FA21" s="448">
        <f t="shared" si="57"/>
        <v>17.777000000000001</v>
      </c>
      <c r="FB21" s="449" t="str">
        <f t="shared" si="31"/>
        <v>BAIK</v>
      </c>
      <c r="FD21" s="453">
        <f t="shared" si="32"/>
        <v>15.9</v>
      </c>
      <c r="FE21" s="454">
        <f t="shared" si="33"/>
        <v>72.25433526011561</v>
      </c>
      <c r="FF21" s="725">
        <f t="shared" si="34"/>
        <v>22.005600000000001</v>
      </c>
      <c r="FG21" s="202" t="str">
        <f t="shared" ref="FG21:FG84" si="80">IF(AND(FF21&gt;0,FF21&lt;10),"BAIK",IF(AND(FF21&gt;=10,FF21&lt;15),"CUKUP",IF(AND(FF21&gt;=15,FF21&lt;20),"KURANG",IF(AND(FF21&gt;=20),"BURUK",0))))</f>
        <v>BURUK</v>
      </c>
    </row>
    <row r="22" spans="1:163" s="172" customFormat="1" ht="20.25" customHeight="1">
      <c r="A22" s="347">
        <v>10</v>
      </c>
      <c r="B22" s="764" t="s">
        <v>2232</v>
      </c>
      <c r="C22" s="207" t="s">
        <v>446</v>
      </c>
      <c r="D22" s="207" t="s">
        <v>447</v>
      </c>
      <c r="E22" s="207" t="s">
        <v>339</v>
      </c>
      <c r="F22" s="207" t="s">
        <v>448</v>
      </c>
      <c r="G22" s="208" t="s">
        <v>206</v>
      </c>
      <c r="H22" s="214" t="s">
        <v>208</v>
      </c>
      <c r="I22" s="207" t="s">
        <v>1040</v>
      </c>
      <c r="J22" s="210" t="s">
        <v>1041</v>
      </c>
      <c r="K22" s="207" t="s">
        <v>341</v>
      </c>
      <c r="L22" s="207" t="s">
        <v>449</v>
      </c>
      <c r="M22" s="207">
        <v>200</v>
      </c>
      <c r="N22" s="207" t="s">
        <v>450</v>
      </c>
      <c r="O22" s="207">
        <v>2009</v>
      </c>
      <c r="P22" s="207" t="s">
        <v>316</v>
      </c>
      <c r="Q22" s="535" t="s">
        <v>1613</v>
      </c>
      <c r="R22" s="407">
        <v>44729</v>
      </c>
      <c r="S22" s="207" t="s">
        <v>318</v>
      </c>
      <c r="T22" s="207" t="s">
        <v>343</v>
      </c>
      <c r="U22" s="207">
        <v>4</v>
      </c>
      <c r="V22" s="207">
        <v>2</v>
      </c>
      <c r="W22" s="207">
        <v>3</v>
      </c>
      <c r="X22" s="207">
        <v>20000</v>
      </c>
      <c r="Y22" s="211">
        <v>403</v>
      </c>
      <c r="Z22" s="211">
        <v>399</v>
      </c>
      <c r="AA22" s="211">
        <v>400</v>
      </c>
      <c r="AB22" s="211">
        <v>231</v>
      </c>
      <c r="AC22" s="211">
        <v>231</v>
      </c>
      <c r="AD22" s="211">
        <v>230</v>
      </c>
      <c r="AE22" s="211">
        <v>127.7</v>
      </c>
      <c r="AF22" s="211">
        <v>82.2</v>
      </c>
      <c r="AG22" s="211">
        <v>144.69999999999999</v>
      </c>
      <c r="AH22" s="211">
        <v>79.400000000000006</v>
      </c>
      <c r="AI22" s="211">
        <v>45.6</v>
      </c>
      <c r="AJ22" s="211">
        <v>35</v>
      </c>
      <c r="AK22" s="211">
        <v>40.700000000000003</v>
      </c>
      <c r="AL22" s="211">
        <v>0</v>
      </c>
      <c r="AM22" s="211">
        <v>80.599999999999994</v>
      </c>
      <c r="AN22" s="211">
        <v>46.7</v>
      </c>
      <c r="AO22" s="211">
        <v>99.4</v>
      </c>
      <c r="AP22" s="211">
        <v>0</v>
      </c>
      <c r="AQ22" s="211"/>
      <c r="AR22" s="211"/>
      <c r="AS22" s="211"/>
      <c r="AT22" s="211"/>
      <c r="AU22" s="211"/>
      <c r="AV22" s="211"/>
      <c r="AW22" s="211"/>
      <c r="AX22" s="211"/>
      <c r="AY22" s="211">
        <v>0.85</v>
      </c>
      <c r="AZ22" s="211">
        <v>0.85</v>
      </c>
      <c r="BA22" s="211">
        <v>0.85</v>
      </c>
      <c r="BB22" s="211">
        <v>403</v>
      </c>
      <c r="BC22" s="211">
        <v>401</v>
      </c>
      <c r="BD22" s="211">
        <v>400</v>
      </c>
      <c r="BE22" s="211">
        <v>231</v>
      </c>
      <c r="BF22" s="211">
        <v>232</v>
      </c>
      <c r="BG22" s="211">
        <v>230</v>
      </c>
      <c r="BH22" s="211">
        <v>104.6</v>
      </c>
      <c r="BI22" s="211">
        <v>68.099999999999994</v>
      </c>
      <c r="BJ22" s="211">
        <v>129.19999999999999</v>
      </c>
      <c r="BK22" s="211">
        <v>72.099999999999994</v>
      </c>
      <c r="BL22" s="211">
        <v>49.7</v>
      </c>
      <c r="BM22" s="211">
        <v>32.9</v>
      </c>
      <c r="BN22" s="211">
        <v>33.4</v>
      </c>
      <c r="BO22" s="211">
        <v>0</v>
      </c>
      <c r="BP22" s="211">
        <v>61.2</v>
      </c>
      <c r="BQ22" s="211">
        <v>38.299999999999997</v>
      </c>
      <c r="BR22" s="211">
        <v>99.2</v>
      </c>
      <c r="BS22" s="211">
        <v>0</v>
      </c>
      <c r="BT22" s="211"/>
      <c r="BU22" s="211"/>
      <c r="BV22" s="211"/>
      <c r="BW22" s="211"/>
      <c r="BX22" s="211"/>
      <c r="BY22" s="211"/>
      <c r="BZ22" s="211"/>
      <c r="CA22" s="211"/>
      <c r="CB22" s="211">
        <v>0.85</v>
      </c>
      <c r="CC22" s="211">
        <v>0.85</v>
      </c>
      <c r="CD22" s="211">
        <v>0.85</v>
      </c>
      <c r="CE22" s="212">
        <v>229.6</v>
      </c>
      <c r="CF22" s="212">
        <v>56702412364</v>
      </c>
      <c r="CG22" s="212"/>
      <c r="CH22" s="212"/>
      <c r="CI22" s="212"/>
      <c r="CJ22" s="212"/>
      <c r="CK22" s="212"/>
      <c r="CL22" s="212"/>
      <c r="CM22" s="212">
        <v>228.9</v>
      </c>
      <c r="CN22" s="212">
        <v>56601420914</v>
      </c>
      <c r="CO22" s="212"/>
      <c r="CP22" s="212"/>
      <c r="CQ22" s="212"/>
      <c r="CR22" s="212"/>
      <c r="CS22" s="212"/>
      <c r="CT22" s="212"/>
      <c r="CU22" s="212"/>
      <c r="CV22" s="212"/>
      <c r="CW22" s="212"/>
      <c r="CX22" s="212"/>
      <c r="CY22" s="212"/>
      <c r="CZ22" s="212"/>
      <c r="DA22" s="212"/>
      <c r="DB22" s="348"/>
      <c r="DC22" s="154"/>
      <c r="DD22" s="179">
        <f t="shared" si="0"/>
        <v>288.53644696219214</v>
      </c>
      <c r="DE22" s="179">
        <f t="shared" si="1"/>
        <v>44.257840333333327</v>
      </c>
      <c r="DF22" s="179">
        <f t="shared" si="2"/>
        <v>28.488601999999997</v>
      </c>
      <c r="DG22" s="179">
        <f t="shared" si="3"/>
        <v>50.149643666666655</v>
      </c>
      <c r="DH22" s="180">
        <f t="shared" si="4"/>
        <v>144.69999999999999</v>
      </c>
      <c r="DI22" s="181">
        <f t="shared" si="62"/>
        <v>228.9</v>
      </c>
      <c r="DJ22" s="182">
        <f t="shared" si="37"/>
        <v>0</v>
      </c>
      <c r="DK22" s="182">
        <f t="shared" si="38"/>
        <v>1</v>
      </c>
      <c r="DL22" s="182">
        <f t="shared" si="63"/>
        <v>0</v>
      </c>
      <c r="DM22" s="182">
        <f t="shared" si="64"/>
        <v>0</v>
      </c>
      <c r="DN22" s="182">
        <f t="shared" si="65"/>
        <v>0</v>
      </c>
      <c r="DO22" s="182">
        <f t="shared" si="9"/>
        <v>0</v>
      </c>
      <c r="DP22" s="182">
        <f t="shared" si="10"/>
        <v>1</v>
      </c>
      <c r="DQ22" s="25">
        <f t="shared" si="11"/>
        <v>0</v>
      </c>
      <c r="DR22" s="169"/>
      <c r="DS22" s="166" t="str">
        <f t="shared" si="66"/>
        <v>A</v>
      </c>
      <c r="DT22" s="166" t="str">
        <f t="shared" si="67"/>
        <v>B</v>
      </c>
      <c r="DU22" s="167">
        <f t="shared" si="68"/>
        <v>2</v>
      </c>
      <c r="DV22" s="153" t="str">
        <f>VLOOKUP(M22,'Data Master kondisi'!$O$3:$P$11,2,FALSE)</f>
        <v>Y</v>
      </c>
      <c r="DW22" s="153">
        <f>LOOKUP(DV22,{"X","X","X","Y","Y","Y","Z","Z","Z"},{6,6,6,4,4,4,2,2,2})</f>
        <v>4</v>
      </c>
      <c r="DX22" s="153">
        <f t="shared" si="15"/>
        <v>2</v>
      </c>
      <c r="DY22" s="153">
        <f t="shared" si="69"/>
        <v>8</v>
      </c>
      <c r="DZ22" s="153" t="str">
        <f>VLOOKUP(G22,'Data Master class'!$A$5:$D$12,3,FALSE)</f>
        <v>B</v>
      </c>
      <c r="EA22" s="160" t="str">
        <f t="shared" si="70"/>
        <v>CUKUP</v>
      </c>
      <c r="EB22" s="156"/>
      <c r="EC22" s="153">
        <f>VLOOKUP(G22,'Data Master class'!$A$5:$D$12,2,FALSE)</f>
        <v>3</v>
      </c>
      <c r="ED22" s="153" t="str">
        <f>VLOOKUP(H22,'Data Master class'!$E$5:$G$6,3,FALSE)</f>
        <v>X</v>
      </c>
      <c r="EE22" s="153">
        <f>VLOOKUP(H22,'Data Master class'!$E$5:$G$6,2,FALSE)</f>
        <v>2</v>
      </c>
      <c r="EF22" s="153">
        <f t="shared" si="71"/>
        <v>5</v>
      </c>
      <c r="EG22" s="153" t="str">
        <f t="shared" si="72"/>
        <v>CLASS 3</v>
      </c>
      <c r="EH22" s="153">
        <f t="shared" si="73"/>
        <v>13</v>
      </c>
      <c r="EI22" s="171"/>
      <c r="EJ22" s="441">
        <f t="shared" si="20"/>
        <v>8.037225042301184E-2</v>
      </c>
      <c r="EK22" s="441">
        <f t="shared" si="21"/>
        <v>0.3045685279187817</v>
      </c>
      <c r="EL22" s="441">
        <f t="shared" si="22"/>
        <v>0.22419627749576976</v>
      </c>
      <c r="EM22" s="442">
        <f t="shared" si="74"/>
        <v>0.20304568527918776</v>
      </c>
      <c r="EN22" s="443" t="str">
        <f t="shared" si="75"/>
        <v>KURANG</v>
      </c>
      <c r="EO22" s="195"/>
      <c r="EP22" s="196">
        <f>'2. SUHU &amp; FISIK TRAFO'!CY22</f>
        <v>324</v>
      </c>
      <c r="EQ22" s="168">
        <f t="shared" si="76"/>
        <v>44.660493827160494</v>
      </c>
      <c r="ER22" s="189" t="str">
        <f t="shared" si="77"/>
        <v>BAIK</v>
      </c>
      <c r="ES22" s="195"/>
      <c r="ET22" s="447">
        <f t="shared" si="53"/>
        <v>81.767899999999997</v>
      </c>
      <c r="EU22" s="447">
        <f t="shared" si="78"/>
        <v>65.414320000000004</v>
      </c>
      <c r="EV22" s="448">
        <f t="shared" si="28"/>
        <v>40.883949999999999</v>
      </c>
      <c r="EW22" s="449" t="str">
        <f t="shared" si="79"/>
        <v>BAIK</v>
      </c>
      <c r="EX22" s="721"/>
      <c r="EY22" s="447">
        <f t="shared" si="56"/>
        <v>69.677799999999991</v>
      </c>
      <c r="EZ22" s="447">
        <f t="shared" si="30"/>
        <v>55.742239999999995</v>
      </c>
      <c r="FA22" s="448">
        <f t="shared" si="57"/>
        <v>34.838899999999995</v>
      </c>
      <c r="FB22" s="449" t="str">
        <f t="shared" si="31"/>
        <v>BAIK</v>
      </c>
      <c r="FC22" s="195"/>
      <c r="FD22" s="453">
        <f t="shared" si="32"/>
        <v>79.400000000000006</v>
      </c>
      <c r="FE22" s="454">
        <f t="shared" si="33"/>
        <v>289.01734104046244</v>
      </c>
      <c r="FF22" s="725">
        <f t="shared" si="34"/>
        <v>27.472400000000004</v>
      </c>
      <c r="FG22" s="202" t="str">
        <f t="shared" si="80"/>
        <v>BURUK</v>
      </c>
    </row>
    <row r="23" spans="1:163" ht="18.600000000000001" customHeight="1">
      <c r="A23" s="347">
        <v>11</v>
      </c>
      <c r="B23" s="764" t="s">
        <v>2232</v>
      </c>
      <c r="C23" s="207" t="s">
        <v>451</v>
      </c>
      <c r="D23" s="207" t="s">
        <v>452</v>
      </c>
      <c r="E23" s="207" t="s">
        <v>369</v>
      </c>
      <c r="F23" s="207" t="s">
        <v>448</v>
      </c>
      <c r="G23" s="208" t="s">
        <v>206</v>
      </c>
      <c r="H23" s="213" t="s">
        <v>208</v>
      </c>
      <c r="I23" s="207" t="s">
        <v>1042</v>
      </c>
      <c r="J23" s="215" t="s">
        <v>1043</v>
      </c>
      <c r="K23" s="207" t="s">
        <v>341</v>
      </c>
      <c r="L23" s="207" t="s">
        <v>388</v>
      </c>
      <c r="M23" s="207">
        <v>160</v>
      </c>
      <c r="N23" s="207">
        <v>18032334</v>
      </c>
      <c r="O23" s="207">
        <v>2018</v>
      </c>
      <c r="P23" s="207" t="s">
        <v>316</v>
      </c>
      <c r="Q23" s="535" t="s">
        <v>1614</v>
      </c>
      <c r="R23" s="407">
        <v>44729</v>
      </c>
      <c r="S23" s="207" t="s">
        <v>318</v>
      </c>
      <c r="T23" s="207" t="s">
        <v>343</v>
      </c>
      <c r="U23" s="207">
        <v>4</v>
      </c>
      <c r="V23" s="207">
        <v>2</v>
      </c>
      <c r="W23" s="207">
        <v>3</v>
      </c>
      <c r="X23" s="207">
        <v>20000</v>
      </c>
      <c r="Y23" s="211">
        <v>404</v>
      </c>
      <c r="Z23" s="211">
        <v>402</v>
      </c>
      <c r="AA23" s="211">
        <v>401</v>
      </c>
      <c r="AB23" s="211">
        <v>233</v>
      </c>
      <c r="AC23" s="211">
        <v>232</v>
      </c>
      <c r="AD23" s="211">
        <v>230</v>
      </c>
      <c r="AE23" s="211">
        <v>47.6</v>
      </c>
      <c r="AF23" s="211">
        <v>97.5</v>
      </c>
      <c r="AG23" s="211">
        <v>82.1</v>
      </c>
      <c r="AH23" s="211">
        <v>46.5</v>
      </c>
      <c r="AI23" s="211"/>
      <c r="AJ23" s="211"/>
      <c r="AK23" s="211"/>
      <c r="AL23" s="211"/>
      <c r="AM23" s="211"/>
      <c r="AN23" s="211"/>
      <c r="AO23" s="211"/>
      <c r="AP23" s="211"/>
      <c r="AQ23" s="211">
        <v>68.2</v>
      </c>
      <c r="AR23" s="211">
        <v>16.100000000000001</v>
      </c>
      <c r="AS23" s="211">
        <v>58.5</v>
      </c>
      <c r="AT23" s="211">
        <v>51</v>
      </c>
      <c r="AU23" s="211">
        <v>31.7</v>
      </c>
      <c r="AV23" s="211">
        <v>24.3</v>
      </c>
      <c r="AW23" s="211">
        <v>23.8</v>
      </c>
      <c r="AX23" s="211">
        <v>20.7</v>
      </c>
      <c r="AY23" s="211">
        <v>0.85</v>
      </c>
      <c r="AZ23" s="211">
        <v>0.85</v>
      </c>
      <c r="BA23" s="211">
        <v>0.85</v>
      </c>
      <c r="BB23" s="211">
        <v>403</v>
      </c>
      <c r="BC23" s="211">
        <v>401</v>
      </c>
      <c r="BD23" s="211">
        <v>401</v>
      </c>
      <c r="BE23" s="211">
        <v>228</v>
      </c>
      <c r="BF23" s="211">
        <v>232</v>
      </c>
      <c r="BG23" s="211">
        <v>232</v>
      </c>
      <c r="BH23" s="211">
        <v>101</v>
      </c>
      <c r="BI23" s="211">
        <v>123</v>
      </c>
      <c r="BJ23" s="211" t="s">
        <v>453</v>
      </c>
      <c r="BK23" s="211" t="s">
        <v>454</v>
      </c>
      <c r="BL23" s="211"/>
      <c r="BM23" s="211"/>
      <c r="BN23" s="211"/>
      <c r="BO23" s="211"/>
      <c r="BP23" s="211"/>
      <c r="BQ23" s="211"/>
      <c r="BR23" s="211"/>
      <c r="BS23" s="211"/>
      <c r="BT23" s="211" t="s">
        <v>455</v>
      </c>
      <c r="BU23" s="211" t="s">
        <v>456</v>
      </c>
      <c r="BV23" s="211" t="s">
        <v>457</v>
      </c>
      <c r="BW23" s="211" t="s">
        <v>458</v>
      </c>
      <c r="BX23" s="211" t="s">
        <v>459</v>
      </c>
      <c r="BY23" s="211" t="s">
        <v>460</v>
      </c>
      <c r="BZ23" s="211" t="s">
        <v>461</v>
      </c>
      <c r="CA23" s="211" t="s">
        <v>428</v>
      </c>
      <c r="CB23" s="211">
        <v>0.85</v>
      </c>
      <c r="CC23" s="211">
        <v>0.85</v>
      </c>
      <c r="CD23" s="211">
        <v>0.85</v>
      </c>
      <c r="CE23" s="212"/>
      <c r="CF23" s="212"/>
      <c r="CG23" s="212"/>
      <c r="CH23" s="212"/>
      <c r="CI23" s="212"/>
      <c r="CJ23" s="212"/>
      <c r="CK23" s="212"/>
      <c r="CL23" s="212"/>
      <c r="CM23" s="212"/>
      <c r="CN23" s="212"/>
      <c r="CO23" s="212"/>
      <c r="CP23" s="212"/>
      <c r="CQ23" s="212">
        <v>226.7</v>
      </c>
      <c r="CR23" s="212">
        <v>86057883281</v>
      </c>
      <c r="CS23" s="212"/>
      <c r="CT23" s="212"/>
      <c r="CU23" s="212"/>
      <c r="CV23" s="212"/>
      <c r="CW23" s="212">
        <v>228.6</v>
      </c>
      <c r="CX23" s="212">
        <v>86046430608</v>
      </c>
      <c r="CY23" s="212"/>
      <c r="CZ23" s="212"/>
      <c r="DA23" s="212"/>
      <c r="DB23" s="348"/>
      <c r="DD23" s="179">
        <f t="shared" si="0"/>
        <v>229.87294730641585</v>
      </c>
      <c r="DE23" s="179">
        <f t="shared" si="1"/>
        <v>20.707090833333332</v>
      </c>
      <c r="DF23" s="179">
        <f t="shared" si="2"/>
        <v>42.414734375000002</v>
      </c>
      <c r="DG23" s="179">
        <f t="shared" si="3"/>
        <v>35.715381458333326</v>
      </c>
      <c r="DH23" s="180">
        <f t="shared" si="4"/>
        <v>97.5</v>
      </c>
      <c r="DI23" s="181">
        <f t="shared" si="62"/>
        <v>226.7</v>
      </c>
      <c r="DJ23" s="182">
        <f t="shared" si="37"/>
        <v>0</v>
      </c>
      <c r="DK23" s="182">
        <f t="shared" si="38"/>
        <v>1</v>
      </c>
      <c r="DL23" s="182">
        <f t="shared" si="63"/>
        <v>0</v>
      </c>
      <c r="DM23" s="182">
        <f t="shared" si="64"/>
        <v>0</v>
      </c>
      <c r="DN23" s="182">
        <f t="shared" si="65"/>
        <v>0</v>
      </c>
      <c r="DO23" s="182">
        <f t="shared" si="9"/>
        <v>1</v>
      </c>
      <c r="DP23" s="182">
        <f t="shared" si="10"/>
        <v>0</v>
      </c>
      <c r="DQ23" s="25">
        <f t="shared" si="11"/>
        <v>0</v>
      </c>
      <c r="DR23" s="169"/>
      <c r="DS23" s="166" t="str">
        <f t="shared" si="66"/>
        <v>A</v>
      </c>
      <c r="DT23" s="166" t="str">
        <f t="shared" si="67"/>
        <v>B</v>
      </c>
      <c r="DU23" s="167">
        <f t="shared" si="68"/>
        <v>2</v>
      </c>
      <c r="DV23" s="153" t="str">
        <f>VLOOKUP(M23,'Data Master kondisi'!$O$3:$P$11,2,FALSE)</f>
        <v>Y</v>
      </c>
      <c r="DW23" s="153">
        <f>LOOKUP(DV23,{"X","X","X","Y","Y","Y","Z","Z","Z"},{6,6,6,4,4,4,2,2,2})</f>
        <v>4</v>
      </c>
      <c r="DX23" s="153">
        <f t="shared" si="15"/>
        <v>1</v>
      </c>
      <c r="DY23" s="153">
        <f t="shared" si="69"/>
        <v>7</v>
      </c>
      <c r="DZ23" s="153" t="str">
        <f>VLOOKUP(G23,'Data Master class'!$A$5:$D$12,3,FALSE)</f>
        <v>B</v>
      </c>
      <c r="EA23" s="160" t="str">
        <f t="shared" si="70"/>
        <v>CUKUP</v>
      </c>
      <c r="EB23" s="156"/>
      <c r="EC23" s="153">
        <f>VLOOKUP(G23,'Data Master class'!$A$5:$D$12,2,FALSE)</f>
        <v>3</v>
      </c>
      <c r="ED23" s="153" t="str">
        <f>VLOOKUP(H23,'Data Master class'!$E$5:$G$6,3,FALSE)</f>
        <v>X</v>
      </c>
      <c r="EE23" s="153">
        <f>VLOOKUP(H23,'Data Master class'!$E$5:$G$6,2,FALSE)</f>
        <v>2</v>
      </c>
      <c r="EF23" s="153">
        <f t="shared" si="71"/>
        <v>5</v>
      </c>
      <c r="EG23" s="153" t="str">
        <f t="shared" si="72"/>
        <v>CLASS 3</v>
      </c>
      <c r="EH23" s="153">
        <f t="shared" si="73"/>
        <v>12</v>
      </c>
      <c r="EI23" s="171"/>
      <c r="EJ23" s="441">
        <f t="shared" si="20"/>
        <v>0.37147887323943662</v>
      </c>
      <c r="EK23" s="441">
        <f t="shared" si="21"/>
        <v>0.28741197183098588</v>
      </c>
      <c r="EL23" s="441">
        <f t="shared" si="22"/>
        <v>8.406690140845062E-2</v>
      </c>
      <c r="EM23" s="442">
        <f t="shared" si="74"/>
        <v>0.24765258215962438</v>
      </c>
      <c r="EN23" s="443" t="str">
        <f t="shared" si="75"/>
        <v>KURANG</v>
      </c>
      <c r="EO23" s="195"/>
      <c r="EP23" s="196">
        <f>'2. SUHU &amp; FISIK TRAFO'!CY23</f>
        <v>324</v>
      </c>
      <c r="EQ23" s="168">
        <f t="shared" si="76"/>
        <v>30.092592592592592</v>
      </c>
      <c r="ER23" s="189" t="str">
        <f t="shared" si="77"/>
        <v>BAIK</v>
      </c>
      <c r="ES23" s="195"/>
      <c r="ET23" s="447">
        <f t="shared" si="53"/>
        <v>52.593800000000002</v>
      </c>
      <c r="EU23" s="447">
        <f t="shared" si="78"/>
        <v>42.075040000000001</v>
      </c>
      <c r="EV23" s="448">
        <f t="shared" si="28"/>
        <v>32.871124999999999</v>
      </c>
      <c r="EW23" s="449" t="str">
        <f t="shared" si="79"/>
        <v>BAIK</v>
      </c>
      <c r="EX23" s="721"/>
      <c r="EY23" s="447">
        <f t="shared" si="56"/>
        <v>73.72</v>
      </c>
      <c r="EZ23" s="447">
        <f t="shared" si="30"/>
        <v>58.975999999999999</v>
      </c>
      <c r="FA23" s="448">
        <f t="shared" si="57"/>
        <v>46.075000000000003</v>
      </c>
      <c r="FB23" s="449" t="str">
        <f t="shared" si="31"/>
        <v>BAIK</v>
      </c>
      <c r="FC23" s="195"/>
      <c r="FD23" s="453">
        <f t="shared" si="32"/>
        <v>46.5</v>
      </c>
      <c r="FE23" s="454">
        <f t="shared" si="33"/>
        <v>231.21387283236993</v>
      </c>
      <c r="FF23" s="725">
        <f t="shared" si="34"/>
        <v>20.111249999999998</v>
      </c>
      <c r="FG23" s="202" t="str">
        <f t="shared" si="80"/>
        <v>BURUK</v>
      </c>
    </row>
    <row r="24" spans="1:163" s="195" customFormat="1" ht="20.25" customHeight="1">
      <c r="A24" s="347">
        <v>12</v>
      </c>
      <c r="B24" s="764" t="s">
        <v>2232</v>
      </c>
      <c r="C24" s="216" t="s">
        <v>462</v>
      </c>
      <c r="D24" s="217" t="s">
        <v>463</v>
      </c>
      <c r="E24" s="217" t="s">
        <v>369</v>
      </c>
      <c r="F24" s="217" t="s">
        <v>464</v>
      </c>
      <c r="G24" s="208" t="s">
        <v>206</v>
      </c>
      <c r="H24" s="208" t="s">
        <v>208</v>
      </c>
      <c r="I24" s="217" t="s">
        <v>1044</v>
      </c>
      <c r="J24" s="210" t="s">
        <v>1045</v>
      </c>
      <c r="K24" s="217" t="s">
        <v>341</v>
      </c>
      <c r="L24" s="217" t="s">
        <v>465</v>
      </c>
      <c r="M24" s="217">
        <v>160</v>
      </c>
      <c r="N24" s="217" t="s">
        <v>466</v>
      </c>
      <c r="O24" s="217">
        <v>2016</v>
      </c>
      <c r="P24" s="217" t="s">
        <v>316</v>
      </c>
      <c r="Q24" s="536" t="s">
        <v>1615</v>
      </c>
      <c r="R24" s="408">
        <v>44729</v>
      </c>
      <c r="S24" s="216" t="s">
        <v>318</v>
      </c>
      <c r="T24" s="216" t="s">
        <v>343</v>
      </c>
      <c r="U24" s="217">
        <v>3</v>
      </c>
      <c r="V24" s="217">
        <v>1</v>
      </c>
      <c r="W24" s="217">
        <v>3</v>
      </c>
      <c r="X24" s="217">
        <v>20000</v>
      </c>
      <c r="Y24" s="218">
        <v>403</v>
      </c>
      <c r="Z24" s="218">
        <v>403</v>
      </c>
      <c r="AA24" s="218">
        <v>402</v>
      </c>
      <c r="AB24" s="218">
        <v>232</v>
      </c>
      <c r="AC24" s="218">
        <v>232</v>
      </c>
      <c r="AD24" s="218">
        <v>231</v>
      </c>
      <c r="AE24" s="218">
        <v>74.5</v>
      </c>
      <c r="AF24" s="218">
        <v>46.8</v>
      </c>
      <c r="AG24" s="218">
        <v>56.7</v>
      </c>
      <c r="AH24" s="218">
        <v>41.2</v>
      </c>
      <c r="AI24" s="218">
        <v>72.5</v>
      </c>
      <c r="AJ24" s="218">
        <v>42.8</v>
      </c>
      <c r="AK24" s="218">
        <v>32.9</v>
      </c>
      <c r="AL24" s="218">
        <v>41.5</v>
      </c>
      <c r="AM24" s="218"/>
      <c r="AN24" s="218"/>
      <c r="AO24" s="218"/>
      <c r="AP24" s="218"/>
      <c r="AQ24" s="218"/>
      <c r="AR24" s="218"/>
      <c r="AS24" s="218"/>
      <c r="AT24" s="218"/>
      <c r="AU24" s="218"/>
      <c r="AV24" s="218"/>
      <c r="AW24" s="218"/>
      <c r="AX24" s="218"/>
      <c r="AY24" s="218">
        <v>0.85</v>
      </c>
      <c r="AZ24" s="218">
        <v>0.85</v>
      </c>
      <c r="BA24" s="218">
        <v>0.85</v>
      </c>
      <c r="BB24" s="219">
        <v>402</v>
      </c>
      <c r="BC24" s="219">
        <v>403</v>
      </c>
      <c r="BD24" s="219">
        <v>402</v>
      </c>
      <c r="BE24" s="219">
        <v>231</v>
      </c>
      <c r="BF24" s="219">
        <v>232</v>
      </c>
      <c r="BG24" s="219">
        <v>233</v>
      </c>
      <c r="BH24" s="219">
        <v>116</v>
      </c>
      <c r="BI24" s="219" t="s">
        <v>467</v>
      </c>
      <c r="BJ24" s="219" t="s">
        <v>468</v>
      </c>
      <c r="BK24" s="219" t="s">
        <v>469</v>
      </c>
      <c r="BL24" s="219">
        <v>95</v>
      </c>
      <c r="BM24" s="219">
        <v>39</v>
      </c>
      <c r="BN24" s="219" t="s">
        <v>470</v>
      </c>
      <c r="BO24" s="219" t="s">
        <v>471</v>
      </c>
      <c r="BP24" s="219"/>
      <c r="BQ24" s="219"/>
      <c r="BR24" s="219"/>
      <c r="BS24" s="219"/>
      <c r="BT24" s="219"/>
      <c r="BU24" s="219"/>
      <c r="BV24" s="219"/>
      <c r="BW24" s="219"/>
      <c r="BX24" s="219"/>
      <c r="BY24" s="219"/>
      <c r="BZ24" s="219"/>
      <c r="CA24" s="219"/>
      <c r="CB24" s="219">
        <v>0.85</v>
      </c>
      <c r="CC24" s="219">
        <v>0.85</v>
      </c>
      <c r="CD24" s="219">
        <v>0.85</v>
      </c>
      <c r="CE24" s="220">
        <v>229.6</v>
      </c>
      <c r="CF24" s="220">
        <v>45017790051</v>
      </c>
      <c r="CG24" s="220"/>
      <c r="CH24" s="220"/>
      <c r="CI24" s="220"/>
      <c r="CJ24" s="220"/>
      <c r="CK24" s="220"/>
      <c r="CL24" s="220"/>
      <c r="CM24" s="220"/>
      <c r="CN24" s="220"/>
      <c r="CO24" s="220"/>
      <c r="CP24" s="220"/>
      <c r="CQ24" s="220"/>
      <c r="CR24" s="220"/>
      <c r="CS24" s="220"/>
      <c r="CT24" s="220"/>
      <c r="CU24" s="220"/>
      <c r="CV24" s="220"/>
      <c r="CW24" s="220"/>
      <c r="CX24" s="220"/>
      <c r="CY24" s="220"/>
      <c r="CZ24" s="220"/>
      <c r="DA24" s="220"/>
      <c r="DB24" s="349"/>
      <c r="DC24" s="154"/>
      <c r="DD24" s="179">
        <f t="shared" si="0"/>
        <v>229.68265513149331</v>
      </c>
      <c r="DE24" s="179">
        <f t="shared" si="1"/>
        <v>32.436058333333335</v>
      </c>
      <c r="DF24" s="179">
        <f t="shared" si="2"/>
        <v>20.37594</v>
      </c>
      <c r="DG24" s="179">
        <f t="shared" si="3"/>
        <v>24.686235000000003</v>
      </c>
      <c r="DH24" s="180">
        <f t="shared" si="4"/>
        <v>74.5</v>
      </c>
      <c r="DI24" s="181">
        <f t="shared" si="62"/>
        <v>229.6</v>
      </c>
      <c r="DJ24" s="182">
        <f t="shared" si="37"/>
        <v>0</v>
      </c>
      <c r="DK24" s="182">
        <f t="shared" si="38"/>
        <v>1</v>
      </c>
      <c r="DL24" s="182">
        <f t="shared" si="63"/>
        <v>0</v>
      </c>
      <c r="DM24" s="182">
        <f t="shared" si="64"/>
        <v>0</v>
      </c>
      <c r="DN24" s="182">
        <f t="shared" si="65"/>
        <v>0</v>
      </c>
      <c r="DO24" s="182">
        <f t="shared" si="9"/>
        <v>1</v>
      </c>
      <c r="DP24" s="182">
        <f t="shared" si="10"/>
        <v>0</v>
      </c>
      <c r="DQ24" s="25">
        <f t="shared" si="11"/>
        <v>0</v>
      </c>
      <c r="DR24" s="169"/>
      <c r="DS24" s="166" t="str">
        <f t="shared" si="66"/>
        <v>A</v>
      </c>
      <c r="DT24" s="166" t="str">
        <f t="shared" si="67"/>
        <v>A</v>
      </c>
      <c r="DU24" s="167">
        <f t="shared" si="68"/>
        <v>1</v>
      </c>
      <c r="DV24" s="153" t="str">
        <f>VLOOKUP(M24,'Data Master kondisi'!$O$3:$P$11,2,FALSE)</f>
        <v>Y</v>
      </c>
      <c r="DW24" s="153">
        <f>LOOKUP(DV24,{"X","X","X","Y","Y","Y","Z","Z","Z"},{6,6,6,4,4,4,2,2,2})</f>
        <v>4</v>
      </c>
      <c r="DX24" s="153">
        <f t="shared" si="15"/>
        <v>1</v>
      </c>
      <c r="DY24" s="153">
        <f t="shared" si="69"/>
        <v>6</v>
      </c>
      <c r="DZ24" s="153" t="str">
        <f>VLOOKUP(G24,'Data Master class'!$A$5:$D$12,3,FALSE)</f>
        <v>B</v>
      </c>
      <c r="EA24" s="160" t="str">
        <f t="shared" si="70"/>
        <v>CUKUP</v>
      </c>
      <c r="EB24" s="156"/>
      <c r="EC24" s="153">
        <f>VLOOKUP(G24,'Data Master class'!$A$5:$D$12,2,FALSE)</f>
        <v>3</v>
      </c>
      <c r="ED24" s="153" t="str">
        <f>VLOOKUP(H24,'Data Master class'!$E$5:$G$6,3,FALSE)</f>
        <v>X</v>
      </c>
      <c r="EE24" s="153">
        <f>VLOOKUP(H24,'Data Master class'!$E$5:$G$6,2,FALSE)</f>
        <v>2</v>
      </c>
      <c r="EF24" s="153">
        <f t="shared" si="71"/>
        <v>5</v>
      </c>
      <c r="EG24" s="153" t="str">
        <f t="shared" si="72"/>
        <v>CLASS 3</v>
      </c>
      <c r="EH24" s="153">
        <f t="shared" si="73"/>
        <v>11</v>
      </c>
      <c r="EI24" s="171"/>
      <c r="EJ24" s="441">
        <f t="shared" si="20"/>
        <v>0.25561797752808985</v>
      </c>
      <c r="EK24" s="441">
        <f t="shared" si="21"/>
        <v>0.21123595505617984</v>
      </c>
      <c r="EL24" s="441">
        <f t="shared" si="22"/>
        <v>4.4382022471910101E-2</v>
      </c>
      <c r="EM24" s="442">
        <f t="shared" si="74"/>
        <v>0.17041198501872659</v>
      </c>
      <c r="EN24" s="443" t="str">
        <f t="shared" si="75"/>
        <v>CUKUP</v>
      </c>
      <c r="EP24" s="196">
        <f>'2. SUHU &amp; FISIK TRAFO'!CY24</f>
        <v>324</v>
      </c>
      <c r="EQ24" s="168">
        <f t="shared" si="76"/>
        <v>22.993827160493826</v>
      </c>
      <c r="ER24" s="189" t="str">
        <f t="shared" si="77"/>
        <v>BAIK</v>
      </c>
      <c r="ET24" s="447">
        <f t="shared" si="53"/>
        <v>41.239300000000007</v>
      </c>
      <c r="EU24" s="447">
        <f t="shared" si="78"/>
        <v>32.991440000000004</v>
      </c>
      <c r="EV24" s="448">
        <f t="shared" si="28"/>
        <v>25.774562500000002</v>
      </c>
      <c r="EW24" s="449" t="str">
        <f t="shared" si="79"/>
        <v>BAIK</v>
      </c>
      <c r="EX24" s="721"/>
      <c r="EY24" s="447">
        <f t="shared" si="56"/>
        <v>48.776800000000001</v>
      </c>
      <c r="EZ24" s="447">
        <f t="shared" si="30"/>
        <v>39.021440000000005</v>
      </c>
      <c r="FA24" s="448">
        <f t="shared" si="57"/>
        <v>30.485499999999998</v>
      </c>
      <c r="FB24" s="449" t="str">
        <f t="shared" si="31"/>
        <v>BAIK</v>
      </c>
      <c r="FD24" s="453">
        <f t="shared" si="32"/>
        <v>41.2</v>
      </c>
      <c r="FE24" s="454">
        <f t="shared" si="33"/>
        <v>231.21387283236993</v>
      </c>
      <c r="FF24" s="725">
        <f t="shared" si="34"/>
        <v>17.819000000000003</v>
      </c>
      <c r="FG24" s="202" t="str">
        <f t="shared" si="80"/>
        <v>KURANG</v>
      </c>
    </row>
    <row r="25" spans="1:163" s="195" customFormat="1" ht="20.25" customHeight="1">
      <c r="A25" s="347">
        <v>13</v>
      </c>
      <c r="B25" s="764" t="s">
        <v>2232</v>
      </c>
      <c r="C25" s="221" t="s">
        <v>472</v>
      </c>
      <c r="D25" s="222" t="s">
        <v>473</v>
      </c>
      <c r="E25" s="222" t="s">
        <v>369</v>
      </c>
      <c r="F25" s="222" t="s">
        <v>464</v>
      </c>
      <c r="G25" s="208" t="s">
        <v>206</v>
      </c>
      <c r="H25" s="208" t="s">
        <v>208</v>
      </c>
      <c r="I25" s="222" t="s">
        <v>1046</v>
      </c>
      <c r="J25" s="210" t="s">
        <v>1047</v>
      </c>
      <c r="K25" s="222" t="s">
        <v>315</v>
      </c>
      <c r="L25" s="222" t="s">
        <v>342</v>
      </c>
      <c r="M25" s="222">
        <v>100</v>
      </c>
      <c r="N25" s="222">
        <v>10233716</v>
      </c>
      <c r="O25" s="222">
        <v>2010</v>
      </c>
      <c r="P25" s="222" t="s">
        <v>316</v>
      </c>
      <c r="Q25" s="537" t="s">
        <v>1616</v>
      </c>
      <c r="R25" s="409">
        <v>44729</v>
      </c>
      <c r="S25" s="221" t="s">
        <v>318</v>
      </c>
      <c r="T25" s="221" t="s">
        <v>343</v>
      </c>
      <c r="U25" s="222">
        <v>3</v>
      </c>
      <c r="V25" s="222">
        <v>2</v>
      </c>
      <c r="W25" s="222">
        <v>3</v>
      </c>
      <c r="X25" s="222">
        <v>20000</v>
      </c>
      <c r="Y25" s="223">
        <v>401</v>
      </c>
      <c r="Z25" s="223">
        <v>401</v>
      </c>
      <c r="AA25" s="223">
        <v>399</v>
      </c>
      <c r="AB25" s="223">
        <v>231</v>
      </c>
      <c r="AC25" s="223">
        <v>231</v>
      </c>
      <c r="AD25" s="223">
        <v>230</v>
      </c>
      <c r="AE25" s="223">
        <v>59.4</v>
      </c>
      <c r="AF25" s="223">
        <v>56.7</v>
      </c>
      <c r="AG25" s="223">
        <v>59.2</v>
      </c>
      <c r="AH25" s="223">
        <v>38.6</v>
      </c>
      <c r="AI25" s="223">
        <v>16.7</v>
      </c>
      <c r="AJ25" s="223">
        <v>28.6</v>
      </c>
      <c r="AK25" s="223">
        <v>27.8</v>
      </c>
      <c r="AL25" s="223">
        <v>22.9</v>
      </c>
      <c r="AM25" s="223">
        <v>43.8</v>
      </c>
      <c r="AN25" s="223">
        <v>29.1</v>
      </c>
      <c r="AO25" s="223">
        <v>32.9</v>
      </c>
      <c r="AP25" s="223">
        <v>20.6</v>
      </c>
      <c r="AQ25" s="223"/>
      <c r="AR25" s="223"/>
      <c r="AS25" s="223"/>
      <c r="AT25" s="223"/>
      <c r="AU25" s="223"/>
      <c r="AV25" s="223"/>
      <c r="AW25" s="223"/>
      <c r="AX25" s="223"/>
      <c r="AY25" s="223">
        <v>0.85</v>
      </c>
      <c r="AZ25" s="223">
        <v>0.85</v>
      </c>
      <c r="BA25" s="223">
        <v>0.85</v>
      </c>
      <c r="BB25" s="224">
        <v>402</v>
      </c>
      <c r="BC25" s="224">
        <v>400</v>
      </c>
      <c r="BD25" s="224">
        <v>402</v>
      </c>
      <c r="BE25" s="224">
        <v>232</v>
      </c>
      <c r="BF25" s="224">
        <v>231</v>
      </c>
      <c r="BG25" s="224">
        <v>230</v>
      </c>
      <c r="BH25" s="224" t="s">
        <v>474</v>
      </c>
      <c r="BI25" s="224" t="s">
        <v>475</v>
      </c>
      <c r="BJ25" s="224" t="s">
        <v>476</v>
      </c>
      <c r="BK25" s="224" t="s">
        <v>309</v>
      </c>
      <c r="BL25" s="224" t="s">
        <v>441</v>
      </c>
      <c r="BM25" s="224" t="s">
        <v>419</v>
      </c>
      <c r="BN25" s="224" t="s">
        <v>477</v>
      </c>
      <c r="BO25" s="224"/>
      <c r="BP25" s="224" t="s">
        <v>478</v>
      </c>
      <c r="BQ25" s="224" t="s">
        <v>479</v>
      </c>
      <c r="BR25" s="224" t="s">
        <v>461</v>
      </c>
      <c r="BS25" s="224">
        <v>10</v>
      </c>
      <c r="BT25" s="224"/>
      <c r="BU25" s="224"/>
      <c r="BV25" s="224"/>
      <c r="BW25" s="224"/>
      <c r="BX25" s="224"/>
      <c r="BY25" s="224"/>
      <c r="BZ25" s="224"/>
      <c r="CA25" s="224"/>
      <c r="CB25" s="224">
        <v>0.85</v>
      </c>
      <c r="CC25" s="224">
        <v>0.85</v>
      </c>
      <c r="CD25" s="224">
        <v>0.85</v>
      </c>
      <c r="CE25" s="225"/>
      <c r="CF25" s="225"/>
      <c r="CG25" s="225">
        <v>224.7</v>
      </c>
      <c r="CH25" s="225">
        <v>45017383709</v>
      </c>
      <c r="CI25" s="225"/>
      <c r="CJ25" s="225"/>
      <c r="CK25" s="225"/>
      <c r="CL25" s="225"/>
      <c r="CM25" s="225"/>
      <c r="CN25" s="225"/>
      <c r="CO25" s="225">
        <v>224.2</v>
      </c>
      <c r="CP25" s="225">
        <v>86058091306</v>
      </c>
      <c r="CQ25" s="225"/>
      <c r="CR25" s="225"/>
      <c r="CS25" s="225"/>
      <c r="CT25" s="225"/>
      <c r="CU25" s="225"/>
      <c r="CV25" s="225"/>
      <c r="CW25" s="225"/>
      <c r="CX25" s="225"/>
      <c r="CY25" s="225"/>
      <c r="CZ25" s="225"/>
      <c r="DA25" s="225"/>
      <c r="DB25" s="350"/>
      <c r="DC25" s="154"/>
      <c r="DD25" s="179">
        <f t="shared" si="0"/>
        <v>144.38834689781638</v>
      </c>
      <c r="DE25" s="179">
        <f t="shared" si="1"/>
        <v>41.139053999999994</v>
      </c>
      <c r="DF25" s="179">
        <f t="shared" si="2"/>
        <v>39.269096999999995</v>
      </c>
      <c r="DG25" s="179">
        <f t="shared" si="3"/>
        <v>41.000538666666664</v>
      </c>
      <c r="DH25" s="180">
        <f t="shared" si="4"/>
        <v>59.4</v>
      </c>
      <c r="DI25" s="181">
        <f t="shared" si="62"/>
        <v>224.2</v>
      </c>
      <c r="DJ25" s="182">
        <f t="shared" si="37"/>
        <v>0</v>
      </c>
      <c r="DK25" s="182">
        <f t="shared" si="38"/>
        <v>1</v>
      </c>
      <c r="DL25" s="182">
        <f t="shared" si="63"/>
        <v>0</v>
      </c>
      <c r="DM25" s="182">
        <f t="shared" si="64"/>
        <v>0</v>
      </c>
      <c r="DN25" s="182">
        <f t="shared" si="65"/>
        <v>0</v>
      </c>
      <c r="DO25" s="182">
        <f t="shared" si="9"/>
        <v>1</v>
      </c>
      <c r="DP25" s="182">
        <f t="shared" si="10"/>
        <v>0</v>
      </c>
      <c r="DQ25" s="25">
        <f t="shared" si="11"/>
        <v>0</v>
      </c>
      <c r="DR25" s="169"/>
      <c r="DS25" s="166" t="str">
        <f t="shared" si="66"/>
        <v>A</v>
      </c>
      <c r="DT25" s="166" t="str">
        <f t="shared" si="67"/>
        <v>A</v>
      </c>
      <c r="DU25" s="167">
        <f t="shared" si="68"/>
        <v>1</v>
      </c>
      <c r="DV25" s="153" t="str">
        <f>VLOOKUP(M25,'Data Master kondisi'!$O$3:$P$11,2,FALSE)</f>
        <v>Z</v>
      </c>
      <c r="DW25" s="153">
        <f>LOOKUP(DV25,{"X","X","X","Y","Y","Y","Z","Z","Z"},{6,6,6,4,4,4,2,2,2})</f>
        <v>2</v>
      </c>
      <c r="DX25" s="153">
        <f t="shared" si="15"/>
        <v>1</v>
      </c>
      <c r="DY25" s="153">
        <f t="shared" si="69"/>
        <v>4</v>
      </c>
      <c r="DZ25" s="153" t="str">
        <f>VLOOKUP(G25,'Data Master class'!$A$5:$D$12,3,FALSE)</f>
        <v>B</v>
      </c>
      <c r="EA25" s="160" t="str">
        <f t="shared" si="70"/>
        <v>BAIK</v>
      </c>
      <c r="EB25" s="156"/>
      <c r="EC25" s="153">
        <f>VLOOKUP(G25,'Data Master class'!$A$5:$D$12,2,FALSE)</f>
        <v>3</v>
      </c>
      <c r="ED25" s="153" t="str">
        <f>VLOOKUP(H25,'Data Master class'!$E$5:$G$6,3,FALSE)</f>
        <v>X</v>
      </c>
      <c r="EE25" s="153">
        <f>VLOOKUP(H25,'Data Master class'!$E$5:$G$6,2,FALSE)</f>
        <v>2</v>
      </c>
      <c r="EF25" s="153">
        <f t="shared" si="71"/>
        <v>5</v>
      </c>
      <c r="EG25" s="153" t="str">
        <f t="shared" si="72"/>
        <v>CLASS 3</v>
      </c>
      <c r="EH25" s="153">
        <f t="shared" si="73"/>
        <v>9</v>
      </c>
      <c r="EI25" s="171"/>
      <c r="EJ25" s="441">
        <f t="shared" si="20"/>
        <v>1.6543069024529289E-2</v>
      </c>
      <c r="EK25" s="441">
        <f t="shared" si="21"/>
        <v>2.9663434112949243E-2</v>
      </c>
      <c r="EL25" s="441">
        <f t="shared" si="22"/>
        <v>1.3120365088419834E-2</v>
      </c>
      <c r="EM25" s="442">
        <f t="shared" si="74"/>
        <v>1.9775622741966124E-2</v>
      </c>
      <c r="EN25" s="443" t="str">
        <f t="shared" si="75"/>
        <v>BAIK</v>
      </c>
      <c r="EP25" s="196">
        <f>'2. SUHU &amp; FISIK TRAFO'!CY25</f>
        <v>202</v>
      </c>
      <c r="EQ25" s="168">
        <f t="shared" si="76"/>
        <v>29.405940594059405</v>
      </c>
      <c r="ER25" s="189" t="str">
        <f t="shared" si="77"/>
        <v>BAIK</v>
      </c>
      <c r="ET25" s="447">
        <f t="shared" si="53"/>
        <v>40.435099999999998</v>
      </c>
      <c r="EU25" s="447">
        <f t="shared" si="78"/>
        <v>32.348080000000003</v>
      </c>
      <c r="EV25" s="448">
        <f t="shared" si="28"/>
        <v>40.435099999999998</v>
      </c>
      <c r="EW25" s="449" t="str">
        <f t="shared" si="79"/>
        <v>BAIK</v>
      </c>
      <c r="EX25" s="721"/>
      <c r="EY25" s="447">
        <f t="shared" si="56"/>
        <v>33.013599999999997</v>
      </c>
      <c r="EZ25" s="447">
        <f t="shared" si="30"/>
        <v>26.410879999999999</v>
      </c>
      <c r="FA25" s="448">
        <f t="shared" si="57"/>
        <v>33.013599999999997</v>
      </c>
      <c r="FB25" s="449" t="str">
        <f t="shared" si="31"/>
        <v>BAIK</v>
      </c>
      <c r="FD25" s="453">
        <f t="shared" si="32"/>
        <v>38.6</v>
      </c>
      <c r="FE25" s="454">
        <f t="shared" si="33"/>
        <v>144.50867052023122</v>
      </c>
      <c r="FF25" s="725">
        <f t="shared" si="34"/>
        <v>26.711200000000002</v>
      </c>
      <c r="FG25" s="202" t="str">
        <f t="shared" si="80"/>
        <v>BURUK</v>
      </c>
    </row>
    <row r="26" spans="1:163" s="195" customFormat="1" ht="20.25" customHeight="1">
      <c r="A26" s="347">
        <v>14</v>
      </c>
      <c r="B26" s="764" t="s">
        <v>2232</v>
      </c>
      <c r="C26" s="226" t="s">
        <v>480</v>
      </c>
      <c r="D26" s="227" t="s">
        <v>481</v>
      </c>
      <c r="E26" s="227" t="s">
        <v>369</v>
      </c>
      <c r="F26" s="227" t="s">
        <v>482</v>
      </c>
      <c r="G26" s="208" t="s">
        <v>206</v>
      </c>
      <c r="H26" s="208" t="s">
        <v>208</v>
      </c>
      <c r="I26" s="227" t="s">
        <v>1048</v>
      </c>
      <c r="J26" s="210" t="s">
        <v>1049</v>
      </c>
      <c r="K26" s="227" t="s">
        <v>341</v>
      </c>
      <c r="L26" s="227" t="s">
        <v>449</v>
      </c>
      <c r="M26" s="227">
        <v>200</v>
      </c>
      <c r="N26" s="227">
        <v>33170320005</v>
      </c>
      <c r="O26" s="227">
        <v>2017</v>
      </c>
      <c r="P26" s="227" t="s">
        <v>316</v>
      </c>
      <c r="Q26" s="538" t="s">
        <v>1617</v>
      </c>
      <c r="R26" s="410">
        <v>44729</v>
      </c>
      <c r="S26" s="226" t="s">
        <v>318</v>
      </c>
      <c r="T26" s="226" t="s">
        <v>343</v>
      </c>
      <c r="U26" s="227">
        <v>4</v>
      </c>
      <c r="V26" s="227">
        <v>3</v>
      </c>
      <c r="W26" s="227">
        <v>3</v>
      </c>
      <c r="X26" s="227">
        <v>20000</v>
      </c>
      <c r="Y26" s="228">
        <v>402</v>
      </c>
      <c r="Z26" s="228">
        <v>401</v>
      </c>
      <c r="AA26" s="228">
        <v>401</v>
      </c>
      <c r="AB26" s="228">
        <v>232</v>
      </c>
      <c r="AC26" s="228">
        <v>231</v>
      </c>
      <c r="AD26" s="228">
        <v>230</v>
      </c>
      <c r="AE26" s="228">
        <v>127.5</v>
      </c>
      <c r="AF26" s="228">
        <v>112.8</v>
      </c>
      <c r="AG26" s="228">
        <v>127.8</v>
      </c>
      <c r="AH26" s="228">
        <v>70</v>
      </c>
      <c r="AI26" s="228">
        <v>48.8</v>
      </c>
      <c r="AJ26" s="228">
        <v>69.5</v>
      </c>
      <c r="AK26" s="228">
        <v>79.099999999999994</v>
      </c>
      <c r="AL26" s="228">
        <v>42.6</v>
      </c>
      <c r="AM26" s="228"/>
      <c r="AN26" s="228"/>
      <c r="AO26" s="228"/>
      <c r="AP26" s="228"/>
      <c r="AQ26" s="228">
        <v>50</v>
      </c>
      <c r="AR26" s="228">
        <v>38.200000000000003</v>
      </c>
      <c r="AS26" s="228">
        <v>26.3</v>
      </c>
      <c r="AT26" s="228">
        <v>26.4</v>
      </c>
      <c r="AU26" s="228">
        <v>24.3</v>
      </c>
      <c r="AV26" s="228">
        <v>20.399999999999999</v>
      </c>
      <c r="AW26" s="228">
        <v>21.2</v>
      </c>
      <c r="AX26" s="228">
        <v>15.3</v>
      </c>
      <c r="AY26" s="228">
        <v>0.85</v>
      </c>
      <c r="AZ26" s="228">
        <v>0.85</v>
      </c>
      <c r="BA26" s="228">
        <v>0.85</v>
      </c>
      <c r="BB26" s="229">
        <v>404</v>
      </c>
      <c r="BC26" s="229">
        <v>402</v>
      </c>
      <c r="BD26" s="229">
        <v>402</v>
      </c>
      <c r="BE26" s="229">
        <v>232</v>
      </c>
      <c r="BF26" s="229">
        <v>232</v>
      </c>
      <c r="BG26" s="229">
        <v>231</v>
      </c>
      <c r="BH26" s="229" t="s">
        <v>483</v>
      </c>
      <c r="BI26" s="229" t="s">
        <v>484</v>
      </c>
      <c r="BJ26" s="229" t="s">
        <v>485</v>
      </c>
      <c r="BK26" s="229" t="s">
        <v>410</v>
      </c>
      <c r="BL26" s="229" t="s">
        <v>486</v>
      </c>
      <c r="BM26" s="229" t="s">
        <v>405</v>
      </c>
      <c r="BN26" s="229" t="s">
        <v>487</v>
      </c>
      <c r="BO26" s="229" t="s">
        <v>488</v>
      </c>
      <c r="BP26" s="229"/>
      <c r="BQ26" s="229"/>
      <c r="BR26" s="229"/>
      <c r="BS26" s="229"/>
      <c r="BT26" s="229" t="s">
        <v>489</v>
      </c>
      <c r="BU26" s="229" t="s">
        <v>490</v>
      </c>
      <c r="BV26" s="229">
        <v>14</v>
      </c>
      <c r="BW26" s="229" t="s">
        <v>491</v>
      </c>
      <c r="BX26" s="229">
        <v>17</v>
      </c>
      <c r="BY26" s="229" t="s">
        <v>492</v>
      </c>
      <c r="BZ26" s="229" t="s">
        <v>493</v>
      </c>
      <c r="CA26" s="229" t="s">
        <v>494</v>
      </c>
      <c r="CB26" s="229">
        <v>0.85</v>
      </c>
      <c r="CC26" s="229">
        <v>0.85</v>
      </c>
      <c r="CD26" s="229">
        <v>0.85</v>
      </c>
      <c r="CE26" s="230">
        <v>228.2</v>
      </c>
      <c r="CF26" s="230">
        <v>45017571352</v>
      </c>
      <c r="CG26" s="230"/>
      <c r="CH26" s="230"/>
      <c r="CI26" s="230"/>
      <c r="CJ26" s="230"/>
      <c r="CK26" s="230"/>
      <c r="CL26" s="230"/>
      <c r="CM26" s="230"/>
      <c r="CN26" s="230"/>
      <c r="CO26" s="230"/>
      <c r="CP26" s="230"/>
      <c r="CQ26" s="230"/>
      <c r="CR26" s="230"/>
      <c r="CS26" s="230">
        <v>229.5</v>
      </c>
      <c r="CT26" s="230">
        <v>45017703513</v>
      </c>
      <c r="CU26" s="230"/>
      <c r="CV26" s="230"/>
      <c r="CW26" s="230"/>
      <c r="CX26" s="230"/>
      <c r="CY26" s="230"/>
      <c r="CZ26" s="230"/>
      <c r="DA26" s="230">
        <v>227.8</v>
      </c>
      <c r="DB26" s="351">
        <v>86017506477</v>
      </c>
      <c r="DC26" s="154"/>
      <c r="DD26" s="179">
        <f t="shared" si="0"/>
        <v>288.05715053866692</v>
      </c>
      <c r="DE26" s="179">
        <f t="shared" si="1"/>
        <v>44.262049999999995</v>
      </c>
      <c r="DF26" s="179">
        <f t="shared" si="2"/>
        <v>39.158895999999991</v>
      </c>
      <c r="DG26" s="179">
        <f t="shared" si="3"/>
        <v>44.366195999999988</v>
      </c>
      <c r="DH26" s="180">
        <f t="shared" si="4"/>
        <v>127.8</v>
      </c>
      <c r="DI26" s="181">
        <f t="shared" si="62"/>
        <v>227.8</v>
      </c>
      <c r="DJ26" s="182">
        <f t="shared" si="37"/>
        <v>0</v>
      </c>
      <c r="DK26" s="182">
        <f t="shared" si="38"/>
        <v>1</v>
      </c>
      <c r="DL26" s="182">
        <f t="shared" si="63"/>
        <v>0</v>
      </c>
      <c r="DM26" s="182">
        <f t="shared" si="64"/>
        <v>0</v>
      </c>
      <c r="DN26" s="182">
        <f t="shared" si="65"/>
        <v>0</v>
      </c>
      <c r="DO26" s="182">
        <f t="shared" si="9"/>
        <v>1</v>
      </c>
      <c r="DP26" s="182">
        <f t="shared" si="10"/>
        <v>0</v>
      </c>
      <c r="DQ26" s="25">
        <f t="shared" si="11"/>
        <v>0</v>
      </c>
      <c r="DR26" s="169"/>
      <c r="DS26" s="166" t="str">
        <f t="shared" si="66"/>
        <v>A</v>
      </c>
      <c r="DT26" s="166" t="str">
        <f t="shared" si="67"/>
        <v>A</v>
      </c>
      <c r="DU26" s="167">
        <f t="shared" si="68"/>
        <v>1</v>
      </c>
      <c r="DV26" s="153" t="str">
        <f>VLOOKUP(M26,'Data Master kondisi'!$O$3:$P$11,2,FALSE)</f>
        <v>Y</v>
      </c>
      <c r="DW26" s="153">
        <f>LOOKUP(DV26,{"X","X","X","Y","Y","Y","Z","Z","Z"},{6,6,6,4,4,4,2,2,2})</f>
        <v>4</v>
      </c>
      <c r="DX26" s="153">
        <f t="shared" si="15"/>
        <v>1</v>
      </c>
      <c r="DY26" s="153">
        <f t="shared" si="69"/>
        <v>6</v>
      </c>
      <c r="DZ26" s="153" t="str">
        <f>VLOOKUP(G26,'Data Master class'!$A$5:$D$12,3,FALSE)</f>
        <v>B</v>
      </c>
      <c r="EA26" s="160" t="str">
        <f t="shared" si="70"/>
        <v>CUKUP</v>
      </c>
      <c r="EB26" s="156"/>
      <c r="EC26" s="153">
        <f>VLOOKUP(G26,'Data Master class'!$A$5:$D$12,2,FALSE)</f>
        <v>3</v>
      </c>
      <c r="ED26" s="153" t="str">
        <f>VLOOKUP(H26,'Data Master class'!$E$5:$G$6,3,FALSE)</f>
        <v>X</v>
      </c>
      <c r="EE26" s="153">
        <f>VLOOKUP(H26,'Data Master class'!$E$5:$G$6,2,FALSE)</f>
        <v>2</v>
      </c>
      <c r="EF26" s="153">
        <f t="shared" si="71"/>
        <v>5</v>
      </c>
      <c r="EG26" s="153" t="str">
        <f t="shared" si="72"/>
        <v>CLASS 3</v>
      </c>
      <c r="EH26" s="153">
        <f t="shared" si="73"/>
        <v>11</v>
      </c>
      <c r="EI26" s="171"/>
      <c r="EJ26" s="441">
        <f t="shared" si="20"/>
        <v>3.9119804400977974E-2</v>
      </c>
      <c r="EK26" s="441">
        <f t="shared" si="21"/>
        <v>8.0684596577017154E-2</v>
      </c>
      <c r="EL26" s="441">
        <f t="shared" si="22"/>
        <v>4.1564792176039075E-2</v>
      </c>
      <c r="EM26" s="442">
        <f t="shared" si="74"/>
        <v>5.3789731051344734E-2</v>
      </c>
      <c r="EN26" s="443" t="str">
        <f t="shared" si="75"/>
        <v>BAIK</v>
      </c>
      <c r="EP26" s="196">
        <f>'2. SUHU &amp; FISIK TRAFO'!CY26</f>
        <v>324</v>
      </c>
      <c r="EQ26" s="168">
        <f t="shared" si="76"/>
        <v>39.444444444444443</v>
      </c>
      <c r="ER26" s="189" t="str">
        <f t="shared" si="77"/>
        <v>BAIK</v>
      </c>
      <c r="ET26" s="447">
        <f t="shared" si="53"/>
        <v>85.030799999999999</v>
      </c>
      <c r="EU26" s="447">
        <f t="shared" si="78"/>
        <v>68.024640000000005</v>
      </c>
      <c r="EV26" s="448">
        <f t="shared" si="28"/>
        <v>42.5154</v>
      </c>
      <c r="EW26" s="449" t="str">
        <f t="shared" si="79"/>
        <v>BAIK</v>
      </c>
      <c r="EX26" s="721"/>
      <c r="EY26" s="447">
        <f t="shared" si="56"/>
        <v>58.009300000000003</v>
      </c>
      <c r="EZ26" s="447">
        <f t="shared" si="30"/>
        <v>46.407440000000008</v>
      </c>
      <c r="FA26" s="448">
        <f t="shared" si="57"/>
        <v>29.004650000000005</v>
      </c>
      <c r="FB26" s="449" t="str">
        <f t="shared" si="31"/>
        <v>BAIK</v>
      </c>
      <c r="FD26" s="453">
        <f t="shared" si="32"/>
        <v>70</v>
      </c>
      <c r="FE26" s="454">
        <f t="shared" si="33"/>
        <v>289.01734104046244</v>
      </c>
      <c r="FF26" s="725">
        <f t="shared" si="34"/>
        <v>24.22</v>
      </c>
      <c r="FG26" s="202" t="str">
        <f t="shared" si="80"/>
        <v>BURUK</v>
      </c>
    </row>
    <row r="27" spans="1:163" s="195" customFormat="1" ht="20.25" customHeight="1">
      <c r="A27" s="347">
        <v>15</v>
      </c>
      <c r="B27" s="764" t="s">
        <v>2232</v>
      </c>
      <c r="C27" s="231" t="s">
        <v>495</v>
      </c>
      <c r="D27" s="232" t="s">
        <v>496</v>
      </c>
      <c r="E27" s="232" t="s">
        <v>339</v>
      </c>
      <c r="F27" s="232" t="s">
        <v>497</v>
      </c>
      <c r="G27" s="208" t="s">
        <v>206</v>
      </c>
      <c r="H27" s="208" t="s">
        <v>209</v>
      </c>
      <c r="I27" s="232" t="s">
        <v>1050</v>
      </c>
      <c r="J27" s="210" t="s">
        <v>1051</v>
      </c>
      <c r="K27" s="232" t="s">
        <v>341</v>
      </c>
      <c r="L27" s="232" t="s">
        <v>342</v>
      </c>
      <c r="M27" s="232">
        <v>50</v>
      </c>
      <c r="N27" s="232">
        <v>173300491</v>
      </c>
      <c r="O27" s="232">
        <v>2017</v>
      </c>
      <c r="P27" s="232" t="s">
        <v>316</v>
      </c>
      <c r="Q27" s="539" t="s">
        <v>1618</v>
      </c>
      <c r="R27" s="411">
        <v>44729</v>
      </c>
      <c r="S27" s="231" t="s">
        <v>318</v>
      </c>
      <c r="T27" s="231" t="s">
        <v>343</v>
      </c>
      <c r="U27" s="232">
        <v>2</v>
      </c>
      <c r="V27" s="232">
        <v>2</v>
      </c>
      <c r="W27" s="232">
        <v>3</v>
      </c>
      <c r="X27" s="232">
        <v>20000</v>
      </c>
      <c r="Y27" s="233">
        <v>406</v>
      </c>
      <c r="Z27" s="233">
        <v>404</v>
      </c>
      <c r="AA27" s="233">
        <v>405</v>
      </c>
      <c r="AB27" s="233">
        <v>234</v>
      </c>
      <c r="AC27" s="233">
        <v>233</v>
      </c>
      <c r="AD27" s="233">
        <v>233</v>
      </c>
      <c r="AE27" s="233">
        <v>5.8</v>
      </c>
      <c r="AF27" s="233">
        <v>11</v>
      </c>
      <c r="AG27" s="233">
        <v>10.4</v>
      </c>
      <c r="AH27" s="233">
        <v>7.5</v>
      </c>
      <c r="AI27" s="233">
        <v>5.5</v>
      </c>
      <c r="AJ27" s="233">
        <v>11.3</v>
      </c>
      <c r="AK27" s="233">
        <v>10.5</v>
      </c>
      <c r="AL27" s="233">
        <v>8.1999999999999993</v>
      </c>
      <c r="AM27" s="233">
        <v>0</v>
      </c>
      <c r="AN27" s="233">
        <v>0</v>
      </c>
      <c r="AO27" s="233">
        <v>0</v>
      </c>
      <c r="AP27" s="233">
        <v>0</v>
      </c>
      <c r="AQ27" s="233"/>
      <c r="AR27" s="233"/>
      <c r="AS27" s="233"/>
      <c r="AT27" s="233"/>
      <c r="AU27" s="233"/>
      <c r="AV27" s="233"/>
      <c r="AW27" s="233"/>
      <c r="AX27" s="233"/>
      <c r="AY27" s="233">
        <v>0.85</v>
      </c>
      <c r="AZ27" s="233">
        <v>0.85</v>
      </c>
      <c r="BA27" s="233">
        <v>0.85</v>
      </c>
      <c r="BB27" s="234">
        <v>403</v>
      </c>
      <c r="BC27" s="234">
        <v>404</v>
      </c>
      <c r="BD27" s="234">
        <v>393</v>
      </c>
      <c r="BE27" s="234">
        <v>234</v>
      </c>
      <c r="BF27" s="234">
        <v>233</v>
      </c>
      <c r="BG27" s="234">
        <v>233</v>
      </c>
      <c r="BH27" s="234" t="s">
        <v>498</v>
      </c>
      <c r="BI27" s="234" t="s">
        <v>499</v>
      </c>
      <c r="BJ27" s="234" t="s">
        <v>500</v>
      </c>
      <c r="BK27" s="234" t="s">
        <v>501</v>
      </c>
      <c r="BL27" s="234" t="s">
        <v>437</v>
      </c>
      <c r="BM27" s="234" t="s">
        <v>436</v>
      </c>
      <c r="BN27" s="234" t="s">
        <v>500</v>
      </c>
      <c r="BO27" s="234">
        <v>5</v>
      </c>
      <c r="BP27" s="234"/>
      <c r="BQ27" s="234"/>
      <c r="BR27" s="234"/>
      <c r="BS27" s="234"/>
      <c r="BT27" s="234"/>
      <c r="BU27" s="234"/>
      <c r="BV27" s="234"/>
      <c r="BW27" s="234"/>
      <c r="BX27" s="234"/>
      <c r="BY27" s="234"/>
      <c r="BZ27" s="234"/>
      <c r="CA27" s="234"/>
      <c r="CB27" s="234">
        <v>0.85</v>
      </c>
      <c r="CC27" s="234">
        <v>0.85</v>
      </c>
      <c r="CD27" s="234">
        <v>0.85</v>
      </c>
      <c r="CE27" s="235">
        <v>233.7</v>
      </c>
      <c r="CF27" s="235">
        <v>86031973059</v>
      </c>
      <c r="CG27" s="235">
        <v>233.8</v>
      </c>
      <c r="CH27" s="235">
        <v>86046316849</v>
      </c>
      <c r="CI27" s="235"/>
      <c r="CJ27" s="235"/>
      <c r="CK27" s="235">
        <v>231.9</v>
      </c>
      <c r="CL27" s="235">
        <v>56601467584</v>
      </c>
      <c r="CM27" s="235"/>
      <c r="CN27" s="235"/>
      <c r="CO27" s="235"/>
      <c r="CP27" s="235"/>
      <c r="CQ27" s="235"/>
      <c r="CR27" s="235"/>
      <c r="CS27" s="235"/>
      <c r="CT27" s="235"/>
      <c r="CU27" s="235"/>
      <c r="CV27" s="235"/>
      <c r="CW27" s="235"/>
      <c r="CX27" s="235"/>
      <c r="CY27" s="235"/>
      <c r="CZ27" s="235"/>
      <c r="DA27" s="235"/>
      <c r="DB27" s="352"/>
      <c r="DC27" s="154"/>
      <c r="DD27" s="179">
        <f t="shared" si="0"/>
        <v>71.362306429743811</v>
      </c>
      <c r="DE27" s="179">
        <f t="shared" si="1"/>
        <v>8.1275399999999998</v>
      </c>
      <c r="DF27" s="179">
        <f t="shared" si="2"/>
        <v>15.414300000000001</v>
      </c>
      <c r="DG27" s="179">
        <f t="shared" si="3"/>
        <v>14.57352</v>
      </c>
      <c r="DH27" s="180">
        <f t="shared" si="4"/>
        <v>11</v>
      </c>
      <c r="DI27" s="181">
        <f t="shared" si="62"/>
        <v>231.9</v>
      </c>
      <c r="DJ27" s="182">
        <f t="shared" si="37"/>
        <v>1</v>
      </c>
      <c r="DK27" s="182">
        <f t="shared" si="38"/>
        <v>0</v>
      </c>
      <c r="DL27" s="182">
        <f t="shared" si="63"/>
        <v>0</v>
      </c>
      <c r="DM27" s="182">
        <f t="shared" si="64"/>
        <v>0</v>
      </c>
      <c r="DN27" s="182">
        <f t="shared" si="65"/>
        <v>0</v>
      </c>
      <c r="DO27" s="182">
        <f t="shared" si="9"/>
        <v>1</v>
      </c>
      <c r="DP27" s="182">
        <f t="shared" si="10"/>
        <v>0</v>
      </c>
      <c r="DQ27" s="25">
        <f t="shared" si="11"/>
        <v>0</v>
      </c>
      <c r="DR27" s="169"/>
      <c r="DS27" s="166" t="str">
        <f t="shared" si="66"/>
        <v>A</v>
      </c>
      <c r="DT27" s="166" t="str">
        <f t="shared" si="67"/>
        <v>B</v>
      </c>
      <c r="DU27" s="167">
        <f t="shared" si="68"/>
        <v>2</v>
      </c>
      <c r="DV27" s="153" t="str">
        <f>VLOOKUP(M27,'Data Master kondisi'!$O$3:$P$11,2,FALSE)</f>
        <v>Z</v>
      </c>
      <c r="DW27" s="153">
        <f>LOOKUP(DV27,{"X","X","X","Y","Y","Y","Z","Z","Z"},{6,6,6,4,4,4,2,2,2})</f>
        <v>2</v>
      </c>
      <c r="DX27" s="153">
        <f t="shared" si="15"/>
        <v>1</v>
      </c>
      <c r="DY27" s="153">
        <f t="shared" si="69"/>
        <v>5</v>
      </c>
      <c r="DZ27" s="153" t="str">
        <f>VLOOKUP(G27,'Data Master class'!$A$5:$D$12,3,FALSE)</f>
        <v>B</v>
      </c>
      <c r="EA27" s="160" t="str">
        <f t="shared" si="70"/>
        <v>BAIK</v>
      </c>
      <c r="EB27" s="156"/>
      <c r="EC27" s="153">
        <f>VLOOKUP(G27,'Data Master class'!$A$5:$D$12,2,FALSE)</f>
        <v>3</v>
      </c>
      <c r="ED27" s="153" t="str">
        <f>VLOOKUP(H27,'Data Master class'!$E$5:$G$6,3,FALSE)</f>
        <v>Y</v>
      </c>
      <c r="EE27" s="153">
        <f>VLOOKUP(H27,'Data Master class'!$E$5:$G$6,2,FALSE)</f>
        <v>1</v>
      </c>
      <c r="EF27" s="153">
        <f t="shared" si="71"/>
        <v>4</v>
      </c>
      <c r="EG27" s="153" t="str">
        <f t="shared" si="72"/>
        <v>CLASS 3</v>
      </c>
      <c r="EH27" s="153">
        <f t="shared" si="73"/>
        <v>9</v>
      </c>
      <c r="EI27" s="171"/>
      <c r="EJ27" s="441">
        <f t="shared" si="20"/>
        <v>0.36029411764705893</v>
      </c>
      <c r="EK27" s="441">
        <f t="shared" si="21"/>
        <v>0.21323529411764686</v>
      </c>
      <c r="EL27" s="441">
        <f t="shared" si="22"/>
        <v>0.1470588235294116</v>
      </c>
      <c r="EM27" s="442">
        <f t="shared" si="74"/>
        <v>0.24019607843137247</v>
      </c>
      <c r="EN27" s="443" t="str">
        <f t="shared" si="75"/>
        <v>KURANG</v>
      </c>
      <c r="EP27" s="196">
        <f>'2. SUHU &amp; FISIK TRAFO'!CY27</f>
        <v>324</v>
      </c>
      <c r="EQ27" s="168">
        <f t="shared" si="76"/>
        <v>3.3950617283950617</v>
      </c>
      <c r="ER27" s="189" t="str">
        <f t="shared" si="77"/>
        <v>BAIK</v>
      </c>
      <c r="ET27" s="447">
        <f t="shared" si="53"/>
        <v>6.3433999999999999</v>
      </c>
      <c r="EU27" s="447">
        <f t="shared" si="78"/>
        <v>5.0747200000000001</v>
      </c>
      <c r="EV27" s="448">
        <f t="shared" si="28"/>
        <v>12.686800000000002</v>
      </c>
      <c r="EW27" s="449" t="str">
        <f t="shared" si="79"/>
        <v>BAIK</v>
      </c>
      <c r="EX27" s="721"/>
      <c r="EY27" s="447">
        <f t="shared" si="56"/>
        <v>3.4515999999999996</v>
      </c>
      <c r="EZ27" s="447">
        <f t="shared" si="30"/>
        <v>2.7612799999999997</v>
      </c>
      <c r="FA27" s="448">
        <f t="shared" si="57"/>
        <v>6.9032</v>
      </c>
      <c r="FB27" s="449" t="str">
        <f t="shared" si="31"/>
        <v>BAIK</v>
      </c>
      <c r="FD27" s="453">
        <f t="shared" si="32"/>
        <v>7.5</v>
      </c>
      <c r="FE27" s="454">
        <f t="shared" si="33"/>
        <v>72.25433526011561</v>
      </c>
      <c r="FF27" s="725">
        <f t="shared" si="34"/>
        <v>10.379999999999999</v>
      </c>
      <c r="FG27" s="202" t="str">
        <f t="shared" si="80"/>
        <v>CUKUP</v>
      </c>
    </row>
    <row r="28" spans="1:163" s="195" customFormat="1" ht="20.25" customHeight="1">
      <c r="A28" s="347">
        <v>16</v>
      </c>
      <c r="B28" s="764" t="s">
        <v>2232</v>
      </c>
      <c r="C28" s="236" t="s">
        <v>502</v>
      </c>
      <c r="D28" s="237" t="s">
        <v>368</v>
      </c>
      <c r="E28" s="237" t="s">
        <v>369</v>
      </c>
      <c r="F28" s="237" t="s">
        <v>482</v>
      </c>
      <c r="G28" s="208" t="s">
        <v>206</v>
      </c>
      <c r="H28" s="208" t="s">
        <v>208</v>
      </c>
      <c r="I28" s="237" t="s">
        <v>1052</v>
      </c>
      <c r="J28" s="210" t="s">
        <v>1053</v>
      </c>
      <c r="K28" s="237" t="s">
        <v>315</v>
      </c>
      <c r="L28" s="237" t="s">
        <v>414</v>
      </c>
      <c r="M28" s="237">
        <v>100</v>
      </c>
      <c r="N28" s="237" t="s">
        <v>503</v>
      </c>
      <c r="O28" s="237">
        <v>2011</v>
      </c>
      <c r="P28" s="237" t="s">
        <v>316</v>
      </c>
      <c r="Q28" s="540" t="s">
        <v>1619</v>
      </c>
      <c r="R28" s="412">
        <v>44729</v>
      </c>
      <c r="S28" s="236" t="s">
        <v>318</v>
      </c>
      <c r="T28" s="236" t="s">
        <v>343</v>
      </c>
      <c r="U28" s="237">
        <v>2</v>
      </c>
      <c r="V28" s="237">
        <v>2</v>
      </c>
      <c r="W28" s="237">
        <v>3</v>
      </c>
      <c r="X28" s="237">
        <v>20000</v>
      </c>
      <c r="Y28" s="238">
        <v>404</v>
      </c>
      <c r="Z28" s="238">
        <v>400</v>
      </c>
      <c r="AA28" s="238">
        <v>401</v>
      </c>
      <c r="AB28" s="238">
        <v>232</v>
      </c>
      <c r="AC28" s="238">
        <v>232</v>
      </c>
      <c r="AD28" s="238">
        <v>230</v>
      </c>
      <c r="AE28" s="238">
        <v>63</v>
      </c>
      <c r="AF28" s="238">
        <v>31.3</v>
      </c>
      <c r="AG28" s="238">
        <v>47.4</v>
      </c>
      <c r="AH28" s="238">
        <v>45.7</v>
      </c>
      <c r="AI28" s="238">
        <v>29.4</v>
      </c>
      <c r="AJ28" s="238">
        <v>15</v>
      </c>
      <c r="AK28" s="238">
        <v>23</v>
      </c>
      <c r="AL28" s="238">
        <v>17.3</v>
      </c>
      <c r="AM28" s="238">
        <v>38.9</v>
      </c>
      <c r="AN28" s="238">
        <v>16.7</v>
      </c>
      <c r="AO28" s="238">
        <v>25.6</v>
      </c>
      <c r="AP28" s="238">
        <v>27.3</v>
      </c>
      <c r="AQ28" s="238"/>
      <c r="AR28" s="238"/>
      <c r="AS28" s="238"/>
      <c r="AT28" s="238"/>
      <c r="AU28" s="238"/>
      <c r="AV28" s="238"/>
      <c r="AW28" s="238"/>
      <c r="AX28" s="238"/>
      <c r="AY28" s="238">
        <v>0.85</v>
      </c>
      <c r="AZ28" s="238">
        <v>0.85</v>
      </c>
      <c r="BA28" s="238">
        <v>0.85</v>
      </c>
      <c r="BB28" s="239">
        <v>403</v>
      </c>
      <c r="BC28" s="239">
        <v>401</v>
      </c>
      <c r="BD28" s="239">
        <v>402</v>
      </c>
      <c r="BE28" s="239">
        <v>231</v>
      </c>
      <c r="BF28" s="239">
        <v>232</v>
      </c>
      <c r="BG28" s="239">
        <v>231</v>
      </c>
      <c r="BH28" s="239" t="s">
        <v>504</v>
      </c>
      <c r="BI28" s="239" t="s">
        <v>505</v>
      </c>
      <c r="BJ28" s="239" t="s">
        <v>506</v>
      </c>
      <c r="BK28" s="239" t="s">
        <v>507</v>
      </c>
      <c r="BL28" s="239">
        <v>23</v>
      </c>
      <c r="BM28" s="239" t="s">
        <v>508</v>
      </c>
      <c r="BN28" s="239" t="s">
        <v>509</v>
      </c>
      <c r="BO28" s="239">
        <v>14</v>
      </c>
      <c r="BP28" s="239" t="s">
        <v>458</v>
      </c>
      <c r="BQ28" s="239" t="s">
        <v>510</v>
      </c>
      <c r="BR28" s="239" t="s">
        <v>511</v>
      </c>
      <c r="BS28" s="239" t="s">
        <v>512</v>
      </c>
      <c r="BT28" s="239"/>
      <c r="BU28" s="239"/>
      <c r="BV28" s="239"/>
      <c r="BW28" s="239"/>
      <c r="BX28" s="239"/>
      <c r="BY28" s="239"/>
      <c r="BZ28" s="239"/>
      <c r="CA28" s="239"/>
      <c r="CB28" s="239">
        <v>0.85</v>
      </c>
      <c r="CC28" s="239">
        <v>0.85</v>
      </c>
      <c r="CD28" s="239">
        <v>0.85</v>
      </c>
      <c r="CE28" s="240">
        <v>229.1</v>
      </c>
      <c r="CF28" s="240">
        <v>45017347506</v>
      </c>
      <c r="CG28" s="240"/>
      <c r="CH28" s="240"/>
      <c r="CI28" s="240"/>
      <c r="CJ28" s="240"/>
      <c r="CK28" s="240"/>
      <c r="CL28" s="240"/>
      <c r="CM28" s="240">
        <v>228.5</v>
      </c>
      <c r="CN28" s="240">
        <v>45017182457</v>
      </c>
      <c r="CO28" s="240"/>
      <c r="CP28" s="240"/>
      <c r="CQ28" s="240"/>
      <c r="CR28" s="240"/>
      <c r="CS28" s="240"/>
      <c r="CT28" s="240"/>
      <c r="CU28" s="240"/>
      <c r="CV28" s="240"/>
      <c r="CW28" s="240"/>
      <c r="CX28" s="240"/>
      <c r="CY28" s="240"/>
      <c r="CZ28" s="240"/>
      <c r="DA28" s="240"/>
      <c r="DB28" s="353"/>
      <c r="DC28" s="154"/>
      <c r="DD28" s="179">
        <f t="shared" si="0"/>
        <v>143.90904948072819</v>
      </c>
      <c r="DE28" s="179">
        <f t="shared" si="1"/>
        <v>43.777649999999994</v>
      </c>
      <c r="DF28" s="179">
        <f t="shared" si="2"/>
        <v>21.749848333333333</v>
      </c>
      <c r="DG28" s="179">
        <f t="shared" si="3"/>
        <v>32.937469999999998</v>
      </c>
      <c r="DH28" s="180">
        <f t="shared" si="4"/>
        <v>63</v>
      </c>
      <c r="DI28" s="181">
        <f t="shared" si="62"/>
        <v>228.5</v>
      </c>
      <c r="DJ28" s="182">
        <f t="shared" si="37"/>
        <v>0</v>
      </c>
      <c r="DK28" s="182">
        <f t="shared" si="38"/>
        <v>1</v>
      </c>
      <c r="DL28" s="182">
        <f t="shared" si="63"/>
        <v>0</v>
      </c>
      <c r="DM28" s="182">
        <f t="shared" si="64"/>
        <v>0</v>
      </c>
      <c r="DN28" s="182">
        <f t="shared" si="65"/>
        <v>0</v>
      </c>
      <c r="DO28" s="182">
        <f t="shared" si="9"/>
        <v>1</v>
      </c>
      <c r="DP28" s="182">
        <f t="shared" si="10"/>
        <v>0</v>
      </c>
      <c r="DQ28" s="25">
        <f t="shared" si="11"/>
        <v>0</v>
      </c>
      <c r="DR28" s="169"/>
      <c r="DS28" s="166" t="str">
        <f t="shared" si="66"/>
        <v>A</v>
      </c>
      <c r="DT28" s="166" t="str">
        <f t="shared" si="67"/>
        <v>B</v>
      </c>
      <c r="DU28" s="167">
        <f t="shared" si="68"/>
        <v>2</v>
      </c>
      <c r="DV28" s="153" t="str">
        <f>VLOOKUP(M28,'Data Master kondisi'!$O$3:$P$11,2,FALSE)</f>
        <v>Z</v>
      </c>
      <c r="DW28" s="153">
        <f>LOOKUP(DV28,{"X","X","X","Y","Y","Y","Z","Z","Z"},{6,6,6,4,4,4,2,2,2})</f>
        <v>2</v>
      </c>
      <c r="DX28" s="153">
        <f t="shared" si="15"/>
        <v>1</v>
      </c>
      <c r="DY28" s="153">
        <f t="shared" si="69"/>
        <v>5</v>
      </c>
      <c r="DZ28" s="153" t="str">
        <f>VLOOKUP(G28,'Data Master class'!$A$5:$D$12,3,FALSE)</f>
        <v>B</v>
      </c>
      <c r="EA28" s="160" t="str">
        <f t="shared" si="70"/>
        <v>BAIK</v>
      </c>
      <c r="EB28" s="156"/>
      <c r="EC28" s="153">
        <f>VLOOKUP(G28,'Data Master class'!$A$5:$D$12,2,FALSE)</f>
        <v>3</v>
      </c>
      <c r="ED28" s="153" t="str">
        <f>VLOOKUP(H28,'Data Master class'!$E$5:$G$6,3,FALSE)</f>
        <v>X</v>
      </c>
      <c r="EE28" s="153">
        <f>VLOOKUP(H28,'Data Master class'!$E$5:$G$6,2,FALSE)</f>
        <v>2</v>
      </c>
      <c r="EF28" s="153">
        <f t="shared" si="71"/>
        <v>5</v>
      </c>
      <c r="EG28" s="153" t="str">
        <f t="shared" si="72"/>
        <v>CLASS 3</v>
      </c>
      <c r="EH28" s="153">
        <f t="shared" si="73"/>
        <v>10</v>
      </c>
      <c r="EI28" s="171"/>
      <c r="EJ28" s="441">
        <f t="shared" si="20"/>
        <v>0.33380381086803124</v>
      </c>
      <c r="EK28" s="441">
        <f t="shared" si="21"/>
        <v>0.33733239237826385</v>
      </c>
      <c r="EL28" s="441">
        <f t="shared" si="22"/>
        <v>3.5285815102329872E-3</v>
      </c>
      <c r="EM28" s="442">
        <f t="shared" si="74"/>
        <v>0.22488826158550934</v>
      </c>
      <c r="EN28" s="443" t="str">
        <f t="shared" si="75"/>
        <v>KURANG</v>
      </c>
      <c r="EP28" s="196">
        <f>'2. SUHU &amp; FISIK TRAFO'!CY28</f>
        <v>324</v>
      </c>
      <c r="EQ28" s="168">
        <f t="shared" si="76"/>
        <v>19.444444444444446</v>
      </c>
      <c r="ER28" s="189" t="str">
        <f t="shared" si="77"/>
        <v>BAIK</v>
      </c>
      <c r="ET28" s="447">
        <f t="shared" si="53"/>
        <v>32.779600000000002</v>
      </c>
      <c r="EU28" s="447">
        <f t="shared" si="78"/>
        <v>26.223680000000002</v>
      </c>
      <c r="EV28" s="448">
        <f t="shared" si="28"/>
        <v>32.779600000000002</v>
      </c>
      <c r="EW28" s="449" t="str">
        <f t="shared" si="79"/>
        <v>BAIK</v>
      </c>
      <c r="EX28" s="721"/>
      <c r="EY28" s="447">
        <f t="shared" si="56"/>
        <v>22.161999999999999</v>
      </c>
      <c r="EZ28" s="447">
        <f t="shared" si="30"/>
        <v>17.729600000000001</v>
      </c>
      <c r="FA28" s="448">
        <f t="shared" si="57"/>
        <v>22.161999999999999</v>
      </c>
      <c r="FB28" s="449" t="str">
        <f t="shared" si="31"/>
        <v>BAIK</v>
      </c>
      <c r="FD28" s="453">
        <f t="shared" si="32"/>
        <v>45.7</v>
      </c>
      <c r="FE28" s="454">
        <f t="shared" si="33"/>
        <v>144.50867052023122</v>
      </c>
      <c r="FF28" s="725">
        <f t="shared" si="34"/>
        <v>31.624400000000001</v>
      </c>
      <c r="FG28" s="202" t="str">
        <f t="shared" si="80"/>
        <v>BURUK</v>
      </c>
    </row>
    <row r="29" spans="1:163" s="195" customFormat="1" ht="20.25" customHeight="1">
      <c r="A29" s="347">
        <v>17</v>
      </c>
      <c r="B29" s="764" t="s">
        <v>2232</v>
      </c>
      <c r="C29" s="207" t="s">
        <v>513</v>
      </c>
      <c r="D29" s="241" t="s">
        <v>514</v>
      </c>
      <c r="E29" s="241" t="s">
        <v>369</v>
      </c>
      <c r="F29" s="241" t="s">
        <v>515</v>
      </c>
      <c r="G29" s="208" t="s">
        <v>206</v>
      </c>
      <c r="H29" s="213" t="s">
        <v>208</v>
      </c>
      <c r="I29" s="241" t="s">
        <v>1054</v>
      </c>
      <c r="J29" s="210" t="s">
        <v>1055</v>
      </c>
      <c r="K29" s="241" t="s">
        <v>341</v>
      </c>
      <c r="L29" s="241" t="s">
        <v>388</v>
      </c>
      <c r="M29" s="241">
        <v>200</v>
      </c>
      <c r="N29" s="241">
        <v>17049601</v>
      </c>
      <c r="O29" s="241">
        <v>2017</v>
      </c>
      <c r="P29" s="241" t="s">
        <v>316</v>
      </c>
      <c r="Q29" s="541" t="s">
        <v>1620</v>
      </c>
      <c r="R29" s="413">
        <v>44729</v>
      </c>
      <c r="S29" s="207" t="s">
        <v>318</v>
      </c>
      <c r="T29" s="207" t="s">
        <v>343</v>
      </c>
      <c r="U29" s="241">
        <v>4</v>
      </c>
      <c r="V29" s="241">
        <v>2</v>
      </c>
      <c r="W29" s="241">
        <v>3</v>
      </c>
      <c r="X29" s="241">
        <v>20000</v>
      </c>
      <c r="Y29" s="211">
        <v>405</v>
      </c>
      <c r="Z29" s="211">
        <v>403</v>
      </c>
      <c r="AA29" s="211">
        <v>404</v>
      </c>
      <c r="AB29" s="211">
        <v>233</v>
      </c>
      <c r="AC29" s="211">
        <v>233</v>
      </c>
      <c r="AD29" s="211">
        <v>232</v>
      </c>
      <c r="AE29" s="211">
        <v>46.5</v>
      </c>
      <c r="AF29" s="211">
        <v>54.5</v>
      </c>
      <c r="AG29" s="211">
        <v>76.3</v>
      </c>
      <c r="AH29" s="211">
        <v>47.6</v>
      </c>
      <c r="AI29" s="211">
        <v>6.2</v>
      </c>
      <c r="AJ29" s="211">
        <v>9.5</v>
      </c>
      <c r="AK29" s="211">
        <v>14.8</v>
      </c>
      <c r="AL29" s="211">
        <v>0</v>
      </c>
      <c r="AM29" s="211"/>
      <c r="AN29" s="211"/>
      <c r="AO29" s="211"/>
      <c r="AP29" s="211"/>
      <c r="AQ29" s="211">
        <v>39.799999999999997</v>
      </c>
      <c r="AR29" s="211">
        <v>45.5</v>
      </c>
      <c r="AS29" s="211">
        <v>60</v>
      </c>
      <c r="AT29" s="211">
        <v>0</v>
      </c>
      <c r="AU29" s="211"/>
      <c r="AV29" s="211"/>
      <c r="AW29" s="211"/>
      <c r="AX29" s="211"/>
      <c r="AY29" s="211">
        <v>0.85</v>
      </c>
      <c r="AZ29" s="211">
        <v>0.85</v>
      </c>
      <c r="BA29" s="211">
        <v>0.85</v>
      </c>
      <c r="BB29" s="242">
        <v>401</v>
      </c>
      <c r="BC29" s="242">
        <v>401</v>
      </c>
      <c r="BD29" s="242">
        <v>401</v>
      </c>
      <c r="BE29" s="242">
        <v>231</v>
      </c>
      <c r="BF29" s="242">
        <v>232</v>
      </c>
      <c r="BG29" s="242">
        <v>230</v>
      </c>
      <c r="BH29" s="242">
        <v>122</v>
      </c>
      <c r="BI29" s="242" t="s">
        <v>516</v>
      </c>
      <c r="BJ29" s="242" t="s">
        <v>517</v>
      </c>
      <c r="BK29" s="242" t="s">
        <v>518</v>
      </c>
      <c r="BL29" s="242" t="s">
        <v>519</v>
      </c>
      <c r="BM29" s="242">
        <v>7</v>
      </c>
      <c r="BN29" s="242">
        <v>11</v>
      </c>
      <c r="BO29" s="242">
        <v>0</v>
      </c>
      <c r="BP29" s="242"/>
      <c r="BQ29" s="242"/>
      <c r="BR29" s="242"/>
      <c r="BS29" s="242"/>
      <c r="BT29" s="242" t="s">
        <v>520</v>
      </c>
      <c r="BU29" s="242" t="s">
        <v>521</v>
      </c>
      <c r="BV29" s="242" t="s">
        <v>522</v>
      </c>
      <c r="BW29" s="242">
        <v>0</v>
      </c>
      <c r="BX29" s="242"/>
      <c r="BY29" s="242"/>
      <c r="BZ29" s="242"/>
      <c r="CA29" s="242"/>
      <c r="CB29" s="242">
        <v>0.85</v>
      </c>
      <c r="CC29" s="242">
        <v>0.85</v>
      </c>
      <c r="CD29" s="242">
        <v>0.85</v>
      </c>
      <c r="CE29" s="243"/>
      <c r="CF29" s="243"/>
      <c r="CG29" s="243">
        <v>231.3</v>
      </c>
      <c r="CH29" s="243">
        <v>86057172164</v>
      </c>
      <c r="CI29" s="243"/>
      <c r="CJ29" s="243"/>
      <c r="CK29" s="243"/>
      <c r="CL29" s="243"/>
      <c r="CM29" s="243"/>
      <c r="CN29" s="243"/>
      <c r="CO29" s="243"/>
      <c r="CP29" s="243"/>
      <c r="CQ29" s="243"/>
      <c r="CR29" s="243"/>
      <c r="CS29" s="243"/>
      <c r="CT29" s="243"/>
      <c r="CU29" s="243">
        <v>231.2</v>
      </c>
      <c r="CV29" s="243">
        <v>45017774659</v>
      </c>
      <c r="CW29" s="243"/>
      <c r="CX29" s="243"/>
      <c r="CY29" s="243"/>
      <c r="CZ29" s="243"/>
      <c r="DA29" s="243"/>
      <c r="DB29" s="354"/>
      <c r="DC29" s="154"/>
      <c r="DD29" s="179">
        <f t="shared" si="0"/>
        <v>286.15578320837864</v>
      </c>
      <c r="DE29" s="179">
        <f t="shared" si="1"/>
        <v>16.249890000000001</v>
      </c>
      <c r="DF29" s="179">
        <f t="shared" si="2"/>
        <v>19.045570000000001</v>
      </c>
      <c r="DG29" s="179">
        <f t="shared" si="3"/>
        <v>26.663798</v>
      </c>
      <c r="DH29" s="180">
        <f t="shared" si="4"/>
        <v>76.3</v>
      </c>
      <c r="DI29" s="181">
        <f t="shared" si="62"/>
        <v>231.2</v>
      </c>
      <c r="DJ29" s="182">
        <f t="shared" si="37"/>
        <v>1</v>
      </c>
      <c r="DK29" s="182">
        <f t="shared" si="38"/>
        <v>0</v>
      </c>
      <c r="DL29" s="182">
        <f t="shared" si="63"/>
        <v>0</v>
      </c>
      <c r="DM29" s="182">
        <f t="shared" si="64"/>
        <v>0</v>
      </c>
      <c r="DN29" s="182">
        <f t="shared" si="65"/>
        <v>0</v>
      </c>
      <c r="DO29" s="182">
        <f t="shared" si="9"/>
        <v>1</v>
      </c>
      <c r="DP29" s="182">
        <f t="shared" si="10"/>
        <v>0</v>
      </c>
      <c r="DQ29" s="25">
        <f t="shared" si="11"/>
        <v>0</v>
      </c>
      <c r="DR29" s="169"/>
      <c r="DS29" s="166" t="str">
        <f t="shared" si="66"/>
        <v>A</v>
      </c>
      <c r="DT29" s="166" t="str">
        <f t="shared" si="67"/>
        <v>B</v>
      </c>
      <c r="DU29" s="167">
        <f t="shared" si="68"/>
        <v>2</v>
      </c>
      <c r="DV29" s="153" t="str">
        <f>VLOOKUP(M29,'Data Master kondisi'!$O$3:$P$11,2,FALSE)</f>
        <v>Y</v>
      </c>
      <c r="DW29" s="153">
        <f>LOOKUP(DV29,{"X","X","X","Y","Y","Y","Z","Z","Z"},{6,6,6,4,4,4,2,2,2})</f>
        <v>4</v>
      </c>
      <c r="DX29" s="153">
        <f t="shared" si="15"/>
        <v>1</v>
      </c>
      <c r="DY29" s="153">
        <f t="shared" si="69"/>
        <v>7</v>
      </c>
      <c r="DZ29" s="153" t="str">
        <f>VLOOKUP(G29,'Data Master class'!$A$5:$D$12,3,FALSE)</f>
        <v>B</v>
      </c>
      <c r="EA29" s="160" t="str">
        <f t="shared" si="70"/>
        <v>CUKUP</v>
      </c>
      <c r="EB29" s="156"/>
      <c r="EC29" s="153">
        <f>VLOOKUP(G29,'Data Master class'!$A$5:$D$12,2,FALSE)</f>
        <v>3</v>
      </c>
      <c r="ED29" s="153" t="str">
        <f>VLOOKUP(H29,'Data Master class'!$E$5:$G$6,3,FALSE)</f>
        <v>X</v>
      </c>
      <c r="EE29" s="153">
        <f>VLOOKUP(H29,'Data Master class'!$E$5:$G$6,2,FALSE)</f>
        <v>2</v>
      </c>
      <c r="EF29" s="153">
        <f t="shared" si="71"/>
        <v>5</v>
      </c>
      <c r="EG29" s="153" t="str">
        <f t="shared" si="72"/>
        <v>CLASS 3</v>
      </c>
      <c r="EH29" s="153">
        <f t="shared" si="73"/>
        <v>12</v>
      </c>
      <c r="EI29" s="171"/>
      <c r="EJ29" s="441">
        <f t="shared" si="20"/>
        <v>0.21319796954314724</v>
      </c>
      <c r="EK29" s="441">
        <f t="shared" si="21"/>
        <v>7.7834179357022013E-2</v>
      </c>
      <c r="EL29" s="441">
        <f t="shared" si="22"/>
        <v>0.29103214890016915</v>
      </c>
      <c r="EM29" s="442">
        <f t="shared" si="74"/>
        <v>0.19402143260011281</v>
      </c>
      <c r="EN29" s="443" t="str">
        <f t="shared" si="75"/>
        <v>CUKUP</v>
      </c>
      <c r="EP29" s="196">
        <f>'2. SUHU &amp; FISIK TRAFO'!CY29</f>
        <v>324</v>
      </c>
      <c r="EQ29" s="168">
        <f t="shared" si="76"/>
        <v>23.549382716049383</v>
      </c>
      <c r="ER29" s="189" t="str">
        <f t="shared" si="77"/>
        <v>BAIK</v>
      </c>
      <c r="ET29" s="447">
        <f t="shared" si="53"/>
        <v>41.2346</v>
      </c>
      <c r="EU29" s="447">
        <f t="shared" si="78"/>
        <v>32.987680000000005</v>
      </c>
      <c r="EV29" s="448">
        <f t="shared" si="28"/>
        <v>20.6173</v>
      </c>
      <c r="EW29" s="449" t="str">
        <f t="shared" si="79"/>
        <v>BAIK</v>
      </c>
      <c r="EX29" s="721"/>
      <c r="EY29" s="447">
        <f t="shared" si="56"/>
        <v>74.419200000000004</v>
      </c>
      <c r="EZ29" s="447">
        <f t="shared" si="30"/>
        <v>59.535360000000004</v>
      </c>
      <c r="FA29" s="448">
        <f t="shared" si="57"/>
        <v>37.209600000000002</v>
      </c>
      <c r="FB29" s="449" t="str">
        <f t="shared" si="31"/>
        <v>BAIK</v>
      </c>
      <c r="FD29" s="453">
        <f t="shared" si="32"/>
        <v>47.6</v>
      </c>
      <c r="FE29" s="454">
        <f t="shared" si="33"/>
        <v>289.01734104046244</v>
      </c>
      <c r="FF29" s="725">
        <f t="shared" si="34"/>
        <v>16.4696</v>
      </c>
      <c r="FG29" s="202" t="str">
        <f t="shared" si="80"/>
        <v>KURANG</v>
      </c>
    </row>
    <row r="30" spans="1:163" s="195" customFormat="1" ht="20.25" customHeight="1">
      <c r="A30" s="347">
        <v>18</v>
      </c>
      <c r="B30" s="764" t="s">
        <v>2232</v>
      </c>
      <c r="C30" s="207" t="s">
        <v>523</v>
      </c>
      <c r="D30" s="241" t="s">
        <v>514</v>
      </c>
      <c r="E30" s="241" t="s">
        <v>369</v>
      </c>
      <c r="F30" s="241" t="s">
        <v>515</v>
      </c>
      <c r="G30" s="208" t="s">
        <v>206</v>
      </c>
      <c r="H30" s="213" t="s">
        <v>208</v>
      </c>
      <c r="I30" s="241" t="s">
        <v>1056</v>
      </c>
      <c r="J30" s="210" t="s">
        <v>1057</v>
      </c>
      <c r="K30" s="241" t="s">
        <v>341</v>
      </c>
      <c r="L30" s="241" t="s">
        <v>342</v>
      </c>
      <c r="M30" s="241">
        <v>160</v>
      </c>
      <c r="N30" s="241">
        <v>31476</v>
      </c>
      <c r="O30" s="241">
        <v>1985</v>
      </c>
      <c r="P30" s="241" t="s">
        <v>316</v>
      </c>
      <c r="Q30" s="541" t="s">
        <v>1621</v>
      </c>
      <c r="R30" s="413">
        <v>44729</v>
      </c>
      <c r="S30" s="207" t="s">
        <v>318</v>
      </c>
      <c r="T30" s="207" t="s">
        <v>343</v>
      </c>
      <c r="U30" s="241">
        <v>4</v>
      </c>
      <c r="V30" s="241">
        <v>3</v>
      </c>
      <c r="W30" s="241">
        <v>3</v>
      </c>
      <c r="X30" s="241">
        <v>20000</v>
      </c>
      <c r="Y30" s="211">
        <v>382</v>
      </c>
      <c r="Z30" s="211">
        <v>382</v>
      </c>
      <c r="AA30" s="211">
        <v>383</v>
      </c>
      <c r="AB30" s="211">
        <v>222</v>
      </c>
      <c r="AC30" s="211">
        <v>219</v>
      </c>
      <c r="AD30" s="211">
        <v>220</v>
      </c>
      <c r="AE30" s="211">
        <v>88.3</v>
      </c>
      <c r="AF30" s="211">
        <v>162</v>
      </c>
      <c r="AG30" s="211">
        <v>96.8</v>
      </c>
      <c r="AH30" s="211">
        <v>84.1</v>
      </c>
      <c r="AI30" s="211">
        <v>36.299999999999997</v>
      </c>
      <c r="AJ30" s="211">
        <v>21.3</v>
      </c>
      <c r="AK30" s="211">
        <v>20.399999999999999</v>
      </c>
      <c r="AL30" s="211">
        <v>23.5</v>
      </c>
      <c r="AM30" s="211">
        <v>12</v>
      </c>
      <c r="AN30" s="211">
        <v>19.8</v>
      </c>
      <c r="AO30" s="211">
        <v>13.4</v>
      </c>
      <c r="AP30" s="211">
        <v>8.4</v>
      </c>
      <c r="AQ30" s="211">
        <v>40.5</v>
      </c>
      <c r="AR30" s="211">
        <v>120.6</v>
      </c>
      <c r="AS30" s="211">
        <v>61.3</v>
      </c>
      <c r="AT30" s="211">
        <v>78.3</v>
      </c>
      <c r="AU30" s="211"/>
      <c r="AV30" s="211"/>
      <c r="AW30" s="211"/>
      <c r="AX30" s="211"/>
      <c r="AY30" s="211">
        <v>0.85</v>
      </c>
      <c r="AZ30" s="211">
        <v>0.85</v>
      </c>
      <c r="BA30" s="211">
        <v>0.85</v>
      </c>
      <c r="BB30" s="242">
        <v>379</v>
      </c>
      <c r="BC30" s="242">
        <v>378</v>
      </c>
      <c r="BD30" s="242">
        <v>380</v>
      </c>
      <c r="BE30" s="242">
        <v>218</v>
      </c>
      <c r="BF30" s="242">
        <v>218</v>
      </c>
      <c r="BG30" s="242">
        <v>218</v>
      </c>
      <c r="BH30" s="242" t="s">
        <v>524</v>
      </c>
      <c r="BI30" s="242" t="s">
        <v>525</v>
      </c>
      <c r="BJ30" s="242" t="s">
        <v>526</v>
      </c>
      <c r="BK30" s="242">
        <v>55</v>
      </c>
      <c r="BL30" s="242" t="s">
        <v>527</v>
      </c>
      <c r="BM30" s="242" t="s">
        <v>518</v>
      </c>
      <c r="BN30" s="242" t="s">
        <v>528</v>
      </c>
      <c r="BO30" s="242" t="s">
        <v>529</v>
      </c>
      <c r="BP30" s="242" t="s">
        <v>530</v>
      </c>
      <c r="BQ30" s="242" t="s">
        <v>377</v>
      </c>
      <c r="BR30" s="242" t="s">
        <v>429</v>
      </c>
      <c r="BS30" s="242" t="s">
        <v>500</v>
      </c>
      <c r="BT30" s="242" t="s">
        <v>410</v>
      </c>
      <c r="BU30" s="242" t="s">
        <v>531</v>
      </c>
      <c r="BV30" s="242" t="s">
        <v>532</v>
      </c>
      <c r="BW30" s="242" t="s">
        <v>533</v>
      </c>
      <c r="BX30" s="242"/>
      <c r="BY30" s="242"/>
      <c r="BZ30" s="242"/>
      <c r="CA30" s="242"/>
      <c r="CB30" s="242">
        <v>0.85</v>
      </c>
      <c r="CC30" s="242">
        <v>0.85</v>
      </c>
      <c r="CD30" s="242">
        <v>0.85</v>
      </c>
      <c r="CE30" s="243">
        <v>220.1</v>
      </c>
      <c r="CF30" s="243">
        <v>45017484523</v>
      </c>
      <c r="CG30" s="243"/>
      <c r="CH30" s="243"/>
      <c r="CI30" s="243"/>
      <c r="CJ30" s="243"/>
      <c r="CK30" s="243"/>
      <c r="CL30" s="243"/>
      <c r="CM30" s="243">
        <v>220.2</v>
      </c>
      <c r="CN30" s="243">
        <v>45017021093</v>
      </c>
      <c r="CO30" s="243"/>
      <c r="CP30" s="243"/>
      <c r="CQ30" s="243"/>
      <c r="CR30" s="243"/>
      <c r="CS30" s="243"/>
      <c r="CT30" s="243"/>
      <c r="CU30" s="243">
        <v>219.6</v>
      </c>
      <c r="CV30" s="243">
        <v>45017492153</v>
      </c>
      <c r="CW30" s="243"/>
      <c r="CX30" s="243"/>
      <c r="CY30" s="243"/>
      <c r="CZ30" s="243"/>
      <c r="DA30" s="243"/>
      <c r="DB30" s="354"/>
      <c r="DC30" s="154"/>
      <c r="DD30" s="179">
        <f t="shared" si="0"/>
        <v>241.89768735731818</v>
      </c>
      <c r="DE30" s="179">
        <f t="shared" si="1"/>
        <v>36.503036041666661</v>
      </c>
      <c r="DF30" s="179">
        <f t="shared" si="2"/>
        <v>66.970462499999996</v>
      </c>
      <c r="DG30" s="179">
        <f t="shared" si="3"/>
        <v>40.016918333333329</v>
      </c>
      <c r="DH30" s="180">
        <f t="shared" si="4"/>
        <v>162</v>
      </c>
      <c r="DI30" s="181">
        <f t="shared" si="62"/>
        <v>219.6</v>
      </c>
      <c r="DJ30" s="182">
        <f t="shared" si="37"/>
        <v>0</v>
      </c>
      <c r="DK30" s="182">
        <f t="shared" si="38"/>
        <v>1</v>
      </c>
      <c r="DL30" s="182">
        <f t="shared" si="63"/>
        <v>0</v>
      </c>
      <c r="DM30" s="182">
        <f t="shared" si="64"/>
        <v>0</v>
      </c>
      <c r="DN30" s="182">
        <f t="shared" si="65"/>
        <v>0</v>
      </c>
      <c r="DO30" s="182">
        <f t="shared" si="9"/>
        <v>0</v>
      </c>
      <c r="DP30" s="182">
        <f t="shared" si="10"/>
        <v>1</v>
      </c>
      <c r="DQ30" s="25">
        <f t="shared" si="11"/>
        <v>0</v>
      </c>
      <c r="DR30" s="169"/>
      <c r="DS30" s="166" t="str">
        <f t="shared" si="66"/>
        <v>A</v>
      </c>
      <c r="DT30" s="166" t="str">
        <f t="shared" si="67"/>
        <v>B</v>
      </c>
      <c r="DU30" s="167">
        <f t="shared" si="68"/>
        <v>2</v>
      </c>
      <c r="DV30" s="153" t="str">
        <f>VLOOKUP(M30,'Data Master kondisi'!$O$3:$P$11,2,FALSE)</f>
        <v>Y</v>
      </c>
      <c r="DW30" s="153">
        <f>LOOKUP(DV30,{"X","X","X","Y","Y","Y","Z","Z","Z"},{6,6,6,4,4,4,2,2,2})</f>
        <v>4</v>
      </c>
      <c r="DX30" s="153">
        <f t="shared" si="15"/>
        <v>4</v>
      </c>
      <c r="DY30" s="153">
        <f t="shared" si="69"/>
        <v>10</v>
      </c>
      <c r="DZ30" s="153" t="str">
        <f>VLOOKUP(G30,'Data Master class'!$A$5:$D$12,3,FALSE)</f>
        <v>B</v>
      </c>
      <c r="EA30" s="160" t="str">
        <f t="shared" si="70"/>
        <v>KURANG</v>
      </c>
      <c r="EB30" s="156"/>
      <c r="EC30" s="153">
        <f>VLOOKUP(G30,'Data Master class'!$A$5:$D$12,2,FALSE)</f>
        <v>3</v>
      </c>
      <c r="ED30" s="153" t="str">
        <f>VLOOKUP(H30,'Data Master class'!$E$5:$G$6,3,FALSE)</f>
        <v>X</v>
      </c>
      <c r="EE30" s="153">
        <f>VLOOKUP(H30,'Data Master class'!$E$5:$G$6,2,FALSE)</f>
        <v>2</v>
      </c>
      <c r="EF30" s="153">
        <f t="shared" si="71"/>
        <v>5</v>
      </c>
      <c r="EG30" s="153" t="str">
        <f t="shared" si="72"/>
        <v>CLASS 3</v>
      </c>
      <c r="EH30" s="153">
        <f t="shared" si="73"/>
        <v>15</v>
      </c>
      <c r="EI30" s="171"/>
      <c r="EJ30" s="441">
        <f t="shared" si="20"/>
        <v>0.23681936041486606</v>
      </c>
      <c r="EK30" s="441">
        <f t="shared" si="21"/>
        <v>0.40017286084701814</v>
      </c>
      <c r="EL30" s="441">
        <f t="shared" si="22"/>
        <v>0.16335350043215216</v>
      </c>
      <c r="EM30" s="442">
        <f t="shared" si="74"/>
        <v>0.26678190723134543</v>
      </c>
      <c r="EN30" s="443" t="str">
        <f t="shared" si="75"/>
        <v>KURANG</v>
      </c>
      <c r="EP30" s="196">
        <f>'2. SUHU &amp; FISIK TRAFO'!CY30</f>
        <v>324</v>
      </c>
      <c r="EQ30" s="168">
        <f t="shared" si="76"/>
        <v>50</v>
      </c>
      <c r="ER30" s="189" t="str">
        <f t="shared" si="77"/>
        <v>BAIK</v>
      </c>
      <c r="ET30" s="447">
        <f t="shared" si="53"/>
        <v>76.37660000000001</v>
      </c>
      <c r="EU30" s="447">
        <f t="shared" si="78"/>
        <v>61.10128000000001</v>
      </c>
      <c r="EV30" s="448">
        <f t="shared" si="28"/>
        <v>47.735375000000005</v>
      </c>
      <c r="EW30" s="449" t="str">
        <f t="shared" si="79"/>
        <v>BAIK</v>
      </c>
      <c r="EX30" s="721"/>
      <c r="EY30" s="447">
        <f t="shared" si="56"/>
        <v>70.305000000000007</v>
      </c>
      <c r="EZ30" s="447">
        <f t="shared" si="30"/>
        <v>56.244000000000007</v>
      </c>
      <c r="FA30" s="448">
        <f t="shared" si="57"/>
        <v>43.940625000000004</v>
      </c>
      <c r="FB30" s="449" t="str">
        <f t="shared" si="31"/>
        <v>BAIK</v>
      </c>
      <c r="FD30" s="453">
        <f t="shared" si="32"/>
        <v>84.1</v>
      </c>
      <c r="FE30" s="454">
        <f t="shared" si="33"/>
        <v>231.21387283236993</v>
      </c>
      <c r="FF30" s="725">
        <f t="shared" si="34"/>
        <v>36.373249999999999</v>
      </c>
      <c r="FG30" s="202" t="str">
        <f t="shared" si="80"/>
        <v>BURUK</v>
      </c>
    </row>
    <row r="31" spans="1:163" s="195" customFormat="1" ht="20.25" customHeight="1">
      <c r="A31" s="347">
        <v>19</v>
      </c>
      <c r="B31" s="764" t="s">
        <v>2232</v>
      </c>
      <c r="C31" s="244" t="s">
        <v>534</v>
      </c>
      <c r="D31" s="245" t="s">
        <v>535</v>
      </c>
      <c r="E31" s="245" t="s">
        <v>339</v>
      </c>
      <c r="F31" s="245" t="s">
        <v>515</v>
      </c>
      <c r="G31" s="208" t="s">
        <v>206</v>
      </c>
      <c r="H31" s="213" t="s">
        <v>209</v>
      </c>
      <c r="I31" s="245" t="s">
        <v>1058</v>
      </c>
      <c r="J31" s="210" t="s">
        <v>1059</v>
      </c>
      <c r="K31" s="245" t="s">
        <v>341</v>
      </c>
      <c r="L31" s="245" t="s">
        <v>465</v>
      </c>
      <c r="M31" s="245">
        <v>160</v>
      </c>
      <c r="N31" s="245" t="s">
        <v>536</v>
      </c>
      <c r="O31" s="245">
        <v>2016</v>
      </c>
      <c r="P31" s="245" t="s">
        <v>316</v>
      </c>
      <c r="Q31" s="542" t="s">
        <v>1622</v>
      </c>
      <c r="R31" s="414">
        <v>44729</v>
      </c>
      <c r="S31" s="244" t="s">
        <v>318</v>
      </c>
      <c r="T31" s="244" t="s">
        <v>343</v>
      </c>
      <c r="U31" s="245">
        <v>4</v>
      </c>
      <c r="V31" s="245">
        <v>2</v>
      </c>
      <c r="W31" s="245">
        <v>3</v>
      </c>
      <c r="X31" s="245">
        <v>20000</v>
      </c>
      <c r="Y31" s="246">
        <v>403</v>
      </c>
      <c r="Z31" s="246">
        <v>405</v>
      </c>
      <c r="AA31" s="246">
        <v>404</v>
      </c>
      <c r="AB31" s="246">
        <v>232</v>
      </c>
      <c r="AC31" s="246">
        <v>233</v>
      </c>
      <c r="AD31" s="246">
        <v>233</v>
      </c>
      <c r="AE31" s="246">
        <v>5.8</v>
      </c>
      <c r="AF31" s="246">
        <v>0</v>
      </c>
      <c r="AG31" s="246">
        <v>0</v>
      </c>
      <c r="AH31" s="246">
        <v>5.8</v>
      </c>
      <c r="AI31" s="246">
        <v>0</v>
      </c>
      <c r="AJ31" s="246">
        <v>0</v>
      </c>
      <c r="AK31" s="246">
        <v>0</v>
      </c>
      <c r="AL31" s="246">
        <v>0</v>
      </c>
      <c r="AM31" s="246">
        <v>5.6</v>
      </c>
      <c r="AN31" s="246">
        <v>0</v>
      </c>
      <c r="AO31" s="246">
        <v>0</v>
      </c>
      <c r="AP31" s="246">
        <v>5.6</v>
      </c>
      <c r="AQ31" s="246"/>
      <c r="AR31" s="246"/>
      <c r="AS31" s="246"/>
      <c r="AT31" s="246"/>
      <c r="AU31" s="246"/>
      <c r="AV31" s="246"/>
      <c r="AW31" s="246"/>
      <c r="AX31" s="246"/>
      <c r="AY31" s="246">
        <v>0.85</v>
      </c>
      <c r="AZ31" s="246">
        <v>0.85</v>
      </c>
      <c r="BA31" s="246">
        <v>0.85</v>
      </c>
      <c r="BB31" s="247">
        <v>401</v>
      </c>
      <c r="BC31" s="247">
        <v>404</v>
      </c>
      <c r="BD31" s="247">
        <v>402</v>
      </c>
      <c r="BE31" s="247">
        <v>231</v>
      </c>
      <c r="BF31" s="247">
        <v>232</v>
      </c>
      <c r="BG31" s="247">
        <v>232</v>
      </c>
      <c r="BH31" s="247" t="s">
        <v>537</v>
      </c>
      <c r="BI31" s="247" t="s">
        <v>538</v>
      </c>
      <c r="BJ31" s="247">
        <v>0</v>
      </c>
      <c r="BK31" s="247" t="s">
        <v>539</v>
      </c>
      <c r="BL31" s="247">
        <v>0</v>
      </c>
      <c r="BM31" s="247" t="s">
        <v>539</v>
      </c>
      <c r="BN31" s="247">
        <v>0</v>
      </c>
      <c r="BO31" s="247">
        <v>0</v>
      </c>
      <c r="BP31" s="247" t="s">
        <v>540</v>
      </c>
      <c r="BQ31" s="247" t="s">
        <v>541</v>
      </c>
      <c r="BR31" s="247">
        <v>0</v>
      </c>
      <c r="BS31" s="247" t="s">
        <v>542</v>
      </c>
      <c r="BT31" s="247"/>
      <c r="BU31" s="247"/>
      <c r="BV31" s="247"/>
      <c r="BW31" s="247"/>
      <c r="BX31" s="247"/>
      <c r="BY31" s="247"/>
      <c r="BZ31" s="247"/>
      <c r="CA31" s="247"/>
      <c r="CB31" s="247">
        <v>0.85</v>
      </c>
      <c r="CC31" s="247">
        <v>0.85</v>
      </c>
      <c r="CD31" s="247">
        <v>0.85</v>
      </c>
      <c r="CE31" s="248">
        <v>219.1</v>
      </c>
      <c r="CF31" s="248">
        <v>86019812117</v>
      </c>
      <c r="CG31" s="248"/>
      <c r="CH31" s="248"/>
      <c r="CI31" s="248"/>
      <c r="CJ31" s="248"/>
      <c r="CK31" s="248">
        <v>215</v>
      </c>
      <c r="CL31" s="248">
        <v>86019872117</v>
      </c>
      <c r="CM31" s="248"/>
      <c r="CN31" s="248"/>
      <c r="CO31" s="248"/>
      <c r="CP31" s="248"/>
      <c r="CQ31" s="248"/>
      <c r="CR31" s="248"/>
      <c r="CS31" s="248"/>
      <c r="CT31" s="248"/>
      <c r="CU31" s="248"/>
      <c r="CV31" s="248"/>
      <c r="CW31" s="248"/>
      <c r="CX31" s="248"/>
      <c r="CY31" s="248"/>
      <c r="CZ31" s="248"/>
      <c r="DA31" s="248"/>
      <c r="DB31" s="355"/>
      <c r="DC31" s="154"/>
      <c r="DD31" s="179">
        <f t="shared" si="0"/>
        <v>228.92462656670293</v>
      </c>
      <c r="DE31" s="179">
        <f t="shared" si="1"/>
        <v>2.5335849999999995</v>
      </c>
      <c r="DF31" s="179">
        <f t="shared" si="2"/>
        <v>0</v>
      </c>
      <c r="DG31" s="179">
        <f t="shared" si="3"/>
        <v>0</v>
      </c>
      <c r="DH31" s="180">
        <f t="shared" si="4"/>
        <v>5.8</v>
      </c>
      <c r="DI31" s="181">
        <f t="shared" si="62"/>
        <v>215</v>
      </c>
      <c r="DJ31" s="182">
        <f t="shared" si="37"/>
        <v>1</v>
      </c>
      <c r="DK31" s="182">
        <f t="shared" si="38"/>
        <v>0</v>
      </c>
      <c r="DL31" s="182">
        <f t="shared" si="63"/>
        <v>0</v>
      </c>
      <c r="DM31" s="182">
        <f t="shared" si="64"/>
        <v>0</v>
      </c>
      <c r="DN31" s="182">
        <f t="shared" si="65"/>
        <v>0</v>
      </c>
      <c r="DO31" s="182">
        <f t="shared" si="9"/>
        <v>1</v>
      </c>
      <c r="DP31" s="182">
        <f t="shared" si="10"/>
        <v>0</v>
      </c>
      <c r="DQ31" s="25">
        <f t="shared" si="11"/>
        <v>0</v>
      </c>
      <c r="DR31" s="169"/>
      <c r="DS31" s="166" t="str">
        <f t="shared" si="66"/>
        <v>A</v>
      </c>
      <c r="DT31" s="166" t="str">
        <f t="shared" si="67"/>
        <v>C</v>
      </c>
      <c r="DU31" s="167">
        <f t="shared" si="68"/>
        <v>3</v>
      </c>
      <c r="DV31" s="153" t="str">
        <f>VLOOKUP(M31,'Data Master kondisi'!$O$3:$P$11,2,FALSE)</f>
        <v>Y</v>
      </c>
      <c r="DW31" s="153">
        <f>LOOKUP(DV31,{"X","X","X","Y","Y","Y","Z","Z","Z"},{6,6,6,4,4,4,2,2,2})</f>
        <v>4</v>
      </c>
      <c r="DX31" s="153">
        <f t="shared" si="15"/>
        <v>1</v>
      </c>
      <c r="DY31" s="153">
        <f t="shared" si="69"/>
        <v>8</v>
      </c>
      <c r="DZ31" s="153" t="str">
        <f>VLOOKUP(G31,'Data Master class'!$A$5:$D$12,3,FALSE)</f>
        <v>B</v>
      </c>
      <c r="EA31" s="160" t="str">
        <f t="shared" si="70"/>
        <v>CUKUP</v>
      </c>
      <c r="EB31" s="156"/>
      <c r="EC31" s="153">
        <f>VLOOKUP(G31,'Data Master class'!$A$5:$D$12,2,FALSE)</f>
        <v>3</v>
      </c>
      <c r="ED31" s="153" t="str">
        <f>VLOOKUP(H31,'Data Master class'!$E$5:$G$6,3,FALSE)</f>
        <v>Y</v>
      </c>
      <c r="EE31" s="153">
        <f>VLOOKUP(H31,'Data Master class'!$E$5:$G$6,2,FALSE)</f>
        <v>1</v>
      </c>
      <c r="EF31" s="153">
        <f t="shared" si="71"/>
        <v>4</v>
      </c>
      <c r="EG31" s="153" t="str">
        <f t="shared" si="72"/>
        <v>CLASS 3</v>
      </c>
      <c r="EH31" s="153">
        <f t="shared" si="73"/>
        <v>12</v>
      </c>
      <c r="EI31" s="171"/>
      <c r="EJ31" s="441">
        <f t="shared" si="20"/>
        <v>1.9999999999999998</v>
      </c>
      <c r="EK31" s="441">
        <f t="shared" si="21"/>
        <v>1</v>
      </c>
      <c r="EL31" s="441">
        <f t="shared" si="22"/>
        <v>1</v>
      </c>
      <c r="EM31" s="442">
        <f t="shared" si="74"/>
        <v>1.3333333333333333</v>
      </c>
      <c r="EN31" s="443" t="str">
        <f t="shared" si="75"/>
        <v>BURUK</v>
      </c>
      <c r="EP31" s="196">
        <f>'2. SUHU &amp; FISIK TRAFO'!CY31</f>
        <v>324</v>
      </c>
      <c r="EQ31" s="168">
        <f t="shared" si="76"/>
        <v>1.7901234567901234</v>
      </c>
      <c r="ER31" s="189" t="str">
        <f t="shared" si="77"/>
        <v>BAIK</v>
      </c>
      <c r="ET31" s="447">
        <f t="shared" si="53"/>
        <v>1.3455999999999999</v>
      </c>
      <c r="EU31" s="447">
        <f t="shared" si="78"/>
        <v>1.0764799999999999</v>
      </c>
      <c r="EV31" s="448">
        <f t="shared" si="28"/>
        <v>0.84099999999999986</v>
      </c>
      <c r="EW31" s="449" t="str">
        <f t="shared" si="79"/>
        <v>BAIK</v>
      </c>
      <c r="EX31" s="721"/>
      <c r="EY31" s="447">
        <f t="shared" si="56"/>
        <v>2.3155999999999999</v>
      </c>
      <c r="EZ31" s="447">
        <f t="shared" si="30"/>
        <v>1.8524799999999999</v>
      </c>
      <c r="FA31" s="448">
        <f t="shared" si="57"/>
        <v>1.4472499999999999</v>
      </c>
      <c r="FB31" s="449" t="str">
        <f t="shared" si="31"/>
        <v>BAIK</v>
      </c>
      <c r="FD31" s="453">
        <f t="shared" si="32"/>
        <v>5.8</v>
      </c>
      <c r="FE31" s="454">
        <f t="shared" si="33"/>
        <v>231.21387283236993</v>
      </c>
      <c r="FF31" s="725">
        <f t="shared" si="34"/>
        <v>2.5085000000000002</v>
      </c>
      <c r="FG31" s="202" t="str">
        <f t="shared" si="80"/>
        <v>BAIK</v>
      </c>
    </row>
    <row r="32" spans="1:163" s="195" customFormat="1" ht="20.25" customHeight="1">
      <c r="A32" s="347">
        <v>20</v>
      </c>
      <c r="B32" s="764" t="s">
        <v>2232</v>
      </c>
      <c r="C32" s="249" t="s">
        <v>543</v>
      </c>
      <c r="D32" s="250" t="s">
        <v>544</v>
      </c>
      <c r="E32" s="250" t="s">
        <v>339</v>
      </c>
      <c r="F32" s="250" t="s">
        <v>497</v>
      </c>
      <c r="G32" s="208" t="s">
        <v>206</v>
      </c>
      <c r="H32" s="209" t="s">
        <v>208</v>
      </c>
      <c r="I32" s="250" t="s">
        <v>1060</v>
      </c>
      <c r="J32" s="210" t="s">
        <v>1061</v>
      </c>
      <c r="K32" s="250" t="s">
        <v>341</v>
      </c>
      <c r="L32" s="250" t="s">
        <v>388</v>
      </c>
      <c r="M32" s="250">
        <v>160</v>
      </c>
      <c r="N32" s="250">
        <v>11060292</v>
      </c>
      <c r="O32" s="250">
        <v>2011</v>
      </c>
      <c r="P32" s="250" t="s">
        <v>316</v>
      </c>
      <c r="Q32" s="543" t="s">
        <v>1606</v>
      </c>
      <c r="R32" s="415">
        <v>44729</v>
      </c>
      <c r="S32" s="249" t="s">
        <v>318</v>
      </c>
      <c r="T32" s="249" t="s">
        <v>343</v>
      </c>
      <c r="U32" s="250">
        <v>3</v>
      </c>
      <c r="V32" s="250">
        <v>3</v>
      </c>
      <c r="W32" s="250">
        <v>3</v>
      </c>
      <c r="X32" s="250">
        <v>20000</v>
      </c>
      <c r="Y32" s="251">
        <v>403</v>
      </c>
      <c r="Z32" s="251">
        <v>404</v>
      </c>
      <c r="AA32" s="251">
        <v>404</v>
      </c>
      <c r="AB32" s="251">
        <v>234</v>
      </c>
      <c r="AC32" s="251">
        <v>234</v>
      </c>
      <c r="AD32" s="251">
        <v>232</v>
      </c>
      <c r="AE32" s="251">
        <v>56.7</v>
      </c>
      <c r="AF32" s="251">
        <v>33</v>
      </c>
      <c r="AG32" s="251">
        <v>33</v>
      </c>
      <c r="AH32" s="251">
        <v>30</v>
      </c>
      <c r="AI32" s="251">
        <v>2.2999999999999998</v>
      </c>
      <c r="AJ32" s="251">
        <v>4.3</v>
      </c>
      <c r="AK32" s="251">
        <v>5.5</v>
      </c>
      <c r="AL32" s="251">
        <v>4.7</v>
      </c>
      <c r="AM32" s="251">
        <v>14.2</v>
      </c>
      <c r="AN32" s="251">
        <v>16.8</v>
      </c>
      <c r="AO32" s="251">
        <v>24.3</v>
      </c>
      <c r="AP32" s="251">
        <v>14.2</v>
      </c>
      <c r="AQ32" s="251">
        <v>46.8</v>
      </c>
      <c r="AR32" s="251">
        <v>11.4</v>
      </c>
      <c r="AS32" s="251">
        <v>34.799999999999997</v>
      </c>
      <c r="AT32" s="251">
        <v>31.3</v>
      </c>
      <c r="AU32" s="251"/>
      <c r="AV32" s="251"/>
      <c r="AW32" s="251"/>
      <c r="AX32" s="251"/>
      <c r="AY32" s="251">
        <v>0.85</v>
      </c>
      <c r="AZ32" s="251">
        <v>0.85</v>
      </c>
      <c r="BA32" s="251">
        <v>0.85</v>
      </c>
      <c r="BB32" s="252">
        <v>403</v>
      </c>
      <c r="BC32" s="252">
        <v>400</v>
      </c>
      <c r="BD32" s="252">
        <v>399</v>
      </c>
      <c r="BE32" s="252">
        <v>232</v>
      </c>
      <c r="BF32" s="252">
        <v>232</v>
      </c>
      <c r="BG32" s="252">
        <v>230</v>
      </c>
      <c r="BH32" s="252" t="s">
        <v>545</v>
      </c>
      <c r="BI32" s="252" t="s">
        <v>546</v>
      </c>
      <c r="BJ32" s="252" t="s">
        <v>547</v>
      </c>
      <c r="BK32" s="252" t="s">
        <v>548</v>
      </c>
      <c r="BL32" s="252" t="s">
        <v>549</v>
      </c>
      <c r="BM32" s="252" t="s">
        <v>550</v>
      </c>
      <c r="BN32" s="252" t="s">
        <v>537</v>
      </c>
      <c r="BO32" s="252" t="s">
        <v>551</v>
      </c>
      <c r="BP32" s="252" t="s">
        <v>552</v>
      </c>
      <c r="BQ32" s="252" t="s">
        <v>553</v>
      </c>
      <c r="BR32" s="252" t="s">
        <v>399</v>
      </c>
      <c r="BS32" s="252" t="s">
        <v>554</v>
      </c>
      <c r="BT32" s="252" t="s">
        <v>555</v>
      </c>
      <c r="BU32" s="252" t="s">
        <v>381</v>
      </c>
      <c r="BV32" s="252" t="s">
        <v>556</v>
      </c>
      <c r="BW32" s="252" t="s">
        <v>396</v>
      </c>
      <c r="BX32" s="252"/>
      <c r="BY32" s="252"/>
      <c r="BZ32" s="252"/>
      <c r="CA32" s="252"/>
      <c r="CB32" s="252">
        <v>0.85</v>
      </c>
      <c r="CC32" s="252">
        <v>0.85</v>
      </c>
      <c r="CD32" s="252">
        <v>0.85</v>
      </c>
      <c r="CE32" s="253">
        <v>221.2</v>
      </c>
      <c r="CF32" s="253">
        <v>45017275301</v>
      </c>
      <c r="CG32" s="253"/>
      <c r="CH32" s="253"/>
      <c r="CI32" s="253"/>
      <c r="CJ32" s="253"/>
      <c r="CK32" s="253"/>
      <c r="CL32" s="253"/>
      <c r="CM32" s="253"/>
      <c r="CN32" s="253"/>
      <c r="CO32" s="253">
        <v>229.4</v>
      </c>
      <c r="CP32" s="253">
        <v>45016776945</v>
      </c>
      <c r="CQ32" s="253"/>
      <c r="CR32" s="253"/>
      <c r="CS32" s="253">
        <v>227.5</v>
      </c>
      <c r="CT32" s="253">
        <v>56600398854</v>
      </c>
      <c r="CU32" s="253"/>
      <c r="CV32" s="253"/>
      <c r="CW32" s="253"/>
      <c r="CX32" s="253"/>
      <c r="CY32" s="253"/>
      <c r="CZ32" s="253"/>
      <c r="DA32" s="253"/>
      <c r="DB32" s="356"/>
      <c r="DC32" s="170"/>
      <c r="DD32" s="179">
        <f t="shared" si="0"/>
        <v>229.11366424347145</v>
      </c>
      <c r="DE32" s="179">
        <f t="shared" si="1"/>
        <v>24.747541875</v>
      </c>
      <c r="DF32" s="179">
        <f t="shared" si="2"/>
        <v>14.403331250000001</v>
      </c>
      <c r="DG32" s="179">
        <f t="shared" si="3"/>
        <v>14.403331250000001</v>
      </c>
      <c r="DH32" s="180">
        <f t="shared" si="4"/>
        <v>56.7</v>
      </c>
      <c r="DI32" s="181">
        <f t="shared" si="62"/>
        <v>221.2</v>
      </c>
      <c r="DJ32" s="182">
        <f t="shared" si="37"/>
        <v>1</v>
      </c>
      <c r="DK32" s="182">
        <f t="shared" si="38"/>
        <v>0</v>
      </c>
      <c r="DL32" s="182">
        <f t="shared" si="63"/>
        <v>0</v>
      </c>
      <c r="DM32" s="182">
        <f t="shared" si="64"/>
        <v>0</v>
      </c>
      <c r="DN32" s="182">
        <f t="shared" si="65"/>
        <v>0</v>
      </c>
      <c r="DO32" s="182">
        <f t="shared" si="9"/>
        <v>1</v>
      </c>
      <c r="DP32" s="182">
        <f t="shared" si="10"/>
        <v>0</v>
      </c>
      <c r="DQ32" s="25">
        <f t="shared" si="11"/>
        <v>0</v>
      </c>
      <c r="DR32" s="169"/>
      <c r="DS32" s="166" t="str">
        <f t="shared" si="66"/>
        <v>A</v>
      </c>
      <c r="DT32" s="166" t="str">
        <f t="shared" si="67"/>
        <v>B</v>
      </c>
      <c r="DU32" s="167">
        <f t="shared" si="68"/>
        <v>2</v>
      </c>
      <c r="DV32" s="153" t="str">
        <f>VLOOKUP(M32,'Data Master kondisi'!$O$3:$P$11,2,FALSE)</f>
        <v>Y</v>
      </c>
      <c r="DW32" s="153">
        <f>LOOKUP(DV32,{"X","X","X","Y","Y","Y","Z","Z","Z"},{6,6,6,4,4,4,2,2,2})</f>
        <v>4</v>
      </c>
      <c r="DX32" s="153">
        <f t="shared" si="15"/>
        <v>1</v>
      </c>
      <c r="DY32" s="153">
        <f t="shared" si="69"/>
        <v>7</v>
      </c>
      <c r="DZ32" s="153" t="str">
        <f>VLOOKUP(G32,'Data Master class'!$A$5:$D$12,3,FALSE)</f>
        <v>B</v>
      </c>
      <c r="EA32" s="160" t="str">
        <f t="shared" si="70"/>
        <v>CUKUP</v>
      </c>
      <c r="EB32" s="156"/>
      <c r="EC32" s="153">
        <f>VLOOKUP(G32,'Data Master class'!$A$5:$D$12,2,FALSE)</f>
        <v>3</v>
      </c>
      <c r="ED32" s="153" t="str">
        <f>VLOOKUP(H32,'Data Master class'!$E$5:$G$6,3,FALSE)</f>
        <v>X</v>
      </c>
      <c r="EE32" s="153">
        <f>VLOOKUP(H32,'Data Master class'!$E$5:$G$6,2,FALSE)</f>
        <v>2</v>
      </c>
      <c r="EF32" s="153">
        <f t="shared" si="71"/>
        <v>5</v>
      </c>
      <c r="EG32" s="153" t="str">
        <f t="shared" si="72"/>
        <v>CLASS 3</v>
      </c>
      <c r="EH32" s="153">
        <f t="shared" si="73"/>
        <v>12</v>
      </c>
      <c r="EI32" s="171"/>
      <c r="EJ32" s="441">
        <f t="shared" si="20"/>
        <v>0.38630806845965782</v>
      </c>
      <c r="EK32" s="441">
        <f t="shared" si="21"/>
        <v>0.19315403422982882</v>
      </c>
      <c r="EL32" s="441">
        <f t="shared" si="22"/>
        <v>0.19315403422982882</v>
      </c>
      <c r="EM32" s="442">
        <f t="shared" si="74"/>
        <v>0.25753871230643849</v>
      </c>
      <c r="EN32" s="443" t="str">
        <f t="shared" si="75"/>
        <v>KURANG</v>
      </c>
      <c r="EP32" s="196">
        <f>'2. SUHU &amp; FISIK TRAFO'!CY32</f>
        <v>324</v>
      </c>
      <c r="EQ32" s="168">
        <f t="shared" si="76"/>
        <v>17.5</v>
      </c>
      <c r="ER32" s="189" t="str">
        <f t="shared" si="77"/>
        <v>BAIK</v>
      </c>
      <c r="ET32" s="447">
        <f t="shared" si="53"/>
        <v>28.645800000000005</v>
      </c>
      <c r="EU32" s="447">
        <f t="shared" si="78"/>
        <v>22.916640000000005</v>
      </c>
      <c r="EV32" s="448">
        <f t="shared" si="28"/>
        <v>17.903625000000005</v>
      </c>
      <c r="EW32" s="449" t="str">
        <f t="shared" si="79"/>
        <v>BAIK</v>
      </c>
      <c r="EX32" s="721"/>
      <c r="EY32" s="447">
        <f t="shared" si="56"/>
        <v>22.5214</v>
      </c>
      <c r="EZ32" s="447">
        <f t="shared" si="30"/>
        <v>18.017120000000002</v>
      </c>
      <c r="FA32" s="448">
        <f t="shared" si="57"/>
        <v>14.075874999999998</v>
      </c>
      <c r="FB32" s="449" t="str">
        <f t="shared" si="31"/>
        <v>BAIK</v>
      </c>
      <c r="FD32" s="453">
        <f t="shared" si="32"/>
        <v>30</v>
      </c>
      <c r="FE32" s="454">
        <f t="shared" si="33"/>
        <v>231.21387283236993</v>
      </c>
      <c r="FF32" s="725">
        <f t="shared" si="34"/>
        <v>12.975</v>
      </c>
      <c r="FG32" s="202" t="str">
        <f t="shared" si="80"/>
        <v>CUKUP</v>
      </c>
    </row>
    <row r="33" spans="1:163" s="195" customFormat="1" ht="20.25" customHeight="1">
      <c r="A33" s="347">
        <v>21</v>
      </c>
      <c r="B33" s="764" t="s">
        <v>2232</v>
      </c>
      <c r="C33" s="254" t="s">
        <v>557</v>
      </c>
      <c r="D33" s="255" t="s">
        <v>558</v>
      </c>
      <c r="E33" s="255" t="s">
        <v>339</v>
      </c>
      <c r="F33" s="255" t="s">
        <v>559</v>
      </c>
      <c r="G33" s="208" t="s">
        <v>206</v>
      </c>
      <c r="H33" s="209" t="s">
        <v>208</v>
      </c>
      <c r="I33" s="255" t="s">
        <v>1062</v>
      </c>
      <c r="J33" s="210" t="s">
        <v>1063</v>
      </c>
      <c r="K33" s="255" t="s">
        <v>341</v>
      </c>
      <c r="L33" s="255" t="s">
        <v>560</v>
      </c>
      <c r="M33" s="255">
        <v>160</v>
      </c>
      <c r="N33" s="255">
        <v>11060293</v>
      </c>
      <c r="O33" s="255">
        <v>2011</v>
      </c>
      <c r="P33" s="255" t="s">
        <v>316</v>
      </c>
      <c r="Q33" s="544" t="s">
        <v>1623</v>
      </c>
      <c r="R33" s="416">
        <v>44729</v>
      </c>
      <c r="S33" s="254" t="s">
        <v>318</v>
      </c>
      <c r="T33" s="254" t="s">
        <v>343</v>
      </c>
      <c r="U33" s="255">
        <v>4</v>
      </c>
      <c r="V33" s="255">
        <v>3</v>
      </c>
      <c r="W33" s="255">
        <v>3</v>
      </c>
      <c r="X33" s="255">
        <v>20000</v>
      </c>
      <c r="Y33" s="256">
        <v>401</v>
      </c>
      <c r="Z33" s="256">
        <v>399</v>
      </c>
      <c r="AA33" s="256">
        <v>399</v>
      </c>
      <c r="AB33" s="256">
        <v>231</v>
      </c>
      <c r="AC33" s="256">
        <v>231</v>
      </c>
      <c r="AD33" s="256">
        <v>230</v>
      </c>
      <c r="AE33" s="256">
        <v>153.19999999999999</v>
      </c>
      <c r="AF33" s="256">
        <v>156.80000000000001</v>
      </c>
      <c r="AG33" s="256">
        <v>146.69999999999999</v>
      </c>
      <c r="AH33" s="256">
        <v>73.599999999999994</v>
      </c>
      <c r="AI33" s="256">
        <v>32.700000000000003</v>
      </c>
      <c r="AJ33" s="256">
        <v>45.1</v>
      </c>
      <c r="AK33" s="256">
        <v>17.100000000000001</v>
      </c>
      <c r="AL33" s="256">
        <v>0</v>
      </c>
      <c r="AM33" s="256">
        <v>103.9</v>
      </c>
      <c r="AN33" s="256">
        <v>114.6</v>
      </c>
      <c r="AO33" s="256">
        <v>106.1</v>
      </c>
      <c r="AP33" s="256">
        <v>37.4</v>
      </c>
      <c r="AQ33" s="256">
        <v>22.1</v>
      </c>
      <c r="AR33" s="256">
        <v>7.2</v>
      </c>
      <c r="AS33" s="256">
        <v>21.4</v>
      </c>
      <c r="AT33" s="256">
        <v>0</v>
      </c>
      <c r="AU33" s="256"/>
      <c r="AV33" s="256"/>
      <c r="AW33" s="256"/>
      <c r="AX33" s="256"/>
      <c r="AY33" s="256">
        <v>0.85</v>
      </c>
      <c r="AZ33" s="256">
        <v>0.85</v>
      </c>
      <c r="BA33" s="256">
        <v>0.85</v>
      </c>
      <c r="BB33" s="257">
        <v>402</v>
      </c>
      <c r="BC33" s="257">
        <v>400</v>
      </c>
      <c r="BD33" s="257">
        <v>399</v>
      </c>
      <c r="BE33" s="257">
        <v>231</v>
      </c>
      <c r="BF33" s="257">
        <v>231</v>
      </c>
      <c r="BG33" s="257">
        <v>230</v>
      </c>
      <c r="BH33" s="257" t="s">
        <v>561</v>
      </c>
      <c r="BI33" s="257" t="s">
        <v>562</v>
      </c>
      <c r="BJ33" s="257" t="s">
        <v>563</v>
      </c>
      <c r="BK33" s="257" t="s">
        <v>564</v>
      </c>
      <c r="BL33" s="257" t="s">
        <v>430</v>
      </c>
      <c r="BM33" s="257" t="s">
        <v>565</v>
      </c>
      <c r="BN33" s="257" t="s">
        <v>490</v>
      </c>
      <c r="BO33" s="257"/>
      <c r="BP33" s="257">
        <v>102</v>
      </c>
      <c r="BQ33" s="257" t="s">
        <v>566</v>
      </c>
      <c r="BR33" s="257" t="s">
        <v>379</v>
      </c>
      <c r="BS33" s="257" t="s">
        <v>567</v>
      </c>
      <c r="BT33" s="257" t="s">
        <v>568</v>
      </c>
      <c r="BU33" s="257" t="s">
        <v>569</v>
      </c>
      <c r="BV33" s="257">
        <v>27</v>
      </c>
      <c r="BW33" s="257">
        <v>0</v>
      </c>
      <c r="BX33" s="257"/>
      <c r="BY33" s="257"/>
      <c r="BZ33" s="257"/>
      <c r="CA33" s="257"/>
      <c r="CB33" s="257">
        <v>0.85</v>
      </c>
      <c r="CC33" s="257">
        <v>0.85</v>
      </c>
      <c r="CD33" s="257">
        <v>0.85</v>
      </c>
      <c r="CE33" s="258">
        <v>225.9</v>
      </c>
      <c r="CF33" s="258">
        <v>86058053363</v>
      </c>
      <c r="CG33" s="258"/>
      <c r="CH33" s="258"/>
      <c r="CI33" s="258"/>
      <c r="CJ33" s="258"/>
      <c r="CK33" s="258"/>
      <c r="CL33" s="258"/>
      <c r="CM33" s="258">
        <v>226.5</v>
      </c>
      <c r="CN33" s="258">
        <v>45017784369</v>
      </c>
      <c r="CO33" s="258"/>
      <c r="CP33" s="258"/>
      <c r="CQ33" s="258"/>
      <c r="CR33" s="258"/>
      <c r="CS33" s="258"/>
      <c r="CT33" s="258"/>
      <c r="CU33" s="258">
        <v>230</v>
      </c>
      <c r="CV33" s="258">
        <v>32014231371</v>
      </c>
      <c r="CW33" s="258"/>
      <c r="CX33" s="258"/>
      <c r="CY33" s="258"/>
      <c r="CZ33" s="258"/>
      <c r="DA33" s="258"/>
      <c r="DB33" s="357"/>
      <c r="DC33" s="48"/>
      <c r="DD33" s="179">
        <f t="shared" si="0"/>
        <v>231.40671175883563</v>
      </c>
      <c r="DE33" s="179">
        <f t="shared" si="1"/>
        <v>66.203784166666665</v>
      </c>
      <c r="DF33" s="179">
        <f t="shared" si="2"/>
        <v>67.759486666666675</v>
      </c>
      <c r="DG33" s="179">
        <f t="shared" si="3"/>
        <v>63.394876874999994</v>
      </c>
      <c r="DH33" s="180">
        <f t="shared" si="4"/>
        <v>156.80000000000001</v>
      </c>
      <c r="DI33" s="181">
        <f t="shared" si="62"/>
        <v>225.9</v>
      </c>
      <c r="DJ33" s="182">
        <f t="shared" si="37"/>
        <v>0</v>
      </c>
      <c r="DK33" s="182">
        <f t="shared" si="38"/>
        <v>0</v>
      </c>
      <c r="DL33" s="182">
        <f t="shared" si="63"/>
        <v>1</v>
      </c>
      <c r="DM33" s="182">
        <f t="shared" si="64"/>
        <v>0</v>
      </c>
      <c r="DN33" s="182">
        <f t="shared" si="65"/>
        <v>0</v>
      </c>
      <c r="DO33" s="182">
        <f t="shared" si="9"/>
        <v>0</v>
      </c>
      <c r="DP33" s="182">
        <f t="shared" si="10"/>
        <v>1</v>
      </c>
      <c r="DQ33" s="25">
        <f t="shared" si="11"/>
        <v>0</v>
      </c>
      <c r="DR33" s="169"/>
      <c r="DS33" s="166" t="str">
        <f t="shared" si="66"/>
        <v>B</v>
      </c>
      <c r="DT33" s="166" t="str">
        <f t="shared" si="67"/>
        <v>A</v>
      </c>
      <c r="DU33" s="167">
        <f t="shared" si="68"/>
        <v>4</v>
      </c>
      <c r="DV33" s="153" t="str">
        <f>VLOOKUP(M33,'Data Master kondisi'!$O$3:$P$11,2,FALSE)</f>
        <v>Y</v>
      </c>
      <c r="DW33" s="153">
        <f>LOOKUP(DV33,{"X","X","X","Y","Y","Y","Z","Z","Z"},{6,6,6,4,4,4,2,2,2})</f>
        <v>4</v>
      </c>
      <c r="DX33" s="153">
        <f t="shared" si="15"/>
        <v>1</v>
      </c>
      <c r="DY33" s="153">
        <f t="shared" si="69"/>
        <v>9</v>
      </c>
      <c r="DZ33" s="153" t="str">
        <f>VLOOKUP(G33,'Data Master class'!$A$5:$D$12,3,FALSE)</f>
        <v>B</v>
      </c>
      <c r="EA33" s="160" t="str">
        <f t="shared" si="70"/>
        <v>KURANG</v>
      </c>
      <c r="EB33" s="156"/>
      <c r="EC33" s="153">
        <f>VLOOKUP(G33,'Data Master class'!$A$5:$D$12,2,FALSE)</f>
        <v>3</v>
      </c>
      <c r="ED33" s="153" t="str">
        <f>VLOOKUP(H33,'Data Master class'!$E$5:$G$6,3,FALSE)</f>
        <v>X</v>
      </c>
      <c r="EE33" s="153">
        <f>VLOOKUP(H33,'Data Master class'!$E$5:$G$6,2,FALSE)</f>
        <v>2</v>
      </c>
      <c r="EF33" s="153">
        <f t="shared" si="71"/>
        <v>5</v>
      </c>
      <c r="EG33" s="153" t="str">
        <f t="shared" si="72"/>
        <v>CLASS 3</v>
      </c>
      <c r="EH33" s="153">
        <f t="shared" si="73"/>
        <v>14</v>
      </c>
      <c r="EI33" s="171"/>
      <c r="EJ33" s="441">
        <f t="shared" si="20"/>
        <v>6.349901467046214E-3</v>
      </c>
      <c r="EK33" s="441">
        <f t="shared" si="21"/>
        <v>2.999781037880463E-2</v>
      </c>
      <c r="EL33" s="441">
        <f t="shared" si="22"/>
        <v>3.6347711845850658E-2</v>
      </c>
      <c r="EM33" s="442">
        <f t="shared" si="74"/>
        <v>2.4231807897233837E-2</v>
      </c>
      <c r="EN33" s="443" t="str">
        <f t="shared" si="75"/>
        <v>BAIK</v>
      </c>
      <c r="EP33" s="196">
        <f>'2. SUHU &amp; FISIK TRAFO'!CY33</f>
        <v>324</v>
      </c>
      <c r="EQ33" s="168">
        <f t="shared" si="76"/>
        <v>48.395061728395063</v>
      </c>
      <c r="ER33" s="189" t="str">
        <f t="shared" si="77"/>
        <v>BAIK</v>
      </c>
      <c r="ET33" s="447">
        <f t="shared" si="53"/>
        <v>105.351</v>
      </c>
      <c r="EU33" s="447">
        <f t="shared" si="78"/>
        <v>84.280799999999999</v>
      </c>
      <c r="EV33" s="448">
        <f t="shared" si="28"/>
        <v>65.844374999999999</v>
      </c>
      <c r="EW33" s="449" t="str">
        <f t="shared" si="79"/>
        <v>CUKUP</v>
      </c>
      <c r="EX33" s="721"/>
      <c r="EY33" s="447">
        <f t="shared" si="56"/>
        <v>62.612000000000002</v>
      </c>
      <c r="EZ33" s="447">
        <f t="shared" si="30"/>
        <v>50.089600000000004</v>
      </c>
      <c r="FA33" s="448">
        <f t="shared" si="57"/>
        <v>39.1325</v>
      </c>
      <c r="FB33" s="449" t="str">
        <f t="shared" si="31"/>
        <v>BAIK</v>
      </c>
      <c r="FD33" s="453">
        <f t="shared" si="32"/>
        <v>73.599999999999994</v>
      </c>
      <c r="FE33" s="454">
        <f t="shared" si="33"/>
        <v>231.21387283236993</v>
      </c>
      <c r="FF33" s="725">
        <f t="shared" si="34"/>
        <v>31.832000000000001</v>
      </c>
      <c r="FG33" s="202" t="str">
        <f t="shared" si="80"/>
        <v>BURUK</v>
      </c>
    </row>
    <row r="34" spans="1:163" s="195" customFormat="1" ht="20.25" customHeight="1">
      <c r="A34" s="347">
        <v>22</v>
      </c>
      <c r="B34" s="764" t="s">
        <v>2239</v>
      </c>
      <c r="C34" s="259" t="s">
        <v>604</v>
      </c>
      <c r="D34" s="260" t="s">
        <v>605</v>
      </c>
      <c r="E34" s="260" t="s">
        <v>2239</v>
      </c>
      <c r="F34" s="260" t="s">
        <v>2239</v>
      </c>
      <c r="G34" s="208" t="s">
        <v>204</v>
      </c>
      <c r="H34" s="209" t="s">
        <v>208</v>
      </c>
      <c r="I34" s="260">
        <v>108.25160396</v>
      </c>
      <c r="J34" s="210">
        <v>-2.8694894999999998</v>
      </c>
      <c r="K34" s="260" t="s">
        <v>341</v>
      </c>
      <c r="L34" s="260" t="s">
        <v>570</v>
      </c>
      <c r="M34" s="260">
        <v>200</v>
      </c>
      <c r="N34" s="260">
        <v>14630431064</v>
      </c>
      <c r="O34" s="260">
        <v>2014</v>
      </c>
      <c r="P34" s="260" t="s">
        <v>316</v>
      </c>
      <c r="Q34" s="649">
        <v>0.72291666666666676</v>
      </c>
      <c r="R34" s="417">
        <v>44732</v>
      </c>
      <c r="S34" s="259" t="s">
        <v>318</v>
      </c>
      <c r="T34" s="259" t="s">
        <v>607</v>
      </c>
      <c r="U34" s="260">
        <v>3</v>
      </c>
      <c r="V34" s="260">
        <v>2</v>
      </c>
      <c r="W34" s="260">
        <v>3</v>
      </c>
      <c r="X34" s="260">
        <v>20000</v>
      </c>
      <c r="Y34" s="261">
        <v>400</v>
      </c>
      <c r="Z34" s="261">
        <v>398</v>
      </c>
      <c r="AA34" s="261">
        <v>397</v>
      </c>
      <c r="AB34" s="261">
        <v>228</v>
      </c>
      <c r="AC34" s="261">
        <v>227</v>
      </c>
      <c r="AD34" s="261">
        <v>227</v>
      </c>
      <c r="AE34" s="261">
        <v>124</v>
      </c>
      <c r="AF34" s="261">
        <v>90</v>
      </c>
      <c r="AG34" s="261">
        <v>80</v>
      </c>
      <c r="AH34" s="261">
        <v>50</v>
      </c>
      <c r="AI34" s="261">
        <v>92</v>
      </c>
      <c r="AJ34" s="261">
        <v>76</v>
      </c>
      <c r="AK34" s="261">
        <v>59</v>
      </c>
      <c r="AL34" s="261">
        <v>33</v>
      </c>
      <c r="AM34" s="261">
        <v>32</v>
      </c>
      <c r="AN34" s="261">
        <v>17</v>
      </c>
      <c r="AO34" s="261">
        <v>21</v>
      </c>
      <c r="AP34" s="261">
        <v>17</v>
      </c>
      <c r="AQ34" s="261"/>
      <c r="AR34" s="261"/>
      <c r="AS34" s="261"/>
      <c r="AT34" s="261"/>
      <c r="AU34" s="261"/>
      <c r="AV34" s="261"/>
      <c r="AW34" s="261"/>
      <c r="AX34" s="261"/>
      <c r="AY34" s="261">
        <v>0.95799999999999996</v>
      </c>
      <c r="AZ34" s="261">
        <v>0.96399999999999997</v>
      </c>
      <c r="BA34" s="261" t="s">
        <v>1006</v>
      </c>
      <c r="BB34" s="262">
        <v>400</v>
      </c>
      <c r="BC34" s="262">
        <v>398</v>
      </c>
      <c r="BD34" s="262">
        <v>397</v>
      </c>
      <c r="BE34" s="262">
        <v>230</v>
      </c>
      <c r="BF34" s="262">
        <v>229</v>
      </c>
      <c r="BG34" s="262">
        <v>229</v>
      </c>
      <c r="BH34" s="262">
        <v>20</v>
      </c>
      <c r="BI34" s="262">
        <v>56</v>
      </c>
      <c r="BJ34" s="262">
        <v>66</v>
      </c>
      <c r="BK34" s="262">
        <v>36</v>
      </c>
      <c r="BL34" s="262">
        <v>0</v>
      </c>
      <c r="BM34" s="262">
        <v>46</v>
      </c>
      <c r="BN34" s="262">
        <v>52</v>
      </c>
      <c r="BO34" s="262">
        <v>24</v>
      </c>
      <c r="BP34" s="262">
        <v>20</v>
      </c>
      <c r="BQ34" s="262">
        <v>10</v>
      </c>
      <c r="BR34" s="262">
        <v>14</v>
      </c>
      <c r="BS34" s="262">
        <v>12</v>
      </c>
      <c r="BT34" s="262"/>
      <c r="BU34" s="262"/>
      <c r="BV34" s="262"/>
      <c r="BW34" s="262"/>
      <c r="BX34" s="262"/>
      <c r="BY34" s="262"/>
      <c r="BZ34" s="262"/>
      <c r="CA34" s="262"/>
      <c r="CB34" s="704">
        <v>0.93300000000000005</v>
      </c>
      <c r="CC34" s="704">
        <v>0.93400000000000005</v>
      </c>
      <c r="CD34" s="704">
        <v>0.91400000000000003</v>
      </c>
      <c r="CE34" s="263">
        <v>226</v>
      </c>
      <c r="CF34" s="263">
        <v>32115513197</v>
      </c>
      <c r="CG34" s="263">
        <v>225</v>
      </c>
      <c r="CH34" s="263">
        <v>86051104627</v>
      </c>
      <c r="CI34" s="263">
        <v>224</v>
      </c>
      <c r="CJ34" s="263">
        <v>163100110353</v>
      </c>
      <c r="CK34" s="263">
        <v>226</v>
      </c>
      <c r="CL34" s="263">
        <v>8605110467</v>
      </c>
      <c r="CM34" s="263">
        <v>225</v>
      </c>
      <c r="CN34" s="263">
        <v>163100110499</v>
      </c>
      <c r="CO34" s="263">
        <v>224</v>
      </c>
      <c r="CP34" s="263">
        <v>163100110499</v>
      </c>
      <c r="CQ34" s="263"/>
      <c r="CR34" s="263"/>
      <c r="CS34" s="263"/>
      <c r="CT34" s="263"/>
      <c r="CU34" s="263"/>
      <c r="CV34" s="263"/>
      <c r="CW34" s="263"/>
      <c r="CX34" s="263"/>
      <c r="CY34" s="263"/>
      <c r="CZ34" s="263"/>
      <c r="DA34" s="263"/>
      <c r="DB34" s="358"/>
      <c r="DC34" s="154"/>
      <c r="DD34" s="179">
        <f t="shared" si="0"/>
        <v>290.22661861803761</v>
      </c>
      <c r="DE34" s="179">
        <f t="shared" si="1"/>
        <v>42.725233333333328</v>
      </c>
      <c r="DF34" s="179">
        <f t="shared" si="2"/>
        <v>31.010249999999999</v>
      </c>
      <c r="DG34" s="179">
        <f t="shared" si="3"/>
        <v>27.564666666666664</v>
      </c>
      <c r="DH34" s="180">
        <f t="shared" si="4"/>
        <v>124</v>
      </c>
      <c r="DI34" s="181">
        <f t="shared" si="62"/>
        <v>224</v>
      </c>
      <c r="DJ34" s="182">
        <f t="shared" si="37"/>
        <v>0</v>
      </c>
      <c r="DK34" s="182">
        <f t="shared" si="38"/>
        <v>1</v>
      </c>
      <c r="DL34" s="182">
        <f t="shared" si="63"/>
        <v>0</v>
      </c>
      <c r="DM34" s="182">
        <f t="shared" si="64"/>
        <v>0</v>
      </c>
      <c r="DN34" s="182">
        <f t="shared" si="65"/>
        <v>0</v>
      </c>
      <c r="DO34" s="182">
        <f t="shared" si="9"/>
        <v>1</v>
      </c>
      <c r="DP34" s="182">
        <f t="shared" si="10"/>
        <v>0</v>
      </c>
      <c r="DQ34" s="25">
        <f t="shared" si="11"/>
        <v>0</v>
      </c>
      <c r="DR34" s="169"/>
      <c r="DS34" s="166" t="str">
        <f t="shared" si="66"/>
        <v>A</v>
      </c>
      <c r="DT34" s="166" t="str">
        <f t="shared" si="67"/>
        <v>A</v>
      </c>
      <c r="DU34" s="167">
        <f t="shared" si="68"/>
        <v>1</v>
      </c>
      <c r="DV34" s="153" t="str">
        <f>VLOOKUP(M34,'Data Master kondisi'!$O$3:$P$11,2,FALSE)</f>
        <v>Y</v>
      </c>
      <c r="DW34" s="153">
        <f>LOOKUP(DV34,{"X","X","X","Y","Y","Y","Z","Z","Z"},{6,6,6,4,4,4,2,2,2})</f>
        <v>4</v>
      </c>
      <c r="DX34" s="153">
        <f t="shared" si="15"/>
        <v>1</v>
      </c>
      <c r="DY34" s="153">
        <f t="shared" si="69"/>
        <v>6</v>
      </c>
      <c r="DZ34" s="153" t="str">
        <f>VLOOKUP(G34,'Data Master class'!$A$5:$D$12,3,FALSE)</f>
        <v>A</v>
      </c>
      <c r="EA34" s="160" t="str">
        <f t="shared" si="70"/>
        <v>CUKUP</v>
      </c>
      <c r="EB34" s="156"/>
      <c r="EC34" s="153">
        <f>VLOOKUP(G34,'Data Master class'!$A$5:$D$12,2,FALSE)</f>
        <v>5</v>
      </c>
      <c r="ED34" s="153" t="str">
        <f>VLOOKUP(H34,'Data Master class'!$E$5:$G$6,3,FALSE)</f>
        <v>X</v>
      </c>
      <c r="EE34" s="153">
        <f>VLOOKUP(H34,'Data Master class'!$E$5:$G$6,2,FALSE)</f>
        <v>2</v>
      </c>
      <c r="EF34" s="153">
        <f t="shared" si="71"/>
        <v>7</v>
      </c>
      <c r="EG34" s="153" t="str">
        <f t="shared" si="72"/>
        <v>CLASS 2</v>
      </c>
      <c r="EH34" s="153">
        <f t="shared" si="73"/>
        <v>13</v>
      </c>
      <c r="EI34" s="171"/>
      <c r="EJ34" s="441">
        <f t="shared" si="20"/>
        <v>0.26530612244897961</v>
      </c>
      <c r="EK34" s="441">
        <f t="shared" si="21"/>
        <v>8.1632653061224483E-2</v>
      </c>
      <c r="EL34" s="441">
        <f t="shared" si="22"/>
        <v>0.18367346938775511</v>
      </c>
      <c r="EM34" s="442">
        <f t="shared" si="74"/>
        <v>0.17687074829931973</v>
      </c>
      <c r="EN34" s="443" t="str">
        <f t="shared" si="75"/>
        <v>CUKUP</v>
      </c>
      <c r="EP34" s="196">
        <f>'2. SUHU &amp; FISIK TRAFO'!CY34</f>
        <v>324</v>
      </c>
      <c r="EQ34" s="168">
        <f t="shared" si="76"/>
        <v>38.271604938271601</v>
      </c>
      <c r="ER34" s="189" t="str">
        <f t="shared" si="77"/>
        <v>BAIK</v>
      </c>
      <c r="ET34" s="447">
        <f t="shared" si="53"/>
        <v>66.861999999999995</v>
      </c>
      <c r="EU34" s="447">
        <f t="shared" si="78"/>
        <v>53.489599999999996</v>
      </c>
      <c r="EV34" s="448">
        <f t="shared" si="28"/>
        <v>33.430999999999997</v>
      </c>
      <c r="EW34" s="449" t="str">
        <f t="shared" si="79"/>
        <v>BAIK</v>
      </c>
      <c r="EX34" s="721"/>
      <c r="EY34" s="447">
        <f t="shared" si="56"/>
        <v>32.538000000000004</v>
      </c>
      <c r="EZ34" s="447">
        <f t="shared" si="30"/>
        <v>26.030400000000004</v>
      </c>
      <c r="FA34" s="448">
        <f t="shared" si="57"/>
        <v>16.269000000000002</v>
      </c>
      <c r="FB34" s="449" t="str">
        <f t="shared" si="31"/>
        <v>BAIK</v>
      </c>
      <c r="FD34" s="453">
        <f t="shared" si="32"/>
        <v>50</v>
      </c>
      <c r="FE34" s="454">
        <f t="shared" si="33"/>
        <v>289.01734104046244</v>
      </c>
      <c r="FF34" s="725">
        <f t="shared" si="34"/>
        <v>17.299999999999997</v>
      </c>
      <c r="FG34" s="202" t="str">
        <f t="shared" si="80"/>
        <v>KURANG</v>
      </c>
    </row>
    <row r="35" spans="1:163" s="195" customFormat="1" ht="20.25" customHeight="1">
      <c r="A35" s="347">
        <v>23</v>
      </c>
      <c r="B35" s="764" t="s">
        <v>2239</v>
      </c>
      <c r="C35" s="207" t="s">
        <v>862</v>
      </c>
      <c r="D35" s="264" t="s">
        <v>608</v>
      </c>
      <c r="E35" s="264" t="s">
        <v>2239</v>
      </c>
      <c r="F35" s="264" t="s">
        <v>2239</v>
      </c>
      <c r="G35" s="208" t="s">
        <v>204</v>
      </c>
      <c r="H35" s="209" t="s">
        <v>208</v>
      </c>
      <c r="I35" s="264">
        <v>108.25404285</v>
      </c>
      <c r="J35" s="210">
        <v>-2.87032585</v>
      </c>
      <c r="K35" s="264" t="s">
        <v>341</v>
      </c>
      <c r="L35" s="264" t="s">
        <v>571</v>
      </c>
      <c r="M35" s="264">
        <v>100</v>
      </c>
      <c r="N35" s="264">
        <v>15069112</v>
      </c>
      <c r="O35" s="264">
        <v>2015</v>
      </c>
      <c r="P35" s="264" t="s">
        <v>316</v>
      </c>
      <c r="Q35" s="650">
        <v>0.72916666666666663</v>
      </c>
      <c r="R35" s="418">
        <v>44730</v>
      </c>
      <c r="S35" s="207" t="s">
        <v>318</v>
      </c>
      <c r="T35" s="207" t="s">
        <v>607</v>
      </c>
      <c r="U35" s="264">
        <v>1</v>
      </c>
      <c r="V35" s="264">
        <v>1</v>
      </c>
      <c r="W35" s="264">
        <v>3</v>
      </c>
      <c r="X35" s="264">
        <v>20000</v>
      </c>
      <c r="Y35" s="211">
        <v>400</v>
      </c>
      <c r="Z35" s="211">
        <v>400</v>
      </c>
      <c r="AA35" s="211">
        <v>399</v>
      </c>
      <c r="AB35" s="211">
        <v>228</v>
      </c>
      <c r="AC35" s="211">
        <v>230</v>
      </c>
      <c r="AD35" s="211">
        <v>229</v>
      </c>
      <c r="AE35" s="211">
        <v>53</v>
      </c>
      <c r="AF35" s="211">
        <v>15</v>
      </c>
      <c r="AG35" s="211">
        <v>17</v>
      </c>
      <c r="AH35" s="211">
        <v>34</v>
      </c>
      <c r="AI35" s="211"/>
      <c r="AJ35" s="211"/>
      <c r="AK35" s="211"/>
      <c r="AL35" s="211"/>
      <c r="AM35" s="211"/>
      <c r="AN35" s="211"/>
      <c r="AO35" s="211"/>
      <c r="AP35" s="211"/>
      <c r="AQ35" s="211"/>
      <c r="AR35" s="211"/>
      <c r="AS35" s="211"/>
      <c r="AT35" s="211"/>
      <c r="AU35" s="211">
        <v>53</v>
      </c>
      <c r="AV35" s="211">
        <v>15</v>
      </c>
      <c r="AW35" s="211">
        <v>17</v>
      </c>
      <c r="AX35" s="211">
        <v>34</v>
      </c>
      <c r="AY35" s="211" t="s">
        <v>1007</v>
      </c>
      <c r="AZ35" s="211">
        <v>0.92600000000000005</v>
      </c>
      <c r="BA35" s="211">
        <v>0.94699999999999995</v>
      </c>
      <c r="BB35" s="265">
        <v>398</v>
      </c>
      <c r="BC35" s="265">
        <v>393</v>
      </c>
      <c r="BD35" s="265">
        <v>394</v>
      </c>
      <c r="BE35" s="265">
        <v>228</v>
      </c>
      <c r="BF35" s="265">
        <v>230</v>
      </c>
      <c r="BG35" s="265">
        <v>230</v>
      </c>
      <c r="BH35" s="265">
        <v>42</v>
      </c>
      <c r="BI35" s="265">
        <v>10</v>
      </c>
      <c r="BJ35" s="265">
        <v>11</v>
      </c>
      <c r="BK35" s="265">
        <v>25</v>
      </c>
      <c r="BL35" s="265"/>
      <c r="BM35" s="265"/>
      <c r="BN35" s="265"/>
      <c r="BO35" s="265"/>
      <c r="BP35" s="265"/>
      <c r="BQ35" s="265"/>
      <c r="BR35" s="265"/>
      <c r="BS35" s="265"/>
      <c r="BT35" s="265"/>
      <c r="BU35" s="265"/>
      <c r="BV35" s="265"/>
      <c r="BW35" s="265"/>
      <c r="BX35" s="265">
        <v>42</v>
      </c>
      <c r="BY35" s="265">
        <v>10</v>
      </c>
      <c r="BZ35" s="265">
        <v>11</v>
      </c>
      <c r="CA35" s="265">
        <v>25</v>
      </c>
      <c r="CB35" s="705">
        <v>0.90700000000000003</v>
      </c>
      <c r="CC35" s="705">
        <v>0.751</v>
      </c>
      <c r="CD35" s="705">
        <v>0.73499999999999999</v>
      </c>
      <c r="CE35" s="266"/>
      <c r="CF35" s="266"/>
      <c r="CG35" s="266"/>
      <c r="CH35" s="266"/>
      <c r="CI35" s="266"/>
      <c r="CJ35" s="266"/>
      <c r="CK35" s="266"/>
      <c r="CL35" s="266"/>
      <c r="CM35" s="266"/>
      <c r="CN35" s="266"/>
      <c r="CO35" s="266"/>
      <c r="CP35" s="266"/>
      <c r="CQ35" s="266"/>
      <c r="CR35" s="266"/>
      <c r="CS35" s="266"/>
      <c r="CT35" s="266"/>
      <c r="CU35" s="266"/>
      <c r="CV35" s="266"/>
      <c r="CW35" s="266">
        <v>226</v>
      </c>
      <c r="CX35" s="266">
        <v>32138712692</v>
      </c>
      <c r="CY35" s="266">
        <v>228</v>
      </c>
      <c r="CZ35" s="266">
        <v>86051036772</v>
      </c>
      <c r="DA35" s="266">
        <v>227</v>
      </c>
      <c r="DB35" s="359">
        <v>163100110790</v>
      </c>
      <c r="DC35" s="154"/>
      <c r="DD35" s="179">
        <f t="shared" si="0"/>
        <v>144.62919484927227</v>
      </c>
      <c r="DE35" s="179">
        <f t="shared" si="1"/>
        <v>36.645436666666669</v>
      </c>
      <c r="DF35" s="179">
        <f t="shared" si="2"/>
        <v>10.37135</v>
      </c>
      <c r="DG35" s="179">
        <f t="shared" si="3"/>
        <v>11.754196666666667</v>
      </c>
      <c r="DH35" s="180">
        <f t="shared" si="4"/>
        <v>53</v>
      </c>
      <c r="DI35" s="181">
        <f t="shared" si="62"/>
        <v>226</v>
      </c>
      <c r="DJ35" s="182">
        <f t="shared" si="37"/>
        <v>1</v>
      </c>
      <c r="DK35" s="182">
        <f t="shared" si="38"/>
        <v>0</v>
      </c>
      <c r="DL35" s="182">
        <f t="shared" si="63"/>
        <v>0</v>
      </c>
      <c r="DM35" s="182">
        <f t="shared" si="64"/>
        <v>0</v>
      </c>
      <c r="DN35" s="182">
        <f t="shared" si="65"/>
        <v>0</v>
      </c>
      <c r="DO35" s="182">
        <f t="shared" si="9"/>
        <v>1</v>
      </c>
      <c r="DP35" s="182">
        <f t="shared" si="10"/>
        <v>0</v>
      </c>
      <c r="DQ35" s="25">
        <f t="shared" si="11"/>
        <v>0</v>
      </c>
      <c r="DR35" s="169"/>
      <c r="DS35" s="166" t="str">
        <f t="shared" si="66"/>
        <v>A</v>
      </c>
      <c r="DT35" s="166" t="str">
        <f t="shared" si="67"/>
        <v>C</v>
      </c>
      <c r="DU35" s="167">
        <f t="shared" si="68"/>
        <v>3</v>
      </c>
      <c r="DV35" s="153" t="str">
        <f>VLOOKUP(M35,'Data Master kondisi'!$O$3:$P$11,2,FALSE)</f>
        <v>Z</v>
      </c>
      <c r="DW35" s="153">
        <f>LOOKUP(DV35,{"X","X","X","Y","Y","Y","Z","Z","Z"},{6,6,6,4,4,4,2,2,2})</f>
        <v>2</v>
      </c>
      <c r="DX35" s="153">
        <f t="shared" si="15"/>
        <v>1</v>
      </c>
      <c r="DY35" s="153">
        <f t="shared" si="69"/>
        <v>6</v>
      </c>
      <c r="DZ35" s="153" t="str">
        <f>VLOOKUP(G35,'Data Master class'!$A$5:$D$12,3,FALSE)</f>
        <v>A</v>
      </c>
      <c r="EA35" s="160" t="str">
        <f t="shared" si="70"/>
        <v>CUKUP</v>
      </c>
      <c r="EB35" s="156"/>
      <c r="EC35" s="153">
        <f>VLOOKUP(G35,'Data Master class'!$A$5:$D$12,2,FALSE)</f>
        <v>5</v>
      </c>
      <c r="ED35" s="153" t="str">
        <f>VLOOKUP(H35,'Data Master class'!$E$5:$G$6,3,FALSE)</f>
        <v>X</v>
      </c>
      <c r="EE35" s="153">
        <f>VLOOKUP(H35,'Data Master class'!$E$5:$G$6,2,FALSE)</f>
        <v>2</v>
      </c>
      <c r="EF35" s="153">
        <f t="shared" si="71"/>
        <v>7</v>
      </c>
      <c r="EG35" s="153" t="str">
        <f t="shared" si="72"/>
        <v>CLASS 2</v>
      </c>
      <c r="EH35" s="153">
        <f t="shared" si="73"/>
        <v>13</v>
      </c>
      <c r="EI35" s="171"/>
      <c r="EJ35" s="441">
        <f t="shared" si="20"/>
        <v>0.87058823529411777</v>
      </c>
      <c r="EK35" s="441">
        <f t="shared" si="21"/>
        <v>0.47058823529411764</v>
      </c>
      <c r="EL35" s="441">
        <f t="shared" si="22"/>
        <v>0.39999999999999997</v>
      </c>
      <c r="EM35" s="442">
        <f t="shared" si="74"/>
        <v>0.58039215686274515</v>
      </c>
      <c r="EN35" s="443" t="str">
        <f t="shared" si="75"/>
        <v>BURUK</v>
      </c>
      <c r="EP35" s="196">
        <f>'2. SUHU &amp; FISIK TRAFO'!CY35</f>
        <v>324</v>
      </c>
      <c r="EQ35" s="168">
        <f t="shared" si="76"/>
        <v>16.358024691358025</v>
      </c>
      <c r="ER35" s="189" t="str">
        <f t="shared" si="77"/>
        <v>BAIK</v>
      </c>
      <c r="ET35" s="447">
        <f t="shared" si="53"/>
        <v>19.427</v>
      </c>
      <c r="EU35" s="447">
        <f t="shared" si="78"/>
        <v>15.541600000000001</v>
      </c>
      <c r="EV35" s="448">
        <f t="shared" si="28"/>
        <v>19.427</v>
      </c>
      <c r="EW35" s="449" t="str">
        <f t="shared" si="79"/>
        <v>BAIK</v>
      </c>
      <c r="EX35" s="721"/>
      <c r="EY35" s="447">
        <f t="shared" si="56"/>
        <v>14.406000000000001</v>
      </c>
      <c r="EZ35" s="447">
        <f t="shared" si="30"/>
        <v>11.524800000000001</v>
      </c>
      <c r="FA35" s="448">
        <f t="shared" si="57"/>
        <v>14.405999999999999</v>
      </c>
      <c r="FB35" s="449" t="str">
        <f t="shared" si="31"/>
        <v>BAIK</v>
      </c>
      <c r="FD35" s="453">
        <f t="shared" si="32"/>
        <v>34</v>
      </c>
      <c r="FE35" s="454">
        <f t="shared" si="33"/>
        <v>144.50867052023122</v>
      </c>
      <c r="FF35" s="725">
        <f t="shared" si="34"/>
        <v>23.527999999999999</v>
      </c>
      <c r="FG35" s="202" t="str">
        <f t="shared" si="80"/>
        <v>BURUK</v>
      </c>
    </row>
    <row r="36" spans="1:163" s="195" customFormat="1" ht="20.25" customHeight="1">
      <c r="A36" s="347">
        <v>24</v>
      </c>
      <c r="B36" s="764" t="s">
        <v>2239</v>
      </c>
      <c r="C36" s="267" t="s">
        <v>863</v>
      </c>
      <c r="D36" s="268" t="s">
        <v>609</v>
      </c>
      <c r="E36" s="268" t="s">
        <v>2239</v>
      </c>
      <c r="F36" s="268" t="s">
        <v>2239</v>
      </c>
      <c r="G36" s="208" t="s">
        <v>204</v>
      </c>
      <c r="H36" s="209" t="s">
        <v>208</v>
      </c>
      <c r="I36" s="268">
        <v>108.25768681</v>
      </c>
      <c r="J36" s="210">
        <v>-2.87181183</v>
      </c>
      <c r="K36" s="268" t="s">
        <v>341</v>
      </c>
      <c r="L36" s="268" t="s">
        <v>571</v>
      </c>
      <c r="M36" s="268">
        <v>160</v>
      </c>
      <c r="N36" s="268">
        <v>19032032</v>
      </c>
      <c r="O36" s="268">
        <v>2019</v>
      </c>
      <c r="P36" s="268" t="s">
        <v>316</v>
      </c>
      <c r="Q36" s="651">
        <v>0.73263888888888884</v>
      </c>
      <c r="R36" s="419">
        <v>44730</v>
      </c>
      <c r="S36" s="267" t="s">
        <v>318</v>
      </c>
      <c r="T36" s="267" t="s">
        <v>607</v>
      </c>
      <c r="U36" s="268">
        <v>2</v>
      </c>
      <c r="V36" s="268">
        <v>2</v>
      </c>
      <c r="W36" s="268">
        <v>3</v>
      </c>
      <c r="X36" s="268">
        <v>20000</v>
      </c>
      <c r="Y36" s="269">
        <v>400</v>
      </c>
      <c r="Z36" s="269">
        <v>402</v>
      </c>
      <c r="AA36" s="269">
        <v>400</v>
      </c>
      <c r="AB36" s="269">
        <v>229</v>
      </c>
      <c r="AC36" s="269">
        <v>231</v>
      </c>
      <c r="AD36" s="269">
        <v>228</v>
      </c>
      <c r="AE36" s="269">
        <v>52</v>
      </c>
      <c r="AF36" s="269">
        <v>51</v>
      </c>
      <c r="AG36" s="269">
        <v>76</v>
      </c>
      <c r="AH36" s="269">
        <v>38</v>
      </c>
      <c r="AI36" s="269"/>
      <c r="AJ36" s="269"/>
      <c r="AK36" s="269"/>
      <c r="AL36" s="269"/>
      <c r="AM36" s="269">
        <v>40</v>
      </c>
      <c r="AN36" s="269">
        <v>37</v>
      </c>
      <c r="AO36" s="269">
        <v>54</v>
      </c>
      <c r="AP36" s="269">
        <v>25</v>
      </c>
      <c r="AQ36" s="269">
        <v>4</v>
      </c>
      <c r="AR36" s="269">
        <v>10</v>
      </c>
      <c r="AS36" s="269">
        <v>18</v>
      </c>
      <c r="AT36" s="269">
        <v>13</v>
      </c>
      <c r="AU36" s="269"/>
      <c r="AV36" s="269"/>
      <c r="AW36" s="269"/>
      <c r="AX36" s="269"/>
      <c r="AY36" s="269" t="s">
        <v>1006</v>
      </c>
      <c r="AZ36" s="269">
        <v>0.95399999999999996</v>
      </c>
      <c r="BA36" s="269">
        <v>0.98299999999999998</v>
      </c>
      <c r="BB36" s="270">
        <v>403</v>
      </c>
      <c r="BC36" s="270">
        <v>400</v>
      </c>
      <c r="BD36" s="270">
        <v>398</v>
      </c>
      <c r="BE36" s="270">
        <v>231</v>
      </c>
      <c r="BF36" s="270">
        <v>231</v>
      </c>
      <c r="BG36" s="270">
        <v>230</v>
      </c>
      <c r="BH36" s="270">
        <v>48</v>
      </c>
      <c r="BI36" s="270">
        <v>38</v>
      </c>
      <c r="BJ36" s="270">
        <v>57</v>
      </c>
      <c r="BK36" s="270">
        <v>13</v>
      </c>
      <c r="BL36" s="270"/>
      <c r="BM36" s="270"/>
      <c r="BN36" s="270"/>
      <c r="BO36" s="270"/>
      <c r="BP36" s="270">
        <v>43</v>
      </c>
      <c r="BQ36" s="270">
        <v>27</v>
      </c>
      <c r="BR36" s="270">
        <v>42</v>
      </c>
      <c r="BS36" s="270">
        <v>16</v>
      </c>
      <c r="BT36" s="270" t="s">
        <v>610</v>
      </c>
      <c r="BU36" s="270" t="s">
        <v>611</v>
      </c>
      <c r="BV36" s="270">
        <v>0</v>
      </c>
      <c r="BW36" s="270" t="s">
        <v>610</v>
      </c>
      <c r="BX36" s="270"/>
      <c r="BY36" s="270"/>
      <c r="BZ36" s="270"/>
      <c r="CA36" s="270"/>
      <c r="CB36" s="706">
        <v>0.96099999999999997</v>
      </c>
      <c r="CC36" s="706">
        <v>0.82699999999999996</v>
      </c>
      <c r="CD36" s="706">
        <v>0.94499999999999995</v>
      </c>
      <c r="CE36" s="271"/>
      <c r="CF36" s="271"/>
      <c r="CG36" s="271"/>
      <c r="CH36" s="271"/>
      <c r="CI36" s="271"/>
      <c r="CJ36" s="271"/>
      <c r="CK36" s="271">
        <v>227</v>
      </c>
      <c r="CL36" s="271">
        <v>163100110353</v>
      </c>
      <c r="CM36" s="271">
        <v>229</v>
      </c>
      <c r="CN36" s="271">
        <v>86051090313</v>
      </c>
      <c r="CO36" s="271">
        <v>226</v>
      </c>
      <c r="CP36" s="271">
        <v>96051037454</v>
      </c>
      <c r="CQ36" s="271">
        <v>227</v>
      </c>
      <c r="CR36" s="271">
        <v>22121635480</v>
      </c>
      <c r="CS36" s="271">
        <v>229</v>
      </c>
      <c r="CT36" s="271">
        <v>163100110067</v>
      </c>
      <c r="CU36" s="271">
        <v>226</v>
      </c>
      <c r="CV36" s="271">
        <v>163100110361</v>
      </c>
      <c r="CW36" s="271"/>
      <c r="CX36" s="271"/>
      <c r="CY36" s="271"/>
      <c r="CZ36" s="271"/>
      <c r="DA36" s="271"/>
      <c r="DB36" s="360"/>
      <c r="DC36" s="154"/>
      <c r="DD36" s="179">
        <f t="shared" si="0"/>
        <v>230.8291575697537</v>
      </c>
      <c r="DE36" s="179">
        <f t="shared" si="1"/>
        <v>22.527483333333333</v>
      </c>
      <c r="DF36" s="179">
        <f t="shared" si="2"/>
        <v>22.094262499999999</v>
      </c>
      <c r="DG36" s="179">
        <f t="shared" si="3"/>
        <v>32.92478333333333</v>
      </c>
      <c r="DH36" s="180">
        <f t="shared" si="4"/>
        <v>76</v>
      </c>
      <c r="DI36" s="181">
        <f t="shared" si="62"/>
        <v>226</v>
      </c>
      <c r="DJ36" s="182">
        <f t="shared" si="37"/>
        <v>0</v>
      </c>
      <c r="DK36" s="182">
        <f t="shared" si="38"/>
        <v>1</v>
      </c>
      <c r="DL36" s="182">
        <f t="shared" si="63"/>
        <v>0</v>
      </c>
      <c r="DM36" s="182">
        <f t="shared" si="64"/>
        <v>0</v>
      </c>
      <c r="DN36" s="182">
        <f t="shared" si="65"/>
        <v>0</v>
      </c>
      <c r="DO36" s="182">
        <f t="shared" si="9"/>
        <v>1</v>
      </c>
      <c r="DP36" s="182">
        <f t="shared" si="10"/>
        <v>0</v>
      </c>
      <c r="DQ36" s="25">
        <f t="shared" si="11"/>
        <v>0</v>
      </c>
      <c r="DR36" s="169"/>
      <c r="DS36" s="166" t="str">
        <f t="shared" si="66"/>
        <v>A</v>
      </c>
      <c r="DT36" s="166" t="str">
        <f t="shared" si="67"/>
        <v>A</v>
      </c>
      <c r="DU36" s="167">
        <f t="shared" si="68"/>
        <v>1</v>
      </c>
      <c r="DV36" s="153" t="str">
        <f>VLOOKUP(M36,'Data Master kondisi'!$O$3:$P$11,2,FALSE)</f>
        <v>Y</v>
      </c>
      <c r="DW36" s="153">
        <f>LOOKUP(DV36,{"X","X","X","Y","Y","Y","Z","Z","Z"},{6,6,6,4,4,4,2,2,2})</f>
        <v>4</v>
      </c>
      <c r="DX36" s="153">
        <f t="shared" si="15"/>
        <v>1</v>
      </c>
      <c r="DY36" s="153">
        <f t="shared" si="69"/>
        <v>6</v>
      </c>
      <c r="DZ36" s="153" t="str">
        <f>VLOOKUP(G36,'Data Master class'!$A$5:$D$12,3,FALSE)</f>
        <v>A</v>
      </c>
      <c r="EA36" s="160" t="str">
        <f t="shared" si="70"/>
        <v>CUKUP</v>
      </c>
      <c r="EB36" s="156"/>
      <c r="EC36" s="153">
        <f>VLOOKUP(G36,'Data Master class'!$A$5:$D$12,2,FALSE)</f>
        <v>5</v>
      </c>
      <c r="ED36" s="153" t="str">
        <f>VLOOKUP(H36,'Data Master class'!$E$5:$G$6,3,FALSE)</f>
        <v>X</v>
      </c>
      <c r="EE36" s="153">
        <f>VLOOKUP(H36,'Data Master class'!$E$5:$G$6,2,FALSE)</f>
        <v>2</v>
      </c>
      <c r="EF36" s="153">
        <f t="shared" si="71"/>
        <v>7</v>
      </c>
      <c r="EG36" s="153" t="str">
        <f t="shared" si="72"/>
        <v>CLASS 2</v>
      </c>
      <c r="EH36" s="153">
        <f t="shared" si="73"/>
        <v>13</v>
      </c>
      <c r="EI36" s="171"/>
      <c r="EJ36" s="441">
        <f t="shared" si="20"/>
        <v>0.12849162011173182</v>
      </c>
      <c r="EK36" s="441">
        <f t="shared" si="21"/>
        <v>0.14525139664804465</v>
      </c>
      <c r="EL36" s="441">
        <f t="shared" si="22"/>
        <v>0.27374301675977658</v>
      </c>
      <c r="EM36" s="442">
        <f t="shared" si="74"/>
        <v>0.18249534450651769</v>
      </c>
      <c r="EN36" s="443" t="str">
        <f t="shared" si="75"/>
        <v>CUKUP</v>
      </c>
      <c r="EP36" s="196">
        <f>'2. SUHU &amp; FISIK TRAFO'!CY36</f>
        <v>324</v>
      </c>
      <c r="EQ36" s="168">
        <f t="shared" si="76"/>
        <v>23.456790123456788</v>
      </c>
      <c r="ER36" s="189" t="str">
        <f t="shared" si="77"/>
        <v>BAIK</v>
      </c>
      <c r="ET36" s="447">
        <f t="shared" si="53"/>
        <v>41.017000000000003</v>
      </c>
      <c r="EU36" s="447">
        <f t="shared" si="78"/>
        <v>32.813600000000001</v>
      </c>
      <c r="EV36" s="448">
        <f t="shared" si="28"/>
        <v>25.635625000000001</v>
      </c>
      <c r="EW36" s="449" t="str">
        <f t="shared" si="79"/>
        <v>BAIK</v>
      </c>
      <c r="EX36" s="721"/>
      <c r="EY36" s="447">
        <f t="shared" si="56"/>
        <v>32.975999999999999</v>
      </c>
      <c r="EZ36" s="447">
        <f t="shared" si="30"/>
        <v>26.380800000000001</v>
      </c>
      <c r="FA36" s="448">
        <f t="shared" si="57"/>
        <v>20.61</v>
      </c>
      <c r="FB36" s="449" t="str">
        <f t="shared" si="31"/>
        <v>BAIK</v>
      </c>
      <c r="FD36" s="453">
        <f t="shared" si="32"/>
        <v>38</v>
      </c>
      <c r="FE36" s="454">
        <f t="shared" si="33"/>
        <v>231.21387283236993</v>
      </c>
      <c r="FF36" s="725">
        <f t="shared" si="34"/>
        <v>16.434999999999999</v>
      </c>
      <c r="FG36" s="202" t="str">
        <f t="shared" si="80"/>
        <v>KURANG</v>
      </c>
    </row>
    <row r="37" spans="1:163" s="195" customFormat="1" ht="20.25" customHeight="1">
      <c r="A37" s="347">
        <v>25</v>
      </c>
      <c r="B37" s="764" t="s">
        <v>2239</v>
      </c>
      <c r="C37" s="272" t="s">
        <v>864</v>
      </c>
      <c r="D37" s="273" t="s">
        <v>608</v>
      </c>
      <c r="E37" s="273" t="s">
        <v>2239</v>
      </c>
      <c r="F37" s="273" t="s">
        <v>2239</v>
      </c>
      <c r="G37" s="208" t="s">
        <v>204</v>
      </c>
      <c r="H37" s="209" t="s">
        <v>208</v>
      </c>
      <c r="I37" s="273">
        <v>108.25977214</v>
      </c>
      <c r="J37" s="210">
        <v>-2.871956</v>
      </c>
      <c r="K37" s="273" t="s">
        <v>315</v>
      </c>
      <c r="L37" s="273" t="s">
        <v>572</v>
      </c>
      <c r="M37" s="273">
        <v>100</v>
      </c>
      <c r="N37" s="273">
        <v>1123811033</v>
      </c>
      <c r="O37" s="273">
        <v>2011</v>
      </c>
      <c r="P37" s="273" t="s">
        <v>316</v>
      </c>
      <c r="Q37" s="652">
        <v>0.7270833333333333</v>
      </c>
      <c r="R37" s="420">
        <v>44732</v>
      </c>
      <c r="S37" s="272" t="s">
        <v>318</v>
      </c>
      <c r="T37" s="272" t="s">
        <v>607</v>
      </c>
      <c r="U37" s="273">
        <v>2</v>
      </c>
      <c r="V37" s="273">
        <v>2</v>
      </c>
      <c r="W37" s="273">
        <v>3</v>
      </c>
      <c r="X37" s="273">
        <v>20000</v>
      </c>
      <c r="Y37" s="274">
        <v>400</v>
      </c>
      <c r="Z37" s="274">
        <v>400</v>
      </c>
      <c r="AA37" s="274">
        <v>398</v>
      </c>
      <c r="AB37" s="274">
        <v>230</v>
      </c>
      <c r="AC37" s="274">
        <v>230</v>
      </c>
      <c r="AD37" s="274">
        <v>227</v>
      </c>
      <c r="AE37" s="274">
        <v>105</v>
      </c>
      <c r="AF37" s="274">
        <v>61</v>
      </c>
      <c r="AG37" s="274">
        <v>88</v>
      </c>
      <c r="AH37" s="274">
        <v>52</v>
      </c>
      <c r="AI37" s="274">
        <v>86</v>
      </c>
      <c r="AJ37" s="274">
        <v>46</v>
      </c>
      <c r="AK37" s="274">
        <v>75</v>
      </c>
      <c r="AL37" s="274">
        <v>45</v>
      </c>
      <c r="AM37" s="274">
        <v>19</v>
      </c>
      <c r="AN37" s="274">
        <v>15</v>
      </c>
      <c r="AO37" s="274">
        <v>13</v>
      </c>
      <c r="AP37" s="274">
        <v>8</v>
      </c>
      <c r="AQ37" s="274"/>
      <c r="AR37" s="274"/>
      <c r="AS37" s="274"/>
      <c r="AT37" s="274"/>
      <c r="AU37" s="274"/>
      <c r="AV37" s="274"/>
      <c r="AW37" s="274"/>
      <c r="AX37" s="274"/>
      <c r="AY37" s="274">
        <v>0.97399999999999998</v>
      </c>
      <c r="AZ37" s="274">
        <v>0.92200000000000004</v>
      </c>
      <c r="BA37" s="274">
        <v>0.80700000000000005</v>
      </c>
      <c r="BB37" s="275">
        <v>387</v>
      </c>
      <c r="BC37" s="275">
        <v>389</v>
      </c>
      <c r="BD37" s="275">
        <v>387</v>
      </c>
      <c r="BE37" s="275">
        <v>226</v>
      </c>
      <c r="BF37" s="275">
        <v>226</v>
      </c>
      <c r="BG37" s="275">
        <v>223</v>
      </c>
      <c r="BH37" s="275">
        <v>92</v>
      </c>
      <c r="BI37" s="275">
        <v>47</v>
      </c>
      <c r="BJ37" s="275">
        <v>62</v>
      </c>
      <c r="BK37" s="275">
        <v>39</v>
      </c>
      <c r="BL37" s="275">
        <v>69</v>
      </c>
      <c r="BM37" s="275">
        <v>22</v>
      </c>
      <c r="BN37" s="275">
        <v>46</v>
      </c>
      <c r="BO37" s="275">
        <v>27</v>
      </c>
      <c r="BP37" s="275">
        <v>23</v>
      </c>
      <c r="BQ37" s="275">
        <v>19</v>
      </c>
      <c r="BR37" s="275">
        <v>16</v>
      </c>
      <c r="BS37" s="275">
        <v>12</v>
      </c>
      <c r="BT37" s="275"/>
      <c r="BU37" s="275"/>
      <c r="BV37" s="275"/>
      <c r="BW37" s="275"/>
      <c r="BX37" s="275"/>
      <c r="BY37" s="275"/>
      <c r="BZ37" s="275"/>
      <c r="CA37" s="275"/>
      <c r="CB37" s="707">
        <v>0.92900000000000005</v>
      </c>
      <c r="CC37" s="707">
        <v>0.89700000000000002</v>
      </c>
      <c r="CD37" s="707">
        <v>0.91200000000000003</v>
      </c>
      <c r="CE37" s="276">
        <v>228</v>
      </c>
      <c r="CF37" s="276">
        <v>86051031077</v>
      </c>
      <c r="CG37" s="276">
        <v>227</v>
      </c>
      <c r="CH37" s="276">
        <v>86051036521</v>
      </c>
      <c r="CI37" s="276">
        <v>225</v>
      </c>
      <c r="CJ37" s="276">
        <v>163100110466</v>
      </c>
      <c r="CK37" s="276">
        <v>228</v>
      </c>
      <c r="CL37" s="276">
        <v>32138712321</v>
      </c>
      <c r="CM37" s="276">
        <v>227</v>
      </c>
      <c r="CN37" s="276">
        <v>32178711632</v>
      </c>
      <c r="CO37" s="276">
        <v>225</v>
      </c>
      <c r="CP37" s="276">
        <v>163100110282</v>
      </c>
      <c r="CQ37" s="276"/>
      <c r="CR37" s="276"/>
      <c r="CS37" s="276"/>
      <c r="CT37" s="276"/>
      <c r="CU37" s="276"/>
      <c r="CV37" s="276"/>
      <c r="CW37" s="276"/>
      <c r="CX37" s="276"/>
      <c r="CY37" s="276"/>
      <c r="CZ37" s="276"/>
      <c r="DA37" s="276"/>
      <c r="DB37" s="361"/>
      <c r="DC37" s="154"/>
      <c r="DD37" s="179">
        <f t="shared" si="0"/>
        <v>144.7499203875438</v>
      </c>
      <c r="DE37" s="179">
        <f t="shared" si="1"/>
        <v>72.538899999999998</v>
      </c>
      <c r="DF37" s="179">
        <f t="shared" si="2"/>
        <v>42.141646666666666</v>
      </c>
      <c r="DG37" s="179">
        <f t="shared" si="3"/>
        <v>60.794506666666656</v>
      </c>
      <c r="DH37" s="180">
        <f t="shared" si="4"/>
        <v>105</v>
      </c>
      <c r="DI37" s="181">
        <f t="shared" si="62"/>
        <v>225</v>
      </c>
      <c r="DJ37" s="182">
        <f t="shared" si="37"/>
        <v>0</v>
      </c>
      <c r="DK37" s="182">
        <f t="shared" si="38"/>
        <v>0</v>
      </c>
      <c r="DL37" s="182">
        <f t="shared" si="63"/>
        <v>1</v>
      </c>
      <c r="DM37" s="182">
        <f t="shared" si="64"/>
        <v>0</v>
      </c>
      <c r="DN37" s="182">
        <f t="shared" si="65"/>
        <v>0</v>
      </c>
      <c r="DO37" s="182">
        <f t="shared" si="9"/>
        <v>0</v>
      </c>
      <c r="DP37" s="182">
        <f t="shared" si="10"/>
        <v>1</v>
      </c>
      <c r="DQ37" s="25">
        <f t="shared" si="11"/>
        <v>0</v>
      </c>
      <c r="DR37" s="169"/>
      <c r="DS37" s="166" t="str">
        <f t="shared" si="66"/>
        <v>A</v>
      </c>
      <c r="DT37" s="166" t="str">
        <f t="shared" si="67"/>
        <v>A</v>
      </c>
      <c r="DU37" s="167">
        <f t="shared" si="68"/>
        <v>1</v>
      </c>
      <c r="DV37" s="153" t="str">
        <f>VLOOKUP(M37,'Data Master kondisi'!$O$3:$P$11,2,FALSE)</f>
        <v>Z</v>
      </c>
      <c r="DW37" s="153">
        <f>LOOKUP(DV37,{"X","X","X","Y","Y","Y","Z","Z","Z"},{6,6,6,4,4,4,2,2,2})</f>
        <v>2</v>
      </c>
      <c r="DX37" s="153">
        <f t="shared" si="15"/>
        <v>1</v>
      </c>
      <c r="DY37" s="153">
        <f t="shared" si="69"/>
        <v>4</v>
      </c>
      <c r="DZ37" s="153" t="str">
        <f>VLOOKUP(G37,'Data Master class'!$A$5:$D$12,3,FALSE)</f>
        <v>A</v>
      </c>
      <c r="EA37" s="160" t="str">
        <f t="shared" si="70"/>
        <v>BAIK</v>
      </c>
      <c r="EB37" s="156"/>
      <c r="EC37" s="153">
        <f>VLOOKUP(G37,'Data Master class'!$A$5:$D$12,2,FALSE)</f>
        <v>5</v>
      </c>
      <c r="ED37" s="153" t="str">
        <f>VLOOKUP(H37,'Data Master class'!$E$5:$G$6,3,FALSE)</f>
        <v>X</v>
      </c>
      <c r="EE37" s="153">
        <f>VLOOKUP(H37,'Data Master class'!$E$5:$G$6,2,FALSE)</f>
        <v>2</v>
      </c>
      <c r="EF37" s="153">
        <f t="shared" si="71"/>
        <v>7</v>
      </c>
      <c r="EG37" s="153" t="str">
        <f t="shared" si="72"/>
        <v>CLASS 2</v>
      </c>
      <c r="EH37" s="153">
        <f t="shared" si="73"/>
        <v>11</v>
      </c>
      <c r="EI37" s="171"/>
      <c r="EJ37" s="441">
        <f t="shared" si="20"/>
        <v>0.24015748031496056</v>
      </c>
      <c r="EK37" s="441">
        <f t="shared" si="21"/>
        <v>0.27952755905511817</v>
      </c>
      <c r="EL37" s="441">
        <f t="shared" si="22"/>
        <v>3.9370078740157424E-2</v>
      </c>
      <c r="EM37" s="442">
        <f t="shared" si="74"/>
        <v>0.18635170603674536</v>
      </c>
      <c r="EN37" s="443" t="str">
        <f t="shared" si="75"/>
        <v>CUKUP</v>
      </c>
      <c r="EP37" s="196">
        <f>'2. SUHU &amp; FISIK TRAFO'!CY37</f>
        <v>202</v>
      </c>
      <c r="EQ37" s="168">
        <f t="shared" si="76"/>
        <v>51.980198019801982</v>
      </c>
      <c r="ER37" s="189" t="str">
        <f t="shared" si="77"/>
        <v>BAIK</v>
      </c>
      <c r="ET37" s="447">
        <f t="shared" si="53"/>
        <v>58.155999999999999</v>
      </c>
      <c r="EU37" s="447">
        <f t="shared" si="78"/>
        <v>46.524799999999999</v>
      </c>
      <c r="EV37" s="448">
        <f t="shared" si="28"/>
        <v>58.155999999999999</v>
      </c>
      <c r="EW37" s="449" t="str">
        <f t="shared" si="79"/>
        <v>BAIK</v>
      </c>
      <c r="EX37" s="721"/>
      <c r="EY37" s="447">
        <f t="shared" si="56"/>
        <v>45.24</v>
      </c>
      <c r="EZ37" s="447">
        <f t="shared" si="30"/>
        <v>36.192</v>
      </c>
      <c r="FA37" s="448">
        <f t="shared" si="57"/>
        <v>45.24</v>
      </c>
      <c r="FB37" s="449" t="str">
        <f t="shared" si="31"/>
        <v>BAIK</v>
      </c>
      <c r="FD37" s="453">
        <f t="shared" si="32"/>
        <v>52</v>
      </c>
      <c r="FE37" s="454">
        <f t="shared" si="33"/>
        <v>144.50867052023122</v>
      </c>
      <c r="FF37" s="725">
        <f t="shared" si="34"/>
        <v>35.984000000000002</v>
      </c>
      <c r="FG37" s="202" t="str">
        <f t="shared" si="80"/>
        <v>BURUK</v>
      </c>
    </row>
    <row r="38" spans="1:163" s="195" customFormat="1" ht="20.25" customHeight="1">
      <c r="A38" s="347">
        <v>26</v>
      </c>
      <c r="B38" s="764" t="s">
        <v>2239</v>
      </c>
      <c r="C38" s="277" t="s">
        <v>865</v>
      </c>
      <c r="D38" s="278" t="s">
        <v>612</v>
      </c>
      <c r="E38" s="278" t="s">
        <v>2239</v>
      </c>
      <c r="F38" s="278" t="s">
        <v>2239</v>
      </c>
      <c r="G38" s="208" t="s">
        <v>204</v>
      </c>
      <c r="H38" s="209" t="s">
        <v>208</v>
      </c>
      <c r="I38" s="278">
        <v>108.27270711</v>
      </c>
      <c r="J38" s="210">
        <v>-2.8665829</v>
      </c>
      <c r="K38" s="278" t="s">
        <v>341</v>
      </c>
      <c r="L38" s="278" t="s">
        <v>572</v>
      </c>
      <c r="M38" s="278">
        <v>160</v>
      </c>
      <c r="N38" s="278" t="s">
        <v>613</v>
      </c>
      <c r="O38" s="278">
        <v>2012</v>
      </c>
      <c r="P38" s="278" t="s">
        <v>316</v>
      </c>
      <c r="Q38" s="653">
        <v>0.7319444444444444</v>
      </c>
      <c r="R38" s="421">
        <v>44732</v>
      </c>
      <c r="S38" s="277" t="s">
        <v>318</v>
      </c>
      <c r="T38" s="277" t="s">
        <v>607</v>
      </c>
      <c r="U38" s="278">
        <v>4</v>
      </c>
      <c r="V38" s="278">
        <v>2</v>
      </c>
      <c r="W38" s="278">
        <v>3</v>
      </c>
      <c r="X38" s="278">
        <v>20000</v>
      </c>
      <c r="Y38" s="279">
        <v>409</v>
      </c>
      <c r="Z38" s="279">
        <v>409</v>
      </c>
      <c r="AA38" s="279">
        <v>409</v>
      </c>
      <c r="AB38" s="279">
        <v>237</v>
      </c>
      <c r="AC38" s="279">
        <v>236</v>
      </c>
      <c r="AD38" s="279">
        <v>236</v>
      </c>
      <c r="AE38" s="279">
        <v>26</v>
      </c>
      <c r="AF38" s="279">
        <v>53</v>
      </c>
      <c r="AG38" s="279">
        <v>27</v>
      </c>
      <c r="AH38" s="279">
        <v>28</v>
      </c>
      <c r="AI38" s="279">
        <v>14</v>
      </c>
      <c r="AJ38" s="279">
        <v>48</v>
      </c>
      <c r="AK38" s="279">
        <v>24</v>
      </c>
      <c r="AL38" s="279">
        <v>25</v>
      </c>
      <c r="AM38" s="279"/>
      <c r="AN38" s="279"/>
      <c r="AO38" s="279"/>
      <c r="AP38" s="279"/>
      <c r="AQ38" s="279">
        <v>12</v>
      </c>
      <c r="AR38" s="279">
        <v>5</v>
      </c>
      <c r="AS38" s="279">
        <v>3</v>
      </c>
      <c r="AT38" s="279">
        <v>3</v>
      </c>
      <c r="AU38" s="279"/>
      <c r="AV38" s="279"/>
      <c r="AW38" s="279"/>
      <c r="AX38" s="279"/>
      <c r="AY38" s="279">
        <v>0.94099999999999995</v>
      </c>
      <c r="AZ38" s="279">
        <v>0.95099999999999996</v>
      </c>
      <c r="BA38" s="279">
        <v>0.94599999999999995</v>
      </c>
      <c r="BB38" s="280">
        <v>409</v>
      </c>
      <c r="BC38" s="280">
        <v>409</v>
      </c>
      <c r="BD38" s="280">
        <v>408</v>
      </c>
      <c r="BE38" s="280">
        <v>237</v>
      </c>
      <c r="BF38" s="280">
        <v>239</v>
      </c>
      <c r="BG38" s="280">
        <v>235</v>
      </c>
      <c r="BH38" s="280">
        <v>17</v>
      </c>
      <c r="BI38" s="280">
        <v>26</v>
      </c>
      <c r="BJ38" s="280">
        <v>21</v>
      </c>
      <c r="BK38" s="280">
        <v>9</v>
      </c>
      <c r="BL38" s="280">
        <v>11</v>
      </c>
      <c r="BM38" s="280">
        <v>22</v>
      </c>
      <c r="BN38" s="280">
        <v>19</v>
      </c>
      <c r="BO38" s="280">
        <v>8</v>
      </c>
      <c r="BP38" s="280"/>
      <c r="BQ38" s="280"/>
      <c r="BR38" s="280"/>
      <c r="BS38" s="280"/>
      <c r="BT38" s="280">
        <v>6</v>
      </c>
      <c r="BU38" s="280">
        <v>4</v>
      </c>
      <c r="BV38" s="280">
        <v>10</v>
      </c>
      <c r="BW38" s="280">
        <v>3</v>
      </c>
      <c r="BX38" s="280"/>
      <c r="BY38" s="280"/>
      <c r="BZ38" s="280"/>
      <c r="CA38" s="280"/>
      <c r="CB38" s="708">
        <v>0.85099999999999998</v>
      </c>
      <c r="CC38" s="708">
        <v>0.91</v>
      </c>
      <c r="CD38" s="708">
        <v>0.93400000000000005</v>
      </c>
      <c r="CE38" s="281">
        <v>234</v>
      </c>
      <c r="CF38" s="281">
        <v>32138307130</v>
      </c>
      <c r="CG38" s="281">
        <v>236</v>
      </c>
      <c r="CH38" s="281">
        <v>1631001110290</v>
      </c>
      <c r="CI38" s="281">
        <v>234</v>
      </c>
      <c r="CJ38" s="281">
        <v>3213830439</v>
      </c>
      <c r="CK38" s="281"/>
      <c r="CL38" s="281"/>
      <c r="CM38" s="281"/>
      <c r="CN38" s="281"/>
      <c r="CO38" s="281"/>
      <c r="CP38" s="281"/>
      <c r="CQ38" s="281">
        <v>234</v>
      </c>
      <c r="CR38" s="281">
        <v>32138307122</v>
      </c>
      <c r="CS38" s="281">
        <v>236</v>
      </c>
      <c r="CT38" s="281">
        <v>86051087830</v>
      </c>
      <c r="CU38" s="281">
        <v>234</v>
      </c>
      <c r="CV38" s="281">
        <v>1631001110510</v>
      </c>
      <c r="CW38" s="281"/>
      <c r="CX38" s="281"/>
      <c r="CY38" s="281"/>
      <c r="CZ38" s="281"/>
      <c r="DA38" s="281"/>
      <c r="DB38" s="362"/>
      <c r="DC38" s="154"/>
      <c r="DD38" s="179">
        <f t="shared" si="0"/>
        <v>226.12603699987284</v>
      </c>
      <c r="DE38" s="179">
        <f t="shared" si="1"/>
        <v>11.498012499999998</v>
      </c>
      <c r="DF38" s="179">
        <f t="shared" si="2"/>
        <v>23.438256249999998</v>
      </c>
      <c r="DG38" s="179">
        <f t="shared" si="3"/>
        <v>11.940243749999999</v>
      </c>
      <c r="DH38" s="180">
        <f t="shared" si="4"/>
        <v>53</v>
      </c>
      <c r="DI38" s="181">
        <f t="shared" si="62"/>
        <v>234</v>
      </c>
      <c r="DJ38" s="182">
        <f t="shared" si="37"/>
        <v>1</v>
      </c>
      <c r="DK38" s="182">
        <f t="shared" si="38"/>
        <v>0</v>
      </c>
      <c r="DL38" s="182">
        <f t="shared" si="63"/>
        <v>0</v>
      </c>
      <c r="DM38" s="182">
        <f t="shared" si="64"/>
        <v>0</v>
      </c>
      <c r="DN38" s="182">
        <f t="shared" si="65"/>
        <v>0</v>
      </c>
      <c r="DO38" s="182">
        <f t="shared" si="9"/>
        <v>1</v>
      </c>
      <c r="DP38" s="182">
        <f t="shared" si="10"/>
        <v>0</v>
      </c>
      <c r="DQ38" s="25">
        <f t="shared" si="11"/>
        <v>0</v>
      </c>
      <c r="DR38" s="169"/>
      <c r="DS38" s="166" t="str">
        <f t="shared" si="66"/>
        <v>A</v>
      </c>
      <c r="DT38" s="166" t="str">
        <f t="shared" si="67"/>
        <v>B</v>
      </c>
      <c r="DU38" s="167">
        <f t="shared" si="68"/>
        <v>2</v>
      </c>
      <c r="DV38" s="153" t="str">
        <f>VLOOKUP(M38,'Data Master kondisi'!$O$3:$P$11,2,FALSE)</f>
        <v>Y</v>
      </c>
      <c r="DW38" s="153">
        <f>LOOKUP(DV38,{"X","X","X","Y","Y","Y","Z","Z","Z"},{6,6,6,4,4,4,2,2,2})</f>
        <v>4</v>
      </c>
      <c r="DX38" s="153">
        <f t="shared" si="15"/>
        <v>1</v>
      </c>
      <c r="DY38" s="153">
        <f t="shared" si="69"/>
        <v>7</v>
      </c>
      <c r="DZ38" s="153" t="str">
        <f>VLOOKUP(G38,'Data Master class'!$A$5:$D$12,3,FALSE)</f>
        <v>A</v>
      </c>
      <c r="EA38" s="160" t="str">
        <f t="shared" si="70"/>
        <v>CUKUP</v>
      </c>
      <c r="EB38" s="156"/>
      <c r="EC38" s="153">
        <f>VLOOKUP(G38,'Data Master class'!$A$5:$D$12,2,FALSE)</f>
        <v>5</v>
      </c>
      <c r="ED38" s="153" t="str">
        <f>VLOOKUP(H38,'Data Master class'!$E$5:$G$6,3,FALSE)</f>
        <v>X</v>
      </c>
      <c r="EE38" s="153">
        <f>VLOOKUP(H38,'Data Master class'!$E$5:$G$6,2,FALSE)</f>
        <v>2</v>
      </c>
      <c r="EF38" s="153">
        <f t="shared" si="71"/>
        <v>7</v>
      </c>
      <c r="EG38" s="153" t="str">
        <f t="shared" si="72"/>
        <v>CLASS 2</v>
      </c>
      <c r="EH38" s="153">
        <f t="shared" si="73"/>
        <v>14</v>
      </c>
      <c r="EI38" s="171"/>
      <c r="EJ38" s="441">
        <f t="shared" si="20"/>
        <v>0.26415094339622647</v>
      </c>
      <c r="EK38" s="441">
        <f t="shared" si="21"/>
        <v>0.49999999999999989</v>
      </c>
      <c r="EL38" s="441">
        <f t="shared" si="22"/>
        <v>0.23584905660377364</v>
      </c>
      <c r="EM38" s="442">
        <f t="shared" si="74"/>
        <v>0.33333333333333331</v>
      </c>
      <c r="EN38" s="443" t="str">
        <f t="shared" si="75"/>
        <v>BURUK</v>
      </c>
      <c r="EP38" s="196">
        <f>'2. SUHU &amp; FISIK TRAFO'!CY38</f>
        <v>324</v>
      </c>
      <c r="EQ38" s="168">
        <f t="shared" si="76"/>
        <v>16.358024691358025</v>
      </c>
      <c r="ER38" s="189" t="str">
        <f t="shared" si="77"/>
        <v>BAIK</v>
      </c>
      <c r="ET38" s="447">
        <f t="shared" si="53"/>
        <v>25.042000000000002</v>
      </c>
      <c r="EU38" s="447">
        <f t="shared" si="78"/>
        <v>20.033600000000003</v>
      </c>
      <c r="EV38" s="448">
        <f t="shared" si="28"/>
        <v>15.651249999999999</v>
      </c>
      <c r="EW38" s="449" t="str">
        <f t="shared" si="79"/>
        <v>BAIK</v>
      </c>
      <c r="EX38" s="721"/>
      <c r="EY38" s="447">
        <f t="shared" si="56"/>
        <v>15.178000000000001</v>
      </c>
      <c r="EZ38" s="447">
        <f t="shared" si="30"/>
        <v>12.142400000000002</v>
      </c>
      <c r="FA38" s="448">
        <f t="shared" si="57"/>
        <v>9.4862500000000001</v>
      </c>
      <c r="FB38" s="449" t="str">
        <f t="shared" si="31"/>
        <v>BAIK</v>
      </c>
      <c r="FD38" s="453">
        <f t="shared" si="32"/>
        <v>28</v>
      </c>
      <c r="FE38" s="454">
        <f t="shared" si="33"/>
        <v>231.21387283236993</v>
      </c>
      <c r="FF38" s="725">
        <f t="shared" si="34"/>
        <v>12.110000000000001</v>
      </c>
      <c r="FG38" s="202" t="str">
        <f t="shared" si="80"/>
        <v>CUKUP</v>
      </c>
    </row>
    <row r="39" spans="1:163" s="195" customFormat="1" ht="20.25" customHeight="1">
      <c r="A39" s="347">
        <v>27</v>
      </c>
      <c r="B39" s="764" t="s">
        <v>2239</v>
      </c>
      <c r="C39" s="282" t="s">
        <v>866</v>
      </c>
      <c r="D39" s="267" t="s">
        <v>608</v>
      </c>
      <c r="E39" s="267" t="s">
        <v>2239</v>
      </c>
      <c r="F39" s="267" t="s">
        <v>2239</v>
      </c>
      <c r="G39" s="208" t="s">
        <v>204</v>
      </c>
      <c r="H39" s="209" t="s">
        <v>208</v>
      </c>
      <c r="I39" s="267">
        <v>108.26315332999999</v>
      </c>
      <c r="J39" s="210">
        <v>-2.8712075499999998</v>
      </c>
      <c r="K39" s="267" t="s">
        <v>315</v>
      </c>
      <c r="L39" s="267" t="s">
        <v>572</v>
      </c>
      <c r="M39" s="267">
        <v>50</v>
      </c>
      <c r="N39" s="267">
        <v>91402911</v>
      </c>
      <c r="O39" s="267">
        <v>1993</v>
      </c>
      <c r="P39" s="267" t="s">
        <v>316</v>
      </c>
      <c r="Q39" s="654">
        <v>0.73958333333333337</v>
      </c>
      <c r="R39" s="422">
        <v>44732</v>
      </c>
      <c r="S39" s="282" t="s">
        <v>318</v>
      </c>
      <c r="T39" s="282" t="s">
        <v>607</v>
      </c>
      <c r="U39" s="267">
        <v>1</v>
      </c>
      <c r="V39" s="267">
        <v>1</v>
      </c>
      <c r="W39" s="267">
        <v>3</v>
      </c>
      <c r="X39" s="267">
        <v>20000</v>
      </c>
      <c r="Y39" s="283">
        <v>402</v>
      </c>
      <c r="Z39" s="283">
        <v>400</v>
      </c>
      <c r="AA39" s="283">
        <v>400</v>
      </c>
      <c r="AB39" s="283">
        <v>231</v>
      </c>
      <c r="AC39" s="283">
        <v>230</v>
      </c>
      <c r="AD39" s="283">
        <v>230</v>
      </c>
      <c r="AE39" s="283">
        <v>2</v>
      </c>
      <c r="AF39" s="283">
        <v>5</v>
      </c>
      <c r="AG39" s="283">
        <v>2</v>
      </c>
      <c r="AH39" s="283">
        <v>3</v>
      </c>
      <c r="AI39" s="283"/>
      <c r="AJ39" s="283"/>
      <c r="AK39" s="283"/>
      <c r="AL39" s="283"/>
      <c r="AM39" s="283"/>
      <c r="AN39" s="283"/>
      <c r="AO39" s="283"/>
      <c r="AP39" s="283"/>
      <c r="AQ39" s="283">
        <v>2</v>
      </c>
      <c r="AR39" s="283">
        <v>5</v>
      </c>
      <c r="AS39" s="283">
        <v>2</v>
      </c>
      <c r="AT39" s="283">
        <v>3</v>
      </c>
      <c r="AU39" s="283"/>
      <c r="AV39" s="283"/>
      <c r="AW39" s="283"/>
      <c r="AX39" s="283"/>
      <c r="AY39" s="283">
        <v>0.90600000000000003</v>
      </c>
      <c r="AZ39" s="283">
        <v>0.90200000000000002</v>
      </c>
      <c r="BA39" s="283" t="s">
        <v>1008</v>
      </c>
      <c r="BB39" s="269">
        <v>395</v>
      </c>
      <c r="BC39" s="269">
        <v>399</v>
      </c>
      <c r="BD39" s="269">
        <v>398</v>
      </c>
      <c r="BE39" s="269">
        <v>229</v>
      </c>
      <c r="BF39" s="269">
        <v>229</v>
      </c>
      <c r="BG39" s="269">
        <v>228</v>
      </c>
      <c r="BH39" s="269">
        <v>3</v>
      </c>
      <c r="BI39" s="269">
        <v>6</v>
      </c>
      <c r="BJ39" s="269">
        <v>1</v>
      </c>
      <c r="BK39" s="269">
        <v>4</v>
      </c>
      <c r="BL39" s="269"/>
      <c r="BM39" s="269"/>
      <c r="BN39" s="269"/>
      <c r="BO39" s="269"/>
      <c r="BP39" s="269"/>
      <c r="BQ39" s="269"/>
      <c r="BR39" s="269"/>
      <c r="BS39" s="269"/>
      <c r="BT39" s="269">
        <v>3</v>
      </c>
      <c r="BU39" s="269">
        <v>6</v>
      </c>
      <c r="BV39" s="269">
        <v>1</v>
      </c>
      <c r="BW39" s="269">
        <v>4</v>
      </c>
      <c r="BX39" s="269"/>
      <c r="BY39" s="269"/>
      <c r="BZ39" s="269"/>
      <c r="CA39" s="269"/>
      <c r="CB39" s="709">
        <v>0.874</v>
      </c>
      <c r="CC39" s="709">
        <v>0.875</v>
      </c>
      <c r="CD39" s="709">
        <v>0.879</v>
      </c>
      <c r="CE39" s="284"/>
      <c r="CF39" s="284"/>
      <c r="CG39" s="284"/>
      <c r="CH39" s="284"/>
      <c r="CI39" s="284"/>
      <c r="CJ39" s="284"/>
      <c r="CK39" s="284"/>
      <c r="CL39" s="284"/>
      <c r="CM39" s="284"/>
      <c r="CN39" s="284"/>
      <c r="CO39" s="284"/>
      <c r="CP39" s="284"/>
      <c r="CQ39" s="284">
        <v>227</v>
      </c>
      <c r="CR39" s="284">
        <v>32138306421</v>
      </c>
      <c r="CS39" s="284">
        <v>228</v>
      </c>
      <c r="CT39" s="284">
        <v>32138306633</v>
      </c>
      <c r="CU39" s="284">
        <v>228</v>
      </c>
      <c r="CV39" s="284">
        <v>163100740929</v>
      </c>
      <c r="CW39" s="284"/>
      <c r="CX39" s="284"/>
      <c r="CY39" s="284"/>
      <c r="CZ39" s="284"/>
      <c r="DA39" s="284"/>
      <c r="DB39" s="363"/>
      <c r="DC39" s="48"/>
      <c r="DD39" s="179">
        <f t="shared" si="0"/>
        <v>72.134111740548036</v>
      </c>
      <c r="DE39" s="179">
        <f t="shared" si="1"/>
        <v>2.7726133333333332</v>
      </c>
      <c r="DF39" s="179">
        <f t="shared" si="2"/>
        <v>6.9315333333333324</v>
      </c>
      <c r="DG39" s="179">
        <f t="shared" si="3"/>
        <v>2.7726133333333332</v>
      </c>
      <c r="DH39" s="180">
        <f t="shared" si="4"/>
        <v>5</v>
      </c>
      <c r="DI39" s="181">
        <f t="shared" si="62"/>
        <v>227</v>
      </c>
      <c r="DJ39" s="182">
        <f t="shared" si="37"/>
        <v>1</v>
      </c>
      <c r="DK39" s="182">
        <f t="shared" si="38"/>
        <v>0</v>
      </c>
      <c r="DL39" s="182">
        <f t="shared" si="63"/>
        <v>0</v>
      </c>
      <c r="DM39" s="182">
        <f t="shared" si="64"/>
        <v>0</v>
      </c>
      <c r="DN39" s="182">
        <f t="shared" si="65"/>
        <v>0</v>
      </c>
      <c r="DO39" s="182">
        <f t="shared" si="9"/>
        <v>1</v>
      </c>
      <c r="DP39" s="182">
        <f t="shared" si="10"/>
        <v>0</v>
      </c>
      <c r="DQ39" s="25">
        <f t="shared" si="11"/>
        <v>0</v>
      </c>
      <c r="DR39" s="169"/>
      <c r="DS39" s="166" t="str">
        <f t="shared" si="66"/>
        <v>A</v>
      </c>
      <c r="DT39" s="166" t="str">
        <f t="shared" si="67"/>
        <v>C</v>
      </c>
      <c r="DU39" s="167">
        <f t="shared" si="68"/>
        <v>3</v>
      </c>
      <c r="DV39" s="153" t="str">
        <f>VLOOKUP(M39,'Data Master kondisi'!$O$3:$P$11,2,FALSE)</f>
        <v>Z</v>
      </c>
      <c r="DW39" s="153">
        <f>LOOKUP(DV39,{"X","X","X","Y","Y","Y","Z","Z","Z"},{6,6,6,4,4,4,2,2,2})</f>
        <v>2</v>
      </c>
      <c r="DX39" s="153">
        <f t="shared" si="15"/>
        <v>3</v>
      </c>
      <c r="DY39" s="153">
        <f t="shared" si="69"/>
        <v>8</v>
      </c>
      <c r="DZ39" s="153" t="str">
        <f>VLOOKUP(G39,'Data Master class'!$A$5:$D$12,3,FALSE)</f>
        <v>A</v>
      </c>
      <c r="EA39" s="160" t="str">
        <f t="shared" si="70"/>
        <v>CUKUP</v>
      </c>
      <c r="EB39" s="156"/>
      <c r="EC39" s="153">
        <f>VLOOKUP(G39,'Data Master class'!$A$5:$D$12,2,FALSE)</f>
        <v>5</v>
      </c>
      <c r="ED39" s="153" t="str">
        <f>VLOOKUP(H39,'Data Master class'!$E$5:$G$6,3,FALSE)</f>
        <v>X</v>
      </c>
      <c r="EE39" s="153">
        <f>VLOOKUP(H39,'Data Master class'!$E$5:$G$6,2,FALSE)</f>
        <v>2</v>
      </c>
      <c r="EF39" s="153">
        <f t="shared" si="71"/>
        <v>7</v>
      </c>
      <c r="EG39" s="153" t="str">
        <f t="shared" si="72"/>
        <v>CLASS 2</v>
      </c>
      <c r="EH39" s="153">
        <f t="shared" si="73"/>
        <v>15</v>
      </c>
      <c r="EI39" s="171"/>
      <c r="EJ39" s="441">
        <f t="shared" si="20"/>
        <v>0.33333333333333331</v>
      </c>
      <c r="EK39" s="441">
        <f t="shared" si="21"/>
        <v>0.66666666666666663</v>
      </c>
      <c r="EL39" s="441">
        <f t="shared" si="22"/>
        <v>0.33333333333333331</v>
      </c>
      <c r="EM39" s="442">
        <f t="shared" si="74"/>
        <v>0.44444444444444442</v>
      </c>
      <c r="EN39" s="443" t="str">
        <f t="shared" si="75"/>
        <v>BURUK</v>
      </c>
      <c r="EP39" s="196">
        <f>'2. SUHU &amp; FISIK TRAFO'!CY39</f>
        <v>324</v>
      </c>
      <c r="EQ39" s="168">
        <f t="shared" si="76"/>
        <v>1.5432098765432098</v>
      </c>
      <c r="ER39" s="189" t="str">
        <f t="shared" si="77"/>
        <v>BAIK</v>
      </c>
      <c r="ET39" s="447">
        <f t="shared" si="53"/>
        <v>2.0720000000000001</v>
      </c>
      <c r="EU39" s="447">
        <f t="shared" si="78"/>
        <v>1.6576000000000002</v>
      </c>
      <c r="EV39" s="448">
        <f t="shared" si="28"/>
        <v>4.1440000000000001</v>
      </c>
      <c r="EW39" s="449" t="str">
        <f t="shared" si="79"/>
        <v>BAIK</v>
      </c>
      <c r="EX39" s="721"/>
      <c r="EY39" s="447">
        <f t="shared" si="56"/>
        <v>2.2890000000000001</v>
      </c>
      <c r="EZ39" s="447">
        <f t="shared" si="30"/>
        <v>1.8312000000000002</v>
      </c>
      <c r="FA39" s="448">
        <f t="shared" si="57"/>
        <v>4.5780000000000003</v>
      </c>
      <c r="FB39" s="449" t="str">
        <f t="shared" si="31"/>
        <v>BAIK</v>
      </c>
      <c r="FD39" s="453">
        <f t="shared" si="32"/>
        <v>3</v>
      </c>
      <c r="FE39" s="454">
        <f t="shared" si="33"/>
        <v>72.25433526011561</v>
      </c>
      <c r="FF39" s="725">
        <f t="shared" si="34"/>
        <v>4.1520000000000001</v>
      </c>
      <c r="FG39" s="202" t="str">
        <f t="shared" si="80"/>
        <v>BAIK</v>
      </c>
    </row>
    <row r="40" spans="1:163" s="195" customFormat="1" ht="20.25" customHeight="1">
      <c r="A40" s="347">
        <v>28</v>
      </c>
      <c r="B40" s="764" t="s">
        <v>2239</v>
      </c>
      <c r="C40" s="285" t="s">
        <v>867</v>
      </c>
      <c r="D40" s="244" t="s">
        <v>609</v>
      </c>
      <c r="E40" s="244" t="s">
        <v>2239</v>
      </c>
      <c r="F40" s="244" t="s">
        <v>2239</v>
      </c>
      <c r="G40" s="208" t="s">
        <v>204</v>
      </c>
      <c r="H40" s="209" t="s">
        <v>208</v>
      </c>
      <c r="I40" s="244">
        <v>108.26634039</v>
      </c>
      <c r="J40" s="210">
        <v>-2.8702824599999999</v>
      </c>
      <c r="K40" s="244" t="s">
        <v>341</v>
      </c>
      <c r="L40" s="244" t="s">
        <v>614</v>
      </c>
      <c r="M40" s="244">
        <v>160</v>
      </c>
      <c r="N40" s="244">
        <v>27588</v>
      </c>
      <c r="O40" s="244">
        <v>1985</v>
      </c>
      <c r="P40" s="244" t="s">
        <v>316</v>
      </c>
      <c r="Q40" s="655">
        <v>0.73819444444444438</v>
      </c>
      <c r="R40" s="423">
        <v>44730</v>
      </c>
      <c r="S40" s="285" t="s">
        <v>318</v>
      </c>
      <c r="T40" s="285" t="s">
        <v>607</v>
      </c>
      <c r="U40" s="244">
        <v>3</v>
      </c>
      <c r="V40" s="244">
        <v>3</v>
      </c>
      <c r="W40" s="244">
        <v>3</v>
      </c>
      <c r="X40" s="244">
        <v>20000</v>
      </c>
      <c r="Y40" s="286">
        <v>398</v>
      </c>
      <c r="Z40" s="286">
        <v>400</v>
      </c>
      <c r="AA40" s="286">
        <v>399</v>
      </c>
      <c r="AB40" s="286">
        <v>229</v>
      </c>
      <c r="AC40" s="286">
        <v>227</v>
      </c>
      <c r="AD40" s="286">
        <v>226</v>
      </c>
      <c r="AE40" s="286">
        <v>137</v>
      </c>
      <c r="AF40" s="286">
        <v>114</v>
      </c>
      <c r="AG40" s="286">
        <v>98</v>
      </c>
      <c r="AH40" s="286">
        <v>61</v>
      </c>
      <c r="AI40" s="286">
        <v>80</v>
      </c>
      <c r="AJ40" s="286">
        <v>57</v>
      </c>
      <c r="AK40" s="286">
        <v>45</v>
      </c>
      <c r="AL40" s="286">
        <v>26</v>
      </c>
      <c r="AM40" s="286">
        <v>45</v>
      </c>
      <c r="AN40" s="286">
        <v>28</v>
      </c>
      <c r="AO40" s="286">
        <v>25</v>
      </c>
      <c r="AP40" s="286">
        <v>17</v>
      </c>
      <c r="AQ40" s="286">
        <v>11</v>
      </c>
      <c r="AR40" s="286">
        <v>30</v>
      </c>
      <c r="AS40" s="286">
        <v>22</v>
      </c>
      <c r="AT40" s="286">
        <v>16</v>
      </c>
      <c r="AU40" s="286"/>
      <c r="AV40" s="286"/>
      <c r="AW40" s="286"/>
      <c r="AX40" s="286"/>
      <c r="AY40" s="286">
        <v>0.97399999999999998</v>
      </c>
      <c r="AZ40" s="286">
        <v>0.95399999999999996</v>
      </c>
      <c r="BA40" s="286">
        <v>0.95599999999999996</v>
      </c>
      <c r="BB40" s="246">
        <v>397</v>
      </c>
      <c r="BC40" s="246">
        <v>393</v>
      </c>
      <c r="BD40" s="246">
        <v>398</v>
      </c>
      <c r="BE40" s="246">
        <v>229</v>
      </c>
      <c r="BF40" s="246">
        <v>228</v>
      </c>
      <c r="BG40" s="246">
        <v>226</v>
      </c>
      <c r="BH40" s="246">
        <v>75</v>
      </c>
      <c r="BI40" s="246">
        <v>72</v>
      </c>
      <c r="BJ40" s="246">
        <v>86</v>
      </c>
      <c r="BK40" s="246">
        <v>24</v>
      </c>
      <c r="BL40" s="246">
        <v>46</v>
      </c>
      <c r="BM40" s="246">
        <v>35</v>
      </c>
      <c r="BN40" s="246">
        <v>37</v>
      </c>
      <c r="BO40" s="246">
        <v>14</v>
      </c>
      <c r="BP40" s="246">
        <v>24</v>
      </c>
      <c r="BQ40" s="246">
        <v>14</v>
      </c>
      <c r="BR40" s="246">
        <v>23</v>
      </c>
      <c r="BS40" s="246">
        <v>11</v>
      </c>
      <c r="BT40" s="246">
        <v>13</v>
      </c>
      <c r="BU40" s="246">
        <v>20</v>
      </c>
      <c r="BV40" s="246">
        <v>24</v>
      </c>
      <c r="BW40" s="246">
        <v>8</v>
      </c>
      <c r="BX40" s="246"/>
      <c r="BY40" s="246"/>
      <c r="BZ40" s="246"/>
      <c r="CA40" s="246"/>
      <c r="CB40" s="710">
        <v>0.92700000000000005</v>
      </c>
      <c r="CC40" s="710">
        <v>0.95799999999999996</v>
      </c>
      <c r="CD40" s="710">
        <v>0.94099999999999995</v>
      </c>
      <c r="CE40" s="287">
        <v>227</v>
      </c>
      <c r="CF40" s="287">
        <v>86056093669</v>
      </c>
      <c r="CG40" s="287">
        <v>225</v>
      </c>
      <c r="CH40" s="287">
        <v>32138712099</v>
      </c>
      <c r="CI40" s="287">
        <v>225</v>
      </c>
      <c r="CJ40" s="287">
        <v>163100110361</v>
      </c>
      <c r="CK40" s="287">
        <v>227</v>
      </c>
      <c r="CL40" s="287">
        <v>86056093220</v>
      </c>
      <c r="CM40" s="287">
        <v>225</v>
      </c>
      <c r="CN40" s="287">
        <v>8605607216</v>
      </c>
      <c r="CO40" s="287">
        <v>225</v>
      </c>
      <c r="CP40" s="287">
        <v>32138712294</v>
      </c>
      <c r="CQ40" s="287">
        <v>227</v>
      </c>
      <c r="CR40" s="287">
        <v>163100110379</v>
      </c>
      <c r="CS40" s="287">
        <v>225</v>
      </c>
      <c r="CT40" s="287">
        <v>86051038163</v>
      </c>
      <c r="CU40" s="287">
        <v>225</v>
      </c>
      <c r="CV40" s="287">
        <v>163100051929</v>
      </c>
      <c r="CW40" s="287"/>
      <c r="CX40" s="287"/>
      <c r="CY40" s="287"/>
      <c r="CZ40" s="287"/>
      <c r="DA40" s="287"/>
      <c r="DB40" s="364"/>
      <c r="DC40" s="170"/>
      <c r="DD40" s="179">
        <f t="shared" si="0"/>
        <v>231.79335622292726</v>
      </c>
      <c r="DE40" s="179">
        <f t="shared" si="1"/>
        <v>59.104368750000006</v>
      </c>
      <c r="DF40" s="179">
        <f t="shared" si="2"/>
        <v>49.181737499999997</v>
      </c>
      <c r="DG40" s="179">
        <f t="shared" si="3"/>
        <v>42.279037500000001</v>
      </c>
      <c r="DH40" s="180">
        <f t="shared" si="4"/>
        <v>137</v>
      </c>
      <c r="DI40" s="181">
        <f t="shared" si="62"/>
        <v>225</v>
      </c>
      <c r="DJ40" s="182">
        <f t="shared" si="37"/>
        <v>0</v>
      </c>
      <c r="DK40" s="182">
        <f t="shared" si="38"/>
        <v>1</v>
      </c>
      <c r="DL40" s="182">
        <f t="shared" si="63"/>
        <v>0</v>
      </c>
      <c r="DM40" s="182">
        <f t="shared" si="64"/>
        <v>0</v>
      </c>
      <c r="DN40" s="182">
        <f t="shared" si="65"/>
        <v>0</v>
      </c>
      <c r="DO40" s="182">
        <f t="shared" si="9"/>
        <v>0</v>
      </c>
      <c r="DP40" s="182">
        <f t="shared" si="10"/>
        <v>1</v>
      </c>
      <c r="DQ40" s="25">
        <f t="shared" si="11"/>
        <v>0</v>
      </c>
      <c r="DR40" s="169"/>
      <c r="DS40" s="166" t="str">
        <f t="shared" si="66"/>
        <v>A</v>
      </c>
      <c r="DT40" s="166" t="str">
        <f t="shared" si="67"/>
        <v>A</v>
      </c>
      <c r="DU40" s="167">
        <f t="shared" si="68"/>
        <v>1</v>
      </c>
      <c r="DV40" s="153" t="str">
        <f>VLOOKUP(M40,'Data Master kondisi'!$O$3:$P$11,2,FALSE)</f>
        <v>Y</v>
      </c>
      <c r="DW40" s="153">
        <f>LOOKUP(DV40,{"X","X","X","Y","Y","Y","Z","Z","Z"},{6,6,6,4,4,4,2,2,2})</f>
        <v>4</v>
      </c>
      <c r="DX40" s="153">
        <f t="shared" si="15"/>
        <v>4</v>
      </c>
      <c r="DY40" s="153">
        <f t="shared" si="69"/>
        <v>9</v>
      </c>
      <c r="DZ40" s="153" t="str">
        <f>VLOOKUP(G40,'Data Master class'!$A$5:$D$12,3,FALSE)</f>
        <v>A</v>
      </c>
      <c r="EA40" s="160" t="str">
        <f t="shared" si="70"/>
        <v>KURANG</v>
      </c>
      <c r="EB40" s="156"/>
      <c r="EC40" s="153">
        <f>VLOOKUP(G40,'Data Master class'!$A$5:$D$12,2,FALSE)</f>
        <v>5</v>
      </c>
      <c r="ED40" s="153" t="str">
        <f>VLOOKUP(H40,'Data Master class'!$E$5:$G$6,3,FALSE)</f>
        <v>X</v>
      </c>
      <c r="EE40" s="153">
        <f>VLOOKUP(H40,'Data Master class'!$E$5:$G$6,2,FALSE)</f>
        <v>2</v>
      </c>
      <c r="EF40" s="153">
        <f t="shared" si="71"/>
        <v>7</v>
      </c>
      <c r="EG40" s="153" t="str">
        <f t="shared" si="72"/>
        <v>CLASS 2</v>
      </c>
      <c r="EH40" s="153">
        <f t="shared" si="73"/>
        <v>16</v>
      </c>
      <c r="EI40" s="171"/>
      <c r="EJ40" s="441">
        <f t="shared" si="20"/>
        <v>0.177650429799427</v>
      </c>
      <c r="EK40" s="441">
        <f t="shared" si="21"/>
        <v>2.005730659025784E-2</v>
      </c>
      <c r="EL40" s="441">
        <f t="shared" si="22"/>
        <v>0.15759312320916902</v>
      </c>
      <c r="EM40" s="442">
        <f t="shared" si="74"/>
        <v>0.1184336198662846</v>
      </c>
      <c r="EN40" s="443" t="str">
        <f t="shared" si="75"/>
        <v>CUKUP</v>
      </c>
      <c r="EP40" s="196">
        <f>'2. SUHU &amp; FISIK TRAFO'!CY40</f>
        <v>324</v>
      </c>
      <c r="EQ40" s="168">
        <f t="shared" si="76"/>
        <v>42.283950617283949</v>
      </c>
      <c r="ER40" s="189" t="str">
        <f t="shared" si="77"/>
        <v>BAIK</v>
      </c>
      <c r="ET40" s="447">
        <f t="shared" si="53"/>
        <v>79.399000000000001</v>
      </c>
      <c r="EU40" s="447">
        <f t="shared" si="78"/>
        <v>63.519200000000005</v>
      </c>
      <c r="EV40" s="448">
        <f t="shared" si="28"/>
        <v>49.624375000000001</v>
      </c>
      <c r="EW40" s="449" t="str">
        <f t="shared" si="79"/>
        <v>BAIK</v>
      </c>
      <c r="EX40" s="721"/>
      <c r="EY40" s="447">
        <f t="shared" si="56"/>
        <v>53.027000000000001</v>
      </c>
      <c r="EZ40" s="447">
        <f t="shared" si="30"/>
        <v>42.421600000000005</v>
      </c>
      <c r="FA40" s="448">
        <f t="shared" si="57"/>
        <v>33.141874999999999</v>
      </c>
      <c r="FB40" s="449" t="str">
        <f t="shared" si="31"/>
        <v>BAIK</v>
      </c>
      <c r="FD40" s="453">
        <f t="shared" si="32"/>
        <v>61</v>
      </c>
      <c r="FE40" s="454">
        <f t="shared" si="33"/>
        <v>231.21387283236993</v>
      </c>
      <c r="FF40" s="725">
        <f t="shared" si="34"/>
        <v>26.382500000000004</v>
      </c>
      <c r="FG40" s="202" t="str">
        <f t="shared" si="80"/>
        <v>BURUK</v>
      </c>
    </row>
    <row r="41" spans="1:163" s="195" customFormat="1" ht="20.25" customHeight="1">
      <c r="A41" s="347">
        <v>29</v>
      </c>
      <c r="B41" s="764" t="s">
        <v>2239</v>
      </c>
      <c r="C41" s="288" t="s">
        <v>868</v>
      </c>
      <c r="D41" s="289" t="s">
        <v>615</v>
      </c>
      <c r="E41" s="289" t="s">
        <v>2239</v>
      </c>
      <c r="F41" s="289" t="s">
        <v>2239</v>
      </c>
      <c r="G41" s="208" t="s">
        <v>204</v>
      </c>
      <c r="H41" s="209" t="s">
        <v>208</v>
      </c>
      <c r="I41" s="289">
        <v>108.26787175</v>
      </c>
      <c r="J41" s="210">
        <v>-2.8681872099999999</v>
      </c>
      <c r="K41" s="289" t="s">
        <v>341</v>
      </c>
      <c r="L41" s="289" t="s">
        <v>572</v>
      </c>
      <c r="M41" s="289">
        <v>100</v>
      </c>
      <c r="N41" s="289">
        <v>1400031097547</v>
      </c>
      <c r="O41" s="289">
        <v>2014</v>
      </c>
      <c r="P41" s="289" t="s">
        <v>316</v>
      </c>
      <c r="Q41" s="656">
        <v>0.74513888888888891</v>
      </c>
      <c r="R41" s="424">
        <v>44732</v>
      </c>
      <c r="S41" s="288" t="s">
        <v>318</v>
      </c>
      <c r="T41" s="288" t="s">
        <v>607</v>
      </c>
      <c r="U41" s="289">
        <v>2</v>
      </c>
      <c r="V41" s="289">
        <v>2</v>
      </c>
      <c r="W41" s="289">
        <v>3</v>
      </c>
      <c r="X41" s="289">
        <v>20000</v>
      </c>
      <c r="Y41" s="290">
        <v>400</v>
      </c>
      <c r="Z41" s="290">
        <v>398</v>
      </c>
      <c r="AA41" s="290">
        <v>400</v>
      </c>
      <c r="AB41" s="290">
        <v>231</v>
      </c>
      <c r="AC41" s="290">
        <v>226</v>
      </c>
      <c r="AD41" s="290">
        <v>225</v>
      </c>
      <c r="AE41" s="290">
        <v>101</v>
      </c>
      <c r="AF41" s="290">
        <v>111</v>
      </c>
      <c r="AG41" s="290">
        <v>115</v>
      </c>
      <c r="AH41" s="290">
        <v>47</v>
      </c>
      <c r="AI41" s="290">
        <v>0</v>
      </c>
      <c r="AJ41" s="290">
        <v>14</v>
      </c>
      <c r="AK41" s="290">
        <v>3</v>
      </c>
      <c r="AL41" s="290">
        <v>13</v>
      </c>
      <c r="AM41" s="290">
        <v>101</v>
      </c>
      <c r="AN41" s="290">
        <v>96</v>
      </c>
      <c r="AO41" s="290">
        <v>112</v>
      </c>
      <c r="AP41" s="290">
        <v>34</v>
      </c>
      <c r="AQ41" s="290"/>
      <c r="AR41" s="290"/>
      <c r="AS41" s="290"/>
      <c r="AT41" s="290"/>
      <c r="AU41" s="290"/>
      <c r="AV41" s="290"/>
      <c r="AW41" s="290"/>
      <c r="AX41" s="290"/>
      <c r="AY41" s="290">
        <v>0.97699999999999998</v>
      </c>
      <c r="AZ41" s="290" t="s">
        <v>1007</v>
      </c>
      <c r="BA41" s="290">
        <v>0.97599999999999998</v>
      </c>
      <c r="BB41" s="291">
        <v>398</v>
      </c>
      <c r="BC41" s="291">
        <v>398</v>
      </c>
      <c r="BD41" s="291">
        <v>399</v>
      </c>
      <c r="BE41" s="291">
        <v>229</v>
      </c>
      <c r="BF41" s="291">
        <v>228</v>
      </c>
      <c r="BG41" s="291">
        <v>226</v>
      </c>
      <c r="BH41" s="291">
        <v>83</v>
      </c>
      <c r="BI41" s="291">
        <v>65</v>
      </c>
      <c r="BJ41" s="291">
        <v>70</v>
      </c>
      <c r="BK41" s="291">
        <v>24</v>
      </c>
      <c r="BL41" s="291">
        <v>0</v>
      </c>
      <c r="BM41" s="291">
        <v>5</v>
      </c>
      <c r="BN41" s="291">
        <v>0</v>
      </c>
      <c r="BO41" s="291">
        <v>5</v>
      </c>
      <c r="BP41" s="291">
        <v>83</v>
      </c>
      <c r="BQ41" s="291">
        <v>60</v>
      </c>
      <c r="BR41" s="291">
        <v>70</v>
      </c>
      <c r="BS41" s="291">
        <v>19</v>
      </c>
      <c r="BT41" s="291"/>
      <c r="BU41" s="291"/>
      <c r="BV41" s="291"/>
      <c r="BW41" s="291"/>
      <c r="BX41" s="291"/>
      <c r="BY41" s="291"/>
      <c r="BZ41" s="291"/>
      <c r="CA41" s="291"/>
      <c r="CB41" s="711">
        <v>0.95899999999999996</v>
      </c>
      <c r="CC41" s="711">
        <v>0.9</v>
      </c>
      <c r="CD41" s="711">
        <v>0.93100000000000005</v>
      </c>
      <c r="CE41" s="292">
        <v>228</v>
      </c>
      <c r="CF41" s="292">
        <v>86057051004</v>
      </c>
      <c r="CG41" s="292">
        <v>224</v>
      </c>
      <c r="CH41" s="292">
        <v>32115513720</v>
      </c>
      <c r="CI41" s="292">
        <v>223</v>
      </c>
      <c r="CJ41" s="292">
        <v>1631007713</v>
      </c>
      <c r="CK41" s="292">
        <v>228</v>
      </c>
      <c r="CL41" s="292">
        <v>86051087764</v>
      </c>
      <c r="CM41" s="292">
        <v>224</v>
      </c>
      <c r="CN41" s="292">
        <v>86051104466</v>
      </c>
      <c r="CO41" s="292">
        <v>223</v>
      </c>
      <c r="CP41" s="292">
        <v>1631000158</v>
      </c>
      <c r="CQ41" s="292"/>
      <c r="CR41" s="292"/>
      <c r="CS41" s="292"/>
      <c r="CT41" s="292"/>
      <c r="CU41" s="292"/>
      <c r="CV41" s="292"/>
      <c r="CW41" s="292"/>
      <c r="CX41" s="292"/>
      <c r="CY41" s="292"/>
      <c r="CZ41" s="292"/>
      <c r="DA41" s="292"/>
      <c r="DB41" s="365"/>
      <c r="DC41" s="154"/>
      <c r="DD41" s="179">
        <f t="shared" si="0"/>
        <v>144.7499203875438</v>
      </c>
      <c r="DE41" s="179">
        <f t="shared" si="1"/>
        <v>69.775513333333322</v>
      </c>
      <c r="DF41" s="179">
        <f t="shared" si="2"/>
        <v>76.683979999999991</v>
      </c>
      <c r="DG41" s="179">
        <f t="shared" si="3"/>
        <v>79.447366666666667</v>
      </c>
      <c r="DH41" s="180">
        <f t="shared" si="4"/>
        <v>115</v>
      </c>
      <c r="DI41" s="181">
        <f t="shared" si="62"/>
        <v>223</v>
      </c>
      <c r="DJ41" s="182">
        <f t="shared" si="37"/>
        <v>0</v>
      </c>
      <c r="DK41" s="182">
        <f t="shared" si="38"/>
        <v>0</v>
      </c>
      <c r="DL41" s="182">
        <f t="shared" si="63"/>
        <v>1</v>
      </c>
      <c r="DM41" s="182">
        <f t="shared" si="64"/>
        <v>0</v>
      </c>
      <c r="DN41" s="182">
        <f t="shared" si="65"/>
        <v>0</v>
      </c>
      <c r="DO41" s="182">
        <f t="shared" si="9"/>
        <v>0</v>
      </c>
      <c r="DP41" s="182">
        <f t="shared" si="10"/>
        <v>1</v>
      </c>
      <c r="DQ41" s="25">
        <f t="shared" si="11"/>
        <v>0</v>
      </c>
      <c r="DR41" s="169"/>
      <c r="DS41" s="166" t="str">
        <f t="shared" si="66"/>
        <v>B</v>
      </c>
      <c r="DT41" s="166" t="str">
        <f t="shared" si="67"/>
        <v>A</v>
      </c>
      <c r="DU41" s="167">
        <f t="shared" si="68"/>
        <v>4</v>
      </c>
      <c r="DV41" s="153" t="str">
        <f>VLOOKUP(M41,'Data Master kondisi'!$O$3:$P$11,2,FALSE)</f>
        <v>Z</v>
      </c>
      <c r="DW41" s="153">
        <f>LOOKUP(DV41,{"X","X","X","Y","Y","Y","Z","Z","Z"},{6,6,6,4,4,4,2,2,2})</f>
        <v>2</v>
      </c>
      <c r="DX41" s="153">
        <f t="shared" si="15"/>
        <v>1</v>
      </c>
      <c r="DY41" s="153">
        <f t="shared" si="69"/>
        <v>7</v>
      </c>
      <c r="DZ41" s="153" t="str">
        <f>VLOOKUP(G41,'Data Master class'!$A$5:$D$12,3,FALSE)</f>
        <v>A</v>
      </c>
      <c r="EA41" s="160" t="str">
        <f t="shared" si="70"/>
        <v>CUKUP</v>
      </c>
      <c r="EB41" s="156"/>
      <c r="EC41" s="153">
        <f>VLOOKUP(G41,'Data Master class'!$A$5:$D$12,2,FALSE)</f>
        <v>5</v>
      </c>
      <c r="ED41" s="153" t="str">
        <f>VLOOKUP(H41,'Data Master class'!$E$5:$G$6,3,FALSE)</f>
        <v>X</v>
      </c>
      <c r="EE41" s="153">
        <f>VLOOKUP(H41,'Data Master class'!$E$5:$G$6,2,FALSE)</f>
        <v>2</v>
      </c>
      <c r="EF41" s="153">
        <f t="shared" si="71"/>
        <v>7</v>
      </c>
      <c r="EG41" s="153" t="str">
        <f t="shared" si="72"/>
        <v>CLASS 2</v>
      </c>
      <c r="EH41" s="153">
        <f t="shared" si="73"/>
        <v>14</v>
      </c>
      <c r="EI41" s="171"/>
      <c r="EJ41" s="441">
        <f t="shared" si="20"/>
        <v>7.3394495412844041E-2</v>
      </c>
      <c r="EK41" s="441">
        <f t="shared" si="21"/>
        <v>1.834862385321101E-2</v>
      </c>
      <c r="EL41" s="441">
        <f t="shared" si="22"/>
        <v>5.5045871559633031E-2</v>
      </c>
      <c r="EM41" s="442">
        <f t="shared" si="74"/>
        <v>4.8929663608562692E-2</v>
      </c>
      <c r="EN41" s="443" t="str">
        <f t="shared" si="75"/>
        <v>BAIK</v>
      </c>
      <c r="EP41" s="196">
        <f>'2. SUHU &amp; FISIK TRAFO'!CY41</f>
        <v>324</v>
      </c>
      <c r="EQ41" s="168">
        <f t="shared" si="76"/>
        <v>35.493827160493829</v>
      </c>
      <c r="ER41" s="189" t="str">
        <f t="shared" si="77"/>
        <v>BAIK</v>
      </c>
      <c r="ET41" s="447">
        <f t="shared" si="53"/>
        <v>74.292000000000002</v>
      </c>
      <c r="EU41" s="447">
        <f t="shared" si="78"/>
        <v>59.433600000000006</v>
      </c>
      <c r="EV41" s="448">
        <f t="shared" si="28"/>
        <v>74.292000000000002</v>
      </c>
      <c r="EW41" s="449" t="str">
        <f t="shared" si="79"/>
        <v>CUKUP</v>
      </c>
      <c r="EX41" s="721"/>
      <c r="EY41" s="447">
        <f t="shared" si="56"/>
        <v>49.646999999999998</v>
      </c>
      <c r="EZ41" s="447">
        <f t="shared" si="30"/>
        <v>39.717600000000004</v>
      </c>
      <c r="FA41" s="448">
        <f t="shared" si="57"/>
        <v>49.646999999999998</v>
      </c>
      <c r="FB41" s="449" t="str">
        <f t="shared" si="31"/>
        <v>BAIK</v>
      </c>
      <c r="FD41" s="453">
        <f t="shared" si="32"/>
        <v>47</v>
      </c>
      <c r="FE41" s="454">
        <f t="shared" si="33"/>
        <v>144.50867052023122</v>
      </c>
      <c r="FF41" s="725">
        <f t="shared" si="34"/>
        <v>32.524000000000001</v>
      </c>
      <c r="FG41" s="202" t="str">
        <f t="shared" si="80"/>
        <v>BURUK</v>
      </c>
    </row>
    <row r="42" spans="1:163" s="195" customFormat="1" ht="20.25" customHeight="1">
      <c r="A42" s="347">
        <v>30</v>
      </c>
      <c r="B42" s="764" t="s">
        <v>2239</v>
      </c>
      <c r="C42" s="293" t="s">
        <v>869</v>
      </c>
      <c r="D42" s="294" t="s">
        <v>2240</v>
      </c>
      <c r="E42" s="294" t="s">
        <v>2239</v>
      </c>
      <c r="F42" s="294" t="s">
        <v>2239</v>
      </c>
      <c r="G42" s="208" t="s">
        <v>204</v>
      </c>
      <c r="H42" s="213" t="s">
        <v>209</v>
      </c>
      <c r="I42" s="294">
        <v>108.277708</v>
      </c>
      <c r="J42" s="210">
        <v>-2.8679809999999999</v>
      </c>
      <c r="K42" s="294" t="s">
        <v>341</v>
      </c>
      <c r="L42" s="294" t="s">
        <v>310</v>
      </c>
      <c r="M42" s="294">
        <v>100</v>
      </c>
      <c r="N42" s="294">
        <v>174314473</v>
      </c>
      <c r="O42" s="294">
        <v>2017</v>
      </c>
      <c r="P42" s="294" t="s">
        <v>316</v>
      </c>
      <c r="Q42" s="657">
        <v>0.75138888888888899</v>
      </c>
      <c r="R42" s="425">
        <v>44732</v>
      </c>
      <c r="S42" s="293" t="s">
        <v>318</v>
      </c>
      <c r="T42" s="293" t="s">
        <v>607</v>
      </c>
      <c r="U42" s="294">
        <v>2</v>
      </c>
      <c r="V42" s="294">
        <v>2</v>
      </c>
      <c r="W42" s="294">
        <v>3</v>
      </c>
      <c r="X42" s="294">
        <v>20000</v>
      </c>
      <c r="Y42" s="295">
        <v>398</v>
      </c>
      <c r="Z42" s="295">
        <v>400</v>
      </c>
      <c r="AA42" s="295">
        <v>397</v>
      </c>
      <c r="AB42" s="295">
        <v>228</v>
      </c>
      <c r="AC42" s="295">
        <v>226</v>
      </c>
      <c r="AD42" s="295">
        <v>227</v>
      </c>
      <c r="AE42" s="295">
        <v>88</v>
      </c>
      <c r="AF42" s="295">
        <v>76</v>
      </c>
      <c r="AG42" s="295">
        <v>63</v>
      </c>
      <c r="AH42" s="295">
        <v>49</v>
      </c>
      <c r="AI42" s="295">
        <v>21</v>
      </c>
      <c r="AJ42" s="295">
        <v>25</v>
      </c>
      <c r="AK42" s="295">
        <v>20</v>
      </c>
      <c r="AL42" s="295">
        <v>19</v>
      </c>
      <c r="AM42" s="295">
        <v>67</v>
      </c>
      <c r="AN42" s="295">
        <v>51</v>
      </c>
      <c r="AO42" s="295">
        <v>33</v>
      </c>
      <c r="AP42" s="295">
        <v>30</v>
      </c>
      <c r="AQ42" s="295"/>
      <c r="AR42" s="295"/>
      <c r="AS42" s="295"/>
      <c r="AT42" s="295"/>
      <c r="AU42" s="295"/>
      <c r="AV42" s="295"/>
      <c r="AW42" s="295"/>
      <c r="AX42" s="295"/>
      <c r="AY42" s="295">
        <v>0.94299999999999995</v>
      </c>
      <c r="AZ42" s="295">
        <v>0.96399999999999997</v>
      </c>
      <c r="BA42" s="295">
        <v>0.91300000000000003</v>
      </c>
      <c r="BB42" s="296">
        <v>398</v>
      </c>
      <c r="BC42" s="296">
        <v>396</v>
      </c>
      <c r="BD42" s="296">
        <v>398</v>
      </c>
      <c r="BE42" s="296">
        <v>229</v>
      </c>
      <c r="BF42" s="296">
        <v>229</v>
      </c>
      <c r="BG42" s="296">
        <v>227</v>
      </c>
      <c r="BH42" s="296">
        <v>57</v>
      </c>
      <c r="BI42" s="296">
        <v>44</v>
      </c>
      <c r="BJ42" s="296">
        <v>53</v>
      </c>
      <c r="BK42" s="296">
        <v>15</v>
      </c>
      <c r="BL42" s="296">
        <v>22</v>
      </c>
      <c r="BM42" s="296">
        <v>16</v>
      </c>
      <c r="BN42" s="296">
        <v>28</v>
      </c>
      <c r="BO42" s="296">
        <v>9</v>
      </c>
      <c r="BP42" s="296">
        <v>35</v>
      </c>
      <c r="BQ42" s="296">
        <v>32</v>
      </c>
      <c r="BR42" s="296">
        <v>25</v>
      </c>
      <c r="BS42" s="296">
        <v>6</v>
      </c>
      <c r="BT42" s="296"/>
      <c r="BU42" s="296"/>
      <c r="BV42" s="296"/>
      <c r="BW42" s="296"/>
      <c r="BX42" s="296"/>
      <c r="BY42" s="296"/>
      <c r="BZ42" s="296"/>
      <c r="CA42" s="296"/>
      <c r="CB42" s="712">
        <v>0.88300000000000001</v>
      </c>
      <c r="CC42" s="712">
        <v>0.86899999999999999</v>
      </c>
      <c r="CD42" s="712">
        <v>0.88</v>
      </c>
      <c r="CE42" s="297">
        <v>225</v>
      </c>
      <c r="CF42" s="297">
        <v>805108772</v>
      </c>
      <c r="CG42" s="297">
        <v>223</v>
      </c>
      <c r="CH42" s="297">
        <v>32138715209</v>
      </c>
      <c r="CI42" s="297">
        <v>224</v>
      </c>
      <c r="CJ42" s="297">
        <v>31138715622</v>
      </c>
      <c r="CK42" s="297">
        <v>225</v>
      </c>
      <c r="CL42" s="297">
        <v>163100110424</v>
      </c>
      <c r="CM42" s="297">
        <v>223</v>
      </c>
      <c r="CN42" s="297">
        <v>32138714355</v>
      </c>
      <c r="CO42" s="297">
        <v>224</v>
      </c>
      <c r="CP42" s="297">
        <v>163100110139</v>
      </c>
      <c r="CQ42" s="297"/>
      <c r="CR42" s="297"/>
      <c r="CS42" s="297"/>
      <c r="CT42" s="297"/>
      <c r="CU42" s="297"/>
      <c r="CV42" s="297"/>
      <c r="CW42" s="297"/>
      <c r="CX42" s="297"/>
      <c r="CY42" s="297"/>
      <c r="CZ42" s="297"/>
      <c r="DA42" s="297"/>
      <c r="DB42" s="366"/>
      <c r="DC42" s="48"/>
      <c r="DD42" s="179">
        <f t="shared" si="0"/>
        <v>145.1133093090188</v>
      </c>
      <c r="DE42" s="179">
        <f t="shared" si="1"/>
        <v>60.642266666666664</v>
      </c>
      <c r="DF42" s="179">
        <f t="shared" si="2"/>
        <v>52.37286666666666</v>
      </c>
      <c r="DG42" s="179">
        <f t="shared" si="3"/>
        <v>43.414349999999999</v>
      </c>
      <c r="DH42" s="180">
        <f t="shared" si="4"/>
        <v>88</v>
      </c>
      <c r="DI42" s="181">
        <f t="shared" si="62"/>
        <v>223</v>
      </c>
      <c r="DJ42" s="182">
        <f t="shared" si="37"/>
        <v>0</v>
      </c>
      <c r="DK42" s="182">
        <f t="shared" si="38"/>
        <v>0</v>
      </c>
      <c r="DL42" s="182">
        <f t="shared" si="63"/>
        <v>1</v>
      </c>
      <c r="DM42" s="182">
        <f t="shared" si="64"/>
        <v>0</v>
      </c>
      <c r="DN42" s="182">
        <f t="shared" si="65"/>
        <v>0</v>
      </c>
      <c r="DO42" s="182">
        <f t="shared" si="9"/>
        <v>0</v>
      </c>
      <c r="DP42" s="182">
        <f t="shared" si="10"/>
        <v>1</v>
      </c>
      <c r="DQ42" s="25">
        <f t="shared" si="11"/>
        <v>0</v>
      </c>
      <c r="DR42" s="169"/>
      <c r="DS42" s="166" t="str">
        <f t="shared" si="66"/>
        <v>A</v>
      </c>
      <c r="DT42" s="166" t="str">
        <f t="shared" si="67"/>
        <v>A</v>
      </c>
      <c r="DU42" s="167">
        <f t="shared" si="68"/>
        <v>1</v>
      </c>
      <c r="DV42" s="153" t="str">
        <f>VLOOKUP(M42,'Data Master kondisi'!$O$3:$P$11,2,FALSE)</f>
        <v>Z</v>
      </c>
      <c r="DW42" s="153">
        <f>LOOKUP(DV42,{"X","X","X","Y","Y","Y","Z","Z","Z"},{6,6,6,4,4,4,2,2,2})</f>
        <v>2</v>
      </c>
      <c r="DX42" s="153">
        <f t="shared" si="15"/>
        <v>1</v>
      </c>
      <c r="DY42" s="153">
        <f t="shared" si="69"/>
        <v>4</v>
      </c>
      <c r="DZ42" s="153" t="str">
        <f>VLOOKUP(G42,'Data Master class'!$A$5:$D$12,3,FALSE)</f>
        <v>A</v>
      </c>
      <c r="EA42" s="160" t="str">
        <f t="shared" si="70"/>
        <v>BAIK</v>
      </c>
      <c r="EB42" s="156"/>
      <c r="EC42" s="153">
        <f>VLOOKUP(G42,'Data Master class'!$A$5:$D$12,2,FALSE)</f>
        <v>5</v>
      </c>
      <c r="ED42" s="153" t="str">
        <f>VLOOKUP(H42,'Data Master class'!$E$5:$G$6,3,FALSE)</f>
        <v>Y</v>
      </c>
      <c r="EE42" s="153">
        <f>VLOOKUP(H42,'Data Master class'!$E$5:$G$6,2,FALSE)</f>
        <v>1</v>
      </c>
      <c r="EF42" s="153">
        <f t="shared" si="71"/>
        <v>6</v>
      </c>
      <c r="EG42" s="153" t="str">
        <f t="shared" si="72"/>
        <v>CLASS 2</v>
      </c>
      <c r="EH42" s="153">
        <f t="shared" si="73"/>
        <v>10</v>
      </c>
      <c r="EI42" s="171"/>
      <c r="EJ42" s="441">
        <f t="shared" si="20"/>
        <v>0.16299559471365632</v>
      </c>
      <c r="EK42" s="441">
        <f t="shared" si="21"/>
        <v>4.4052863436122719E-3</v>
      </c>
      <c r="EL42" s="441">
        <f t="shared" si="22"/>
        <v>0.16740088105726877</v>
      </c>
      <c r="EM42" s="442">
        <f t="shared" si="74"/>
        <v>0.11160058737151246</v>
      </c>
      <c r="EN42" s="443" t="str">
        <f t="shared" si="75"/>
        <v>CUKUP</v>
      </c>
      <c r="EP42" s="196">
        <f>'2. SUHU &amp; FISIK TRAFO'!CY42</f>
        <v>324</v>
      </c>
      <c r="EQ42" s="168">
        <f t="shared" si="76"/>
        <v>27.160493827160494</v>
      </c>
      <c r="ER42" s="189" t="str">
        <f t="shared" si="77"/>
        <v>BAIK</v>
      </c>
      <c r="ET42" s="447">
        <f t="shared" si="53"/>
        <v>51.541000000000004</v>
      </c>
      <c r="EU42" s="447">
        <f t="shared" si="78"/>
        <v>41.232800000000005</v>
      </c>
      <c r="EV42" s="448">
        <f t="shared" si="28"/>
        <v>51.541000000000004</v>
      </c>
      <c r="EW42" s="449" t="str">
        <f t="shared" si="79"/>
        <v>BAIK</v>
      </c>
      <c r="EX42" s="721"/>
      <c r="EY42" s="447">
        <f t="shared" si="56"/>
        <v>35.160000000000004</v>
      </c>
      <c r="EZ42" s="447">
        <f t="shared" si="30"/>
        <v>28.128000000000004</v>
      </c>
      <c r="FA42" s="448">
        <f t="shared" si="57"/>
        <v>35.160000000000004</v>
      </c>
      <c r="FB42" s="449" t="str">
        <f t="shared" si="31"/>
        <v>BAIK</v>
      </c>
      <c r="FD42" s="453">
        <f t="shared" si="32"/>
        <v>49</v>
      </c>
      <c r="FE42" s="454">
        <f t="shared" si="33"/>
        <v>144.50867052023122</v>
      </c>
      <c r="FF42" s="725">
        <f t="shared" si="34"/>
        <v>33.908000000000001</v>
      </c>
      <c r="FG42" s="202" t="str">
        <f t="shared" si="80"/>
        <v>BURUK</v>
      </c>
    </row>
    <row r="43" spans="1:163" s="195" customFormat="1" ht="20.25" customHeight="1">
      <c r="A43" s="347">
        <v>31</v>
      </c>
      <c r="B43" s="764" t="s">
        <v>2239</v>
      </c>
      <c r="C43" s="298" t="s">
        <v>870</v>
      </c>
      <c r="D43" s="299" t="s">
        <v>616</v>
      </c>
      <c r="E43" s="299" t="s">
        <v>2239</v>
      </c>
      <c r="F43" s="299" t="s">
        <v>2239</v>
      </c>
      <c r="G43" s="208" t="s">
        <v>204</v>
      </c>
      <c r="H43" s="213" t="s">
        <v>209</v>
      </c>
      <c r="I43" s="299">
        <v>108.288473</v>
      </c>
      <c r="J43" s="210">
        <v>-2.859254</v>
      </c>
      <c r="K43" s="299" t="s">
        <v>341</v>
      </c>
      <c r="L43" s="299" t="s">
        <v>571</v>
      </c>
      <c r="M43" s="299">
        <v>160</v>
      </c>
      <c r="N43" s="299">
        <v>15128396</v>
      </c>
      <c r="O43" s="299">
        <v>2016</v>
      </c>
      <c r="P43" s="299" t="s">
        <v>316</v>
      </c>
      <c r="Q43" s="658">
        <v>0.7319444444444444</v>
      </c>
      <c r="R43" s="426">
        <v>44733</v>
      </c>
      <c r="S43" s="298" t="s">
        <v>318</v>
      </c>
      <c r="T43" s="298" t="s">
        <v>607</v>
      </c>
      <c r="U43" s="299">
        <v>1</v>
      </c>
      <c r="V43" s="299">
        <v>1</v>
      </c>
      <c r="W43" s="299">
        <v>3</v>
      </c>
      <c r="X43" s="299">
        <v>20000</v>
      </c>
      <c r="Y43" s="300">
        <v>400</v>
      </c>
      <c r="Z43" s="300">
        <v>400</v>
      </c>
      <c r="AA43" s="300">
        <v>398</v>
      </c>
      <c r="AB43" s="300">
        <v>229</v>
      </c>
      <c r="AC43" s="300">
        <v>231</v>
      </c>
      <c r="AD43" s="300">
        <v>231</v>
      </c>
      <c r="AE43" s="300">
        <v>15</v>
      </c>
      <c r="AF43" s="300">
        <v>6</v>
      </c>
      <c r="AG43" s="300">
        <v>28</v>
      </c>
      <c r="AH43" s="300">
        <v>14</v>
      </c>
      <c r="AI43" s="300">
        <v>15</v>
      </c>
      <c r="AJ43" s="300">
        <v>6</v>
      </c>
      <c r="AK43" s="300">
        <v>28</v>
      </c>
      <c r="AL43" s="300">
        <v>14</v>
      </c>
      <c r="AM43" s="300"/>
      <c r="AN43" s="300"/>
      <c r="AO43" s="300"/>
      <c r="AP43" s="300"/>
      <c r="AQ43" s="300"/>
      <c r="AR43" s="300"/>
      <c r="AS43" s="300"/>
      <c r="AT43" s="300"/>
      <c r="AU43" s="300"/>
      <c r="AV43" s="300"/>
      <c r="AW43" s="300"/>
      <c r="AX43" s="300"/>
      <c r="AY43" s="300">
        <v>0.92800000000000005</v>
      </c>
      <c r="AZ43" s="300">
        <v>0.91100000000000003</v>
      </c>
      <c r="BA43" s="300">
        <v>0.91400000000000003</v>
      </c>
      <c r="BB43" s="301">
        <v>400</v>
      </c>
      <c r="BC43" s="301">
        <v>402</v>
      </c>
      <c r="BD43" s="301">
        <v>400</v>
      </c>
      <c r="BE43" s="301">
        <v>231</v>
      </c>
      <c r="BF43" s="301">
        <v>230</v>
      </c>
      <c r="BG43" s="301">
        <v>230</v>
      </c>
      <c r="BH43" s="301">
        <v>16</v>
      </c>
      <c r="BI43" s="301">
        <v>7</v>
      </c>
      <c r="BJ43" s="301">
        <v>31</v>
      </c>
      <c r="BK43" s="301">
        <v>18</v>
      </c>
      <c r="BL43" s="301">
        <v>16</v>
      </c>
      <c r="BM43" s="301">
        <v>7</v>
      </c>
      <c r="BN43" s="301">
        <v>31</v>
      </c>
      <c r="BO43" s="301">
        <v>18</v>
      </c>
      <c r="BP43" s="301"/>
      <c r="BQ43" s="301"/>
      <c r="BR43" s="301"/>
      <c r="BS43" s="301"/>
      <c r="BT43" s="301"/>
      <c r="BU43" s="301"/>
      <c r="BV43" s="301"/>
      <c r="BW43" s="301"/>
      <c r="BX43" s="301"/>
      <c r="BY43" s="301"/>
      <c r="BZ43" s="301"/>
      <c r="CA43" s="301"/>
      <c r="CB43" s="713">
        <v>0.88600000000000001</v>
      </c>
      <c r="CC43" s="713">
        <v>0.877</v>
      </c>
      <c r="CD43" s="713">
        <v>0.84299999999999997</v>
      </c>
      <c r="CE43" s="302">
        <v>226</v>
      </c>
      <c r="CF43" s="302">
        <v>32138307197</v>
      </c>
      <c r="CG43" s="302">
        <v>229</v>
      </c>
      <c r="CH43" s="302">
        <v>32138307197</v>
      </c>
      <c r="CI43" s="302">
        <v>228</v>
      </c>
      <c r="CJ43" s="302">
        <v>163100109857</v>
      </c>
      <c r="CK43" s="302"/>
      <c r="CL43" s="302"/>
      <c r="CM43" s="302"/>
      <c r="CN43" s="302"/>
      <c r="CO43" s="302"/>
      <c r="CP43" s="302"/>
      <c r="CQ43" s="302"/>
      <c r="CR43" s="302"/>
      <c r="CS43" s="302"/>
      <c r="CT43" s="302"/>
      <c r="CU43" s="302"/>
      <c r="CV43" s="302"/>
      <c r="CW43" s="302"/>
      <c r="CX43" s="302"/>
      <c r="CY43" s="302"/>
      <c r="CZ43" s="302"/>
      <c r="DA43" s="302"/>
      <c r="DB43" s="367"/>
      <c r="DC43" s="48"/>
      <c r="DD43" s="179">
        <f t="shared" si="0"/>
        <v>231.5998726200701</v>
      </c>
      <c r="DE43" s="179">
        <f t="shared" si="1"/>
        <v>6.4766874999999988</v>
      </c>
      <c r="DF43" s="179">
        <f t="shared" si="2"/>
        <v>2.5906749999999996</v>
      </c>
      <c r="DG43" s="179">
        <f t="shared" si="3"/>
        <v>12.089816666666664</v>
      </c>
      <c r="DH43" s="180">
        <f t="shared" si="4"/>
        <v>28</v>
      </c>
      <c r="DI43" s="181">
        <f t="shared" si="62"/>
        <v>226</v>
      </c>
      <c r="DJ43" s="182">
        <f t="shared" si="37"/>
        <v>1</v>
      </c>
      <c r="DK43" s="182">
        <f t="shared" si="38"/>
        <v>0</v>
      </c>
      <c r="DL43" s="182">
        <f t="shared" si="63"/>
        <v>0</v>
      </c>
      <c r="DM43" s="182">
        <f t="shared" si="64"/>
        <v>0</v>
      </c>
      <c r="DN43" s="182">
        <f t="shared" si="65"/>
        <v>0</v>
      </c>
      <c r="DO43" s="182">
        <f t="shared" si="9"/>
        <v>1</v>
      </c>
      <c r="DP43" s="182">
        <f t="shared" si="10"/>
        <v>0</v>
      </c>
      <c r="DQ43" s="25">
        <f t="shared" si="11"/>
        <v>0</v>
      </c>
      <c r="DR43" s="169"/>
      <c r="DS43" s="166" t="str">
        <f t="shared" si="66"/>
        <v>A</v>
      </c>
      <c r="DT43" s="166" t="str">
        <f t="shared" si="67"/>
        <v>C</v>
      </c>
      <c r="DU43" s="167">
        <f t="shared" si="68"/>
        <v>3</v>
      </c>
      <c r="DV43" s="153" t="str">
        <f>VLOOKUP(M43,'Data Master kondisi'!$O$3:$P$11,2,FALSE)</f>
        <v>Y</v>
      </c>
      <c r="DW43" s="153">
        <f>LOOKUP(DV43,{"X","X","X","Y","Y","Y","Z","Z","Z"},{6,6,6,4,4,4,2,2,2})</f>
        <v>4</v>
      </c>
      <c r="DX43" s="153">
        <f t="shared" si="15"/>
        <v>1</v>
      </c>
      <c r="DY43" s="153">
        <f t="shared" si="69"/>
        <v>8</v>
      </c>
      <c r="DZ43" s="153" t="str">
        <f>VLOOKUP(G43,'Data Master class'!$A$5:$D$12,3,FALSE)</f>
        <v>A</v>
      </c>
      <c r="EA43" s="160" t="str">
        <f t="shared" si="70"/>
        <v>CUKUP</v>
      </c>
      <c r="EB43" s="156"/>
      <c r="EC43" s="153">
        <f>VLOOKUP(G43,'Data Master class'!$A$5:$D$12,2,FALSE)</f>
        <v>5</v>
      </c>
      <c r="ED43" s="153" t="str">
        <f>VLOOKUP(H43,'Data Master class'!$E$5:$G$6,3,FALSE)</f>
        <v>Y</v>
      </c>
      <c r="EE43" s="153">
        <f>VLOOKUP(H43,'Data Master class'!$E$5:$G$6,2,FALSE)</f>
        <v>1</v>
      </c>
      <c r="EF43" s="153">
        <f t="shared" si="71"/>
        <v>6</v>
      </c>
      <c r="EG43" s="153" t="str">
        <f t="shared" si="72"/>
        <v>CLASS 2</v>
      </c>
      <c r="EH43" s="153">
        <f t="shared" si="73"/>
        <v>14</v>
      </c>
      <c r="EI43" s="171"/>
      <c r="EJ43" s="441">
        <f t="shared" si="20"/>
        <v>8.1632653061224428E-2</v>
      </c>
      <c r="EK43" s="441">
        <f t="shared" si="21"/>
        <v>0.63265306122448972</v>
      </c>
      <c r="EL43" s="441">
        <f t="shared" si="22"/>
        <v>0.71428571428571441</v>
      </c>
      <c r="EM43" s="442">
        <f t="shared" si="74"/>
        <v>0.47619047619047622</v>
      </c>
      <c r="EN43" s="443" t="str">
        <f t="shared" si="75"/>
        <v>BURUK</v>
      </c>
      <c r="EP43" s="196">
        <f>'2. SUHU &amp; FISIK TRAFO'!CY43</f>
        <v>202</v>
      </c>
      <c r="EQ43" s="168">
        <f t="shared" si="76"/>
        <v>13.861386138613863</v>
      </c>
      <c r="ER43" s="189" t="str">
        <f t="shared" si="77"/>
        <v>BAIK</v>
      </c>
      <c r="ET43" s="447">
        <f t="shared" si="53"/>
        <v>11.289</v>
      </c>
      <c r="EU43" s="447">
        <f t="shared" si="78"/>
        <v>9.0312000000000001</v>
      </c>
      <c r="EV43" s="448">
        <f t="shared" si="28"/>
        <v>7.055625</v>
      </c>
      <c r="EW43" s="449" t="str">
        <f t="shared" si="79"/>
        <v>BAIK</v>
      </c>
      <c r="EX43" s="721"/>
      <c r="EY43" s="447">
        <f t="shared" si="56"/>
        <v>12.436</v>
      </c>
      <c r="EZ43" s="447">
        <f t="shared" si="30"/>
        <v>9.9488000000000003</v>
      </c>
      <c r="FA43" s="448">
        <f t="shared" si="57"/>
        <v>7.7725</v>
      </c>
      <c r="FB43" s="449" t="str">
        <f t="shared" si="31"/>
        <v>BAIK</v>
      </c>
      <c r="FD43" s="453">
        <f t="shared" si="32"/>
        <v>14</v>
      </c>
      <c r="FE43" s="454">
        <f t="shared" si="33"/>
        <v>231.21387283236993</v>
      </c>
      <c r="FF43" s="725">
        <f t="shared" si="34"/>
        <v>6.0550000000000006</v>
      </c>
      <c r="FG43" s="202" t="str">
        <f t="shared" si="80"/>
        <v>BAIK</v>
      </c>
    </row>
    <row r="44" spans="1:163" s="195" customFormat="1" ht="20.25" customHeight="1">
      <c r="A44" s="347">
        <v>32</v>
      </c>
      <c r="B44" s="764" t="s">
        <v>2239</v>
      </c>
      <c r="C44" s="303" t="s">
        <v>871</v>
      </c>
      <c r="D44" s="304" t="s">
        <v>617</v>
      </c>
      <c r="E44" s="304" t="s">
        <v>2239</v>
      </c>
      <c r="F44" s="304" t="s">
        <v>2239</v>
      </c>
      <c r="G44" s="208" t="s">
        <v>204</v>
      </c>
      <c r="H44" s="209" t="s">
        <v>208</v>
      </c>
      <c r="I44" s="304">
        <v>108.28681343</v>
      </c>
      <c r="J44" s="210">
        <v>-2.85776808</v>
      </c>
      <c r="K44" s="304" t="s">
        <v>341</v>
      </c>
      <c r="L44" s="304" t="s">
        <v>310</v>
      </c>
      <c r="M44" s="304">
        <v>160</v>
      </c>
      <c r="N44" s="304">
        <v>9030458</v>
      </c>
      <c r="O44" s="304">
        <v>1990</v>
      </c>
      <c r="P44" s="304" t="s">
        <v>316</v>
      </c>
      <c r="Q44" s="659">
        <v>0.75694444444444453</v>
      </c>
      <c r="R44" s="427">
        <v>44732</v>
      </c>
      <c r="S44" s="303" t="s">
        <v>318</v>
      </c>
      <c r="T44" s="303" t="s">
        <v>607</v>
      </c>
      <c r="U44" s="304">
        <v>4</v>
      </c>
      <c r="V44" s="304">
        <v>1</v>
      </c>
      <c r="W44" s="304">
        <v>3</v>
      </c>
      <c r="X44" s="304">
        <v>20000</v>
      </c>
      <c r="Y44" s="305">
        <v>400</v>
      </c>
      <c r="Z44" s="305">
        <v>401</v>
      </c>
      <c r="AA44" s="305">
        <v>400</v>
      </c>
      <c r="AB44" s="305">
        <v>230</v>
      </c>
      <c r="AC44" s="305">
        <v>231</v>
      </c>
      <c r="AD44" s="305">
        <v>228</v>
      </c>
      <c r="AE44" s="305">
        <v>95</v>
      </c>
      <c r="AF44" s="305">
        <v>52</v>
      </c>
      <c r="AG44" s="305">
        <v>78</v>
      </c>
      <c r="AH44" s="305">
        <v>58</v>
      </c>
      <c r="AI44" s="305">
        <v>95</v>
      </c>
      <c r="AJ44" s="305">
        <v>52</v>
      </c>
      <c r="AK44" s="305">
        <v>78</v>
      </c>
      <c r="AL44" s="305">
        <v>58</v>
      </c>
      <c r="AM44" s="305"/>
      <c r="AN44" s="305"/>
      <c r="AO44" s="305"/>
      <c r="AP44" s="305"/>
      <c r="AQ44" s="305"/>
      <c r="AR44" s="305"/>
      <c r="AS44" s="305"/>
      <c r="AT44" s="305"/>
      <c r="AU44" s="305"/>
      <c r="AV44" s="305"/>
      <c r="AW44" s="305"/>
      <c r="AX44" s="305"/>
      <c r="AY44" s="305" t="s">
        <v>1010</v>
      </c>
      <c r="AZ44" s="305">
        <v>0.94899999999999995</v>
      </c>
      <c r="BA44" s="305">
        <v>0.96799999999999997</v>
      </c>
      <c r="BB44" s="306">
        <v>400</v>
      </c>
      <c r="BC44" s="306">
        <v>398</v>
      </c>
      <c r="BD44" s="306">
        <v>399</v>
      </c>
      <c r="BE44" s="306">
        <v>230</v>
      </c>
      <c r="BF44" s="306">
        <v>227</v>
      </c>
      <c r="BG44" s="306">
        <v>229</v>
      </c>
      <c r="BH44" s="306">
        <v>67</v>
      </c>
      <c r="BI44" s="306">
        <v>58</v>
      </c>
      <c r="BJ44" s="306">
        <v>76</v>
      </c>
      <c r="BK44" s="306">
        <v>27</v>
      </c>
      <c r="BL44" s="306">
        <v>67</v>
      </c>
      <c r="BM44" s="306">
        <v>58</v>
      </c>
      <c r="BN44" s="306">
        <v>76</v>
      </c>
      <c r="BO44" s="306">
        <v>27</v>
      </c>
      <c r="BP44" s="306"/>
      <c r="BQ44" s="306"/>
      <c r="BR44" s="306"/>
      <c r="BS44" s="306"/>
      <c r="BT44" s="306"/>
      <c r="BU44" s="306"/>
      <c r="BV44" s="306"/>
      <c r="BW44" s="306"/>
      <c r="BX44" s="306"/>
      <c r="BY44" s="306"/>
      <c r="BZ44" s="306"/>
      <c r="CA44" s="306"/>
      <c r="CB44" s="714">
        <v>0.93500000000000005</v>
      </c>
      <c r="CC44" s="714">
        <v>0.90600000000000003</v>
      </c>
      <c r="CD44" s="714">
        <v>0.96399999999999997</v>
      </c>
      <c r="CE44" s="307">
        <v>228</v>
      </c>
      <c r="CF44" s="307">
        <v>32138307205</v>
      </c>
      <c r="CG44" s="307">
        <v>229</v>
      </c>
      <c r="CH44" s="307">
        <v>32138307456</v>
      </c>
      <c r="CI44" s="307">
        <v>226</v>
      </c>
      <c r="CJ44" s="307">
        <v>163100001679</v>
      </c>
      <c r="CK44" s="307"/>
      <c r="CL44" s="307"/>
      <c r="CM44" s="307"/>
      <c r="CN44" s="307"/>
      <c r="CO44" s="307"/>
      <c r="CP44" s="307"/>
      <c r="CQ44" s="307"/>
      <c r="CR44" s="307"/>
      <c r="CS44" s="307"/>
      <c r="CT44" s="307"/>
      <c r="CU44" s="307"/>
      <c r="CV44" s="307"/>
      <c r="CW44" s="307"/>
      <c r="CX44" s="307"/>
      <c r="CY44" s="307"/>
      <c r="CZ44" s="307"/>
      <c r="DA44" s="307"/>
      <c r="DB44" s="368"/>
      <c r="DC44" s="154"/>
      <c r="DD44" s="179">
        <f t="shared" si="0"/>
        <v>231.02135503650621</v>
      </c>
      <c r="DE44" s="179">
        <f t="shared" si="1"/>
        <v>41.12173958333333</v>
      </c>
      <c r="DF44" s="179">
        <f t="shared" si="2"/>
        <v>22.508741666666666</v>
      </c>
      <c r="DG44" s="179">
        <f t="shared" si="3"/>
        <v>33.763112499999998</v>
      </c>
      <c r="DH44" s="180">
        <f t="shared" si="4"/>
        <v>95</v>
      </c>
      <c r="DI44" s="181">
        <f t="shared" si="62"/>
        <v>226</v>
      </c>
      <c r="DJ44" s="182">
        <f t="shared" si="37"/>
        <v>0</v>
      </c>
      <c r="DK44" s="182">
        <f t="shared" si="38"/>
        <v>1</v>
      </c>
      <c r="DL44" s="182">
        <f t="shared" si="63"/>
        <v>0</v>
      </c>
      <c r="DM44" s="182">
        <f t="shared" si="64"/>
        <v>0</v>
      </c>
      <c r="DN44" s="182">
        <f t="shared" si="65"/>
        <v>0</v>
      </c>
      <c r="DO44" s="182">
        <f t="shared" si="9"/>
        <v>1</v>
      </c>
      <c r="DP44" s="182">
        <f t="shared" si="10"/>
        <v>0</v>
      </c>
      <c r="DQ44" s="25">
        <f t="shared" si="11"/>
        <v>0</v>
      </c>
      <c r="DR44" s="169"/>
      <c r="DS44" s="166" t="str">
        <f t="shared" si="66"/>
        <v>A</v>
      </c>
      <c r="DT44" s="166" t="str">
        <f t="shared" si="67"/>
        <v>B</v>
      </c>
      <c r="DU44" s="167">
        <f t="shared" si="68"/>
        <v>2</v>
      </c>
      <c r="DV44" s="153" t="str">
        <f>VLOOKUP(M44,'Data Master kondisi'!$O$3:$P$11,2,FALSE)</f>
        <v>Y</v>
      </c>
      <c r="DW44" s="153">
        <f>LOOKUP(DV44,{"X","X","X","Y","Y","Y","Z","Z","Z"},{6,6,6,4,4,4,2,2,2})</f>
        <v>4</v>
      </c>
      <c r="DX44" s="153">
        <f t="shared" si="15"/>
        <v>3</v>
      </c>
      <c r="DY44" s="153">
        <f t="shared" si="69"/>
        <v>9</v>
      </c>
      <c r="DZ44" s="153" t="str">
        <f>VLOOKUP(G44,'Data Master class'!$A$5:$D$12,3,FALSE)</f>
        <v>A</v>
      </c>
      <c r="EA44" s="160" t="str">
        <f t="shared" si="70"/>
        <v>KURANG</v>
      </c>
      <c r="EB44" s="156"/>
      <c r="EC44" s="153">
        <f>VLOOKUP(G44,'Data Master class'!$A$5:$D$12,2,FALSE)</f>
        <v>5</v>
      </c>
      <c r="ED44" s="153" t="str">
        <f>VLOOKUP(H44,'Data Master class'!$E$5:$G$6,3,FALSE)</f>
        <v>X</v>
      </c>
      <c r="EE44" s="153">
        <f>VLOOKUP(H44,'Data Master class'!$E$5:$G$6,2,FALSE)</f>
        <v>2</v>
      </c>
      <c r="EF44" s="153">
        <f t="shared" si="71"/>
        <v>7</v>
      </c>
      <c r="EG44" s="153" t="str">
        <f t="shared" si="72"/>
        <v>CLASS 2</v>
      </c>
      <c r="EH44" s="153">
        <f t="shared" si="73"/>
        <v>16</v>
      </c>
      <c r="EI44" s="171"/>
      <c r="EJ44" s="441">
        <f t="shared" si="20"/>
        <v>0.26666666666666666</v>
      </c>
      <c r="EK44" s="441">
        <f t="shared" si="21"/>
        <v>0.30666666666666664</v>
      </c>
      <c r="EL44" s="441">
        <f t="shared" si="22"/>
        <v>0.04</v>
      </c>
      <c r="EM44" s="442">
        <f t="shared" si="74"/>
        <v>0.20444444444444443</v>
      </c>
      <c r="EN44" s="443" t="str">
        <f t="shared" si="75"/>
        <v>KURANG</v>
      </c>
      <c r="EP44" s="196">
        <f>'2. SUHU &amp; FISIK TRAFO'!CY44</f>
        <v>324</v>
      </c>
      <c r="EQ44" s="168">
        <f t="shared" si="76"/>
        <v>29.320987654320991</v>
      </c>
      <c r="ER44" s="189" t="str">
        <f t="shared" si="77"/>
        <v>BAIK</v>
      </c>
      <c r="ET44" s="447">
        <f t="shared" si="53"/>
        <v>51.646000000000001</v>
      </c>
      <c r="EU44" s="447">
        <f t="shared" si="78"/>
        <v>41.316800000000001</v>
      </c>
      <c r="EV44" s="448">
        <f t="shared" si="28"/>
        <v>32.278750000000002</v>
      </c>
      <c r="EW44" s="449" t="str">
        <f t="shared" si="79"/>
        <v>BAIK</v>
      </c>
      <c r="EX44" s="721"/>
      <c r="EY44" s="447">
        <f t="shared" si="56"/>
        <v>45.980000000000004</v>
      </c>
      <c r="EZ44" s="447">
        <f t="shared" si="30"/>
        <v>36.784000000000006</v>
      </c>
      <c r="FA44" s="448">
        <f t="shared" si="57"/>
        <v>28.737500000000004</v>
      </c>
      <c r="FB44" s="449" t="str">
        <f t="shared" si="31"/>
        <v>BAIK</v>
      </c>
      <c r="FD44" s="453">
        <f t="shared" si="32"/>
        <v>58</v>
      </c>
      <c r="FE44" s="454">
        <f t="shared" si="33"/>
        <v>231.21387283236993</v>
      </c>
      <c r="FF44" s="725">
        <f t="shared" si="34"/>
        <v>25.085000000000001</v>
      </c>
      <c r="FG44" s="202" t="str">
        <f t="shared" si="80"/>
        <v>BURUK</v>
      </c>
    </row>
    <row r="45" spans="1:163" s="195" customFormat="1" ht="20.25" customHeight="1">
      <c r="A45" s="347">
        <v>33</v>
      </c>
      <c r="B45" s="764" t="s">
        <v>2239</v>
      </c>
      <c r="C45" s="308" t="s">
        <v>872</v>
      </c>
      <c r="D45" s="309" t="s">
        <v>618</v>
      </c>
      <c r="E45" s="309" t="s">
        <v>2239</v>
      </c>
      <c r="F45" s="309" t="s">
        <v>2239</v>
      </c>
      <c r="G45" s="208" t="s">
        <v>204</v>
      </c>
      <c r="H45" s="209" t="s">
        <v>208</v>
      </c>
      <c r="I45" s="309">
        <v>108.85539033000001</v>
      </c>
      <c r="J45" s="210">
        <v>-2.8553903300000001</v>
      </c>
      <c r="K45" s="309" t="s">
        <v>341</v>
      </c>
      <c r="L45" s="309" t="s">
        <v>570</v>
      </c>
      <c r="M45" s="309">
        <v>100</v>
      </c>
      <c r="N45" s="309" t="s">
        <v>619</v>
      </c>
      <c r="O45" s="309">
        <v>2017</v>
      </c>
      <c r="P45" s="309" t="s">
        <v>316</v>
      </c>
      <c r="Q45" s="660">
        <v>0.73611111111111116</v>
      </c>
      <c r="R45" s="428">
        <v>44733</v>
      </c>
      <c r="S45" s="308" t="s">
        <v>318</v>
      </c>
      <c r="T45" s="308" t="s">
        <v>607</v>
      </c>
      <c r="U45" s="309">
        <v>3</v>
      </c>
      <c r="V45" s="309">
        <v>1</v>
      </c>
      <c r="W45" s="309">
        <v>3</v>
      </c>
      <c r="X45" s="309">
        <v>20000</v>
      </c>
      <c r="Y45" s="310">
        <v>399</v>
      </c>
      <c r="Z45" s="310">
        <v>398</v>
      </c>
      <c r="AA45" s="310">
        <v>399</v>
      </c>
      <c r="AB45" s="310">
        <v>226</v>
      </c>
      <c r="AC45" s="310">
        <v>228</v>
      </c>
      <c r="AD45" s="310">
        <v>228</v>
      </c>
      <c r="AE45" s="310">
        <v>12</v>
      </c>
      <c r="AF45" s="310">
        <v>67</v>
      </c>
      <c r="AG45" s="310">
        <v>29</v>
      </c>
      <c r="AH45" s="310">
        <v>20</v>
      </c>
      <c r="AI45" s="310"/>
      <c r="AJ45" s="310"/>
      <c r="AK45" s="310"/>
      <c r="AL45" s="310"/>
      <c r="AM45" s="310"/>
      <c r="AN45" s="310"/>
      <c r="AO45" s="310"/>
      <c r="AP45" s="310"/>
      <c r="AQ45" s="310"/>
      <c r="AR45" s="310"/>
      <c r="AS45" s="310"/>
      <c r="AT45" s="310"/>
      <c r="AU45" s="310">
        <v>12</v>
      </c>
      <c r="AV45" s="310">
        <v>7</v>
      </c>
      <c r="AW45" s="310">
        <v>29</v>
      </c>
      <c r="AX45" s="310">
        <v>20</v>
      </c>
      <c r="AY45" s="310">
        <v>0.97399999999999998</v>
      </c>
      <c r="AZ45" s="310">
        <v>0.67200000000000004</v>
      </c>
      <c r="BA45" s="310">
        <v>0.97899999999999998</v>
      </c>
      <c r="BB45" s="311">
        <v>401</v>
      </c>
      <c r="BC45" s="311">
        <v>400</v>
      </c>
      <c r="BD45" s="311">
        <v>399</v>
      </c>
      <c r="BE45" s="311">
        <v>232</v>
      </c>
      <c r="BF45" s="311">
        <v>230</v>
      </c>
      <c r="BG45" s="311">
        <v>228</v>
      </c>
      <c r="BH45" s="311">
        <v>25</v>
      </c>
      <c r="BI45" s="311">
        <v>10</v>
      </c>
      <c r="BJ45" s="311">
        <v>28</v>
      </c>
      <c r="BK45" s="311">
        <v>18</v>
      </c>
      <c r="BL45" s="311"/>
      <c r="BM45" s="311"/>
      <c r="BN45" s="311"/>
      <c r="BO45" s="311"/>
      <c r="BP45" s="311"/>
      <c r="BQ45" s="311"/>
      <c r="BR45" s="311"/>
      <c r="BS45" s="311"/>
      <c r="BT45" s="311"/>
      <c r="BU45" s="311"/>
      <c r="BV45" s="311"/>
      <c r="BW45" s="311"/>
      <c r="BX45" s="311">
        <v>25</v>
      </c>
      <c r="BY45" s="311">
        <v>10</v>
      </c>
      <c r="BZ45" s="311">
        <v>28</v>
      </c>
      <c r="CA45" s="311">
        <v>18</v>
      </c>
      <c r="CB45" s="715">
        <v>0.97599999999999998</v>
      </c>
      <c r="CC45" s="715">
        <v>0.97599999999999998</v>
      </c>
      <c r="CD45" s="715">
        <v>0.99399999999999999</v>
      </c>
      <c r="CE45" s="312"/>
      <c r="CF45" s="312"/>
      <c r="CG45" s="312"/>
      <c r="CH45" s="312"/>
      <c r="CI45" s="312"/>
      <c r="CJ45" s="312"/>
      <c r="CK45" s="312"/>
      <c r="CL45" s="312"/>
      <c r="CM45" s="312"/>
      <c r="CN45" s="312"/>
      <c r="CO45" s="312"/>
      <c r="CP45" s="312"/>
      <c r="CQ45" s="312"/>
      <c r="CR45" s="312"/>
      <c r="CS45" s="312"/>
      <c r="CT45" s="312"/>
      <c r="CU45" s="312"/>
      <c r="CV45" s="312"/>
      <c r="CW45" s="312">
        <v>223</v>
      </c>
      <c r="CX45" s="312">
        <v>86051089182</v>
      </c>
      <c r="CY45" s="312">
        <v>226</v>
      </c>
      <c r="CZ45" s="312">
        <v>163100110272</v>
      </c>
      <c r="DA45" s="312">
        <v>226</v>
      </c>
      <c r="DB45" s="369">
        <v>86051059663</v>
      </c>
      <c r="DC45" s="154"/>
      <c r="DD45" s="179">
        <f t="shared" si="0"/>
        <v>144.99197711059986</v>
      </c>
      <c r="DE45" s="179">
        <f t="shared" si="1"/>
        <v>8.2763200000000001</v>
      </c>
      <c r="DF45" s="179">
        <f t="shared" si="2"/>
        <v>46.209453333333336</v>
      </c>
      <c r="DG45" s="179">
        <f t="shared" si="3"/>
        <v>20.001106666666669</v>
      </c>
      <c r="DH45" s="180">
        <f t="shared" si="4"/>
        <v>67</v>
      </c>
      <c r="DI45" s="181">
        <f t="shared" si="62"/>
        <v>223</v>
      </c>
      <c r="DJ45" s="182">
        <f t="shared" si="37"/>
        <v>1</v>
      </c>
      <c r="DK45" s="182">
        <f t="shared" si="38"/>
        <v>0</v>
      </c>
      <c r="DL45" s="182">
        <f t="shared" si="63"/>
        <v>0</v>
      </c>
      <c r="DM45" s="182">
        <f t="shared" si="64"/>
        <v>0</v>
      </c>
      <c r="DN45" s="182">
        <f t="shared" si="65"/>
        <v>0</v>
      </c>
      <c r="DO45" s="182">
        <f t="shared" si="9"/>
        <v>1</v>
      </c>
      <c r="DP45" s="182">
        <f t="shared" si="10"/>
        <v>0</v>
      </c>
      <c r="DQ45" s="25">
        <f t="shared" si="11"/>
        <v>0</v>
      </c>
      <c r="DR45" s="169"/>
      <c r="DS45" s="166" t="str">
        <f t="shared" si="66"/>
        <v>A</v>
      </c>
      <c r="DT45" s="166" t="str">
        <f t="shared" si="67"/>
        <v>C</v>
      </c>
      <c r="DU45" s="167">
        <f t="shared" si="68"/>
        <v>3</v>
      </c>
      <c r="DV45" s="153" t="str">
        <f>VLOOKUP(M45,'Data Master kondisi'!$O$3:$P$11,2,FALSE)</f>
        <v>Z</v>
      </c>
      <c r="DW45" s="153">
        <f>LOOKUP(DV45,{"X","X","X","Y","Y","Y","Z","Z","Z"},{6,6,6,4,4,4,2,2,2})</f>
        <v>2</v>
      </c>
      <c r="DX45" s="153">
        <f t="shared" si="15"/>
        <v>1</v>
      </c>
      <c r="DY45" s="153">
        <f t="shared" si="69"/>
        <v>6</v>
      </c>
      <c r="DZ45" s="153" t="str">
        <f>VLOOKUP(G45,'Data Master class'!$A$5:$D$12,3,FALSE)</f>
        <v>A</v>
      </c>
      <c r="EA45" s="160" t="str">
        <f t="shared" si="70"/>
        <v>CUKUP</v>
      </c>
      <c r="EB45" s="156"/>
      <c r="EC45" s="153">
        <f>VLOOKUP(G45,'Data Master class'!$A$5:$D$12,2,FALSE)</f>
        <v>5</v>
      </c>
      <c r="ED45" s="153" t="str">
        <f>VLOOKUP(H45,'Data Master class'!$E$5:$G$6,3,FALSE)</f>
        <v>X</v>
      </c>
      <c r="EE45" s="153">
        <f>VLOOKUP(H45,'Data Master class'!$E$5:$G$6,2,FALSE)</f>
        <v>2</v>
      </c>
      <c r="EF45" s="153">
        <f t="shared" si="71"/>
        <v>7</v>
      </c>
      <c r="EG45" s="153" t="str">
        <f t="shared" si="72"/>
        <v>CLASS 2</v>
      </c>
      <c r="EH45" s="153">
        <f t="shared" si="73"/>
        <v>13</v>
      </c>
      <c r="EI45" s="171"/>
      <c r="EJ45" s="441">
        <f t="shared" si="20"/>
        <v>0.66666666666666663</v>
      </c>
      <c r="EK45" s="441">
        <f t="shared" si="21"/>
        <v>0.86111111111111116</v>
      </c>
      <c r="EL45" s="441">
        <f t="shared" si="22"/>
        <v>0.19444444444444445</v>
      </c>
      <c r="EM45" s="442">
        <f t="shared" si="74"/>
        <v>0.57407407407407407</v>
      </c>
      <c r="EN45" s="443" t="str">
        <f t="shared" si="75"/>
        <v>BURUK</v>
      </c>
      <c r="EP45" s="196">
        <f>'2. SUHU &amp; FISIK TRAFO'!CY45</f>
        <v>324</v>
      </c>
      <c r="EQ45" s="168">
        <f t="shared" si="76"/>
        <v>20.679012345679013</v>
      </c>
      <c r="ER45" s="189" t="str">
        <f t="shared" si="77"/>
        <v>BAIK</v>
      </c>
      <c r="ET45" s="447">
        <f t="shared" si="53"/>
        <v>24.6</v>
      </c>
      <c r="EU45" s="447">
        <f t="shared" si="78"/>
        <v>19.680000000000003</v>
      </c>
      <c r="EV45" s="448">
        <f t="shared" si="28"/>
        <v>24.6</v>
      </c>
      <c r="EW45" s="449" t="str">
        <f t="shared" si="79"/>
        <v>BAIK</v>
      </c>
      <c r="EX45" s="721"/>
      <c r="EY45" s="447">
        <f t="shared" si="56"/>
        <v>14.484</v>
      </c>
      <c r="EZ45" s="447">
        <f t="shared" si="30"/>
        <v>11.587200000000001</v>
      </c>
      <c r="FA45" s="448">
        <f t="shared" si="57"/>
        <v>14.484</v>
      </c>
      <c r="FB45" s="449" t="str">
        <f t="shared" si="31"/>
        <v>BAIK</v>
      </c>
      <c r="FD45" s="453">
        <f t="shared" si="32"/>
        <v>20</v>
      </c>
      <c r="FE45" s="454">
        <f t="shared" si="33"/>
        <v>144.50867052023122</v>
      </c>
      <c r="FF45" s="725">
        <f t="shared" si="34"/>
        <v>13.84</v>
      </c>
      <c r="FG45" s="202" t="str">
        <f t="shared" si="80"/>
        <v>CUKUP</v>
      </c>
    </row>
    <row r="46" spans="1:163" s="195" customFormat="1" ht="20.25" customHeight="1">
      <c r="A46" s="347">
        <v>34</v>
      </c>
      <c r="B46" s="764" t="s">
        <v>2239</v>
      </c>
      <c r="C46" s="313" t="s">
        <v>873</v>
      </c>
      <c r="D46" s="314" t="s">
        <v>618</v>
      </c>
      <c r="E46" s="314" t="s">
        <v>2239</v>
      </c>
      <c r="F46" s="314" t="s">
        <v>2239</v>
      </c>
      <c r="G46" s="208" t="s">
        <v>204</v>
      </c>
      <c r="H46" s="209" t="s">
        <v>208</v>
      </c>
      <c r="I46" s="314">
        <v>108.2849408</v>
      </c>
      <c r="J46" s="210">
        <v>-2.8553479799999999</v>
      </c>
      <c r="K46" s="314" t="s">
        <v>341</v>
      </c>
      <c r="L46" s="314" t="s">
        <v>620</v>
      </c>
      <c r="M46" s="314">
        <v>160</v>
      </c>
      <c r="N46" s="314" t="s">
        <v>621</v>
      </c>
      <c r="O46" s="314">
        <v>2016</v>
      </c>
      <c r="P46" s="314" t="s">
        <v>316</v>
      </c>
      <c r="Q46" s="661">
        <v>0.74097222222222225</v>
      </c>
      <c r="R46" s="429">
        <v>44733</v>
      </c>
      <c r="S46" s="313" t="s">
        <v>318</v>
      </c>
      <c r="T46" s="313" t="s">
        <v>607</v>
      </c>
      <c r="U46" s="314">
        <v>4</v>
      </c>
      <c r="V46" s="314">
        <v>4</v>
      </c>
      <c r="W46" s="314">
        <v>3</v>
      </c>
      <c r="X46" s="314">
        <v>20000</v>
      </c>
      <c r="Y46" s="315">
        <v>400</v>
      </c>
      <c r="Z46" s="315">
        <v>398</v>
      </c>
      <c r="AA46" s="315">
        <v>399</v>
      </c>
      <c r="AB46" s="315">
        <v>230</v>
      </c>
      <c r="AC46" s="315">
        <v>228</v>
      </c>
      <c r="AD46" s="315">
        <v>229</v>
      </c>
      <c r="AE46" s="315">
        <v>48</v>
      </c>
      <c r="AF46" s="315">
        <v>73</v>
      </c>
      <c r="AG46" s="315">
        <v>55</v>
      </c>
      <c r="AH46" s="315">
        <v>50</v>
      </c>
      <c r="AI46" s="315">
        <v>34</v>
      </c>
      <c r="AJ46" s="315">
        <v>23</v>
      </c>
      <c r="AK46" s="315">
        <v>44</v>
      </c>
      <c r="AL46" s="315">
        <v>26</v>
      </c>
      <c r="AM46" s="315">
        <v>1</v>
      </c>
      <c r="AN46" s="315">
        <v>4</v>
      </c>
      <c r="AO46" s="315">
        <v>4</v>
      </c>
      <c r="AP46" s="315">
        <v>5</v>
      </c>
      <c r="AQ46" s="315">
        <v>0</v>
      </c>
      <c r="AR46" s="315">
        <v>0</v>
      </c>
      <c r="AS46" s="315">
        <v>0</v>
      </c>
      <c r="AT46" s="315">
        <v>0</v>
      </c>
      <c r="AU46" s="315">
        <v>11</v>
      </c>
      <c r="AV46" s="315">
        <v>45</v>
      </c>
      <c r="AW46" s="315">
        <v>5</v>
      </c>
      <c r="AX46" s="315">
        <v>40</v>
      </c>
      <c r="AY46" s="315">
        <v>0.95099999999999996</v>
      </c>
      <c r="AZ46" s="315">
        <v>0.93700000000000006</v>
      </c>
      <c r="BA46" s="315">
        <v>0.95699999999999996</v>
      </c>
      <c r="BB46" s="316">
        <v>400</v>
      </c>
      <c r="BC46" s="316">
        <v>399</v>
      </c>
      <c r="BD46" s="316">
        <v>400</v>
      </c>
      <c r="BE46" s="316">
        <v>230</v>
      </c>
      <c r="BF46" s="316">
        <v>228</v>
      </c>
      <c r="BG46" s="316">
        <v>228</v>
      </c>
      <c r="BH46" s="316">
        <v>49</v>
      </c>
      <c r="BI46" s="316">
        <v>90</v>
      </c>
      <c r="BJ46" s="316">
        <v>46</v>
      </c>
      <c r="BK46" s="316">
        <v>40</v>
      </c>
      <c r="BL46" s="316">
        <v>27</v>
      </c>
      <c r="BM46" s="316">
        <v>17</v>
      </c>
      <c r="BN46" s="316">
        <v>35</v>
      </c>
      <c r="BO46" s="316">
        <v>15</v>
      </c>
      <c r="BP46" s="316">
        <v>1</v>
      </c>
      <c r="BQ46" s="316">
        <v>16</v>
      </c>
      <c r="BR46" s="316">
        <v>6</v>
      </c>
      <c r="BS46" s="316">
        <v>15</v>
      </c>
      <c r="BT46" s="316">
        <v>0</v>
      </c>
      <c r="BU46" s="316">
        <v>0</v>
      </c>
      <c r="BV46" s="316">
        <v>0</v>
      </c>
      <c r="BW46" s="316">
        <v>0</v>
      </c>
      <c r="BX46" s="316">
        <v>11</v>
      </c>
      <c r="BY46" s="316">
        <v>46</v>
      </c>
      <c r="BZ46" s="316">
        <v>5</v>
      </c>
      <c r="CA46" s="316">
        <v>10</v>
      </c>
      <c r="CB46" s="716">
        <v>0.95099999999999996</v>
      </c>
      <c r="CC46" s="716">
        <v>0.96299999999999997</v>
      </c>
      <c r="CD46" s="716">
        <v>0.93700000000000006</v>
      </c>
      <c r="CE46" s="317">
        <v>227</v>
      </c>
      <c r="CF46" s="317">
        <v>86057114570</v>
      </c>
      <c r="CG46" s="317">
        <v>227</v>
      </c>
      <c r="CH46" s="317">
        <v>16310019863</v>
      </c>
      <c r="CI46" s="317">
        <v>225</v>
      </c>
      <c r="CJ46" s="317">
        <v>16310019661</v>
      </c>
      <c r="CK46" s="317">
        <v>227</v>
      </c>
      <c r="CL46" s="317">
        <v>32138367247</v>
      </c>
      <c r="CM46" s="317">
        <v>227</v>
      </c>
      <c r="CN46" s="317">
        <v>3213836005</v>
      </c>
      <c r="CO46" s="317">
        <v>225</v>
      </c>
      <c r="CP46" s="317">
        <v>86057116007</v>
      </c>
      <c r="CQ46" s="317"/>
      <c r="CR46" s="317"/>
      <c r="CS46" s="317"/>
      <c r="CT46" s="317"/>
      <c r="CU46" s="317"/>
      <c r="CV46" s="317"/>
      <c r="CW46" s="317">
        <v>227</v>
      </c>
      <c r="CX46" s="317">
        <v>8605711503</v>
      </c>
      <c r="CY46" s="317">
        <v>227</v>
      </c>
      <c r="CZ46" s="317">
        <v>16310019682</v>
      </c>
      <c r="DA46" s="317">
        <v>225</v>
      </c>
      <c r="DB46" s="370">
        <v>86057116266</v>
      </c>
      <c r="DC46" s="154"/>
      <c r="DD46" s="179">
        <f t="shared" si="0"/>
        <v>231.79335622292726</v>
      </c>
      <c r="DE46" s="179">
        <f t="shared" si="1"/>
        <v>20.708100000000002</v>
      </c>
      <c r="DF46" s="179">
        <f t="shared" si="2"/>
        <v>31.493568750000001</v>
      </c>
      <c r="DG46" s="179">
        <f t="shared" si="3"/>
        <v>23.728031250000001</v>
      </c>
      <c r="DH46" s="180">
        <f t="shared" si="4"/>
        <v>73</v>
      </c>
      <c r="DI46" s="181">
        <f t="shared" si="62"/>
        <v>225</v>
      </c>
      <c r="DJ46" s="182">
        <f t="shared" si="37"/>
        <v>0</v>
      </c>
      <c r="DK46" s="182">
        <f t="shared" si="38"/>
        <v>1</v>
      </c>
      <c r="DL46" s="182">
        <f t="shared" si="63"/>
        <v>0</v>
      </c>
      <c r="DM46" s="182">
        <f t="shared" si="64"/>
        <v>0</v>
      </c>
      <c r="DN46" s="182">
        <f t="shared" si="65"/>
        <v>0</v>
      </c>
      <c r="DO46" s="182">
        <f t="shared" si="9"/>
        <v>1</v>
      </c>
      <c r="DP46" s="182">
        <f t="shared" si="10"/>
        <v>0</v>
      </c>
      <c r="DQ46" s="25">
        <f t="shared" si="11"/>
        <v>0</v>
      </c>
      <c r="DR46" s="169"/>
      <c r="DS46" s="166" t="str">
        <f t="shared" si="66"/>
        <v>A</v>
      </c>
      <c r="DT46" s="166" t="str">
        <f t="shared" si="67"/>
        <v>A</v>
      </c>
      <c r="DU46" s="167">
        <f t="shared" si="68"/>
        <v>1</v>
      </c>
      <c r="DV46" s="153" t="str">
        <f>VLOOKUP(M46,'Data Master kondisi'!$O$3:$P$11,2,FALSE)</f>
        <v>Y</v>
      </c>
      <c r="DW46" s="153">
        <f>LOOKUP(DV46,{"X","X","X","Y","Y","Y","Z","Z","Z"},{6,6,6,4,4,4,2,2,2})</f>
        <v>4</v>
      </c>
      <c r="DX46" s="153">
        <f t="shared" si="15"/>
        <v>1</v>
      </c>
      <c r="DY46" s="153">
        <f t="shared" si="69"/>
        <v>6</v>
      </c>
      <c r="DZ46" s="153" t="str">
        <f>VLOOKUP(G46,'Data Master class'!$A$5:$D$12,3,FALSE)</f>
        <v>A</v>
      </c>
      <c r="EA46" s="160" t="str">
        <f t="shared" si="70"/>
        <v>CUKUP</v>
      </c>
      <c r="EB46" s="156"/>
      <c r="EC46" s="153">
        <f>VLOOKUP(G46,'Data Master class'!$A$5:$D$12,2,FALSE)</f>
        <v>5</v>
      </c>
      <c r="ED46" s="153" t="str">
        <f>VLOOKUP(H46,'Data Master class'!$E$5:$G$6,3,FALSE)</f>
        <v>X</v>
      </c>
      <c r="EE46" s="153">
        <f>VLOOKUP(H46,'Data Master class'!$E$5:$G$6,2,FALSE)</f>
        <v>2</v>
      </c>
      <c r="EF46" s="153">
        <f t="shared" si="71"/>
        <v>7</v>
      </c>
      <c r="EG46" s="153" t="str">
        <f t="shared" si="72"/>
        <v>CLASS 2</v>
      </c>
      <c r="EH46" s="153">
        <f t="shared" si="73"/>
        <v>13</v>
      </c>
      <c r="EI46" s="171"/>
      <c r="EJ46" s="441">
        <f t="shared" si="20"/>
        <v>0.1818181818181818</v>
      </c>
      <c r="EK46" s="441">
        <f t="shared" si="21"/>
        <v>0.24431818181818188</v>
      </c>
      <c r="EL46" s="441">
        <f t="shared" si="22"/>
        <v>6.2499999999999965E-2</v>
      </c>
      <c r="EM46" s="442">
        <f t="shared" si="74"/>
        <v>0.16287878787878787</v>
      </c>
      <c r="EN46" s="443" t="str">
        <f t="shared" si="75"/>
        <v>CUKUP</v>
      </c>
      <c r="EP46" s="196">
        <f>'2. SUHU &amp; FISIK TRAFO'!CY46</f>
        <v>324</v>
      </c>
      <c r="EQ46" s="168">
        <f t="shared" si="76"/>
        <v>22.530864197530864</v>
      </c>
      <c r="ER46" s="189" t="str">
        <f t="shared" si="77"/>
        <v>BAIK</v>
      </c>
      <c r="ET46" s="447">
        <f t="shared" si="53"/>
        <v>40.279000000000003</v>
      </c>
      <c r="EU46" s="447">
        <f t="shared" si="78"/>
        <v>32.223200000000006</v>
      </c>
      <c r="EV46" s="448">
        <f t="shared" si="28"/>
        <v>25.174375000000005</v>
      </c>
      <c r="EW46" s="449" t="str">
        <f t="shared" si="79"/>
        <v>BAIK</v>
      </c>
      <c r="EX46" s="721"/>
      <c r="EY46" s="447">
        <f t="shared" si="56"/>
        <v>42.277999999999999</v>
      </c>
      <c r="EZ46" s="447">
        <f t="shared" si="30"/>
        <v>33.822400000000002</v>
      </c>
      <c r="FA46" s="448">
        <f t="shared" si="57"/>
        <v>26.423750000000002</v>
      </c>
      <c r="FB46" s="449" t="str">
        <f t="shared" si="31"/>
        <v>BAIK</v>
      </c>
      <c r="FD46" s="453">
        <f t="shared" si="32"/>
        <v>50</v>
      </c>
      <c r="FE46" s="454">
        <f t="shared" si="33"/>
        <v>231.21387283236993</v>
      </c>
      <c r="FF46" s="725">
        <f t="shared" si="34"/>
        <v>21.625000000000004</v>
      </c>
      <c r="FG46" s="202" t="str">
        <f t="shared" si="80"/>
        <v>BURUK</v>
      </c>
    </row>
    <row r="47" spans="1:163" s="195" customFormat="1" ht="20.25" customHeight="1">
      <c r="A47" s="347">
        <v>35</v>
      </c>
      <c r="B47" s="764" t="s">
        <v>2239</v>
      </c>
      <c r="C47" s="318" t="s">
        <v>874</v>
      </c>
      <c r="D47" s="319" t="s">
        <v>618</v>
      </c>
      <c r="E47" s="319" t="s">
        <v>2239</v>
      </c>
      <c r="F47" s="319" t="s">
        <v>2239</v>
      </c>
      <c r="G47" s="208" t="s">
        <v>204</v>
      </c>
      <c r="H47" s="214" t="s">
        <v>209</v>
      </c>
      <c r="I47" s="319">
        <v>108.2845931</v>
      </c>
      <c r="J47" s="210">
        <v>-2.8535740399999998</v>
      </c>
      <c r="K47" s="319" t="s">
        <v>315</v>
      </c>
      <c r="L47" s="319" t="s">
        <v>622</v>
      </c>
      <c r="M47" s="319">
        <v>50</v>
      </c>
      <c r="N47" s="319">
        <v>1905031257</v>
      </c>
      <c r="O47" s="319">
        <v>2019</v>
      </c>
      <c r="P47" s="319" t="s">
        <v>316</v>
      </c>
      <c r="Q47" s="662">
        <v>0.74583333333333324</v>
      </c>
      <c r="R47" s="430">
        <v>44733</v>
      </c>
      <c r="S47" s="318" t="s">
        <v>318</v>
      </c>
      <c r="T47" s="318" t="s">
        <v>607</v>
      </c>
      <c r="U47" s="319">
        <v>1</v>
      </c>
      <c r="V47" s="319">
        <v>1</v>
      </c>
      <c r="W47" s="319">
        <v>3</v>
      </c>
      <c r="X47" s="319">
        <v>20000</v>
      </c>
      <c r="Y47" s="320">
        <v>390</v>
      </c>
      <c r="Z47" s="320">
        <v>392</v>
      </c>
      <c r="AA47" s="320">
        <v>390</v>
      </c>
      <c r="AB47" s="320">
        <v>226</v>
      </c>
      <c r="AC47" s="320">
        <v>227</v>
      </c>
      <c r="AD47" s="320">
        <v>222</v>
      </c>
      <c r="AE47" s="320">
        <v>49</v>
      </c>
      <c r="AF47" s="320">
        <v>32</v>
      </c>
      <c r="AG47" s="320">
        <v>90</v>
      </c>
      <c r="AH47" s="320">
        <v>47</v>
      </c>
      <c r="AI47" s="320"/>
      <c r="AJ47" s="320"/>
      <c r="AK47" s="320"/>
      <c r="AL47" s="320"/>
      <c r="AM47" s="320">
        <v>49</v>
      </c>
      <c r="AN47" s="320">
        <v>32</v>
      </c>
      <c r="AO47" s="320">
        <v>90</v>
      </c>
      <c r="AP47" s="320">
        <v>47</v>
      </c>
      <c r="AQ47" s="320"/>
      <c r="AR47" s="320"/>
      <c r="AS47" s="320"/>
      <c r="AT47" s="320"/>
      <c r="AU47" s="320"/>
      <c r="AV47" s="320"/>
      <c r="AW47" s="320"/>
      <c r="AX47" s="320"/>
      <c r="AY47" s="320">
        <v>0.97599999999999998</v>
      </c>
      <c r="AZ47" s="320">
        <v>0.94399999999999995</v>
      </c>
      <c r="BA47" s="320">
        <v>0.97599999999999998</v>
      </c>
      <c r="BB47" s="321">
        <v>390</v>
      </c>
      <c r="BC47" s="321">
        <v>391</v>
      </c>
      <c r="BD47" s="321">
        <v>289</v>
      </c>
      <c r="BE47" s="321">
        <v>226</v>
      </c>
      <c r="BF47" s="321">
        <v>226</v>
      </c>
      <c r="BG47" s="321">
        <v>223</v>
      </c>
      <c r="BH47" s="321">
        <v>35</v>
      </c>
      <c r="BI47" s="321">
        <v>23</v>
      </c>
      <c r="BJ47" s="321">
        <v>77</v>
      </c>
      <c r="BK47" s="321">
        <v>43</v>
      </c>
      <c r="BL47" s="321"/>
      <c r="BM47" s="321"/>
      <c r="BN47" s="321"/>
      <c r="BO47" s="321"/>
      <c r="BP47" s="321">
        <v>35</v>
      </c>
      <c r="BQ47" s="321">
        <v>23</v>
      </c>
      <c r="BR47" s="321">
        <v>77</v>
      </c>
      <c r="BS47" s="321">
        <v>43</v>
      </c>
      <c r="BT47" s="321"/>
      <c r="BU47" s="321"/>
      <c r="BV47" s="321"/>
      <c r="BW47" s="321"/>
      <c r="BX47" s="321"/>
      <c r="BY47" s="321"/>
      <c r="BZ47" s="321"/>
      <c r="CA47" s="321"/>
      <c r="CB47" s="717">
        <v>0.91</v>
      </c>
      <c r="CC47" s="717">
        <v>0.84699999999999998</v>
      </c>
      <c r="CD47" s="717">
        <v>0.92300000000000004</v>
      </c>
      <c r="CE47" s="322"/>
      <c r="CF47" s="322"/>
      <c r="CG47" s="322"/>
      <c r="CH47" s="322"/>
      <c r="CI47" s="322"/>
      <c r="CJ47" s="322"/>
      <c r="CK47" s="322">
        <v>223</v>
      </c>
      <c r="CL47" s="322">
        <v>86056093665</v>
      </c>
      <c r="CM47" s="322">
        <v>225</v>
      </c>
      <c r="CN47" s="322">
        <v>8605093722</v>
      </c>
      <c r="CO47" s="322">
        <v>220</v>
      </c>
      <c r="CP47" s="322">
        <v>16310010576</v>
      </c>
      <c r="CQ47" s="322"/>
      <c r="CR47" s="322"/>
      <c r="CS47" s="322"/>
      <c r="CT47" s="322"/>
      <c r="CU47" s="322"/>
      <c r="CV47" s="322"/>
      <c r="CW47" s="322"/>
      <c r="CX47" s="322"/>
      <c r="CY47" s="322"/>
      <c r="CZ47" s="322"/>
      <c r="DA47" s="322"/>
      <c r="DB47" s="371"/>
      <c r="DC47" s="154"/>
      <c r="DD47" s="179">
        <f t="shared" si="0"/>
        <v>73.98054804789993</v>
      </c>
      <c r="DE47" s="179">
        <f t="shared" si="1"/>
        <v>66.23362666666668</v>
      </c>
      <c r="DF47" s="179">
        <f t="shared" si="2"/>
        <v>43.254613333333339</v>
      </c>
      <c r="DG47" s="179">
        <f t="shared" si="3"/>
        <v>121.65360000000001</v>
      </c>
      <c r="DH47" s="180">
        <f t="shared" si="4"/>
        <v>90</v>
      </c>
      <c r="DI47" s="181">
        <f t="shared" si="62"/>
        <v>220</v>
      </c>
      <c r="DJ47" s="182">
        <f t="shared" si="37"/>
        <v>0</v>
      </c>
      <c r="DK47" s="182">
        <f t="shared" si="38"/>
        <v>0</v>
      </c>
      <c r="DL47" s="182">
        <f t="shared" si="63"/>
        <v>1</v>
      </c>
      <c r="DM47" s="182">
        <f t="shared" si="64"/>
        <v>0</v>
      </c>
      <c r="DN47" s="182">
        <f t="shared" si="65"/>
        <v>0</v>
      </c>
      <c r="DO47" s="182">
        <f t="shared" si="9"/>
        <v>0</v>
      </c>
      <c r="DP47" s="182">
        <f t="shared" si="10"/>
        <v>0</v>
      </c>
      <c r="DQ47" s="25">
        <f t="shared" si="11"/>
        <v>0</v>
      </c>
      <c r="DR47" s="169"/>
      <c r="DS47" s="166" t="str">
        <f t="shared" si="66"/>
        <v>B</v>
      </c>
      <c r="DT47" s="166" t="str">
        <f t="shared" si="67"/>
        <v>B</v>
      </c>
      <c r="DU47" s="167">
        <f t="shared" si="68"/>
        <v>5</v>
      </c>
      <c r="DV47" s="153" t="str">
        <f>VLOOKUP(M47,'Data Master kondisi'!$O$3:$P$11,2,FALSE)</f>
        <v>Z</v>
      </c>
      <c r="DW47" s="153">
        <f>LOOKUP(DV47,{"X","X","X","Y","Y","Y","Z","Z","Z"},{6,6,6,4,4,4,2,2,2})</f>
        <v>2</v>
      </c>
      <c r="DX47" s="153">
        <f t="shared" si="15"/>
        <v>1</v>
      </c>
      <c r="DY47" s="153">
        <f t="shared" si="69"/>
        <v>8</v>
      </c>
      <c r="DZ47" s="153" t="str">
        <f>VLOOKUP(G47,'Data Master class'!$A$5:$D$12,3,FALSE)</f>
        <v>A</v>
      </c>
      <c r="EA47" s="160" t="str">
        <f t="shared" si="70"/>
        <v>CUKUP</v>
      </c>
      <c r="EB47" s="156"/>
      <c r="EC47" s="153">
        <f>VLOOKUP(G47,'Data Master class'!$A$5:$D$12,2,FALSE)</f>
        <v>5</v>
      </c>
      <c r="ED47" s="153" t="str">
        <f>VLOOKUP(H47,'Data Master class'!$E$5:$G$6,3,FALSE)</f>
        <v>Y</v>
      </c>
      <c r="EE47" s="153">
        <f>VLOOKUP(H47,'Data Master class'!$E$5:$G$6,2,FALSE)</f>
        <v>1</v>
      </c>
      <c r="EF47" s="153">
        <f t="shared" si="71"/>
        <v>6</v>
      </c>
      <c r="EG47" s="153" t="str">
        <f t="shared" si="72"/>
        <v>CLASS 2</v>
      </c>
      <c r="EH47" s="153">
        <f t="shared" si="73"/>
        <v>14</v>
      </c>
      <c r="EI47" s="171"/>
      <c r="EJ47" s="441">
        <f t="shared" si="20"/>
        <v>0.14035087719298245</v>
      </c>
      <c r="EK47" s="441">
        <f t="shared" si="21"/>
        <v>0.43859649122807015</v>
      </c>
      <c r="EL47" s="441">
        <f t="shared" si="22"/>
        <v>0.57894736842105265</v>
      </c>
      <c r="EM47" s="442">
        <f t="shared" si="74"/>
        <v>0.38596491228070179</v>
      </c>
      <c r="EN47" s="443" t="str">
        <f t="shared" si="75"/>
        <v>BURUK</v>
      </c>
      <c r="EP47" s="196">
        <f>'2. SUHU &amp; FISIK TRAFO'!CY47</f>
        <v>324</v>
      </c>
      <c r="EQ47" s="168">
        <f t="shared" si="76"/>
        <v>27.777777777777779</v>
      </c>
      <c r="ER47" s="189" t="str">
        <f t="shared" si="77"/>
        <v>BAIK</v>
      </c>
      <c r="ET47" s="447">
        <f t="shared" si="53"/>
        <v>38.317999999999998</v>
      </c>
      <c r="EU47" s="447">
        <f t="shared" si="78"/>
        <v>30.654399999999999</v>
      </c>
      <c r="EV47" s="448">
        <f t="shared" si="28"/>
        <v>76.635999999999996</v>
      </c>
      <c r="EW47" s="449" t="str">
        <f t="shared" si="79"/>
        <v>CUKUP</v>
      </c>
      <c r="EX47" s="721"/>
      <c r="EY47" s="447">
        <f t="shared" si="56"/>
        <v>30.279</v>
      </c>
      <c r="EZ47" s="447">
        <f t="shared" si="30"/>
        <v>24.223200000000002</v>
      </c>
      <c r="FA47" s="448">
        <f t="shared" si="57"/>
        <v>60.558</v>
      </c>
      <c r="FB47" s="449" t="str">
        <f t="shared" si="31"/>
        <v>CUKUP</v>
      </c>
      <c r="FD47" s="453">
        <f t="shared" si="32"/>
        <v>47</v>
      </c>
      <c r="FE47" s="454">
        <f t="shared" si="33"/>
        <v>72.25433526011561</v>
      </c>
      <c r="FF47" s="725">
        <f t="shared" si="34"/>
        <v>65.048000000000002</v>
      </c>
      <c r="FG47" s="202" t="str">
        <f t="shared" si="80"/>
        <v>BURUK</v>
      </c>
    </row>
    <row r="48" spans="1:163" s="195" customFormat="1" ht="20.25" customHeight="1">
      <c r="A48" s="347">
        <v>36</v>
      </c>
      <c r="B48" s="764" t="s">
        <v>2239</v>
      </c>
      <c r="C48" s="323" t="s">
        <v>875</v>
      </c>
      <c r="D48" s="313" t="s">
        <v>618</v>
      </c>
      <c r="E48" s="319" t="s">
        <v>2239</v>
      </c>
      <c r="F48" s="319" t="s">
        <v>2239</v>
      </c>
      <c r="G48" s="208" t="s">
        <v>204</v>
      </c>
      <c r="H48" s="209" t="s">
        <v>208</v>
      </c>
      <c r="I48" s="313">
        <v>108.2845382</v>
      </c>
      <c r="J48" s="210">
        <v>-2.85373185</v>
      </c>
      <c r="K48" s="313" t="s">
        <v>341</v>
      </c>
      <c r="L48" s="313" t="s">
        <v>623</v>
      </c>
      <c r="M48" s="313">
        <v>160</v>
      </c>
      <c r="N48" s="313">
        <v>1208921021083</v>
      </c>
      <c r="O48" s="313">
        <v>2012</v>
      </c>
      <c r="P48" s="313" t="s">
        <v>316</v>
      </c>
      <c r="Q48" s="663">
        <v>0.75277777777777777</v>
      </c>
      <c r="R48" s="431">
        <v>44733</v>
      </c>
      <c r="S48" s="323" t="s">
        <v>318</v>
      </c>
      <c r="T48" s="323" t="s">
        <v>607</v>
      </c>
      <c r="U48" s="313">
        <v>2</v>
      </c>
      <c r="V48" s="313">
        <v>2</v>
      </c>
      <c r="W48" s="313">
        <v>3</v>
      </c>
      <c r="X48" s="313">
        <v>20000</v>
      </c>
      <c r="Y48" s="324">
        <v>393</v>
      </c>
      <c r="Z48" s="324">
        <v>395</v>
      </c>
      <c r="AA48" s="324">
        <v>394</v>
      </c>
      <c r="AB48" s="324">
        <v>226</v>
      </c>
      <c r="AC48" s="324">
        <v>227</v>
      </c>
      <c r="AD48" s="324">
        <v>228</v>
      </c>
      <c r="AE48" s="324">
        <v>90</v>
      </c>
      <c r="AF48" s="324">
        <v>156</v>
      </c>
      <c r="AG48" s="324">
        <v>123</v>
      </c>
      <c r="AH48" s="324">
        <v>65</v>
      </c>
      <c r="AI48" s="324">
        <v>44</v>
      </c>
      <c r="AJ48" s="324">
        <v>83</v>
      </c>
      <c r="AK48" s="324">
        <v>36</v>
      </c>
      <c r="AL48" s="324">
        <v>43</v>
      </c>
      <c r="AM48" s="324">
        <v>50</v>
      </c>
      <c r="AN48" s="324">
        <v>77</v>
      </c>
      <c r="AO48" s="324">
        <v>84</v>
      </c>
      <c r="AP48" s="324">
        <v>34</v>
      </c>
      <c r="AQ48" s="324"/>
      <c r="AR48" s="324"/>
      <c r="AS48" s="324"/>
      <c r="AT48" s="324"/>
      <c r="AU48" s="324"/>
      <c r="AV48" s="324"/>
      <c r="AW48" s="324"/>
      <c r="AX48" s="324"/>
      <c r="AY48" s="324">
        <v>0.96699999999999997</v>
      </c>
      <c r="AZ48" s="324">
        <v>0.97299999999999998</v>
      </c>
      <c r="BA48" s="324">
        <v>0.96199999999999997</v>
      </c>
      <c r="BB48" s="315">
        <v>391</v>
      </c>
      <c r="BC48" s="315">
        <v>391</v>
      </c>
      <c r="BD48" s="315">
        <v>391</v>
      </c>
      <c r="BE48" s="315">
        <v>225</v>
      </c>
      <c r="BF48" s="315">
        <v>225</v>
      </c>
      <c r="BG48" s="315">
        <v>225</v>
      </c>
      <c r="BH48" s="315">
        <v>75</v>
      </c>
      <c r="BI48" s="315">
        <v>133</v>
      </c>
      <c r="BJ48" s="315">
        <v>114</v>
      </c>
      <c r="BK48" s="315">
        <v>48</v>
      </c>
      <c r="BL48" s="315">
        <v>22</v>
      </c>
      <c r="BM48" s="315">
        <v>53</v>
      </c>
      <c r="BN48" s="315">
        <v>38</v>
      </c>
      <c r="BO48" s="315">
        <v>24</v>
      </c>
      <c r="BP48" s="315">
        <v>53</v>
      </c>
      <c r="BQ48" s="315">
        <v>80</v>
      </c>
      <c r="BR48" s="315">
        <v>76</v>
      </c>
      <c r="BS48" s="315">
        <v>24</v>
      </c>
      <c r="BT48" s="315"/>
      <c r="BU48" s="315"/>
      <c r="BV48" s="315"/>
      <c r="BW48" s="315"/>
      <c r="BX48" s="315"/>
      <c r="BY48" s="315"/>
      <c r="BZ48" s="315"/>
      <c r="CA48" s="315"/>
      <c r="CB48" s="718">
        <v>0.98399999999999999</v>
      </c>
      <c r="CC48" s="718">
        <v>0.96199999999999997</v>
      </c>
      <c r="CD48" s="718">
        <v>0.95199999999999996</v>
      </c>
      <c r="CE48" s="325">
        <v>226</v>
      </c>
      <c r="CF48" s="325">
        <v>86056961583</v>
      </c>
      <c r="CG48" s="325">
        <v>225</v>
      </c>
      <c r="CH48" s="325">
        <v>86056961228</v>
      </c>
      <c r="CI48" s="325">
        <v>224</v>
      </c>
      <c r="CJ48" s="325">
        <v>86056994520</v>
      </c>
      <c r="CK48" s="325">
        <v>224</v>
      </c>
      <c r="CL48" s="325">
        <v>86056961671</v>
      </c>
      <c r="CM48" s="325">
        <v>225</v>
      </c>
      <c r="CN48" s="325">
        <v>8605964330</v>
      </c>
      <c r="CO48" s="325">
        <v>226</v>
      </c>
      <c r="CP48" s="325">
        <v>163100068446</v>
      </c>
      <c r="CQ48" s="325"/>
      <c r="CR48" s="325"/>
      <c r="CS48" s="325"/>
      <c r="CT48" s="325"/>
      <c r="CU48" s="325"/>
      <c r="CV48" s="325"/>
      <c r="CW48" s="325"/>
      <c r="CX48" s="325"/>
      <c r="CY48" s="325"/>
      <c r="CZ48" s="325"/>
      <c r="DA48" s="325"/>
      <c r="DB48" s="372"/>
      <c r="DC48" s="154"/>
      <c r="DD48" s="179">
        <f t="shared" si="0"/>
        <v>234.7348962765177</v>
      </c>
      <c r="DE48" s="179">
        <f t="shared" si="1"/>
        <v>38.341125000000005</v>
      </c>
      <c r="DF48" s="179">
        <f t="shared" si="2"/>
        <v>66.457949999999997</v>
      </c>
      <c r="DG48" s="179">
        <f t="shared" si="3"/>
        <v>52.399537500000001</v>
      </c>
      <c r="DH48" s="180">
        <f t="shared" si="4"/>
        <v>156</v>
      </c>
      <c r="DI48" s="181">
        <f t="shared" si="62"/>
        <v>224</v>
      </c>
      <c r="DJ48" s="182">
        <f t="shared" si="37"/>
        <v>0</v>
      </c>
      <c r="DK48" s="182">
        <f t="shared" si="38"/>
        <v>0</v>
      </c>
      <c r="DL48" s="182">
        <f t="shared" si="63"/>
        <v>1</v>
      </c>
      <c r="DM48" s="182">
        <f t="shared" si="64"/>
        <v>0</v>
      </c>
      <c r="DN48" s="182">
        <f t="shared" si="65"/>
        <v>0</v>
      </c>
      <c r="DO48" s="182">
        <f t="shared" si="9"/>
        <v>0</v>
      </c>
      <c r="DP48" s="182">
        <f t="shared" si="10"/>
        <v>1</v>
      </c>
      <c r="DQ48" s="25">
        <f t="shared" si="11"/>
        <v>0</v>
      </c>
      <c r="DR48" s="169"/>
      <c r="DS48" s="166" t="str">
        <f t="shared" si="66"/>
        <v>A</v>
      </c>
      <c r="DT48" s="166" t="str">
        <f t="shared" si="67"/>
        <v>A</v>
      </c>
      <c r="DU48" s="167">
        <f t="shared" si="68"/>
        <v>1</v>
      </c>
      <c r="DV48" s="153" t="str">
        <f>VLOOKUP(M48,'Data Master kondisi'!$O$3:$P$11,2,FALSE)</f>
        <v>Y</v>
      </c>
      <c r="DW48" s="153">
        <f>LOOKUP(DV48,{"X","X","X","Y","Y","Y","Z","Z","Z"},{6,6,6,4,4,4,2,2,2})</f>
        <v>4</v>
      </c>
      <c r="DX48" s="153">
        <f t="shared" si="15"/>
        <v>1</v>
      </c>
      <c r="DY48" s="153">
        <f t="shared" si="69"/>
        <v>6</v>
      </c>
      <c r="DZ48" s="153" t="str">
        <f>VLOOKUP(G48,'Data Master class'!$A$5:$D$12,3,FALSE)</f>
        <v>A</v>
      </c>
      <c r="EA48" s="160" t="str">
        <f t="shared" si="70"/>
        <v>CUKUP</v>
      </c>
      <c r="EB48" s="156"/>
      <c r="EC48" s="153">
        <f>VLOOKUP(G48,'Data Master class'!$A$5:$D$12,2,FALSE)</f>
        <v>5</v>
      </c>
      <c r="ED48" s="153" t="str">
        <f>VLOOKUP(H48,'Data Master class'!$E$5:$G$6,3,FALSE)</f>
        <v>X</v>
      </c>
      <c r="EE48" s="153">
        <f>VLOOKUP(H48,'Data Master class'!$E$5:$G$6,2,FALSE)</f>
        <v>2</v>
      </c>
      <c r="EF48" s="153">
        <f t="shared" si="71"/>
        <v>7</v>
      </c>
      <c r="EG48" s="153" t="str">
        <f t="shared" si="72"/>
        <v>CLASS 2</v>
      </c>
      <c r="EH48" s="153">
        <f t="shared" si="73"/>
        <v>13</v>
      </c>
      <c r="EI48" s="171"/>
      <c r="EJ48" s="441">
        <f t="shared" si="20"/>
        <v>0.26829268292682928</v>
      </c>
      <c r="EK48" s="441">
        <f t="shared" si="21"/>
        <v>0.26829268292682928</v>
      </c>
      <c r="EL48" s="441">
        <f t="shared" si="22"/>
        <v>0</v>
      </c>
      <c r="EM48" s="442">
        <f t="shared" si="74"/>
        <v>0.17886178861788618</v>
      </c>
      <c r="EN48" s="443" t="str">
        <f t="shared" si="75"/>
        <v>CUKUP</v>
      </c>
      <c r="EP48" s="196">
        <f>'2. SUHU &amp; FISIK TRAFO'!CY48</f>
        <v>202</v>
      </c>
      <c r="EQ48" s="168">
        <f t="shared" si="76"/>
        <v>77.227722772277232</v>
      </c>
      <c r="ER48" s="189" t="str">
        <f t="shared" si="77"/>
        <v>CUKUP</v>
      </c>
      <c r="ET48" s="447">
        <f t="shared" si="53"/>
        <v>83.796000000000006</v>
      </c>
      <c r="EU48" s="447">
        <f t="shared" si="78"/>
        <v>67.036800000000014</v>
      </c>
      <c r="EV48" s="448">
        <f t="shared" si="28"/>
        <v>52.372500000000002</v>
      </c>
      <c r="EW48" s="449" t="str">
        <f t="shared" si="79"/>
        <v>BAIK</v>
      </c>
      <c r="EX48" s="721"/>
      <c r="EY48" s="447">
        <f t="shared" si="56"/>
        <v>72.45</v>
      </c>
      <c r="EZ48" s="447">
        <f t="shared" si="30"/>
        <v>57.960000000000008</v>
      </c>
      <c r="FA48" s="448">
        <f t="shared" si="57"/>
        <v>45.28125</v>
      </c>
      <c r="FB48" s="449" t="str">
        <f t="shared" si="31"/>
        <v>BAIK</v>
      </c>
      <c r="FD48" s="453">
        <f t="shared" si="32"/>
        <v>65</v>
      </c>
      <c r="FE48" s="454">
        <f t="shared" si="33"/>
        <v>231.21387283236993</v>
      </c>
      <c r="FF48" s="725">
        <f t="shared" si="34"/>
        <v>28.112500000000001</v>
      </c>
      <c r="FG48" s="202" t="str">
        <f t="shared" si="80"/>
        <v>BURUK</v>
      </c>
    </row>
    <row r="49" spans="1:163" s="195" customFormat="1" ht="20.25" customHeight="1">
      <c r="A49" s="347">
        <v>37</v>
      </c>
      <c r="B49" s="764" t="s">
        <v>2239</v>
      </c>
      <c r="C49" s="326" t="s">
        <v>876</v>
      </c>
      <c r="D49" s="327" t="s">
        <v>624</v>
      </c>
      <c r="E49" s="319" t="s">
        <v>2239</v>
      </c>
      <c r="F49" s="319" t="s">
        <v>2239</v>
      </c>
      <c r="G49" s="208" t="s">
        <v>204</v>
      </c>
      <c r="H49" s="209" t="s">
        <v>208</v>
      </c>
      <c r="I49" s="327">
        <v>108.28462551</v>
      </c>
      <c r="J49" s="210">
        <v>-2.8536056099999998</v>
      </c>
      <c r="K49" s="327" t="s">
        <v>315</v>
      </c>
      <c r="L49" s="327" t="s">
        <v>310</v>
      </c>
      <c r="M49" s="327">
        <v>100</v>
      </c>
      <c r="N49" s="327">
        <v>11235265</v>
      </c>
      <c r="O49" s="327">
        <v>2011</v>
      </c>
      <c r="P49" s="327" t="s">
        <v>316</v>
      </c>
      <c r="Q49" s="664">
        <v>0.76388888888888884</v>
      </c>
      <c r="R49" s="432">
        <v>44733</v>
      </c>
      <c r="S49" s="326" t="s">
        <v>318</v>
      </c>
      <c r="T49" s="326" t="s">
        <v>607</v>
      </c>
      <c r="U49" s="327">
        <v>2</v>
      </c>
      <c r="V49" s="327">
        <v>2</v>
      </c>
      <c r="W49" s="327">
        <v>3</v>
      </c>
      <c r="X49" s="327">
        <v>20000</v>
      </c>
      <c r="Y49" s="328">
        <v>0</v>
      </c>
      <c r="Z49" s="328">
        <v>0</v>
      </c>
      <c r="AA49" s="328">
        <v>0</v>
      </c>
      <c r="AB49" s="328">
        <v>0</v>
      </c>
      <c r="AC49" s="328">
        <v>0</v>
      </c>
      <c r="AD49" s="328">
        <v>0</v>
      </c>
      <c r="AE49" s="328">
        <v>0</v>
      </c>
      <c r="AF49" s="328">
        <v>0</v>
      </c>
      <c r="AG49" s="328">
        <v>0</v>
      </c>
      <c r="AH49" s="328">
        <v>0</v>
      </c>
      <c r="AI49" s="328">
        <v>0</v>
      </c>
      <c r="AJ49" s="328">
        <v>0</v>
      </c>
      <c r="AK49" s="328">
        <v>0</v>
      </c>
      <c r="AL49" s="328">
        <v>0</v>
      </c>
      <c r="AM49" s="328">
        <v>0</v>
      </c>
      <c r="AN49" s="328">
        <v>0</v>
      </c>
      <c r="AO49" s="328">
        <v>0</v>
      </c>
      <c r="AP49" s="328">
        <v>0</v>
      </c>
      <c r="AQ49" s="328"/>
      <c r="AR49" s="328"/>
      <c r="AS49" s="328"/>
      <c r="AT49" s="328"/>
      <c r="AU49" s="328"/>
      <c r="AV49" s="328"/>
      <c r="AW49" s="328"/>
      <c r="AX49" s="328"/>
      <c r="AY49" s="328">
        <v>0</v>
      </c>
      <c r="AZ49" s="328">
        <v>0</v>
      </c>
      <c r="BA49" s="328">
        <v>0</v>
      </c>
      <c r="BB49" s="329">
        <v>0</v>
      </c>
      <c r="BC49" s="329">
        <v>0</v>
      </c>
      <c r="BD49" s="329">
        <v>0</v>
      </c>
      <c r="BE49" s="329">
        <v>0</v>
      </c>
      <c r="BF49" s="329">
        <v>0</v>
      </c>
      <c r="BG49" s="329">
        <v>0</v>
      </c>
      <c r="BH49" s="329">
        <v>0</v>
      </c>
      <c r="BI49" s="329">
        <v>0</v>
      </c>
      <c r="BJ49" s="329">
        <v>0</v>
      </c>
      <c r="BK49" s="329">
        <v>0</v>
      </c>
      <c r="BL49" s="329">
        <v>0</v>
      </c>
      <c r="BM49" s="329">
        <v>0</v>
      </c>
      <c r="BN49" s="329">
        <v>0</v>
      </c>
      <c r="BO49" s="329">
        <v>0</v>
      </c>
      <c r="BP49" s="329">
        <v>0</v>
      </c>
      <c r="BQ49" s="329">
        <v>0</v>
      </c>
      <c r="BR49" s="329">
        <v>0</v>
      </c>
      <c r="BS49" s="329">
        <v>0</v>
      </c>
      <c r="BT49" s="329"/>
      <c r="BU49" s="329"/>
      <c r="BV49" s="329"/>
      <c r="BW49" s="329"/>
      <c r="BX49" s="329"/>
      <c r="BY49" s="329"/>
      <c r="BZ49" s="329"/>
      <c r="CA49" s="329"/>
      <c r="CB49" s="719">
        <v>0</v>
      </c>
      <c r="CC49" s="719">
        <v>0</v>
      </c>
      <c r="CD49" s="719">
        <v>0</v>
      </c>
      <c r="CE49" s="330">
        <v>0</v>
      </c>
      <c r="CF49" s="330">
        <v>0</v>
      </c>
      <c r="CG49" s="330">
        <v>0</v>
      </c>
      <c r="CH49" s="330">
        <v>0</v>
      </c>
      <c r="CI49" s="330">
        <v>0</v>
      </c>
      <c r="CJ49" s="330">
        <v>0</v>
      </c>
      <c r="CK49" s="330">
        <v>0</v>
      </c>
      <c r="CL49" s="330">
        <v>0</v>
      </c>
      <c r="CM49" s="330">
        <v>0</v>
      </c>
      <c r="CN49" s="330">
        <v>0</v>
      </c>
      <c r="CO49" s="330">
        <v>0</v>
      </c>
      <c r="CP49" s="330">
        <v>0</v>
      </c>
      <c r="CQ49" s="330"/>
      <c r="CR49" s="330"/>
      <c r="CS49" s="330"/>
      <c r="CT49" s="330"/>
      <c r="CU49" s="330"/>
      <c r="CV49" s="330"/>
      <c r="CW49" s="330"/>
      <c r="CX49" s="330"/>
      <c r="CY49" s="330"/>
      <c r="CZ49" s="330"/>
      <c r="DA49" s="330"/>
      <c r="DB49" s="373"/>
      <c r="DC49" s="154"/>
      <c r="DD49" s="179" t="e">
        <f t="shared" si="0"/>
        <v>#DIV/0!</v>
      </c>
      <c r="DE49" s="179" t="e">
        <f t="shared" si="1"/>
        <v>#DIV/0!</v>
      </c>
      <c r="DF49" s="179" t="e">
        <f t="shared" si="2"/>
        <v>#DIV/0!</v>
      </c>
      <c r="DG49" s="179" t="e">
        <f t="shared" si="3"/>
        <v>#DIV/0!</v>
      </c>
      <c r="DH49" s="180">
        <f t="shared" si="4"/>
        <v>0</v>
      </c>
      <c r="DI49" s="181">
        <f t="shared" si="62"/>
        <v>0</v>
      </c>
      <c r="DJ49" s="182">
        <f t="shared" si="37"/>
        <v>1</v>
      </c>
      <c r="DK49" s="182">
        <f t="shared" si="38"/>
        <v>0</v>
      </c>
      <c r="DL49" s="182">
        <f t="shared" si="63"/>
        <v>0</v>
      </c>
      <c r="DM49" s="182">
        <f t="shared" si="64"/>
        <v>0</v>
      </c>
      <c r="DN49" s="182">
        <f t="shared" si="65"/>
        <v>0</v>
      </c>
      <c r="DO49" s="182">
        <f t="shared" si="9"/>
        <v>0</v>
      </c>
      <c r="DP49" s="182">
        <f t="shared" si="10"/>
        <v>0</v>
      </c>
      <c r="DQ49" s="25">
        <f t="shared" si="11"/>
        <v>0</v>
      </c>
      <c r="DR49" s="169"/>
      <c r="DS49" s="166" t="str">
        <f t="shared" si="66"/>
        <v>A</v>
      </c>
      <c r="DT49" s="166" t="e">
        <f t="shared" si="67"/>
        <v>#DIV/0!</v>
      </c>
      <c r="DU49" s="167" t="e">
        <f t="shared" si="68"/>
        <v>#DIV/0!</v>
      </c>
      <c r="DV49" s="153" t="str">
        <f>VLOOKUP(M49,'Data Master kondisi'!$O$3:$P$11,2,FALSE)</f>
        <v>Z</v>
      </c>
      <c r="DW49" s="153">
        <f>LOOKUP(DV49,{"X","X","X","Y","Y","Y","Z","Z","Z"},{6,6,6,4,4,4,2,2,2})</f>
        <v>2</v>
      </c>
      <c r="DX49" s="153">
        <f t="shared" si="15"/>
        <v>1</v>
      </c>
      <c r="DY49" s="153" t="e">
        <f t="shared" si="69"/>
        <v>#DIV/0!</v>
      </c>
      <c r="DZ49" s="153" t="str">
        <f>VLOOKUP(G49,'Data Master class'!$A$5:$D$12,3,FALSE)</f>
        <v>A</v>
      </c>
      <c r="EA49" s="160" t="e">
        <f t="shared" si="70"/>
        <v>#DIV/0!</v>
      </c>
      <c r="EB49" s="156"/>
      <c r="EC49" s="153">
        <f>VLOOKUP(G49,'Data Master class'!$A$5:$D$12,2,FALSE)</f>
        <v>5</v>
      </c>
      <c r="ED49" s="153" t="str">
        <f>VLOOKUP(H49,'Data Master class'!$E$5:$G$6,3,FALSE)</f>
        <v>X</v>
      </c>
      <c r="EE49" s="153">
        <f>VLOOKUP(H49,'Data Master class'!$E$5:$G$6,2,FALSE)</f>
        <v>2</v>
      </c>
      <c r="EF49" s="153">
        <f t="shared" si="71"/>
        <v>7</v>
      </c>
      <c r="EG49" s="153" t="str">
        <f t="shared" si="72"/>
        <v>CLASS 2</v>
      </c>
      <c r="EH49" s="153" t="e">
        <f t="shared" si="73"/>
        <v>#DIV/0!</v>
      </c>
      <c r="EI49" s="171"/>
      <c r="EJ49" s="441" t="e">
        <f t="shared" si="20"/>
        <v>#DIV/0!</v>
      </c>
      <c r="EK49" s="441" t="e">
        <f t="shared" si="21"/>
        <v>#DIV/0!</v>
      </c>
      <c r="EL49" s="441" t="e">
        <f t="shared" si="22"/>
        <v>#DIV/0!</v>
      </c>
      <c r="EM49" s="442" t="e">
        <f t="shared" si="74"/>
        <v>#DIV/0!</v>
      </c>
      <c r="EN49" s="443" t="e">
        <f t="shared" si="75"/>
        <v>#DIV/0!</v>
      </c>
      <c r="EP49" s="196">
        <f>'2. SUHU &amp; FISIK TRAFO'!CY49</f>
        <v>324</v>
      </c>
      <c r="EQ49" s="168">
        <f t="shared" si="76"/>
        <v>0</v>
      </c>
      <c r="ER49" s="189">
        <f t="shared" si="77"/>
        <v>0</v>
      </c>
      <c r="ET49" s="447">
        <f t="shared" si="53"/>
        <v>0</v>
      </c>
      <c r="EU49" s="447">
        <f t="shared" si="78"/>
        <v>0</v>
      </c>
      <c r="EV49" s="448">
        <f t="shared" si="28"/>
        <v>0</v>
      </c>
      <c r="EW49" s="449">
        <f t="shared" si="79"/>
        <v>0</v>
      </c>
      <c r="EX49" s="721"/>
      <c r="EY49" s="447">
        <f t="shared" si="56"/>
        <v>0</v>
      </c>
      <c r="EZ49" s="447">
        <f t="shared" si="30"/>
        <v>0</v>
      </c>
      <c r="FA49" s="448">
        <f t="shared" si="57"/>
        <v>0</v>
      </c>
      <c r="FB49" s="449">
        <f t="shared" si="31"/>
        <v>0</v>
      </c>
      <c r="FD49" s="453">
        <f t="shared" si="32"/>
        <v>0</v>
      </c>
      <c r="FE49" s="454">
        <f t="shared" si="33"/>
        <v>144.50867052023122</v>
      </c>
      <c r="FF49" s="725">
        <f t="shared" si="34"/>
        <v>0</v>
      </c>
      <c r="FG49" s="202">
        <f t="shared" si="80"/>
        <v>0</v>
      </c>
    </row>
    <row r="50" spans="1:163" s="195" customFormat="1" ht="20.25" customHeight="1">
      <c r="A50" s="347">
        <v>38</v>
      </c>
      <c r="B50" s="764" t="s">
        <v>2239</v>
      </c>
      <c r="C50" s="331" t="s">
        <v>877</v>
      </c>
      <c r="D50" s="259" t="s">
        <v>625</v>
      </c>
      <c r="E50" s="319" t="s">
        <v>2239</v>
      </c>
      <c r="F50" s="319" t="s">
        <v>2239</v>
      </c>
      <c r="G50" s="208" t="s">
        <v>204</v>
      </c>
      <c r="H50" s="209" t="s">
        <v>208</v>
      </c>
      <c r="I50" s="259">
        <v>108.28611161000001</v>
      </c>
      <c r="J50" s="210">
        <v>-2.8514015499999998</v>
      </c>
      <c r="K50" s="259" t="s">
        <v>341</v>
      </c>
      <c r="L50" s="259" t="s">
        <v>614</v>
      </c>
      <c r="M50" s="259">
        <v>200</v>
      </c>
      <c r="N50" s="259">
        <v>40881</v>
      </c>
      <c r="O50" s="259">
        <v>1989</v>
      </c>
      <c r="P50" s="259" t="s">
        <v>316</v>
      </c>
      <c r="Q50" s="664">
        <v>0.78263888888888899</v>
      </c>
      <c r="R50" s="433">
        <v>44733</v>
      </c>
      <c r="S50" s="331" t="s">
        <v>318</v>
      </c>
      <c r="T50" s="331" t="s">
        <v>607</v>
      </c>
      <c r="U50" s="259">
        <v>3</v>
      </c>
      <c r="V50" s="259">
        <v>3</v>
      </c>
      <c r="W50" s="259">
        <v>3</v>
      </c>
      <c r="X50" s="259">
        <v>20000</v>
      </c>
      <c r="Y50" s="332">
        <v>393</v>
      </c>
      <c r="Z50" s="332">
        <v>393</v>
      </c>
      <c r="AA50" s="332">
        <v>397</v>
      </c>
      <c r="AB50" s="332">
        <v>226</v>
      </c>
      <c r="AC50" s="332">
        <v>226</v>
      </c>
      <c r="AD50" s="332">
        <v>230</v>
      </c>
      <c r="AE50" s="332">
        <v>100</v>
      </c>
      <c r="AF50" s="332">
        <v>76</v>
      </c>
      <c r="AG50" s="332">
        <v>61</v>
      </c>
      <c r="AH50" s="332">
        <v>43</v>
      </c>
      <c r="AI50" s="332">
        <v>87</v>
      </c>
      <c r="AJ50" s="332">
        <v>59</v>
      </c>
      <c r="AK50" s="332">
        <v>30</v>
      </c>
      <c r="AL50" s="332">
        <v>17</v>
      </c>
      <c r="AM50" s="332">
        <v>8</v>
      </c>
      <c r="AN50" s="332">
        <v>12</v>
      </c>
      <c r="AO50" s="332">
        <v>0</v>
      </c>
      <c r="AP50" s="332">
        <v>11</v>
      </c>
      <c r="AQ50" s="332">
        <v>0</v>
      </c>
      <c r="AR50" s="332">
        <v>5</v>
      </c>
      <c r="AS50" s="332">
        <v>17</v>
      </c>
      <c r="AT50" s="332">
        <v>16</v>
      </c>
      <c r="AU50" s="332"/>
      <c r="AV50" s="332"/>
      <c r="AW50" s="332"/>
      <c r="AX50" s="332"/>
      <c r="AY50" s="332" t="s">
        <v>1011</v>
      </c>
      <c r="AZ50" s="332">
        <v>0.95199999999999996</v>
      </c>
      <c r="BA50" s="332">
        <v>0.96799999999999997</v>
      </c>
      <c r="BB50" s="261">
        <v>401</v>
      </c>
      <c r="BC50" s="261">
        <v>401</v>
      </c>
      <c r="BD50" s="261">
        <v>402</v>
      </c>
      <c r="BE50" s="261">
        <v>231</v>
      </c>
      <c r="BF50" s="261">
        <v>232</v>
      </c>
      <c r="BG50" s="261">
        <v>232</v>
      </c>
      <c r="BH50" s="261">
        <v>66</v>
      </c>
      <c r="BI50" s="261">
        <v>60</v>
      </c>
      <c r="BJ50" s="261">
        <v>43</v>
      </c>
      <c r="BK50" s="261">
        <v>46</v>
      </c>
      <c r="BL50" s="261">
        <v>56</v>
      </c>
      <c r="BM50" s="261">
        <v>59</v>
      </c>
      <c r="BN50" s="261">
        <v>20</v>
      </c>
      <c r="BO50" s="261">
        <v>34</v>
      </c>
      <c r="BP50" s="261">
        <v>10</v>
      </c>
      <c r="BQ50" s="261">
        <v>0</v>
      </c>
      <c r="BR50" s="261">
        <v>10</v>
      </c>
      <c r="BS50" s="261">
        <v>6</v>
      </c>
      <c r="BT50" s="261">
        <v>0</v>
      </c>
      <c r="BU50" s="261">
        <v>1</v>
      </c>
      <c r="BV50" s="261">
        <v>13</v>
      </c>
      <c r="BW50" s="261">
        <v>6</v>
      </c>
      <c r="BX50" s="261"/>
      <c r="BY50" s="261"/>
      <c r="BZ50" s="261"/>
      <c r="CA50" s="261"/>
      <c r="CB50" s="720">
        <v>0.90500000000000003</v>
      </c>
      <c r="CC50" s="720">
        <v>0.94699999999999995</v>
      </c>
      <c r="CD50" s="720">
        <v>0.95399999999999996</v>
      </c>
      <c r="CE50" s="333">
        <v>224</v>
      </c>
      <c r="CF50" s="333">
        <v>16310082919</v>
      </c>
      <c r="CG50" s="333">
        <v>224</v>
      </c>
      <c r="CH50" s="333">
        <v>32115513386</v>
      </c>
      <c r="CI50" s="333">
        <v>228</v>
      </c>
      <c r="CJ50" s="333">
        <v>16310082636</v>
      </c>
      <c r="CK50" s="333">
        <v>224</v>
      </c>
      <c r="CL50" s="333">
        <v>86051108741</v>
      </c>
      <c r="CM50" s="333">
        <v>224</v>
      </c>
      <c r="CN50" s="333">
        <v>32115514776</v>
      </c>
      <c r="CO50" s="333">
        <v>228</v>
      </c>
      <c r="CP50" s="333">
        <v>32115513286</v>
      </c>
      <c r="CQ50" s="333">
        <v>224</v>
      </c>
      <c r="CR50" s="333">
        <v>32115513748</v>
      </c>
      <c r="CS50" s="333">
        <v>224</v>
      </c>
      <c r="CT50" s="333">
        <v>8051108605</v>
      </c>
      <c r="CU50" s="333">
        <v>228</v>
      </c>
      <c r="CV50" s="333">
        <v>32115517627</v>
      </c>
      <c r="CW50" s="333"/>
      <c r="CX50" s="333"/>
      <c r="CY50" s="333"/>
      <c r="CZ50" s="333"/>
      <c r="DA50" s="333"/>
      <c r="DB50" s="374"/>
      <c r="DC50" s="154"/>
      <c r="DD50" s="179">
        <f t="shared" si="0"/>
        <v>293.17059108077342</v>
      </c>
      <c r="DE50" s="179">
        <f t="shared" si="1"/>
        <v>34.109833333333327</v>
      </c>
      <c r="DF50" s="179">
        <f t="shared" si="2"/>
        <v>25.92347333333333</v>
      </c>
      <c r="DG50" s="179">
        <f t="shared" si="3"/>
        <v>20.806998333333333</v>
      </c>
      <c r="DH50" s="180">
        <f t="shared" si="4"/>
        <v>100</v>
      </c>
      <c r="DI50" s="181">
        <f t="shared" si="62"/>
        <v>224</v>
      </c>
      <c r="DJ50" s="182">
        <f t="shared" si="37"/>
        <v>0</v>
      </c>
      <c r="DK50" s="182">
        <f t="shared" si="38"/>
        <v>1</v>
      </c>
      <c r="DL50" s="182">
        <f t="shared" si="63"/>
        <v>0</v>
      </c>
      <c r="DM50" s="182">
        <f t="shared" si="64"/>
        <v>0</v>
      </c>
      <c r="DN50" s="182">
        <f t="shared" si="65"/>
        <v>0</v>
      </c>
      <c r="DO50" s="182">
        <f t="shared" si="9"/>
        <v>1</v>
      </c>
      <c r="DP50" s="182">
        <f t="shared" si="10"/>
        <v>0</v>
      </c>
      <c r="DQ50" s="25">
        <f t="shared" si="11"/>
        <v>0</v>
      </c>
      <c r="DR50" s="169"/>
      <c r="DS50" s="166" t="str">
        <f t="shared" si="66"/>
        <v>A</v>
      </c>
      <c r="DT50" s="166" t="str">
        <f t="shared" si="67"/>
        <v>A</v>
      </c>
      <c r="DU50" s="167">
        <f t="shared" si="68"/>
        <v>1</v>
      </c>
      <c r="DV50" s="153" t="str">
        <f>VLOOKUP(M50,'Data Master kondisi'!$O$3:$P$11,2,FALSE)</f>
        <v>Y</v>
      </c>
      <c r="DW50" s="153">
        <f>LOOKUP(DV50,{"X","X","X","Y","Y","Y","Z","Z","Z"},{6,6,6,4,4,4,2,2,2})</f>
        <v>4</v>
      </c>
      <c r="DX50" s="153">
        <f t="shared" si="15"/>
        <v>4</v>
      </c>
      <c r="DY50" s="153">
        <f t="shared" si="69"/>
        <v>9</v>
      </c>
      <c r="DZ50" s="153" t="str">
        <f>VLOOKUP(G50,'Data Master class'!$A$5:$D$12,3,FALSE)</f>
        <v>A</v>
      </c>
      <c r="EA50" s="160" t="str">
        <f t="shared" si="70"/>
        <v>KURANG</v>
      </c>
      <c r="EB50" s="156"/>
      <c r="EC50" s="153">
        <f>VLOOKUP(G50,'Data Master class'!$A$5:$D$12,2,FALSE)</f>
        <v>5</v>
      </c>
      <c r="ED50" s="153" t="str">
        <f>VLOOKUP(H50,'Data Master class'!$E$5:$G$6,3,FALSE)</f>
        <v>X</v>
      </c>
      <c r="EE50" s="153">
        <f>VLOOKUP(H50,'Data Master class'!$E$5:$G$6,2,FALSE)</f>
        <v>2</v>
      </c>
      <c r="EF50" s="153">
        <f t="shared" si="71"/>
        <v>7</v>
      </c>
      <c r="EG50" s="153" t="str">
        <f t="shared" si="72"/>
        <v>CLASS 2</v>
      </c>
      <c r="EH50" s="153">
        <f t="shared" si="73"/>
        <v>16</v>
      </c>
      <c r="EI50" s="171"/>
      <c r="EJ50" s="441">
        <f t="shared" si="20"/>
        <v>0.26582278481012656</v>
      </c>
      <c r="EK50" s="441">
        <f t="shared" si="21"/>
        <v>3.7974683544303799E-2</v>
      </c>
      <c r="EL50" s="441">
        <f t="shared" si="22"/>
        <v>0.22784810126582278</v>
      </c>
      <c r="EM50" s="442">
        <f t="shared" si="74"/>
        <v>0.17721518987341769</v>
      </c>
      <c r="EN50" s="443" t="str">
        <f t="shared" si="75"/>
        <v>CUKUP</v>
      </c>
      <c r="EP50" s="196">
        <f>'2. SUHU &amp; FISIK TRAFO'!CY50</f>
        <v>324</v>
      </c>
      <c r="EQ50" s="168">
        <f t="shared" si="76"/>
        <v>30.864197530864196</v>
      </c>
      <c r="ER50" s="189" t="str">
        <f t="shared" si="77"/>
        <v>BAIK</v>
      </c>
      <c r="ET50" s="447">
        <f t="shared" si="53"/>
        <v>53.806000000000004</v>
      </c>
      <c r="EU50" s="447">
        <f t="shared" si="78"/>
        <v>43.044800000000009</v>
      </c>
      <c r="EV50" s="448">
        <f t="shared" si="28"/>
        <v>26.903000000000006</v>
      </c>
      <c r="EW50" s="449" t="str">
        <f t="shared" si="79"/>
        <v>BAIK</v>
      </c>
      <c r="EX50" s="721"/>
      <c r="EY50" s="447">
        <f t="shared" si="56"/>
        <v>39.142000000000003</v>
      </c>
      <c r="EZ50" s="447">
        <f t="shared" si="30"/>
        <v>31.313600000000005</v>
      </c>
      <c r="FA50" s="448">
        <f t="shared" si="57"/>
        <v>19.571000000000002</v>
      </c>
      <c r="FB50" s="449" t="str">
        <f t="shared" si="31"/>
        <v>BAIK</v>
      </c>
      <c r="FD50" s="453">
        <f t="shared" si="32"/>
        <v>43</v>
      </c>
      <c r="FE50" s="454">
        <f t="shared" si="33"/>
        <v>289.01734104046244</v>
      </c>
      <c r="FF50" s="725">
        <f t="shared" si="34"/>
        <v>14.878</v>
      </c>
      <c r="FG50" s="202" t="str">
        <f t="shared" si="80"/>
        <v>CUKUP</v>
      </c>
    </row>
    <row r="51" spans="1:163" s="195" customFormat="1" ht="20.25" customHeight="1">
      <c r="A51" s="347">
        <v>39</v>
      </c>
      <c r="B51" s="764" t="s">
        <v>2239</v>
      </c>
      <c r="C51" s="331" t="s">
        <v>878</v>
      </c>
      <c r="D51" s="259" t="s">
        <v>626</v>
      </c>
      <c r="E51" s="319" t="s">
        <v>2239</v>
      </c>
      <c r="F51" s="319" t="s">
        <v>2239</v>
      </c>
      <c r="G51" s="208" t="s">
        <v>204</v>
      </c>
      <c r="H51" s="214" t="s">
        <v>209</v>
      </c>
      <c r="I51" s="259">
        <v>108.28535685</v>
      </c>
      <c r="J51" s="210">
        <v>-2.8509171599999998</v>
      </c>
      <c r="K51" s="259" t="s">
        <v>341</v>
      </c>
      <c r="L51" s="259" t="s">
        <v>627</v>
      </c>
      <c r="M51" s="259">
        <v>200</v>
      </c>
      <c r="N51" s="259">
        <v>33174620124</v>
      </c>
      <c r="O51" s="259">
        <v>2018</v>
      </c>
      <c r="P51" s="259" t="s">
        <v>316</v>
      </c>
      <c r="Q51" s="665">
        <v>0.79999999999999993</v>
      </c>
      <c r="R51" s="433">
        <v>44733</v>
      </c>
      <c r="S51" s="331" t="s">
        <v>318</v>
      </c>
      <c r="T51" s="331" t="s">
        <v>607</v>
      </c>
      <c r="U51" s="259">
        <v>2</v>
      </c>
      <c r="V51" s="259">
        <v>2</v>
      </c>
      <c r="W51" s="259">
        <v>3</v>
      </c>
      <c r="X51" s="259">
        <v>20000</v>
      </c>
      <c r="Y51" s="332">
        <v>398</v>
      </c>
      <c r="Z51" s="332">
        <v>400</v>
      </c>
      <c r="AA51" s="332">
        <v>400</v>
      </c>
      <c r="AB51" s="332">
        <v>228</v>
      </c>
      <c r="AC51" s="332">
        <v>231</v>
      </c>
      <c r="AD51" s="332">
        <v>230</v>
      </c>
      <c r="AE51" s="332">
        <v>12</v>
      </c>
      <c r="AF51" s="332">
        <v>6</v>
      </c>
      <c r="AG51" s="332">
        <v>6</v>
      </c>
      <c r="AH51" s="332">
        <v>6</v>
      </c>
      <c r="AI51" s="332">
        <v>4</v>
      </c>
      <c r="AJ51" s="332">
        <v>0</v>
      </c>
      <c r="AK51" s="332">
        <v>0</v>
      </c>
      <c r="AL51" s="332">
        <v>4</v>
      </c>
      <c r="AM51" s="332">
        <v>8</v>
      </c>
      <c r="AN51" s="332">
        <v>5</v>
      </c>
      <c r="AO51" s="332">
        <v>4</v>
      </c>
      <c r="AP51" s="332">
        <v>2</v>
      </c>
      <c r="AQ51" s="332"/>
      <c r="AR51" s="332"/>
      <c r="AS51" s="332"/>
      <c r="AT51" s="332"/>
      <c r="AU51" s="332"/>
      <c r="AV51" s="332"/>
      <c r="AW51" s="332"/>
      <c r="AX51" s="332"/>
      <c r="AY51" s="332">
        <v>0.67100000000000004</v>
      </c>
      <c r="AZ51" s="332">
        <v>0.60599999999999998</v>
      </c>
      <c r="BA51" s="332">
        <v>0.89800000000000002</v>
      </c>
      <c r="BB51" s="261">
        <v>390</v>
      </c>
      <c r="BC51" s="261">
        <v>390</v>
      </c>
      <c r="BD51" s="261">
        <v>390</v>
      </c>
      <c r="BE51" s="261">
        <v>225</v>
      </c>
      <c r="BF51" s="261">
        <v>225</v>
      </c>
      <c r="BG51" s="261">
        <v>225</v>
      </c>
      <c r="BH51" s="261">
        <v>116</v>
      </c>
      <c r="BI51" s="261">
        <v>118</v>
      </c>
      <c r="BJ51" s="261">
        <v>121</v>
      </c>
      <c r="BK51" s="261">
        <v>42</v>
      </c>
      <c r="BL51" s="261">
        <v>5</v>
      </c>
      <c r="BM51" s="261">
        <v>0</v>
      </c>
      <c r="BN51" s="261">
        <v>3</v>
      </c>
      <c r="BO51" s="261">
        <v>2</v>
      </c>
      <c r="BP51" s="261">
        <v>111</v>
      </c>
      <c r="BQ51" s="261">
        <v>118</v>
      </c>
      <c r="BR51" s="261">
        <v>118</v>
      </c>
      <c r="BS51" s="261">
        <v>40</v>
      </c>
      <c r="BT51" s="261"/>
      <c r="BU51" s="261"/>
      <c r="BV51" s="261"/>
      <c r="BW51" s="261"/>
      <c r="BX51" s="261"/>
      <c r="BY51" s="261"/>
      <c r="BZ51" s="261"/>
      <c r="CA51" s="261"/>
      <c r="CB51" s="720">
        <v>0.78500000000000003</v>
      </c>
      <c r="CC51" s="720">
        <v>0.77800000000000002</v>
      </c>
      <c r="CD51" s="720">
        <v>0.80100000000000005</v>
      </c>
      <c r="CE51" s="333">
        <v>226</v>
      </c>
      <c r="CF51" s="333">
        <v>32138305981</v>
      </c>
      <c r="CG51" s="333">
        <v>229</v>
      </c>
      <c r="CH51" s="333">
        <v>86051036770</v>
      </c>
      <c r="CI51" s="333">
        <v>228</v>
      </c>
      <c r="CJ51" s="333">
        <v>163100110400</v>
      </c>
      <c r="CK51" s="333" t="s">
        <v>1012</v>
      </c>
      <c r="CL51" s="333" t="s">
        <v>1012</v>
      </c>
      <c r="CM51" s="333" t="s">
        <v>1012</v>
      </c>
      <c r="CN51" s="333" t="s">
        <v>1013</v>
      </c>
      <c r="CO51" s="333" t="s">
        <v>1013</v>
      </c>
      <c r="CP51" s="333" t="s">
        <v>1012</v>
      </c>
      <c r="CQ51" s="333"/>
      <c r="CR51" s="333"/>
      <c r="CS51" s="333"/>
      <c r="CT51" s="333"/>
      <c r="CU51" s="333"/>
      <c r="CV51" s="333"/>
      <c r="CW51" s="333"/>
      <c r="CX51" s="333"/>
      <c r="CY51" s="333"/>
      <c r="CZ51" s="333"/>
      <c r="DA51" s="333"/>
      <c r="DB51" s="374"/>
      <c r="DC51" s="154"/>
      <c r="DD51" s="179">
        <f t="shared" si="0"/>
        <v>289.49984077508759</v>
      </c>
      <c r="DE51" s="179">
        <f t="shared" si="1"/>
        <v>4.1450799999999992</v>
      </c>
      <c r="DF51" s="179">
        <f t="shared" si="2"/>
        <v>2.0725399999999996</v>
      </c>
      <c r="DG51" s="179">
        <f t="shared" si="3"/>
        <v>2.0725399999999996</v>
      </c>
      <c r="DH51" s="180">
        <f t="shared" si="4"/>
        <v>12</v>
      </c>
      <c r="DI51" s="181">
        <f t="shared" si="62"/>
        <v>226</v>
      </c>
      <c r="DJ51" s="182">
        <f t="shared" si="37"/>
        <v>1</v>
      </c>
      <c r="DK51" s="182">
        <f t="shared" si="38"/>
        <v>0</v>
      </c>
      <c r="DL51" s="182">
        <f t="shared" si="63"/>
        <v>0</v>
      </c>
      <c r="DM51" s="182">
        <f t="shared" si="64"/>
        <v>0</v>
      </c>
      <c r="DN51" s="182">
        <f t="shared" si="65"/>
        <v>0</v>
      </c>
      <c r="DO51" s="182">
        <f t="shared" si="9"/>
        <v>1</v>
      </c>
      <c r="DP51" s="182">
        <f t="shared" si="10"/>
        <v>0</v>
      </c>
      <c r="DQ51" s="25">
        <f t="shared" si="11"/>
        <v>0</v>
      </c>
      <c r="DR51" s="169"/>
      <c r="DS51" s="166" t="str">
        <f t="shared" si="66"/>
        <v>A</v>
      </c>
      <c r="DT51" s="166" t="str">
        <f t="shared" si="67"/>
        <v>B</v>
      </c>
      <c r="DU51" s="167">
        <f t="shared" si="68"/>
        <v>2</v>
      </c>
      <c r="DV51" s="153" t="str">
        <f>VLOOKUP(M51,'Data Master kondisi'!$O$3:$P$11,2,FALSE)</f>
        <v>Y</v>
      </c>
      <c r="DW51" s="153">
        <f>LOOKUP(DV51,{"X","X","X","Y","Y","Y","Z","Z","Z"},{6,6,6,4,4,4,2,2,2})</f>
        <v>4</v>
      </c>
      <c r="DX51" s="153">
        <f t="shared" si="15"/>
        <v>1</v>
      </c>
      <c r="DY51" s="153">
        <f t="shared" si="69"/>
        <v>7</v>
      </c>
      <c r="DZ51" s="153" t="str">
        <f>VLOOKUP(G51,'Data Master class'!$A$5:$D$12,3,FALSE)</f>
        <v>A</v>
      </c>
      <c r="EA51" s="160" t="str">
        <f t="shared" si="70"/>
        <v>CUKUP</v>
      </c>
      <c r="EB51" s="156"/>
      <c r="EC51" s="153">
        <f>VLOOKUP(G51,'Data Master class'!$A$5:$D$12,2,FALSE)</f>
        <v>5</v>
      </c>
      <c r="ED51" s="153" t="str">
        <f>VLOOKUP(H51,'Data Master class'!$E$5:$G$6,3,FALSE)</f>
        <v>Y</v>
      </c>
      <c r="EE51" s="153">
        <f>VLOOKUP(H51,'Data Master class'!$E$5:$G$6,2,FALSE)</f>
        <v>1</v>
      </c>
      <c r="EF51" s="153">
        <f t="shared" si="71"/>
        <v>6</v>
      </c>
      <c r="EG51" s="153" t="str">
        <f t="shared" si="72"/>
        <v>CLASS 2</v>
      </c>
      <c r="EH51" s="153">
        <f t="shared" si="73"/>
        <v>13</v>
      </c>
      <c r="EI51" s="171"/>
      <c r="EJ51" s="441">
        <f t="shared" si="20"/>
        <v>0.5</v>
      </c>
      <c r="EK51" s="441">
        <f t="shared" si="21"/>
        <v>0.25</v>
      </c>
      <c r="EL51" s="441">
        <f t="shared" si="22"/>
        <v>0.25</v>
      </c>
      <c r="EM51" s="442">
        <f t="shared" si="74"/>
        <v>0.33333333333333331</v>
      </c>
      <c r="EN51" s="443" t="str">
        <f t="shared" si="75"/>
        <v>BURUK</v>
      </c>
      <c r="EP51" s="196">
        <f>'2. SUHU &amp; FISIK TRAFO'!CY51</f>
        <v>202</v>
      </c>
      <c r="EQ51" s="168">
        <f t="shared" si="76"/>
        <v>5.9405940594059405</v>
      </c>
      <c r="ER51" s="189" t="str">
        <f t="shared" si="77"/>
        <v>BAIK</v>
      </c>
      <c r="ET51" s="447">
        <f t="shared" si="53"/>
        <v>5.5019999999999998</v>
      </c>
      <c r="EU51" s="447">
        <f t="shared" si="78"/>
        <v>4.4016000000000002</v>
      </c>
      <c r="EV51" s="448">
        <f t="shared" si="28"/>
        <v>2.7509999999999999</v>
      </c>
      <c r="EW51" s="449" t="str">
        <f t="shared" si="79"/>
        <v>BAIK</v>
      </c>
      <c r="EX51" s="721"/>
      <c r="EY51" s="447">
        <f t="shared" si="56"/>
        <v>79.875</v>
      </c>
      <c r="EZ51" s="447">
        <f t="shared" si="30"/>
        <v>63.900000000000006</v>
      </c>
      <c r="FA51" s="448">
        <f t="shared" si="57"/>
        <v>39.9375</v>
      </c>
      <c r="FB51" s="449" t="str">
        <f t="shared" si="31"/>
        <v>BAIK</v>
      </c>
      <c r="FD51" s="453">
        <f t="shared" si="32"/>
        <v>6</v>
      </c>
      <c r="FE51" s="454">
        <f t="shared" si="33"/>
        <v>289.01734104046244</v>
      </c>
      <c r="FF51" s="725">
        <f t="shared" si="34"/>
        <v>2.0760000000000001</v>
      </c>
      <c r="FG51" s="202" t="str">
        <f t="shared" si="80"/>
        <v>BAIK</v>
      </c>
    </row>
    <row r="52" spans="1:163" s="195" customFormat="1" ht="20.25" customHeight="1">
      <c r="A52" s="347">
        <v>40</v>
      </c>
      <c r="B52" s="764" t="s">
        <v>2239</v>
      </c>
      <c r="C52" s="331" t="s">
        <v>879</v>
      </c>
      <c r="D52" s="259" t="s">
        <v>628</v>
      </c>
      <c r="E52" s="319" t="s">
        <v>2239</v>
      </c>
      <c r="F52" s="319" t="s">
        <v>2239</v>
      </c>
      <c r="G52" s="208" t="s">
        <v>204</v>
      </c>
      <c r="H52" s="214" t="s">
        <v>209</v>
      </c>
      <c r="I52" s="259">
        <v>108.28592736</v>
      </c>
      <c r="J52" s="210">
        <v>-2.8509292799999999</v>
      </c>
      <c r="K52" s="259" t="s">
        <v>341</v>
      </c>
      <c r="L52" s="259" t="s">
        <v>623</v>
      </c>
      <c r="M52" s="259">
        <v>100</v>
      </c>
      <c r="N52" s="259">
        <v>90303388</v>
      </c>
      <c r="O52" s="259">
        <v>1990</v>
      </c>
      <c r="P52" s="259" t="s">
        <v>316</v>
      </c>
      <c r="Q52" s="665">
        <v>0.80833333333333324</v>
      </c>
      <c r="R52" s="433">
        <v>44733</v>
      </c>
      <c r="S52" s="331" t="s">
        <v>318</v>
      </c>
      <c r="T52" s="331" t="s">
        <v>607</v>
      </c>
      <c r="U52" s="259">
        <v>1</v>
      </c>
      <c r="V52" s="259">
        <v>1</v>
      </c>
      <c r="W52" s="259">
        <v>3</v>
      </c>
      <c r="X52" s="259">
        <v>20000</v>
      </c>
      <c r="Y52" s="332">
        <v>400</v>
      </c>
      <c r="Z52" s="332">
        <v>400</v>
      </c>
      <c r="AA52" s="332">
        <v>398</v>
      </c>
      <c r="AB52" s="332">
        <v>230</v>
      </c>
      <c r="AC52" s="332">
        <v>229</v>
      </c>
      <c r="AD52" s="332">
        <v>228</v>
      </c>
      <c r="AE52" s="332">
        <v>38</v>
      </c>
      <c r="AF52" s="332">
        <v>4</v>
      </c>
      <c r="AG52" s="332">
        <v>5</v>
      </c>
      <c r="AH52" s="332">
        <v>30</v>
      </c>
      <c r="AI52" s="332"/>
      <c r="AJ52" s="332"/>
      <c r="AK52" s="332"/>
      <c r="AL52" s="332"/>
      <c r="AM52" s="332">
        <v>38</v>
      </c>
      <c r="AN52" s="332">
        <v>4</v>
      </c>
      <c r="AO52" s="332">
        <v>5</v>
      </c>
      <c r="AP52" s="332">
        <v>30</v>
      </c>
      <c r="AQ52" s="332"/>
      <c r="AR52" s="332"/>
      <c r="AS52" s="332"/>
      <c r="AT52" s="332"/>
      <c r="AU52" s="332"/>
      <c r="AV52" s="332"/>
      <c r="AW52" s="332"/>
      <c r="AX52" s="332"/>
      <c r="AY52" s="332">
        <v>0.97799999999999998</v>
      </c>
      <c r="AZ52" s="332">
        <v>0.91800000000000004</v>
      </c>
      <c r="BA52" s="332">
        <v>0.878</v>
      </c>
      <c r="BB52" s="261">
        <v>398</v>
      </c>
      <c r="BC52" s="261">
        <v>396</v>
      </c>
      <c r="BD52" s="261">
        <v>398</v>
      </c>
      <c r="BE52" s="261">
        <v>229</v>
      </c>
      <c r="BF52" s="261">
        <v>228</v>
      </c>
      <c r="BG52" s="261">
        <v>227</v>
      </c>
      <c r="BH52" s="261">
        <v>22</v>
      </c>
      <c r="BI52" s="261">
        <v>4</v>
      </c>
      <c r="BJ52" s="261">
        <v>6</v>
      </c>
      <c r="BK52" s="261">
        <v>13</v>
      </c>
      <c r="BL52" s="261"/>
      <c r="BM52" s="261"/>
      <c r="BN52" s="261"/>
      <c r="BO52" s="261"/>
      <c r="BP52" s="261">
        <v>22</v>
      </c>
      <c r="BQ52" s="261">
        <v>4</v>
      </c>
      <c r="BR52" s="261">
        <v>6</v>
      </c>
      <c r="BS52" s="261">
        <v>13</v>
      </c>
      <c r="BT52" s="261"/>
      <c r="BU52" s="261"/>
      <c r="BV52" s="261"/>
      <c r="BW52" s="261"/>
      <c r="BX52" s="261"/>
      <c r="BY52" s="261"/>
      <c r="BZ52" s="261"/>
      <c r="CA52" s="261"/>
      <c r="CB52" s="720">
        <v>0.94799999999999995</v>
      </c>
      <c r="CC52" s="720">
        <v>0.79300000000000004</v>
      </c>
      <c r="CD52" s="720">
        <v>0.92700000000000005</v>
      </c>
      <c r="CE52" s="333"/>
      <c r="CF52" s="333"/>
      <c r="CG52" s="333"/>
      <c r="CH52" s="333"/>
      <c r="CI52" s="333"/>
      <c r="CJ52" s="333"/>
      <c r="CK52" s="333">
        <v>228</v>
      </c>
      <c r="CL52" s="333">
        <v>22121635480</v>
      </c>
      <c r="CM52" s="333">
        <v>227</v>
      </c>
      <c r="CN52" s="333">
        <v>22121635480</v>
      </c>
      <c r="CO52" s="333">
        <v>226</v>
      </c>
      <c r="CP52" s="333">
        <v>86051037454</v>
      </c>
      <c r="CQ52" s="333"/>
      <c r="CR52" s="333"/>
      <c r="CS52" s="333"/>
      <c r="CT52" s="333"/>
      <c r="CU52" s="333"/>
      <c r="CV52" s="333"/>
      <c r="CW52" s="333"/>
      <c r="CX52" s="333"/>
      <c r="CY52" s="333"/>
      <c r="CZ52" s="333"/>
      <c r="DA52" s="333"/>
      <c r="DB52" s="374"/>
      <c r="DC52" s="154"/>
      <c r="DD52" s="179">
        <f t="shared" si="0"/>
        <v>144.7499203875438</v>
      </c>
      <c r="DE52" s="179">
        <f t="shared" si="1"/>
        <v>26.252173333333335</v>
      </c>
      <c r="DF52" s="179">
        <f t="shared" si="2"/>
        <v>2.7633866666666664</v>
      </c>
      <c r="DG52" s="179">
        <f t="shared" si="3"/>
        <v>3.4542333333333333</v>
      </c>
      <c r="DH52" s="180">
        <f t="shared" si="4"/>
        <v>38</v>
      </c>
      <c r="DI52" s="181">
        <f t="shared" si="62"/>
        <v>226</v>
      </c>
      <c r="DJ52" s="182">
        <f t="shared" si="37"/>
        <v>1</v>
      </c>
      <c r="DK52" s="182">
        <f t="shared" si="38"/>
        <v>0</v>
      </c>
      <c r="DL52" s="182">
        <f t="shared" si="63"/>
        <v>0</v>
      </c>
      <c r="DM52" s="182">
        <f t="shared" si="64"/>
        <v>0</v>
      </c>
      <c r="DN52" s="182">
        <f t="shared" si="65"/>
        <v>0</v>
      </c>
      <c r="DO52" s="182">
        <f t="shared" si="9"/>
        <v>1</v>
      </c>
      <c r="DP52" s="182">
        <f t="shared" si="10"/>
        <v>0</v>
      </c>
      <c r="DQ52" s="25">
        <f t="shared" si="11"/>
        <v>0</v>
      </c>
      <c r="DR52" s="169"/>
      <c r="DS52" s="166" t="str">
        <f t="shared" si="66"/>
        <v>A</v>
      </c>
      <c r="DT52" s="166" t="str">
        <f t="shared" si="67"/>
        <v>C</v>
      </c>
      <c r="DU52" s="167">
        <f t="shared" si="68"/>
        <v>3</v>
      </c>
      <c r="DV52" s="153" t="str">
        <f>VLOOKUP(M52,'Data Master kondisi'!$O$3:$P$11,2,FALSE)</f>
        <v>Z</v>
      </c>
      <c r="DW52" s="153">
        <f>LOOKUP(DV52,{"X","X","X","Y","Y","Y","Z","Z","Z"},{6,6,6,4,4,4,2,2,2})</f>
        <v>2</v>
      </c>
      <c r="DX52" s="153">
        <f t="shared" si="15"/>
        <v>3</v>
      </c>
      <c r="DY52" s="153">
        <f t="shared" si="69"/>
        <v>8</v>
      </c>
      <c r="DZ52" s="153" t="str">
        <f>VLOOKUP(G52,'Data Master class'!$A$5:$D$12,3,FALSE)</f>
        <v>A</v>
      </c>
      <c r="EA52" s="160" t="str">
        <f t="shared" si="70"/>
        <v>CUKUP</v>
      </c>
      <c r="EB52" s="156"/>
      <c r="EC52" s="153">
        <f>VLOOKUP(G52,'Data Master class'!$A$5:$D$12,2,FALSE)</f>
        <v>5</v>
      </c>
      <c r="ED52" s="153" t="str">
        <f>VLOOKUP(H52,'Data Master class'!$E$5:$G$6,3,FALSE)</f>
        <v>Y</v>
      </c>
      <c r="EE52" s="153">
        <f>VLOOKUP(H52,'Data Master class'!$E$5:$G$6,2,FALSE)</f>
        <v>1</v>
      </c>
      <c r="EF52" s="153">
        <f t="shared" si="71"/>
        <v>6</v>
      </c>
      <c r="EG52" s="153" t="str">
        <f t="shared" si="72"/>
        <v>CLASS 2</v>
      </c>
      <c r="EH52" s="153">
        <f t="shared" si="73"/>
        <v>14</v>
      </c>
      <c r="EI52" s="171"/>
      <c r="EJ52" s="441">
        <f t="shared" si="20"/>
        <v>1.4255319148936172</v>
      </c>
      <c r="EK52" s="441">
        <f t="shared" si="21"/>
        <v>0.74468085106382975</v>
      </c>
      <c r="EL52" s="441">
        <f t="shared" si="22"/>
        <v>0.68085106382978722</v>
      </c>
      <c r="EM52" s="442">
        <f t="shared" si="74"/>
        <v>0.95035460992907816</v>
      </c>
      <c r="EN52" s="443" t="str">
        <f t="shared" si="75"/>
        <v>BURUK</v>
      </c>
      <c r="EP52" s="196">
        <f>'2. SUHU &amp; FISIK TRAFO'!CY52</f>
        <v>202</v>
      </c>
      <c r="EQ52" s="168">
        <f t="shared" si="76"/>
        <v>18.811881188118811</v>
      </c>
      <c r="ER52" s="189" t="str">
        <f t="shared" si="77"/>
        <v>BAIK</v>
      </c>
      <c r="ET52" s="447">
        <f t="shared" si="53"/>
        <v>10.795999999999999</v>
      </c>
      <c r="EU52" s="447">
        <f t="shared" si="78"/>
        <v>8.6367999999999991</v>
      </c>
      <c r="EV52" s="448">
        <f t="shared" si="28"/>
        <v>10.795999999999999</v>
      </c>
      <c r="EW52" s="449" t="str">
        <f t="shared" si="79"/>
        <v>BAIK</v>
      </c>
      <c r="EX52" s="721"/>
      <c r="EY52" s="447">
        <f t="shared" si="56"/>
        <v>7.3120000000000003</v>
      </c>
      <c r="EZ52" s="447">
        <f t="shared" si="30"/>
        <v>5.8496000000000006</v>
      </c>
      <c r="FA52" s="448">
        <f t="shared" si="57"/>
        <v>7.3120000000000003</v>
      </c>
      <c r="FB52" s="449" t="str">
        <f t="shared" si="31"/>
        <v>BAIK</v>
      </c>
      <c r="FD52" s="453">
        <f t="shared" si="32"/>
        <v>30</v>
      </c>
      <c r="FE52" s="454">
        <f t="shared" si="33"/>
        <v>144.50867052023122</v>
      </c>
      <c r="FF52" s="725">
        <f t="shared" si="34"/>
        <v>20.759999999999998</v>
      </c>
      <c r="FG52" s="202" t="str">
        <f t="shared" si="80"/>
        <v>BURUK</v>
      </c>
    </row>
    <row r="53" spans="1:163" s="195" customFormat="1" ht="20.25" customHeight="1">
      <c r="A53" s="347">
        <v>41</v>
      </c>
      <c r="B53" s="764" t="s">
        <v>2239</v>
      </c>
      <c r="C53" s="331" t="s">
        <v>880</v>
      </c>
      <c r="D53" s="259" t="s">
        <v>2241</v>
      </c>
      <c r="E53" s="319" t="s">
        <v>2239</v>
      </c>
      <c r="F53" s="319" t="s">
        <v>2239</v>
      </c>
      <c r="G53" s="208" t="s">
        <v>204</v>
      </c>
      <c r="H53" s="209" t="s">
        <v>208</v>
      </c>
      <c r="I53" s="259">
        <v>108.28726853000001</v>
      </c>
      <c r="J53" s="210">
        <v>-2.8502215299999998</v>
      </c>
      <c r="K53" s="259" t="s">
        <v>341</v>
      </c>
      <c r="L53" s="259" t="s">
        <v>571</v>
      </c>
      <c r="M53" s="259">
        <v>200</v>
      </c>
      <c r="N53" s="259">
        <v>17049556</v>
      </c>
      <c r="O53" s="259">
        <v>2017</v>
      </c>
      <c r="P53" s="259" t="s">
        <v>316</v>
      </c>
      <c r="Q53" s="665">
        <v>0.74652777777777779</v>
      </c>
      <c r="R53" s="433">
        <v>44730</v>
      </c>
      <c r="S53" s="331" t="s">
        <v>318</v>
      </c>
      <c r="T53" s="331" t="s">
        <v>607</v>
      </c>
      <c r="U53" s="259">
        <v>3</v>
      </c>
      <c r="V53" s="259">
        <v>3</v>
      </c>
      <c r="W53" s="259">
        <v>3</v>
      </c>
      <c r="X53" s="259">
        <v>20000</v>
      </c>
      <c r="Y53" s="332">
        <v>400</v>
      </c>
      <c r="Z53" s="332">
        <v>401</v>
      </c>
      <c r="AA53" s="332">
        <v>400</v>
      </c>
      <c r="AB53" s="332">
        <v>231</v>
      </c>
      <c r="AC53" s="332">
        <v>229</v>
      </c>
      <c r="AD53" s="332">
        <v>227</v>
      </c>
      <c r="AE53" s="332">
        <v>50</v>
      </c>
      <c r="AF53" s="332">
        <v>81</v>
      </c>
      <c r="AG53" s="332">
        <v>108</v>
      </c>
      <c r="AH53" s="332">
        <v>62</v>
      </c>
      <c r="AI53" s="332">
        <v>12</v>
      </c>
      <c r="AJ53" s="332">
        <v>3</v>
      </c>
      <c r="AK53" s="332">
        <v>4</v>
      </c>
      <c r="AL53" s="332">
        <v>1</v>
      </c>
      <c r="AM53" s="332">
        <v>18</v>
      </c>
      <c r="AN53" s="332">
        <v>44</v>
      </c>
      <c r="AO53" s="332">
        <v>70</v>
      </c>
      <c r="AP53" s="332">
        <v>57</v>
      </c>
      <c r="AQ53" s="332">
        <v>13</v>
      </c>
      <c r="AR53" s="332">
        <v>28</v>
      </c>
      <c r="AS53" s="332">
        <v>31</v>
      </c>
      <c r="AT53" s="332">
        <v>5</v>
      </c>
      <c r="AU53" s="332"/>
      <c r="AV53" s="332"/>
      <c r="AW53" s="332"/>
      <c r="AX53" s="332"/>
      <c r="AY53" s="332">
        <v>0.95699999999999996</v>
      </c>
      <c r="AZ53" s="332" t="s">
        <v>1006</v>
      </c>
      <c r="BA53" s="332">
        <v>0.96099999999999997</v>
      </c>
      <c r="BB53" s="261">
        <v>403</v>
      </c>
      <c r="BC53" s="261">
        <v>401</v>
      </c>
      <c r="BD53" s="261">
        <v>398</v>
      </c>
      <c r="BE53" s="261">
        <v>233</v>
      </c>
      <c r="BF53" s="261">
        <v>231</v>
      </c>
      <c r="BG53" s="261">
        <v>229</v>
      </c>
      <c r="BH53" s="261">
        <v>39</v>
      </c>
      <c r="BI53" s="261">
        <v>50</v>
      </c>
      <c r="BJ53" s="261">
        <v>85</v>
      </c>
      <c r="BK53" s="261">
        <v>42</v>
      </c>
      <c r="BL53" s="261">
        <v>15</v>
      </c>
      <c r="BM53" s="261">
        <v>2</v>
      </c>
      <c r="BN53" s="261">
        <v>4</v>
      </c>
      <c r="BO53" s="261">
        <v>12</v>
      </c>
      <c r="BP53" s="261">
        <v>12</v>
      </c>
      <c r="BQ53" s="261">
        <v>28</v>
      </c>
      <c r="BR53" s="261">
        <v>58</v>
      </c>
      <c r="BS53" s="261">
        <v>48</v>
      </c>
      <c r="BT53" s="261">
        <v>85</v>
      </c>
      <c r="BU53" s="261">
        <v>17</v>
      </c>
      <c r="BV53" s="261">
        <v>19</v>
      </c>
      <c r="BW53" s="261">
        <v>6</v>
      </c>
      <c r="BX53" s="261"/>
      <c r="BY53" s="261"/>
      <c r="BZ53" s="261"/>
      <c r="CA53" s="261"/>
      <c r="CB53" s="720">
        <v>0.94</v>
      </c>
      <c r="CC53" s="720">
        <v>0.93</v>
      </c>
      <c r="CD53" s="720">
        <v>0.95</v>
      </c>
      <c r="CE53" s="333">
        <v>229</v>
      </c>
      <c r="CF53" s="333">
        <v>32138305944</v>
      </c>
      <c r="CG53" s="333">
        <v>226</v>
      </c>
      <c r="CH53" s="333">
        <v>86051036232</v>
      </c>
      <c r="CI53" s="333">
        <v>229</v>
      </c>
      <c r="CJ53" s="333">
        <v>163100110400</v>
      </c>
      <c r="CK53" s="333">
        <v>229</v>
      </c>
      <c r="CL53" s="333">
        <v>163100111958</v>
      </c>
      <c r="CM53" s="333">
        <v>226</v>
      </c>
      <c r="CN53" s="333">
        <v>163100110300</v>
      </c>
      <c r="CO53" s="333">
        <v>229</v>
      </c>
      <c r="CP53" s="333">
        <v>86051033226</v>
      </c>
      <c r="CQ53" s="333">
        <v>229</v>
      </c>
      <c r="CR53" s="333">
        <v>16310011010</v>
      </c>
      <c r="CS53" s="333">
        <v>226</v>
      </c>
      <c r="CT53" s="333">
        <v>32138716006</v>
      </c>
      <c r="CU53" s="333">
        <v>229</v>
      </c>
      <c r="CV53" s="333">
        <v>86051038766</v>
      </c>
      <c r="CW53" s="333"/>
      <c r="CX53" s="333"/>
      <c r="CY53" s="333"/>
      <c r="CZ53" s="333"/>
      <c r="DA53" s="333"/>
      <c r="DB53" s="374"/>
      <c r="DC53" s="154"/>
      <c r="DD53" s="179">
        <f t="shared" si="0"/>
        <v>288.77669379563275</v>
      </c>
      <c r="DE53" s="179">
        <f t="shared" si="1"/>
        <v>17.314416666666666</v>
      </c>
      <c r="DF53" s="179">
        <f t="shared" si="2"/>
        <v>28.049354999999998</v>
      </c>
      <c r="DG53" s="179">
        <f t="shared" si="3"/>
        <v>37.399139999999996</v>
      </c>
      <c r="DH53" s="180">
        <f t="shared" si="4"/>
        <v>108</v>
      </c>
      <c r="DI53" s="181">
        <f t="shared" si="62"/>
        <v>226</v>
      </c>
      <c r="DJ53" s="182">
        <f t="shared" si="37"/>
        <v>0</v>
      </c>
      <c r="DK53" s="182">
        <f t="shared" si="38"/>
        <v>1</v>
      </c>
      <c r="DL53" s="182">
        <f t="shared" si="63"/>
        <v>0</v>
      </c>
      <c r="DM53" s="182">
        <f t="shared" si="64"/>
        <v>0</v>
      </c>
      <c r="DN53" s="182">
        <f t="shared" si="65"/>
        <v>0</v>
      </c>
      <c r="DO53" s="182">
        <f t="shared" si="9"/>
        <v>1</v>
      </c>
      <c r="DP53" s="182">
        <f t="shared" si="10"/>
        <v>0</v>
      </c>
      <c r="DQ53" s="25">
        <f t="shared" si="11"/>
        <v>0</v>
      </c>
      <c r="DR53" s="169"/>
      <c r="DS53" s="166" t="str">
        <f t="shared" si="66"/>
        <v>A</v>
      </c>
      <c r="DT53" s="166" t="str">
        <f t="shared" si="67"/>
        <v>B</v>
      </c>
      <c r="DU53" s="167">
        <f t="shared" si="68"/>
        <v>2</v>
      </c>
      <c r="DV53" s="153" t="str">
        <f>VLOOKUP(M53,'Data Master kondisi'!$O$3:$P$11,2,FALSE)</f>
        <v>Y</v>
      </c>
      <c r="DW53" s="153">
        <f>LOOKUP(DV53,{"X","X","X","Y","Y","Y","Z","Z","Z"},{6,6,6,4,4,4,2,2,2})</f>
        <v>4</v>
      </c>
      <c r="DX53" s="153">
        <f t="shared" si="15"/>
        <v>1</v>
      </c>
      <c r="DY53" s="153">
        <f t="shared" si="69"/>
        <v>7</v>
      </c>
      <c r="DZ53" s="153" t="str">
        <f>VLOOKUP(G53,'Data Master class'!$A$5:$D$12,3,FALSE)</f>
        <v>A</v>
      </c>
      <c r="EA53" s="160" t="str">
        <f t="shared" si="70"/>
        <v>CUKUP</v>
      </c>
      <c r="EB53" s="156"/>
      <c r="EC53" s="153">
        <f>VLOOKUP(G53,'Data Master class'!$A$5:$D$12,2,FALSE)</f>
        <v>5</v>
      </c>
      <c r="ED53" s="153" t="str">
        <f>VLOOKUP(H53,'Data Master class'!$E$5:$G$6,3,FALSE)</f>
        <v>X</v>
      </c>
      <c r="EE53" s="153">
        <f>VLOOKUP(H53,'Data Master class'!$E$5:$G$6,2,FALSE)</f>
        <v>2</v>
      </c>
      <c r="EF53" s="153">
        <f t="shared" si="71"/>
        <v>7</v>
      </c>
      <c r="EG53" s="153" t="str">
        <f t="shared" si="72"/>
        <v>CLASS 2</v>
      </c>
      <c r="EH53" s="153">
        <f t="shared" si="73"/>
        <v>14</v>
      </c>
      <c r="EI53" s="171"/>
      <c r="EJ53" s="441">
        <f t="shared" si="20"/>
        <v>0.37238493723849375</v>
      </c>
      <c r="EK53" s="441">
        <f t="shared" si="21"/>
        <v>1.6736401673640107E-2</v>
      </c>
      <c r="EL53" s="441">
        <f t="shared" si="22"/>
        <v>0.35564853556485349</v>
      </c>
      <c r="EM53" s="442">
        <f t="shared" si="74"/>
        <v>0.24825662482566244</v>
      </c>
      <c r="EN53" s="443" t="str">
        <f t="shared" si="75"/>
        <v>KURANG</v>
      </c>
      <c r="EP53" s="196">
        <f>'2. SUHU &amp; FISIK TRAFO'!CY53</f>
        <v>324</v>
      </c>
      <c r="EQ53" s="168">
        <f t="shared" si="76"/>
        <v>33.333333333333329</v>
      </c>
      <c r="ER53" s="189" t="str">
        <f t="shared" si="77"/>
        <v>BAIK</v>
      </c>
      <c r="ET53" s="447">
        <f t="shared" si="53"/>
        <v>54.615000000000002</v>
      </c>
      <c r="EU53" s="447">
        <f t="shared" si="78"/>
        <v>43.692000000000007</v>
      </c>
      <c r="EV53" s="448">
        <f t="shared" si="28"/>
        <v>27.307500000000001</v>
      </c>
      <c r="EW53" s="449" t="str">
        <f t="shared" si="79"/>
        <v>BAIK</v>
      </c>
      <c r="EX53" s="721"/>
      <c r="EY53" s="447">
        <f t="shared" si="56"/>
        <v>40.102000000000004</v>
      </c>
      <c r="EZ53" s="447">
        <f t="shared" si="30"/>
        <v>32.081600000000002</v>
      </c>
      <c r="FA53" s="448">
        <f t="shared" si="57"/>
        <v>20.051000000000002</v>
      </c>
      <c r="FB53" s="449" t="str">
        <f t="shared" si="31"/>
        <v>BAIK</v>
      </c>
      <c r="FD53" s="453">
        <f t="shared" si="32"/>
        <v>62</v>
      </c>
      <c r="FE53" s="454">
        <f t="shared" si="33"/>
        <v>289.01734104046244</v>
      </c>
      <c r="FF53" s="725">
        <f t="shared" si="34"/>
        <v>21.451999999999998</v>
      </c>
      <c r="FG53" s="202" t="str">
        <f t="shared" si="80"/>
        <v>BURUK</v>
      </c>
    </row>
    <row r="54" spans="1:163" s="195" customFormat="1" ht="20.25" customHeight="1">
      <c r="A54" s="347">
        <v>42</v>
      </c>
      <c r="B54" s="764" t="s">
        <v>2239</v>
      </c>
      <c r="C54" s="331" t="s">
        <v>881</v>
      </c>
      <c r="D54" s="259" t="s">
        <v>2241</v>
      </c>
      <c r="E54" s="319" t="s">
        <v>2239</v>
      </c>
      <c r="F54" s="319" t="s">
        <v>2239</v>
      </c>
      <c r="G54" s="208" t="s">
        <v>204</v>
      </c>
      <c r="H54" s="214" t="s">
        <v>209</v>
      </c>
      <c r="I54" s="259">
        <v>108.28725853</v>
      </c>
      <c r="J54" s="210">
        <v>-2.8506136999999998</v>
      </c>
      <c r="K54" s="259" t="s">
        <v>341</v>
      </c>
      <c r="L54" s="259" t="s">
        <v>571</v>
      </c>
      <c r="M54" s="259">
        <v>100</v>
      </c>
      <c r="N54" s="259">
        <v>15069148</v>
      </c>
      <c r="O54" s="259">
        <v>2015</v>
      </c>
      <c r="P54" s="259" t="s">
        <v>316</v>
      </c>
      <c r="Q54" s="665">
        <v>0.81319444444444444</v>
      </c>
      <c r="R54" s="433">
        <v>44733</v>
      </c>
      <c r="S54" s="331" t="s">
        <v>318</v>
      </c>
      <c r="T54" s="331" t="s">
        <v>607</v>
      </c>
      <c r="U54" s="259">
        <v>2</v>
      </c>
      <c r="V54" s="259">
        <v>2</v>
      </c>
      <c r="W54" s="259">
        <v>3</v>
      </c>
      <c r="X54" s="259">
        <v>20000</v>
      </c>
      <c r="Y54" s="332">
        <v>403</v>
      </c>
      <c r="Z54" s="332">
        <v>400</v>
      </c>
      <c r="AA54" s="332">
        <v>401</v>
      </c>
      <c r="AB54" s="332">
        <v>231</v>
      </c>
      <c r="AC54" s="332">
        <v>230</v>
      </c>
      <c r="AD54" s="332">
        <v>229</v>
      </c>
      <c r="AE54" s="332">
        <v>17</v>
      </c>
      <c r="AF54" s="332">
        <v>9</v>
      </c>
      <c r="AG54" s="332">
        <v>0</v>
      </c>
      <c r="AH54" s="332">
        <v>17</v>
      </c>
      <c r="AI54" s="332">
        <v>17</v>
      </c>
      <c r="AJ54" s="332">
        <v>8</v>
      </c>
      <c r="AK54" s="332">
        <v>0</v>
      </c>
      <c r="AL54" s="332">
        <v>17</v>
      </c>
      <c r="AM54" s="332"/>
      <c r="AN54" s="332"/>
      <c r="AO54" s="332"/>
      <c r="AP54" s="332"/>
      <c r="AQ54" s="332"/>
      <c r="AR54" s="332"/>
      <c r="AS54" s="332"/>
      <c r="AT54" s="332"/>
      <c r="AU54" s="332">
        <v>0</v>
      </c>
      <c r="AV54" s="332">
        <v>0</v>
      </c>
      <c r="AW54" s="332">
        <v>0</v>
      </c>
      <c r="AX54" s="332">
        <v>0</v>
      </c>
      <c r="AY54" s="332">
        <v>0.98499999999999999</v>
      </c>
      <c r="AZ54" s="332">
        <v>0.95199999999999996</v>
      </c>
      <c r="BA54" s="332">
        <v>0</v>
      </c>
      <c r="BB54" s="261">
        <v>402</v>
      </c>
      <c r="BC54" s="261">
        <v>400</v>
      </c>
      <c r="BD54" s="261">
        <v>403</v>
      </c>
      <c r="BE54" s="261">
        <v>232</v>
      </c>
      <c r="BF54" s="261">
        <v>231</v>
      </c>
      <c r="BG54" s="261">
        <v>232</v>
      </c>
      <c r="BH54" s="261">
        <v>18</v>
      </c>
      <c r="BI54" s="261">
        <v>6</v>
      </c>
      <c r="BJ54" s="261">
        <v>0</v>
      </c>
      <c r="BK54" s="261">
        <v>18</v>
      </c>
      <c r="BL54" s="261">
        <v>18</v>
      </c>
      <c r="BM54" s="261">
        <v>6</v>
      </c>
      <c r="BN54" s="261">
        <v>0</v>
      </c>
      <c r="BO54" s="261">
        <v>18</v>
      </c>
      <c r="BP54" s="261"/>
      <c r="BQ54" s="261"/>
      <c r="BR54" s="261"/>
      <c r="BS54" s="261"/>
      <c r="BT54" s="261"/>
      <c r="BU54" s="261"/>
      <c r="BV54" s="261"/>
      <c r="BW54" s="261"/>
      <c r="BX54" s="261">
        <v>0</v>
      </c>
      <c r="BY54" s="261">
        <v>0</v>
      </c>
      <c r="BZ54" s="261">
        <v>0</v>
      </c>
      <c r="CA54" s="261">
        <v>0</v>
      </c>
      <c r="CB54" s="720">
        <v>0.97899999999999998</v>
      </c>
      <c r="CC54" s="720">
        <v>0.96499999999999997</v>
      </c>
      <c r="CD54" s="720">
        <v>0.96499999999999997</v>
      </c>
      <c r="CE54" s="333" t="s">
        <v>1014</v>
      </c>
      <c r="CF54" s="333"/>
      <c r="CG54" s="333"/>
      <c r="CH54" s="333"/>
      <c r="CI54" s="333"/>
      <c r="CJ54" s="333"/>
      <c r="CK54" s="333"/>
      <c r="CL54" s="333"/>
      <c r="CM54" s="333"/>
      <c r="CN54" s="333"/>
      <c r="CO54" s="333"/>
      <c r="CP54" s="333"/>
      <c r="CQ54" s="333"/>
      <c r="CR54" s="333"/>
      <c r="CS54" s="333"/>
      <c r="CT54" s="333"/>
      <c r="CU54" s="333"/>
      <c r="CV54" s="333"/>
      <c r="CW54" s="333"/>
      <c r="CX54" s="333"/>
      <c r="CY54" s="333"/>
      <c r="CZ54" s="333"/>
      <c r="DA54" s="333"/>
      <c r="DB54" s="374"/>
      <c r="DC54" s="154"/>
      <c r="DD54" s="179">
        <f t="shared" si="0"/>
        <v>144.02857526933346</v>
      </c>
      <c r="DE54" s="179">
        <f t="shared" si="1"/>
        <v>11.803213333333332</v>
      </c>
      <c r="DF54" s="179">
        <f t="shared" si="2"/>
        <v>6.248759999999999</v>
      </c>
      <c r="DG54" s="179">
        <f t="shared" si="3"/>
        <v>0</v>
      </c>
      <c r="DH54" s="180">
        <f t="shared" si="4"/>
        <v>17</v>
      </c>
      <c r="DI54" s="181">
        <f t="shared" si="62"/>
        <v>0</v>
      </c>
      <c r="DJ54" s="182">
        <f t="shared" si="37"/>
        <v>1</v>
      </c>
      <c r="DK54" s="182">
        <f t="shared" si="38"/>
        <v>0</v>
      </c>
      <c r="DL54" s="182">
        <f t="shared" si="63"/>
        <v>0</v>
      </c>
      <c r="DM54" s="182">
        <f t="shared" si="64"/>
        <v>0</v>
      </c>
      <c r="DN54" s="182">
        <f t="shared" si="65"/>
        <v>0</v>
      </c>
      <c r="DO54" s="182">
        <f t="shared" si="9"/>
        <v>1</v>
      </c>
      <c r="DP54" s="182">
        <f t="shared" si="10"/>
        <v>0</v>
      </c>
      <c r="DQ54" s="25">
        <f t="shared" si="11"/>
        <v>0</v>
      </c>
      <c r="DR54" s="169"/>
      <c r="DS54" s="166" t="str">
        <f t="shared" si="66"/>
        <v>A</v>
      </c>
      <c r="DT54" s="166" t="str">
        <f t="shared" si="67"/>
        <v>C</v>
      </c>
      <c r="DU54" s="167">
        <f t="shared" si="68"/>
        <v>3</v>
      </c>
      <c r="DV54" s="153" t="str">
        <f>VLOOKUP(M54,'Data Master kondisi'!$O$3:$P$11,2,FALSE)</f>
        <v>Z</v>
      </c>
      <c r="DW54" s="153">
        <f>LOOKUP(DV54,{"X","X","X","Y","Y","Y","Z","Z","Z"},{6,6,6,4,4,4,2,2,2})</f>
        <v>2</v>
      </c>
      <c r="DX54" s="153">
        <f t="shared" si="15"/>
        <v>1</v>
      </c>
      <c r="DY54" s="153">
        <f t="shared" si="69"/>
        <v>6</v>
      </c>
      <c r="DZ54" s="153" t="str">
        <f>VLOOKUP(G54,'Data Master class'!$A$5:$D$12,3,FALSE)</f>
        <v>A</v>
      </c>
      <c r="EA54" s="160" t="str">
        <f t="shared" si="70"/>
        <v>CUKUP</v>
      </c>
      <c r="EB54" s="156"/>
      <c r="EC54" s="153">
        <f>VLOOKUP(G54,'Data Master class'!$A$5:$D$12,2,FALSE)</f>
        <v>5</v>
      </c>
      <c r="ED54" s="153" t="str">
        <f>VLOOKUP(H54,'Data Master class'!$E$5:$G$6,3,FALSE)</f>
        <v>Y</v>
      </c>
      <c r="EE54" s="153">
        <f>VLOOKUP(H54,'Data Master class'!$E$5:$G$6,2,FALSE)</f>
        <v>1</v>
      </c>
      <c r="EF54" s="153">
        <f t="shared" si="71"/>
        <v>6</v>
      </c>
      <c r="EG54" s="153" t="str">
        <f t="shared" si="72"/>
        <v>CLASS 2</v>
      </c>
      <c r="EH54" s="153">
        <f t="shared" si="73"/>
        <v>12</v>
      </c>
      <c r="EI54" s="171"/>
      <c r="EJ54" s="441">
        <f t="shared" si="20"/>
        <v>0.96153846153846168</v>
      </c>
      <c r="EK54" s="441">
        <f t="shared" si="21"/>
        <v>3.8461538461538533E-2</v>
      </c>
      <c r="EL54" s="441">
        <f t="shared" si="22"/>
        <v>1</v>
      </c>
      <c r="EM54" s="442">
        <f t="shared" si="74"/>
        <v>0.66666666666666663</v>
      </c>
      <c r="EN54" s="443" t="str">
        <f t="shared" si="75"/>
        <v>BURUK</v>
      </c>
      <c r="EP54" s="196">
        <f>'2. SUHU &amp; FISIK TRAFO'!CY54</f>
        <v>324</v>
      </c>
      <c r="EQ54" s="168">
        <f t="shared" si="76"/>
        <v>5.2469135802469129</v>
      </c>
      <c r="ER54" s="189" t="str">
        <f t="shared" si="77"/>
        <v>BAIK</v>
      </c>
      <c r="ET54" s="447">
        <f t="shared" si="53"/>
        <v>5.9969999999999999</v>
      </c>
      <c r="EU54" s="447">
        <f t="shared" si="78"/>
        <v>4.7976000000000001</v>
      </c>
      <c r="EV54" s="448">
        <f t="shared" si="28"/>
        <v>5.9969999999999999</v>
      </c>
      <c r="EW54" s="449" t="str">
        <f t="shared" si="79"/>
        <v>BAIK</v>
      </c>
      <c r="EX54" s="721"/>
      <c r="EY54" s="447">
        <f t="shared" si="56"/>
        <v>5.5620000000000003</v>
      </c>
      <c r="EZ54" s="447">
        <f t="shared" si="30"/>
        <v>4.4496000000000002</v>
      </c>
      <c r="FA54" s="448">
        <f t="shared" si="57"/>
        <v>5.5620000000000003</v>
      </c>
      <c r="FB54" s="449" t="str">
        <f t="shared" si="31"/>
        <v>BAIK</v>
      </c>
      <c r="FD54" s="453">
        <f t="shared" si="32"/>
        <v>17</v>
      </c>
      <c r="FE54" s="454">
        <f t="shared" si="33"/>
        <v>144.50867052023122</v>
      </c>
      <c r="FF54" s="725">
        <f t="shared" si="34"/>
        <v>11.763999999999999</v>
      </c>
      <c r="FG54" s="202" t="str">
        <f t="shared" si="80"/>
        <v>CUKUP</v>
      </c>
    </row>
    <row r="55" spans="1:163" s="195" customFormat="1" ht="20.25" customHeight="1">
      <c r="A55" s="347">
        <v>43</v>
      </c>
      <c r="B55" s="764" t="s">
        <v>2239</v>
      </c>
      <c r="C55" s="331" t="s">
        <v>882</v>
      </c>
      <c r="D55" s="259" t="s">
        <v>2241</v>
      </c>
      <c r="E55" s="319" t="s">
        <v>2239</v>
      </c>
      <c r="F55" s="319" t="s">
        <v>2239</v>
      </c>
      <c r="G55" s="208" t="s">
        <v>204</v>
      </c>
      <c r="H55" s="209" t="s">
        <v>208</v>
      </c>
      <c r="I55" s="259">
        <v>108.28804940000001</v>
      </c>
      <c r="J55" s="210">
        <v>-2.8494185500000002</v>
      </c>
      <c r="K55" s="259" t="s">
        <v>341</v>
      </c>
      <c r="L55" s="259" t="s">
        <v>310</v>
      </c>
      <c r="M55" s="259">
        <v>100</v>
      </c>
      <c r="N55" s="259">
        <v>112310174</v>
      </c>
      <c r="O55" s="259">
        <v>2011</v>
      </c>
      <c r="P55" s="259" t="s">
        <v>316</v>
      </c>
      <c r="Q55" s="665">
        <v>0.76388888888888884</v>
      </c>
      <c r="R55" s="433">
        <v>44732</v>
      </c>
      <c r="S55" s="331" t="s">
        <v>318</v>
      </c>
      <c r="T55" s="331" t="s">
        <v>607</v>
      </c>
      <c r="U55" s="259">
        <v>2</v>
      </c>
      <c r="V55" s="259">
        <v>2</v>
      </c>
      <c r="W55" s="259">
        <v>3</v>
      </c>
      <c r="X55" s="259">
        <v>20000</v>
      </c>
      <c r="Y55" s="332">
        <v>398</v>
      </c>
      <c r="Z55" s="332">
        <v>396</v>
      </c>
      <c r="AA55" s="332">
        <v>398</v>
      </c>
      <c r="AB55" s="332">
        <v>229</v>
      </c>
      <c r="AC55" s="332">
        <v>229</v>
      </c>
      <c r="AD55" s="332">
        <v>227</v>
      </c>
      <c r="AE55" s="332">
        <v>45</v>
      </c>
      <c r="AF55" s="332">
        <v>22</v>
      </c>
      <c r="AG55" s="332">
        <v>34</v>
      </c>
      <c r="AH55" s="332">
        <v>23</v>
      </c>
      <c r="AI55" s="332">
        <v>30</v>
      </c>
      <c r="AJ55" s="332">
        <v>20</v>
      </c>
      <c r="AK55" s="332">
        <v>28</v>
      </c>
      <c r="AL55" s="332">
        <v>17</v>
      </c>
      <c r="AM55" s="332">
        <v>15</v>
      </c>
      <c r="AN55" s="332">
        <v>2</v>
      </c>
      <c r="AO55" s="332">
        <v>6</v>
      </c>
      <c r="AP55" s="332">
        <v>6</v>
      </c>
      <c r="AQ55" s="332"/>
      <c r="AR55" s="332"/>
      <c r="AS55" s="332"/>
      <c r="AT55" s="332"/>
      <c r="AU55" s="332"/>
      <c r="AV55" s="332"/>
      <c r="AW55" s="332"/>
      <c r="AX55" s="332"/>
      <c r="AY55" s="332">
        <v>0.96799999999999997</v>
      </c>
      <c r="AZ55" s="332">
        <v>0.96699999999999997</v>
      </c>
      <c r="BA55" s="332">
        <v>0.97299999999999998</v>
      </c>
      <c r="BB55" s="261">
        <v>399</v>
      </c>
      <c r="BC55" s="261">
        <v>396</v>
      </c>
      <c r="BD55" s="261">
        <v>347</v>
      </c>
      <c r="BE55" s="261">
        <v>229</v>
      </c>
      <c r="BF55" s="261">
        <v>228</v>
      </c>
      <c r="BG55" s="261">
        <v>229</v>
      </c>
      <c r="BH55" s="261">
        <v>39</v>
      </c>
      <c r="BI55" s="261">
        <v>13</v>
      </c>
      <c r="BJ55" s="261">
        <v>21</v>
      </c>
      <c r="BK55" s="261">
        <v>20</v>
      </c>
      <c r="BL55" s="261">
        <v>12</v>
      </c>
      <c r="BM55" s="261">
        <v>1</v>
      </c>
      <c r="BN55" s="261">
        <v>7</v>
      </c>
      <c r="BO55" s="261">
        <v>10</v>
      </c>
      <c r="BP55" s="261">
        <v>27</v>
      </c>
      <c r="BQ55" s="261">
        <v>14</v>
      </c>
      <c r="BR55" s="261">
        <v>14</v>
      </c>
      <c r="BS55" s="261">
        <v>10</v>
      </c>
      <c r="BT55" s="261"/>
      <c r="BU55" s="261"/>
      <c r="BV55" s="261"/>
      <c r="BW55" s="261"/>
      <c r="BX55" s="261"/>
      <c r="BY55" s="261"/>
      <c r="BZ55" s="261"/>
      <c r="CA55" s="261"/>
      <c r="CB55" s="720">
        <v>0.95399999999999996</v>
      </c>
      <c r="CC55" s="720">
        <v>0.93899999999999995</v>
      </c>
      <c r="CD55" s="720">
        <v>0.96599999999999997</v>
      </c>
      <c r="CE55" s="333">
        <v>226</v>
      </c>
      <c r="CF55" s="333">
        <v>45017400131</v>
      </c>
      <c r="CG55" s="333">
        <v>227</v>
      </c>
      <c r="CH55" s="333">
        <v>163100114354</v>
      </c>
      <c r="CI55" s="333">
        <v>225</v>
      </c>
      <c r="CJ55" s="333">
        <v>8605714288</v>
      </c>
      <c r="CK55" s="333">
        <v>226</v>
      </c>
      <c r="CL55" s="333">
        <v>86057140104</v>
      </c>
      <c r="CM55" s="333">
        <v>227</v>
      </c>
      <c r="CN55" s="333">
        <v>45017400461</v>
      </c>
      <c r="CO55" s="333">
        <v>225</v>
      </c>
      <c r="CP55" s="333">
        <v>163100114372</v>
      </c>
      <c r="CQ55" s="333"/>
      <c r="CR55" s="333"/>
      <c r="CS55" s="333"/>
      <c r="CT55" s="333"/>
      <c r="CU55" s="333"/>
      <c r="CV55" s="333"/>
      <c r="CW55" s="333"/>
      <c r="CX55" s="333"/>
      <c r="CY55" s="333"/>
      <c r="CZ55" s="333"/>
      <c r="DA55" s="333"/>
      <c r="DB55" s="374"/>
      <c r="DC55" s="154"/>
      <c r="DD55" s="179">
        <f t="shared" si="0"/>
        <v>145.47852736936028</v>
      </c>
      <c r="DE55" s="179">
        <f t="shared" si="1"/>
        <v>30.932399999999998</v>
      </c>
      <c r="DF55" s="179">
        <f t="shared" si="2"/>
        <v>15.122506666666666</v>
      </c>
      <c r="DG55" s="179">
        <f t="shared" si="3"/>
        <v>23.371146666666668</v>
      </c>
      <c r="DH55" s="180">
        <f t="shared" si="4"/>
        <v>45</v>
      </c>
      <c r="DI55" s="181">
        <f t="shared" si="62"/>
        <v>225</v>
      </c>
      <c r="DJ55" s="182">
        <f t="shared" si="37"/>
        <v>1</v>
      </c>
      <c r="DK55" s="182">
        <f t="shared" si="38"/>
        <v>0</v>
      </c>
      <c r="DL55" s="182">
        <f t="shared" si="63"/>
        <v>0</v>
      </c>
      <c r="DM55" s="182">
        <f t="shared" si="64"/>
        <v>0</v>
      </c>
      <c r="DN55" s="182">
        <f t="shared" si="65"/>
        <v>0</v>
      </c>
      <c r="DO55" s="182">
        <f t="shared" si="9"/>
        <v>1</v>
      </c>
      <c r="DP55" s="182">
        <f t="shared" si="10"/>
        <v>0</v>
      </c>
      <c r="DQ55" s="25">
        <f t="shared" si="11"/>
        <v>0</v>
      </c>
      <c r="DR55" s="169"/>
      <c r="DS55" s="166" t="str">
        <f t="shared" si="66"/>
        <v>A</v>
      </c>
      <c r="DT55" s="166" t="str">
        <f t="shared" si="67"/>
        <v>B</v>
      </c>
      <c r="DU55" s="167">
        <f t="shared" si="68"/>
        <v>2</v>
      </c>
      <c r="DV55" s="153" t="str">
        <f>VLOOKUP(M55,'Data Master kondisi'!$O$3:$P$11,2,FALSE)</f>
        <v>Z</v>
      </c>
      <c r="DW55" s="153">
        <f>LOOKUP(DV55,{"X","X","X","Y","Y","Y","Z","Z","Z"},{6,6,6,4,4,4,2,2,2})</f>
        <v>2</v>
      </c>
      <c r="DX55" s="153">
        <f t="shared" si="15"/>
        <v>1</v>
      </c>
      <c r="DY55" s="153">
        <f t="shared" si="69"/>
        <v>5</v>
      </c>
      <c r="DZ55" s="153" t="str">
        <f>VLOOKUP(G55,'Data Master class'!$A$5:$D$12,3,FALSE)</f>
        <v>A</v>
      </c>
      <c r="EA55" s="160" t="str">
        <f t="shared" si="70"/>
        <v>BAIK</v>
      </c>
      <c r="EB55" s="156"/>
      <c r="EC55" s="153">
        <f>VLOOKUP(G55,'Data Master class'!$A$5:$D$12,2,FALSE)</f>
        <v>5</v>
      </c>
      <c r="ED55" s="153" t="str">
        <f>VLOOKUP(H55,'Data Master class'!$E$5:$G$6,3,FALSE)</f>
        <v>X</v>
      </c>
      <c r="EE55" s="153">
        <f>VLOOKUP(H55,'Data Master class'!$E$5:$G$6,2,FALSE)</f>
        <v>2</v>
      </c>
      <c r="EF55" s="153">
        <f t="shared" si="71"/>
        <v>7</v>
      </c>
      <c r="EG55" s="153" t="str">
        <f t="shared" si="72"/>
        <v>CLASS 2</v>
      </c>
      <c r="EH55" s="153">
        <f t="shared" si="73"/>
        <v>12</v>
      </c>
      <c r="EI55" s="171"/>
      <c r="EJ55" s="441">
        <f t="shared" si="20"/>
        <v>0.33663366336633671</v>
      </c>
      <c r="EK55" s="441">
        <f t="shared" si="21"/>
        <v>0.34653465346534651</v>
      </c>
      <c r="EL55" s="441">
        <f t="shared" si="22"/>
        <v>9.9009900990099722E-3</v>
      </c>
      <c r="EM55" s="442">
        <f t="shared" si="74"/>
        <v>0.23102310231023107</v>
      </c>
      <c r="EN55" s="443" t="str">
        <f t="shared" si="75"/>
        <v>KURANG</v>
      </c>
      <c r="EP55" s="196">
        <f>'2. SUHU &amp; FISIK TRAFO'!CY55</f>
        <v>324</v>
      </c>
      <c r="EQ55" s="168">
        <f t="shared" si="76"/>
        <v>13.888888888888889</v>
      </c>
      <c r="ER55" s="189" t="str">
        <f t="shared" si="77"/>
        <v>BAIK</v>
      </c>
      <c r="ET55" s="447">
        <f t="shared" si="53"/>
        <v>23.061</v>
      </c>
      <c r="EU55" s="447">
        <f t="shared" si="78"/>
        <v>18.448800000000002</v>
      </c>
      <c r="EV55" s="448">
        <f t="shared" si="28"/>
        <v>23.061</v>
      </c>
      <c r="EW55" s="449" t="str">
        <f t="shared" si="79"/>
        <v>BAIK</v>
      </c>
      <c r="EX55" s="721"/>
      <c r="EY55" s="447">
        <f t="shared" si="56"/>
        <v>16.704000000000001</v>
      </c>
      <c r="EZ55" s="447">
        <f t="shared" si="30"/>
        <v>13.363200000000001</v>
      </c>
      <c r="FA55" s="448">
        <f t="shared" si="57"/>
        <v>16.704000000000001</v>
      </c>
      <c r="FB55" s="449" t="str">
        <f t="shared" si="31"/>
        <v>BAIK</v>
      </c>
      <c r="FD55" s="453">
        <f t="shared" si="32"/>
        <v>23</v>
      </c>
      <c r="FE55" s="454">
        <f t="shared" si="33"/>
        <v>144.50867052023122</v>
      </c>
      <c r="FF55" s="725">
        <f t="shared" si="34"/>
        <v>15.916</v>
      </c>
      <c r="FG55" s="202" t="str">
        <f t="shared" si="80"/>
        <v>KURANG</v>
      </c>
    </row>
    <row r="56" spans="1:163" s="195" customFormat="1" ht="20.25" customHeight="1">
      <c r="A56" s="347">
        <v>44</v>
      </c>
      <c r="B56" s="764" t="s">
        <v>2239</v>
      </c>
      <c r="C56" s="331" t="s">
        <v>883</v>
      </c>
      <c r="D56" s="259" t="s">
        <v>2241</v>
      </c>
      <c r="E56" s="319" t="s">
        <v>2239</v>
      </c>
      <c r="F56" s="319" t="s">
        <v>2239</v>
      </c>
      <c r="G56" s="208" t="s">
        <v>204</v>
      </c>
      <c r="H56" s="209" t="s">
        <v>208</v>
      </c>
      <c r="I56" s="259">
        <v>108.2889967</v>
      </c>
      <c r="J56" s="210">
        <v>-2.8481018499999999</v>
      </c>
      <c r="K56" s="259" t="s">
        <v>341</v>
      </c>
      <c r="L56" s="259" t="s">
        <v>571</v>
      </c>
      <c r="M56" s="259">
        <v>250</v>
      </c>
      <c r="N56" s="259">
        <v>18034449</v>
      </c>
      <c r="O56" s="259">
        <v>2016</v>
      </c>
      <c r="P56" s="259" t="s">
        <v>316</v>
      </c>
      <c r="Q56" s="665">
        <v>0.73263888888888884</v>
      </c>
      <c r="R56" s="433">
        <v>44735</v>
      </c>
      <c r="S56" s="331" t="s">
        <v>318</v>
      </c>
      <c r="T56" s="331" t="s">
        <v>607</v>
      </c>
      <c r="U56" s="259">
        <v>1</v>
      </c>
      <c r="V56" s="259">
        <v>1</v>
      </c>
      <c r="W56" s="259">
        <v>3</v>
      </c>
      <c r="X56" s="259">
        <v>20000</v>
      </c>
      <c r="Y56" s="332">
        <v>405</v>
      </c>
      <c r="Z56" s="332">
        <v>405</v>
      </c>
      <c r="AA56" s="332">
        <v>406</v>
      </c>
      <c r="AB56" s="332">
        <v>233</v>
      </c>
      <c r="AC56" s="332">
        <v>236</v>
      </c>
      <c r="AD56" s="332">
        <v>234</v>
      </c>
      <c r="AE56" s="332">
        <v>178</v>
      </c>
      <c r="AF56" s="332">
        <v>164</v>
      </c>
      <c r="AG56" s="332">
        <v>160</v>
      </c>
      <c r="AH56" s="332">
        <v>4</v>
      </c>
      <c r="AI56" s="332">
        <v>178</v>
      </c>
      <c r="AJ56" s="332">
        <v>164</v>
      </c>
      <c r="AK56" s="332">
        <v>160</v>
      </c>
      <c r="AL56" s="332">
        <v>4</v>
      </c>
      <c r="AM56" s="332"/>
      <c r="AN56" s="332"/>
      <c r="AO56" s="332"/>
      <c r="AP56" s="332"/>
      <c r="AQ56" s="332"/>
      <c r="AR56" s="332"/>
      <c r="AS56" s="332"/>
      <c r="AT56" s="332"/>
      <c r="AU56" s="332"/>
      <c r="AV56" s="332"/>
      <c r="AW56" s="332"/>
      <c r="AX56" s="332"/>
      <c r="AY56" s="332">
        <v>0.99099999999999999</v>
      </c>
      <c r="AZ56" s="332">
        <v>0.56899999999999995</v>
      </c>
      <c r="BA56" s="332">
        <v>0.54900000000000004</v>
      </c>
      <c r="BB56" s="261">
        <v>407</v>
      </c>
      <c r="BC56" s="261">
        <v>407</v>
      </c>
      <c r="BD56" s="261">
        <v>407</v>
      </c>
      <c r="BE56" s="261">
        <v>236</v>
      </c>
      <c r="BF56" s="261">
        <v>235</v>
      </c>
      <c r="BG56" s="261">
        <v>233</v>
      </c>
      <c r="BH56" s="261">
        <v>163</v>
      </c>
      <c r="BI56" s="261">
        <v>151</v>
      </c>
      <c r="BJ56" s="261">
        <v>154</v>
      </c>
      <c r="BK56" s="261">
        <v>8</v>
      </c>
      <c r="BL56" s="261">
        <v>163</v>
      </c>
      <c r="BM56" s="261">
        <v>151</v>
      </c>
      <c r="BN56" s="261">
        <v>154</v>
      </c>
      <c r="BO56" s="261">
        <v>8</v>
      </c>
      <c r="BP56" s="261"/>
      <c r="BQ56" s="261"/>
      <c r="BR56" s="261"/>
      <c r="BS56" s="261"/>
      <c r="BT56" s="261"/>
      <c r="BU56" s="261"/>
      <c r="BV56" s="261"/>
      <c r="BW56" s="261"/>
      <c r="BX56" s="261"/>
      <c r="BY56" s="261"/>
      <c r="BZ56" s="261"/>
      <c r="CA56" s="261"/>
      <c r="CB56" s="720">
        <v>0.99099999999999999</v>
      </c>
      <c r="CC56" s="720">
        <v>0.98299999999999998</v>
      </c>
      <c r="CD56" s="720">
        <v>0.99099999999999999</v>
      </c>
      <c r="CE56" s="333" t="s">
        <v>1014</v>
      </c>
      <c r="CF56" s="333"/>
      <c r="CG56" s="333"/>
      <c r="CH56" s="333"/>
      <c r="CI56" s="333"/>
      <c r="CJ56" s="333"/>
      <c r="CK56" s="333"/>
      <c r="CL56" s="333"/>
      <c r="CM56" s="333"/>
      <c r="CN56" s="333"/>
      <c r="CO56" s="333"/>
      <c r="CP56" s="333"/>
      <c r="CQ56" s="333"/>
      <c r="CR56" s="333"/>
      <c r="CS56" s="333"/>
      <c r="CT56" s="333"/>
      <c r="CU56" s="333"/>
      <c r="CV56" s="333"/>
      <c r="CW56" s="333"/>
      <c r="CX56" s="333"/>
      <c r="CY56" s="333"/>
      <c r="CZ56" s="333"/>
      <c r="DA56" s="333"/>
      <c r="DB56" s="374"/>
      <c r="DC56" s="154"/>
      <c r="DD56" s="179">
        <f t="shared" si="0"/>
        <v>356.51810161241258</v>
      </c>
      <c r="DE56" s="179">
        <f t="shared" si="1"/>
        <v>49.927338666666657</v>
      </c>
      <c r="DF56" s="179">
        <f t="shared" si="2"/>
        <v>46.000469333333328</v>
      </c>
      <c r="DG56" s="179">
        <f t="shared" si="3"/>
        <v>44.878506666666659</v>
      </c>
      <c r="DH56" s="180">
        <f t="shared" si="4"/>
        <v>178</v>
      </c>
      <c r="DI56" s="181">
        <f t="shared" si="62"/>
        <v>0</v>
      </c>
      <c r="DJ56" s="182">
        <f t="shared" si="37"/>
        <v>0</v>
      </c>
      <c r="DK56" s="182">
        <f t="shared" si="38"/>
        <v>1</v>
      </c>
      <c r="DL56" s="182">
        <f t="shared" si="63"/>
        <v>0</v>
      </c>
      <c r="DM56" s="182">
        <f t="shared" si="64"/>
        <v>0</v>
      </c>
      <c r="DN56" s="182">
        <f t="shared" si="65"/>
        <v>0</v>
      </c>
      <c r="DO56" s="182">
        <f t="shared" si="9"/>
        <v>0</v>
      </c>
      <c r="DP56" s="182">
        <f t="shared" si="10"/>
        <v>1</v>
      </c>
      <c r="DQ56" s="25">
        <f t="shared" si="11"/>
        <v>0</v>
      </c>
      <c r="DR56" s="169"/>
      <c r="DS56" s="166" t="str">
        <f t="shared" si="66"/>
        <v>A</v>
      </c>
      <c r="DT56" s="166" t="str">
        <f t="shared" si="67"/>
        <v>A</v>
      </c>
      <c r="DU56" s="167">
        <f t="shared" si="68"/>
        <v>1</v>
      </c>
      <c r="DV56" s="153" t="str">
        <f>VLOOKUP(M56,'Data Master kondisi'!$O$3:$P$11,2,FALSE)</f>
        <v>Y</v>
      </c>
      <c r="DW56" s="153">
        <f>LOOKUP(DV56,{"X","X","X","Y","Y","Y","Z","Z","Z"},{6,6,6,4,4,4,2,2,2})</f>
        <v>4</v>
      </c>
      <c r="DX56" s="153">
        <f t="shared" si="15"/>
        <v>1</v>
      </c>
      <c r="DY56" s="153">
        <f t="shared" si="69"/>
        <v>6</v>
      </c>
      <c r="DZ56" s="153" t="str">
        <f>VLOOKUP(G56,'Data Master class'!$A$5:$D$12,3,FALSE)</f>
        <v>A</v>
      </c>
      <c r="EA56" s="160" t="str">
        <f t="shared" si="70"/>
        <v>CUKUP</v>
      </c>
      <c r="EB56" s="156"/>
      <c r="EC56" s="153">
        <f>VLOOKUP(G56,'Data Master class'!$A$5:$D$12,2,FALSE)</f>
        <v>5</v>
      </c>
      <c r="ED56" s="153" t="str">
        <f>VLOOKUP(H56,'Data Master class'!$E$5:$G$6,3,FALSE)</f>
        <v>X</v>
      </c>
      <c r="EE56" s="153">
        <f>VLOOKUP(H56,'Data Master class'!$E$5:$G$6,2,FALSE)</f>
        <v>2</v>
      </c>
      <c r="EF56" s="153">
        <f t="shared" si="71"/>
        <v>7</v>
      </c>
      <c r="EG56" s="153" t="str">
        <f t="shared" si="72"/>
        <v>CLASS 2</v>
      </c>
      <c r="EH56" s="153">
        <f t="shared" si="73"/>
        <v>13</v>
      </c>
      <c r="EI56" s="171"/>
      <c r="EJ56" s="441">
        <f t="shared" si="20"/>
        <v>6.3745019920318668E-2</v>
      </c>
      <c r="EK56" s="441">
        <f t="shared" si="21"/>
        <v>1.9920318725099657E-2</v>
      </c>
      <c r="EL56" s="441">
        <f t="shared" si="22"/>
        <v>4.3824701195219175E-2</v>
      </c>
      <c r="EM56" s="442">
        <f t="shared" si="74"/>
        <v>4.2496679946879168E-2</v>
      </c>
      <c r="EN56" s="443" t="str">
        <f t="shared" si="75"/>
        <v>BAIK</v>
      </c>
      <c r="EP56" s="196">
        <f>'2. SUHU &amp; FISIK TRAFO'!CY56</f>
        <v>324</v>
      </c>
      <c r="EQ56" s="168">
        <f t="shared" si="76"/>
        <v>54.938271604938272</v>
      </c>
      <c r="ER56" s="189" t="str">
        <f t="shared" si="77"/>
        <v>BAIK</v>
      </c>
      <c r="ET56" s="447">
        <f t="shared" si="53"/>
        <v>117.61800000000001</v>
      </c>
      <c r="EU56" s="447">
        <f t="shared" si="78"/>
        <v>94.094400000000007</v>
      </c>
      <c r="EV56" s="448">
        <f t="shared" si="28"/>
        <v>47.047200000000004</v>
      </c>
      <c r="EW56" s="449" t="str">
        <f t="shared" si="79"/>
        <v>BAIK</v>
      </c>
      <c r="EX56" s="721"/>
      <c r="EY56" s="447">
        <f t="shared" si="56"/>
        <v>109.83500000000001</v>
      </c>
      <c r="EZ56" s="447">
        <f t="shared" si="30"/>
        <v>87.868000000000009</v>
      </c>
      <c r="FA56" s="448">
        <f t="shared" si="57"/>
        <v>43.933999999999997</v>
      </c>
      <c r="FB56" s="449" t="str">
        <f t="shared" si="31"/>
        <v>BAIK</v>
      </c>
      <c r="FD56" s="453">
        <f t="shared" si="32"/>
        <v>4</v>
      </c>
      <c r="FE56" s="454">
        <f t="shared" si="33"/>
        <v>361.27167630057806</v>
      </c>
      <c r="FF56" s="725">
        <f t="shared" si="34"/>
        <v>1.1071999999999997</v>
      </c>
      <c r="FG56" s="202" t="str">
        <f t="shared" si="80"/>
        <v>BAIK</v>
      </c>
    </row>
    <row r="57" spans="1:163" s="195" customFormat="1" ht="20.25" customHeight="1">
      <c r="A57" s="347">
        <v>45</v>
      </c>
      <c r="B57" s="764" t="s">
        <v>2239</v>
      </c>
      <c r="C57" s="331" t="s">
        <v>884</v>
      </c>
      <c r="D57" s="259" t="s">
        <v>629</v>
      </c>
      <c r="E57" s="319" t="s">
        <v>2239</v>
      </c>
      <c r="F57" s="319" t="s">
        <v>2239</v>
      </c>
      <c r="G57" s="208" t="s">
        <v>204</v>
      </c>
      <c r="H57" s="209" t="s">
        <v>208</v>
      </c>
      <c r="I57" s="259">
        <v>108.28904506000001</v>
      </c>
      <c r="J57" s="210">
        <v>-2.8481380299999999</v>
      </c>
      <c r="K57" s="259" t="s">
        <v>341</v>
      </c>
      <c r="L57" s="259" t="s">
        <v>623</v>
      </c>
      <c r="M57" s="259">
        <v>100</v>
      </c>
      <c r="N57" s="259">
        <v>1400031007648</v>
      </c>
      <c r="O57" s="259">
        <v>2014</v>
      </c>
      <c r="P57" s="259" t="s">
        <v>316</v>
      </c>
      <c r="Q57" s="665">
        <v>0.75347222222222221</v>
      </c>
      <c r="R57" s="433">
        <v>44730</v>
      </c>
      <c r="S57" s="331" t="s">
        <v>318</v>
      </c>
      <c r="T57" s="331" t="s">
        <v>607</v>
      </c>
      <c r="U57" s="259">
        <v>3</v>
      </c>
      <c r="V57" s="259">
        <v>1</v>
      </c>
      <c r="W57" s="259">
        <v>3</v>
      </c>
      <c r="X57" s="259">
        <v>20000</v>
      </c>
      <c r="Y57" s="332">
        <v>391</v>
      </c>
      <c r="Z57" s="332">
        <v>390</v>
      </c>
      <c r="AA57" s="332">
        <v>392</v>
      </c>
      <c r="AB57" s="332">
        <v>224</v>
      </c>
      <c r="AC57" s="332">
        <v>225</v>
      </c>
      <c r="AD57" s="332">
        <v>227</v>
      </c>
      <c r="AE57" s="332">
        <v>76</v>
      </c>
      <c r="AF57" s="332">
        <v>79</v>
      </c>
      <c r="AG57" s="332">
        <v>75</v>
      </c>
      <c r="AH57" s="332">
        <v>8</v>
      </c>
      <c r="AI57" s="332">
        <v>76</v>
      </c>
      <c r="AJ57" s="332">
        <v>79</v>
      </c>
      <c r="AK57" s="332">
        <v>75</v>
      </c>
      <c r="AL57" s="332">
        <v>8</v>
      </c>
      <c r="AM57" s="332"/>
      <c r="AN57" s="332"/>
      <c r="AO57" s="332"/>
      <c r="AP57" s="332"/>
      <c r="AQ57" s="332"/>
      <c r="AR57" s="332"/>
      <c r="AS57" s="332"/>
      <c r="AT57" s="332"/>
      <c r="AU57" s="332"/>
      <c r="AV57" s="332"/>
      <c r="AW57" s="332"/>
      <c r="AX57" s="332"/>
      <c r="AY57" s="332">
        <v>0.83099999999999996</v>
      </c>
      <c r="AZ57" s="332">
        <v>0.85399999999999998</v>
      </c>
      <c r="BA57" s="332">
        <v>0.80700000000000005</v>
      </c>
      <c r="BB57" s="261">
        <v>391</v>
      </c>
      <c r="BC57" s="261">
        <v>392</v>
      </c>
      <c r="BD57" s="261">
        <v>394</v>
      </c>
      <c r="BE57" s="261">
        <v>228</v>
      </c>
      <c r="BF57" s="261">
        <v>227</v>
      </c>
      <c r="BG57" s="261">
        <v>228</v>
      </c>
      <c r="BH57" s="261">
        <v>84</v>
      </c>
      <c r="BI57" s="261">
        <v>86</v>
      </c>
      <c r="BJ57" s="261">
        <v>87</v>
      </c>
      <c r="BK57" s="261" t="s">
        <v>611</v>
      </c>
      <c r="BL57" s="261">
        <v>84</v>
      </c>
      <c r="BM57" s="261">
        <v>86</v>
      </c>
      <c r="BN57" s="261">
        <v>87</v>
      </c>
      <c r="BO57" s="261" t="s">
        <v>611</v>
      </c>
      <c r="BP57" s="261"/>
      <c r="BQ57" s="261"/>
      <c r="BR57" s="261"/>
      <c r="BS57" s="261"/>
      <c r="BT57" s="261"/>
      <c r="BU57" s="261"/>
      <c r="BV57" s="261"/>
      <c r="BW57" s="261"/>
      <c r="BX57" s="261"/>
      <c r="BY57" s="261"/>
      <c r="BZ57" s="261"/>
      <c r="CA57" s="261"/>
      <c r="CB57" s="720">
        <v>0.83599999999999997</v>
      </c>
      <c r="CC57" s="720">
        <v>0.86699999999999999</v>
      </c>
      <c r="CD57" s="720">
        <v>0.83899999999999997</v>
      </c>
      <c r="CE57" s="333" t="s">
        <v>1015</v>
      </c>
      <c r="CF57" s="333"/>
      <c r="CG57" s="333"/>
      <c r="CH57" s="333"/>
      <c r="CI57" s="333"/>
      <c r="CJ57" s="333"/>
      <c r="CK57" s="333"/>
      <c r="CL57" s="333"/>
      <c r="CM57" s="333"/>
      <c r="CN57" s="333"/>
      <c r="CO57" s="333"/>
      <c r="CP57" s="333"/>
      <c r="CQ57" s="333"/>
      <c r="CR57" s="333"/>
      <c r="CS57" s="333"/>
      <c r="CT57" s="333"/>
      <c r="CU57" s="333"/>
      <c r="CV57" s="333"/>
      <c r="CW57" s="333"/>
      <c r="CX57" s="333"/>
      <c r="CY57" s="333"/>
      <c r="CZ57" s="333"/>
      <c r="DA57" s="333"/>
      <c r="DB57" s="374" t="s">
        <v>1016</v>
      </c>
      <c r="DC57" s="154"/>
      <c r="DD57" s="179">
        <f t="shared" si="0"/>
        <v>147.83495705394498</v>
      </c>
      <c r="DE57" s="179">
        <f t="shared" si="1"/>
        <v>51.408679999999997</v>
      </c>
      <c r="DF57" s="179">
        <f t="shared" si="2"/>
        <v>53.43797</v>
      </c>
      <c r="DG57" s="179">
        <f t="shared" si="3"/>
        <v>50.732250000000001</v>
      </c>
      <c r="DH57" s="180">
        <f t="shared" si="4"/>
        <v>79</v>
      </c>
      <c r="DI57" s="181">
        <f t="shared" si="62"/>
        <v>0</v>
      </c>
      <c r="DJ57" s="182">
        <f t="shared" si="37"/>
        <v>0</v>
      </c>
      <c r="DK57" s="182">
        <f t="shared" si="38"/>
        <v>0</v>
      </c>
      <c r="DL57" s="182">
        <f t="shared" si="63"/>
        <v>1</v>
      </c>
      <c r="DM57" s="182">
        <f t="shared" si="64"/>
        <v>0</v>
      </c>
      <c r="DN57" s="182">
        <f t="shared" si="65"/>
        <v>0</v>
      </c>
      <c r="DO57" s="182">
        <f t="shared" si="9"/>
        <v>0</v>
      </c>
      <c r="DP57" s="182">
        <f t="shared" si="10"/>
        <v>1</v>
      </c>
      <c r="DQ57" s="25">
        <f t="shared" si="11"/>
        <v>0</v>
      </c>
      <c r="DR57" s="169"/>
      <c r="DS57" s="166" t="str">
        <f t="shared" si="66"/>
        <v>A</v>
      </c>
      <c r="DT57" s="166" t="str">
        <f t="shared" si="67"/>
        <v>A</v>
      </c>
      <c r="DU57" s="167">
        <f t="shared" si="68"/>
        <v>1</v>
      </c>
      <c r="DV57" s="153" t="str">
        <f>VLOOKUP(M57,'Data Master kondisi'!$O$3:$P$11,2,FALSE)</f>
        <v>Z</v>
      </c>
      <c r="DW57" s="153">
        <f>LOOKUP(DV57,{"X","X","X","Y","Y","Y","Z","Z","Z"},{6,6,6,4,4,4,2,2,2})</f>
        <v>2</v>
      </c>
      <c r="DX57" s="153">
        <f t="shared" si="15"/>
        <v>1</v>
      </c>
      <c r="DY57" s="153">
        <f t="shared" si="69"/>
        <v>4</v>
      </c>
      <c r="DZ57" s="153" t="str">
        <f>VLOOKUP(G57,'Data Master class'!$A$5:$D$12,3,FALSE)</f>
        <v>A</v>
      </c>
      <c r="EA57" s="160" t="str">
        <f t="shared" si="70"/>
        <v>BAIK</v>
      </c>
      <c r="EB57" s="156"/>
      <c r="EC57" s="153">
        <f>VLOOKUP(G57,'Data Master class'!$A$5:$D$12,2,FALSE)</f>
        <v>5</v>
      </c>
      <c r="ED57" s="153" t="str">
        <f>VLOOKUP(H57,'Data Master class'!$E$5:$G$6,3,FALSE)</f>
        <v>X</v>
      </c>
      <c r="EE57" s="153">
        <f>VLOOKUP(H57,'Data Master class'!$E$5:$G$6,2,FALSE)</f>
        <v>2</v>
      </c>
      <c r="EF57" s="153">
        <f t="shared" si="71"/>
        <v>7</v>
      </c>
      <c r="EG57" s="153" t="str">
        <f t="shared" si="72"/>
        <v>CLASS 2</v>
      </c>
      <c r="EH57" s="153">
        <f t="shared" si="73"/>
        <v>11</v>
      </c>
      <c r="EI57" s="171"/>
      <c r="EJ57" s="441">
        <f t="shared" si="20"/>
        <v>8.6956521739131043E-3</v>
      </c>
      <c r="EK57" s="441">
        <f t="shared" si="21"/>
        <v>3.0434782608695587E-2</v>
      </c>
      <c r="EL57" s="441">
        <f t="shared" si="22"/>
        <v>2.1739130434782671E-2</v>
      </c>
      <c r="EM57" s="442">
        <f t="shared" si="74"/>
        <v>2.0289855072463787E-2</v>
      </c>
      <c r="EN57" s="443" t="str">
        <f t="shared" si="75"/>
        <v>BAIK</v>
      </c>
      <c r="EP57" s="196">
        <f>'2. SUHU &amp; FISIK TRAFO'!CY57</f>
        <v>324</v>
      </c>
      <c r="EQ57" s="168">
        <f t="shared" si="76"/>
        <v>24.382716049382715</v>
      </c>
      <c r="ER57" s="189" t="str">
        <f t="shared" si="77"/>
        <v>BAIK</v>
      </c>
      <c r="ET57" s="447">
        <f t="shared" si="53"/>
        <v>51.823999999999998</v>
      </c>
      <c r="EU57" s="447">
        <f t="shared" si="78"/>
        <v>41.459200000000003</v>
      </c>
      <c r="EV57" s="448">
        <f t="shared" si="28"/>
        <v>51.824000000000005</v>
      </c>
      <c r="EW57" s="449" t="str">
        <f t="shared" si="79"/>
        <v>BAIK</v>
      </c>
      <c r="EX57" s="721"/>
      <c r="EY57" s="447">
        <f t="shared" si="56"/>
        <v>58.51</v>
      </c>
      <c r="EZ57" s="447">
        <f t="shared" si="30"/>
        <v>46.808</v>
      </c>
      <c r="FA57" s="448">
        <f t="shared" si="57"/>
        <v>58.51</v>
      </c>
      <c r="FB57" s="449" t="str">
        <f t="shared" si="31"/>
        <v>BAIK</v>
      </c>
      <c r="FD57" s="453">
        <f t="shared" si="32"/>
        <v>8</v>
      </c>
      <c r="FE57" s="454">
        <f t="shared" si="33"/>
        <v>144.50867052023122</v>
      </c>
      <c r="FF57" s="725">
        <f t="shared" si="34"/>
        <v>5.5359999999999996</v>
      </c>
      <c r="FG57" s="202" t="str">
        <f t="shared" si="80"/>
        <v>BAIK</v>
      </c>
    </row>
    <row r="58" spans="1:163" s="195" customFormat="1" ht="20.25" customHeight="1">
      <c r="A58" s="347">
        <v>46</v>
      </c>
      <c r="B58" s="764" t="s">
        <v>2232</v>
      </c>
      <c r="C58" s="331" t="s">
        <v>573</v>
      </c>
      <c r="D58" s="259" t="s">
        <v>1064</v>
      </c>
      <c r="E58" s="319" t="s">
        <v>574</v>
      </c>
      <c r="F58" s="319" t="s">
        <v>575</v>
      </c>
      <c r="G58" s="208" t="s">
        <v>206</v>
      </c>
      <c r="H58" s="214" t="s">
        <v>208</v>
      </c>
      <c r="I58" s="259" t="s">
        <v>576</v>
      </c>
      <c r="J58" s="210" t="s">
        <v>1065</v>
      </c>
      <c r="K58" s="259" t="s">
        <v>341</v>
      </c>
      <c r="L58" s="259" t="s">
        <v>388</v>
      </c>
      <c r="M58" s="259">
        <v>100</v>
      </c>
      <c r="N58" s="259">
        <v>16059691</v>
      </c>
      <c r="O58" s="259">
        <v>2016</v>
      </c>
      <c r="P58" s="259" t="s">
        <v>190</v>
      </c>
      <c r="Q58" s="545" t="s">
        <v>1608</v>
      </c>
      <c r="R58" s="433">
        <v>44754</v>
      </c>
      <c r="S58" s="331" t="s">
        <v>318</v>
      </c>
      <c r="T58" s="331" t="s">
        <v>343</v>
      </c>
      <c r="U58" s="259">
        <v>4</v>
      </c>
      <c r="V58" s="259">
        <v>2</v>
      </c>
      <c r="W58" s="259">
        <v>3</v>
      </c>
      <c r="X58" s="259">
        <v>20000</v>
      </c>
      <c r="Y58" s="332">
        <v>403</v>
      </c>
      <c r="Z58" s="332">
        <v>401</v>
      </c>
      <c r="AA58" s="332">
        <v>404</v>
      </c>
      <c r="AB58" s="332">
        <v>233</v>
      </c>
      <c r="AC58" s="332">
        <v>232</v>
      </c>
      <c r="AD58" s="332">
        <v>232</v>
      </c>
      <c r="AE58" s="332">
        <v>53.3</v>
      </c>
      <c r="AF58" s="332">
        <v>76.5</v>
      </c>
      <c r="AG58" s="332">
        <v>86.4</v>
      </c>
      <c r="AH58" s="332">
        <v>51.1</v>
      </c>
      <c r="AI58" s="332">
        <v>51.7</v>
      </c>
      <c r="AJ58" s="332">
        <v>74.8</v>
      </c>
      <c r="AK58" s="332">
        <v>82.4</v>
      </c>
      <c r="AL58" s="332">
        <v>47.3</v>
      </c>
      <c r="AM58" s="332"/>
      <c r="AN58" s="332"/>
      <c r="AO58" s="332"/>
      <c r="AP58" s="332"/>
      <c r="AQ58" s="332"/>
      <c r="AR58" s="332"/>
      <c r="AS58" s="332"/>
      <c r="AT58" s="332"/>
      <c r="AU58" s="332">
        <v>0</v>
      </c>
      <c r="AV58" s="332">
        <v>3.5</v>
      </c>
      <c r="AW58" s="332">
        <v>1.8</v>
      </c>
      <c r="AX58" s="332">
        <v>2.9</v>
      </c>
      <c r="AY58" s="332">
        <v>0.85</v>
      </c>
      <c r="AZ58" s="332">
        <v>0.85</v>
      </c>
      <c r="BA58" s="332">
        <v>0.85</v>
      </c>
      <c r="BB58" s="261">
        <v>398</v>
      </c>
      <c r="BC58" s="261">
        <v>397</v>
      </c>
      <c r="BD58" s="261">
        <v>394</v>
      </c>
      <c r="BE58" s="261">
        <v>230</v>
      </c>
      <c r="BF58" s="261">
        <v>228</v>
      </c>
      <c r="BG58" s="261">
        <v>227</v>
      </c>
      <c r="BH58" s="261">
        <v>51.1</v>
      </c>
      <c r="BI58" s="261">
        <v>71.7</v>
      </c>
      <c r="BJ58" s="261">
        <v>85.3</v>
      </c>
      <c r="BK58" s="261">
        <v>37.6</v>
      </c>
      <c r="BL58" s="261">
        <v>46.8</v>
      </c>
      <c r="BM58" s="261">
        <v>68.2</v>
      </c>
      <c r="BN58" s="261">
        <v>84.4</v>
      </c>
      <c r="BO58" s="261">
        <v>35.200000000000003</v>
      </c>
      <c r="BP58" s="261"/>
      <c r="BQ58" s="261"/>
      <c r="BR58" s="261"/>
      <c r="BS58" s="261"/>
      <c r="BT58" s="261"/>
      <c r="BU58" s="261"/>
      <c r="BV58" s="261"/>
      <c r="BW58" s="261"/>
      <c r="BX58" s="261">
        <v>0</v>
      </c>
      <c r="BY58" s="261">
        <v>0</v>
      </c>
      <c r="BZ58" s="261">
        <v>4.9000000000000004</v>
      </c>
      <c r="CA58" s="261">
        <v>4.9000000000000004</v>
      </c>
      <c r="CB58" s="261">
        <v>0.85</v>
      </c>
      <c r="CC58" s="261">
        <v>0.85</v>
      </c>
      <c r="CD58" s="261">
        <v>0.85</v>
      </c>
      <c r="CE58" s="333">
        <v>226.1</v>
      </c>
      <c r="CF58" s="559" t="s">
        <v>1203</v>
      </c>
      <c r="CG58" s="333"/>
      <c r="CH58" s="333"/>
      <c r="CI58" s="333"/>
      <c r="CJ58" s="333"/>
      <c r="CK58" s="333"/>
      <c r="CL58" s="333"/>
      <c r="CM58" s="333"/>
      <c r="CN58" s="333"/>
      <c r="CO58" s="333"/>
      <c r="CP58" s="333"/>
      <c r="CQ58" s="333"/>
      <c r="CR58" s="333"/>
      <c r="CS58" s="333"/>
      <c r="CT58" s="333"/>
      <c r="CU58" s="333"/>
      <c r="CV58" s="333"/>
      <c r="CW58" s="333"/>
      <c r="CX58" s="333"/>
      <c r="CY58" s="333"/>
      <c r="CZ58" s="333"/>
      <c r="DA58" s="333">
        <v>226.2</v>
      </c>
      <c r="DB58" s="374">
        <v>86046386503</v>
      </c>
      <c r="DC58" s="154"/>
      <c r="DD58" s="179">
        <f t="shared" si="0"/>
        <v>143.55165945718332</v>
      </c>
      <c r="DE58" s="179">
        <f t="shared" si="1"/>
        <v>37.129490666666662</v>
      </c>
      <c r="DF58" s="179">
        <f t="shared" si="2"/>
        <v>53.29092</v>
      </c>
      <c r="DG58" s="179">
        <f t="shared" si="3"/>
        <v>60.187392000000003</v>
      </c>
      <c r="DH58" s="180">
        <f t="shared" si="4"/>
        <v>86.4</v>
      </c>
      <c r="DI58" s="181">
        <f t="shared" si="62"/>
        <v>226.1</v>
      </c>
      <c r="DJ58" s="182">
        <f t="shared" si="37"/>
        <v>0</v>
      </c>
      <c r="DK58" s="182">
        <f t="shared" si="38"/>
        <v>0</v>
      </c>
      <c r="DL58" s="182">
        <f t="shared" si="63"/>
        <v>1</v>
      </c>
      <c r="DM58" s="182">
        <f t="shared" si="64"/>
        <v>0</v>
      </c>
      <c r="DN58" s="182">
        <f t="shared" si="65"/>
        <v>0</v>
      </c>
      <c r="DO58" s="182">
        <f t="shared" si="9"/>
        <v>0</v>
      </c>
      <c r="DP58" s="182">
        <f t="shared" si="10"/>
        <v>1</v>
      </c>
      <c r="DQ58" s="25">
        <f t="shared" si="11"/>
        <v>0</v>
      </c>
      <c r="DR58" s="169"/>
      <c r="DS58" s="166" t="str">
        <f t="shared" si="66"/>
        <v>A</v>
      </c>
      <c r="DT58" s="166" t="str">
        <f t="shared" si="67"/>
        <v>A</v>
      </c>
      <c r="DU58" s="167">
        <f t="shared" si="68"/>
        <v>1</v>
      </c>
      <c r="DV58" s="153" t="str">
        <f>VLOOKUP(M58,'Data Master kondisi'!$O$3:$P$11,2,FALSE)</f>
        <v>Z</v>
      </c>
      <c r="DW58" s="153">
        <f>LOOKUP(DV58,{"X","X","X","Y","Y","Y","Z","Z","Z"},{6,6,6,4,4,4,2,2,2})</f>
        <v>2</v>
      </c>
      <c r="DX58" s="153">
        <f t="shared" si="15"/>
        <v>1</v>
      </c>
      <c r="DY58" s="153">
        <f t="shared" si="69"/>
        <v>4</v>
      </c>
      <c r="DZ58" s="153" t="str">
        <f>VLOOKUP(G58,'Data Master class'!$A$5:$D$12,3,FALSE)</f>
        <v>B</v>
      </c>
      <c r="EA58" s="160" t="str">
        <f t="shared" si="70"/>
        <v>BAIK</v>
      </c>
      <c r="EB58" s="156"/>
      <c r="EC58" s="153">
        <f>VLOOKUP(G58,'Data Master class'!$A$5:$D$12,2,FALSE)</f>
        <v>3</v>
      </c>
      <c r="ED58" s="153" t="str">
        <f>VLOOKUP(H58,'Data Master class'!$E$5:$G$6,3,FALSE)</f>
        <v>X</v>
      </c>
      <c r="EE58" s="153">
        <f>VLOOKUP(H58,'Data Master class'!$E$5:$G$6,2,FALSE)</f>
        <v>2</v>
      </c>
      <c r="EF58" s="153">
        <f t="shared" si="71"/>
        <v>5</v>
      </c>
      <c r="EG58" s="153" t="str">
        <f t="shared" si="72"/>
        <v>CLASS 3</v>
      </c>
      <c r="EH58" s="153">
        <f t="shared" si="73"/>
        <v>9</v>
      </c>
      <c r="EI58" s="171"/>
      <c r="EJ58" s="441">
        <f t="shared" si="20"/>
        <v>0.2604070305272897</v>
      </c>
      <c r="EK58" s="441">
        <f t="shared" si="21"/>
        <v>6.1517113783533611E-2</v>
      </c>
      <c r="EL58" s="441">
        <f t="shared" si="22"/>
        <v>0.1988899167437557</v>
      </c>
      <c r="EM58" s="442">
        <f t="shared" si="74"/>
        <v>0.17360468701819298</v>
      </c>
      <c r="EN58" s="443" t="str">
        <f t="shared" si="75"/>
        <v>CUKUP</v>
      </c>
      <c r="EP58" s="196">
        <f>'2. SUHU &amp; FISIK TRAFO'!CY58</f>
        <v>324</v>
      </c>
      <c r="EQ58" s="168">
        <f t="shared" si="76"/>
        <v>26.666666666666668</v>
      </c>
      <c r="ER58" s="189" t="str">
        <f t="shared" si="77"/>
        <v>BAIK</v>
      </c>
      <c r="ET58" s="447">
        <f t="shared" si="53"/>
        <v>50.211700000000008</v>
      </c>
      <c r="EU58" s="447">
        <f t="shared" si="78"/>
        <v>40.169360000000012</v>
      </c>
      <c r="EV58" s="448">
        <f t="shared" si="28"/>
        <v>50.2117</v>
      </c>
      <c r="EW58" s="449" t="str">
        <f t="shared" si="79"/>
        <v>BAIK</v>
      </c>
      <c r="EX58" s="721"/>
      <c r="EY58" s="447">
        <f t="shared" si="56"/>
        <v>47.463699999999996</v>
      </c>
      <c r="EZ58" s="447">
        <f t="shared" si="30"/>
        <v>37.970959999999998</v>
      </c>
      <c r="FA58" s="448">
        <f t="shared" si="57"/>
        <v>47.463699999999996</v>
      </c>
      <c r="FB58" s="449" t="str">
        <f t="shared" si="31"/>
        <v>BAIK</v>
      </c>
      <c r="FD58" s="453">
        <f t="shared" si="32"/>
        <v>51.1</v>
      </c>
      <c r="FE58" s="454">
        <f t="shared" si="33"/>
        <v>144.50867052023122</v>
      </c>
      <c r="FF58" s="725">
        <f t="shared" si="34"/>
        <v>35.361199999999997</v>
      </c>
      <c r="FG58" s="202" t="str">
        <f t="shared" si="80"/>
        <v>BURUK</v>
      </c>
    </row>
    <row r="59" spans="1:163" s="195" customFormat="1" ht="20.25" customHeight="1">
      <c r="A59" s="347">
        <v>47</v>
      </c>
      <c r="B59" s="764" t="s">
        <v>2232</v>
      </c>
      <c r="C59" s="331" t="s">
        <v>577</v>
      </c>
      <c r="D59" s="259" t="s">
        <v>1066</v>
      </c>
      <c r="E59" s="319" t="s">
        <v>574</v>
      </c>
      <c r="F59" s="319" t="s">
        <v>575</v>
      </c>
      <c r="G59" s="208" t="s">
        <v>206</v>
      </c>
      <c r="H59" s="214" t="s">
        <v>208</v>
      </c>
      <c r="I59" s="259" t="s">
        <v>578</v>
      </c>
      <c r="J59" s="210" t="s">
        <v>579</v>
      </c>
      <c r="K59" s="259" t="s">
        <v>315</v>
      </c>
      <c r="L59" s="259" t="s">
        <v>580</v>
      </c>
      <c r="M59" s="259">
        <v>100</v>
      </c>
      <c r="N59" s="259">
        <v>12180888</v>
      </c>
      <c r="O59" s="259">
        <v>2012</v>
      </c>
      <c r="P59" s="259" t="s">
        <v>190</v>
      </c>
      <c r="Q59" s="545" t="s">
        <v>1624</v>
      </c>
      <c r="R59" s="433">
        <v>44754</v>
      </c>
      <c r="S59" s="331" t="s">
        <v>318</v>
      </c>
      <c r="T59" s="331" t="s">
        <v>343</v>
      </c>
      <c r="U59" s="259">
        <v>3</v>
      </c>
      <c r="V59" s="259">
        <v>1</v>
      </c>
      <c r="W59" s="259">
        <v>3</v>
      </c>
      <c r="X59" s="259">
        <v>20000</v>
      </c>
      <c r="Y59" s="332">
        <v>405</v>
      </c>
      <c r="Z59" s="332">
        <v>403</v>
      </c>
      <c r="AA59" s="332">
        <v>402</v>
      </c>
      <c r="AB59" s="332">
        <v>233</v>
      </c>
      <c r="AC59" s="332">
        <v>233</v>
      </c>
      <c r="AD59" s="332">
        <v>231</v>
      </c>
      <c r="AE59" s="332">
        <v>10.9</v>
      </c>
      <c r="AF59" s="332">
        <v>19</v>
      </c>
      <c r="AG59" s="332">
        <v>33.799999999999997</v>
      </c>
      <c r="AH59" s="332">
        <v>28.5</v>
      </c>
      <c r="AI59" s="332"/>
      <c r="AJ59" s="332"/>
      <c r="AK59" s="332"/>
      <c r="AL59" s="332"/>
      <c r="AM59" s="332">
        <v>8.4</v>
      </c>
      <c r="AN59" s="332">
        <v>16.899999999999999</v>
      </c>
      <c r="AO59" s="332">
        <v>34</v>
      </c>
      <c r="AP59" s="332">
        <v>34</v>
      </c>
      <c r="AQ59" s="332"/>
      <c r="AR59" s="332"/>
      <c r="AS59" s="332"/>
      <c r="AT59" s="332"/>
      <c r="AU59" s="332"/>
      <c r="AV59" s="332"/>
      <c r="AW59" s="332"/>
      <c r="AX59" s="332"/>
      <c r="AY59" s="332">
        <v>0.85</v>
      </c>
      <c r="AZ59" s="332">
        <v>0.85</v>
      </c>
      <c r="BA59" s="332">
        <v>0.85</v>
      </c>
      <c r="BB59" s="261">
        <v>404</v>
      </c>
      <c r="BC59" s="261">
        <v>402</v>
      </c>
      <c r="BD59" s="261">
        <v>402</v>
      </c>
      <c r="BE59" s="261">
        <v>232</v>
      </c>
      <c r="BF59" s="261">
        <v>232</v>
      </c>
      <c r="BG59" s="261">
        <v>231</v>
      </c>
      <c r="BH59" s="261">
        <v>5.0999999999999996</v>
      </c>
      <c r="BI59" s="261">
        <v>17.100000000000001</v>
      </c>
      <c r="BJ59" s="261">
        <v>17.2</v>
      </c>
      <c r="BK59" s="261">
        <v>14</v>
      </c>
      <c r="BL59" s="261"/>
      <c r="BM59" s="261"/>
      <c r="BN59" s="261"/>
      <c r="BO59" s="261"/>
      <c r="BP59" s="261">
        <v>5.4</v>
      </c>
      <c r="BQ59" s="261">
        <v>17.7</v>
      </c>
      <c r="BR59" s="261">
        <v>18.100000000000001</v>
      </c>
      <c r="BS59" s="261">
        <v>13.2</v>
      </c>
      <c r="BT59" s="261"/>
      <c r="BU59" s="261"/>
      <c r="BV59" s="261"/>
      <c r="BW59" s="261"/>
      <c r="BX59" s="261"/>
      <c r="BY59" s="261"/>
      <c r="BZ59" s="261"/>
      <c r="CA59" s="261"/>
      <c r="CB59" s="261">
        <v>0.85</v>
      </c>
      <c r="CC59" s="261">
        <v>0.85</v>
      </c>
      <c r="CD59" s="261">
        <v>0.85</v>
      </c>
      <c r="CE59" s="333"/>
      <c r="CF59" s="333"/>
      <c r="CG59" s="333"/>
      <c r="CH59" s="333"/>
      <c r="CI59" s="333"/>
      <c r="CJ59" s="333"/>
      <c r="CK59" s="333"/>
      <c r="CL59" s="333"/>
      <c r="CM59" s="333">
        <v>230.2</v>
      </c>
      <c r="CN59" s="333">
        <v>45017437695</v>
      </c>
      <c r="CO59" s="333"/>
      <c r="CP59" s="333"/>
      <c r="CQ59" s="333"/>
      <c r="CR59" s="333"/>
      <c r="CS59" s="333"/>
      <c r="CT59" s="333"/>
      <c r="CU59" s="333"/>
      <c r="CV59" s="333"/>
      <c r="CW59" s="333"/>
      <c r="CX59" s="333"/>
      <c r="CY59" s="333"/>
      <c r="CZ59" s="333"/>
      <c r="DA59" s="333"/>
      <c r="DB59" s="374"/>
      <c r="DC59" s="154"/>
      <c r="DD59" s="179">
        <f t="shared" si="0"/>
        <v>143.31438398700615</v>
      </c>
      <c r="DE59" s="179">
        <f t="shared" si="1"/>
        <v>7.6056566666666674</v>
      </c>
      <c r="DF59" s="179">
        <f t="shared" si="2"/>
        <v>13.257566666666667</v>
      </c>
      <c r="DG59" s="179">
        <f t="shared" si="3"/>
        <v>23.58451333333333</v>
      </c>
      <c r="DH59" s="180">
        <f t="shared" si="4"/>
        <v>33.799999999999997</v>
      </c>
      <c r="DI59" s="181">
        <f t="shared" si="62"/>
        <v>230.2</v>
      </c>
      <c r="DJ59" s="182">
        <f t="shared" si="37"/>
        <v>1</v>
      </c>
      <c r="DK59" s="182">
        <f t="shared" si="38"/>
        <v>0</v>
      </c>
      <c r="DL59" s="182">
        <f t="shared" si="63"/>
        <v>0</v>
      </c>
      <c r="DM59" s="182">
        <f t="shared" si="64"/>
        <v>0</v>
      </c>
      <c r="DN59" s="182">
        <f t="shared" si="65"/>
        <v>0</v>
      </c>
      <c r="DO59" s="182">
        <f t="shared" si="9"/>
        <v>1</v>
      </c>
      <c r="DP59" s="182">
        <f t="shared" si="10"/>
        <v>0</v>
      </c>
      <c r="DQ59" s="25">
        <f t="shared" si="11"/>
        <v>0</v>
      </c>
      <c r="DR59" s="169"/>
      <c r="DS59" s="166" t="str">
        <f t="shared" si="66"/>
        <v>A</v>
      </c>
      <c r="DT59" s="166" t="str">
        <f t="shared" si="67"/>
        <v>B</v>
      </c>
      <c r="DU59" s="167">
        <f t="shared" si="68"/>
        <v>2</v>
      </c>
      <c r="DV59" s="153" t="str">
        <f>VLOOKUP(M59,'Data Master kondisi'!$O$3:$P$11,2,FALSE)</f>
        <v>Z</v>
      </c>
      <c r="DW59" s="153">
        <f>LOOKUP(DV59,{"X","X","X","Y","Y","Y","Z","Z","Z"},{6,6,6,4,4,4,2,2,2})</f>
        <v>2</v>
      </c>
      <c r="DX59" s="153">
        <f t="shared" si="15"/>
        <v>1</v>
      </c>
      <c r="DY59" s="153">
        <f t="shared" si="69"/>
        <v>5</v>
      </c>
      <c r="DZ59" s="153" t="str">
        <f>VLOOKUP(G59,'Data Master class'!$A$5:$D$12,3,FALSE)</f>
        <v>B</v>
      </c>
      <c r="EA59" s="160" t="str">
        <f t="shared" si="70"/>
        <v>BAIK</v>
      </c>
      <c r="EB59" s="156"/>
      <c r="EC59" s="153">
        <f>VLOOKUP(G59,'Data Master class'!$A$5:$D$12,2,FALSE)</f>
        <v>3</v>
      </c>
      <c r="ED59" s="153" t="str">
        <f>VLOOKUP(H59,'Data Master class'!$E$5:$G$6,3,FALSE)</f>
        <v>X</v>
      </c>
      <c r="EE59" s="153">
        <f>VLOOKUP(H59,'Data Master class'!$E$5:$G$6,2,FALSE)</f>
        <v>2</v>
      </c>
      <c r="EF59" s="153">
        <f t="shared" si="71"/>
        <v>5</v>
      </c>
      <c r="EG59" s="153" t="str">
        <f t="shared" si="72"/>
        <v>CLASS 3</v>
      </c>
      <c r="EH59" s="153">
        <f t="shared" si="73"/>
        <v>10</v>
      </c>
      <c r="EI59" s="171"/>
      <c r="EJ59" s="441">
        <f t="shared" si="20"/>
        <v>0.48665620094191514</v>
      </c>
      <c r="EK59" s="441">
        <f t="shared" si="21"/>
        <v>0.10518053375196221</v>
      </c>
      <c r="EL59" s="441">
        <f t="shared" si="22"/>
        <v>0.59183673469387765</v>
      </c>
      <c r="EM59" s="442">
        <f t="shared" si="74"/>
        <v>0.39455782312925169</v>
      </c>
      <c r="EN59" s="443" t="str">
        <f t="shared" si="75"/>
        <v>BURUK</v>
      </c>
      <c r="EP59" s="196">
        <f>'2. SUHU &amp; FISIK TRAFO'!CY59</f>
        <v>202</v>
      </c>
      <c r="EQ59" s="168">
        <f t="shared" si="76"/>
        <v>16.732673267326732</v>
      </c>
      <c r="ER59" s="189" t="str">
        <f t="shared" si="77"/>
        <v>BAIK</v>
      </c>
      <c r="ET59" s="447">
        <f t="shared" si="53"/>
        <v>14.7745</v>
      </c>
      <c r="EU59" s="447">
        <f t="shared" si="78"/>
        <v>11.819600000000001</v>
      </c>
      <c r="EV59" s="448">
        <f t="shared" si="28"/>
        <v>14.774499999999998</v>
      </c>
      <c r="EW59" s="449" t="str">
        <f t="shared" si="79"/>
        <v>BAIK</v>
      </c>
      <c r="EX59" s="721"/>
      <c r="EY59" s="447">
        <f t="shared" si="56"/>
        <v>9.1235999999999979</v>
      </c>
      <c r="EZ59" s="447">
        <f t="shared" si="30"/>
        <v>7.2988799999999987</v>
      </c>
      <c r="FA59" s="448">
        <f t="shared" si="57"/>
        <v>9.1235999999999979</v>
      </c>
      <c r="FB59" s="449" t="str">
        <f t="shared" si="31"/>
        <v>BAIK</v>
      </c>
      <c r="FD59" s="453">
        <f t="shared" si="32"/>
        <v>28.5</v>
      </c>
      <c r="FE59" s="454">
        <f t="shared" si="33"/>
        <v>144.50867052023122</v>
      </c>
      <c r="FF59" s="725">
        <f t="shared" si="34"/>
        <v>19.721999999999998</v>
      </c>
      <c r="FG59" s="202" t="str">
        <f t="shared" si="80"/>
        <v>KURANG</v>
      </c>
    </row>
    <row r="60" spans="1:163" s="195" customFormat="1" ht="20.25" customHeight="1">
      <c r="A60" s="347">
        <v>48</v>
      </c>
      <c r="B60" s="764" t="s">
        <v>2232</v>
      </c>
      <c r="C60" s="331" t="s">
        <v>581</v>
      </c>
      <c r="D60" s="259" t="s">
        <v>1067</v>
      </c>
      <c r="E60" s="319" t="s">
        <v>574</v>
      </c>
      <c r="F60" s="319" t="s">
        <v>575</v>
      </c>
      <c r="G60" s="208" t="s">
        <v>206</v>
      </c>
      <c r="H60" s="214" t="s">
        <v>208</v>
      </c>
      <c r="I60" s="259" t="s">
        <v>583</v>
      </c>
      <c r="J60" s="210" t="s">
        <v>584</v>
      </c>
      <c r="K60" s="259" t="s">
        <v>341</v>
      </c>
      <c r="L60" s="259" t="s">
        <v>585</v>
      </c>
      <c r="M60" s="259">
        <v>160</v>
      </c>
      <c r="N60" s="259">
        <v>85165</v>
      </c>
      <c r="O60" s="259">
        <v>2009</v>
      </c>
      <c r="P60" s="259" t="s">
        <v>190</v>
      </c>
      <c r="Q60" s="545" t="s">
        <v>1625</v>
      </c>
      <c r="R60" s="433">
        <v>44754</v>
      </c>
      <c r="S60" s="331" t="s">
        <v>318</v>
      </c>
      <c r="T60" s="331" t="s">
        <v>343</v>
      </c>
      <c r="U60" s="259">
        <v>4</v>
      </c>
      <c r="V60" s="259">
        <v>2</v>
      </c>
      <c r="W60" s="259">
        <v>3</v>
      </c>
      <c r="X60" s="259">
        <v>20000</v>
      </c>
      <c r="Y60" s="332">
        <v>402</v>
      </c>
      <c r="Z60" s="332">
        <v>401</v>
      </c>
      <c r="AA60" s="332">
        <v>401</v>
      </c>
      <c r="AB60" s="332">
        <v>231</v>
      </c>
      <c r="AC60" s="332">
        <v>232</v>
      </c>
      <c r="AD60" s="332">
        <v>231</v>
      </c>
      <c r="AE60" s="332">
        <v>55.6</v>
      </c>
      <c r="AF60" s="332">
        <v>48.9</v>
      </c>
      <c r="AG60" s="332">
        <v>52.9</v>
      </c>
      <c r="AH60" s="332">
        <v>36.1</v>
      </c>
      <c r="AI60" s="332">
        <v>7.4</v>
      </c>
      <c r="AJ60" s="332">
        <v>3.7</v>
      </c>
      <c r="AK60" s="332">
        <v>6.5</v>
      </c>
      <c r="AL60" s="332">
        <v>2.4</v>
      </c>
      <c r="AM60" s="332">
        <v>65.7</v>
      </c>
      <c r="AN60" s="332">
        <v>53.1</v>
      </c>
      <c r="AO60" s="332">
        <v>67.5</v>
      </c>
      <c r="AP60" s="332">
        <v>31.5</v>
      </c>
      <c r="AQ60" s="332"/>
      <c r="AR60" s="332"/>
      <c r="AS60" s="332"/>
      <c r="AT60" s="332"/>
      <c r="AU60" s="332"/>
      <c r="AV60" s="332"/>
      <c r="AW60" s="332"/>
      <c r="AX60" s="332"/>
      <c r="AY60" s="332">
        <v>0.85</v>
      </c>
      <c r="AZ60" s="332">
        <v>0.85</v>
      </c>
      <c r="BA60" s="332">
        <v>0.85</v>
      </c>
      <c r="BB60" s="261">
        <v>402</v>
      </c>
      <c r="BC60" s="261">
        <v>401</v>
      </c>
      <c r="BD60" s="261">
        <v>400</v>
      </c>
      <c r="BE60" s="261">
        <v>230</v>
      </c>
      <c r="BF60" s="261">
        <v>232</v>
      </c>
      <c r="BG60" s="261">
        <v>231</v>
      </c>
      <c r="BH60" s="261">
        <v>48.5</v>
      </c>
      <c r="BI60" s="261">
        <v>35.5</v>
      </c>
      <c r="BJ60" s="261">
        <v>59.3</v>
      </c>
      <c r="BK60" s="261">
        <v>24.7</v>
      </c>
      <c r="BL60" s="261">
        <v>5.5</v>
      </c>
      <c r="BM60" s="261">
        <v>0</v>
      </c>
      <c r="BN60" s="261">
        <v>0</v>
      </c>
      <c r="BO60" s="261">
        <v>5.6</v>
      </c>
      <c r="BP60" s="261">
        <v>54.5</v>
      </c>
      <c r="BQ60" s="261">
        <v>41.2</v>
      </c>
      <c r="BR60" s="261">
        <v>56.3</v>
      </c>
      <c r="BS60" s="261">
        <v>19.3</v>
      </c>
      <c r="BT60" s="261"/>
      <c r="BU60" s="261"/>
      <c r="BV60" s="261"/>
      <c r="BW60" s="261"/>
      <c r="BX60" s="261"/>
      <c r="BY60" s="261"/>
      <c r="BZ60" s="261"/>
      <c r="CA60" s="261"/>
      <c r="CB60" s="261">
        <v>0.85</v>
      </c>
      <c r="CC60" s="261">
        <v>0.85</v>
      </c>
      <c r="CD60" s="261">
        <v>0.85</v>
      </c>
      <c r="CE60" s="333">
        <v>223.1</v>
      </c>
      <c r="CF60" s="333">
        <v>45017215562</v>
      </c>
      <c r="CG60" s="333"/>
      <c r="CH60" s="333"/>
      <c r="CI60" s="333"/>
      <c r="CJ60" s="333"/>
      <c r="CK60" s="333"/>
      <c r="CL60" s="333"/>
      <c r="CM60" s="333">
        <v>227.4</v>
      </c>
      <c r="CN60" s="333">
        <v>86058644128</v>
      </c>
      <c r="CO60" s="333"/>
      <c r="CP60" s="333"/>
      <c r="CQ60" s="333"/>
      <c r="CR60" s="333"/>
      <c r="CS60" s="333"/>
      <c r="CT60" s="333"/>
      <c r="CU60" s="333"/>
      <c r="CV60" s="333"/>
      <c r="CW60" s="333"/>
      <c r="CX60" s="333"/>
      <c r="CY60" s="333"/>
      <c r="CZ60" s="333"/>
      <c r="DA60" s="333"/>
      <c r="DB60" s="374"/>
      <c r="DC60" s="154"/>
      <c r="DD60" s="179">
        <f t="shared" si="0"/>
        <v>230.44572043093351</v>
      </c>
      <c r="DE60" s="179">
        <f t="shared" si="1"/>
        <v>24.127156666666664</v>
      </c>
      <c r="DF60" s="179">
        <f t="shared" si="2"/>
        <v>21.2197475</v>
      </c>
      <c r="DG60" s="179">
        <f t="shared" si="3"/>
        <v>22.955514166666667</v>
      </c>
      <c r="DH60" s="180">
        <f t="shared" si="4"/>
        <v>55.6</v>
      </c>
      <c r="DI60" s="181">
        <f t="shared" si="62"/>
        <v>223.1</v>
      </c>
      <c r="DJ60" s="182">
        <f t="shared" si="37"/>
        <v>1</v>
      </c>
      <c r="DK60" s="182">
        <f t="shared" si="38"/>
        <v>0</v>
      </c>
      <c r="DL60" s="182">
        <f t="shared" si="63"/>
        <v>0</v>
      </c>
      <c r="DM60" s="182">
        <f t="shared" si="64"/>
        <v>0</v>
      </c>
      <c r="DN60" s="182">
        <f t="shared" si="65"/>
        <v>0</v>
      </c>
      <c r="DO60" s="182">
        <f t="shared" si="9"/>
        <v>1</v>
      </c>
      <c r="DP60" s="182">
        <f t="shared" si="10"/>
        <v>0</v>
      </c>
      <c r="DQ60" s="25">
        <f t="shared" si="11"/>
        <v>0</v>
      </c>
      <c r="DR60" s="169"/>
      <c r="DS60" s="166" t="str">
        <f t="shared" si="66"/>
        <v>A</v>
      </c>
      <c r="DT60" s="166" t="str">
        <f t="shared" si="67"/>
        <v>A</v>
      </c>
      <c r="DU60" s="167">
        <f t="shared" si="68"/>
        <v>1</v>
      </c>
      <c r="DV60" s="153" t="str">
        <f>VLOOKUP(M60,'Data Master kondisi'!$O$3:$P$11,2,FALSE)</f>
        <v>Y</v>
      </c>
      <c r="DW60" s="153">
        <f>LOOKUP(DV60,{"X","X","X","Y","Y","Y","Z","Z","Z"},{6,6,6,4,4,4,2,2,2})</f>
        <v>4</v>
      </c>
      <c r="DX60" s="153">
        <f t="shared" si="15"/>
        <v>2</v>
      </c>
      <c r="DY60" s="153">
        <f t="shared" si="69"/>
        <v>7</v>
      </c>
      <c r="DZ60" s="153" t="str">
        <f>VLOOKUP(G60,'Data Master class'!$A$5:$D$12,3,FALSE)</f>
        <v>B</v>
      </c>
      <c r="EA60" s="160" t="str">
        <f t="shared" si="70"/>
        <v>CUKUP</v>
      </c>
      <c r="EB60" s="156"/>
      <c r="EC60" s="153">
        <f>VLOOKUP(G60,'Data Master class'!$A$5:$D$12,2,FALSE)</f>
        <v>3</v>
      </c>
      <c r="ED60" s="153" t="str">
        <f>VLOOKUP(H60,'Data Master class'!$E$5:$G$6,3,FALSE)</f>
        <v>X</v>
      </c>
      <c r="EE60" s="153">
        <f>VLOOKUP(H60,'Data Master class'!$E$5:$G$6,2,FALSE)</f>
        <v>2</v>
      </c>
      <c r="EF60" s="153">
        <f t="shared" si="71"/>
        <v>5</v>
      </c>
      <c r="EG60" s="153" t="str">
        <f t="shared" si="72"/>
        <v>CLASS 3</v>
      </c>
      <c r="EH60" s="153">
        <f t="shared" si="73"/>
        <v>12</v>
      </c>
      <c r="EI60" s="171"/>
      <c r="EJ60" s="441">
        <f t="shared" si="20"/>
        <v>5.972045743329097E-2</v>
      </c>
      <c r="EK60" s="441">
        <f t="shared" si="21"/>
        <v>6.7979669631512127E-2</v>
      </c>
      <c r="EL60" s="441">
        <f t="shared" si="22"/>
        <v>8.25921219822103E-3</v>
      </c>
      <c r="EM60" s="442">
        <f t="shared" si="74"/>
        <v>4.5319779754341379E-2</v>
      </c>
      <c r="EN60" s="443" t="str">
        <f t="shared" si="75"/>
        <v>BAIK</v>
      </c>
      <c r="EP60" s="196">
        <f>'2. SUHU &amp; FISIK TRAFO'!CY60</f>
        <v>324</v>
      </c>
      <c r="EQ60" s="168">
        <f t="shared" si="76"/>
        <v>17.160493827160494</v>
      </c>
      <c r="ER60" s="189" t="str">
        <f t="shared" si="77"/>
        <v>BAIK</v>
      </c>
      <c r="ET60" s="447">
        <f t="shared" si="53"/>
        <v>36.408300000000004</v>
      </c>
      <c r="EU60" s="447">
        <f t="shared" si="78"/>
        <v>29.126640000000005</v>
      </c>
      <c r="EV60" s="448">
        <f t="shared" si="28"/>
        <v>22.755187500000002</v>
      </c>
      <c r="EW60" s="449" t="str">
        <f t="shared" si="79"/>
        <v>BAIK</v>
      </c>
      <c r="EX60" s="721"/>
      <c r="EY60" s="447">
        <f t="shared" si="56"/>
        <v>33.089300000000001</v>
      </c>
      <c r="EZ60" s="447">
        <f t="shared" si="30"/>
        <v>26.471440000000001</v>
      </c>
      <c r="FA60" s="448">
        <f t="shared" si="57"/>
        <v>20.680812500000002</v>
      </c>
      <c r="FB60" s="449" t="str">
        <f t="shared" si="31"/>
        <v>BAIK</v>
      </c>
      <c r="FD60" s="453">
        <f t="shared" si="32"/>
        <v>36.1</v>
      </c>
      <c r="FE60" s="454">
        <f t="shared" si="33"/>
        <v>231.21387283236993</v>
      </c>
      <c r="FF60" s="725">
        <f t="shared" si="34"/>
        <v>15.613250000000001</v>
      </c>
      <c r="FG60" s="202" t="str">
        <f t="shared" si="80"/>
        <v>KURANG</v>
      </c>
    </row>
    <row r="61" spans="1:163" s="195" customFormat="1" ht="20.25" customHeight="1">
      <c r="A61" s="347">
        <v>49</v>
      </c>
      <c r="B61" s="764" t="s">
        <v>2232</v>
      </c>
      <c r="C61" s="331" t="s">
        <v>586</v>
      </c>
      <c r="D61" s="259" t="s">
        <v>1067</v>
      </c>
      <c r="E61" s="319" t="s">
        <v>574</v>
      </c>
      <c r="F61" s="319" t="s">
        <v>590</v>
      </c>
      <c r="G61" s="208" t="s">
        <v>206</v>
      </c>
      <c r="H61" s="214" t="s">
        <v>208</v>
      </c>
      <c r="I61" s="259" t="s">
        <v>587</v>
      </c>
      <c r="J61" s="210" t="s">
        <v>588</v>
      </c>
      <c r="K61" s="259" t="s">
        <v>315</v>
      </c>
      <c r="L61" s="259" t="s">
        <v>342</v>
      </c>
      <c r="M61" s="259">
        <v>100</v>
      </c>
      <c r="N61" s="259">
        <v>10233694</v>
      </c>
      <c r="O61" s="259">
        <v>2010</v>
      </c>
      <c r="P61" s="259" t="s">
        <v>190</v>
      </c>
      <c r="Q61" s="545" t="s">
        <v>1604</v>
      </c>
      <c r="R61" s="433">
        <v>44754</v>
      </c>
      <c r="S61" s="331" t="s">
        <v>318</v>
      </c>
      <c r="T61" s="331" t="s">
        <v>343</v>
      </c>
      <c r="U61" s="259">
        <v>2</v>
      </c>
      <c r="V61" s="259">
        <v>2</v>
      </c>
      <c r="W61" s="259">
        <v>3</v>
      </c>
      <c r="X61" s="259">
        <v>20000</v>
      </c>
      <c r="Y61" s="332">
        <v>403</v>
      </c>
      <c r="Z61" s="332">
        <v>402</v>
      </c>
      <c r="AA61" s="332">
        <v>400</v>
      </c>
      <c r="AB61" s="332">
        <v>231</v>
      </c>
      <c r="AC61" s="332">
        <v>232</v>
      </c>
      <c r="AD61" s="332">
        <v>231</v>
      </c>
      <c r="AE61" s="332">
        <v>56</v>
      </c>
      <c r="AF61" s="332">
        <v>58</v>
      </c>
      <c r="AG61" s="332">
        <v>62</v>
      </c>
      <c r="AH61" s="332" t="s">
        <v>911</v>
      </c>
      <c r="AI61" s="332">
        <v>31</v>
      </c>
      <c r="AJ61" s="332">
        <v>41</v>
      </c>
      <c r="AK61" s="332">
        <v>34</v>
      </c>
      <c r="AL61" s="332" t="s">
        <v>2816</v>
      </c>
      <c r="AM61" s="332">
        <v>25</v>
      </c>
      <c r="AN61" s="332">
        <v>18</v>
      </c>
      <c r="AO61" s="332">
        <v>27</v>
      </c>
      <c r="AP61" s="332" t="s">
        <v>2817</v>
      </c>
      <c r="AQ61" s="332"/>
      <c r="AR61" s="332"/>
      <c r="AS61" s="332"/>
      <c r="AT61" s="332"/>
      <c r="AU61" s="332"/>
      <c r="AV61" s="332"/>
      <c r="AW61" s="332"/>
      <c r="AX61" s="332"/>
      <c r="AY61" s="332">
        <v>0.85</v>
      </c>
      <c r="AZ61" s="332">
        <v>0.85</v>
      </c>
      <c r="BA61" s="332">
        <v>0.85</v>
      </c>
      <c r="BB61" s="261">
        <v>401</v>
      </c>
      <c r="BC61" s="261">
        <v>398</v>
      </c>
      <c r="BD61" s="261">
        <v>399</v>
      </c>
      <c r="BE61" s="261">
        <v>230</v>
      </c>
      <c r="BF61" s="261">
        <v>231</v>
      </c>
      <c r="BG61" s="261">
        <v>229</v>
      </c>
      <c r="BH61" s="261">
        <v>42</v>
      </c>
      <c r="BI61" s="261">
        <v>33.799999999999997</v>
      </c>
      <c r="BJ61" s="261">
        <v>52.4</v>
      </c>
      <c r="BK61" s="261">
        <v>9.3000000000000007</v>
      </c>
      <c r="BL61" s="261">
        <v>22.2</v>
      </c>
      <c r="BM61" s="261">
        <v>22.8</v>
      </c>
      <c r="BN61" s="261">
        <v>31.5</v>
      </c>
      <c r="BO61" s="261">
        <v>14.1</v>
      </c>
      <c r="BP61" s="261">
        <v>20</v>
      </c>
      <c r="BQ61" s="261">
        <v>9.6</v>
      </c>
      <c r="BR61" s="261">
        <v>24.5</v>
      </c>
      <c r="BS61" s="261">
        <v>12.5</v>
      </c>
      <c r="BT61" s="261"/>
      <c r="BU61" s="261"/>
      <c r="BV61" s="261"/>
      <c r="BW61" s="261"/>
      <c r="BX61" s="261"/>
      <c r="BY61" s="261"/>
      <c r="BZ61" s="261"/>
      <c r="CA61" s="261"/>
      <c r="CB61" s="261">
        <v>0.85</v>
      </c>
      <c r="CC61" s="261">
        <v>0.85</v>
      </c>
      <c r="CD61" s="261">
        <v>0.85</v>
      </c>
      <c r="CE61" s="333"/>
      <c r="CF61" s="333"/>
      <c r="CG61" s="333">
        <v>230.3</v>
      </c>
      <c r="CH61" s="333">
        <v>45017565438</v>
      </c>
      <c r="CI61" s="333"/>
      <c r="CJ61" s="333"/>
      <c r="CK61" s="333"/>
      <c r="CL61" s="333"/>
      <c r="CM61" s="333"/>
      <c r="CN61" s="333"/>
      <c r="CO61" s="333">
        <v>231.6</v>
      </c>
      <c r="CP61" s="333">
        <v>45017524070</v>
      </c>
      <c r="CQ61" s="333"/>
      <c r="CR61" s="333"/>
      <c r="CS61" s="333"/>
      <c r="CT61" s="333"/>
      <c r="CU61" s="333"/>
      <c r="CV61" s="333"/>
      <c r="CW61" s="333"/>
      <c r="CX61" s="333"/>
      <c r="CY61" s="333"/>
      <c r="CZ61" s="333"/>
      <c r="DA61" s="333"/>
      <c r="DB61" s="374"/>
      <c r="DC61" s="154"/>
      <c r="DD61" s="179">
        <f t="shared" si="0"/>
        <v>143.90904948072819</v>
      </c>
      <c r="DE61" s="179">
        <f t="shared" si="1"/>
        <v>38.913466666666665</v>
      </c>
      <c r="DF61" s="179">
        <f t="shared" si="2"/>
        <v>40.303233333333331</v>
      </c>
      <c r="DG61" s="179">
        <f t="shared" si="3"/>
        <v>43.082766666666664</v>
      </c>
      <c r="DH61" s="180">
        <f t="shared" si="4"/>
        <v>62</v>
      </c>
      <c r="DI61" s="181">
        <f t="shared" si="62"/>
        <v>230.3</v>
      </c>
      <c r="DJ61" s="182">
        <f t="shared" si="37"/>
        <v>0</v>
      </c>
      <c r="DK61" s="182">
        <f t="shared" si="38"/>
        <v>1</v>
      </c>
      <c r="DL61" s="182">
        <f t="shared" si="63"/>
        <v>0</v>
      </c>
      <c r="DM61" s="182">
        <f t="shared" si="64"/>
        <v>0</v>
      </c>
      <c r="DN61" s="182">
        <f t="shared" si="65"/>
        <v>0</v>
      </c>
      <c r="DO61" s="182">
        <f t="shared" si="9"/>
        <v>1</v>
      </c>
      <c r="DP61" s="182">
        <f t="shared" si="10"/>
        <v>0</v>
      </c>
      <c r="DQ61" s="25">
        <f t="shared" si="11"/>
        <v>0</v>
      </c>
      <c r="DR61" s="169"/>
      <c r="DS61" s="166" t="str">
        <f t="shared" si="66"/>
        <v>A</v>
      </c>
      <c r="DT61" s="166" t="str">
        <f t="shared" si="67"/>
        <v>A</v>
      </c>
      <c r="DU61" s="167">
        <f t="shared" si="68"/>
        <v>1</v>
      </c>
      <c r="DV61" s="153" t="str">
        <f>VLOOKUP(M61,'Data Master kondisi'!$O$3:$P$11,2,FALSE)</f>
        <v>Z</v>
      </c>
      <c r="DW61" s="153">
        <f>LOOKUP(DV61,{"X","X","X","Y","Y","Y","Z","Z","Z"},{6,6,6,4,4,4,2,2,2})</f>
        <v>2</v>
      </c>
      <c r="DX61" s="153">
        <f t="shared" si="15"/>
        <v>1</v>
      </c>
      <c r="DY61" s="153">
        <f t="shared" si="69"/>
        <v>4</v>
      </c>
      <c r="DZ61" s="153" t="str">
        <f>VLOOKUP(G61,'Data Master class'!$A$5:$D$12,3,FALSE)</f>
        <v>B</v>
      </c>
      <c r="EA61" s="160" t="str">
        <f t="shared" si="70"/>
        <v>BAIK</v>
      </c>
      <c r="EB61" s="156"/>
      <c r="EC61" s="153">
        <f>VLOOKUP(G61,'Data Master class'!$A$5:$D$12,2,FALSE)</f>
        <v>3</v>
      </c>
      <c r="ED61" s="153" t="str">
        <f>VLOOKUP(H61,'Data Master class'!$E$5:$G$6,3,FALSE)</f>
        <v>X</v>
      </c>
      <c r="EE61" s="153">
        <f>VLOOKUP(H61,'Data Master class'!$E$5:$G$6,2,FALSE)</f>
        <v>2</v>
      </c>
      <c r="EF61" s="153">
        <f t="shared" si="71"/>
        <v>5</v>
      </c>
      <c r="EG61" s="153" t="str">
        <f t="shared" si="72"/>
        <v>CLASS 3</v>
      </c>
      <c r="EH61" s="153">
        <f t="shared" si="73"/>
        <v>9</v>
      </c>
      <c r="EI61" s="171"/>
      <c r="EJ61" s="441">
        <f t="shared" si="20"/>
        <v>4.5454545454545414E-2</v>
      </c>
      <c r="EK61" s="441">
        <f t="shared" si="21"/>
        <v>1.1363636363636324E-2</v>
      </c>
      <c r="EL61" s="441">
        <f t="shared" si="22"/>
        <v>5.6818181818181858E-2</v>
      </c>
      <c r="EM61" s="442">
        <f t="shared" si="74"/>
        <v>3.7878787878787866E-2</v>
      </c>
      <c r="EN61" s="443" t="str">
        <f t="shared" si="75"/>
        <v>BAIK</v>
      </c>
      <c r="EP61" s="196">
        <f>'2. SUHU &amp; FISIK TRAFO'!CY61</f>
        <v>202</v>
      </c>
      <c r="EQ61" s="168">
        <f t="shared" si="76"/>
        <v>30.693069306930692</v>
      </c>
      <c r="ER61" s="189" t="str">
        <f t="shared" si="77"/>
        <v>BAIK</v>
      </c>
      <c r="ET61" s="447">
        <f t="shared" si="53"/>
        <v>40.713999999999999</v>
      </c>
      <c r="EU61" s="447">
        <f t="shared" si="78"/>
        <v>32.571199999999997</v>
      </c>
      <c r="EV61" s="448">
        <f t="shared" si="28"/>
        <v>40.713999999999999</v>
      </c>
      <c r="EW61" s="449" t="str">
        <f t="shared" si="79"/>
        <v>BAIK</v>
      </c>
      <c r="EX61" s="721"/>
      <c r="EY61" s="447">
        <f t="shared" si="56"/>
        <v>29.467400000000001</v>
      </c>
      <c r="EZ61" s="447">
        <f t="shared" si="30"/>
        <v>23.573920000000001</v>
      </c>
      <c r="FA61" s="448">
        <f t="shared" si="57"/>
        <v>29.467399999999998</v>
      </c>
      <c r="FB61" s="449" t="str">
        <f t="shared" si="31"/>
        <v>BAIK</v>
      </c>
      <c r="FD61" s="453" t="str">
        <f t="shared" si="32"/>
        <v>26,8</v>
      </c>
      <c r="FE61" s="454">
        <f t="shared" si="33"/>
        <v>144.50867052023122</v>
      </c>
      <c r="FF61" s="725" t="e">
        <f t="shared" si="34"/>
        <v>#VALUE!</v>
      </c>
      <c r="FG61" s="202" t="e">
        <f t="shared" si="80"/>
        <v>#VALUE!</v>
      </c>
    </row>
    <row r="62" spans="1:163" s="195" customFormat="1" ht="20.25" customHeight="1">
      <c r="A62" s="347">
        <v>50</v>
      </c>
      <c r="B62" s="764" t="s">
        <v>2232</v>
      </c>
      <c r="C62" s="331" t="s">
        <v>589</v>
      </c>
      <c r="D62" s="259" t="s">
        <v>594</v>
      </c>
      <c r="E62" s="319" t="s">
        <v>574</v>
      </c>
      <c r="F62" s="319" t="s">
        <v>590</v>
      </c>
      <c r="G62" s="208" t="s">
        <v>206</v>
      </c>
      <c r="H62" s="214" t="s">
        <v>208</v>
      </c>
      <c r="I62" s="259" t="s">
        <v>591</v>
      </c>
      <c r="J62" s="210" t="s">
        <v>592</v>
      </c>
      <c r="K62" s="259" t="s">
        <v>341</v>
      </c>
      <c r="L62" s="259" t="s">
        <v>371</v>
      </c>
      <c r="M62" s="259">
        <v>100</v>
      </c>
      <c r="N62" s="259" t="s">
        <v>593</v>
      </c>
      <c r="O62" s="259">
        <v>2014</v>
      </c>
      <c r="P62" s="259" t="s">
        <v>190</v>
      </c>
      <c r="Q62" s="545" t="s">
        <v>1626</v>
      </c>
      <c r="R62" s="433">
        <v>44754</v>
      </c>
      <c r="S62" s="331" t="s">
        <v>318</v>
      </c>
      <c r="T62" s="331" t="s">
        <v>343</v>
      </c>
      <c r="U62" s="259">
        <v>2</v>
      </c>
      <c r="V62" s="259">
        <v>1</v>
      </c>
      <c r="W62" s="259">
        <v>3</v>
      </c>
      <c r="X62" s="259">
        <v>20000</v>
      </c>
      <c r="Y62" s="332">
        <v>396</v>
      </c>
      <c r="Z62" s="332">
        <v>397</v>
      </c>
      <c r="AA62" s="332">
        <v>397</v>
      </c>
      <c r="AB62" s="332">
        <v>228</v>
      </c>
      <c r="AC62" s="332">
        <v>229</v>
      </c>
      <c r="AD62" s="332">
        <v>229</v>
      </c>
      <c r="AE62" s="332">
        <v>105.3</v>
      </c>
      <c r="AF62" s="332">
        <v>80.400000000000006</v>
      </c>
      <c r="AG62" s="332">
        <v>78.5</v>
      </c>
      <c r="AH62" s="332">
        <v>29.9</v>
      </c>
      <c r="AI62" s="332"/>
      <c r="AJ62" s="332"/>
      <c r="AK62" s="332"/>
      <c r="AL62" s="332"/>
      <c r="AM62" s="332">
        <v>108.3</v>
      </c>
      <c r="AN62" s="332">
        <v>77.099999999999994</v>
      </c>
      <c r="AO62" s="332">
        <v>78</v>
      </c>
      <c r="AP62" s="332">
        <v>30.6</v>
      </c>
      <c r="AQ62" s="332"/>
      <c r="AR62" s="332"/>
      <c r="AS62" s="332"/>
      <c r="AT62" s="332"/>
      <c r="AU62" s="332"/>
      <c r="AV62" s="332"/>
      <c r="AW62" s="332"/>
      <c r="AX62" s="332"/>
      <c r="AY62" s="332">
        <v>0.85</v>
      </c>
      <c r="AZ62" s="332">
        <v>0.85</v>
      </c>
      <c r="BA62" s="332">
        <v>0.85</v>
      </c>
      <c r="BB62" s="261">
        <v>392</v>
      </c>
      <c r="BC62" s="261">
        <v>393</v>
      </c>
      <c r="BD62" s="261">
        <v>394</v>
      </c>
      <c r="BE62" s="261">
        <v>226</v>
      </c>
      <c r="BF62" s="261">
        <v>227</v>
      </c>
      <c r="BG62" s="261">
        <v>227</v>
      </c>
      <c r="BH62" s="261">
        <v>144</v>
      </c>
      <c r="BI62" s="261">
        <v>105.2</v>
      </c>
      <c r="BJ62" s="261">
        <v>102.3</v>
      </c>
      <c r="BK62" s="261">
        <v>36.9</v>
      </c>
      <c r="BL62" s="261"/>
      <c r="BM62" s="261"/>
      <c r="BN62" s="261"/>
      <c r="BO62" s="261"/>
      <c r="BP62" s="261">
        <v>150.19999999999999</v>
      </c>
      <c r="BQ62" s="261">
        <v>103.4</v>
      </c>
      <c r="BR62" s="261">
        <v>109.9</v>
      </c>
      <c r="BS62" s="261">
        <v>21</v>
      </c>
      <c r="BT62" s="261"/>
      <c r="BU62" s="261"/>
      <c r="BV62" s="261"/>
      <c r="BW62" s="261"/>
      <c r="BX62" s="261"/>
      <c r="BY62" s="261"/>
      <c r="BZ62" s="261"/>
      <c r="CA62" s="261"/>
      <c r="CB62" s="261">
        <v>0.85</v>
      </c>
      <c r="CC62" s="261">
        <v>0.85</v>
      </c>
      <c r="CD62" s="261">
        <v>0.85</v>
      </c>
      <c r="CE62" s="333"/>
      <c r="CF62" s="333"/>
      <c r="CG62" s="333"/>
      <c r="CH62" s="333"/>
      <c r="CI62" s="333"/>
      <c r="CJ62" s="333"/>
      <c r="CK62" s="333">
        <v>227.8</v>
      </c>
      <c r="CL62" s="333">
        <v>86057148958</v>
      </c>
      <c r="CM62" s="333"/>
      <c r="CN62" s="333"/>
      <c r="CO62" s="333"/>
      <c r="CP62" s="333"/>
      <c r="CQ62" s="333"/>
      <c r="CR62" s="333"/>
      <c r="CS62" s="333"/>
      <c r="CT62" s="333"/>
      <c r="CU62" s="333"/>
      <c r="CV62" s="333"/>
      <c r="CW62" s="333"/>
      <c r="CX62" s="333"/>
      <c r="CY62" s="333"/>
      <c r="CZ62" s="333"/>
      <c r="DA62" s="333"/>
      <c r="DB62" s="374"/>
      <c r="DC62" s="154"/>
      <c r="DD62" s="179">
        <f t="shared" si="0"/>
        <v>145.72302909603147</v>
      </c>
      <c r="DE62" s="179">
        <f t="shared" si="1"/>
        <v>72.260370000000009</v>
      </c>
      <c r="DF62" s="179">
        <f t="shared" si="2"/>
        <v>55.17316000000001</v>
      </c>
      <c r="DG62" s="179">
        <f t="shared" si="3"/>
        <v>53.86931666666667</v>
      </c>
      <c r="DH62" s="180">
        <f t="shared" si="4"/>
        <v>105.3</v>
      </c>
      <c r="DI62" s="181">
        <f t="shared" si="62"/>
        <v>227.8</v>
      </c>
      <c r="DJ62" s="182">
        <f t="shared" si="37"/>
        <v>0</v>
      </c>
      <c r="DK62" s="182">
        <f t="shared" si="38"/>
        <v>0</v>
      </c>
      <c r="DL62" s="182">
        <f t="shared" si="63"/>
        <v>1</v>
      </c>
      <c r="DM62" s="182">
        <f t="shared" si="64"/>
        <v>0</v>
      </c>
      <c r="DN62" s="182">
        <f t="shared" si="65"/>
        <v>0</v>
      </c>
      <c r="DO62" s="182">
        <f t="shared" si="9"/>
        <v>0</v>
      </c>
      <c r="DP62" s="182">
        <f t="shared" si="10"/>
        <v>1</v>
      </c>
      <c r="DQ62" s="25">
        <f t="shared" si="11"/>
        <v>0</v>
      </c>
      <c r="DR62" s="169"/>
      <c r="DS62" s="166" t="str">
        <f t="shared" si="66"/>
        <v>B</v>
      </c>
      <c r="DT62" s="166" t="str">
        <f t="shared" si="67"/>
        <v>A</v>
      </c>
      <c r="DU62" s="167">
        <f t="shared" si="68"/>
        <v>4</v>
      </c>
      <c r="DV62" s="153" t="str">
        <f>VLOOKUP(M62,'Data Master kondisi'!$O$3:$P$11,2,FALSE)</f>
        <v>Z</v>
      </c>
      <c r="DW62" s="153">
        <f>LOOKUP(DV62,{"X","X","X","Y","Y","Y","Z","Z","Z"},{6,6,6,4,4,4,2,2,2})</f>
        <v>2</v>
      </c>
      <c r="DX62" s="153">
        <f t="shared" si="15"/>
        <v>1</v>
      </c>
      <c r="DY62" s="153">
        <f t="shared" si="69"/>
        <v>7</v>
      </c>
      <c r="DZ62" s="153" t="str">
        <f>VLOOKUP(G62,'Data Master class'!$A$5:$D$12,3,FALSE)</f>
        <v>B</v>
      </c>
      <c r="EA62" s="160" t="str">
        <f t="shared" si="70"/>
        <v>CUKUP</v>
      </c>
      <c r="EB62" s="156"/>
      <c r="EC62" s="153">
        <f>VLOOKUP(G62,'Data Master class'!$A$5:$D$12,2,FALSE)</f>
        <v>3</v>
      </c>
      <c r="ED62" s="153" t="str">
        <f>VLOOKUP(H62,'Data Master class'!$E$5:$G$6,3,FALSE)</f>
        <v>X</v>
      </c>
      <c r="EE62" s="153">
        <f>VLOOKUP(H62,'Data Master class'!$E$5:$G$6,2,FALSE)</f>
        <v>2</v>
      </c>
      <c r="EF62" s="153">
        <f t="shared" si="71"/>
        <v>5</v>
      </c>
      <c r="EG62" s="153" t="str">
        <f t="shared" si="72"/>
        <v>CLASS 3</v>
      </c>
      <c r="EH62" s="153">
        <f t="shared" si="73"/>
        <v>12</v>
      </c>
      <c r="EI62" s="171"/>
      <c r="EJ62" s="441">
        <f t="shared" si="20"/>
        <v>0.19568508705526119</v>
      </c>
      <c r="EK62" s="441">
        <f t="shared" si="21"/>
        <v>8.7055261165783396E-2</v>
      </c>
      <c r="EL62" s="441">
        <f t="shared" si="22"/>
        <v>0.10862982588947763</v>
      </c>
      <c r="EM62" s="442">
        <f t="shared" si="74"/>
        <v>0.13045672470350742</v>
      </c>
      <c r="EN62" s="443" t="str">
        <f t="shared" si="75"/>
        <v>CUKUP</v>
      </c>
      <c r="EP62" s="196">
        <f>'2. SUHU &amp; FISIK TRAFO'!CY62</f>
        <v>324</v>
      </c>
      <c r="EQ62" s="168">
        <f t="shared" si="76"/>
        <v>32.5</v>
      </c>
      <c r="ER62" s="189" t="str">
        <f t="shared" si="77"/>
        <v>BAIK</v>
      </c>
      <c r="ET62" s="447">
        <f t="shared" si="53"/>
        <v>60.396500000000003</v>
      </c>
      <c r="EU62" s="447">
        <f t="shared" si="78"/>
        <v>48.317200000000007</v>
      </c>
      <c r="EV62" s="448">
        <f t="shared" si="28"/>
        <v>60.39650000000001</v>
      </c>
      <c r="EW62" s="449" t="str">
        <f t="shared" si="79"/>
        <v>CUKUP</v>
      </c>
      <c r="EX62" s="721"/>
      <c r="EY62" s="447">
        <f t="shared" si="56"/>
        <v>79.646500000000003</v>
      </c>
      <c r="EZ62" s="447">
        <f t="shared" si="30"/>
        <v>63.717200000000005</v>
      </c>
      <c r="FA62" s="448">
        <f t="shared" si="57"/>
        <v>79.646500000000003</v>
      </c>
      <c r="FB62" s="449" t="str">
        <f t="shared" si="31"/>
        <v>CUKUP</v>
      </c>
      <c r="FD62" s="453">
        <f t="shared" si="32"/>
        <v>29.9</v>
      </c>
      <c r="FE62" s="454">
        <f t="shared" si="33"/>
        <v>144.50867052023122</v>
      </c>
      <c r="FF62" s="725">
        <f t="shared" si="34"/>
        <v>20.690799999999999</v>
      </c>
      <c r="FG62" s="202" t="str">
        <f t="shared" si="80"/>
        <v>BURUK</v>
      </c>
    </row>
    <row r="63" spans="1:163" s="195" customFormat="1" ht="20.25" customHeight="1">
      <c r="A63" s="347">
        <v>51</v>
      </c>
      <c r="B63" s="764" t="s">
        <v>2232</v>
      </c>
      <c r="C63" s="331" t="s">
        <v>1236</v>
      </c>
      <c r="D63" s="259" t="s">
        <v>594</v>
      </c>
      <c r="E63" s="319" t="s">
        <v>574</v>
      </c>
      <c r="F63" s="319" t="s">
        <v>590</v>
      </c>
      <c r="G63" s="208" t="s">
        <v>206</v>
      </c>
      <c r="H63" s="214" t="s">
        <v>208</v>
      </c>
      <c r="I63" s="259" t="s">
        <v>595</v>
      </c>
      <c r="J63" s="210" t="s">
        <v>596</v>
      </c>
      <c r="K63" s="259" t="s">
        <v>341</v>
      </c>
      <c r="L63" s="259" t="s">
        <v>342</v>
      </c>
      <c r="M63" s="259">
        <v>100</v>
      </c>
      <c r="N63" s="259">
        <v>194304465</v>
      </c>
      <c r="O63" s="259">
        <v>2019</v>
      </c>
      <c r="P63" s="259" t="s">
        <v>190</v>
      </c>
      <c r="Q63" s="545" t="s">
        <v>1624</v>
      </c>
      <c r="R63" s="433">
        <v>44754</v>
      </c>
      <c r="S63" s="331" t="s">
        <v>318</v>
      </c>
      <c r="T63" s="331" t="s">
        <v>343</v>
      </c>
      <c r="U63" s="259">
        <v>2</v>
      </c>
      <c r="V63" s="259">
        <v>2</v>
      </c>
      <c r="W63" s="259">
        <v>3</v>
      </c>
      <c r="X63" s="259">
        <v>20000</v>
      </c>
      <c r="Y63" s="332">
        <v>402</v>
      </c>
      <c r="Z63" s="332">
        <v>400</v>
      </c>
      <c r="AA63" s="332">
        <v>400</v>
      </c>
      <c r="AB63" s="332">
        <v>230</v>
      </c>
      <c r="AC63" s="332">
        <v>231</v>
      </c>
      <c r="AD63" s="332">
        <v>230</v>
      </c>
      <c r="AE63" s="332">
        <v>47.3</v>
      </c>
      <c r="AF63" s="332">
        <v>23</v>
      </c>
      <c r="AG63" s="332">
        <v>25.5</v>
      </c>
      <c r="AH63" s="332">
        <v>25.3</v>
      </c>
      <c r="AI63" s="332">
        <v>45.7</v>
      </c>
      <c r="AJ63" s="332">
        <v>23.7</v>
      </c>
      <c r="AK63" s="332">
        <v>24</v>
      </c>
      <c r="AL63" s="332">
        <v>26.2</v>
      </c>
      <c r="AM63" s="332">
        <v>0</v>
      </c>
      <c r="AN63" s="332">
        <v>0</v>
      </c>
      <c r="AO63" s="332">
        <v>0.8</v>
      </c>
      <c r="AP63" s="332">
        <v>0.9</v>
      </c>
      <c r="AQ63" s="332"/>
      <c r="AR63" s="332"/>
      <c r="AS63" s="332"/>
      <c r="AT63" s="332"/>
      <c r="AU63" s="332"/>
      <c r="AV63" s="332"/>
      <c r="AW63" s="332"/>
      <c r="AX63" s="332"/>
      <c r="AY63" s="332">
        <v>0.85</v>
      </c>
      <c r="AZ63" s="332">
        <v>0.85</v>
      </c>
      <c r="BA63" s="332">
        <v>0.85</v>
      </c>
      <c r="BB63" s="261">
        <v>402</v>
      </c>
      <c r="BC63" s="261">
        <v>400</v>
      </c>
      <c r="BD63" s="261">
        <v>400</v>
      </c>
      <c r="BE63" s="261">
        <v>231</v>
      </c>
      <c r="BF63" s="261">
        <v>231</v>
      </c>
      <c r="BG63" s="261">
        <v>230</v>
      </c>
      <c r="BH63" s="261">
        <v>72.599999999999994</v>
      </c>
      <c r="BI63" s="261">
        <v>40.6</v>
      </c>
      <c r="BJ63" s="261">
        <v>46.7</v>
      </c>
      <c r="BK63" s="261">
        <v>32.5</v>
      </c>
      <c r="BL63" s="261">
        <v>71.099999999999994</v>
      </c>
      <c r="BM63" s="261">
        <v>42.2</v>
      </c>
      <c r="BN63" s="261">
        <v>48.4</v>
      </c>
      <c r="BO63" s="261">
        <v>24.9</v>
      </c>
      <c r="BP63" s="261">
        <v>0</v>
      </c>
      <c r="BQ63" s="261">
        <v>0</v>
      </c>
      <c r="BR63" s="261">
        <v>0</v>
      </c>
      <c r="BS63" s="261">
        <v>0</v>
      </c>
      <c r="BT63" s="261"/>
      <c r="BU63" s="261"/>
      <c r="BV63" s="261"/>
      <c r="BW63" s="261"/>
      <c r="BX63" s="261"/>
      <c r="BY63" s="261"/>
      <c r="BZ63" s="261"/>
      <c r="CA63" s="261"/>
      <c r="CB63" s="261">
        <v>0.85</v>
      </c>
      <c r="CC63" s="261">
        <v>0.85</v>
      </c>
      <c r="CD63" s="261">
        <v>0.85</v>
      </c>
      <c r="CE63" s="333"/>
      <c r="CF63" s="333"/>
      <c r="CG63" s="333"/>
      <c r="CH63" s="333"/>
      <c r="CI63" s="333">
        <v>231.9</v>
      </c>
      <c r="CJ63" s="333">
        <v>45017056495</v>
      </c>
      <c r="CK63" s="333"/>
      <c r="CL63" s="333"/>
      <c r="CM63" s="333"/>
      <c r="CN63" s="333"/>
      <c r="CO63" s="333"/>
      <c r="CP63" s="333"/>
      <c r="CQ63" s="333"/>
      <c r="CR63" s="333"/>
      <c r="CS63" s="333"/>
      <c r="CT63" s="333"/>
      <c r="CU63" s="333"/>
      <c r="CV63" s="333"/>
      <c r="CW63" s="333"/>
      <c r="CX63" s="333"/>
      <c r="CY63" s="333"/>
      <c r="CZ63" s="333"/>
      <c r="DA63" s="333"/>
      <c r="DB63" s="374"/>
      <c r="DC63" s="154"/>
      <c r="DD63" s="179">
        <f t="shared" si="0"/>
        <v>144.26822348109607</v>
      </c>
      <c r="DE63" s="179">
        <f t="shared" si="1"/>
        <v>32.786152666666659</v>
      </c>
      <c r="DF63" s="179">
        <f t="shared" si="2"/>
        <v>15.942526666666664</v>
      </c>
      <c r="DG63" s="179">
        <f t="shared" si="3"/>
        <v>17.675409999999996</v>
      </c>
      <c r="DH63" s="180">
        <f t="shared" si="4"/>
        <v>47.3</v>
      </c>
      <c r="DI63" s="181">
        <f t="shared" si="62"/>
        <v>231.9</v>
      </c>
      <c r="DJ63" s="182">
        <f t="shared" si="37"/>
        <v>1</v>
      </c>
      <c r="DK63" s="182">
        <f t="shared" si="38"/>
        <v>0</v>
      </c>
      <c r="DL63" s="182">
        <f t="shared" si="63"/>
        <v>0</v>
      </c>
      <c r="DM63" s="182">
        <f t="shared" si="64"/>
        <v>0</v>
      </c>
      <c r="DN63" s="182">
        <f t="shared" si="65"/>
        <v>0</v>
      </c>
      <c r="DO63" s="182">
        <f t="shared" si="9"/>
        <v>1</v>
      </c>
      <c r="DP63" s="182">
        <f t="shared" si="10"/>
        <v>0</v>
      </c>
      <c r="DQ63" s="25">
        <f t="shared" si="11"/>
        <v>0</v>
      </c>
      <c r="DR63" s="169"/>
      <c r="DS63" s="166" t="str">
        <f t="shared" si="66"/>
        <v>A</v>
      </c>
      <c r="DT63" s="166" t="str">
        <f t="shared" si="67"/>
        <v>B</v>
      </c>
      <c r="DU63" s="167">
        <f t="shared" si="68"/>
        <v>2</v>
      </c>
      <c r="DV63" s="153" t="str">
        <f>VLOOKUP(M63,'Data Master kondisi'!$O$3:$P$11,2,FALSE)</f>
        <v>Z</v>
      </c>
      <c r="DW63" s="153">
        <f>LOOKUP(DV63,{"X","X","X","Y","Y","Y","Z","Z","Z"},{6,6,6,4,4,4,2,2,2})</f>
        <v>2</v>
      </c>
      <c r="DX63" s="153">
        <f t="shared" si="15"/>
        <v>1</v>
      </c>
      <c r="DY63" s="153">
        <f t="shared" si="69"/>
        <v>5</v>
      </c>
      <c r="DZ63" s="153" t="str">
        <f>VLOOKUP(G63,'Data Master class'!$A$5:$D$12,3,FALSE)</f>
        <v>B</v>
      </c>
      <c r="EA63" s="160" t="str">
        <f t="shared" si="70"/>
        <v>BAIK</v>
      </c>
      <c r="EB63" s="156"/>
      <c r="EC63" s="153">
        <f>VLOOKUP(G63,'Data Master class'!$A$5:$D$12,2,FALSE)</f>
        <v>3</v>
      </c>
      <c r="ED63" s="153" t="str">
        <f>VLOOKUP(H63,'Data Master class'!$E$5:$G$6,3,FALSE)</f>
        <v>X</v>
      </c>
      <c r="EE63" s="153">
        <f>VLOOKUP(H63,'Data Master class'!$E$5:$G$6,2,FALSE)</f>
        <v>2</v>
      </c>
      <c r="EF63" s="153">
        <f t="shared" si="71"/>
        <v>5</v>
      </c>
      <c r="EG63" s="153" t="str">
        <f t="shared" si="72"/>
        <v>CLASS 3</v>
      </c>
      <c r="EH63" s="153">
        <f t="shared" si="73"/>
        <v>10</v>
      </c>
      <c r="EI63" s="171"/>
      <c r="EJ63" s="441">
        <f t="shared" si="20"/>
        <v>0.48121085594989549</v>
      </c>
      <c r="EK63" s="441">
        <f t="shared" si="21"/>
        <v>0.27974947807933193</v>
      </c>
      <c r="EL63" s="441">
        <f t="shared" si="22"/>
        <v>0.20146137787056367</v>
      </c>
      <c r="EM63" s="442">
        <f t="shared" si="74"/>
        <v>0.32080723729993038</v>
      </c>
      <c r="EN63" s="443" t="str">
        <f t="shared" si="75"/>
        <v>BURUK</v>
      </c>
      <c r="EP63" s="196">
        <f>'2. SUHU &amp; FISIK TRAFO'!CY63</f>
        <v>324</v>
      </c>
      <c r="EQ63" s="168">
        <f t="shared" si="76"/>
        <v>14.598765432098764</v>
      </c>
      <c r="ER63" s="189" t="str">
        <f t="shared" si="77"/>
        <v>BAIK</v>
      </c>
      <c r="ET63" s="447">
        <f t="shared" si="53"/>
        <v>22.057000000000002</v>
      </c>
      <c r="EU63" s="447">
        <f t="shared" si="78"/>
        <v>17.645600000000002</v>
      </c>
      <c r="EV63" s="448">
        <f t="shared" si="28"/>
        <v>22.057000000000002</v>
      </c>
      <c r="EW63" s="449" t="str">
        <f t="shared" si="79"/>
        <v>BAIK</v>
      </c>
      <c r="EX63" s="721"/>
      <c r="EY63" s="447">
        <f t="shared" si="56"/>
        <v>36.8902</v>
      </c>
      <c r="EZ63" s="447">
        <f t="shared" si="30"/>
        <v>29.512160000000002</v>
      </c>
      <c r="FA63" s="448">
        <f t="shared" si="57"/>
        <v>36.8902</v>
      </c>
      <c r="FB63" s="449" t="str">
        <f t="shared" si="31"/>
        <v>BAIK</v>
      </c>
      <c r="FD63" s="453">
        <f t="shared" si="32"/>
        <v>25.3</v>
      </c>
      <c r="FE63" s="454">
        <f t="shared" si="33"/>
        <v>144.50867052023122</v>
      </c>
      <c r="FF63" s="725">
        <f t="shared" si="34"/>
        <v>17.5076</v>
      </c>
      <c r="FG63" s="202" t="str">
        <f t="shared" si="80"/>
        <v>KURANG</v>
      </c>
    </row>
    <row r="64" spans="1:163" s="195" customFormat="1" ht="20.25" customHeight="1">
      <c r="A64" s="347">
        <v>52</v>
      </c>
      <c r="B64" s="764" t="s">
        <v>2232</v>
      </c>
      <c r="C64" s="331" t="s">
        <v>597</v>
      </c>
      <c r="D64" s="259" t="s">
        <v>594</v>
      </c>
      <c r="E64" s="319" t="s">
        <v>574</v>
      </c>
      <c r="F64" s="319" t="s">
        <v>590</v>
      </c>
      <c r="G64" s="208" t="s">
        <v>206</v>
      </c>
      <c r="H64" s="214" t="s">
        <v>208</v>
      </c>
      <c r="I64" s="259" t="s">
        <v>598</v>
      </c>
      <c r="J64" s="210" t="s">
        <v>599</v>
      </c>
      <c r="K64" s="259" t="s">
        <v>341</v>
      </c>
      <c r="L64" s="259" t="s">
        <v>585</v>
      </c>
      <c r="M64" s="259">
        <v>250</v>
      </c>
      <c r="N64" s="259">
        <v>62721</v>
      </c>
      <c r="O64" s="259">
        <v>2016</v>
      </c>
      <c r="P64" s="259" t="s">
        <v>190</v>
      </c>
      <c r="Q64" s="545" t="s">
        <v>1613</v>
      </c>
      <c r="R64" s="433">
        <v>44754</v>
      </c>
      <c r="S64" s="331" t="s">
        <v>318</v>
      </c>
      <c r="T64" s="331" t="s">
        <v>343</v>
      </c>
      <c r="U64" s="259">
        <v>3</v>
      </c>
      <c r="V64" s="259">
        <v>2</v>
      </c>
      <c r="W64" s="259">
        <v>3</v>
      </c>
      <c r="X64" s="259">
        <v>20000</v>
      </c>
      <c r="Y64" s="332">
        <v>400</v>
      </c>
      <c r="Z64" s="332">
        <v>401</v>
      </c>
      <c r="AA64" s="332">
        <v>400</v>
      </c>
      <c r="AB64" s="332">
        <v>231</v>
      </c>
      <c r="AC64" s="332">
        <v>231</v>
      </c>
      <c r="AD64" s="332">
        <v>231</v>
      </c>
      <c r="AE64" s="332">
        <v>74.599999999999994</v>
      </c>
      <c r="AF64" s="332">
        <v>87.7</v>
      </c>
      <c r="AG64" s="332">
        <v>87.3</v>
      </c>
      <c r="AH64" s="332">
        <v>40.5</v>
      </c>
      <c r="AI64" s="332">
        <v>51.9</v>
      </c>
      <c r="AJ64" s="332">
        <v>75.7</v>
      </c>
      <c r="AK64" s="332">
        <v>70.7</v>
      </c>
      <c r="AL64" s="332">
        <v>35.1</v>
      </c>
      <c r="AM64" s="332">
        <v>20.7</v>
      </c>
      <c r="AN64" s="332">
        <v>15</v>
      </c>
      <c r="AO64" s="332">
        <v>6.8</v>
      </c>
      <c r="AP64" s="332">
        <v>15.8</v>
      </c>
      <c r="AQ64" s="332"/>
      <c r="AR64" s="332"/>
      <c r="AS64" s="332"/>
      <c r="AT64" s="332"/>
      <c r="AU64" s="332"/>
      <c r="AV64" s="332"/>
      <c r="AW64" s="332"/>
      <c r="AX64" s="332"/>
      <c r="AY64" s="332">
        <v>0.85</v>
      </c>
      <c r="AZ64" s="332">
        <v>0.85</v>
      </c>
      <c r="BA64" s="332">
        <v>0.85</v>
      </c>
      <c r="BB64" s="261">
        <v>402</v>
      </c>
      <c r="BC64" s="261">
        <v>400</v>
      </c>
      <c r="BD64" s="261">
        <v>409</v>
      </c>
      <c r="BE64" s="261">
        <v>231</v>
      </c>
      <c r="BF64" s="261">
        <v>232</v>
      </c>
      <c r="BG64" s="261">
        <v>230</v>
      </c>
      <c r="BH64" s="261">
        <v>88.4</v>
      </c>
      <c r="BI64" s="261">
        <v>101.3</v>
      </c>
      <c r="BJ64" s="261">
        <v>109.7</v>
      </c>
      <c r="BK64" s="261">
        <v>40.200000000000003</v>
      </c>
      <c r="BL64" s="261">
        <v>86.3</v>
      </c>
      <c r="BM64" s="261">
        <v>99.7</v>
      </c>
      <c r="BN64" s="261">
        <v>100.2</v>
      </c>
      <c r="BO64" s="261">
        <v>33.6</v>
      </c>
      <c r="BP64" s="261">
        <v>0</v>
      </c>
      <c r="BQ64" s="261">
        <v>0</v>
      </c>
      <c r="BR64" s="261">
        <v>0</v>
      </c>
      <c r="BS64" s="261">
        <v>0</v>
      </c>
      <c r="BT64" s="261"/>
      <c r="BU64" s="261"/>
      <c r="BV64" s="261"/>
      <c r="BW64" s="261"/>
      <c r="BX64" s="261"/>
      <c r="BY64" s="261"/>
      <c r="BZ64" s="261"/>
      <c r="CA64" s="261"/>
      <c r="CB64" s="261">
        <v>0.85</v>
      </c>
      <c r="CC64" s="261">
        <v>0.85</v>
      </c>
      <c r="CD64" s="261">
        <v>0.85</v>
      </c>
      <c r="CE64" s="333"/>
      <c r="CF64" s="333"/>
      <c r="CG64" s="333"/>
      <c r="CH64" s="333"/>
      <c r="CI64" s="333">
        <v>227.3</v>
      </c>
      <c r="CJ64" s="333">
        <v>45017710703</v>
      </c>
      <c r="CK64" s="333"/>
      <c r="CL64" s="333"/>
      <c r="CM64" s="333"/>
      <c r="CN64" s="333"/>
      <c r="CO64" s="333"/>
      <c r="CP64" s="333"/>
      <c r="CQ64" s="333"/>
      <c r="CR64" s="333"/>
      <c r="CS64" s="333"/>
      <c r="CT64" s="333"/>
      <c r="CU64" s="333"/>
      <c r="CV64" s="333"/>
      <c r="CW64" s="333"/>
      <c r="CX64" s="333"/>
      <c r="CY64" s="333"/>
      <c r="CZ64" s="333"/>
      <c r="DA64" s="333"/>
      <c r="DB64" s="374"/>
      <c r="DC64" s="154"/>
      <c r="DD64" s="179">
        <f t="shared" si="0"/>
        <v>360.97086724454095</v>
      </c>
      <c r="DE64" s="179">
        <f t="shared" si="1"/>
        <v>20.66648773333333</v>
      </c>
      <c r="DF64" s="179">
        <f t="shared" si="2"/>
        <v>24.295589466666666</v>
      </c>
      <c r="DG64" s="179">
        <f t="shared" si="3"/>
        <v>24.184777199999996</v>
      </c>
      <c r="DH64" s="180">
        <f t="shared" si="4"/>
        <v>87.7</v>
      </c>
      <c r="DI64" s="181">
        <f t="shared" si="62"/>
        <v>227.3</v>
      </c>
      <c r="DJ64" s="182">
        <f t="shared" si="37"/>
        <v>1</v>
      </c>
      <c r="DK64" s="182">
        <f t="shared" si="38"/>
        <v>0</v>
      </c>
      <c r="DL64" s="182">
        <f t="shared" si="63"/>
        <v>0</v>
      </c>
      <c r="DM64" s="182">
        <f t="shared" si="64"/>
        <v>0</v>
      </c>
      <c r="DN64" s="182">
        <f t="shared" si="65"/>
        <v>0</v>
      </c>
      <c r="DO64" s="182">
        <f t="shared" si="9"/>
        <v>1</v>
      </c>
      <c r="DP64" s="182">
        <f t="shared" si="10"/>
        <v>0</v>
      </c>
      <c r="DQ64" s="25">
        <f t="shared" si="11"/>
        <v>0</v>
      </c>
      <c r="DR64" s="169"/>
      <c r="DS64" s="166" t="str">
        <f t="shared" si="66"/>
        <v>A</v>
      </c>
      <c r="DT64" s="166" t="str">
        <f t="shared" si="67"/>
        <v>A</v>
      </c>
      <c r="DU64" s="167">
        <f t="shared" si="68"/>
        <v>1</v>
      </c>
      <c r="DV64" s="153" t="str">
        <f>VLOOKUP(M64,'Data Master kondisi'!$O$3:$P$11,2,FALSE)</f>
        <v>Y</v>
      </c>
      <c r="DW64" s="153">
        <f>LOOKUP(DV64,{"X","X","X","Y","Y","Y","Z","Z","Z"},{6,6,6,4,4,4,2,2,2})</f>
        <v>4</v>
      </c>
      <c r="DX64" s="153">
        <f t="shared" si="15"/>
        <v>1</v>
      </c>
      <c r="DY64" s="153">
        <f t="shared" si="69"/>
        <v>6</v>
      </c>
      <c r="DZ64" s="153" t="str">
        <f>VLOOKUP(G64,'Data Master class'!$A$5:$D$12,3,FALSE)</f>
        <v>B</v>
      </c>
      <c r="EA64" s="160" t="str">
        <f t="shared" si="70"/>
        <v>CUKUP</v>
      </c>
      <c r="EB64" s="156"/>
      <c r="EC64" s="153">
        <f>VLOOKUP(G64,'Data Master class'!$A$5:$D$12,2,FALSE)</f>
        <v>3</v>
      </c>
      <c r="ED64" s="153" t="str">
        <f>VLOOKUP(H64,'Data Master class'!$E$5:$G$6,3,FALSE)</f>
        <v>X</v>
      </c>
      <c r="EE64" s="153">
        <f>VLOOKUP(H64,'Data Master class'!$E$5:$G$6,2,FALSE)</f>
        <v>2</v>
      </c>
      <c r="EF64" s="153">
        <f t="shared" si="71"/>
        <v>5</v>
      </c>
      <c r="EG64" s="153" t="str">
        <f t="shared" si="72"/>
        <v>CLASS 3</v>
      </c>
      <c r="EH64" s="153">
        <f t="shared" si="73"/>
        <v>11</v>
      </c>
      <c r="EI64" s="171"/>
      <c r="EJ64" s="441">
        <f t="shared" si="20"/>
        <v>0.10336538461538472</v>
      </c>
      <c r="EK64" s="441">
        <f t="shared" si="21"/>
        <v>5.4086538461538457E-2</v>
      </c>
      <c r="EL64" s="441">
        <f t="shared" si="22"/>
        <v>4.9278846153846083E-2</v>
      </c>
      <c r="EM64" s="442">
        <f t="shared" si="74"/>
        <v>6.8910256410256429E-2</v>
      </c>
      <c r="EN64" s="443" t="str">
        <f t="shared" si="75"/>
        <v>BAIK</v>
      </c>
      <c r="EP64" s="196">
        <f>'2. SUHU &amp; FISIK TRAFO'!CY64</f>
        <v>324</v>
      </c>
      <c r="EQ64" s="168">
        <f t="shared" si="76"/>
        <v>27.067901234567906</v>
      </c>
      <c r="ER64" s="189" t="str">
        <f t="shared" si="77"/>
        <v>BAIK</v>
      </c>
      <c r="ET64" s="447">
        <f t="shared" si="53"/>
        <v>57.657600000000009</v>
      </c>
      <c r="EU64" s="447">
        <f t="shared" si="78"/>
        <v>46.126080000000009</v>
      </c>
      <c r="EV64" s="448">
        <f t="shared" si="28"/>
        <v>23.063040000000004</v>
      </c>
      <c r="EW64" s="449" t="str">
        <f t="shared" si="79"/>
        <v>BAIK</v>
      </c>
      <c r="EX64" s="721"/>
      <c r="EY64" s="447">
        <f t="shared" si="56"/>
        <v>69.153000000000006</v>
      </c>
      <c r="EZ64" s="447">
        <f t="shared" si="30"/>
        <v>55.322400000000009</v>
      </c>
      <c r="FA64" s="448">
        <f t="shared" si="57"/>
        <v>27.661200000000001</v>
      </c>
      <c r="FB64" s="449" t="str">
        <f t="shared" si="31"/>
        <v>BAIK</v>
      </c>
      <c r="FD64" s="453">
        <f t="shared" si="32"/>
        <v>40.5</v>
      </c>
      <c r="FE64" s="454">
        <f t="shared" si="33"/>
        <v>361.27167630057806</v>
      </c>
      <c r="FF64" s="725">
        <f t="shared" si="34"/>
        <v>11.2104</v>
      </c>
      <c r="FG64" s="202" t="str">
        <f t="shared" si="80"/>
        <v>CUKUP</v>
      </c>
    </row>
    <row r="65" spans="1:163" s="195" customFormat="1" ht="20.25" customHeight="1">
      <c r="A65" s="347">
        <v>53</v>
      </c>
      <c r="B65" s="764" t="s">
        <v>2232</v>
      </c>
      <c r="C65" s="331" t="s">
        <v>600</v>
      </c>
      <c r="D65" s="259" t="s">
        <v>601</v>
      </c>
      <c r="E65" s="319" t="s">
        <v>574</v>
      </c>
      <c r="F65" s="319" t="s">
        <v>590</v>
      </c>
      <c r="G65" s="208" t="s">
        <v>206</v>
      </c>
      <c r="H65" s="214" t="s">
        <v>208</v>
      </c>
      <c r="I65" s="259" t="s">
        <v>602</v>
      </c>
      <c r="J65" s="210" t="s">
        <v>603</v>
      </c>
      <c r="K65" s="259" t="s">
        <v>341</v>
      </c>
      <c r="L65" s="259" t="s">
        <v>388</v>
      </c>
      <c r="M65" s="259">
        <v>160</v>
      </c>
      <c r="N65" s="259" t="s">
        <v>593</v>
      </c>
      <c r="O65" s="259">
        <v>2016</v>
      </c>
      <c r="P65" s="259" t="s">
        <v>190</v>
      </c>
      <c r="Q65" s="545" t="s">
        <v>1627</v>
      </c>
      <c r="R65" s="433">
        <v>44755</v>
      </c>
      <c r="S65" s="331" t="s">
        <v>318</v>
      </c>
      <c r="T65" s="331" t="s">
        <v>343</v>
      </c>
      <c r="U65" s="259">
        <v>3</v>
      </c>
      <c r="V65" s="259">
        <v>2</v>
      </c>
      <c r="W65" s="259">
        <v>3</v>
      </c>
      <c r="X65" s="259">
        <v>20000</v>
      </c>
      <c r="Y65" s="332">
        <v>400</v>
      </c>
      <c r="Z65" s="332">
        <v>401</v>
      </c>
      <c r="AA65" s="332">
        <v>399</v>
      </c>
      <c r="AB65" s="332">
        <v>230</v>
      </c>
      <c r="AC65" s="332">
        <v>231</v>
      </c>
      <c r="AD65" s="332">
        <v>230</v>
      </c>
      <c r="AE65" s="332">
        <v>92.6</v>
      </c>
      <c r="AF65" s="332">
        <v>113.8</v>
      </c>
      <c r="AG65" s="332">
        <v>72.2</v>
      </c>
      <c r="AH65" s="332">
        <v>35.6</v>
      </c>
      <c r="AI65" s="332">
        <v>42.1</v>
      </c>
      <c r="AJ65" s="332">
        <v>79.400000000000006</v>
      </c>
      <c r="AK65" s="332">
        <v>46.7</v>
      </c>
      <c r="AL65" s="332">
        <v>41.1</v>
      </c>
      <c r="AM65" s="332"/>
      <c r="AN65" s="332"/>
      <c r="AO65" s="332"/>
      <c r="AP65" s="332"/>
      <c r="AQ65" s="332">
        <v>33.700000000000003</v>
      </c>
      <c r="AR65" s="332">
        <v>18.3</v>
      </c>
      <c r="AS65" s="332">
        <v>23.2</v>
      </c>
      <c r="AT65" s="332">
        <v>16</v>
      </c>
      <c r="AU65" s="332"/>
      <c r="AV65" s="332"/>
      <c r="AW65" s="332"/>
      <c r="AX65" s="332"/>
      <c r="AY65" s="332">
        <v>0.85</v>
      </c>
      <c r="AZ65" s="332">
        <v>0.85</v>
      </c>
      <c r="BA65" s="332">
        <v>0.85</v>
      </c>
      <c r="BB65" s="261">
        <v>401</v>
      </c>
      <c r="BC65" s="261">
        <v>401</v>
      </c>
      <c r="BD65" s="261">
        <v>402</v>
      </c>
      <c r="BE65" s="261">
        <v>231</v>
      </c>
      <c r="BF65" s="261">
        <v>231</v>
      </c>
      <c r="BG65" s="261">
        <v>231</v>
      </c>
      <c r="BH65" s="261">
        <v>54.7</v>
      </c>
      <c r="BI65" s="261">
        <v>93.5</v>
      </c>
      <c r="BJ65" s="261">
        <v>69.099999999999994</v>
      </c>
      <c r="BK65" s="261">
        <v>39.6</v>
      </c>
      <c r="BL65" s="261">
        <v>26.6</v>
      </c>
      <c r="BM65" s="261">
        <v>55.7</v>
      </c>
      <c r="BN65" s="261">
        <v>31.1</v>
      </c>
      <c r="BO65" s="261">
        <v>27.2</v>
      </c>
      <c r="BP65" s="261"/>
      <c r="BQ65" s="261"/>
      <c r="BR65" s="261"/>
      <c r="BS65" s="261"/>
      <c r="BT65" s="261">
        <v>26.2</v>
      </c>
      <c r="BU65" s="261">
        <v>38.200000000000003</v>
      </c>
      <c r="BV65" s="261">
        <v>37.799999999999997</v>
      </c>
      <c r="BW65" s="261">
        <v>14.6</v>
      </c>
      <c r="BX65" s="261"/>
      <c r="BY65" s="261"/>
      <c r="BZ65" s="261"/>
      <c r="CA65" s="261"/>
      <c r="CB65" s="261">
        <v>0.85</v>
      </c>
      <c r="CC65" s="261">
        <v>0.85</v>
      </c>
      <c r="CD65" s="261">
        <v>0.85</v>
      </c>
      <c r="CE65" s="333">
        <v>226.3</v>
      </c>
      <c r="CF65" s="333">
        <v>86064800732</v>
      </c>
      <c r="CG65" s="333"/>
      <c r="CH65" s="333"/>
      <c r="CI65" s="333"/>
      <c r="CJ65" s="333"/>
      <c r="CK65" s="333"/>
      <c r="CL65" s="333"/>
      <c r="CM65" s="333"/>
      <c r="CN65" s="333"/>
      <c r="CO65" s="333"/>
      <c r="CP65" s="333"/>
      <c r="CQ65" s="333"/>
      <c r="CR65" s="333"/>
      <c r="CS65" s="333">
        <v>228.7</v>
      </c>
      <c r="CT65" s="333">
        <v>56601429618</v>
      </c>
      <c r="CU65" s="333"/>
      <c r="CV65" s="333"/>
      <c r="CW65" s="333"/>
      <c r="CX65" s="333"/>
      <c r="CY65" s="333"/>
      <c r="CZ65" s="333"/>
      <c r="DA65" s="333"/>
      <c r="DB65" s="374"/>
      <c r="DC65" s="154"/>
      <c r="DD65" s="179">
        <f t="shared" si="0"/>
        <v>231.21387283236993</v>
      </c>
      <c r="DE65" s="179">
        <f t="shared" si="1"/>
        <v>40.049500000000002</v>
      </c>
      <c r="DF65" s="179">
        <f t="shared" si="2"/>
        <v>49.218500000000006</v>
      </c>
      <c r="DG65" s="179">
        <f t="shared" si="3"/>
        <v>31.226500000000001</v>
      </c>
      <c r="DH65" s="180">
        <f t="shared" si="4"/>
        <v>113.8</v>
      </c>
      <c r="DI65" s="181">
        <f t="shared" si="62"/>
        <v>226.3</v>
      </c>
      <c r="DJ65" s="182">
        <f t="shared" si="37"/>
        <v>0</v>
      </c>
      <c r="DK65" s="182">
        <f t="shared" si="38"/>
        <v>1</v>
      </c>
      <c r="DL65" s="182">
        <f t="shared" si="63"/>
        <v>0</v>
      </c>
      <c r="DM65" s="182">
        <f t="shared" si="64"/>
        <v>0</v>
      </c>
      <c r="DN65" s="182">
        <f t="shared" si="65"/>
        <v>0</v>
      </c>
      <c r="DO65" s="182">
        <f t="shared" si="9"/>
        <v>1</v>
      </c>
      <c r="DP65" s="182">
        <f t="shared" si="10"/>
        <v>0</v>
      </c>
      <c r="DQ65" s="25">
        <f t="shared" si="11"/>
        <v>0</v>
      </c>
      <c r="DR65" s="169"/>
      <c r="DS65" s="166" t="str">
        <f t="shared" si="66"/>
        <v>A</v>
      </c>
      <c r="DT65" s="166" t="str">
        <f t="shared" si="67"/>
        <v>A</v>
      </c>
      <c r="DU65" s="167">
        <f t="shared" si="68"/>
        <v>1</v>
      </c>
      <c r="DV65" s="153" t="str">
        <f>VLOOKUP(M65,'Data Master kondisi'!$O$3:$P$11,2,FALSE)</f>
        <v>Y</v>
      </c>
      <c r="DW65" s="153">
        <f>LOOKUP(DV65,{"X","X","X","Y","Y","Y","Z","Z","Z"},{6,6,6,4,4,4,2,2,2})</f>
        <v>4</v>
      </c>
      <c r="DX65" s="153">
        <f t="shared" si="15"/>
        <v>1</v>
      </c>
      <c r="DY65" s="153">
        <f t="shared" si="69"/>
        <v>6</v>
      </c>
      <c r="DZ65" s="153" t="str">
        <f>VLOOKUP(G65,'Data Master class'!$A$5:$D$12,3,FALSE)</f>
        <v>B</v>
      </c>
      <c r="EA65" s="160" t="str">
        <f t="shared" si="70"/>
        <v>CUKUP</v>
      </c>
      <c r="EB65" s="156"/>
      <c r="EC65" s="153">
        <f>VLOOKUP(G65,'Data Master class'!$A$5:$D$12,2,FALSE)</f>
        <v>3</v>
      </c>
      <c r="ED65" s="153" t="str">
        <f>VLOOKUP(H65,'Data Master class'!$E$5:$G$6,3,FALSE)</f>
        <v>X</v>
      </c>
      <c r="EE65" s="153">
        <f>VLOOKUP(H65,'Data Master class'!$E$5:$G$6,2,FALSE)</f>
        <v>2</v>
      </c>
      <c r="EF65" s="153">
        <f t="shared" si="71"/>
        <v>5</v>
      </c>
      <c r="EG65" s="153" t="str">
        <f t="shared" si="72"/>
        <v>CLASS 3</v>
      </c>
      <c r="EH65" s="153">
        <f t="shared" si="73"/>
        <v>11</v>
      </c>
      <c r="EI65" s="171"/>
      <c r="EJ65" s="441">
        <f t="shared" si="20"/>
        <v>2.871500358937535E-3</v>
      </c>
      <c r="EK65" s="441">
        <f t="shared" si="21"/>
        <v>0.22541277817659733</v>
      </c>
      <c r="EL65" s="441">
        <f t="shared" si="22"/>
        <v>0.22254127781765964</v>
      </c>
      <c r="EM65" s="442">
        <f t="shared" si="74"/>
        <v>0.15027518545106486</v>
      </c>
      <c r="EN65" s="443" t="str">
        <f t="shared" si="75"/>
        <v>CUKUP</v>
      </c>
      <c r="EP65" s="196">
        <f>'2. SUHU &amp; FISIK TRAFO'!CY65</f>
        <v>324</v>
      </c>
      <c r="EQ65" s="168">
        <f t="shared" si="76"/>
        <v>35.123456790123456</v>
      </c>
      <c r="ER65" s="189" t="str">
        <f t="shared" si="77"/>
        <v>BAIK</v>
      </c>
      <c r="ET65" s="447">
        <f t="shared" si="53"/>
        <v>64.191800000000001</v>
      </c>
      <c r="EU65" s="447">
        <f t="shared" si="78"/>
        <v>51.353440000000006</v>
      </c>
      <c r="EV65" s="448">
        <f t="shared" si="28"/>
        <v>40.119875</v>
      </c>
      <c r="EW65" s="449" t="str">
        <f t="shared" si="79"/>
        <v>BAIK</v>
      </c>
      <c r="EX65" s="721"/>
      <c r="EY65" s="447">
        <f t="shared" si="56"/>
        <v>50.196299999999994</v>
      </c>
      <c r="EZ65" s="447">
        <f t="shared" si="30"/>
        <v>40.157039999999995</v>
      </c>
      <c r="FA65" s="448">
        <f t="shared" si="57"/>
        <v>31.372687499999998</v>
      </c>
      <c r="FB65" s="449" t="str">
        <f t="shared" si="31"/>
        <v>BAIK</v>
      </c>
      <c r="FD65" s="453">
        <f t="shared" si="32"/>
        <v>35.6</v>
      </c>
      <c r="FE65" s="454">
        <f t="shared" si="33"/>
        <v>231.21387283236993</v>
      </c>
      <c r="FF65" s="725">
        <f t="shared" si="34"/>
        <v>15.397000000000002</v>
      </c>
      <c r="FG65" s="202" t="str">
        <f t="shared" si="80"/>
        <v>KURANG</v>
      </c>
    </row>
    <row r="66" spans="1:163" s="195" customFormat="1" ht="20.25" customHeight="1">
      <c r="A66" s="347">
        <v>54</v>
      </c>
      <c r="B66" s="764" t="s">
        <v>2232</v>
      </c>
      <c r="C66" s="331" t="s">
        <v>706</v>
      </c>
      <c r="D66" s="259" t="s">
        <v>707</v>
      </c>
      <c r="E66" s="319" t="s">
        <v>574</v>
      </c>
      <c r="F66" s="319" t="s">
        <v>1068</v>
      </c>
      <c r="G66" s="208" t="s">
        <v>206</v>
      </c>
      <c r="H66" s="214" t="s">
        <v>208</v>
      </c>
      <c r="I66" s="259" t="s">
        <v>708</v>
      </c>
      <c r="J66" s="210" t="s">
        <v>709</v>
      </c>
      <c r="K66" s="259" t="s">
        <v>341</v>
      </c>
      <c r="L66" s="259" t="s">
        <v>638</v>
      </c>
      <c r="M66" s="259">
        <v>200</v>
      </c>
      <c r="N66" s="259">
        <v>1603982</v>
      </c>
      <c r="O66" s="259">
        <v>2016</v>
      </c>
      <c r="P66" s="259" t="s">
        <v>190</v>
      </c>
      <c r="Q66" s="545" t="s">
        <v>1628</v>
      </c>
      <c r="R66" s="433">
        <v>44755</v>
      </c>
      <c r="S66" s="331" t="s">
        <v>318</v>
      </c>
      <c r="T66" s="331" t="s">
        <v>343</v>
      </c>
      <c r="U66" s="259">
        <v>3</v>
      </c>
      <c r="V66" s="259">
        <v>3</v>
      </c>
      <c r="W66" s="259">
        <v>3</v>
      </c>
      <c r="X66" s="259">
        <v>20000</v>
      </c>
      <c r="Y66" s="332">
        <v>397</v>
      </c>
      <c r="Z66" s="332">
        <v>398</v>
      </c>
      <c r="AA66" s="332">
        <v>399</v>
      </c>
      <c r="AB66" s="332">
        <v>230</v>
      </c>
      <c r="AC66" s="332">
        <v>229</v>
      </c>
      <c r="AD66" s="332">
        <v>229</v>
      </c>
      <c r="AE66" s="332">
        <v>98.1</v>
      </c>
      <c r="AF66" s="332">
        <v>165.2</v>
      </c>
      <c r="AG66" s="332">
        <v>155</v>
      </c>
      <c r="AH66" s="332">
        <v>75.8</v>
      </c>
      <c r="AI66" s="332">
        <v>37.799999999999997</v>
      </c>
      <c r="AJ66" s="332">
        <v>69.2</v>
      </c>
      <c r="AK66" s="332">
        <v>61</v>
      </c>
      <c r="AL66" s="332">
        <v>33.1</v>
      </c>
      <c r="AM66" s="332">
        <v>2.2000000000000002</v>
      </c>
      <c r="AN66" s="332">
        <v>2.8</v>
      </c>
      <c r="AO66" s="332">
        <v>20.7</v>
      </c>
      <c r="AP66" s="332">
        <v>20.5</v>
      </c>
      <c r="AQ66" s="332">
        <v>63.4</v>
      </c>
      <c r="AR66" s="332">
        <v>96.8</v>
      </c>
      <c r="AS66" s="332">
        <v>65</v>
      </c>
      <c r="AT66" s="332">
        <v>39.700000000000003</v>
      </c>
      <c r="AU66" s="332"/>
      <c r="AV66" s="332"/>
      <c r="AW66" s="332"/>
      <c r="AX66" s="332"/>
      <c r="AY66" s="332">
        <v>0.85</v>
      </c>
      <c r="AZ66" s="332">
        <v>0.85</v>
      </c>
      <c r="BA66" s="332">
        <v>0.85</v>
      </c>
      <c r="BB66" s="261">
        <v>397</v>
      </c>
      <c r="BC66" s="261">
        <v>398</v>
      </c>
      <c r="BD66" s="261">
        <v>399</v>
      </c>
      <c r="BE66" s="261">
        <v>229</v>
      </c>
      <c r="BF66" s="261">
        <v>229</v>
      </c>
      <c r="BG66" s="261">
        <v>229</v>
      </c>
      <c r="BH66" s="261">
        <v>94.1</v>
      </c>
      <c r="BI66" s="261">
        <v>143.69999999999999</v>
      </c>
      <c r="BJ66" s="261">
        <v>103.8</v>
      </c>
      <c r="BK66" s="261">
        <v>51.6</v>
      </c>
      <c r="BL66" s="261">
        <v>49.9</v>
      </c>
      <c r="BM66" s="261">
        <v>71.599999999999994</v>
      </c>
      <c r="BN66" s="261">
        <v>50.7</v>
      </c>
      <c r="BO66" s="261">
        <v>27.4</v>
      </c>
      <c r="BP66" s="261">
        <v>8.9</v>
      </c>
      <c r="BQ66" s="261">
        <v>6.7</v>
      </c>
      <c r="BR66" s="261">
        <v>20.2</v>
      </c>
      <c r="BS66" s="261">
        <v>17.3</v>
      </c>
      <c r="BT66" s="261">
        <v>35.200000000000003</v>
      </c>
      <c r="BU66" s="261">
        <v>63.8</v>
      </c>
      <c r="BV66" s="261">
        <v>34.299999999999997</v>
      </c>
      <c r="BW66" s="261">
        <v>27.6</v>
      </c>
      <c r="BX66" s="261"/>
      <c r="BY66" s="261"/>
      <c r="BZ66" s="261"/>
      <c r="CA66" s="261"/>
      <c r="CB66" s="261">
        <v>0.85</v>
      </c>
      <c r="CC66" s="261">
        <v>0.85</v>
      </c>
      <c r="CD66" s="261">
        <v>0.85</v>
      </c>
      <c r="CE66" s="333">
        <v>225.1</v>
      </c>
      <c r="CF66" s="333">
        <v>32198708573</v>
      </c>
      <c r="CG66" s="333"/>
      <c r="CH66" s="333"/>
      <c r="CI66" s="333"/>
      <c r="CJ66" s="333"/>
      <c r="CK66" s="333"/>
      <c r="CL66" s="333"/>
      <c r="CM66" s="333">
        <v>230.9</v>
      </c>
      <c r="CN66" s="333">
        <v>56601421623</v>
      </c>
      <c r="CO66" s="333"/>
      <c r="CP66" s="333"/>
      <c r="CQ66" s="333"/>
      <c r="CR66" s="333"/>
      <c r="CS66" s="333"/>
      <c r="CT66" s="333"/>
      <c r="CU66" s="333">
        <v>230.7</v>
      </c>
      <c r="CV66" s="333">
        <v>86017652941</v>
      </c>
      <c r="CW66" s="333"/>
      <c r="CX66" s="333"/>
      <c r="CY66" s="333"/>
      <c r="CZ66" s="333"/>
      <c r="DA66" s="333"/>
      <c r="DB66" s="374"/>
      <c r="DC66" s="154"/>
      <c r="DD66" s="179">
        <f t="shared" si="0"/>
        <v>290.46968948790197</v>
      </c>
      <c r="DE66" s="179">
        <f t="shared" si="1"/>
        <v>33.772886999999997</v>
      </c>
      <c r="DF66" s="179">
        <f t="shared" si="2"/>
        <v>56.873403999999994</v>
      </c>
      <c r="DG66" s="179">
        <f t="shared" si="3"/>
        <v>53.36184999999999</v>
      </c>
      <c r="DH66" s="180">
        <f t="shared" si="4"/>
        <v>165.2</v>
      </c>
      <c r="DI66" s="181">
        <f t="shared" si="62"/>
        <v>225.1</v>
      </c>
      <c r="DJ66" s="182">
        <f t="shared" si="37"/>
        <v>0</v>
      </c>
      <c r="DK66" s="182">
        <f t="shared" si="38"/>
        <v>1</v>
      </c>
      <c r="DL66" s="182">
        <f t="shared" si="63"/>
        <v>0</v>
      </c>
      <c r="DM66" s="182">
        <f t="shared" si="64"/>
        <v>0</v>
      </c>
      <c r="DN66" s="182">
        <f t="shared" si="65"/>
        <v>0</v>
      </c>
      <c r="DO66" s="182">
        <f t="shared" si="9"/>
        <v>0</v>
      </c>
      <c r="DP66" s="182">
        <f t="shared" si="10"/>
        <v>1</v>
      </c>
      <c r="DQ66" s="25">
        <f t="shared" si="11"/>
        <v>0</v>
      </c>
      <c r="DR66" s="169"/>
      <c r="DS66" s="166" t="str">
        <f t="shared" si="66"/>
        <v>A</v>
      </c>
      <c r="DT66" s="166" t="str">
        <f t="shared" si="67"/>
        <v>B</v>
      </c>
      <c r="DU66" s="167">
        <f t="shared" si="68"/>
        <v>2</v>
      </c>
      <c r="DV66" s="153" t="str">
        <f>VLOOKUP(M66,'Data Master kondisi'!$O$3:$P$11,2,FALSE)</f>
        <v>Y</v>
      </c>
      <c r="DW66" s="153">
        <f>LOOKUP(DV66,{"X","X","X","Y","Y","Y","Z","Z","Z"},{6,6,6,4,4,4,2,2,2})</f>
        <v>4</v>
      </c>
      <c r="DX66" s="153">
        <f t="shared" si="15"/>
        <v>1</v>
      </c>
      <c r="DY66" s="153">
        <f t="shared" si="69"/>
        <v>7</v>
      </c>
      <c r="DZ66" s="153" t="str">
        <f>VLOOKUP(G66,'Data Master class'!$A$5:$D$12,3,FALSE)</f>
        <v>B</v>
      </c>
      <c r="EA66" s="160" t="str">
        <f t="shared" si="70"/>
        <v>CUKUP</v>
      </c>
      <c r="EB66" s="156"/>
      <c r="EC66" s="153">
        <f>VLOOKUP(G66,'Data Master class'!$A$5:$D$12,2,FALSE)</f>
        <v>3</v>
      </c>
      <c r="ED66" s="153" t="str">
        <f>VLOOKUP(H66,'Data Master class'!$E$5:$G$6,3,FALSE)</f>
        <v>X</v>
      </c>
      <c r="EE66" s="153">
        <f>VLOOKUP(H66,'Data Master class'!$E$5:$G$6,2,FALSE)</f>
        <v>2</v>
      </c>
      <c r="EF66" s="153">
        <f t="shared" si="71"/>
        <v>5</v>
      </c>
      <c r="EG66" s="153" t="str">
        <f t="shared" si="72"/>
        <v>CLASS 3</v>
      </c>
      <c r="EH66" s="153">
        <f t="shared" si="73"/>
        <v>12</v>
      </c>
      <c r="EI66" s="171"/>
      <c r="EJ66" s="441">
        <f t="shared" si="20"/>
        <v>0.29643796318431737</v>
      </c>
      <c r="EK66" s="441">
        <f t="shared" si="21"/>
        <v>0.18479560124312708</v>
      </c>
      <c r="EL66" s="441">
        <f t="shared" si="22"/>
        <v>0.11164236194119073</v>
      </c>
      <c r="EM66" s="442">
        <f t="shared" si="74"/>
        <v>0.19762530878954507</v>
      </c>
      <c r="EN66" s="443" t="str">
        <f t="shared" si="75"/>
        <v>CUKUP</v>
      </c>
      <c r="EP66" s="196">
        <f>'2. SUHU &amp; FISIK TRAFO'!CY66</f>
        <v>324</v>
      </c>
      <c r="EQ66" s="168">
        <f t="shared" si="76"/>
        <v>50.987654320987652</v>
      </c>
      <c r="ER66" s="189" t="str">
        <f t="shared" si="77"/>
        <v>BAIK</v>
      </c>
      <c r="ET66" s="447">
        <f t="shared" si="53"/>
        <v>95.888799999999989</v>
      </c>
      <c r="EU66" s="447">
        <f t="shared" si="78"/>
        <v>76.711039999999997</v>
      </c>
      <c r="EV66" s="448">
        <f t="shared" si="28"/>
        <v>47.944399999999995</v>
      </c>
      <c r="EW66" s="449" t="str">
        <f t="shared" si="79"/>
        <v>BAIK</v>
      </c>
      <c r="EX66" s="721"/>
      <c r="EY66" s="447">
        <f t="shared" si="56"/>
        <v>78.226399999999998</v>
      </c>
      <c r="EZ66" s="447">
        <f t="shared" si="30"/>
        <v>62.581119999999999</v>
      </c>
      <c r="FA66" s="448">
        <f t="shared" si="57"/>
        <v>39.113199999999999</v>
      </c>
      <c r="FB66" s="449" t="str">
        <f t="shared" si="31"/>
        <v>BAIK</v>
      </c>
      <c r="FD66" s="453">
        <f t="shared" si="32"/>
        <v>75.8</v>
      </c>
      <c r="FE66" s="454">
        <f t="shared" si="33"/>
        <v>289.01734104046244</v>
      </c>
      <c r="FF66" s="725">
        <f t="shared" si="34"/>
        <v>26.226800000000001</v>
      </c>
      <c r="FG66" s="202" t="str">
        <f t="shared" si="80"/>
        <v>BURUK</v>
      </c>
    </row>
    <row r="67" spans="1:163" s="195" customFormat="1" ht="20.25" customHeight="1">
      <c r="A67" s="347">
        <v>55</v>
      </c>
      <c r="B67" s="764" t="s">
        <v>2232</v>
      </c>
      <c r="C67" s="331" t="s">
        <v>710</v>
      </c>
      <c r="D67" s="259" t="s">
        <v>1069</v>
      </c>
      <c r="E67" s="319" t="s">
        <v>574</v>
      </c>
      <c r="F67" s="319" t="s">
        <v>1068</v>
      </c>
      <c r="G67" s="208" t="s">
        <v>206</v>
      </c>
      <c r="H67" s="214" t="s">
        <v>208</v>
      </c>
      <c r="I67" s="259" t="s">
        <v>711</v>
      </c>
      <c r="J67" s="210" t="s">
        <v>712</v>
      </c>
      <c r="K67" s="259" t="s">
        <v>315</v>
      </c>
      <c r="L67" s="259" t="s">
        <v>638</v>
      </c>
      <c r="M67" s="259">
        <v>100</v>
      </c>
      <c r="N67" s="259">
        <v>20107282</v>
      </c>
      <c r="O67" s="259">
        <v>2010</v>
      </c>
      <c r="P67" s="259" t="s">
        <v>190</v>
      </c>
      <c r="Q67" s="545" t="s">
        <v>1629</v>
      </c>
      <c r="R67" s="433">
        <v>44755</v>
      </c>
      <c r="S67" s="331" t="s">
        <v>318</v>
      </c>
      <c r="T67" s="331" t="s">
        <v>343</v>
      </c>
      <c r="U67" s="259">
        <v>3</v>
      </c>
      <c r="V67" s="259">
        <v>2</v>
      </c>
      <c r="W67" s="259">
        <v>3</v>
      </c>
      <c r="X67" s="259">
        <v>20000</v>
      </c>
      <c r="Y67" s="332">
        <v>399</v>
      </c>
      <c r="Z67" s="332">
        <v>398</v>
      </c>
      <c r="AA67" s="332">
        <v>397</v>
      </c>
      <c r="AB67" s="332">
        <v>230</v>
      </c>
      <c r="AC67" s="332">
        <v>230</v>
      </c>
      <c r="AD67" s="332">
        <v>229</v>
      </c>
      <c r="AE67" s="332">
        <v>51.7</v>
      </c>
      <c r="AF67" s="332">
        <v>46.6</v>
      </c>
      <c r="AG67" s="332">
        <v>62.3</v>
      </c>
      <c r="AH67" s="332">
        <v>32.200000000000003</v>
      </c>
      <c r="AI67" s="332">
        <v>39.700000000000003</v>
      </c>
      <c r="AJ67" s="332">
        <v>19.7</v>
      </c>
      <c r="AK67" s="332">
        <v>52.1</v>
      </c>
      <c r="AL67" s="332">
        <v>39</v>
      </c>
      <c r="AM67" s="332">
        <v>24.3</v>
      </c>
      <c r="AN67" s="332">
        <v>25.4</v>
      </c>
      <c r="AO67" s="332">
        <v>1</v>
      </c>
      <c r="AP67" s="332">
        <v>20.7</v>
      </c>
      <c r="AQ67" s="332"/>
      <c r="AR67" s="332"/>
      <c r="AS67" s="332"/>
      <c r="AT67" s="332"/>
      <c r="AU67" s="332"/>
      <c r="AV67" s="332"/>
      <c r="AW67" s="332"/>
      <c r="AX67" s="332"/>
      <c r="AY67" s="332">
        <v>0.85</v>
      </c>
      <c r="AZ67" s="332">
        <v>0.85</v>
      </c>
      <c r="BA67" s="332">
        <v>0.85</v>
      </c>
      <c r="BB67" s="261">
        <v>400</v>
      </c>
      <c r="BC67" s="261">
        <v>399</v>
      </c>
      <c r="BD67" s="261">
        <v>399</v>
      </c>
      <c r="BE67" s="261">
        <v>230</v>
      </c>
      <c r="BF67" s="261">
        <v>230</v>
      </c>
      <c r="BG67" s="261">
        <v>230</v>
      </c>
      <c r="BH67" s="261">
        <v>38.700000000000003</v>
      </c>
      <c r="BI67" s="261">
        <v>30.7</v>
      </c>
      <c r="BJ67" s="261">
        <v>39.1</v>
      </c>
      <c r="BK67" s="261">
        <v>20.3</v>
      </c>
      <c r="BL67" s="261">
        <v>27.1</v>
      </c>
      <c r="BM67" s="261">
        <v>15.5</v>
      </c>
      <c r="BN67" s="261">
        <v>29.1</v>
      </c>
      <c r="BO67" s="261">
        <v>7.2</v>
      </c>
      <c r="BP67" s="261">
        <v>14.1</v>
      </c>
      <c r="BQ67" s="261">
        <v>16.600000000000001</v>
      </c>
      <c r="BR67" s="261">
        <v>7.2</v>
      </c>
      <c r="BS67" s="261">
        <v>19.100000000000001</v>
      </c>
      <c r="BT67" s="261"/>
      <c r="BU67" s="261"/>
      <c r="BV67" s="261"/>
      <c r="BW67" s="261"/>
      <c r="BX67" s="261"/>
      <c r="BY67" s="261"/>
      <c r="BZ67" s="261"/>
      <c r="CA67" s="261"/>
      <c r="CB67" s="261">
        <v>0.85</v>
      </c>
      <c r="CC67" s="261">
        <v>0.85</v>
      </c>
      <c r="CD67" s="261">
        <v>0.85</v>
      </c>
      <c r="CE67" s="333"/>
      <c r="CF67" s="333"/>
      <c r="CG67" s="333">
        <v>232.1</v>
      </c>
      <c r="CH67" s="333">
        <v>450173772652</v>
      </c>
      <c r="CI67" s="333"/>
      <c r="CJ67" s="333"/>
      <c r="CK67" s="333"/>
      <c r="CL67" s="333"/>
      <c r="CM67" s="333"/>
      <c r="CN67" s="333"/>
      <c r="CO67" s="333">
        <v>228.2</v>
      </c>
      <c r="CP67" s="333">
        <v>45016847670</v>
      </c>
      <c r="CQ67" s="333"/>
      <c r="CR67" s="333"/>
      <c r="CS67" s="333"/>
      <c r="CT67" s="333"/>
      <c r="CU67" s="333"/>
      <c r="CV67" s="333"/>
      <c r="CW67" s="333"/>
      <c r="CX67" s="333"/>
      <c r="CY67" s="333"/>
      <c r="CZ67" s="333"/>
      <c r="DA67" s="333"/>
      <c r="DB67" s="374"/>
      <c r="DC67" s="154"/>
      <c r="DD67" s="179">
        <f t="shared" si="0"/>
        <v>145.23484474395099</v>
      </c>
      <c r="DE67" s="179">
        <f t="shared" si="1"/>
        <v>35.597518000000001</v>
      </c>
      <c r="DF67" s="179">
        <f t="shared" si="2"/>
        <v>32.085963999999997</v>
      </c>
      <c r="DG67" s="179">
        <f t="shared" si="3"/>
        <v>42.896041999999994</v>
      </c>
      <c r="DH67" s="180">
        <f t="shared" si="4"/>
        <v>62.3</v>
      </c>
      <c r="DI67" s="181">
        <f t="shared" si="62"/>
        <v>228.2</v>
      </c>
      <c r="DJ67" s="182">
        <f t="shared" si="37"/>
        <v>0</v>
      </c>
      <c r="DK67" s="182">
        <f t="shared" si="38"/>
        <v>1</v>
      </c>
      <c r="DL67" s="182">
        <f t="shared" si="63"/>
        <v>0</v>
      </c>
      <c r="DM67" s="182">
        <f t="shared" si="64"/>
        <v>0</v>
      </c>
      <c r="DN67" s="182">
        <f t="shared" si="65"/>
        <v>0</v>
      </c>
      <c r="DO67" s="182">
        <f t="shared" si="9"/>
        <v>1</v>
      </c>
      <c r="DP67" s="182">
        <f t="shared" si="10"/>
        <v>0</v>
      </c>
      <c r="DQ67" s="25">
        <f t="shared" si="11"/>
        <v>0</v>
      </c>
      <c r="DR67" s="169"/>
      <c r="DS67" s="166" t="str">
        <f t="shared" si="66"/>
        <v>A</v>
      </c>
      <c r="DT67" s="166" t="str">
        <f t="shared" si="67"/>
        <v>A</v>
      </c>
      <c r="DU67" s="167">
        <f t="shared" si="68"/>
        <v>1</v>
      </c>
      <c r="DV67" s="153" t="str">
        <f>VLOOKUP(M67,'Data Master kondisi'!$O$3:$P$11,2,FALSE)</f>
        <v>Z</v>
      </c>
      <c r="DW67" s="153">
        <f>LOOKUP(DV67,{"X","X","X","Y","Y","Y","Z","Z","Z"},{6,6,6,4,4,4,2,2,2})</f>
        <v>2</v>
      </c>
      <c r="DX67" s="153">
        <f t="shared" si="15"/>
        <v>1</v>
      </c>
      <c r="DY67" s="153">
        <f t="shared" si="69"/>
        <v>4</v>
      </c>
      <c r="DZ67" s="153" t="str">
        <f>VLOOKUP(G67,'Data Master class'!$A$5:$D$12,3,FALSE)</f>
        <v>B</v>
      </c>
      <c r="EA67" s="160" t="str">
        <f t="shared" si="70"/>
        <v>BAIK</v>
      </c>
      <c r="EB67" s="156"/>
      <c r="EC67" s="153">
        <f>VLOOKUP(G67,'Data Master class'!$A$5:$D$12,2,FALSE)</f>
        <v>3</v>
      </c>
      <c r="ED67" s="153" t="str">
        <f>VLOOKUP(H67,'Data Master class'!$E$5:$G$6,3,FALSE)</f>
        <v>X</v>
      </c>
      <c r="EE67" s="153">
        <f>VLOOKUP(H67,'Data Master class'!$E$5:$G$6,2,FALSE)</f>
        <v>2</v>
      </c>
      <c r="EF67" s="153">
        <f t="shared" si="71"/>
        <v>5</v>
      </c>
      <c r="EG67" s="153" t="str">
        <f t="shared" si="72"/>
        <v>CLASS 3</v>
      </c>
      <c r="EH67" s="153">
        <f t="shared" si="73"/>
        <v>9</v>
      </c>
      <c r="EI67" s="171"/>
      <c r="EJ67" s="441">
        <f t="shared" si="20"/>
        <v>3.4246575342465793E-2</v>
      </c>
      <c r="EK67" s="441">
        <f t="shared" si="21"/>
        <v>0.12951432129514326</v>
      </c>
      <c r="EL67" s="441">
        <f t="shared" si="22"/>
        <v>0.16376089663760879</v>
      </c>
      <c r="EM67" s="442">
        <f t="shared" si="74"/>
        <v>0.10917393109173928</v>
      </c>
      <c r="EN67" s="443" t="str">
        <f t="shared" si="75"/>
        <v>CUKUP</v>
      </c>
      <c r="EP67" s="196">
        <f>'2. SUHU &amp; FISIK TRAFO'!CY67</f>
        <v>324</v>
      </c>
      <c r="EQ67" s="168">
        <f t="shared" si="76"/>
        <v>19.228395061728396</v>
      </c>
      <c r="ER67" s="189" t="str">
        <f t="shared" si="77"/>
        <v>BAIK</v>
      </c>
      <c r="ET67" s="447">
        <f t="shared" si="53"/>
        <v>36.875699999999995</v>
      </c>
      <c r="EU67" s="447">
        <f t="shared" si="78"/>
        <v>29.500559999999997</v>
      </c>
      <c r="EV67" s="448">
        <f t="shared" si="28"/>
        <v>36.875699999999995</v>
      </c>
      <c r="EW67" s="449" t="str">
        <f t="shared" si="79"/>
        <v>BAIK</v>
      </c>
      <c r="EX67" s="721"/>
      <c r="EY67" s="447">
        <f t="shared" si="56"/>
        <v>24.955000000000002</v>
      </c>
      <c r="EZ67" s="447">
        <f t="shared" si="30"/>
        <v>19.964000000000002</v>
      </c>
      <c r="FA67" s="448">
        <f t="shared" si="57"/>
        <v>24.955000000000002</v>
      </c>
      <c r="FB67" s="449" t="str">
        <f t="shared" si="31"/>
        <v>BAIK</v>
      </c>
      <c r="FD67" s="453">
        <f t="shared" si="32"/>
        <v>32.200000000000003</v>
      </c>
      <c r="FE67" s="454">
        <f t="shared" si="33"/>
        <v>144.50867052023122</v>
      </c>
      <c r="FF67" s="725">
        <f t="shared" si="34"/>
        <v>22.282400000000003</v>
      </c>
      <c r="FG67" s="202" t="str">
        <f t="shared" si="80"/>
        <v>BURUK</v>
      </c>
    </row>
    <row r="68" spans="1:163" s="195" customFormat="1" ht="20.25" customHeight="1">
      <c r="A68" s="347">
        <v>56</v>
      </c>
      <c r="B68" s="764" t="s">
        <v>2232</v>
      </c>
      <c r="C68" s="331" t="s">
        <v>713</v>
      </c>
      <c r="D68" s="259" t="s">
        <v>714</v>
      </c>
      <c r="E68" s="319" t="s">
        <v>574</v>
      </c>
      <c r="F68" s="319" t="s">
        <v>715</v>
      </c>
      <c r="G68" s="208" t="s">
        <v>206</v>
      </c>
      <c r="H68" s="214" t="s">
        <v>208</v>
      </c>
      <c r="I68" s="259" t="s">
        <v>716</v>
      </c>
      <c r="J68" s="210" t="s">
        <v>717</v>
      </c>
      <c r="K68" s="259" t="s">
        <v>315</v>
      </c>
      <c r="L68" s="259" t="s">
        <v>580</v>
      </c>
      <c r="M68" s="259">
        <v>100</v>
      </c>
      <c r="N68" s="259">
        <v>11180910</v>
      </c>
      <c r="O68" s="259">
        <v>2011</v>
      </c>
      <c r="P68" s="259" t="s">
        <v>190</v>
      </c>
      <c r="Q68" s="545" t="s">
        <v>1630</v>
      </c>
      <c r="R68" s="433">
        <v>44755</v>
      </c>
      <c r="S68" s="331" t="s">
        <v>318</v>
      </c>
      <c r="T68" s="331" t="s">
        <v>343</v>
      </c>
      <c r="U68" s="259">
        <v>2</v>
      </c>
      <c r="V68" s="259">
        <v>1</v>
      </c>
      <c r="W68" s="259">
        <v>3</v>
      </c>
      <c r="X68" s="259">
        <v>20000</v>
      </c>
      <c r="Y68" s="332">
        <v>402</v>
      </c>
      <c r="Z68" s="332">
        <v>400</v>
      </c>
      <c r="AA68" s="332">
        <v>400</v>
      </c>
      <c r="AB68" s="332">
        <v>231</v>
      </c>
      <c r="AC68" s="332">
        <v>231</v>
      </c>
      <c r="AD68" s="332">
        <v>231</v>
      </c>
      <c r="AE68" s="332">
        <v>4.2</v>
      </c>
      <c r="AF68" s="332">
        <v>6.6</v>
      </c>
      <c r="AG68" s="332">
        <v>1.6</v>
      </c>
      <c r="AH68" s="332">
        <v>3.8</v>
      </c>
      <c r="AI68" s="332">
        <v>4.3</v>
      </c>
      <c r="AJ68" s="332">
        <v>6.8</v>
      </c>
      <c r="AK68" s="332">
        <v>1.7</v>
      </c>
      <c r="AL68" s="332">
        <v>9.8000000000000007</v>
      </c>
      <c r="AM68" s="332"/>
      <c r="AN68" s="332"/>
      <c r="AO68" s="332"/>
      <c r="AP68" s="332"/>
      <c r="AQ68" s="332"/>
      <c r="AR68" s="332"/>
      <c r="AS68" s="332"/>
      <c r="AT68" s="332"/>
      <c r="AU68" s="332"/>
      <c r="AV68" s="332"/>
      <c r="AW68" s="332"/>
      <c r="AX68" s="332"/>
      <c r="AY68" s="332">
        <v>0.85</v>
      </c>
      <c r="AZ68" s="332">
        <v>0.85</v>
      </c>
      <c r="BA68" s="332">
        <v>0.85</v>
      </c>
      <c r="BB68" s="261">
        <v>402</v>
      </c>
      <c r="BC68" s="261">
        <v>401</v>
      </c>
      <c r="BD68" s="261">
        <v>401</v>
      </c>
      <c r="BE68" s="261">
        <v>231</v>
      </c>
      <c r="BF68" s="261">
        <v>231</v>
      </c>
      <c r="BG68" s="261">
        <v>231</v>
      </c>
      <c r="BH68" s="261">
        <v>4.5999999999999996</v>
      </c>
      <c r="BI68" s="261">
        <v>5</v>
      </c>
      <c r="BJ68" s="261">
        <v>0.7</v>
      </c>
      <c r="BK68" s="261">
        <v>3.4</v>
      </c>
      <c r="BL68" s="261">
        <v>4.7</v>
      </c>
      <c r="BM68" s="261">
        <v>4.9000000000000004</v>
      </c>
      <c r="BN68" s="261">
        <v>0.8</v>
      </c>
      <c r="BO68" s="261">
        <v>3.5</v>
      </c>
      <c r="BP68" s="261"/>
      <c r="BQ68" s="261"/>
      <c r="BR68" s="261"/>
      <c r="BS68" s="261"/>
      <c r="BT68" s="261"/>
      <c r="BU68" s="261"/>
      <c r="BV68" s="261"/>
      <c r="BW68" s="261"/>
      <c r="BX68" s="261"/>
      <c r="BY68" s="261"/>
      <c r="BZ68" s="261"/>
      <c r="CA68" s="261"/>
      <c r="CB68" s="261">
        <v>0.85</v>
      </c>
      <c r="CC68" s="261">
        <v>0.85</v>
      </c>
      <c r="CD68" s="261">
        <v>0.85</v>
      </c>
      <c r="CE68" s="333"/>
      <c r="CF68" s="333"/>
      <c r="CG68" s="333"/>
      <c r="CH68" s="333"/>
      <c r="CI68" s="333"/>
      <c r="CJ68" s="333"/>
      <c r="CK68" s="333"/>
      <c r="CL68" s="333"/>
      <c r="CM68" s="333"/>
      <c r="CN68" s="333"/>
      <c r="CO68" s="333"/>
      <c r="CP68" s="333"/>
      <c r="CQ68" s="333"/>
      <c r="CR68" s="333"/>
      <c r="CS68" s="333"/>
      <c r="CT68" s="333"/>
      <c r="CU68" s="333"/>
      <c r="CV68" s="333"/>
      <c r="CW68" s="333"/>
      <c r="CX68" s="333"/>
      <c r="CY68" s="333"/>
      <c r="CZ68" s="333"/>
      <c r="DA68" s="333"/>
      <c r="DB68" s="374"/>
      <c r="DC68" s="154"/>
      <c r="DD68" s="179">
        <f t="shared" si="0"/>
        <v>144.26822348109607</v>
      </c>
      <c r="DE68" s="179">
        <f t="shared" si="1"/>
        <v>2.9112439999999995</v>
      </c>
      <c r="DF68" s="179">
        <f t="shared" si="2"/>
        <v>4.5748119999999988</v>
      </c>
      <c r="DG68" s="179">
        <f t="shared" si="3"/>
        <v>1.1090453333333334</v>
      </c>
      <c r="DH68" s="180">
        <f t="shared" si="4"/>
        <v>6.6</v>
      </c>
      <c r="DI68" s="181">
        <f t="shared" si="62"/>
        <v>0</v>
      </c>
      <c r="DJ68" s="182">
        <f t="shared" si="37"/>
        <v>1</v>
      </c>
      <c r="DK68" s="182">
        <f t="shared" si="38"/>
        <v>0</v>
      </c>
      <c r="DL68" s="182">
        <f t="shared" si="63"/>
        <v>0</v>
      </c>
      <c r="DM68" s="182">
        <f t="shared" si="64"/>
        <v>0</v>
      </c>
      <c r="DN68" s="182">
        <f t="shared" si="65"/>
        <v>0</v>
      </c>
      <c r="DO68" s="182">
        <f t="shared" si="9"/>
        <v>1</v>
      </c>
      <c r="DP68" s="182">
        <f t="shared" si="10"/>
        <v>0</v>
      </c>
      <c r="DQ68" s="25">
        <f t="shared" si="11"/>
        <v>0</v>
      </c>
      <c r="DR68" s="169"/>
      <c r="DS68" s="166" t="str">
        <f t="shared" si="66"/>
        <v>A</v>
      </c>
      <c r="DT68" s="166" t="str">
        <f t="shared" si="67"/>
        <v>C</v>
      </c>
      <c r="DU68" s="167">
        <f t="shared" si="68"/>
        <v>3</v>
      </c>
      <c r="DV68" s="153" t="str">
        <f>VLOOKUP(M68,'Data Master kondisi'!$O$3:$P$11,2,FALSE)</f>
        <v>Z</v>
      </c>
      <c r="DW68" s="153">
        <f>LOOKUP(DV68,{"X","X","X","Y","Y","Y","Z","Z","Z"},{6,6,6,4,4,4,2,2,2})</f>
        <v>2</v>
      </c>
      <c r="DX68" s="153">
        <f t="shared" si="15"/>
        <v>1</v>
      </c>
      <c r="DY68" s="153">
        <f t="shared" si="69"/>
        <v>6</v>
      </c>
      <c r="DZ68" s="153" t="str">
        <f>VLOOKUP(G68,'Data Master class'!$A$5:$D$12,3,FALSE)</f>
        <v>B</v>
      </c>
      <c r="EA68" s="160" t="str">
        <f t="shared" si="70"/>
        <v>CUKUP</v>
      </c>
      <c r="EB68" s="156"/>
      <c r="EC68" s="153">
        <f>VLOOKUP(G68,'Data Master class'!$A$5:$D$12,2,FALSE)</f>
        <v>3</v>
      </c>
      <c r="ED68" s="153" t="str">
        <f>VLOOKUP(H68,'Data Master class'!$E$5:$G$6,3,FALSE)</f>
        <v>X</v>
      </c>
      <c r="EE68" s="153">
        <f>VLOOKUP(H68,'Data Master class'!$E$5:$G$6,2,FALSE)</f>
        <v>2</v>
      </c>
      <c r="EF68" s="153">
        <f t="shared" si="71"/>
        <v>5</v>
      </c>
      <c r="EG68" s="153" t="str">
        <f t="shared" si="72"/>
        <v>CLASS 3</v>
      </c>
      <c r="EH68" s="153">
        <f t="shared" si="73"/>
        <v>11</v>
      </c>
      <c r="EI68" s="171"/>
      <c r="EJ68" s="441">
        <f t="shared" si="20"/>
        <v>1.6129032258064457E-2</v>
      </c>
      <c r="EK68" s="441">
        <f t="shared" si="21"/>
        <v>0.5967741935483869</v>
      </c>
      <c r="EL68" s="441">
        <f t="shared" si="22"/>
        <v>0.61290322580645162</v>
      </c>
      <c r="EM68" s="442">
        <f t="shared" si="74"/>
        <v>0.40860215053763432</v>
      </c>
      <c r="EN68" s="443" t="str">
        <f t="shared" si="75"/>
        <v>BURUK</v>
      </c>
      <c r="EP68" s="196">
        <f>'2. SUHU &amp; FISIK TRAFO'!CY68</f>
        <v>202</v>
      </c>
      <c r="EQ68" s="168">
        <f t="shared" si="76"/>
        <v>3.2673267326732676</v>
      </c>
      <c r="ER68" s="189" t="str">
        <f t="shared" si="77"/>
        <v>BAIK</v>
      </c>
      <c r="ET68" s="447">
        <f t="shared" si="53"/>
        <v>2.8644000000000003</v>
      </c>
      <c r="EU68" s="447">
        <f t="shared" si="78"/>
        <v>2.2915200000000002</v>
      </c>
      <c r="EV68" s="448">
        <f t="shared" si="28"/>
        <v>2.8644000000000003</v>
      </c>
      <c r="EW68" s="449" t="str">
        <f t="shared" si="79"/>
        <v>BAIK</v>
      </c>
      <c r="EX68" s="721"/>
      <c r="EY68" s="447">
        <f t="shared" si="56"/>
        <v>2.3792999999999997</v>
      </c>
      <c r="EZ68" s="447">
        <f t="shared" si="30"/>
        <v>1.9034399999999998</v>
      </c>
      <c r="FA68" s="448">
        <f t="shared" si="57"/>
        <v>2.3792999999999997</v>
      </c>
      <c r="FB68" s="449" t="str">
        <f t="shared" si="31"/>
        <v>BAIK</v>
      </c>
      <c r="FD68" s="453">
        <f t="shared" si="32"/>
        <v>3.8</v>
      </c>
      <c r="FE68" s="454">
        <f t="shared" si="33"/>
        <v>144.50867052023122</v>
      </c>
      <c r="FF68" s="725">
        <f t="shared" si="34"/>
        <v>2.6295999999999995</v>
      </c>
      <c r="FG68" s="202" t="str">
        <f t="shared" si="80"/>
        <v>BAIK</v>
      </c>
    </row>
    <row r="69" spans="1:163" s="195" customFormat="1" ht="20.25" customHeight="1">
      <c r="A69" s="347">
        <v>57</v>
      </c>
      <c r="B69" s="764" t="s">
        <v>2232</v>
      </c>
      <c r="C69" s="331" t="s">
        <v>1237</v>
      </c>
      <c r="D69" s="259" t="s">
        <v>707</v>
      </c>
      <c r="E69" s="319" t="s">
        <v>574</v>
      </c>
      <c r="F69" s="319" t="s">
        <v>1068</v>
      </c>
      <c r="G69" s="208" t="s">
        <v>206</v>
      </c>
      <c r="H69" s="214" t="s">
        <v>208</v>
      </c>
      <c r="I69" s="259" t="s">
        <v>718</v>
      </c>
      <c r="J69" s="210" t="s">
        <v>719</v>
      </c>
      <c r="K69" s="259" t="s">
        <v>315</v>
      </c>
      <c r="L69" s="259" t="s">
        <v>440</v>
      </c>
      <c r="M69" s="259">
        <v>50</v>
      </c>
      <c r="N69" s="259">
        <v>1905031259</v>
      </c>
      <c r="O69" s="259">
        <v>2019</v>
      </c>
      <c r="P69" s="259" t="s">
        <v>190</v>
      </c>
      <c r="Q69" s="545" t="s">
        <v>1631</v>
      </c>
      <c r="R69" s="433">
        <v>44756</v>
      </c>
      <c r="S69" s="331" t="s">
        <v>318</v>
      </c>
      <c r="T69" s="331" t="s">
        <v>343</v>
      </c>
      <c r="U69" s="259">
        <v>2</v>
      </c>
      <c r="V69" s="259">
        <v>1</v>
      </c>
      <c r="W69" s="259">
        <v>3</v>
      </c>
      <c r="X69" s="259">
        <v>20000</v>
      </c>
      <c r="Y69" s="332">
        <v>401</v>
      </c>
      <c r="Z69" s="332">
        <v>399</v>
      </c>
      <c r="AA69" s="332">
        <v>397</v>
      </c>
      <c r="AB69" s="332">
        <v>230</v>
      </c>
      <c r="AC69" s="332">
        <v>231</v>
      </c>
      <c r="AD69" s="332">
        <v>229</v>
      </c>
      <c r="AE69" s="332">
        <v>2.2000000000000002</v>
      </c>
      <c r="AF69" s="332">
        <v>18.7</v>
      </c>
      <c r="AG69" s="332">
        <v>32.9</v>
      </c>
      <c r="AH69" s="332">
        <v>24.4</v>
      </c>
      <c r="AI69" s="332">
        <v>2.1</v>
      </c>
      <c r="AJ69" s="332">
        <v>17.899999999999999</v>
      </c>
      <c r="AK69" s="332">
        <v>27.2</v>
      </c>
      <c r="AL69" s="332">
        <v>24.6</v>
      </c>
      <c r="AM69" s="332"/>
      <c r="AN69" s="332"/>
      <c r="AO69" s="332"/>
      <c r="AP69" s="332"/>
      <c r="AQ69" s="332"/>
      <c r="AR69" s="332"/>
      <c r="AS69" s="332"/>
      <c r="AT69" s="332"/>
      <c r="AU69" s="332"/>
      <c r="AV69" s="332"/>
      <c r="AW69" s="332"/>
      <c r="AX69" s="332"/>
      <c r="AY69" s="332">
        <v>0.85</v>
      </c>
      <c r="AZ69" s="332">
        <v>0.85</v>
      </c>
      <c r="BA69" s="332">
        <v>0.85</v>
      </c>
      <c r="BB69" s="261">
        <v>401</v>
      </c>
      <c r="BC69" s="261">
        <v>399</v>
      </c>
      <c r="BD69" s="261">
        <v>399</v>
      </c>
      <c r="BE69" s="261">
        <v>231</v>
      </c>
      <c r="BF69" s="261">
        <v>230</v>
      </c>
      <c r="BG69" s="261">
        <v>229</v>
      </c>
      <c r="BH69" s="261">
        <v>0.9</v>
      </c>
      <c r="BI69" s="261">
        <v>11.4</v>
      </c>
      <c r="BJ69" s="261">
        <v>14.5</v>
      </c>
      <c r="BK69" s="261">
        <v>12.1</v>
      </c>
      <c r="BL69" s="261">
        <v>0.8</v>
      </c>
      <c r="BM69" s="261">
        <v>11.9</v>
      </c>
      <c r="BN69" s="261">
        <v>13.8</v>
      </c>
      <c r="BO69" s="261">
        <v>12.4</v>
      </c>
      <c r="BP69" s="261"/>
      <c r="BQ69" s="261"/>
      <c r="BR69" s="261"/>
      <c r="BS69" s="261"/>
      <c r="BT69" s="261"/>
      <c r="BU69" s="261"/>
      <c r="BV69" s="261"/>
      <c r="BW69" s="261"/>
      <c r="BX69" s="261"/>
      <c r="BY69" s="261"/>
      <c r="BZ69" s="261"/>
      <c r="CA69" s="261"/>
      <c r="CB69" s="261">
        <v>0.85</v>
      </c>
      <c r="CC69" s="261">
        <v>0.85</v>
      </c>
      <c r="CD69" s="261">
        <v>0.85</v>
      </c>
      <c r="CE69" s="333">
        <v>227.9</v>
      </c>
      <c r="CF69" s="333">
        <v>45017556742</v>
      </c>
      <c r="CG69" s="333"/>
      <c r="CH69" s="333"/>
      <c r="CI69" s="333"/>
      <c r="CJ69" s="333"/>
      <c r="CK69" s="333"/>
      <c r="CL69" s="333"/>
      <c r="CM69" s="333"/>
      <c r="CN69" s="333"/>
      <c r="CO69" s="333"/>
      <c r="CP69" s="333"/>
      <c r="CQ69" s="333"/>
      <c r="CR69" s="333"/>
      <c r="CS69" s="333"/>
      <c r="CT69" s="333"/>
      <c r="CU69" s="333"/>
      <c r="CV69" s="333"/>
      <c r="CW69" s="333"/>
      <c r="CX69" s="333"/>
      <c r="CY69" s="333"/>
      <c r="CZ69" s="333"/>
      <c r="DA69" s="333"/>
      <c r="DB69" s="374"/>
      <c r="DC69" s="154"/>
      <c r="DD69" s="179">
        <f t="shared" si="0"/>
        <v>72.435423819664777</v>
      </c>
      <c r="DE69" s="179">
        <f t="shared" si="1"/>
        <v>3.037188</v>
      </c>
      <c r="DF69" s="179">
        <f t="shared" si="2"/>
        <v>25.816097999999997</v>
      </c>
      <c r="DG69" s="179">
        <f t="shared" si="3"/>
        <v>45.419765999999996</v>
      </c>
      <c r="DH69" s="180">
        <f t="shared" si="4"/>
        <v>32.9</v>
      </c>
      <c r="DI69" s="181">
        <f t="shared" si="62"/>
        <v>227.9</v>
      </c>
      <c r="DJ69" s="182">
        <f t="shared" si="37"/>
        <v>1</v>
      </c>
      <c r="DK69" s="182">
        <f t="shared" si="38"/>
        <v>0</v>
      </c>
      <c r="DL69" s="182">
        <f t="shared" si="63"/>
        <v>0</v>
      </c>
      <c r="DM69" s="182">
        <f t="shared" si="64"/>
        <v>0</v>
      </c>
      <c r="DN69" s="182">
        <f t="shared" si="65"/>
        <v>0</v>
      </c>
      <c r="DO69" s="182">
        <f t="shared" si="9"/>
        <v>1</v>
      </c>
      <c r="DP69" s="182">
        <f t="shared" si="10"/>
        <v>0</v>
      </c>
      <c r="DQ69" s="25">
        <f t="shared" si="11"/>
        <v>0</v>
      </c>
      <c r="DR69" s="169"/>
      <c r="DS69" s="166" t="str">
        <f t="shared" si="66"/>
        <v>A</v>
      </c>
      <c r="DT69" s="166" t="str">
        <f t="shared" si="67"/>
        <v>C</v>
      </c>
      <c r="DU69" s="167">
        <f t="shared" si="68"/>
        <v>3</v>
      </c>
      <c r="DV69" s="153" t="str">
        <f>VLOOKUP(M69,'Data Master kondisi'!$O$3:$P$11,2,FALSE)</f>
        <v>Z</v>
      </c>
      <c r="DW69" s="153">
        <f>LOOKUP(DV69,{"X","X","X","Y","Y","Y","Z","Z","Z"},{6,6,6,4,4,4,2,2,2})</f>
        <v>2</v>
      </c>
      <c r="DX69" s="153">
        <f t="shared" si="15"/>
        <v>1</v>
      </c>
      <c r="DY69" s="153">
        <f t="shared" si="69"/>
        <v>6</v>
      </c>
      <c r="DZ69" s="153" t="str">
        <f>VLOOKUP(G69,'Data Master class'!$A$5:$D$12,3,FALSE)</f>
        <v>B</v>
      </c>
      <c r="EA69" s="160" t="str">
        <f t="shared" si="70"/>
        <v>CUKUP</v>
      </c>
      <c r="EB69" s="156"/>
      <c r="EC69" s="153">
        <f>VLOOKUP(G69,'Data Master class'!$A$5:$D$12,2,FALSE)</f>
        <v>3</v>
      </c>
      <c r="ED69" s="153" t="str">
        <f>VLOOKUP(H69,'Data Master class'!$E$5:$G$6,3,FALSE)</f>
        <v>X</v>
      </c>
      <c r="EE69" s="153">
        <f>VLOOKUP(H69,'Data Master class'!$E$5:$G$6,2,FALSE)</f>
        <v>2</v>
      </c>
      <c r="EF69" s="153">
        <f t="shared" si="71"/>
        <v>5</v>
      </c>
      <c r="EG69" s="153" t="str">
        <f t="shared" si="72"/>
        <v>CLASS 3</v>
      </c>
      <c r="EH69" s="153">
        <f t="shared" si="73"/>
        <v>11</v>
      </c>
      <c r="EI69" s="171"/>
      <c r="EJ69" s="441">
        <f t="shared" si="20"/>
        <v>0.87732342007434949</v>
      </c>
      <c r="EK69" s="441">
        <f t="shared" si="21"/>
        <v>4.2750929368029683E-2</v>
      </c>
      <c r="EL69" s="441">
        <f t="shared" si="22"/>
        <v>0.83457249070631956</v>
      </c>
      <c r="EM69" s="442">
        <f t="shared" si="74"/>
        <v>0.58488228004956622</v>
      </c>
      <c r="EN69" s="443" t="str">
        <f t="shared" si="75"/>
        <v>BURUK</v>
      </c>
      <c r="EP69" s="196">
        <f>'2. SUHU &amp; FISIK TRAFO'!CY69</f>
        <v>324</v>
      </c>
      <c r="EQ69" s="168">
        <f t="shared" si="76"/>
        <v>10.154320987654321</v>
      </c>
      <c r="ER69" s="189" t="str">
        <f t="shared" si="77"/>
        <v>BAIK</v>
      </c>
      <c r="ET69" s="447">
        <f t="shared" si="53"/>
        <v>12.3598</v>
      </c>
      <c r="EU69" s="447">
        <f t="shared" si="78"/>
        <v>9.8878400000000006</v>
      </c>
      <c r="EV69" s="448">
        <f t="shared" si="28"/>
        <v>24.7196</v>
      </c>
      <c r="EW69" s="449" t="str">
        <f t="shared" si="79"/>
        <v>BAIK</v>
      </c>
      <c r="EX69" s="721"/>
      <c r="EY69" s="447">
        <f t="shared" si="56"/>
        <v>6.1503999999999994</v>
      </c>
      <c r="EZ69" s="447">
        <f t="shared" si="30"/>
        <v>4.9203200000000002</v>
      </c>
      <c r="FA69" s="448">
        <f t="shared" si="57"/>
        <v>12.300799999999999</v>
      </c>
      <c r="FB69" s="449" t="str">
        <f t="shared" si="31"/>
        <v>BAIK</v>
      </c>
      <c r="FD69" s="453">
        <f t="shared" si="32"/>
        <v>24.4</v>
      </c>
      <c r="FE69" s="454">
        <f t="shared" si="33"/>
        <v>72.25433526011561</v>
      </c>
      <c r="FF69" s="725">
        <f t="shared" si="34"/>
        <v>33.769599999999997</v>
      </c>
      <c r="FG69" s="202" t="str">
        <f t="shared" si="80"/>
        <v>BURUK</v>
      </c>
    </row>
    <row r="70" spans="1:163" s="195" customFormat="1" ht="20.25" customHeight="1">
      <c r="A70" s="347">
        <v>58</v>
      </c>
      <c r="B70" s="764" t="s">
        <v>2232</v>
      </c>
      <c r="C70" s="331" t="s">
        <v>720</v>
      </c>
      <c r="D70" s="259" t="s">
        <v>1070</v>
      </c>
      <c r="E70" s="319" t="s">
        <v>574</v>
      </c>
      <c r="F70" s="319" t="s">
        <v>1071</v>
      </c>
      <c r="G70" s="208" t="s">
        <v>206</v>
      </c>
      <c r="H70" s="214" t="s">
        <v>208</v>
      </c>
      <c r="I70" s="259" t="s">
        <v>721</v>
      </c>
      <c r="J70" s="210" t="s">
        <v>722</v>
      </c>
      <c r="K70" s="259" t="s">
        <v>341</v>
      </c>
      <c r="L70" s="259" t="s">
        <v>414</v>
      </c>
      <c r="M70" s="259">
        <v>160</v>
      </c>
      <c r="N70" s="259">
        <v>1191602009067</v>
      </c>
      <c r="O70" s="259">
        <v>2017</v>
      </c>
      <c r="P70" s="259" t="s">
        <v>190</v>
      </c>
      <c r="Q70" s="545" t="s">
        <v>1632</v>
      </c>
      <c r="R70" s="433">
        <v>44756</v>
      </c>
      <c r="S70" s="331" t="s">
        <v>318</v>
      </c>
      <c r="T70" s="331" t="s">
        <v>343</v>
      </c>
      <c r="U70" s="259">
        <v>4</v>
      </c>
      <c r="V70" s="259">
        <v>3</v>
      </c>
      <c r="W70" s="259">
        <v>3</v>
      </c>
      <c r="X70" s="259">
        <v>20000</v>
      </c>
      <c r="Y70" s="332">
        <v>401</v>
      </c>
      <c r="Z70" s="332">
        <v>402</v>
      </c>
      <c r="AA70" s="332">
        <v>401</v>
      </c>
      <c r="AB70" s="332">
        <v>232</v>
      </c>
      <c r="AC70" s="332">
        <v>233</v>
      </c>
      <c r="AD70" s="332">
        <v>231</v>
      </c>
      <c r="AE70" s="332">
        <v>36.5</v>
      </c>
      <c r="AF70" s="332">
        <v>53.5</v>
      </c>
      <c r="AG70" s="332">
        <v>68.7</v>
      </c>
      <c r="AH70" s="332">
        <v>41.2</v>
      </c>
      <c r="AI70" s="332">
        <v>0.9</v>
      </c>
      <c r="AJ70" s="332">
        <v>7.3</v>
      </c>
      <c r="AK70" s="332">
        <v>17</v>
      </c>
      <c r="AL70" s="332">
        <v>14.3</v>
      </c>
      <c r="AM70" s="332">
        <v>30.1</v>
      </c>
      <c r="AN70" s="332">
        <v>26.2</v>
      </c>
      <c r="AO70" s="332">
        <v>41.4</v>
      </c>
      <c r="AP70" s="332">
        <v>23.3</v>
      </c>
      <c r="AQ70" s="332"/>
      <c r="AR70" s="332"/>
      <c r="AS70" s="332"/>
      <c r="AT70" s="332"/>
      <c r="AU70" s="332">
        <v>6.9</v>
      </c>
      <c r="AV70" s="332">
        <v>15</v>
      </c>
      <c r="AW70" s="332">
        <v>4.4000000000000004</v>
      </c>
      <c r="AX70" s="332">
        <v>12.1</v>
      </c>
      <c r="AY70" s="332">
        <v>0.85</v>
      </c>
      <c r="AZ70" s="332">
        <v>0.85</v>
      </c>
      <c r="BA70" s="332">
        <v>0.85</v>
      </c>
      <c r="BB70" s="261">
        <v>401</v>
      </c>
      <c r="BC70" s="261">
        <v>399</v>
      </c>
      <c r="BD70" s="261">
        <v>401</v>
      </c>
      <c r="BE70" s="261">
        <v>231</v>
      </c>
      <c r="BF70" s="261">
        <v>232</v>
      </c>
      <c r="BG70" s="261">
        <v>230</v>
      </c>
      <c r="BH70" s="261">
        <v>36.9</v>
      </c>
      <c r="BI70" s="261">
        <v>32.6</v>
      </c>
      <c r="BJ70" s="261">
        <v>58.5</v>
      </c>
      <c r="BK70" s="261">
        <v>23.9</v>
      </c>
      <c r="BL70" s="261">
        <v>0.8</v>
      </c>
      <c r="BM70" s="261">
        <v>6.3</v>
      </c>
      <c r="BN70" s="261">
        <v>7.8</v>
      </c>
      <c r="BO70" s="261">
        <v>6.8</v>
      </c>
      <c r="BP70" s="261">
        <v>25.2</v>
      </c>
      <c r="BQ70" s="261">
        <v>16.100000000000001</v>
      </c>
      <c r="BR70" s="261">
        <v>43.2</v>
      </c>
      <c r="BS70" s="261">
        <v>21.5</v>
      </c>
      <c r="BT70" s="261"/>
      <c r="BU70" s="261"/>
      <c r="BV70" s="261"/>
      <c r="BW70" s="261"/>
      <c r="BX70" s="261">
        <v>12.8</v>
      </c>
      <c r="BY70" s="261">
        <v>6.8</v>
      </c>
      <c r="BZ70" s="261">
        <v>5.2</v>
      </c>
      <c r="CA70" s="261">
        <v>7.8</v>
      </c>
      <c r="CB70" s="261">
        <v>0.85</v>
      </c>
      <c r="CC70" s="261">
        <v>0.85</v>
      </c>
      <c r="CD70" s="261">
        <v>0.85</v>
      </c>
      <c r="CE70" s="333">
        <v>234.3</v>
      </c>
      <c r="CF70" s="333">
        <v>32106307179</v>
      </c>
      <c r="CG70" s="333"/>
      <c r="CH70" s="333"/>
      <c r="CI70" s="333"/>
      <c r="CJ70" s="333"/>
      <c r="CK70" s="333"/>
      <c r="CL70" s="333"/>
      <c r="CM70" s="333">
        <v>231.5</v>
      </c>
      <c r="CN70" s="333">
        <v>45017742904</v>
      </c>
      <c r="CO70" s="333"/>
      <c r="CP70" s="333"/>
      <c r="CQ70" s="333"/>
      <c r="CR70" s="333"/>
      <c r="CS70" s="333"/>
      <c r="CT70" s="333"/>
      <c r="CU70" s="333"/>
      <c r="CV70" s="333"/>
      <c r="CW70" s="333"/>
      <c r="CX70" s="333"/>
      <c r="CY70" s="333"/>
      <c r="CZ70" s="333"/>
      <c r="DA70" s="333">
        <v>234.8</v>
      </c>
      <c r="DB70" s="374">
        <v>450117739595</v>
      </c>
      <c r="DC70" s="154"/>
      <c r="DD70" s="179">
        <f t="shared" si="0"/>
        <v>230.44572043093351</v>
      </c>
      <c r="DE70" s="179">
        <f t="shared" si="1"/>
        <v>15.838870833333333</v>
      </c>
      <c r="DF70" s="179">
        <f t="shared" si="2"/>
        <v>23.215879166666667</v>
      </c>
      <c r="DG70" s="179">
        <f t="shared" si="3"/>
        <v>29.811792499999999</v>
      </c>
      <c r="DH70" s="180">
        <f t="shared" si="4"/>
        <v>68.7</v>
      </c>
      <c r="DI70" s="181">
        <f t="shared" si="62"/>
        <v>231.5</v>
      </c>
      <c r="DJ70" s="182">
        <f t="shared" si="37"/>
        <v>1</v>
      </c>
      <c r="DK70" s="182">
        <f t="shared" si="38"/>
        <v>0</v>
      </c>
      <c r="DL70" s="182">
        <f t="shared" si="63"/>
        <v>0</v>
      </c>
      <c r="DM70" s="182">
        <f t="shared" si="64"/>
        <v>0</v>
      </c>
      <c r="DN70" s="182">
        <f t="shared" si="65"/>
        <v>0</v>
      </c>
      <c r="DO70" s="182">
        <f t="shared" si="9"/>
        <v>1</v>
      </c>
      <c r="DP70" s="182">
        <f t="shared" si="10"/>
        <v>0</v>
      </c>
      <c r="DQ70" s="25">
        <f t="shared" si="11"/>
        <v>0</v>
      </c>
      <c r="DR70" s="169"/>
      <c r="DS70" s="166" t="str">
        <f t="shared" si="66"/>
        <v>A</v>
      </c>
      <c r="DT70" s="166" t="str">
        <f t="shared" si="67"/>
        <v>B</v>
      </c>
      <c r="DU70" s="167">
        <f t="shared" si="68"/>
        <v>2</v>
      </c>
      <c r="DV70" s="153" t="str">
        <f>VLOOKUP(M70,'Data Master kondisi'!$O$3:$P$11,2,FALSE)</f>
        <v>Y</v>
      </c>
      <c r="DW70" s="153">
        <f>LOOKUP(DV70,{"X","X","X","Y","Y","Y","Z","Z","Z"},{6,6,6,4,4,4,2,2,2})</f>
        <v>4</v>
      </c>
      <c r="DX70" s="153">
        <f t="shared" si="15"/>
        <v>1</v>
      </c>
      <c r="DY70" s="153">
        <f t="shared" si="69"/>
        <v>7</v>
      </c>
      <c r="DZ70" s="153" t="str">
        <f>VLOOKUP(G70,'Data Master class'!$A$5:$D$12,3,FALSE)</f>
        <v>B</v>
      </c>
      <c r="EA70" s="160" t="str">
        <f t="shared" si="70"/>
        <v>CUKUP</v>
      </c>
      <c r="EB70" s="156"/>
      <c r="EC70" s="153">
        <f>VLOOKUP(G70,'Data Master class'!$A$5:$D$12,2,FALSE)</f>
        <v>3</v>
      </c>
      <c r="ED70" s="153" t="str">
        <f>VLOOKUP(H70,'Data Master class'!$E$5:$G$6,3,FALSE)</f>
        <v>X</v>
      </c>
      <c r="EE70" s="153">
        <f>VLOOKUP(H70,'Data Master class'!$E$5:$G$6,2,FALSE)</f>
        <v>2</v>
      </c>
      <c r="EF70" s="153">
        <f t="shared" si="71"/>
        <v>5</v>
      </c>
      <c r="EG70" s="153" t="str">
        <f t="shared" si="72"/>
        <v>CLASS 3</v>
      </c>
      <c r="EH70" s="153">
        <f t="shared" si="73"/>
        <v>12</v>
      </c>
      <c r="EI70" s="171"/>
      <c r="EJ70" s="441">
        <f t="shared" si="20"/>
        <v>0.31001890359168238</v>
      </c>
      <c r="EK70" s="441">
        <f t="shared" si="21"/>
        <v>1.1342155009451823E-2</v>
      </c>
      <c r="EL70" s="441">
        <f t="shared" si="22"/>
        <v>0.2986767485822307</v>
      </c>
      <c r="EM70" s="442">
        <f t="shared" si="74"/>
        <v>0.20667926906112166</v>
      </c>
      <c r="EN70" s="443" t="str">
        <f t="shared" si="75"/>
        <v>KURANG</v>
      </c>
      <c r="EP70" s="196">
        <f>'2. SUHU &amp; FISIK TRAFO'!CY70</f>
        <v>324</v>
      </c>
      <c r="EQ70" s="168">
        <f t="shared" si="76"/>
        <v>21.203703703703706</v>
      </c>
      <c r="ER70" s="189" t="str">
        <f t="shared" si="77"/>
        <v>BAIK</v>
      </c>
      <c r="ET70" s="447">
        <f t="shared" si="53"/>
        <v>36.803199999999997</v>
      </c>
      <c r="EU70" s="447">
        <f t="shared" si="78"/>
        <v>29.44256</v>
      </c>
      <c r="EV70" s="448">
        <f t="shared" si="28"/>
        <v>23.001999999999999</v>
      </c>
      <c r="EW70" s="449" t="str">
        <f t="shared" si="79"/>
        <v>BAIK</v>
      </c>
      <c r="EX70" s="721"/>
      <c r="EY70" s="447">
        <f t="shared" si="56"/>
        <v>29.542099999999998</v>
      </c>
      <c r="EZ70" s="447">
        <f t="shared" si="30"/>
        <v>23.633679999999998</v>
      </c>
      <c r="FA70" s="448">
        <f t="shared" si="57"/>
        <v>18.4638125</v>
      </c>
      <c r="FB70" s="449" t="str">
        <f t="shared" si="31"/>
        <v>BAIK</v>
      </c>
      <c r="FD70" s="453">
        <f t="shared" si="32"/>
        <v>41.2</v>
      </c>
      <c r="FE70" s="454">
        <f t="shared" si="33"/>
        <v>231.21387283236993</v>
      </c>
      <c r="FF70" s="725">
        <f t="shared" si="34"/>
        <v>17.819000000000003</v>
      </c>
      <c r="FG70" s="202" t="str">
        <f t="shared" si="80"/>
        <v>KURANG</v>
      </c>
    </row>
    <row r="71" spans="1:163" s="195" customFormat="1" ht="20.25" customHeight="1">
      <c r="A71" s="347">
        <v>59</v>
      </c>
      <c r="B71" s="764" t="s">
        <v>2232</v>
      </c>
      <c r="C71" s="331" t="s">
        <v>723</v>
      </c>
      <c r="D71" s="259" t="s">
        <v>724</v>
      </c>
      <c r="E71" s="319" t="s">
        <v>574</v>
      </c>
      <c r="F71" s="319" t="s">
        <v>729</v>
      </c>
      <c r="G71" s="208" t="s">
        <v>206</v>
      </c>
      <c r="H71" s="214" t="s">
        <v>209</v>
      </c>
      <c r="I71" s="259" t="s">
        <v>725</v>
      </c>
      <c r="J71" s="210" t="s">
        <v>726</v>
      </c>
      <c r="K71" s="259" t="s">
        <v>341</v>
      </c>
      <c r="L71" s="259" t="s">
        <v>371</v>
      </c>
      <c r="M71" s="259">
        <v>100</v>
      </c>
      <c r="N71" s="259" t="s">
        <v>727</v>
      </c>
      <c r="O71" s="259">
        <v>2014</v>
      </c>
      <c r="P71" s="259" t="s">
        <v>190</v>
      </c>
      <c r="Q71" s="545" t="s">
        <v>1633</v>
      </c>
      <c r="R71" s="433">
        <v>44756</v>
      </c>
      <c r="S71" s="331" t="s">
        <v>318</v>
      </c>
      <c r="T71" s="331" t="s">
        <v>343</v>
      </c>
      <c r="U71" s="259">
        <v>4</v>
      </c>
      <c r="V71" s="259">
        <v>3</v>
      </c>
      <c r="W71" s="259">
        <v>3</v>
      </c>
      <c r="X71" s="259">
        <v>20000</v>
      </c>
      <c r="Y71" s="332">
        <v>400</v>
      </c>
      <c r="Z71" s="332">
        <v>403</v>
      </c>
      <c r="AA71" s="332">
        <v>401</v>
      </c>
      <c r="AB71" s="332">
        <v>230</v>
      </c>
      <c r="AC71" s="332">
        <v>231</v>
      </c>
      <c r="AD71" s="332">
        <v>232</v>
      </c>
      <c r="AE71" s="332">
        <v>93.5</v>
      </c>
      <c r="AF71" s="332">
        <v>56.9</v>
      </c>
      <c r="AG71" s="332">
        <v>70.900000000000006</v>
      </c>
      <c r="AH71" s="332">
        <v>48.2</v>
      </c>
      <c r="AI71" s="332"/>
      <c r="AJ71" s="332"/>
      <c r="AK71" s="332"/>
      <c r="AL71" s="332"/>
      <c r="AM71" s="332">
        <v>1.5</v>
      </c>
      <c r="AN71" s="332">
        <v>20.3</v>
      </c>
      <c r="AO71" s="332">
        <v>24.2</v>
      </c>
      <c r="AP71" s="332">
        <v>13</v>
      </c>
      <c r="AQ71" s="332">
        <v>39.200000000000003</v>
      </c>
      <c r="AR71" s="332">
        <v>28.8</v>
      </c>
      <c r="AS71" s="332">
        <v>16.8</v>
      </c>
      <c r="AT71" s="332">
        <v>15.2</v>
      </c>
      <c r="AU71" s="332">
        <v>15.2</v>
      </c>
      <c r="AV71" s="332">
        <v>15.2</v>
      </c>
      <c r="AW71" s="332">
        <v>15.2</v>
      </c>
      <c r="AX71" s="332">
        <v>21.2</v>
      </c>
      <c r="AY71" s="332">
        <v>0.85</v>
      </c>
      <c r="AZ71" s="332">
        <v>0.85</v>
      </c>
      <c r="BA71" s="332">
        <v>0.85</v>
      </c>
      <c r="BB71" s="261">
        <v>397</v>
      </c>
      <c r="BC71" s="261">
        <v>401</v>
      </c>
      <c r="BD71" s="261">
        <v>401</v>
      </c>
      <c r="BE71" s="261">
        <v>229</v>
      </c>
      <c r="BF71" s="261">
        <v>230</v>
      </c>
      <c r="BG71" s="261">
        <v>232</v>
      </c>
      <c r="BH71" s="261">
        <v>124.2</v>
      </c>
      <c r="BI71" s="261">
        <v>60.4</v>
      </c>
      <c r="BJ71" s="261">
        <v>51.3</v>
      </c>
      <c r="BK71" s="261">
        <v>59.7</v>
      </c>
      <c r="BL71" s="261"/>
      <c r="BM71" s="261"/>
      <c r="BN71" s="261"/>
      <c r="BO71" s="261"/>
      <c r="BP71" s="261">
        <v>1.8</v>
      </c>
      <c r="BQ71" s="261">
        <v>25.7</v>
      </c>
      <c r="BR71" s="261">
        <v>12.5</v>
      </c>
      <c r="BS71" s="261">
        <v>11.8</v>
      </c>
      <c r="BT71" s="261">
        <v>52.6</v>
      </c>
      <c r="BU71" s="261">
        <v>29.9</v>
      </c>
      <c r="BV71" s="261">
        <v>14.3</v>
      </c>
      <c r="BW71" s="261">
        <v>13.3</v>
      </c>
      <c r="BX71" s="261">
        <v>43.9</v>
      </c>
      <c r="BY71" s="261">
        <v>5.7</v>
      </c>
      <c r="BZ71" s="261">
        <v>24.4</v>
      </c>
      <c r="CA71" s="261">
        <v>19.600000000000001</v>
      </c>
      <c r="CB71" s="261">
        <v>0.85</v>
      </c>
      <c r="CC71" s="261">
        <v>0.85</v>
      </c>
      <c r="CD71" s="261">
        <v>0.85</v>
      </c>
      <c r="CE71" s="333"/>
      <c r="CF71" s="333"/>
      <c r="CG71" s="333"/>
      <c r="CH71" s="333"/>
      <c r="CI71" s="333"/>
      <c r="CJ71" s="333"/>
      <c r="CK71" s="333">
        <v>231.8</v>
      </c>
      <c r="CL71" s="333">
        <v>45017738522</v>
      </c>
      <c r="CM71" s="333"/>
      <c r="CN71" s="333"/>
      <c r="CO71" s="333"/>
      <c r="CP71" s="333"/>
      <c r="CQ71" s="333"/>
      <c r="CR71" s="333"/>
      <c r="CS71" s="333">
        <v>232.3</v>
      </c>
      <c r="CT71" s="333">
        <v>45017134375</v>
      </c>
      <c r="CU71" s="333"/>
      <c r="CV71" s="333"/>
      <c r="CW71" s="333"/>
      <c r="CX71" s="333"/>
      <c r="CY71" s="333"/>
      <c r="CZ71" s="333"/>
      <c r="DA71" s="333">
        <v>223.5</v>
      </c>
      <c r="DB71" s="374">
        <v>45017568119</v>
      </c>
      <c r="DC71" s="154"/>
      <c r="DD71" s="179">
        <f t="shared" si="0"/>
        <v>144.02857526933346</v>
      </c>
      <c r="DE71" s="179">
        <f t="shared" si="1"/>
        <v>64.917673333333326</v>
      </c>
      <c r="DF71" s="179">
        <f t="shared" si="2"/>
        <v>39.506049333333323</v>
      </c>
      <c r="DG71" s="179">
        <f t="shared" si="3"/>
        <v>49.22634266666666</v>
      </c>
      <c r="DH71" s="180">
        <f t="shared" si="4"/>
        <v>93.5</v>
      </c>
      <c r="DI71" s="181">
        <f t="shared" si="62"/>
        <v>223.5</v>
      </c>
      <c r="DJ71" s="182">
        <f t="shared" si="37"/>
        <v>0</v>
      </c>
      <c r="DK71" s="182">
        <f t="shared" si="38"/>
        <v>0</v>
      </c>
      <c r="DL71" s="182">
        <f t="shared" si="63"/>
        <v>1</v>
      </c>
      <c r="DM71" s="182">
        <f t="shared" si="64"/>
        <v>0</v>
      </c>
      <c r="DN71" s="182">
        <f t="shared" si="65"/>
        <v>0</v>
      </c>
      <c r="DO71" s="182">
        <f t="shared" si="9"/>
        <v>0</v>
      </c>
      <c r="DP71" s="182">
        <f t="shared" si="10"/>
        <v>1</v>
      </c>
      <c r="DQ71" s="25">
        <f t="shared" si="11"/>
        <v>0</v>
      </c>
      <c r="DR71" s="169"/>
      <c r="DS71" s="166" t="str">
        <f t="shared" si="66"/>
        <v>A</v>
      </c>
      <c r="DT71" s="166" t="str">
        <f t="shared" si="67"/>
        <v>A</v>
      </c>
      <c r="DU71" s="167">
        <f t="shared" si="68"/>
        <v>1</v>
      </c>
      <c r="DV71" s="153" t="str">
        <f>VLOOKUP(M71,'Data Master kondisi'!$O$3:$P$11,2,FALSE)</f>
        <v>Z</v>
      </c>
      <c r="DW71" s="153">
        <f>LOOKUP(DV71,{"X","X","X","Y","Y","Y","Z","Z","Z"},{6,6,6,4,4,4,2,2,2})</f>
        <v>2</v>
      </c>
      <c r="DX71" s="153">
        <f t="shared" si="15"/>
        <v>1</v>
      </c>
      <c r="DY71" s="153">
        <f t="shared" si="69"/>
        <v>4</v>
      </c>
      <c r="DZ71" s="153" t="str">
        <f>VLOOKUP(G71,'Data Master class'!$A$5:$D$12,3,FALSE)</f>
        <v>B</v>
      </c>
      <c r="EA71" s="160" t="str">
        <f t="shared" si="70"/>
        <v>BAIK</v>
      </c>
      <c r="EB71" s="156"/>
      <c r="EC71" s="153">
        <f>VLOOKUP(G71,'Data Master class'!$A$5:$D$12,2,FALSE)</f>
        <v>3</v>
      </c>
      <c r="ED71" s="153" t="str">
        <f>VLOOKUP(H71,'Data Master class'!$E$5:$G$6,3,FALSE)</f>
        <v>Y</v>
      </c>
      <c r="EE71" s="153">
        <f>VLOOKUP(H71,'Data Master class'!$E$5:$G$6,2,FALSE)</f>
        <v>1</v>
      </c>
      <c r="EF71" s="153">
        <f t="shared" si="71"/>
        <v>4</v>
      </c>
      <c r="EG71" s="153" t="str">
        <f t="shared" si="72"/>
        <v>CLASS 3</v>
      </c>
      <c r="EH71" s="153">
        <f t="shared" si="73"/>
        <v>8</v>
      </c>
      <c r="EI71" s="171"/>
      <c r="EJ71" s="441">
        <f t="shared" si="20"/>
        <v>0.26751016719385451</v>
      </c>
      <c r="EK71" s="441">
        <f t="shared" si="21"/>
        <v>0.22864889290555807</v>
      </c>
      <c r="EL71" s="441">
        <f t="shared" si="22"/>
        <v>3.8861274288296339E-2</v>
      </c>
      <c r="EM71" s="442">
        <f t="shared" si="74"/>
        <v>0.17834011146256964</v>
      </c>
      <c r="EN71" s="443" t="str">
        <f t="shared" si="75"/>
        <v>CUKUP</v>
      </c>
      <c r="EP71" s="196">
        <f>'2. SUHU &amp; FISIK TRAFO'!CY71</f>
        <v>324</v>
      </c>
      <c r="EQ71" s="168">
        <f t="shared" si="76"/>
        <v>28.858024691358025</v>
      </c>
      <c r="ER71" s="189" t="str">
        <f t="shared" si="77"/>
        <v>BAIK</v>
      </c>
      <c r="ET71" s="447">
        <f t="shared" si="53"/>
        <v>51.097700000000003</v>
      </c>
      <c r="EU71" s="447">
        <f t="shared" si="78"/>
        <v>40.878160000000008</v>
      </c>
      <c r="EV71" s="448">
        <f t="shared" si="28"/>
        <v>51.097700000000003</v>
      </c>
      <c r="EW71" s="449" t="str">
        <f t="shared" si="79"/>
        <v>BAIK</v>
      </c>
      <c r="EX71" s="721"/>
      <c r="EY71" s="447">
        <f t="shared" si="56"/>
        <v>54.235400000000006</v>
      </c>
      <c r="EZ71" s="447">
        <f t="shared" si="30"/>
        <v>43.388320000000007</v>
      </c>
      <c r="FA71" s="448">
        <f t="shared" si="57"/>
        <v>54.235399999999998</v>
      </c>
      <c r="FB71" s="449" t="str">
        <f t="shared" si="31"/>
        <v>BAIK</v>
      </c>
      <c r="FD71" s="453">
        <f t="shared" si="32"/>
        <v>48.2</v>
      </c>
      <c r="FE71" s="454">
        <f t="shared" si="33"/>
        <v>144.50867052023122</v>
      </c>
      <c r="FF71" s="725">
        <f t="shared" si="34"/>
        <v>33.354399999999998</v>
      </c>
      <c r="FG71" s="202" t="str">
        <f t="shared" si="80"/>
        <v>BURUK</v>
      </c>
    </row>
    <row r="72" spans="1:163" s="195" customFormat="1" ht="20.25" customHeight="1">
      <c r="A72" s="347">
        <v>60</v>
      </c>
      <c r="B72" s="764" t="s">
        <v>2232</v>
      </c>
      <c r="C72" s="331" t="s">
        <v>728</v>
      </c>
      <c r="D72" s="259" t="s">
        <v>724</v>
      </c>
      <c r="E72" s="319" t="s">
        <v>574</v>
      </c>
      <c r="F72" s="319" t="s">
        <v>729</v>
      </c>
      <c r="G72" s="208" t="s">
        <v>206</v>
      </c>
      <c r="H72" s="214" t="s">
        <v>208</v>
      </c>
      <c r="I72" s="259" t="s">
        <v>1072</v>
      </c>
      <c r="J72" s="210" t="s">
        <v>730</v>
      </c>
      <c r="K72" s="259" t="s">
        <v>341</v>
      </c>
      <c r="L72" s="259" t="s">
        <v>342</v>
      </c>
      <c r="M72" s="259">
        <v>200</v>
      </c>
      <c r="N72" s="259">
        <v>183313530</v>
      </c>
      <c r="O72" s="259">
        <v>2018</v>
      </c>
      <c r="P72" s="259" t="s">
        <v>190</v>
      </c>
      <c r="Q72" s="545" t="s">
        <v>1634</v>
      </c>
      <c r="R72" s="433">
        <v>44757</v>
      </c>
      <c r="S72" s="331" t="s">
        <v>318</v>
      </c>
      <c r="T72" s="331" t="s">
        <v>343</v>
      </c>
      <c r="U72" s="259">
        <v>4</v>
      </c>
      <c r="V72" s="259">
        <v>1</v>
      </c>
      <c r="W72" s="259">
        <v>1</v>
      </c>
      <c r="X72" s="259">
        <v>21000</v>
      </c>
      <c r="Y72" s="332">
        <v>384</v>
      </c>
      <c r="Z72" s="332">
        <v>384</v>
      </c>
      <c r="AA72" s="332">
        <v>382</v>
      </c>
      <c r="AB72" s="332">
        <v>220</v>
      </c>
      <c r="AC72" s="332">
        <v>221</v>
      </c>
      <c r="AD72" s="332">
        <v>220</v>
      </c>
      <c r="AE72" s="332">
        <v>94.4</v>
      </c>
      <c r="AF72" s="332">
        <v>75</v>
      </c>
      <c r="AG72" s="332">
        <v>79.900000000000006</v>
      </c>
      <c r="AH72" s="332">
        <v>22</v>
      </c>
      <c r="AI72" s="332"/>
      <c r="AJ72" s="332"/>
      <c r="AK72" s="332"/>
      <c r="AL72" s="332"/>
      <c r="AM72" s="332"/>
      <c r="AN72" s="332"/>
      <c r="AO72" s="332"/>
      <c r="AP72" s="332"/>
      <c r="AQ72" s="332">
        <v>86.1</v>
      </c>
      <c r="AR72" s="332">
        <v>74</v>
      </c>
      <c r="AS72" s="332">
        <v>77.7</v>
      </c>
      <c r="AT72" s="332">
        <v>23.4</v>
      </c>
      <c r="AU72" s="332"/>
      <c r="AV72" s="332"/>
      <c r="AW72" s="332"/>
      <c r="AX72" s="332"/>
      <c r="AY72" s="332">
        <v>0.85</v>
      </c>
      <c r="AZ72" s="332">
        <v>0.85</v>
      </c>
      <c r="BA72" s="332">
        <v>0.85</v>
      </c>
      <c r="BB72" s="261">
        <v>382</v>
      </c>
      <c r="BC72" s="261">
        <v>381</v>
      </c>
      <c r="BD72" s="261">
        <v>383</v>
      </c>
      <c r="BE72" s="261">
        <v>220</v>
      </c>
      <c r="BF72" s="261">
        <v>221</v>
      </c>
      <c r="BG72" s="261">
        <v>220</v>
      </c>
      <c r="BH72" s="261">
        <v>112</v>
      </c>
      <c r="BI72" s="261">
        <v>116.3</v>
      </c>
      <c r="BJ72" s="261">
        <v>106.1</v>
      </c>
      <c r="BK72" s="261">
        <v>199</v>
      </c>
      <c r="BL72" s="261"/>
      <c r="BM72" s="261"/>
      <c r="BN72" s="261"/>
      <c r="BO72" s="261"/>
      <c r="BP72" s="261"/>
      <c r="BQ72" s="261"/>
      <c r="BR72" s="261"/>
      <c r="BS72" s="261"/>
      <c r="BT72" s="261">
        <v>103.2</v>
      </c>
      <c r="BU72" s="261">
        <v>108.9</v>
      </c>
      <c r="BV72" s="261">
        <v>102.3</v>
      </c>
      <c r="BW72" s="261">
        <v>17.100000000000001</v>
      </c>
      <c r="BX72" s="261"/>
      <c r="BY72" s="261"/>
      <c r="BZ72" s="261"/>
      <c r="CA72" s="261"/>
      <c r="CB72" s="261">
        <v>0.85</v>
      </c>
      <c r="CC72" s="261">
        <v>0.85</v>
      </c>
      <c r="CD72" s="261">
        <v>0.85</v>
      </c>
      <c r="CE72" s="333"/>
      <c r="CF72" s="333"/>
      <c r="CG72" s="333"/>
      <c r="CH72" s="333"/>
      <c r="CI72" s="333"/>
      <c r="CJ72" s="333"/>
      <c r="CK72" s="333"/>
      <c r="CL72" s="333"/>
      <c r="CM72" s="333"/>
      <c r="CN72" s="333"/>
      <c r="CO72" s="333"/>
      <c r="CP72" s="333"/>
      <c r="CQ72" s="333"/>
      <c r="CR72" s="333"/>
      <c r="CS72" s="333"/>
      <c r="CT72" s="333"/>
      <c r="CU72" s="333"/>
      <c r="CV72" s="333"/>
      <c r="CW72" s="333"/>
      <c r="CX72" s="333"/>
      <c r="CY72" s="333"/>
      <c r="CZ72" s="333"/>
      <c r="DA72" s="333"/>
      <c r="DB72" s="374"/>
      <c r="DC72" s="154"/>
      <c r="DD72" s="179">
        <f t="shared" si="0"/>
        <v>301.58331239004775</v>
      </c>
      <c r="DE72" s="179">
        <f t="shared" si="1"/>
        <v>31.301466666666666</v>
      </c>
      <c r="DF72" s="179">
        <f t="shared" si="2"/>
        <v>24.868750000000002</v>
      </c>
      <c r="DG72" s="179">
        <f t="shared" si="3"/>
        <v>26.493508333333338</v>
      </c>
      <c r="DH72" s="180">
        <f t="shared" si="4"/>
        <v>94.4</v>
      </c>
      <c r="DI72" s="181">
        <f t="shared" si="62"/>
        <v>0</v>
      </c>
      <c r="DJ72" s="182">
        <f t="shared" si="37"/>
        <v>0</v>
      </c>
      <c r="DK72" s="182">
        <f t="shared" si="38"/>
        <v>1</v>
      </c>
      <c r="DL72" s="182">
        <f t="shared" si="63"/>
        <v>0</v>
      </c>
      <c r="DM72" s="182">
        <f t="shared" si="64"/>
        <v>0</v>
      </c>
      <c r="DN72" s="182">
        <f t="shared" si="65"/>
        <v>0</v>
      </c>
      <c r="DO72" s="182">
        <f t="shared" si="9"/>
        <v>1</v>
      </c>
      <c r="DP72" s="182">
        <f t="shared" si="10"/>
        <v>0</v>
      </c>
      <c r="DQ72" s="25">
        <f t="shared" si="11"/>
        <v>0</v>
      </c>
      <c r="DR72" s="169"/>
      <c r="DS72" s="166" t="str">
        <f t="shared" si="66"/>
        <v>A</v>
      </c>
      <c r="DT72" s="166" t="str">
        <f t="shared" si="67"/>
        <v>A</v>
      </c>
      <c r="DU72" s="167">
        <f t="shared" si="68"/>
        <v>1</v>
      </c>
      <c r="DV72" s="153" t="str">
        <f>VLOOKUP(M72,'Data Master kondisi'!$O$3:$P$11,2,FALSE)</f>
        <v>Y</v>
      </c>
      <c r="DW72" s="153">
        <f>LOOKUP(DV72,{"X","X","X","Y","Y","Y","Z","Z","Z"},{6,6,6,4,4,4,2,2,2})</f>
        <v>4</v>
      </c>
      <c r="DX72" s="153">
        <f t="shared" si="15"/>
        <v>1</v>
      </c>
      <c r="DY72" s="153">
        <f t="shared" si="69"/>
        <v>6</v>
      </c>
      <c r="DZ72" s="153" t="str">
        <f>VLOOKUP(G72,'Data Master class'!$A$5:$D$12,3,FALSE)</f>
        <v>B</v>
      </c>
      <c r="EA72" s="160" t="str">
        <f t="shared" si="70"/>
        <v>CUKUP</v>
      </c>
      <c r="EB72" s="156"/>
      <c r="EC72" s="153">
        <f>VLOOKUP(G72,'Data Master class'!$A$5:$D$12,2,FALSE)</f>
        <v>3</v>
      </c>
      <c r="ED72" s="153" t="str">
        <f>VLOOKUP(H72,'Data Master class'!$E$5:$G$6,3,FALSE)</f>
        <v>X</v>
      </c>
      <c r="EE72" s="153">
        <f>VLOOKUP(H72,'Data Master class'!$E$5:$G$6,2,FALSE)</f>
        <v>2</v>
      </c>
      <c r="EF72" s="153">
        <f t="shared" si="71"/>
        <v>5</v>
      </c>
      <c r="EG72" s="153" t="str">
        <f t="shared" si="72"/>
        <v>CLASS 3</v>
      </c>
      <c r="EH72" s="153">
        <f t="shared" si="73"/>
        <v>11</v>
      </c>
      <c r="EI72" s="171"/>
      <c r="EJ72" s="441">
        <f t="shared" si="20"/>
        <v>0.13598074608904928</v>
      </c>
      <c r="EK72" s="441">
        <f t="shared" si="21"/>
        <v>9.7472924187725726E-2</v>
      </c>
      <c r="EL72" s="441">
        <f t="shared" si="22"/>
        <v>3.8507821901323736E-2</v>
      </c>
      <c r="EM72" s="442">
        <f t="shared" si="74"/>
        <v>9.0653830726032905E-2</v>
      </c>
      <c r="EN72" s="443" t="str">
        <f t="shared" si="75"/>
        <v>BAIK</v>
      </c>
      <c r="EP72" s="196">
        <f>'2. SUHU &amp; FISIK TRAFO'!CY72</f>
        <v>324</v>
      </c>
      <c r="EQ72" s="168">
        <f t="shared" si="76"/>
        <v>29.1358024691358</v>
      </c>
      <c r="ER72" s="189" t="str">
        <f t="shared" si="77"/>
        <v>BAIK</v>
      </c>
      <c r="ET72" s="447">
        <f t="shared" si="53"/>
        <v>54.920999999999999</v>
      </c>
      <c r="EU72" s="447">
        <f t="shared" si="78"/>
        <v>43.936800000000005</v>
      </c>
      <c r="EV72" s="448">
        <f t="shared" si="28"/>
        <v>27.4605</v>
      </c>
      <c r="EW72" s="449" t="str">
        <f t="shared" si="79"/>
        <v>BAIK</v>
      </c>
      <c r="EX72" s="721"/>
      <c r="EY72" s="447">
        <f t="shared" si="56"/>
        <v>73.684300000000007</v>
      </c>
      <c r="EZ72" s="447">
        <f t="shared" si="30"/>
        <v>58.947440000000007</v>
      </c>
      <c r="FA72" s="448">
        <f t="shared" si="57"/>
        <v>36.842150000000004</v>
      </c>
      <c r="FB72" s="449" t="str">
        <f t="shared" si="31"/>
        <v>BAIK</v>
      </c>
      <c r="FD72" s="453">
        <f t="shared" si="32"/>
        <v>22</v>
      </c>
      <c r="FE72" s="454">
        <f t="shared" si="33"/>
        <v>289.01734104046244</v>
      </c>
      <c r="FF72" s="725">
        <f t="shared" si="34"/>
        <v>7.6119999999999992</v>
      </c>
      <c r="FG72" s="202" t="str">
        <f t="shared" si="80"/>
        <v>BAIK</v>
      </c>
    </row>
    <row r="73" spans="1:163" s="195" customFormat="1" ht="20.25" customHeight="1">
      <c r="A73" s="347">
        <v>61</v>
      </c>
      <c r="B73" s="764" t="s">
        <v>2232</v>
      </c>
      <c r="C73" s="331" t="s">
        <v>731</v>
      </c>
      <c r="D73" s="259" t="s">
        <v>707</v>
      </c>
      <c r="E73" s="319" t="s">
        <v>574</v>
      </c>
      <c r="F73" s="319" t="s">
        <v>1068</v>
      </c>
      <c r="G73" s="208" t="s">
        <v>206</v>
      </c>
      <c r="H73" s="214" t="s">
        <v>208</v>
      </c>
      <c r="I73" s="259" t="s">
        <v>732</v>
      </c>
      <c r="J73" s="210" t="s">
        <v>733</v>
      </c>
      <c r="K73" s="259" t="s">
        <v>341</v>
      </c>
      <c r="L73" s="259" t="s">
        <v>371</v>
      </c>
      <c r="M73" s="259">
        <v>100</v>
      </c>
      <c r="N73" s="259" t="s">
        <v>734</v>
      </c>
      <c r="O73" s="259">
        <v>2014</v>
      </c>
      <c r="P73" s="259" t="s">
        <v>190</v>
      </c>
      <c r="Q73" s="545" t="s">
        <v>1635</v>
      </c>
      <c r="R73" s="433">
        <v>44757</v>
      </c>
      <c r="S73" s="331" t="s">
        <v>318</v>
      </c>
      <c r="T73" s="331" t="s">
        <v>343</v>
      </c>
      <c r="U73" s="259">
        <v>2</v>
      </c>
      <c r="V73" s="259">
        <v>2</v>
      </c>
      <c r="W73" s="259">
        <v>3</v>
      </c>
      <c r="X73" s="259">
        <v>20000</v>
      </c>
      <c r="Y73" s="332">
        <v>405</v>
      </c>
      <c r="Z73" s="332">
        <v>404</v>
      </c>
      <c r="AA73" s="332">
        <v>405</v>
      </c>
      <c r="AB73" s="332">
        <v>234</v>
      </c>
      <c r="AC73" s="332">
        <v>233</v>
      </c>
      <c r="AD73" s="332">
        <v>232</v>
      </c>
      <c r="AE73" s="332">
        <v>12.8</v>
      </c>
      <c r="AF73" s="332">
        <v>25.3</v>
      </c>
      <c r="AG73" s="332">
        <v>20.9</v>
      </c>
      <c r="AH73" s="332">
        <v>16.8</v>
      </c>
      <c r="AI73" s="332">
        <v>2.8</v>
      </c>
      <c r="AJ73" s="332">
        <v>14.1</v>
      </c>
      <c r="AK73" s="332">
        <v>4</v>
      </c>
      <c r="AL73" s="332">
        <v>10.5</v>
      </c>
      <c r="AM73" s="332">
        <v>10.4</v>
      </c>
      <c r="AN73" s="332">
        <v>11.4</v>
      </c>
      <c r="AO73" s="332">
        <v>16.600000000000001</v>
      </c>
      <c r="AP73" s="332">
        <v>9.8000000000000007</v>
      </c>
      <c r="AQ73" s="332"/>
      <c r="AR73" s="332"/>
      <c r="AS73" s="332"/>
      <c r="AT73" s="332"/>
      <c r="AU73" s="332"/>
      <c r="AV73" s="332"/>
      <c r="AW73" s="332"/>
      <c r="AX73" s="332"/>
      <c r="AY73" s="332">
        <v>0.85</v>
      </c>
      <c r="AZ73" s="332">
        <v>0.85</v>
      </c>
      <c r="BA73" s="332">
        <v>0.85</v>
      </c>
      <c r="BB73" s="261">
        <v>404</v>
      </c>
      <c r="BC73" s="261">
        <v>403</v>
      </c>
      <c r="BD73" s="261">
        <v>402</v>
      </c>
      <c r="BE73" s="261">
        <v>233</v>
      </c>
      <c r="BF73" s="261">
        <v>232</v>
      </c>
      <c r="BG73" s="261">
        <v>232</v>
      </c>
      <c r="BH73" s="261">
        <v>10.3</v>
      </c>
      <c r="BI73" s="261">
        <v>15.4</v>
      </c>
      <c r="BJ73" s="261">
        <v>19.5</v>
      </c>
      <c r="BK73" s="261">
        <v>8.1999999999999993</v>
      </c>
      <c r="BL73" s="261">
        <v>1.2</v>
      </c>
      <c r="BM73" s="261">
        <v>9.1999999999999993</v>
      </c>
      <c r="BN73" s="261">
        <v>8</v>
      </c>
      <c r="BO73" s="261">
        <v>5.6</v>
      </c>
      <c r="BP73" s="261">
        <v>9.6</v>
      </c>
      <c r="BQ73" s="261">
        <v>6.7</v>
      </c>
      <c r="BR73" s="261">
        <v>11.6</v>
      </c>
      <c r="BS73" s="261">
        <v>5.4</v>
      </c>
      <c r="BT73" s="261"/>
      <c r="BU73" s="261"/>
      <c r="BV73" s="261"/>
      <c r="BW73" s="261"/>
      <c r="BX73" s="261"/>
      <c r="BY73" s="261"/>
      <c r="BZ73" s="261"/>
      <c r="CA73" s="261"/>
      <c r="CB73" s="261">
        <v>0.85</v>
      </c>
      <c r="CC73" s="261">
        <v>0.85</v>
      </c>
      <c r="CD73" s="261">
        <v>0.85</v>
      </c>
      <c r="CE73" s="333">
        <v>234.8</v>
      </c>
      <c r="CF73" s="333">
        <v>86057167693</v>
      </c>
      <c r="CG73" s="333"/>
      <c r="CH73" s="333"/>
      <c r="CI73" s="333"/>
      <c r="CJ73" s="333"/>
      <c r="CK73" s="333"/>
      <c r="CL73" s="333"/>
      <c r="CM73" s="333">
        <v>235.5</v>
      </c>
      <c r="CN73" s="333">
        <v>45017352308</v>
      </c>
      <c r="CO73" s="333"/>
      <c r="CP73" s="333"/>
      <c r="CQ73" s="333"/>
      <c r="CR73" s="333"/>
      <c r="CS73" s="333"/>
      <c r="CT73" s="333"/>
      <c r="CU73" s="333"/>
      <c r="CV73" s="333"/>
      <c r="CW73" s="333"/>
      <c r="CX73" s="333"/>
      <c r="CY73" s="333"/>
      <c r="CZ73" s="333"/>
      <c r="DA73" s="333"/>
      <c r="DB73" s="374"/>
      <c r="DC73" s="154"/>
      <c r="DD73" s="179">
        <f t="shared" si="0"/>
        <v>142.84217843844931</v>
      </c>
      <c r="DE73" s="179">
        <f t="shared" si="1"/>
        <v>8.9609386666666673</v>
      </c>
      <c r="DF73" s="179">
        <f t="shared" si="2"/>
        <v>17.711855333333336</v>
      </c>
      <c r="DG73" s="179">
        <f t="shared" si="3"/>
        <v>14.631532666666667</v>
      </c>
      <c r="DH73" s="180">
        <f t="shared" si="4"/>
        <v>25.3</v>
      </c>
      <c r="DI73" s="181">
        <f t="shared" si="62"/>
        <v>234.8</v>
      </c>
      <c r="DJ73" s="182">
        <f t="shared" si="37"/>
        <v>1</v>
      </c>
      <c r="DK73" s="182">
        <f t="shared" si="38"/>
        <v>0</v>
      </c>
      <c r="DL73" s="182">
        <f t="shared" si="63"/>
        <v>0</v>
      </c>
      <c r="DM73" s="182">
        <f t="shared" si="64"/>
        <v>0</v>
      </c>
      <c r="DN73" s="182">
        <f t="shared" si="65"/>
        <v>0</v>
      </c>
      <c r="DO73" s="182">
        <f t="shared" si="9"/>
        <v>1</v>
      </c>
      <c r="DP73" s="182">
        <f t="shared" si="10"/>
        <v>0</v>
      </c>
      <c r="DQ73" s="25">
        <f t="shared" si="11"/>
        <v>0</v>
      </c>
      <c r="DR73" s="169"/>
      <c r="DS73" s="166" t="str">
        <f t="shared" si="66"/>
        <v>A</v>
      </c>
      <c r="DT73" s="166" t="str">
        <f t="shared" si="67"/>
        <v>B</v>
      </c>
      <c r="DU73" s="167">
        <f t="shared" si="68"/>
        <v>2</v>
      </c>
      <c r="DV73" s="153" t="str">
        <f>VLOOKUP(M73,'Data Master kondisi'!$O$3:$P$11,2,FALSE)</f>
        <v>Z</v>
      </c>
      <c r="DW73" s="153">
        <f>LOOKUP(DV73,{"X","X","X","Y","Y","Y","Z","Z","Z"},{6,6,6,4,4,4,2,2,2})</f>
        <v>2</v>
      </c>
      <c r="DX73" s="153">
        <f t="shared" si="15"/>
        <v>1</v>
      </c>
      <c r="DY73" s="153">
        <f t="shared" si="69"/>
        <v>5</v>
      </c>
      <c r="DZ73" s="153" t="str">
        <f>VLOOKUP(G73,'Data Master class'!$A$5:$D$12,3,FALSE)</f>
        <v>B</v>
      </c>
      <c r="EA73" s="160" t="str">
        <f t="shared" si="70"/>
        <v>BAIK</v>
      </c>
      <c r="EB73" s="156"/>
      <c r="EC73" s="153">
        <f>VLOOKUP(G73,'Data Master class'!$A$5:$D$12,2,FALSE)</f>
        <v>3</v>
      </c>
      <c r="ED73" s="153" t="str">
        <f>VLOOKUP(H73,'Data Master class'!$E$5:$G$6,3,FALSE)</f>
        <v>X</v>
      </c>
      <c r="EE73" s="153">
        <f>VLOOKUP(H73,'Data Master class'!$E$5:$G$6,2,FALSE)</f>
        <v>2</v>
      </c>
      <c r="EF73" s="153">
        <f t="shared" si="71"/>
        <v>5</v>
      </c>
      <c r="EG73" s="153" t="str">
        <f t="shared" si="72"/>
        <v>CLASS 3</v>
      </c>
      <c r="EH73" s="153">
        <f t="shared" si="73"/>
        <v>10</v>
      </c>
      <c r="EI73" s="171"/>
      <c r="EJ73" s="441">
        <f t="shared" si="20"/>
        <v>0.34915254237288135</v>
      </c>
      <c r="EK73" s="441">
        <f t="shared" si="21"/>
        <v>0.28644067796610168</v>
      </c>
      <c r="EL73" s="441">
        <f t="shared" si="22"/>
        <v>6.2711864406779519E-2</v>
      </c>
      <c r="EM73" s="442">
        <f t="shared" si="74"/>
        <v>0.23276836158192085</v>
      </c>
      <c r="EN73" s="443" t="str">
        <f t="shared" si="75"/>
        <v>KURANG</v>
      </c>
      <c r="EP73" s="196">
        <f>'2. SUHU &amp; FISIK TRAFO'!CY73</f>
        <v>324</v>
      </c>
      <c r="EQ73" s="168">
        <f t="shared" si="76"/>
        <v>7.8086419753086416</v>
      </c>
      <c r="ER73" s="189" t="str">
        <f t="shared" si="77"/>
        <v>BAIK</v>
      </c>
      <c r="ET73" s="447">
        <f t="shared" si="53"/>
        <v>13.738899999999999</v>
      </c>
      <c r="EU73" s="447">
        <f t="shared" si="78"/>
        <v>10.99112</v>
      </c>
      <c r="EV73" s="448">
        <f t="shared" si="28"/>
        <v>13.738899999999997</v>
      </c>
      <c r="EW73" s="449" t="str">
        <f t="shared" si="79"/>
        <v>BAIK</v>
      </c>
      <c r="EX73" s="721"/>
      <c r="EY73" s="447">
        <f t="shared" si="56"/>
        <v>10.496700000000001</v>
      </c>
      <c r="EZ73" s="447">
        <f t="shared" si="30"/>
        <v>8.3973600000000008</v>
      </c>
      <c r="FA73" s="448">
        <f t="shared" si="57"/>
        <v>10.496700000000001</v>
      </c>
      <c r="FB73" s="449" t="str">
        <f t="shared" si="31"/>
        <v>BAIK</v>
      </c>
      <c r="FD73" s="453">
        <f t="shared" si="32"/>
        <v>16.8</v>
      </c>
      <c r="FE73" s="454">
        <f t="shared" si="33"/>
        <v>144.50867052023122</v>
      </c>
      <c r="FF73" s="725">
        <f t="shared" si="34"/>
        <v>11.6256</v>
      </c>
      <c r="FG73" s="202" t="str">
        <f t="shared" si="80"/>
        <v>CUKUP</v>
      </c>
    </row>
    <row r="74" spans="1:163" s="195" customFormat="1" ht="20.25" customHeight="1">
      <c r="A74" s="347">
        <v>62</v>
      </c>
      <c r="B74" s="764" t="s">
        <v>2232</v>
      </c>
      <c r="C74" s="331" t="s">
        <v>735</v>
      </c>
      <c r="D74" s="259" t="s">
        <v>707</v>
      </c>
      <c r="E74" s="319" t="s">
        <v>574</v>
      </c>
      <c r="F74" s="319" t="s">
        <v>736</v>
      </c>
      <c r="G74" s="208" t="s">
        <v>206</v>
      </c>
      <c r="H74" s="214" t="s">
        <v>208</v>
      </c>
      <c r="I74" s="259" t="s">
        <v>737</v>
      </c>
      <c r="J74" s="210" t="s">
        <v>738</v>
      </c>
      <c r="K74" s="259" t="s">
        <v>341</v>
      </c>
      <c r="L74" s="259" t="s">
        <v>1073</v>
      </c>
      <c r="M74" s="259">
        <v>160</v>
      </c>
      <c r="N74" s="259">
        <v>9030448</v>
      </c>
      <c r="O74" s="259">
        <v>1990</v>
      </c>
      <c r="P74" s="259" t="s">
        <v>190</v>
      </c>
      <c r="Q74" s="545" t="s">
        <v>1636</v>
      </c>
      <c r="R74" s="433">
        <v>44757</v>
      </c>
      <c r="S74" s="331" t="s">
        <v>318</v>
      </c>
      <c r="T74" s="331" t="s">
        <v>343</v>
      </c>
      <c r="U74" s="259">
        <v>4</v>
      </c>
      <c r="V74" s="259">
        <v>2</v>
      </c>
      <c r="W74" s="259">
        <v>3</v>
      </c>
      <c r="X74" s="259">
        <v>20000</v>
      </c>
      <c r="Y74" s="332">
        <v>384</v>
      </c>
      <c r="Z74" s="332">
        <v>381</v>
      </c>
      <c r="AA74" s="332">
        <v>382</v>
      </c>
      <c r="AB74" s="332">
        <v>220</v>
      </c>
      <c r="AC74" s="332">
        <v>221</v>
      </c>
      <c r="AD74" s="332">
        <v>220</v>
      </c>
      <c r="AE74" s="332">
        <v>103.2</v>
      </c>
      <c r="AF74" s="332">
        <v>93.9</v>
      </c>
      <c r="AG74" s="332">
        <v>106.8</v>
      </c>
      <c r="AH74" s="332">
        <v>54.5</v>
      </c>
      <c r="AI74" s="332"/>
      <c r="AJ74" s="332"/>
      <c r="AK74" s="332"/>
      <c r="AL74" s="332"/>
      <c r="AM74" s="332"/>
      <c r="AN74" s="332"/>
      <c r="AO74" s="332"/>
      <c r="AP74" s="332"/>
      <c r="AQ74" s="332">
        <v>74.900000000000006</v>
      </c>
      <c r="AR74" s="332">
        <v>75.599999999999994</v>
      </c>
      <c r="AS74" s="332">
        <v>84.4</v>
      </c>
      <c r="AT74" s="332">
        <v>40</v>
      </c>
      <c r="AU74" s="332">
        <v>25</v>
      </c>
      <c r="AV74" s="332">
        <v>11.6</v>
      </c>
      <c r="AW74" s="332">
        <v>18</v>
      </c>
      <c r="AX74" s="332">
        <v>39.4</v>
      </c>
      <c r="AY74" s="332">
        <v>0.85</v>
      </c>
      <c r="AZ74" s="332">
        <v>0.85</v>
      </c>
      <c r="BA74" s="332">
        <v>0.85</v>
      </c>
      <c r="BB74" s="261">
        <v>384</v>
      </c>
      <c r="BC74" s="261">
        <v>383</v>
      </c>
      <c r="BD74" s="261">
        <v>382</v>
      </c>
      <c r="BE74" s="261">
        <v>221</v>
      </c>
      <c r="BF74" s="261">
        <v>221</v>
      </c>
      <c r="BG74" s="261">
        <v>220</v>
      </c>
      <c r="BH74" s="261">
        <v>95.7</v>
      </c>
      <c r="BI74" s="261">
        <v>71.900000000000006</v>
      </c>
      <c r="BJ74" s="261">
        <v>82.6</v>
      </c>
      <c r="BK74" s="261">
        <v>38.299999999999997</v>
      </c>
      <c r="BL74" s="261"/>
      <c r="BM74" s="261"/>
      <c r="BN74" s="261"/>
      <c r="BO74" s="261"/>
      <c r="BP74" s="261"/>
      <c r="BQ74" s="261"/>
      <c r="BR74" s="261"/>
      <c r="BS74" s="261"/>
      <c r="BT74" s="261">
        <v>73.900000000000006</v>
      </c>
      <c r="BU74" s="261">
        <v>57.5</v>
      </c>
      <c r="BV74" s="261">
        <v>72.2</v>
      </c>
      <c r="BW74" s="261">
        <v>33</v>
      </c>
      <c r="BX74" s="261">
        <v>26.2</v>
      </c>
      <c r="BY74" s="261">
        <v>15.3</v>
      </c>
      <c r="BZ74" s="261">
        <v>9.3000000000000007</v>
      </c>
      <c r="CA74" s="261">
        <v>12.1</v>
      </c>
      <c r="CB74" s="261">
        <v>0.85</v>
      </c>
      <c r="CC74" s="261">
        <v>0.85</v>
      </c>
      <c r="CD74" s="261">
        <v>0.85</v>
      </c>
      <c r="CE74" s="333"/>
      <c r="CF74" s="333"/>
      <c r="CG74" s="333"/>
      <c r="CH74" s="333"/>
      <c r="CI74" s="333"/>
      <c r="CJ74" s="333"/>
      <c r="CK74" s="333"/>
      <c r="CL74" s="333"/>
      <c r="CM74" s="333"/>
      <c r="CN74" s="333"/>
      <c r="CO74" s="333"/>
      <c r="CP74" s="333"/>
      <c r="CQ74" s="333"/>
      <c r="CR74" s="333"/>
      <c r="CS74" s="333">
        <v>221.9</v>
      </c>
      <c r="CT74" s="333">
        <v>86058206359</v>
      </c>
      <c r="CU74" s="333"/>
      <c r="CV74" s="333"/>
      <c r="CW74" s="333"/>
      <c r="CX74" s="333"/>
      <c r="CY74" s="333"/>
      <c r="CZ74" s="333"/>
      <c r="DA74" s="333">
        <v>216.3</v>
      </c>
      <c r="DB74" s="374">
        <v>45016776580</v>
      </c>
      <c r="DC74" s="154"/>
      <c r="DD74" s="179">
        <f t="shared" si="0"/>
        <v>241.89768735731818</v>
      </c>
      <c r="DE74" s="179">
        <f t="shared" si="1"/>
        <v>42.662664999999997</v>
      </c>
      <c r="DF74" s="179">
        <f t="shared" si="2"/>
        <v>38.818064374999999</v>
      </c>
      <c r="DG74" s="179">
        <f t="shared" si="3"/>
        <v>44.150897499999999</v>
      </c>
      <c r="DH74" s="180">
        <f t="shared" si="4"/>
        <v>106.8</v>
      </c>
      <c r="DI74" s="181">
        <f t="shared" si="62"/>
        <v>216.3</v>
      </c>
      <c r="DJ74" s="182">
        <f t="shared" si="37"/>
        <v>0</v>
      </c>
      <c r="DK74" s="182">
        <f t="shared" si="38"/>
        <v>1</v>
      </c>
      <c r="DL74" s="182">
        <f t="shared" si="63"/>
        <v>0</v>
      </c>
      <c r="DM74" s="182">
        <f t="shared" si="64"/>
        <v>0</v>
      </c>
      <c r="DN74" s="182">
        <f t="shared" si="65"/>
        <v>0</v>
      </c>
      <c r="DO74" s="182">
        <f t="shared" si="9"/>
        <v>1</v>
      </c>
      <c r="DP74" s="182">
        <f t="shared" si="10"/>
        <v>0</v>
      </c>
      <c r="DQ74" s="25">
        <f t="shared" si="11"/>
        <v>0</v>
      </c>
      <c r="DR74" s="169"/>
      <c r="DS74" s="166" t="str">
        <f t="shared" si="66"/>
        <v>A</v>
      </c>
      <c r="DT74" s="166" t="str">
        <f t="shared" si="67"/>
        <v>A</v>
      </c>
      <c r="DU74" s="167">
        <f t="shared" si="68"/>
        <v>1</v>
      </c>
      <c r="DV74" s="153" t="str">
        <f>VLOOKUP(M74,'Data Master kondisi'!$O$3:$P$11,2,FALSE)</f>
        <v>Y</v>
      </c>
      <c r="DW74" s="153">
        <f>LOOKUP(DV74,{"X","X","X","Y","Y","Y","Z","Z","Z"},{6,6,6,4,4,4,2,2,2})</f>
        <v>4</v>
      </c>
      <c r="DX74" s="153">
        <f t="shared" si="15"/>
        <v>3</v>
      </c>
      <c r="DY74" s="153">
        <f t="shared" si="69"/>
        <v>8</v>
      </c>
      <c r="DZ74" s="153" t="str">
        <f>VLOOKUP(G74,'Data Master class'!$A$5:$D$12,3,FALSE)</f>
        <v>B</v>
      </c>
      <c r="EA74" s="160" t="str">
        <f t="shared" si="70"/>
        <v>CUKUP</v>
      </c>
      <c r="EB74" s="156"/>
      <c r="EC74" s="153">
        <f>VLOOKUP(G74,'Data Master class'!$A$5:$D$12,2,FALSE)</f>
        <v>3</v>
      </c>
      <c r="ED74" s="153" t="str">
        <f>VLOOKUP(H74,'Data Master class'!$E$5:$G$6,3,FALSE)</f>
        <v>X</v>
      </c>
      <c r="EE74" s="153">
        <f>VLOOKUP(H74,'Data Master class'!$E$5:$G$6,2,FALSE)</f>
        <v>2</v>
      </c>
      <c r="EF74" s="153">
        <f t="shared" si="71"/>
        <v>5</v>
      </c>
      <c r="EG74" s="153" t="str">
        <f t="shared" si="72"/>
        <v>CLASS 3</v>
      </c>
      <c r="EH74" s="153">
        <f t="shared" si="73"/>
        <v>13</v>
      </c>
      <c r="EI74" s="171"/>
      <c r="EJ74" s="441">
        <f t="shared" si="20"/>
        <v>1.8756169792694878E-2</v>
      </c>
      <c r="EK74" s="441">
        <f t="shared" si="21"/>
        <v>7.3050345508390971E-2</v>
      </c>
      <c r="EL74" s="441">
        <f t="shared" si="22"/>
        <v>5.4294175715695808E-2</v>
      </c>
      <c r="EM74" s="442">
        <f t="shared" si="74"/>
        <v>4.8700230338927224E-2</v>
      </c>
      <c r="EN74" s="443" t="str">
        <f t="shared" si="75"/>
        <v>BAIK</v>
      </c>
      <c r="EP74" s="196">
        <f>'2. SUHU &amp; FISIK TRAFO'!CY74</f>
        <v>324</v>
      </c>
      <c r="EQ74" s="168">
        <f t="shared" si="76"/>
        <v>32.962962962962962</v>
      </c>
      <c r="ER74" s="189" t="str">
        <f t="shared" si="77"/>
        <v>BAIK</v>
      </c>
      <c r="ET74" s="447">
        <f t="shared" si="53"/>
        <v>66.951899999999995</v>
      </c>
      <c r="EU74" s="447">
        <f t="shared" si="78"/>
        <v>53.561520000000002</v>
      </c>
      <c r="EV74" s="448">
        <f t="shared" si="28"/>
        <v>41.844937499999993</v>
      </c>
      <c r="EW74" s="449" t="str">
        <f t="shared" si="79"/>
        <v>BAIK</v>
      </c>
      <c r="EX74" s="721"/>
      <c r="EY74" s="447">
        <f t="shared" si="56"/>
        <v>55.211600000000004</v>
      </c>
      <c r="EZ74" s="447">
        <f t="shared" si="30"/>
        <v>44.169280000000008</v>
      </c>
      <c r="FA74" s="448">
        <f t="shared" si="57"/>
        <v>34.507249999999999</v>
      </c>
      <c r="FB74" s="449" t="str">
        <f t="shared" si="31"/>
        <v>BAIK</v>
      </c>
      <c r="FD74" s="453">
        <f t="shared" si="32"/>
        <v>54.5</v>
      </c>
      <c r="FE74" s="454">
        <f t="shared" si="33"/>
        <v>231.21387283236993</v>
      </c>
      <c r="FF74" s="725">
        <f t="shared" si="34"/>
        <v>23.571250000000003</v>
      </c>
      <c r="FG74" s="202" t="str">
        <f t="shared" si="80"/>
        <v>BURUK</v>
      </c>
    </row>
    <row r="75" spans="1:163" s="195" customFormat="1" ht="20.25" customHeight="1">
      <c r="A75" s="347">
        <v>63</v>
      </c>
      <c r="B75" s="764" t="s">
        <v>2232</v>
      </c>
      <c r="C75" s="331" t="s">
        <v>739</v>
      </c>
      <c r="D75" s="259" t="s">
        <v>742</v>
      </c>
      <c r="E75" s="319" t="s">
        <v>574</v>
      </c>
      <c r="F75" s="319" t="s">
        <v>736</v>
      </c>
      <c r="G75" s="208" t="s">
        <v>206</v>
      </c>
      <c r="H75" s="214" t="s">
        <v>208</v>
      </c>
      <c r="I75" s="259" t="s">
        <v>740</v>
      </c>
      <c r="J75" s="210" t="s">
        <v>1074</v>
      </c>
      <c r="K75" s="259" t="s">
        <v>315</v>
      </c>
      <c r="L75" s="259" t="s">
        <v>414</v>
      </c>
      <c r="M75" s="259">
        <v>100</v>
      </c>
      <c r="N75" s="259">
        <v>90303379</v>
      </c>
      <c r="O75" s="259">
        <v>2009</v>
      </c>
      <c r="P75" s="259" t="s">
        <v>190</v>
      </c>
      <c r="Q75" s="545" t="s">
        <v>1637</v>
      </c>
      <c r="R75" s="433">
        <v>44757</v>
      </c>
      <c r="S75" s="331" t="s">
        <v>318</v>
      </c>
      <c r="T75" s="331" t="s">
        <v>343</v>
      </c>
      <c r="U75" s="259">
        <v>2</v>
      </c>
      <c r="V75" s="259">
        <v>1</v>
      </c>
      <c r="W75" s="259">
        <v>3</v>
      </c>
      <c r="X75" s="259">
        <v>20000</v>
      </c>
      <c r="Y75" s="332">
        <v>405</v>
      </c>
      <c r="Z75" s="332">
        <v>402</v>
      </c>
      <c r="AA75" s="332">
        <v>403</v>
      </c>
      <c r="AB75" s="332">
        <v>233</v>
      </c>
      <c r="AC75" s="332">
        <v>232</v>
      </c>
      <c r="AD75" s="332">
        <v>232</v>
      </c>
      <c r="AE75" s="332">
        <v>23</v>
      </c>
      <c r="AF75" s="332">
        <v>55.1</v>
      </c>
      <c r="AG75" s="332">
        <v>28.4</v>
      </c>
      <c r="AH75" s="332">
        <v>36.200000000000003</v>
      </c>
      <c r="AI75" s="332"/>
      <c r="AJ75" s="332"/>
      <c r="AK75" s="332"/>
      <c r="AL75" s="332"/>
      <c r="AM75" s="332">
        <v>21.5</v>
      </c>
      <c r="AN75" s="332">
        <v>54.8</v>
      </c>
      <c r="AO75" s="332">
        <v>27.5</v>
      </c>
      <c r="AP75" s="332">
        <v>31.4</v>
      </c>
      <c r="AQ75" s="332"/>
      <c r="AR75" s="332"/>
      <c r="AS75" s="332"/>
      <c r="AT75" s="332"/>
      <c r="AU75" s="332"/>
      <c r="AV75" s="332"/>
      <c r="AW75" s="332"/>
      <c r="AX75" s="332"/>
      <c r="AY75" s="332">
        <v>0.85</v>
      </c>
      <c r="AZ75" s="332">
        <v>0.85</v>
      </c>
      <c r="BA75" s="332">
        <v>0.85</v>
      </c>
      <c r="BB75" s="261">
        <v>404</v>
      </c>
      <c r="BC75" s="261">
        <v>403</v>
      </c>
      <c r="BD75" s="261">
        <v>403</v>
      </c>
      <c r="BE75" s="261">
        <v>233</v>
      </c>
      <c r="BF75" s="261">
        <v>231</v>
      </c>
      <c r="BG75" s="261">
        <v>232</v>
      </c>
      <c r="BH75" s="261">
        <v>17.7</v>
      </c>
      <c r="BI75" s="261">
        <v>46.9</v>
      </c>
      <c r="BJ75" s="261">
        <v>19.399999999999999</v>
      </c>
      <c r="BK75" s="261">
        <v>27.6</v>
      </c>
      <c r="BL75" s="261"/>
      <c r="BM75" s="261"/>
      <c r="BN75" s="261"/>
      <c r="BO75" s="261"/>
      <c r="BP75" s="261">
        <v>18.100000000000001</v>
      </c>
      <c r="BQ75" s="261">
        <v>43.8</v>
      </c>
      <c r="BR75" s="261">
        <v>19.899999999999999</v>
      </c>
      <c r="BS75" s="261">
        <v>23.3</v>
      </c>
      <c r="BT75" s="261"/>
      <c r="BU75" s="261"/>
      <c r="BV75" s="261"/>
      <c r="BW75" s="261"/>
      <c r="BX75" s="261"/>
      <c r="BY75" s="261"/>
      <c r="BZ75" s="261"/>
      <c r="CA75" s="261"/>
      <c r="CB75" s="261">
        <v>0.85</v>
      </c>
      <c r="CC75" s="261">
        <v>0.85</v>
      </c>
      <c r="CD75" s="261">
        <v>0.85</v>
      </c>
      <c r="CE75" s="333"/>
      <c r="CF75" s="333"/>
      <c r="CG75" s="333"/>
      <c r="CH75" s="333"/>
      <c r="CI75" s="333"/>
      <c r="CJ75" s="333"/>
      <c r="CK75" s="333">
        <v>221.8</v>
      </c>
      <c r="CL75" s="333">
        <v>56601464201</v>
      </c>
      <c r="CM75" s="333"/>
      <c r="CN75" s="333"/>
      <c r="CO75" s="333"/>
      <c r="CP75" s="333"/>
      <c r="CQ75" s="333"/>
      <c r="CR75" s="333"/>
      <c r="CS75" s="333"/>
      <c r="CT75" s="333"/>
      <c r="CU75" s="333"/>
      <c r="CV75" s="333"/>
      <c r="CW75" s="333"/>
      <c r="CX75" s="333"/>
      <c r="CY75" s="333"/>
      <c r="CZ75" s="333"/>
      <c r="DA75" s="333"/>
      <c r="DB75" s="374"/>
      <c r="DC75" s="154"/>
      <c r="DD75" s="179">
        <f t="shared" si="0"/>
        <v>143.31438398700615</v>
      </c>
      <c r="DE75" s="179">
        <f t="shared" si="1"/>
        <v>16.048633333333335</v>
      </c>
      <c r="DF75" s="179">
        <f t="shared" si="2"/>
        <v>38.446943333333337</v>
      </c>
      <c r="DG75" s="179">
        <f t="shared" si="3"/>
        <v>19.816573333333334</v>
      </c>
      <c r="DH75" s="180">
        <f t="shared" si="4"/>
        <v>55.1</v>
      </c>
      <c r="DI75" s="181">
        <f t="shared" si="62"/>
        <v>221.8</v>
      </c>
      <c r="DJ75" s="182">
        <f t="shared" si="37"/>
        <v>1</v>
      </c>
      <c r="DK75" s="182">
        <f t="shared" si="38"/>
        <v>0</v>
      </c>
      <c r="DL75" s="182">
        <f t="shared" si="63"/>
        <v>0</v>
      </c>
      <c r="DM75" s="182">
        <f t="shared" si="64"/>
        <v>0</v>
      </c>
      <c r="DN75" s="182">
        <f t="shared" si="65"/>
        <v>0</v>
      </c>
      <c r="DO75" s="182">
        <f t="shared" si="9"/>
        <v>1</v>
      </c>
      <c r="DP75" s="182">
        <f t="shared" si="10"/>
        <v>0</v>
      </c>
      <c r="DQ75" s="25">
        <f t="shared" si="11"/>
        <v>0</v>
      </c>
      <c r="DR75" s="169"/>
      <c r="DS75" s="166" t="str">
        <f t="shared" si="66"/>
        <v>A</v>
      </c>
      <c r="DT75" s="166" t="str">
        <f t="shared" si="67"/>
        <v>B</v>
      </c>
      <c r="DU75" s="167">
        <f t="shared" si="68"/>
        <v>2</v>
      </c>
      <c r="DV75" s="153" t="str">
        <f>VLOOKUP(M75,'Data Master kondisi'!$O$3:$P$11,2,FALSE)</f>
        <v>Z</v>
      </c>
      <c r="DW75" s="153">
        <f>LOOKUP(DV75,{"X","X","X","Y","Y","Y","Z","Z","Z"},{6,6,6,4,4,4,2,2,2})</f>
        <v>2</v>
      </c>
      <c r="DX75" s="153">
        <f t="shared" si="15"/>
        <v>2</v>
      </c>
      <c r="DY75" s="153">
        <f t="shared" si="69"/>
        <v>6</v>
      </c>
      <c r="DZ75" s="153" t="str">
        <f>VLOOKUP(G75,'Data Master class'!$A$5:$D$12,3,FALSE)</f>
        <v>B</v>
      </c>
      <c r="EA75" s="160" t="str">
        <f t="shared" si="70"/>
        <v>CUKUP</v>
      </c>
      <c r="EB75" s="156"/>
      <c r="EC75" s="153">
        <f>VLOOKUP(G75,'Data Master class'!$A$5:$D$12,2,FALSE)</f>
        <v>3</v>
      </c>
      <c r="ED75" s="153" t="str">
        <f>VLOOKUP(H75,'Data Master class'!$E$5:$G$6,3,FALSE)</f>
        <v>X</v>
      </c>
      <c r="EE75" s="153">
        <f>VLOOKUP(H75,'Data Master class'!$E$5:$G$6,2,FALSE)</f>
        <v>2</v>
      </c>
      <c r="EF75" s="153">
        <f t="shared" si="71"/>
        <v>5</v>
      </c>
      <c r="EG75" s="153" t="str">
        <f t="shared" si="72"/>
        <v>CLASS 3</v>
      </c>
      <c r="EH75" s="153">
        <f t="shared" si="73"/>
        <v>11</v>
      </c>
      <c r="EI75" s="171"/>
      <c r="EJ75" s="441">
        <f t="shared" si="20"/>
        <v>0.352112676056338</v>
      </c>
      <c r="EK75" s="441">
        <f t="shared" si="21"/>
        <v>0.55211267605633807</v>
      </c>
      <c r="EL75" s="441">
        <f t="shared" si="22"/>
        <v>0.20000000000000004</v>
      </c>
      <c r="EM75" s="442">
        <f t="shared" si="74"/>
        <v>0.36807511737089205</v>
      </c>
      <c r="EN75" s="443" t="str">
        <f t="shared" si="75"/>
        <v>BURUK</v>
      </c>
      <c r="EP75" s="196">
        <f>'2. SUHU &amp; FISIK TRAFO'!CY75</f>
        <v>202</v>
      </c>
      <c r="EQ75" s="168">
        <f t="shared" si="76"/>
        <v>27.277227722772281</v>
      </c>
      <c r="ER75" s="189" t="str">
        <f t="shared" si="77"/>
        <v>BAIK</v>
      </c>
      <c r="ET75" s="447">
        <f t="shared" si="53"/>
        <v>24.731000000000002</v>
      </c>
      <c r="EU75" s="447">
        <f t="shared" si="78"/>
        <v>19.784800000000004</v>
      </c>
      <c r="EV75" s="448">
        <f t="shared" si="28"/>
        <v>24.731000000000002</v>
      </c>
      <c r="EW75" s="449" t="str">
        <f t="shared" si="79"/>
        <v>BAIK</v>
      </c>
      <c r="EX75" s="721"/>
      <c r="EY75" s="447">
        <f t="shared" si="56"/>
        <v>19.4588</v>
      </c>
      <c r="EZ75" s="447">
        <f t="shared" si="30"/>
        <v>15.56704</v>
      </c>
      <c r="FA75" s="448">
        <f t="shared" si="57"/>
        <v>19.4588</v>
      </c>
      <c r="FB75" s="449" t="str">
        <f t="shared" si="31"/>
        <v>BAIK</v>
      </c>
      <c r="FD75" s="453">
        <f t="shared" si="32"/>
        <v>36.200000000000003</v>
      </c>
      <c r="FE75" s="454">
        <f t="shared" si="33"/>
        <v>144.50867052023122</v>
      </c>
      <c r="FF75" s="725">
        <f t="shared" si="34"/>
        <v>25.0504</v>
      </c>
      <c r="FG75" s="202" t="str">
        <f t="shared" si="80"/>
        <v>BURUK</v>
      </c>
    </row>
    <row r="76" spans="1:163" s="195" customFormat="1" ht="20.25" customHeight="1">
      <c r="A76" s="347">
        <v>64</v>
      </c>
      <c r="B76" s="764" t="s">
        <v>2232</v>
      </c>
      <c r="C76" s="331" t="s">
        <v>741</v>
      </c>
      <c r="D76" s="259" t="s">
        <v>742</v>
      </c>
      <c r="E76" s="319" t="s">
        <v>574</v>
      </c>
      <c r="F76" s="319" t="s">
        <v>736</v>
      </c>
      <c r="G76" s="208" t="s">
        <v>206</v>
      </c>
      <c r="H76" s="214" t="s">
        <v>208</v>
      </c>
      <c r="I76" s="259" t="s">
        <v>743</v>
      </c>
      <c r="J76" s="210" t="s">
        <v>744</v>
      </c>
      <c r="K76" s="259" t="s">
        <v>341</v>
      </c>
      <c r="L76" s="259" t="s">
        <v>585</v>
      </c>
      <c r="M76" s="259">
        <v>200</v>
      </c>
      <c r="N76" s="259">
        <v>40873</v>
      </c>
      <c r="O76" s="259">
        <v>1989</v>
      </c>
      <c r="P76" s="259" t="s">
        <v>190</v>
      </c>
      <c r="Q76" s="545" t="s">
        <v>1638</v>
      </c>
      <c r="R76" s="433">
        <v>44765</v>
      </c>
      <c r="S76" s="331" t="s">
        <v>318</v>
      </c>
      <c r="T76" s="331" t="s">
        <v>343</v>
      </c>
      <c r="U76" s="259">
        <v>3</v>
      </c>
      <c r="V76" s="259">
        <v>2</v>
      </c>
      <c r="W76" s="259">
        <v>3</v>
      </c>
      <c r="X76" s="259">
        <v>20000</v>
      </c>
      <c r="Y76" s="332">
        <v>399</v>
      </c>
      <c r="Z76" s="332">
        <v>400</v>
      </c>
      <c r="AA76" s="332">
        <v>400</v>
      </c>
      <c r="AB76" s="332">
        <v>230</v>
      </c>
      <c r="AC76" s="332">
        <v>230</v>
      </c>
      <c r="AD76" s="332">
        <v>231</v>
      </c>
      <c r="AE76" s="332">
        <v>144.69999999999999</v>
      </c>
      <c r="AF76" s="332">
        <v>158.4</v>
      </c>
      <c r="AG76" s="332">
        <v>140.6</v>
      </c>
      <c r="AH76" s="332">
        <v>57.7</v>
      </c>
      <c r="AI76" s="332">
        <v>1.4</v>
      </c>
      <c r="AJ76" s="332">
        <v>0.7</v>
      </c>
      <c r="AK76" s="332">
        <v>15.3</v>
      </c>
      <c r="AL76" s="332">
        <v>15.5</v>
      </c>
      <c r="AM76" s="332">
        <v>137.4</v>
      </c>
      <c r="AN76" s="332">
        <v>158.30000000000001</v>
      </c>
      <c r="AO76" s="332">
        <v>125.4</v>
      </c>
      <c r="AP76" s="332">
        <v>56.9</v>
      </c>
      <c r="AQ76" s="332"/>
      <c r="AR76" s="332"/>
      <c r="AS76" s="332"/>
      <c r="AT76" s="332"/>
      <c r="AU76" s="332"/>
      <c r="AV76" s="332"/>
      <c r="AW76" s="332"/>
      <c r="AX76" s="332"/>
      <c r="AY76" s="332">
        <v>0.85</v>
      </c>
      <c r="AZ76" s="332">
        <v>0.85</v>
      </c>
      <c r="BA76" s="332">
        <v>0.85</v>
      </c>
      <c r="BB76" s="261">
        <v>395</v>
      </c>
      <c r="BC76" s="261">
        <v>397</v>
      </c>
      <c r="BD76" s="261">
        <v>396</v>
      </c>
      <c r="BE76" s="261">
        <v>228</v>
      </c>
      <c r="BF76" s="261">
        <v>228</v>
      </c>
      <c r="BG76" s="261">
        <v>229</v>
      </c>
      <c r="BH76" s="261">
        <v>88.4</v>
      </c>
      <c r="BI76" s="261">
        <v>86.5</v>
      </c>
      <c r="BJ76" s="261">
        <v>89.6</v>
      </c>
      <c r="BK76" s="261">
        <v>33</v>
      </c>
      <c r="BL76" s="261">
        <v>1.4</v>
      </c>
      <c r="BM76" s="261">
        <v>0.9</v>
      </c>
      <c r="BN76" s="261">
        <v>8.3000000000000007</v>
      </c>
      <c r="BO76" s="261">
        <v>9.1</v>
      </c>
      <c r="BP76" s="261">
        <v>83.1</v>
      </c>
      <c r="BQ76" s="261">
        <v>83.3</v>
      </c>
      <c r="BR76" s="261">
        <v>70.3</v>
      </c>
      <c r="BS76" s="261">
        <v>25.8</v>
      </c>
      <c r="BT76" s="261"/>
      <c r="BU76" s="261"/>
      <c r="BV76" s="261"/>
      <c r="BW76" s="261"/>
      <c r="BX76" s="261"/>
      <c r="BY76" s="261"/>
      <c r="BZ76" s="261"/>
      <c r="CA76" s="261"/>
      <c r="CB76" s="261">
        <v>0.85</v>
      </c>
      <c r="CC76" s="261">
        <v>0.85</v>
      </c>
      <c r="CD76" s="261">
        <v>0.85</v>
      </c>
      <c r="CE76" s="333">
        <v>232.3</v>
      </c>
      <c r="CF76" s="333">
        <v>14422894585</v>
      </c>
      <c r="CG76" s="333"/>
      <c r="CH76" s="333"/>
      <c r="CI76" s="333"/>
      <c r="CJ76" s="333"/>
      <c r="CK76" s="333"/>
      <c r="CL76" s="333"/>
      <c r="CM76" s="333">
        <v>232.6</v>
      </c>
      <c r="CN76" s="333">
        <v>14424358225</v>
      </c>
      <c r="CO76" s="333"/>
      <c r="CP76" s="333"/>
      <c r="CQ76" s="333"/>
      <c r="CR76" s="333"/>
      <c r="CS76" s="333"/>
      <c r="CT76" s="333"/>
      <c r="CU76" s="333"/>
      <c r="CV76" s="333"/>
      <c r="CW76" s="333"/>
      <c r="CX76" s="333"/>
      <c r="CY76" s="333"/>
      <c r="CZ76" s="333"/>
      <c r="DA76" s="333"/>
      <c r="DB76" s="374"/>
      <c r="DC76" s="154"/>
      <c r="DD76" s="179">
        <f t="shared" si="0"/>
        <v>289.25838969854453</v>
      </c>
      <c r="DE76" s="179">
        <f t="shared" si="1"/>
        <v>50.024478166666661</v>
      </c>
      <c r="DF76" s="179">
        <f t="shared" si="2"/>
        <v>54.760728</v>
      </c>
      <c r="DG76" s="179">
        <f t="shared" si="3"/>
        <v>48.607060333333337</v>
      </c>
      <c r="DH76" s="180">
        <f t="shared" si="4"/>
        <v>158.4</v>
      </c>
      <c r="DI76" s="181">
        <f t="shared" si="62"/>
        <v>232.3</v>
      </c>
      <c r="DJ76" s="182">
        <f t="shared" si="37"/>
        <v>0</v>
      </c>
      <c r="DK76" s="182">
        <f t="shared" si="38"/>
        <v>0</v>
      </c>
      <c r="DL76" s="182">
        <f t="shared" si="63"/>
        <v>1</v>
      </c>
      <c r="DM76" s="182">
        <f t="shared" si="64"/>
        <v>0</v>
      </c>
      <c r="DN76" s="182">
        <f t="shared" si="65"/>
        <v>0</v>
      </c>
      <c r="DO76" s="182">
        <f t="shared" si="9"/>
        <v>0</v>
      </c>
      <c r="DP76" s="182">
        <f t="shared" si="10"/>
        <v>1</v>
      </c>
      <c r="DQ76" s="25">
        <f t="shared" si="11"/>
        <v>0</v>
      </c>
      <c r="DR76" s="169"/>
      <c r="DS76" s="166" t="str">
        <f t="shared" si="66"/>
        <v>A</v>
      </c>
      <c r="DT76" s="166" t="str">
        <f t="shared" si="67"/>
        <v>A</v>
      </c>
      <c r="DU76" s="167">
        <f t="shared" si="68"/>
        <v>1</v>
      </c>
      <c r="DV76" s="153" t="str">
        <f>VLOOKUP(M76,'Data Master kondisi'!$O$3:$P$11,2,FALSE)</f>
        <v>Y</v>
      </c>
      <c r="DW76" s="153">
        <f>LOOKUP(DV76,{"X","X","X","Y","Y","Y","Z","Z","Z"},{6,6,6,4,4,4,2,2,2})</f>
        <v>4</v>
      </c>
      <c r="DX76" s="153">
        <f t="shared" si="15"/>
        <v>4</v>
      </c>
      <c r="DY76" s="153">
        <f t="shared" si="69"/>
        <v>9</v>
      </c>
      <c r="DZ76" s="153" t="str">
        <f>VLOOKUP(G76,'Data Master class'!$A$5:$D$12,3,FALSE)</f>
        <v>B</v>
      </c>
      <c r="EA76" s="160" t="str">
        <f t="shared" si="70"/>
        <v>KURANG</v>
      </c>
      <c r="EB76" s="156"/>
      <c r="EC76" s="153">
        <f>VLOOKUP(G76,'Data Master class'!$A$5:$D$12,2,FALSE)</f>
        <v>3</v>
      </c>
      <c r="ED76" s="153" t="str">
        <f>VLOOKUP(H76,'Data Master class'!$E$5:$G$6,3,FALSE)</f>
        <v>X</v>
      </c>
      <c r="EE76" s="153">
        <f>VLOOKUP(H76,'Data Master class'!$E$5:$G$6,2,FALSE)</f>
        <v>2</v>
      </c>
      <c r="EF76" s="153">
        <f t="shared" si="71"/>
        <v>5</v>
      </c>
      <c r="EG76" s="153" t="str">
        <f t="shared" si="72"/>
        <v>CLASS 3</v>
      </c>
      <c r="EH76" s="153">
        <f t="shared" si="73"/>
        <v>14</v>
      </c>
      <c r="EI76" s="171"/>
      <c r="EJ76" s="441">
        <f t="shared" si="20"/>
        <v>2.1636240703177937E-2</v>
      </c>
      <c r="EK76" s="441">
        <f t="shared" si="21"/>
        <v>7.099391480730223E-2</v>
      </c>
      <c r="EL76" s="441">
        <f t="shared" si="22"/>
        <v>4.9357674104124484E-2</v>
      </c>
      <c r="EM76" s="442">
        <f t="shared" si="74"/>
        <v>4.7329276538201549E-2</v>
      </c>
      <c r="EN76" s="443" t="str">
        <f t="shared" si="75"/>
        <v>BAIK</v>
      </c>
      <c r="EP76" s="196">
        <f>'2. SUHU &amp; FISIK TRAFO'!CY76</f>
        <v>324</v>
      </c>
      <c r="EQ76" s="168">
        <f t="shared" si="76"/>
        <v>48.888888888888893</v>
      </c>
      <c r="ER76" s="189" t="str">
        <f t="shared" si="77"/>
        <v>BAIK</v>
      </c>
      <c r="ET76" s="447">
        <f t="shared" si="53"/>
        <v>102.19160000000001</v>
      </c>
      <c r="EU76" s="447">
        <f t="shared" si="78"/>
        <v>81.753280000000018</v>
      </c>
      <c r="EV76" s="448">
        <f t="shared" si="28"/>
        <v>51.095800000000004</v>
      </c>
      <c r="EW76" s="449" t="str">
        <f t="shared" si="79"/>
        <v>BAIK</v>
      </c>
      <c r="EX76" s="721"/>
      <c r="EY76" s="447">
        <f t="shared" si="56"/>
        <v>60.395599999999995</v>
      </c>
      <c r="EZ76" s="447">
        <f t="shared" si="30"/>
        <v>48.316479999999999</v>
      </c>
      <c r="FA76" s="448">
        <f t="shared" si="57"/>
        <v>30.197799999999997</v>
      </c>
      <c r="FB76" s="449" t="str">
        <f t="shared" si="31"/>
        <v>BAIK</v>
      </c>
      <c r="FD76" s="453">
        <f t="shared" si="32"/>
        <v>57.7</v>
      </c>
      <c r="FE76" s="454">
        <f t="shared" si="33"/>
        <v>289.01734104046244</v>
      </c>
      <c r="FF76" s="725">
        <f t="shared" si="34"/>
        <v>19.964200000000002</v>
      </c>
      <c r="FG76" s="202" t="str">
        <f t="shared" si="80"/>
        <v>KURANG</v>
      </c>
    </row>
    <row r="77" spans="1:163" s="195" customFormat="1" ht="20.25" customHeight="1">
      <c r="A77" s="347">
        <v>65</v>
      </c>
      <c r="B77" s="764" t="s">
        <v>2232</v>
      </c>
      <c r="C77" s="331" t="s">
        <v>745</v>
      </c>
      <c r="D77" s="259" t="s">
        <v>746</v>
      </c>
      <c r="E77" s="319" t="s">
        <v>574</v>
      </c>
      <c r="F77" s="319" t="s">
        <v>747</v>
      </c>
      <c r="G77" s="208" t="s">
        <v>206</v>
      </c>
      <c r="H77" s="214" t="s">
        <v>208</v>
      </c>
      <c r="I77" s="259" t="s">
        <v>748</v>
      </c>
      <c r="J77" s="210" t="s">
        <v>1075</v>
      </c>
      <c r="K77" s="259" t="s">
        <v>341</v>
      </c>
      <c r="L77" s="259" t="s">
        <v>388</v>
      </c>
      <c r="M77" s="259">
        <v>100</v>
      </c>
      <c r="N77" s="259">
        <v>16059996</v>
      </c>
      <c r="O77" s="259">
        <v>2016</v>
      </c>
      <c r="P77" s="259" t="s">
        <v>190</v>
      </c>
      <c r="Q77" s="545" t="s">
        <v>1639</v>
      </c>
      <c r="R77" s="433">
        <v>44765</v>
      </c>
      <c r="S77" s="331" t="s">
        <v>318</v>
      </c>
      <c r="T77" s="331" t="s">
        <v>343</v>
      </c>
      <c r="U77" s="259">
        <v>4</v>
      </c>
      <c r="V77" s="259">
        <v>2</v>
      </c>
      <c r="W77" s="259">
        <v>3</v>
      </c>
      <c r="X77" s="259">
        <v>20000</v>
      </c>
      <c r="Y77" s="332">
        <v>404</v>
      </c>
      <c r="Z77" s="332">
        <v>392</v>
      </c>
      <c r="AA77" s="332">
        <v>403</v>
      </c>
      <c r="AB77" s="332">
        <v>228</v>
      </c>
      <c r="AC77" s="332">
        <v>233</v>
      </c>
      <c r="AD77" s="332">
        <v>232</v>
      </c>
      <c r="AE77" s="332">
        <v>32.9</v>
      </c>
      <c r="AF77" s="332">
        <v>27.6</v>
      </c>
      <c r="AG77" s="332">
        <v>21.2</v>
      </c>
      <c r="AH77" s="332">
        <v>17.3</v>
      </c>
      <c r="AI77" s="332">
        <v>30.5</v>
      </c>
      <c r="AJ77" s="332">
        <v>24.6</v>
      </c>
      <c r="AK77" s="332">
        <v>19.5</v>
      </c>
      <c r="AL77" s="332">
        <v>14.1</v>
      </c>
      <c r="AM77" s="332"/>
      <c r="AN77" s="332"/>
      <c r="AO77" s="332"/>
      <c r="AP77" s="332"/>
      <c r="AQ77" s="332"/>
      <c r="AR77" s="332"/>
      <c r="AS77" s="332"/>
      <c r="AT77" s="332"/>
      <c r="AU77" s="332">
        <v>3.4</v>
      </c>
      <c r="AV77" s="332">
        <v>2.2000000000000002</v>
      </c>
      <c r="AW77" s="332">
        <v>0.8</v>
      </c>
      <c r="AX77" s="332">
        <v>1.7</v>
      </c>
      <c r="AY77" s="332">
        <v>0.85</v>
      </c>
      <c r="AZ77" s="332">
        <v>0.85</v>
      </c>
      <c r="BA77" s="332">
        <v>0.85</v>
      </c>
      <c r="BB77" s="261">
        <v>398</v>
      </c>
      <c r="BC77" s="261">
        <v>397</v>
      </c>
      <c r="BD77" s="261">
        <v>397</v>
      </c>
      <c r="BE77" s="261">
        <v>229</v>
      </c>
      <c r="BF77" s="261">
        <v>223</v>
      </c>
      <c r="BG77" s="261">
        <v>229</v>
      </c>
      <c r="BH77" s="261">
        <v>35.6</v>
      </c>
      <c r="BI77" s="261">
        <v>28.3</v>
      </c>
      <c r="BJ77" s="261">
        <v>22.1</v>
      </c>
      <c r="BK77" s="261">
        <v>12</v>
      </c>
      <c r="BL77" s="261">
        <v>32.799999999999997</v>
      </c>
      <c r="BM77" s="261">
        <v>22.8</v>
      </c>
      <c r="BN77" s="261">
        <v>23.1</v>
      </c>
      <c r="BO77" s="261">
        <v>10.6</v>
      </c>
      <c r="BP77" s="261"/>
      <c r="BQ77" s="261"/>
      <c r="BR77" s="261"/>
      <c r="BS77" s="261"/>
      <c r="BT77" s="261"/>
      <c r="BU77" s="261"/>
      <c r="BV77" s="261"/>
      <c r="BW77" s="261"/>
      <c r="BX77" s="261">
        <v>5.6</v>
      </c>
      <c r="BY77" s="261">
        <v>3.6</v>
      </c>
      <c r="BZ77" s="261">
        <v>1.1000000000000001</v>
      </c>
      <c r="CA77" s="261">
        <v>3</v>
      </c>
      <c r="CB77" s="261">
        <v>0.85</v>
      </c>
      <c r="CC77" s="261">
        <v>0.85</v>
      </c>
      <c r="CD77" s="261">
        <v>0.85</v>
      </c>
      <c r="CE77" s="333"/>
      <c r="CF77" s="333"/>
      <c r="CG77" s="333"/>
      <c r="CH77" s="333"/>
      <c r="CI77" s="333">
        <v>232.3</v>
      </c>
      <c r="CJ77" s="333">
        <v>86077776473</v>
      </c>
      <c r="CK77" s="333"/>
      <c r="CL77" s="333"/>
      <c r="CM77" s="333"/>
      <c r="CN77" s="333"/>
      <c r="CO77" s="333"/>
      <c r="CP77" s="333"/>
      <c r="CQ77" s="333"/>
      <c r="CR77" s="333"/>
      <c r="CS77" s="333"/>
      <c r="CT77" s="333"/>
      <c r="CU77" s="333"/>
      <c r="CV77" s="333"/>
      <c r="CW77" s="333">
        <v>233.6</v>
      </c>
      <c r="CX77" s="333">
        <v>56402507885</v>
      </c>
      <c r="CY77" s="333"/>
      <c r="CZ77" s="333"/>
      <c r="DA77" s="333"/>
      <c r="DB77" s="374"/>
      <c r="DC77" s="154"/>
      <c r="DD77" s="179">
        <f t="shared" ref="DD77:DD140" si="81">((M77*1000)/(1.73*AVERAGE(Y77:AA77)))</f>
        <v>144.62919484927227</v>
      </c>
      <c r="DE77" s="179">
        <f t="shared" ref="DE77:DE140" si="82">((AE77/((M77*1000)/(1.73*AVERAGE(Y77:AA77)))*100))</f>
        <v>22.747827666666666</v>
      </c>
      <c r="DF77" s="179">
        <f t="shared" ref="DF77:DF140" si="83">((AF77/((M77*1000)/(1.73*AVERAGE(Y77:AA77)))*100))</f>
        <v>19.083284000000003</v>
      </c>
      <c r="DG77" s="179">
        <f t="shared" ref="DG77:DG140" si="84">((AG77/((M77*1000)/(1.73*AVERAGE(Y77:AA77)))*100))</f>
        <v>14.658174666666667</v>
      </c>
      <c r="DH77" s="180">
        <f t="shared" ref="DH77:DH140" si="85">MAX(AE77:AG77)</f>
        <v>32.9</v>
      </c>
      <c r="DI77" s="181">
        <f t="shared" si="62"/>
        <v>232.3</v>
      </c>
      <c r="DJ77" s="182">
        <f t="shared" si="37"/>
        <v>1</v>
      </c>
      <c r="DK77" s="182">
        <f t="shared" si="38"/>
        <v>0</v>
      </c>
      <c r="DL77" s="182">
        <f t="shared" si="63"/>
        <v>0</v>
      </c>
      <c r="DM77" s="182">
        <f t="shared" si="64"/>
        <v>0</v>
      </c>
      <c r="DN77" s="182">
        <f t="shared" si="65"/>
        <v>0</v>
      </c>
      <c r="DO77" s="182">
        <f t="shared" ref="DO77:DO140" si="86">IF(ISERR(DH77/(M77/(1.732*0.001*MAX(Y77:AA77)))&lt;0.5),0,IF(DH77/(M77/(1.732*0.001*MAX(Y77:AA77)))&lt;0.5,1,0))</f>
        <v>1</v>
      </c>
      <c r="DP77" s="182">
        <f t="shared" ref="DP77:DP140" si="87">IF(ISERR(AND(DH77/(M77/(1.732*0.001*MAX(Y77:AA77)))&gt;0.5,DH77/(M77/(1.732*0.001*MAX(Y77:AA77)))&lt;0.8)),0,IF(AND(DH77/(M77/(1.732*0.001*MAX(Y77:AA77)))&gt;0.5,DH77/(M77/(1.732*0.001*MAX(Y77:AA77)))&lt;0.8),1,0))</f>
        <v>0</v>
      </c>
      <c r="DQ77" s="25">
        <f t="shared" ref="DQ77:DQ140" si="88">IF(ISERR(AND(DH77/(M77/(1.732*0.001*MAX(Y77:AA77)))&gt;=0.8,DH77/(M77/(1.732*0.001*MAX(Y77:AA77)))&lt;=1)),0,IF(AND(DH77/(M77/(1.732*0.001*MAX(Y77:AA77)))&gt;=0.8,DH77/(M77/(1.732*0.001*MAX(Y77:AA77)))&lt;=1),1,0))</f>
        <v>0</v>
      </c>
      <c r="DR77" s="169"/>
      <c r="DS77" s="166" t="str">
        <f t="shared" si="66"/>
        <v>A</v>
      </c>
      <c r="DT77" s="166" t="str">
        <f t="shared" si="67"/>
        <v>A</v>
      </c>
      <c r="DU77" s="167">
        <f t="shared" si="68"/>
        <v>1</v>
      </c>
      <c r="DV77" s="153" t="str">
        <f>VLOOKUP(M77,'Data Master kondisi'!$O$3:$P$11,2,FALSE)</f>
        <v>Z</v>
      </c>
      <c r="DW77" s="153">
        <f>LOOKUP(DV77,{"X","X","X","Y","Y","Y","Z","Z","Z"},{6,6,6,4,4,4,2,2,2})</f>
        <v>2</v>
      </c>
      <c r="DX77" s="153">
        <f t="shared" ref="DX77:DX140" si="89">IF(O77&gt;=2010,1,IF(AND(O77&lt;=2009,O77&gt;=2000),2,IF(AND(O77&lt;=1999,O77&gt;=1990),3,IF(AND(O77&lt;=1989,O77&gt;=1980),4,IF(AND(O77&lt;=1979,O77&gt;=1970),5,0)))))</f>
        <v>1</v>
      </c>
      <c r="DY77" s="153">
        <f t="shared" si="69"/>
        <v>4</v>
      </c>
      <c r="DZ77" s="153" t="str">
        <f>VLOOKUP(G77,'Data Master class'!$A$5:$D$12,3,FALSE)</f>
        <v>B</v>
      </c>
      <c r="EA77" s="160" t="str">
        <f t="shared" si="70"/>
        <v>BAIK</v>
      </c>
      <c r="EB77" s="156"/>
      <c r="EC77" s="153">
        <f>VLOOKUP(G77,'Data Master class'!$A$5:$D$12,2,FALSE)</f>
        <v>3</v>
      </c>
      <c r="ED77" s="153" t="str">
        <f>VLOOKUP(H77,'Data Master class'!$E$5:$G$6,3,FALSE)</f>
        <v>X</v>
      </c>
      <c r="EE77" s="153">
        <f>VLOOKUP(H77,'Data Master class'!$E$5:$G$6,2,FALSE)</f>
        <v>2</v>
      </c>
      <c r="EF77" s="153">
        <f t="shared" si="71"/>
        <v>5</v>
      </c>
      <c r="EG77" s="153" t="str">
        <f t="shared" si="72"/>
        <v>CLASS 3</v>
      </c>
      <c r="EH77" s="153">
        <f t="shared" si="73"/>
        <v>9</v>
      </c>
      <c r="EI77" s="171"/>
      <c r="EJ77" s="441">
        <f t="shared" ref="EJ77:EJ140" si="90">ABS(AE77-AVERAGE(AE77:AG77))/((AE77+AF77+AG77)/3)</f>
        <v>0.20807833537331691</v>
      </c>
      <c r="EK77" s="441">
        <f t="shared" ref="EK77:EK140" si="91">ABS(AF77-AVERAGE(AE77:AG77))/((AE77+AF77+AG77)/3)</f>
        <v>1.3463892288861705E-2</v>
      </c>
      <c r="EL77" s="441">
        <f t="shared" ref="EL77:EL140" si="92">ABS(AG77-AVERAGE(AE77:AG77))/((AE77+AF77+AG77)/3)</f>
        <v>0.22154222766217876</v>
      </c>
      <c r="EM77" s="442">
        <f t="shared" si="74"/>
        <v>0.14769481844145246</v>
      </c>
      <c r="EN77" s="443" t="str">
        <f t="shared" si="75"/>
        <v>CUKUP</v>
      </c>
      <c r="EP77" s="196">
        <f>'2. SUHU &amp; FISIK TRAFO'!CY77</f>
        <v>324</v>
      </c>
      <c r="EQ77" s="168">
        <f t="shared" si="76"/>
        <v>10.154320987654321</v>
      </c>
      <c r="ER77" s="189" t="str">
        <f t="shared" si="77"/>
        <v>BAIK</v>
      </c>
      <c r="ET77" s="447">
        <f t="shared" si="53"/>
        <v>18.8504</v>
      </c>
      <c r="EU77" s="447">
        <f t="shared" si="78"/>
        <v>15.08032</v>
      </c>
      <c r="EV77" s="448">
        <f t="shared" ref="EV77:EV140" si="93">(ET77/M77)*100</f>
        <v>18.8504</v>
      </c>
      <c r="EW77" s="449" t="str">
        <f t="shared" si="79"/>
        <v>BAIK</v>
      </c>
      <c r="EX77" s="721"/>
      <c r="EY77" s="447">
        <f t="shared" si="56"/>
        <v>19.5242</v>
      </c>
      <c r="EZ77" s="447">
        <f t="shared" ref="EZ77:EZ140" si="94">EY77*0.8</f>
        <v>15.61936</v>
      </c>
      <c r="FA77" s="448">
        <f t="shared" si="57"/>
        <v>19.5242</v>
      </c>
      <c r="FB77" s="449" t="str">
        <f t="shared" ref="FB77:FB140" si="95">IF(AND(FA77&gt;0,FA77&lt;60),"BAIK",IF(AND(FA77&gt;=60,FA77&lt;80),"CUKUP",IF(AND(FA77&gt;=80,FA77&lt;100),"KURANG",IF(AND(FA77&gt;=100),"BURUK",0))))</f>
        <v>BAIK</v>
      </c>
      <c r="FD77" s="453">
        <f t="shared" ref="FD77:FD140" si="96">AH77</f>
        <v>17.3</v>
      </c>
      <c r="FE77" s="454">
        <f t="shared" ref="FE77:FE140" si="97">M77/(1.73*400)*1000</f>
        <v>144.50867052023122</v>
      </c>
      <c r="FF77" s="725">
        <f t="shared" ref="FF77:FF140" si="98">FD77/(FE77)*100</f>
        <v>11.9716</v>
      </c>
      <c r="FG77" s="202" t="str">
        <f t="shared" si="80"/>
        <v>CUKUP</v>
      </c>
    </row>
    <row r="78" spans="1:163" s="195" customFormat="1" ht="20.25" customHeight="1">
      <c r="A78" s="347">
        <v>66</v>
      </c>
      <c r="B78" s="764" t="s">
        <v>2232</v>
      </c>
      <c r="C78" s="331" t="s">
        <v>749</v>
      </c>
      <c r="D78" s="259" t="s">
        <v>746</v>
      </c>
      <c r="E78" s="319" t="s">
        <v>574</v>
      </c>
      <c r="F78" s="319" t="s">
        <v>747</v>
      </c>
      <c r="G78" s="208" t="s">
        <v>206</v>
      </c>
      <c r="H78" s="214" t="s">
        <v>208</v>
      </c>
      <c r="I78" s="259" t="s">
        <v>750</v>
      </c>
      <c r="J78" s="210" t="s">
        <v>1076</v>
      </c>
      <c r="K78" s="259" t="s">
        <v>341</v>
      </c>
      <c r="L78" s="259" t="s">
        <v>342</v>
      </c>
      <c r="M78" s="259">
        <v>50</v>
      </c>
      <c r="N78" s="259">
        <v>173300480</v>
      </c>
      <c r="O78" s="259">
        <v>2017</v>
      </c>
      <c r="P78" s="259" t="s">
        <v>190</v>
      </c>
      <c r="Q78" s="545" t="s">
        <v>1640</v>
      </c>
      <c r="R78" s="433">
        <v>44765</v>
      </c>
      <c r="S78" s="331" t="s">
        <v>318</v>
      </c>
      <c r="T78" s="331" t="s">
        <v>343</v>
      </c>
      <c r="U78" s="259">
        <v>2</v>
      </c>
      <c r="V78" s="259">
        <v>1</v>
      </c>
      <c r="W78" s="259">
        <v>3</v>
      </c>
      <c r="X78" s="259">
        <v>20000</v>
      </c>
      <c r="Y78" s="332">
        <v>400</v>
      </c>
      <c r="Z78" s="332">
        <v>400</v>
      </c>
      <c r="AA78" s="332">
        <v>401</v>
      </c>
      <c r="AB78" s="332">
        <v>231</v>
      </c>
      <c r="AC78" s="332">
        <v>230</v>
      </c>
      <c r="AD78" s="332">
        <v>231</v>
      </c>
      <c r="AE78" s="332">
        <v>38.1</v>
      </c>
      <c r="AF78" s="332">
        <v>35.799999999999997</v>
      </c>
      <c r="AG78" s="332">
        <v>14.9</v>
      </c>
      <c r="AH78" s="332">
        <v>33.299999999999997</v>
      </c>
      <c r="AI78" s="332"/>
      <c r="AJ78" s="332"/>
      <c r="AK78" s="332"/>
      <c r="AL78" s="332"/>
      <c r="AM78" s="332">
        <v>37.9</v>
      </c>
      <c r="AN78" s="332">
        <v>35.799999999999997</v>
      </c>
      <c r="AO78" s="332">
        <v>15.1</v>
      </c>
      <c r="AP78" s="332">
        <v>14.9</v>
      </c>
      <c r="AQ78" s="332"/>
      <c r="AR78" s="332"/>
      <c r="AS78" s="332"/>
      <c r="AT78" s="332"/>
      <c r="AU78" s="332"/>
      <c r="AV78" s="332"/>
      <c r="AW78" s="332"/>
      <c r="AX78" s="332"/>
      <c r="AY78" s="332">
        <v>0.85</v>
      </c>
      <c r="AZ78" s="332">
        <v>0.85</v>
      </c>
      <c r="BA78" s="332">
        <v>0.85</v>
      </c>
      <c r="BB78" s="261">
        <v>403</v>
      </c>
      <c r="BC78" s="261">
        <v>403</v>
      </c>
      <c r="BD78" s="261">
        <v>403</v>
      </c>
      <c r="BE78" s="261">
        <v>232</v>
      </c>
      <c r="BF78" s="261">
        <v>232</v>
      </c>
      <c r="BG78" s="261">
        <v>232</v>
      </c>
      <c r="BH78" s="261">
        <v>26.1</v>
      </c>
      <c r="BI78" s="261">
        <v>23</v>
      </c>
      <c r="BJ78" s="261">
        <v>16</v>
      </c>
      <c r="BK78" s="261">
        <v>11.4</v>
      </c>
      <c r="BL78" s="261"/>
      <c r="BM78" s="261"/>
      <c r="BN78" s="261"/>
      <c r="BO78" s="261"/>
      <c r="BP78" s="261">
        <v>25.6</v>
      </c>
      <c r="BQ78" s="261">
        <v>23.2</v>
      </c>
      <c r="BR78" s="261">
        <v>13.7</v>
      </c>
      <c r="BS78" s="261">
        <v>12.8</v>
      </c>
      <c r="BT78" s="261"/>
      <c r="BU78" s="261"/>
      <c r="BV78" s="261"/>
      <c r="BW78" s="261"/>
      <c r="BX78" s="261"/>
      <c r="BY78" s="261"/>
      <c r="BZ78" s="261"/>
      <c r="CA78" s="261"/>
      <c r="CB78" s="261">
        <v>0.85</v>
      </c>
      <c r="CC78" s="261">
        <v>0.85</v>
      </c>
      <c r="CD78" s="261">
        <v>0.85</v>
      </c>
      <c r="CE78" s="333"/>
      <c r="CF78" s="333"/>
      <c r="CG78" s="333"/>
      <c r="CH78" s="333"/>
      <c r="CI78" s="333"/>
      <c r="CJ78" s="333"/>
      <c r="CK78" s="333"/>
      <c r="CL78" s="333"/>
      <c r="CM78" s="333"/>
      <c r="CN78" s="333"/>
      <c r="CO78" s="333"/>
      <c r="CP78" s="333"/>
      <c r="CQ78" s="333"/>
      <c r="CR78" s="333"/>
      <c r="CS78" s="333"/>
      <c r="CT78" s="333"/>
      <c r="CU78" s="333"/>
      <c r="CV78" s="333"/>
      <c r="CW78" s="333"/>
      <c r="CX78" s="333"/>
      <c r="CY78" s="333"/>
      <c r="CZ78" s="333"/>
      <c r="DA78" s="333"/>
      <c r="DB78" s="374"/>
      <c r="DC78" s="154"/>
      <c r="DD78" s="179">
        <f t="shared" si="81"/>
        <v>72.194173448908188</v>
      </c>
      <c r="DE78" s="179">
        <f t="shared" si="82"/>
        <v>52.774341999999997</v>
      </c>
      <c r="DF78" s="179">
        <f t="shared" si="83"/>
        <v>49.588489333333321</v>
      </c>
      <c r="DG78" s="179">
        <f t="shared" si="84"/>
        <v>20.638784666666666</v>
      </c>
      <c r="DH78" s="180">
        <f t="shared" si="85"/>
        <v>38.1</v>
      </c>
      <c r="DI78" s="181">
        <f t="shared" si="62"/>
        <v>0</v>
      </c>
      <c r="DJ78" s="182">
        <f t="shared" ref="DJ78:DJ141" si="99">IF(AND(EV78&lt;=25),1,0)</f>
        <v>0</v>
      </c>
      <c r="DK78" s="182">
        <f t="shared" ref="DK78:DK141" si="100">IF(AND(EV78&gt;25,EV78&lt;=50),1,0)</f>
        <v>1</v>
      </c>
      <c r="DL78" s="182">
        <f t="shared" si="63"/>
        <v>0</v>
      </c>
      <c r="DM78" s="182">
        <f t="shared" si="64"/>
        <v>0</v>
      </c>
      <c r="DN78" s="182">
        <f t="shared" si="65"/>
        <v>0</v>
      </c>
      <c r="DO78" s="182">
        <f t="shared" si="86"/>
        <v>0</v>
      </c>
      <c r="DP78" s="182">
        <f t="shared" si="87"/>
        <v>1</v>
      </c>
      <c r="DQ78" s="25">
        <f t="shared" si="88"/>
        <v>0</v>
      </c>
      <c r="DR78" s="169"/>
      <c r="DS78" s="166" t="str">
        <f t="shared" si="66"/>
        <v>A</v>
      </c>
      <c r="DT78" s="166" t="str">
        <f t="shared" si="67"/>
        <v>B</v>
      </c>
      <c r="DU78" s="167">
        <f t="shared" si="68"/>
        <v>2</v>
      </c>
      <c r="DV78" s="153" t="str">
        <f>VLOOKUP(M78,'Data Master kondisi'!$O$3:$P$11,2,FALSE)</f>
        <v>Z</v>
      </c>
      <c r="DW78" s="153">
        <f>LOOKUP(DV78,{"X","X","X","Y","Y","Y","Z","Z","Z"},{6,6,6,4,4,4,2,2,2})</f>
        <v>2</v>
      </c>
      <c r="DX78" s="153">
        <f t="shared" si="89"/>
        <v>1</v>
      </c>
      <c r="DY78" s="153">
        <f t="shared" si="69"/>
        <v>5</v>
      </c>
      <c r="DZ78" s="153" t="str">
        <f>VLOOKUP(G78,'Data Master class'!$A$5:$D$12,3,FALSE)</f>
        <v>B</v>
      </c>
      <c r="EA78" s="160" t="str">
        <f t="shared" si="70"/>
        <v>BAIK</v>
      </c>
      <c r="EB78" s="156"/>
      <c r="EC78" s="153">
        <f>VLOOKUP(G78,'Data Master class'!$A$5:$D$12,2,FALSE)</f>
        <v>3</v>
      </c>
      <c r="ED78" s="153" t="str">
        <f>VLOOKUP(H78,'Data Master class'!$E$5:$G$6,3,FALSE)</f>
        <v>X</v>
      </c>
      <c r="EE78" s="153">
        <f>VLOOKUP(H78,'Data Master class'!$E$5:$G$6,2,FALSE)</f>
        <v>2</v>
      </c>
      <c r="EF78" s="153">
        <f t="shared" si="71"/>
        <v>5</v>
      </c>
      <c r="EG78" s="153" t="str">
        <f t="shared" si="72"/>
        <v>CLASS 3</v>
      </c>
      <c r="EH78" s="153">
        <f t="shared" si="73"/>
        <v>10</v>
      </c>
      <c r="EI78" s="171"/>
      <c r="EJ78" s="441">
        <f t="shared" si="90"/>
        <v>0.287162162162162</v>
      </c>
      <c r="EK78" s="441">
        <f t="shared" si="91"/>
        <v>0.20945945945945915</v>
      </c>
      <c r="EL78" s="441">
        <f t="shared" si="92"/>
        <v>0.49662162162162171</v>
      </c>
      <c r="EM78" s="442">
        <f t="shared" si="74"/>
        <v>0.33108108108108097</v>
      </c>
      <c r="EN78" s="443" t="str">
        <f t="shared" si="75"/>
        <v>BURUK</v>
      </c>
      <c r="EP78" s="196">
        <f>'2. SUHU &amp; FISIK TRAFO'!CY78</f>
        <v>324</v>
      </c>
      <c r="EQ78" s="168">
        <f t="shared" si="76"/>
        <v>11.75925925925926</v>
      </c>
      <c r="ER78" s="189" t="str">
        <f t="shared" si="77"/>
        <v>BAIK</v>
      </c>
      <c r="ET78" s="447">
        <f t="shared" ref="ET78:ET141" si="101">((AB78*AE78)+(AC78*AF78)+(AD78*AG78))*0.001</f>
        <v>20.477</v>
      </c>
      <c r="EU78" s="447">
        <f t="shared" si="78"/>
        <v>16.381600000000002</v>
      </c>
      <c r="EV78" s="448">
        <f t="shared" si="93"/>
        <v>40.954000000000001</v>
      </c>
      <c r="EW78" s="449" t="str">
        <f t="shared" si="79"/>
        <v>BAIK</v>
      </c>
      <c r="EX78" s="721"/>
      <c r="EY78" s="447">
        <f t="shared" ref="EY78:EY141" si="102">((BE78*BH78)+(BF78*BI78)+(BG78*BJ78))*0.001</f>
        <v>15.103200000000001</v>
      </c>
      <c r="EZ78" s="447">
        <f t="shared" si="94"/>
        <v>12.082560000000001</v>
      </c>
      <c r="FA78" s="448">
        <f t="shared" ref="FA78:FA141" si="103">(EY78/M78)*100</f>
        <v>30.206399999999999</v>
      </c>
      <c r="FB78" s="449" t="str">
        <f t="shared" si="95"/>
        <v>BAIK</v>
      </c>
      <c r="FD78" s="453">
        <f t="shared" si="96"/>
        <v>33.299999999999997</v>
      </c>
      <c r="FE78" s="454">
        <f t="shared" si="97"/>
        <v>72.25433526011561</v>
      </c>
      <c r="FF78" s="725">
        <f t="shared" si="98"/>
        <v>46.087199999999996</v>
      </c>
      <c r="FG78" s="202" t="str">
        <f t="shared" si="80"/>
        <v>BURUK</v>
      </c>
    </row>
    <row r="79" spans="1:163" s="195" customFormat="1" ht="20.25" customHeight="1">
      <c r="A79" s="347">
        <v>67</v>
      </c>
      <c r="B79" s="764" t="s">
        <v>2232</v>
      </c>
      <c r="C79" s="331" t="s">
        <v>751</v>
      </c>
      <c r="D79" s="259" t="s">
        <v>752</v>
      </c>
      <c r="E79" s="319" t="s">
        <v>574</v>
      </c>
      <c r="F79" s="319" t="s">
        <v>747</v>
      </c>
      <c r="G79" s="208" t="s">
        <v>206</v>
      </c>
      <c r="H79" s="214" t="s">
        <v>208</v>
      </c>
      <c r="I79" s="259" t="s">
        <v>753</v>
      </c>
      <c r="J79" s="210" t="s">
        <v>754</v>
      </c>
      <c r="K79" s="259" t="s">
        <v>341</v>
      </c>
      <c r="L79" s="259" t="s">
        <v>388</v>
      </c>
      <c r="M79" s="259">
        <v>160</v>
      </c>
      <c r="N79" s="259">
        <v>15035118</v>
      </c>
      <c r="O79" s="259">
        <v>2015</v>
      </c>
      <c r="P79" s="259" t="s">
        <v>190</v>
      </c>
      <c r="Q79" s="545" t="s">
        <v>1641</v>
      </c>
      <c r="R79" s="433">
        <v>44758</v>
      </c>
      <c r="S79" s="331" t="s">
        <v>318</v>
      </c>
      <c r="T79" s="331" t="s">
        <v>343</v>
      </c>
      <c r="U79" s="259">
        <v>2</v>
      </c>
      <c r="V79" s="259">
        <v>2</v>
      </c>
      <c r="W79" s="259">
        <v>3</v>
      </c>
      <c r="X79" s="259">
        <v>20000</v>
      </c>
      <c r="Y79" s="332">
        <v>401</v>
      </c>
      <c r="Z79" s="332">
        <v>400</v>
      </c>
      <c r="AA79" s="332">
        <v>400</v>
      </c>
      <c r="AB79" s="332">
        <v>231</v>
      </c>
      <c r="AC79" s="332">
        <v>230</v>
      </c>
      <c r="AD79" s="332">
        <v>230</v>
      </c>
      <c r="AE79" s="332">
        <v>119.9</v>
      </c>
      <c r="AF79" s="332">
        <v>152.4</v>
      </c>
      <c r="AG79" s="332">
        <v>105</v>
      </c>
      <c r="AH79" s="332">
        <v>63</v>
      </c>
      <c r="AI79" s="332">
        <v>2.2999999999999998</v>
      </c>
      <c r="AJ79" s="332">
        <v>52.7</v>
      </c>
      <c r="AK79" s="332">
        <v>24.9</v>
      </c>
      <c r="AL79" s="332">
        <v>51.4</v>
      </c>
      <c r="AM79" s="332">
        <v>117.2</v>
      </c>
      <c r="AN79" s="332">
        <v>95.9</v>
      </c>
      <c r="AO79" s="332">
        <v>84.2</v>
      </c>
      <c r="AP79" s="332">
        <v>43.6</v>
      </c>
      <c r="AQ79" s="332"/>
      <c r="AR79" s="332"/>
      <c r="AS79" s="332"/>
      <c r="AT79" s="332"/>
      <c r="AU79" s="332"/>
      <c r="AV79" s="332"/>
      <c r="AW79" s="332"/>
      <c r="AX79" s="332"/>
      <c r="AY79" s="332">
        <v>0.85</v>
      </c>
      <c r="AZ79" s="332">
        <v>0.85</v>
      </c>
      <c r="BA79" s="332">
        <v>0.85</v>
      </c>
      <c r="BB79" s="261">
        <v>396</v>
      </c>
      <c r="BC79" s="261">
        <v>393</v>
      </c>
      <c r="BD79" s="261">
        <v>395</v>
      </c>
      <c r="BE79" s="261">
        <v>228</v>
      </c>
      <c r="BF79" s="261">
        <v>227</v>
      </c>
      <c r="BG79" s="261">
        <v>226</v>
      </c>
      <c r="BH79" s="261">
        <v>107.6</v>
      </c>
      <c r="BI79" s="261">
        <v>84.6</v>
      </c>
      <c r="BJ79" s="261">
        <v>117.8</v>
      </c>
      <c r="BK79" s="261">
        <v>49.9</v>
      </c>
      <c r="BL79" s="261">
        <v>1</v>
      </c>
      <c r="BM79" s="261">
        <v>25.3</v>
      </c>
      <c r="BN79" s="261">
        <v>25.1</v>
      </c>
      <c r="BO79" s="261">
        <v>25.5</v>
      </c>
      <c r="BP79" s="261">
        <v>25.5</v>
      </c>
      <c r="BQ79" s="261">
        <v>64.3</v>
      </c>
      <c r="BR79" s="261">
        <v>96.5</v>
      </c>
      <c r="BS79" s="261">
        <v>53.1</v>
      </c>
      <c r="BT79" s="261"/>
      <c r="BU79" s="261"/>
      <c r="BV79" s="261"/>
      <c r="BW79" s="261"/>
      <c r="BX79" s="261"/>
      <c r="BY79" s="261"/>
      <c r="BZ79" s="261"/>
      <c r="CA79" s="261"/>
      <c r="CB79" s="261">
        <v>0.85</v>
      </c>
      <c r="CC79" s="261">
        <v>0.85</v>
      </c>
      <c r="CD79" s="261">
        <v>0.85</v>
      </c>
      <c r="CE79" s="333"/>
      <c r="CF79" s="333"/>
      <c r="CG79" s="333"/>
      <c r="CH79" s="333"/>
      <c r="CI79" s="333"/>
      <c r="CJ79" s="333"/>
      <c r="CK79" s="333"/>
      <c r="CL79" s="333"/>
      <c r="CM79" s="333"/>
      <c r="CN79" s="333"/>
      <c r="CO79" s="333"/>
      <c r="CP79" s="333"/>
      <c r="CQ79" s="333"/>
      <c r="CR79" s="333"/>
      <c r="CS79" s="333"/>
      <c r="CT79" s="333"/>
      <c r="CU79" s="333"/>
      <c r="CV79" s="333"/>
      <c r="CW79" s="333"/>
      <c r="CX79" s="333"/>
      <c r="CY79" s="333"/>
      <c r="CZ79" s="333"/>
      <c r="DA79" s="333"/>
      <c r="DB79" s="374"/>
      <c r="DC79" s="154"/>
      <c r="DD79" s="179">
        <f t="shared" si="81"/>
        <v>231.02135503650621</v>
      </c>
      <c r="DE79" s="179">
        <f t="shared" si="82"/>
        <v>51.899963958333331</v>
      </c>
      <c r="DF79" s="179">
        <f t="shared" si="83"/>
        <v>65.967927500000002</v>
      </c>
      <c r="DG79" s="179">
        <f t="shared" si="84"/>
        <v>45.450343749999995</v>
      </c>
      <c r="DH79" s="180">
        <f t="shared" si="85"/>
        <v>152.4</v>
      </c>
      <c r="DI79" s="181">
        <f t="shared" si="62"/>
        <v>0</v>
      </c>
      <c r="DJ79" s="182">
        <f t="shared" si="99"/>
        <v>0</v>
      </c>
      <c r="DK79" s="182">
        <f t="shared" si="100"/>
        <v>0</v>
      </c>
      <c r="DL79" s="182">
        <f t="shared" si="63"/>
        <v>1</v>
      </c>
      <c r="DM79" s="182">
        <f t="shared" si="64"/>
        <v>0</v>
      </c>
      <c r="DN79" s="182">
        <f t="shared" si="65"/>
        <v>0</v>
      </c>
      <c r="DO79" s="182">
        <f t="shared" si="86"/>
        <v>0</v>
      </c>
      <c r="DP79" s="182">
        <f t="shared" si="87"/>
        <v>1</v>
      </c>
      <c r="DQ79" s="25">
        <f t="shared" si="88"/>
        <v>0</v>
      </c>
      <c r="DR79" s="169"/>
      <c r="DS79" s="166" t="str">
        <f t="shared" si="66"/>
        <v>A</v>
      </c>
      <c r="DT79" s="166" t="str">
        <f t="shared" si="67"/>
        <v>A</v>
      </c>
      <c r="DU79" s="167">
        <f t="shared" si="68"/>
        <v>1</v>
      </c>
      <c r="DV79" s="153" t="str">
        <f>VLOOKUP(M79,'Data Master kondisi'!$O$3:$P$11,2,FALSE)</f>
        <v>Y</v>
      </c>
      <c r="DW79" s="153">
        <f>LOOKUP(DV79,{"X","X","X","Y","Y","Y","Z","Z","Z"},{6,6,6,4,4,4,2,2,2})</f>
        <v>4</v>
      </c>
      <c r="DX79" s="153">
        <f t="shared" si="89"/>
        <v>1</v>
      </c>
      <c r="DY79" s="153">
        <f t="shared" si="69"/>
        <v>6</v>
      </c>
      <c r="DZ79" s="153" t="str">
        <f>VLOOKUP(G79,'Data Master class'!$A$5:$D$12,3,FALSE)</f>
        <v>B</v>
      </c>
      <c r="EA79" s="160" t="str">
        <f t="shared" si="70"/>
        <v>CUKUP</v>
      </c>
      <c r="EB79" s="156"/>
      <c r="EC79" s="153">
        <f>VLOOKUP(G79,'Data Master class'!$A$5:$D$12,2,FALSE)</f>
        <v>3</v>
      </c>
      <c r="ED79" s="153" t="str">
        <f>VLOOKUP(H79,'Data Master class'!$E$5:$G$6,3,FALSE)</f>
        <v>X</v>
      </c>
      <c r="EE79" s="153">
        <f>VLOOKUP(H79,'Data Master class'!$E$5:$G$6,2,FALSE)</f>
        <v>2</v>
      </c>
      <c r="EF79" s="153">
        <f t="shared" si="71"/>
        <v>5</v>
      </c>
      <c r="EG79" s="153" t="str">
        <f t="shared" si="72"/>
        <v>CLASS 3</v>
      </c>
      <c r="EH79" s="153">
        <f t="shared" si="73"/>
        <v>11</v>
      </c>
      <c r="EI79" s="171"/>
      <c r="EJ79" s="441">
        <f t="shared" si="90"/>
        <v>4.6647230320699659E-2</v>
      </c>
      <c r="EK79" s="441">
        <f t="shared" si="91"/>
        <v>0.21176782401272204</v>
      </c>
      <c r="EL79" s="441">
        <f t="shared" si="92"/>
        <v>0.16512059369202226</v>
      </c>
      <c r="EM79" s="442">
        <f t="shared" si="74"/>
        <v>0.14117854934181465</v>
      </c>
      <c r="EN79" s="443" t="str">
        <f t="shared" si="75"/>
        <v>CUKUP</v>
      </c>
      <c r="EP79" s="196">
        <f>'2. SUHU &amp; FISIK TRAFO'!CY79</f>
        <v>324</v>
      </c>
      <c r="EQ79" s="168">
        <f t="shared" si="76"/>
        <v>47.037037037037038</v>
      </c>
      <c r="ER79" s="189" t="str">
        <f t="shared" si="77"/>
        <v>BAIK</v>
      </c>
      <c r="ET79" s="447">
        <f t="shared" si="101"/>
        <v>86.898899999999998</v>
      </c>
      <c r="EU79" s="447">
        <f t="shared" si="78"/>
        <v>69.519120000000001</v>
      </c>
      <c r="EV79" s="448">
        <f t="shared" si="93"/>
        <v>54.311812500000002</v>
      </c>
      <c r="EW79" s="449" t="str">
        <f t="shared" si="79"/>
        <v>BAIK</v>
      </c>
      <c r="EX79" s="721"/>
      <c r="EY79" s="447">
        <f t="shared" si="102"/>
        <v>70.359800000000007</v>
      </c>
      <c r="EZ79" s="447">
        <f t="shared" si="94"/>
        <v>56.28784000000001</v>
      </c>
      <c r="FA79" s="448">
        <f t="shared" si="103"/>
        <v>43.974875000000004</v>
      </c>
      <c r="FB79" s="449" t="str">
        <f t="shared" si="95"/>
        <v>BAIK</v>
      </c>
      <c r="FD79" s="453">
        <f t="shared" si="96"/>
        <v>63</v>
      </c>
      <c r="FE79" s="454">
        <f t="shared" si="97"/>
        <v>231.21387283236993</v>
      </c>
      <c r="FF79" s="725">
        <f t="shared" si="98"/>
        <v>27.247500000000002</v>
      </c>
      <c r="FG79" s="202" t="str">
        <f t="shared" si="80"/>
        <v>BURUK</v>
      </c>
    </row>
    <row r="80" spans="1:163" s="195" customFormat="1" ht="20.25" customHeight="1">
      <c r="A80" s="347">
        <v>68</v>
      </c>
      <c r="B80" s="764" t="s">
        <v>2232</v>
      </c>
      <c r="C80" s="331" t="s">
        <v>755</v>
      </c>
      <c r="D80" s="259" t="s">
        <v>746</v>
      </c>
      <c r="E80" s="319" t="s">
        <v>574</v>
      </c>
      <c r="F80" s="319" t="s">
        <v>747</v>
      </c>
      <c r="G80" s="208" t="s">
        <v>206</v>
      </c>
      <c r="H80" s="214" t="s">
        <v>208</v>
      </c>
      <c r="I80" s="259" t="s">
        <v>756</v>
      </c>
      <c r="J80" s="210" t="s">
        <v>757</v>
      </c>
      <c r="K80" s="259" t="s">
        <v>341</v>
      </c>
      <c r="L80" s="259" t="s">
        <v>414</v>
      </c>
      <c r="M80" s="259">
        <v>100</v>
      </c>
      <c r="N80" s="259" t="s">
        <v>758</v>
      </c>
      <c r="O80" s="259">
        <v>2010</v>
      </c>
      <c r="P80" s="259" t="s">
        <v>190</v>
      </c>
      <c r="Q80" s="545" t="s">
        <v>1077</v>
      </c>
      <c r="R80" s="433">
        <v>44758</v>
      </c>
      <c r="S80" s="331" t="s">
        <v>318</v>
      </c>
      <c r="T80" s="331" t="s">
        <v>343</v>
      </c>
      <c r="U80" s="259">
        <v>4</v>
      </c>
      <c r="V80" s="259">
        <v>2</v>
      </c>
      <c r="W80" s="259">
        <v>3</v>
      </c>
      <c r="X80" s="259">
        <v>20000</v>
      </c>
      <c r="Y80" s="332">
        <v>400</v>
      </c>
      <c r="Z80" s="332">
        <v>398</v>
      </c>
      <c r="AA80" s="332">
        <v>400</v>
      </c>
      <c r="AB80" s="332">
        <v>230</v>
      </c>
      <c r="AC80" s="332">
        <v>230</v>
      </c>
      <c r="AD80" s="332">
        <v>229</v>
      </c>
      <c r="AE80" s="332">
        <v>80.3</v>
      </c>
      <c r="AF80" s="332">
        <v>82.9</v>
      </c>
      <c r="AG80" s="332">
        <v>58.4</v>
      </c>
      <c r="AH80" s="332">
        <v>43.4</v>
      </c>
      <c r="AI80" s="332"/>
      <c r="AJ80" s="332"/>
      <c r="AK80" s="332"/>
      <c r="AL80" s="332"/>
      <c r="AM80" s="332"/>
      <c r="AN80" s="332"/>
      <c r="AO80" s="332"/>
      <c r="AP80" s="332"/>
      <c r="AQ80" s="332">
        <v>54.6</v>
      </c>
      <c r="AR80" s="332">
        <v>60.4</v>
      </c>
      <c r="AS80" s="332">
        <v>42</v>
      </c>
      <c r="AT80" s="332">
        <v>27</v>
      </c>
      <c r="AU80" s="332">
        <v>18.899999999999999</v>
      </c>
      <c r="AV80" s="332">
        <v>23.5</v>
      </c>
      <c r="AW80" s="332">
        <v>17.399999999999999</v>
      </c>
      <c r="AX80" s="332">
        <v>14.6</v>
      </c>
      <c r="AY80" s="332">
        <v>0.85</v>
      </c>
      <c r="AZ80" s="332">
        <v>0.85</v>
      </c>
      <c r="BA80" s="332">
        <v>0.85</v>
      </c>
      <c r="BB80" s="261">
        <v>396</v>
      </c>
      <c r="BC80" s="261">
        <v>395</v>
      </c>
      <c r="BD80" s="261">
        <v>395</v>
      </c>
      <c r="BE80" s="261">
        <v>228</v>
      </c>
      <c r="BF80" s="261">
        <v>228</v>
      </c>
      <c r="BG80" s="261">
        <v>223</v>
      </c>
      <c r="BH80" s="261">
        <v>48.4</v>
      </c>
      <c r="BI80" s="261">
        <v>62.5</v>
      </c>
      <c r="BJ80" s="261">
        <v>44</v>
      </c>
      <c r="BK80" s="261">
        <v>33.299999999999997</v>
      </c>
      <c r="BL80" s="261"/>
      <c r="BM80" s="261"/>
      <c r="BN80" s="261"/>
      <c r="BO80" s="261"/>
      <c r="BP80" s="261"/>
      <c r="BQ80" s="261"/>
      <c r="BR80" s="261"/>
      <c r="BS80" s="261"/>
      <c r="BT80" s="261">
        <v>36.799999999999997</v>
      </c>
      <c r="BU80" s="261">
        <v>43.3</v>
      </c>
      <c r="BV80" s="261">
        <v>28.5</v>
      </c>
      <c r="BW80" s="261">
        <v>25.5</v>
      </c>
      <c r="BX80" s="261">
        <v>12.9</v>
      </c>
      <c r="BY80" s="261">
        <v>17</v>
      </c>
      <c r="BZ80" s="261">
        <v>13.6</v>
      </c>
      <c r="CA80" s="261">
        <v>11.5</v>
      </c>
      <c r="CB80" s="261">
        <v>0.85</v>
      </c>
      <c r="CC80" s="261">
        <v>0.85</v>
      </c>
      <c r="CD80" s="261">
        <v>0.85</v>
      </c>
      <c r="CE80" s="333"/>
      <c r="CF80" s="333"/>
      <c r="CG80" s="333"/>
      <c r="CH80" s="333"/>
      <c r="CI80" s="333"/>
      <c r="CJ80" s="333"/>
      <c r="CK80" s="333"/>
      <c r="CL80" s="333"/>
      <c r="CM80" s="333"/>
      <c r="CN80" s="333"/>
      <c r="CO80" s="333"/>
      <c r="CP80" s="333"/>
      <c r="CQ80" s="333"/>
      <c r="CR80" s="333"/>
      <c r="CS80" s="333"/>
      <c r="CT80" s="333"/>
      <c r="CU80" s="333"/>
      <c r="CV80" s="333"/>
      <c r="CW80" s="333"/>
      <c r="CX80" s="333"/>
      <c r="CY80" s="333"/>
      <c r="CZ80" s="333"/>
      <c r="DA80" s="333"/>
      <c r="DB80" s="374"/>
      <c r="DC80" s="154"/>
      <c r="DD80" s="179">
        <f t="shared" si="81"/>
        <v>144.7499203875438</v>
      </c>
      <c r="DE80" s="179">
        <f t="shared" si="82"/>
        <v>55.474987333333324</v>
      </c>
      <c r="DF80" s="179">
        <f t="shared" si="83"/>
        <v>57.271188666666674</v>
      </c>
      <c r="DG80" s="179">
        <f t="shared" si="84"/>
        <v>40.34544533333333</v>
      </c>
      <c r="DH80" s="180">
        <f t="shared" si="85"/>
        <v>82.9</v>
      </c>
      <c r="DI80" s="181">
        <f t="shared" si="62"/>
        <v>0</v>
      </c>
      <c r="DJ80" s="182">
        <f t="shared" si="99"/>
        <v>0</v>
      </c>
      <c r="DK80" s="182">
        <f t="shared" si="100"/>
        <v>0</v>
      </c>
      <c r="DL80" s="182">
        <f t="shared" si="63"/>
        <v>1</v>
      </c>
      <c r="DM80" s="182">
        <f t="shared" si="64"/>
        <v>0</v>
      </c>
      <c r="DN80" s="182">
        <f t="shared" si="65"/>
        <v>0</v>
      </c>
      <c r="DO80" s="182">
        <f t="shared" si="86"/>
        <v>0</v>
      </c>
      <c r="DP80" s="182">
        <f t="shared" si="87"/>
        <v>1</v>
      </c>
      <c r="DQ80" s="25">
        <f t="shared" si="88"/>
        <v>0</v>
      </c>
      <c r="DR80" s="169"/>
      <c r="DS80" s="166" t="str">
        <f t="shared" si="66"/>
        <v>A</v>
      </c>
      <c r="DT80" s="166" t="str">
        <f t="shared" si="67"/>
        <v>A</v>
      </c>
      <c r="DU80" s="167">
        <f t="shared" si="68"/>
        <v>1</v>
      </c>
      <c r="DV80" s="153" t="str">
        <f>VLOOKUP(M80,'Data Master kondisi'!$O$3:$P$11,2,FALSE)</f>
        <v>Z</v>
      </c>
      <c r="DW80" s="153">
        <f>LOOKUP(DV80,{"X","X","X","Y","Y","Y","Z","Z","Z"},{6,6,6,4,4,4,2,2,2})</f>
        <v>2</v>
      </c>
      <c r="DX80" s="153">
        <f t="shared" si="89"/>
        <v>1</v>
      </c>
      <c r="DY80" s="153">
        <f t="shared" si="69"/>
        <v>4</v>
      </c>
      <c r="DZ80" s="153" t="str">
        <f>VLOOKUP(G80,'Data Master class'!$A$5:$D$12,3,FALSE)</f>
        <v>B</v>
      </c>
      <c r="EA80" s="160" t="str">
        <f t="shared" si="70"/>
        <v>BAIK</v>
      </c>
      <c r="EB80" s="156"/>
      <c r="EC80" s="153">
        <f>VLOOKUP(G80,'Data Master class'!$A$5:$D$12,2,FALSE)</f>
        <v>3</v>
      </c>
      <c r="ED80" s="153" t="str">
        <f>VLOOKUP(H80,'Data Master class'!$E$5:$G$6,3,FALSE)</f>
        <v>X</v>
      </c>
      <c r="EE80" s="153">
        <f>VLOOKUP(H80,'Data Master class'!$E$5:$G$6,2,FALSE)</f>
        <v>2</v>
      </c>
      <c r="EF80" s="153">
        <f t="shared" si="71"/>
        <v>5</v>
      </c>
      <c r="EG80" s="153" t="str">
        <f t="shared" si="72"/>
        <v>CLASS 3</v>
      </c>
      <c r="EH80" s="153">
        <f t="shared" si="73"/>
        <v>9</v>
      </c>
      <c r="EI80" s="171"/>
      <c r="EJ80" s="441">
        <f t="shared" si="90"/>
        <v>8.7093862815884535E-2</v>
      </c>
      <c r="EK80" s="441">
        <f t="shared" si="91"/>
        <v>0.12229241877256336</v>
      </c>
      <c r="EL80" s="441">
        <f t="shared" si="92"/>
        <v>0.2093862815884476</v>
      </c>
      <c r="EM80" s="442">
        <f t="shared" si="74"/>
        <v>0.13959085439229849</v>
      </c>
      <c r="EN80" s="443" t="str">
        <f t="shared" si="75"/>
        <v>CUKUP</v>
      </c>
      <c r="EP80" s="196">
        <f>'2. SUHU &amp; FISIK TRAFO'!CY80</f>
        <v>324</v>
      </c>
      <c r="EQ80" s="168">
        <f t="shared" si="76"/>
        <v>25.586419753086421</v>
      </c>
      <c r="ER80" s="189" t="str">
        <f t="shared" si="77"/>
        <v>BAIK</v>
      </c>
      <c r="ET80" s="447">
        <f t="shared" si="101"/>
        <v>50.909599999999998</v>
      </c>
      <c r="EU80" s="447">
        <f t="shared" si="78"/>
        <v>40.727679999999999</v>
      </c>
      <c r="EV80" s="448">
        <f t="shared" si="93"/>
        <v>50.909599999999998</v>
      </c>
      <c r="EW80" s="449" t="str">
        <f t="shared" si="79"/>
        <v>BAIK</v>
      </c>
      <c r="EX80" s="721"/>
      <c r="EY80" s="447">
        <f t="shared" si="102"/>
        <v>35.097200000000001</v>
      </c>
      <c r="EZ80" s="447">
        <f t="shared" si="94"/>
        <v>28.077760000000001</v>
      </c>
      <c r="FA80" s="448">
        <f t="shared" si="103"/>
        <v>35.097200000000001</v>
      </c>
      <c r="FB80" s="449" t="str">
        <f t="shared" si="95"/>
        <v>BAIK</v>
      </c>
      <c r="FD80" s="453">
        <f t="shared" si="96"/>
        <v>43.4</v>
      </c>
      <c r="FE80" s="454">
        <f t="shared" si="97"/>
        <v>144.50867052023122</v>
      </c>
      <c r="FF80" s="725">
        <f t="shared" si="98"/>
        <v>30.032799999999998</v>
      </c>
      <c r="FG80" s="202" t="str">
        <f t="shared" si="80"/>
        <v>BURUK</v>
      </c>
    </row>
    <row r="81" spans="1:163" s="195" customFormat="1" ht="20.25" customHeight="1">
      <c r="A81" s="347">
        <v>69</v>
      </c>
      <c r="B81" s="764" t="s">
        <v>2232</v>
      </c>
      <c r="C81" s="331" t="s">
        <v>759</v>
      </c>
      <c r="D81" s="259" t="s">
        <v>746</v>
      </c>
      <c r="E81" s="319" t="s">
        <v>582</v>
      </c>
      <c r="F81" s="319" t="s">
        <v>747</v>
      </c>
      <c r="G81" s="208" t="s">
        <v>206</v>
      </c>
      <c r="H81" s="214" t="s">
        <v>208</v>
      </c>
      <c r="I81" s="259" t="s">
        <v>760</v>
      </c>
      <c r="J81" s="210" t="s">
        <v>1078</v>
      </c>
      <c r="K81" s="259" t="s">
        <v>315</v>
      </c>
      <c r="L81" s="259" t="s">
        <v>388</v>
      </c>
      <c r="M81" s="259">
        <v>100</v>
      </c>
      <c r="N81" s="259">
        <v>12034665</v>
      </c>
      <c r="O81" s="259">
        <v>2012</v>
      </c>
      <c r="P81" s="259" t="s">
        <v>316</v>
      </c>
      <c r="Q81" s="545" t="s">
        <v>1613</v>
      </c>
      <c r="R81" s="433">
        <v>44765</v>
      </c>
      <c r="S81" s="331" t="s">
        <v>318</v>
      </c>
      <c r="T81" s="331" t="s">
        <v>343</v>
      </c>
      <c r="U81" s="259">
        <v>3</v>
      </c>
      <c r="V81" s="259">
        <v>1</v>
      </c>
      <c r="W81" s="259">
        <v>3</v>
      </c>
      <c r="X81" s="259">
        <v>20000</v>
      </c>
      <c r="Y81" s="332">
        <v>406</v>
      </c>
      <c r="Z81" s="332">
        <v>405</v>
      </c>
      <c r="AA81" s="332">
        <v>404</v>
      </c>
      <c r="AB81" s="332">
        <v>233</v>
      </c>
      <c r="AC81" s="332">
        <v>234</v>
      </c>
      <c r="AD81" s="332">
        <v>233</v>
      </c>
      <c r="AE81" s="332">
        <v>53.5</v>
      </c>
      <c r="AF81" s="332">
        <v>51.8</v>
      </c>
      <c r="AG81" s="332">
        <v>33.299999999999997</v>
      </c>
      <c r="AH81" s="332">
        <v>28.4</v>
      </c>
      <c r="AI81" s="332"/>
      <c r="AJ81" s="332"/>
      <c r="AK81" s="332"/>
      <c r="AL81" s="332"/>
      <c r="AM81" s="332"/>
      <c r="AN81" s="332"/>
      <c r="AO81" s="332"/>
      <c r="AP81" s="332"/>
      <c r="AQ81" s="332">
        <v>52.1</v>
      </c>
      <c r="AR81" s="332">
        <v>49.6</v>
      </c>
      <c r="AS81" s="332">
        <v>32.5</v>
      </c>
      <c r="AT81" s="332">
        <v>29.4</v>
      </c>
      <c r="AU81" s="332"/>
      <c r="AV81" s="332"/>
      <c r="AW81" s="332"/>
      <c r="AX81" s="332"/>
      <c r="AY81" s="332">
        <v>0.85</v>
      </c>
      <c r="AZ81" s="332">
        <v>0.85</v>
      </c>
      <c r="BA81" s="332">
        <v>0.85</v>
      </c>
      <c r="BB81" s="261">
        <v>405</v>
      </c>
      <c r="BC81" s="261">
        <v>402</v>
      </c>
      <c r="BD81" s="261">
        <v>403</v>
      </c>
      <c r="BE81" s="261">
        <v>232</v>
      </c>
      <c r="BF81" s="261">
        <v>233</v>
      </c>
      <c r="BG81" s="261">
        <v>232</v>
      </c>
      <c r="BH81" s="261">
        <v>45.7</v>
      </c>
      <c r="BI81" s="261">
        <v>32.299999999999997</v>
      </c>
      <c r="BJ81" s="261">
        <v>26.6</v>
      </c>
      <c r="BK81" s="261">
        <v>20.5</v>
      </c>
      <c r="BL81" s="261"/>
      <c r="BM81" s="261"/>
      <c r="BN81" s="261"/>
      <c r="BO81" s="261"/>
      <c r="BP81" s="261"/>
      <c r="BQ81" s="261"/>
      <c r="BR81" s="261"/>
      <c r="BS81" s="261"/>
      <c r="BT81" s="261">
        <v>42.7</v>
      </c>
      <c r="BU81" s="261">
        <v>31.4</v>
      </c>
      <c r="BV81" s="261">
        <v>24.2</v>
      </c>
      <c r="BW81" s="261">
        <v>19.399999999999999</v>
      </c>
      <c r="BX81" s="261"/>
      <c r="BY81" s="261"/>
      <c r="BZ81" s="261"/>
      <c r="CA81" s="261"/>
      <c r="CB81" s="261">
        <v>0.85</v>
      </c>
      <c r="CC81" s="261">
        <v>0.85</v>
      </c>
      <c r="CD81" s="261">
        <v>0.85</v>
      </c>
      <c r="CE81" s="333"/>
      <c r="CF81" s="333"/>
      <c r="CG81" s="333"/>
      <c r="CH81" s="333"/>
      <c r="CI81" s="333"/>
      <c r="CJ81" s="333"/>
      <c r="CK81" s="333"/>
      <c r="CL81" s="333"/>
      <c r="CM81" s="333"/>
      <c r="CN81" s="333"/>
      <c r="CO81" s="333"/>
      <c r="CP81" s="333"/>
      <c r="CQ81" s="333">
        <v>234.1</v>
      </c>
      <c r="CR81" s="333">
        <v>45017539219</v>
      </c>
      <c r="CS81" s="333"/>
      <c r="CT81" s="333"/>
      <c r="CU81" s="333"/>
      <c r="CV81" s="333"/>
      <c r="CW81" s="333"/>
      <c r="CX81" s="333"/>
      <c r="CY81" s="333"/>
      <c r="CZ81" s="333"/>
      <c r="DA81" s="333"/>
      <c r="DB81" s="374"/>
      <c r="DC81" s="154"/>
      <c r="DD81" s="179">
        <f t="shared" si="81"/>
        <v>142.72461285948762</v>
      </c>
      <c r="DE81" s="179">
        <f t="shared" si="82"/>
        <v>37.484774999999999</v>
      </c>
      <c r="DF81" s="179">
        <f t="shared" si="83"/>
        <v>36.293669999999999</v>
      </c>
      <c r="DG81" s="179">
        <f t="shared" si="84"/>
        <v>23.331644999999998</v>
      </c>
      <c r="DH81" s="180">
        <f t="shared" si="85"/>
        <v>53.5</v>
      </c>
      <c r="DI81" s="181">
        <f t="shared" si="62"/>
        <v>234.1</v>
      </c>
      <c r="DJ81" s="182">
        <f t="shared" si="99"/>
        <v>0</v>
      </c>
      <c r="DK81" s="182">
        <f t="shared" si="100"/>
        <v>1</v>
      </c>
      <c r="DL81" s="182">
        <f t="shared" si="63"/>
        <v>0</v>
      </c>
      <c r="DM81" s="182">
        <f t="shared" si="64"/>
        <v>0</v>
      </c>
      <c r="DN81" s="182">
        <f t="shared" si="65"/>
        <v>0</v>
      </c>
      <c r="DO81" s="182">
        <f t="shared" si="86"/>
        <v>1</v>
      </c>
      <c r="DP81" s="182">
        <f t="shared" si="87"/>
        <v>0</v>
      </c>
      <c r="DQ81" s="25">
        <f t="shared" si="88"/>
        <v>0</v>
      </c>
      <c r="DR81" s="169"/>
      <c r="DS81" s="166" t="str">
        <f t="shared" si="66"/>
        <v>A</v>
      </c>
      <c r="DT81" s="166" t="str">
        <f t="shared" si="67"/>
        <v>A</v>
      </c>
      <c r="DU81" s="167">
        <f t="shared" si="68"/>
        <v>1</v>
      </c>
      <c r="DV81" s="153" t="str">
        <f>VLOOKUP(M81,'Data Master kondisi'!$O$3:$P$11,2,FALSE)</f>
        <v>Z</v>
      </c>
      <c r="DW81" s="153">
        <f>LOOKUP(DV81,{"X","X","X","Y","Y","Y","Z","Z","Z"},{6,6,6,4,4,4,2,2,2})</f>
        <v>2</v>
      </c>
      <c r="DX81" s="153">
        <f t="shared" si="89"/>
        <v>1</v>
      </c>
      <c r="DY81" s="153">
        <f t="shared" si="69"/>
        <v>4</v>
      </c>
      <c r="DZ81" s="153" t="str">
        <f>VLOOKUP(G81,'Data Master class'!$A$5:$D$12,3,FALSE)</f>
        <v>B</v>
      </c>
      <c r="EA81" s="160" t="str">
        <f t="shared" si="70"/>
        <v>BAIK</v>
      </c>
      <c r="EB81" s="156"/>
      <c r="EC81" s="153">
        <f>VLOOKUP(G81,'Data Master class'!$A$5:$D$12,2,FALSE)</f>
        <v>3</v>
      </c>
      <c r="ED81" s="153" t="str">
        <f>VLOOKUP(H81,'Data Master class'!$E$5:$G$6,3,FALSE)</f>
        <v>X</v>
      </c>
      <c r="EE81" s="153">
        <f>VLOOKUP(H81,'Data Master class'!$E$5:$G$6,2,FALSE)</f>
        <v>2</v>
      </c>
      <c r="EF81" s="153">
        <f t="shared" si="71"/>
        <v>5</v>
      </c>
      <c r="EG81" s="153" t="str">
        <f t="shared" si="72"/>
        <v>CLASS 3</v>
      </c>
      <c r="EH81" s="153">
        <f t="shared" si="73"/>
        <v>9</v>
      </c>
      <c r="EI81" s="171"/>
      <c r="EJ81" s="441">
        <f t="shared" si="90"/>
        <v>0.15800865800865813</v>
      </c>
      <c r="EK81" s="441">
        <f t="shared" si="91"/>
        <v>0.12121212121212126</v>
      </c>
      <c r="EL81" s="441">
        <f t="shared" si="92"/>
        <v>0.2792207792207792</v>
      </c>
      <c r="EM81" s="442">
        <f t="shared" si="74"/>
        <v>0.18614718614718617</v>
      </c>
      <c r="EN81" s="443" t="str">
        <f t="shared" si="75"/>
        <v>CUKUP</v>
      </c>
      <c r="EP81" s="196">
        <f>'2. SUHU &amp; FISIK TRAFO'!CY81</f>
        <v>324</v>
      </c>
      <c r="EQ81" s="168">
        <f t="shared" si="76"/>
        <v>16.512345679012348</v>
      </c>
      <c r="ER81" s="189" t="str">
        <f t="shared" si="77"/>
        <v>BAIK</v>
      </c>
      <c r="ET81" s="447">
        <f t="shared" si="101"/>
        <v>32.345599999999997</v>
      </c>
      <c r="EU81" s="447">
        <f t="shared" si="78"/>
        <v>25.876480000000001</v>
      </c>
      <c r="EV81" s="448">
        <f t="shared" si="93"/>
        <v>32.345599999999997</v>
      </c>
      <c r="EW81" s="449" t="str">
        <f t="shared" si="79"/>
        <v>BAIK</v>
      </c>
      <c r="EX81" s="721"/>
      <c r="EY81" s="447">
        <f t="shared" si="102"/>
        <v>24.299500000000005</v>
      </c>
      <c r="EZ81" s="447">
        <f t="shared" si="94"/>
        <v>19.439600000000006</v>
      </c>
      <c r="FA81" s="448">
        <f t="shared" si="103"/>
        <v>24.299500000000005</v>
      </c>
      <c r="FB81" s="449" t="str">
        <f t="shared" si="95"/>
        <v>BAIK</v>
      </c>
      <c r="FD81" s="453">
        <f t="shared" si="96"/>
        <v>28.4</v>
      </c>
      <c r="FE81" s="454">
        <f t="shared" si="97"/>
        <v>144.50867052023122</v>
      </c>
      <c r="FF81" s="725">
        <f t="shared" si="98"/>
        <v>19.652799999999999</v>
      </c>
      <c r="FG81" s="202" t="str">
        <f t="shared" si="80"/>
        <v>KURANG</v>
      </c>
    </row>
    <row r="82" spans="1:163" s="195" customFormat="1" ht="20.25" customHeight="1">
      <c r="A82" s="347">
        <v>70</v>
      </c>
      <c r="B82" s="764" t="s">
        <v>2232</v>
      </c>
      <c r="C82" s="331" t="s">
        <v>761</v>
      </c>
      <c r="D82" s="259" t="s">
        <v>752</v>
      </c>
      <c r="E82" s="319" t="s">
        <v>582</v>
      </c>
      <c r="F82" s="319" t="s">
        <v>747</v>
      </c>
      <c r="G82" s="208" t="s">
        <v>206</v>
      </c>
      <c r="H82" s="214" t="s">
        <v>208</v>
      </c>
      <c r="I82" s="259" t="s">
        <v>762</v>
      </c>
      <c r="J82" s="210" t="s">
        <v>763</v>
      </c>
      <c r="K82" s="259" t="s">
        <v>341</v>
      </c>
      <c r="L82" s="259" t="s">
        <v>388</v>
      </c>
      <c r="M82" s="259">
        <v>100</v>
      </c>
      <c r="N82" s="259">
        <v>16098007</v>
      </c>
      <c r="O82" s="259">
        <v>2016</v>
      </c>
      <c r="P82" s="259" t="s">
        <v>316</v>
      </c>
      <c r="Q82" s="545" t="s">
        <v>1642</v>
      </c>
      <c r="R82" s="433">
        <v>44767</v>
      </c>
      <c r="S82" s="331" t="s">
        <v>318</v>
      </c>
      <c r="T82" s="331" t="s">
        <v>343</v>
      </c>
      <c r="U82" s="259">
        <v>4</v>
      </c>
      <c r="V82" s="259">
        <v>2</v>
      </c>
      <c r="W82" s="259">
        <v>3</v>
      </c>
      <c r="X82" s="259">
        <v>20000</v>
      </c>
      <c r="Y82" s="332">
        <v>406</v>
      </c>
      <c r="Z82" s="332">
        <v>403</v>
      </c>
      <c r="AA82" s="332">
        <v>402</v>
      </c>
      <c r="AB82" s="332">
        <v>233</v>
      </c>
      <c r="AC82" s="332">
        <v>233</v>
      </c>
      <c r="AD82" s="332">
        <v>231</v>
      </c>
      <c r="AE82" s="332">
        <v>10.199999999999999</v>
      </c>
      <c r="AF82" s="332">
        <v>21.4</v>
      </c>
      <c r="AG82" s="332">
        <v>31.3</v>
      </c>
      <c r="AH82" s="332">
        <v>21.5</v>
      </c>
      <c r="AI82" s="332">
        <v>10.1</v>
      </c>
      <c r="AJ82" s="332">
        <v>20.7</v>
      </c>
      <c r="AK82" s="332">
        <v>31.3</v>
      </c>
      <c r="AL82" s="332">
        <v>21.1</v>
      </c>
      <c r="AM82" s="332"/>
      <c r="AN82" s="332"/>
      <c r="AO82" s="332"/>
      <c r="AP82" s="332"/>
      <c r="AQ82" s="332"/>
      <c r="AR82" s="332"/>
      <c r="AS82" s="332"/>
      <c r="AT82" s="332"/>
      <c r="AU82" s="332">
        <v>0</v>
      </c>
      <c r="AV82" s="332">
        <v>0</v>
      </c>
      <c r="AW82" s="332">
        <v>0</v>
      </c>
      <c r="AX82" s="332">
        <v>0</v>
      </c>
      <c r="AY82" s="332">
        <v>0.85</v>
      </c>
      <c r="AZ82" s="332">
        <v>0.85</v>
      </c>
      <c r="BA82" s="332">
        <v>0.85</v>
      </c>
      <c r="BB82" s="261">
        <v>403</v>
      </c>
      <c r="BC82" s="261">
        <v>400</v>
      </c>
      <c r="BD82" s="261">
        <v>399</v>
      </c>
      <c r="BE82" s="261">
        <v>231</v>
      </c>
      <c r="BF82" s="261">
        <v>232</v>
      </c>
      <c r="BG82" s="261">
        <v>230</v>
      </c>
      <c r="BH82" s="261">
        <v>4.0999999999999996</v>
      </c>
      <c r="BI82" s="261">
        <v>14.5</v>
      </c>
      <c r="BJ82" s="261">
        <v>24.4</v>
      </c>
      <c r="BK82" s="261">
        <v>17.399999999999999</v>
      </c>
      <c r="BL82" s="261">
        <v>3.8</v>
      </c>
      <c r="BM82" s="261">
        <v>14.8</v>
      </c>
      <c r="BN82" s="261">
        <v>23.7</v>
      </c>
      <c r="BO82" s="261">
        <v>17.2</v>
      </c>
      <c r="BP82" s="261"/>
      <c r="BQ82" s="261"/>
      <c r="BR82" s="261"/>
      <c r="BS82" s="261"/>
      <c r="BT82" s="261"/>
      <c r="BU82" s="261"/>
      <c r="BV82" s="261"/>
      <c r="BW82" s="261"/>
      <c r="BX82" s="261">
        <v>0</v>
      </c>
      <c r="BY82" s="261">
        <v>0</v>
      </c>
      <c r="BZ82" s="261">
        <v>0</v>
      </c>
      <c r="CA82" s="261">
        <v>0</v>
      </c>
      <c r="CB82" s="261">
        <v>0.85</v>
      </c>
      <c r="CC82" s="261">
        <v>0.85</v>
      </c>
      <c r="CD82" s="261">
        <v>0.85</v>
      </c>
      <c r="CE82" s="333">
        <v>232.7</v>
      </c>
      <c r="CF82" s="333">
        <v>45017283420</v>
      </c>
      <c r="CG82" s="333"/>
      <c r="CH82" s="333"/>
      <c r="CI82" s="333"/>
      <c r="CJ82" s="333"/>
      <c r="CK82" s="333"/>
      <c r="CL82" s="333"/>
      <c r="CM82" s="333"/>
      <c r="CN82" s="333"/>
      <c r="CO82" s="333"/>
      <c r="CP82" s="333"/>
      <c r="CQ82" s="333"/>
      <c r="CR82" s="333"/>
      <c r="CS82" s="333"/>
      <c r="CT82" s="333"/>
      <c r="CU82" s="333"/>
      <c r="CV82" s="333"/>
      <c r="CW82" s="333"/>
      <c r="CX82" s="333"/>
      <c r="CY82" s="333"/>
      <c r="CZ82" s="333"/>
      <c r="DA82" s="333"/>
      <c r="DB82" s="374"/>
      <c r="DC82" s="154"/>
      <c r="DD82" s="179">
        <f t="shared" si="81"/>
        <v>143.19604015216964</v>
      </c>
      <c r="DE82" s="179">
        <f t="shared" si="82"/>
        <v>7.1231020000000003</v>
      </c>
      <c r="DF82" s="179">
        <f t="shared" si="83"/>
        <v>14.944547333333333</v>
      </c>
      <c r="DG82" s="179">
        <f t="shared" si="84"/>
        <v>21.858146333333337</v>
      </c>
      <c r="DH82" s="180">
        <f t="shared" si="85"/>
        <v>31.3</v>
      </c>
      <c r="DI82" s="181">
        <f t="shared" si="62"/>
        <v>232.7</v>
      </c>
      <c r="DJ82" s="182">
        <f t="shared" si="99"/>
        <v>1</v>
      </c>
      <c r="DK82" s="182">
        <f t="shared" si="100"/>
        <v>0</v>
      </c>
      <c r="DL82" s="182">
        <f t="shared" si="63"/>
        <v>0</v>
      </c>
      <c r="DM82" s="182">
        <f t="shared" si="64"/>
        <v>0</v>
      </c>
      <c r="DN82" s="182">
        <f t="shared" si="65"/>
        <v>0</v>
      </c>
      <c r="DO82" s="182">
        <f t="shared" si="86"/>
        <v>1</v>
      </c>
      <c r="DP82" s="182">
        <f t="shared" si="87"/>
        <v>0</v>
      </c>
      <c r="DQ82" s="25">
        <f t="shared" si="88"/>
        <v>0</v>
      </c>
      <c r="DR82" s="169"/>
      <c r="DS82" s="166" t="str">
        <f t="shared" si="66"/>
        <v>A</v>
      </c>
      <c r="DT82" s="166" t="str">
        <f t="shared" si="67"/>
        <v>B</v>
      </c>
      <c r="DU82" s="167">
        <f t="shared" si="68"/>
        <v>2</v>
      </c>
      <c r="DV82" s="153" t="str">
        <f>VLOOKUP(M82,'Data Master kondisi'!$O$3:$P$11,2,FALSE)</f>
        <v>Z</v>
      </c>
      <c r="DW82" s="153">
        <f>LOOKUP(DV82,{"X","X","X","Y","Y","Y","Z","Z","Z"},{6,6,6,4,4,4,2,2,2})</f>
        <v>2</v>
      </c>
      <c r="DX82" s="153">
        <f t="shared" si="89"/>
        <v>1</v>
      </c>
      <c r="DY82" s="153">
        <f t="shared" si="69"/>
        <v>5</v>
      </c>
      <c r="DZ82" s="153" t="str">
        <f>VLOOKUP(G82,'Data Master class'!$A$5:$D$12,3,FALSE)</f>
        <v>B</v>
      </c>
      <c r="EA82" s="160" t="str">
        <f t="shared" si="70"/>
        <v>BAIK</v>
      </c>
      <c r="EB82" s="156"/>
      <c r="EC82" s="153">
        <f>VLOOKUP(G82,'Data Master class'!$A$5:$D$12,2,FALSE)</f>
        <v>3</v>
      </c>
      <c r="ED82" s="153" t="str">
        <f>VLOOKUP(H82,'Data Master class'!$E$5:$G$6,3,FALSE)</f>
        <v>X</v>
      </c>
      <c r="EE82" s="153">
        <f>VLOOKUP(H82,'Data Master class'!$E$5:$G$6,2,FALSE)</f>
        <v>2</v>
      </c>
      <c r="EF82" s="153">
        <f t="shared" si="71"/>
        <v>5</v>
      </c>
      <c r="EG82" s="153" t="str">
        <f t="shared" si="72"/>
        <v>CLASS 3</v>
      </c>
      <c r="EH82" s="153">
        <f t="shared" si="73"/>
        <v>10</v>
      </c>
      <c r="EI82" s="171"/>
      <c r="EJ82" s="441">
        <f t="shared" si="90"/>
        <v>0.51351351351351349</v>
      </c>
      <c r="EK82" s="441">
        <f t="shared" si="91"/>
        <v>2.0667726550079504E-2</v>
      </c>
      <c r="EL82" s="441">
        <f t="shared" si="92"/>
        <v>0.49284578696343417</v>
      </c>
      <c r="EM82" s="442">
        <f t="shared" si="74"/>
        <v>0.3423423423423424</v>
      </c>
      <c r="EN82" s="443" t="str">
        <f t="shared" si="75"/>
        <v>BURUK</v>
      </c>
      <c r="EP82" s="196">
        <f>'2. SUHU &amp; FISIK TRAFO'!CY82</f>
        <v>324</v>
      </c>
      <c r="EQ82" s="168">
        <f t="shared" si="76"/>
        <v>9.6604938271604937</v>
      </c>
      <c r="ER82" s="189" t="str">
        <f t="shared" si="77"/>
        <v>BAIK</v>
      </c>
      <c r="ET82" s="447">
        <f t="shared" si="101"/>
        <v>14.593099999999998</v>
      </c>
      <c r="EU82" s="447">
        <f t="shared" si="78"/>
        <v>11.674479999999999</v>
      </c>
      <c r="EV82" s="448">
        <f t="shared" si="93"/>
        <v>14.593099999999998</v>
      </c>
      <c r="EW82" s="449" t="str">
        <f t="shared" si="79"/>
        <v>BAIK</v>
      </c>
      <c r="EX82" s="721"/>
      <c r="EY82" s="447">
        <f t="shared" si="102"/>
        <v>9.9230999999999998</v>
      </c>
      <c r="EZ82" s="447">
        <f t="shared" si="94"/>
        <v>7.9384800000000002</v>
      </c>
      <c r="FA82" s="448">
        <f t="shared" si="103"/>
        <v>9.9230999999999998</v>
      </c>
      <c r="FB82" s="449" t="str">
        <f t="shared" si="95"/>
        <v>BAIK</v>
      </c>
      <c r="FD82" s="453">
        <f t="shared" si="96"/>
        <v>21.5</v>
      </c>
      <c r="FE82" s="454">
        <f t="shared" si="97"/>
        <v>144.50867052023122</v>
      </c>
      <c r="FF82" s="725">
        <f t="shared" si="98"/>
        <v>14.878</v>
      </c>
      <c r="FG82" s="202" t="str">
        <f t="shared" si="80"/>
        <v>CUKUP</v>
      </c>
    </row>
    <row r="83" spans="1:163" s="195" customFormat="1" ht="20.25" customHeight="1">
      <c r="A83" s="347">
        <v>71</v>
      </c>
      <c r="B83" s="764" t="s">
        <v>2232</v>
      </c>
      <c r="C83" s="331" t="s">
        <v>764</v>
      </c>
      <c r="D83" s="259" t="s">
        <v>1079</v>
      </c>
      <c r="E83" s="319" t="s">
        <v>582</v>
      </c>
      <c r="F83" s="319" t="s">
        <v>765</v>
      </c>
      <c r="G83" s="208" t="s">
        <v>206</v>
      </c>
      <c r="H83" s="214" t="s">
        <v>209</v>
      </c>
      <c r="I83" s="259" t="s">
        <v>766</v>
      </c>
      <c r="J83" s="210" t="s">
        <v>767</v>
      </c>
      <c r="K83" s="259" t="s">
        <v>341</v>
      </c>
      <c r="L83" s="259" t="s">
        <v>342</v>
      </c>
      <c r="M83" s="259">
        <v>50</v>
      </c>
      <c r="N83" s="259">
        <v>173300480</v>
      </c>
      <c r="O83" s="259">
        <v>2017</v>
      </c>
      <c r="P83" s="259" t="s">
        <v>316</v>
      </c>
      <c r="Q83" s="545" t="s">
        <v>1643</v>
      </c>
      <c r="R83" s="433">
        <v>44767</v>
      </c>
      <c r="S83" s="331" t="s">
        <v>318</v>
      </c>
      <c r="T83" s="331" t="s">
        <v>343</v>
      </c>
      <c r="U83" s="259">
        <v>2</v>
      </c>
      <c r="V83" s="259">
        <v>1</v>
      </c>
      <c r="W83" s="259">
        <v>3</v>
      </c>
      <c r="X83" s="259">
        <v>20000</v>
      </c>
      <c r="Y83" s="332">
        <v>404</v>
      </c>
      <c r="Z83" s="332">
        <v>400</v>
      </c>
      <c r="AA83" s="332">
        <v>400</v>
      </c>
      <c r="AB83" s="332">
        <v>232</v>
      </c>
      <c r="AC83" s="332">
        <v>232</v>
      </c>
      <c r="AD83" s="332">
        <v>230</v>
      </c>
      <c r="AE83" s="332">
        <v>35.799999999999997</v>
      </c>
      <c r="AF83" s="332">
        <v>16.2</v>
      </c>
      <c r="AG83" s="332">
        <v>39</v>
      </c>
      <c r="AH83" s="332">
        <v>27.5</v>
      </c>
      <c r="AI83" s="332"/>
      <c r="AJ83" s="332"/>
      <c r="AK83" s="332"/>
      <c r="AL83" s="332"/>
      <c r="AM83" s="332">
        <v>36.1</v>
      </c>
      <c r="AN83" s="332">
        <v>15.2</v>
      </c>
      <c r="AO83" s="332">
        <v>34.9</v>
      </c>
      <c r="AP83" s="332">
        <v>24.6</v>
      </c>
      <c r="AQ83" s="332"/>
      <c r="AR83" s="332"/>
      <c r="AS83" s="332"/>
      <c r="AT83" s="332"/>
      <c r="AU83" s="332"/>
      <c r="AV83" s="332"/>
      <c r="AW83" s="332"/>
      <c r="AX83" s="332"/>
      <c r="AY83" s="332">
        <v>0.85</v>
      </c>
      <c r="AZ83" s="332">
        <v>0.85</v>
      </c>
      <c r="BA83" s="332">
        <v>0.85</v>
      </c>
      <c r="BB83" s="261">
        <v>401</v>
      </c>
      <c r="BC83" s="261">
        <v>399</v>
      </c>
      <c r="BD83" s="261">
        <v>399</v>
      </c>
      <c r="BE83" s="261">
        <v>231</v>
      </c>
      <c r="BF83" s="261">
        <v>231</v>
      </c>
      <c r="BG83" s="261">
        <v>230</v>
      </c>
      <c r="BH83" s="261">
        <v>24.2</v>
      </c>
      <c r="BI83" s="261">
        <v>11.8</v>
      </c>
      <c r="BJ83" s="261">
        <v>15.7</v>
      </c>
      <c r="BK83" s="261">
        <v>13.8</v>
      </c>
      <c r="BL83" s="261"/>
      <c r="BM83" s="261"/>
      <c r="BN83" s="261"/>
      <c r="BO83" s="261"/>
      <c r="BP83" s="261">
        <v>24</v>
      </c>
      <c r="BQ83" s="261">
        <v>12.8</v>
      </c>
      <c r="BR83" s="261">
        <v>15.2</v>
      </c>
      <c r="BS83" s="261">
        <v>9.1</v>
      </c>
      <c r="BT83" s="261"/>
      <c r="BU83" s="261"/>
      <c r="BV83" s="261"/>
      <c r="BW83" s="261"/>
      <c r="BX83" s="261"/>
      <c r="BY83" s="261"/>
      <c r="BZ83" s="261"/>
      <c r="CA83" s="261"/>
      <c r="CB83" s="261">
        <v>0.85</v>
      </c>
      <c r="CC83" s="261">
        <v>0.85</v>
      </c>
      <c r="CD83" s="261">
        <v>0.85</v>
      </c>
      <c r="CE83" s="333"/>
      <c r="CF83" s="333"/>
      <c r="CG83" s="333"/>
      <c r="CH83" s="333"/>
      <c r="CI83" s="333"/>
      <c r="CJ83" s="333"/>
      <c r="CK83" s="333">
        <v>227.9</v>
      </c>
      <c r="CL83" s="333">
        <v>45017392478</v>
      </c>
      <c r="CM83" s="333"/>
      <c r="CN83" s="333"/>
      <c r="CO83" s="333"/>
      <c r="CP83" s="333"/>
      <c r="CQ83" s="333"/>
      <c r="CR83" s="333"/>
      <c r="CS83" s="333"/>
      <c r="CT83" s="333"/>
      <c r="CU83" s="333"/>
      <c r="CV83" s="333"/>
      <c r="CW83" s="333"/>
      <c r="CX83" s="333"/>
      <c r="CY83" s="333"/>
      <c r="CZ83" s="333"/>
      <c r="DA83" s="333"/>
      <c r="DB83" s="374"/>
      <c r="DC83" s="154"/>
      <c r="DD83" s="179">
        <f t="shared" si="81"/>
        <v>72.014287634666729</v>
      </c>
      <c r="DE83" s="179">
        <f t="shared" si="82"/>
        <v>49.712357333333323</v>
      </c>
      <c r="DF83" s="179">
        <f t="shared" si="83"/>
        <v>22.495535999999998</v>
      </c>
      <c r="DG83" s="179">
        <f t="shared" si="84"/>
        <v>54.155919999999988</v>
      </c>
      <c r="DH83" s="180">
        <f t="shared" si="85"/>
        <v>39</v>
      </c>
      <c r="DI83" s="181">
        <f t="shared" si="62"/>
        <v>227.9</v>
      </c>
      <c r="DJ83" s="182">
        <f t="shared" si="99"/>
        <v>0</v>
      </c>
      <c r="DK83" s="182">
        <f t="shared" si="100"/>
        <v>1</v>
      </c>
      <c r="DL83" s="182">
        <f t="shared" si="63"/>
        <v>0</v>
      </c>
      <c r="DM83" s="182">
        <f t="shared" si="64"/>
        <v>0</v>
      </c>
      <c r="DN83" s="182">
        <f t="shared" si="65"/>
        <v>0</v>
      </c>
      <c r="DO83" s="182">
        <f t="shared" si="86"/>
        <v>0</v>
      </c>
      <c r="DP83" s="182">
        <f t="shared" si="87"/>
        <v>1</v>
      </c>
      <c r="DQ83" s="25">
        <f t="shared" si="88"/>
        <v>0</v>
      </c>
      <c r="DR83" s="169"/>
      <c r="DS83" s="166" t="str">
        <f t="shared" si="66"/>
        <v>A</v>
      </c>
      <c r="DT83" s="166" t="str">
        <f t="shared" si="67"/>
        <v>B</v>
      </c>
      <c r="DU83" s="167">
        <f t="shared" si="68"/>
        <v>2</v>
      </c>
      <c r="DV83" s="153" t="str">
        <f>VLOOKUP(M83,'Data Master kondisi'!$O$3:$P$11,2,FALSE)</f>
        <v>Z</v>
      </c>
      <c r="DW83" s="153">
        <f>LOOKUP(DV83,{"X","X","X","Y","Y","Y","Z","Z","Z"},{6,6,6,4,4,4,2,2,2})</f>
        <v>2</v>
      </c>
      <c r="DX83" s="153">
        <f t="shared" si="89"/>
        <v>1</v>
      </c>
      <c r="DY83" s="153">
        <f t="shared" si="69"/>
        <v>5</v>
      </c>
      <c r="DZ83" s="153" t="str">
        <f>VLOOKUP(G83,'Data Master class'!$A$5:$D$12,3,FALSE)</f>
        <v>B</v>
      </c>
      <c r="EA83" s="160" t="str">
        <f t="shared" si="70"/>
        <v>BAIK</v>
      </c>
      <c r="EB83" s="156"/>
      <c r="EC83" s="153">
        <f>VLOOKUP(G83,'Data Master class'!$A$5:$D$12,2,FALSE)</f>
        <v>3</v>
      </c>
      <c r="ED83" s="153" t="str">
        <f>VLOOKUP(H83,'Data Master class'!$E$5:$G$6,3,FALSE)</f>
        <v>Y</v>
      </c>
      <c r="EE83" s="153">
        <f>VLOOKUP(H83,'Data Master class'!$E$5:$G$6,2,FALSE)</f>
        <v>1</v>
      </c>
      <c r="EF83" s="153">
        <f t="shared" si="71"/>
        <v>4</v>
      </c>
      <c r="EG83" s="153" t="str">
        <f t="shared" si="72"/>
        <v>CLASS 3</v>
      </c>
      <c r="EH83" s="153">
        <f t="shared" si="73"/>
        <v>9</v>
      </c>
      <c r="EI83" s="171"/>
      <c r="EJ83" s="441">
        <f t="shared" si="90"/>
        <v>0.18021978021978016</v>
      </c>
      <c r="EK83" s="441">
        <f t="shared" si="91"/>
        <v>0.46593406593406594</v>
      </c>
      <c r="EL83" s="441">
        <f t="shared" si="92"/>
        <v>0.28571428571428575</v>
      </c>
      <c r="EM83" s="442">
        <f t="shared" si="74"/>
        <v>0.31062271062271063</v>
      </c>
      <c r="EN83" s="443" t="str">
        <f t="shared" si="75"/>
        <v>BURUK</v>
      </c>
      <c r="EP83" s="196">
        <f>'2. SUHU &amp; FISIK TRAFO'!CY83</f>
        <v>324</v>
      </c>
      <c r="EQ83" s="168">
        <f t="shared" si="76"/>
        <v>12.037037037037036</v>
      </c>
      <c r="ER83" s="189" t="str">
        <f t="shared" si="77"/>
        <v>BAIK</v>
      </c>
      <c r="ET83" s="447">
        <f t="shared" si="101"/>
        <v>21.033999999999999</v>
      </c>
      <c r="EU83" s="447">
        <f t="shared" si="78"/>
        <v>16.827200000000001</v>
      </c>
      <c r="EV83" s="448">
        <f t="shared" si="93"/>
        <v>42.067999999999998</v>
      </c>
      <c r="EW83" s="449" t="str">
        <f t="shared" si="79"/>
        <v>BAIK</v>
      </c>
      <c r="EX83" s="721"/>
      <c r="EY83" s="447">
        <f t="shared" si="102"/>
        <v>11.927</v>
      </c>
      <c r="EZ83" s="447">
        <f t="shared" si="94"/>
        <v>9.5416000000000007</v>
      </c>
      <c r="FA83" s="448">
        <f t="shared" si="103"/>
        <v>23.853999999999999</v>
      </c>
      <c r="FB83" s="449" t="str">
        <f t="shared" si="95"/>
        <v>BAIK</v>
      </c>
      <c r="FD83" s="453">
        <f t="shared" si="96"/>
        <v>27.5</v>
      </c>
      <c r="FE83" s="454">
        <f t="shared" si="97"/>
        <v>72.25433526011561</v>
      </c>
      <c r="FF83" s="725">
        <f t="shared" si="98"/>
        <v>38.06</v>
      </c>
      <c r="FG83" s="202" t="str">
        <f t="shared" si="80"/>
        <v>BURUK</v>
      </c>
    </row>
    <row r="84" spans="1:163" s="195" customFormat="1" ht="20.25" customHeight="1">
      <c r="A84" s="347">
        <v>72</v>
      </c>
      <c r="B84" s="764" t="s">
        <v>2232</v>
      </c>
      <c r="C84" s="331" t="s">
        <v>768</v>
      </c>
      <c r="D84" s="259" t="s">
        <v>769</v>
      </c>
      <c r="E84" s="319" t="s">
        <v>582</v>
      </c>
      <c r="F84" s="319" t="s">
        <v>770</v>
      </c>
      <c r="G84" s="208" t="s">
        <v>204</v>
      </c>
      <c r="H84" s="214" t="s">
        <v>208</v>
      </c>
      <c r="I84" s="259" t="s">
        <v>771</v>
      </c>
      <c r="J84" s="210" t="s">
        <v>772</v>
      </c>
      <c r="K84" s="259" t="s">
        <v>315</v>
      </c>
      <c r="L84" s="259" t="s">
        <v>388</v>
      </c>
      <c r="M84" s="259">
        <v>160</v>
      </c>
      <c r="N84" s="259">
        <v>15128442</v>
      </c>
      <c r="O84" s="259">
        <v>2016</v>
      </c>
      <c r="P84" s="259" t="s">
        <v>316</v>
      </c>
      <c r="Q84" s="545" t="s">
        <v>1644</v>
      </c>
      <c r="R84" s="433">
        <v>44768</v>
      </c>
      <c r="S84" s="331" t="s">
        <v>318</v>
      </c>
      <c r="T84" s="331" t="s">
        <v>343</v>
      </c>
      <c r="U84" s="259">
        <v>3</v>
      </c>
      <c r="V84" s="259">
        <v>2</v>
      </c>
      <c r="W84" s="259">
        <v>3</v>
      </c>
      <c r="X84" s="259">
        <v>20000</v>
      </c>
      <c r="Y84" s="332">
        <v>406</v>
      </c>
      <c r="Z84" s="332">
        <v>404</v>
      </c>
      <c r="AA84" s="332">
        <v>404</v>
      </c>
      <c r="AB84" s="332">
        <v>234</v>
      </c>
      <c r="AC84" s="332">
        <v>234</v>
      </c>
      <c r="AD84" s="332">
        <v>232</v>
      </c>
      <c r="AE84" s="332">
        <v>34.200000000000003</v>
      </c>
      <c r="AF84" s="332">
        <v>62.8</v>
      </c>
      <c r="AG84" s="332">
        <v>65.7</v>
      </c>
      <c r="AH84" s="332">
        <v>46.6</v>
      </c>
      <c r="AI84" s="332">
        <v>28.2</v>
      </c>
      <c r="AJ84" s="332">
        <v>59.2</v>
      </c>
      <c r="AK84" s="332">
        <v>56.1</v>
      </c>
      <c r="AL84" s="332">
        <v>45.2</v>
      </c>
      <c r="AM84" s="332"/>
      <c r="AN84" s="332"/>
      <c r="AO84" s="332"/>
      <c r="AP84" s="332"/>
      <c r="AQ84" s="332">
        <v>5.7</v>
      </c>
      <c r="AR84" s="332">
        <v>4.2</v>
      </c>
      <c r="AS84" s="332">
        <v>13.1</v>
      </c>
      <c r="AT84" s="332">
        <v>8.4</v>
      </c>
      <c r="AU84" s="332"/>
      <c r="AV84" s="332"/>
      <c r="AW84" s="332"/>
      <c r="AX84" s="332"/>
      <c r="AY84" s="332">
        <v>0.85</v>
      </c>
      <c r="AZ84" s="332">
        <v>0.85</v>
      </c>
      <c r="BA84" s="332">
        <v>0.85</v>
      </c>
      <c r="BB84" s="261">
        <v>402</v>
      </c>
      <c r="BC84" s="261">
        <v>400</v>
      </c>
      <c r="BD84" s="261">
        <v>400</v>
      </c>
      <c r="BE84" s="261">
        <v>231</v>
      </c>
      <c r="BF84" s="261">
        <v>230</v>
      </c>
      <c r="BG84" s="261">
        <v>230</v>
      </c>
      <c r="BH84" s="261">
        <v>25.9</v>
      </c>
      <c r="BI84" s="261">
        <v>53.1</v>
      </c>
      <c r="BJ84" s="261">
        <v>43.6</v>
      </c>
      <c r="BK84" s="261">
        <v>32.700000000000003</v>
      </c>
      <c r="BL84" s="261">
        <v>26.8</v>
      </c>
      <c r="BM84" s="261">
        <v>48.5</v>
      </c>
      <c r="BN84" s="261">
        <v>41.4</v>
      </c>
      <c r="BO84" s="261">
        <v>34.299999999999997</v>
      </c>
      <c r="BP84" s="261"/>
      <c r="BQ84" s="261"/>
      <c r="BR84" s="261"/>
      <c r="BS84" s="261"/>
      <c r="BT84" s="261">
        <v>3.7</v>
      </c>
      <c r="BU84" s="261">
        <v>2.2000000000000002</v>
      </c>
      <c r="BV84" s="261">
        <v>3.7</v>
      </c>
      <c r="BW84" s="261">
        <v>2.8</v>
      </c>
      <c r="BX84" s="261"/>
      <c r="BY84" s="261"/>
      <c r="BZ84" s="261"/>
      <c r="CA84" s="261"/>
      <c r="CB84" s="261">
        <v>0.85</v>
      </c>
      <c r="CC84" s="261">
        <v>0.85</v>
      </c>
      <c r="CD84" s="261">
        <v>0.85</v>
      </c>
      <c r="CE84" s="333">
        <v>231.5</v>
      </c>
      <c r="CF84" s="333">
        <v>45017348157</v>
      </c>
      <c r="CG84" s="333"/>
      <c r="CH84" s="333"/>
      <c r="CI84" s="333"/>
      <c r="CJ84" s="333"/>
      <c r="CK84" s="333"/>
      <c r="CL84" s="333"/>
      <c r="CM84" s="333"/>
      <c r="CN84" s="333"/>
      <c r="CO84" s="333"/>
      <c r="CP84" s="333"/>
      <c r="CQ84" s="333"/>
      <c r="CR84" s="333"/>
      <c r="CS84" s="333">
        <v>229.8</v>
      </c>
      <c r="CT84" s="333">
        <v>45016803574</v>
      </c>
      <c r="CU84" s="333"/>
      <c r="CV84" s="333"/>
      <c r="CW84" s="333"/>
      <c r="CX84" s="333"/>
      <c r="CY84" s="333"/>
      <c r="CZ84" s="333"/>
      <c r="DA84" s="333"/>
      <c r="DB84" s="374"/>
      <c r="DC84" s="154"/>
      <c r="DD84" s="179">
        <f t="shared" si="81"/>
        <v>228.54748550151888</v>
      </c>
      <c r="DE84" s="179">
        <f t="shared" si="82"/>
        <v>14.964067500000002</v>
      </c>
      <c r="DF84" s="179">
        <f t="shared" si="83"/>
        <v>27.477878333333333</v>
      </c>
      <c r="DG84" s="179">
        <f t="shared" si="84"/>
        <v>28.746761250000002</v>
      </c>
      <c r="DH84" s="180">
        <f t="shared" si="85"/>
        <v>65.7</v>
      </c>
      <c r="DI84" s="181">
        <f t="shared" si="62"/>
        <v>229.8</v>
      </c>
      <c r="DJ84" s="182">
        <f t="shared" si="99"/>
        <v>1</v>
      </c>
      <c r="DK84" s="182">
        <f t="shared" si="100"/>
        <v>0</v>
      </c>
      <c r="DL84" s="182">
        <f t="shared" si="63"/>
        <v>0</v>
      </c>
      <c r="DM84" s="182">
        <f t="shared" si="64"/>
        <v>0</v>
      </c>
      <c r="DN84" s="182">
        <f t="shared" si="65"/>
        <v>0</v>
      </c>
      <c r="DO84" s="182">
        <f t="shared" si="86"/>
        <v>1</v>
      </c>
      <c r="DP84" s="182">
        <f t="shared" si="87"/>
        <v>0</v>
      </c>
      <c r="DQ84" s="25">
        <f t="shared" si="88"/>
        <v>0</v>
      </c>
      <c r="DR84" s="169"/>
      <c r="DS84" s="166" t="str">
        <f t="shared" si="66"/>
        <v>A</v>
      </c>
      <c r="DT84" s="166" t="str">
        <f t="shared" si="67"/>
        <v>B</v>
      </c>
      <c r="DU84" s="167">
        <f t="shared" si="68"/>
        <v>2</v>
      </c>
      <c r="DV84" s="153" t="str">
        <f>VLOOKUP(M84,'Data Master kondisi'!$O$3:$P$11,2,FALSE)</f>
        <v>Y</v>
      </c>
      <c r="DW84" s="153">
        <f>LOOKUP(DV84,{"X","X","X","Y","Y","Y","Z","Z","Z"},{6,6,6,4,4,4,2,2,2})</f>
        <v>4</v>
      </c>
      <c r="DX84" s="153">
        <f t="shared" si="89"/>
        <v>1</v>
      </c>
      <c r="DY84" s="153">
        <f t="shared" si="69"/>
        <v>7</v>
      </c>
      <c r="DZ84" s="153" t="str">
        <f>VLOOKUP(G84,'Data Master class'!$A$5:$D$12,3,FALSE)</f>
        <v>A</v>
      </c>
      <c r="EA84" s="160" t="str">
        <f t="shared" si="70"/>
        <v>CUKUP</v>
      </c>
      <c r="EB84" s="156"/>
      <c r="EC84" s="153">
        <f>VLOOKUP(G84,'Data Master class'!$A$5:$D$12,2,FALSE)</f>
        <v>5</v>
      </c>
      <c r="ED84" s="153" t="str">
        <f>VLOOKUP(H84,'Data Master class'!$E$5:$G$6,3,FALSE)</f>
        <v>X</v>
      </c>
      <c r="EE84" s="153">
        <f>VLOOKUP(H84,'Data Master class'!$E$5:$G$6,2,FALSE)</f>
        <v>2</v>
      </c>
      <c r="EF84" s="153">
        <f t="shared" si="71"/>
        <v>7</v>
      </c>
      <c r="EG84" s="153" t="str">
        <f t="shared" si="72"/>
        <v>CLASS 2</v>
      </c>
      <c r="EH84" s="153">
        <f t="shared" si="73"/>
        <v>14</v>
      </c>
      <c r="EI84" s="171"/>
      <c r="EJ84" s="441">
        <f t="shared" si="90"/>
        <v>0.36939151813153032</v>
      </c>
      <c r="EK84" s="441">
        <f t="shared" si="91"/>
        <v>0.1579594345421021</v>
      </c>
      <c r="EL84" s="441">
        <f t="shared" si="92"/>
        <v>0.21143208358942858</v>
      </c>
      <c r="EM84" s="442">
        <f t="shared" si="74"/>
        <v>0.246261012087687</v>
      </c>
      <c r="EN84" s="443" t="str">
        <f t="shared" si="75"/>
        <v>KURANG</v>
      </c>
      <c r="EP84" s="196">
        <f>'2. SUHU &amp; FISIK TRAFO'!CY84</f>
        <v>202</v>
      </c>
      <c r="EQ84" s="168">
        <f t="shared" si="76"/>
        <v>32.524752475247524</v>
      </c>
      <c r="ER84" s="189" t="str">
        <f t="shared" si="77"/>
        <v>BAIK</v>
      </c>
      <c r="ET84" s="447">
        <f t="shared" si="101"/>
        <v>37.940400000000004</v>
      </c>
      <c r="EU84" s="447">
        <f t="shared" si="78"/>
        <v>30.352320000000006</v>
      </c>
      <c r="EV84" s="448">
        <f t="shared" si="93"/>
        <v>23.712750000000003</v>
      </c>
      <c r="EW84" s="449" t="str">
        <f t="shared" si="79"/>
        <v>BAIK</v>
      </c>
      <c r="EX84" s="721"/>
      <c r="EY84" s="447">
        <f t="shared" si="102"/>
        <v>28.2239</v>
      </c>
      <c r="EZ84" s="447">
        <f t="shared" si="94"/>
        <v>22.579120000000003</v>
      </c>
      <c r="FA84" s="448">
        <f t="shared" si="103"/>
        <v>17.639937499999998</v>
      </c>
      <c r="FB84" s="449" t="str">
        <f t="shared" si="95"/>
        <v>BAIK</v>
      </c>
      <c r="FD84" s="453">
        <f t="shared" si="96"/>
        <v>46.6</v>
      </c>
      <c r="FE84" s="454">
        <f t="shared" si="97"/>
        <v>231.21387283236993</v>
      </c>
      <c r="FF84" s="725">
        <f t="shared" si="98"/>
        <v>20.154500000000002</v>
      </c>
      <c r="FG84" s="202" t="str">
        <f t="shared" si="80"/>
        <v>BURUK</v>
      </c>
    </row>
    <row r="85" spans="1:163" s="195" customFormat="1" ht="20.25" customHeight="1">
      <c r="A85" s="347">
        <v>73</v>
      </c>
      <c r="B85" s="764" t="s">
        <v>2232</v>
      </c>
      <c r="C85" s="331" t="s">
        <v>773</v>
      </c>
      <c r="D85" s="259" t="s">
        <v>769</v>
      </c>
      <c r="E85" s="319" t="s">
        <v>582</v>
      </c>
      <c r="F85" s="319" t="s">
        <v>770</v>
      </c>
      <c r="G85" s="208" t="s">
        <v>204</v>
      </c>
      <c r="H85" s="214" t="s">
        <v>208</v>
      </c>
      <c r="I85" s="259" t="s">
        <v>774</v>
      </c>
      <c r="J85" s="210" t="s">
        <v>775</v>
      </c>
      <c r="K85" s="259" t="s">
        <v>341</v>
      </c>
      <c r="L85" s="259" t="s">
        <v>342</v>
      </c>
      <c r="M85" s="259">
        <v>100</v>
      </c>
      <c r="N85" s="259">
        <v>19330628</v>
      </c>
      <c r="O85" s="259">
        <v>2019</v>
      </c>
      <c r="P85" s="259" t="s">
        <v>316</v>
      </c>
      <c r="Q85" s="545" t="s">
        <v>1645</v>
      </c>
      <c r="R85" s="433">
        <v>44768</v>
      </c>
      <c r="S85" s="331" t="s">
        <v>318</v>
      </c>
      <c r="T85" s="331" t="s">
        <v>343</v>
      </c>
      <c r="U85" s="259">
        <v>4</v>
      </c>
      <c r="V85" s="259">
        <v>1</v>
      </c>
      <c r="W85" s="259">
        <v>3</v>
      </c>
      <c r="X85" s="259">
        <v>20000</v>
      </c>
      <c r="Y85" s="332">
        <v>407</v>
      </c>
      <c r="Z85" s="332">
        <v>406</v>
      </c>
      <c r="AA85" s="332">
        <v>403</v>
      </c>
      <c r="AB85" s="332">
        <v>234</v>
      </c>
      <c r="AC85" s="332">
        <v>233</v>
      </c>
      <c r="AD85" s="332">
        <v>233</v>
      </c>
      <c r="AE85" s="332">
        <v>33.299999999999997</v>
      </c>
      <c r="AF85" s="332">
        <v>64.3</v>
      </c>
      <c r="AG85" s="332">
        <v>27.8</v>
      </c>
      <c r="AH85" s="332">
        <v>32.1</v>
      </c>
      <c r="AI85" s="332"/>
      <c r="AJ85" s="332"/>
      <c r="AK85" s="332"/>
      <c r="AL85" s="332"/>
      <c r="AM85" s="332">
        <v>40.5</v>
      </c>
      <c r="AN85" s="332">
        <v>72.099999999999994</v>
      </c>
      <c r="AO85" s="332">
        <v>27.7</v>
      </c>
      <c r="AP85" s="332">
        <v>32.4</v>
      </c>
      <c r="AQ85" s="332"/>
      <c r="AR85" s="332"/>
      <c r="AS85" s="332"/>
      <c r="AT85" s="332"/>
      <c r="AU85" s="332"/>
      <c r="AV85" s="332"/>
      <c r="AW85" s="332"/>
      <c r="AX85" s="332"/>
      <c r="AY85" s="332">
        <v>0.85</v>
      </c>
      <c r="AZ85" s="332">
        <v>0.85</v>
      </c>
      <c r="BA85" s="332">
        <v>0.85</v>
      </c>
      <c r="BB85" s="261">
        <v>402</v>
      </c>
      <c r="BC85" s="261">
        <v>401</v>
      </c>
      <c r="BD85" s="261">
        <v>401</v>
      </c>
      <c r="BE85" s="261">
        <v>232</v>
      </c>
      <c r="BF85" s="261">
        <v>231</v>
      </c>
      <c r="BG85" s="261">
        <v>231</v>
      </c>
      <c r="BH85" s="261">
        <v>40.5</v>
      </c>
      <c r="BI85" s="261">
        <v>48.9</v>
      </c>
      <c r="BJ85" s="261">
        <v>31.1</v>
      </c>
      <c r="BK85" s="261">
        <v>19.7</v>
      </c>
      <c r="BL85" s="261"/>
      <c r="BM85" s="261"/>
      <c r="BN85" s="261"/>
      <c r="BO85" s="261"/>
      <c r="BP85" s="261">
        <v>40.4</v>
      </c>
      <c r="BQ85" s="261">
        <v>47.5</v>
      </c>
      <c r="BR85" s="261">
        <v>30.2</v>
      </c>
      <c r="BS85" s="261">
        <v>17.600000000000001</v>
      </c>
      <c r="BT85" s="261"/>
      <c r="BU85" s="261"/>
      <c r="BV85" s="261"/>
      <c r="BW85" s="261"/>
      <c r="BX85" s="261"/>
      <c r="BY85" s="261"/>
      <c r="BZ85" s="261"/>
      <c r="CA85" s="261"/>
      <c r="CB85" s="261">
        <v>0.85</v>
      </c>
      <c r="CC85" s="261">
        <v>0.85</v>
      </c>
      <c r="CD85" s="261">
        <v>0.85</v>
      </c>
      <c r="CE85" s="333"/>
      <c r="CF85" s="333"/>
      <c r="CG85" s="333"/>
      <c r="CH85" s="333"/>
      <c r="CI85" s="333"/>
      <c r="CJ85" s="333"/>
      <c r="CK85" s="333">
        <v>228</v>
      </c>
      <c r="CL85" s="333">
        <v>45011403432</v>
      </c>
      <c r="CM85" s="333">
        <v>228</v>
      </c>
      <c r="CN85" s="333">
        <v>4547799144</v>
      </c>
      <c r="CO85" s="333"/>
      <c r="CP85" s="333"/>
      <c r="CQ85" s="333"/>
      <c r="CR85" s="333"/>
      <c r="CS85" s="333"/>
      <c r="CT85" s="333"/>
      <c r="CU85" s="333"/>
      <c r="CV85" s="333"/>
      <c r="CW85" s="333"/>
      <c r="CX85" s="333"/>
      <c r="CY85" s="333"/>
      <c r="CZ85" s="333"/>
      <c r="DA85" s="333"/>
      <c r="DB85" s="374"/>
      <c r="DC85" s="154"/>
      <c r="DD85" s="179">
        <f t="shared" si="81"/>
        <v>142.60724064496503</v>
      </c>
      <c r="DE85" s="179">
        <f t="shared" si="82"/>
        <v>23.350847999999996</v>
      </c>
      <c r="DF85" s="179">
        <f t="shared" si="83"/>
        <v>45.088874666666662</v>
      </c>
      <c r="DG85" s="179">
        <f t="shared" si="84"/>
        <v>19.49410133333333</v>
      </c>
      <c r="DH85" s="180">
        <f t="shared" si="85"/>
        <v>64.3</v>
      </c>
      <c r="DI85" s="181">
        <f t="shared" ref="DI85:DI148" si="104">MIN(CE85,CG85,CI85,CK85,CM85,CO85,CQ85,CS85,CU85,CW85,CY85,DA85)</f>
        <v>228</v>
      </c>
      <c r="DJ85" s="182">
        <f t="shared" si="99"/>
        <v>0</v>
      </c>
      <c r="DK85" s="182">
        <f t="shared" si="100"/>
        <v>1</v>
      </c>
      <c r="DL85" s="182">
        <f t="shared" ref="DL85:DL148" si="105">IF(AND(EV85&gt;50,EV85&lt;=80),1,0)</f>
        <v>0</v>
      </c>
      <c r="DM85" s="182">
        <f t="shared" ref="DM85:DM148" si="106">IF(AND(EV85&gt;80,EV85&lt;=100),1,0)</f>
        <v>0</v>
      </c>
      <c r="DN85" s="182">
        <f t="shared" ref="DN85:DN148" si="107">IF(AND(EV85&gt;=100),1,0)</f>
        <v>0</v>
      </c>
      <c r="DO85" s="182">
        <f t="shared" si="86"/>
        <v>1</v>
      </c>
      <c r="DP85" s="182">
        <f t="shared" si="87"/>
        <v>0</v>
      </c>
      <c r="DQ85" s="25">
        <f t="shared" si="88"/>
        <v>0</v>
      </c>
      <c r="DR85" s="169"/>
      <c r="DS85" s="166" t="str">
        <f t="shared" ref="DS85:DS148" si="108">IF(EV85&lt;60,"A",IF(AND(EV85&gt;=60,EV85&lt;=80),"B",IF(AND(EV85&gt;80),"C",0)))</f>
        <v>A</v>
      </c>
      <c r="DT85" s="166" t="str">
        <f t="shared" ref="DT85:DT148" si="109">IF(EM85&lt;19%,"A",IF(AND(EM85&gt;=19%,EM85&lt;=40%),"B",IF(AND(EM85&gt;40%),"C",0)))</f>
        <v>B</v>
      </c>
      <c r="DU85" s="167">
        <f t="shared" ref="DU85:DU148" si="110">IF(AND(DS85="A",DT85="A"),1,IF(AND(DS85="A",DT85="B"),2,IF(AND(DS85="A",DT85="C"),3,IF(AND(DS85="B",DT85="A"),4,IF(AND(DS85="B",DT85="B"),5,IF(AND(DS85="B",DT85="C"),6,IF(AND(DS85="C",DT85="A"),7,IF(AND(DS85="C",DT85="B"),8,IF(AND(DS85="C",DT85="C"),9,0)))))))))</f>
        <v>2</v>
      </c>
      <c r="DV85" s="153" t="str">
        <f>VLOOKUP(M85,'Data Master kondisi'!$O$3:$P$11,2,FALSE)</f>
        <v>Z</v>
      </c>
      <c r="DW85" s="153">
        <f>LOOKUP(DV85,{"X","X","X","Y","Y","Y","Z","Z","Z"},{6,6,6,4,4,4,2,2,2})</f>
        <v>2</v>
      </c>
      <c r="DX85" s="153">
        <f t="shared" si="89"/>
        <v>1</v>
      </c>
      <c r="DY85" s="153">
        <f t="shared" ref="DY85:DY148" si="111">SUM(DU85,DW85,DX85)</f>
        <v>5</v>
      </c>
      <c r="DZ85" s="153" t="str">
        <f>VLOOKUP(G85,'Data Master class'!$A$5:$D$12,3,FALSE)</f>
        <v>A</v>
      </c>
      <c r="EA85" s="160" t="str">
        <f t="shared" ref="EA85:EA148" si="112">IF(AND(DY85&lt;=14,DY85&gt;=12),"BURUK",IF(AND(DY85&lt;=11,DY85&gt;=9),"KURANG",IF(AND(DY85&lt;=8,DY85&gt;=6),"CUKUP",IF(AND(DY85&lt;=5,DY85&gt;=4),"BAIK",0))))</f>
        <v>BAIK</v>
      </c>
      <c r="EB85" s="156"/>
      <c r="EC85" s="153">
        <f>VLOOKUP(G85,'Data Master class'!$A$5:$D$12,2,FALSE)</f>
        <v>5</v>
      </c>
      <c r="ED85" s="153" t="str">
        <f>VLOOKUP(H85,'Data Master class'!$E$5:$G$6,3,FALSE)</f>
        <v>X</v>
      </c>
      <c r="EE85" s="153">
        <f>VLOOKUP(H85,'Data Master class'!$E$5:$G$6,2,FALSE)</f>
        <v>2</v>
      </c>
      <c r="EF85" s="153">
        <f t="shared" ref="EF85:EF148" si="113">EC85+EE85</f>
        <v>7</v>
      </c>
      <c r="EG85" s="153" t="str">
        <f t="shared" ref="EG85:EG148" si="114">IF(AND(EF85&lt;=12,EF85&gt;=9),"CLASS 1",IF(AND(EF85&lt;=8,EF85&gt;=6),"CLASS 2",IF(AND(EF85&lt;=5,EF85&gt;=4),"CLASS 3",0)))</f>
        <v>CLASS 2</v>
      </c>
      <c r="EH85" s="153">
        <f t="shared" ref="EH85:EH148" si="115">SUM(DY85,EF85)</f>
        <v>12</v>
      </c>
      <c r="EI85" s="171"/>
      <c r="EJ85" s="441">
        <f t="shared" si="90"/>
        <v>0.20334928229665072</v>
      </c>
      <c r="EK85" s="441">
        <f t="shared" si="91"/>
        <v>0.53827751196172258</v>
      </c>
      <c r="EL85" s="441">
        <f t="shared" si="92"/>
        <v>0.33492822966507169</v>
      </c>
      <c r="EM85" s="442">
        <f t="shared" ref="EM85:EM148" si="116">((EJ85+EK85+EL85)/3)</f>
        <v>0.35885167464114831</v>
      </c>
      <c r="EN85" s="443" t="str">
        <f t="shared" ref="EN85:EN148" si="117">IF(AND(EM85&lt;10%),"BAIK",IF(AND(EM85&gt;=10%,EM85&lt;=20%),"CUKUP",IF(AND(EM85&gt;20%,EM85&lt;=30%),"KURANG",IF(AND(EM85&gt;30%),"BURUK",0))))</f>
        <v>BURUK</v>
      </c>
      <c r="EP85" s="196">
        <f>'2. SUHU &amp; FISIK TRAFO'!CY85</f>
        <v>324</v>
      </c>
      <c r="EQ85" s="168">
        <f t="shared" ref="EQ85:EQ148" si="118">DH85/EP85*100</f>
        <v>19.845679012345681</v>
      </c>
      <c r="ER85" s="189" t="str">
        <f t="shared" ref="ER85:ER148" si="119">IF(AND(EQ85&gt;0,EQ85&lt;60),"BAIK",IF(AND(EQ85&gt;=60,EQ85&lt;80),"CUKUP",IF(AND(EQ85&gt;=80,EQ85&lt;100),"KURANG",IF(AND(EQ85&gt;=100),"BURUK",0))))</f>
        <v>BAIK</v>
      </c>
      <c r="ET85" s="447">
        <f t="shared" si="101"/>
        <v>29.2515</v>
      </c>
      <c r="EU85" s="447">
        <f t="shared" ref="EU85:EU148" si="120">ET85*0.8</f>
        <v>23.401200000000003</v>
      </c>
      <c r="EV85" s="448">
        <f t="shared" si="93"/>
        <v>29.251500000000004</v>
      </c>
      <c r="EW85" s="449" t="str">
        <f t="shared" ref="EW85:EW148" si="121">IF(AND(EV85&gt;0,EV85&lt;60),"BAIK",IF(AND(EV85&gt;=60,EV85&lt;80),"CUKUP",IF(AND(EV85&gt;=80,EV85&lt;100),"KURANG",IF(AND(EV85&gt;=100),"BURUK",0))))</f>
        <v>BAIK</v>
      </c>
      <c r="EX85" s="721"/>
      <c r="EY85" s="447">
        <f t="shared" si="102"/>
        <v>27.876000000000001</v>
      </c>
      <c r="EZ85" s="447">
        <f t="shared" si="94"/>
        <v>22.300800000000002</v>
      </c>
      <c r="FA85" s="448">
        <f t="shared" si="103"/>
        <v>27.876000000000001</v>
      </c>
      <c r="FB85" s="449" t="str">
        <f t="shared" si="95"/>
        <v>BAIK</v>
      </c>
      <c r="FD85" s="453">
        <f t="shared" si="96"/>
        <v>32.1</v>
      </c>
      <c r="FE85" s="454">
        <f t="shared" si="97"/>
        <v>144.50867052023122</v>
      </c>
      <c r="FF85" s="725">
        <f t="shared" si="98"/>
        <v>22.213200000000001</v>
      </c>
      <c r="FG85" s="202" t="str">
        <f t="shared" ref="FG85:FG148" si="122">IF(AND(FF85&gt;0,FF85&lt;10),"BAIK",IF(AND(FF85&gt;=10,FF85&lt;15),"CUKUP",IF(AND(FF85&gt;=15,FF85&lt;20),"KURANG",IF(AND(FF85&gt;=20),"BURUK",0))))</f>
        <v>BURUK</v>
      </c>
    </row>
    <row r="86" spans="1:163" s="195" customFormat="1" ht="20.25" customHeight="1">
      <c r="A86" s="347">
        <v>74</v>
      </c>
      <c r="B86" s="764" t="s">
        <v>2232</v>
      </c>
      <c r="C86" s="331" t="s">
        <v>776</v>
      </c>
      <c r="D86" s="259" t="s">
        <v>777</v>
      </c>
      <c r="E86" s="319" t="s">
        <v>582</v>
      </c>
      <c r="F86" s="319" t="s">
        <v>778</v>
      </c>
      <c r="G86" s="208" t="s">
        <v>206</v>
      </c>
      <c r="H86" s="214" t="s">
        <v>208</v>
      </c>
      <c r="I86" s="259" t="s">
        <v>779</v>
      </c>
      <c r="J86" s="210" t="s">
        <v>780</v>
      </c>
      <c r="K86" s="259" t="s">
        <v>315</v>
      </c>
      <c r="L86" s="259" t="s">
        <v>638</v>
      </c>
      <c r="M86" s="259">
        <v>100</v>
      </c>
      <c r="N86" s="259">
        <v>1302951</v>
      </c>
      <c r="O86" s="259">
        <v>2013</v>
      </c>
      <c r="P86" s="259" t="s">
        <v>316</v>
      </c>
      <c r="Q86" s="545" t="s">
        <v>1646</v>
      </c>
      <c r="R86" s="433">
        <v>44768</v>
      </c>
      <c r="S86" s="331" t="s">
        <v>318</v>
      </c>
      <c r="T86" s="331" t="s">
        <v>343</v>
      </c>
      <c r="U86" s="259">
        <v>3</v>
      </c>
      <c r="V86" s="259">
        <v>1</v>
      </c>
      <c r="W86" s="259">
        <v>3</v>
      </c>
      <c r="X86" s="259">
        <v>20000</v>
      </c>
      <c r="Y86" s="332">
        <v>407</v>
      </c>
      <c r="Z86" s="332">
        <v>405</v>
      </c>
      <c r="AA86" s="332">
        <v>407</v>
      </c>
      <c r="AB86" s="332">
        <v>235</v>
      </c>
      <c r="AC86" s="332">
        <v>234</v>
      </c>
      <c r="AD86" s="332">
        <v>234</v>
      </c>
      <c r="AE86" s="332">
        <v>15.7</v>
      </c>
      <c r="AF86" s="332">
        <v>33.6</v>
      </c>
      <c r="AG86" s="332">
        <v>22.9</v>
      </c>
      <c r="AH86" s="332">
        <v>13.2</v>
      </c>
      <c r="AI86" s="332">
        <v>15.4</v>
      </c>
      <c r="AJ86" s="332">
        <v>29.4</v>
      </c>
      <c r="AK86" s="332">
        <v>18.899999999999999</v>
      </c>
      <c r="AL86" s="332">
        <v>12.1</v>
      </c>
      <c r="AM86" s="332"/>
      <c r="AN86" s="332"/>
      <c r="AO86" s="332"/>
      <c r="AP86" s="332"/>
      <c r="AQ86" s="332"/>
      <c r="AR86" s="332"/>
      <c r="AS86" s="332"/>
      <c r="AT86" s="332"/>
      <c r="AU86" s="332"/>
      <c r="AV86" s="332"/>
      <c r="AW86" s="332"/>
      <c r="AX86" s="332"/>
      <c r="AY86" s="332">
        <v>0.85</v>
      </c>
      <c r="AZ86" s="332">
        <v>0.85</v>
      </c>
      <c r="BA86" s="332">
        <v>0.85</v>
      </c>
      <c r="BB86" s="261">
        <v>403</v>
      </c>
      <c r="BC86" s="261">
        <v>402</v>
      </c>
      <c r="BD86" s="261">
        <v>402</v>
      </c>
      <c r="BE86" s="261">
        <v>232</v>
      </c>
      <c r="BF86" s="261">
        <v>232</v>
      </c>
      <c r="BG86" s="261">
        <v>232</v>
      </c>
      <c r="BH86" s="261">
        <v>20.6</v>
      </c>
      <c r="BI86" s="261">
        <v>35.9</v>
      </c>
      <c r="BJ86" s="261">
        <v>14.2</v>
      </c>
      <c r="BK86" s="261">
        <v>24.3</v>
      </c>
      <c r="BL86" s="261">
        <v>20.2</v>
      </c>
      <c r="BM86" s="261">
        <v>37.200000000000003</v>
      </c>
      <c r="BN86" s="261">
        <v>14.7</v>
      </c>
      <c r="BO86" s="261">
        <v>20.399999999999999</v>
      </c>
      <c r="BP86" s="261"/>
      <c r="BQ86" s="261"/>
      <c r="BR86" s="261"/>
      <c r="BS86" s="261"/>
      <c r="BT86" s="261"/>
      <c r="BU86" s="261"/>
      <c r="BV86" s="261"/>
      <c r="BW86" s="261"/>
      <c r="BX86" s="261"/>
      <c r="BY86" s="261"/>
      <c r="BZ86" s="261"/>
      <c r="CA86" s="261"/>
      <c r="CB86" s="261">
        <v>0.85</v>
      </c>
      <c r="CC86" s="261">
        <v>0.85</v>
      </c>
      <c r="CD86" s="261">
        <v>0.85</v>
      </c>
      <c r="CE86" s="333"/>
      <c r="CF86" s="333"/>
      <c r="CG86" s="333"/>
      <c r="CH86" s="333"/>
      <c r="CI86" s="333"/>
      <c r="CJ86" s="333"/>
      <c r="CK86" s="333"/>
      <c r="CL86" s="333"/>
      <c r="CM86" s="333"/>
      <c r="CN86" s="333"/>
      <c r="CO86" s="333"/>
      <c r="CP86" s="333"/>
      <c r="CQ86" s="333"/>
      <c r="CR86" s="333"/>
      <c r="CS86" s="333"/>
      <c r="CT86" s="333"/>
      <c r="CU86" s="333"/>
      <c r="CV86" s="333"/>
      <c r="CW86" s="333"/>
      <c r="CX86" s="333"/>
      <c r="CY86" s="333"/>
      <c r="CZ86" s="333"/>
      <c r="DA86" s="333"/>
      <c r="DB86" s="374"/>
      <c r="DC86" s="154"/>
      <c r="DD86" s="179">
        <f t="shared" si="81"/>
        <v>142.25627942926783</v>
      </c>
      <c r="DE86" s="179">
        <f t="shared" si="82"/>
        <v>11.036419666666664</v>
      </c>
      <c r="DF86" s="179">
        <f t="shared" si="83"/>
        <v>23.619343999999998</v>
      </c>
      <c r="DG86" s="179">
        <f t="shared" si="84"/>
        <v>16.097707666666665</v>
      </c>
      <c r="DH86" s="180">
        <f t="shared" si="85"/>
        <v>33.6</v>
      </c>
      <c r="DI86" s="181">
        <f t="shared" si="104"/>
        <v>0</v>
      </c>
      <c r="DJ86" s="182">
        <f t="shared" si="99"/>
        <v>1</v>
      </c>
      <c r="DK86" s="182">
        <f t="shared" si="100"/>
        <v>0</v>
      </c>
      <c r="DL86" s="182">
        <f t="shared" si="105"/>
        <v>0</v>
      </c>
      <c r="DM86" s="182">
        <f t="shared" si="106"/>
        <v>0</v>
      </c>
      <c r="DN86" s="182">
        <f t="shared" si="107"/>
        <v>0</v>
      </c>
      <c r="DO86" s="182">
        <f t="shared" si="86"/>
        <v>1</v>
      </c>
      <c r="DP86" s="182">
        <f t="shared" si="87"/>
        <v>0</v>
      </c>
      <c r="DQ86" s="25">
        <f t="shared" si="88"/>
        <v>0</v>
      </c>
      <c r="DR86" s="169"/>
      <c r="DS86" s="166" t="str">
        <f t="shared" si="108"/>
        <v>A</v>
      </c>
      <c r="DT86" s="166" t="str">
        <f t="shared" si="109"/>
        <v>B</v>
      </c>
      <c r="DU86" s="167">
        <f t="shared" si="110"/>
        <v>2</v>
      </c>
      <c r="DV86" s="153" t="str">
        <f>VLOOKUP(M86,'Data Master kondisi'!$O$3:$P$11,2,FALSE)</f>
        <v>Z</v>
      </c>
      <c r="DW86" s="153">
        <f>LOOKUP(DV86,{"X","X","X","Y","Y","Y","Z","Z","Z"},{6,6,6,4,4,4,2,2,2})</f>
        <v>2</v>
      </c>
      <c r="DX86" s="153">
        <f t="shared" si="89"/>
        <v>1</v>
      </c>
      <c r="DY86" s="153">
        <f t="shared" si="111"/>
        <v>5</v>
      </c>
      <c r="DZ86" s="153" t="str">
        <f>VLOOKUP(G86,'Data Master class'!$A$5:$D$12,3,FALSE)</f>
        <v>B</v>
      </c>
      <c r="EA86" s="160" t="str">
        <f t="shared" si="112"/>
        <v>BAIK</v>
      </c>
      <c r="EB86" s="156"/>
      <c r="EC86" s="153">
        <f>VLOOKUP(G86,'Data Master class'!$A$5:$D$12,2,FALSE)</f>
        <v>3</v>
      </c>
      <c r="ED86" s="153" t="str">
        <f>VLOOKUP(H86,'Data Master class'!$E$5:$G$6,3,FALSE)</f>
        <v>X</v>
      </c>
      <c r="EE86" s="153">
        <f>VLOOKUP(H86,'Data Master class'!$E$5:$G$6,2,FALSE)</f>
        <v>2</v>
      </c>
      <c r="EF86" s="153">
        <f t="shared" si="113"/>
        <v>5</v>
      </c>
      <c r="EG86" s="153" t="str">
        <f t="shared" si="114"/>
        <v>CLASS 3</v>
      </c>
      <c r="EH86" s="153">
        <f t="shared" si="115"/>
        <v>10</v>
      </c>
      <c r="EI86" s="171"/>
      <c r="EJ86" s="441">
        <f t="shared" si="90"/>
        <v>0.34764542936288079</v>
      </c>
      <c r="EK86" s="441">
        <f t="shared" si="91"/>
        <v>0.39612188365650997</v>
      </c>
      <c r="EL86" s="441">
        <f t="shared" si="92"/>
        <v>4.8476454293628721E-2</v>
      </c>
      <c r="EM86" s="442">
        <f t="shared" si="116"/>
        <v>0.26408125577100644</v>
      </c>
      <c r="EN86" s="443" t="str">
        <f t="shared" si="117"/>
        <v>KURANG</v>
      </c>
      <c r="EP86" s="196">
        <f>'2. SUHU &amp; FISIK TRAFO'!CY86</f>
        <v>324</v>
      </c>
      <c r="EQ86" s="168">
        <f t="shared" si="118"/>
        <v>10.370370370370372</v>
      </c>
      <c r="ER86" s="189" t="str">
        <f t="shared" si="119"/>
        <v>BAIK</v>
      </c>
      <c r="ET86" s="447">
        <f t="shared" si="101"/>
        <v>16.910499999999999</v>
      </c>
      <c r="EU86" s="447">
        <f t="shared" si="120"/>
        <v>13.5284</v>
      </c>
      <c r="EV86" s="448">
        <f t="shared" si="93"/>
        <v>16.910499999999999</v>
      </c>
      <c r="EW86" s="449" t="str">
        <f t="shared" si="121"/>
        <v>BAIK</v>
      </c>
      <c r="EX86" s="721"/>
      <c r="EY86" s="447">
        <f t="shared" si="102"/>
        <v>16.4024</v>
      </c>
      <c r="EZ86" s="447">
        <f t="shared" si="94"/>
        <v>13.121920000000001</v>
      </c>
      <c r="FA86" s="448">
        <f t="shared" si="103"/>
        <v>16.4024</v>
      </c>
      <c r="FB86" s="449" t="str">
        <f t="shared" si="95"/>
        <v>BAIK</v>
      </c>
      <c r="FD86" s="453">
        <f t="shared" si="96"/>
        <v>13.2</v>
      </c>
      <c r="FE86" s="454">
        <f t="shared" si="97"/>
        <v>144.50867052023122</v>
      </c>
      <c r="FF86" s="725">
        <f t="shared" si="98"/>
        <v>9.1343999999999994</v>
      </c>
      <c r="FG86" s="202" t="str">
        <f t="shared" si="122"/>
        <v>BAIK</v>
      </c>
    </row>
    <row r="87" spans="1:163" s="195" customFormat="1" ht="20.25" customHeight="1">
      <c r="A87" s="347">
        <v>75</v>
      </c>
      <c r="B87" s="764" t="s">
        <v>2232</v>
      </c>
      <c r="C87" s="331" t="s">
        <v>781</v>
      </c>
      <c r="D87" s="259" t="s">
        <v>1080</v>
      </c>
      <c r="E87" s="319" t="s">
        <v>582</v>
      </c>
      <c r="F87" s="319" t="s">
        <v>782</v>
      </c>
      <c r="G87" s="208" t="s">
        <v>206</v>
      </c>
      <c r="H87" s="214" t="s">
        <v>208</v>
      </c>
      <c r="I87" s="259" t="s">
        <v>783</v>
      </c>
      <c r="J87" s="210" t="s">
        <v>784</v>
      </c>
      <c r="K87" s="259" t="s">
        <v>341</v>
      </c>
      <c r="L87" s="259" t="s">
        <v>388</v>
      </c>
      <c r="M87" s="259">
        <v>100</v>
      </c>
      <c r="N87" s="259">
        <v>16098014</v>
      </c>
      <c r="O87" s="259">
        <v>2016</v>
      </c>
      <c r="P87" s="259" t="s">
        <v>316</v>
      </c>
      <c r="Q87" s="545" t="s">
        <v>1613</v>
      </c>
      <c r="R87" s="433">
        <v>44758</v>
      </c>
      <c r="S87" s="331" t="s">
        <v>318</v>
      </c>
      <c r="T87" s="331" t="s">
        <v>343</v>
      </c>
      <c r="U87" s="259">
        <v>4</v>
      </c>
      <c r="V87" s="259">
        <v>2</v>
      </c>
      <c r="W87" s="259">
        <v>3</v>
      </c>
      <c r="X87" s="259">
        <v>20000</v>
      </c>
      <c r="Y87" s="332">
        <v>405</v>
      </c>
      <c r="Z87" s="332">
        <v>402</v>
      </c>
      <c r="AA87" s="332">
        <v>402</v>
      </c>
      <c r="AB87" s="332">
        <v>232</v>
      </c>
      <c r="AC87" s="332">
        <v>233</v>
      </c>
      <c r="AD87" s="332">
        <v>231</v>
      </c>
      <c r="AE87" s="332">
        <v>29.3</v>
      </c>
      <c r="AF87" s="332">
        <v>41.7</v>
      </c>
      <c r="AG87" s="332">
        <v>57.5</v>
      </c>
      <c r="AH87" s="332">
        <v>22.5</v>
      </c>
      <c r="AI87" s="332">
        <v>9.4</v>
      </c>
      <c r="AJ87" s="332">
        <v>9.6999999999999993</v>
      </c>
      <c r="AK87" s="332">
        <v>38.299999999999997</v>
      </c>
      <c r="AL87" s="332">
        <v>29.7</v>
      </c>
      <c r="AM87" s="332"/>
      <c r="AN87" s="332"/>
      <c r="AO87" s="332"/>
      <c r="AP87" s="332"/>
      <c r="AQ87" s="332"/>
      <c r="AR87" s="332"/>
      <c r="AS87" s="332"/>
      <c r="AT87" s="332"/>
      <c r="AU87" s="332">
        <v>20.7</v>
      </c>
      <c r="AV87" s="332">
        <v>31.1</v>
      </c>
      <c r="AW87" s="332">
        <v>18.3</v>
      </c>
      <c r="AX87" s="332">
        <v>18.3</v>
      </c>
      <c r="AY87" s="332">
        <v>0.85</v>
      </c>
      <c r="AZ87" s="332">
        <v>0.85</v>
      </c>
      <c r="BA87" s="332">
        <v>0.85</v>
      </c>
      <c r="BB87" s="261">
        <v>398</v>
      </c>
      <c r="BC87" s="261">
        <v>396</v>
      </c>
      <c r="BD87" s="261">
        <v>394</v>
      </c>
      <c r="BE87" s="261">
        <v>228</v>
      </c>
      <c r="BF87" s="261">
        <v>230</v>
      </c>
      <c r="BG87" s="261">
        <v>227</v>
      </c>
      <c r="BH87" s="261">
        <v>24.9</v>
      </c>
      <c r="BI87" s="261">
        <v>29</v>
      </c>
      <c r="BJ87" s="261">
        <v>51.4</v>
      </c>
      <c r="BK87" s="261">
        <v>25.9</v>
      </c>
      <c r="BL87" s="261">
        <v>8.6999999999999993</v>
      </c>
      <c r="BM87" s="261">
        <v>4.9000000000000004</v>
      </c>
      <c r="BN87" s="261">
        <v>38.200000000000003</v>
      </c>
      <c r="BO87" s="261">
        <v>30.9</v>
      </c>
      <c r="BP87" s="261"/>
      <c r="BQ87" s="261"/>
      <c r="BR87" s="261"/>
      <c r="BS87" s="261"/>
      <c r="BT87" s="261"/>
      <c r="BU87" s="261"/>
      <c r="BV87" s="261"/>
      <c r="BW87" s="261"/>
      <c r="BX87" s="261">
        <v>14.3</v>
      </c>
      <c r="BY87" s="261">
        <v>23.7</v>
      </c>
      <c r="BZ87" s="261">
        <v>14.9</v>
      </c>
      <c r="CA87" s="261">
        <v>9</v>
      </c>
      <c r="CB87" s="261">
        <v>0.85</v>
      </c>
      <c r="CC87" s="261">
        <v>0.85</v>
      </c>
      <c r="CD87" s="261">
        <v>0.85</v>
      </c>
      <c r="CE87" s="333">
        <v>226</v>
      </c>
      <c r="CF87" s="333">
        <v>45016998978</v>
      </c>
      <c r="CG87" s="333"/>
      <c r="CH87" s="333"/>
      <c r="CI87" s="333"/>
      <c r="CJ87" s="333"/>
      <c r="CK87" s="333"/>
      <c r="CL87" s="333"/>
      <c r="CM87" s="333"/>
      <c r="CN87" s="333"/>
      <c r="CO87" s="333"/>
      <c r="CP87" s="333"/>
      <c r="CQ87" s="333"/>
      <c r="CR87" s="333"/>
      <c r="CS87" s="333"/>
      <c r="CT87" s="333"/>
      <c r="CU87" s="333"/>
      <c r="CV87" s="333"/>
      <c r="CW87" s="333"/>
      <c r="CX87" s="333"/>
      <c r="CY87" s="333">
        <v>229</v>
      </c>
      <c r="CZ87" s="333">
        <v>45017057881</v>
      </c>
      <c r="DA87" s="333"/>
      <c r="DB87" s="374"/>
      <c r="DC87" s="154"/>
      <c r="DD87" s="179">
        <f t="shared" si="81"/>
        <v>143.4329235932816</v>
      </c>
      <c r="DE87" s="179">
        <f t="shared" si="82"/>
        <v>20.427667</v>
      </c>
      <c r="DF87" s="179">
        <f t="shared" si="83"/>
        <v>29.072823000000003</v>
      </c>
      <c r="DG87" s="179">
        <f t="shared" si="84"/>
        <v>40.088425000000001</v>
      </c>
      <c r="DH87" s="180">
        <f t="shared" si="85"/>
        <v>57.5</v>
      </c>
      <c r="DI87" s="181">
        <f t="shared" si="104"/>
        <v>226</v>
      </c>
      <c r="DJ87" s="182">
        <f t="shared" si="99"/>
        <v>0</v>
      </c>
      <c r="DK87" s="182">
        <f t="shared" si="100"/>
        <v>1</v>
      </c>
      <c r="DL87" s="182">
        <f t="shared" si="105"/>
        <v>0</v>
      </c>
      <c r="DM87" s="182">
        <f t="shared" si="106"/>
        <v>0</v>
      </c>
      <c r="DN87" s="182">
        <f t="shared" si="107"/>
        <v>0</v>
      </c>
      <c r="DO87" s="182">
        <f t="shared" si="86"/>
        <v>1</v>
      </c>
      <c r="DP87" s="182">
        <f t="shared" si="87"/>
        <v>0</v>
      </c>
      <c r="DQ87" s="25">
        <f t="shared" si="88"/>
        <v>0</v>
      </c>
      <c r="DR87" s="169"/>
      <c r="DS87" s="166" t="str">
        <f t="shared" si="108"/>
        <v>A</v>
      </c>
      <c r="DT87" s="166" t="str">
        <f t="shared" si="109"/>
        <v>B</v>
      </c>
      <c r="DU87" s="167">
        <f t="shared" si="110"/>
        <v>2</v>
      </c>
      <c r="DV87" s="153" t="str">
        <f>VLOOKUP(M87,'Data Master kondisi'!$O$3:$P$11,2,FALSE)</f>
        <v>Z</v>
      </c>
      <c r="DW87" s="153">
        <f>LOOKUP(DV87,{"X","X","X","Y","Y","Y","Z","Z","Z"},{6,6,6,4,4,4,2,2,2})</f>
        <v>2</v>
      </c>
      <c r="DX87" s="153">
        <f t="shared" si="89"/>
        <v>1</v>
      </c>
      <c r="DY87" s="153">
        <f t="shared" si="111"/>
        <v>5</v>
      </c>
      <c r="DZ87" s="153" t="str">
        <f>VLOOKUP(G87,'Data Master class'!$A$5:$D$12,3,FALSE)</f>
        <v>B</v>
      </c>
      <c r="EA87" s="160" t="str">
        <f t="shared" si="112"/>
        <v>BAIK</v>
      </c>
      <c r="EB87" s="156"/>
      <c r="EC87" s="153">
        <f>VLOOKUP(G87,'Data Master class'!$A$5:$D$12,2,FALSE)</f>
        <v>3</v>
      </c>
      <c r="ED87" s="153" t="str">
        <f>VLOOKUP(H87,'Data Master class'!$E$5:$G$6,3,FALSE)</f>
        <v>X</v>
      </c>
      <c r="EE87" s="153">
        <f>VLOOKUP(H87,'Data Master class'!$E$5:$G$6,2,FALSE)</f>
        <v>2</v>
      </c>
      <c r="EF87" s="153">
        <f t="shared" si="113"/>
        <v>5</v>
      </c>
      <c r="EG87" s="153" t="str">
        <f t="shared" si="114"/>
        <v>CLASS 3</v>
      </c>
      <c r="EH87" s="153">
        <f t="shared" si="115"/>
        <v>10</v>
      </c>
      <c r="EI87" s="171"/>
      <c r="EJ87" s="441">
        <f t="shared" si="90"/>
        <v>0.31595330739299615</v>
      </c>
      <c r="EK87" s="441">
        <f t="shared" si="91"/>
        <v>2.6459143968871581E-2</v>
      </c>
      <c r="EL87" s="441">
        <f t="shared" si="92"/>
        <v>0.34241245136186765</v>
      </c>
      <c r="EM87" s="442">
        <f t="shared" si="116"/>
        <v>0.22827496757457846</v>
      </c>
      <c r="EN87" s="443" t="str">
        <f t="shared" si="117"/>
        <v>KURANG</v>
      </c>
      <c r="EP87" s="196">
        <f>'2. SUHU &amp; FISIK TRAFO'!CY87</f>
        <v>324</v>
      </c>
      <c r="EQ87" s="168">
        <f t="shared" si="118"/>
        <v>17.746913580246915</v>
      </c>
      <c r="ER87" s="189" t="str">
        <f t="shared" si="119"/>
        <v>BAIK</v>
      </c>
      <c r="ET87" s="447">
        <f t="shared" si="101"/>
        <v>29.796200000000002</v>
      </c>
      <c r="EU87" s="447">
        <f t="shared" si="120"/>
        <v>23.836960000000005</v>
      </c>
      <c r="EV87" s="448">
        <f t="shared" si="93"/>
        <v>29.796199999999999</v>
      </c>
      <c r="EW87" s="449" t="str">
        <f t="shared" si="121"/>
        <v>BAIK</v>
      </c>
      <c r="EX87" s="721"/>
      <c r="EY87" s="447">
        <f t="shared" si="102"/>
        <v>24.015000000000001</v>
      </c>
      <c r="EZ87" s="447">
        <f t="shared" si="94"/>
        <v>19.212000000000003</v>
      </c>
      <c r="FA87" s="448">
        <f t="shared" si="103"/>
        <v>24.015000000000001</v>
      </c>
      <c r="FB87" s="449" t="str">
        <f t="shared" si="95"/>
        <v>BAIK</v>
      </c>
      <c r="FD87" s="453">
        <f t="shared" si="96"/>
        <v>22.5</v>
      </c>
      <c r="FE87" s="454">
        <f t="shared" si="97"/>
        <v>144.50867052023122</v>
      </c>
      <c r="FF87" s="725">
        <f t="shared" si="98"/>
        <v>15.57</v>
      </c>
      <c r="FG87" s="202" t="str">
        <f t="shared" si="122"/>
        <v>KURANG</v>
      </c>
    </row>
    <row r="88" spans="1:163" s="195" customFormat="1" ht="20.25" customHeight="1">
      <c r="A88" s="347">
        <v>76</v>
      </c>
      <c r="B88" s="764" t="s">
        <v>2232</v>
      </c>
      <c r="C88" s="331" t="s">
        <v>785</v>
      </c>
      <c r="D88" s="259" t="s">
        <v>786</v>
      </c>
      <c r="E88" s="319" t="s">
        <v>582</v>
      </c>
      <c r="F88" s="319" t="s">
        <v>782</v>
      </c>
      <c r="G88" s="208" t="s">
        <v>206</v>
      </c>
      <c r="H88" s="214" t="s">
        <v>208</v>
      </c>
      <c r="I88" s="259" t="s">
        <v>787</v>
      </c>
      <c r="J88" s="210" t="s">
        <v>788</v>
      </c>
      <c r="K88" s="259" t="s">
        <v>315</v>
      </c>
      <c r="L88" s="259" t="s">
        <v>388</v>
      </c>
      <c r="M88" s="259">
        <v>100</v>
      </c>
      <c r="N88" s="259">
        <v>8009296</v>
      </c>
      <c r="O88" s="259">
        <v>2008</v>
      </c>
      <c r="P88" s="259" t="s">
        <v>316</v>
      </c>
      <c r="Q88" s="545" t="s">
        <v>1647</v>
      </c>
      <c r="R88" s="433">
        <v>44758</v>
      </c>
      <c r="S88" s="331" t="s">
        <v>318</v>
      </c>
      <c r="T88" s="331" t="s">
        <v>343</v>
      </c>
      <c r="U88" s="259">
        <v>2</v>
      </c>
      <c r="V88" s="259">
        <v>1</v>
      </c>
      <c r="W88" s="259">
        <v>3</v>
      </c>
      <c r="X88" s="259">
        <v>20000</v>
      </c>
      <c r="Y88" s="332">
        <v>402</v>
      </c>
      <c r="Z88" s="332">
        <v>403</v>
      </c>
      <c r="AA88" s="332">
        <v>403</v>
      </c>
      <c r="AB88" s="332">
        <v>232</v>
      </c>
      <c r="AC88" s="332">
        <v>232</v>
      </c>
      <c r="AD88" s="332">
        <v>232</v>
      </c>
      <c r="AE88" s="332">
        <v>10.199999999999999</v>
      </c>
      <c r="AF88" s="332">
        <v>50.9</v>
      </c>
      <c r="AG88" s="332">
        <v>7.8</v>
      </c>
      <c r="AH88" s="332">
        <v>41.4</v>
      </c>
      <c r="AI88" s="332">
        <v>10.199999999999999</v>
      </c>
      <c r="AJ88" s="332">
        <v>49.1</v>
      </c>
      <c r="AK88" s="332">
        <v>6</v>
      </c>
      <c r="AL88" s="332">
        <v>6</v>
      </c>
      <c r="AM88" s="332"/>
      <c r="AN88" s="332"/>
      <c r="AO88" s="332"/>
      <c r="AP88" s="332"/>
      <c r="AQ88" s="332"/>
      <c r="AR88" s="332"/>
      <c r="AS88" s="332"/>
      <c r="AT88" s="332"/>
      <c r="AU88" s="332"/>
      <c r="AV88" s="332"/>
      <c r="AW88" s="332"/>
      <c r="AX88" s="332"/>
      <c r="AY88" s="332">
        <v>0.85</v>
      </c>
      <c r="AZ88" s="332">
        <v>0.85</v>
      </c>
      <c r="BA88" s="332">
        <v>0.85</v>
      </c>
      <c r="BB88" s="261">
        <v>393</v>
      </c>
      <c r="BC88" s="261">
        <v>383</v>
      </c>
      <c r="BD88" s="261">
        <v>398</v>
      </c>
      <c r="BE88" s="261">
        <v>229</v>
      </c>
      <c r="BF88" s="261">
        <v>228</v>
      </c>
      <c r="BG88" s="261">
        <v>209</v>
      </c>
      <c r="BH88" s="261">
        <v>4.0999999999999996</v>
      </c>
      <c r="BI88" s="261">
        <v>34.9</v>
      </c>
      <c r="BJ88" s="261">
        <v>9.4</v>
      </c>
      <c r="BK88" s="261">
        <v>24.8</v>
      </c>
      <c r="BL88" s="261">
        <v>4.0999999999999996</v>
      </c>
      <c r="BM88" s="261">
        <v>32.700000000000003</v>
      </c>
      <c r="BN88" s="261">
        <v>8.8000000000000007</v>
      </c>
      <c r="BO88" s="261">
        <v>8.8000000000000007</v>
      </c>
      <c r="BP88" s="261"/>
      <c r="BQ88" s="261"/>
      <c r="BR88" s="261"/>
      <c r="BS88" s="261"/>
      <c r="BT88" s="261"/>
      <c r="BU88" s="261"/>
      <c r="BV88" s="261"/>
      <c r="BW88" s="261"/>
      <c r="BX88" s="261"/>
      <c r="BY88" s="261"/>
      <c r="BZ88" s="261"/>
      <c r="CA88" s="261"/>
      <c r="CB88" s="261">
        <v>0.85</v>
      </c>
      <c r="CC88" s="261">
        <v>0.85</v>
      </c>
      <c r="CD88" s="261">
        <v>0.85</v>
      </c>
      <c r="CE88" s="333">
        <v>230</v>
      </c>
      <c r="CF88" s="333">
        <v>56601380233</v>
      </c>
      <c r="CG88" s="333"/>
      <c r="CH88" s="333"/>
      <c r="CI88" s="333"/>
      <c r="CJ88" s="333"/>
      <c r="CK88" s="333"/>
      <c r="CL88" s="333"/>
      <c r="CM88" s="333"/>
      <c r="CN88" s="333"/>
      <c r="CO88" s="333"/>
      <c r="CP88" s="333"/>
      <c r="CQ88" s="333"/>
      <c r="CR88" s="333"/>
      <c r="CS88" s="333"/>
      <c r="CT88" s="333"/>
      <c r="CU88" s="333"/>
      <c r="CV88" s="333"/>
      <c r="CW88" s="333"/>
      <c r="CX88" s="333"/>
      <c r="CY88" s="333"/>
      <c r="CZ88" s="333"/>
      <c r="DA88" s="333"/>
      <c r="DB88" s="374"/>
      <c r="DC88" s="154"/>
      <c r="DD88" s="179">
        <f t="shared" si="81"/>
        <v>143.55165945718332</v>
      </c>
      <c r="DE88" s="179">
        <f t="shared" si="82"/>
        <v>7.1054560000000002</v>
      </c>
      <c r="DF88" s="179">
        <f t="shared" si="83"/>
        <v>35.457618666666669</v>
      </c>
      <c r="DG88" s="179">
        <f t="shared" si="84"/>
        <v>5.4335840000000006</v>
      </c>
      <c r="DH88" s="180">
        <f t="shared" si="85"/>
        <v>50.9</v>
      </c>
      <c r="DI88" s="181">
        <f t="shared" si="104"/>
        <v>230</v>
      </c>
      <c r="DJ88" s="182">
        <f t="shared" si="99"/>
        <v>1</v>
      </c>
      <c r="DK88" s="182">
        <f t="shared" si="100"/>
        <v>0</v>
      </c>
      <c r="DL88" s="182">
        <f t="shared" si="105"/>
        <v>0</v>
      </c>
      <c r="DM88" s="182">
        <f t="shared" si="106"/>
        <v>0</v>
      </c>
      <c r="DN88" s="182">
        <f t="shared" si="107"/>
        <v>0</v>
      </c>
      <c r="DO88" s="182">
        <f t="shared" si="86"/>
        <v>1</v>
      </c>
      <c r="DP88" s="182">
        <f t="shared" si="87"/>
        <v>0</v>
      </c>
      <c r="DQ88" s="25">
        <f t="shared" si="88"/>
        <v>0</v>
      </c>
      <c r="DR88" s="169"/>
      <c r="DS88" s="166" t="str">
        <f t="shared" si="108"/>
        <v>A</v>
      </c>
      <c r="DT88" s="166" t="str">
        <f t="shared" si="109"/>
        <v>C</v>
      </c>
      <c r="DU88" s="167">
        <f t="shared" si="110"/>
        <v>3</v>
      </c>
      <c r="DV88" s="153" t="str">
        <f>VLOOKUP(M88,'Data Master kondisi'!$O$3:$P$11,2,FALSE)</f>
        <v>Z</v>
      </c>
      <c r="DW88" s="153">
        <f>LOOKUP(DV88,{"X","X","X","Y","Y","Y","Z","Z","Z"},{6,6,6,4,4,4,2,2,2})</f>
        <v>2</v>
      </c>
      <c r="DX88" s="153">
        <f t="shared" si="89"/>
        <v>2</v>
      </c>
      <c r="DY88" s="153">
        <f t="shared" si="111"/>
        <v>7</v>
      </c>
      <c r="DZ88" s="153" t="str">
        <f>VLOOKUP(G88,'Data Master class'!$A$5:$D$12,3,FALSE)</f>
        <v>B</v>
      </c>
      <c r="EA88" s="160" t="str">
        <f t="shared" si="112"/>
        <v>CUKUP</v>
      </c>
      <c r="EB88" s="156"/>
      <c r="EC88" s="153">
        <f>VLOOKUP(G88,'Data Master class'!$A$5:$D$12,2,FALSE)</f>
        <v>3</v>
      </c>
      <c r="ED88" s="153" t="str">
        <f>VLOOKUP(H88,'Data Master class'!$E$5:$G$6,3,FALSE)</f>
        <v>X</v>
      </c>
      <c r="EE88" s="153">
        <f>VLOOKUP(H88,'Data Master class'!$E$5:$G$6,2,FALSE)</f>
        <v>2</v>
      </c>
      <c r="EF88" s="153">
        <f t="shared" si="113"/>
        <v>5</v>
      </c>
      <c r="EG88" s="153" t="str">
        <f t="shared" si="114"/>
        <v>CLASS 3</v>
      </c>
      <c r="EH88" s="153">
        <f t="shared" si="115"/>
        <v>12</v>
      </c>
      <c r="EI88" s="171"/>
      <c r="EJ88" s="441">
        <f t="shared" si="90"/>
        <v>0.55587808417997098</v>
      </c>
      <c r="EK88" s="441">
        <f t="shared" si="91"/>
        <v>1.2162554426705372</v>
      </c>
      <c r="EL88" s="441">
        <f t="shared" si="92"/>
        <v>0.660377358490566</v>
      </c>
      <c r="EM88" s="442">
        <f t="shared" si="116"/>
        <v>0.81083696178035813</v>
      </c>
      <c r="EN88" s="443" t="str">
        <f t="shared" si="117"/>
        <v>BURUK</v>
      </c>
      <c r="EP88" s="196">
        <f>'2. SUHU &amp; FISIK TRAFO'!CY88</f>
        <v>324</v>
      </c>
      <c r="EQ88" s="168">
        <f t="shared" si="118"/>
        <v>15.709876543209877</v>
      </c>
      <c r="ER88" s="189" t="str">
        <f t="shared" si="119"/>
        <v>BAIK</v>
      </c>
      <c r="ET88" s="447">
        <f t="shared" si="101"/>
        <v>15.9848</v>
      </c>
      <c r="EU88" s="447">
        <f t="shared" si="120"/>
        <v>12.787840000000001</v>
      </c>
      <c r="EV88" s="448">
        <f t="shared" si="93"/>
        <v>15.9848</v>
      </c>
      <c r="EW88" s="449" t="str">
        <f t="shared" si="121"/>
        <v>BAIK</v>
      </c>
      <c r="EX88" s="721"/>
      <c r="EY88" s="447">
        <f t="shared" si="102"/>
        <v>10.860700000000001</v>
      </c>
      <c r="EZ88" s="447">
        <f t="shared" si="94"/>
        <v>8.6885600000000007</v>
      </c>
      <c r="FA88" s="448">
        <f t="shared" si="103"/>
        <v>10.860700000000001</v>
      </c>
      <c r="FB88" s="449" t="str">
        <f t="shared" si="95"/>
        <v>BAIK</v>
      </c>
      <c r="FD88" s="453">
        <f t="shared" si="96"/>
        <v>41.4</v>
      </c>
      <c r="FE88" s="454">
        <f t="shared" si="97"/>
        <v>144.50867052023122</v>
      </c>
      <c r="FF88" s="725">
        <f t="shared" si="98"/>
        <v>28.648799999999998</v>
      </c>
      <c r="FG88" s="202" t="str">
        <f t="shared" si="122"/>
        <v>BURUK</v>
      </c>
    </row>
    <row r="89" spans="1:163" s="195" customFormat="1" ht="20.25" customHeight="1">
      <c r="A89" s="347">
        <v>77</v>
      </c>
      <c r="B89" s="764" t="s">
        <v>2232</v>
      </c>
      <c r="C89" s="331" t="s">
        <v>789</v>
      </c>
      <c r="D89" s="259" t="s">
        <v>752</v>
      </c>
      <c r="E89" s="319" t="s">
        <v>574</v>
      </c>
      <c r="F89" s="319" t="s">
        <v>782</v>
      </c>
      <c r="G89" s="208" t="s">
        <v>206</v>
      </c>
      <c r="H89" s="214" t="s">
        <v>208</v>
      </c>
      <c r="I89" s="259" t="s">
        <v>1081</v>
      </c>
      <c r="J89" s="210" t="s">
        <v>790</v>
      </c>
      <c r="K89" s="259" t="s">
        <v>315</v>
      </c>
      <c r="L89" s="259" t="s">
        <v>414</v>
      </c>
      <c r="M89" s="259">
        <v>100</v>
      </c>
      <c r="N89" s="259">
        <v>1400031007282</v>
      </c>
      <c r="O89" s="259">
        <v>2014</v>
      </c>
      <c r="P89" s="259" t="s">
        <v>316</v>
      </c>
      <c r="Q89" s="545" t="s">
        <v>1648</v>
      </c>
      <c r="R89" s="433">
        <v>44767</v>
      </c>
      <c r="S89" s="331" t="s">
        <v>318</v>
      </c>
      <c r="T89" s="331" t="s">
        <v>343</v>
      </c>
      <c r="U89" s="259">
        <v>3</v>
      </c>
      <c r="V89" s="259">
        <v>2</v>
      </c>
      <c r="W89" s="259">
        <v>3</v>
      </c>
      <c r="X89" s="259">
        <v>20000</v>
      </c>
      <c r="Y89" s="332">
        <v>402</v>
      </c>
      <c r="Z89" s="332">
        <v>401</v>
      </c>
      <c r="AA89" s="332">
        <v>401</v>
      </c>
      <c r="AB89" s="332">
        <v>231</v>
      </c>
      <c r="AC89" s="332">
        <v>231</v>
      </c>
      <c r="AD89" s="332">
        <v>231</v>
      </c>
      <c r="AE89" s="332">
        <v>58.8</v>
      </c>
      <c r="AF89" s="332">
        <v>42.3</v>
      </c>
      <c r="AG89" s="332">
        <v>28.5</v>
      </c>
      <c r="AH89" s="332">
        <v>26.6</v>
      </c>
      <c r="AI89" s="332">
        <v>41.2</v>
      </c>
      <c r="AJ89" s="332">
        <v>29.7</v>
      </c>
      <c r="AK89" s="332">
        <v>34.299999999999997</v>
      </c>
      <c r="AL89" s="332">
        <v>28.5</v>
      </c>
      <c r="AM89" s="332">
        <v>13.8</v>
      </c>
      <c r="AN89" s="332">
        <v>12.3</v>
      </c>
      <c r="AO89" s="332">
        <v>5.2</v>
      </c>
      <c r="AP89" s="332">
        <v>10.9</v>
      </c>
      <c r="AQ89" s="332"/>
      <c r="AR89" s="332"/>
      <c r="AS89" s="332"/>
      <c r="AT89" s="332"/>
      <c r="AU89" s="332"/>
      <c r="AV89" s="332"/>
      <c r="AW89" s="332"/>
      <c r="AX89" s="332"/>
      <c r="AY89" s="332">
        <v>0.85</v>
      </c>
      <c r="AZ89" s="332">
        <v>0.85</v>
      </c>
      <c r="BA89" s="332">
        <v>0.85</v>
      </c>
      <c r="BB89" s="261">
        <v>399</v>
      </c>
      <c r="BC89" s="261">
        <v>398</v>
      </c>
      <c r="BD89" s="261">
        <v>398</v>
      </c>
      <c r="BE89" s="261">
        <v>230</v>
      </c>
      <c r="BF89" s="261">
        <v>228</v>
      </c>
      <c r="BG89" s="261">
        <v>229</v>
      </c>
      <c r="BH89" s="261">
        <v>36.1</v>
      </c>
      <c r="BI89" s="261">
        <v>40.6</v>
      </c>
      <c r="BJ89" s="261">
        <v>29.5</v>
      </c>
      <c r="BK89" s="261">
        <v>17.8</v>
      </c>
      <c r="BL89" s="261">
        <v>28.7</v>
      </c>
      <c r="BM89" s="261">
        <v>35.200000000000003</v>
      </c>
      <c r="BN89" s="261">
        <v>26.8</v>
      </c>
      <c r="BO89" s="261">
        <v>25.2</v>
      </c>
      <c r="BP89" s="261">
        <v>9.6</v>
      </c>
      <c r="BQ89" s="261">
        <v>9.1</v>
      </c>
      <c r="BR89" s="261">
        <v>5</v>
      </c>
      <c r="BS89" s="261">
        <v>0.7</v>
      </c>
      <c r="BT89" s="261"/>
      <c r="BU89" s="261"/>
      <c r="BV89" s="261"/>
      <c r="BW89" s="261"/>
      <c r="BX89" s="261"/>
      <c r="BY89" s="261"/>
      <c r="BZ89" s="261"/>
      <c r="CA89" s="261"/>
      <c r="CB89" s="261">
        <v>0.85</v>
      </c>
      <c r="CC89" s="261">
        <v>0.85</v>
      </c>
      <c r="CD89" s="261">
        <v>0.85</v>
      </c>
      <c r="CE89" s="333">
        <v>223</v>
      </c>
      <c r="CF89" s="333">
        <v>45017384780</v>
      </c>
      <c r="CG89" s="333"/>
      <c r="CH89" s="333"/>
      <c r="CI89" s="333"/>
      <c r="CJ89" s="333"/>
      <c r="CK89" s="333"/>
      <c r="CL89" s="333"/>
      <c r="CM89" s="333">
        <v>221</v>
      </c>
      <c r="CN89" s="333">
        <v>45077171781</v>
      </c>
      <c r="CO89" s="333"/>
      <c r="CP89" s="333"/>
      <c r="CQ89" s="333"/>
      <c r="CR89" s="333"/>
      <c r="CS89" s="333"/>
      <c r="CT89" s="333"/>
      <c r="CU89" s="333"/>
      <c r="CV89" s="333"/>
      <c r="CW89" s="333"/>
      <c r="CX89" s="333"/>
      <c r="CY89" s="333"/>
      <c r="CZ89" s="333"/>
      <c r="DA89" s="333"/>
      <c r="DB89" s="374"/>
      <c r="DC89" s="154"/>
      <c r="DD89" s="179">
        <f t="shared" si="81"/>
        <v>144.02857526933346</v>
      </c>
      <c r="DE89" s="179">
        <f t="shared" si="82"/>
        <v>40.825231999999986</v>
      </c>
      <c r="DF89" s="179">
        <f t="shared" si="83"/>
        <v>29.369171999999992</v>
      </c>
      <c r="DG89" s="179">
        <f t="shared" si="84"/>
        <v>19.787739999999999</v>
      </c>
      <c r="DH89" s="180">
        <f t="shared" si="85"/>
        <v>58.8</v>
      </c>
      <c r="DI89" s="181">
        <f t="shared" si="104"/>
        <v>221</v>
      </c>
      <c r="DJ89" s="182">
        <f t="shared" si="99"/>
        <v>0</v>
      </c>
      <c r="DK89" s="182">
        <f t="shared" si="100"/>
        <v>1</v>
      </c>
      <c r="DL89" s="182">
        <f t="shared" si="105"/>
        <v>0</v>
      </c>
      <c r="DM89" s="182">
        <f t="shared" si="106"/>
        <v>0</v>
      </c>
      <c r="DN89" s="182">
        <f t="shared" si="107"/>
        <v>0</v>
      </c>
      <c r="DO89" s="182">
        <f t="shared" si="86"/>
        <v>1</v>
      </c>
      <c r="DP89" s="182">
        <f t="shared" si="87"/>
        <v>0</v>
      </c>
      <c r="DQ89" s="25">
        <f t="shared" si="88"/>
        <v>0</v>
      </c>
      <c r="DR89" s="169"/>
      <c r="DS89" s="166" t="str">
        <f t="shared" si="108"/>
        <v>A</v>
      </c>
      <c r="DT89" s="166" t="str">
        <f t="shared" si="109"/>
        <v>B</v>
      </c>
      <c r="DU89" s="167">
        <f t="shared" si="110"/>
        <v>2</v>
      </c>
      <c r="DV89" s="153" t="str">
        <f>VLOOKUP(M89,'Data Master kondisi'!$O$3:$P$11,2,FALSE)</f>
        <v>Z</v>
      </c>
      <c r="DW89" s="153">
        <f>LOOKUP(DV89,{"X","X","X","Y","Y","Y","Z","Z","Z"},{6,6,6,4,4,4,2,2,2})</f>
        <v>2</v>
      </c>
      <c r="DX89" s="153">
        <f t="shared" si="89"/>
        <v>1</v>
      </c>
      <c r="DY89" s="153">
        <f t="shared" si="111"/>
        <v>5</v>
      </c>
      <c r="DZ89" s="153" t="str">
        <f>VLOOKUP(G89,'Data Master class'!$A$5:$D$12,3,FALSE)</f>
        <v>B</v>
      </c>
      <c r="EA89" s="160" t="str">
        <f t="shared" si="112"/>
        <v>BAIK</v>
      </c>
      <c r="EB89" s="156"/>
      <c r="EC89" s="153">
        <f>VLOOKUP(G89,'Data Master class'!$A$5:$D$12,2,FALSE)</f>
        <v>3</v>
      </c>
      <c r="ED89" s="153" t="str">
        <f>VLOOKUP(H89,'Data Master class'!$E$5:$G$6,3,FALSE)</f>
        <v>X</v>
      </c>
      <c r="EE89" s="153">
        <f>VLOOKUP(H89,'Data Master class'!$E$5:$G$6,2,FALSE)</f>
        <v>2</v>
      </c>
      <c r="EF89" s="153">
        <f t="shared" si="113"/>
        <v>5</v>
      </c>
      <c r="EG89" s="153" t="str">
        <f t="shared" si="114"/>
        <v>CLASS 3</v>
      </c>
      <c r="EH89" s="153">
        <f t="shared" si="115"/>
        <v>10</v>
      </c>
      <c r="EI89" s="171"/>
      <c r="EJ89" s="441">
        <f t="shared" si="90"/>
        <v>0.36111111111111116</v>
      </c>
      <c r="EK89" s="441">
        <f t="shared" si="91"/>
        <v>2.0833333333333301E-2</v>
      </c>
      <c r="EL89" s="441">
        <f t="shared" si="92"/>
        <v>0.34027777777777773</v>
      </c>
      <c r="EM89" s="442">
        <f t="shared" si="116"/>
        <v>0.24074074074074073</v>
      </c>
      <c r="EN89" s="443" t="str">
        <f t="shared" si="117"/>
        <v>KURANG</v>
      </c>
      <c r="EP89" s="196">
        <f>'2. SUHU &amp; FISIK TRAFO'!CY89</f>
        <v>202</v>
      </c>
      <c r="EQ89" s="168">
        <f t="shared" si="118"/>
        <v>29.108910891089106</v>
      </c>
      <c r="ER89" s="189" t="str">
        <f t="shared" si="119"/>
        <v>BAIK</v>
      </c>
      <c r="ET89" s="447">
        <f t="shared" si="101"/>
        <v>29.9376</v>
      </c>
      <c r="EU89" s="447">
        <f t="shared" si="120"/>
        <v>23.95008</v>
      </c>
      <c r="EV89" s="448">
        <f t="shared" si="93"/>
        <v>29.937599999999996</v>
      </c>
      <c r="EW89" s="449" t="str">
        <f t="shared" si="121"/>
        <v>BAIK</v>
      </c>
      <c r="EX89" s="721"/>
      <c r="EY89" s="447">
        <f t="shared" si="102"/>
        <v>24.315300000000004</v>
      </c>
      <c r="EZ89" s="447">
        <f t="shared" si="94"/>
        <v>19.452240000000003</v>
      </c>
      <c r="FA89" s="448">
        <f t="shared" si="103"/>
        <v>24.315300000000004</v>
      </c>
      <c r="FB89" s="449" t="str">
        <f t="shared" si="95"/>
        <v>BAIK</v>
      </c>
      <c r="FD89" s="453">
        <f t="shared" si="96"/>
        <v>26.6</v>
      </c>
      <c r="FE89" s="454">
        <f t="shared" si="97"/>
        <v>144.50867052023122</v>
      </c>
      <c r="FF89" s="725">
        <f t="shared" si="98"/>
        <v>18.407200000000003</v>
      </c>
      <c r="FG89" s="202" t="str">
        <f t="shared" si="122"/>
        <v>KURANG</v>
      </c>
    </row>
    <row r="90" spans="1:163" s="195" customFormat="1" ht="20.25" customHeight="1">
      <c r="A90" s="347">
        <v>78</v>
      </c>
      <c r="B90" s="764" t="s">
        <v>2232</v>
      </c>
      <c r="C90" s="331" t="s">
        <v>791</v>
      </c>
      <c r="D90" s="259" t="s">
        <v>792</v>
      </c>
      <c r="E90" s="319" t="s">
        <v>582</v>
      </c>
      <c r="F90" s="319" t="s">
        <v>793</v>
      </c>
      <c r="G90" s="208" t="s">
        <v>206</v>
      </c>
      <c r="H90" s="214" t="s">
        <v>209</v>
      </c>
      <c r="I90" s="259" t="s">
        <v>794</v>
      </c>
      <c r="J90" s="210" t="s">
        <v>795</v>
      </c>
      <c r="K90" s="259" t="s">
        <v>315</v>
      </c>
      <c r="L90" s="259" t="s">
        <v>388</v>
      </c>
      <c r="M90" s="259">
        <v>160</v>
      </c>
      <c r="N90" s="259">
        <v>28506</v>
      </c>
      <c r="O90" s="259">
        <v>2011</v>
      </c>
      <c r="P90" s="259" t="s">
        <v>316</v>
      </c>
      <c r="Q90" s="545" t="s">
        <v>1633</v>
      </c>
      <c r="R90" s="433">
        <v>44768</v>
      </c>
      <c r="S90" s="331" t="s">
        <v>318</v>
      </c>
      <c r="T90" s="331" t="s">
        <v>343</v>
      </c>
      <c r="U90" s="259">
        <v>3</v>
      </c>
      <c r="V90" s="259">
        <v>3</v>
      </c>
      <c r="W90" s="259">
        <v>3</v>
      </c>
      <c r="X90" s="259">
        <v>20000</v>
      </c>
      <c r="Y90" s="332">
        <v>397</v>
      </c>
      <c r="Z90" s="332">
        <v>395</v>
      </c>
      <c r="AA90" s="332">
        <v>394</v>
      </c>
      <c r="AB90" s="332">
        <v>228</v>
      </c>
      <c r="AC90" s="332">
        <v>229</v>
      </c>
      <c r="AD90" s="332">
        <v>227</v>
      </c>
      <c r="AE90" s="332">
        <v>128</v>
      </c>
      <c r="AF90" s="332">
        <v>148.9</v>
      </c>
      <c r="AG90" s="332">
        <v>137.80000000000001</v>
      </c>
      <c r="AH90" s="332">
        <v>70.599999999999994</v>
      </c>
      <c r="AI90" s="332">
        <v>15.2</v>
      </c>
      <c r="AJ90" s="332">
        <v>20.3</v>
      </c>
      <c r="AK90" s="332">
        <v>16</v>
      </c>
      <c r="AL90" s="332">
        <v>12</v>
      </c>
      <c r="AM90" s="332">
        <v>40.4</v>
      </c>
      <c r="AN90" s="332">
        <v>42.5</v>
      </c>
      <c r="AO90" s="332">
        <v>53.3</v>
      </c>
      <c r="AP90" s="332">
        <v>27.9</v>
      </c>
      <c r="AQ90" s="332">
        <v>71.099999999999994</v>
      </c>
      <c r="AR90" s="332">
        <v>80.400000000000006</v>
      </c>
      <c r="AS90" s="332">
        <v>69.7</v>
      </c>
      <c r="AT90" s="332">
        <v>31.2</v>
      </c>
      <c r="AU90" s="332"/>
      <c r="AV90" s="332"/>
      <c r="AW90" s="332"/>
      <c r="AX90" s="332"/>
      <c r="AY90" s="332">
        <v>0.85</v>
      </c>
      <c r="AZ90" s="332">
        <v>0.85</v>
      </c>
      <c r="BA90" s="332">
        <v>0.85</v>
      </c>
      <c r="BB90" s="261">
        <v>397</v>
      </c>
      <c r="BC90" s="261">
        <v>395</v>
      </c>
      <c r="BD90" s="261">
        <v>394</v>
      </c>
      <c r="BE90" s="261">
        <v>228</v>
      </c>
      <c r="BF90" s="261">
        <v>228</v>
      </c>
      <c r="BG90" s="261">
        <v>227</v>
      </c>
      <c r="BH90" s="261">
        <v>96.6</v>
      </c>
      <c r="BI90" s="261">
        <v>119.1</v>
      </c>
      <c r="BJ90" s="261">
        <v>117.6</v>
      </c>
      <c r="BK90" s="261">
        <v>38.5</v>
      </c>
      <c r="BL90" s="261">
        <v>9.1</v>
      </c>
      <c r="BM90" s="261">
        <v>17.399999999999999</v>
      </c>
      <c r="BN90" s="261">
        <v>18.399999999999999</v>
      </c>
      <c r="BO90" s="261">
        <v>8.5</v>
      </c>
      <c r="BP90" s="261">
        <v>39.799999999999997</v>
      </c>
      <c r="BQ90" s="261">
        <v>46.9</v>
      </c>
      <c r="BR90" s="261">
        <v>54.1</v>
      </c>
      <c r="BS90" s="261">
        <v>15.6</v>
      </c>
      <c r="BT90" s="261">
        <v>47.9</v>
      </c>
      <c r="BU90" s="261">
        <v>56.5</v>
      </c>
      <c r="BV90" s="261">
        <v>45.7</v>
      </c>
      <c r="BW90" s="261">
        <v>15.5</v>
      </c>
      <c r="BX90" s="261"/>
      <c r="BY90" s="261"/>
      <c r="BZ90" s="261"/>
      <c r="CA90" s="261"/>
      <c r="CB90" s="261">
        <v>0.85</v>
      </c>
      <c r="CC90" s="261">
        <v>0.85</v>
      </c>
      <c r="CD90" s="261">
        <v>0.85</v>
      </c>
      <c r="CE90" s="333">
        <v>225.9</v>
      </c>
      <c r="CF90" s="333">
        <v>86058127258</v>
      </c>
      <c r="CG90" s="333"/>
      <c r="CH90" s="333"/>
      <c r="CI90" s="333"/>
      <c r="CJ90" s="333"/>
      <c r="CK90" s="333"/>
      <c r="CL90" s="333"/>
      <c r="CM90" s="333">
        <v>224</v>
      </c>
      <c r="CN90" s="333">
        <v>32115228416</v>
      </c>
      <c r="CO90" s="333"/>
      <c r="CP90" s="333"/>
      <c r="CQ90" s="333"/>
      <c r="CR90" s="333"/>
      <c r="CS90" s="333"/>
      <c r="CT90" s="333"/>
      <c r="CU90" s="333">
        <v>224</v>
      </c>
      <c r="CV90" s="333">
        <v>32115228366</v>
      </c>
      <c r="CW90" s="333"/>
      <c r="CX90" s="333"/>
      <c r="CY90" s="333"/>
      <c r="CZ90" s="333"/>
      <c r="DA90" s="333"/>
      <c r="DB90" s="374"/>
      <c r="DC90" s="154"/>
      <c r="DD90" s="179">
        <f t="shared" si="81"/>
        <v>233.94321028570317</v>
      </c>
      <c r="DE90" s="179">
        <f t="shared" si="82"/>
        <v>54.714133333333322</v>
      </c>
      <c r="DF90" s="179">
        <f t="shared" si="83"/>
        <v>63.647925416666659</v>
      </c>
      <c r="DG90" s="179">
        <f t="shared" si="84"/>
        <v>58.903184166666669</v>
      </c>
      <c r="DH90" s="180">
        <f t="shared" si="85"/>
        <v>148.9</v>
      </c>
      <c r="DI90" s="181">
        <f t="shared" si="104"/>
        <v>224</v>
      </c>
      <c r="DJ90" s="182">
        <f t="shared" si="99"/>
        <v>0</v>
      </c>
      <c r="DK90" s="182">
        <f t="shared" si="100"/>
        <v>0</v>
      </c>
      <c r="DL90" s="182">
        <f t="shared" si="105"/>
        <v>1</v>
      </c>
      <c r="DM90" s="182">
        <f t="shared" si="106"/>
        <v>0</v>
      </c>
      <c r="DN90" s="182">
        <f t="shared" si="107"/>
        <v>0</v>
      </c>
      <c r="DO90" s="182">
        <f t="shared" si="86"/>
        <v>0</v>
      </c>
      <c r="DP90" s="182">
        <f t="shared" si="87"/>
        <v>1</v>
      </c>
      <c r="DQ90" s="25">
        <f t="shared" si="88"/>
        <v>0</v>
      </c>
      <c r="DR90" s="169"/>
      <c r="DS90" s="166" t="str">
        <f t="shared" si="108"/>
        <v>A</v>
      </c>
      <c r="DT90" s="166" t="str">
        <f t="shared" si="109"/>
        <v>A</v>
      </c>
      <c r="DU90" s="167">
        <f t="shared" si="110"/>
        <v>1</v>
      </c>
      <c r="DV90" s="153" t="str">
        <f>VLOOKUP(M90,'Data Master kondisi'!$O$3:$P$11,2,FALSE)</f>
        <v>Y</v>
      </c>
      <c r="DW90" s="153">
        <f>LOOKUP(DV90,{"X","X","X","Y","Y","Y","Z","Z","Z"},{6,6,6,4,4,4,2,2,2})</f>
        <v>4</v>
      </c>
      <c r="DX90" s="153">
        <f t="shared" si="89"/>
        <v>1</v>
      </c>
      <c r="DY90" s="153">
        <f t="shared" si="111"/>
        <v>6</v>
      </c>
      <c r="DZ90" s="153" t="str">
        <f>VLOOKUP(G90,'Data Master class'!$A$5:$D$12,3,FALSE)</f>
        <v>B</v>
      </c>
      <c r="EA90" s="160" t="str">
        <f t="shared" si="112"/>
        <v>CUKUP</v>
      </c>
      <c r="EB90" s="156"/>
      <c r="EC90" s="153">
        <f>VLOOKUP(G90,'Data Master class'!$A$5:$D$12,2,FALSE)</f>
        <v>3</v>
      </c>
      <c r="ED90" s="153" t="str">
        <f>VLOOKUP(H90,'Data Master class'!$E$5:$G$6,3,FALSE)</f>
        <v>Y</v>
      </c>
      <c r="EE90" s="153">
        <f>VLOOKUP(H90,'Data Master class'!$E$5:$G$6,2,FALSE)</f>
        <v>1</v>
      </c>
      <c r="EF90" s="153">
        <f t="shared" si="113"/>
        <v>4</v>
      </c>
      <c r="EG90" s="153" t="str">
        <f t="shared" si="114"/>
        <v>CLASS 3</v>
      </c>
      <c r="EH90" s="153">
        <f t="shared" si="115"/>
        <v>10</v>
      </c>
      <c r="EI90" s="171"/>
      <c r="EJ90" s="441">
        <f t="shared" si="90"/>
        <v>7.402941885700498E-2</v>
      </c>
      <c r="EK90" s="441">
        <f t="shared" si="91"/>
        <v>7.7164215095249719E-2</v>
      </c>
      <c r="EL90" s="441">
        <f t="shared" si="92"/>
        <v>3.1347962382443362E-3</v>
      </c>
      <c r="EM90" s="442">
        <f t="shared" si="116"/>
        <v>5.1442810063499683E-2</v>
      </c>
      <c r="EN90" s="443" t="str">
        <f t="shared" si="117"/>
        <v>BAIK</v>
      </c>
      <c r="EP90" s="196">
        <f>'2. SUHU &amp; FISIK TRAFO'!CY90</f>
        <v>202</v>
      </c>
      <c r="EQ90" s="168">
        <f t="shared" si="118"/>
        <v>73.712871287128706</v>
      </c>
      <c r="ER90" s="189" t="str">
        <f t="shared" si="119"/>
        <v>CUKUP</v>
      </c>
      <c r="ET90" s="447">
        <f t="shared" si="101"/>
        <v>94.562699999999992</v>
      </c>
      <c r="EU90" s="447">
        <f t="shared" si="120"/>
        <v>75.65016</v>
      </c>
      <c r="EV90" s="448">
        <f t="shared" si="93"/>
        <v>59.101687499999997</v>
      </c>
      <c r="EW90" s="449" t="str">
        <f t="shared" si="121"/>
        <v>BAIK</v>
      </c>
      <c r="EX90" s="721"/>
      <c r="EY90" s="447">
        <f t="shared" si="102"/>
        <v>75.874799999999993</v>
      </c>
      <c r="EZ90" s="447">
        <f t="shared" si="94"/>
        <v>60.699839999999995</v>
      </c>
      <c r="FA90" s="448">
        <f t="shared" si="103"/>
        <v>47.421749999999996</v>
      </c>
      <c r="FB90" s="449" t="str">
        <f t="shared" si="95"/>
        <v>BAIK</v>
      </c>
      <c r="FD90" s="453">
        <f t="shared" si="96"/>
        <v>70.599999999999994</v>
      </c>
      <c r="FE90" s="454">
        <f t="shared" si="97"/>
        <v>231.21387283236993</v>
      </c>
      <c r="FF90" s="725">
        <f t="shared" si="98"/>
        <v>30.534499999999998</v>
      </c>
      <c r="FG90" s="202" t="str">
        <f t="shared" si="122"/>
        <v>BURUK</v>
      </c>
    </row>
    <row r="91" spans="1:163" s="195" customFormat="1" ht="20.25" customHeight="1">
      <c r="A91" s="347">
        <v>79</v>
      </c>
      <c r="B91" s="764" t="s">
        <v>2232</v>
      </c>
      <c r="C91" s="331" t="s">
        <v>1238</v>
      </c>
      <c r="D91" s="259" t="s">
        <v>1082</v>
      </c>
      <c r="E91" s="319" t="s">
        <v>582</v>
      </c>
      <c r="F91" s="319" t="s">
        <v>1083</v>
      </c>
      <c r="G91" s="208" t="s">
        <v>204</v>
      </c>
      <c r="H91" s="214" t="s">
        <v>208</v>
      </c>
      <c r="I91" s="259" t="s">
        <v>796</v>
      </c>
      <c r="J91" s="210" t="s">
        <v>797</v>
      </c>
      <c r="K91" s="259" t="s">
        <v>341</v>
      </c>
      <c r="L91" s="259" t="s">
        <v>1084</v>
      </c>
      <c r="M91" s="259">
        <v>200</v>
      </c>
      <c r="N91" s="259">
        <v>33174620059</v>
      </c>
      <c r="O91" s="259">
        <v>2017</v>
      </c>
      <c r="P91" s="259" t="s">
        <v>316</v>
      </c>
      <c r="Q91" s="545" t="s">
        <v>1649</v>
      </c>
      <c r="R91" s="433">
        <v>44768</v>
      </c>
      <c r="S91" s="331" t="s">
        <v>318</v>
      </c>
      <c r="T91" s="331" t="s">
        <v>343</v>
      </c>
      <c r="U91" s="259"/>
      <c r="V91" s="259"/>
      <c r="W91" s="259">
        <v>3</v>
      </c>
      <c r="X91" s="259">
        <v>20000</v>
      </c>
      <c r="Y91" s="332">
        <v>395</v>
      </c>
      <c r="Z91" s="332">
        <v>394</v>
      </c>
      <c r="AA91" s="332">
        <v>398</v>
      </c>
      <c r="AB91" s="332">
        <v>226</v>
      </c>
      <c r="AC91" s="332">
        <v>228</v>
      </c>
      <c r="AD91" s="332">
        <v>227</v>
      </c>
      <c r="AE91" s="332">
        <v>20.399999999999999</v>
      </c>
      <c r="AF91" s="332">
        <v>19.399999999999999</v>
      </c>
      <c r="AG91" s="332">
        <v>13.5</v>
      </c>
      <c r="AH91" s="332">
        <v>9.6999999999999993</v>
      </c>
      <c r="AI91" s="332"/>
      <c r="AJ91" s="332"/>
      <c r="AK91" s="332"/>
      <c r="AL91" s="332"/>
      <c r="AM91" s="332"/>
      <c r="AN91" s="332"/>
      <c r="AO91" s="332"/>
      <c r="AP91" s="332"/>
      <c r="AQ91" s="332"/>
      <c r="AR91" s="332"/>
      <c r="AS91" s="332"/>
      <c r="AT91" s="332"/>
      <c r="AU91" s="332"/>
      <c r="AV91" s="332"/>
      <c r="AW91" s="332"/>
      <c r="AX91" s="332"/>
      <c r="AY91" s="332">
        <v>0.85</v>
      </c>
      <c r="AZ91" s="332">
        <v>0.85</v>
      </c>
      <c r="BA91" s="332">
        <v>0.85</v>
      </c>
      <c r="BB91" s="261">
        <v>393</v>
      </c>
      <c r="BC91" s="261">
        <v>392</v>
      </c>
      <c r="BD91" s="261">
        <v>392</v>
      </c>
      <c r="BE91" s="261">
        <v>226</v>
      </c>
      <c r="BF91" s="261">
        <v>226</v>
      </c>
      <c r="BG91" s="261">
        <v>226</v>
      </c>
      <c r="BH91" s="261">
        <v>41.9</v>
      </c>
      <c r="BI91" s="261">
        <v>42.1</v>
      </c>
      <c r="BJ91" s="261">
        <v>38.1</v>
      </c>
      <c r="BK91" s="261">
        <v>10.3</v>
      </c>
      <c r="BL91" s="261"/>
      <c r="BM91" s="261"/>
      <c r="BN91" s="261"/>
      <c r="BO91" s="261"/>
      <c r="BP91" s="261"/>
      <c r="BQ91" s="261"/>
      <c r="BR91" s="261"/>
      <c r="BS91" s="261"/>
      <c r="BT91" s="261"/>
      <c r="BU91" s="261"/>
      <c r="BV91" s="261"/>
      <c r="BW91" s="261"/>
      <c r="BX91" s="261"/>
      <c r="BY91" s="261"/>
      <c r="BZ91" s="261"/>
      <c r="CA91" s="261"/>
      <c r="CB91" s="261">
        <v>0.85</v>
      </c>
      <c r="CC91" s="261">
        <v>0.85</v>
      </c>
      <c r="CD91" s="261">
        <v>0.85</v>
      </c>
      <c r="CE91" s="333">
        <v>226</v>
      </c>
      <c r="CF91" s="333">
        <v>163000583198</v>
      </c>
      <c r="CG91" s="333">
        <v>226</v>
      </c>
      <c r="CH91" s="333">
        <v>163000583198</v>
      </c>
      <c r="CI91" s="333">
        <v>226</v>
      </c>
      <c r="CJ91" s="333">
        <v>163000583198</v>
      </c>
      <c r="CK91" s="333"/>
      <c r="CL91" s="333"/>
      <c r="CM91" s="333"/>
      <c r="CN91" s="333"/>
      <c r="CO91" s="333"/>
      <c r="CP91" s="333"/>
      <c r="CQ91" s="333"/>
      <c r="CR91" s="333"/>
      <c r="CS91" s="333"/>
      <c r="CT91" s="333"/>
      <c r="CU91" s="333"/>
      <c r="CV91" s="333"/>
      <c r="CW91" s="333"/>
      <c r="CX91" s="333"/>
      <c r="CY91" s="333"/>
      <c r="CZ91" s="333"/>
      <c r="DA91" s="333"/>
      <c r="DB91" s="374"/>
      <c r="DC91" s="154"/>
      <c r="DD91" s="179">
        <f t="shared" si="81"/>
        <v>292.18265311588453</v>
      </c>
      <c r="DE91" s="179">
        <f t="shared" si="82"/>
        <v>6.981933999999999</v>
      </c>
      <c r="DF91" s="179">
        <f t="shared" si="83"/>
        <v>6.639682333333333</v>
      </c>
      <c r="DG91" s="179">
        <f t="shared" si="84"/>
        <v>4.6203974999999993</v>
      </c>
      <c r="DH91" s="180">
        <f t="shared" si="85"/>
        <v>20.399999999999999</v>
      </c>
      <c r="DI91" s="181">
        <f t="shared" si="104"/>
        <v>226</v>
      </c>
      <c r="DJ91" s="182">
        <f t="shared" si="99"/>
        <v>1</v>
      </c>
      <c r="DK91" s="182">
        <f t="shared" si="100"/>
        <v>0</v>
      </c>
      <c r="DL91" s="182">
        <f t="shared" si="105"/>
        <v>0</v>
      </c>
      <c r="DM91" s="182">
        <f t="shared" si="106"/>
        <v>0</v>
      </c>
      <c r="DN91" s="182">
        <f t="shared" si="107"/>
        <v>0</v>
      </c>
      <c r="DO91" s="182">
        <f t="shared" si="86"/>
        <v>1</v>
      </c>
      <c r="DP91" s="182">
        <f t="shared" si="87"/>
        <v>0</v>
      </c>
      <c r="DQ91" s="25">
        <f t="shared" si="88"/>
        <v>0</v>
      </c>
      <c r="DR91" s="169"/>
      <c r="DS91" s="166" t="str">
        <f t="shared" si="108"/>
        <v>A</v>
      </c>
      <c r="DT91" s="166" t="str">
        <f t="shared" si="109"/>
        <v>A</v>
      </c>
      <c r="DU91" s="167">
        <f t="shared" si="110"/>
        <v>1</v>
      </c>
      <c r="DV91" s="153" t="str">
        <f>VLOOKUP(M91,'Data Master kondisi'!$O$3:$P$11,2,FALSE)</f>
        <v>Y</v>
      </c>
      <c r="DW91" s="153">
        <f>LOOKUP(DV91,{"X","X","X","Y","Y","Y","Z","Z","Z"},{6,6,6,4,4,4,2,2,2})</f>
        <v>4</v>
      </c>
      <c r="DX91" s="153">
        <f t="shared" si="89"/>
        <v>1</v>
      </c>
      <c r="DY91" s="153">
        <f t="shared" si="111"/>
        <v>6</v>
      </c>
      <c r="DZ91" s="153" t="str">
        <f>VLOOKUP(G91,'Data Master class'!$A$5:$D$12,3,FALSE)</f>
        <v>A</v>
      </c>
      <c r="EA91" s="160" t="str">
        <f t="shared" si="112"/>
        <v>CUKUP</v>
      </c>
      <c r="EB91" s="156"/>
      <c r="EC91" s="153">
        <f>VLOOKUP(G91,'Data Master class'!$A$5:$D$12,2,FALSE)</f>
        <v>5</v>
      </c>
      <c r="ED91" s="153" t="str">
        <f>VLOOKUP(H91,'Data Master class'!$E$5:$G$6,3,FALSE)</f>
        <v>X</v>
      </c>
      <c r="EE91" s="153">
        <f>VLOOKUP(H91,'Data Master class'!$E$5:$G$6,2,FALSE)</f>
        <v>2</v>
      </c>
      <c r="EF91" s="153">
        <f t="shared" si="113"/>
        <v>7</v>
      </c>
      <c r="EG91" s="153" t="str">
        <f t="shared" si="114"/>
        <v>CLASS 2</v>
      </c>
      <c r="EH91" s="153">
        <f t="shared" si="115"/>
        <v>13</v>
      </c>
      <c r="EI91" s="171"/>
      <c r="EJ91" s="441">
        <f t="shared" si="90"/>
        <v>0.14821763602251406</v>
      </c>
      <c r="EK91" s="441">
        <f t="shared" si="91"/>
        <v>9.1932457786116306E-2</v>
      </c>
      <c r="EL91" s="441">
        <f t="shared" si="92"/>
        <v>0.24015009380863037</v>
      </c>
      <c r="EM91" s="442">
        <f t="shared" si="116"/>
        <v>0.1601000625390869</v>
      </c>
      <c r="EN91" s="443" t="str">
        <f t="shared" si="117"/>
        <v>CUKUP</v>
      </c>
      <c r="EP91" s="196">
        <f>'2. SUHU &amp; FISIK TRAFO'!CY91</f>
        <v>324</v>
      </c>
      <c r="EQ91" s="168">
        <f t="shared" si="118"/>
        <v>6.2962962962962958</v>
      </c>
      <c r="ER91" s="189" t="str">
        <f t="shared" si="119"/>
        <v>BAIK</v>
      </c>
      <c r="ET91" s="447">
        <f t="shared" si="101"/>
        <v>12.098099999999999</v>
      </c>
      <c r="EU91" s="447">
        <f t="shared" si="120"/>
        <v>9.6784800000000004</v>
      </c>
      <c r="EV91" s="448">
        <f t="shared" si="93"/>
        <v>6.0490499999999994</v>
      </c>
      <c r="EW91" s="449" t="str">
        <f t="shared" si="121"/>
        <v>BAIK</v>
      </c>
      <c r="EX91" s="721"/>
      <c r="EY91" s="447">
        <f t="shared" si="102"/>
        <v>27.5946</v>
      </c>
      <c r="EZ91" s="447">
        <f t="shared" si="94"/>
        <v>22.075680000000002</v>
      </c>
      <c r="FA91" s="448">
        <f t="shared" si="103"/>
        <v>13.797300000000002</v>
      </c>
      <c r="FB91" s="449" t="str">
        <f t="shared" si="95"/>
        <v>BAIK</v>
      </c>
      <c r="FD91" s="453">
        <f t="shared" si="96"/>
        <v>9.6999999999999993</v>
      </c>
      <c r="FE91" s="454">
        <f t="shared" si="97"/>
        <v>289.01734104046244</v>
      </c>
      <c r="FF91" s="725">
        <f t="shared" si="98"/>
        <v>3.3561999999999994</v>
      </c>
      <c r="FG91" s="202" t="str">
        <f t="shared" si="122"/>
        <v>BAIK</v>
      </c>
    </row>
    <row r="92" spans="1:163" s="195" customFormat="1" ht="20.25" customHeight="1">
      <c r="A92" s="347">
        <v>80</v>
      </c>
      <c r="B92" s="764" t="s">
        <v>2232</v>
      </c>
      <c r="C92" s="331" t="s">
        <v>798</v>
      </c>
      <c r="D92" s="259" t="s">
        <v>752</v>
      </c>
      <c r="E92" s="319" t="s">
        <v>574</v>
      </c>
      <c r="F92" s="319" t="s">
        <v>782</v>
      </c>
      <c r="G92" s="208" t="s">
        <v>206</v>
      </c>
      <c r="H92" s="214" t="s">
        <v>209</v>
      </c>
      <c r="I92" s="259" t="s">
        <v>799</v>
      </c>
      <c r="J92" s="210" t="s">
        <v>800</v>
      </c>
      <c r="K92" s="259" t="s">
        <v>341</v>
      </c>
      <c r="L92" s="259" t="s">
        <v>1085</v>
      </c>
      <c r="M92" s="259">
        <v>100</v>
      </c>
      <c r="N92" s="259" t="s">
        <v>801</v>
      </c>
      <c r="O92" s="259">
        <v>2014</v>
      </c>
      <c r="P92" s="259" t="s">
        <v>316</v>
      </c>
      <c r="Q92" s="545" t="s">
        <v>1650</v>
      </c>
      <c r="R92" s="433">
        <v>44767</v>
      </c>
      <c r="S92" s="331" t="s">
        <v>318</v>
      </c>
      <c r="T92" s="331" t="s">
        <v>343</v>
      </c>
      <c r="U92" s="259">
        <v>4</v>
      </c>
      <c r="V92" s="259">
        <v>2</v>
      </c>
      <c r="W92" s="259">
        <v>3</v>
      </c>
      <c r="X92" s="259">
        <v>20000</v>
      </c>
      <c r="Y92" s="332">
        <v>399</v>
      </c>
      <c r="Z92" s="332">
        <v>397</v>
      </c>
      <c r="AA92" s="332">
        <v>402</v>
      </c>
      <c r="AB92" s="332">
        <v>228</v>
      </c>
      <c r="AC92" s="332">
        <v>231</v>
      </c>
      <c r="AD92" s="332">
        <v>231</v>
      </c>
      <c r="AE92" s="332">
        <v>121.4</v>
      </c>
      <c r="AF92" s="332">
        <v>100.5</v>
      </c>
      <c r="AG92" s="332">
        <v>32.200000000000003</v>
      </c>
      <c r="AH92" s="332">
        <v>86.7</v>
      </c>
      <c r="AI92" s="332">
        <v>72.7</v>
      </c>
      <c r="AJ92" s="332">
        <v>51.1</v>
      </c>
      <c r="AK92" s="332">
        <v>4</v>
      </c>
      <c r="AL92" s="332">
        <v>66.7</v>
      </c>
      <c r="AM92" s="332">
        <v>38.1</v>
      </c>
      <c r="AN92" s="332">
        <v>48.5</v>
      </c>
      <c r="AO92" s="332">
        <v>28.3</v>
      </c>
      <c r="AP92" s="332">
        <v>26.4</v>
      </c>
      <c r="AQ92" s="332"/>
      <c r="AR92" s="332"/>
      <c r="AS92" s="332"/>
      <c r="AT92" s="332"/>
      <c r="AU92" s="332"/>
      <c r="AV92" s="332"/>
      <c r="AW92" s="332"/>
      <c r="AX92" s="332"/>
      <c r="AY92" s="332">
        <v>0.85</v>
      </c>
      <c r="AZ92" s="332">
        <v>0.85</v>
      </c>
      <c r="BA92" s="332">
        <v>0.85</v>
      </c>
      <c r="BB92" s="261">
        <v>397</v>
      </c>
      <c r="BC92" s="261">
        <v>395</v>
      </c>
      <c r="BD92" s="261">
        <v>399</v>
      </c>
      <c r="BE92" s="261">
        <v>228</v>
      </c>
      <c r="BF92" s="261">
        <v>230</v>
      </c>
      <c r="BG92" s="261">
        <v>229</v>
      </c>
      <c r="BH92" s="261">
        <v>80.2</v>
      </c>
      <c r="BI92" s="261">
        <v>65.3</v>
      </c>
      <c r="BJ92" s="261">
        <v>22.2</v>
      </c>
      <c r="BK92" s="261">
        <v>49.2</v>
      </c>
      <c r="BL92" s="261">
        <v>43.7</v>
      </c>
      <c r="BM92" s="261">
        <v>27.5</v>
      </c>
      <c r="BN92" s="261">
        <v>1.1000000000000001</v>
      </c>
      <c r="BO92" s="261">
        <v>36</v>
      </c>
      <c r="BP92" s="261">
        <v>34.1</v>
      </c>
      <c r="BQ92" s="261">
        <v>32.5</v>
      </c>
      <c r="BR92" s="261">
        <v>20.5</v>
      </c>
      <c r="BS92" s="261">
        <v>15.8</v>
      </c>
      <c r="BT92" s="261"/>
      <c r="BU92" s="261"/>
      <c r="BV92" s="261"/>
      <c r="BW92" s="261"/>
      <c r="BX92" s="261"/>
      <c r="BY92" s="261"/>
      <c r="BZ92" s="261"/>
      <c r="CA92" s="261"/>
      <c r="CB92" s="261">
        <v>0.85</v>
      </c>
      <c r="CC92" s="261">
        <v>0.85</v>
      </c>
      <c r="CD92" s="261">
        <v>0.85</v>
      </c>
      <c r="CE92" s="333">
        <v>230.3</v>
      </c>
      <c r="CF92" s="333">
        <v>45017476073</v>
      </c>
      <c r="CG92" s="333"/>
      <c r="CH92" s="333"/>
      <c r="CI92" s="333"/>
      <c r="CJ92" s="333"/>
      <c r="CK92" s="333"/>
      <c r="CL92" s="333"/>
      <c r="CM92" s="333">
        <v>226.3</v>
      </c>
      <c r="CN92" s="333">
        <v>86046449905</v>
      </c>
      <c r="CO92" s="333"/>
      <c r="CP92" s="333"/>
      <c r="CQ92" s="333"/>
      <c r="CR92" s="333"/>
      <c r="CS92" s="333"/>
      <c r="CT92" s="333"/>
      <c r="CU92" s="333"/>
      <c r="CV92" s="333"/>
      <c r="CW92" s="333"/>
      <c r="CX92" s="333"/>
      <c r="CY92" s="333"/>
      <c r="CZ92" s="333"/>
      <c r="DA92" s="333"/>
      <c r="DB92" s="374"/>
      <c r="DC92" s="154"/>
      <c r="DD92" s="179">
        <f t="shared" si="81"/>
        <v>144.7499203875438</v>
      </c>
      <c r="DE92" s="179">
        <f t="shared" si="82"/>
        <v>83.868785333333335</v>
      </c>
      <c r="DF92" s="179">
        <f t="shared" si="83"/>
        <v>69.430090000000007</v>
      </c>
      <c r="DG92" s="179">
        <f t="shared" si="84"/>
        <v>22.245262666666669</v>
      </c>
      <c r="DH92" s="180">
        <f t="shared" si="85"/>
        <v>121.4</v>
      </c>
      <c r="DI92" s="181">
        <f t="shared" si="104"/>
        <v>226.3</v>
      </c>
      <c r="DJ92" s="182">
        <f t="shared" si="99"/>
        <v>0</v>
      </c>
      <c r="DK92" s="182">
        <f t="shared" si="100"/>
        <v>0</v>
      </c>
      <c r="DL92" s="182">
        <f t="shared" si="105"/>
        <v>1</v>
      </c>
      <c r="DM92" s="182">
        <f t="shared" si="106"/>
        <v>0</v>
      </c>
      <c r="DN92" s="182">
        <f t="shared" si="107"/>
        <v>0</v>
      </c>
      <c r="DO92" s="182">
        <f t="shared" si="86"/>
        <v>0</v>
      </c>
      <c r="DP92" s="182">
        <f t="shared" si="87"/>
        <v>0</v>
      </c>
      <c r="DQ92" s="25">
        <f t="shared" si="88"/>
        <v>1</v>
      </c>
      <c r="DR92" s="169"/>
      <c r="DS92" s="166" t="str">
        <f t="shared" si="108"/>
        <v>A</v>
      </c>
      <c r="DT92" s="166" t="str">
        <f t="shared" si="109"/>
        <v>C</v>
      </c>
      <c r="DU92" s="167">
        <f t="shared" si="110"/>
        <v>3</v>
      </c>
      <c r="DV92" s="153" t="str">
        <f>VLOOKUP(M92,'Data Master kondisi'!$O$3:$P$11,2,FALSE)</f>
        <v>Z</v>
      </c>
      <c r="DW92" s="153">
        <f>LOOKUP(DV92,{"X","X","X","Y","Y","Y","Z","Z","Z"},{6,6,6,4,4,4,2,2,2})</f>
        <v>2</v>
      </c>
      <c r="DX92" s="153">
        <f t="shared" si="89"/>
        <v>1</v>
      </c>
      <c r="DY92" s="153">
        <f t="shared" si="111"/>
        <v>6</v>
      </c>
      <c r="DZ92" s="153" t="str">
        <f>VLOOKUP(G92,'Data Master class'!$A$5:$D$12,3,FALSE)</f>
        <v>B</v>
      </c>
      <c r="EA92" s="160" t="str">
        <f t="shared" si="112"/>
        <v>CUKUP</v>
      </c>
      <c r="EB92" s="156"/>
      <c r="EC92" s="153">
        <f>VLOOKUP(G92,'Data Master class'!$A$5:$D$12,2,FALSE)</f>
        <v>3</v>
      </c>
      <c r="ED92" s="153" t="str">
        <f>VLOOKUP(H92,'Data Master class'!$E$5:$G$6,3,FALSE)</f>
        <v>Y</v>
      </c>
      <c r="EE92" s="153">
        <f>VLOOKUP(H92,'Data Master class'!$E$5:$G$6,2,FALSE)</f>
        <v>1</v>
      </c>
      <c r="EF92" s="153">
        <f t="shared" si="113"/>
        <v>4</v>
      </c>
      <c r="EG92" s="153" t="str">
        <f t="shared" si="114"/>
        <v>CLASS 3</v>
      </c>
      <c r="EH92" s="153">
        <f t="shared" si="115"/>
        <v>10</v>
      </c>
      <c r="EI92" s="171"/>
      <c r="EJ92" s="441">
        <f t="shared" si="90"/>
        <v>0.43329397874852421</v>
      </c>
      <c r="EK92" s="441">
        <f t="shared" si="91"/>
        <v>0.1865407319952774</v>
      </c>
      <c r="EL92" s="441">
        <f t="shared" si="92"/>
        <v>0.61983471074380159</v>
      </c>
      <c r="EM92" s="442">
        <f t="shared" si="116"/>
        <v>0.41322314049586772</v>
      </c>
      <c r="EN92" s="443" t="str">
        <f t="shared" si="117"/>
        <v>BURUK</v>
      </c>
      <c r="EP92" s="196">
        <f>'2. SUHU &amp; FISIK TRAFO'!CY92</f>
        <v>324</v>
      </c>
      <c r="EQ92" s="168">
        <f t="shared" si="118"/>
        <v>37.46913580246914</v>
      </c>
      <c r="ER92" s="189" t="str">
        <f t="shared" si="119"/>
        <v>BAIK</v>
      </c>
      <c r="ET92" s="447">
        <f t="shared" si="101"/>
        <v>58.332899999999995</v>
      </c>
      <c r="EU92" s="447">
        <f t="shared" si="120"/>
        <v>46.666319999999999</v>
      </c>
      <c r="EV92" s="448">
        <f t="shared" si="93"/>
        <v>58.332899999999995</v>
      </c>
      <c r="EW92" s="449" t="str">
        <f t="shared" si="121"/>
        <v>BAIK</v>
      </c>
      <c r="EX92" s="721"/>
      <c r="EY92" s="447">
        <f t="shared" si="102"/>
        <v>38.388400000000011</v>
      </c>
      <c r="EZ92" s="447">
        <f t="shared" si="94"/>
        <v>30.710720000000009</v>
      </c>
      <c r="FA92" s="448">
        <f t="shared" si="103"/>
        <v>38.388400000000011</v>
      </c>
      <c r="FB92" s="449" t="str">
        <f t="shared" si="95"/>
        <v>BAIK</v>
      </c>
      <c r="FD92" s="453">
        <f t="shared" si="96"/>
        <v>86.7</v>
      </c>
      <c r="FE92" s="454">
        <f t="shared" si="97"/>
        <v>144.50867052023122</v>
      </c>
      <c r="FF92" s="725">
        <f t="shared" si="98"/>
        <v>59.996399999999994</v>
      </c>
      <c r="FG92" s="202" t="str">
        <f t="shared" si="122"/>
        <v>BURUK</v>
      </c>
    </row>
    <row r="93" spans="1:163" s="195" customFormat="1" ht="20.25" customHeight="1">
      <c r="A93" s="347">
        <v>81</v>
      </c>
      <c r="B93" s="764" t="s">
        <v>2232</v>
      </c>
      <c r="C93" s="331" t="s">
        <v>802</v>
      </c>
      <c r="D93" s="259" t="s">
        <v>803</v>
      </c>
      <c r="E93" s="319" t="s">
        <v>582</v>
      </c>
      <c r="F93" s="319" t="s">
        <v>782</v>
      </c>
      <c r="G93" s="208" t="s">
        <v>206</v>
      </c>
      <c r="H93" s="214" t="s">
        <v>208</v>
      </c>
      <c r="I93" s="259" t="s">
        <v>804</v>
      </c>
      <c r="J93" s="210" t="s">
        <v>805</v>
      </c>
      <c r="K93" s="259" t="s">
        <v>341</v>
      </c>
      <c r="L93" s="259" t="s">
        <v>638</v>
      </c>
      <c r="M93" s="259">
        <v>160</v>
      </c>
      <c r="N93" s="259">
        <v>1605025</v>
      </c>
      <c r="O93" s="259">
        <v>2016</v>
      </c>
      <c r="P93" s="259" t="s">
        <v>316</v>
      </c>
      <c r="Q93" s="545" t="s">
        <v>1651</v>
      </c>
      <c r="R93" s="433">
        <v>44767</v>
      </c>
      <c r="S93" s="331" t="s">
        <v>318</v>
      </c>
      <c r="T93" s="331" t="s">
        <v>343</v>
      </c>
      <c r="U93" s="259">
        <v>4</v>
      </c>
      <c r="V93" s="259">
        <v>2</v>
      </c>
      <c r="W93" s="259">
        <v>3</v>
      </c>
      <c r="X93" s="259">
        <v>20000</v>
      </c>
      <c r="Y93" s="332">
        <v>399</v>
      </c>
      <c r="Z93" s="332">
        <v>400</v>
      </c>
      <c r="AA93" s="332">
        <v>399</v>
      </c>
      <c r="AB93" s="332">
        <v>230</v>
      </c>
      <c r="AC93" s="332">
        <v>230</v>
      </c>
      <c r="AD93" s="332">
        <v>230</v>
      </c>
      <c r="AE93" s="332">
        <v>150.1</v>
      </c>
      <c r="AF93" s="332">
        <v>108.4</v>
      </c>
      <c r="AG93" s="332">
        <v>116.5</v>
      </c>
      <c r="AH93" s="332">
        <v>77.7</v>
      </c>
      <c r="AI93" s="332">
        <v>56.3</v>
      </c>
      <c r="AJ93" s="332">
        <v>54.4</v>
      </c>
      <c r="AK93" s="332">
        <v>51.8</v>
      </c>
      <c r="AL93" s="332">
        <v>27.5</v>
      </c>
      <c r="AM93" s="332"/>
      <c r="AN93" s="332"/>
      <c r="AO93" s="332"/>
      <c r="AP93" s="332"/>
      <c r="AQ93" s="332"/>
      <c r="AR93" s="332"/>
      <c r="AS93" s="332"/>
      <c r="AT93" s="332"/>
      <c r="AU93" s="332">
        <v>102.2</v>
      </c>
      <c r="AV93" s="332">
        <v>52.3</v>
      </c>
      <c r="AW93" s="332">
        <v>65.099999999999994</v>
      </c>
      <c r="AX93" s="332">
        <v>58.9</v>
      </c>
      <c r="AY93" s="332">
        <v>0.85</v>
      </c>
      <c r="AZ93" s="332">
        <v>0.85</v>
      </c>
      <c r="BA93" s="332">
        <v>0.85</v>
      </c>
      <c r="BB93" s="261">
        <v>400</v>
      </c>
      <c r="BC93" s="261">
        <v>399</v>
      </c>
      <c r="BD93" s="261">
        <v>398</v>
      </c>
      <c r="BE93" s="261">
        <v>230</v>
      </c>
      <c r="BF93" s="261">
        <v>230</v>
      </c>
      <c r="BG93" s="261">
        <v>229</v>
      </c>
      <c r="BH93" s="261">
        <v>97.1</v>
      </c>
      <c r="BI93" s="261">
        <v>75</v>
      </c>
      <c r="BJ93" s="261">
        <v>39.6</v>
      </c>
      <c r="BK93" s="261">
        <v>36</v>
      </c>
      <c r="BL93" s="261">
        <v>38.9</v>
      </c>
      <c r="BM93" s="261">
        <v>40.700000000000003</v>
      </c>
      <c r="BN93" s="261">
        <v>35.9</v>
      </c>
      <c r="BO93" s="261">
        <v>18.8</v>
      </c>
      <c r="BP93" s="261"/>
      <c r="BQ93" s="261"/>
      <c r="BR93" s="261"/>
      <c r="BS93" s="261"/>
      <c r="BT93" s="261"/>
      <c r="BU93" s="261"/>
      <c r="BV93" s="261"/>
      <c r="BW93" s="261"/>
      <c r="BX93" s="261">
        <v>55.1</v>
      </c>
      <c r="BY93" s="261">
        <v>38.5</v>
      </c>
      <c r="BZ93" s="261">
        <v>42.6</v>
      </c>
      <c r="CA93" s="261">
        <v>22.9</v>
      </c>
      <c r="CB93" s="261">
        <v>0.85</v>
      </c>
      <c r="CC93" s="261">
        <v>0.85</v>
      </c>
      <c r="CD93" s="261">
        <v>0.85</v>
      </c>
      <c r="CE93" s="333">
        <v>223</v>
      </c>
      <c r="CF93" s="333">
        <v>86017712489</v>
      </c>
      <c r="CG93" s="333"/>
      <c r="CH93" s="333"/>
      <c r="CI93" s="333"/>
      <c r="CJ93" s="333"/>
      <c r="CK93" s="333"/>
      <c r="CL93" s="333"/>
      <c r="CM93" s="333"/>
      <c r="CN93" s="333"/>
      <c r="CO93" s="333"/>
      <c r="CP93" s="333"/>
      <c r="CQ93" s="333"/>
      <c r="CR93" s="333"/>
      <c r="CS93" s="333"/>
      <c r="CT93" s="333"/>
      <c r="CU93" s="333"/>
      <c r="CV93" s="333"/>
      <c r="CW93" s="333"/>
      <c r="CX93" s="333"/>
      <c r="CY93" s="333">
        <v>226</v>
      </c>
      <c r="CZ93" s="333">
        <v>45017722955</v>
      </c>
      <c r="DA93" s="333"/>
      <c r="DB93" s="374"/>
      <c r="DC93" s="154"/>
      <c r="DD93" s="179">
        <f t="shared" si="81"/>
        <v>231.5998726200701</v>
      </c>
      <c r="DE93" s="179">
        <f t="shared" si="82"/>
        <v>64.810052916666649</v>
      </c>
      <c r="DF93" s="179">
        <f t="shared" si="83"/>
        <v>46.80486166666666</v>
      </c>
      <c r="DG93" s="179">
        <f t="shared" si="84"/>
        <v>50.302272916666659</v>
      </c>
      <c r="DH93" s="180">
        <f t="shared" si="85"/>
        <v>150.1</v>
      </c>
      <c r="DI93" s="181">
        <f t="shared" si="104"/>
        <v>223</v>
      </c>
      <c r="DJ93" s="182">
        <f t="shared" si="99"/>
        <v>0</v>
      </c>
      <c r="DK93" s="182">
        <f t="shared" si="100"/>
        <v>0</v>
      </c>
      <c r="DL93" s="182">
        <f t="shared" si="105"/>
        <v>1</v>
      </c>
      <c r="DM93" s="182">
        <f t="shared" si="106"/>
        <v>0</v>
      </c>
      <c r="DN93" s="182">
        <f t="shared" si="107"/>
        <v>0</v>
      </c>
      <c r="DO93" s="182">
        <f t="shared" si="86"/>
        <v>0</v>
      </c>
      <c r="DP93" s="182">
        <f t="shared" si="87"/>
        <v>1</v>
      </c>
      <c r="DQ93" s="25">
        <f t="shared" si="88"/>
        <v>0</v>
      </c>
      <c r="DR93" s="169"/>
      <c r="DS93" s="166" t="str">
        <f t="shared" si="108"/>
        <v>A</v>
      </c>
      <c r="DT93" s="166" t="str">
        <f t="shared" si="109"/>
        <v>A</v>
      </c>
      <c r="DU93" s="167">
        <f t="shared" si="110"/>
        <v>1</v>
      </c>
      <c r="DV93" s="153" t="str">
        <f>VLOOKUP(M93,'Data Master kondisi'!$O$3:$P$11,2,FALSE)</f>
        <v>Y</v>
      </c>
      <c r="DW93" s="153">
        <f>LOOKUP(DV93,{"X","X","X","Y","Y","Y","Z","Z","Z"},{6,6,6,4,4,4,2,2,2})</f>
        <v>4</v>
      </c>
      <c r="DX93" s="153">
        <f t="shared" si="89"/>
        <v>1</v>
      </c>
      <c r="DY93" s="153">
        <f t="shared" si="111"/>
        <v>6</v>
      </c>
      <c r="DZ93" s="153" t="str">
        <f>VLOOKUP(G93,'Data Master class'!$A$5:$D$12,3,FALSE)</f>
        <v>B</v>
      </c>
      <c r="EA93" s="160" t="str">
        <f t="shared" si="112"/>
        <v>CUKUP</v>
      </c>
      <c r="EB93" s="156"/>
      <c r="EC93" s="153">
        <f>VLOOKUP(G93,'Data Master class'!$A$5:$D$12,2,FALSE)</f>
        <v>3</v>
      </c>
      <c r="ED93" s="153" t="str">
        <f>VLOOKUP(H93,'Data Master class'!$E$5:$G$6,3,FALSE)</f>
        <v>X</v>
      </c>
      <c r="EE93" s="153">
        <f>VLOOKUP(H93,'Data Master class'!$E$5:$G$6,2,FALSE)</f>
        <v>2</v>
      </c>
      <c r="EF93" s="153">
        <f t="shared" si="113"/>
        <v>5</v>
      </c>
      <c r="EG93" s="153" t="str">
        <f t="shared" si="114"/>
        <v>CLASS 3</v>
      </c>
      <c r="EH93" s="153">
        <f t="shared" si="115"/>
        <v>11</v>
      </c>
      <c r="EI93" s="171"/>
      <c r="EJ93" s="441">
        <f t="shared" si="90"/>
        <v>0.20079999999999995</v>
      </c>
      <c r="EK93" s="441">
        <f t="shared" si="91"/>
        <v>0.13279999999999995</v>
      </c>
      <c r="EL93" s="441">
        <f t="shared" si="92"/>
        <v>6.8000000000000005E-2</v>
      </c>
      <c r="EM93" s="442">
        <f t="shared" si="116"/>
        <v>0.13386666666666663</v>
      </c>
      <c r="EN93" s="443" t="str">
        <f t="shared" si="117"/>
        <v>CUKUP</v>
      </c>
      <c r="EP93" s="196">
        <f>'2. SUHU &amp; FISIK TRAFO'!CY93</f>
        <v>324</v>
      </c>
      <c r="EQ93" s="168">
        <f t="shared" si="118"/>
        <v>46.327160493827158</v>
      </c>
      <c r="ER93" s="189" t="str">
        <f t="shared" si="119"/>
        <v>BAIK</v>
      </c>
      <c r="ET93" s="447">
        <f t="shared" si="101"/>
        <v>86.25</v>
      </c>
      <c r="EU93" s="447">
        <f t="shared" si="120"/>
        <v>69</v>
      </c>
      <c r="EV93" s="448">
        <f t="shared" si="93"/>
        <v>53.90625</v>
      </c>
      <c r="EW93" s="449" t="str">
        <f t="shared" si="121"/>
        <v>BAIK</v>
      </c>
      <c r="EX93" s="721"/>
      <c r="EY93" s="447">
        <f t="shared" si="102"/>
        <v>48.651400000000002</v>
      </c>
      <c r="EZ93" s="447">
        <f t="shared" si="94"/>
        <v>38.921120000000002</v>
      </c>
      <c r="FA93" s="448">
        <f t="shared" si="103"/>
        <v>30.407125000000001</v>
      </c>
      <c r="FB93" s="449" t="str">
        <f t="shared" si="95"/>
        <v>BAIK</v>
      </c>
      <c r="FD93" s="453">
        <f t="shared" si="96"/>
        <v>77.7</v>
      </c>
      <c r="FE93" s="454">
        <f t="shared" si="97"/>
        <v>231.21387283236993</v>
      </c>
      <c r="FF93" s="725">
        <f t="shared" si="98"/>
        <v>33.605250000000005</v>
      </c>
      <c r="FG93" s="202" t="str">
        <f t="shared" si="122"/>
        <v>BURUK</v>
      </c>
    </row>
    <row r="94" spans="1:163" s="195" customFormat="1" ht="20.25" customHeight="1">
      <c r="A94" s="347">
        <v>82</v>
      </c>
      <c r="B94" s="764" t="s">
        <v>2232</v>
      </c>
      <c r="C94" s="331" t="s">
        <v>806</v>
      </c>
      <c r="D94" s="259" t="s">
        <v>807</v>
      </c>
      <c r="E94" s="319" t="s">
        <v>582</v>
      </c>
      <c r="F94" s="319" t="s">
        <v>782</v>
      </c>
      <c r="G94" s="208" t="s">
        <v>206</v>
      </c>
      <c r="H94" s="214" t="s">
        <v>208</v>
      </c>
      <c r="I94" s="259" t="s">
        <v>808</v>
      </c>
      <c r="J94" s="210" t="s">
        <v>809</v>
      </c>
      <c r="K94" s="259" t="s">
        <v>341</v>
      </c>
      <c r="L94" s="259" t="s">
        <v>388</v>
      </c>
      <c r="M94" s="259">
        <v>100</v>
      </c>
      <c r="N94" s="259">
        <v>16098012</v>
      </c>
      <c r="O94" s="259">
        <v>2016</v>
      </c>
      <c r="P94" s="259" t="s">
        <v>316</v>
      </c>
      <c r="Q94" s="545" t="s">
        <v>1652</v>
      </c>
      <c r="R94" s="433">
        <v>44767</v>
      </c>
      <c r="S94" s="331" t="s">
        <v>318</v>
      </c>
      <c r="T94" s="331" t="s">
        <v>343</v>
      </c>
      <c r="U94" s="259">
        <v>1</v>
      </c>
      <c r="V94" s="259">
        <v>1</v>
      </c>
      <c r="W94" s="259">
        <v>3</v>
      </c>
      <c r="X94" s="259">
        <v>20000</v>
      </c>
      <c r="Y94" s="332">
        <v>403</v>
      </c>
      <c r="Z94" s="332">
        <v>403</v>
      </c>
      <c r="AA94" s="332">
        <v>402</v>
      </c>
      <c r="AB94" s="332">
        <v>232</v>
      </c>
      <c r="AC94" s="332">
        <v>232</v>
      </c>
      <c r="AD94" s="332">
        <v>232</v>
      </c>
      <c r="AE94" s="332">
        <v>41.6</v>
      </c>
      <c r="AF94" s="332">
        <v>47.3</v>
      </c>
      <c r="AG94" s="332">
        <v>30.1</v>
      </c>
      <c r="AH94" s="332">
        <v>27.1</v>
      </c>
      <c r="AI94" s="332">
        <v>41.4</v>
      </c>
      <c r="AJ94" s="332">
        <v>46.3</v>
      </c>
      <c r="AK94" s="332">
        <v>30.4</v>
      </c>
      <c r="AL94" s="332">
        <v>28.3</v>
      </c>
      <c r="AM94" s="332"/>
      <c r="AN94" s="332"/>
      <c r="AO94" s="332"/>
      <c r="AP94" s="332"/>
      <c r="AQ94" s="332"/>
      <c r="AR94" s="332"/>
      <c r="AS94" s="332"/>
      <c r="AT94" s="332"/>
      <c r="AU94" s="332"/>
      <c r="AV94" s="332"/>
      <c r="AW94" s="332"/>
      <c r="AX94" s="332"/>
      <c r="AY94" s="332">
        <v>0.85</v>
      </c>
      <c r="AZ94" s="332">
        <v>0.85</v>
      </c>
      <c r="BA94" s="332">
        <v>0.85</v>
      </c>
      <c r="BB94" s="261">
        <v>402</v>
      </c>
      <c r="BC94" s="261">
        <v>402</v>
      </c>
      <c r="BD94" s="261">
        <v>401</v>
      </c>
      <c r="BE94" s="261">
        <v>232</v>
      </c>
      <c r="BF94" s="261">
        <v>231</v>
      </c>
      <c r="BG94" s="261">
        <v>231</v>
      </c>
      <c r="BH94" s="261">
        <v>21</v>
      </c>
      <c r="BI94" s="261">
        <v>35.5</v>
      </c>
      <c r="BJ94" s="261">
        <v>20.100000000000001</v>
      </c>
      <c r="BK94" s="261">
        <v>20.399999999999999</v>
      </c>
      <c r="BL94" s="261">
        <v>19.899999999999999</v>
      </c>
      <c r="BM94" s="261">
        <v>41.5</v>
      </c>
      <c r="BN94" s="261">
        <v>19.600000000000001</v>
      </c>
      <c r="BO94" s="261">
        <v>23.8</v>
      </c>
      <c r="BP94" s="261"/>
      <c r="BQ94" s="261"/>
      <c r="BR94" s="261"/>
      <c r="BS94" s="261"/>
      <c r="BT94" s="261"/>
      <c r="BU94" s="261"/>
      <c r="BV94" s="261"/>
      <c r="BW94" s="261"/>
      <c r="BX94" s="261"/>
      <c r="BY94" s="261"/>
      <c r="BZ94" s="261"/>
      <c r="CA94" s="261"/>
      <c r="CB94" s="261">
        <v>0.85</v>
      </c>
      <c r="CC94" s="261">
        <v>0.85</v>
      </c>
      <c r="CD94" s="261">
        <v>0.85</v>
      </c>
      <c r="CE94" s="333">
        <v>227</v>
      </c>
      <c r="CF94" s="333">
        <v>45017669974</v>
      </c>
      <c r="CG94" s="333"/>
      <c r="CH94" s="333"/>
      <c r="CI94" s="333"/>
      <c r="CJ94" s="333"/>
      <c r="CK94" s="333"/>
      <c r="CL94" s="333"/>
      <c r="CM94" s="333"/>
      <c r="CN94" s="333"/>
      <c r="CO94" s="333"/>
      <c r="CP94" s="333"/>
      <c r="CQ94" s="333"/>
      <c r="CR94" s="333"/>
      <c r="CS94" s="333"/>
      <c r="CT94" s="333"/>
      <c r="CU94" s="333"/>
      <c r="CV94" s="333"/>
      <c r="CW94" s="333"/>
      <c r="CX94" s="333"/>
      <c r="CY94" s="333"/>
      <c r="CZ94" s="333"/>
      <c r="DA94" s="333"/>
      <c r="DB94" s="374"/>
      <c r="DC94" s="154"/>
      <c r="DD94" s="179">
        <f t="shared" si="81"/>
        <v>143.55165945718332</v>
      </c>
      <c r="DE94" s="179">
        <f t="shared" si="82"/>
        <v>28.979114666666668</v>
      </c>
      <c r="DF94" s="179">
        <f t="shared" si="83"/>
        <v>32.949810666666664</v>
      </c>
      <c r="DG94" s="179">
        <f t="shared" si="84"/>
        <v>20.968061333333335</v>
      </c>
      <c r="DH94" s="180">
        <f t="shared" si="85"/>
        <v>47.3</v>
      </c>
      <c r="DI94" s="181">
        <f t="shared" si="104"/>
        <v>227</v>
      </c>
      <c r="DJ94" s="182">
        <f t="shared" si="99"/>
        <v>0</v>
      </c>
      <c r="DK94" s="182">
        <f t="shared" si="100"/>
        <v>1</v>
      </c>
      <c r="DL94" s="182">
        <f t="shared" si="105"/>
        <v>0</v>
      </c>
      <c r="DM94" s="182">
        <f t="shared" si="106"/>
        <v>0</v>
      </c>
      <c r="DN94" s="182">
        <f t="shared" si="107"/>
        <v>0</v>
      </c>
      <c r="DO94" s="182">
        <f t="shared" si="86"/>
        <v>1</v>
      </c>
      <c r="DP94" s="182">
        <f t="shared" si="87"/>
        <v>0</v>
      </c>
      <c r="DQ94" s="25">
        <f t="shared" si="88"/>
        <v>0</v>
      </c>
      <c r="DR94" s="169"/>
      <c r="DS94" s="166" t="str">
        <f t="shared" si="108"/>
        <v>A</v>
      </c>
      <c r="DT94" s="166" t="str">
        <f t="shared" si="109"/>
        <v>A</v>
      </c>
      <c r="DU94" s="167">
        <f t="shared" si="110"/>
        <v>1</v>
      </c>
      <c r="DV94" s="153" t="str">
        <f>VLOOKUP(M94,'Data Master kondisi'!$O$3:$P$11,2,FALSE)</f>
        <v>Z</v>
      </c>
      <c r="DW94" s="153">
        <f>LOOKUP(DV94,{"X","X","X","Y","Y","Y","Z","Z","Z"},{6,6,6,4,4,4,2,2,2})</f>
        <v>2</v>
      </c>
      <c r="DX94" s="153">
        <f t="shared" si="89"/>
        <v>1</v>
      </c>
      <c r="DY94" s="153">
        <f t="shared" si="111"/>
        <v>4</v>
      </c>
      <c r="DZ94" s="153" t="str">
        <f>VLOOKUP(G94,'Data Master class'!$A$5:$D$12,3,FALSE)</f>
        <v>B</v>
      </c>
      <c r="EA94" s="160" t="str">
        <f t="shared" si="112"/>
        <v>BAIK</v>
      </c>
      <c r="EB94" s="156"/>
      <c r="EC94" s="153">
        <f>VLOOKUP(G94,'Data Master class'!$A$5:$D$12,2,FALSE)</f>
        <v>3</v>
      </c>
      <c r="ED94" s="153" t="str">
        <f>VLOOKUP(H94,'Data Master class'!$E$5:$G$6,3,FALSE)</f>
        <v>X</v>
      </c>
      <c r="EE94" s="153">
        <f>VLOOKUP(H94,'Data Master class'!$E$5:$G$6,2,FALSE)</f>
        <v>2</v>
      </c>
      <c r="EF94" s="153">
        <f t="shared" si="113"/>
        <v>5</v>
      </c>
      <c r="EG94" s="153" t="str">
        <f t="shared" si="114"/>
        <v>CLASS 3</v>
      </c>
      <c r="EH94" s="153">
        <f t="shared" si="115"/>
        <v>9</v>
      </c>
      <c r="EI94" s="171"/>
      <c r="EJ94" s="441">
        <f t="shared" si="90"/>
        <v>4.8739495798319425E-2</v>
      </c>
      <c r="EK94" s="441">
        <f t="shared" si="91"/>
        <v>0.19243697478991598</v>
      </c>
      <c r="EL94" s="441">
        <f t="shared" si="92"/>
        <v>0.24117647058823521</v>
      </c>
      <c r="EM94" s="442">
        <f t="shared" si="116"/>
        <v>0.16078431372549021</v>
      </c>
      <c r="EN94" s="443" t="str">
        <f t="shared" si="117"/>
        <v>CUKUP</v>
      </c>
      <c r="EP94" s="196">
        <f>'2. SUHU &amp; FISIK TRAFO'!CY94</f>
        <v>324</v>
      </c>
      <c r="EQ94" s="168">
        <f t="shared" si="118"/>
        <v>14.598765432098764</v>
      </c>
      <c r="ER94" s="189" t="str">
        <f t="shared" si="119"/>
        <v>BAIK</v>
      </c>
      <c r="ET94" s="447">
        <f t="shared" si="101"/>
        <v>27.608000000000001</v>
      </c>
      <c r="EU94" s="447">
        <f t="shared" si="120"/>
        <v>22.086400000000001</v>
      </c>
      <c r="EV94" s="448">
        <f t="shared" si="93"/>
        <v>27.608000000000001</v>
      </c>
      <c r="EW94" s="449" t="str">
        <f t="shared" si="121"/>
        <v>BAIK</v>
      </c>
      <c r="EX94" s="721"/>
      <c r="EY94" s="447">
        <f t="shared" si="102"/>
        <v>17.715599999999998</v>
      </c>
      <c r="EZ94" s="447">
        <f t="shared" si="94"/>
        <v>14.17248</v>
      </c>
      <c r="FA94" s="448">
        <f t="shared" si="103"/>
        <v>17.715599999999998</v>
      </c>
      <c r="FB94" s="449" t="str">
        <f t="shared" si="95"/>
        <v>BAIK</v>
      </c>
      <c r="FD94" s="453">
        <f t="shared" si="96"/>
        <v>27.1</v>
      </c>
      <c r="FE94" s="454">
        <f t="shared" si="97"/>
        <v>144.50867052023122</v>
      </c>
      <c r="FF94" s="725">
        <f t="shared" si="98"/>
        <v>18.7532</v>
      </c>
      <c r="FG94" s="202" t="str">
        <f t="shared" si="122"/>
        <v>KURANG</v>
      </c>
    </row>
    <row r="95" spans="1:163" s="195" customFormat="1" ht="20.25" customHeight="1">
      <c r="A95" s="347">
        <v>83</v>
      </c>
      <c r="B95" s="764" t="s">
        <v>2232</v>
      </c>
      <c r="C95" s="331" t="s">
        <v>810</v>
      </c>
      <c r="D95" s="259" t="s">
        <v>811</v>
      </c>
      <c r="E95" s="319" t="s">
        <v>574</v>
      </c>
      <c r="F95" s="319" t="s">
        <v>782</v>
      </c>
      <c r="G95" s="208" t="s">
        <v>206</v>
      </c>
      <c r="H95" s="214" t="s">
        <v>208</v>
      </c>
      <c r="I95" s="259" t="s">
        <v>812</v>
      </c>
      <c r="J95" s="210" t="s">
        <v>813</v>
      </c>
      <c r="K95" s="259" t="s">
        <v>341</v>
      </c>
      <c r="L95" s="259" t="s">
        <v>414</v>
      </c>
      <c r="M95" s="259">
        <v>100</v>
      </c>
      <c r="N95" s="259">
        <v>1400031007642</v>
      </c>
      <c r="O95" s="259">
        <v>2014</v>
      </c>
      <c r="P95" s="259" t="s">
        <v>316</v>
      </c>
      <c r="Q95" s="545" t="s">
        <v>1619</v>
      </c>
      <c r="R95" s="433">
        <v>44767</v>
      </c>
      <c r="S95" s="331" t="s">
        <v>318</v>
      </c>
      <c r="T95" s="331" t="s">
        <v>343</v>
      </c>
      <c r="U95" s="259">
        <v>1</v>
      </c>
      <c r="V95" s="259">
        <v>1</v>
      </c>
      <c r="W95" s="259">
        <v>3</v>
      </c>
      <c r="X95" s="259">
        <v>20000</v>
      </c>
      <c r="Y95" s="332">
        <v>403</v>
      </c>
      <c r="Z95" s="332">
        <v>402</v>
      </c>
      <c r="AA95" s="332">
        <v>399</v>
      </c>
      <c r="AB95" s="332">
        <v>230</v>
      </c>
      <c r="AC95" s="332">
        <v>233</v>
      </c>
      <c r="AD95" s="332">
        <v>231</v>
      </c>
      <c r="AE95" s="332">
        <v>107.3</v>
      </c>
      <c r="AF95" s="332">
        <v>52.7</v>
      </c>
      <c r="AG95" s="332">
        <v>44.4</v>
      </c>
      <c r="AH95" s="332">
        <v>66.2</v>
      </c>
      <c r="AI95" s="332">
        <v>102.9</v>
      </c>
      <c r="AJ95" s="332">
        <v>51.7</v>
      </c>
      <c r="AK95" s="332">
        <v>42.8</v>
      </c>
      <c r="AL95" s="332">
        <v>62.1</v>
      </c>
      <c r="AM95" s="332"/>
      <c r="AN95" s="332"/>
      <c r="AO95" s="332"/>
      <c r="AP95" s="332"/>
      <c r="AQ95" s="332"/>
      <c r="AR95" s="332"/>
      <c r="AS95" s="332"/>
      <c r="AT95" s="332"/>
      <c r="AU95" s="332"/>
      <c r="AV95" s="332"/>
      <c r="AW95" s="332"/>
      <c r="AX95" s="332"/>
      <c r="AY95" s="332">
        <v>0.85</v>
      </c>
      <c r="AZ95" s="332">
        <v>0.85</v>
      </c>
      <c r="BA95" s="332">
        <v>0.85</v>
      </c>
      <c r="BB95" s="261">
        <v>403</v>
      </c>
      <c r="BC95" s="261">
        <v>401</v>
      </c>
      <c r="BD95" s="261">
        <v>400</v>
      </c>
      <c r="BE95" s="261">
        <v>231</v>
      </c>
      <c r="BF95" s="261">
        <v>232</v>
      </c>
      <c r="BG95" s="261">
        <v>231</v>
      </c>
      <c r="BH95" s="261">
        <v>75.400000000000006</v>
      </c>
      <c r="BI95" s="261">
        <v>42.5</v>
      </c>
      <c r="BJ95" s="261">
        <v>37.200000000000003</v>
      </c>
      <c r="BK95" s="261">
        <v>50.9</v>
      </c>
      <c r="BL95" s="261">
        <v>77.7</v>
      </c>
      <c r="BM95" s="261">
        <v>40.200000000000003</v>
      </c>
      <c r="BN95" s="261">
        <v>35.1</v>
      </c>
      <c r="BO95" s="261">
        <v>50.3</v>
      </c>
      <c r="BP95" s="261"/>
      <c r="BQ95" s="261"/>
      <c r="BR95" s="261"/>
      <c r="BS95" s="261"/>
      <c r="BT95" s="261"/>
      <c r="BU95" s="261"/>
      <c r="BV95" s="261"/>
      <c r="BW95" s="261"/>
      <c r="BX95" s="261"/>
      <c r="BY95" s="261"/>
      <c r="BZ95" s="261"/>
      <c r="CA95" s="261"/>
      <c r="CB95" s="261">
        <v>0.85</v>
      </c>
      <c r="CC95" s="261">
        <v>0.85</v>
      </c>
      <c r="CD95" s="261">
        <v>0.85</v>
      </c>
      <c r="CE95" s="333">
        <v>231.8</v>
      </c>
      <c r="CF95" s="333">
        <v>56601452065</v>
      </c>
      <c r="CG95" s="333"/>
      <c r="CH95" s="333"/>
      <c r="CI95" s="333"/>
      <c r="CJ95" s="333"/>
      <c r="CK95" s="333"/>
      <c r="CL95" s="333"/>
      <c r="CM95" s="333"/>
      <c r="CN95" s="333"/>
      <c r="CO95" s="333"/>
      <c r="CP95" s="333"/>
      <c r="CQ95" s="333"/>
      <c r="CR95" s="333"/>
      <c r="CS95" s="333"/>
      <c r="CT95" s="333"/>
      <c r="CU95" s="333"/>
      <c r="CV95" s="333"/>
      <c r="CW95" s="333"/>
      <c r="CX95" s="333"/>
      <c r="CY95" s="333"/>
      <c r="CZ95" s="333"/>
      <c r="DA95" s="333"/>
      <c r="DB95" s="374"/>
      <c r="DC95" s="154"/>
      <c r="DD95" s="179">
        <f t="shared" si="81"/>
        <v>144.02857526933346</v>
      </c>
      <c r="DE95" s="179">
        <f t="shared" si="82"/>
        <v>74.499105333333318</v>
      </c>
      <c r="DF95" s="179">
        <f t="shared" si="83"/>
        <v>36.589961333333335</v>
      </c>
      <c r="DG95" s="179">
        <f t="shared" si="84"/>
        <v>30.827215999999996</v>
      </c>
      <c r="DH95" s="180">
        <f t="shared" si="85"/>
        <v>107.3</v>
      </c>
      <c r="DI95" s="181">
        <f t="shared" si="104"/>
        <v>231.8</v>
      </c>
      <c r="DJ95" s="182">
        <f t="shared" si="99"/>
        <v>0</v>
      </c>
      <c r="DK95" s="182">
        <f t="shared" si="100"/>
        <v>1</v>
      </c>
      <c r="DL95" s="182">
        <f t="shared" si="105"/>
        <v>0</v>
      </c>
      <c r="DM95" s="182">
        <f t="shared" si="106"/>
        <v>0</v>
      </c>
      <c r="DN95" s="182">
        <f t="shared" si="107"/>
        <v>0</v>
      </c>
      <c r="DO95" s="182">
        <f t="shared" si="86"/>
        <v>0</v>
      </c>
      <c r="DP95" s="182">
        <f t="shared" si="87"/>
        <v>1</v>
      </c>
      <c r="DQ95" s="25">
        <f t="shared" si="88"/>
        <v>0</v>
      </c>
      <c r="DR95" s="169"/>
      <c r="DS95" s="166" t="str">
        <f t="shared" si="108"/>
        <v>A</v>
      </c>
      <c r="DT95" s="166" t="str">
        <f t="shared" si="109"/>
        <v>B</v>
      </c>
      <c r="DU95" s="167">
        <f t="shared" si="110"/>
        <v>2</v>
      </c>
      <c r="DV95" s="153" t="str">
        <f>VLOOKUP(M95,'Data Master kondisi'!$O$3:$P$11,2,FALSE)</f>
        <v>Z</v>
      </c>
      <c r="DW95" s="153">
        <f>LOOKUP(DV95,{"X","X","X","Y","Y","Y","Z","Z","Z"},{6,6,6,4,4,4,2,2,2})</f>
        <v>2</v>
      </c>
      <c r="DX95" s="153">
        <f t="shared" si="89"/>
        <v>1</v>
      </c>
      <c r="DY95" s="153">
        <f t="shared" si="111"/>
        <v>5</v>
      </c>
      <c r="DZ95" s="153" t="str">
        <f>VLOOKUP(G95,'Data Master class'!$A$5:$D$12,3,FALSE)</f>
        <v>B</v>
      </c>
      <c r="EA95" s="160" t="str">
        <f t="shared" si="112"/>
        <v>BAIK</v>
      </c>
      <c r="EB95" s="156"/>
      <c r="EC95" s="153">
        <f>VLOOKUP(G95,'Data Master class'!$A$5:$D$12,2,FALSE)</f>
        <v>3</v>
      </c>
      <c r="ED95" s="153" t="str">
        <f>VLOOKUP(H95,'Data Master class'!$E$5:$G$6,3,FALSE)</f>
        <v>X</v>
      </c>
      <c r="EE95" s="153">
        <f>VLOOKUP(H95,'Data Master class'!$E$5:$G$6,2,FALSE)</f>
        <v>2</v>
      </c>
      <c r="EF95" s="153">
        <f t="shared" si="113"/>
        <v>5</v>
      </c>
      <c r="EG95" s="153" t="str">
        <f t="shared" si="114"/>
        <v>CLASS 3</v>
      </c>
      <c r="EH95" s="153">
        <f t="shared" si="115"/>
        <v>10</v>
      </c>
      <c r="EI95" s="171"/>
      <c r="EJ95" s="441">
        <f t="shared" si="90"/>
        <v>0.57485322896281776</v>
      </c>
      <c r="EK95" s="441">
        <f t="shared" si="91"/>
        <v>0.22651663405088066</v>
      </c>
      <c r="EL95" s="441">
        <f t="shared" si="92"/>
        <v>0.34833659491193747</v>
      </c>
      <c r="EM95" s="442">
        <f t="shared" si="116"/>
        <v>0.3832354859752119</v>
      </c>
      <c r="EN95" s="443" t="str">
        <f t="shared" si="117"/>
        <v>BURUK</v>
      </c>
      <c r="EP95" s="196">
        <f>'2. SUHU &amp; FISIK TRAFO'!CY95</f>
        <v>324</v>
      </c>
      <c r="EQ95" s="168">
        <f t="shared" si="118"/>
        <v>33.117283950617285</v>
      </c>
      <c r="ER95" s="189" t="str">
        <f t="shared" si="119"/>
        <v>BAIK</v>
      </c>
      <c r="ET95" s="447">
        <f t="shared" si="101"/>
        <v>47.214500000000001</v>
      </c>
      <c r="EU95" s="447">
        <f t="shared" si="120"/>
        <v>37.771599999999999</v>
      </c>
      <c r="EV95" s="448">
        <f t="shared" si="93"/>
        <v>47.214500000000001</v>
      </c>
      <c r="EW95" s="449" t="str">
        <f t="shared" si="121"/>
        <v>BAIK</v>
      </c>
      <c r="EX95" s="721"/>
      <c r="EY95" s="447">
        <f t="shared" si="102"/>
        <v>35.870600000000003</v>
      </c>
      <c r="EZ95" s="447">
        <f t="shared" si="94"/>
        <v>28.696480000000005</v>
      </c>
      <c r="FA95" s="448">
        <f t="shared" si="103"/>
        <v>35.870600000000003</v>
      </c>
      <c r="FB95" s="449" t="str">
        <f t="shared" si="95"/>
        <v>BAIK</v>
      </c>
      <c r="FD95" s="453">
        <f t="shared" si="96"/>
        <v>66.2</v>
      </c>
      <c r="FE95" s="454">
        <f t="shared" si="97"/>
        <v>144.50867052023122</v>
      </c>
      <c r="FF95" s="725">
        <f t="shared" si="98"/>
        <v>45.810400000000001</v>
      </c>
      <c r="FG95" s="202" t="str">
        <f t="shared" si="122"/>
        <v>BURUK</v>
      </c>
    </row>
    <row r="96" spans="1:163" s="195" customFormat="1" ht="20.25" customHeight="1">
      <c r="A96" s="347">
        <v>84</v>
      </c>
      <c r="B96" s="764" t="s">
        <v>2239</v>
      </c>
      <c r="C96" s="331" t="s">
        <v>630</v>
      </c>
      <c r="D96" s="259" t="s">
        <v>1086</v>
      </c>
      <c r="E96" s="319" t="s">
        <v>631</v>
      </c>
      <c r="F96" s="319" t="s">
        <v>631</v>
      </c>
      <c r="G96" s="208" t="s">
        <v>204</v>
      </c>
      <c r="H96" s="214" t="s">
        <v>208</v>
      </c>
      <c r="I96" s="259">
        <v>108.26060812999999</v>
      </c>
      <c r="J96" s="210">
        <v>-2.86004915</v>
      </c>
      <c r="K96" s="259" t="s">
        <v>315</v>
      </c>
      <c r="L96" s="259" t="s">
        <v>632</v>
      </c>
      <c r="M96" s="259">
        <v>50</v>
      </c>
      <c r="N96" s="259">
        <v>173313964</v>
      </c>
      <c r="O96" s="259">
        <v>2017</v>
      </c>
      <c r="P96" s="259" t="s">
        <v>316</v>
      </c>
      <c r="Q96" s="665">
        <v>0.71666666666666667</v>
      </c>
      <c r="R96" s="433" t="s">
        <v>1087</v>
      </c>
      <c r="S96" s="331" t="s">
        <v>318</v>
      </c>
      <c r="T96" s="331" t="s">
        <v>607</v>
      </c>
      <c r="U96" s="259">
        <v>1</v>
      </c>
      <c r="V96" s="259">
        <v>1</v>
      </c>
      <c r="W96" s="259">
        <v>3</v>
      </c>
      <c r="X96" s="259">
        <v>20000</v>
      </c>
      <c r="Y96" s="332">
        <v>400</v>
      </c>
      <c r="Z96" s="332">
        <v>400</v>
      </c>
      <c r="AA96" s="332">
        <v>398</v>
      </c>
      <c r="AB96" s="332">
        <v>228</v>
      </c>
      <c r="AC96" s="332">
        <v>230</v>
      </c>
      <c r="AD96" s="332">
        <v>230</v>
      </c>
      <c r="AE96" s="332">
        <v>20</v>
      </c>
      <c r="AF96" s="332">
        <v>0</v>
      </c>
      <c r="AG96" s="332">
        <v>1</v>
      </c>
      <c r="AH96" s="332">
        <v>20</v>
      </c>
      <c r="AI96" s="332">
        <v>20</v>
      </c>
      <c r="AJ96" s="332">
        <v>0</v>
      </c>
      <c r="AK96" s="332">
        <v>1</v>
      </c>
      <c r="AL96" s="332">
        <v>20</v>
      </c>
      <c r="AM96" s="332"/>
      <c r="AN96" s="332"/>
      <c r="AO96" s="332"/>
      <c r="AP96" s="332"/>
      <c r="AQ96" s="332"/>
      <c r="AR96" s="332"/>
      <c r="AS96" s="332"/>
      <c r="AT96" s="332"/>
      <c r="AU96" s="332"/>
      <c r="AV96" s="332"/>
      <c r="AW96" s="332"/>
      <c r="AX96" s="332"/>
      <c r="AY96" s="332">
        <v>0.97699999999999998</v>
      </c>
      <c r="AZ96" s="332">
        <v>0</v>
      </c>
      <c r="BA96" s="332">
        <v>0.65900000000000003</v>
      </c>
      <c r="BB96" s="261">
        <v>400</v>
      </c>
      <c r="BC96" s="261">
        <v>400</v>
      </c>
      <c r="BD96" s="261">
        <v>399</v>
      </c>
      <c r="BE96" s="261">
        <v>231</v>
      </c>
      <c r="BF96" s="261">
        <v>230</v>
      </c>
      <c r="BG96" s="261">
        <v>228</v>
      </c>
      <c r="BH96" s="261">
        <v>12</v>
      </c>
      <c r="BI96" s="261">
        <v>0</v>
      </c>
      <c r="BJ96" s="261">
        <v>0</v>
      </c>
      <c r="BK96" s="261">
        <v>12</v>
      </c>
      <c r="BL96" s="261">
        <v>12</v>
      </c>
      <c r="BM96" s="261">
        <v>0</v>
      </c>
      <c r="BN96" s="261">
        <v>0</v>
      </c>
      <c r="BO96" s="261">
        <v>12</v>
      </c>
      <c r="BP96" s="261"/>
      <c r="BQ96" s="261"/>
      <c r="BR96" s="261"/>
      <c r="BS96" s="261"/>
      <c r="BT96" s="261"/>
      <c r="BU96" s="261"/>
      <c r="BV96" s="261"/>
      <c r="BW96" s="261"/>
      <c r="BX96" s="261"/>
      <c r="BY96" s="261"/>
      <c r="BZ96" s="261"/>
      <c r="CA96" s="261"/>
      <c r="CB96" s="261">
        <v>0.94</v>
      </c>
      <c r="CC96" s="261">
        <v>0.94</v>
      </c>
      <c r="CD96" s="261">
        <v>0.94</v>
      </c>
      <c r="CE96" s="333">
        <v>229</v>
      </c>
      <c r="CF96" s="333">
        <v>32190444896</v>
      </c>
      <c r="CG96" s="333">
        <v>226</v>
      </c>
      <c r="CH96" s="333">
        <v>32701887349</v>
      </c>
      <c r="CI96" s="333">
        <v>228</v>
      </c>
      <c r="CJ96" s="333">
        <v>32190444725</v>
      </c>
      <c r="CK96" s="333"/>
      <c r="CL96" s="333"/>
      <c r="CM96" s="333"/>
      <c r="CN96" s="333"/>
      <c r="CO96" s="333"/>
      <c r="CP96" s="333"/>
      <c r="CQ96" s="333"/>
      <c r="CR96" s="333"/>
      <c r="CS96" s="333"/>
      <c r="CT96" s="333"/>
      <c r="CU96" s="333"/>
      <c r="CV96" s="333"/>
      <c r="CW96" s="333"/>
      <c r="CX96" s="333"/>
      <c r="CY96" s="333"/>
      <c r="CZ96" s="333"/>
      <c r="DA96" s="333"/>
      <c r="DB96" s="374"/>
      <c r="DC96" s="154"/>
      <c r="DD96" s="179">
        <f t="shared" si="81"/>
        <v>72.374960193771898</v>
      </c>
      <c r="DE96" s="179">
        <f t="shared" si="82"/>
        <v>27.633866666666666</v>
      </c>
      <c r="DF96" s="179">
        <f t="shared" si="83"/>
        <v>0</v>
      </c>
      <c r="DG96" s="179">
        <f t="shared" si="84"/>
        <v>1.3816933333333332</v>
      </c>
      <c r="DH96" s="180">
        <f t="shared" si="85"/>
        <v>20</v>
      </c>
      <c r="DI96" s="181">
        <f t="shared" si="104"/>
        <v>226</v>
      </c>
      <c r="DJ96" s="182">
        <f t="shared" si="99"/>
        <v>1</v>
      </c>
      <c r="DK96" s="182">
        <f t="shared" si="100"/>
        <v>0</v>
      </c>
      <c r="DL96" s="182">
        <f t="shared" si="105"/>
        <v>0</v>
      </c>
      <c r="DM96" s="182">
        <f t="shared" si="106"/>
        <v>0</v>
      </c>
      <c r="DN96" s="182">
        <f t="shared" si="107"/>
        <v>0</v>
      </c>
      <c r="DO96" s="182">
        <f t="shared" si="86"/>
        <v>1</v>
      </c>
      <c r="DP96" s="182">
        <f t="shared" si="87"/>
        <v>0</v>
      </c>
      <c r="DQ96" s="25">
        <f t="shared" si="88"/>
        <v>0</v>
      </c>
      <c r="DR96" s="169"/>
      <c r="DS96" s="166" t="str">
        <f t="shared" si="108"/>
        <v>A</v>
      </c>
      <c r="DT96" s="166" t="str">
        <f t="shared" si="109"/>
        <v>C</v>
      </c>
      <c r="DU96" s="167">
        <f t="shared" si="110"/>
        <v>3</v>
      </c>
      <c r="DV96" s="153" t="str">
        <f>VLOOKUP(M96,'Data Master kondisi'!$O$3:$P$11,2,FALSE)</f>
        <v>Z</v>
      </c>
      <c r="DW96" s="153">
        <f>LOOKUP(DV96,{"X","X","X","Y","Y","Y","Z","Z","Z"},{6,6,6,4,4,4,2,2,2})</f>
        <v>2</v>
      </c>
      <c r="DX96" s="153">
        <f t="shared" si="89"/>
        <v>1</v>
      </c>
      <c r="DY96" s="153">
        <f t="shared" si="111"/>
        <v>6</v>
      </c>
      <c r="DZ96" s="153" t="str">
        <f>VLOOKUP(G96,'Data Master class'!$A$5:$D$12,3,FALSE)</f>
        <v>A</v>
      </c>
      <c r="EA96" s="160" t="str">
        <f t="shared" si="112"/>
        <v>CUKUP</v>
      </c>
      <c r="EB96" s="156"/>
      <c r="EC96" s="153">
        <f>VLOOKUP(G96,'Data Master class'!$A$5:$D$12,2,FALSE)</f>
        <v>5</v>
      </c>
      <c r="ED96" s="153" t="str">
        <f>VLOOKUP(H96,'Data Master class'!$E$5:$G$6,3,FALSE)</f>
        <v>X</v>
      </c>
      <c r="EE96" s="153">
        <f>VLOOKUP(H96,'Data Master class'!$E$5:$G$6,2,FALSE)</f>
        <v>2</v>
      </c>
      <c r="EF96" s="153">
        <f t="shared" si="113"/>
        <v>7</v>
      </c>
      <c r="EG96" s="153" t="str">
        <f t="shared" si="114"/>
        <v>CLASS 2</v>
      </c>
      <c r="EH96" s="153">
        <f t="shared" si="115"/>
        <v>13</v>
      </c>
      <c r="EI96" s="171"/>
      <c r="EJ96" s="441">
        <f t="shared" si="90"/>
        <v>1.8571428571428572</v>
      </c>
      <c r="EK96" s="441">
        <f t="shared" si="91"/>
        <v>1</v>
      </c>
      <c r="EL96" s="441">
        <f t="shared" si="92"/>
        <v>0.8571428571428571</v>
      </c>
      <c r="EM96" s="442">
        <f t="shared" si="116"/>
        <v>1.2380952380952381</v>
      </c>
      <c r="EN96" s="443" t="str">
        <f t="shared" si="117"/>
        <v>BURUK</v>
      </c>
      <c r="EP96" s="196">
        <f>'2. SUHU &amp; FISIK TRAFO'!CY96</f>
        <v>202</v>
      </c>
      <c r="EQ96" s="168">
        <f t="shared" si="118"/>
        <v>9.9009900990099009</v>
      </c>
      <c r="ER96" s="189" t="str">
        <f t="shared" si="119"/>
        <v>BAIK</v>
      </c>
      <c r="ET96" s="447">
        <f t="shared" si="101"/>
        <v>4.79</v>
      </c>
      <c r="EU96" s="447">
        <f t="shared" si="120"/>
        <v>3.8320000000000003</v>
      </c>
      <c r="EV96" s="448">
        <f t="shared" si="93"/>
        <v>9.58</v>
      </c>
      <c r="EW96" s="449" t="str">
        <f t="shared" si="121"/>
        <v>BAIK</v>
      </c>
      <c r="EX96" s="721"/>
      <c r="EY96" s="447">
        <f t="shared" si="102"/>
        <v>2.7720000000000002</v>
      </c>
      <c r="EZ96" s="447">
        <f t="shared" si="94"/>
        <v>2.2176000000000005</v>
      </c>
      <c r="FA96" s="448">
        <f t="shared" si="103"/>
        <v>5.5440000000000005</v>
      </c>
      <c r="FB96" s="449" t="str">
        <f t="shared" si="95"/>
        <v>BAIK</v>
      </c>
      <c r="FD96" s="453">
        <f t="shared" si="96"/>
        <v>20</v>
      </c>
      <c r="FE96" s="454">
        <f t="shared" si="97"/>
        <v>72.25433526011561</v>
      </c>
      <c r="FF96" s="725">
        <f t="shared" si="98"/>
        <v>27.68</v>
      </c>
      <c r="FG96" s="202" t="str">
        <f t="shared" si="122"/>
        <v>BURUK</v>
      </c>
    </row>
    <row r="97" spans="1:163" s="195" customFormat="1" ht="20.25" customHeight="1">
      <c r="A97" s="347">
        <v>85</v>
      </c>
      <c r="B97" s="764" t="s">
        <v>2239</v>
      </c>
      <c r="C97" s="331" t="s">
        <v>633</v>
      </c>
      <c r="D97" s="259" t="s">
        <v>634</v>
      </c>
      <c r="E97" s="319" t="s">
        <v>631</v>
      </c>
      <c r="F97" s="319" t="s">
        <v>631</v>
      </c>
      <c r="G97" s="208" t="s">
        <v>204</v>
      </c>
      <c r="H97" s="214" t="s">
        <v>208</v>
      </c>
      <c r="I97" s="259">
        <v>108.27052651</v>
      </c>
      <c r="J97" s="210">
        <v>-2.8635833900000001</v>
      </c>
      <c r="K97" s="259" t="s">
        <v>315</v>
      </c>
      <c r="L97" s="259" t="s">
        <v>632</v>
      </c>
      <c r="M97" s="259">
        <v>50</v>
      </c>
      <c r="N97" s="259">
        <v>173300470</v>
      </c>
      <c r="O97" s="259">
        <v>2017</v>
      </c>
      <c r="P97" s="259" t="s">
        <v>316</v>
      </c>
      <c r="Q97" s="665">
        <v>0.72361111111111109</v>
      </c>
      <c r="R97" s="433" t="s">
        <v>1087</v>
      </c>
      <c r="S97" s="331" t="s">
        <v>318</v>
      </c>
      <c r="T97" s="331" t="s">
        <v>607</v>
      </c>
      <c r="U97" s="259">
        <v>1</v>
      </c>
      <c r="V97" s="259">
        <v>1</v>
      </c>
      <c r="W97" s="259">
        <v>3</v>
      </c>
      <c r="X97" s="259">
        <v>20000</v>
      </c>
      <c r="Y97" s="332">
        <v>398</v>
      </c>
      <c r="Z97" s="332">
        <v>399</v>
      </c>
      <c r="AA97" s="332">
        <v>398</v>
      </c>
      <c r="AB97" s="332">
        <v>227</v>
      </c>
      <c r="AC97" s="332">
        <v>229</v>
      </c>
      <c r="AD97" s="332">
        <v>227</v>
      </c>
      <c r="AE97" s="332">
        <v>19</v>
      </c>
      <c r="AF97" s="332">
        <v>24</v>
      </c>
      <c r="AG97" s="332">
        <v>22</v>
      </c>
      <c r="AH97" s="332">
        <v>17</v>
      </c>
      <c r="AI97" s="332">
        <v>17</v>
      </c>
      <c r="AJ97" s="332">
        <v>24</v>
      </c>
      <c r="AK97" s="332">
        <v>22</v>
      </c>
      <c r="AL97" s="332">
        <v>17</v>
      </c>
      <c r="AM97" s="332"/>
      <c r="AN97" s="332"/>
      <c r="AO97" s="332"/>
      <c r="AP97" s="332"/>
      <c r="AQ97" s="332"/>
      <c r="AR97" s="332"/>
      <c r="AS97" s="332"/>
      <c r="AT97" s="332"/>
      <c r="AU97" s="332"/>
      <c r="AV97" s="332"/>
      <c r="AW97" s="332"/>
      <c r="AX97" s="332"/>
      <c r="AY97" s="332">
        <v>0.92700000000000005</v>
      </c>
      <c r="AZ97" s="332">
        <v>0.91200000000000003</v>
      </c>
      <c r="BA97" s="332">
        <v>0.91600000000000004</v>
      </c>
      <c r="BB97" s="261">
        <v>398</v>
      </c>
      <c r="BC97" s="261">
        <v>399</v>
      </c>
      <c r="BD97" s="261">
        <v>398</v>
      </c>
      <c r="BE97" s="261">
        <v>227</v>
      </c>
      <c r="BF97" s="261">
        <v>229</v>
      </c>
      <c r="BG97" s="261">
        <v>226</v>
      </c>
      <c r="BH97" s="261">
        <v>22</v>
      </c>
      <c r="BI97" s="261">
        <v>24</v>
      </c>
      <c r="BJ97" s="261">
        <v>36</v>
      </c>
      <c r="BK97" s="261">
        <v>18</v>
      </c>
      <c r="BL97" s="261">
        <v>22</v>
      </c>
      <c r="BM97" s="261">
        <v>24</v>
      </c>
      <c r="BN97" s="261">
        <v>36</v>
      </c>
      <c r="BO97" s="261">
        <v>18</v>
      </c>
      <c r="BP97" s="261"/>
      <c r="BQ97" s="261"/>
      <c r="BR97" s="261"/>
      <c r="BS97" s="261"/>
      <c r="BT97" s="261"/>
      <c r="BU97" s="261"/>
      <c r="BV97" s="261"/>
      <c r="BW97" s="261"/>
      <c r="BX97" s="261"/>
      <c r="BY97" s="261"/>
      <c r="BZ97" s="261"/>
      <c r="CA97" s="261"/>
      <c r="CB97" s="720">
        <v>0.85699999999999998</v>
      </c>
      <c r="CC97" s="720">
        <v>0.86399999999999999</v>
      </c>
      <c r="CD97" s="720">
        <v>0.92300000000000004</v>
      </c>
      <c r="CE97" s="333">
        <v>225</v>
      </c>
      <c r="CF97" s="333">
        <v>56402271300</v>
      </c>
      <c r="CG97" s="333">
        <v>228</v>
      </c>
      <c r="CH97" s="333">
        <v>32201887773</v>
      </c>
      <c r="CI97" s="333">
        <v>224</v>
      </c>
      <c r="CJ97" s="333">
        <v>56402271896</v>
      </c>
      <c r="CK97" s="333"/>
      <c r="CL97" s="333"/>
      <c r="CM97" s="333"/>
      <c r="CN97" s="333"/>
      <c r="CO97" s="333"/>
      <c r="CP97" s="333"/>
      <c r="CQ97" s="333"/>
      <c r="CR97" s="333"/>
      <c r="CS97" s="333"/>
      <c r="CT97" s="333"/>
      <c r="CU97" s="333"/>
      <c r="CV97" s="333"/>
      <c r="CW97" s="333"/>
      <c r="CX97" s="333"/>
      <c r="CY97" s="333"/>
      <c r="CZ97" s="333"/>
      <c r="DA97" s="333"/>
      <c r="DB97" s="374"/>
      <c r="DC97" s="154"/>
      <c r="DD97" s="179">
        <f t="shared" si="81"/>
        <v>72.556654654509401</v>
      </c>
      <c r="DE97" s="179">
        <f t="shared" si="82"/>
        <v>26.18643333333333</v>
      </c>
      <c r="DF97" s="179">
        <f t="shared" si="83"/>
        <v>33.077599999999997</v>
      </c>
      <c r="DG97" s="179">
        <f t="shared" si="84"/>
        <v>30.321133333333332</v>
      </c>
      <c r="DH97" s="180">
        <f t="shared" si="85"/>
        <v>24</v>
      </c>
      <c r="DI97" s="181">
        <f t="shared" si="104"/>
        <v>224</v>
      </c>
      <c r="DJ97" s="182">
        <f t="shared" si="99"/>
        <v>0</v>
      </c>
      <c r="DK97" s="182">
        <f t="shared" si="100"/>
        <v>1</v>
      </c>
      <c r="DL97" s="182">
        <f t="shared" si="105"/>
        <v>0</v>
      </c>
      <c r="DM97" s="182">
        <f t="shared" si="106"/>
        <v>0</v>
      </c>
      <c r="DN97" s="182">
        <f t="shared" si="107"/>
        <v>0</v>
      </c>
      <c r="DO97" s="182">
        <f t="shared" si="86"/>
        <v>1</v>
      </c>
      <c r="DP97" s="182">
        <f t="shared" si="87"/>
        <v>0</v>
      </c>
      <c r="DQ97" s="25">
        <f t="shared" si="88"/>
        <v>0</v>
      </c>
      <c r="DR97" s="169"/>
      <c r="DS97" s="166" t="str">
        <f t="shared" si="108"/>
        <v>A</v>
      </c>
      <c r="DT97" s="166" t="str">
        <f t="shared" si="109"/>
        <v>A</v>
      </c>
      <c r="DU97" s="167">
        <f t="shared" si="110"/>
        <v>1</v>
      </c>
      <c r="DV97" s="153" t="str">
        <f>VLOOKUP(M97,'Data Master kondisi'!$O$3:$P$11,2,FALSE)</f>
        <v>Z</v>
      </c>
      <c r="DW97" s="153">
        <f>LOOKUP(DV97,{"X","X","X","Y","Y","Y","Z","Z","Z"},{6,6,6,4,4,4,2,2,2})</f>
        <v>2</v>
      </c>
      <c r="DX97" s="153">
        <f t="shared" si="89"/>
        <v>1</v>
      </c>
      <c r="DY97" s="153">
        <f t="shared" si="111"/>
        <v>4</v>
      </c>
      <c r="DZ97" s="153" t="str">
        <f>VLOOKUP(G97,'Data Master class'!$A$5:$D$12,3,FALSE)</f>
        <v>A</v>
      </c>
      <c r="EA97" s="160" t="str">
        <f t="shared" si="112"/>
        <v>BAIK</v>
      </c>
      <c r="EB97" s="156"/>
      <c r="EC97" s="153">
        <f>VLOOKUP(G97,'Data Master class'!$A$5:$D$12,2,FALSE)</f>
        <v>5</v>
      </c>
      <c r="ED97" s="153" t="str">
        <f>VLOOKUP(H97,'Data Master class'!$E$5:$G$6,3,FALSE)</f>
        <v>X</v>
      </c>
      <c r="EE97" s="153">
        <f>VLOOKUP(H97,'Data Master class'!$E$5:$G$6,2,FALSE)</f>
        <v>2</v>
      </c>
      <c r="EF97" s="153">
        <f t="shared" si="113"/>
        <v>7</v>
      </c>
      <c r="EG97" s="153" t="str">
        <f t="shared" si="114"/>
        <v>CLASS 2</v>
      </c>
      <c r="EH97" s="153">
        <f t="shared" si="115"/>
        <v>11</v>
      </c>
      <c r="EI97" s="171"/>
      <c r="EJ97" s="441">
        <f t="shared" si="90"/>
        <v>0.12307692307692313</v>
      </c>
      <c r="EK97" s="441">
        <f t="shared" si="91"/>
        <v>0.10769230769230763</v>
      </c>
      <c r="EL97" s="441">
        <f t="shared" si="92"/>
        <v>1.538461538461533E-2</v>
      </c>
      <c r="EM97" s="442">
        <f t="shared" si="116"/>
        <v>8.2051282051282023E-2</v>
      </c>
      <c r="EN97" s="443" t="str">
        <f t="shared" si="117"/>
        <v>BAIK</v>
      </c>
      <c r="EP97" s="196">
        <f>'2. SUHU &amp; FISIK TRAFO'!CY97</f>
        <v>324</v>
      </c>
      <c r="EQ97" s="168">
        <f t="shared" si="118"/>
        <v>7.4074074074074066</v>
      </c>
      <c r="ER97" s="189" t="str">
        <f t="shared" si="119"/>
        <v>BAIK</v>
      </c>
      <c r="ET97" s="447">
        <f t="shared" si="101"/>
        <v>14.803000000000001</v>
      </c>
      <c r="EU97" s="447">
        <f t="shared" si="120"/>
        <v>11.842400000000001</v>
      </c>
      <c r="EV97" s="448">
        <f t="shared" si="93"/>
        <v>29.605999999999998</v>
      </c>
      <c r="EW97" s="449" t="str">
        <f t="shared" si="121"/>
        <v>BAIK</v>
      </c>
      <c r="EX97" s="721"/>
      <c r="EY97" s="447">
        <f t="shared" si="102"/>
        <v>18.626000000000001</v>
      </c>
      <c r="EZ97" s="447">
        <f t="shared" si="94"/>
        <v>14.900800000000002</v>
      </c>
      <c r="FA97" s="448">
        <f t="shared" si="103"/>
        <v>37.252000000000002</v>
      </c>
      <c r="FB97" s="449" t="str">
        <f t="shared" si="95"/>
        <v>BAIK</v>
      </c>
      <c r="FD97" s="453">
        <f t="shared" si="96"/>
        <v>17</v>
      </c>
      <c r="FE97" s="454">
        <f t="shared" si="97"/>
        <v>72.25433526011561</v>
      </c>
      <c r="FF97" s="725">
        <f t="shared" si="98"/>
        <v>23.527999999999999</v>
      </c>
      <c r="FG97" s="202" t="str">
        <f t="shared" si="122"/>
        <v>BURUK</v>
      </c>
    </row>
    <row r="98" spans="1:163" s="195" customFormat="1" ht="20.25" customHeight="1">
      <c r="A98" s="347">
        <v>86</v>
      </c>
      <c r="B98" s="764" t="s">
        <v>2239</v>
      </c>
      <c r="C98" s="331" t="s">
        <v>635</v>
      </c>
      <c r="D98" s="259" t="s">
        <v>612</v>
      </c>
      <c r="E98" s="319" t="s">
        <v>631</v>
      </c>
      <c r="F98" s="319" t="s">
        <v>631</v>
      </c>
      <c r="G98" s="208" t="s">
        <v>204</v>
      </c>
      <c r="H98" s="214" t="s">
        <v>208</v>
      </c>
      <c r="I98" s="259">
        <v>108.27214275999999</v>
      </c>
      <c r="J98" s="210">
        <v>-2.8645467</v>
      </c>
      <c r="K98" s="259" t="s">
        <v>315</v>
      </c>
      <c r="L98" s="259" t="s">
        <v>632</v>
      </c>
      <c r="M98" s="259">
        <v>100</v>
      </c>
      <c r="N98" s="259">
        <v>10233708</v>
      </c>
      <c r="O98" s="259">
        <v>2010</v>
      </c>
      <c r="P98" s="259" t="s">
        <v>316</v>
      </c>
      <c r="Q98" s="665">
        <v>0.72916666666666663</v>
      </c>
      <c r="R98" s="433" t="s">
        <v>1087</v>
      </c>
      <c r="S98" s="331" t="s">
        <v>318</v>
      </c>
      <c r="T98" s="331" t="s">
        <v>607</v>
      </c>
      <c r="U98" s="259">
        <v>2</v>
      </c>
      <c r="V98" s="259">
        <v>2</v>
      </c>
      <c r="W98" s="259">
        <v>3</v>
      </c>
      <c r="X98" s="259">
        <v>20000</v>
      </c>
      <c r="Y98" s="332">
        <v>399</v>
      </c>
      <c r="Z98" s="332">
        <v>400</v>
      </c>
      <c r="AA98" s="332">
        <v>397</v>
      </c>
      <c r="AB98" s="332">
        <v>229</v>
      </c>
      <c r="AC98" s="332">
        <v>227</v>
      </c>
      <c r="AD98" s="332">
        <v>228</v>
      </c>
      <c r="AE98" s="332">
        <v>48</v>
      </c>
      <c r="AF98" s="332">
        <v>51</v>
      </c>
      <c r="AG98" s="332">
        <v>34</v>
      </c>
      <c r="AH98" s="332">
        <v>15</v>
      </c>
      <c r="AI98" s="332">
        <v>13</v>
      </c>
      <c r="AJ98" s="332">
        <v>30</v>
      </c>
      <c r="AK98" s="332">
        <v>10</v>
      </c>
      <c r="AL98" s="332">
        <v>6</v>
      </c>
      <c r="AM98" s="332">
        <v>35</v>
      </c>
      <c r="AN98" s="332">
        <v>21</v>
      </c>
      <c r="AO98" s="332">
        <v>24</v>
      </c>
      <c r="AP98" s="332">
        <v>9</v>
      </c>
      <c r="AQ98" s="332"/>
      <c r="AR98" s="332"/>
      <c r="AS98" s="332"/>
      <c r="AT98" s="332"/>
      <c r="AU98" s="332"/>
      <c r="AV98" s="332"/>
      <c r="AW98" s="332"/>
      <c r="AX98" s="332"/>
      <c r="AY98" s="332">
        <v>0.91800000000000004</v>
      </c>
      <c r="AZ98" s="332">
        <v>0.83899999999999997</v>
      </c>
      <c r="BA98" s="332">
        <v>0.70499999999999996</v>
      </c>
      <c r="BB98" s="261">
        <v>398</v>
      </c>
      <c r="BC98" s="261">
        <v>399</v>
      </c>
      <c r="BD98" s="261">
        <v>398</v>
      </c>
      <c r="BE98" s="261">
        <v>227</v>
      </c>
      <c r="BF98" s="261">
        <v>227</v>
      </c>
      <c r="BG98" s="261">
        <v>230</v>
      </c>
      <c r="BH98" s="261">
        <v>38</v>
      </c>
      <c r="BI98" s="261">
        <v>36</v>
      </c>
      <c r="BJ98" s="261">
        <v>23</v>
      </c>
      <c r="BK98" s="261">
        <v>14</v>
      </c>
      <c r="BL98" s="261">
        <v>13</v>
      </c>
      <c r="BM98" s="261">
        <v>19</v>
      </c>
      <c r="BN98" s="261">
        <v>8</v>
      </c>
      <c r="BO98" s="261">
        <v>6</v>
      </c>
      <c r="BP98" s="261">
        <v>25</v>
      </c>
      <c r="BQ98" s="261">
        <v>17</v>
      </c>
      <c r="BR98" s="261">
        <v>15</v>
      </c>
      <c r="BS98" s="261">
        <v>8</v>
      </c>
      <c r="BT98" s="261"/>
      <c r="BU98" s="261"/>
      <c r="BV98" s="261"/>
      <c r="BW98" s="261"/>
      <c r="BX98" s="261"/>
      <c r="BY98" s="261"/>
      <c r="BZ98" s="261"/>
      <c r="CA98" s="261"/>
      <c r="CB98" s="720">
        <v>0.96099999999999997</v>
      </c>
      <c r="CC98" s="720">
        <v>0.877</v>
      </c>
      <c r="CD98" s="720">
        <v>0.82499999999999996</v>
      </c>
      <c r="CE98" s="333">
        <v>225</v>
      </c>
      <c r="CF98" s="333">
        <v>163100150326</v>
      </c>
      <c r="CG98" s="333">
        <v>225</v>
      </c>
      <c r="CH98" s="333">
        <v>56402271318</v>
      </c>
      <c r="CI98" s="333">
        <v>228</v>
      </c>
      <c r="CJ98" s="333">
        <v>163100078382</v>
      </c>
      <c r="CK98" s="333">
        <v>225</v>
      </c>
      <c r="CL98" s="333">
        <v>86057100033</v>
      </c>
      <c r="CM98" s="333">
        <v>225</v>
      </c>
      <c r="CN98" s="333">
        <v>86051035946</v>
      </c>
      <c r="CO98" s="333">
        <v>227</v>
      </c>
      <c r="CP98" s="333">
        <v>163100005710</v>
      </c>
      <c r="CQ98" s="333"/>
      <c r="CR98" s="333"/>
      <c r="CS98" s="333"/>
      <c r="CT98" s="333"/>
      <c r="CU98" s="333"/>
      <c r="CV98" s="333"/>
      <c r="CW98" s="333"/>
      <c r="CX98" s="333"/>
      <c r="CY98" s="333"/>
      <c r="CZ98" s="333"/>
      <c r="DA98" s="333"/>
      <c r="DB98" s="374"/>
      <c r="DC98" s="154"/>
      <c r="DD98" s="179">
        <f t="shared" si="81"/>
        <v>144.99197711059986</v>
      </c>
      <c r="DE98" s="179">
        <f t="shared" si="82"/>
        <v>33.10528</v>
      </c>
      <c r="DF98" s="179">
        <f t="shared" si="83"/>
        <v>35.174360000000007</v>
      </c>
      <c r="DG98" s="179">
        <f t="shared" si="84"/>
        <v>23.449573333333337</v>
      </c>
      <c r="DH98" s="180">
        <f t="shared" si="85"/>
        <v>51</v>
      </c>
      <c r="DI98" s="181">
        <f t="shared" si="104"/>
        <v>225</v>
      </c>
      <c r="DJ98" s="182">
        <f t="shared" si="99"/>
        <v>0</v>
      </c>
      <c r="DK98" s="182">
        <f t="shared" si="100"/>
        <v>1</v>
      </c>
      <c r="DL98" s="182">
        <f t="shared" si="105"/>
        <v>0</v>
      </c>
      <c r="DM98" s="182">
        <f t="shared" si="106"/>
        <v>0</v>
      </c>
      <c r="DN98" s="182">
        <f t="shared" si="107"/>
        <v>0</v>
      </c>
      <c r="DO98" s="182">
        <f t="shared" si="86"/>
        <v>1</v>
      </c>
      <c r="DP98" s="182">
        <f t="shared" si="87"/>
        <v>0</v>
      </c>
      <c r="DQ98" s="25">
        <f t="shared" si="88"/>
        <v>0</v>
      </c>
      <c r="DR98" s="169"/>
      <c r="DS98" s="166" t="str">
        <f t="shared" si="108"/>
        <v>A</v>
      </c>
      <c r="DT98" s="166" t="str">
        <f t="shared" si="109"/>
        <v>A</v>
      </c>
      <c r="DU98" s="167">
        <f t="shared" si="110"/>
        <v>1</v>
      </c>
      <c r="DV98" s="153" t="str">
        <f>VLOOKUP(M98,'Data Master kondisi'!$O$3:$P$11,2,FALSE)</f>
        <v>Z</v>
      </c>
      <c r="DW98" s="153">
        <f>LOOKUP(DV98,{"X","X","X","Y","Y","Y","Z","Z","Z"},{6,6,6,4,4,4,2,2,2})</f>
        <v>2</v>
      </c>
      <c r="DX98" s="153">
        <f t="shared" si="89"/>
        <v>1</v>
      </c>
      <c r="DY98" s="153">
        <f t="shared" si="111"/>
        <v>4</v>
      </c>
      <c r="DZ98" s="153" t="str">
        <f>VLOOKUP(G98,'Data Master class'!$A$5:$D$12,3,FALSE)</f>
        <v>A</v>
      </c>
      <c r="EA98" s="160" t="str">
        <f t="shared" si="112"/>
        <v>BAIK</v>
      </c>
      <c r="EB98" s="156"/>
      <c r="EC98" s="153">
        <f>VLOOKUP(G98,'Data Master class'!$A$5:$D$12,2,FALSE)</f>
        <v>5</v>
      </c>
      <c r="ED98" s="153" t="str">
        <f>VLOOKUP(H98,'Data Master class'!$E$5:$G$6,3,FALSE)</f>
        <v>X</v>
      </c>
      <c r="EE98" s="153">
        <f>VLOOKUP(H98,'Data Master class'!$E$5:$G$6,2,FALSE)</f>
        <v>2</v>
      </c>
      <c r="EF98" s="153">
        <f t="shared" si="113"/>
        <v>7</v>
      </c>
      <c r="EG98" s="153" t="str">
        <f t="shared" si="114"/>
        <v>CLASS 2</v>
      </c>
      <c r="EH98" s="153">
        <f t="shared" si="115"/>
        <v>11</v>
      </c>
      <c r="EI98" s="171"/>
      <c r="EJ98" s="441">
        <f t="shared" si="90"/>
        <v>8.2706766917293173E-2</v>
      </c>
      <c r="EK98" s="441">
        <f t="shared" si="91"/>
        <v>0.150375939849624</v>
      </c>
      <c r="EL98" s="441">
        <f t="shared" si="92"/>
        <v>0.23308270676691734</v>
      </c>
      <c r="EM98" s="442">
        <f t="shared" si="116"/>
        <v>0.15538847117794483</v>
      </c>
      <c r="EN98" s="443" t="str">
        <f t="shared" si="117"/>
        <v>CUKUP</v>
      </c>
      <c r="EP98" s="196">
        <f>'2. SUHU &amp; FISIK TRAFO'!CY98</f>
        <v>202</v>
      </c>
      <c r="EQ98" s="168">
        <f t="shared" si="118"/>
        <v>25.247524752475247</v>
      </c>
      <c r="ER98" s="189" t="str">
        <f t="shared" si="119"/>
        <v>BAIK</v>
      </c>
      <c r="ET98" s="447">
        <f t="shared" si="101"/>
        <v>30.321000000000002</v>
      </c>
      <c r="EU98" s="447">
        <f t="shared" si="120"/>
        <v>24.256800000000002</v>
      </c>
      <c r="EV98" s="448">
        <f t="shared" si="93"/>
        <v>30.321000000000005</v>
      </c>
      <c r="EW98" s="449" t="str">
        <f t="shared" si="121"/>
        <v>BAIK</v>
      </c>
      <c r="EX98" s="721"/>
      <c r="EY98" s="447">
        <f t="shared" si="102"/>
        <v>22.088000000000001</v>
      </c>
      <c r="EZ98" s="447">
        <f t="shared" si="94"/>
        <v>17.670400000000001</v>
      </c>
      <c r="FA98" s="448">
        <f t="shared" si="103"/>
        <v>22.088000000000001</v>
      </c>
      <c r="FB98" s="449" t="str">
        <f t="shared" si="95"/>
        <v>BAIK</v>
      </c>
      <c r="FD98" s="453">
        <f t="shared" si="96"/>
        <v>15</v>
      </c>
      <c r="FE98" s="454">
        <f t="shared" si="97"/>
        <v>144.50867052023122</v>
      </c>
      <c r="FF98" s="725">
        <f t="shared" si="98"/>
        <v>10.379999999999999</v>
      </c>
      <c r="FG98" s="202" t="str">
        <f t="shared" si="122"/>
        <v>CUKUP</v>
      </c>
    </row>
    <row r="99" spans="1:163" s="195" customFormat="1" ht="20.25" customHeight="1">
      <c r="A99" s="347">
        <v>87</v>
      </c>
      <c r="B99" s="764" t="s">
        <v>2239</v>
      </c>
      <c r="C99" s="331" t="s">
        <v>636</v>
      </c>
      <c r="D99" s="259" t="s">
        <v>637</v>
      </c>
      <c r="E99" s="319" t="s">
        <v>631</v>
      </c>
      <c r="F99" s="319" t="s">
        <v>631</v>
      </c>
      <c r="G99" s="208" t="s">
        <v>204</v>
      </c>
      <c r="H99" s="214" t="s">
        <v>208</v>
      </c>
      <c r="I99" s="259">
        <v>108.27386908</v>
      </c>
      <c r="J99" s="210">
        <v>-2.8653322999999999</v>
      </c>
      <c r="K99" s="259" t="s">
        <v>315</v>
      </c>
      <c r="L99" s="259" t="s">
        <v>638</v>
      </c>
      <c r="M99" s="259">
        <v>100</v>
      </c>
      <c r="N99" s="259">
        <v>20107302</v>
      </c>
      <c r="O99" s="259">
        <v>2010</v>
      </c>
      <c r="P99" s="259" t="s">
        <v>316</v>
      </c>
      <c r="Q99" s="665">
        <v>0.73472222222222217</v>
      </c>
      <c r="R99" s="433" t="s">
        <v>1087</v>
      </c>
      <c r="S99" s="331" t="s">
        <v>318</v>
      </c>
      <c r="T99" s="331" t="s">
        <v>607</v>
      </c>
      <c r="U99" s="259">
        <v>2</v>
      </c>
      <c r="V99" s="259">
        <v>2</v>
      </c>
      <c r="W99" s="259">
        <v>3</v>
      </c>
      <c r="X99" s="259">
        <v>20000</v>
      </c>
      <c r="Y99" s="332">
        <v>400</v>
      </c>
      <c r="Z99" s="332">
        <v>399</v>
      </c>
      <c r="AA99" s="332">
        <v>398</v>
      </c>
      <c r="AB99" s="332">
        <v>229</v>
      </c>
      <c r="AC99" s="332">
        <v>228</v>
      </c>
      <c r="AD99" s="332">
        <v>226</v>
      </c>
      <c r="AE99" s="332">
        <v>38</v>
      </c>
      <c r="AF99" s="332">
        <v>92</v>
      </c>
      <c r="AG99" s="332">
        <v>64</v>
      </c>
      <c r="AH99" s="332">
        <v>52</v>
      </c>
      <c r="AI99" s="332">
        <v>32</v>
      </c>
      <c r="AJ99" s="332">
        <v>70</v>
      </c>
      <c r="AK99" s="332">
        <v>55</v>
      </c>
      <c r="AL99" s="332">
        <v>38</v>
      </c>
      <c r="AM99" s="332">
        <v>6</v>
      </c>
      <c r="AN99" s="332">
        <v>22</v>
      </c>
      <c r="AO99" s="332">
        <v>9</v>
      </c>
      <c r="AP99" s="332">
        <v>14</v>
      </c>
      <c r="AQ99" s="332"/>
      <c r="AR99" s="332"/>
      <c r="AS99" s="332"/>
      <c r="AT99" s="332"/>
      <c r="AU99" s="332"/>
      <c r="AV99" s="332"/>
      <c r="AW99" s="332"/>
      <c r="AX99" s="332"/>
      <c r="AY99" s="332">
        <v>0.96099999999999997</v>
      </c>
      <c r="AZ99" s="332">
        <v>0.97499999999999998</v>
      </c>
      <c r="BA99" s="332">
        <v>0.95399999999999996</v>
      </c>
      <c r="BB99" s="261">
        <v>400</v>
      </c>
      <c r="BC99" s="261">
        <v>398</v>
      </c>
      <c r="BD99" s="261">
        <v>397</v>
      </c>
      <c r="BE99" s="261">
        <v>230</v>
      </c>
      <c r="BF99" s="261">
        <v>229</v>
      </c>
      <c r="BG99" s="261">
        <v>225</v>
      </c>
      <c r="BH99" s="261">
        <v>25</v>
      </c>
      <c r="BI99" s="261">
        <v>85</v>
      </c>
      <c r="BJ99" s="261">
        <v>47</v>
      </c>
      <c r="BK99" s="261">
        <v>58</v>
      </c>
      <c r="BL99" s="261">
        <v>18</v>
      </c>
      <c r="BM99" s="261">
        <v>74</v>
      </c>
      <c r="BN99" s="261">
        <v>35</v>
      </c>
      <c r="BO99" s="261">
        <v>40</v>
      </c>
      <c r="BP99" s="261">
        <v>7</v>
      </c>
      <c r="BQ99" s="261">
        <v>11</v>
      </c>
      <c r="BR99" s="261">
        <v>7</v>
      </c>
      <c r="BS99" s="261">
        <v>18</v>
      </c>
      <c r="BT99" s="261"/>
      <c r="BU99" s="261"/>
      <c r="BV99" s="261"/>
      <c r="BW99" s="261"/>
      <c r="BX99" s="261"/>
      <c r="BY99" s="261"/>
      <c r="BZ99" s="261"/>
      <c r="CA99" s="261"/>
      <c r="CB99" s="261">
        <v>0.91</v>
      </c>
      <c r="CC99" s="261">
        <v>0.97</v>
      </c>
      <c r="CD99" s="261">
        <v>0.84599999999999997</v>
      </c>
      <c r="CE99" s="333">
        <v>228</v>
      </c>
      <c r="CF99" s="333">
        <v>8605103554</v>
      </c>
      <c r="CG99" s="333">
        <v>227</v>
      </c>
      <c r="CH99" s="333">
        <v>163100107328</v>
      </c>
      <c r="CI99" s="333">
        <v>223</v>
      </c>
      <c r="CJ99" s="333">
        <v>163100150326</v>
      </c>
      <c r="CK99" s="333">
        <v>228</v>
      </c>
      <c r="CL99" s="333">
        <v>86019888550</v>
      </c>
      <c r="CM99" s="333">
        <v>227</v>
      </c>
      <c r="CN99" s="333">
        <v>86051090396</v>
      </c>
      <c r="CO99" s="333">
        <v>223</v>
      </c>
      <c r="CP99" s="333">
        <v>163100107328</v>
      </c>
      <c r="CQ99" s="333"/>
      <c r="CR99" s="333"/>
      <c r="CS99" s="333"/>
      <c r="CT99" s="333"/>
      <c r="CU99" s="333"/>
      <c r="CV99" s="333"/>
      <c r="CW99" s="333"/>
      <c r="CX99" s="333"/>
      <c r="CY99" s="333"/>
      <c r="CZ99" s="333"/>
      <c r="DA99" s="333"/>
      <c r="DB99" s="374"/>
      <c r="DC99" s="154"/>
      <c r="DD99" s="179">
        <f t="shared" si="81"/>
        <v>144.87084763932955</v>
      </c>
      <c r="DE99" s="179">
        <f t="shared" si="82"/>
        <v>26.230260000000001</v>
      </c>
      <c r="DF99" s="179">
        <f t="shared" si="83"/>
        <v>63.504839999999994</v>
      </c>
      <c r="DG99" s="179">
        <f t="shared" si="84"/>
        <v>44.177279999999996</v>
      </c>
      <c r="DH99" s="180">
        <f t="shared" si="85"/>
        <v>92</v>
      </c>
      <c r="DI99" s="181">
        <f t="shared" si="104"/>
        <v>223</v>
      </c>
      <c r="DJ99" s="182">
        <f t="shared" si="99"/>
        <v>0</v>
      </c>
      <c r="DK99" s="182">
        <f t="shared" si="100"/>
        <v>1</v>
      </c>
      <c r="DL99" s="182">
        <f t="shared" si="105"/>
        <v>0</v>
      </c>
      <c r="DM99" s="182">
        <f t="shared" si="106"/>
        <v>0</v>
      </c>
      <c r="DN99" s="182">
        <f t="shared" si="107"/>
        <v>0</v>
      </c>
      <c r="DO99" s="182">
        <f t="shared" si="86"/>
        <v>0</v>
      </c>
      <c r="DP99" s="182">
        <f t="shared" si="87"/>
        <v>1</v>
      </c>
      <c r="DQ99" s="25">
        <f t="shared" si="88"/>
        <v>0</v>
      </c>
      <c r="DR99" s="169"/>
      <c r="DS99" s="166" t="str">
        <f t="shared" si="108"/>
        <v>A</v>
      </c>
      <c r="DT99" s="166" t="str">
        <f t="shared" si="109"/>
        <v>B</v>
      </c>
      <c r="DU99" s="167">
        <f t="shared" si="110"/>
        <v>2</v>
      </c>
      <c r="DV99" s="153" t="str">
        <f>VLOOKUP(M99,'Data Master kondisi'!$O$3:$P$11,2,FALSE)</f>
        <v>Z</v>
      </c>
      <c r="DW99" s="153">
        <f>LOOKUP(DV99,{"X","X","X","Y","Y","Y","Z","Z","Z"},{6,6,6,4,4,4,2,2,2})</f>
        <v>2</v>
      </c>
      <c r="DX99" s="153">
        <f t="shared" si="89"/>
        <v>1</v>
      </c>
      <c r="DY99" s="153">
        <f t="shared" si="111"/>
        <v>5</v>
      </c>
      <c r="DZ99" s="153" t="str">
        <f>VLOOKUP(G99,'Data Master class'!$A$5:$D$12,3,FALSE)</f>
        <v>A</v>
      </c>
      <c r="EA99" s="160" t="str">
        <f t="shared" si="112"/>
        <v>BAIK</v>
      </c>
      <c r="EB99" s="156"/>
      <c r="EC99" s="153">
        <f>VLOOKUP(G99,'Data Master class'!$A$5:$D$12,2,FALSE)</f>
        <v>5</v>
      </c>
      <c r="ED99" s="153" t="str">
        <f>VLOOKUP(H99,'Data Master class'!$E$5:$G$6,3,FALSE)</f>
        <v>X</v>
      </c>
      <c r="EE99" s="153">
        <f>VLOOKUP(H99,'Data Master class'!$E$5:$G$6,2,FALSE)</f>
        <v>2</v>
      </c>
      <c r="EF99" s="153">
        <f t="shared" si="113"/>
        <v>7</v>
      </c>
      <c r="EG99" s="153" t="str">
        <f t="shared" si="114"/>
        <v>CLASS 2</v>
      </c>
      <c r="EH99" s="153">
        <f t="shared" si="115"/>
        <v>12</v>
      </c>
      <c r="EI99" s="171"/>
      <c r="EJ99" s="441">
        <f t="shared" si="90"/>
        <v>0.41237113402061859</v>
      </c>
      <c r="EK99" s="441">
        <f t="shared" si="91"/>
        <v>0.42268041237113391</v>
      </c>
      <c r="EL99" s="441">
        <f t="shared" si="92"/>
        <v>1.0309278350515537E-2</v>
      </c>
      <c r="EM99" s="442">
        <f t="shared" si="116"/>
        <v>0.28178694158075601</v>
      </c>
      <c r="EN99" s="443" t="str">
        <f t="shared" si="117"/>
        <v>KURANG</v>
      </c>
      <c r="EP99" s="196">
        <f>'2. SUHU &amp; FISIK TRAFO'!CY99</f>
        <v>202</v>
      </c>
      <c r="EQ99" s="168">
        <f t="shared" si="118"/>
        <v>45.544554455445549</v>
      </c>
      <c r="ER99" s="189" t="str">
        <f t="shared" si="119"/>
        <v>BAIK</v>
      </c>
      <c r="ET99" s="447">
        <f t="shared" si="101"/>
        <v>44.142000000000003</v>
      </c>
      <c r="EU99" s="447">
        <f t="shared" si="120"/>
        <v>35.313600000000001</v>
      </c>
      <c r="EV99" s="448">
        <f t="shared" si="93"/>
        <v>44.142000000000003</v>
      </c>
      <c r="EW99" s="449" t="str">
        <f t="shared" si="121"/>
        <v>BAIK</v>
      </c>
      <c r="EX99" s="721"/>
      <c r="EY99" s="447">
        <f t="shared" si="102"/>
        <v>35.79</v>
      </c>
      <c r="EZ99" s="447">
        <f t="shared" si="94"/>
        <v>28.632000000000001</v>
      </c>
      <c r="FA99" s="448">
        <f t="shared" si="103"/>
        <v>35.79</v>
      </c>
      <c r="FB99" s="449" t="str">
        <f t="shared" si="95"/>
        <v>BAIK</v>
      </c>
      <c r="FD99" s="453">
        <f t="shared" si="96"/>
        <v>52</v>
      </c>
      <c r="FE99" s="454">
        <f t="shared" si="97"/>
        <v>144.50867052023122</v>
      </c>
      <c r="FF99" s="725">
        <f t="shared" si="98"/>
        <v>35.984000000000002</v>
      </c>
      <c r="FG99" s="202" t="str">
        <f t="shared" si="122"/>
        <v>BURUK</v>
      </c>
    </row>
    <row r="100" spans="1:163" s="195" customFormat="1" ht="20.25" customHeight="1">
      <c r="A100" s="347">
        <v>88</v>
      </c>
      <c r="B100" s="764" t="s">
        <v>2239</v>
      </c>
      <c r="C100" s="331" t="s">
        <v>643</v>
      </c>
      <c r="D100" s="259" t="s">
        <v>644</v>
      </c>
      <c r="E100" s="319" t="s">
        <v>631</v>
      </c>
      <c r="F100" s="319" t="s">
        <v>631</v>
      </c>
      <c r="G100" s="208" t="s">
        <v>204</v>
      </c>
      <c r="H100" s="214" t="s">
        <v>208</v>
      </c>
      <c r="I100" s="259">
        <v>108.250434</v>
      </c>
      <c r="J100" s="210">
        <v>-2.8709690000000001</v>
      </c>
      <c r="K100" s="259" t="s">
        <v>341</v>
      </c>
      <c r="L100" s="259" t="s">
        <v>570</v>
      </c>
      <c r="M100" s="259">
        <v>100</v>
      </c>
      <c r="N100" s="259" t="s">
        <v>645</v>
      </c>
      <c r="O100" s="259">
        <v>2013</v>
      </c>
      <c r="P100" s="259" t="s">
        <v>316</v>
      </c>
      <c r="Q100" s="665">
        <v>0.72916666666666663</v>
      </c>
      <c r="R100" s="433" t="s">
        <v>1088</v>
      </c>
      <c r="S100" s="331" t="s">
        <v>318</v>
      </c>
      <c r="T100" s="331" t="s">
        <v>607</v>
      </c>
      <c r="U100" s="259">
        <v>3</v>
      </c>
      <c r="V100" s="259">
        <v>3</v>
      </c>
      <c r="W100" s="259">
        <v>3</v>
      </c>
      <c r="X100" s="259">
        <v>20000</v>
      </c>
      <c r="Y100" s="332">
        <v>396</v>
      </c>
      <c r="Z100" s="332">
        <v>401</v>
      </c>
      <c r="AA100" s="332">
        <v>400</v>
      </c>
      <c r="AB100" s="332">
        <v>227</v>
      </c>
      <c r="AC100" s="332">
        <v>231</v>
      </c>
      <c r="AD100" s="332">
        <v>229</v>
      </c>
      <c r="AE100" s="332">
        <v>25</v>
      </c>
      <c r="AF100" s="332">
        <v>18</v>
      </c>
      <c r="AG100" s="332">
        <v>14</v>
      </c>
      <c r="AH100" s="332">
        <v>11</v>
      </c>
      <c r="AI100" s="332">
        <v>2</v>
      </c>
      <c r="AJ100" s="332">
        <v>0</v>
      </c>
      <c r="AK100" s="332">
        <v>0</v>
      </c>
      <c r="AL100" s="332">
        <v>2</v>
      </c>
      <c r="AM100" s="332"/>
      <c r="AN100" s="332"/>
      <c r="AO100" s="332"/>
      <c r="AP100" s="332"/>
      <c r="AQ100" s="332">
        <v>23</v>
      </c>
      <c r="AR100" s="332">
        <v>18</v>
      </c>
      <c r="AS100" s="332">
        <v>14</v>
      </c>
      <c r="AT100" s="332">
        <v>9</v>
      </c>
      <c r="AU100" s="332"/>
      <c r="AV100" s="332"/>
      <c r="AW100" s="332"/>
      <c r="AX100" s="332"/>
      <c r="AY100" s="332">
        <v>0.94599999999999995</v>
      </c>
      <c r="AZ100" s="332">
        <v>0.90900000000000003</v>
      </c>
      <c r="BA100" s="332">
        <v>0.93100000000000005</v>
      </c>
      <c r="BB100" s="261">
        <v>400</v>
      </c>
      <c r="BC100" s="261">
        <v>401</v>
      </c>
      <c r="BD100" s="261">
        <v>400</v>
      </c>
      <c r="BE100" s="261">
        <v>230</v>
      </c>
      <c r="BF100" s="261">
        <v>231</v>
      </c>
      <c r="BG100" s="261">
        <v>228</v>
      </c>
      <c r="BH100" s="261">
        <v>13</v>
      </c>
      <c r="BI100" s="261">
        <v>13</v>
      </c>
      <c r="BJ100" s="261">
        <v>13</v>
      </c>
      <c r="BK100" s="261">
        <v>4</v>
      </c>
      <c r="BL100" s="261">
        <v>3</v>
      </c>
      <c r="BM100" s="261">
        <v>0</v>
      </c>
      <c r="BN100" s="261">
        <v>1</v>
      </c>
      <c r="BO100" s="261">
        <v>3</v>
      </c>
      <c r="BP100" s="261"/>
      <c r="BQ100" s="261"/>
      <c r="BR100" s="261"/>
      <c r="BS100" s="261"/>
      <c r="BT100" s="261">
        <v>10</v>
      </c>
      <c r="BU100" s="261">
        <v>13</v>
      </c>
      <c r="BV100" s="261">
        <v>17</v>
      </c>
      <c r="BW100" s="261">
        <v>1</v>
      </c>
      <c r="BX100" s="261"/>
      <c r="BY100" s="261"/>
      <c r="BZ100" s="261"/>
      <c r="CA100" s="261"/>
      <c r="CB100" s="720">
        <v>0.84199999999999997</v>
      </c>
      <c r="CC100" s="720">
        <v>0.85499999999999998</v>
      </c>
      <c r="CD100" s="720">
        <v>0.90800000000000003</v>
      </c>
      <c r="CE100" s="333">
        <v>228</v>
      </c>
      <c r="CF100" s="333">
        <v>22121764181</v>
      </c>
      <c r="CG100" s="333">
        <v>229</v>
      </c>
      <c r="CH100" s="333">
        <v>86057020745</v>
      </c>
      <c r="CI100" s="333">
        <v>226</v>
      </c>
      <c r="CJ100" s="333">
        <v>86057021945</v>
      </c>
      <c r="CK100" s="333"/>
      <c r="CL100" s="333"/>
      <c r="CM100" s="333"/>
      <c r="CN100" s="333"/>
      <c r="CO100" s="333"/>
      <c r="CP100" s="333"/>
      <c r="CQ100" s="333">
        <v>228</v>
      </c>
      <c r="CR100" s="333">
        <v>86057020264</v>
      </c>
      <c r="CS100" s="333">
        <v>229</v>
      </c>
      <c r="CT100" s="333">
        <v>22121764323</v>
      </c>
      <c r="CU100" s="333">
        <v>226</v>
      </c>
      <c r="CV100" s="333">
        <v>860570231220</v>
      </c>
      <c r="CW100" s="333"/>
      <c r="CX100" s="333"/>
      <c r="CY100" s="333"/>
      <c r="CZ100" s="333"/>
      <c r="DA100" s="333"/>
      <c r="DB100" s="374"/>
      <c r="DC100" s="154"/>
      <c r="DD100" s="179">
        <f t="shared" si="81"/>
        <v>144.87084763932955</v>
      </c>
      <c r="DE100" s="179">
        <f t="shared" si="82"/>
        <v>17.256749999999997</v>
      </c>
      <c r="DF100" s="179">
        <f t="shared" si="83"/>
        <v>12.424859999999999</v>
      </c>
      <c r="DG100" s="179">
        <f t="shared" si="84"/>
        <v>9.6637799999999991</v>
      </c>
      <c r="DH100" s="180">
        <f t="shared" si="85"/>
        <v>25</v>
      </c>
      <c r="DI100" s="181">
        <f t="shared" si="104"/>
        <v>226</v>
      </c>
      <c r="DJ100" s="182">
        <f t="shared" si="99"/>
        <v>1</v>
      </c>
      <c r="DK100" s="182">
        <f t="shared" si="100"/>
        <v>0</v>
      </c>
      <c r="DL100" s="182">
        <f t="shared" si="105"/>
        <v>0</v>
      </c>
      <c r="DM100" s="182">
        <f t="shared" si="106"/>
        <v>0</v>
      </c>
      <c r="DN100" s="182">
        <f t="shared" si="107"/>
        <v>0</v>
      </c>
      <c r="DO100" s="182">
        <f t="shared" si="86"/>
        <v>1</v>
      </c>
      <c r="DP100" s="182">
        <f t="shared" si="87"/>
        <v>0</v>
      </c>
      <c r="DQ100" s="25">
        <f t="shared" si="88"/>
        <v>0</v>
      </c>
      <c r="DR100" s="169"/>
      <c r="DS100" s="166" t="str">
        <f t="shared" si="108"/>
        <v>A</v>
      </c>
      <c r="DT100" s="166" t="str">
        <f t="shared" si="109"/>
        <v>B</v>
      </c>
      <c r="DU100" s="167">
        <f t="shared" si="110"/>
        <v>2</v>
      </c>
      <c r="DV100" s="153" t="str">
        <f>VLOOKUP(M100,'Data Master kondisi'!$O$3:$P$11,2,FALSE)</f>
        <v>Z</v>
      </c>
      <c r="DW100" s="153">
        <f>LOOKUP(DV100,{"X","X","X","Y","Y","Y","Z","Z","Z"},{6,6,6,4,4,4,2,2,2})</f>
        <v>2</v>
      </c>
      <c r="DX100" s="153">
        <f t="shared" si="89"/>
        <v>1</v>
      </c>
      <c r="DY100" s="153">
        <f t="shared" si="111"/>
        <v>5</v>
      </c>
      <c r="DZ100" s="153" t="str">
        <f>VLOOKUP(G100,'Data Master class'!$A$5:$D$12,3,FALSE)</f>
        <v>A</v>
      </c>
      <c r="EA100" s="160" t="str">
        <f t="shared" si="112"/>
        <v>BAIK</v>
      </c>
      <c r="EB100" s="156"/>
      <c r="EC100" s="153">
        <f>VLOOKUP(G100,'Data Master class'!$A$5:$D$12,2,FALSE)</f>
        <v>5</v>
      </c>
      <c r="ED100" s="153" t="str">
        <f>VLOOKUP(H100,'Data Master class'!$E$5:$G$6,3,FALSE)</f>
        <v>X</v>
      </c>
      <c r="EE100" s="153">
        <f>VLOOKUP(H100,'Data Master class'!$E$5:$G$6,2,FALSE)</f>
        <v>2</v>
      </c>
      <c r="EF100" s="153">
        <f t="shared" si="113"/>
        <v>7</v>
      </c>
      <c r="EG100" s="153" t="str">
        <f t="shared" si="114"/>
        <v>CLASS 2</v>
      </c>
      <c r="EH100" s="153">
        <f t="shared" si="115"/>
        <v>12</v>
      </c>
      <c r="EI100" s="171"/>
      <c r="EJ100" s="441">
        <f t="shared" si="90"/>
        <v>0.31578947368421051</v>
      </c>
      <c r="EK100" s="441">
        <f t="shared" si="91"/>
        <v>5.2631578947368418E-2</v>
      </c>
      <c r="EL100" s="441">
        <f t="shared" si="92"/>
        <v>0.26315789473684209</v>
      </c>
      <c r="EM100" s="442">
        <f t="shared" si="116"/>
        <v>0.21052631578947367</v>
      </c>
      <c r="EN100" s="443" t="str">
        <f t="shared" si="117"/>
        <v>KURANG</v>
      </c>
      <c r="EP100" s="196">
        <f>'2. SUHU &amp; FISIK TRAFO'!CY100</f>
        <v>324</v>
      </c>
      <c r="EQ100" s="168">
        <f t="shared" si="118"/>
        <v>7.716049382716049</v>
      </c>
      <c r="ER100" s="189" t="str">
        <f t="shared" si="119"/>
        <v>BAIK</v>
      </c>
      <c r="ET100" s="447">
        <f t="shared" si="101"/>
        <v>13.039</v>
      </c>
      <c r="EU100" s="447">
        <f t="shared" si="120"/>
        <v>10.4312</v>
      </c>
      <c r="EV100" s="448">
        <f t="shared" si="93"/>
        <v>13.039000000000001</v>
      </c>
      <c r="EW100" s="449" t="str">
        <f t="shared" si="121"/>
        <v>BAIK</v>
      </c>
      <c r="EX100" s="721"/>
      <c r="EY100" s="447">
        <f t="shared" si="102"/>
        <v>8.9570000000000007</v>
      </c>
      <c r="EZ100" s="447">
        <f t="shared" si="94"/>
        <v>7.1656000000000013</v>
      </c>
      <c r="FA100" s="448">
        <f t="shared" si="103"/>
        <v>8.9570000000000007</v>
      </c>
      <c r="FB100" s="449" t="str">
        <f t="shared" si="95"/>
        <v>BAIK</v>
      </c>
      <c r="FD100" s="453">
        <f t="shared" si="96"/>
        <v>11</v>
      </c>
      <c r="FE100" s="454">
        <f t="shared" si="97"/>
        <v>144.50867052023122</v>
      </c>
      <c r="FF100" s="725">
        <f t="shared" si="98"/>
        <v>7.6119999999999992</v>
      </c>
      <c r="FG100" s="202" t="str">
        <f t="shared" si="122"/>
        <v>BAIK</v>
      </c>
    </row>
    <row r="101" spans="1:163" s="195" customFormat="1" ht="20.25" customHeight="1">
      <c r="A101" s="347">
        <v>89</v>
      </c>
      <c r="B101" s="764" t="s">
        <v>2239</v>
      </c>
      <c r="C101" s="331" t="s">
        <v>646</v>
      </c>
      <c r="D101" s="259" t="s">
        <v>647</v>
      </c>
      <c r="E101" s="319" t="s">
        <v>631</v>
      </c>
      <c r="F101" s="319" t="s">
        <v>631</v>
      </c>
      <c r="G101" s="208" t="s">
        <v>204</v>
      </c>
      <c r="H101" s="214" t="s">
        <v>209</v>
      </c>
      <c r="I101" s="259">
        <v>108.266853</v>
      </c>
      <c r="J101" s="210">
        <v>-2.8706689999999999</v>
      </c>
      <c r="K101" s="259" t="s">
        <v>341</v>
      </c>
      <c r="L101" s="259" t="s">
        <v>571</v>
      </c>
      <c r="M101" s="259">
        <v>100</v>
      </c>
      <c r="N101" s="259">
        <v>15095186</v>
      </c>
      <c r="O101" s="259">
        <v>2015</v>
      </c>
      <c r="P101" s="259" t="s">
        <v>316</v>
      </c>
      <c r="Q101" s="665">
        <v>0.73541666666666661</v>
      </c>
      <c r="R101" s="433" t="s">
        <v>1088</v>
      </c>
      <c r="S101" s="331" t="s">
        <v>318</v>
      </c>
      <c r="T101" s="331" t="s">
        <v>607</v>
      </c>
      <c r="U101" s="259">
        <v>3</v>
      </c>
      <c r="V101" s="259">
        <v>3</v>
      </c>
      <c r="W101" s="259">
        <v>3</v>
      </c>
      <c r="X101" s="259">
        <v>20000</v>
      </c>
      <c r="Y101" s="332">
        <v>400</v>
      </c>
      <c r="Z101" s="332">
        <v>400</v>
      </c>
      <c r="AA101" s="332">
        <v>400</v>
      </c>
      <c r="AB101" s="332">
        <v>229</v>
      </c>
      <c r="AC101" s="332">
        <v>229</v>
      </c>
      <c r="AD101" s="332">
        <v>229</v>
      </c>
      <c r="AE101" s="332">
        <v>70</v>
      </c>
      <c r="AF101" s="332">
        <v>70</v>
      </c>
      <c r="AG101" s="332">
        <v>87</v>
      </c>
      <c r="AH101" s="332">
        <v>31</v>
      </c>
      <c r="AI101" s="332">
        <v>58</v>
      </c>
      <c r="AJ101" s="332">
        <v>42</v>
      </c>
      <c r="AK101" s="332">
        <v>69</v>
      </c>
      <c r="AL101" s="332">
        <v>22</v>
      </c>
      <c r="AM101" s="332">
        <v>3</v>
      </c>
      <c r="AN101" s="332">
        <v>1</v>
      </c>
      <c r="AO101" s="332">
        <v>2</v>
      </c>
      <c r="AP101" s="332">
        <v>2</v>
      </c>
      <c r="AQ101" s="332"/>
      <c r="AR101" s="332"/>
      <c r="AS101" s="332"/>
      <c r="AT101" s="332"/>
      <c r="AU101" s="332">
        <v>9</v>
      </c>
      <c r="AV101" s="332">
        <v>27</v>
      </c>
      <c r="AW101" s="332">
        <v>86</v>
      </c>
      <c r="AX101" s="332">
        <v>7</v>
      </c>
      <c r="AY101" s="332">
        <v>0.97399999999999998</v>
      </c>
      <c r="AZ101" s="332">
        <v>0.97499999999999998</v>
      </c>
      <c r="BA101" s="332">
        <v>0.98199999999999998</v>
      </c>
      <c r="BB101" s="261">
        <v>400</v>
      </c>
      <c r="BC101" s="261">
        <v>399</v>
      </c>
      <c r="BD101" s="261">
        <v>399</v>
      </c>
      <c r="BE101" s="261">
        <v>229</v>
      </c>
      <c r="BF101" s="261">
        <v>226</v>
      </c>
      <c r="BG101" s="261">
        <v>226</v>
      </c>
      <c r="BH101" s="261">
        <v>47</v>
      </c>
      <c r="BI101" s="261">
        <v>57</v>
      </c>
      <c r="BJ101" s="261">
        <v>58</v>
      </c>
      <c r="BK101" s="261">
        <v>16</v>
      </c>
      <c r="BL101" s="261">
        <v>42</v>
      </c>
      <c r="BM101" s="261">
        <v>56</v>
      </c>
      <c r="BN101" s="261">
        <v>54</v>
      </c>
      <c r="BO101" s="261">
        <v>13</v>
      </c>
      <c r="BP101" s="261">
        <v>0</v>
      </c>
      <c r="BQ101" s="261">
        <v>0</v>
      </c>
      <c r="BR101" s="261">
        <v>0</v>
      </c>
      <c r="BS101" s="261">
        <v>0</v>
      </c>
      <c r="BT101" s="261"/>
      <c r="BU101" s="261"/>
      <c r="BV101" s="261"/>
      <c r="BW101" s="261"/>
      <c r="BX101" s="261">
        <v>5</v>
      </c>
      <c r="BY101" s="261">
        <v>1</v>
      </c>
      <c r="BZ101" s="261">
        <v>4</v>
      </c>
      <c r="CA101" s="261">
        <v>3</v>
      </c>
      <c r="CB101" s="720">
        <v>0.91400000000000003</v>
      </c>
      <c r="CC101" s="720">
        <v>0.95599999999999996</v>
      </c>
      <c r="CD101" s="720" t="s">
        <v>1089</v>
      </c>
      <c r="CE101" s="333">
        <v>227</v>
      </c>
      <c r="CF101" s="333">
        <v>86057035528</v>
      </c>
      <c r="CG101" s="333">
        <v>224</v>
      </c>
      <c r="CH101" s="333">
        <v>86057036911</v>
      </c>
      <c r="CI101" s="333">
        <v>224</v>
      </c>
      <c r="CJ101" s="333">
        <v>22111731262</v>
      </c>
      <c r="CK101" s="333">
        <v>227</v>
      </c>
      <c r="CL101" s="333">
        <v>86057035591</v>
      </c>
      <c r="CM101" s="333">
        <v>224</v>
      </c>
      <c r="CN101" s="333">
        <v>22111730051</v>
      </c>
      <c r="CO101" s="333">
        <v>224</v>
      </c>
      <c r="CP101" s="333">
        <v>22111731869</v>
      </c>
      <c r="CQ101" s="333"/>
      <c r="CR101" s="333"/>
      <c r="CS101" s="333"/>
      <c r="CT101" s="333"/>
      <c r="CU101" s="333"/>
      <c r="CV101" s="333"/>
      <c r="CW101" s="333">
        <v>227</v>
      </c>
      <c r="CX101" s="333">
        <v>22111730002</v>
      </c>
      <c r="CY101" s="333">
        <v>224</v>
      </c>
      <c r="CZ101" s="333">
        <v>32190444630</v>
      </c>
      <c r="DA101" s="333">
        <v>224</v>
      </c>
      <c r="DB101" s="374">
        <v>32190444796</v>
      </c>
      <c r="DC101" s="154"/>
      <c r="DD101" s="179">
        <f t="shared" si="81"/>
        <v>144.50867052023122</v>
      </c>
      <c r="DE101" s="179">
        <f t="shared" si="82"/>
        <v>48.44</v>
      </c>
      <c r="DF101" s="179">
        <f t="shared" si="83"/>
        <v>48.44</v>
      </c>
      <c r="DG101" s="179">
        <f t="shared" si="84"/>
        <v>60.204000000000001</v>
      </c>
      <c r="DH101" s="180">
        <f t="shared" si="85"/>
        <v>87</v>
      </c>
      <c r="DI101" s="181">
        <f t="shared" si="104"/>
        <v>224</v>
      </c>
      <c r="DJ101" s="182">
        <f t="shared" si="99"/>
        <v>0</v>
      </c>
      <c r="DK101" s="182">
        <f t="shared" si="100"/>
        <v>0</v>
      </c>
      <c r="DL101" s="182">
        <f t="shared" si="105"/>
        <v>1</v>
      </c>
      <c r="DM101" s="182">
        <f t="shared" si="106"/>
        <v>0</v>
      </c>
      <c r="DN101" s="182">
        <f t="shared" si="107"/>
        <v>0</v>
      </c>
      <c r="DO101" s="182">
        <f t="shared" si="86"/>
        <v>0</v>
      </c>
      <c r="DP101" s="182">
        <f t="shared" si="87"/>
        <v>1</v>
      </c>
      <c r="DQ101" s="25">
        <f t="shared" si="88"/>
        <v>0</v>
      </c>
      <c r="DR101" s="169"/>
      <c r="DS101" s="166" t="str">
        <f t="shared" si="108"/>
        <v>A</v>
      </c>
      <c r="DT101" s="166" t="str">
        <f t="shared" si="109"/>
        <v>A</v>
      </c>
      <c r="DU101" s="167">
        <f t="shared" si="110"/>
        <v>1</v>
      </c>
      <c r="DV101" s="153" t="str">
        <f>VLOOKUP(M101,'Data Master kondisi'!$O$3:$P$11,2,FALSE)</f>
        <v>Z</v>
      </c>
      <c r="DW101" s="153">
        <f>LOOKUP(DV101,{"X","X","X","Y","Y","Y","Z","Z","Z"},{6,6,6,4,4,4,2,2,2})</f>
        <v>2</v>
      </c>
      <c r="DX101" s="153">
        <f t="shared" si="89"/>
        <v>1</v>
      </c>
      <c r="DY101" s="153">
        <f t="shared" si="111"/>
        <v>4</v>
      </c>
      <c r="DZ101" s="153" t="str">
        <f>VLOOKUP(G101,'Data Master class'!$A$5:$D$12,3,FALSE)</f>
        <v>A</v>
      </c>
      <c r="EA101" s="160" t="str">
        <f t="shared" si="112"/>
        <v>BAIK</v>
      </c>
      <c r="EB101" s="156"/>
      <c r="EC101" s="153">
        <f>VLOOKUP(G101,'Data Master class'!$A$5:$D$12,2,FALSE)</f>
        <v>5</v>
      </c>
      <c r="ED101" s="153" t="str">
        <f>VLOOKUP(H101,'Data Master class'!$E$5:$G$6,3,FALSE)</f>
        <v>Y</v>
      </c>
      <c r="EE101" s="153">
        <f>VLOOKUP(H101,'Data Master class'!$E$5:$G$6,2,FALSE)</f>
        <v>1</v>
      </c>
      <c r="EF101" s="153">
        <f t="shared" si="113"/>
        <v>6</v>
      </c>
      <c r="EG101" s="153" t="str">
        <f t="shared" si="114"/>
        <v>CLASS 2</v>
      </c>
      <c r="EH101" s="153">
        <f t="shared" si="115"/>
        <v>10</v>
      </c>
      <c r="EI101" s="171"/>
      <c r="EJ101" s="441">
        <f t="shared" si="90"/>
        <v>7.4889867841409746E-2</v>
      </c>
      <c r="EK101" s="441">
        <f t="shared" si="91"/>
        <v>7.4889867841409746E-2</v>
      </c>
      <c r="EL101" s="441">
        <f t="shared" si="92"/>
        <v>0.1497797356828193</v>
      </c>
      <c r="EM101" s="442">
        <f t="shared" si="116"/>
        <v>9.9853157121879588E-2</v>
      </c>
      <c r="EN101" s="443" t="str">
        <f t="shared" si="117"/>
        <v>BAIK</v>
      </c>
      <c r="EP101" s="196">
        <f>'2. SUHU &amp; FISIK TRAFO'!CY101</f>
        <v>324</v>
      </c>
      <c r="EQ101" s="168">
        <f t="shared" si="118"/>
        <v>26.851851851851855</v>
      </c>
      <c r="ER101" s="189" t="str">
        <f t="shared" si="119"/>
        <v>BAIK</v>
      </c>
      <c r="ET101" s="447">
        <f t="shared" si="101"/>
        <v>51.983000000000004</v>
      </c>
      <c r="EU101" s="447">
        <f t="shared" si="120"/>
        <v>41.586400000000005</v>
      </c>
      <c r="EV101" s="448">
        <f t="shared" si="93"/>
        <v>51.983000000000004</v>
      </c>
      <c r="EW101" s="449" t="str">
        <f t="shared" si="121"/>
        <v>BAIK</v>
      </c>
      <c r="EX101" s="721"/>
      <c r="EY101" s="447">
        <f t="shared" si="102"/>
        <v>36.753</v>
      </c>
      <c r="EZ101" s="447">
        <f t="shared" si="94"/>
        <v>29.4024</v>
      </c>
      <c r="FA101" s="448">
        <f t="shared" si="103"/>
        <v>36.753</v>
      </c>
      <c r="FB101" s="449" t="str">
        <f t="shared" si="95"/>
        <v>BAIK</v>
      </c>
      <c r="FD101" s="453">
        <f t="shared" si="96"/>
        <v>31</v>
      </c>
      <c r="FE101" s="454">
        <f t="shared" si="97"/>
        <v>144.50867052023122</v>
      </c>
      <c r="FF101" s="725">
        <f t="shared" si="98"/>
        <v>21.451999999999998</v>
      </c>
      <c r="FG101" s="202" t="str">
        <f t="shared" si="122"/>
        <v>BURUK</v>
      </c>
    </row>
    <row r="102" spans="1:163" s="195" customFormat="1" ht="20.25" customHeight="1">
      <c r="A102" s="347">
        <v>90</v>
      </c>
      <c r="B102" s="764" t="s">
        <v>2239</v>
      </c>
      <c r="C102" s="331" t="s">
        <v>648</v>
      </c>
      <c r="D102" s="259" t="s">
        <v>647</v>
      </c>
      <c r="E102" s="319" t="s">
        <v>631</v>
      </c>
      <c r="F102" s="319" t="s">
        <v>631</v>
      </c>
      <c r="G102" s="208" t="s">
        <v>204</v>
      </c>
      <c r="H102" s="214" t="s">
        <v>209</v>
      </c>
      <c r="I102" s="259">
        <v>108.268609</v>
      </c>
      <c r="J102" s="210">
        <v>-2.8759990000000002</v>
      </c>
      <c r="K102" s="259" t="s">
        <v>341</v>
      </c>
      <c r="L102" s="259" t="s">
        <v>571</v>
      </c>
      <c r="M102" s="259">
        <v>100</v>
      </c>
      <c r="N102" s="259">
        <v>15130072</v>
      </c>
      <c r="O102" s="259">
        <v>2016</v>
      </c>
      <c r="P102" s="259" t="s">
        <v>316</v>
      </c>
      <c r="Q102" s="665">
        <v>0.74305555555555547</v>
      </c>
      <c r="R102" s="433" t="s">
        <v>1088</v>
      </c>
      <c r="S102" s="331" t="s">
        <v>318</v>
      </c>
      <c r="T102" s="331" t="s">
        <v>607</v>
      </c>
      <c r="U102" s="259">
        <v>1</v>
      </c>
      <c r="V102" s="259">
        <v>1</v>
      </c>
      <c r="W102" s="259">
        <v>3</v>
      </c>
      <c r="X102" s="259">
        <v>20000</v>
      </c>
      <c r="Y102" s="332">
        <v>400</v>
      </c>
      <c r="Z102" s="332">
        <v>400</v>
      </c>
      <c r="AA102" s="332">
        <v>398</v>
      </c>
      <c r="AB102" s="332">
        <v>230</v>
      </c>
      <c r="AC102" s="332">
        <v>229</v>
      </c>
      <c r="AD102" s="332">
        <v>227</v>
      </c>
      <c r="AE102" s="332">
        <v>54</v>
      </c>
      <c r="AF102" s="332">
        <v>24</v>
      </c>
      <c r="AG102" s="332">
        <v>41</v>
      </c>
      <c r="AH102" s="332">
        <v>34</v>
      </c>
      <c r="AI102" s="332"/>
      <c r="AJ102" s="332"/>
      <c r="AK102" s="332"/>
      <c r="AL102" s="332"/>
      <c r="AM102" s="332"/>
      <c r="AN102" s="332"/>
      <c r="AO102" s="332"/>
      <c r="AP102" s="332"/>
      <c r="AQ102" s="332">
        <v>54</v>
      </c>
      <c r="AR102" s="332">
        <v>24</v>
      </c>
      <c r="AS102" s="332">
        <v>41</v>
      </c>
      <c r="AT102" s="332">
        <v>34</v>
      </c>
      <c r="AU102" s="332"/>
      <c r="AV102" s="332"/>
      <c r="AW102" s="332"/>
      <c r="AX102" s="332"/>
      <c r="AY102" s="332">
        <v>0.97099999999999997</v>
      </c>
      <c r="AZ102" s="332">
        <v>0.91500000000000004</v>
      </c>
      <c r="BA102" s="332">
        <v>0.93799999999999994</v>
      </c>
      <c r="BB102" s="261">
        <v>400</v>
      </c>
      <c r="BC102" s="261">
        <v>400</v>
      </c>
      <c r="BD102" s="261">
        <v>398</v>
      </c>
      <c r="BE102" s="261">
        <v>229</v>
      </c>
      <c r="BF102" s="261">
        <v>229</v>
      </c>
      <c r="BG102" s="261">
        <v>227</v>
      </c>
      <c r="BH102" s="261">
        <v>47</v>
      </c>
      <c r="BI102" s="261">
        <v>23</v>
      </c>
      <c r="BJ102" s="261">
        <v>31</v>
      </c>
      <c r="BK102" s="261">
        <v>22</v>
      </c>
      <c r="BL102" s="261"/>
      <c r="BM102" s="261"/>
      <c r="BN102" s="261"/>
      <c r="BO102" s="261"/>
      <c r="BP102" s="261"/>
      <c r="BQ102" s="261"/>
      <c r="BR102" s="261"/>
      <c r="BS102" s="261"/>
      <c r="BT102" s="261">
        <v>47</v>
      </c>
      <c r="BU102" s="261">
        <v>23</v>
      </c>
      <c r="BV102" s="261">
        <v>31</v>
      </c>
      <c r="BW102" s="261">
        <v>22</v>
      </c>
      <c r="BX102" s="261"/>
      <c r="BY102" s="261"/>
      <c r="BZ102" s="261"/>
      <c r="CA102" s="261"/>
      <c r="CB102" s="720">
        <v>0.93300000000000005</v>
      </c>
      <c r="CC102" s="720">
        <v>0.82599999999999996</v>
      </c>
      <c r="CD102" s="720">
        <v>0.90300000000000002</v>
      </c>
      <c r="CE102" s="333"/>
      <c r="CF102" s="333"/>
      <c r="CG102" s="333"/>
      <c r="CH102" s="333"/>
      <c r="CI102" s="333"/>
      <c r="CJ102" s="333"/>
      <c r="CK102" s="333"/>
      <c r="CL102" s="333"/>
      <c r="CM102" s="333"/>
      <c r="CN102" s="333"/>
      <c r="CO102" s="333"/>
      <c r="CP102" s="333"/>
      <c r="CQ102" s="333">
        <v>227</v>
      </c>
      <c r="CR102" s="333">
        <v>86040439647</v>
      </c>
      <c r="CS102" s="333">
        <v>227</v>
      </c>
      <c r="CT102" s="333">
        <v>8604045663</v>
      </c>
      <c r="CU102" s="333">
        <v>225</v>
      </c>
      <c r="CV102" s="333">
        <v>221117366299</v>
      </c>
      <c r="CW102" s="333"/>
      <c r="CX102" s="333"/>
      <c r="CY102" s="333"/>
      <c r="CZ102" s="333"/>
      <c r="DA102" s="333"/>
      <c r="DB102" s="374"/>
      <c r="DC102" s="154"/>
      <c r="DD102" s="179">
        <f t="shared" si="81"/>
        <v>144.7499203875438</v>
      </c>
      <c r="DE102" s="179">
        <f t="shared" si="82"/>
        <v>37.305720000000001</v>
      </c>
      <c r="DF102" s="179">
        <f t="shared" si="83"/>
        <v>16.580319999999997</v>
      </c>
      <c r="DG102" s="179">
        <f t="shared" si="84"/>
        <v>28.324713333333328</v>
      </c>
      <c r="DH102" s="180">
        <f t="shared" si="85"/>
        <v>54</v>
      </c>
      <c r="DI102" s="181">
        <f t="shared" si="104"/>
        <v>225</v>
      </c>
      <c r="DJ102" s="182">
        <f t="shared" si="99"/>
        <v>0</v>
      </c>
      <c r="DK102" s="182">
        <f t="shared" si="100"/>
        <v>1</v>
      </c>
      <c r="DL102" s="182">
        <f t="shared" si="105"/>
        <v>0</v>
      </c>
      <c r="DM102" s="182">
        <f t="shared" si="106"/>
        <v>0</v>
      </c>
      <c r="DN102" s="182">
        <f t="shared" si="107"/>
        <v>0</v>
      </c>
      <c r="DO102" s="182">
        <f t="shared" si="86"/>
        <v>1</v>
      </c>
      <c r="DP102" s="182">
        <f t="shared" si="87"/>
        <v>0</v>
      </c>
      <c r="DQ102" s="25">
        <f t="shared" si="88"/>
        <v>0</v>
      </c>
      <c r="DR102" s="169"/>
      <c r="DS102" s="166" t="str">
        <f t="shared" si="108"/>
        <v>A</v>
      </c>
      <c r="DT102" s="166" t="str">
        <f t="shared" si="109"/>
        <v>B</v>
      </c>
      <c r="DU102" s="167">
        <f t="shared" si="110"/>
        <v>2</v>
      </c>
      <c r="DV102" s="153" t="str">
        <f>VLOOKUP(M102,'Data Master kondisi'!$O$3:$P$11,2,FALSE)</f>
        <v>Z</v>
      </c>
      <c r="DW102" s="153">
        <f>LOOKUP(DV102,{"X","X","X","Y","Y","Y","Z","Z","Z"},{6,6,6,4,4,4,2,2,2})</f>
        <v>2</v>
      </c>
      <c r="DX102" s="153">
        <f t="shared" si="89"/>
        <v>1</v>
      </c>
      <c r="DY102" s="153">
        <f t="shared" si="111"/>
        <v>5</v>
      </c>
      <c r="DZ102" s="153" t="str">
        <f>VLOOKUP(G102,'Data Master class'!$A$5:$D$12,3,FALSE)</f>
        <v>A</v>
      </c>
      <c r="EA102" s="160" t="str">
        <f t="shared" si="112"/>
        <v>BAIK</v>
      </c>
      <c r="EB102" s="156"/>
      <c r="EC102" s="153">
        <f>VLOOKUP(G102,'Data Master class'!$A$5:$D$12,2,FALSE)</f>
        <v>5</v>
      </c>
      <c r="ED102" s="153" t="str">
        <f>VLOOKUP(H102,'Data Master class'!$E$5:$G$6,3,FALSE)</f>
        <v>Y</v>
      </c>
      <c r="EE102" s="153">
        <f>VLOOKUP(H102,'Data Master class'!$E$5:$G$6,2,FALSE)</f>
        <v>1</v>
      </c>
      <c r="EF102" s="153">
        <f t="shared" si="113"/>
        <v>6</v>
      </c>
      <c r="EG102" s="153" t="str">
        <f t="shared" si="114"/>
        <v>CLASS 2</v>
      </c>
      <c r="EH102" s="153">
        <f t="shared" si="115"/>
        <v>11</v>
      </c>
      <c r="EI102" s="171"/>
      <c r="EJ102" s="441">
        <f t="shared" si="90"/>
        <v>0.36134453781512615</v>
      </c>
      <c r="EK102" s="441">
        <f t="shared" si="91"/>
        <v>0.3949579831932773</v>
      </c>
      <c r="EL102" s="441">
        <f t="shared" si="92"/>
        <v>3.3613445378151321E-2</v>
      </c>
      <c r="EM102" s="442">
        <f t="shared" si="116"/>
        <v>0.2633053221288516</v>
      </c>
      <c r="EN102" s="443" t="str">
        <f t="shared" si="117"/>
        <v>KURANG</v>
      </c>
      <c r="EP102" s="196">
        <f>'2. SUHU &amp; FISIK TRAFO'!CY102</f>
        <v>324</v>
      </c>
      <c r="EQ102" s="168">
        <f t="shared" si="118"/>
        <v>16.666666666666664</v>
      </c>
      <c r="ER102" s="189" t="str">
        <f t="shared" si="119"/>
        <v>BAIK</v>
      </c>
      <c r="ET102" s="447">
        <f t="shared" si="101"/>
        <v>27.222999999999999</v>
      </c>
      <c r="EU102" s="447">
        <f t="shared" si="120"/>
        <v>21.778400000000001</v>
      </c>
      <c r="EV102" s="448">
        <f t="shared" si="93"/>
        <v>27.222999999999999</v>
      </c>
      <c r="EW102" s="449" t="str">
        <f t="shared" si="121"/>
        <v>BAIK</v>
      </c>
      <c r="EX102" s="721"/>
      <c r="EY102" s="447">
        <f t="shared" si="102"/>
        <v>23.067</v>
      </c>
      <c r="EZ102" s="447">
        <f t="shared" si="94"/>
        <v>18.453600000000002</v>
      </c>
      <c r="FA102" s="448">
        <f t="shared" si="103"/>
        <v>23.067</v>
      </c>
      <c r="FB102" s="449" t="str">
        <f t="shared" si="95"/>
        <v>BAIK</v>
      </c>
      <c r="FD102" s="453">
        <f t="shared" si="96"/>
        <v>34</v>
      </c>
      <c r="FE102" s="454">
        <f t="shared" si="97"/>
        <v>144.50867052023122</v>
      </c>
      <c r="FF102" s="725">
        <f t="shared" si="98"/>
        <v>23.527999999999999</v>
      </c>
      <c r="FG102" s="202" t="str">
        <f t="shared" si="122"/>
        <v>BURUK</v>
      </c>
    </row>
    <row r="103" spans="1:163" s="195" customFormat="1" ht="20.25" customHeight="1">
      <c r="A103" s="347">
        <v>91</v>
      </c>
      <c r="B103" s="764" t="s">
        <v>2239</v>
      </c>
      <c r="C103" s="331" t="s">
        <v>649</v>
      </c>
      <c r="D103" s="259" t="s">
        <v>650</v>
      </c>
      <c r="E103" s="319" t="s">
        <v>631</v>
      </c>
      <c r="F103" s="319" t="s">
        <v>631</v>
      </c>
      <c r="G103" s="208" t="s">
        <v>204</v>
      </c>
      <c r="H103" s="214" t="s">
        <v>209</v>
      </c>
      <c r="I103" s="259">
        <v>108.264336</v>
      </c>
      <c r="J103" s="210">
        <v>-2.8840159999999999</v>
      </c>
      <c r="K103" s="259" t="s">
        <v>315</v>
      </c>
      <c r="L103" s="259" t="s">
        <v>310</v>
      </c>
      <c r="M103" s="259">
        <v>50</v>
      </c>
      <c r="N103" s="259">
        <v>173313961</v>
      </c>
      <c r="O103" s="259">
        <v>2017</v>
      </c>
      <c r="P103" s="259" t="s">
        <v>316</v>
      </c>
      <c r="Q103" s="665">
        <v>0.74861111111111101</v>
      </c>
      <c r="R103" s="433" t="s">
        <v>1088</v>
      </c>
      <c r="S103" s="331" t="s">
        <v>318</v>
      </c>
      <c r="T103" s="331" t="s">
        <v>607</v>
      </c>
      <c r="U103" s="259">
        <v>2</v>
      </c>
      <c r="V103" s="259">
        <v>2</v>
      </c>
      <c r="W103" s="259">
        <v>3</v>
      </c>
      <c r="X103" s="259">
        <v>20000</v>
      </c>
      <c r="Y103" s="332">
        <v>401</v>
      </c>
      <c r="Z103" s="332">
        <v>401</v>
      </c>
      <c r="AA103" s="332">
        <v>399</v>
      </c>
      <c r="AB103" s="332">
        <v>231</v>
      </c>
      <c r="AC103" s="332">
        <v>231</v>
      </c>
      <c r="AD103" s="332">
        <v>227</v>
      </c>
      <c r="AE103" s="332">
        <v>56</v>
      </c>
      <c r="AF103" s="332">
        <v>5</v>
      </c>
      <c r="AG103" s="332">
        <v>35</v>
      </c>
      <c r="AH103" s="332">
        <v>47</v>
      </c>
      <c r="AI103" s="332">
        <v>22</v>
      </c>
      <c r="AJ103" s="332">
        <v>5</v>
      </c>
      <c r="AK103" s="332">
        <v>20</v>
      </c>
      <c r="AL103" s="332">
        <v>20</v>
      </c>
      <c r="AM103" s="332">
        <v>34</v>
      </c>
      <c r="AN103" s="332">
        <v>0</v>
      </c>
      <c r="AO103" s="332">
        <v>15</v>
      </c>
      <c r="AP103" s="332">
        <v>27</v>
      </c>
      <c r="AQ103" s="332"/>
      <c r="AR103" s="332"/>
      <c r="AS103" s="332"/>
      <c r="AT103" s="332"/>
      <c r="AU103" s="332"/>
      <c r="AV103" s="332"/>
      <c r="AW103" s="332"/>
      <c r="AX103" s="332"/>
      <c r="AY103" s="332">
        <v>0.98499999999999999</v>
      </c>
      <c r="AZ103" s="332">
        <v>0.89800000000000002</v>
      </c>
      <c r="BA103" s="332">
        <v>0.96899999999999997</v>
      </c>
      <c r="BB103" s="261">
        <v>404</v>
      </c>
      <c r="BC103" s="261">
        <v>402</v>
      </c>
      <c r="BD103" s="261">
        <v>400</v>
      </c>
      <c r="BE103" s="261">
        <v>233</v>
      </c>
      <c r="BF103" s="261">
        <v>232</v>
      </c>
      <c r="BG103" s="261">
        <v>229</v>
      </c>
      <c r="BH103" s="261">
        <v>31</v>
      </c>
      <c r="BI103" s="261">
        <v>3</v>
      </c>
      <c r="BJ103" s="261">
        <v>17</v>
      </c>
      <c r="BK103" s="261">
        <v>22</v>
      </c>
      <c r="BL103" s="261">
        <v>10</v>
      </c>
      <c r="BM103" s="261">
        <v>3</v>
      </c>
      <c r="BN103" s="261">
        <v>8</v>
      </c>
      <c r="BO103" s="261">
        <v>10</v>
      </c>
      <c r="BP103" s="261">
        <v>21</v>
      </c>
      <c r="BQ103" s="261">
        <v>0</v>
      </c>
      <c r="BR103" s="261">
        <v>9</v>
      </c>
      <c r="BS103" s="261">
        <v>12</v>
      </c>
      <c r="BT103" s="261"/>
      <c r="BU103" s="261"/>
      <c r="BV103" s="261"/>
      <c r="BW103" s="261"/>
      <c r="BX103" s="261"/>
      <c r="BY103" s="261"/>
      <c r="BZ103" s="261"/>
      <c r="CA103" s="261"/>
      <c r="CB103" s="720">
        <v>0.97</v>
      </c>
      <c r="CC103" s="720">
        <v>0.878</v>
      </c>
      <c r="CD103" s="720">
        <v>0.96799999999999997</v>
      </c>
      <c r="CE103" s="333">
        <v>230</v>
      </c>
      <c r="CF103" s="333">
        <v>86050798569</v>
      </c>
      <c r="CG103" s="333">
        <v>230</v>
      </c>
      <c r="CH103" s="333">
        <v>86050792563</v>
      </c>
      <c r="CI103" s="333">
        <v>227</v>
      </c>
      <c r="CJ103" s="333">
        <v>163100222219</v>
      </c>
      <c r="CK103" s="333">
        <v>230</v>
      </c>
      <c r="CL103" s="333">
        <v>8605903979</v>
      </c>
      <c r="CM103" s="333">
        <v>230</v>
      </c>
      <c r="CN103" s="333">
        <v>1631002263721</v>
      </c>
      <c r="CO103" s="333">
        <v>227</v>
      </c>
      <c r="CP103" s="333">
        <v>86050798863</v>
      </c>
      <c r="CQ103" s="333"/>
      <c r="CR103" s="333"/>
      <c r="CS103" s="333"/>
      <c r="CT103" s="333"/>
      <c r="CU103" s="333"/>
      <c r="CV103" s="333"/>
      <c r="CW103" s="333"/>
      <c r="CX103" s="333"/>
      <c r="CY103" s="333"/>
      <c r="CZ103" s="333"/>
      <c r="DA103" s="333"/>
      <c r="DB103" s="374"/>
      <c r="DC103" s="154"/>
      <c r="DD103" s="179">
        <f t="shared" si="81"/>
        <v>72.194173448908188</v>
      </c>
      <c r="DE103" s="179">
        <f t="shared" si="82"/>
        <v>77.568586666666661</v>
      </c>
      <c r="DF103" s="179">
        <f t="shared" si="83"/>
        <v>6.9257666666666662</v>
      </c>
      <c r="DG103" s="179">
        <f t="shared" si="84"/>
        <v>48.480366666666662</v>
      </c>
      <c r="DH103" s="180">
        <f t="shared" si="85"/>
        <v>56</v>
      </c>
      <c r="DI103" s="181">
        <f t="shared" si="104"/>
        <v>227</v>
      </c>
      <c r="DJ103" s="182">
        <f t="shared" si="99"/>
        <v>0</v>
      </c>
      <c r="DK103" s="182">
        <f t="shared" si="100"/>
        <v>1</v>
      </c>
      <c r="DL103" s="182">
        <f t="shared" si="105"/>
        <v>0</v>
      </c>
      <c r="DM103" s="182">
        <f t="shared" si="106"/>
        <v>0</v>
      </c>
      <c r="DN103" s="182">
        <f t="shared" si="107"/>
        <v>0</v>
      </c>
      <c r="DO103" s="182">
        <f t="shared" si="86"/>
        <v>0</v>
      </c>
      <c r="DP103" s="182">
        <f t="shared" si="87"/>
        <v>1</v>
      </c>
      <c r="DQ103" s="25">
        <f t="shared" si="88"/>
        <v>0</v>
      </c>
      <c r="DR103" s="169"/>
      <c r="DS103" s="166" t="str">
        <f t="shared" si="108"/>
        <v>A</v>
      </c>
      <c r="DT103" s="166" t="str">
        <f t="shared" si="109"/>
        <v>C</v>
      </c>
      <c r="DU103" s="167">
        <f t="shared" si="110"/>
        <v>3</v>
      </c>
      <c r="DV103" s="153" t="str">
        <f>VLOOKUP(M103,'Data Master kondisi'!$O$3:$P$11,2,FALSE)</f>
        <v>Z</v>
      </c>
      <c r="DW103" s="153">
        <f>LOOKUP(DV103,{"X","X","X","Y","Y","Y","Z","Z","Z"},{6,6,6,4,4,4,2,2,2})</f>
        <v>2</v>
      </c>
      <c r="DX103" s="153">
        <f t="shared" si="89"/>
        <v>1</v>
      </c>
      <c r="DY103" s="153">
        <f t="shared" si="111"/>
        <v>6</v>
      </c>
      <c r="DZ103" s="153" t="str">
        <f>VLOOKUP(G103,'Data Master class'!$A$5:$D$12,3,FALSE)</f>
        <v>A</v>
      </c>
      <c r="EA103" s="160" t="str">
        <f t="shared" si="112"/>
        <v>CUKUP</v>
      </c>
      <c r="EB103" s="156"/>
      <c r="EC103" s="153">
        <f>VLOOKUP(G103,'Data Master class'!$A$5:$D$12,2,FALSE)</f>
        <v>5</v>
      </c>
      <c r="ED103" s="153" t="str">
        <f>VLOOKUP(H103,'Data Master class'!$E$5:$G$6,3,FALSE)</f>
        <v>Y</v>
      </c>
      <c r="EE103" s="153">
        <f>VLOOKUP(H103,'Data Master class'!$E$5:$G$6,2,FALSE)</f>
        <v>1</v>
      </c>
      <c r="EF103" s="153">
        <f t="shared" si="113"/>
        <v>6</v>
      </c>
      <c r="EG103" s="153" t="str">
        <f t="shared" si="114"/>
        <v>CLASS 2</v>
      </c>
      <c r="EH103" s="153">
        <f t="shared" si="115"/>
        <v>12</v>
      </c>
      <c r="EI103" s="171"/>
      <c r="EJ103" s="441">
        <f t="shared" si="90"/>
        <v>0.75</v>
      </c>
      <c r="EK103" s="441">
        <f t="shared" si="91"/>
        <v>0.84375</v>
      </c>
      <c r="EL103" s="441">
        <f t="shared" si="92"/>
        <v>9.375E-2</v>
      </c>
      <c r="EM103" s="442">
        <f t="shared" si="116"/>
        <v>0.5625</v>
      </c>
      <c r="EN103" s="443" t="str">
        <f t="shared" si="117"/>
        <v>BURUK</v>
      </c>
      <c r="EP103" s="196">
        <f>'2. SUHU &amp; FISIK TRAFO'!CY103</f>
        <v>324</v>
      </c>
      <c r="EQ103" s="168">
        <f t="shared" si="118"/>
        <v>17.283950617283949</v>
      </c>
      <c r="ER103" s="189" t="str">
        <f t="shared" si="119"/>
        <v>BAIK</v>
      </c>
      <c r="ET103" s="447">
        <f t="shared" si="101"/>
        <v>22.036000000000001</v>
      </c>
      <c r="EU103" s="447">
        <f t="shared" si="120"/>
        <v>17.628800000000002</v>
      </c>
      <c r="EV103" s="448">
        <f t="shared" si="93"/>
        <v>44.072000000000003</v>
      </c>
      <c r="EW103" s="449" t="str">
        <f t="shared" si="121"/>
        <v>BAIK</v>
      </c>
      <c r="EX103" s="721"/>
      <c r="EY103" s="447">
        <f t="shared" si="102"/>
        <v>11.811999999999999</v>
      </c>
      <c r="EZ103" s="447">
        <f t="shared" si="94"/>
        <v>9.4496000000000002</v>
      </c>
      <c r="FA103" s="448">
        <f t="shared" si="103"/>
        <v>23.623999999999999</v>
      </c>
      <c r="FB103" s="449" t="str">
        <f t="shared" si="95"/>
        <v>BAIK</v>
      </c>
      <c r="FD103" s="453">
        <f t="shared" si="96"/>
        <v>47</v>
      </c>
      <c r="FE103" s="454">
        <f t="shared" si="97"/>
        <v>72.25433526011561</v>
      </c>
      <c r="FF103" s="725">
        <f t="shared" si="98"/>
        <v>65.048000000000002</v>
      </c>
      <c r="FG103" s="202" t="str">
        <f t="shared" si="122"/>
        <v>BURUK</v>
      </c>
    </row>
    <row r="104" spans="1:163" s="195" customFormat="1" ht="20.25" customHeight="1">
      <c r="A104" s="347">
        <v>92</v>
      </c>
      <c r="B104" s="764" t="s">
        <v>2239</v>
      </c>
      <c r="C104" s="331" t="s">
        <v>639</v>
      </c>
      <c r="D104" s="259" t="s">
        <v>642</v>
      </c>
      <c r="E104" s="319" t="s">
        <v>631</v>
      </c>
      <c r="F104" s="319" t="s">
        <v>631</v>
      </c>
      <c r="G104" s="208" t="s">
        <v>204</v>
      </c>
      <c r="H104" s="214" t="s">
        <v>209</v>
      </c>
      <c r="I104" s="259">
        <v>108.27494638</v>
      </c>
      <c r="J104" s="210">
        <v>-2.86421993</v>
      </c>
      <c r="K104" s="259" t="s">
        <v>341</v>
      </c>
      <c r="L104" s="259" t="s">
        <v>570</v>
      </c>
      <c r="M104" s="259">
        <v>100</v>
      </c>
      <c r="N104" s="259" t="s">
        <v>640</v>
      </c>
      <c r="O104" s="259">
        <v>2017</v>
      </c>
      <c r="P104" s="259" t="s">
        <v>316</v>
      </c>
      <c r="Q104" s="665">
        <v>0.7416666666666667</v>
      </c>
      <c r="R104" s="433" t="s">
        <v>1087</v>
      </c>
      <c r="S104" s="331" t="s">
        <v>318</v>
      </c>
      <c r="T104" s="331" t="s">
        <v>607</v>
      </c>
      <c r="U104" s="259">
        <v>4</v>
      </c>
      <c r="V104" s="259">
        <v>2</v>
      </c>
      <c r="W104" s="259">
        <v>3</v>
      </c>
      <c r="X104" s="259">
        <v>20000</v>
      </c>
      <c r="Y104" s="332">
        <v>400</v>
      </c>
      <c r="Z104" s="332">
        <v>400</v>
      </c>
      <c r="AA104" s="332">
        <v>399</v>
      </c>
      <c r="AB104" s="332">
        <v>229</v>
      </c>
      <c r="AC104" s="332">
        <v>230</v>
      </c>
      <c r="AD104" s="332">
        <v>228</v>
      </c>
      <c r="AE104" s="332">
        <v>40</v>
      </c>
      <c r="AF104" s="332">
        <v>14</v>
      </c>
      <c r="AG104" s="332">
        <v>29</v>
      </c>
      <c r="AH104" s="332">
        <v>22</v>
      </c>
      <c r="AI104" s="332">
        <v>0</v>
      </c>
      <c r="AJ104" s="332">
        <v>4</v>
      </c>
      <c r="AK104" s="332">
        <v>4</v>
      </c>
      <c r="AL104" s="332">
        <v>4</v>
      </c>
      <c r="AM104" s="332"/>
      <c r="AN104" s="332"/>
      <c r="AO104" s="332"/>
      <c r="AP104" s="332"/>
      <c r="AQ104" s="332"/>
      <c r="AR104" s="332"/>
      <c r="AS104" s="332"/>
      <c r="AT104" s="332"/>
      <c r="AU104" s="332">
        <v>34</v>
      </c>
      <c r="AV104" s="332">
        <v>10</v>
      </c>
      <c r="AW104" s="332">
        <v>25</v>
      </c>
      <c r="AX104" s="332">
        <v>18</v>
      </c>
      <c r="AY104" s="332">
        <v>0.94199999999999995</v>
      </c>
      <c r="AZ104" s="332">
        <v>0.96499999999999997</v>
      </c>
      <c r="BA104" s="332">
        <v>0.93300000000000005</v>
      </c>
      <c r="BB104" s="261">
        <v>397</v>
      </c>
      <c r="BC104" s="261">
        <v>400</v>
      </c>
      <c r="BD104" s="261">
        <v>398</v>
      </c>
      <c r="BE104" s="261">
        <v>228</v>
      </c>
      <c r="BF104" s="261">
        <v>230</v>
      </c>
      <c r="BG104" s="261">
        <v>228</v>
      </c>
      <c r="BH104" s="261">
        <v>26</v>
      </c>
      <c r="BI104" s="261">
        <v>8</v>
      </c>
      <c r="BJ104" s="261">
        <v>13</v>
      </c>
      <c r="BK104" s="261">
        <v>16</v>
      </c>
      <c r="BL104" s="261">
        <v>3</v>
      </c>
      <c r="BM104" s="261">
        <v>1</v>
      </c>
      <c r="BN104" s="261">
        <v>4</v>
      </c>
      <c r="BO104" s="261">
        <v>3</v>
      </c>
      <c r="BP104" s="261"/>
      <c r="BQ104" s="261"/>
      <c r="BR104" s="261"/>
      <c r="BS104" s="261"/>
      <c r="BT104" s="261"/>
      <c r="BU104" s="261"/>
      <c r="BV104" s="261"/>
      <c r="BW104" s="261"/>
      <c r="BX104" s="261">
        <v>23</v>
      </c>
      <c r="BY104" s="261">
        <v>7</v>
      </c>
      <c r="BZ104" s="261">
        <v>9</v>
      </c>
      <c r="CA104" s="261">
        <v>13</v>
      </c>
      <c r="CB104" s="720">
        <v>0.876</v>
      </c>
      <c r="CC104" s="720">
        <v>0.84499999999999997</v>
      </c>
      <c r="CD104" s="720">
        <v>0.84799999999999998</v>
      </c>
      <c r="CE104" s="333">
        <v>226</v>
      </c>
      <c r="CF104" s="333">
        <v>32115003751</v>
      </c>
      <c r="CG104" s="333">
        <v>228</v>
      </c>
      <c r="CH104" s="333">
        <v>86051034303</v>
      </c>
      <c r="CI104" s="333">
        <v>226</v>
      </c>
      <c r="CJ104" s="333">
        <v>163100077492</v>
      </c>
      <c r="CK104" s="333"/>
      <c r="CL104" s="333"/>
      <c r="CM104" s="333"/>
      <c r="CN104" s="333"/>
      <c r="CO104" s="333"/>
      <c r="CP104" s="333"/>
      <c r="CQ104" s="333"/>
      <c r="CR104" s="333"/>
      <c r="CS104" s="333"/>
      <c r="CT104" s="333"/>
      <c r="CU104" s="333"/>
      <c r="CV104" s="333"/>
      <c r="CW104" s="333">
        <v>226</v>
      </c>
      <c r="CX104" s="333">
        <v>163100145655</v>
      </c>
      <c r="CY104" s="333">
        <v>228</v>
      </c>
      <c r="CZ104" s="333">
        <v>86051104551</v>
      </c>
      <c r="DA104" s="333">
        <v>226</v>
      </c>
      <c r="DB104" s="374">
        <v>163100145622</v>
      </c>
      <c r="DC104" s="154"/>
      <c r="DD104" s="179">
        <f t="shared" si="81"/>
        <v>144.62919484927227</v>
      </c>
      <c r="DE104" s="179">
        <f t="shared" si="82"/>
        <v>27.656933333333335</v>
      </c>
      <c r="DF104" s="179">
        <f t="shared" si="83"/>
        <v>9.6799266666666668</v>
      </c>
      <c r="DG104" s="179">
        <f t="shared" si="84"/>
        <v>20.051276666666666</v>
      </c>
      <c r="DH104" s="180">
        <f t="shared" si="85"/>
        <v>40</v>
      </c>
      <c r="DI104" s="181">
        <f t="shared" si="104"/>
        <v>226</v>
      </c>
      <c r="DJ104" s="182">
        <f t="shared" si="99"/>
        <v>1</v>
      </c>
      <c r="DK104" s="182">
        <f t="shared" si="100"/>
        <v>0</v>
      </c>
      <c r="DL104" s="182">
        <f t="shared" si="105"/>
        <v>0</v>
      </c>
      <c r="DM104" s="182">
        <f t="shared" si="106"/>
        <v>0</v>
      </c>
      <c r="DN104" s="182">
        <f t="shared" si="107"/>
        <v>0</v>
      </c>
      <c r="DO104" s="182">
        <f t="shared" si="86"/>
        <v>1</v>
      </c>
      <c r="DP104" s="182">
        <f t="shared" si="87"/>
        <v>0</v>
      </c>
      <c r="DQ104" s="25">
        <f t="shared" si="88"/>
        <v>0</v>
      </c>
      <c r="DR104" s="169"/>
      <c r="DS104" s="166" t="str">
        <f t="shared" si="108"/>
        <v>A</v>
      </c>
      <c r="DT104" s="166" t="str">
        <f t="shared" si="109"/>
        <v>B</v>
      </c>
      <c r="DU104" s="167">
        <f t="shared" si="110"/>
        <v>2</v>
      </c>
      <c r="DV104" s="153" t="str">
        <f>VLOOKUP(M104,'Data Master kondisi'!$O$3:$P$11,2,FALSE)</f>
        <v>Z</v>
      </c>
      <c r="DW104" s="153">
        <f>LOOKUP(DV104,{"X","X","X","Y","Y","Y","Z","Z","Z"},{6,6,6,4,4,4,2,2,2})</f>
        <v>2</v>
      </c>
      <c r="DX104" s="153">
        <f t="shared" si="89"/>
        <v>1</v>
      </c>
      <c r="DY104" s="153">
        <f t="shared" si="111"/>
        <v>5</v>
      </c>
      <c r="DZ104" s="153" t="str">
        <f>VLOOKUP(G104,'Data Master class'!$A$5:$D$12,3,FALSE)</f>
        <v>A</v>
      </c>
      <c r="EA104" s="160" t="str">
        <f t="shared" si="112"/>
        <v>BAIK</v>
      </c>
      <c r="EB104" s="156"/>
      <c r="EC104" s="153">
        <f>VLOOKUP(G104,'Data Master class'!$A$5:$D$12,2,FALSE)</f>
        <v>5</v>
      </c>
      <c r="ED104" s="153" t="str">
        <f>VLOOKUP(H104,'Data Master class'!$E$5:$G$6,3,FALSE)</f>
        <v>Y</v>
      </c>
      <c r="EE104" s="153">
        <f>VLOOKUP(H104,'Data Master class'!$E$5:$G$6,2,FALSE)</f>
        <v>1</v>
      </c>
      <c r="EF104" s="153">
        <f t="shared" si="113"/>
        <v>6</v>
      </c>
      <c r="EG104" s="153" t="str">
        <f t="shared" si="114"/>
        <v>CLASS 2</v>
      </c>
      <c r="EH104" s="153">
        <f t="shared" si="115"/>
        <v>11</v>
      </c>
      <c r="EI104" s="171"/>
      <c r="EJ104" s="441">
        <f t="shared" si="90"/>
        <v>0.44578313253012042</v>
      </c>
      <c r="EK104" s="441">
        <f t="shared" si="91"/>
        <v>0.49397590361445787</v>
      </c>
      <c r="EL104" s="441">
        <f t="shared" si="92"/>
        <v>4.8192771084337303E-2</v>
      </c>
      <c r="EM104" s="442">
        <f t="shared" si="116"/>
        <v>0.32931726907630515</v>
      </c>
      <c r="EN104" s="443" t="str">
        <f t="shared" si="117"/>
        <v>BURUK</v>
      </c>
      <c r="EP104" s="196">
        <f>'2. SUHU &amp; FISIK TRAFO'!CY104</f>
        <v>324</v>
      </c>
      <c r="EQ104" s="168">
        <f t="shared" si="118"/>
        <v>12.345679012345679</v>
      </c>
      <c r="ER104" s="189" t="str">
        <f t="shared" si="119"/>
        <v>BAIK</v>
      </c>
      <c r="ET104" s="447">
        <f t="shared" si="101"/>
        <v>18.992000000000001</v>
      </c>
      <c r="EU104" s="447">
        <f t="shared" si="120"/>
        <v>15.193600000000002</v>
      </c>
      <c r="EV104" s="448">
        <f t="shared" si="93"/>
        <v>18.992000000000001</v>
      </c>
      <c r="EW104" s="449" t="str">
        <f t="shared" si="121"/>
        <v>BAIK</v>
      </c>
      <c r="EX104" s="721"/>
      <c r="EY104" s="447">
        <f t="shared" si="102"/>
        <v>10.732000000000001</v>
      </c>
      <c r="EZ104" s="447">
        <f t="shared" si="94"/>
        <v>8.5856000000000012</v>
      </c>
      <c r="FA104" s="448">
        <f t="shared" si="103"/>
        <v>10.732000000000001</v>
      </c>
      <c r="FB104" s="449" t="str">
        <f t="shared" si="95"/>
        <v>BAIK</v>
      </c>
      <c r="FD104" s="453">
        <f t="shared" si="96"/>
        <v>22</v>
      </c>
      <c r="FE104" s="454">
        <f t="shared" si="97"/>
        <v>144.50867052023122</v>
      </c>
      <c r="FF104" s="725">
        <f t="shared" si="98"/>
        <v>15.223999999999998</v>
      </c>
      <c r="FG104" s="202" t="str">
        <f t="shared" si="122"/>
        <v>KURANG</v>
      </c>
    </row>
    <row r="105" spans="1:163" s="195" customFormat="1" ht="20.25" customHeight="1">
      <c r="A105" s="347">
        <v>93</v>
      </c>
      <c r="B105" s="764" t="s">
        <v>2239</v>
      </c>
      <c r="C105" s="331" t="s">
        <v>641</v>
      </c>
      <c r="D105" s="259" t="s">
        <v>651</v>
      </c>
      <c r="E105" s="319" t="s">
        <v>631</v>
      </c>
      <c r="F105" s="319" t="s">
        <v>631</v>
      </c>
      <c r="G105" s="208" t="s">
        <v>204</v>
      </c>
      <c r="H105" s="214" t="s">
        <v>208</v>
      </c>
      <c r="I105" s="259">
        <v>108.27639000000001</v>
      </c>
      <c r="J105" s="210">
        <v>-2.86537</v>
      </c>
      <c r="K105" s="259" t="s">
        <v>341</v>
      </c>
      <c r="L105" s="259" t="s">
        <v>571</v>
      </c>
      <c r="M105" s="259">
        <v>160</v>
      </c>
      <c r="N105" s="259">
        <v>11060310</v>
      </c>
      <c r="O105" s="259">
        <v>2011</v>
      </c>
      <c r="P105" s="259" t="s">
        <v>316</v>
      </c>
      <c r="Q105" s="665">
        <v>0.74791666666666667</v>
      </c>
      <c r="R105" s="433" t="s">
        <v>1087</v>
      </c>
      <c r="S105" s="331" t="s">
        <v>318</v>
      </c>
      <c r="T105" s="331" t="s">
        <v>607</v>
      </c>
      <c r="U105" s="259">
        <v>3</v>
      </c>
      <c r="V105" s="259">
        <v>1</v>
      </c>
      <c r="W105" s="259">
        <v>3</v>
      </c>
      <c r="X105" s="259">
        <v>20000</v>
      </c>
      <c r="Y105" s="332">
        <v>401</v>
      </c>
      <c r="Z105" s="332">
        <v>400</v>
      </c>
      <c r="AA105" s="332">
        <v>398</v>
      </c>
      <c r="AB105" s="332">
        <v>231</v>
      </c>
      <c r="AC105" s="332">
        <v>231</v>
      </c>
      <c r="AD105" s="332">
        <v>227</v>
      </c>
      <c r="AE105" s="332">
        <v>31</v>
      </c>
      <c r="AF105" s="332">
        <v>99</v>
      </c>
      <c r="AG105" s="332">
        <v>82</v>
      </c>
      <c r="AH105" s="332">
        <v>78</v>
      </c>
      <c r="AI105" s="332"/>
      <c r="AJ105" s="332"/>
      <c r="AK105" s="332"/>
      <c r="AL105" s="332"/>
      <c r="AM105" s="332"/>
      <c r="AN105" s="332"/>
      <c r="AO105" s="332"/>
      <c r="AP105" s="332"/>
      <c r="AQ105" s="332">
        <v>31</v>
      </c>
      <c r="AR105" s="332">
        <v>99</v>
      </c>
      <c r="AS105" s="332">
        <v>82</v>
      </c>
      <c r="AT105" s="332">
        <v>78</v>
      </c>
      <c r="AU105" s="332"/>
      <c r="AV105" s="332"/>
      <c r="AW105" s="332"/>
      <c r="AX105" s="332"/>
      <c r="AY105" s="332" t="s">
        <v>1090</v>
      </c>
      <c r="AZ105" s="332">
        <v>0.95299999999999996</v>
      </c>
      <c r="BA105" s="332">
        <v>0.96699999999999997</v>
      </c>
      <c r="BB105" s="261">
        <v>399</v>
      </c>
      <c r="BC105" s="261">
        <v>401</v>
      </c>
      <c r="BD105" s="261">
        <v>398</v>
      </c>
      <c r="BE105" s="261">
        <v>229</v>
      </c>
      <c r="BF105" s="261">
        <v>231</v>
      </c>
      <c r="BG105" s="261">
        <v>227</v>
      </c>
      <c r="BH105" s="261">
        <v>26</v>
      </c>
      <c r="BI105" s="261">
        <v>61</v>
      </c>
      <c r="BJ105" s="261">
        <v>63</v>
      </c>
      <c r="BK105" s="261">
        <v>55</v>
      </c>
      <c r="BL105" s="261"/>
      <c r="BM105" s="261"/>
      <c r="BN105" s="261"/>
      <c r="BO105" s="261"/>
      <c r="BP105" s="261"/>
      <c r="BQ105" s="261"/>
      <c r="BR105" s="261"/>
      <c r="BS105" s="261"/>
      <c r="BT105" s="261">
        <v>26</v>
      </c>
      <c r="BU105" s="261">
        <v>61</v>
      </c>
      <c r="BV105" s="261">
        <v>63</v>
      </c>
      <c r="BW105" s="261">
        <v>55</v>
      </c>
      <c r="BX105" s="261"/>
      <c r="BY105" s="261"/>
      <c r="BZ105" s="261"/>
      <c r="CA105" s="261"/>
      <c r="CB105" s="720">
        <v>0.81200000000000006</v>
      </c>
      <c r="CC105" s="720">
        <v>0.88600000000000001</v>
      </c>
      <c r="CD105" s="720">
        <v>0.96099999999999997</v>
      </c>
      <c r="CE105" s="333"/>
      <c r="CF105" s="333"/>
      <c r="CG105" s="333"/>
      <c r="CH105" s="333"/>
      <c r="CI105" s="333"/>
      <c r="CJ105" s="333"/>
      <c r="CK105" s="333"/>
      <c r="CL105" s="333"/>
      <c r="CM105" s="333"/>
      <c r="CN105" s="333"/>
      <c r="CO105" s="333"/>
      <c r="CP105" s="333"/>
      <c r="CQ105" s="333">
        <v>227</v>
      </c>
      <c r="CR105" s="333">
        <v>22121764181</v>
      </c>
      <c r="CS105" s="333">
        <v>229</v>
      </c>
      <c r="CT105" s="333">
        <v>22121763891</v>
      </c>
      <c r="CU105" s="333">
        <v>225</v>
      </c>
      <c r="CV105" s="333">
        <v>163100011236</v>
      </c>
      <c r="CW105" s="333"/>
      <c r="CX105" s="333"/>
      <c r="CY105" s="333"/>
      <c r="CZ105" s="333"/>
      <c r="DA105" s="333"/>
      <c r="DB105" s="374"/>
      <c r="DC105" s="154"/>
      <c r="DD105" s="179">
        <f t="shared" si="81"/>
        <v>231.40671175883563</v>
      </c>
      <c r="DE105" s="179">
        <f t="shared" si="82"/>
        <v>13.396327083333334</v>
      </c>
      <c r="DF105" s="179">
        <f t="shared" si="83"/>
        <v>42.781818749999999</v>
      </c>
      <c r="DG105" s="179">
        <f t="shared" si="84"/>
        <v>35.435445833333333</v>
      </c>
      <c r="DH105" s="180">
        <f t="shared" si="85"/>
        <v>99</v>
      </c>
      <c r="DI105" s="181">
        <f t="shared" si="104"/>
        <v>225</v>
      </c>
      <c r="DJ105" s="182">
        <f t="shared" si="99"/>
        <v>0</v>
      </c>
      <c r="DK105" s="182">
        <f t="shared" si="100"/>
        <v>1</v>
      </c>
      <c r="DL105" s="182">
        <f t="shared" si="105"/>
        <v>0</v>
      </c>
      <c r="DM105" s="182">
        <f t="shared" si="106"/>
        <v>0</v>
      </c>
      <c r="DN105" s="182">
        <f t="shared" si="107"/>
        <v>0</v>
      </c>
      <c r="DO105" s="182">
        <f t="shared" si="86"/>
        <v>1</v>
      </c>
      <c r="DP105" s="182">
        <f t="shared" si="87"/>
        <v>0</v>
      </c>
      <c r="DQ105" s="25">
        <f t="shared" si="88"/>
        <v>0</v>
      </c>
      <c r="DR105" s="169"/>
      <c r="DS105" s="166" t="str">
        <f t="shared" si="108"/>
        <v>A</v>
      </c>
      <c r="DT105" s="166" t="str">
        <f t="shared" si="109"/>
        <v>B</v>
      </c>
      <c r="DU105" s="167">
        <f t="shared" si="110"/>
        <v>2</v>
      </c>
      <c r="DV105" s="153" t="str">
        <f>VLOOKUP(M105,'Data Master kondisi'!$O$3:$P$11,2,FALSE)</f>
        <v>Y</v>
      </c>
      <c r="DW105" s="153">
        <f>LOOKUP(DV105,{"X","X","X","Y","Y","Y","Z","Z","Z"},{6,6,6,4,4,4,2,2,2})</f>
        <v>4</v>
      </c>
      <c r="DX105" s="153">
        <f t="shared" si="89"/>
        <v>1</v>
      </c>
      <c r="DY105" s="153">
        <f t="shared" si="111"/>
        <v>7</v>
      </c>
      <c r="DZ105" s="153" t="str">
        <f>VLOOKUP(G105,'Data Master class'!$A$5:$D$12,3,FALSE)</f>
        <v>A</v>
      </c>
      <c r="EA105" s="160" t="str">
        <f t="shared" si="112"/>
        <v>CUKUP</v>
      </c>
      <c r="EB105" s="156"/>
      <c r="EC105" s="153">
        <f>VLOOKUP(G105,'Data Master class'!$A$5:$D$12,2,FALSE)</f>
        <v>5</v>
      </c>
      <c r="ED105" s="153" t="str">
        <f>VLOOKUP(H105,'Data Master class'!$E$5:$G$6,3,FALSE)</f>
        <v>X</v>
      </c>
      <c r="EE105" s="153">
        <f>VLOOKUP(H105,'Data Master class'!$E$5:$G$6,2,FALSE)</f>
        <v>2</v>
      </c>
      <c r="EF105" s="153">
        <f t="shared" si="113"/>
        <v>7</v>
      </c>
      <c r="EG105" s="153" t="str">
        <f t="shared" si="114"/>
        <v>CLASS 2</v>
      </c>
      <c r="EH105" s="153">
        <f t="shared" si="115"/>
        <v>14</v>
      </c>
      <c r="EI105" s="171"/>
      <c r="EJ105" s="441">
        <f t="shared" si="90"/>
        <v>0.56132075471698117</v>
      </c>
      <c r="EK105" s="441">
        <f t="shared" si="91"/>
        <v>0.40094339622641501</v>
      </c>
      <c r="EL105" s="441">
        <f t="shared" si="92"/>
        <v>0.16037735849056595</v>
      </c>
      <c r="EM105" s="442">
        <f t="shared" si="116"/>
        <v>0.37421383647798739</v>
      </c>
      <c r="EN105" s="443" t="str">
        <f t="shared" si="117"/>
        <v>BURUK</v>
      </c>
      <c r="EP105" s="196">
        <f>'2. SUHU &amp; FISIK TRAFO'!CY105</f>
        <v>324</v>
      </c>
      <c r="EQ105" s="168">
        <f t="shared" si="118"/>
        <v>30.555555555555557</v>
      </c>
      <c r="ER105" s="189" t="str">
        <f t="shared" si="119"/>
        <v>BAIK</v>
      </c>
      <c r="ET105" s="447">
        <f t="shared" si="101"/>
        <v>48.643999999999998</v>
      </c>
      <c r="EU105" s="447">
        <f t="shared" si="120"/>
        <v>38.915199999999999</v>
      </c>
      <c r="EV105" s="448">
        <f t="shared" si="93"/>
        <v>30.4025</v>
      </c>
      <c r="EW105" s="449" t="str">
        <f t="shared" si="121"/>
        <v>BAIK</v>
      </c>
      <c r="EX105" s="721"/>
      <c r="EY105" s="447">
        <f t="shared" si="102"/>
        <v>34.346000000000004</v>
      </c>
      <c r="EZ105" s="447">
        <f t="shared" si="94"/>
        <v>27.476800000000004</v>
      </c>
      <c r="FA105" s="448">
        <f t="shared" si="103"/>
        <v>21.466250000000002</v>
      </c>
      <c r="FB105" s="449" t="str">
        <f t="shared" si="95"/>
        <v>BAIK</v>
      </c>
      <c r="FD105" s="453">
        <f t="shared" si="96"/>
        <v>78</v>
      </c>
      <c r="FE105" s="454">
        <f t="shared" si="97"/>
        <v>231.21387283236993</v>
      </c>
      <c r="FF105" s="725">
        <f t="shared" si="98"/>
        <v>33.735000000000007</v>
      </c>
      <c r="FG105" s="202" t="str">
        <f t="shared" si="122"/>
        <v>BURUK</v>
      </c>
    </row>
    <row r="106" spans="1:163" s="195" customFormat="1" ht="20.25" customHeight="1">
      <c r="A106" s="347">
        <v>94</v>
      </c>
      <c r="B106" s="764" t="s">
        <v>2239</v>
      </c>
      <c r="C106" s="331" t="s">
        <v>652</v>
      </c>
      <c r="D106" s="259" t="s">
        <v>651</v>
      </c>
      <c r="E106" s="319" t="s">
        <v>631</v>
      </c>
      <c r="F106" s="319" t="s">
        <v>631</v>
      </c>
      <c r="G106" s="208" t="s">
        <v>204</v>
      </c>
      <c r="H106" s="214" t="s">
        <v>208</v>
      </c>
      <c r="I106" s="259">
        <v>108.279466</v>
      </c>
      <c r="J106" s="210">
        <v>-2.8647670000000001</v>
      </c>
      <c r="K106" s="259" t="s">
        <v>341</v>
      </c>
      <c r="L106" s="259" t="s">
        <v>638</v>
      </c>
      <c r="M106" s="259">
        <v>250</v>
      </c>
      <c r="N106" s="259">
        <v>20108036</v>
      </c>
      <c r="O106" s="259">
        <v>2011</v>
      </c>
      <c r="P106" s="259" t="s">
        <v>316</v>
      </c>
      <c r="Q106" s="665">
        <v>0.75624999999999998</v>
      </c>
      <c r="R106" s="433" t="s">
        <v>1087</v>
      </c>
      <c r="S106" s="331" t="s">
        <v>318</v>
      </c>
      <c r="T106" s="331" t="s">
        <v>607</v>
      </c>
      <c r="U106" s="259">
        <v>3</v>
      </c>
      <c r="V106" s="259">
        <v>3</v>
      </c>
      <c r="W106" s="259">
        <v>3</v>
      </c>
      <c r="X106" s="259">
        <v>20000</v>
      </c>
      <c r="Y106" s="332">
        <v>400</v>
      </c>
      <c r="Z106" s="332">
        <v>401</v>
      </c>
      <c r="AA106" s="332">
        <v>399</v>
      </c>
      <c r="AB106" s="332">
        <v>229</v>
      </c>
      <c r="AC106" s="332">
        <v>231</v>
      </c>
      <c r="AD106" s="332">
        <v>227</v>
      </c>
      <c r="AE106" s="332">
        <v>138</v>
      </c>
      <c r="AF106" s="332">
        <v>139</v>
      </c>
      <c r="AG106" s="332">
        <v>183</v>
      </c>
      <c r="AH106" s="332">
        <v>87</v>
      </c>
      <c r="AI106" s="332">
        <v>65</v>
      </c>
      <c r="AJ106" s="332">
        <v>58</v>
      </c>
      <c r="AK106" s="332">
        <v>57</v>
      </c>
      <c r="AL106" s="332">
        <v>40</v>
      </c>
      <c r="AM106" s="332">
        <v>64</v>
      </c>
      <c r="AN106" s="332">
        <v>36</v>
      </c>
      <c r="AO106" s="332">
        <v>85</v>
      </c>
      <c r="AP106" s="332">
        <v>35</v>
      </c>
      <c r="AQ106" s="332">
        <v>19</v>
      </c>
      <c r="AR106" s="332">
        <v>45</v>
      </c>
      <c r="AS106" s="332">
        <v>41</v>
      </c>
      <c r="AT106" s="332">
        <v>12</v>
      </c>
      <c r="AU106" s="332"/>
      <c r="AV106" s="332"/>
      <c r="AW106" s="332"/>
      <c r="AX106" s="332"/>
      <c r="AY106" s="332">
        <v>0.98499999999999999</v>
      </c>
      <c r="AZ106" s="332">
        <v>0.97199999999999998</v>
      </c>
      <c r="BA106" s="332">
        <v>0.98099999999999998</v>
      </c>
      <c r="BB106" s="261">
        <v>394</v>
      </c>
      <c r="BC106" s="261">
        <v>400</v>
      </c>
      <c r="BD106" s="261">
        <v>395</v>
      </c>
      <c r="BE106" s="261">
        <v>227</v>
      </c>
      <c r="BF106" s="261">
        <v>230</v>
      </c>
      <c r="BG106" s="261">
        <v>226</v>
      </c>
      <c r="BH106" s="261">
        <v>195</v>
      </c>
      <c r="BI106" s="261">
        <v>117</v>
      </c>
      <c r="BJ106" s="261">
        <v>188</v>
      </c>
      <c r="BK106" s="261">
        <v>95</v>
      </c>
      <c r="BL106" s="261">
        <v>115</v>
      </c>
      <c r="BM106" s="261">
        <v>52</v>
      </c>
      <c r="BN106" s="261">
        <v>93</v>
      </c>
      <c r="BO106" s="261">
        <v>60</v>
      </c>
      <c r="BP106" s="261">
        <v>73</v>
      </c>
      <c r="BQ106" s="261">
        <v>50</v>
      </c>
      <c r="BR106" s="261">
        <v>80</v>
      </c>
      <c r="BS106" s="261">
        <v>25</v>
      </c>
      <c r="BT106" s="261">
        <v>10</v>
      </c>
      <c r="BU106" s="261">
        <v>15</v>
      </c>
      <c r="BV106" s="261">
        <v>15</v>
      </c>
      <c r="BW106" s="261">
        <v>10</v>
      </c>
      <c r="BX106" s="261"/>
      <c r="BY106" s="261"/>
      <c r="BZ106" s="261"/>
      <c r="CA106" s="261"/>
      <c r="CB106" s="720">
        <v>0.97499999999999998</v>
      </c>
      <c r="CC106" s="720">
        <v>0.96599999999999997</v>
      </c>
      <c r="CD106" s="720">
        <v>0.96299999999999997</v>
      </c>
      <c r="CE106" s="333">
        <v>225</v>
      </c>
      <c r="CF106" s="333">
        <v>86057162041</v>
      </c>
      <c r="CG106" s="333">
        <v>228</v>
      </c>
      <c r="CH106" s="333">
        <v>16310005281</v>
      </c>
      <c r="CI106" s="333">
        <v>224</v>
      </c>
      <c r="CJ106" s="333">
        <v>8605710016</v>
      </c>
      <c r="CK106" s="333">
        <v>225</v>
      </c>
      <c r="CL106" s="333">
        <v>86057162113</v>
      </c>
      <c r="CM106" s="333">
        <v>228</v>
      </c>
      <c r="CN106" s="333">
        <v>8605711602</v>
      </c>
      <c r="CO106" s="333">
        <v>224</v>
      </c>
      <c r="CP106" s="333">
        <v>8605710887</v>
      </c>
      <c r="CQ106" s="333">
        <v>225</v>
      </c>
      <c r="CR106" s="333">
        <v>86057056060</v>
      </c>
      <c r="CS106" s="333">
        <v>228</v>
      </c>
      <c r="CT106" s="333">
        <v>86057052868</v>
      </c>
      <c r="CU106" s="333">
        <v>224</v>
      </c>
      <c r="CV106" s="333">
        <v>16310002506</v>
      </c>
      <c r="CW106" s="333"/>
      <c r="CX106" s="333"/>
      <c r="CY106" s="333"/>
      <c r="CZ106" s="333"/>
      <c r="DA106" s="333"/>
      <c r="DB106" s="374"/>
      <c r="DC106" s="154"/>
      <c r="DD106" s="179">
        <f t="shared" si="81"/>
        <v>361.27167630057801</v>
      </c>
      <c r="DE106" s="179">
        <f t="shared" si="82"/>
        <v>38.198400000000007</v>
      </c>
      <c r="DF106" s="179">
        <f t="shared" si="83"/>
        <v>38.475200000000001</v>
      </c>
      <c r="DG106" s="179">
        <f t="shared" si="84"/>
        <v>50.654400000000003</v>
      </c>
      <c r="DH106" s="180">
        <f t="shared" si="85"/>
        <v>183</v>
      </c>
      <c r="DI106" s="181">
        <f t="shared" si="104"/>
        <v>224</v>
      </c>
      <c r="DJ106" s="182">
        <f t="shared" si="99"/>
        <v>0</v>
      </c>
      <c r="DK106" s="182">
        <f t="shared" si="100"/>
        <v>1</v>
      </c>
      <c r="DL106" s="182">
        <f t="shared" si="105"/>
        <v>0</v>
      </c>
      <c r="DM106" s="182">
        <f t="shared" si="106"/>
        <v>0</v>
      </c>
      <c r="DN106" s="182">
        <f t="shared" si="107"/>
        <v>0</v>
      </c>
      <c r="DO106" s="182">
        <f t="shared" si="86"/>
        <v>0</v>
      </c>
      <c r="DP106" s="182">
        <f t="shared" si="87"/>
        <v>1</v>
      </c>
      <c r="DQ106" s="25">
        <f t="shared" si="88"/>
        <v>0</v>
      </c>
      <c r="DR106" s="169"/>
      <c r="DS106" s="166" t="str">
        <f t="shared" si="108"/>
        <v>A</v>
      </c>
      <c r="DT106" s="166" t="str">
        <f t="shared" si="109"/>
        <v>A</v>
      </c>
      <c r="DU106" s="167">
        <f t="shared" si="110"/>
        <v>1</v>
      </c>
      <c r="DV106" s="153" t="str">
        <f>VLOOKUP(M106,'Data Master kondisi'!$O$3:$P$11,2,FALSE)</f>
        <v>Y</v>
      </c>
      <c r="DW106" s="153">
        <f>LOOKUP(DV106,{"X","X","X","Y","Y","Y","Z","Z","Z"},{6,6,6,4,4,4,2,2,2})</f>
        <v>4</v>
      </c>
      <c r="DX106" s="153">
        <f t="shared" si="89"/>
        <v>1</v>
      </c>
      <c r="DY106" s="153">
        <f t="shared" si="111"/>
        <v>6</v>
      </c>
      <c r="DZ106" s="153" t="str">
        <f>VLOOKUP(G106,'Data Master class'!$A$5:$D$12,3,FALSE)</f>
        <v>A</v>
      </c>
      <c r="EA106" s="160" t="str">
        <f t="shared" si="112"/>
        <v>CUKUP</v>
      </c>
      <c r="EB106" s="156"/>
      <c r="EC106" s="153">
        <f>VLOOKUP(G106,'Data Master class'!$A$5:$D$12,2,FALSE)</f>
        <v>5</v>
      </c>
      <c r="ED106" s="153" t="str">
        <f>VLOOKUP(H106,'Data Master class'!$E$5:$G$6,3,FALSE)</f>
        <v>X</v>
      </c>
      <c r="EE106" s="153">
        <f>VLOOKUP(H106,'Data Master class'!$E$5:$G$6,2,FALSE)</f>
        <v>2</v>
      </c>
      <c r="EF106" s="153">
        <f t="shared" si="113"/>
        <v>7</v>
      </c>
      <c r="EG106" s="153" t="str">
        <f t="shared" si="114"/>
        <v>CLASS 2</v>
      </c>
      <c r="EH106" s="153">
        <f t="shared" si="115"/>
        <v>13</v>
      </c>
      <c r="EI106" s="171"/>
      <c r="EJ106" s="441">
        <f t="shared" si="90"/>
        <v>0.10000000000000006</v>
      </c>
      <c r="EK106" s="441">
        <f t="shared" si="91"/>
        <v>9.3478260869565274E-2</v>
      </c>
      <c r="EL106" s="441">
        <f t="shared" si="92"/>
        <v>0.19347826086956516</v>
      </c>
      <c r="EM106" s="442">
        <f t="shared" si="116"/>
        <v>0.12898550724637683</v>
      </c>
      <c r="EN106" s="443" t="str">
        <f t="shared" si="117"/>
        <v>CUKUP</v>
      </c>
      <c r="EP106" s="196">
        <f>'2. SUHU &amp; FISIK TRAFO'!CY106</f>
        <v>324</v>
      </c>
      <c r="EQ106" s="168">
        <f t="shared" si="118"/>
        <v>56.481481481481474</v>
      </c>
      <c r="ER106" s="189" t="str">
        <f t="shared" si="119"/>
        <v>BAIK</v>
      </c>
      <c r="ET106" s="447">
        <f t="shared" si="101"/>
        <v>105.252</v>
      </c>
      <c r="EU106" s="447">
        <f t="shared" si="120"/>
        <v>84.201599999999999</v>
      </c>
      <c r="EV106" s="448">
        <f t="shared" si="93"/>
        <v>42.1008</v>
      </c>
      <c r="EW106" s="449" t="str">
        <f t="shared" si="121"/>
        <v>BAIK</v>
      </c>
      <c r="EX106" s="721"/>
      <c r="EY106" s="447">
        <f t="shared" si="102"/>
        <v>113.663</v>
      </c>
      <c r="EZ106" s="447">
        <f t="shared" si="94"/>
        <v>90.930400000000006</v>
      </c>
      <c r="FA106" s="448">
        <f t="shared" si="103"/>
        <v>45.465200000000003</v>
      </c>
      <c r="FB106" s="449" t="str">
        <f t="shared" si="95"/>
        <v>BAIK</v>
      </c>
      <c r="FD106" s="453">
        <f t="shared" si="96"/>
        <v>87</v>
      </c>
      <c r="FE106" s="454">
        <f t="shared" si="97"/>
        <v>361.27167630057806</v>
      </c>
      <c r="FF106" s="725">
        <f t="shared" si="98"/>
        <v>24.081599999999998</v>
      </c>
      <c r="FG106" s="202" t="str">
        <f t="shared" si="122"/>
        <v>BURUK</v>
      </c>
    </row>
    <row r="107" spans="1:163" s="195" customFormat="1" ht="20.25" customHeight="1">
      <c r="A107" s="347">
        <v>95</v>
      </c>
      <c r="B107" s="764" t="s">
        <v>2239</v>
      </c>
      <c r="C107" s="331" t="s">
        <v>653</v>
      </c>
      <c r="D107" s="259" t="s">
        <v>651</v>
      </c>
      <c r="E107" s="319" t="s">
        <v>631</v>
      </c>
      <c r="F107" s="319" t="s">
        <v>631</v>
      </c>
      <c r="G107" s="208" t="s">
        <v>204</v>
      </c>
      <c r="H107" s="214" t="s">
        <v>208</v>
      </c>
      <c r="I107" s="259">
        <v>108.28093561</v>
      </c>
      <c r="J107" s="210">
        <v>-2.8631069099999999</v>
      </c>
      <c r="K107" s="259" t="s">
        <v>341</v>
      </c>
      <c r="L107" s="259" t="s">
        <v>570</v>
      </c>
      <c r="M107" s="259">
        <v>100</v>
      </c>
      <c r="N107" s="259" t="s">
        <v>654</v>
      </c>
      <c r="O107" s="259">
        <v>2017</v>
      </c>
      <c r="P107" s="259" t="s">
        <v>316</v>
      </c>
      <c r="Q107" s="665">
        <v>0.76111111111111107</v>
      </c>
      <c r="R107" s="433" t="s">
        <v>1087</v>
      </c>
      <c r="S107" s="331" t="s">
        <v>318</v>
      </c>
      <c r="T107" s="331" t="s">
        <v>607</v>
      </c>
      <c r="U107" s="259">
        <v>4</v>
      </c>
      <c r="V107" s="259">
        <v>2</v>
      </c>
      <c r="W107" s="259">
        <v>3</v>
      </c>
      <c r="X107" s="259">
        <v>20000</v>
      </c>
      <c r="Y107" s="332">
        <v>398</v>
      </c>
      <c r="Z107" s="332">
        <v>396</v>
      </c>
      <c r="AA107" s="332">
        <v>397</v>
      </c>
      <c r="AB107" s="332">
        <v>227</v>
      </c>
      <c r="AC107" s="332">
        <v>228</v>
      </c>
      <c r="AD107" s="332">
        <v>228</v>
      </c>
      <c r="AE107" s="332">
        <v>85</v>
      </c>
      <c r="AF107" s="332">
        <v>123</v>
      </c>
      <c r="AG107" s="332">
        <v>127</v>
      </c>
      <c r="AH107" s="332">
        <v>75</v>
      </c>
      <c r="AI107" s="332">
        <v>70</v>
      </c>
      <c r="AJ107" s="332">
        <v>61</v>
      </c>
      <c r="AK107" s="332">
        <v>70</v>
      </c>
      <c r="AL107" s="332">
        <v>38</v>
      </c>
      <c r="AM107" s="332"/>
      <c r="AN107" s="332"/>
      <c r="AO107" s="332"/>
      <c r="AP107" s="332"/>
      <c r="AQ107" s="332"/>
      <c r="AR107" s="332"/>
      <c r="AS107" s="332"/>
      <c r="AT107" s="332"/>
      <c r="AU107" s="332">
        <v>15</v>
      </c>
      <c r="AV107" s="332">
        <v>62</v>
      </c>
      <c r="AW107" s="332">
        <v>57</v>
      </c>
      <c r="AX107" s="332">
        <v>37</v>
      </c>
      <c r="AY107" s="332">
        <v>0.95199999999999996</v>
      </c>
      <c r="AZ107" s="332">
        <v>0.95299999999999996</v>
      </c>
      <c r="BA107" s="332" t="s">
        <v>1090</v>
      </c>
      <c r="BB107" s="261">
        <v>391</v>
      </c>
      <c r="BC107" s="261">
        <v>394</v>
      </c>
      <c r="BD107" s="261">
        <v>393</v>
      </c>
      <c r="BE107" s="261">
        <v>226</v>
      </c>
      <c r="BF107" s="261">
        <v>226</v>
      </c>
      <c r="BG107" s="261">
        <v>224</v>
      </c>
      <c r="BH107" s="261">
        <v>67</v>
      </c>
      <c r="BI107" s="261">
        <v>91</v>
      </c>
      <c r="BJ107" s="261">
        <v>92</v>
      </c>
      <c r="BK107" s="261">
        <v>32</v>
      </c>
      <c r="BL107" s="261">
        <v>57</v>
      </c>
      <c r="BM107" s="261">
        <v>50</v>
      </c>
      <c r="BN107" s="261">
        <v>55</v>
      </c>
      <c r="BO107" s="261">
        <v>21</v>
      </c>
      <c r="BP107" s="261"/>
      <c r="BQ107" s="261"/>
      <c r="BR107" s="261"/>
      <c r="BS107" s="261"/>
      <c r="BT107" s="261"/>
      <c r="BU107" s="261"/>
      <c r="BV107" s="261"/>
      <c r="BW107" s="261"/>
      <c r="BX107" s="261">
        <v>10</v>
      </c>
      <c r="BY107" s="261">
        <v>41</v>
      </c>
      <c r="BZ107" s="261">
        <v>37</v>
      </c>
      <c r="CA107" s="261">
        <v>11</v>
      </c>
      <c r="CB107" s="720">
        <v>0.95199999999999996</v>
      </c>
      <c r="CC107" s="720">
        <v>0.90600000000000003</v>
      </c>
      <c r="CD107" s="720">
        <v>0.91800000000000004</v>
      </c>
      <c r="CE107" s="333">
        <v>224</v>
      </c>
      <c r="CF107" s="333">
        <v>163100259118</v>
      </c>
      <c r="CG107" s="333">
        <v>224</v>
      </c>
      <c r="CH107" s="333">
        <v>86057052411</v>
      </c>
      <c r="CI107" s="333">
        <v>222</v>
      </c>
      <c r="CJ107" s="333">
        <v>22126688492</v>
      </c>
      <c r="CK107" s="333"/>
      <c r="CL107" s="333"/>
      <c r="CM107" s="333"/>
      <c r="CN107" s="333"/>
      <c r="CO107" s="333"/>
      <c r="CP107" s="333"/>
      <c r="CQ107" s="333"/>
      <c r="CR107" s="333"/>
      <c r="CS107" s="333"/>
      <c r="CT107" s="333"/>
      <c r="CU107" s="333"/>
      <c r="CV107" s="333"/>
      <c r="CW107" s="333">
        <v>224</v>
      </c>
      <c r="CX107" s="333">
        <v>86057054370</v>
      </c>
      <c r="CY107" s="333">
        <v>224</v>
      </c>
      <c r="CZ107" s="333">
        <v>16310025682</v>
      </c>
      <c r="DA107" s="333">
        <v>222</v>
      </c>
      <c r="DB107" s="374">
        <v>86057053336</v>
      </c>
      <c r="DC107" s="154"/>
      <c r="DD107" s="179">
        <f t="shared" si="81"/>
        <v>145.60067558713473</v>
      </c>
      <c r="DE107" s="179">
        <f t="shared" si="82"/>
        <v>58.378849999999993</v>
      </c>
      <c r="DF107" s="179">
        <f t="shared" si="83"/>
        <v>84.477629999999991</v>
      </c>
      <c r="DG107" s="179">
        <f t="shared" si="84"/>
        <v>87.224869999999996</v>
      </c>
      <c r="DH107" s="180">
        <f t="shared" si="85"/>
        <v>127</v>
      </c>
      <c r="DI107" s="181">
        <f t="shared" si="104"/>
        <v>222</v>
      </c>
      <c r="DJ107" s="182">
        <f t="shared" si="99"/>
        <v>0</v>
      </c>
      <c r="DK107" s="182">
        <f t="shared" si="100"/>
        <v>0</v>
      </c>
      <c r="DL107" s="182">
        <f t="shared" si="105"/>
        <v>1</v>
      </c>
      <c r="DM107" s="182">
        <f t="shared" si="106"/>
        <v>0</v>
      </c>
      <c r="DN107" s="182">
        <f t="shared" si="107"/>
        <v>0</v>
      </c>
      <c r="DO107" s="182">
        <f t="shared" si="86"/>
        <v>0</v>
      </c>
      <c r="DP107" s="182">
        <f t="shared" si="87"/>
        <v>0</v>
      </c>
      <c r="DQ107" s="25">
        <f t="shared" si="88"/>
        <v>1</v>
      </c>
      <c r="DR107" s="169"/>
      <c r="DS107" s="166" t="str">
        <f t="shared" si="108"/>
        <v>B</v>
      </c>
      <c r="DT107" s="166" t="str">
        <f t="shared" si="109"/>
        <v>A</v>
      </c>
      <c r="DU107" s="167">
        <f t="shared" si="110"/>
        <v>4</v>
      </c>
      <c r="DV107" s="153" t="str">
        <f>VLOOKUP(M107,'Data Master kondisi'!$O$3:$P$11,2,FALSE)</f>
        <v>Z</v>
      </c>
      <c r="DW107" s="153">
        <f>LOOKUP(DV107,{"X","X","X","Y","Y","Y","Z","Z","Z"},{6,6,6,4,4,4,2,2,2})</f>
        <v>2</v>
      </c>
      <c r="DX107" s="153">
        <f t="shared" si="89"/>
        <v>1</v>
      </c>
      <c r="DY107" s="153">
        <f t="shared" si="111"/>
        <v>7</v>
      </c>
      <c r="DZ107" s="153" t="str">
        <f>VLOOKUP(G107,'Data Master class'!$A$5:$D$12,3,FALSE)</f>
        <v>A</v>
      </c>
      <c r="EA107" s="160" t="str">
        <f t="shared" si="112"/>
        <v>CUKUP</v>
      </c>
      <c r="EB107" s="156"/>
      <c r="EC107" s="153">
        <f>VLOOKUP(G107,'Data Master class'!$A$5:$D$12,2,FALSE)</f>
        <v>5</v>
      </c>
      <c r="ED107" s="153" t="str">
        <f>VLOOKUP(H107,'Data Master class'!$E$5:$G$6,3,FALSE)</f>
        <v>X</v>
      </c>
      <c r="EE107" s="153">
        <f>VLOOKUP(H107,'Data Master class'!$E$5:$G$6,2,FALSE)</f>
        <v>2</v>
      </c>
      <c r="EF107" s="153">
        <f t="shared" si="113"/>
        <v>7</v>
      </c>
      <c r="EG107" s="153" t="str">
        <f t="shared" si="114"/>
        <v>CLASS 2</v>
      </c>
      <c r="EH107" s="153">
        <f t="shared" si="115"/>
        <v>14</v>
      </c>
      <c r="EI107" s="171"/>
      <c r="EJ107" s="441">
        <f t="shared" si="90"/>
        <v>0.23880597014925375</v>
      </c>
      <c r="EK107" s="441">
        <f t="shared" si="91"/>
        <v>0.10149253731343279</v>
      </c>
      <c r="EL107" s="441">
        <f t="shared" si="92"/>
        <v>0.13731343283582084</v>
      </c>
      <c r="EM107" s="442">
        <f t="shared" si="116"/>
        <v>0.15920398009950246</v>
      </c>
      <c r="EN107" s="443" t="str">
        <f t="shared" si="117"/>
        <v>CUKUP</v>
      </c>
      <c r="EP107" s="196">
        <f>'2. SUHU &amp; FISIK TRAFO'!CY107</f>
        <v>324</v>
      </c>
      <c r="EQ107" s="168">
        <f t="shared" si="118"/>
        <v>39.197530864197532</v>
      </c>
      <c r="ER107" s="189" t="str">
        <f t="shared" si="119"/>
        <v>BAIK</v>
      </c>
      <c r="ET107" s="447">
        <f t="shared" si="101"/>
        <v>76.295000000000002</v>
      </c>
      <c r="EU107" s="447">
        <f t="shared" si="120"/>
        <v>61.036000000000001</v>
      </c>
      <c r="EV107" s="448">
        <f t="shared" si="93"/>
        <v>76.295000000000002</v>
      </c>
      <c r="EW107" s="449" t="str">
        <f t="shared" si="121"/>
        <v>CUKUP</v>
      </c>
      <c r="EX107" s="721"/>
      <c r="EY107" s="447">
        <f t="shared" si="102"/>
        <v>56.316000000000003</v>
      </c>
      <c r="EZ107" s="447">
        <f t="shared" si="94"/>
        <v>45.052800000000005</v>
      </c>
      <c r="FA107" s="448">
        <f t="shared" si="103"/>
        <v>56.316000000000003</v>
      </c>
      <c r="FB107" s="449" t="str">
        <f t="shared" si="95"/>
        <v>BAIK</v>
      </c>
      <c r="FD107" s="453">
        <f t="shared" si="96"/>
        <v>75</v>
      </c>
      <c r="FE107" s="454">
        <f t="shared" si="97"/>
        <v>144.50867052023122</v>
      </c>
      <c r="FF107" s="725">
        <f t="shared" si="98"/>
        <v>51.9</v>
      </c>
      <c r="FG107" s="202" t="str">
        <f t="shared" si="122"/>
        <v>BURUK</v>
      </c>
    </row>
    <row r="108" spans="1:163" s="195" customFormat="1" ht="20.25" customHeight="1">
      <c r="A108" s="347">
        <v>96</v>
      </c>
      <c r="B108" s="764" t="s">
        <v>2239</v>
      </c>
      <c r="C108" s="331" t="s">
        <v>655</v>
      </c>
      <c r="D108" s="259" t="s">
        <v>656</v>
      </c>
      <c r="E108" s="319" t="s">
        <v>631</v>
      </c>
      <c r="F108" s="319" t="s">
        <v>631</v>
      </c>
      <c r="G108" s="208" t="s">
        <v>204</v>
      </c>
      <c r="H108" s="214" t="s">
        <v>209</v>
      </c>
      <c r="I108" s="259">
        <v>108.283507</v>
      </c>
      <c r="J108" s="210">
        <v>-2.8664510000000001</v>
      </c>
      <c r="K108" s="259" t="s">
        <v>341</v>
      </c>
      <c r="L108" s="259" t="s">
        <v>310</v>
      </c>
      <c r="M108" s="259">
        <v>100</v>
      </c>
      <c r="N108" s="259">
        <v>174314523</v>
      </c>
      <c r="O108" s="259">
        <v>2017</v>
      </c>
      <c r="P108" s="259" t="s">
        <v>316</v>
      </c>
      <c r="Q108" s="665">
        <v>0.75555555555555554</v>
      </c>
      <c r="R108" s="433" t="s">
        <v>1088</v>
      </c>
      <c r="S108" s="331" t="s">
        <v>318</v>
      </c>
      <c r="T108" s="331" t="s">
        <v>607</v>
      </c>
      <c r="U108" s="259">
        <v>4</v>
      </c>
      <c r="V108" s="259">
        <v>2</v>
      </c>
      <c r="W108" s="259">
        <v>3</v>
      </c>
      <c r="X108" s="259">
        <v>20000</v>
      </c>
      <c r="Y108" s="332">
        <v>401</v>
      </c>
      <c r="Z108" s="332">
        <v>402</v>
      </c>
      <c r="AA108" s="332">
        <v>402</v>
      </c>
      <c r="AB108" s="332">
        <v>231</v>
      </c>
      <c r="AC108" s="332">
        <v>232</v>
      </c>
      <c r="AD108" s="332">
        <v>232</v>
      </c>
      <c r="AE108" s="332">
        <v>11</v>
      </c>
      <c r="AF108" s="332">
        <v>5</v>
      </c>
      <c r="AG108" s="332">
        <v>3</v>
      </c>
      <c r="AH108" s="332">
        <v>9</v>
      </c>
      <c r="AI108" s="332">
        <v>0</v>
      </c>
      <c r="AJ108" s="332">
        <v>1</v>
      </c>
      <c r="AK108" s="332">
        <v>3</v>
      </c>
      <c r="AL108" s="332">
        <v>4</v>
      </c>
      <c r="AM108" s="332"/>
      <c r="AN108" s="332"/>
      <c r="AO108" s="332"/>
      <c r="AP108" s="332"/>
      <c r="AQ108" s="332"/>
      <c r="AR108" s="332"/>
      <c r="AS108" s="332"/>
      <c r="AT108" s="332"/>
      <c r="AU108" s="332">
        <v>11</v>
      </c>
      <c r="AV108" s="332">
        <v>4</v>
      </c>
      <c r="AW108" s="332">
        <v>4</v>
      </c>
      <c r="AX108" s="332">
        <v>5</v>
      </c>
      <c r="AY108" s="332">
        <v>0.96099999999999997</v>
      </c>
      <c r="AZ108" s="332">
        <v>0.97599999999999998</v>
      </c>
      <c r="BA108" s="332">
        <v>0.95499999999999996</v>
      </c>
      <c r="BB108" s="261">
        <v>400</v>
      </c>
      <c r="BC108" s="261">
        <v>401</v>
      </c>
      <c r="BD108" s="261">
        <v>400</v>
      </c>
      <c r="BE108" s="261">
        <v>230</v>
      </c>
      <c r="BF108" s="261">
        <v>232</v>
      </c>
      <c r="BG108" s="261">
        <v>230</v>
      </c>
      <c r="BH108" s="261">
        <v>10</v>
      </c>
      <c r="BI108" s="261">
        <v>6</v>
      </c>
      <c r="BJ108" s="261">
        <v>4</v>
      </c>
      <c r="BK108" s="261">
        <v>4</v>
      </c>
      <c r="BL108" s="261">
        <v>0</v>
      </c>
      <c r="BM108" s="261">
        <v>4</v>
      </c>
      <c r="BN108" s="261">
        <v>1</v>
      </c>
      <c r="BO108" s="261">
        <v>3</v>
      </c>
      <c r="BP108" s="261"/>
      <c r="BQ108" s="261"/>
      <c r="BR108" s="261"/>
      <c r="BS108" s="261"/>
      <c r="BT108" s="261"/>
      <c r="BU108" s="261"/>
      <c r="BV108" s="261"/>
      <c r="BW108" s="261"/>
      <c r="BX108" s="261">
        <v>10</v>
      </c>
      <c r="BY108" s="261">
        <v>2</v>
      </c>
      <c r="BZ108" s="261">
        <v>3</v>
      </c>
      <c r="CA108" s="261">
        <v>1</v>
      </c>
      <c r="CB108" s="720">
        <v>0.93899999999999995</v>
      </c>
      <c r="CC108" s="720">
        <v>0.77600000000000002</v>
      </c>
      <c r="CD108" s="720">
        <v>0.91800000000000004</v>
      </c>
      <c r="CE108" s="333">
        <v>228</v>
      </c>
      <c r="CF108" s="333">
        <v>163100011210</v>
      </c>
      <c r="CG108" s="333">
        <v>230</v>
      </c>
      <c r="CH108" s="333">
        <v>16310002861</v>
      </c>
      <c r="CI108" s="333">
        <v>228</v>
      </c>
      <c r="CJ108" s="333">
        <v>86057021600</v>
      </c>
      <c r="CK108" s="333"/>
      <c r="CL108" s="333"/>
      <c r="CM108" s="333"/>
      <c r="CN108" s="333"/>
      <c r="CO108" s="333"/>
      <c r="CP108" s="333"/>
      <c r="CQ108" s="333"/>
      <c r="CR108" s="333"/>
      <c r="CS108" s="333"/>
      <c r="CT108" s="333"/>
      <c r="CU108" s="333"/>
      <c r="CV108" s="333"/>
      <c r="CW108" s="333">
        <v>228</v>
      </c>
      <c r="CX108" s="333">
        <v>86057020264</v>
      </c>
      <c r="CY108" s="333">
        <v>230</v>
      </c>
      <c r="CZ108" s="333">
        <v>86057029296</v>
      </c>
      <c r="DA108" s="333">
        <v>228</v>
      </c>
      <c r="DB108" s="374">
        <v>163100028769</v>
      </c>
      <c r="DC108" s="154"/>
      <c r="DD108" s="179">
        <f t="shared" si="81"/>
        <v>143.90904948072819</v>
      </c>
      <c r="DE108" s="179">
        <f t="shared" si="82"/>
        <v>7.6437166666666663</v>
      </c>
      <c r="DF108" s="179">
        <f t="shared" si="83"/>
        <v>3.4744166666666665</v>
      </c>
      <c r="DG108" s="179">
        <f t="shared" si="84"/>
        <v>2.0846499999999999</v>
      </c>
      <c r="DH108" s="180">
        <f t="shared" si="85"/>
        <v>11</v>
      </c>
      <c r="DI108" s="181">
        <f t="shared" si="104"/>
        <v>228</v>
      </c>
      <c r="DJ108" s="182">
        <f t="shared" si="99"/>
        <v>1</v>
      </c>
      <c r="DK108" s="182">
        <f t="shared" si="100"/>
        <v>0</v>
      </c>
      <c r="DL108" s="182">
        <f t="shared" si="105"/>
        <v>0</v>
      </c>
      <c r="DM108" s="182">
        <f t="shared" si="106"/>
        <v>0</v>
      </c>
      <c r="DN108" s="182">
        <f t="shared" si="107"/>
        <v>0</v>
      </c>
      <c r="DO108" s="182">
        <f t="shared" si="86"/>
        <v>1</v>
      </c>
      <c r="DP108" s="182">
        <f t="shared" si="87"/>
        <v>0</v>
      </c>
      <c r="DQ108" s="25">
        <f t="shared" si="88"/>
        <v>0</v>
      </c>
      <c r="DR108" s="169"/>
      <c r="DS108" s="166" t="str">
        <f t="shared" si="108"/>
        <v>A</v>
      </c>
      <c r="DT108" s="166" t="str">
        <f t="shared" si="109"/>
        <v>C</v>
      </c>
      <c r="DU108" s="167">
        <f t="shared" si="110"/>
        <v>3</v>
      </c>
      <c r="DV108" s="153" t="str">
        <f>VLOOKUP(M108,'Data Master kondisi'!$O$3:$P$11,2,FALSE)</f>
        <v>Z</v>
      </c>
      <c r="DW108" s="153">
        <f>LOOKUP(DV108,{"X","X","X","Y","Y","Y","Z","Z","Z"},{6,6,6,4,4,4,2,2,2})</f>
        <v>2</v>
      </c>
      <c r="DX108" s="153">
        <f t="shared" si="89"/>
        <v>1</v>
      </c>
      <c r="DY108" s="153">
        <f t="shared" si="111"/>
        <v>6</v>
      </c>
      <c r="DZ108" s="153" t="str">
        <f>VLOOKUP(G108,'Data Master class'!$A$5:$D$12,3,FALSE)</f>
        <v>A</v>
      </c>
      <c r="EA108" s="160" t="str">
        <f t="shared" si="112"/>
        <v>CUKUP</v>
      </c>
      <c r="EB108" s="156"/>
      <c r="EC108" s="153">
        <f>VLOOKUP(G108,'Data Master class'!$A$5:$D$12,2,FALSE)</f>
        <v>5</v>
      </c>
      <c r="ED108" s="153" t="str">
        <f>VLOOKUP(H108,'Data Master class'!$E$5:$G$6,3,FALSE)</f>
        <v>Y</v>
      </c>
      <c r="EE108" s="153">
        <f>VLOOKUP(H108,'Data Master class'!$E$5:$G$6,2,FALSE)</f>
        <v>1</v>
      </c>
      <c r="EF108" s="153">
        <f t="shared" si="113"/>
        <v>6</v>
      </c>
      <c r="EG108" s="153" t="str">
        <f t="shared" si="114"/>
        <v>CLASS 2</v>
      </c>
      <c r="EH108" s="153">
        <f t="shared" si="115"/>
        <v>12</v>
      </c>
      <c r="EI108" s="171"/>
      <c r="EJ108" s="441">
        <f t="shared" si="90"/>
        <v>0.73684210526315796</v>
      </c>
      <c r="EK108" s="441">
        <f t="shared" si="91"/>
        <v>0.21052631578947364</v>
      </c>
      <c r="EL108" s="441">
        <f t="shared" si="92"/>
        <v>0.52631578947368418</v>
      </c>
      <c r="EM108" s="442">
        <f t="shared" si="116"/>
        <v>0.49122807017543862</v>
      </c>
      <c r="EN108" s="443" t="str">
        <f t="shared" si="117"/>
        <v>BURUK</v>
      </c>
      <c r="EP108" s="196">
        <f>'2. SUHU &amp; FISIK TRAFO'!CY108</f>
        <v>324</v>
      </c>
      <c r="EQ108" s="168">
        <f t="shared" si="118"/>
        <v>3.3950617283950617</v>
      </c>
      <c r="ER108" s="189" t="str">
        <f t="shared" si="119"/>
        <v>BAIK</v>
      </c>
      <c r="ET108" s="447">
        <f t="shared" si="101"/>
        <v>4.3970000000000002</v>
      </c>
      <c r="EU108" s="447">
        <f t="shared" si="120"/>
        <v>3.5176000000000003</v>
      </c>
      <c r="EV108" s="448">
        <f t="shared" si="93"/>
        <v>4.3970000000000002</v>
      </c>
      <c r="EW108" s="449" t="str">
        <f t="shared" si="121"/>
        <v>BAIK</v>
      </c>
      <c r="EX108" s="721"/>
      <c r="EY108" s="447">
        <f t="shared" si="102"/>
        <v>4.6120000000000001</v>
      </c>
      <c r="EZ108" s="447">
        <f t="shared" si="94"/>
        <v>3.6896000000000004</v>
      </c>
      <c r="FA108" s="448">
        <f t="shared" si="103"/>
        <v>4.6120000000000001</v>
      </c>
      <c r="FB108" s="449" t="str">
        <f t="shared" si="95"/>
        <v>BAIK</v>
      </c>
      <c r="FD108" s="453">
        <f t="shared" si="96"/>
        <v>9</v>
      </c>
      <c r="FE108" s="454">
        <f t="shared" si="97"/>
        <v>144.50867052023122</v>
      </c>
      <c r="FF108" s="725">
        <f t="shared" si="98"/>
        <v>6.2279999999999998</v>
      </c>
      <c r="FG108" s="202" t="str">
        <f t="shared" si="122"/>
        <v>BAIK</v>
      </c>
    </row>
    <row r="109" spans="1:163" s="195" customFormat="1" ht="20.25" customHeight="1">
      <c r="A109" s="347">
        <v>97</v>
      </c>
      <c r="B109" s="764" t="s">
        <v>2239</v>
      </c>
      <c r="C109" s="331" t="s">
        <v>657</v>
      </c>
      <c r="D109" s="259" t="s">
        <v>656</v>
      </c>
      <c r="E109" s="319" t="s">
        <v>631</v>
      </c>
      <c r="F109" s="319" t="s">
        <v>631</v>
      </c>
      <c r="G109" s="208" t="s">
        <v>204</v>
      </c>
      <c r="H109" s="214" t="s">
        <v>209</v>
      </c>
      <c r="I109" s="259">
        <v>108.286029</v>
      </c>
      <c r="J109" s="210">
        <v>-2.8658419999999998</v>
      </c>
      <c r="K109" s="259" t="s">
        <v>341</v>
      </c>
      <c r="L109" s="259" t="s">
        <v>571</v>
      </c>
      <c r="M109" s="259">
        <v>100</v>
      </c>
      <c r="N109" s="259">
        <v>11009001</v>
      </c>
      <c r="O109" s="259">
        <v>2011</v>
      </c>
      <c r="P109" s="259" t="s">
        <v>316</v>
      </c>
      <c r="Q109" s="665">
        <v>0.76180555555555562</v>
      </c>
      <c r="R109" s="433" t="s">
        <v>1088</v>
      </c>
      <c r="S109" s="331" t="s">
        <v>318</v>
      </c>
      <c r="T109" s="331" t="s">
        <v>607</v>
      </c>
      <c r="U109" s="259">
        <v>3</v>
      </c>
      <c r="V109" s="259">
        <v>1</v>
      </c>
      <c r="W109" s="259">
        <v>3</v>
      </c>
      <c r="X109" s="259">
        <v>20000</v>
      </c>
      <c r="Y109" s="332">
        <v>401</v>
      </c>
      <c r="Z109" s="332">
        <v>399</v>
      </c>
      <c r="AA109" s="332">
        <v>399</v>
      </c>
      <c r="AB109" s="332">
        <v>231</v>
      </c>
      <c r="AC109" s="332">
        <v>230</v>
      </c>
      <c r="AD109" s="332">
        <v>230</v>
      </c>
      <c r="AE109" s="332">
        <v>37</v>
      </c>
      <c r="AF109" s="332">
        <v>36</v>
      </c>
      <c r="AG109" s="332">
        <v>28</v>
      </c>
      <c r="AH109" s="332">
        <v>20</v>
      </c>
      <c r="AI109" s="332"/>
      <c r="AJ109" s="332"/>
      <c r="AK109" s="332"/>
      <c r="AL109" s="332"/>
      <c r="AM109" s="332">
        <v>37</v>
      </c>
      <c r="AN109" s="332">
        <v>36</v>
      </c>
      <c r="AO109" s="332">
        <v>28</v>
      </c>
      <c r="AP109" s="332">
        <v>20</v>
      </c>
      <c r="AQ109" s="332"/>
      <c r="AR109" s="332"/>
      <c r="AS109" s="332"/>
      <c r="AT109" s="332"/>
      <c r="AU109" s="332"/>
      <c r="AV109" s="332"/>
      <c r="AW109" s="332"/>
      <c r="AX109" s="332"/>
      <c r="AY109" s="332">
        <v>0.97</v>
      </c>
      <c r="AZ109" s="332">
        <v>0.95199999999999996</v>
      </c>
      <c r="BA109" s="332">
        <v>0.93799999999999994</v>
      </c>
      <c r="BB109" s="261">
        <v>400</v>
      </c>
      <c r="BC109" s="261">
        <v>400</v>
      </c>
      <c r="BD109" s="261">
        <v>398</v>
      </c>
      <c r="BE109" s="261">
        <v>230</v>
      </c>
      <c r="BF109" s="261">
        <v>230</v>
      </c>
      <c r="BG109" s="261">
        <v>228</v>
      </c>
      <c r="BH109" s="261">
        <v>28</v>
      </c>
      <c r="BI109" s="261">
        <v>26</v>
      </c>
      <c r="BJ109" s="261">
        <v>22</v>
      </c>
      <c r="BK109" s="261">
        <v>21</v>
      </c>
      <c r="BL109" s="261"/>
      <c r="BM109" s="261"/>
      <c r="BN109" s="261"/>
      <c r="BO109" s="261"/>
      <c r="BP109" s="261">
        <v>28</v>
      </c>
      <c r="BQ109" s="261">
        <v>26</v>
      </c>
      <c r="BR109" s="261">
        <v>22</v>
      </c>
      <c r="BS109" s="261">
        <v>21</v>
      </c>
      <c r="BT109" s="261"/>
      <c r="BU109" s="261"/>
      <c r="BV109" s="261"/>
      <c r="BW109" s="261"/>
      <c r="BX109" s="261"/>
      <c r="BY109" s="261"/>
      <c r="BZ109" s="261"/>
      <c r="CA109" s="261"/>
      <c r="CB109" s="720">
        <v>0.93899999999999995</v>
      </c>
      <c r="CC109" s="720">
        <v>0.93400000000000005</v>
      </c>
      <c r="CD109" s="720">
        <v>0.92500000000000004</v>
      </c>
      <c r="CE109" s="333"/>
      <c r="CF109" s="333"/>
      <c r="CG109" s="333"/>
      <c r="CH109" s="333"/>
      <c r="CI109" s="333"/>
      <c r="CJ109" s="333"/>
      <c r="CK109" s="333">
        <v>228</v>
      </c>
      <c r="CL109" s="333">
        <v>5640187188</v>
      </c>
      <c r="CM109" s="333">
        <v>229</v>
      </c>
      <c r="CN109" s="333">
        <v>86032027621</v>
      </c>
      <c r="CO109" s="333">
        <v>226</v>
      </c>
      <c r="CP109" s="333">
        <v>86032026113</v>
      </c>
      <c r="CQ109" s="333"/>
      <c r="CR109" s="333"/>
      <c r="CS109" s="333"/>
      <c r="CT109" s="333"/>
      <c r="CU109" s="333"/>
      <c r="CV109" s="333"/>
      <c r="CW109" s="333"/>
      <c r="CX109" s="333"/>
      <c r="CY109" s="333"/>
      <c r="CZ109" s="333"/>
      <c r="DA109" s="333"/>
      <c r="DB109" s="374"/>
      <c r="DC109" s="154"/>
      <c r="DD109" s="179">
        <f t="shared" si="81"/>
        <v>144.62919484927227</v>
      </c>
      <c r="DE109" s="179">
        <f t="shared" si="82"/>
        <v>25.582663333333333</v>
      </c>
      <c r="DF109" s="179">
        <f t="shared" si="83"/>
        <v>24.89124</v>
      </c>
      <c r="DG109" s="179">
        <f t="shared" si="84"/>
        <v>19.359853333333334</v>
      </c>
      <c r="DH109" s="180">
        <f t="shared" si="85"/>
        <v>37</v>
      </c>
      <c r="DI109" s="181">
        <f t="shared" si="104"/>
        <v>226</v>
      </c>
      <c r="DJ109" s="182">
        <f t="shared" si="99"/>
        <v>1</v>
      </c>
      <c r="DK109" s="182">
        <f t="shared" si="100"/>
        <v>0</v>
      </c>
      <c r="DL109" s="182">
        <f t="shared" si="105"/>
        <v>0</v>
      </c>
      <c r="DM109" s="182">
        <f t="shared" si="106"/>
        <v>0</v>
      </c>
      <c r="DN109" s="182">
        <f t="shared" si="107"/>
        <v>0</v>
      </c>
      <c r="DO109" s="182">
        <f t="shared" si="86"/>
        <v>1</v>
      </c>
      <c r="DP109" s="182">
        <f t="shared" si="87"/>
        <v>0</v>
      </c>
      <c r="DQ109" s="25">
        <f t="shared" si="88"/>
        <v>0</v>
      </c>
      <c r="DR109" s="169"/>
      <c r="DS109" s="166" t="str">
        <f t="shared" si="108"/>
        <v>A</v>
      </c>
      <c r="DT109" s="166" t="str">
        <f t="shared" si="109"/>
        <v>A</v>
      </c>
      <c r="DU109" s="167">
        <f t="shared" si="110"/>
        <v>1</v>
      </c>
      <c r="DV109" s="153" t="str">
        <f>VLOOKUP(M109,'Data Master kondisi'!$O$3:$P$11,2,FALSE)</f>
        <v>Z</v>
      </c>
      <c r="DW109" s="153">
        <f>LOOKUP(DV109,{"X","X","X","Y","Y","Y","Z","Z","Z"},{6,6,6,4,4,4,2,2,2})</f>
        <v>2</v>
      </c>
      <c r="DX109" s="153">
        <f t="shared" si="89"/>
        <v>1</v>
      </c>
      <c r="DY109" s="153">
        <f t="shared" si="111"/>
        <v>4</v>
      </c>
      <c r="DZ109" s="153" t="str">
        <f>VLOOKUP(G109,'Data Master class'!$A$5:$D$12,3,FALSE)</f>
        <v>A</v>
      </c>
      <c r="EA109" s="160" t="str">
        <f t="shared" si="112"/>
        <v>BAIK</v>
      </c>
      <c r="EB109" s="156"/>
      <c r="EC109" s="153">
        <f>VLOOKUP(G109,'Data Master class'!$A$5:$D$12,2,FALSE)</f>
        <v>5</v>
      </c>
      <c r="ED109" s="153" t="str">
        <f>VLOOKUP(H109,'Data Master class'!$E$5:$G$6,3,FALSE)</f>
        <v>Y</v>
      </c>
      <c r="EE109" s="153">
        <f>VLOOKUP(H109,'Data Master class'!$E$5:$G$6,2,FALSE)</f>
        <v>1</v>
      </c>
      <c r="EF109" s="153">
        <f t="shared" si="113"/>
        <v>6</v>
      </c>
      <c r="EG109" s="153" t="str">
        <f t="shared" si="114"/>
        <v>CLASS 2</v>
      </c>
      <c r="EH109" s="153">
        <f t="shared" si="115"/>
        <v>10</v>
      </c>
      <c r="EI109" s="171"/>
      <c r="EJ109" s="441">
        <f t="shared" si="90"/>
        <v>9.9009900990099084E-2</v>
      </c>
      <c r="EK109" s="441">
        <f t="shared" si="91"/>
        <v>6.9306930693069382E-2</v>
      </c>
      <c r="EL109" s="441">
        <f t="shared" si="92"/>
        <v>0.16831683168316827</v>
      </c>
      <c r="EM109" s="442">
        <f t="shared" si="116"/>
        <v>0.11221122112211224</v>
      </c>
      <c r="EN109" s="443" t="str">
        <f t="shared" si="117"/>
        <v>CUKUP</v>
      </c>
      <c r="EP109" s="196">
        <f>'2. SUHU &amp; FISIK TRAFO'!CY109</f>
        <v>324</v>
      </c>
      <c r="EQ109" s="168">
        <f t="shared" si="118"/>
        <v>11.419753086419753</v>
      </c>
      <c r="ER109" s="189" t="str">
        <f t="shared" si="119"/>
        <v>BAIK</v>
      </c>
      <c r="ET109" s="447">
        <f t="shared" si="101"/>
        <v>23.266999999999999</v>
      </c>
      <c r="EU109" s="447">
        <f t="shared" si="120"/>
        <v>18.613600000000002</v>
      </c>
      <c r="EV109" s="448">
        <f t="shared" si="93"/>
        <v>23.266999999999999</v>
      </c>
      <c r="EW109" s="449" t="str">
        <f t="shared" si="121"/>
        <v>BAIK</v>
      </c>
      <c r="EX109" s="721"/>
      <c r="EY109" s="447">
        <f t="shared" si="102"/>
        <v>17.436</v>
      </c>
      <c r="EZ109" s="447">
        <f t="shared" si="94"/>
        <v>13.9488</v>
      </c>
      <c r="FA109" s="448">
        <f t="shared" si="103"/>
        <v>17.436</v>
      </c>
      <c r="FB109" s="449" t="str">
        <f t="shared" si="95"/>
        <v>BAIK</v>
      </c>
      <c r="FD109" s="453">
        <f t="shared" si="96"/>
        <v>20</v>
      </c>
      <c r="FE109" s="454">
        <f t="shared" si="97"/>
        <v>144.50867052023122</v>
      </c>
      <c r="FF109" s="725">
        <f t="shared" si="98"/>
        <v>13.84</v>
      </c>
      <c r="FG109" s="202" t="str">
        <f t="shared" si="122"/>
        <v>CUKUP</v>
      </c>
    </row>
    <row r="110" spans="1:163" s="195" customFormat="1" ht="20.25" customHeight="1">
      <c r="A110" s="347">
        <v>98</v>
      </c>
      <c r="B110" s="764" t="s">
        <v>2239</v>
      </c>
      <c r="C110" s="331" t="s">
        <v>658</v>
      </c>
      <c r="D110" s="259" t="s">
        <v>651</v>
      </c>
      <c r="E110" s="319" t="s">
        <v>631</v>
      </c>
      <c r="F110" s="319" t="s">
        <v>631</v>
      </c>
      <c r="G110" s="208" t="s">
        <v>204</v>
      </c>
      <c r="H110" s="214" t="s">
        <v>208</v>
      </c>
      <c r="I110" s="259">
        <v>108.28017018</v>
      </c>
      <c r="J110" s="210">
        <v>-2.8641304600000002</v>
      </c>
      <c r="K110" s="259" t="s">
        <v>341</v>
      </c>
      <c r="L110" s="259" t="s">
        <v>571</v>
      </c>
      <c r="M110" s="259">
        <v>160</v>
      </c>
      <c r="N110" s="259">
        <v>15128485</v>
      </c>
      <c r="O110" s="259">
        <v>2016</v>
      </c>
      <c r="P110" s="259" t="s">
        <v>316</v>
      </c>
      <c r="Q110" s="665">
        <v>0.76666666666666661</v>
      </c>
      <c r="R110" s="433" t="s">
        <v>1087</v>
      </c>
      <c r="S110" s="331" t="s">
        <v>318</v>
      </c>
      <c r="T110" s="331" t="s">
        <v>607</v>
      </c>
      <c r="U110" s="259">
        <v>4</v>
      </c>
      <c r="V110" s="259">
        <v>3</v>
      </c>
      <c r="W110" s="259">
        <v>3</v>
      </c>
      <c r="X110" s="259">
        <v>20000</v>
      </c>
      <c r="Y110" s="332">
        <v>400</v>
      </c>
      <c r="Z110" s="332">
        <v>401</v>
      </c>
      <c r="AA110" s="332">
        <v>400</v>
      </c>
      <c r="AB110" s="332">
        <v>229</v>
      </c>
      <c r="AC110" s="332">
        <v>230</v>
      </c>
      <c r="AD110" s="332">
        <v>232</v>
      </c>
      <c r="AE110" s="332">
        <v>29</v>
      </c>
      <c r="AF110" s="332">
        <v>12</v>
      </c>
      <c r="AG110" s="332">
        <v>12</v>
      </c>
      <c r="AH110" s="332">
        <v>14</v>
      </c>
      <c r="AI110" s="332"/>
      <c r="AJ110" s="332"/>
      <c r="AK110" s="332"/>
      <c r="AL110" s="332"/>
      <c r="AM110" s="332">
        <v>29</v>
      </c>
      <c r="AN110" s="332">
        <v>12</v>
      </c>
      <c r="AO110" s="332">
        <v>12</v>
      </c>
      <c r="AP110" s="332">
        <v>14</v>
      </c>
      <c r="AQ110" s="332"/>
      <c r="AR110" s="332"/>
      <c r="AS110" s="332"/>
      <c r="AT110" s="332"/>
      <c r="AU110" s="332"/>
      <c r="AV110" s="332"/>
      <c r="AW110" s="332"/>
      <c r="AX110" s="332"/>
      <c r="AY110" s="332">
        <v>0.92100000000000004</v>
      </c>
      <c r="AZ110" s="332">
        <v>0.97799999999999998</v>
      </c>
      <c r="BA110" s="332">
        <v>0.95499999999999996</v>
      </c>
      <c r="BB110" s="261">
        <v>400</v>
      </c>
      <c r="BC110" s="261">
        <v>401</v>
      </c>
      <c r="BD110" s="261">
        <v>401</v>
      </c>
      <c r="BE110" s="261">
        <v>229</v>
      </c>
      <c r="BF110" s="261">
        <v>231</v>
      </c>
      <c r="BG110" s="261">
        <v>231</v>
      </c>
      <c r="BH110" s="261">
        <v>58</v>
      </c>
      <c r="BI110" s="261">
        <v>38</v>
      </c>
      <c r="BJ110" s="261">
        <v>38</v>
      </c>
      <c r="BK110" s="261">
        <v>20</v>
      </c>
      <c r="BL110" s="261"/>
      <c r="BM110" s="261"/>
      <c r="BN110" s="261"/>
      <c r="BO110" s="261"/>
      <c r="BP110" s="261">
        <v>58</v>
      </c>
      <c r="BQ110" s="261">
        <v>38</v>
      </c>
      <c r="BR110" s="261">
        <v>38</v>
      </c>
      <c r="BS110" s="261">
        <v>20</v>
      </c>
      <c r="BT110" s="261"/>
      <c r="BU110" s="261"/>
      <c r="BV110" s="261"/>
      <c r="BW110" s="261"/>
      <c r="BX110" s="261"/>
      <c r="BY110" s="261"/>
      <c r="BZ110" s="261"/>
      <c r="CA110" s="261"/>
      <c r="CB110" s="720">
        <v>0.98499999999999999</v>
      </c>
      <c r="CC110" s="720">
        <v>0.98399999999999999</v>
      </c>
      <c r="CD110" s="720">
        <v>0.97299999999999998</v>
      </c>
      <c r="CE110" s="333"/>
      <c r="CF110" s="333"/>
      <c r="CG110" s="333"/>
      <c r="CH110" s="333"/>
      <c r="CI110" s="333"/>
      <c r="CJ110" s="333"/>
      <c r="CK110" s="333">
        <v>227</v>
      </c>
      <c r="CL110" s="333">
        <v>32190444728</v>
      </c>
      <c r="CM110" s="333">
        <v>229</v>
      </c>
      <c r="CN110" s="333">
        <v>22126888263</v>
      </c>
      <c r="CO110" s="333">
        <v>229</v>
      </c>
      <c r="CP110" s="333">
        <v>86057053350</v>
      </c>
      <c r="CQ110" s="333"/>
      <c r="CR110" s="333"/>
      <c r="CS110" s="333"/>
      <c r="CT110" s="333"/>
      <c r="CU110" s="333"/>
      <c r="CV110" s="333"/>
      <c r="CW110" s="333"/>
      <c r="CX110" s="333"/>
      <c r="CY110" s="333"/>
      <c r="CZ110" s="333"/>
      <c r="DA110" s="333"/>
      <c r="DB110" s="374"/>
      <c r="DC110" s="154"/>
      <c r="DD110" s="179">
        <f t="shared" si="81"/>
        <v>231.02135503650621</v>
      </c>
      <c r="DE110" s="179">
        <f t="shared" si="82"/>
        <v>12.552952083333333</v>
      </c>
      <c r="DF110" s="179">
        <f t="shared" si="83"/>
        <v>5.1943249999999992</v>
      </c>
      <c r="DG110" s="179">
        <f t="shared" si="84"/>
        <v>5.1943249999999992</v>
      </c>
      <c r="DH110" s="180">
        <f t="shared" si="85"/>
        <v>29</v>
      </c>
      <c r="DI110" s="181">
        <f t="shared" si="104"/>
        <v>227</v>
      </c>
      <c r="DJ110" s="182">
        <f t="shared" si="99"/>
        <v>1</v>
      </c>
      <c r="DK110" s="182">
        <f t="shared" si="100"/>
        <v>0</v>
      </c>
      <c r="DL110" s="182">
        <f t="shared" si="105"/>
        <v>0</v>
      </c>
      <c r="DM110" s="182">
        <f t="shared" si="106"/>
        <v>0</v>
      </c>
      <c r="DN110" s="182">
        <f t="shared" si="107"/>
        <v>0</v>
      </c>
      <c r="DO110" s="182">
        <f t="shared" si="86"/>
        <v>1</v>
      </c>
      <c r="DP110" s="182">
        <f t="shared" si="87"/>
        <v>0</v>
      </c>
      <c r="DQ110" s="25">
        <f t="shared" si="88"/>
        <v>0</v>
      </c>
      <c r="DR110" s="169"/>
      <c r="DS110" s="166" t="str">
        <f t="shared" si="108"/>
        <v>A</v>
      </c>
      <c r="DT110" s="166" t="str">
        <f t="shared" si="109"/>
        <v>C</v>
      </c>
      <c r="DU110" s="167">
        <f t="shared" si="110"/>
        <v>3</v>
      </c>
      <c r="DV110" s="153" t="str">
        <f>VLOOKUP(M110,'Data Master kondisi'!$O$3:$P$11,2,FALSE)</f>
        <v>Y</v>
      </c>
      <c r="DW110" s="153">
        <f>LOOKUP(DV110,{"X","X","X","Y","Y","Y","Z","Z","Z"},{6,6,6,4,4,4,2,2,2})</f>
        <v>4</v>
      </c>
      <c r="DX110" s="153">
        <f t="shared" si="89"/>
        <v>1</v>
      </c>
      <c r="DY110" s="153">
        <f t="shared" si="111"/>
        <v>8</v>
      </c>
      <c r="DZ110" s="153" t="str">
        <f>VLOOKUP(G110,'Data Master class'!$A$5:$D$12,3,FALSE)</f>
        <v>A</v>
      </c>
      <c r="EA110" s="160" t="str">
        <f t="shared" si="112"/>
        <v>CUKUP</v>
      </c>
      <c r="EB110" s="156"/>
      <c r="EC110" s="153">
        <f>VLOOKUP(G110,'Data Master class'!$A$5:$D$12,2,FALSE)</f>
        <v>5</v>
      </c>
      <c r="ED110" s="153" t="str">
        <f>VLOOKUP(H110,'Data Master class'!$E$5:$G$6,3,FALSE)</f>
        <v>X</v>
      </c>
      <c r="EE110" s="153">
        <f>VLOOKUP(H110,'Data Master class'!$E$5:$G$6,2,FALSE)</f>
        <v>2</v>
      </c>
      <c r="EF110" s="153">
        <f t="shared" si="113"/>
        <v>7</v>
      </c>
      <c r="EG110" s="153" t="str">
        <f t="shared" si="114"/>
        <v>CLASS 2</v>
      </c>
      <c r="EH110" s="153">
        <f t="shared" si="115"/>
        <v>15</v>
      </c>
      <c r="EI110" s="171"/>
      <c r="EJ110" s="441">
        <f t="shared" si="90"/>
        <v>0.64150943396226401</v>
      </c>
      <c r="EK110" s="441">
        <f t="shared" si="91"/>
        <v>0.32075471698113212</v>
      </c>
      <c r="EL110" s="441">
        <f t="shared" si="92"/>
        <v>0.32075471698113212</v>
      </c>
      <c r="EM110" s="442">
        <f t="shared" si="116"/>
        <v>0.42767295597484273</v>
      </c>
      <c r="EN110" s="443" t="str">
        <f t="shared" si="117"/>
        <v>BURUK</v>
      </c>
      <c r="EP110" s="196">
        <f>'2. SUHU &amp; FISIK TRAFO'!CY110</f>
        <v>324</v>
      </c>
      <c r="EQ110" s="168">
        <f t="shared" si="118"/>
        <v>8.9506172839506171</v>
      </c>
      <c r="ER110" s="189" t="str">
        <f t="shared" si="119"/>
        <v>BAIK</v>
      </c>
      <c r="ET110" s="447">
        <f t="shared" si="101"/>
        <v>12.185</v>
      </c>
      <c r="EU110" s="447">
        <f t="shared" si="120"/>
        <v>9.7480000000000011</v>
      </c>
      <c r="EV110" s="448">
        <f t="shared" si="93"/>
        <v>7.6156250000000005</v>
      </c>
      <c r="EW110" s="449" t="str">
        <f t="shared" si="121"/>
        <v>BAIK</v>
      </c>
      <c r="EX110" s="721"/>
      <c r="EY110" s="447">
        <f t="shared" si="102"/>
        <v>30.838000000000001</v>
      </c>
      <c r="EZ110" s="447">
        <f t="shared" si="94"/>
        <v>24.670400000000001</v>
      </c>
      <c r="FA110" s="448">
        <f t="shared" si="103"/>
        <v>19.27375</v>
      </c>
      <c r="FB110" s="449" t="str">
        <f t="shared" si="95"/>
        <v>BAIK</v>
      </c>
      <c r="FD110" s="453">
        <f t="shared" si="96"/>
        <v>14</v>
      </c>
      <c r="FE110" s="454">
        <f t="shared" si="97"/>
        <v>231.21387283236993</v>
      </c>
      <c r="FF110" s="725">
        <f t="shared" si="98"/>
        <v>6.0550000000000006</v>
      </c>
      <c r="FG110" s="202" t="str">
        <f t="shared" si="122"/>
        <v>BAIK</v>
      </c>
    </row>
    <row r="111" spans="1:163" s="195" customFormat="1" ht="20.25" customHeight="1">
      <c r="A111" s="347">
        <v>99</v>
      </c>
      <c r="B111" s="764" t="s">
        <v>2239</v>
      </c>
      <c r="C111" s="331" t="s">
        <v>659</v>
      </c>
      <c r="D111" s="259" t="s">
        <v>660</v>
      </c>
      <c r="E111" s="319" t="s">
        <v>631</v>
      </c>
      <c r="F111" s="319" t="s">
        <v>631</v>
      </c>
      <c r="G111" s="208" t="s">
        <v>204</v>
      </c>
      <c r="H111" s="214" t="s">
        <v>208</v>
      </c>
      <c r="I111" s="259">
        <v>108.282602</v>
      </c>
      <c r="J111" s="210">
        <v>-2.86083</v>
      </c>
      <c r="K111" s="259" t="s">
        <v>315</v>
      </c>
      <c r="L111" s="259" t="s">
        <v>572</v>
      </c>
      <c r="M111" s="259">
        <v>100</v>
      </c>
      <c r="N111" s="259">
        <v>1000431056004</v>
      </c>
      <c r="O111" s="259">
        <v>2010</v>
      </c>
      <c r="P111" s="259" t="s">
        <v>316</v>
      </c>
      <c r="Q111" s="665">
        <v>0.7715277777777777</v>
      </c>
      <c r="R111" s="433" t="s">
        <v>1087</v>
      </c>
      <c r="S111" s="331" t="s">
        <v>318</v>
      </c>
      <c r="T111" s="331" t="s">
        <v>607</v>
      </c>
      <c r="U111" s="259">
        <v>1</v>
      </c>
      <c r="V111" s="259">
        <v>1</v>
      </c>
      <c r="W111" s="259">
        <v>3</v>
      </c>
      <c r="X111" s="259">
        <v>20000</v>
      </c>
      <c r="Y111" s="332">
        <v>401</v>
      </c>
      <c r="Z111" s="332">
        <v>399</v>
      </c>
      <c r="AA111" s="332">
        <v>399</v>
      </c>
      <c r="AB111" s="332">
        <v>228</v>
      </c>
      <c r="AC111" s="332">
        <v>231</v>
      </c>
      <c r="AD111" s="332">
        <v>229</v>
      </c>
      <c r="AE111" s="332">
        <v>24</v>
      </c>
      <c r="AF111" s="332">
        <v>21</v>
      </c>
      <c r="AG111" s="332">
        <v>27</v>
      </c>
      <c r="AH111" s="332">
        <v>17</v>
      </c>
      <c r="AI111" s="332">
        <v>24</v>
      </c>
      <c r="AJ111" s="332">
        <v>21</v>
      </c>
      <c r="AK111" s="332">
        <v>27</v>
      </c>
      <c r="AL111" s="332">
        <v>17</v>
      </c>
      <c r="AM111" s="332"/>
      <c r="AN111" s="332"/>
      <c r="AO111" s="332"/>
      <c r="AP111" s="332"/>
      <c r="AQ111" s="332"/>
      <c r="AR111" s="332"/>
      <c r="AS111" s="332"/>
      <c r="AT111" s="332"/>
      <c r="AU111" s="332"/>
      <c r="AV111" s="332"/>
      <c r="AW111" s="332"/>
      <c r="AX111" s="332"/>
      <c r="AY111" s="332">
        <v>0.93600000000000005</v>
      </c>
      <c r="AZ111" s="332">
        <v>0.96499999999999997</v>
      </c>
      <c r="BA111" s="332">
        <v>0.91300000000000003</v>
      </c>
      <c r="BB111" s="261">
        <v>400</v>
      </c>
      <c r="BC111" s="261">
        <v>397</v>
      </c>
      <c r="BD111" s="261">
        <v>397</v>
      </c>
      <c r="BE111" s="261">
        <v>229</v>
      </c>
      <c r="BF111" s="261">
        <v>226</v>
      </c>
      <c r="BG111" s="261">
        <v>226</v>
      </c>
      <c r="BH111" s="261">
        <v>16</v>
      </c>
      <c r="BI111" s="261">
        <v>18</v>
      </c>
      <c r="BJ111" s="261" t="s">
        <v>661</v>
      </c>
      <c r="BK111" s="261">
        <v>15</v>
      </c>
      <c r="BL111" s="261">
        <v>16</v>
      </c>
      <c r="BM111" s="261">
        <v>18</v>
      </c>
      <c r="BN111" s="261" t="s">
        <v>661</v>
      </c>
      <c r="BO111" s="261">
        <v>15</v>
      </c>
      <c r="BP111" s="261"/>
      <c r="BQ111" s="261"/>
      <c r="BR111" s="261"/>
      <c r="BS111" s="261"/>
      <c r="BT111" s="261"/>
      <c r="BU111" s="261"/>
      <c r="BV111" s="261"/>
      <c r="BW111" s="261"/>
      <c r="BX111" s="261"/>
      <c r="BY111" s="261"/>
      <c r="BZ111" s="261"/>
      <c r="CA111" s="261"/>
      <c r="CB111" s="720">
        <v>0.88</v>
      </c>
      <c r="CC111" s="720">
        <v>0.96299999999999997</v>
      </c>
      <c r="CD111" s="720">
        <v>0.88</v>
      </c>
      <c r="CE111" s="333" t="s">
        <v>662</v>
      </c>
      <c r="CF111" s="333">
        <v>163100125283</v>
      </c>
      <c r="CG111" s="333" t="s">
        <v>662</v>
      </c>
      <c r="CH111" s="333">
        <v>163100125283</v>
      </c>
      <c r="CI111" s="333" t="s">
        <v>662</v>
      </c>
      <c r="CJ111" s="333">
        <v>163100125283</v>
      </c>
      <c r="CK111" s="333"/>
      <c r="CL111" s="333"/>
      <c r="CM111" s="333"/>
      <c r="CN111" s="333"/>
      <c r="CO111" s="333"/>
      <c r="CP111" s="333"/>
      <c r="CQ111" s="333"/>
      <c r="CR111" s="333"/>
      <c r="CS111" s="333"/>
      <c r="CT111" s="333"/>
      <c r="CU111" s="333"/>
      <c r="CV111" s="333"/>
      <c r="CW111" s="333"/>
      <c r="CX111" s="333"/>
      <c r="CY111" s="333"/>
      <c r="CZ111" s="333"/>
      <c r="DA111" s="333"/>
      <c r="DB111" s="374"/>
      <c r="DC111" s="154"/>
      <c r="DD111" s="179">
        <f t="shared" si="81"/>
        <v>144.62919484927227</v>
      </c>
      <c r="DE111" s="179">
        <f t="shared" si="82"/>
        <v>16.594159999999999</v>
      </c>
      <c r="DF111" s="179">
        <f t="shared" si="83"/>
        <v>14.519890000000002</v>
      </c>
      <c r="DG111" s="179">
        <f t="shared" si="84"/>
        <v>18.668430000000001</v>
      </c>
      <c r="DH111" s="180">
        <f t="shared" si="85"/>
        <v>27</v>
      </c>
      <c r="DI111" s="181">
        <f t="shared" si="104"/>
        <v>0</v>
      </c>
      <c r="DJ111" s="182">
        <f t="shared" si="99"/>
        <v>1</v>
      </c>
      <c r="DK111" s="182">
        <f t="shared" si="100"/>
        <v>0</v>
      </c>
      <c r="DL111" s="182">
        <f t="shared" si="105"/>
        <v>0</v>
      </c>
      <c r="DM111" s="182">
        <f t="shared" si="106"/>
        <v>0</v>
      </c>
      <c r="DN111" s="182">
        <f t="shared" si="107"/>
        <v>0</v>
      </c>
      <c r="DO111" s="182">
        <f t="shared" si="86"/>
        <v>1</v>
      </c>
      <c r="DP111" s="182">
        <f t="shared" si="87"/>
        <v>0</v>
      </c>
      <c r="DQ111" s="25">
        <f t="shared" si="88"/>
        <v>0</v>
      </c>
      <c r="DR111" s="169"/>
      <c r="DS111" s="166" t="str">
        <f t="shared" si="108"/>
        <v>A</v>
      </c>
      <c r="DT111" s="166" t="str">
        <f t="shared" si="109"/>
        <v>A</v>
      </c>
      <c r="DU111" s="167">
        <f t="shared" si="110"/>
        <v>1</v>
      </c>
      <c r="DV111" s="153" t="str">
        <f>VLOOKUP(M111,'Data Master kondisi'!$O$3:$P$11,2,FALSE)</f>
        <v>Z</v>
      </c>
      <c r="DW111" s="153">
        <f>LOOKUP(DV111,{"X","X","X","Y","Y","Y","Z","Z","Z"},{6,6,6,4,4,4,2,2,2})</f>
        <v>2</v>
      </c>
      <c r="DX111" s="153">
        <f t="shared" si="89"/>
        <v>1</v>
      </c>
      <c r="DY111" s="153">
        <f t="shared" si="111"/>
        <v>4</v>
      </c>
      <c r="DZ111" s="153" t="str">
        <f>VLOOKUP(G111,'Data Master class'!$A$5:$D$12,3,FALSE)</f>
        <v>A</v>
      </c>
      <c r="EA111" s="160" t="str">
        <f t="shared" si="112"/>
        <v>BAIK</v>
      </c>
      <c r="EB111" s="156"/>
      <c r="EC111" s="153">
        <f>VLOOKUP(G111,'Data Master class'!$A$5:$D$12,2,FALSE)</f>
        <v>5</v>
      </c>
      <c r="ED111" s="153" t="str">
        <f>VLOOKUP(H111,'Data Master class'!$E$5:$G$6,3,FALSE)</f>
        <v>X</v>
      </c>
      <c r="EE111" s="153">
        <f>VLOOKUP(H111,'Data Master class'!$E$5:$G$6,2,FALSE)</f>
        <v>2</v>
      </c>
      <c r="EF111" s="153">
        <f t="shared" si="113"/>
        <v>7</v>
      </c>
      <c r="EG111" s="153" t="str">
        <f t="shared" si="114"/>
        <v>CLASS 2</v>
      </c>
      <c r="EH111" s="153">
        <f t="shared" si="115"/>
        <v>11</v>
      </c>
      <c r="EI111" s="171"/>
      <c r="EJ111" s="441">
        <f t="shared" si="90"/>
        <v>0</v>
      </c>
      <c r="EK111" s="441">
        <f t="shared" si="91"/>
        <v>0.125</v>
      </c>
      <c r="EL111" s="441">
        <f t="shared" si="92"/>
        <v>0.125</v>
      </c>
      <c r="EM111" s="442">
        <f t="shared" si="116"/>
        <v>8.3333333333333329E-2</v>
      </c>
      <c r="EN111" s="443" t="str">
        <f t="shared" si="117"/>
        <v>BAIK</v>
      </c>
      <c r="EP111" s="196">
        <f>'2. SUHU &amp; FISIK TRAFO'!CY111</f>
        <v>202</v>
      </c>
      <c r="EQ111" s="168">
        <f t="shared" si="118"/>
        <v>13.366336633663368</v>
      </c>
      <c r="ER111" s="189" t="str">
        <f t="shared" si="119"/>
        <v>BAIK</v>
      </c>
      <c r="ET111" s="447">
        <f t="shared" si="101"/>
        <v>16.506</v>
      </c>
      <c r="EU111" s="447">
        <f t="shared" si="120"/>
        <v>13.204800000000001</v>
      </c>
      <c r="EV111" s="448">
        <f t="shared" si="93"/>
        <v>16.506</v>
      </c>
      <c r="EW111" s="449" t="str">
        <f t="shared" si="121"/>
        <v>BAIK</v>
      </c>
      <c r="EX111" s="721"/>
      <c r="EY111" s="447">
        <f t="shared" si="102"/>
        <v>7.7998000000000003</v>
      </c>
      <c r="EZ111" s="447">
        <f t="shared" si="94"/>
        <v>6.2398400000000009</v>
      </c>
      <c r="FA111" s="448">
        <f t="shared" si="103"/>
        <v>7.7997999999999994</v>
      </c>
      <c r="FB111" s="449" t="str">
        <f t="shared" si="95"/>
        <v>BAIK</v>
      </c>
      <c r="FD111" s="453">
        <f t="shared" si="96"/>
        <v>17</v>
      </c>
      <c r="FE111" s="454">
        <f t="shared" si="97"/>
        <v>144.50867052023122</v>
      </c>
      <c r="FF111" s="725">
        <f t="shared" si="98"/>
        <v>11.763999999999999</v>
      </c>
      <c r="FG111" s="202" t="str">
        <f t="shared" si="122"/>
        <v>CUKUP</v>
      </c>
    </row>
    <row r="112" spans="1:163" s="195" customFormat="1" ht="20.25" customHeight="1">
      <c r="A112" s="347">
        <v>100</v>
      </c>
      <c r="B112" s="764" t="s">
        <v>2239</v>
      </c>
      <c r="C112" s="331" t="s">
        <v>663</v>
      </c>
      <c r="D112" s="259" t="s">
        <v>624</v>
      </c>
      <c r="E112" s="319" t="s">
        <v>631</v>
      </c>
      <c r="F112" s="319" t="s">
        <v>631</v>
      </c>
      <c r="G112" s="208" t="s">
        <v>204</v>
      </c>
      <c r="H112" s="214" t="s">
        <v>208</v>
      </c>
      <c r="I112" s="259">
        <v>108.283022</v>
      </c>
      <c r="J112" s="210">
        <v>-2.8604440000000002</v>
      </c>
      <c r="K112" s="259" t="s">
        <v>315</v>
      </c>
      <c r="L112" s="259" t="s">
        <v>572</v>
      </c>
      <c r="M112" s="259">
        <v>50</v>
      </c>
      <c r="N112" s="259" t="s">
        <v>664</v>
      </c>
      <c r="O112" s="259">
        <v>2010</v>
      </c>
      <c r="P112" s="259" t="s">
        <v>316</v>
      </c>
      <c r="Q112" s="665">
        <v>0.76736111111111116</v>
      </c>
      <c r="R112" s="433" t="s">
        <v>1088</v>
      </c>
      <c r="S112" s="331" t="s">
        <v>318</v>
      </c>
      <c r="T112" s="331" t="s">
        <v>607</v>
      </c>
      <c r="U112" s="259">
        <v>1</v>
      </c>
      <c r="V112" s="259">
        <v>1</v>
      </c>
      <c r="W112" s="259">
        <v>3</v>
      </c>
      <c r="X112" s="259">
        <v>20000</v>
      </c>
      <c r="Y112" s="332">
        <v>398</v>
      </c>
      <c r="Z112" s="332">
        <v>400</v>
      </c>
      <c r="AA112" s="332">
        <v>399</v>
      </c>
      <c r="AB112" s="332">
        <v>228</v>
      </c>
      <c r="AC112" s="332">
        <v>230</v>
      </c>
      <c r="AD112" s="332">
        <v>229</v>
      </c>
      <c r="AE112" s="332">
        <v>40</v>
      </c>
      <c r="AF112" s="332">
        <v>18</v>
      </c>
      <c r="AG112" s="332">
        <v>16</v>
      </c>
      <c r="AH112" s="332">
        <v>26</v>
      </c>
      <c r="AI112" s="332">
        <v>40</v>
      </c>
      <c r="AJ112" s="332">
        <v>18</v>
      </c>
      <c r="AK112" s="332">
        <v>16</v>
      </c>
      <c r="AL112" s="332">
        <v>26</v>
      </c>
      <c r="AM112" s="332"/>
      <c r="AN112" s="332"/>
      <c r="AO112" s="332"/>
      <c r="AP112" s="332"/>
      <c r="AQ112" s="332"/>
      <c r="AR112" s="332"/>
      <c r="AS112" s="332"/>
      <c r="AT112" s="332"/>
      <c r="AU112" s="332"/>
      <c r="AV112" s="332"/>
      <c r="AW112" s="332"/>
      <c r="AX112" s="332"/>
      <c r="AY112" s="332" t="s">
        <v>1091</v>
      </c>
      <c r="AZ112" s="332" t="s">
        <v>1092</v>
      </c>
      <c r="BA112" s="332">
        <v>0.99399999999999999</v>
      </c>
      <c r="BB112" s="261">
        <v>397</v>
      </c>
      <c r="BC112" s="261">
        <v>400</v>
      </c>
      <c r="BD112" s="261">
        <v>398</v>
      </c>
      <c r="BE112" s="261">
        <v>228</v>
      </c>
      <c r="BF112" s="261">
        <v>231</v>
      </c>
      <c r="BG112" s="261">
        <v>228</v>
      </c>
      <c r="BH112" s="261">
        <v>35</v>
      </c>
      <c r="BI112" s="261">
        <v>17</v>
      </c>
      <c r="BJ112" s="261">
        <v>14</v>
      </c>
      <c r="BK112" s="261">
        <v>20</v>
      </c>
      <c r="BL112" s="261">
        <v>35</v>
      </c>
      <c r="BM112" s="261">
        <v>17</v>
      </c>
      <c r="BN112" s="261">
        <v>14</v>
      </c>
      <c r="BO112" s="261">
        <v>20</v>
      </c>
      <c r="BP112" s="261"/>
      <c r="BQ112" s="261"/>
      <c r="BR112" s="261"/>
      <c r="BS112" s="261"/>
      <c r="BT112" s="261"/>
      <c r="BU112" s="261"/>
      <c r="BV112" s="261"/>
      <c r="BW112" s="261"/>
      <c r="BX112" s="261"/>
      <c r="BY112" s="261"/>
      <c r="BZ112" s="261"/>
      <c r="CA112" s="261"/>
      <c r="CB112" s="720">
        <v>0.98199999999999998</v>
      </c>
      <c r="CC112" s="720">
        <v>0.98199999999999998</v>
      </c>
      <c r="CD112" s="720">
        <v>0.98199999999999998</v>
      </c>
      <c r="CE112" s="333">
        <v>226</v>
      </c>
      <c r="CF112" s="333">
        <v>86052728614</v>
      </c>
      <c r="CG112" s="333">
        <v>229</v>
      </c>
      <c r="CH112" s="333">
        <v>86052728911</v>
      </c>
      <c r="CI112" s="333">
        <v>226</v>
      </c>
      <c r="CJ112" s="333">
        <v>163100237946</v>
      </c>
      <c r="CK112" s="333"/>
      <c r="CL112" s="333"/>
      <c r="CM112" s="333"/>
      <c r="CN112" s="333"/>
      <c r="CO112" s="333"/>
      <c r="CP112" s="333"/>
      <c r="CQ112" s="333"/>
      <c r="CR112" s="333"/>
      <c r="CS112" s="333"/>
      <c r="CT112" s="333"/>
      <c r="CU112" s="333"/>
      <c r="CV112" s="333"/>
      <c r="CW112" s="333"/>
      <c r="CX112" s="333"/>
      <c r="CY112" s="333"/>
      <c r="CZ112" s="333"/>
      <c r="DA112" s="333"/>
      <c r="DB112" s="374"/>
      <c r="DC112" s="154"/>
      <c r="DD112" s="179">
        <f t="shared" si="81"/>
        <v>72.435423819664777</v>
      </c>
      <c r="DE112" s="179">
        <f t="shared" si="82"/>
        <v>55.221599999999995</v>
      </c>
      <c r="DF112" s="179">
        <f t="shared" si="83"/>
        <v>24.849719999999998</v>
      </c>
      <c r="DG112" s="179">
        <f t="shared" si="84"/>
        <v>22.088639999999998</v>
      </c>
      <c r="DH112" s="180">
        <f t="shared" si="85"/>
        <v>40</v>
      </c>
      <c r="DI112" s="181">
        <f t="shared" si="104"/>
        <v>226</v>
      </c>
      <c r="DJ112" s="182">
        <f t="shared" si="99"/>
        <v>0</v>
      </c>
      <c r="DK112" s="182">
        <f t="shared" si="100"/>
        <v>1</v>
      </c>
      <c r="DL112" s="182">
        <f t="shared" si="105"/>
        <v>0</v>
      </c>
      <c r="DM112" s="182">
        <f t="shared" si="106"/>
        <v>0</v>
      </c>
      <c r="DN112" s="182">
        <f t="shared" si="107"/>
        <v>0</v>
      </c>
      <c r="DO112" s="182">
        <f t="shared" si="86"/>
        <v>0</v>
      </c>
      <c r="DP112" s="182">
        <f t="shared" si="87"/>
        <v>1</v>
      </c>
      <c r="DQ112" s="25">
        <f t="shared" si="88"/>
        <v>0</v>
      </c>
      <c r="DR112" s="169"/>
      <c r="DS112" s="166" t="str">
        <f t="shared" si="108"/>
        <v>A</v>
      </c>
      <c r="DT112" s="166" t="str">
        <f t="shared" si="109"/>
        <v>C</v>
      </c>
      <c r="DU112" s="167">
        <f t="shared" si="110"/>
        <v>3</v>
      </c>
      <c r="DV112" s="153" t="str">
        <f>VLOOKUP(M112,'Data Master kondisi'!$O$3:$P$11,2,FALSE)</f>
        <v>Z</v>
      </c>
      <c r="DW112" s="153">
        <f>LOOKUP(DV112,{"X","X","X","Y","Y","Y","Z","Z","Z"},{6,6,6,4,4,4,2,2,2})</f>
        <v>2</v>
      </c>
      <c r="DX112" s="153">
        <f t="shared" si="89"/>
        <v>1</v>
      </c>
      <c r="DY112" s="153">
        <f t="shared" si="111"/>
        <v>6</v>
      </c>
      <c r="DZ112" s="153" t="str">
        <f>VLOOKUP(G112,'Data Master class'!$A$5:$D$12,3,FALSE)</f>
        <v>A</v>
      </c>
      <c r="EA112" s="160" t="str">
        <f t="shared" si="112"/>
        <v>CUKUP</v>
      </c>
      <c r="EB112" s="156"/>
      <c r="EC112" s="153">
        <f>VLOOKUP(G112,'Data Master class'!$A$5:$D$12,2,FALSE)</f>
        <v>5</v>
      </c>
      <c r="ED112" s="153" t="str">
        <f>VLOOKUP(H112,'Data Master class'!$E$5:$G$6,3,FALSE)</f>
        <v>X</v>
      </c>
      <c r="EE112" s="153">
        <f>VLOOKUP(H112,'Data Master class'!$E$5:$G$6,2,FALSE)</f>
        <v>2</v>
      </c>
      <c r="EF112" s="153">
        <f t="shared" si="113"/>
        <v>7</v>
      </c>
      <c r="EG112" s="153" t="str">
        <f t="shared" si="114"/>
        <v>CLASS 2</v>
      </c>
      <c r="EH112" s="153">
        <f t="shared" si="115"/>
        <v>13</v>
      </c>
      <c r="EI112" s="171"/>
      <c r="EJ112" s="441">
        <f t="shared" si="90"/>
        <v>0.62162162162162149</v>
      </c>
      <c r="EK112" s="441">
        <f t="shared" si="91"/>
        <v>0.27027027027027029</v>
      </c>
      <c r="EL112" s="441">
        <f t="shared" si="92"/>
        <v>0.35135135135135137</v>
      </c>
      <c r="EM112" s="442">
        <f t="shared" si="116"/>
        <v>0.4144144144144144</v>
      </c>
      <c r="EN112" s="443" t="str">
        <f t="shared" si="117"/>
        <v>BURUK</v>
      </c>
      <c r="EP112" s="196">
        <f>'2. SUHU &amp; FISIK TRAFO'!CY112</f>
        <v>202</v>
      </c>
      <c r="EQ112" s="168">
        <f t="shared" si="118"/>
        <v>19.801980198019802</v>
      </c>
      <c r="ER112" s="189" t="str">
        <f t="shared" si="119"/>
        <v>BAIK</v>
      </c>
      <c r="ET112" s="447">
        <f t="shared" si="101"/>
        <v>16.923999999999999</v>
      </c>
      <c r="EU112" s="447">
        <f t="shared" si="120"/>
        <v>13.539200000000001</v>
      </c>
      <c r="EV112" s="448">
        <f t="shared" si="93"/>
        <v>33.847999999999999</v>
      </c>
      <c r="EW112" s="449" t="str">
        <f t="shared" si="121"/>
        <v>BAIK</v>
      </c>
      <c r="EX112" s="721"/>
      <c r="EY112" s="447">
        <f t="shared" si="102"/>
        <v>15.099</v>
      </c>
      <c r="EZ112" s="447">
        <f t="shared" si="94"/>
        <v>12.0792</v>
      </c>
      <c r="FA112" s="448">
        <f t="shared" si="103"/>
        <v>30.198000000000004</v>
      </c>
      <c r="FB112" s="449" t="str">
        <f t="shared" si="95"/>
        <v>BAIK</v>
      </c>
      <c r="FD112" s="453">
        <f t="shared" si="96"/>
        <v>26</v>
      </c>
      <c r="FE112" s="454">
        <f t="shared" si="97"/>
        <v>72.25433526011561</v>
      </c>
      <c r="FF112" s="725">
        <f t="shared" si="98"/>
        <v>35.984000000000002</v>
      </c>
      <c r="FG112" s="202" t="str">
        <f t="shared" si="122"/>
        <v>BURUK</v>
      </c>
    </row>
    <row r="113" spans="1:163" s="195" customFormat="1" ht="20.25" customHeight="1">
      <c r="A113" s="347">
        <v>101</v>
      </c>
      <c r="B113" s="764" t="s">
        <v>2239</v>
      </c>
      <c r="C113" s="331" t="s">
        <v>665</v>
      </c>
      <c r="D113" s="259" t="s">
        <v>666</v>
      </c>
      <c r="E113" s="319" t="s">
        <v>631</v>
      </c>
      <c r="F113" s="319" t="s">
        <v>631</v>
      </c>
      <c r="G113" s="208" t="s">
        <v>204</v>
      </c>
      <c r="H113" s="214" t="s">
        <v>208</v>
      </c>
      <c r="I113" s="259">
        <v>108.283599</v>
      </c>
      <c r="J113" s="210">
        <v>-2.8600189999999999</v>
      </c>
      <c r="K113" s="259" t="s">
        <v>341</v>
      </c>
      <c r="L113" s="259" t="s">
        <v>571</v>
      </c>
      <c r="M113" s="259">
        <v>100</v>
      </c>
      <c r="N113" s="259">
        <v>150693083</v>
      </c>
      <c r="O113" s="259">
        <v>2015</v>
      </c>
      <c r="P113" s="259" t="s">
        <v>316</v>
      </c>
      <c r="Q113" s="665">
        <v>0.77430555555555547</v>
      </c>
      <c r="R113" s="259" t="s">
        <v>1088</v>
      </c>
      <c r="S113" s="331" t="s">
        <v>318</v>
      </c>
      <c r="T113" s="331" t="s">
        <v>607</v>
      </c>
      <c r="U113" s="259">
        <v>4</v>
      </c>
      <c r="V113" s="259">
        <v>4</v>
      </c>
      <c r="W113" s="259">
        <v>3</v>
      </c>
      <c r="X113" s="259">
        <v>20000</v>
      </c>
      <c r="Y113" s="332">
        <v>400</v>
      </c>
      <c r="Z113" s="332">
        <v>400</v>
      </c>
      <c r="AA113" s="332">
        <v>398</v>
      </c>
      <c r="AB113" s="332">
        <v>229</v>
      </c>
      <c r="AC113" s="332">
        <v>230</v>
      </c>
      <c r="AD113" s="332">
        <v>230</v>
      </c>
      <c r="AE113" s="332">
        <v>72</v>
      </c>
      <c r="AF113" s="332">
        <v>102</v>
      </c>
      <c r="AG113" s="332">
        <v>67</v>
      </c>
      <c r="AH113" s="332">
        <v>59</v>
      </c>
      <c r="AI113" s="332">
        <v>14</v>
      </c>
      <c r="AJ113" s="332">
        <v>7</v>
      </c>
      <c r="AK113" s="332">
        <v>13</v>
      </c>
      <c r="AL113" s="332">
        <v>3</v>
      </c>
      <c r="AM113" s="332">
        <v>0</v>
      </c>
      <c r="AN113" s="332">
        <v>0</v>
      </c>
      <c r="AO113" s="332">
        <v>0</v>
      </c>
      <c r="AP113" s="332">
        <v>0</v>
      </c>
      <c r="AQ113" s="332">
        <v>1</v>
      </c>
      <c r="AR113" s="332">
        <v>33</v>
      </c>
      <c r="AS113" s="332">
        <v>4</v>
      </c>
      <c r="AT113" s="332">
        <v>33</v>
      </c>
      <c r="AU113" s="332">
        <v>57</v>
      </c>
      <c r="AV113" s="332">
        <v>62</v>
      </c>
      <c r="AW113" s="332">
        <v>50</v>
      </c>
      <c r="AX113" s="332">
        <v>13</v>
      </c>
      <c r="AY113" s="332" t="s">
        <v>1093</v>
      </c>
      <c r="AZ113" s="332" t="s">
        <v>1094</v>
      </c>
      <c r="BA113" s="332" t="s">
        <v>1095</v>
      </c>
      <c r="BB113" s="261">
        <v>397</v>
      </c>
      <c r="BC113" s="261">
        <v>399</v>
      </c>
      <c r="BD113" s="261">
        <v>396</v>
      </c>
      <c r="BE113" s="261">
        <v>228</v>
      </c>
      <c r="BF113" s="261">
        <v>228</v>
      </c>
      <c r="BG113" s="261">
        <v>226</v>
      </c>
      <c r="BH113" s="261">
        <v>53</v>
      </c>
      <c r="BI113" s="261">
        <v>96</v>
      </c>
      <c r="BJ113" s="261">
        <v>45</v>
      </c>
      <c r="BK113" s="261">
        <v>49</v>
      </c>
      <c r="BL113" s="261">
        <v>11</v>
      </c>
      <c r="BM113" s="261">
        <v>9</v>
      </c>
      <c r="BN113" s="261">
        <v>8</v>
      </c>
      <c r="BO113" s="261">
        <v>9</v>
      </c>
      <c r="BP113" s="261">
        <v>0</v>
      </c>
      <c r="BQ113" s="261">
        <v>0</v>
      </c>
      <c r="BR113" s="261">
        <v>0</v>
      </c>
      <c r="BS113" s="261">
        <v>0</v>
      </c>
      <c r="BT113" s="261">
        <v>1</v>
      </c>
      <c r="BU113" s="261">
        <v>28</v>
      </c>
      <c r="BV113" s="261">
        <v>5</v>
      </c>
      <c r="BW113" s="261">
        <v>25</v>
      </c>
      <c r="BX113" s="261">
        <v>41</v>
      </c>
      <c r="BY113" s="261">
        <v>48</v>
      </c>
      <c r="BZ113" s="261">
        <v>32</v>
      </c>
      <c r="CA113" s="261">
        <v>16</v>
      </c>
      <c r="CB113" s="720">
        <v>0.93200000000000005</v>
      </c>
      <c r="CC113" s="720">
        <v>0.96299999999999997</v>
      </c>
      <c r="CD113" s="720">
        <v>0.95299999999999996</v>
      </c>
      <c r="CE113" s="333">
        <v>226</v>
      </c>
      <c r="CF113" s="333">
        <v>86057172842</v>
      </c>
      <c r="CG113" s="333">
        <v>226</v>
      </c>
      <c r="CH113" s="333">
        <v>32190294860</v>
      </c>
      <c r="CI113" s="333">
        <v>224</v>
      </c>
      <c r="CJ113" s="333">
        <v>16310023699</v>
      </c>
      <c r="CK113" s="333">
        <v>0</v>
      </c>
      <c r="CL113" s="333">
        <v>0</v>
      </c>
      <c r="CM113" s="333">
        <v>0</v>
      </c>
      <c r="CN113" s="333">
        <v>0</v>
      </c>
      <c r="CO113" s="333">
        <v>0</v>
      </c>
      <c r="CP113" s="333">
        <v>0</v>
      </c>
      <c r="CQ113" s="333">
        <v>226</v>
      </c>
      <c r="CR113" s="333">
        <v>32190294382</v>
      </c>
      <c r="CS113" s="333">
        <v>226</v>
      </c>
      <c r="CT113" s="333">
        <v>32190294860</v>
      </c>
      <c r="CU113" s="333">
        <v>224</v>
      </c>
      <c r="CV113" s="333">
        <v>16310023699</v>
      </c>
      <c r="CW113" s="333">
        <v>226</v>
      </c>
      <c r="CX113" s="333">
        <v>86057064882</v>
      </c>
      <c r="CY113" s="333">
        <v>226</v>
      </c>
      <c r="CZ113" s="333">
        <v>8605714900</v>
      </c>
      <c r="DA113" s="333">
        <v>224</v>
      </c>
      <c r="DB113" s="374">
        <v>16310024821</v>
      </c>
      <c r="DC113" s="154"/>
      <c r="DD113" s="179">
        <f t="shared" si="81"/>
        <v>144.7499203875438</v>
      </c>
      <c r="DE113" s="179">
        <f t="shared" si="82"/>
        <v>49.740959999999994</v>
      </c>
      <c r="DF113" s="179">
        <f t="shared" si="83"/>
        <v>70.466359999999995</v>
      </c>
      <c r="DG113" s="179">
        <f t="shared" si="84"/>
        <v>46.286726666666667</v>
      </c>
      <c r="DH113" s="180">
        <f t="shared" si="85"/>
        <v>102</v>
      </c>
      <c r="DI113" s="181">
        <f t="shared" si="104"/>
        <v>0</v>
      </c>
      <c r="DJ113" s="182">
        <f t="shared" si="99"/>
        <v>0</v>
      </c>
      <c r="DK113" s="182">
        <f t="shared" si="100"/>
        <v>0</v>
      </c>
      <c r="DL113" s="182">
        <f t="shared" si="105"/>
        <v>1</v>
      </c>
      <c r="DM113" s="182">
        <f t="shared" si="106"/>
        <v>0</v>
      </c>
      <c r="DN113" s="182">
        <f t="shared" si="107"/>
        <v>0</v>
      </c>
      <c r="DO113" s="182">
        <f t="shared" si="86"/>
        <v>0</v>
      </c>
      <c r="DP113" s="182">
        <f t="shared" si="87"/>
        <v>1</v>
      </c>
      <c r="DQ113" s="25">
        <f t="shared" si="88"/>
        <v>0</v>
      </c>
      <c r="DR113" s="169"/>
      <c r="DS113" s="166" t="str">
        <f t="shared" si="108"/>
        <v>A</v>
      </c>
      <c r="DT113" s="166" t="str">
        <f t="shared" si="109"/>
        <v>A</v>
      </c>
      <c r="DU113" s="167">
        <f t="shared" si="110"/>
        <v>1</v>
      </c>
      <c r="DV113" s="153" t="str">
        <f>VLOOKUP(M113,'Data Master kondisi'!$O$3:$P$11,2,FALSE)</f>
        <v>Z</v>
      </c>
      <c r="DW113" s="153">
        <f>LOOKUP(DV113,{"X","X","X","Y","Y","Y","Z","Z","Z"},{6,6,6,4,4,4,2,2,2})</f>
        <v>2</v>
      </c>
      <c r="DX113" s="153">
        <f t="shared" si="89"/>
        <v>1</v>
      </c>
      <c r="DY113" s="153">
        <f t="shared" si="111"/>
        <v>4</v>
      </c>
      <c r="DZ113" s="153" t="str">
        <f>VLOOKUP(G113,'Data Master class'!$A$5:$D$12,3,FALSE)</f>
        <v>A</v>
      </c>
      <c r="EA113" s="160" t="str">
        <f t="shared" si="112"/>
        <v>BAIK</v>
      </c>
      <c r="EB113" s="156"/>
      <c r="EC113" s="153">
        <f>VLOOKUP(G113,'Data Master class'!$A$5:$D$12,2,FALSE)</f>
        <v>5</v>
      </c>
      <c r="ED113" s="153" t="str">
        <f>VLOOKUP(H113,'Data Master class'!$E$5:$G$6,3,FALSE)</f>
        <v>X</v>
      </c>
      <c r="EE113" s="153">
        <f>VLOOKUP(H113,'Data Master class'!$E$5:$G$6,2,FALSE)</f>
        <v>2</v>
      </c>
      <c r="EF113" s="153">
        <f t="shared" si="113"/>
        <v>7</v>
      </c>
      <c r="EG113" s="153" t="str">
        <f t="shared" si="114"/>
        <v>CLASS 2</v>
      </c>
      <c r="EH113" s="153">
        <f t="shared" si="115"/>
        <v>11</v>
      </c>
      <c r="EI113" s="171"/>
      <c r="EJ113" s="441">
        <f t="shared" si="90"/>
        <v>0.10373443983402485</v>
      </c>
      <c r="EK113" s="441">
        <f t="shared" si="91"/>
        <v>0.26970954356846483</v>
      </c>
      <c r="EL113" s="441">
        <f t="shared" si="92"/>
        <v>0.16597510373443977</v>
      </c>
      <c r="EM113" s="442">
        <f t="shared" si="116"/>
        <v>0.17980636237897649</v>
      </c>
      <c r="EN113" s="443" t="str">
        <f t="shared" si="117"/>
        <v>CUKUP</v>
      </c>
      <c r="EP113" s="196">
        <f>'2. SUHU &amp; FISIK TRAFO'!CY113</f>
        <v>324</v>
      </c>
      <c r="EQ113" s="168">
        <f t="shared" si="118"/>
        <v>31.481481481481481</v>
      </c>
      <c r="ER113" s="189" t="str">
        <f t="shared" si="119"/>
        <v>BAIK</v>
      </c>
      <c r="ET113" s="447">
        <f t="shared" si="101"/>
        <v>55.358000000000004</v>
      </c>
      <c r="EU113" s="447">
        <f t="shared" si="120"/>
        <v>44.286400000000008</v>
      </c>
      <c r="EV113" s="448">
        <f t="shared" si="93"/>
        <v>55.358000000000004</v>
      </c>
      <c r="EW113" s="449" t="str">
        <f t="shared" si="121"/>
        <v>BAIK</v>
      </c>
      <c r="EX113" s="721"/>
      <c r="EY113" s="447">
        <f t="shared" si="102"/>
        <v>44.142000000000003</v>
      </c>
      <c r="EZ113" s="447">
        <f t="shared" si="94"/>
        <v>35.313600000000001</v>
      </c>
      <c r="FA113" s="448">
        <f t="shared" si="103"/>
        <v>44.142000000000003</v>
      </c>
      <c r="FB113" s="449" t="str">
        <f t="shared" si="95"/>
        <v>BAIK</v>
      </c>
      <c r="FD113" s="453">
        <f t="shared" si="96"/>
        <v>59</v>
      </c>
      <c r="FE113" s="454">
        <f t="shared" si="97"/>
        <v>144.50867052023122</v>
      </c>
      <c r="FF113" s="725">
        <f t="shared" si="98"/>
        <v>40.827999999999996</v>
      </c>
      <c r="FG113" s="202" t="str">
        <f t="shared" si="122"/>
        <v>BURUK</v>
      </c>
    </row>
    <row r="114" spans="1:163" s="195" customFormat="1" ht="20.25" customHeight="1">
      <c r="A114" s="347">
        <v>102</v>
      </c>
      <c r="B114" s="764" t="s">
        <v>2239</v>
      </c>
      <c r="C114" s="331" t="s">
        <v>667</v>
      </c>
      <c r="D114" s="259" t="s">
        <v>668</v>
      </c>
      <c r="E114" s="319" t="s">
        <v>631</v>
      </c>
      <c r="F114" s="319" t="s">
        <v>631</v>
      </c>
      <c r="G114" s="208" t="s">
        <v>204</v>
      </c>
      <c r="H114" s="214" t="s">
        <v>209</v>
      </c>
      <c r="I114" s="259">
        <v>108.280646</v>
      </c>
      <c r="J114" s="210">
        <v>-2.854193</v>
      </c>
      <c r="K114" s="259" t="s">
        <v>315</v>
      </c>
      <c r="L114" s="259" t="s">
        <v>310</v>
      </c>
      <c r="M114" s="259">
        <v>50</v>
      </c>
      <c r="N114" s="259">
        <v>173300486</v>
      </c>
      <c r="O114" s="259">
        <v>2017</v>
      </c>
      <c r="P114" s="259" t="s">
        <v>316</v>
      </c>
      <c r="Q114" s="665">
        <v>0.77847222222222223</v>
      </c>
      <c r="R114" s="259" t="s">
        <v>1087</v>
      </c>
      <c r="S114" s="331" t="s">
        <v>318</v>
      </c>
      <c r="T114" s="331" t="s">
        <v>607</v>
      </c>
      <c r="U114" s="259">
        <v>2</v>
      </c>
      <c r="V114" s="259">
        <v>2</v>
      </c>
      <c r="W114" s="259">
        <v>3</v>
      </c>
      <c r="X114" s="259">
        <v>20000</v>
      </c>
      <c r="Y114" s="332">
        <v>400</v>
      </c>
      <c r="Z114" s="332">
        <v>401</v>
      </c>
      <c r="AA114" s="332">
        <v>400</v>
      </c>
      <c r="AB114" s="332">
        <v>230</v>
      </c>
      <c r="AC114" s="332">
        <v>231</v>
      </c>
      <c r="AD114" s="332">
        <v>231</v>
      </c>
      <c r="AE114" s="332">
        <v>11</v>
      </c>
      <c r="AF114" s="332">
        <v>10</v>
      </c>
      <c r="AG114" s="332">
        <v>1</v>
      </c>
      <c r="AH114" s="332">
        <v>9</v>
      </c>
      <c r="AI114" s="332">
        <v>0</v>
      </c>
      <c r="AJ114" s="332">
        <v>0</v>
      </c>
      <c r="AK114" s="332">
        <v>0</v>
      </c>
      <c r="AL114" s="332">
        <v>0</v>
      </c>
      <c r="AM114" s="332">
        <v>11</v>
      </c>
      <c r="AN114" s="332">
        <v>10</v>
      </c>
      <c r="AO114" s="332">
        <v>1</v>
      </c>
      <c r="AP114" s="332">
        <v>9</v>
      </c>
      <c r="AQ114" s="332"/>
      <c r="AR114" s="332"/>
      <c r="AS114" s="332"/>
      <c r="AT114" s="332"/>
      <c r="AU114" s="332"/>
      <c r="AV114" s="332"/>
      <c r="AW114" s="332"/>
      <c r="AX114" s="332"/>
      <c r="AY114" s="332" t="s">
        <v>1099</v>
      </c>
      <c r="AZ114" s="332" t="s">
        <v>1100</v>
      </c>
      <c r="BA114" s="332" t="s">
        <v>1009</v>
      </c>
      <c r="BB114" s="261">
        <v>398</v>
      </c>
      <c r="BC114" s="261">
        <v>396</v>
      </c>
      <c r="BD114" s="261">
        <v>398</v>
      </c>
      <c r="BE114" s="261">
        <v>229</v>
      </c>
      <c r="BF114" s="261">
        <v>227</v>
      </c>
      <c r="BG114" s="261">
        <v>226</v>
      </c>
      <c r="BH114" s="261">
        <v>8</v>
      </c>
      <c r="BI114" s="261">
        <v>7</v>
      </c>
      <c r="BJ114" s="261">
        <v>1</v>
      </c>
      <c r="BK114" s="261">
        <v>4</v>
      </c>
      <c r="BL114" s="261">
        <v>0</v>
      </c>
      <c r="BM114" s="261">
        <v>0</v>
      </c>
      <c r="BN114" s="261">
        <v>0</v>
      </c>
      <c r="BO114" s="261">
        <v>0</v>
      </c>
      <c r="BP114" s="261">
        <v>8</v>
      </c>
      <c r="BQ114" s="261">
        <v>7</v>
      </c>
      <c r="BR114" s="261">
        <v>1</v>
      </c>
      <c r="BS114" s="261">
        <v>4</v>
      </c>
      <c r="BT114" s="261"/>
      <c r="BU114" s="261"/>
      <c r="BV114" s="261"/>
      <c r="BW114" s="261"/>
      <c r="BX114" s="261"/>
      <c r="BY114" s="261"/>
      <c r="BZ114" s="261"/>
      <c r="CA114" s="261"/>
      <c r="CB114" s="720">
        <v>0.80700000000000005</v>
      </c>
      <c r="CC114" s="720">
        <v>0.91200000000000003</v>
      </c>
      <c r="CD114" s="720">
        <v>0.94199999999999995</v>
      </c>
      <c r="CE114" s="333"/>
      <c r="CF114" s="333"/>
      <c r="CG114" s="333"/>
      <c r="CH114" s="333"/>
      <c r="CI114" s="333"/>
      <c r="CJ114" s="333"/>
      <c r="CK114" s="333">
        <v>227</v>
      </c>
      <c r="CL114" s="333">
        <v>163100025918</v>
      </c>
      <c r="CM114" s="333">
        <v>225</v>
      </c>
      <c r="CN114" s="333">
        <v>86057134400</v>
      </c>
      <c r="CO114" s="333">
        <v>224</v>
      </c>
      <c r="CP114" s="333">
        <v>163100025622</v>
      </c>
      <c r="CQ114" s="333"/>
      <c r="CR114" s="333"/>
      <c r="CS114" s="333"/>
      <c r="CT114" s="333"/>
      <c r="CU114" s="333"/>
      <c r="CV114" s="333"/>
      <c r="CW114" s="333"/>
      <c r="CX114" s="333"/>
      <c r="CY114" s="333"/>
      <c r="CZ114" s="333"/>
      <c r="DA114" s="333"/>
      <c r="DB114" s="374"/>
      <c r="DC114" s="154"/>
      <c r="DD114" s="179">
        <f t="shared" si="81"/>
        <v>72.194173448908188</v>
      </c>
      <c r="DE114" s="179">
        <f t="shared" si="82"/>
        <v>15.236686666666666</v>
      </c>
      <c r="DF114" s="179">
        <f t="shared" si="83"/>
        <v>13.851533333333332</v>
      </c>
      <c r="DG114" s="179">
        <f t="shared" si="84"/>
        <v>1.3851533333333332</v>
      </c>
      <c r="DH114" s="180">
        <f t="shared" si="85"/>
        <v>11</v>
      </c>
      <c r="DI114" s="181">
        <f t="shared" si="104"/>
        <v>224</v>
      </c>
      <c r="DJ114" s="182">
        <f t="shared" si="99"/>
        <v>1</v>
      </c>
      <c r="DK114" s="182">
        <f t="shared" si="100"/>
        <v>0</v>
      </c>
      <c r="DL114" s="182">
        <f t="shared" si="105"/>
        <v>0</v>
      </c>
      <c r="DM114" s="182">
        <f t="shared" si="106"/>
        <v>0</v>
      </c>
      <c r="DN114" s="182">
        <f t="shared" si="107"/>
        <v>0</v>
      </c>
      <c r="DO114" s="182">
        <f t="shared" si="86"/>
        <v>1</v>
      </c>
      <c r="DP114" s="182">
        <f t="shared" si="87"/>
        <v>0</v>
      </c>
      <c r="DQ114" s="25">
        <f t="shared" si="88"/>
        <v>0</v>
      </c>
      <c r="DR114" s="169"/>
      <c r="DS114" s="166" t="str">
        <f t="shared" si="108"/>
        <v>A</v>
      </c>
      <c r="DT114" s="166" t="str">
        <f t="shared" si="109"/>
        <v>C</v>
      </c>
      <c r="DU114" s="167">
        <f t="shared" si="110"/>
        <v>3</v>
      </c>
      <c r="DV114" s="153" t="str">
        <f>VLOOKUP(M114,'Data Master kondisi'!$O$3:$P$11,2,FALSE)</f>
        <v>Z</v>
      </c>
      <c r="DW114" s="153">
        <f>LOOKUP(DV114,{"X","X","X","Y","Y","Y","Z","Z","Z"},{6,6,6,4,4,4,2,2,2})</f>
        <v>2</v>
      </c>
      <c r="DX114" s="153">
        <f t="shared" si="89"/>
        <v>1</v>
      </c>
      <c r="DY114" s="153">
        <f t="shared" si="111"/>
        <v>6</v>
      </c>
      <c r="DZ114" s="153" t="str">
        <f>VLOOKUP(G114,'Data Master class'!$A$5:$D$12,3,FALSE)</f>
        <v>A</v>
      </c>
      <c r="EA114" s="160" t="str">
        <f t="shared" si="112"/>
        <v>CUKUP</v>
      </c>
      <c r="EB114" s="156"/>
      <c r="EC114" s="153">
        <f>VLOOKUP(G114,'Data Master class'!$A$5:$D$12,2,FALSE)</f>
        <v>5</v>
      </c>
      <c r="ED114" s="153" t="str">
        <f>VLOOKUP(H114,'Data Master class'!$E$5:$G$6,3,FALSE)</f>
        <v>Y</v>
      </c>
      <c r="EE114" s="153">
        <f>VLOOKUP(H114,'Data Master class'!$E$5:$G$6,2,FALSE)</f>
        <v>1</v>
      </c>
      <c r="EF114" s="153">
        <f t="shared" si="113"/>
        <v>6</v>
      </c>
      <c r="EG114" s="153" t="str">
        <f t="shared" si="114"/>
        <v>CLASS 2</v>
      </c>
      <c r="EH114" s="153">
        <f t="shared" si="115"/>
        <v>12</v>
      </c>
      <c r="EI114" s="171"/>
      <c r="EJ114" s="441">
        <f t="shared" si="90"/>
        <v>0.50000000000000011</v>
      </c>
      <c r="EK114" s="441">
        <f t="shared" si="91"/>
        <v>0.3636363636363637</v>
      </c>
      <c r="EL114" s="441">
        <f t="shared" si="92"/>
        <v>0.86363636363636365</v>
      </c>
      <c r="EM114" s="442">
        <f t="shared" si="116"/>
        <v>0.5757575757575758</v>
      </c>
      <c r="EN114" s="443" t="str">
        <f t="shared" si="117"/>
        <v>BURUK</v>
      </c>
      <c r="EP114" s="196">
        <f>'2. SUHU &amp; FISIK TRAFO'!CY114</f>
        <v>324</v>
      </c>
      <c r="EQ114" s="168">
        <f t="shared" si="118"/>
        <v>3.3950617283950617</v>
      </c>
      <c r="ER114" s="189" t="str">
        <f t="shared" si="119"/>
        <v>BAIK</v>
      </c>
      <c r="ET114" s="447">
        <f t="shared" si="101"/>
        <v>5.0709999999999997</v>
      </c>
      <c r="EU114" s="447">
        <f t="shared" si="120"/>
        <v>4.0568</v>
      </c>
      <c r="EV114" s="448">
        <f t="shared" si="93"/>
        <v>10.141999999999999</v>
      </c>
      <c r="EW114" s="449" t="str">
        <f t="shared" si="121"/>
        <v>BAIK</v>
      </c>
      <c r="EX114" s="721"/>
      <c r="EY114" s="447">
        <f t="shared" si="102"/>
        <v>3.6470000000000002</v>
      </c>
      <c r="EZ114" s="447">
        <f t="shared" si="94"/>
        <v>2.9176000000000002</v>
      </c>
      <c r="FA114" s="448">
        <f t="shared" si="103"/>
        <v>7.2940000000000005</v>
      </c>
      <c r="FB114" s="449" t="str">
        <f t="shared" si="95"/>
        <v>BAIK</v>
      </c>
      <c r="FD114" s="453">
        <f t="shared" si="96"/>
        <v>9</v>
      </c>
      <c r="FE114" s="454">
        <f t="shared" si="97"/>
        <v>72.25433526011561</v>
      </c>
      <c r="FF114" s="725">
        <f t="shared" si="98"/>
        <v>12.456</v>
      </c>
      <c r="FG114" s="202" t="str">
        <f t="shared" si="122"/>
        <v>CUKUP</v>
      </c>
    </row>
    <row r="115" spans="1:163" s="195" customFormat="1" ht="20.25" customHeight="1">
      <c r="A115" s="347">
        <v>103</v>
      </c>
      <c r="B115" s="764" t="s">
        <v>2239</v>
      </c>
      <c r="C115" s="331" t="s">
        <v>669</v>
      </c>
      <c r="D115" s="259" t="s">
        <v>670</v>
      </c>
      <c r="E115" s="319" t="s">
        <v>631</v>
      </c>
      <c r="F115" s="319" t="s">
        <v>631</v>
      </c>
      <c r="G115" s="208" t="s">
        <v>204</v>
      </c>
      <c r="H115" s="214" t="s">
        <v>209</v>
      </c>
      <c r="I115" s="259">
        <v>108.28066200000001</v>
      </c>
      <c r="J115" s="210">
        <v>-2.8543210000000001</v>
      </c>
      <c r="K115" s="259" t="s">
        <v>315</v>
      </c>
      <c r="L115" s="259" t="s">
        <v>310</v>
      </c>
      <c r="M115" s="259">
        <v>50</v>
      </c>
      <c r="N115" s="259">
        <v>163310986</v>
      </c>
      <c r="O115" s="259">
        <v>2016</v>
      </c>
      <c r="P115" s="259" t="s">
        <v>316</v>
      </c>
      <c r="Q115" s="665">
        <v>0.78402777777777777</v>
      </c>
      <c r="R115" s="433" t="s">
        <v>1087</v>
      </c>
      <c r="S115" s="331" t="s">
        <v>318</v>
      </c>
      <c r="T115" s="331" t="s">
        <v>607</v>
      </c>
      <c r="U115" s="259">
        <v>2</v>
      </c>
      <c r="V115" s="259">
        <v>2</v>
      </c>
      <c r="W115" s="259">
        <v>3</v>
      </c>
      <c r="X115" s="259">
        <v>20000</v>
      </c>
      <c r="Y115" s="332">
        <v>398</v>
      </c>
      <c r="Z115" s="332">
        <v>399</v>
      </c>
      <c r="AA115" s="332">
        <v>397</v>
      </c>
      <c r="AB115" s="332">
        <v>227</v>
      </c>
      <c r="AC115" s="332">
        <v>229</v>
      </c>
      <c r="AD115" s="332">
        <v>225</v>
      </c>
      <c r="AE115" s="332">
        <v>39</v>
      </c>
      <c r="AF115" s="332">
        <v>34</v>
      </c>
      <c r="AG115" s="332">
        <v>50</v>
      </c>
      <c r="AH115" s="332">
        <v>26</v>
      </c>
      <c r="AI115" s="332">
        <v>31</v>
      </c>
      <c r="AJ115" s="332">
        <v>18</v>
      </c>
      <c r="AK115" s="332">
        <v>34</v>
      </c>
      <c r="AL115" s="332">
        <v>16</v>
      </c>
      <c r="AM115" s="332">
        <v>8</v>
      </c>
      <c r="AN115" s="332">
        <v>16</v>
      </c>
      <c r="AO115" s="332">
        <v>16</v>
      </c>
      <c r="AP115" s="332">
        <v>10</v>
      </c>
      <c r="AQ115" s="332"/>
      <c r="AR115" s="332"/>
      <c r="AS115" s="332"/>
      <c r="AT115" s="332"/>
      <c r="AU115" s="332"/>
      <c r="AV115" s="332"/>
      <c r="AW115" s="332"/>
      <c r="AX115" s="332"/>
      <c r="AY115" s="332" t="s">
        <v>1102</v>
      </c>
      <c r="AZ115" s="332" t="s">
        <v>1103</v>
      </c>
      <c r="BA115" s="332" t="s">
        <v>1102</v>
      </c>
      <c r="BB115" s="261">
        <v>392</v>
      </c>
      <c r="BC115" s="261">
        <v>395</v>
      </c>
      <c r="BD115" s="261">
        <v>394</v>
      </c>
      <c r="BE115" s="261">
        <v>225</v>
      </c>
      <c r="BF115" s="261">
        <v>227</v>
      </c>
      <c r="BG115" s="261">
        <v>224</v>
      </c>
      <c r="BH115" s="261">
        <v>28</v>
      </c>
      <c r="BI115" s="261">
        <v>25</v>
      </c>
      <c r="BJ115" s="261">
        <v>40</v>
      </c>
      <c r="BK115" s="261">
        <v>11</v>
      </c>
      <c r="BL115" s="261">
        <v>23</v>
      </c>
      <c r="BM115" s="261">
        <v>17</v>
      </c>
      <c r="BN115" s="261">
        <v>25</v>
      </c>
      <c r="BO115" s="261">
        <v>7</v>
      </c>
      <c r="BP115" s="261">
        <v>5</v>
      </c>
      <c r="BQ115" s="261">
        <v>8</v>
      </c>
      <c r="BR115" s="261">
        <v>15</v>
      </c>
      <c r="BS115" s="261">
        <v>4</v>
      </c>
      <c r="BT115" s="261"/>
      <c r="BU115" s="261"/>
      <c r="BV115" s="261"/>
      <c r="BW115" s="261"/>
      <c r="BX115" s="261"/>
      <c r="BY115" s="261"/>
      <c r="BZ115" s="261"/>
      <c r="CA115" s="261"/>
      <c r="CB115" s="720">
        <v>0.88</v>
      </c>
      <c r="CC115" s="720">
        <v>0.96299999999999997</v>
      </c>
      <c r="CD115" s="720">
        <v>0.92800000000000005</v>
      </c>
      <c r="CE115" s="333">
        <v>223</v>
      </c>
      <c r="CF115" s="333">
        <v>86057134842</v>
      </c>
      <c r="CG115" s="333">
        <v>225</v>
      </c>
      <c r="CH115" s="333">
        <v>86057132629</v>
      </c>
      <c r="CI115" s="333">
        <v>222</v>
      </c>
      <c r="CJ115" s="333">
        <v>163100237860</v>
      </c>
      <c r="CK115" s="333">
        <v>223</v>
      </c>
      <c r="CL115" s="333">
        <v>86046234786</v>
      </c>
      <c r="CM115" s="333">
        <v>225</v>
      </c>
      <c r="CN115" s="333">
        <v>86046234110</v>
      </c>
      <c r="CO115" s="333">
        <v>222</v>
      </c>
      <c r="CP115" s="333">
        <v>163100236921</v>
      </c>
      <c r="CQ115" s="333"/>
      <c r="CR115" s="333"/>
      <c r="CS115" s="333"/>
      <c r="CT115" s="333"/>
      <c r="CU115" s="333"/>
      <c r="CV115" s="333"/>
      <c r="CW115" s="333"/>
      <c r="CX115" s="333"/>
      <c r="CY115" s="333"/>
      <c r="CZ115" s="333"/>
      <c r="DA115" s="333"/>
      <c r="DB115" s="374"/>
      <c r="DC115" s="154"/>
      <c r="DD115" s="179">
        <f t="shared" si="81"/>
        <v>72.617422371975493</v>
      </c>
      <c r="DE115" s="179">
        <f t="shared" si="82"/>
        <v>53.706119999999991</v>
      </c>
      <c r="DF115" s="179">
        <f t="shared" si="83"/>
        <v>46.820719999999994</v>
      </c>
      <c r="DG115" s="179">
        <f t="shared" si="84"/>
        <v>68.853999999999999</v>
      </c>
      <c r="DH115" s="180">
        <f t="shared" si="85"/>
        <v>50</v>
      </c>
      <c r="DI115" s="181">
        <f t="shared" si="104"/>
        <v>222</v>
      </c>
      <c r="DJ115" s="182">
        <f t="shared" si="99"/>
        <v>0</v>
      </c>
      <c r="DK115" s="182">
        <f t="shared" si="100"/>
        <v>0</v>
      </c>
      <c r="DL115" s="182">
        <f t="shared" si="105"/>
        <v>1</v>
      </c>
      <c r="DM115" s="182">
        <f t="shared" si="106"/>
        <v>0</v>
      </c>
      <c r="DN115" s="182">
        <f t="shared" si="107"/>
        <v>0</v>
      </c>
      <c r="DO115" s="182">
        <f t="shared" si="86"/>
        <v>0</v>
      </c>
      <c r="DP115" s="182">
        <f t="shared" si="87"/>
        <v>1</v>
      </c>
      <c r="DQ115" s="25">
        <f t="shared" si="88"/>
        <v>0</v>
      </c>
      <c r="DR115" s="169"/>
      <c r="DS115" s="166" t="str">
        <f t="shared" si="108"/>
        <v>A</v>
      </c>
      <c r="DT115" s="166" t="str">
        <f t="shared" si="109"/>
        <v>A</v>
      </c>
      <c r="DU115" s="167">
        <f t="shared" si="110"/>
        <v>1</v>
      </c>
      <c r="DV115" s="153" t="str">
        <f>VLOOKUP(M115,'Data Master kondisi'!$O$3:$P$11,2,FALSE)</f>
        <v>Z</v>
      </c>
      <c r="DW115" s="153">
        <f>LOOKUP(DV115,{"X","X","X","Y","Y","Y","Z","Z","Z"},{6,6,6,4,4,4,2,2,2})</f>
        <v>2</v>
      </c>
      <c r="DX115" s="153">
        <f t="shared" si="89"/>
        <v>1</v>
      </c>
      <c r="DY115" s="153">
        <f t="shared" si="111"/>
        <v>4</v>
      </c>
      <c r="DZ115" s="153" t="str">
        <f>VLOOKUP(G115,'Data Master class'!$A$5:$D$12,3,FALSE)</f>
        <v>A</v>
      </c>
      <c r="EA115" s="160" t="str">
        <f t="shared" si="112"/>
        <v>BAIK</v>
      </c>
      <c r="EB115" s="156"/>
      <c r="EC115" s="153">
        <f>VLOOKUP(G115,'Data Master class'!$A$5:$D$12,2,FALSE)</f>
        <v>5</v>
      </c>
      <c r="ED115" s="153" t="str">
        <f>VLOOKUP(H115,'Data Master class'!$E$5:$G$6,3,FALSE)</f>
        <v>Y</v>
      </c>
      <c r="EE115" s="153">
        <f>VLOOKUP(H115,'Data Master class'!$E$5:$G$6,2,FALSE)</f>
        <v>1</v>
      </c>
      <c r="EF115" s="153">
        <f t="shared" si="113"/>
        <v>6</v>
      </c>
      <c r="EG115" s="153" t="str">
        <f t="shared" si="114"/>
        <v>CLASS 2</v>
      </c>
      <c r="EH115" s="153">
        <f t="shared" si="115"/>
        <v>10</v>
      </c>
      <c r="EI115" s="171"/>
      <c r="EJ115" s="441">
        <f t="shared" si="90"/>
        <v>4.878048780487805E-2</v>
      </c>
      <c r="EK115" s="441">
        <f t="shared" si="91"/>
        <v>0.17073170731707318</v>
      </c>
      <c r="EL115" s="441">
        <f t="shared" si="92"/>
        <v>0.21951219512195122</v>
      </c>
      <c r="EM115" s="442">
        <f t="shared" si="116"/>
        <v>0.14634146341463417</v>
      </c>
      <c r="EN115" s="443" t="str">
        <f t="shared" si="117"/>
        <v>CUKUP</v>
      </c>
      <c r="EP115" s="196">
        <f>'2. SUHU &amp; FISIK TRAFO'!CY115</f>
        <v>324</v>
      </c>
      <c r="EQ115" s="168">
        <f t="shared" si="118"/>
        <v>15.432098765432098</v>
      </c>
      <c r="ER115" s="189" t="str">
        <f t="shared" si="119"/>
        <v>BAIK</v>
      </c>
      <c r="ET115" s="447">
        <f t="shared" si="101"/>
        <v>27.888999999999999</v>
      </c>
      <c r="EU115" s="447">
        <f t="shared" si="120"/>
        <v>22.311199999999999</v>
      </c>
      <c r="EV115" s="448">
        <f t="shared" si="93"/>
        <v>55.777999999999992</v>
      </c>
      <c r="EW115" s="449" t="str">
        <f t="shared" si="121"/>
        <v>BAIK</v>
      </c>
      <c r="EX115" s="721"/>
      <c r="EY115" s="447">
        <f t="shared" si="102"/>
        <v>20.934999999999999</v>
      </c>
      <c r="EZ115" s="447">
        <f t="shared" si="94"/>
        <v>16.748000000000001</v>
      </c>
      <c r="FA115" s="448">
        <f t="shared" si="103"/>
        <v>41.87</v>
      </c>
      <c r="FB115" s="449" t="str">
        <f t="shared" si="95"/>
        <v>BAIK</v>
      </c>
      <c r="FD115" s="453">
        <f t="shared" si="96"/>
        <v>26</v>
      </c>
      <c r="FE115" s="454">
        <f t="shared" si="97"/>
        <v>72.25433526011561</v>
      </c>
      <c r="FF115" s="725">
        <f t="shared" si="98"/>
        <v>35.984000000000002</v>
      </c>
      <c r="FG115" s="202" t="str">
        <f t="shared" si="122"/>
        <v>BURUK</v>
      </c>
    </row>
    <row r="116" spans="1:163" s="195" customFormat="1" ht="20.25" customHeight="1">
      <c r="A116" s="347">
        <v>104</v>
      </c>
      <c r="B116" s="764" t="s">
        <v>2239</v>
      </c>
      <c r="C116" s="331" t="s">
        <v>671</v>
      </c>
      <c r="D116" s="259" t="s">
        <v>670</v>
      </c>
      <c r="E116" s="319" t="s">
        <v>631</v>
      </c>
      <c r="F116" s="319" t="s">
        <v>631</v>
      </c>
      <c r="G116" s="208" t="s">
        <v>204</v>
      </c>
      <c r="H116" s="214" t="s">
        <v>209</v>
      </c>
      <c r="I116" s="259">
        <v>108.280619</v>
      </c>
      <c r="J116" s="210">
        <v>-2.8565752799999999</v>
      </c>
      <c r="K116" s="259" t="s">
        <v>315</v>
      </c>
      <c r="L116" s="259" t="s">
        <v>310</v>
      </c>
      <c r="M116" s="259">
        <v>50</v>
      </c>
      <c r="N116" s="259">
        <v>163310985</v>
      </c>
      <c r="O116" s="259">
        <v>2016</v>
      </c>
      <c r="P116" s="259" t="s">
        <v>316</v>
      </c>
      <c r="Q116" s="665">
        <v>0.77916666666666667</v>
      </c>
      <c r="R116" s="433" t="s">
        <v>1088</v>
      </c>
      <c r="S116" s="331" t="s">
        <v>318</v>
      </c>
      <c r="T116" s="331" t="s">
        <v>607</v>
      </c>
      <c r="U116" s="259">
        <v>2</v>
      </c>
      <c r="V116" s="259">
        <v>2</v>
      </c>
      <c r="W116" s="259">
        <v>3</v>
      </c>
      <c r="X116" s="259">
        <v>20000</v>
      </c>
      <c r="Y116" s="332">
        <v>397</v>
      </c>
      <c r="Z116" s="332">
        <v>399</v>
      </c>
      <c r="AA116" s="332">
        <v>397</v>
      </c>
      <c r="AB116" s="332">
        <v>228</v>
      </c>
      <c r="AC116" s="332">
        <v>229</v>
      </c>
      <c r="AD116" s="332">
        <v>229</v>
      </c>
      <c r="AE116" s="332">
        <v>38</v>
      </c>
      <c r="AF116" s="332">
        <v>17</v>
      </c>
      <c r="AG116" s="332">
        <v>35</v>
      </c>
      <c r="AH116" s="332">
        <v>23</v>
      </c>
      <c r="AI116" s="332">
        <v>18</v>
      </c>
      <c r="AJ116" s="332">
        <v>9</v>
      </c>
      <c r="AK116" s="332">
        <v>23</v>
      </c>
      <c r="AL116" s="332">
        <v>6</v>
      </c>
      <c r="AM116" s="332">
        <v>20</v>
      </c>
      <c r="AN116" s="332">
        <v>8</v>
      </c>
      <c r="AO116" s="332">
        <v>12</v>
      </c>
      <c r="AP116" s="332">
        <v>17</v>
      </c>
      <c r="AQ116" s="332"/>
      <c r="AR116" s="332"/>
      <c r="AS116" s="332"/>
      <c r="AT116" s="332"/>
      <c r="AU116" s="332"/>
      <c r="AV116" s="332"/>
      <c r="AW116" s="332"/>
      <c r="AX116" s="332"/>
      <c r="AY116" s="332" t="s">
        <v>1104</v>
      </c>
      <c r="AZ116" s="332" t="s">
        <v>1105</v>
      </c>
      <c r="BA116" s="332" t="s">
        <v>1094</v>
      </c>
      <c r="BB116" s="261">
        <v>390</v>
      </c>
      <c r="BC116" s="261">
        <v>392</v>
      </c>
      <c r="BD116" s="261">
        <v>393</v>
      </c>
      <c r="BE116" s="261">
        <v>225</v>
      </c>
      <c r="BF116" s="261">
        <v>225</v>
      </c>
      <c r="BG116" s="261">
        <v>227</v>
      </c>
      <c r="BH116" s="261">
        <v>28</v>
      </c>
      <c r="BI116" s="261">
        <v>15</v>
      </c>
      <c r="BJ116" s="261">
        <v>18</v>
      </c>
      <c r="BK116" s="261">
        <v>9</v>
      </c>
      <c r="BL116" s="261">
        <v>15</v>
      </c>
      <c r="BM116" s="261">
        <v>15</v>
      </c>
      <c r="BN116" s="261">
        <v>16</v>
      </c>
      <c r="BO116" s="261">
        <v>5</v>
      </c>
      <c r="BP116" s="261">
        <v>13</v>
      </c>
      <c r="BQ116" s="261">
        <v>0</v>
      </c>
      <c r="BR116" s="261">
        <v>2</v>
      </c>
      <c r="BS116" s="261">
        <v>4</v>
      </c>
      <c r="BT116" s="261"/>
      <c r="BU116" s="261"/>
      <c r="BV116" s="261"/>
      <c r="BW116" s="261"/>
      <c r="BX116" s="261"/>
      <c r="BY116" s="261"/>
      <c r="BZ116" s="261"/>
      <c r="CA116" s="261"/>
      <c r="CB116" s="720">
        <v>0.879</v>
      </c>
      <c r="CC116" s="720">
        <v>0.85199999999999998</v>
      </c>
      <c r="CD116" s="720">
        <v>0.875</v>
      </c>
      <c r="CE116" s="333">
        <v>223</v>
      </c>
      <c r="CF116" s="333">
        <v>22126688294</v>
      </c>
      <c r="CG116" s="333">
        <v>223</v>
      </c>
      <c r="CH116" s="333">
        <v>163100129832</v>
      </c>
      <c r="CI116" s="333">
        <v>223</v>
      </c>
      <c r="CJ116" s="333">
        <v>86057023697</v>
      </c>
      <c r="CK116" s="333">
        <v>223</v>
      </c>
      <c r="CL116" s="333">
        <v>86057023714</v>
      </c>
      <c r="CM116" s="333">
        <v>223</v>
      </c>
      <c r="CN116" s="333">
        <v>163100178926</v>
      </c>
      <c r="CO116" s="333">
        <v>223</v>
      </c>
      <c r="CP116" s="333">
        <v>22126688962</v>
      </c>
      <c r="CQ116" s="333"/>
      <c r="CR116" s="333"/>
      <c r="CS116" s="333"/>
      <c r="CT116" s="333"/>
      <c r="CU116" s="333"/>
      <c r="CV116" s="333"/>
      <c r="CW116" s="333"/>
      <c r="CX116" s="333"/>
      <c r="CY116" s="333"/>
      <c r="CZ116" s="333"/>
      <c r="DA116" s="333"/>
      <c r="DB116" s="374"/>
      <c r="DC116" s="154"/>
      <c r="DD116" s="179">
        <f t="shared" si="81"/>
        <v>72.678291963234471</v>
      </c>
      <c r="DE116" s="179">
        <f t="shared" si="82"/>
        <v>52.285213333333338</v>
      </c>
      <c r="DF116" s="179">
        <f t="shared" si="83"/>
        <v>23.390753333333333</v>
      </c>
      <c r="DG116" s="179">
        <f t="shared" si="84"/>
        <v>48.157433333333337</v>
      </c>
      <c r="DH116" s="180">
        <f t="shared" si="85"/>
        <v>38</v>
      </c>
      <c r="DI116" s="181">
        <f t="shared" si="104"/>
        <v>223</v>
      </c>
      <c r="DJ116" s="182">
        <f t="shared" si="99"/>
        <v>0</v>
      </c>
      <c r="DK116" s="182">
        <f t="shared" si="100"/>
        <v>1</v>
      </c>
      <c r="DL116" s="182">
        <f t="shared" si="105"/>
        <v>0</v>
      </c>
      <c r="DM116" s="182">
        <f t="shared" si="106"/>
        <v>0</v>
      </c>
      <c r="DN116" s="182">
        <f t="shared" si="107"/>
        <v>0</v>
      </c>
      <c r="DO116" s="182">
        <f t="shared" si="86"/>
        <v>0</v>
      </c>
      <c r="DP116" s="182">
        <f t="shared" si="87"/>
        <v>1</v>
      </c>
      <c r="DQ116" s="25">
        <f t="shared" si="88"/>
        <v>0</v>
      </c>
      <c r="DR116" s="169"/>
      <c r="DS116" s="166" t="str">
        <f t="shared" si="108"/>
        <v>A</v>
      </c>
      <c r="DT116" s="166" t="str">
        <f t="shared" si="109"/>
        <v>B</v>
      </c>
      <c r="DU116" s="167">
        <f t="shared" si="110"/>
        <v>2</v>
      </c>
      <c r="DV116" s="153" t="str">
        <f>VLOOKUP(M116,'Data Master kondisi'!$O$3:$P$11,2,FALSE)</f>
        <v>Z</v>
      </c>
      <c r="DW116" s="153">
        <f>LOOKUP(DV116,{"X","X","X","Y","Y","Y","Z","Z","Z"},{6,6,6,4,4,4,2,2,2})</f>
        <v>2</v>
      </c>
      <c r="DX116" s="153">
        <f t="shared" si="89"/>
        <v>1</v>
      </c>
      <c r="DY116" s="153">
        <f t="shared" si="111"/>
        <v>5</v>
      </c>
      <c r="DZ116" s="153" t="str">
        <f>VLOOKUP(G116,'Data Master class'!$A$5:$D$12,3,FALSE)</f>
        <v>A</v>
      </c>
      <c r="EA116" s="160" t="str">
        <f t="shared" si="112"/>
        <v>BAIK</v>
      </c>
      <c r="EB116" s="156"/>
      <c r="EC116" s="153">
        <f>VLOOKUP(G116,'Data Master class'!$A$5:$D$12,2,FALSE)</f>
        <v>5</v>
      </c>
      <c r="ED116" s="153" t="str">
        <f>VLOOKUP(H116,'Data Master class'!$E$5:$G$6,3,FALSE)</f>
        <v>Y</v>
      </c>
      <c r="EE116" s="153">
        <f>VLOOKUP(H116,'Data Master class'!$E$5:$G$6,2,FALSE)</f>
        <v>1</v>
      </c>
      <c r="EF116" s="153">
        <f t="shared" si="113"/>
        <v>6</v>
      </c>
      <c r="EG116" s="153" t="str">
        <f t="shared" si="114"/>
        <v>CLASS 2</v>
      </c>
      <c r="EH116" s="153">
        <f t="shared" si="115"/>
        <v>11</v>
      </c>
      <c r="EI116" s="171"/>
      <c r="EJ116" s="441">
        <f t="shared" si="90"/>
        <v>0.26666666666666666</v>
      </c>
      <c r="EK116" s="441">
        <f t="shared" si="91"/>
        <v>0.43333333333333335</v>
      </c>
      <c r="EL116" s="441">
        <f t="shared" si="92"/>
        <v>0.16666666666666666</v>
      </c>
      <c r="EM116" s="442">
        <f t="shared" si="116"/>
        <v>0.28888888888888886</v>
      </c>
      <c r="EN116" s="443" t="str">
        <f t="shared" si="117"/>
        <v>KURANG</v>
      </c>
      <c r="EP116" s="196">
        <f>'2. SUHU &amp; FISIK TRAFO'!CY116</f>
        <v>324</v>
      </c>
      <c r="EQ116" s="168">
        <f t="shared" si="118"/>
        <v>11.728395061728394</v>
      </c>
      <c r="ER116" s="189" t="str">
        <f t="shared" si="119"/>
        <v>BAIK</v>
      </c>
      <c r="ET116" s="447">
        <f t="shared" si="101"/>
        <v>20.571999999999999</v>
      </c>
      <c r="EU116" s="447">
        <f t="shared" si="120"/>
        <v>16.457599999999999</v>
      </c>
      <c r="EV116" s="448">
        <f t="shared" si="93"/>
        <v>41.143999999999998</v>
      </c>
      <c r="EW116" s="449" t="str">
        <f t="shared" si="121"/>
        <v>BAIK</v>
      </c>
      <c r="EX116" s="721"/>
      <c r="EY116" s="447">
        <f t="shared" si="102"/>
        <v>13.761000000000001</v>
      </c>
      <c r="EZ116" s="447">
        <f t="shared" si="94"/>
        <v>11.008800000000001</v>
      </c>
      <c r="FA116" s="448">
        <f t="shared" si="103"/>
        <v>27.522000000000002</v>
      </c>
      <c r="FB116" s="449" t="str">
        <f t="shared" si="95"/>
        <v>BAIK</v>
      </c>
      <c r="FD116" s="453">
        <f t="shared" si="96"/>
        <v>23</v>
      </c>
      <c r="FE116" s="454">
        <f t="shared" si="97"/>
        <v>72.25433526011561</v>
      </c>
      <c r="FF116" s="725">
        <f t="shared" si="98"/>
        <v>31.832000000000001</v>
      </c>
      <c r="FG116" s="202" t="str">
        <f t="shared" si="122"/>
        <v>BURUK</v>
      </c>
    </row>
    <row r="117" spans="1:163" s="195" customFormat="1" ht="20.25" customHeight="1">
      <c r="A117" s="347">
        <v>105</v>
      </c>
      <c r="B117" s="764" t="s">
        <v>2239</v>
      </c>
      <c r="C117" s="331" t="s">
        <v>672</v>
      </c>
      <c r="D117" s="259" t="s">
        <v>651</v>
      </c>
      <c r="E117" s="319" t="s">
        <v>631</v>
      </c>
      <c r="F117" s="319" t="s">
        <v>631</v>
      </c>
      <c r="G117" s="208" t="s">
        <v>204</v>
      </c>
      <c r="H117" s="214" t="s">
        <v>208</v>
      </c>
      <c r="I117" s="259">
        <v>108.283629</v>
      </c>
      <c r="J117" s="210">
        <v>-2.860036</v>
      </c>
      <c r="K117" s="259" t="s">
        <v>315</v>
      </c>
      <c r="L117" s="259" t="s">
        <v>571</v>
      </c>
      <c r="M117" s="259">
        <v>100</v>
      </c>
      <c r="N117" s="259">
        <v>12034720</v>
      </c>
      <c r="O117" s="259">
        <v>2012</v>
      </c>
      <c r="P117" s="259" t="s">
        <v>316</v>
      </c>
      <c r="Q117" s="665">
        <v>0.78749999999999998</v>
      </c>
      <c r="R117" s="433" t="s">
        <v>1088</v>
      </c>
      <c r="S117" s="331" t="s">
        <v>318</v>
      </c>
      <c r="T117" s="331" t="s">
        <v>607</v>
      </c>
      <c r="U117" s="259">
        <v>2</v>
      </c>
      <c r="V117" s="259">
        <v>2</v>
      </c>
      <c r="W117" s="259">
        <v>3</v>
      </c>
      <c r="X117" s="259">
        <v>20000</v>
      </c>
      <c r="Y117" s="332">
        <v>400</v>
      </c>
      <c r="Z117" s="332">
        <v>398</v>
      </c>
      <c r="AA117" s="332">
        <v>399</v>
      </c>
      <c r="AB117" s="332">
        <v>230</v>
      </c>
      <c r="AC117" s="332">
        <v>230</v>
      </c>
      <c r="AD117" s="332">
        <v>227</v>
      </c>
      <c r="AE117" s="332">
        <v>45</v>
      </c>
      <c r="AF117" s="332">
        <v>42</v>
      </c>
      <c r="AG117" s="332">
        <v>45</v>
      </c>
      <c r="AH117" s="332">
        <v>27</v>
      </c>
      <c r="AI117" s="332">
        <v>0</v>
      </c>
      <c r="AJ117" s="332">
        <v>0</v>
      </c>
      <c r="AK117" s="332">
        <v>7</v>
      </c>
      <c r="AL117" s="332">
        <v>7</v>
      </c>
      <c r="AM117" s="332">
        <v>45</v>
      </c>
      <c r="AN117" s="332">
        <v>42</v>
      </c>
      <c r="AO117" s="332">
        <v>38</v>
      </c>
      <c r="AP117" s="332">
        <v>20</v>
      </c>
      <c r="AQ117" s="332"/>
      <c r="AR117" s="332"/>
      <c r="AS117" s="332"/>
      <c r="AT117" s="332"/>
      <c r="AU117" s="332"/>
      <c r="AV117" s="332"/>
      <c r="AW117" s="332"/>
      <c r="AX117" s="332"/>
      <c r="AY117" s="332" t="s">
        <v>1106</v>
      </c>
      <c r="AZ117" s="332" t="s">
        <v>1107</v>
      </c>
      <c r="BA117" s="332" t="s">
        <v>1009</v>
      </c>
      <c r="BB117" s="261">
        <v>400</v>
      </c>
      <c r="BC117" s="261">
        <v>398</v>
      </c>
      <c r="BD117" s="261">
        <v>398</v>
      </c>
      <c r="BE117" s="261">
        <v>229</v>
      </c>
      <c r="BF117" s="261">
        <v>225</v>
      </c>
      <c r="BG117" s="261">
        <v>227</v>
      </c>
      <c r="BH117" s="261">
        <v>50</v>
      </c>
      <c r="BI117" s="261">
        <v>40</v>
      </c>
      <c r="BJ117" s="261">
        <v>40</v>
      </c>
      <c r="BK117" s="261">
        <v>20</v>
      </c>
      <c r="BL117" s="261">
        <v>0</v>
      </c>
      <c r="BM117" s="261">
        <v>0</v>
      </c>
      <c r="BN117" s="261">
        <v>5</v>
      </c>
      <c r="BO117" s="261">
        <v>5</v>
      </c>
      <c r="BP117" s="261">
        <v>50</v>
      </c>
      <c r="BQ117" s="261">
        <v>40</v>
      </c>
      <c r="BR117" s="261">
        <v>35</v>
      </c>
      <c r="BS117" s="261">
        <v>15</v>
      </c>
      <c r="BT117" s="261"/>
      <c r="BU117" s="261"/>
      <c r="BV117" s="261"/>
      <c r="BW117" s="261"/>
      <c r="BX117" s="261"/>
      <c r="BY117" s="261"/>
      <c r="BZ117" s="261"/>
      <c r="CA117" s="261"/>
      <c r="CB117" s="720">
        <v>0.90300000000000002</v>
      </c>
      <c r="CC117" s="720">
        <v>0.89900000000000002</v>
      </c>
      <c r="CD117" s="720">
        <v>0.89</v>
      </c>
      <c r="CE117" s="333">
        <v>227</v>
      </c>
      <c r="CF117" s="333">
        <v>56400410850</v>
      </c>
      <c r="CG117" s="333">
        <v>223</v>
      </c>
      <c r="CH117" s="333">
        <v>16310023782</v>
      </c>
      <c r="CI117" s="333">
        <v>225</v>
      </c>
      <c r="CJ117" s="333">
        <v>56601400760</v>
      </c>
      <c r="CK117" s="333">
        <v>227</v>
      </c>
      <c r="CL117" s="333">
        <v>16310023648</v>
      </c>
      <c r="CM117" s="333">
        <v>223</v>
      </c>
      <c r="CN117" s="333">
        <v>56601400688</v>
      </c>
      <c r="CO117" s="333">
        <v>225</v>
      </c>
      <c r="CP117" s="333">
        <v>16310023672</v>
      </c>
      <c r="CQ117" s="333"/>
      <c r="CR117" s="333"/>
      <c r="CS117" s="333"/>
      <c r="CT117" s="333"/>
      <c r="CU117" s="333"/>
      <c r="CV117" s="333"/>
      <c r="CW117" s="333"/>
      <c r="CX117" s="333"/>
      <c r="CY117" s="333"/>
      <c r="CZ117" s="333"/>
      <c r="DA117" s="333"/>
      <c r="DB117" s="374"/>
      <c r="DC117" s="154"/>
      <c r="DD117" s="179">
        <f t="shared" si="81"/>
        <v>144.87084763932955</v>
      </c>
      <c r="DE117" s="179">
        <f t="shared" si="82"/>
        <v>31.062149999999995</v>
      </c>
      <c r="DF117" s="179">
        <f t="shared" si="83"/>
        <v>28.991339999999997</v>
      </c>
      <c r="DG117" s="179">
        <f t="shared" si="84"/>
        <v>31.062149999999995</v>
      </c>
      <c r="DH117" s="180">
        <f t="shared" si="85"/>
        <v>45</v>
      </c>
      <c r="DI117" s="181">
        <f t="shared" si="104"/>
        <v>223</v>
      </c>
      <c r="DJ117" s="182">
        <f t="shared" si="99"/>
        <v>0</v>
      </c>
      <c r="DK117" s="182">
        <f t="shared" si="100"/>
        <v>1</v>
      </c>
      <c r="DL117" s="182">
        <f t="shared" si="105"/>
        <v>0</v>
      </c>
      <c r="DM117" s="182">
        <f t="shared" si="106"/>
        <v>0</v>
      </c>
      <c r="DN117" s="182">
        <f t="shared" si="107"/>
        <v>0</v>
      </c>
      <c r="DO117" s="182">
        <f t="shared" si="86"/>
        <v>1</v>
      </c>
      <c r="DP117" s="182">
        <f t="shared" si="87"/>
        <v>0</v>
      </c>
      <c r="DQ117" s="25">
        <f t="shared" si="88"/>
        <v>0</v>
      </c>
      <c r="DR117" s="169"/>
      <c r="DS117" s="166" t="str">
        <f t="shared" si="108"/>
        <v>A</v>
      </c>
      <c r="DT117" s="166" t="str">
        <f t="shared" si="109"/>
        <v>A</v>
      </c>
      <c r="DU117" s="167">
        <f t="shared" si="110"/>
        <v>1</v>
      </c>
      <c r="DV117" s="153" t="str">
        <f>VLOOKUP(M117,'Data Master kondisi'!$O$3:$P$11,2,FALSE)</f>
        <v>Z</v>
      </c>
      <c r="DW117" s="153">
        <f>LOOKUP(DV117,{"X","X","X","Y","Y","Y","Z","Z","Z"},{6,6,6,4,4,4,2,2,2})</f>
        <v>2</v>
      </c>
      <c r="DX117" s="153">
        <f t="shared" si="89"/>
        <v>1</v>
      </c>
      <c r="DY117" s="153">
        <f t="shared" si="111"/>
        <v>4</v>
      </c>
      <c r="DZ117" s="153" t="str">
        <f>VLOOKUP(G117,'Data Master class'!$A$5:$D$12,3,FALSE)</f>
        <v>A</v>
      </c>
      <c r="EA117" s="160" t="str">
        <f t="shared" si="112"/>
        <v>BAIK</v>
      </c>
      <c r="EB117" s="156"/>
      <c r="EC117" s="153">
        <f>VLOOKUP(G117,'Data Master class'!$A$5:$D$12,2,FALSE)</f>
        <v>5</v>
      </c>
      <c r="ED117" s="153" t="str">
        <f>VLOOKUP(H117,'Data Master class'!$E$5:$G$6,3,FALSE)</f>
        <v>X</v>
      </c>
      <c r="EE117" s="153">
        <f>VLOOKUP(H117,'Data Master class'!$E$5:$G$6,2,FALSE)</f>
        <v>2</v>
      </c>
      <c r="EF117" s="153">
        <f t="shared" si="113"/>
        <v>7</v>
      </c>
      <c r="EG117" s="153" t="str">
        <f t="shared" si="114"/>
        <v>CLASS 2</v>
      </c>
      <c r="EH117" s="153">
        <f t="shared" si="115"/>
        <v>11</v>
      </c>
      <c r="EI117" s="171"/>
      <c r="EJ117" s="441">
        <f t="shared" si="90"/>
        <v>2.2727272727272728E-2</v>
      </c>
      <c r="EK117" s="441">
        <f t="shared" si="91"/>
        <v>4.5454545454545456E-2</v>
      </c>
      <c r="EL117" s="441">
        <f t="shared" si="92"/>
        <v>2.2727272727272728E-2</v>
      </c>
      <c r="EM117" s="442">
        <f t="shared" si="116"/>
        <v>3.0303030303030304E-2</v>
      </c>
      <c r="EN117" s="443" t="str">
        <f t="shared" si="117"/>
        <v>BAIK</v>
      </c>
      <c r="EP117" s="196">
        <f>'2. SUHU &amp; FISIK TRAFO'!CY117</f>
        <v>202</v>
      </c>
      <c r="EQ117" s="168">
        <f t="shared" si="118"/>
        <v>22.277227722772277</v>
      </c>
      <c r="ER117" s="189" t="str">
        <f t="shared" si="119"/>
        <v>BAIK</v>
      </c>
      <c r="ET117" s="447">
        <f t="shared" si="101"/>
        <v>30.225000000000001</v>
      </c>
      <c r="EU117" s="447">
        <f t="shared" si="120"/>
        <v>24.180000000000003</v>
      </c>
      <c r="EV117" s="448">
        <f t="shared" si="93"/>
        <v>30.225000000000001</v>
      </c>
      <c r="EW117" s="449" t="str">
        <f t="shared" si="121"/>
        <v>BAIK</v>
      </c>
      <c r="EX117" s="721"/>
      <c r="EY117" s="447">
        <f t="shared" si="102"/>
        <v>29.53</v>
      </c>
      <c r="EZ117" s="447">
        <f t="shared" si="94"/>
        <v>23.624000000000002</v>
      </c>
      <c r="FA117" s="448">
        <f t="shared" si="103"/>
        <v>29.53</v>
      </c>
      <c r="FB117" s="449" t="str">
        <f t="shared" si="95"/>
        <v>BAIK</v>
      </c>
      <c r="FD117" s="453">
        <f t="shared" si="96"/>
        <v>27</v>
      </c>
      <c r="FE117" s="454">
        <f t="shared" si="97"/>
        <v>144.50867052023122</v>
      </c>
      <c r="FF117" s="725">
        <f t="shared" si="98"/>
        <v>18.683999999999997</v>
      </c>
      <c r="FG117" s="202" t="str">
        <f t="shared" si="122"/>
        <v>KURANG</v>
      </c>
    </row>
    <row r="118" spans="1:163" s="195" customFormat="1" ht="20.25" customHeight="1">
      <c r="A118" s="347">
        <v>106</v>
      </c>
      <c r="B118" s="764" t="s">
        <v>2239</v>
      </c>
      <c r="C118" s="331" t="s">
        <v>673</v>
      </c>
      <c r="D118" s="259" t="s">
        <v>651</v>
      </c>
      <c r="E118" s="319" t="s">
        <v>631</v>
      </c>
      <c r="F118" s="319" t="s">
        <v>631</v>
      </c>
      <c r="G118" s="208" t="s">
        <v>204</v>
      </c>
      <c r="H118" s="214" t="s">
        <v>208</v>
      </c>
      <c r="I118" s="259">
        <v>108.28589599999999</v>
      </c>
      <c r="J118" s="210">
        <v>-2.8598240000000001</v>
      </c>
      <c r="K118" s="259" t="s">
        <v>341</v>
      </c>
      <c r="L118" s="259" t="s">
        <v>623</v>
      </c>
      <c r="M118" s="259">
        <v>100</v>
      </c>
      <c r="N118" s="259" t="s">
        <v>674</v>
      </c>
      <c r="O118" s="259">
        <v>1997</v>
      </c>
      <c r="P118" s="259" t="s">
        <v>316</v>
      </c>
      <c r="Q118" s="665">
        <v>0.78888888888888886</v>
      </c>
      <c r="R118" s="433" t="s">
        <v>1087</v>
      </c>
      <c r="S118" s="331" t="s">
        <v>318</v>
      </c>
      <c r="T118" s="331" t="s">
        <v>607</v>
      </c>
      <c r="U118" s="259">
        <v>4</v>
      </c>
      <c r="V118" s="259">
        <v>2</v>
      </c>
      <c r="W118" s="259">
        <v>3</v>
      </c>
      <c r="X118" s="259">
        <v>20000</v>
      </c>
      <c r="Y118" s="332">
        <v>397</v>
      </c>
      <c r="Z118" s="332">
        <v>394</v>
      </c>
      <c r="AA118" s="332">
        <v>395</v>
      </c>
      <c r="AB118" s="332">
        <v>227</v>
      </c>
      <c r="AC118" s="332">
        <v>225</v>
      </c>
      <c r="AD118" s="332">
        <v>225</v>
      </c>
      <c r="AE118" s="332">
        <v>83</v>
      </c>
      <c r="AF118" s="332">
        <v>104</v>
      </c>
      <c r="AG118" s="332">
        <v>88</v>
      </c>
      <c r="AH118" s="332">
        <v>47</v>
      </c>
      <c r="AI118" s="332">
        <v>77</v>
      </c>
      <c r="AJ118" s="332">
        <v>103</v>
      </c>
      <c r="AK118" s="332">
        <v>67</v>
      </c>
      <c r="AL118" s="332">
        <v>45</v>
      </c>
      <c r="AM118" s="332"/>
      <c r="AN118" s="332"/>
      <c r="AO118" s="332"/>
      <c r="AP118" s="332"/>
      <c r="AQ118" s="332"/>
      <c r="AR118" s="332"/>
      <c r="AS118" s="332"/>
      <c r="AT118" s="332"/>
      <c r="AU118" s="332">
        <v>6</v>
      </c>
      <c r="AV118" s="332">
        <v>1</v>
      </c>
      <c r="AW118" s="332">
        <v>21</v>
      </c>
      <c r="AX118" s="332">
        <v>13</v>
      </c>
      <c r="AY118" s="332" t="s">
        <v>1110</v>
      </c>
      <c r="AZ118" s="332" t="s">
        <v>1111</v>
      </c>
      <c r="BA118" s="332" t="s">
        <v>1112</v>
      </c>
      <c r="BB118" s="261">
        <v>397</v>
      </c>
      <c r="BC118" s="261">
        <v>394</v>
      </c>
      <c r="BD118" s="261">
        <v>395</v>
      </c>
      <c r="BE118" s="261">
        <v>228</v>
      </c>
      <c r="BF118" s="261">
        <v>226</v>
      </c>
      <c r="BG118" s="261">
        <v>225</v>
      </c>
      <c r="BH118" s="261">
        <v>84</v>
      </c>
      <c r="BI118" s="261">
        <v>86</v>
      </c>
      <c r="BJ118" s="261">
        <v>73</v>
      </c>
      <c r="BK118" s="261">
        <v>36</v>
      </c>
      <c r="BL118" s="261">
        <v>84</v>
      </c>
      <c r="BM118" s="261">
        <v>86</v>
      </c>
      <c r="BN118" s="261">
        <v>70</v>
      </c>
      <c r="BO118" s="261">
        <v>34</v>
      </c>
      <c r="BP118" s="261"/>
      <c r="BQ118" s="261"/>
      <c r="BR118" s="261"/>
      <c r="BS118" s="261"/>
      <c r="BT118" s="261"/>
      <c r="BU118" s="261"/>
      <c r="BV118" s="261"/>
      <c r="BW118" s="261"/>
      <c r="BX118" s="261">
        <v>0</v>
      </c>
      <c r="BY118" s="261">
        <v>0</v>
      </c>
      <c r="BZ118" s="261">
        <v>3</v>
      </c>
      <c r="CA118" s="261">
        <v>2</v>
      </c>
      <c r="CB118" s="720">
        <v>0.95099999999999996</v>
      </c>
      <c r="CC118" s="720">
        <v>0.96299999999999997</v>
      </c>
      <c r="CD118" s="720">
        <v>0.92200000000000004</v>
      </c>
      <c r="CE118" s="333">
        <v>226</v>
      </c>
      <c r="CF118" s="333">
        <v>32190401847</v>
      </c>
      <c r="CG118" s="333">
        <v>224</v>
      </c>
      <c r="CH118" s="333">
        <v>32190401805</v>
      </c>
      <c r="CI118" s="333">
        <v>225</v>
      </c>
      <c r="CJ118" s="333">
        <v>163100083314</v>
      </c>
      <c r="CK118" s="333"/>
      <c r="CL118" s="333"/>
      <c r="CM118" s="333"/>
      <c r="CN118" s="333"/>
      <c r="CO118" s="333"/>
      <c r="CP118" s="333"/>
      <c r="CQ118" s="333"/>
      <c r="CR118" s="333"/>
      <c r="CS118" s="333"/>
      <c r="CT118" s="333"/>
      <c r="CU118" s="333"/>
      <c r="CV118" s="333"/>
      <c r="CW118" s="333">
        <v>226</v>
      </c>
      <c r="CX118" s="333">
        <v>321990401093</v>
      </c>
      <c r="CY118" s="333">
        <v>224</v>
      </c>
      <c r="CZ118" s="333">
        <v>163100087426</v>
      </c>
      <c r="DA118" s="333">
        <v>223</v>
      </c>
      <c r="DB118" s="374">
        <v>163100083322</v>
      </c>
      <c r="DC118" s="154"/>
      <c r="DD118" s="179">
        <f t="shared" si="81"/>
        <v>146.21450642856448</v>
      </c>
      <c r="DE118" s="179">
        <f t="shared" si="82"/>
        <v>56.76591333333333</v>
      </c>
      <c r="DF118" s="179">
        <f t="shared" si="83"/>
        <v>71.128373333333329</v>
      </c>
      <c r="DG118" s="179">
        <f t="shared" si="84"/>
        <v>60.185546666666667</v>
      </c>
      <c r="DH118" s="180">
        <f t="shared" si="85"/>
        <v>104</v>
      </c>
      <c r="DI118" s="181">
        <f t="shared" si="104"/>
        <v>223</v>
      </c>
      <c r="DJ118" s="182">
        <f t="shared" si="99"/>
        <v>0</v>
      </c>
      <c r="DK118" s="182">
        <f t="shared" si="100"/>
        <v>0</v>
      </c>
      <c r="DL118" s="182">
        <f t="shared" si="105"/>
        <v>1</v>
      </c>
      <c r="DM118" s="182">
        <f t="shared" si="106"/>
        <v>0</v>
      </c>
      <c r="DN118" s="182">
        <f t="shared" si="107"/>
        <v>0</v>
      </c>
      <c r="DO118" s="182">
        <f t="shared" si="86"/>
        <v>0</v>
      </c>
      <c r="DP118" s="182">
        <f t="shared" si="87"/>
        <v>1</v>
      </c>
      <c r="DQ118" s="25">
        <f t="shared" si="88"/>
        <v>0</v>
      </c>
      <c r="DR118" s="169"/>
      <c r="DS118" s="166" t="str">
        <f t="shared" si="108"/>
        <v>B</v>
      </c>
      <c r="DT118" s="166" t="str">
        <f t="shared" si="109"/>
        <v>A</v>
      </c>
      <c r="DU118" s="167">
        <f t="shared" si="110"/>
        <v>4</v>
      </c>
      <c r="DV118" s="153" t="str">
        <f>VLOOKUP(M118,'Data Master kondisi'!$O$3:$P$11,2,FALSE)</f>
        <v>Z</v>
      </c>
      <c r="DW118" s="153">
        <f>LOOKUP(DV118,{"X","X","X","Y","Y","Y","Z","Z","Z"},{6,6,6,4,4,4,2,2,2})</f>
        <v>2</v>
      </c>
      <c r="DX118" s="153">
        <f t="shared" si="89"/>
        <v>3</v>
      </c>
      <c r="DY118" s="153">
        <f t="shared" si="111"/>
        <v>9</v>
      </c>
      <c r="DZ118" s="153" t="str">
        <f>VLOOKUP(G118,'Data Master class'!$A$5:$D$12,3,FALSE)</f>
        <v>A</v>
      </c>
      <c r="EA118" s="160" t="str">
        <f t="shared" si="112"/>
        <v>KURANG</v>
      </c>
      <c r="EB118" s="156"/>
      <c r="EC118" s="153">
        <f>VLOOKUP(G118,'Data Master class'!$A$5:$D$12,2,FALSE)</f>
        <v>5</v>
      </c>
      <c r="ED118" s="153" t="str">
        <f>VLOOKUP(H118,'Data Master class'!$E$5:$G$6,3,FALSE)</f>
        <v>X</v>
      </c>
      <c r="EE118" s="153">
        <f>VLOOKUP(H118,'Data Master class'!$E$5:$G$6,2,FALSE)</f>
        <v>2</v>
      </c>
      <c r="EF118" s="153">
        <f t="shared" si="113"/>
        <v>7</v>
      </c>
      <c r="EG118" s="153" t="str">
        <f t="shared" si="114"/>
        <v>CLASS 2</v>
      </c>
      <c r="EH118" s="153">
        <f t="shared" si="115"/>
        <v>16</v>
      </c>
      <c r="EI118" s="171"/>
      <c r="EJ118" s="441">
        <f t="shared" si="90"/>
        <v>9.4545454545454599E-2</v>
      </c>
      <c r="EK118" s="441">
        <f t="shared" si="91"/>
        <v>0.1345454545454545</v>
      </c>
      <c r="EL118" s="441">
        <f t="shared" si="92"/>
        <v>4.0000000000000049E-2</v>
      </c>
      <c r="EM118" s="442">
        <f t="shared" si="116"/>
        <v>8.9696969696969719E-2</v>
      </c>
      <c r="EN118" s="443" t="str">
        <f t="shared" si="117"/>
        <v>BAIK</v>
      </c>
      <c r="EP118" s="196">
        <f>'2. SUHU &amp; FISIK TRAFO'!CY118</f>
        <v>324</v>
      </c>
      <c r="EQ118" s="168">
        <f t="shared" si="118"/>
        <v>32.098765432098766</v>
      </c>
      <c r="ER118" s="189" t="str">
        <f t="shared" si="119"/>
        <v>BAIK</v>
      </c>
      <c r="ET118" s="447">
        <f t="shared" si="101"/>
        <v>62.041000000000004</v>
      </c>
      <c r="EU118" s="447">
        <f t="shared" si="120"/>
        <v>49.632800000000003</v>
      </c>
      <c r="EV118" s="448">
        <f t="shared" si="93"/>
        <v>62.041000000000004</v>
      </c>
      <c r="EW118" s="449" t="str">
        <f t="shared" si="121"/>
        <v>CUKUP</v>
      </c>
      <c r="EX118" s="721"/>
      <c r="EY118" s="447">
        <f t="shared" si="102"/>
        <v>55.012999999999998</v>
      </c>
      <c r="EZ118" s="447">
        <f t="shared" si="94"/>
        <v>44.010400000000004</v>
      </c>
      <c r="FA118" s="448">
        <f t="shared" si="103"/>
        <v>55.012999999999998</v>
      </c>
      <c r="FB118" s="449" t="str">
        <f t="shared" si="95"/>
        <v>BAIK</v>
      </c>
      <c r="FD118" s="453">
        <f t="shared" si="96"/>
        <v>47</v>
      </c>
      <c r="FE118" s="454">
        <f t="shared" si="97"/>
        <v>144.50867052023122</v>
      </c>
      <c r="FF118" s="725">
        <f t="shared" si="98"/>
        <v>32.524000000000001</v>
      </c>
      <c r="FG118" s="202" t="str">
        <f t="shared" si="122"/>
        <v>BURUK</v>
      </c>
    </row>
    <row r="119" spans="1:163" s="195" customFormat="1" ht="20.25" customHeight="1">
      <c r="A119" s="347">
        <v>107</v>
      </c>
      <c r="B119" s="764" t="s">
        <v>2239</v>
      </c>
      <c r="C119" s="331" t="s">
        <v>675</v>
      </c>
      <c r="D119" s="259" t="s">
        <v>676</v>
      </c>
      <c r="E119" s="319" t="s">
        <v>631</v>
      </c>
      <c r="F119" s="319" t="s">
        <v>631</v>
      </c>
      <c r="G119" s="208" t="s">
        <v>204</v>
      </c>
      <c r="H119" s="214" t="s">
        <v>208</v>
      </c>
      <c r="I119" s="259">
        <v>108.28700499999999</v>
      </c>
      <c r="J119" s="210">
        <v>-2.8547229999999999</v>
      </c>
      <c r="K119" s="259" t="s">
        <v>315</v>
      </c>
      <c r="L119" s="259" t="s">
        <v>614</v>
      </c>
      <c r="M119" s="259">
        <v>100</v>
      </c>
      <c r="N119" s="259">
        <v>28241</v>
      </c>
      <c r="O119" s="259">
        <v>1985</v>
      </c>
      <c r="P119" s="259" t="s">
        <v>316</v>
      </c>
      <c r="Q119" s="665">
        <v>0.7944444444444444</v>
      </c>
      <c r="R119" s="433" t="s">
        <v>1088</v>
      </c>
      <c r="S119" s="331" t="s">
        <v>318</v>
      </c>
      <c r="T119" s="331" t="s">
        <v>607</v>
      </c>
      <c r="U119" s="259">
        <v>1</v>
      </c>
      <c r="V119" s="259">
        <v>1</v>
      </c>
      <c r="W119" s="259">
        <v>3</v>
      </c>
      <c r="X119" s="259">
        <v>20000</v>
      </c>
      <c r="Y119" s="332">
        <v>393</v>
      </c>
      <c r="Z119" s="332">
        <v>395</v>
      </c>
      <c r="AA119" s="332">
        <v>393</v>
      </c>
      <c r="AB119" s="332">
        <v>227</v>
      </c>
      <c r="AC119" s="332">
        <v>228</v>
      </c>
      <c r="AD119" s="332">
        <v>227</v>
      </c>
      <c r="AE119" s="332">
        <v>56</v>
      </c>
      <c r="AF119" s="332">
        <v>61</v>
      </c>
      <c r="AG119" s="332">
        <v>67</v>
      </c>
      <c r="AH119" s="332">
        <v>35</v>
      </c>
      <c r="AI119" s="332"/>
      <c r="AJ119" s="332"/>
      <c r="AK119" s="332"/>
      <c r="AL119" s="332"/>
      <c r="AM119" s="332">
        <v>56</v>
      </c>
      <c r="AN119" s="332">
        <v>61</v>
      </c>
      <c r="AO119" s="332">
        <v>67</v>
      </c>
      <c r="AP119" s="332">
        <v>35</v>
      </c>
      <c r="AQ119" s="332"/>
      <c r="AR119" s="332"/>
      <c r="AS119" s="332"/>
      <c r="AT119" s="332"/>
      <c r="AU119" s="332"/>
      <c r="AV119" s="332"/>
      <c r="AW119" s="332"/>
      <c r="AX119" s="332"/>
      <c r="AY119" s="332" t="s">
        <v>1106</v>
      </c>
      <c r="AZ119" s="332" t="s">
        <v>1107</v>
      </c>
      <c r="BA119" s="332" t="s">
        <v>1114</v>
      </c>
      <c r="BB119" s="261">
        <v>395</v>
      </c>
      <c r="BC119" s="261">
        <v>397</v>
      </c>
      <c r="BD119" s="261">
        <v>397</v>
      </c>
      <c r="BE119" s="261">
        <v>226</v>
      </c>
      <c r="BF119" s="261">
        <v>229</v>
      </c>
      <c r="BG119" s="261">
        <v>227</v>
      </c>
      <c r="BH119" s="261">
        <v>32</v>
      </c>
      <c r="BI119" s="261">
        <v>39</v>
      </c>
      <c r="BJ119" s="261">
        <v>44</v>
      </c>
      <c r="BK119" s="261">
        <v>16</v>
      </c>
      <c r="BL119" s="261"/>
      <c r="BM119" s="261"/>
      <c r="BN119" s="261"/>
      <c r="BO119" s="261"/>
      <c r="BP119" s="261">
        <v>32</v>
      </c>
      <c r="BQ119" s="261">
        <v>39</v>
      </c>
      <c r="BR119" s="261">
        <v>44</v>
      </c>
      <c r="BS119" s="261">
        <v>16</v>
      </c>
      <c r="BT119" s="261"/>
      <c r="BU119" s="261"/>
      <c r="BV119" s="261"/>
      <c r="BW119" s="261"/>
      <c r="BX119" s="261"/>
      <c r="BY119" s="261"/>
      <c r="BZ119" s="261"/>
      <c r="CA119" s="261"/>
      <c r="CB119" s="720">
        <v>0.92800000000000005</v>
      </c>
      <c r="CC119" s="720">
        <v>0.9</v>
      </c>
      <c r="CD119" s="720">
        <v>0.875</v>
      </c>
      <c r="CE119" s="333"/>
      <c r="CF119" s="333"/>
      <c r="CG119" s="333"/>
      <c r="CH119" s="333"/>
      <c r="CI119" s="333"/>
      <c r="CJ119" s="333"/>
      <c r="CK119" s="333">
        <v>224</v>
      </c>
      <c r="CL119" s="333">
        <v>63100129615</v>
      </c>
      <c r="CM119" s="333">
        <v>227</v>
      </c>
      <c r="CN119" s="333">
        <v>86057023714</v>
      </c>
      <c r="CO119" s="333">
        <v>225</v>
      </c>
      <c r="CP119" s="333">
        <v>163100129833</v>
      </c>
      <c r="CQ119" s="333"/>
      <c r="CR119" s="333"/>
      <c r="CS119" s="333"/>
      <c r="CT119" s="333"/>
      <c r="CU119" s="333"/>
      <c r="CV119" s="333"/>
      <c r="CW119" s="333"/>
      <c r="CX119" s="333"/>
      <c r="CY119" s="333"/>
      <c r="CZ119" s="333"/>
      <c r="DA119" s="333"/>
      <c r="DB119" s="374"/>
      <c r="DC119" s="154"/>
      <c r="DD119" s="179">
        <f t="shared" si="81"/>
        <v>146.83353482157275</v>
      </c>
      <c r="DE119" s="179">
        <f t="shared" si="82"/>
        <v>38.138426666666675</v>
      </c>
      <c r="DF119" s="179">
        <f t="shared" si="83"/>
        <v>41.543643333333343</v>
      </c>
      <c r="DG119" s="179">
        <f t="shared" si="84"/>
        <v>45.629903333333345</v>
      </c>
      <c r="DH119" s="180">
        <f t="shared" si="85"/>
        <v>67</v>
      </c>
      <c r="DI119" s="181">
        <f t="shared" si="104"/>
        <v>224</v>
      </c>
      <c r="DJ119" s="182">
        <f t="shared" si="99"/>
        <v>0</v>
      </c>
      <c r="DK119" s="182">
        <f t="shared" si="100"/>
        <v>1</v>
      </c>
      <c r="DL119" s="182">
        <f t="shared" si="105"/>
        <v>0</v>
      </c>
      <c r="DM119" s="182">
        <f t="shared" si="106"/>
        <v>0</v>
      </c>
      <c r="DN119" s="182">
        <f t="shared" si="107"/>
        <v>0</v>
      </c>
      <c r="DO119" s="182">
        <f t="shared" si="86"/>
        <v>1</v>
      </c>
      <c r="DP119" s="182">
        <f t="shared" si="87"/>
        <v>0</v>
      </c>
      <c r="DQ119" s="25">
        <f t="shared" si="88"/>
        <v>0</v>
      </c>
      <c r="DR119" s="169"/>
      <c r="DS119" s="166" t="str">
        <f t="shared" si="108"/>
        <v>A</v>
      </c>
      <c r="DT119" s="166" t="str">
        <f t="shared" si="109"/>
        <v>A</v>
      </c>
      <c r="DU119" s="167">
        <f t="shared" si="110"/>
        <v>1</v>
      </c>
      <c r="DV119" s="153" t="str">
        <f>VLOOKUP(M119,'Data Master kondisi'!$O$3:$P$11,2,FALSE)</f>
        <v>Z</v>
      </c>
      <c r="DW119" s="153">
        <f>LOOKUP(DV119,{"X","X","X","Y","Y","Y","Z","Z","Z"},{6,6,6,4,4,4,2,2,2})</f>
        <v>2</v>
      </c>
      <c r="DX119" s="153">
        <f t="shared" si="89"/>
        <v>4</v>
      </c>
      <c r="DY119" s="153">
        <f t="shared" si="111"/>
        <v>7</v>
      </c>
      <c r="DZ119" s="153" t="str">
        <f>VLOOKUP(G119,'Data Master class'!$A$5:$D$12,3,FALSE)</f>
        <v>A</v>
      </c>
      <c r="EA119" s="160" t="str">
        <f t="shared" si="112"/>
        <v>CUKUP</v>
      </c>
      <c r="EB119" s="156"/>
      <c r="EC119" s="153">
        <f>VLOOKUP(G119,'Data Master class'!$A$5:$D$12,2,FALSE)</f>
        <v>5</v>
      </c>
      <c r="ED119" s="153" t="str">
        <f>VLOOKUP(H119,'Data Master class'!$E$5:$G$6,3,FALSE)</f>
        <v>X</v>
      </c>
      <c r="EE119" s="153">
        <f>VLOOKUP(H119,'Data Master class'!$E$5:$G$6,2,FALSE)</f>
        <v>2</v>
      </c>
      <c r="EF119" s="153">
        <f t="shared" si="113"/>
        <v>7</v>
      </c>
      <c r="EG119" s="153" t="str">
        <f t="shared" si="114"/>
        <v>CLASS 2</v>
      </c>
      <c r="EH119" s="153">
        <f t="shared" si="115"/>
        <v>14</v>
      </c>
      <c r="EI119" s="171"/>
      <c r="EJ119" s="441">
        <f t="shared" si="90"/>
        <v>8.6956521739130474E-2</v>
      </c>
      <c r="EK119" s="441">
        <f t="shared" si="91"/>
        <v>5.4347826086956902E-3</v>
      </c>
      <c r="EL119" s="441">
        <f t="shared" si="92"/>
        <v>9.2391304347826039E-2</v>
      </c>
      <c r="EM119" s="442">
        <f t="shared" si="116"/>
        <v>6.1594202898550741E-2</v>
      </c>
      <c r="EN119" s="443" t="str">
        <f t="shared" si="117"/>
        <v>BAIK</v>
      </c>
      <c r="EP119" s="196">
        <f>'2. SUHU &amp; FISIK TRAFO'!CY119</f>
        <v>202</v>
      </c>
      <c r="EQ119" s="168">
        <f t="shared" si="118"/>
        <v>33.168316831683171</v>
      </c>
      <c r="ER119" s="189" t="str">
        <f t="shared" si="119"/>
        <v>BAIK</v>
      </c>
      <c r="ET119" s="447">
        <f t="shared" si="101"/>
        <v>41.829000000000001</v>
      </c>
      <c r="EU119" s="447">
        <f t="shared" si="120"/>
        <v>33.463200000000001</v>
      </c>
      <c r="EV119" s="448">
        <f t="shared" si="93"/>
        <v>41.829000000000001</v>
      </c>
      <c r="EW119" s="449" t="str">
        <f t="shared" si="121"/>
        <v>BAIK</v>
      </c>
      <c r="EX119" s="721"/>
      <c r="EY119" s="447">
        <f t="shared" si="102"/>
        <v>26.151</v>
      </c>
      <c r="EZ119" s="447">
        <f t="shared" si="94"/>
        <v>20.9208</v>
      </c>
      <c r="FA119" s="448">
        <f t="shared" si="103"/>
        <v>26.151000000000003</v>
      </c>
      <c r="FB119" s="449" t="str">
        <f t="shared" si="95"/>
        <v>BAIK</v>
      </c>
      <c r="FD119" s="453">
        <f t="shared" si="96"/>
        <v>35</v>
      </c>
      <c r="FE119" s="454">
        <f t="shared" si="97"/>
        <v>144.50867052023122</v>
      </c>
      <c r="FF119" s="725">
        <f t="shared" si="98"/>
        <v>24.22</v>
      </c>
      <c r="FG119" s="202" t="str">
        <f t="shared" si="122"/>
        <v>BURUK</v>
      </c>
    </row>
    <row r="120" spans="1:163" s="195" customFormat="1" ht="20.25" customHeight="1">
      <c r="A120" s="347">
        <v>108</v>
      </c>
      <c r="B120" s="764" t="s">
        <v>2239</v>
      </c>
      <c r="C120" s="331" t="s">
        <v>677</v>
      </c>
      <c r="D120" s="259" t="s">
        <v>678</v>
      </c>
      <c r="E120" s="319" t="s">
        <v>631</v>
      </c>
      <c r="F120" s="319" t="s">
        <v>631</v>
      </c>
      <c r="G120" s="208" t="s">
        <v>204</v>
      </c>
      <c r="H120" s="214" t="s">
        <v>208</v>
      </c>
      <c r="I120" s="259">
        <v>108.288867</v>
      </c>
      <c r="J120" s="210">
        <v>-2.8538160000000001</v>
      </c>
      <c r="K120" s="259" t="s">
        <v>341</v>
      </c>
      <c r="L120" s="259" t="s">
        <v>638</v>
      </c>
      <c r="M120" s="259">
        <v>100</v>
      </c>
      <c r="N120" s="259">
        <v>20107286</v>
      </c>
      <c r="O120" s="259">
        <v>2010</v>
      </c>
      <c r="P120" s="259" t="s">
        <v>316</v>
      </c>
      <c r="Q120" s="665">
        <v>0.80347222222222225</v>
      </c>
      <c r="R120" s="433" t="s">
        <v>1088</v>
      </c>
      <c r="S120" s="331" t="s">
        <v>318</v>
      </c>
      <c r="T120" s="331" t="s">
        <v>607</v>
      </c>
      <c r="U120" s="259">
        <v>2</v>
      </c>
      <c r="V120" s="259">
        <v>2</v>
      </c>
      <c r="W120" s="259">
        <v>3</v>
      </c>
      <c r="X120" s="259">
        <v>20000</v>
      </c>
      <c r="Y120" s="332">
        <v>400</v>
      </c>
      <c r="Z120" s="332">
        <v>398</v>
      </c>
      <c r="AA120" s="332">
        <v>400</v>
      </c>
      <c r="AB120" s="332">
        <v>229</v>
      </c>
      <c r="AC120" s="332">
        <v>230</v>
      </c>
      <c r="AD120" s="332">
        <v>229</v>
      </c>
      <c r="AE120" s="332">
        <v>46</v>
      </c>
      <c r="AF120" s="332">
        <v>31</v>
      </c>
      <c r="AG120" s="332">
        <v>10</v>
      </c>
      <c r="AH120" s="332">
        <v>35</v>
      </c>
      <c r="AI120" s="332">
        <v>12</v>
      </c>
      <c r="AJ120" s="332">
        <v>20</v>
      </c>
      <c r="AK120" s="332">
        <v>2</v>
      </c>
      <c r="AL120" s="332">
        <v>18</v>
      </c>
      <c r="AM120" s="332">
        <v>34</v>
      </c>
      <c r="AN120" s="332">
        <v>11</v>
      </c>
      <c r="AO120" s="332">
        <v>8</v>
      </c>
      <c r="AP120" s="332">
        <v>17</v>
      </c>
      <c r="AQ120" s="332"/>
      <c r="AR120" s="332"/>
      <c r="AS120" s="332"/>
      <c r="AT120" s="332"/>
      <c r="AU120" s="332"/>
      <c r="AV120" s="332"/>
      <c r="AW120" s="332"/>
      <c r="AX120" s="332"/>
      <c r="AY120" s="332" t="s">
        <v>1116</v>
      </c>
      <c r="AZ120" s="332" t="s">
        <v>1117</v>
      </c>
      <c r="BA120" s="332" t="s">
        <v>1118</v>
      </c>
      <c r="BB120" s="261">
        <v>397</v>
      </c>
      <c r="BC120" s="261">
        <v>399</v>
      </c>
      <c r="BD120" s="261">
        <v>397</v>
      </c>
      <c r="BE120" s="261">
        <v>227</v>
      </c>
      <c r="BF120" s="261">
        <v>229</v>
      </c>
      <c r="BG120" s="261">
        <v>227</v>
      </c>
      <c r="BH120" s="261">
        <v>29</v>
      </c>
      <c r="BI120" s="261">
        <v>39</v>
      </c>
      <c r="BJ120" s="261">
        <v>13</v>
      </c>
      <c r="BK120" s="261">
        <v>23</v>
      </c>
      <c r="BL120" s="261">
        <v>6</v>
      </c>
      <c r="BM120" s="261">
        <v>21</v>
      </c>
      <c r="BN120" s="261">
        <v>2</v>
      </c>
      <c r="BO120" s="261">
        <v>8</v>
      </c>
      <c r="BP120" s="261">
        <v>23</v>
      </c>
      <c r="BQ120" s="261">
        <v>18</v>
      </c>
      <c r="BR120" s="261">
        <v>11</v>
      </c>
      <c r="BS120" s="261">
        <v>15</v>
      </c>
      <c r="BT120" s="261"/>
      <c r="BU120" s="261"/>
      <c r="BV120" s="261"/>
      <c r="BW120" s="261"/>
      <c r="BX120" s="261"/>
      <c r="BY120" s="261"/>
      <c r="BZ120" s="261"/>
      <c r="CA120" s="261"/>
      <c r="CB120" s="720">
        <v>0.89700000000000002</v>
      </c>
      <c r="CC120" s="720">
        <v>0.93600000000000005</v>
      </c>
      <c r="CD120" s="720">
        <v>0.96699999999999997</v>
      </c>
      <c r="CE120" s="333">
        <v>225</v>
      </c>
      <c r="CF120" s="333">
        <v>86057034703</v>
      </c>
      <c r="CG120" s="333">
        <v>227</v>
      </c>
      <c r="CH120" s="333">
        <v>86051089802</v>
      </c>
      <c r="CI120" s="333">
        <v>225</v>
      </c>
      <c r="CJ120" s="333">
        <v>86051099645</v>
      </c>
      <c r="CK120" s="333">
        <v>225</v>
      </c>
      <c r="CL120" s="333">
        <v>163100143921</v>
      </c>
      <c r="CM120" s="333">
        <v>227</v>
      </c>
      <c r="CN120" s="333">
        <v>86051033891</v>
      </c>
      <c r="CO120" s="333">
        <v>225</v>
      </c>
      <c r="CP120" s="333">
        <v>163100143939</v>
      </c>
      <c r="CQ120" s="333"/>
      <c r="CR120" s="333"/>
      <c r="CS120" s="333"/>
      <c r="CT120" s="333"/>
      <c r="CU120" s="333"/>
      <c r="CV120" s="333"/>
      <c r="CW120" s="333"/>
      <c r="CX120" s="333"/>
      <c r="CY120" s="333"/>
      <c r="CZ120" s="333"/>
      <c r="DA120" s="333"/>
      <c r="DB120" s="374"/>
      <c r="DC120" s="154"/>
      <c r="DD120" s="179">
        <f t="shared" si="81"/>
        <v>144.7499203875438</v>
      </c>
      <c r="DE120" s="179">
        <f t="shared" si="82"/>
        <v>31.778946666666663</v>
      </c>
      <c r="DF120" s="179">
        <f t="shared" si="83"/>
        <v>21.416246666666666</v>
      </c>
      <c r="DG120" s="179">
        <f t="shared" si="84"/>
        <v>6.9084666666666665</v>
      </c>
      <c r="DH120" s="180">
        <f t="shared" si="85"/>
        <v>46</v>
      </c>
      <c r="DI120" s="181">
        <f t="shared" si="104"/>
        <v>225</v>
      </c>
      <c r="DJ120" s="182">
        <f t="shared" si="99"/>
        <v>1</v>
      </c>
      <c r="DK120" s="182">
        <f t="shared" si="100"/>
        <v>0</v>
      </c>
      <c r="DL120" s="182">
        <f t="shared" si="105"/>
        <v>0</v>
      </c>
      <c r="DM120" s="182">
        <f t="shared" si="106"/>
        <v>0</v>
      </c>
      <c r="DN120" s="182">
        <f t="shared" si="107"/>
        <v>0</v>
      </c>
      <c r="DO120" s="182">
        <f t="shared" si="86"/>
        <v>1</v>
      </c>
      <c r="DP120" s="182">
        <f t="shared" si="87"/>
        <v>0</v>
      </c>
      <c r="DQ120" s="25">
        <f t="shared" si="88"/>
        <v>0</v>
      </c>
      <c r="DR120" s="169"/>
      <c r="DS120" s="166" t="str">
        <f t="shared" si="108"/>
        <v>A</v>
      </c>
      <c r="DT120" s="166" t="str">
        <f t="shared" si="109"/>
        <v>C</v>
      </c>
      <c r="DU120" s="167">
        <f t="shared" si="110"/>
        <v>3</v>
      </c>
      <c r="DV120" s="153" t="str">
        <f>VLOOKUP(M120,'Data Master kondisi'!$O$3:$P$11,2,FALSE)</f>
        <v>Z</v>
      </c>
      <c r="DW120" s="153">
        <f>LOOKUP(DV120,{"X","X","X","Y","Y","Y","Z","Z","Z"},{6,6,6,4,4,4,2,2,2})</f>
        <v>2</v>
      </c>
      <c r="DX120" s="153">
        <f t="shared" si="89"/>
        <v>1</v>
      </c>
      <c r="DY120" s="153">
        <f t="shared" si="111"/>
        <v>6</v>
      </c>
      <c r="DZ120" s="153" t="str">
        <f>VLOOKUP(G120,'Data Master class'!$A$5:$D$12,3,FALSE)</f>
        <v>A</v>
      </c>
      <c r="EA120" s="160" t="str">
        <f t="shared" si="112"/>
        <v>CUKUP</v>
      </c>
      <c r="EB120" s="156"/>
      <c r="EC120" s="153">
        <f>VLOOKUP(G120,'Data Master class'!$A$5:$D$12,2,FALSE)</f>
        <v>5</v>
      </c>
      <c r="ED120" s="153" t="str">
        <f>VLOOKUP(H120,'Data Master class'!$E$5:$G$6,3,FALSE)</f>
        <v>X</v>
      </c>
      <c r="EE120" s="153">
        <f>VLOOKUP(H120,'Data Master class'!$E$5:$G$6,2,FALSE)</f>
        <v>2</v>
      </c>
      <c r="EF120" s="153">
        <f t="shared" si="113"/>
        <v>7</v>
      </c>
      <c r="EG120" s="153" t="str">
        <f t="shared" si="114"/>
        <v>CLASS 2</v>
      </c>
      <c r="EH120" s="153">
        <f t="shared" si="115"/>
        <v>13</v>
      </c>
      <c r="EI120" s="171"/>
      <c r="EJ120" s="441">
        <f t="shared" si="90"/>
        <v>0.58620689655172409</v>
      </c>
      <c r="EK120" s="441">
        <f t="shared" si="91"/>
        <v>6.8965517241379309E-2</v>
      </c>
      <c r="EL120" s="441">
        <f t="shared" si="92"/>
        <v>0.65517241379310343</v>
      </c>
      <c r="EM120" s="442">
        <f t="shared" si="116"/>
        <v>0.43678160919540227</v>
      </c>
      <c r="EN120" s="443" t="str">
        <f t="shared" si="117"/>
        <v>BURUK</v>
      </c>
      <c r="EP120" s="196">
        <f>'2. SUHU &amp; FISIK TRAFO'!CY120</f>
        <v>202</v>
      </c>
      <c r="EQ120" s="168">
        <f t="shared" si="118"/>
        <v>22.772277227722775</v>
      </c>
      <c r="ER120" s="189" t="str">
        <f t="shared" si="119"/>
        <v>BAIK</v>
      </c>
      <c r="ET120" s="447">
        <f t="shared" si="101"/>
        <v>19.954000000000001</v>
      </c>
      <c r="EU120" s="447">
        <f t="shared" si="120"/>
        <v>15.963200000000001</v>
      </c>
      <c r="EV120" s="448">
        <f t="shared" si="93"/>
        <v>19.954000000000001</v>
      </c>
      <c r="EW120" s="449" t="str">
        <f t="shared" si="121"/>
        <v>BAIK</v>
      </c>
      <c r="EX120" s="721"/>
      <c r="EY120" s="447">
        <f t="shared" si="102"/>
        <v>18.465</v>
      </c>
      <c r="EZ120" s="447">
        <f t="shared" si="94"/>
        <v>14.772</v>
      </c>
      <c r="FA120" s="448">
        <f t="shared" si="103"/>
        <v>18.465</v>
      </c>
      <c r="FB120" s="449" t="str">
        <f t="shared" si="95"/>
        <v>BAIK</v>
      </c>
      <c r="FD120" s="453">
        <f t="shared" si="96"/>
        <v>35</v>
      </c>
      <c r="FE120" s="454">
        <f t="shared" si="97"/>
        <v>144.50867052023122</v>
      </c>
      <c r="FF120" s="725">
        <f t="shared" si="98"/>
        <v>24.22</v>
      </c>
      <c r="FG120" s="202" t="str">
        <f t="shared" si="122"/>
        <v>BURUK</v>
      </c>
    </row>
    <row r="121" spans="1:163" s="195" customFormat="1" ht="20.25" customHeight="1">
      <c r="A121" s="347">
        <v>109</v>
      </c>
      <c r="B121" s="764" t="s">
        <v>2239</v>
      </c>
      <c r="C121" s="331" t="s">
        <v>679</v>
      </c>
      <c r="D121" s="259" t="s">
        <v>680</v>
      </c>
      <c r="E121" s="319" t="s">
        <v>631</v>
      </c>
      <c r="F121" s="319" t="s">
        <v>631</v>
      </c>
      <c r="G121" s="208" t="s">
        <v>204</v>
      </c>
      <c r="H121" s="214" t="s">
        <v>208</v>
      </c>
      <c r="I121" s="259">
        <v>108.288399</v>
      </c>
      <c r="J121" s="210">
        <v>-2.8518240000000001</v>
      </c>
      <c r="K121" s="259" t="s">
        <v>341</v>
      </c>
      <c r="L121" s="259" t="s">
        <v>623</v>
      </c>
      <c r="M121" s="259">
        <v>100</v>
      </c>
      <c r="N121" s="259">
        <v>1000431056013</v>
      </c>
      <c r="O121" s="259">
        <v>2010</v>
      </c>
      <c r="P121" s="259" t="s">
        <v>316</v>
      </c>
      <c r="Q121" s="665">
        <v>0.80972222222222223</v>
      </c>
      <c r="R121" s="433" t="s">
        <v>1088</v>
      </c>
      <c r="S121" s="331" t="s">
        <v>318</v>
      </c>
      <c r="T121" s="331" t="s">
        <v>607</v>
      </c>
      <c r="U121" s="259">
        <v>1</v>
      </c>
      <c r="V121" s="259">
        <v>1</v>
      </c>
      <c r="W121" s="259">
        <v>3</v>
      </c>
      <c r="X121" s="259">
        <v>20000</v>
      </c>
      <c r="Y121" s="332">
        <v>400</v>
      </c>
      <c r="Z121" s="332">
        <v>398</v>
      </c>
      <c r="AA121" s="332">
        <v>394</v>
      </c>
      <c r="AB121" s="332">
        <v>229</v>
      </c>
      <c r="AC121" s="332">
        <v>232</v>
      </c>
      <c r="AD121" s="332">
        <v>228</v>
      </c>
      <c r="AE121" s="332">
        <v>13</v>
      </c>
      <c r="AF121" s="332">
        <v>11</v>
      </c>
      <c r="AG121" s="332">
        <v>32</v>
      </c>
      <c r="AH121" s="332">
        <v>19</v>
      </c>
      <c r="AI121" s="332">
        <v>13</v>
      </c>
      <c r="AJ121" s="332">
        <v>11</v>
      </c>
      <c r="AK121" s="332">
        <v>32</v>
      </c>
      <c r="AL121" s="332">
        <v>19</v>
      </c>
      <c r="AM121" s="332"/>
      <c r="AN121" s="332"/>
      <c r="AO121" s="332"/>
      <c r="AP121" s="332"/>
      <c r="AQ121" s="332"/>
      <c r="AR121" s="332"/>
      <c r="AS121" s="332"/>
      <c r="AT121" s="332"/>
      <c r="AU121" s="332"/>
      <c r="AV121" s="332"/>
      <c r="AW121" s="332"/>
      <c r="AX121" s="332"/>
      <c r="AY121" s="332" t="s">
        <v>1121</v>
      </c>
      <c r="AZ121" s="332" t="s">
        <v>1122</v>
      </c>
      <c r="BA121" s="332" t="s">
        <v>1111</v>
      </c>
      <c r="BB121" s="261">
        <v>400</v>
      </c>
      <c r="BC121" s="261">
        <v>400</v>
      </c>
      <c r="BD121" s="261">
        <v>400</v>
      </c>
      <c r="BE121" s="261">
        <v>229</v>
      </c>
      <c r="BF121" s="261">
        <v>229</v>
      </c>
      <c r="BG121" s="261">
        <v>229</v>
      </c>
      <c r="BH121" s="261">
        <v>10</v>
      </c>
      <c r="BI121" s="261">
        <v>20</v>
      </c>
      <c r="BJ121" s="261">
        <v>45</v>
      </c>
      <c r="BK121" s="261">
        <v>26</v>
      </c>
      <c r="BL121" s="261">
        <v>10</v>
      </c>
      <c r="BM121" s="261">
        <v>20</v>
      </c>
      <c r="BN121" s="261">
        <v>45</v>
      </c>
      <c r="BO121" s="261">
        <v>26</v>
      </c>
      <c r="BP121" s="261"/>
      <c r="BQ121" s="261"/>
      <c r="BR121" s="261"/>
      <c r="BS121" s="261"/>
      <c r="BT121" s="261"/>
      <c r="BU121" s="261"/>
      <c r="BV121" s="261"/>
      <c r="BW121" s="261"/>
      <c r="BX121" s="261"/>
      <c r="BY121" s="261"/>
      <c r="BZ121" s="261"/>
      <c r="CA121" s="261"/>
      <c r="CB121" s="720">
        <v>0.86499999999999999</v>
      </c>
      <c r="CC121" s="720">
        <v>0.86899999999999999</v>
      </c>
      <c r="CD121" s="720">
        <v>0.94099999999999995</v>
      </c>
      <c r="CE121" s="333">
        <v>226</v>
      </c>
      <c r="CF121" s="333">
        <v>56601387945</v>
      </c>
      <c r="CG121" s="333">
        <v>226</v>
      </c>
      <c r="CH121" s="333">
        <v>32190294323</v>
      </c>
      <c r="CI121" s="333">
        <v>226</v>
      </c>
      <c r="CJ121" s="333">
        <v>1631000283003</v>
      </c>
      <c r="CK121" s="333"/>
      <c r="CL121" s="333"/>
      <c r="CM121" s="333"/>
      <c r="CN121" s="333"/>
      <c r="CO121" s="333"/>
      <c r="CP121" s="333"/>
      <c r="CQ121" s="333"/>
      <c r="CR121" s="333"/>
      <c r="CS121" s="333"/>
      <c r="CT121" s="333"/>
      <c r="CU121" s="333"/>
      <c r="CV121" s="333"/>
      <c r="CW121" s="333"/>
      <c r="CX121" s="333"/>
      <c r="CY121" s="333"/>
      <c r="CZ121" s="333"/>
      <c r="DA121" s="333"/>
      <c r="DB121" s="374"/>
      <c r="DC121" s="154"/>
      <c r="DD121" s="179">
        <f t="shared" si="81"/>
        <v>145.47852736936028</v>
      </c>
      <c r="DE121" s="179">
        <f t="shared" si="82"/>
        <v>8.9360266666666668</v>
      </c>
      <c r="DF121" s="179">
        <f t="shared" si="83"/>
        <v>7.5612533333333332</v>
      </c>
      <c r="DG121" s="179">
        <f t="shared" si="84"/>
        <v>21.996373333333334</v>
      </c>
      <c r="DH121" s="180">
        <f t="shared" si="85"/>
        <v>32</v>
      </c>
      <c r="DI121" s="181">
        <f t="shared" si="104"/>
        <v>226</v>
      </c>
      <c r="DJ121" s="182">
        <f t="shared" si="99"/>
        <v>1</v>
      </c>
      <c r="DK121" s="182">
        <f t="shared" si="100"/>
        <v>0</v>
      </c>
      <c r="DL121" s="182">
        <f t="shared" si="105"/>
        <v>0</v>
      </c>
      <c r="DM121" s="182">
        <f t="shared" si="106"/>
        <v>0</v>
      </c>
      <c r="DN121" s="182">
        <f t="shared" si="107"/>
        <v>0</v>
      </c>
      <c r="DO121" s="182">
        <f t="shared" si="86"/>
        <v>1</v>
      </c>
      <c r="DP121" s="182">
        <f t="shared" si="87"/>
        <v>0</v>
      </c>
      <c r="DQ121" s="25">
        <f t="shared" si="88"/>
        <v>0</v>
      </c>
      <c r="DR121" s="169"/>
      <c r="DS121" s="166" t="str">
        <f t="shared" si="108"/>
        <v>A</v>
      </c>
      <c r="DT121" s="166" t="str">
        <f t="shared" si="109"/>
        <v>C</v>
      </c>
      <c r="DU121" s="167">
        <f t="shared" si="110"/>
        <v>3</v>
      </c>
      <c r="DV121" s="153" t="str">
        <f>VLOOKUP(M121,'Data Master kondisi'!$O$3:$P$11,2,FALSE)</f>
        <v>Z</v>
      </c>
      <c r="DW121" s="153">
        <f>LOOKUP(DV121,{"X","X","X","Y","Y","Y","Z","Z","Z"},{6,6,6,4,4,4,2,2,2})</f>
        <v>2</v>
      </c>
      <c r="DX121" s="153">
        <f t="shared" si="89"/>
        <v>1</v>
      </c>
      <c r="DY121" s="153">
        <f t="shared" si="111"/>
        <v>6</v>
      </c>
      <c r="DZ121" s="153" t="str">
        <f>VLOOKUP(G121,'Data Master class'!$A$5:$D$12,3,FALSE)</f>
        <v>A</v>
      </c>
      <c r="EA121" s="160" t="str">
        <f t="shared" si="112"/>
        <v>CUKUP</v>
      </c>
      <c r="EB121" s="156"/>
      <c r="EC121" s="153">
        <f>VLOOKUP(G121,'Data Master class'!$A$5:$D$12,2,FALSE)</f>
        <v>5</v>
      </c>
      <c r="ED121" s="153" t="str">
        <f>VLOOKUP(H121,'Data Master class'!$E$5:$G$6,3,FALSE)</f>
        <v>X</v>
      </c>
      <c r="EE121" s="153">
        <f>VLOOKUP(H121,'Data Master class'!$E$5:$G$6,2,FALSE)</f>
        <v>2</v>
      </c>
      <c r="EF121" s="153">
        <f t="shared" si="113"/>
        <v>7</v>
      </c>
      <c r="EG121" s="153" t="str">
        <f t="shared" si="114"/>
        <v>CLASS 2</v>
      </c>
      <c r="EH121" s="153">
        <f t="shared" si="115"/>
        <v>13</v>
      </c>
      <c r="EI121" s="171"/>
      <c r="EJ121" s="441">
        <f t="shared" si="90"/>
        <v>0.3035714285714286</v>
      </c>
      <c r="EK121" s="441">
        <f t="shared" si="91"/>
        <v>0.41071428571428575</v>
      </c>
      <c r="EL121" s="441">
        <f t="shared" si="92"/>
        <v>0.71428571428571419</v>
      </c>
      <c r="EM121" s="442">
        <f t="shared" si="116"/>
        <v>0.47619047619047622</v>
      </c>
      <c r="EN121" s="443" t="str">
        <f t="shared" si="117"/>
        <v>BURUK</v>
      </c>
      <c r="EP121" s="196">
        <f>'2. SUHU &amp; FISIK TRAFO'!CY121</f>
        <v>324</v>
      </c>
      <c r="EQ121" s="168">
        <f t="shared" si="118"/>
        <v>9.8765432098765427</v>
      </c>
      <c r="ER121" s="189" t="str">
        <f t="shared" si="119"/>
        <v>BAIK</v>
      </c>
      <c r="ET121" s="447">
        <f t="shared" si="101"/>
        <v>12.825000000000001</v>
      </c>
      <c r="EU121" s="447">
        <f t="shared" si="120"/>
        <v>10.260000000000002</v>
      </c>
      <c r="EV121" s="448">
        <f t="shared" si="93"/>
        <v>12.825000000000001</v>
      </c>
      <c r="EW121" s="449" t="str">
        <f t="shared" si="121"/>
        <v>BAIK</v>
      </c>
      <c r="EX121" s="721"/>
      <c r="EY121" s="447">
        <f t="shared" si="102"/>
        <v>17.175000000000001</v>
      </c>
      <c r="EZ121" s="447">
        <f t="shared" si="94"/>
        <v>13.740000000000002</v>
      </c>
      <c r="FA121" s="448">
        <f t="shared" si="103"/>
        <v>17.175000000000001</v>
      </c>
      <c r="FB121" s="449" t="str">
        <f t="shared" si="95"/>
        <v>BAIK</v>
      </c>
      <c r="FD121" s="453">
        <f t="shared" si="96"/>
        <v>19</v>
      </c>
      <c r="FE121" s="454">
        <f t="shared" si="97"/>
        <v>144.50867052023122</v>
      </c>
      <c r="FF121" s="725">
        <f t="shared" si="98"/>
        <v>13.147999999999998</v>
      </c>
      <c r="FG121" s="202" t="str">
        <f t="shared" si="122"/>
        <v>CUKUP</v>
      </c>
    </row>
    <row r="122" spans="1:163" s="195" customFormat="1" ht="20.25" customHeight="1">
      <c r="A122" s="347">
        <v>110</v>
      </c>
      <c r="B122" s="764" t="s">
        <v>2239</v>
      </c>
      <c r="C122" s="331" t="s">
        <v>681</v>
      </c>
      <c r="D122" s="259" t="s">
        <v>682</v>
      </c>
      <c r="E122" s="319" t="s">
        <v>631</v>
      </c>
      <c r="F122" s="319" t="s">
        <v>631</v>
      </c>
      <c r="G122" s="208" t="s">
        <v>204</v>
      </c>
      <c r="H122" s="214" t="s">
        <v>209</v>
      </c>
      <c r="I122" s="259">
        <v>108.287244</v>
      </c>
      <c r="J122" s="210">
        <v>-2.8525109999999998</v>
      </c>
      <c r="K122" s="259" t="s">
        <v>341</v>
      </c>
      <c r="L122" s="259" t="s">
        <v>614</v>
      </c>
      <c r="M122" s="259">
        <v>50</v>
      </c>
      <c r="N122" s="259"/>
      <c r="O122" s="259"/>
      <c r="P122" s="259" t="s">
        <v>316</v>
      </c>
      <c r="Q122" s="665">
        <v>0.72430555555555554</v>
      </c>
      <c r="R122" s="433" t="s">
        <v>1123</v>
      </c>
      <c r="S122" s="331" t="s">
        <v>318</v>
      </c>
      <c r="T122" s="331" t="s">
        <v>607</v>
      </c>
      <c r="U122" s="259">
        <v>1</v>
      </c>
      <c r="V122" s="259">
        <v>1</v>
      </c>
      <c r="W122" s="259">
        <v>3</v>
      </c>
      <c r="X122" s="259">
        <v>20000</v>
      </c>
      <c r="Y122" s="332">
        <v>423</v>
      </c>
      <c r="Z122" s="332">
        <v>423</v>
      </c>
      <c r="AA122" s="332">
        <v>423</v>
      </c>
      <c r="AB122" s="332">
        <v>241</v>
      </c>
      <c r="AC122" s="332">
        <v>241</v>
      </c>
      <c r="AD122" s="332">
        <v>241</v>
      </c>
      <c r="AE122" s="332" t="s">
        <v>356</v>
      </c>
      <c r="AF122" s="332">
        <v>0</v>
      </c>
      <c r="AG122" s="332">
        <v>0</v>
      </c>
      <c r="AH122" s="332" t="s">
        <v>356</v>
      </c>
      <c r="AI122" s="332" t="s">
        <v>356</v>
      </c>
      <c r="AJ122" s="332">
        <v>0</v>
      </c>
      <c r="AK122" s="332">
        <v>0</v>
      </c>
      <c r="AL122" s="332" t="s">
        <v>356</v>
      </c>
      <c r="AM122" s="332"/>
      <c r="AN122" s="332"/>
      <c r="AO122" s="332"/>
      <c r="AP122" s="332"/>
      <c r="AQ122" s="332"/>
      <c r="AR122" s="332"/>
      <c r="AS122" s="332"/>
      <c r="AT122" s="332"/>
      <c r="AU122" s="332"/>
      <c r="AV122" s="332"/>
      <c r="AW122" s="332"/>
      <c r="AX122" s="332"/>
      <c r="AY122" s="332" t="s">
        <v>1124</v>
      </c>
      <c r="AZ122" s="332">
        <v>0</v>
      </c>
      <c r="BA122" s="332">
        <v>0</v>
      </c>
      <c r="BB122" s="261">
        <v>414</v>
      </c>
      <c r="BC122" s="261">
        <v>415</v>
      </c>
      <c r="BD122" s="261">
        <v>414</v>
      </c>
      <c r="BE122" s="261">
        <v>241</v>
      </c>
      <c r="BF122" s="261">
        <v>241</v>
      </c>
      <c r="BG122" s="261">
        <v>241</v>
      </c>
      <c r="BH122" s="261">
        <v>0</v>
      </c>
      <c r="BI122" s="261">
        <v>0</v>
      </c>
      <c r="BJ122" s="261">
        <v>0</v>
      </c>
      <c r="BK122" s="261">
        <v>0</v>
      </c>
      <c r="BL122" s="261" t="s">
        <v>356</v>
      </c>
      <c r="BM122" s="261">
        <v>0</v>
      </c>
      <c r="BN122" s="261">
        <v>0</v>
      </c>
      <c r="BO122" s="261" t="s">
        <v>356</v>
      </c>
      <c r="BP122" s="261"/>
      <c r="BQ122" s="261"/>
      <c r="BR122" s="261"/>
      <c r="BS122" s="261"/>
      <c r="BT122" s="261"/>
      <c r="BU122" s="261"/>
      <c r="BV122" s="261"/>
      <c r="BW122" s="261"/>
      <c r="BX122" s="261"/>
      <c r="BY122" s="261"/>
      <c r="BZ122" s="261"/>
      <c r="CA122" s="261"/>
      <c r="CB122" s="720">
        <v>0.627</v>
      </c>
      <c r="CC122" s="720">
        <v>0.627</v>
      </c>
      <c r="CD122" s="720">
        <v>0.627</v>
      </c>
      <c r="CE122" s="333">
        <v>414</v>
      </c>
      <c r="CF122" s="333">
        <v>163100039603</v>
      </c>
      <c r="CG122" s="333"/>
      <c r="CH122" s="333"/>
      <c r="CI122" s="333"/>
      <c r="CJ122" s="333"/>
      <c r="CK122" s="333"/>
      <c r="CL122" s="333"/>
      <c r="CM122" s="333"/>
      <c r="CN122" s="333"/>
      <c r="CO122" s="333"/>
      <c r="CP122" s="333"/>
      <c r="CQ122" s="333"/>
      <c r="CR122" s="333"/>
      <c r="CS122" s="333"/>
      <c r="CT122" s="333"/>
      <c r="CU122" s="333"/>
      <c r="CV122" s="333"/>
      <c r="CW122" s="333"/>
      <c r="CX122" s="333"/>
      <c r="CY122" s="333"/>
      <c r="CZ122" s="333"/>
      <c r="DA122" s="333"/>
      <c r="DB122" s="374"/>
      <c r="DC122" s="154"/>
      <c r="DD122" s="179">
        <f t="shared" si="81"/>
        <v>68.32561253911642</v>
      </c>
      <c r="DE122" s="179">
        <f t="shared" si="82"/>
        <v>1.1708639999999999</v>
      </c>
      <c r="DF122" s="179">
        <f t="shared" si="83"/>
        <v>0</v>
      </c>
      <c r="DG122" s="179">
        <f t="shared" si="84"/>
        <v>0</v>
      </c>
      <c r="DH122" s="180">
        <f t="shared" si="85"/>
        <v>0</v>
      </c>
      <c r="DI122" s="181">
        <f t="shared" si="104"/>
        <v>414</v>
      </c>
      <c r="DJ122" s="182">
        <f t="shared" si="99"/>
        <v>1</v>
      </c>
      <c r="DK122" s="182">
        <f t="shared" si="100"/>
        <v>0</v>
      </c>
      <c r="DL122" s="182">
        <f t="shared" si="105"/>
        <v>0</v>
      </c>
      <c r="DM122" s="182">
        <f t="shared" si="106"/>
        <v>0</v>
      </c>
      <c r="DN122" s="182">
        <f t="shared" si="107"/>
        <v>0</v>
      </c>
      <c r="DO122" s="182">
        <f t="shared" si="86"/>
        <v>1</v>
      </c>
      <c r="DP122" s="182">
        <f t="shared" si="87"/>
        <v>0</v>
      </c>
      <c r="DQ122" s="25">
        <f t="shared" si="88"/>
        <v>0</v>
      </c>
      <c r="DR122" s="169"/>
      <c r="DS122" s="166" t="str">
        <f t="shared" si="108"/>
        <v>A</v>
      </c>
      <c r="DT122" s="166" t="str">
        <f t="shared" si="109"/>
        <v>C</v>
      </c>
      <c r="DU122" s="167">
        <f t="shared" si="110"/>
        <v>3</v>
      </c>
      <c r="DV122" s="153" t="str">
        <f>VLOOKUP(M122,'Data Master kondisi'!$O$3:$P$11,2,FALSE)</f>
        <v>Z</v>
      </c>
      <c r="DW122" s="153">
        <f>LOOKUP(DV122,{"X","X","X","Y","Y","Y","Z","Z","Z"},{6,6,6,4,4,4,2,2,2})</f>
        <v>2</v>
      </c>
      <c r="DX122" s="153">
        <f t="shared" si="89"/>
        <v>0</v>
      </c>
      <c r="DY122" s="153">
        <f t="shared" si="111"/>
        <v>5</v>
      </c>
      <c r="DZ122" s="153" t="str">
        <f>VLOOKUP(G122,'Data Master class'!$A$5:$D$12,3,FALSE)</f>
        <v>A</v>
      </c>
      <c r="EA122" s="160" t="str">
        <f t="shared" si="112"/>
        <v>BAIK</v>
      </c>
      <c r="EB122" s="156"/>
      <c r="EC122" s="153">
        <f>VLOOKUP(G122,'Data Master class'!$A$5:$D$12,2,FALSE)</f>
        <v>5</v>
      </c>
      <c r="ED122" s="153" t="str">
        <f>VLOOKUP(H122,'Data Master class'!$E$5:$G$6,3,FALSE)</f>
        <v>Y</v>
      </c>
      <c r="EE122" s="153">
        <f>VLOOKUP(H122,'Data Master class'!$E$5:$G$6,2,FALSE)</f>
        <v>1</v>
      </c>
      <c r="EF122" s="153">
        <f t="shared" si="113"/>
        <v>6</v>
      </c>
      <c r="EG122" s="153" t="str">
        <f t="shared" si="114"/>
        <v>CLASS 2</v>
      </c>
      <c r="EH122" s="153">
        <f t="shared" si="115"/>
        <v>11</v>
      </c>
      <c r="EI122" s="171"/>
      <c r="EJ122" s="441">
        <f t="shared" si="90"/>
        <v>3</v>
      </c>
      <c r="EK122" s="441">
        <f t="shared" si="91"/>
        <v>0</v>
      </c>
      <c r="EL122" s="441">
        <f t="shared" si="92"/>
        <v>0</v>
      </c>
      <c r="EM122" s="442">
        <f t="shared" si="116"/>
        <v>1</v>
      </c>
      <c r="EN122" s="443" t="str">
        <f t="shared" si="117"/>
        <v>BURUK</v>
      </c>
      <c r="EP122" s="196" t="e">
        <f>'2. SUHU &amp; FISIK TRAFO'!CY122</f>
        <v>#NAME?</v>
      </c>
      <c r="EQ122" s="168" t="e">
        <f t="shared" si="118"/>
        <v>#NAME?</v>
      </c>
      <c r="ER122" s="189" t="e">
        <f t="shared" si="119"/>
        <v>#NAME?</v>
      </c>
      <c r="ET122" s="447">
        <f t="shared" si="101"/>
        <v>0.19280000000000003</v>
      </c>
      <c r="EU122" s="447">
        <f t="shared" si="120"/>
        <v>0.15424000000000004</v>
      </c>
      <c r="EV122" s="448">
        <f t="shared" si="93"/>
        <v>0.38560000000000005</v>
      </c>
      <c r="EW122" s="449" t="str">
        <f t="shared" si="121"/>
        <v>BAIK</v>
      </c>
      <c r="EX122" s="721"/>
      <c r="EY122" s="447">
        <f t="shared" si="102"/>
        <v>0</v>
      </c>
      <c r="EZ122" s="447">
        <f t="shared" si="94"/>
        <v>0</v>
      </c>
      <c r="FA122" s="448">
        <f t="shared" si="103"/>
        <v>0</v>
      </c>
      <c r="FB122" s="449">
        <f t="shared" si="95"/>
        <v>0</v>
      </c>
      <c r="FD122" s="453" t="str">
        <f t="shared" si="96"/>
        <v>0.8</v>
      </c>
      <c r="FE122" s="454">
        <f t="shared" si="97"/>
        <v>72.25433526011561</v>
      </c>
      <c r="FF122" s="725">
        <f t="shared" si="98"/>
        <v>1.1072</v>
      </c>
      <c r="FG122" s="202" t="str">
        <f t="shared" si="122"/>
        <v>BAIK</v>
      </c>
    </row>
    <row r="123" spans="1:163" s="195" customFormat="1" ht="20.25" customHeight="1">
      <c r="A123" s="347">
        <v>111</v>
      </c>
      <c r="B123" s="764" t="s">
        <v>2239</v>
      </c>
      <c r="C123" s="331" t="s">
        <v>683</v>
      </c>
      <c r="D123" s="259" t="s">
        <v>680</v>
      </c>
      <c r="E123" s="319" t="s">
        <v>631</v>
      </c>
      <c r="F123" s="319" t="s">
        <v>631</v>
      </c>
      <c r="G123" s="208" t="s">
        <v>204</v>
      </c>
      <c r="H123" s="214" t="s">
        <v>208</v>
      </c>
      <c r="I123" s="259">
        <v>108.288394</v>
      </c>
      <c r="J123" s="210">
        <v>-2.8530039999999999</v>
      </c>
      <c r="K123" s="259" t="s">
        <v>341</v>
      </c>
      <c r="L123" s="259" t="s">
        <v>623</v>
      </c>
      <c r="M123" s="259">
        <v>160</v>
      </c>
      <c r="N123" s="259">
        <v>90201676</v>
      </c>
      <c r="O123" s="259">
        <v>1990</v>
      </c>
      <c r="P123" s="259" t="s">
        <v>316</v>
      </c>
      <c r="Q123" s="665">
        <v>0.72986111111111107</v>
      </c>
      <c r="R123" s="433" t="s">
        <v>1125</v>
      </c>
      <c r="S123" s="331" t="s">
        <v>318</v>
      </c>
      <c r="T123" s="331" t="s">
        <v>607</v>
      </c>
      <c r="U123" s="259">
        <v>3</v>
      </c>
      <c r="V123" s="259">
        <v>3</v>
      </c>
      <c r="W123" s="259">
        <v>3</v>
      </c>
      <c r="X123" s="259">
        <v>20000</v>
      </c>
      <c r="Y123" s="332">
        <v>396</v>
      </c>
      <c r="Z123" s="332">
        <v>398</v>
      </c>
      <c r="AA123" s="332">
        <v>399</v>
      </c>
      <c r="AB123" s="332">
        <v>226</v>
      </c>
      <c r="AC123" s="332">
        <v>227</v>
      </c>
      <c r="AD123" s="332">
        <v>229</v>
      </c>
      <c r="AE123" s="332">
        <v>118</v>
      </c>
      <c r="AF123" s="332">
        <v>121</v>
      </c>
      <c r="AG123" s="332">
        <v>135</v>
      </c>
      <c r="AH123" s="332">
        <v>51</v>
      </c>
      <c r="AI123" s="332">
        <v>9</v>
      </c>
      <c r="AJ123" s="332">
        <v>2</v>
      </c>
      <c r="AK123" s="332">
        <v>36</v>
      </c>
      <c r="AL123" s="332">
        <v>28</v>
      </c>
      <c r="AM123" s="332">
        <v>67</v>
      </c>
      <c r="AN123" s="332">
        <v>91</v>
      </c>
      <c r="AO123" s="332">
        <v>52</v>
      </c>
      <c r="AP123" s="332">
        <v>8</v>
      </c>
      <c r="AQ123" s="332">
        <v>42</v>
      </c>
      <c r="AR123" s="332">
        <v>28</v>
      </c>
      <c r="AS123" s="332">
        <v>7</v>
      </c>
      <c r="AT123" s="332">
        <v>15</v>
      </c>
      <c r="AU123" s="332"/>
      <c r="AV123" s="332"/>
      <c r="AW123" s="332"/>
      <c r="AX123" s="332"/>
      <c r="AY123" s="332" t="s">
        <v>1010</v>
      </c>
      <c r="AZ123" s="332" t="s">
        <v>1126</v>
      </c>
      <c r="BA123" s="332" t="s">
        <v>1117</v>
      </c>
      <c r="BB123" s="261">
        <v>394</v>
      </c>
      <c r="BC123" s="261">
        <v>394</v>
      </c>
      <c r="BD123" s="261">
        <v>398</v>
      </c>
      <c r="BE123" s="261">
        <v>225</v>
      </c>
      <c r="BF123" s="261">
        <v>226</v>
      </c>
      <c r="BG123" s="261">
        <v>229</v>
      </c>
      <c r="BH123" s="261">
        <v>90</v>
      </c>
      <c r="BI123" s="261">
        <v>91</v>
      </c>
      <c r="BJ123" s="261">
        <v>73</v>
      </c>
      <c r="BK123" s="261">
        <v>41</v>
      </c>
      <c r="BL123" s="261">
        <v>7</v>
      </c>
      <c r="BM123" s="261">
        <v>2</v>
      </c>
      <c r="BN123" s="261">
        <v>21</v>
      </c>
      <c r="BO123" s="261">
        <v>20</v>
      </c>
      <c r="BP123" s="261">
        <v>83</v>
      </c>
      <c r="BQ123" s="261">
        <v>75</v>
      </c>
      <c r="BR123" s="261">
        <v>42</v>
      </c>
      <c r="BS123" s="261">
        <v>11</v>
      </c>
      <c r="BT123" s="261">
        <v>1</v>
      </c>
      <c r="BU123" s="261">
        <v>14</v>
      </c>
      <c r="BV123" s="261">
        <v>10</v>
      </c>
      <c r="BW123" s="261">
        <v>9</v>
      </c>
      <c r="BX123" s="261"/>
      <c r="BY123" s="261"/>
      <c r="BZ123" s="261"/>
      <c r="CA123" s="261"/>
      <c r="CB123" s="720">
        <v>0.97</v>
      </c>
      <c r="CC123" s="720">
        <v>0.95399999999999996</v>
      </c>
      <c r="CD123" s="720">
        <v>0.94399999999999995</v>
      </c>
      <c r="CE123" s="333">
        <v>233</v>
      </c>
      <c r="CF123" s="333">
        <v>163100080317</v>
      </c>
      <c r="CG123" s="333">
        <v>224</v>
      </c>
      <c r="CH123" s="333">
        <v>86051036472</v>
      </c>
      <c r="CI123" s="333">
        <v>227</v>
      </c>
      <c r="CJ123" s="333">
        <v>86051090458</v>
      </c>
      <c r="CK123" s="333">
        <v>223</v>
      </c>
      <c r="CL123" s="333">
        <v>86073537002</v>
      </c>
      <c r="CM123" s="333">
        <v>224</v>
      </c>
      <c r="CN123" s="333">
        <v>16310060960</v>
      </c>
      <c r="CO123" s="333">
        <v>227</v>
      </c>
      <c r="CP123" s="333">
        <v>163100145606</v>
      </c>
      <c r="CQ123" s="333">
        <v>223</v>
      </c>
      <c r="CR123" s="333">
        <v>86051036613</v>
      </c>
      <c r="CS123" s="333">
        <v>224</v>
      </c>
      <c r="CT123" s="333">
        <v>86073537002</v>
      </c>
      <c r="CU123" s="333">
        <v>227</v>
      </c>
      <c r="CV123" s="333">
        <v>163100084798</v>
      </c>
      <c r="CW123" s="333"/>
      <c r="CX123" s="333"/>
      <c r="CY123" s="333"/>
      <c r="CZ123" s="333"/>
      <c r="DA123" s="333"/>
      <c r="DB123" s="374"/>
      <c r="DC123" s="154"/>
      <c r="DD123" s="179">
        <f t="shared" si="81"/>
        <v>232.57053428235031</v>
      </c>
      <c r="DE123" s="179">
        <f t="shared" si="82"/>
        <v>50.737295833333341</v>
      </c>
      <c r="DF123" s="179">
        <f t="shared" si="83"/>
        <v>52.027227083333337</v>
      </c>
      <c r="DG123" s="179">
        <f t="shared" si="84"/>
        <v>58.046906250000006</v>
      </c>
      <c r="DH123" s="180">
        <f t="shared" si="85"/>
        <v>135</v>
      </c>
      <c r="DI123" s="181">
        <f t="shared" si="104"/>
        <v>223</v>
      </c>
      <c r="DJ123" s="182">
        <f t="shared" si="99"/>
        <v>0</v>
      </c>
      <c r="DK123" s="182">
        <f t="shared" si="100"/>
        <v>0</v>
      </c>
      <c r="DL123" s="182">
        <f t="shared" si="105"/>
        <v>1</v>
      </c>
      <c r="DM123" s="182">
        <f t="shared" si="106"/>
        <v>0</v>
      </c>
      <c r="DN123" s="182">
        <f t="shared" si="107"/>
        <v>0</v>
      </c>
      <c r="DO123" s="182">
        <f t="shared" si="86"/>
        <v>0</v>
      </c>
      <c r="DP123" s="182">
        <f t="shared" si="87"/>
        <v>1</v>
      </c>
      <c r="DQ123" s="25">
        <f t="shared" si="88"/>
        <v>0</v>
      </c>
      <c r="DR123" s="169"/>
      <c r="DS123" s="166" t="str">
        <f t="shared" si="108"/>
        <v>A</v>
      </c>
      <c r="DT123" s="166" t="str">
        <f t="shared" si="109"/>
        <v>A</v>
      </c>
      <c r="DU123" s="167">
        <f t="shared" si="110"/>
        <v>1</v>
      </c>
      <c r="DV123" s="153" t="str">
        <f>VLOOKUP(M123,'Data Master kondisi'!$O$3:$P$11,2,FALSE)</f>
        <v>Y</v>
      </c>
      <c r="DW123" s="153">
        <f>LOOKUP(DV123,{"X","X","X","Y","Y","Y","Z","Z","Z"},{6,6,6,4,4,4,2,2,2})</f>
        <v>4</v>
      </c>
      <c r="DX123" s="153">
        <f t="shared" si="89"/>
        <v>3</v>
      </c>
      <c r="DY123" s="153">
        <f t="shared" si="111"/>
        <v>8</v>
      </c>
      <c r="DZ123" s="153" t="str">
        <f>VLOOKUP(G123,'Data Master class'!$A$5:$D$12,3,FALSE)</f>
        <v>A</v>
      </c>
      <c r="EA123" s="160" t="str">
        <f t="shared" si="112"/>
        <v>CUKUP</v>
      </c>
      <c r="EB123" s="156"/>
      <c r="EC123" s="153">
        <f>VLOOKUP(G123,'Data Master class'!$A$5:$D$12,2,FALSE)</f>
        <v>5</v>
      </c>
      <c r="ED123" s="153" t="str">
        <f>VLOOKUP(H123,'Data Master class'!$E$5:$G$6,3,FALSE)</f>
        <v>X</v>
      </c>
      <c r="EE123" s="153">
        <f>VLOOKUP(H123,'Data Master class'!$E$5:$G$6,2,FALSE)</f>
        <v>2</v>
      </c>
      <c r="EF123" s="153">
        <f t="shared" si="113"/>
        <v>7</v>
      </c>
      <c r="EG123" s="153" t="str">
        <f t="shared" si="114"/>
        <v>CLASS 2</v>
      </c>
      <c r="EH123" s="153">
        <f t="shared" si="115"/>
        <v>15</v>
      </c>
      <c r="EI123" s="171"/>
      <c r="EJ123" s="441">
        <f t="shared" si="90"/>
        <v>5.3475935828877039E-2</v>
      </c>
      <c r="EK123" s="441">
        <f t="shared" si="91"/>
        <v>2.9411764705882391E-2</v>
      </c>
      <c r="EL123" s="441">
        <f t="shared" si="92"/>
        <v>8.2887700534759315E-2</v>
      </c>
      <c r="EM123" s="442">
        <f t="shared" si="116"/>
        <v>5.5258467023172914E-2</v>
      </c>
      <c r="EN123" s="443" t="str">
        <f t="shared" si="117"/>
        <v>BAIK</v>
      </c>
      <c r="EP123" s="196">
        <f>'2. SUHU &amp; FISIK TRAFO'!CY123</f>
        <v>324</v>
      </c>
      <c r="EQ123" s="168">
        <f t="shared" si="118"/>
        <v>41.666666666666671</v>
      </c>
      <c r="ER123" s="189" t="str">
        <f t="shared" si="119"/>
        <v>BAIK</v>
      </c>
      <c r="ET123" s="447">
        <f t="shared" si="101"/>
        <v>85.05</v>
      </c>
      <c r="EU123" s="447">
        <f t="shared" si="120"/>
        <v>68.040000000000006</v>
      </c>
      <c r="EV123" s="448">
        <f t="shared" si="93"/>
        <v>53.156249999999993</v>
      </c>
      <c r="EW123" s="449" t="str">
        <f t="shared" si="121"/>
        <v>BAIK</v>
      </c>
      <c r="EX123" s="721"/>
      <c r="EY123" s="447">
        <f t="shared" si="102"/>
        <v>57.533000000000001</v>
      </c>
      <c r="EZ123" s="447">
        <f t="shared" si="94"/>
        <v>46.026400000000002</v>
      </c>
      <c r="FA123" s="448">
        <f t="shared" si="103"/>
        <v>35.958125000000003</v>
      </c>
      <c r="FB123" s="449" t="str">
        <f t="shared" si="95"/>
        <v>BAIK</v>
      </c>
      <c r="FD123" s="453">
        <f t="shared" si="96"/>
        <v>51</v>
      </c>
      <c r="FE123" s="454">
        <f t="shared" si="97"/>
        <v>231.21387283236993</v>
      </c>
      <c r="FF123" s="725">
        <f t="shared" si="98"/>
        <v>22.057500000000001</v>
      </c>
      <c r="FG123" s="202" t="str">
        <f t="shared" si="122"/>
        <v>BURUK</v>
      </c>
    </row>
    <row r="124" spans="1:163" s="195" customFormat="1" ht="20.25" customHeight="1">
      <c r="A124" s="347">
        <v>112</v>
      </c>
      <c r="B124" s="764" t="s">
        <v>2239</v>
      </c>
      <c r="C124" s="331" t="s">
        <v>684</v>
      </c>
      <c r="D124" s="259" t="s">
        <v>651</v>
      </c>
      <c r="E124" s="319" t="s">
        <v>631</v>
      </c>
      <c r="F124" s="319" t="s">
        <v>631</v>
      </c>
      <c r="G124" s="208" t="s">
        <v>204</v>
      </c>
      <c r="H124" s="214" t="s">
        <v>208</v>
      </c>
      <c r="I124" s="259">
        <v>108.286873</v>
      </c>
      <c r="J124" s="210">
        <v>-2.8531110000000002</v>
      </c>
      <c r="K124" s="259" t="s">
        <v>315</v>
      </c>
      <c r="L124" s="259" t="s">
        <v>685</v>
      </c>
      <c r="M124" s="259">
        <v>25</v>
      </c>
      <c r="N124" s="259">
        <v>1404007</v>
      </c>
      <c r="O124" s="259">
        <v>2014</v>
      </c>
      <c r="P124" s="259" t="s">
        <v>316</v>
      </c>
      <c r="Q124" s="665">
        <v>0.73611111111111116</v>
      </c>
      <c r="R124" s="433" t="s">
        <v>1125</v>
      </c>
      <c r="S124" s="331" t="s">
        <v>318</v>
      </c>
      <c r="T124" s="331" t="s">
        <v>607</v>
      </c>
      <c r="U124" s="259"/>
      <c r="V124" s="259"/>
      <c r="W124" s="259">
        <v>3</v>
      </c>
      <c r="X124" s="259">
        <v>20000</v>
      </c>
      <c r="Y124" s="332"/>
      <c r="Z124" s="332"/>
      <c r="AA124" s="332"/>
      <c r="AB124" s="332"/>
      <c r="AC124" s="332"/>
      <c r="AD124" s="332"/>
      <c r="AE124" s="332"/>
      <c r="AF124" s="332"/>
      <c r="AG124" s="332"/>
      <c r="AH124" s="332"/>
      <c r="AI124" s="332"/>
      <c r="AJ124" s="332"/>
      <c r="AK124" s="332"/>
      <c r="AL124" s="332"/>
      <c r="AM124" s="332"/>
      <c r="AN124" s="332"/>
      <c r="AO124" s="332"/>
      <c r="AP124" s="332"/>
      <c r="AQ124" s="332"/>
      <c r="AR124" s="332"/>
      <c r="AS124" s="332"/>
      <c r="AT124" s="332"/>
      <c r="AU124" s="332"/>
      <c r="AV124" s="332"/>
      <c r="AW124" s="332"/>
      <c r="AX124" s="332"/>
      <c r="AY124" s="332"/>
      <c r="AZ124" s="332"/>
      <c r="BA124" s="332"/>
      <c r="BB124" s="261"/>
      <c r="BC124" s="261"/>
      <c r="BD124" s="261"/>
      <c r="BE124" s="261"/>
      <c r="BF124" s="261"/>
      <c r="BG124" s="261"/>
      <c r="BH124" s="261"/>
      <c r="BI124" s="261"/>
      <c r="BJ124" s="261"/>
      <c r="BK124" s="261"/>
      <c r="BL124" s="261"/>
      <c r="BM124" s="261"/>
      <c r="BN124" s="261"/>
      <c r="BO124" s="261"/>
      <c r="BP124" s="261"/>
      <c r="BQ124" s="261"/>
      <c r="BR124" s="261"/>
      <c r="BS124" s="261"/>
      <c r="BT124" s="261"/>
      <c r="BU124" s="261"/>
      <c r="BV124" s="261"/>
      <c r="BW124" s="261"/>
      <c r="BX124" s="261"/>
      <c r="BY124" s="261"/>
      <c r="BZ124" s="261"/>
      <c r="CA124" s="261"/>
      <c r="CB124" s="261"/>
      <c r="CC124" s="261"/>
      <c r="CD124" s="261"/>
      <c r="CE124" s="333"/>
      <c r="CF124" s="333"/>
      <c r="CG124" s="333"/>
      <c r="CH124" s="333"/>
      <c r="CI124" s="333"/>
      <c r="CJ124" s="333"/>
      <c r="CK124" s="333"/>
      <c r="CL124" s="333"/>
      <c r="CM124" s="333"/>
      <c r="CN124" s="333"/>
      <c r="CO124" s="333"/>
      <c r="CP124" s="333"/>
      <c r="CQ124" s="333"/>
      <c r="CR124" s="333"/>
      <c r="CS124" s="333"/>
      <c r="CT124" s="333"/>
      <c r="CU124" s="333"/>
      <c r="CV124" s="333"/>
      <c r="CW124" s="333"/>
      <c r="CX124" s="333"/>
      <c r="CY124" s="333"/>
      <c r="CZ124" s="333"/>
      <c r="DA124" s="333"/>
      <c r="DB124" s="374"/>
      <c r="DC124" s="154"/>
      <c r="DD124" s="179" t="e">
        <f t="shared" si="81"/>
        <v>#DIV/0!</v>
      </c>
      <c r="DE124" s="179" t="e">
        <f t="shared" si="82"/>
        <v>#DIV/0!</v>
      </c>
      <c r="DF124" s="179" t="e">
        <f t="shared" si="83"/>
        <v>#DIV/0!</v>
      </c>
      <c r="DG124" s="179" t="e">
        <f t="shared" si="84"/>
        <v>#DIV/0!</v>
      </c>
      <c r="DH124" s="180">
        <f t="shared" si="85"/>
        <v>0</v>
      </c>
      <c r="DI124" s="181">
        <f t="shared" si="104"/>
        <v>0</v>
      </c>
      <c r="DJ124" s="182">
        <f t="shared" si="99"/>
        <v>1</v>
      </c>
      <c r="DK124" s="182">
        <f t="shared" si="100"/>
        <v>0</v>
      </c>
      <c r="DL124" s="182">
        <f t="shared" si="105"/>
        <v>0</v>
      </c>
      <c r="DM124" s="182">
        <f t="shared" si="106"/>
        <v>0</v>
      </c>
      <c r="DN124" s="182">
        <f t="shared" si="107"/>
        <v>0</v>
      </c>
      <c r="DO124" s="182">
        <f t="shared" si="86"/>
        <v>0</v>
      </c>
      <c r="DP124" s="182">
        <f t="shared" si="87"/>
        <v>0</v>
      </c>
      <c r="DQ124" s="25">
        <f t="shared" si="88"/>
        <v>0</v>
      </c>
      <c r="DR124" s="169"/>
      <c r="DS124" s="166" t="str">
        <f t="shared" si="108"/>
        <v>A</v>
      </c>
      <c r="DT124" s="166" t="e">
        <f t="shared" si="109"/>
        <v>#DIV/0!</v>
      </c>
      <c r="DU124" s="167" t="e">
        <f t="shared" si="110"/>
        <v>#DIV/0!</v>
      </c>
      <c r="DV124" s="153" t="str">
        <f>VLOOKUP(M124,'Data Master kondisi'!$O$3:$P$11,2,FALSE)</f>
        <v>Z</v>
      </c>
      <c r="DW124" s="153">
        <f>LOOKUP(DV124,{"X","X","X","Y","Y","Y","Z","Z","Z"},{6,6,6,4,4,4,2,2,2})</f>
        <v>2</v>
      </c>
      <c r="DX124" s="153">
        <f t="shared" si="89"/>
        <v>1</v>
      </c>
      <c r="DY124" s="153" t="e">
        <f t="shared" si="111"/>
        <v>#DIV/0!</v>
      </c>
      <c r="DZ124" s="153" t="str">
        <f>VLOOKUP(G124,'Data Master class'!$A$5:$D$12,3,FALSE)</f>
        <v>A</v>
      </c>
      <c r="EA124" s="160" t="e">
        <f t="shared" si="112"/>
        <v>#DIV/0!</v>
      </c>
      <c r="EB124" s="156"/>
      <c r="EC124" s="153">
        <f>VLOOKUP(G124,'Data Master class'!$A$5:$D$12,2,FALSE)</f>
        <v>5</v>
      </c>
      <c r="ED124" s="153" t="str">
        <f>VLOOKUP(H124,'Data Master class'!$E$5:$G$6,3,FALSE)</f>
        <v>X</v>
      </c>
      <c r="EE124" s="153">
        <f>VLOOKUP(H124,'Data Master class'!$E$5:$G$6,2,FALSE)</f>
        <v>2</v>
      </c>
      <c r="EF124" s="153">
        <f t="shared" si="113"/>
        <v>7</v>
      </c>
      <c r="EG124" s="153" t="str">
        <f t="shared" si="114"/>
        <v>CLASS 2</v>
      </c>
      <c r="EH124" s="153" t="e">
        <f t="shared" si="115"/>
        <v>#DIV/0!</v>
      </c>
      <c r="EI124" s="171"/>
      <c r="EJ124" s="441" t="e">
        <f t="shared" si="90"/>
        <v>#DIV/0!</v>
      </c>
      <c r="EK124" s="441" t="e">
        <f t="shared" si="91"/>
        <v>#DIV/0!</v>
      </c>
      <c r="EL124" s="441" t="e">
        <f t="shared" si="92"/>
        <v>#DIV/0!</v>
      </c>
      <c r="EM124" s="442" t="e">
        <f t="shared" si="116"/>
        <v>#DIV/0!</v>
      </c>
      <c r="EN124" s="443" t="e">
        <f t="shared" si="117"/>
        <v>#DIV/0!</v>
      </c>
      <c r="EP124" s="196" t="e">
        <f>'2. SUHU &amp; FISIK TRAFO'!CY124</f>
        <v>#NAME?</v>
      </c>
      <c r="EQ124" s="168" t="e">
        <f t="shared" si="118"/>
        <v>#NAME?</v>
      </c>
      <c r="ER124" s="189" t="e">
        <f t="shared" si="119"/>
        <v>#NAME?</v>
      </c>
      <c r="ET124" s="447">
        <f t="shared" si="101"/>
        <v>0</v>
      </c>
      <c r="EU124" s="447">
        <f t="shared" si="120"/>
        <v>0</v>
      </c>
      <c r="EV124" s="448">
        <f t="shared" si="93"/>
        <v>0</v>
      </c>
      <c r="EW124" s="449">
        <f t="shared" si="121"/>
        <v>0</v>
      </c>
      <c r="EX124" s="721"/>
      <c r="EY124" s="447">
        <f t="shared" si="102"/>
        <v>0</v>
      </c>
      <c r="EZ124" s="447">
        <f t="shared" si="94"/>
        <v>0</v>
      </c>
      <c r="FA124" s="448">
        <f t="shared" si="103"/>
        <v>0</v>
      </c>
      <c r="FB124" s="449">
        <f t="shared" si="95"/>
        <v>0</v>
      </c>
      <c r="FD124" s="453">
        <f t="shared" si="96"/>
        <v>0</v>
      </c>
      <c r="FE124" s="454">
        <f t="shared" si="97"/>
        <v>36.127167630057805</v>
      </c>
      <c r="FF124" s="725">
        <f t="shared" si="98"/>
        <v>0</v>
      </c>
      <c r="FG124" s="202">
        <f t="shared" si="122"/>
        <v>0</v>
      </c>
    </row>
    <row r="125" spans="1:163" s="195" customFormat="1" ht="20.25" customHeight="1">
      <c r="A125" s="347">
        <v>113</v>
      </c>
      <c r="B125" s="764" t="s">
        <v>2239</v>
      </c>
      <c r="C125" s="331" t="s">
        <v>686</v>
      </c>
      <c r="D125" s="259" t="s">
        <v>687</v>
      </c>
      <c r="E125" s="319" t="s">
        <v>631</v>
      </c>
      <c r="F125" s="319" t="s">
        <v>631</v>
      </c>
      <c r="G125" s="208" t="s">
        <v>204</v>
      </c>
      <c r="H125" s="214" t="s">
        <v>208</v>
      </c>
      <c r="I125" s="259">
        <v>108.292923</v>
      </c>
      <c r="J125" s="528">
        <v>-2.85317</v>
      </c>
      <c r="K125" s="259" t="s">
        <v>341</v>
      </c>
      <c r="L125" s="259" t="s">
        <v>571</v>
      </c>
      <c r="M125" s="259">
        <v>100</v>
      </c>
      <c r="N125" s="259">
        <v>18089156</v>
      </c>
      <c r="O125" s="259">
        <v>2015</v>
      </c>
      <c r="P125" s="259" t="s">
        <v>316</v>
      </c>
      <c r="Q125" s="665">
        <v>0.74236111111111114</v>
      </c>
      <c r="R125" s="433" t="s">
        <v>1125</v>
      </c>
      <c r="S125" s="331" t="s">
        <v>318</v>
      </c>
      <c r="T125" s="331" t="s">
        <v>607</v>
      </c>
      <c r="U125" s="259">
        <v>2</v>
      </c>
      <c r="V125" s="259">
        <v>2</v>
      </c>
      <c r="W125" s="259">
        <v>3</v>
      </c>
      <c r="X125" s="259">
        <v>20000</v>
      </c>
      <c r="Y125" s="332">
        <v>400</v>
      </c>
      <c r="Z125" s="332">
        <v>400</v>
      </c>
      <c r="AA125" s="332">
        <v>400</v>
      </c>
      <c r="AB125" s="332">
        <v>230</v>
      </c>
      <c r="AC125" s="332">
        <v>230</v>
      </c>
      <c r="AD125" s="332">
        <v>229</v>
      </c>
      <c r="AE125" s="332">
        <v>31</v>
      </c>
      <c r="AF125" s="332">
        <v>32</v>
      </c>
      <c r="AG125" s="332">
        <v>21</v>
      </c>
      <c r="AH125" s="332">
        <v>15</v>
      </c>
      <c r="AI125" s="332">
        <v>6</v>
      </c>
      <c r="AJ125" s="332">
        <v>4</v>
      </c>
      <c r="AK125" s="332">
        <v>5</v>
      </c>
      <c r="AL125" s="332">
        <v>3</v>
      </c>
      <c r="AM125" s="332"/>
      <c r="AN125" s="332"/>
      <c r="AO125" s="332"/>
      <c r="AP125" s="332"/>
      <c r="AQ125" s="332"/>
      <c r="AR125" s="332"/>
      <c r="AS125" s="332"/>
      <c r="AT125" s="332"/>
      <c r="AU125" s="332">
        <v>25</v>
      </c>
      <c r="AV125" s="332">
        <v>28</v>
      </c>
      <c r="AW125" s="332">
        <v>16</v>
      </c>
      <c r="AX125" s="332">
        <v>12</v>
      </c>
      <c r="AY125" s="332" t="s">
        <v>1128</v>
      </c>
      <c r="AZ125" s="332" t="s">
        <v>1129</v>
      </c>
      <c r="BA125" s="332" t="s">
        <v>1130</v>
      </c>
      <c r="BB125" s="261">
        <v>402</v>
      </c>
      <c r="BC125" s="261">
        <v>400</v>
      </c>
      <c r="BD125" s="261">
        <v>402</v>
      </c>
      <c r="BE125" s="261">
        <v>232</v>
      </c>
      <c r="BF125" s="261">
        <v>230</v>
      </c>
      <c r="BG125" s="261">
        <v>230</v>
      </c>
      <c r="BH125" s="261">
        <v>28</v>
      </c>
      <c r="BI125" s="261">
        <v>36</v>
      </c>
      <c r="BJ125" s="261">
        <v>17</v>
      </c>
      <c r="BK125" s="261">
        <v>16</v>
      </c>
      <c r="BL125" s="261">
        <v>6</v>
      </c>
      <c r="BM125" s="261">
        <v>3</v>
      </c>
      <c r="BN125" s="261">
        <v>4</v>
      </c>
      <c r="BO125" s="261">
        <v>3</v>
      </c>
      <c r="BP125" s="261"/>
      <c r="BQ125" s="261"/>
      <c r="BR125" s="261"/>
      <c r="BS125" s="261"/>
      <c r="BT125" s="261"/>
      <c r="BU125" s="261"/>
      <c r="BV125" s="261"/>
      <c r="BW125" s="261"/>
      <c r="BX125" s="261">
        <v>22</v>
      </c>
      <c r="BY125" s="261">
        <v>33</v>
      </c>
      <c r="BZ125" s="261">
        <v>13</v>
      </c>
      <c r="CA125" s="261">
        <v>13</v>
      </c>
      <c r="CB125" s="720">
        <v>0.92600000000000005</v>
      </c>
      <c r="CC125" s="720">
        <v>0.94899999999999995</v>
      </c>
      <c r="CD125" s="720">
        <v>0.95499999999999996</v>
      </c>
      <c r="CE125" s="333">
        <v>230</v>
      </c>
      <c r="CF125" s="333">
        <v>86056961484</v>
      </c>
      <c r="CG125" s="333">
        <v>228</v>
      </c>
      <c r="CH125" s="333">
        <v>163100011124</v>
      </c>
      <c r="CI125" s="333">
        <v>227</v>
      </c>
      <c r="CJ125" s="333">
        <v>86056961024</v>
      </c>
      <c r="CK125" s="333"/>
      <c r="CL125" s="333"/>
      <c r="CM125" s="333"/>
      <c r="CN125" s="333"/>
      <c r="CO125" s="333"/>
      <c r="CP125" s="333"/>
      <c r="CQ125" s="333"/>
      <c r="CR125" s="333"/>
      <c r="CS125" s="333"/>
      <c r="CT125" s="333"/>
      <c r="CU125" s="333"/>
      <c r="CV125" s="333"/>
      <c r="CW125" s="333">
        <v>230</v>
      </c>
      <c r="CX125" s="333">
        <v>86032027020</v>
      </c>
      <c r="CY125" s="333">
        <v>228</v>
      </c>
      <c r="CZ125" s="333">
        <v>86056961530</v>
      </c>
      <c r="DA125" s="333">
        <v>227</v>
      </c>
      <c r="DB125" s="374">
        <v>86032027911</v>
      </c>
      <c r="DC125" s="154"/>
      <c r="DD125" s="179">
        <f t="shared" si="81"/>
        <v>144.50867052023122</v>
      </c>
      <c r="DE125" s="179">
        <f t="shared" si="82"/>
        <v>21.451999999999998</v>
      </c>
      <c r="DF125" s="179">
        <f t="shared" si="83"/>
        <v>22.143999999999998</v>
      </c>
      <c r="DG125" s="179">
        <f t="shared" si="84"/>
        <v>14.532</v>
      </c>
      <c r="DH125" s="180">
        <f t="shared" si="85"/>
        <v>32</v>
      </c>
      <c r="DI125" s="181">
        <f t="shared" si="104"/>
        <v>227</v>
      </c>
      <c r="DJ125" s="182">
        <f t="shared" si="99"/>
        <v>1</v>
      </c>
      <c r="DK125" s="182">
        <f t="shared" si="100"/>
        <v>0</v>
      </c>
      <c r="DL125" s="182">
        <f t="shared" si="105"/>
        <v>0</v>
      </c>
      <c r="DM125" s="182">
        <f t="shared" si="106"/>
        <v>0</v>
      </c>
      <c r="DN125" s="182">
        <f t="shared" si="107"/>
        <v>0</v>
      </c>
      <c r="DO125" s="182">
        <f t="shared" si="86"/>
        <v>1</v>
      </c>
      <c r="DP125" s="182">
        <f t="shared" si="87"/>
        <v>0</v>
      </c>
      <c r="DQ125" s="25">
        <f t="shared" si="88"/>
        <v>0</v>
      </c>
      <c r="DR125" s="169"/>
      <c r="DS125" s="166" t="str">
        <f t="shared" si="108"/>
        <v>A</v>
      </c>
      <c r="DT125" s="166" t="str">
        <f t="shared" si="109"/>
        <v>A</v>
      </c>
      <c r="DU125" s="167">
        <f t="shared" si="110"/>
        <v>1</v>
      </c>
      <c r="DV125" s="153" t="str">
        <f>VLOOKUP(M125,'Data Master kondisi'!$O$3:$P$11,2,FALSE)</f>
        <v>Z</v>
      </c>
      <c r="DW125" s="153">
        <f>LOOKUP(DV125,{"X","X","X","Y","Y","Y","Z","Z","Z"},{6,6,6,4,4,4,2,2,2})</f>
        <v>2</v>
      </c>
      <c r="DX125" s="153">
        <f t="shared" si="89"/>
        <v>1</v>
      </c>
      <c r="DY125" s="153">
        <f t="shared" si="111"/>
        <v>4</v>
      </c>
      <c r="DZ125" s="153" t="str">
        <f>VLOOKUP(G125,'Data Master class'!$A$5:$D$12,3,FALSE)</f>
        <v>A</v>
      </c>
      <c r="EA125" s="160" t="str">
        <f t="shared" si="112"/>
        <v>BAIK</v>
      </c>
      <c r="EB125" s="156"/>
      <c r="EC125" s="153">
        <f>VLOOKUP(G125,'Data Master class'!$A$5:$D$12,2,FALSE)</f>
        <v>5</v>
      </c>
      <c r="ED125" s="153" t="str">
        <f>VLOOKUP(H125,'Data Master class'!$E$5:$G$6,3,FALSE)</f>
        <v>X</v>
      </c>
      <c r="EE125" s="153">
        <f>VLOOKUP(H125,'Data Master class'!$E$5:$G$6,2,FALSE)</f>
        <v>2</v>
      </c>
      <c r="EF125" s="153">
        <f t="shared" si="113"/>
        <v>7</v>
      </c>
      <c r="EG125" s="153" t="str">
        <f t="shared" si="114"/>
        <v>CLASS 2</v>
      </c>
      <c r="EH125" s="153">
        <f t="shared" si="115"/>
        <v>11</v>
      </c>
      <c r="EI125" s="171"/>
      <c r="EJ125" s="441">
        <f t="shared" si="90"/>
        <v>0.10714285714285714</v>
      </c>
      <c r="EK125" s="441">
        <f t="shared" si="91"/>
        <v>0.14285714285714285</v>
      </c>
      <c r="EL125" s="441">
        <f t="shared" si="92"/>
        <v>0.25</v>
      </c>
      <c r="EM125" s="442">
        <f t="shared" si="116"/>
        <v>0.16666666666666666</v>
      </c>
      <c r="EN125" s="443" t="str">
        <f t="shared" si="117"/>
        <v>CUKUP</v>
      </c>
      <c r="EP125" s="196">
        <f>'2. SUHU &amp; FISIK TRAFO'!CY125</f>
        <v>324</v>
      </c>
      <c r="EQ125" s="168">
        <f t="shared" si="118"/>
        <v>9.8765432098765427</v>
      </c>
      <c r="ER125" s="189" t="str">
        <f t="shared" si="119"/>
        <v>BAIK</v>
      </c>
      <c r="ET125" s="447">
        <f t="shared" si="101"/>
        <v>19.298999999999999</v>
      </c>
      <c r="EU125" s="447">
        <f t="shared" si="120"/>
        <v>15.4392</v>
      </c>
      <c r="EV125" s="448">
        <f t="shared" si="93"/>
        <v>19.298999999999999</v>
      </c>
      <c r="EW125" s="449" t="str">
        <f t="shared" si="121"/>
        <v>BAIK</v>
      </c>
      <c r="EX125" s="721"/>
      <c r="EY125" s="447">
        <f t="shared" si="102"/>
        <v>18.686</v>
      </c>
      <c r="EZ125" s="447">
        <f t="shared" si="94"/>
        <v>14.9488</v>
      </c>
      <c r="FA125" s="448">
        <f t="shared" si="103"/>
        <v>18.686</v>
      </c>
      <c r="FB125" s="449" t="str">
        <f t="shared" si="95"/>
        <v>BAIK</v>
      </c>
      <c r="FD125" s="453">
        <f t="shared" si="96"/>
        <v>15</v>
      </c>
      <c r="FE125" s="454">
        <f t="shared" si="97"/>
        <v>144.50867052023122</v>
      </c>
      <c r="FF125" s="725">
        <f t="shared" si="98"/>
        <v>10.379999999999999</v>
      </c>
      <c r="FG125" s="202" t="str">
        <f t="shared" si="122"/>
        <v>CUKUP</v>
      </c>
    </row>
    <row r="126" spans="1:163" s="195" customFormat="1" ht="20.25" customHeight="1">
      <c r="A126" s="347">
        <v>114</v>
      </c>
      <c r="B126" s="764" t="s">
        <v>2239</v>
      </c>
      <c r="C126" s="331" t="s">
        <v>688</v>
      </c>
      <c r="D126" s="259" t="s">
        <v>689</v>
      </c>
      <c r="E126" s="319" t="s">
        <v>631</v>
      </c>
      <c r="F126" s="319" t="s">
        <v>631</v>
      </c>
      <c r="G126" s="208" t="s">
        <v>204</v>
      </c>
      <c r="H126" s="214" t="s">
        <v>208</v>
      </c>
      <c r="I126" s="259">
        <v>108.294296</v>
      </c>
      <c r="J126" s="210">
        <v>-2.855261</v>
      </c>
      <c r="K126" s="259" t="s">
        <v>341</v>
      </c>
      <c r="L126" s="259" t="s">
        <v>690</v>
      </c>
      <c r="M126" s="259">
        <v>160</v>
      </c>
      <c r="N126" s="259" t="s">
        <v>466</v>
      </c>
      <c r="O126" s="259">
        <v>2017</v>
      </c>
      <c r="P126" s="259" t="s">
        <v>316</v>
      </c>
      <c r="Q126" s="665">
        <v>0.74513888888888891</v>
      </c>
      <c r="R126" s="433" t="s">
        <v>1125</v>
      </c>
      <c r="S126" s="331" t="s">
        <v>318</v>
      </c>
      <c r="T126" s="331" t="s">
        <v>607</v>
      </c>
      <c r="U126" s="259">
        <v>1</v>
      </c>
      <c r="V126" s="259">
        <v>1</v>
      </c>
      <c r="W126" s="259">
        <v>3</v>
      </c>
      <c r="X126" s="259">
        <v>20000</v>
      </c>
      <c r="Y126" s="332">
        <v>397</v>
      </c>
      <c r="Z126" s="332">
        <v>401</v>
      </c>
      <c r="AA126" s="332">
        <v>398</v>
      </c>
      <c r="AB126" s="332">
        <v>228</v>
      </c>
      <c r="AC126" s="332">
        <v>231</v>
      </c>
      <c r="AD126" s="332">
        <v>227</v>
      </c>
      <c r="AE126" s="332">
        <v>20</v>
      </c>
      <c r="AF126" s="332">
        <v>10</v>
      </c>
      <c r="AG126" s="332">
        <v>14</v>
      </c>
      <c r="AH126" s="332">
        <v>7</v>
      </c>
      <c r="AI126" s="332">
        <v>20</v>
      </c>
      <c r="AJ126" s="332">
        <v>10</v>
      </c>
      <c r="AK126" s="332">
        <v>14</v>
      </c>
      <c r="AL126" s="332">
        <v>7</v>
      </c>
      <c r="AM126" s="332"/>
      <c r="AN126" s="332"/>
      <c r="AO126" s="332"/>
      <c r="AP126" s="332"/>
      <c r="AQ126" s="332"/>
      <c r="AR126" s="332"/>
      <c r="AS126" s="332"/>
      <c r="AT126" s="332"/>
      <c r="AU126" s="332"/>
      <c r="AV126" s="332"/>
      <c r="AW126" s="332"/>
      <c r="AX126" s="332"/>
      <c r="AY126" s="332" t="s">
        <v>1132</v>
      </c>
      <c r="AZ126" s="332" t="s">
        <v>1109</v>
      </c>
      <c r="BA126" s="332" t="s">
        <v>1010</v>
      </c>
      <c r="BB126" s="261">
        <v>400</v>
      </c>
      <c r="BC126" s="261">
        <v>401</v>
      </c>
      <c r="BD126" s="261">
        <v>399</v>
      </c>
      <c r="BE126" s="261">
        <v>229</v>
      </c>
      <c r="BF126" s="261">
        <v>231</v>
      </c>
      <c r="BG126" s="261">
        <v>229</v>
      </c>
      <c r="BH126" s="261">
        <v>10</v>
      </c>
      <c r="BI126" s="261">
        <v>13</v>
      </c>
      <c r="BJ126" s="261">
        <v>7</v>
      </c>
      <c r="BK126" s="261">
        <v>4</v>
      </c>
      <c r="BL126" s="261">
        <v>10</v>
      </c>
      <c r="BM126" s="261">
        <v>13</v>
      </c>
      <c r="BN126" s="261">
        <v>7</v>
      </c>
      <c r="BO126" s="261">
        <v>4</v>
      </c>
      <c r="BP126" s="261"/>
      <c r="BQ126" s="261"/>
      <c r="BR126" s="261"/>
      <c r="BS126" s="261"/>
      <c r="BT126" s="261"/>
      <c r="BU126" s="261"/>
      <c r="BV126" s="261"/>
      <c r="BW126" s="261"/>
      <c r="BX126" s="261"/>
      <c r="BY126" s="261"/>
      <c r="BZ126" s="261"/>
      <c r="CA126" s="261"/>
      <c r="CB126" s="720">
        <v>0.86899999999999999</v>
      </c>
      <c r="CC126" s="720">
        <v>0.8</v>
      </c>
      <c r="CD126" s="720">
        <v>0.84299999999999997</v>
      </c>
      <c r="CE126" s="333">
        <v>227</v>
      </c>
      <c r="CF126" s="333">
        <v>86050872323</v>
      </c>
      <c r="CG126" s="333">
        <v>229</v>
      </c>
      <c r="CH126" s="333">
        <v>86050872910</v>
      </c>
      <c r="CI126" s="333">
        <v>227</v>
      </c>
      <c r="CJ126" s="333">
        <v>16310001165</v>
      </c>
      <c r="CK126" s="333"/>
      <c r="CL126" s="333"/>
      <c r="CM126" s="333"/>
      <c r="CN126" s="333"/>
      <c r="CO126" s="333"/>
      <c r="CP126" s="333"/>
      <c r="CQ126" s="333"/>
      <c r="CR126" s="333"/>
      <c r="CS126" s="333"/>
      <c r="CT126" s="333"/>
      <c r="CU126" s="333"/>
      <c r="CV126" s="333"/>
      <c r="CW126" s="333"/>
      <c r="CX126" s="333"/>
      <c r="CY126" s="333"/>
      <c r="CZ126" s="333"/>
      <c r="DA126" s="333"/>
      <c r="DB126" s="374"/>
      <c r="DC126" s="154"/>
      <c r="DD126" s="179">
        <f t="shared" si="81"/>
        <v>231.98716337695978</v>
      </c>
      <c r="DE126" s="179">
        <f t="shared" si="82"/>
        <v>8.6211666666666673</v>
      </c>
      <c r="DF126" s="179">
        <f t="shared" si="83"/>
        <v>4.3105833333333337</v>
      </c>
      <c r="DG126" s="179">
        <f t="shared" si="84"/>
        <v>6.0348166666666678</v>
      </c>
      <c r="DH126" s="180">
        <f t="shared" si="85"/>
        <v>20</v>
      </c>
      <c r="DI126" s="181">
        <f t="shared" si="104"/>
        <v>227</v>
      </c>
      <c r="DJ126" s="182">
        <f t="shared" si="99"/>
        <v>1</v>
      </c>
      <c r="DK126" s="182">
        <f t="shared" si="100"/>
        <v>0</v>
      </c>
      <c r="DL126" s="182">
        <f t="shared" si="105"/>
        <v>0</v>
      </c>
      <c r="DM126" s="182">
        <f t="shared" si="106"/>
        <v>0</v>
      </c>
      <c r="DN126" s="182">
        <f t="shared" si="107"/>
        <v>0</v>
      </c>
      <c r="DO126" s="182">
        <f t="shared" si="86"/>
        <v>1</v>
      </c>
      <c r="DP126" s="182">
        <f t="shared" si="87"/>
        <v>0</v>
      </c>
      <c r="DQ126" s="25">
        <f t="shared" si="88"/>
        <v>0</v>
      </c>
      <c r="DR126" s="169"/>
      <c r="DS126" s="166" t="str">
        <f t="shared" si="108"/>
        <v>A</v>
      </c>
      <c r="DT126" s="166" t="str">
        <f t="shared" si="109"/>
        <v>B</v>
      </c>
      <c r="DU126" s="167">
        <f t="shared" si="110"/>
        <v>2</v>
      </c>
      <c r="DV126" s="153" t="str">
        <f>VLOOKUP(M126,'Data Master kondisi'!$O$3:$P$11,2,FALSE)</f>
        <v>Y</v>
      </c>
      <c r="DW126" s="153">
        <f>LOOKUP(DV126,{"X","X","X","Y","Y","Y","Z","Z","Z"},{6,6,6,4,4,4,2,2,2})</f>
        <v>4</v>
      </c>
      <c r="DX126" s="153">
        <f t="shared" si="89"/>
        <v>1</v>
      </c>
      <c r="DY126" s="153">
        <f t="shared" si="111"/>
        <v>7</v>
      </c>
      <c r="DZ126" s="153" t="str">
        <f>VLOOKUP(G126,'Data Master class'!$A$5:$D$12,3,FALSE)</f>
        <v>A</v>
      </c>
      <c r="EA126" s="160" t="str">
        <f t="shared" si="112"/>
        <v>CUKUP</v>
      </c>
      <c r="EB126" s="156"/>
      <c r="EC126" s="153">
        <f>VLOOKUP(G126,'Data Master class'!$A$5:$D$12,2,FALSE)</f>
        <v>5</v>
      </c>
      <c r="ED126" s="153" t="str">
        <f>VLOOKUP(H126,'Data Master class'!$E$5:$G$6,3,FALSE)</f>
        <v>X</v>
      </c>
      <c r="EE126" s="153">
        <f>VLOOKUP(H126,'Data Master class'!$E$5:$G$6,2,FALSE)</f>
        <v>2</v>
      </c>
      <c r="EF126" s="153">
        <f t="shared" si="113"/>
        <v>7</v>
      </c>
      <c r="EG126" s="153" t="str">
        <f t="shared" si="114"/>
        <v>CLASS 2</v>
      </c>
      <c r="EH126" s="153">
        <f t="shared" si="115"/>
        <v>14</v>
      </c>
      <c r="EI126" s="171"/>
      <c r="EJ126" s="441">
        <f t="shared" si="90"/>
        <v>0.3636363636363637</v>
      </c>
      <c r="EK126" s="441">
        <f t="shared" si="91"/>
        <v>0.31818181818181818</v>
      </c>
      <c r="EL126" s="441">
        <f t="shared" si="92"/>
        <v>4.5454545454545414E-2</v>
      </c>
      <c r="EM126" s="442">
        <f t="shared" si="116"/>
        <v>0.24242424242424243</v>
      </c>
      <c r="EN126" s="443" t="str">
        <f t="shared" si="117"/>
        <v>KURANG</v>
      </c>
      <c r="EP126" s="196">
        <f>'2. SUHU &amp; FISIK TRAFO'!CY126</f>
        <v>324</v>
      </c>
      <c r="EQ126" s="168">
        <f t="shared" si="118"/>
        <v>6.1728395061728394</v>
      </c>
      <c r="ER126" s="189" t="str">
        <f t="shared" si="119"/>
        <v>BAIK</v>
      </c>
      <c r="ET126" s="447">
        <f t="shared" si="101"/>
        <v>10.048</v>
      </c>
      <c r="EU126" s="447">
        <f t="shared" si="120"/>
        <v>8.0384000000000011</v>
      </c>
      <c r="EV126" s="448">
        <f t="shared" si="93"/>
        <v>6.2799999999999994</v>
      </c>
      <c r="EW126" s="449" t="str">
        <f t="shared" si="121"/>
        <v>BAIK</v>
      </c>
      <c r="EX126" s="721"/>
      <c r="EY126" s="447">
        <f t="shared" si="102"/>
        <v>6.8959999999999999</v>
      </c>
      <c r="EZ126" s="447">
        <f t="shared" si="94"/>
        <v>5.5167999999999999</v>
      </c>
      <c r="FA126" s="448">
        <f t="shared" si="103"/>
        <v>4.3099999999999996</v>
      </c>
      <c r="FB126" s="449" t="str">
        <f t="shared" si="95"/>
        <v>BAIK</v>
      </c>
      <c r="FD126" s="453">
        <f t="shared" si="96"/>
        <v>7</v>
      </c>
      <c r="FE126" s="454">
        <f t="shared" si="97"/>
        <v>231.21387283236993</v>
      </c>
      <c r="FF126" s="725">
        <f t="shared" si="98"/>
        <v>3.0275000000000003</v>
      </c>
      <c r="FG126" s="202" t="str">
        <f t="shared" si="122"/>
        <v>BAIK</v>
      </c>
    </row>
    <row r="127" spans="1:163" s="195" customFormat="1" ht="20.25" customHeight="1">
      <c r="A127" s="347">
        <v>115</v>
      </c>
      <c r="B127" s="764" t="s">
        <v>2239</v>
      </c>
      <c r="C127" s="331" t="s">
        <v>691</v>
      </c>
      <c r="D127" s="259" t="s">
        <v>692</v>
      </c>
      <c r="E127" s="319" t="s">
        <v>631</v>
      </c>
      <c r="F127" s="319" t="s">
        <v>631</v>
      </c>
      <c r="G127" s="208" t="s">
        <v>204</v>
      </c>
      <c r="H127" s="214" t="s">
        <v>208</v>
      </c>
      <c r="I127" s="259">
        <v>108.29573000000001</v>
      </c>
      <c r="J127" s="527">
        <v>-2.855261</v>
      </c>
      <c r="K127" s="259" t="s">
        <v>341</v>
      </c>
      <c r="L127" s="259" t="s">
        <v>347</v>
      </c>
      <c r="M127" s="259">
        <v>100</v>
      </c>
      <c r="N127" s="259">
        <v>20107288</v>
      </c>
      <c r="O127" s="259">
        <v>2010</v>
      </c>
      <c r="P127" s="259" t="s">
        <v>316</v>
      </c>
      <c r="Q127" s="665">
        <v>0.75</v>
      </c>
      <c r="R127" s="433" t="s">
        <v>1125</v>
      </c>
      <c r="S127" s="331" t="s">
        <v>318</v>
      </c>
      <c r="T127" s="331" t="s">
        <v>607</v>
      </c>
      <c r="U127" s="259">
        <v>4</v>
      </c>
      <c r="V127" s="259">
        <v>1</v>
      </c>
      <c r="W127" s="259">
        <v>3</v>
      </c>
      <c r="X127" s="259">
        <v>20000</v>
      </c>
      <c r="Y127" s="332">
        <v>383</v>
      </c>
      <c r="Z127" s="332">
        <v>382</v>
      </c>
      <c r="AA127" s="332">
        <v>383</v>
      </c>
      <c r="AB127" s="332">
        <v>221</v>
      </c>
      <c r="AC127" s="332">
        <v>222</v>
      </c>
      <c r="AD127" s="332">
        <v>221</v>
      </c>
      <c r="AE127" s="332">
        <v>115</v>
      </c>
      <c r="AF127" s="332">
        <v>113</v>
      </c>
      <c r="AG127" s="332">
        <v>62</v>
      </c>
      <c r="AH127" s="332">
        <v>61</v>
      </c>
      <c r="AI127" s="332"/>
      <c r="AJ127" s="332"/>
      <c r="AK127" s="332"/>
      <c r="AL127" s="332"/>
      <c r="AM127" s="332"/>
      <c r="AN127" s="332"/>
      <c r="AO127" s="332"/>
      <c r="AP127" s="332"/>
      <c r="AQ127" s="332"/>
      <c r="AR127" s="332"/>
      <c r="AS127" s="332"/>
      <c r="AT127" s="332"/>
      <c r="AU127" s="332">
        <v>115</v>
      </c>
      <c r="AV127" s="332">
        <v>113</v>
      </c>
      <c r="AW127" s="332">
        <v>62</v>
      </c>
      <c r="AX127" s="332">
        <v>61</v>
      </c>
      <c r="AY127" s="332" t="s">
        <v>1098</v>
      </c>
      <c r="AZ127" s="332" t="s">
        <v>1010</v>
      </c>
      <c r="BA127" s="332" t="s">
        <v>1133</v>
      </c>
      <c r="BB127" s="261">
        <v>385</v>
      </c>
      <c r="BC127" s="261">
        <v>388</v>
      </c>
      <c r="BD127" s="261">
        <v>386</v>
      </c>
      <c r="BE127" s="261">
        <v>222</v>
      </c>
      <c r="BF127" s="261">
        <v>221</v>
      </c>
      <c r="BG127" s="261">
        <v>221</v>
      </c>
      <c r="BH127" s="261">
        <v>84</v>
      </c>
      <c r="BI127" s="261">
        <v>78</v>
      </c>
      <c r="BJ127" s="261">
        <v>47</v>
      </c>
      <c r="BK127" s="261">
        <v>34</v>
      </c>
      <c r="BL127" s="261"/>
      <c r="BM127" s="261"/>
      <c r="BN127" s="261"/>
      <c r="BO127" s="261"/>
      <c r="BP127" s="261"/>
      <c r="BQ127" s="261"/>
      <c r="BR127" s="261"/>
      <c r="BS127" s="261"/>
      <c r="BT127" s="261"/>
      <c r="BU127" s="261"/>
      <c r="BV127" s="261"/>
      <c r="BW127" s="261"/>
      <c r="BX127" s="261">
        <v>84</v>
      </c>
      <c r="BY127" s="261">
        <v>78</v>
      </c>
      <c r="BZ127" s="261">
        <v>47</v>
      </c>
      <c r="CA127" s="261">
        <v>34</v>
      </c>
      <c r="CB127" s="720">
        <v>0.89500000000000002</v>
      </c>
      <c r="CC127" s="720">
        <v>0.90100000000000002</v>
      </c>
      <c r="CD127" s="720">
        <v>0.89600000000000002</v>
      </c>
      <c r="CE127" s="333"/>
      <c r="CF127" s="333"/>
      <c r="CG127" s="333"/>
      <c r="CH127" s="333"/>
      <c r="CI127" s="333"/>
      <c r="CJ127" s="333"/>
      <c r="CK127" s="333"/>
      <c r="CL127" s="333"/>
      <c r="CM127" s="333"/>
      <c r="CN127" s="333"/>
      <c r="CO127" s="333"/>
      <c r="CP127" s="333"/>
      <c r="CQ127" s="333"/>
      <c r="CR127" s="333"/>
      <c r="CS127" s="333"/>
      <c r="CT127" s="333"/>
      <c r="CU127" s="333"/>
      <c r="CV127" s="333"/>
      <c r="CW127" s="333">
        <v>220</v>
      </c>
      <c r="CX127" s="333">
        <v>86057196023</v>
      </c>
      <c r="CY127" s="333">
        <v>219</v>
      </c>
      <c r="CZ127" s="333">
        <v>163100039863</v>
      </c>
      <c r="DA127" s="333">
        <v>220</v>
      </c>
      <c r="DB127" s="374">
        <v>86057196298</v>
      </c>
      <c r="DC127" s="154"/>
      <c r="DD127" s="179">
        <f t="shared" si="81"/>
        <v>151.05435942881311</v>
      </c>
      <c r="DE127" s="179">
        <f t="shared" si="82"/>
        <v>76.131533333333337</v>
      </c>
      <c r="DF127" s="179">
        <f t="shared" si="83"/>
        <v>74.807506666666669</v>
      </c>
      <c r="DG127" s="179">
        <f t="shared" si="84"/>
        <v>41.044826666666665</v>
      </c>
      <c r="DH127" s="180">
        <f t="shared" si="85"/>
        <v>115</v>
      </c>
      <c r="DI127" s="181">
        <f t="shared" si="104"/>
        <v>219</v>
      </c>
      <c r="DJ127" s="182">
        <f t="shared" si="99"/>
        <v>0</v>
      </c>
      <c r="DK127" s="182">
        <f t="shared" si="100"/>
        <v>0</v>
      </c>
      <c r="DL127" s="182">
        <f t="shared" si="105"/>
        <v>1</v>
      </c>
      <c r="DM127" s="182">
        <f t="shared" si="106"/>
        <v>0</v>
      </c>
      <c r="DN127" s="182">
        <f t="shared" si="107"/>
        <v>0</v>
      </c>
      <c r="DO127" s="182">
        <f t="shared" si="86"/>
        <v>0</v>
      </c>
      <c r="DP127" s="182">
        <f t="shared" si="87"/>
        <v>1</v>
      </c>
      <c r="DQ127" s="25">
        <f t="shared" si="88"/>
        <v>0</v>
      </c>
      <c r="DR127" s="169"/>
      <c r="DS127" s="166" t="str">
        <f t="shared" si="108"/>
        <v>B</v>
      </c>
      <c r="DT127" s="166" t="str">
        <f t="shared" si="109"/>
        <v>B</v>
      </c>
      <c r="DU127" s="167">
        <f t="shared" si="110"/>
        <v>5</v>
      </c>
      <c r="DV127" s="153" t="str">
        <f>VLOOKUP(M127,'Data Master kondisi'!$O$3:$P$11,2,FALSE)</f>
        <v>Z</v>
      </c>
      <c r="DW127" s="153">
        <f>LOOKUP(DV127,{"X","X","X","Y","Y","Y","Z","Z","Z"},{6,6,6,4,4,4,2,2,2})</f>
        <v>2</v>
      </c>
      <c r="DX127" s="153">
        <f t="shared" si="89"/>
        <v>1</v>
      </c>
      <c r="DY127" s="153">
        <f t="shared" si="111"/>
        <v>8</v>
      </c>
      <c r="DZ127" s="153" t="str">
        <f>VLOOKUP(G127,'Data Master class'!$A$5:$D$12,3,FALSE)</f>
        <v>A</v>
      </c>
      <c r="EA127" s="160" t="str">
        <f t="shared" si="112"/>
        <v>CUKUP</v>
      </c>
      <c r="EB127" s="156"/>
      <c r="EC127" s="153">
        <f>VLOOKUP(G127,'Data Master class'!$A$5:$D$12,2,FALSE)</f>
        <v>5</v>
      </c>
      <c r="ED127" s="153" t="str">
        <f>VLOOKUP(H127,'Data Master class'!$E$5:$G$6,3,FALSE)</f>
        <v>X</v>
      </c>
      <c r="EE127" s="153">
        <f>VLOOKUP(H127,'Data Master class'!$E$5:$G$6,2,FALSE)</f>
        <v>2</v>
      </c>
      <c r="EF127" s="153">
        <f t="shared" si="113"/>
        <v>7</v>
      </c>
      <c r="EG127" s="153" t="str">
        <f t="shared" si="114"/>
        <v>CLASS 2</v>
      </c>
      <c r="EH127" s="153">
        <f t="shared" si="115"/>
        <v>15</v>
      </c>
      <c r="EI127" s="171"/>
      <c r="EJ127" s="441">
        <f t="shared" si="90"/>
        <v>0.18965517241379304</v>
      </c>
      <c r="EK127" s="441">
        <f t="shared" si="91"/>
        <v>0.16896551724137926</v>
      </c>
      <c r="EL127" s="441">
        <f t="shared" si="92"/>
        <v>0.35862068965517246</v>
      </c>
      <c r="EM127" s="442">
        <f t="shared" si="116"/>
        <v>0.23908045977011491</v>
      </c>
      <c r="EN127" s="443" t="str">
        <f t="shared" si="117"/>
        <v>KURANG</v>
      </c>
      <c r="EP127" s="196">
        <f>'2. SUHU &amp; FISIK TRAFO'!CY127</f>
        <v>324</v>
      </c>
      <c r="EQ127" s="168">
        <f t="shared" si="118"/>
        <v>35.493827160493829</v>
      </c>
      <c r="ER127" s="189" t="str">
        <f t="shared" si="119"/>
        <v>BAIK</v>
      </c>
      <c r="ET127" s="447">
        <f t="shared" si="101"/>
        <v>64.203000000000003</v>
      </c>
      <c r="EU127" s="447">
        <f t="shared" si="120"/>
        <v>51.362400000000008</v>
      </c>
      <c r="EV127" s="448">
        <f t="shared" si="93"/>
        <v>64.203000000000003</v>
      </c>
      <c r="EW127" s="449" t="str">
        <f t="shared" si="121"/>
        <v>CUKUP</v>
      </c>
      <c r="EX127" s="721"/>
      <c r="EY127" s="447">
        <f t="shared" si="102"/>
        <v>46.273000000000003</v>
      </c>
      <c r="EZ127" s="447">
        <f t="shared" si="94"/>
        <v>37.018400000000007</v>
      </c>
      <c r="FA127" s="448">
        <f t="shared" si="103"/>
        <v>46.273000000000003</v>
      </c>
      <c r="FB127" s="449" t="str">
        <f t="shared" si="95"/>
        <v>BAIK</v>
      </c>
      <c r="FD127" s="453">
        <f t="shared" si="96"/>
        <v>61</v>
      </c>
      <c r="FE127" s="454">
        <f t="shared" si="97"/>
        <v>144.50867052023122</v>
      </c>
      <c r="FF127" s="725">
        <f t="shared" si="98"/>
        <v>42.211999999999996</v>
      </c>
      <c r="FG127" s="202" t="str">
        <f t="shared" si="122"/>
        <v>BURUK</v>
      </c>
    </row>
    <row r="128" spans="1:163" s="195" customFormat="1" ht="20.25" customHeight="1">
      <c r="A128" s="347">
        <v>116</v>
      </c>
      <c r="B128" s="764" t="s">
        <v>2239</v>
      </c>
      <c r="C128" s="331" t="s">
        <v>693</v>
      </c>
      <c r="D128" s="259" t="s">
        <v>692</v>
      </c>
      <c r="E128" s="319" t="s">
        <v>631</v>
      </c>
      <c r="F128" s="319" t="s">
        <v>631</v>
      </c>
      <c r="G128" s="208" t="s">
        <v>204</v>
      </c>
      <c r="H128" s="214" t="s">
        <v>209</v>
      </c>
      <c r="I128" s="259">
        <v>108.293136</v>
      </c>
      <c r="J128" s="527">
        <v>-2.8578760000000001</v>
      </c>
      <c r="K128" s="259" t="s">
        <v>341</v>
      </c>
      <c r="L128" s="259" t="s">
        <v>571</v>
      </c>
      <c r="M128" s="259">
        <v>100</v>
      </c>
      <c r="N128" s="259">
        <v>15130313</v>
      </c>
      <c r="O128" s="259">
        <v>2015</v>
      </c>
      <c r="P128" s="259" t="s">
        <v>316</v>
      </c>
      <c r="Q128" s="665">
        <v>0.75694444444444453</v>
      </c>
      <c r="R128" s="433" t="s">
        <v>1125</v>
      </c>
      <c r="S128" s="331" t="s">
        <v>318</v>
      </c>
      <c r="T128" s="331" t="s">
        <v>607</v>
      </c>
      <c r="U128" s="259">
        <v>2</v>
      </c>
      <c r="V128" s="259">
        <v>2</v>
      </c>
      <c r="W128" s="259">
        <v>3</v>
      </c>
      <c r="X128" s="259">
        <v>20000</v>
      </c>
      <c r="Y128" s="332">
        <v>400</v>
      </c>
      <c r="Z128" s="332">
        <v>398</v>
      </c>
      <c r="AA128" s="332">
        <v>397</v>
      </c>
      <c r="AB128" s="332">
        <v>230</v>
      </c>
      <c r="AC128" s="332">
        <v>227</v>
      </c>
      <c r="AD128" s="332">
        <v>226</v>
      </c>
      <c r="AE128" s="332">
        <v>36</v>
      </c>
      <c r="AF128" s="332">
        <v>48</v>
      </c>
      <c r="AG128" s="332">
        <v>64</v>
      </c>
      <c r="AH128" s="332">
        <v>30</v>
      </c>
      <c r="AI128" s="332">
        <v>24</v>
      </c>
      <c r="AJ128" s="332">
        <v>23</v>
      </c>
      <c r="AK128" s="332">
        <v>31</v>
      </c>
      <c r="AL128" s="332">
        <v>12</v>
      </c>
      <c r="AM128" s="332"/>
      <c r="AN128" s="332"/>
      <c r="AO128" s="332"/>
      <c r="AP128" s="332"/>
      <c r="AQ128" s="332">
        <v>13</v>
      </c>
      <c r="AR128" s="332">
        <v>30</v>
      </c>
      <c r="AS128" s="332">
        <v>35</v>
      </c>
      <c r="AT128" s="332">
        <v>26</v>
      </c>
      <c r="AU128" s="332"/>
      <c r="AV128" s="332"/>
      <c r="AW128" s="332"/>
      <c r="AX128" s="332"/>
      <c r="AY128" s="332" t="s">
        <v>1135</v>
      </c>
      <c r="AZ128" s="332" t="s">
        <v>1136</v>
      </c>
      <c r="BA128" s="332" t="s">
        <v>1137</v>
      </c>
      <c r="BB128" s="261">
        <v>400</v>
      </c>
      <c r="BC128" s="261">
        <v>399</v>
      </c>
      <c r="BD128" s="261">
        <v>397</v>
      </c>
      <c r="BE128" s="261">
        <v>229</v>
      </c>
      <c r="BF128" s="261">
        <v>228</v>
      </c>
      <c r="BG128" s="261">
        <v>226</v>
      </c>
      <c r="BH128" s="261">
        <v>43</v>
      </c>
      <c r="BI128" s="261">
        <v>52</v>
      </c>
      <c r="BJ128" s="261">
        <v>64</v>
      </c>
      <c r="BK128" s="261">
        <v>22</v>
      </c>
      <c r="BL128" s="261">
        <v>28</v>
      </c>
      <c r="BM128" s="261">
        <v>24</v>
      </c>
      <c r="BN128" s="261">
        <v>32</v>
      </c>
      <c r="BO128" s="261">
        <v>12</v>
      </c>
      <c r="BP128" s="261"/>
      <c r="BQ128" s="261"/>
      <c r="BR128" s="261"/>
      <c r="BS128" s="261"/>
      <c r="BT128" s="261">
        <v>15</v>
      </c>
      <c r="BU128" s="261">
        <v>28</v>
      </c>
      <c r="BV128" s="261">
        <v>32</v>
      </c>
      <c r="BW128" s="261">
        <v>20</v>
      </c>
      <c r="BX128" s="261"/>
      <c r="BY128" s="261"/>
      <c r="BZ128" s="261"/>
      <c r="CA128" s="261"/>
      <c r="CB128" s="720">
        <v>0.88800000000000001</v>
      </c>
      <c r="CC128" s="720">
        <v>0.88200000000000001</v>
      </c>
      <c r="CD128" s="720">
        <v>0.872</v>
      </c>
      <c r="CE128" s="333">
        <v>227</v>
      </c>
      <c r="CF128" s="333">
        <v>86053432018</v>
      </c>
      <c r="CG128" s="333">
        <v>226</v>
      </c>
      <c r="CH128" s="333">
        <v>32190282148</v>
      </c>
      <c r="CI128" s="333">
        <v>224</v>
      </c>
      <c r="CJ128" s="333">
        <v>16310003087</v>
      </c>
      <c r="CK128" s="333"/>
      <c r="CL128" s="333"/>
      <c r="CM128" s="333"/>
      <c r="CN128" s="333"/>
      <c r="CO128" s="333"/>
      <c r="CP128" s="333"/>
      <c r="CQ128" s="333">
        <v>227</v>
      </c>
      <c r="CR128" s="333">
        <v>86050884989</v>
      </c>
      <c r="CS128" s="333">
        <v>226</v>
      </c>
      <c r="CT128" s="333">
        <v>163100011234</v>
      </c>
      <c r="CU128" s="333">
        <v>224</v>
      </c>
      <c r="CV128" s="333">
        <v>163100023650</v>
      </c>
      <c r="CW128" s="333"/>
      <c r="CX128" s="333"/>
      <c r="CY128" s="333"/>
      <c r="CZ128" s="333"/>
      <c r="DA128" s="333"/>
      <c r="DB128" s="374"/>
      <c r="DC128" s="154"/>
      <c r="DD128" s="179">
        <f t="shared" si="81"/>
        <v>145.1133093090188</v>
      </c>
      <c r="DE128" s="179">
        <f t="shared" si="82"/>
        <v>24.808199999999996</v>
      </c>
      <c r="DF128" s="179">
        <f t="shared" si="83"/>
        <v>33.077599999999997</v>
      </c>
      <c r="DG128" s="179">
        <f t="shared" si="84"/>
        <v>44.103466666666662</v>
      </c>
      <c r="DH128" s="180">
        <f t="shared" si="85"/>
        <v>64</v>
      </c>
      <c r="DI128" s="181">
        <f t="shared" si="104"/>
        <v>224</v>
      </c>
      <c r="DJ128" s="182">
        <f t="shared" si="99"/>
        <v>0</v>
      </c>
      <c r="DK128" s="182">
        <f t="shared" si="100"/>
        <v>1</v>
      </c>
      <c r="DL128" s="182">
        <f t="shared" si="105"/>
        <v>0</v>
      </c>
      <c r="DM128" s="182">
        <f t="shared" si="106"/>
        <v>0</v>
      </c>
      <c r="DN128" s="182">
        <f t="shared" si="107"/>
        <v>0</v>
      </c>
      <c r="DO128" s="182">
        <f t="shared" si="86"/>
        <v>1</v>
      </c>
      <c r="DP128" s="182">
        <f t="shared" si="87"/>
        <v>0</v>
      </c>
      <c r="DQ128" s="25">
        <f t="shared" si="88"/>
        <v>0</v>
      </c>
      <c r="DR128" s="169"/>
      <c r="DS128" s="166" t="str">
        <f t="shared" si="108"/>
        <v>A</v>
      </c>
      <c r="DT128" s="166" t="str">
        <f t="shared" si="109"/>
        <v>B</v>
      </c>
      <c r="DU128" s="167">
        <f t="shared" si="110"/>
        <v>2</v>
      </c>
      <c r="DV128" s="153" t="str">
        <f>VLOOKUP(M128,'Data Master kondisi'!$O$3:$P$11,2,FALSE)</f>
        <v>Z</v>
      </c>
      <c r="DW128" s="153">
        <f>LOOKUP(DV128,{"X","X","X","Y","Y","Y","Z","Z","Z"},{6,6,6,4,4,4,2,2,2})</f>
        <v>2</v>
      </c>
      <c r="DX128" s="153">
        <f t="shared" si="89"/>
        <v>1</v>
      </c>
      <c r="DY128" s="153">
        <f t="shared" si="111"/>
        <v>5</v>
      </c>
      <c r="DZ128" s="153" t="str">
        <f>VLOOKUP(G128,'Data Master class'!$A$5:$D$12,3,FALSE)</f>
        <v>A</v>
      </c>
      <c r="EA128" s="160" t="str">
        <f t="shared" si="112"/>
        <v>BAIK</v>
      </c>
      <c r="EB128" s="156"/>
      <c r="EC128" s="153">
        <f>VLOOKUP(G128,'Data Master class'!$A$5:$D$12,2,FALSE)</f>
        <v>5</v>
      </c>
      <c r="ED128" s="153" t="str">
        <f>VLOOKUP(H128,'Data Master class'!$E$5:$G$6,3,FALSE)</f>
        <v>Y</v>
      </c>
      <c r="EE128" s="153">
        <f>VLOOKUP(H128,'Data Master class'!$E$5:$G$6,2,FALSE)</f>
        <v>1</v>
      </c>
      <c r="EF128" s="153">
        <f t="shared" si="113"/>
        <v>6</v>
      </c>
      <c r="EG128" s="153" t="str">
        <f t="shared" si="114"/>
        <v>CLASS 2</v>
      </c>
      <c r="EH128" s="153">
        <f t="shared" si="115"/>
        <v>11</v>
      </c>
      <c r="EI128" s="171"/>
      <c r="EJ128" s="441">
        <f t="shared" si="90"/>
        <v>0.27027027027027029</v>
      </c>
      <c r="EK128" s="441">
        <f t="shared" si="91"/>
        <v>2.7027027027027074E-2</v>
      </c>
      <c r="EL128" s="441">
        <f t="shared" si="92"/>
        <v>0.29729729729729726</v>
      </c>
      <c r="EM128" s="442">
        <f t="shared" si="116"/>
        <v>0.1981981981981982</v>
      </c>
      <c r="EN128" s="443" t="str">
        <f t="shared" si="117"/>
        <v>CUKUP</v>
      </c>
      <c r="EP128" s="196">
        <f>'2. SUHU &amp; FISIK TRAFO'!CY128</f>
        <v>324</v>
      </c>
      <c r="EQ128" s="168">
        <f t="shared" si="118"/>
        <v>19.753086419753085</v>
      </c>
      <c r="ER128" s="189" t="str">
        <f t="shared" si="119"/>
        <v>BAIK</v>
      </c>
      <c r="ET128" s="447">
        <f t="shared" si="101"/>
        <v>33.64</v>
      </c>
      <c r="EU128" s="447">
        <f t="shared" si="120"/>
        <v>26.912000000000003</v>
      </c>
      <c r="EV128" s="448">
        <f t="shared" si="93"/>
        <v>33.64</v>
      </c>
      <c r="EW128" s="449" t="str">
        <f t="shared" si="121"/>
        <v>BAIK</v>
      </c>
      <c r="EX128" s="721"/>
      <c r="EY128" s="447">
        <f t="shared" si="102"/>
        <v>36.167000000000002</v>
      </c>
      <c r="EZ128" s="447">
        <f t="shared" si="94"/>
        <v>28.933600000000002</v>
      </c>
      <c r="FA128" s="448">
        <f t="shared" si="103"/>
        <v>36.167000000000002</v>
      </c>
      <c r="FB128" s="449" t="str">
        <f t="shared" si="95"/>
        <v>BAIK</v>
      </c>
      <c r="FD128" s="453">
        <f t="shared" si="96"/>
        <v>30</v>
      </c>
      <c r="FE128" s="454">
        <f t="shared" si="97"/>
        <v>144.50867052023122</v>
      </c>
      <c r="FF128" s="725">
        <f t="shared" si="98"/>
        <v>20.759999999999998</v>
      </c>
      <c r="FG128" s="202" t="str">
        <f t="shared" si="122"/>
        <v>BURUK</v>
      </c>
    </row>
    <row r="129" spans="1:163" s="195" customFormat="1" ht="20.25" customHeight="1">
      <c r="A129" s="347">
        <v>117</v>
      </c>
      <c r="B129" s="764" t="s">
        <v>2239</v>
      </c>
      <c r="C129" s="331" t="s">
        <v>694</v>
      </c>
      <c r="D129" s="259" t="s">
        <v>692</v>
      </c>
      <c r="E129" s="319" t="s">
        <v>631</v>
      </c>
      <c r="F129" s="319" t="s">
        <v>631</v>
      </c>
      <c r="G129" s="208" t="s">
        <v>204</v>
      </c>
      <c r="H129" s="214" t="s">
        <v>209</v>
      </c>
      <c r="I129" s="259">
        <v>108.296997</v>
      </c>
      <c r="J129" s="527">
        <v>-2.8532090000000001</v>
      </c>
      <c r="K129" s="259" t="s">
        <v>341</v>
      </c>
      <c r="L129" s="259" t="s">
        <v>310</v>
      </c>
      <c r="M129" s="259">
        <v>100</v>
      </c>
      <c r="N129" s="259">
        <v>194304458</v>
      </c>
      <c r="O129" s="259">
        <v>2019</v>
      </c>
      <c r="P129" s="259" t="s">
        <v>316</v>
      </c>
      <c r="Q129" s="665">
        <v>0.76250000000000007</v>
      </c>
      <c r="R129" s="433" t="s">
        <v>1125</v>
      </c>
      <c r="S129" s="331" t="s">
        <v>318</v>
      </c>
      <c r="T129" s="331" t="s">
        <v>607</v>
      </c>
      <c r="U129" s="259">
        <v>2</v>
      </c>
      <c r="V129" s="259">
        <v>2</v>
      </c>
      <c r="W129" s="259">
        <v>3</v>
      </c>
      <c r="X129" s="259">
        <v>20000</v>
      </c>
      <c r="Y129" s="332">
        <v>400</v>
      </c>
      <c r="Z129" s="332">
        <v>400</v>
      </c>
      <c r="AA129" s="332">
        <v>399</v>
      </c>
      <c r="AB129" s="332">
        <v>229</v>
      </c>
      <c r="AC129" s="332">
        <v>230</v>
      </c>
      <c r="AD129" s="332">
        <v>230</v>
      </c>
      <c r="AE129" s="332">
        <v>43</v>
      </c>
      <c r="AF129" s="332">
        <v>25</v>
      </c>
      <c r="AG129" s="332">
        <v>55</v>
      </c>
      <c r="AH129" s="332">
        <v>27</v>
      </c>
      <c r="AI129" s="332">
        <v>30</v>
      </c>
      <c r="AJ129" s="332">
        <v>25</v>
      </c>
      <c r="AK129" s="332">
        <v>27</v>
      </c>
      <c r="AL129" s="332">
        <v>12</v>
      </c>
      <c r="AM129" s="332">
        <v>13</v>
      </c>
      <c r="AN129" s="332">
        <v>0</v>
      </c>
      <c r="AO129" s="332">
        <v>28</v>
      </c>
      <c r="AP129" s="332">
        <v>15</v>
      </c>
      <c r="AQ129" s="332"/>
      <c r="AR129" s="332"/>
      <c r="AS129" s="332"/>
      <c r="AT129" s="332"/>
      <c r="AU129" s="332"/>
      <c r="AV129" s="332"/>
      <c r="AW129" s="332"/>
      <c r="AX129" s="332"/>
      <c r="AY129" s="332" t="s">
        <v>1138</v>
      </c>
      <c r="AZ129" s="332" t="s">
        <v>1139</v>
      </c>
      <c r="BA129" s="332" t="s">
        <v>1097</v>
      </c>
      <c r="BB129" s="261">
        <v>399</v>
      </c>
      <c r="BC129" s="261">
        <v>400</v>
      </c>
      <c r="BD129" s="261">
        <v>399</v>
      </c>
      <c r="BE129" s="261">
        <v>228</v>
      </c>
      <c r="BF129" s="261">
        <v>228</v>
      </c>
      <c r="BG129" s="261">
        <v>231</v>
      </c>
      <c r="BH129" s="261">
        <v>28</v>
      </c>
      <c r="BI129" s="261">
        <v>23</v>
      </c>
      <c r="BJ129" s="261">
        <v>40</v>
      </c>
      <c r="BK129" s="261">
        <v>15</v>
      </c>
      <c r="BL129" s="261">
        <v>18</v>
      </c>
      <c r="BM129" s="261">
        <v>21</v>
      </c>
      <c r="BN129" s="261">
        <v>27</v>
      </c>
      <c r="BO129" s="261">
        <v>9</v>
      </c>
      <c r="BP129" s="261">
        <v>10</v>
      </c>
      <c r="BQ129" s="261">
        <v>3</v>
      </c>
      <c r="BR129" s="261">
        <v>13</v>
      </c>
      <c r="BS129" s="261">
        <v>6</v>
      </c>
      <c r="BT129" s="261"/>
      <c r="BU129" s="261"/>
      <c r="BV129" s="261"/>
      <c r="BW129" s="261"/>
      <c r="BX129" s="261"/>
      <c r="BY129" s="261"/>
      <c r="BZ129" s="261"/>
      <c r="CA129" s="261"/>
      <c r="CB129" s="720">
        <v>0.88</v>
      </c>
      <c r="CC129" s="720">
        <v>0.88800000000000001</v>
      </c>
      <c r="CD129" s="720">
        <v>0.93100000000000005</v>
      </c>
      <c r="CE129" s="333">
        <v>226</v>
      </c>
      <c r="CF129" s="333">
        <v>86057185125</v>
      </c>
      <c r="CG129" s="333">
        <v>226</v>
      </c>
      <c r="CH129" s="333">
        <v>163100079064</v>
      </c>
      <c r="CI129" s="333">
        <v>229</v>
      </c>
      <c r="CJ129" s="333">
        <v>86057184320</v>
      </c>
      <c r="CK129" s="333">
        <v>226</v>
      </c>
      <c r="CL129" s="333">
        <v>86057112533</v>
      </c>
      <c r="CM129" s="333">
        <v>226</v>
      </c>
      <c r="CN129" s="333">
        <v>163100078296</v>
      </c>
      <c r="CO129" s="333">
        <v>229</v>
      </c>
      <c r="CP129" s="333">
        <v>86057112760</v>
      </c>
      <c r="CQ129" s="333"/>
      <c r="CR129" s="333"/>
      <c r="CS129" s="333"/>
      <c r="CT129" s="333"/>
      <c r="CU129" s="333"/>
      <c r="CV129" s="333"/>
      <c r="CW129" s="333"/>
      <c r="CX129" s="333"/>
      <c r="CY129" s="333"/>
      <c r="CZ129" s="333"/>
      <c r="DA129" s="333"/>
      <c r="DB129" s="374"/>
      <c r="DC129" s="154"/>
      <c r="DD129" s="179">
        <f t="shared" si="81"/>
        <v>144.62919484927227</v>
      </c>
      <c r="DE129" s="179">
        <f t="shared" si="82"/>
        <v>29.731203333333333</v>
      </c>
      <c r="DF129" s="179">
        <f t="shared" si="83"/>
        <v>17.285583333333335</v>
      </c>
      <c r="DG129" s="179">
        <f t="shared" si="84"/>
        <v>38.028283333333334</v>
      </c>
      <c r="DH129" s="180">
        <f t="shared" si="85"/>
        <v>55</v>
      </c>
      <c r="DI129" s="181">
        <f t="shared" si="104"/>
        <v>226</v>
      </c>
      <c r="DJ129" s="182">
        <f t="shared" si="99"/>
        <v>0</v>
      </c>
      <c r="DK129" s="182">
        <f t="shared" si="100"/>
        <v>1</v>
      </c>
      <c r="DL129" s="182">
        <f t="shared" si="105"/>
        <v>0</v>
      </c>
      <c r="DM129" s="182">
        <f t="shared" si="106"/>
        <v>0</v>
      </c>
      <c r="DN129" s="182">
        <f t="shared" si="107"/>
        <v>0</v>
      </c>
      <c r="DO129" s="182">
        <f t="shared" si="86"/>
        <v>1</v>
      </c>
      <c r="DP129" s="182">
        <f t="shared" si="87"/>
        <v>0</v>
      </c>
      <c r="DQ129" s="25">
        <f t="shared" si="88"/>
        <v>0</v>
      </c>
      <c r="DR129" s="169"/>
      <c r="DS129" s="166" t="str">
        <f t="shared" si="108"/>
        <v>A</v>
      </c>
      <c r="DT129" s="166" t="str">
        <f t="shared" si="109"/>
        <v>B</v>
      </c>
      <c r="DU129" s="167">
        <f t="shared" si="110"/>
        <v>2</v>
      </c>
      <c r="DV129" s="153" t="str">
        <f>VLOOKUP(M129,'Data Master kondisi'!$O$3:$P$11,2,FALSE)</f>
        <v>Z</v>
      </c>
      <c r="DW129" s="153">
        <f>LOOKUP(DV129,{"X","X","X","Y","Y","Y","Z","Z","Z"},{6,6,6,4,4,4,2,2,2})</f>
        <v>2</v>
      </c>
      <c r="DX129" s="153">
        <f t="shared" si="89"/>
        <v>1</v>
      </c>
      <c r="DY129" s="153">
        <f t="shared" si="111"/>
        <v>5</v>
      </c>
      <c r="DZ129" s="153" t="str">
        <f>VLOOKUP(G129,'Data Master class'!$A$5:$D$12,3,FALSE)</f>
        <v>A</v>
      </c>
      <c r="EA129" s="160" t="str">
        <f t="shared" si="112"/>
        <v>BAIK</v>
      </c>
      <c r="EB129" s="156"/>
      <c r="EC129" s="153">
        <f>VLOOKUP(G129,'Data Master class'!$A$5:$D$12,2,FALSE)</f>
        <v>5</v>
      </c>
      <c r="ED129" s="153" t="str">
        <f>VLOOKUP(H129,'Data Master class'!$E$5:$G$6,3,FALSE)</f>
        <v>Y</v>
      </c>
      <c r="EE129" s="153">
        <f>VLOOKUP(H129,'Data Master class'!$E$5:$G$6,2,FALSE)</f>
        <v>1</v>
      </c>
      <c r="EF129" s="153">
        <f t="shared" si="113"/>
        <v>6</v>
      </c>
      <c r="EG129" s="153" t="str">
        <f t="shared" si="114"/>
        <v>CLASS 2</v>
      </c>
      <c r="EH129" s="153">
        <f t="shared" si="115"/>
        <v>11</v>
      </c>
      <c r="EI129" s="171"/>
      <c r="EJ129" s="441">
        <f t="shared" si="90"/>
        <v>4.878048780487805E-2</v>
      </c>
      <c r="EK129" s="441">
        <f t="shared" si="91"/>
        <v>0.3902439024390244</v>
      </c>
      <c r="EL129" s="441">
        <f t="shared" si="92"/>
        <v>0.34146341463414637</v>
      </c>
      <c r="EM129" s="442">
        <f t="shared" si="116"/>
        <v>0.26016260162601629</v>
      </c>
      <c r="EN129" s="443" t="str">
        <f t="shared" si="117"/>
        <v>KURANG</v>
      </c>
      <c r="EP129" s="196">
        <f>'2. SUHU &amp; FISIK TRAFO'!CY129</f>
        <v>324</v>
      </c>
      <c r="EQ129" s="168">
        <f t="shared" si="118"/>
        <v>16.97530864197531</v>
      </c>
      <c r="ER129" s="189" t="str">
        <f t="shared" si="119"/>
        <v>BAIK</v>
      </c>
      <c r="ET129" s="447">
        <f t="shared" si="101"/>
        <v>28.247</v>
      </c>
      <c r="EU129" s="447">
        <f t="shared" si="120"/>
        <v>22.5976</v>
      </c>
      <c r="EV129" s="448">
        <f t="shared" si="93"/>
        <v>28.247</v>
      </c>
      <c r="EW129" s="449" t="str">
        <f t="shared" si="121"/>
        <v>BAIK</v>
      </c>
      <c r="EX129" s="721"/>
      <c r="EY129" s="447">
        <f t="shared" si="102"/>
        <v>20.868000000000002</v>
      </c>
      <c r="EZ129" s="447">
        <f t="shared" si="94"/>
        <v>16.694400000000002</v>
      </c>
      <c r="FA129" s="448">
        <f t="shared" si="103"/>
        <v>20.868000000000002</v>
      </c>
      <c r="FB129" s="449" t="str">
        <f t="shared" si="95"/>
        <v>BAIK</v>
      </c>
      <c r="FD129" s="453">
        <f t="shared" si="96"/>
        <v>27</v>
      </c>
      <c r="FE129" s="454">
        <f t="shared" si="97"/>
        <v>144.50867052023122</v>
      </c>
      <c r="FF129" s="725">
        <f t="shared" si="98"/>
        <v>18.683999999999997</v>
      </c>
      <c r="FG129" s="202" t="str">
        <f t="shared" si="122"/>
        <v>KURANG</v>
      </c>
    </row>
    <row r="130" spans="1:163" s="195" customFormat="1" ht="20.25" customHeight="1">
      <c r="A130" s="347">
        <v>118</v>
      </c>
      <c r="B130" s="764" t="s">
        <v>2239</v>
      </c>
      <c r="C130" s="331" t="s">
        <v>695</v>
      </c>
      <c r="D130" s="259" t="s">
        <v>692</v>
      </c>
      <c r="E130" s="319" t="s">
        <v>631</v>
      </c>
      <c r="F130" s="319" t="s">
        <v>631</v>
      </c>
      <c r="G130" s="208" t="s">
        <v>204</v>
      </c>
      <c r="H130" s="214" t="s">
        <v>208</v>
      </c>
      <c r="I130" s="259">
        <v>108.293952</v>
      </c>
      <c r="J130" s="527">
        <v>-2.8530280000000001</v>
      </c>
      <c r="K130" s="259" t="s">
        <v>341</v>
      </c>
      <c r="L130" s="259" t="s">
        <v>571</v>
      </c>
      <c r="M130" s="259">
        <v>160</v>
      </c>
      <c r="N130" s="259">
        <v>19032097</v>
      </c>
      <c r="O130" s="259">
        <v>2019</v>
      </c>
      <c r="P130" s="259" t="s">
        <v>316</v>
      </c>
      <c r="Q130" s="665">
        <v>0.76874999999999993</v>
      </c>
      <c r="R130" s="433" t="s">
        <v>1125</v>
      </c>
      <c r="S130" s="331" t="s">
        <v>318</v>
      </c>
      <c r="T130" s="331" t="s">
        <v>607</v>
      </c>
      <c r="U130" s="259">
        <v>1</v>
      </c>
      <c r="V130" s="259">
        <v>1</v>
      </c>
      <c r="W130" s="259">
        <v>3</v>
      </c>
      <c r="X130" s="259">
        <v>20000</v>
      </c>
      <c r="Y130" s="332">
        <v>400</v>
      </c>
      <c r="Z130" s="332">
        <v>399</v>
      </c>
      <c r="AA130" s="332">
        <v>400</v>
      </c>
      <c r="AB130" s="332">
        <v>228</v>
      </c>
      <c r="AC130" s="332">
        <v>231</v>
      </c>
      <c r="AD130" s="332">
        <v>230</v>
      </c>
      <c r="AE130" s="332">
        <v>10</v>
      </c>
      <c r="AF130" s="332">
        <v>19</v>
      </c>
      <c r="AG130" s="332">
        <v>23</v>
      </c>
      <c r="AH130" s="332">
        <v>16</v>
      </c>
      <c r="AI130" s="332">
        <v>10</v>
      </c>
      <c r="AJ130" s="332">
        <v>19</v>
      </c>
      <c r="AK130" s="332">
        <v>23</v>
      </c>
      <c r="AL130" s="332">
        <v>16</v>
      </c>
      <c r="AM130" s="332"/>
      <c r="AN130" s="332"/>
      <c r="AO130" s="332"/>
      <c r="AP130" s="332"/>
      <c r="AQ130" s="332"/>
      <c r="AR130" s="332"/>
      <c r="AS130" s="332"/>
      <c r="AT130" s="332"/>
      <c r="AU130" s="332"/>
      <c r="AV130" s="332"/>
      <c r="AW130" s="332"/>
      <c r="AX130" s="332"/>
      <c r="AY130" s="332" t="s">
        <v>1127</v>
      </c>
      <c r="AZ130" s="332" t="s">
        <v>1119</v>
      </c>
      <c r="BA130" s="332" t="s">
        <v>1134</v>
      </c>
      <c r="BB130" s="261">
        <v>398</v>
      </c>
      <c r="BC130" s="261">
        <v>400</v>
      </c>
      <c r="BD130" s="261">
        <v>401</v>
      </c>
      <c r="BE130" s="261">
        <v>228</v>
      </c>
      <c r="BF130" s="261">
        <v>230</v>
      </c>
      <c r="BG130" s="261">
        <v>232</v>
      </c>
      <c r="BH130" s="261">
        <v>9</v>
      </c>
      <c r="BI130" s="261">
        <v>14</v>
      </c>
      <c r="BJ130" s="261">
        <v>14</v>
      </c>
      <c r="BK130" s="261">
        <v>5</v>
      </c>
      <c r="BL130" s="261">
        <v>9</v>
      </c>
      <c r="BM130" s="261">
        <v>14</v>
      </c>
      <c r="BN130" s="261">
        <v>14</v>
      </c>
      <c r="BO130" s="261">
        <v>5</v>
      </c>
      <c r="BP130" s="261"/>
      <c r="BQ130" s="261"/>
      <c r="BR130" s="261"/>
      <c r="BS130" s="261"/>
      <c r="BT130" s="261"/>
      <c r="BU130" s="261"/>
      <c r="BV130" s="261"/>
      <c r="BW130" s="261"/>
      <c r="BX130" s="261"/>
      <c r="BY130" s="261"/>
      <c r="BZ130" s="261"/>
      <c r="CA130" s="261"/>
      <c r="CB130" s="720">
        <v>0.83299999999999996</v>
      </c>
      <c r="CC130" s="720">
        <v>0.78200000000000003</v>
      </c>
      <c r="CD130" s="720">
        <v>0.79100000000000004</v>
      </c>
      <c r="CE130" s="333">
        <v>226</v>
      </c>
      <c r="CF130" s="333">
        <v>163100039959</v>
      </c>
      <c r="CG130" s="333">
        <v>230</v>
      </c>
      <c r="CH130" s="333">
        <v>86073519150</v>
      </c>
      <c r="CI130" s="333">
        <v>230</v>
      </c>
      <c r="CJ130" s="333">
        <v>86073517222</v>
      </c>
      <c r="CK130" s="333"/>
      <c r="CL130" s="333"/>
      <c r="CM130" s="333"/>
      <c r="CN130" s="333"/>
      <c r="CO130" s="333"/>
      <c r="CP130" s="333"/>
      <c r="CQ130" s="333"/>
      <c r="CR130" s="333"/>
      <c r="CS130" s="333"/>
      <c r="CT130" s="333"/>
      <c r="CU130" s="333"/>
      <c r="CV130" s="333"/>
      <c r="CW130" s="333"/>
      <c r="CX130" s="333"/>
      <c r="CY130" s="333"/>
      <c r="CZ130" s="333"/>
      <c r="DA130" s="333"/>
      <c r="DB130" s="374"/>
      <c r="DC130" s="154"/>
      <c r="DD130" s="179">
        <f t="shared" si="81"/>
        <v>231.40671175883563</v>
      </c>
      <c r="DE130" s="179">
        <f t="shared" si="82"/>
        <v>4.3213958333333338</v>
      </c>
      <c r="DF130" s="179">
        <f t="shared" si="83"/>
        <v>8.2106520833333327</v>
      </c>
      <c r="DG130" s="179">
        <f t="shared" si="84"/>
        <v>9.9392104166666684</v>
      </c>
      <c r="DH130" s="180">
        <f t="shared" si="85"/>
        <v>23</v>
      </c>
      <c r="DI130" s="181">
        <f t="shared" si="104"/>
        <v>226</v>
      </c>
      <c r="DJ130" s="182">
        <f t="shared" si="99"/>
        <v>1</v>
      </c>
      <c r="DK130" s="182">
        <f t="shared" si="100"/>
        <v>0</v>
      </c>
      <c r="DL130" s="182">
        <f t="shared" si="105"/>
        <v>0</v>
      </c>
      <c r="DM130" s="182">
        <f t="shared" si="106"/>
        <v>0</v>
      </c>
      <c r="DN130" s="182">
        <f t="shared" si="107"/>
        <v>0</v>
      </c>
      <c r="DO130" s="182">
        <f t="shared" si="86"/>
        <v>1</v>
      </c>
      <c r="DP130" s="182">
        <f t="shared" si="87"/>
        <v>0</v>
      </c>
      <c r="DQ130" s="25">
        <f t="shared" si="88"/>
        <v>0</v>
      </c>
      <c r="DR130" s="169"/>
      <c r="DS130" s="166" t="str">
        <f t="shared" si="108"/>
        <v>A</v>
      </c>
      <c r="DT130" s="166" t="str">
        <f t="shared" si="109"/>
        <v>B</v>
      </c>
      <c r="DU130" s="167">
        <f t="shared" si="110"/>
        <v>2</v>
      </c>
      <c r="DV130" s="153" t="str">
        <f>VLOOKUP(M130,'Data Master kondisi'!$O$3:$P$11,2,FALSE)</f>
        <v>Y</v>
      </c>
      <c r="DW130" s="153">
        <f>LOOKUP(DV130,{"X","X","X","Y","Y","Y","Z","Z","Z"},{6,6,6,4,4,4,2,2,2})</f>
        <v>4</v>
      </c>
      <c r="DX130" s="153">
        <f t="shared" si="89"/>
        <v>1</v>
      </c>
      <c r="DY130" s="153">
        <f t="shared" si="111"/>
        <v>7</v>
      </c>
      <c r="DZ130" s="153" t="str">
        <f>VLOOKUP(G130,'Data Master class'!$A$5:$D$12,3,FALSE)</f>
        <v>A</v>
      </c>
      <c r="EA130" s="160" t="str">
        <f t="shared" si="112"/>
        <v>CUKUP</v>
      </c>
      <c r="EB130" s="156"/>
      <c r="EC130" s="153">
        <f>VLOOKUP(G130,'Data Master class'!$A$5:$D$12,2,FALSE)</f>
        <v>5</v>
      </c>
      <c r="ED130" s="153" t="str">
        <f>VLOOKUP(H130,'Data Master class'!$E$5:$G$6,3,FALSE)</f>
        <v>X</v>
      </c>
      <c r="EE130" s="153">
        <f>VLOOKUP(H130,'Data Master class'!$E$5:$G$6,2,FALSE)</f>
        <v>2</v>
      </c>
      <c r="EF130" s="153">
        <f t="shared" si="113"/>
        <v>7</v>
      </c>
      <c r="EG130" s="153" t="str">
        <f t="shared" si="114"/>
        <v>CLASS 2</v>
      </c>
      <c r="EH130" s="153">
        <f t="shared" si="115"/>
        <v>14</v>
      </c>
      <c r="EI130" s="171"/>
      <c r="EJ130" s="441">
        <f t="shared" si="90"/>
        <v>0.42307692307692302</v>
      </c>
      <c r="EK130" s="441">
        <f t="shared" si="91"/>
        <v>9.6153846153846229E-2</v>
      </c>
      <c r="EL130" s="441">
        <f t="shared" si="92"/>
        <v>0.32692307692307704</v>
      </c>
      <c r="EM130" s="442">
        <f t="shared" si="116"/>
        <v>0.2820512820512821</v>
      </c>
      <c r="EN130" s="443" t="str">
        <f t="shared" si="117"/>
        <v>KURANG</v>
      </c>
      <c r="EP130" s="196">
        <f>'2. SUHU &amp; FISIK TRAFO'!CY130</f>
        <v>324</v>
      </c>
      <c r="EQ130" s="168">
        <f t="shared" si="118"/>
        <v>7.098765432098765</v>
      </c>
      <c r="ER130" s="189" t="str">
        <f t="shared" si="119"/>
        <v>BAIK</v>
      </c>
      <c r="ET130" s="447">
        <f t="shared" si="101"/>
        <v>11.959</v>
      </c>
      <c r="EU130" s="447">
        <f t="shared" si="120"/>
        <v>9.5671999999999997</v>
      </c>
      <c r="EV130" s="448">
        <f t="shared" si="93"/>
        <v>7.4743750000000002</v>
      </c>
      <c r="EW130" s="449" t="str">
        <f t="shared" si="121"/>
        <v>BAIK</v>
      </c>
      <c r="EX130" s="721"/>
      <c r="EY130" s="447">
        <f t="shared" si="102"/>
        <v>8.52</v>
      </c>
      <c r="EZ130" s="447">
        <f t="shared" si="94"/>
        <v>6.8159999999999998</v>
      </c>
      <c r="FA130" s="448">
        <f t="shared" si="103"/>
        <v>5.3250000000000002</v>
      </c>
      <c r="FB130" s="449" t="str">
        <f t="shared" si="95"/>
        <v>BAIK</v>
      </c>
      <c r="FD130" s="453">
        <f t="shared" si="96"/>
        <v>16</v>
      </c>
      <c r="FE130" s="454">
        <f t="shared" si="97"/>
        <v>231.21387283236993</v>
      </c>
      <c r="FF130" s="725">
        <f t="shared" si="98"/>
        <v>6.92</v>
      </c>
      <c r="FG130" s="202" t="str">
        <f t="shared" si="122"/>
        <v>BAIK</v>
      </c>
    </row>
    <row r="131" spans="1:163" s="195" customFormat="1" ht="20.25" customHeight="1">
      <c r="A131" s="347">
        <v>119</v>
      </c>
      <c r="B131" s="764" t="s">
        <v>2239</v>
      </c>
      <c r="C131" s="331" t="s">
        <v>696</v>
      </c>
      <c r="D131" s="259" t="s">
        <v>697</v>
      </c>
      <c r="E131" s="319" t="s">
        <v>631</v>
      </c>
      <c r="F131" s="319" t="s">
        <v>631</v>
      </c>
      <c r="G131" s="208" t="s">
        <v>204</v>
      </c>
      <c r="H131" s="214" t="s">
        <v>209</v>
      </c>
      <c r="I131" s="259">
        <v>108.294831</v>
      </c>
      <c r="J131" s="210">
        <v>-2.8512050000000002</v>
      </c>
      <c r="K131" s="259" t="s">
        <v>341</v>
      </c>
      <c r="L131" s="259" t="s">
        <v>310</v>
      </c>
      <c r="M131" s="259">
        <v>200</v>
      </c>
      <c r="N131" s="259">
        <v>213300456</v>
      </c>
      <c r="O131" s="259">
        <v>2021</v>
      </c>
      <c r="P131" s="259" t="s">
        <v>316</v>
      </c>
      <c r="Q131" s="665">
        <v>0.77500000000000002</v>
      </c>
      <c r="R131" s="433" t="s">
        <v>1125</v>
      </c>
      <c r="S131" s="331" t="s">
        <v>318</v>
      </c>
      <c r="T131" s="331" t="s">
        <v>607</v>
      </c>
      <c r="U131" s="259">
        <v>3</v>
      </c>
      <c r="V131" s="259">
        <v>3</v>
      </c>
      <c r="W131" s="259">
        <v>3</v>
      </c>
      <c r="X131" s="259">
        <v>20000</v>
      </c>
      <c r="Y131" s="332">
        <v>398</v>
      </c>
      <c r="Z131" s="332">
        <v>399</v>
      </c>
      <c r="AA131" s="332">
        <v>401</v>
      </c>
      <c r="AB131" s="332">
        <v>228</v>
      </c>
      <c r="AC131" s="332">
        <v>229</v>
      </c>
      <c r="AD131" s="332">
        <v>231</v>
      </c>
      <c r="AE131" s="332">
        <v>81</v>
      </c>
      <c r="AF131" s="332">
        <v>71</v>
      </c>
      <c r="AG131" s="332">
        <v>82</v>
      </c>
      <c r="AH131" s="332">
        <v>32</v>
      </c>
      <c r="AI131" s="332">
        <v>0</v>
      </c>
      <c r="AJ131" s="332">
        <v>0</v>
      </c>
      <c r="AK131" s="332">
        <v>0</v>
      </c>
      <c r="AL131" s="332">
        <v>0</v>
      </c>
      <c r="AM131" s="332">
        <v>9</v>
      </c>
      <c r="AN131" s="332">
        <v>12</v>
      </c>
      <c r="AO131" s="332">
        <v>16</v>
      </c>
      <c r="AP131" s="332">
        <v>6</v>
      </c>
      <c r="AQ131" s="332"/>
      <c r="AR131" s="332"/>
      <c r="AS131" s="332"/>
      <c r="AT131" s="332"/>
      <c r="AU131" s="332">
        <v>12</v>
      </c>
      <c r="AV131" s="332">
        <v>56</v>
      </c>
      <c r="AW131" s="332">
        <v>37</v>
      </c>
      <c r="AX131" s="332">
        <v>37</v>
      </c>
      <c r="AY131" s="332" t="s">
        <v>1115</v>
      </c>
      <c r="AZ131" s="332" t="s">
        <v>1140</v>
      </c>
      <c r="BA131" s="332" t="s">
        <v>1131</v>
      </c>
      <c r="BB131" s="261">
        <v>396</v>
      </c>
      <c r="BC131" s="261">
        <v>396</v>
      </c>
      <c r="BD131" s="261">
        <v>398</v>
      </c>
      <c r="BE131" s="261">
        <v>227</v>
      </c>
      <c r="BF131" s="261">
        <v>227</v>
      </c>
      <c r="BG131" s="261">
        <v>229</v>
      </c>
      <c r="BH131" s="261">
        <v>80</v>
      </c>
      <c r="BI131" s="261">
        <v>120</v>
      </c>
      <c r="BJ131" s="261">
        <v>114</v>
      </c>
      <c r="BK131" s="261">
        <v>32</v>
      </c>
      <c r="BL131" s="261">
        <v>0</v>
      </c>
      <c r="BM131" s="261">
        <v>0</v>
      </c>
      <c r="BN131" s="261">
        <v>0</v>
      </c>
      <c r="BO131" s="261">
        <v>0</v>
      </c>
      <c r="BP131" s="261">
        <v>38</v>
      </c>
      <c r="BQ131" s="261">
        <v>50</v>
      </c>
      <c r="BR131" s="261">
        <v>50</v>
      </c>
      <c r="BS131" s="261">
        <v>8</v>
      </c>
      <c r="BT131" s="261">
        <v>42</v>
      </c>
      <c r="BU131" s="261">
        <v>70</v>
      </c>
      <c r="BV131" s="261">
        <v>64</v>
      </c>
      <c r="BW131" s="261">
        <v>24</v>
      </c>
      <c r="BX131" s="261"/>
      <c r="BY131" s="261"/>
      <c r="BZ131" s="261"/>
      <c r="CA131" s="261"/>
      <c r="CB131" s="720">
        <v>0.82199999999999995</v>
      </c>
      <c r="CC131" s="720">
        <v>0.91700000000000004</v>
      </c>
      <c r="CD131" s="720">
        <v>0.84699999999999998</v>
      </c>
      <c r="CE131" s="333"/>
      <c r="CF131" s="333"/>
      <c r="CG131" s="333"/>
      <c r="CH131" s="333"/>
      <c r="CI131" s="333"/>
      <c r="CJ131" s="333"/>
      <c r="CK131" s="333">
        <v>225</v>
      </c>
      <c r="CL131" s="333">
        <v>86073519752</v>
      </c>
      <c r="CM131" s="333">
        <v>225</v>
      </c>
      <c r="CN131" s="333">
        <v>163100143721</v>
      </c>
      <c r="CO131" s="333">
        <v>227</v>
      </c>
      <c r="CP131" s="333">
        <v>163100143000</v>
      </c>
      <c r="CQ131" s="333">
        <v>225</v>
      </c>
      <c r="CR131" s="333">
        <v>8601102415</v>
      </c>
      <c r="CS131" s="333">
        <v>225</v>
      </c>
      <c r="CT131" s="333">
        <v>86011035713</v>
      </c>
      <c r="CU131" s="333">
        <v>227</v>
      </c>
      <c r="CV131" s="333">
        <v>8601130429</v>
      </c>
      <c r="CW131" s="333"/>
      <c r="CX131" s="333"/>
      <c r="CY131" s="333"/>
      <c r="CZ131" s="333"/>
      <c r="DA131" s="333"/>
      <c r="DB131" s="374"/>
      <c r="DC131" s="154"/>
      <c r="DD131" s="179">
        <f t="shared" si="81"/>
        <v>289.49984077508759</v>
      </c>
      <c r="DE131" s="179">
        <f t="shared" si="82"/>
        <v>27.979289999999995</v>
      </c>
      <c r="DF131" s="179">
        <f t="shared" si="83"/>
        <v>24.525056666666664</v>
      </c>
      <c r="DG131" s="179">
        <f t="shared" si="84"/>
        <v>28.324713333333328</v>
      </c>
      <c r="DH131" s="180">
        <f t="shared" si="85"/>
        <v>82</v>
      </c>
      <c r="DI131" s="181">
        <f t="shared" si="104"/>
        <v>225</v>
      </c>
      <c r="DJ131" s="182">
        <f t="shared" si="99"/>
        <v>0</v>
      </c>
      <c r="DK131" s="182">
        <f t="shared" si="100"/>
        <v>1</v>
      </c>
      <c r="DL131" s="182">
        <f t="shared" si="105"/>
        <v>0</v>
      </c>
      <c r="DM131" s="182">
        <f t="shared" si="106"/>
        <v>0</v>
      </c>
      <c r="DN131" s="182">
        <f t="shared" si="107"/>
        <v>0</v>
      </c>
      <c r="DO131" s="182">
        <f t="shared" si="86"/>
        <v>1</v>
      </c>
      <c r="DP131" s="182">
        <f t="shared" si="87"/>
        <v>0</v>
      </c>
      <c r="DQ131" s="25">
        <f t="shared" si="88"/>
        <v>0</v>
      </c>
      <c r="DR131" s="169"/>
      <c r="DS131" s="166" t="str">
        <f t="shared" si="108"/>
        <v>A</v>
      </c>
      <c r="DT131" s="166" t="str">
        <f t="shared" si="109"/>
        <v>A</v>
      </c>
      <c r="DU131" s="167">
        <f t="shared" si="110"/>
        <v>1</v>
      </c>
      <c r="DV131" s="153" t="str">
        <f>VLOOKUP(M131,'Data Master kondisi'!$O$3:$P$11,2,FALSE)</f>
        <v>Y</v>
      </c>
      <c r="DW131" s="153">
        <f>LOOKUP(DV131,{"X","X","X","Y","Y","Y","Z","Z","Z"},{6,6,6,4,4,4,2,2,2})</f>
        <v>4</v>
      </c>
      <c r="DX131" s="153">
        <f t="shared" si="89"/>
        <v>1</v>
      </c>
      <c r="DY131" s="153">
        <f t="shared" si="111"/>
        <v>6</v>
      </c>
      <c r="DZ131" s="153" t="str">
        <f>VLOOKUP(G131,'Data Master class'!$A$5:$D$12,3,FALSE)</f>
        <v>A</v>
      </c>
      <c r="EA131" s="160" t="str">
        <f t="shared" si="112"/>
        <v>CUKUP</v>
      </c>
      <c r="EB131" s="156"/>
      <c r="EC131" s="153">
        <f>VLOOKUP(G131,'Data Master class'!$A$5:$D$12,2,FALSE)</f>
        <v>5</v>
      </c>
      <c r="ED131" s="153" t="str">
        <f>VLOOKUP(H131,'Data Master class'!$E$5:$G$6,3,FALSE)</f>
        <v>Y</v>
      </c>
      <c r="EE131" s="153">
        <f>VLOOKUP(H131,'Data Master class'!$E$5:$G$6,2,FALSE)</f>
        <v>1</v>
      </c>
      <c r="EF131" s="153">
        <f t="shared" si="113"/>
        <v>6</v>
      </c>
      <c r="EG131" s="153" t="str">
        <f t="shared" si="114"/>
        <v>CLASS 2</v>
      </c>
      <c r="EH131" s="153">
        <f t="shared" si="115"/>
        <v>12</v>
      </c>
      <c r="EI131" s="171"/>
      <c r="EJ131" s="441">
        <f t="shared" si="90"/>
        <v>3.8461538461538464E-2</v>
      </c>
      <c r="EK131" s="441">
        <f t="shared" si="91"/>
        <v>8.9743589743589744E-2</v>
      </c>
      <c r="EL131" s="441">
        <f t="shared" si="92"/>
        <v>5.128205128205128E-2</v>
      </c>
      <c r="EM131" s="442">
        <f t="shared" si="116"/>
        <v>5.9829059829059818E-2</v>
      </c>
      <c r="EN131" s="443" t="str">
        <f t="shared" si="117"/>
        <v>BAIK</v>
      </c>
      <c r="EP131" s="196">
        <f>'2. SUHU &amp; FISIK TRAFO'!CY131</f>
        <v>324</v>
      </c>
      <c r="EQ131" s="168">
        <f t="shared" si="118"/>
        <v>25.308641975308642</v>
      </c>
      <c r="ER131" s="189" t="str">
        <f t="shared" si="119"/>
        <v>BAIK</v>
      </c>
      <c r="ET131" s="447">
        <f t="shared" si="101"/>
        <v>53.669000000000004</v>
      </c>
      <c r="EU131" s="447">
        <f t="shared" si="120"/>
        <v>42.935200000000009</v>
      </c>
      <c r="EV131" s="448">
        <f t="shared" si="93"/>
        <v>26.834499999999998</v>
      </c>
      <c r="EW131" s="449" t="str">
        <f t="shared" si="121"/>
        <v>BAIK</v>
      </c>
      <c r="EX131" s="721"/>
      <c r="EY131" s="447">
        <f t="shared" si="102"/>
        <v>71.506</v>
      </c>
      <c r="EZ131" s="447">
        <f t="shared" si="94"/>
        <v>57.204800000000006</v>
      </c>
      <c r="FA131" s="448">
        <f t="shared" si="103"/>
        <v>35.753</v>
      </c>
      <c r="FB131" s="449" t="str">
        <f t="shared" si="95"/>
        <v>BAIK</v>
      </c>
      <c r="FD131" s="453">
        <f t="shared" si="96"/>
        <v>32</v>
      </c>
      <c r="FE131" s="454">
        <f t="shared" si="97"/>
        <v>289.01734104046244</v>
      </c>
      <c r="FF131" s="725">
        <f t="shared" si="98"/>
        <v>11.071999999999999</v>
      </c>
      <c r="FG131" s="202" t="str">
        <f t="shared" si="122"/>
        <v>CUKUP</v>
      </c>
    </row>
    <row r="132" spans="1:163" s="195" customFormat="1" ht="20.25" customHeight="1">
      <c r="A132" s="347">
        <v>120</v>
      </c>
      <c r="B132" s="764" t="s">
        <v>2239</v>
      </c>
      <c r="C132" s="331" t="s">
        <v>698</v>
      </c>
      <c r="D132" s="259" t="s">
        <v>699</v>
      </c>
      <c r="E132" s="319" t="s">
        <v>631</v>
      </c>
      <c r="F132" s="319" t="s">
        <v>631</v>
      </c>
      <c r="G132" s="208" t="s">
        <v>204</v>
      </c>
      <c r="H132" s="214" t="s">
        <v>209</v>
      </c>
      <c r="I132" s="259">
        <v>108.29620300000001</v>
      </c>
      <c r="J132" s="210">
        <v>-2.8500610000000002</v>
      </c>
      <c r="K132" s="259" t="s">
        <v>315</v>
      </c>
      <c r="L132" s="259" t="s">
        <v>700</v>
      </c>
      <c r="M132" s="259">
        <v>100</v>
      </c>
      <c r="N132" s="259">
        <v>12180910</v>
      </c>
      <c r="O132" s="259">
        <v>2012</v>
      </c>
      <c r="P132" s="259" t="s">
        <v>316</v>
      </c>
      <c r="Q132" s="665">
        <v>0.78194444444444444</v>
      </c>
      <c r="R132" s="433" t="s">
        <v>1125</v>
      </c>
      <c r="S132" s="331" t="s">
        <v>318</v>
      </c>
      <c r="T132" s="331" t="s">
        <v>607</v>
      </c>
      <c r="U132" s="259">
        <v>2</v>
      </c>
      <c r="V132" s="259">
        <v>2</v>
      </c>
      <c r="W132" s="259">
        <v>3</v>
      </c>
      <c r="X132" s="259">
        <v>20000</v>
      </c>
      <c r="Y132" s="332">
        <v>398</v>
      </c>
      <c r="Z132" s="332">
        <v>400</v>
      </c>
      <c r="AA132" s="332">
        <v>398</v>
      </c>
      <c r="AB132" s="332">
        <v>227</v>
      </c>
      <c r="AC132" s="332">
        <v>229</v>
      </c>
      <c r="AD132" s="332">
        <v>226</v>
      </c>
      <c r="AE132" s="332">
        <v>81</v>
      </c>
      <c r="AF132" s="332">
        <v>71</v>
      </c>
      <c r="AG132" s="332">
        <v>82</v>
      </c>
      <c r="AH132" s="332">
        <v>32</v>
      </c>
      <c r="AI132" s="332">
        <v>77</v>
      </c>
      <c r="AJ132" s="332">
        <v>66</v>
      </c>
      <c r="AK132" s="332">
        <v>73</v>
      </c>
      <c r="AL132" s="332">
        <v>30</v>
      </c>
      <c r="AM132" s="332"/>
      <c r="AN132" s="332"/>
      <c r="AO132" s="332"/>
      <c r="AP132" s="332"/>
      <c r="AQ132" s="332">
        <v>4</v>
      </c>
      <c r="AR132" s="332">
        <v>5</v>
      </c>
      <c r="AS132" s="332">
        <v>10</v>
      </c>
      <c r="AT132" s="332">
        <v>2</v>
      </c>
      <c r="AU132" s="332"/>
      <c r="AV132" s="332"/>
      <c r="AW132" s="332"/>
      <c r="AX132" s="332"/>
      <c r="AY132" s="332" t="s">
        <v>1090</v>
      </c>
      <c r="AZ132" s="332" t="s">
        <v>1120</v>
      </c>
      <c r="BA132" s="332" t="s">
        <v>1093</v>
      </c>
      <c r="BB132" s="261">
        <v>392</v>
      </c>
      <c r="BC132" s="261">
        <v>390</v>
      </c>
      <c r="BD132" s="261">
        <v>390</v>
      </c>
      <c r="BE132" s="261">
        <v>224</v>
      </c>
      <c r="BF132" s="261">
        <v>226</v>
      </c>
      <c r="BG132" s="261">
        <v>224</v>
      </c>
      <c r="BH132" s="261">
        <v>59</v>
      </c>
      <c r="BI132" s="261">
        <v>66</v>
      </c>
      <c r="BJ132" s="261">
        <v>57</v>
      </c>
      <c r="BK132" s="261">
        <v>16</v>
      </c>
      <c r="BL132" s="261">
        <v>58</v>
      </c>
      <c r="BM132" s="261">
        <v>54</v>
      </c>
      <c r="BN132" s="261">
        <v>51</v>
      </c>
      <c r="BO132" s="261">
        <v>15</v>
      </c>
      <c r="BP132" s="261"/>
      <c r="BQ132" s="261"/>
      <c r="BR132" s="261"/>
      <c r="BS132" s="261"/>
      <c r="BT132" s="261">
        <v>1</v>
      </c>
      <c r="BU132" s="261">
        <v>12</v>
      </c>
      <c r="BV132" s="261">
        <v>6</v>
      </c>
      <c r="BW132" s="261">
        <v>1</v>
      </c>
      <c r="BX132" s="261"/>
      <c r="BY132" s="261"/>
      <c r="BZ132" s="261"/>
      <c r="CA132" s="261"/>
      <c r="CB132" s="720">
        <v>0.88400000000000001</v>
      </c>
      <c r="CC132" s="720">
        <v>0.91700000000000004</v>
      </c>
      <c r="CD132" s="720">
        <v>0.68200000000000005</v>
      </c>
      <c r="CE132" s="333">
        <v>222</v>
      </c>
      <c r="CF132" s="333">
        <v>163100049189</v>
      </c>
      <c r="CG132" s="333">
        <v>224</v>
      </c>
      <c r="CH132" s="333">
        <v>8607228742</v>
      </c>
      <c r="CI132" s="333">
        <v>224</v>
      </c>
      <c r="CJ132" s="333">
        <v>163100049762</v>
      </c>
      <c r="CK132" s="333"/>
      <c r="CL132" s="333"/>
      <c r="CM132" s="333"/>
      <c r="CN132" s="333"/>
      <c r="CO132" s="333"/>
      <c r="CP132" s="333"/>
      <c r="CQ132" s="333">
        <v>222</v>
      </c>
      <c r="CR132" s="333">
        <v>8607228961</v>
      </c>
      <c r="CS132" s="333">
        <v>224</v>
      </c>
      <c r="CT132" s="333">
        <v>163100047145</v>
      </c>
      <c r="CU132" s="333">
        <v>224</v>
      </c>
      <c r="CV132" s="333">
        <v>8607228336</v>
      </c>
      <c r="CW132" s="333"/>
      <c r="CX132" s="333"/>
      <c r="CY132" s="333"/>
      <c r="CZ132" s="333"/>
      <c r="DA132" s="333"/>
      <c r="DB132" s="374"/>
      <c r="DC132" s="154"/>
      <c r="DD132" s="179">
        <f t="shared" si="81"/>
        <v>144.99197711059986</v>
      </c>
      <c r="DE132" s="179">
        <f t="shared" si="82"/>
        <v>55.865160000000003</v>
      </c>
      <c r="DF132" s="179">
        <f t="shared" si="83"/>
        <v>48.968226666666673</v>
      </c>
      <c r="DG132" s="179">
        <f t="shared" si="84"/>
        <v>56.554853333333341</v>
      </c>
      <c r="DH132" s="180">
        <f t="shared" si="85"/>
        <v>82</v>
      </c>
      <c r="DI132" s="181">
        <f t="shared" si="104"/>
        <v>222</v>
      </c>
      <c r="DJ132" s="182">
        <f t="shared" si="99"/>
        <v>0</v>
      </c>
      <c r="DK132" s="182">
        <f t="shared" si="100"/>
        <v>0</v>
      </c>
      <c r="DL132" s="182">
        <f t="shared" si="105"/>
        <v>1</v>
      </c>
      <c r="DM132" s="182">
        <f t="shared" si="106"/>
        <v>0</v>
      </c>
      <c r="DN132" s="182">
        <f t="shared" si="107"/>
        <v>0</v>
      </c>
      <c r="DO132" s="182">
        <f t="shared" si="86"/>
        <v>0</v>
      </c>
      <c r="DP132" s="182">
        <f t="shared" si="87"/>
        <v>1</v>
      </c>
      <c r="DQ132" s="25">
        <f t="shared" si="88"/>
        <v>0</v>
      </c>
      <c r="DR132" s="169"/>
      <c r="DS132" s="166" t="str">
        <f t="shared" si="108"/>
        <v>A</v>
      </c>
      <c r="DT132" s="166" t="str">
        <f t="shared" si="109"/>
        <v>A</v>
      </c>
      <c r="DU132" s="167">
        <f t="shared" si="110"/>
        <v>1</v>
      </c>
      <c r="DV132" s="153" t="str">
        <f>VLOOKUP(M132,'Data Master kondisi'!$O$3:$P$11,2,FALSE)</f>
        <v>Z</v>
      </c>
      <c r="DW132" s="153">
        <f>LOOKUP(DV132,{"X","X","X","Y","Y","Y","Z","Z","Z"},{6,6,6,4,4,4,2,2,2})</f>
        <v>2</v>
      </c>
      <c r="DX132" s="153">
        <f t="shared" si="89"/>
        <v>1</v>
      </c>
      <c r="DY132" s="153">
        <f t="shared" si="111"/>
        <v>4</v>
      </c>
      <c r="DZ132" s="153" t="str">
        <f>VLOOKUP(G132,'Data Master class'!$A$5:$D$12,3,FALSE)</f>
        <v>A</v>
      </c>
      <c r="EA132" s="160" t="str">
        <f t="shared" si="112"/>
        <v>BAIK</v>
      </c>
      <c r="EB132" s="156"/>
      <c r="EC132" s="153">
        <f>VLOOKUP(G132,'Data Master class'!$A$5:$D$12,2,FALSE)</f>
        <v>5</v>
      </c>
      <c r="ED132" s="153" t="str">
        <f>VLOOKUP(H132,'Data Master class'!$E$5:$G$6,3,FALSE)</f>
        <v>Y</v>
      </c>
      <c r="EE132" s="153">
        <f>VLOOKUP(H132,'Data Master class'!$E$5:$G$6,2,FALSE)</f>
        <v>1</v>
      </c>
      <c r="EF132" s="153">
        <f t="shared" si="113"/>
        <v>6</v>
      </c>
      <c r="EG132" s="153" t="str">
        <f t="shared" si="114"/>
        <v>CLASS 2</v>
      </c>
      <c r="EH132" s="153">
        <f t="shared" si="115"/>
        <v>10</v>
      </c>
      <c r="EI132" s="171"/>
      <c r="EJ132" s="441">
        <f t="shared" si="90"/>
        <v>3.8461538461538464E-2</v>
      </c>
      <c r="EK132" s="441">
        <f t="shared" si="91"/>
        <v>8.9743589743589744E-2</v>
      </c>
      <c r="EL132" s="441">
        <f t="shared" si="92"/>
        <v>5.128205128205128E-2</v>
      </c>
      <c r="EM132" s="442">
        <f t="shared" si="116"/>
        <v>5.9829059829059818E-2</v>
      </c>
      <c r="EN132" s="443" t="str">
        <f t="shared" si="117"/>
        <v>BAIK</v>
      </c>
      <c r="EP132" s="196">
        <f>'2. SUHU &amp; FISIK TRAFO'!CY132</f>
        <v>324</v>
      </c>
      <c r="EQ132" s="168">
        <f t="shared" si="118"/>
        <v>25.308641975308642</v>
      </c>
      <c r="ER132" s="189" t="str">
        <f t="shared" si="119"/>
        <v>BAIK</v>
      </c>
      <c r="ET132" s="447">
        <f t="shared" si="101"/>
        <v>53.178000000000004</v>
      </c>
      <c r="EU132" s="447">
        <f t="shared" si="120"/>
        <v>42.542400000000008</v>
      </c>
      <c r="EV132" s="448">
        <f t="shared" si="93"/>
        <v>53.178000000000004</v>
      </c>
      <c r="EW132" s="449" t="str">
        <f t="shared" si="121"/>
        <v>BAIK</v>
      </c>
      <c r="EX132" s="721"/>
      <c r="EY132" s="447">
        <f t="shared" si="102"/>
        <v>40.9</v>
      </c>
      <c r="EZ132" s="447">
        <f t="shared" si="94"/>
        <v>32.72</v>
      </c>
      <c r="FA132" s="448">
        <f t="shared" si="103"/>
        <v>40.9</v>
      </c>
      <c r="FB132" s="449" t="str">
        <f t="shared" si="95"/>
        <v>BAIK</v>
      </c>
      <c r="FD132" s="453">
        <f t="shared" si="96"/>
        <v>32</v>
      </c>
      <c r="FE132" s="454">
        <f t="shared" si="97"/>
        <v>144.50867052023122</v>
      </c>
      <c r="FF132" s="725">
        <f t="shared" si="98"/>
        <v>22.143999999999998</v>
      </c>
      <c r="FG132" s="202" t="str">
        <f t="shared" si="122"/>
        <v>BURUK</v>
      </c>
    </row>
    <row r="133" spans="1:163" s="195" customFormat="1" ht="20.25" customHeight="1">
      <c r="A133" s="347">
        <v>121</v>
      </c>
      <c r="B133" s="764" t="s">
        <v>2239</v>
      </c>
      <c r="C133" s="331" t="s">
        <v>701</v>
      </c>
      <c r="D133" s="259" t="s">
        <v>702</v>
      </c>
      <c r="E133" s="319" t="s">
        <v>631</v>
      </c>
      <c r="F133" s="319" t="s">
        <v>631</v>
      </c>
      <c r="G133" s="208" t="s">
        <v>204</v>
      </c>
      <c r="H133" s="214" t="s">
        <v>209</v>
      </c>
      <c r="I133" s="259">
        <v>108.295738</v>
      </c>
      <c r="J133" s="210">
        <v>-2.851416</v>
      </c>
      <c r="K133" s="259" t="s">
        <v>315</v>
      </c>
      <c r="L133" s="259" t="s">
        <v>570</v>
      </c>
      <c r="M133" s="259">
        <v>100</v>
      </c>
      <c r="N133" s="259" t="s">
        <v>703</v>
      </c>
      <c r="O133" s="259">
        <v>2013</v>
      </c>
      <c r="P133" s="259" t="s">
        <v>316</v>
      </c>
      <c r="Q133" s="665">
        <v>0.78680555555555554</v>
      </c>
      <c r="R133" s="433" t="s">
        <v>1125</v>
      </c>
      <c r="S133" s="331" t="s">
        <v>318</v>
      </c>
      <c r="T133" s="331" t="s">
        <v>607</v>
      </c>
      <c r="U133" s="259">
        <v>2</v>
      </c>
      <c r="V133" s="259">
        <v>2</v>
      </c>
      <c r="W133" s="259">
        <v>3</v>
      </c>
      <c r="X133" s="259">
        <v>20000</v>
      </c>
      <c r="Y133" s="332">
        <v>399</v>
      </c>
      <c r="Z133" s="332">
        <v>397</v>
      </c>
      <c r="AA133" s="332">
        <v>397</v>
      </c>
      <c r="AB133" s="332">
        <v>226</v>
      </c>
      <c r="AC133" s="332">
        <v>228</v>
      </c>
      <c r="AD133" s="332">
        <v>229</v>
      </c>
      <c r="AE133" s="332">
        <v>33</v>
      </c>
      <c r="AF133" s="332">
        <v>23</v>
      </c>
      <c r="AG133" s="332">
        <v>47</v>
      </c>
      <c r="AH133" s="332">
        <v>24</v>
      </c>
      <c r="AI133" s="332">
        <v>30</v>
      </c>
      <c r="AJ133" s="332">
        <v>23</v>
      </c>
      <c r="AK133" s="332">
        <v>26</v>
      </c>
      <c r="AL133" s="332">
        <v>14</v>
      </c>
      <c r="AM133" s="332"/>
      <c r="AN133" s="332"/>
      <c r="AO133" s="332"/>
      <c r="AP133" s="332"/>
      <c r="AQ133" s="332">
        <v>3</v>
      </c>
      <c r="AR133" s="332">
        <v>0</v>
      </c>
      <c r="AS133" s="332">
        <v>21</v>
      </c>
      <c r="AT133" s="332">
        <v>2</v>
      </c>
      <c r="AU133" s="332"/>
      <c r="AV133" s="332"/>
      <c r="AW133" s="332"/>
      <c r="AX133" s="332"/>
      <c r="AY133" s="332" t="s">
        <v>1139</v>
      </c>
      <c r="AZ133" s="332" t="s">
        <v>1141</v>
      </c>
      <c r="BA133" s="332" t="s">
        <v>1142</v>
      </c>
      <c r="BB133" s="261">
        <v>397</v>
      </c>
      <c r="BC133" s="261">
        <v>400</v>
      </c>
      <c r="BD133" s="261">
        <v>398</v>
      </c>
      <c r="BE133" s="261">
        <v>228</v>
      </c>
      <c r="BF133" s="261">
        <v>231</v>
      </c>
      <c r="BG133" s="261">
        <v>227</v>
      </c>
      <c r="BH133" s="261">
        <v>28</v>
      </c>
      <c r="BI133" s="261">
        <v>18</v>
      </c>
      <c r="BJ133" s="261">
        <v>41</v>
      </c>
      <c r="BK133" s="261">
        <v>14</v>
      </c>
      <c r="BL133" s="261">
        <v>27</v>
      </c>
      <c r="BM133" s="261">
        <v>13</v>
      </c>
      <c r="BN133" s="261">
        <v>23</v>
      </c>
      <c r="BO133" s="261">
        <v>11</v>
      </c>
      <c r="BP133" s="261"/>
      <c r="BQ133" s="261"/>
      <c r="BR133" s="261"/>
      <c r="BS133" s="261"/>
      <c r="BT133" s="261">
        <v>1</v>
      </c>
      <c r="BU133" s="261">
        <v>5</v>
      </c>
      <c r="BV133" s="261">
        <v>18</v>
      </c>
      <c r="BW133" s="261">
        <v>3</v>
      </c>
      <c r="BX133" s="261"/>
      <c r="BY133" s="261"/>
      <c r="BZ133" s="261"/>
      <c r="CA133" s="261"/>
      <c r="CB133" s="720">
        <v>0.89300000000000002</v>
      </c>
      <c r="CC133" s="720">
        <v>0.82799999999999996</v>
      </c>
      <c r="CD133" s="720">
        <v>0.95399999999999996</v>
      </c>
      <c r="CE133" s="333">
        <v>226</v>
      </c>
      <c r="CF133" s="333">
        <v>32190201007</v>
      </c>
      <c r="CG133" s="333">
        <v>229</v>
      </c>
      <c r="CH133" s="333">
        <v>163100143370</v>
      </c>
      <c r="CI133" s="333">
        <v>225</v>
      </c>
      <c r="CJ133" s="333">
        <v>86051089323</v>
      </c>
      <c r="CK133" s="333"/>
      <c r="CL133" s="333"/>
      <c r="CM133" s="333"/>
      <c r="CN133" s="333"/>
      <c r="CO133" s="333"/>
      <c r="CP133" s="333"/>
      <c r="CQ133" s="333">
        <v>226</v>
      </c>
      <c r="CR133" s="333">
        <v>86051089106</v>
      </c>
      <c r="CS133" s="333">
        <v>229</v>
      </c>
      <c r="CT133" s="333">
        <v>32190206781</v>
      </c>
      <c r="CU133" s="333">
        <v>225</v>
      </c>
      <c r="CV133" s="333">
        <v>163100143269</v>
      </c>
      <c r="CW133" s="333"/>
      <c r="CX133" s="333"/>
      <c r="CY133" s="333"/>
      <c r="CZ133" s="333"/>
      <c r="DA133" s="333"/>
      <c r="DB133" s="374"/>
      <c r="DC133" s="154"/>
      <c r="DD133" s="179">
        <f t="shared" si="81"/>
        <v>145.35658392646894</v>
      </c>
      <c r="DE133" s="179">
        <f t="shared" si="82"/>
        <v>22.70279</v>
      </c>
      <c r="DF133" s="179">
        <f t="shared" si="83"/>
        <v>15.823156666666668</v>
      </c>
      <c r="DG133" s="179">
        <f t="shared" si="84"/>
        <v>32.334276666666668</v>
      </c>
      <c r="DH133" s="180">
        <f t="shared" si="85"/>
        <v>47</v>
      </c>
      <c r="DI133" s="181">
        <f t="shared" si="104"/>
        <v>225</v>
      </c>
      <c r="DJ133" s="182">
        <f t="shared" si="99"/>
        <v>1</v>
      </c>
      <c r="DK133" s="182">
        <f t="shared" si="100"/>
        <v>0</v>
      </c>
      <c r="DL133" s="182">
        <f t="shared" si="105"/>
        <v>0</v>
      </c>
      <c r="DM133" s="182">
        <f t="shared" si="106"/>
        <v>0</v>
      </c>
      <c r="DN133" s="182">
        <f t="shared" si="107"/>
        <v>0</v>
      </c>
      <c r="DO133" s="182">
        <f t="shared" si="86"/>
        <v>1</v>
      </c>
      <c r="DP133" s="182">
        <f t="shared" si="87"/>
        <v>0</v>
      </c>
      <c r="DQ133" s="25">
        <f t="shared" si="88"/>
        <v>0</v>
      </c>
      <c r="DR133" s="169"/>
      <c r="DS133" s="166" t="str">
        <f t="shared" si="108"/>
        <v>A</v>
      </c>
      <c r="DT133" s="166" t="str">
        <f t="shared" si="109"/>
        <v>B</v>
      </c>
      <c r="DU133" s="167">
        <f t="shared" si="110"/>
        <v>2</v>
      </c>
      <c r="DV133" s="153" t="str">
        <f>VLOOKUP(M133,'Data Master kondisi'!$O$3:$P$11,2,FALSE)</f>
        <v>Z</v>
      </c>
      <c r="DW133" s="153">
        <f>LOOKUP(DV133,{"X","X","X","Y","Y","Y","Z","Z","Z"},{6,6,6,4,4,4,2,2,2})</f>
        <v>2</v>
      </c>
      <c r="DX133" s="153">
        <f t="shared" si="89"/>
        <v>1</v>
      </c>
      <c r="DY133" s="153">
        <f t="shared" si="111"/>
        <v>5</v>
      </c>
      <c r="DZ133" s="153" t="str">
        <f>VLOOKUP(G133,'Data Master class'!$A$5:$D$12,3,FALSE)</f>
        <v>A</v>
      </c>
      <c r="EA133" s="160" t="str">
        <f t="shared" si="112"/>
        <v>BAIK</v>
      </c>
      <c r="EB133" s="156"/>
      <c r="EC133" s="153">
        <f>VLOOKUP(G133,'Data Master class'!$A$5:$D$12,2,FALSE)</f>
        <v>5</v>
      </c>
      <c r="ED133" s="153" t="str">
        <f>VLOOKUP(H133,'Data Master class'!$E$5:$G$6,3,FALSE)</f>
        <v>Y</v>
      </c>
      <c r="EE133" s="153">
        <f>VLOOKUP(H133,'Data Master class'!$E$5:$G$6,2,FALSE)</f>
        <v>1</v>
      </c>
      <c r="EF133" s="153">
        <f t="shared" si="113"/>
        <v>6</v>
      </c>
      <c r="EG133" s="153" t="str">
        <f t="shared" si="114"/>
        <v>CLASS 2</v>
      </c>
      <c r="EH133" s="153">
        <f t="shared" si="115"/>
        <v>11</v>
      </c>
      <c r="EI133" s="171"/>
      <c r="EJ133" s="441">
        <f t="shared" si="90"/>
        <v>3.8834951456310746E-2</v>
      </c>
      <c r="EK133" s="441">
        <f t="shared" si="91"/>
        <v>0.3300970873786408</v>
      </c>
      <c r="EL133" s="441">
        <f t="shared" si="92"/>
        <v>0.36893203883495135</v>
      </c>
      <c r="EM133" s="442">
        <f t="shared" si="116"/>
        <v>0.24595469255663427</v>
      </c>
      <c r="EN133" s="443" t="str">
        <f t="shared" si="117"/>
        <v>KURANG</v>
      </c>
      <c r="EP133" s="196">
        <f>'2. SUHU &amp; FISIK TRAFO'!CY133</f>
        <v>324</v>
      </c>
      <c r="EQ133" s="168">
        <f t="shared" si="118"/>
        <v>14.506172839506174</v>
      </c>
      <c r="ER133" s="189" t="str">
        <f t="shared" si="119"/>
        <v>BAIK</v>
      </c>
      <c r="ET133" s="447">
        <f t="shared" si="101"/>
        <v>23.465</v>
      </c>
      <c r="EU133" s="447">
        <f t="shared" si="120"/>
        <v>18.772000000000002</v>
      </c>
      <c r="EV133" s="448">
        <f t="shared" si="93"/>
        <v>23.465</v>
      </c>
      <c r="EW133" s="449" t="str">
        <f t="shared" si="121"/>
        <v>BAIK</v>
      </c>
      <c r="EX133" s="721"/>
      <c r="EY133" s="447">
        <f t="shared" si="102"/>
        <v>19.849</v>
      </c>
      <c r="EZ133" s="447">
        <f t="shared" si="94"/>
        <v>15.879200000000001</v>
      </c>
      <c r="FA133" s="448">
        <f t="shared" si="103"/>
        <v>19.849</v>
      </c>
      <c r="FB133" s="449" t="str">
        <f t="shared" si="95"/>
        <v>BAIK</v>
      </c>
      <c r="FD133" s="453">
        <f t="shared" si="96"/>
        <v>24</v>
      </c>
      <c r="FE133" s="454">
        <f t="shared" si="97"/>
        <v>144.50867052023122</v>
      </c>
      <c r="FF133" s="725">
        <f t="shared" si="98"/>
        <v>16.608000000000001</v>
      </c>
      <c r="FG133" s="202" t="str">
        <f t="shared" si="122"/>
        <v>KURANG</v>
      </c>
    </row>
    <row r="134" spans="1:163" s="195" customFormat="1" ht="20.25" customHeight="1">
      <c r="A134" s="347">
        <v>122</v>
      </c>
      <c r="B134" s="764" t="s">
        <v>2239</v>
      </c>
      <c r="C134" s="331" t="s">
        <v>704</v>
      </c>
      <c r="D134" s="259" t="s">
        <v>692</v>
      </c>
      <c r="E134" s="319" t="s">
        <v>631</v>
      </c>
      <c r="F134" s="319" t="s">
        <v>631</v>
      </c>
      <c r="G134" s="208" t="s">
        <v>204</v>
      </c>
      <c r="H134" s="214" t="s">
        <v>208</v>
      </c>
      <c r="I134" s="259">
        <v>108.295295</v>
      </c>
      <c r="J134" s="210">
        <v>-2.8525459999999998</v>
      </c>
      <c r="K134" s="259" t="s">
        <v>341</v>
      </c>
      <c r="L134" s="259" t="s">
        <v>310</v>
      </c>
      <c r="M134" s="259">
        <v>160</v>
      </c>
      <c r="N134" s="259">
        <v>9030434</v>
      </c>
      <c r="O134" s="259">
        <v>1990</v>
      </c>
      <c r="P134" s="259" t="s">
        <v>316</v>
      </c>
      <c r="Q134" s="665">
        <v>0.79513888888888884</v>
      </c>
      <c r="R134" s="433" t="s">
        <v>1125</v>
      </c>
      <c r="S134" s="331" t="s">
        <v>318</v>
      </c>
      <c r="T134" s="331" t="s">
        <v>607</v>
      </c>
      <c r="U134" s="259">
        <v>3</v>
      </c>
      <c r="V134" s="259">
        <v>3</v>
      </c>
      <c r="W134" s="259">
        <v>3</v>
      </c>
      <c r="X134" s="259">
        <v>20000</v>
      </c>
      <c r="Y134" s="332">
        <v>394</v>
      </c>
      <c r="Z134" s="332">
        <v>395</v>
      </c>
      <c r="AA134" s="332">
        <v>396</v>
      </c>
      <c r="AB134" s="332">
        <v>225</v>
      </c>
      <c r="AC134" s="332">
        <v>225</v>
      </c>
      <c r="AD134" s="332">
        <v>227</v>
      </c>
      <c r="AE134" s="332">
        <v>132</v>
      </c>
      <c r="AF134" s="332">
        <v>73</v>
      </c>
      <c r="AG134" s="332">
        <v>60</v>
      </c>
      <c r="AH134" s="332">
        <v>66</v>
      </c>
      <c r="AI134" s="332">
        <v>36</v>
      </c>
      <c r="AJ134" s="332">
        <v>14</v>
      </c>
      <c r="AK134" s="332">
        <v>12</v>
      </c>
      <c r="AL134" s="332">
        <v>16</v>
      </c>
      <c r="AM134" s="332">
        <v>16</v>
      </c>
      <c r="AN134" s="332">
        <v>8</v>
      </c>
      <c r="AO134" s="332">
        <v>14</v>
      </c>
      <c r="AP134" s="332">
        <v>5</v>
      </c>
      <c r="AQ134" s="332">
        <v>80</v>
      </c>
      <c r="AR134" s="332">
        <v>51</v>
      </c>
      <c r="AS134" s="332">
        <v>34</v>
      </c>
      <c r="AT134" s="332">
        <v>51</v>
      </c>
      <c r="AU134" s="332"/>
      <c r="AV134" s="332"/>
      <c r="AW134" s="332"/>
      <c r="AX134" s="332"/>
      <c r="AY134" s="332" t="s">
        <v>1142</v>
      </c>
      <c r="AZ134" s="332" t="s">
        <v>1100</v>
      </c>
      <c r="BA134" s="332" t="s">
        <v>1116</v>
      </c>
      <c r="BB134" s="261">
        <v>393</v>
      </c>
      <c r="BC134" s="261">
        <v>393</v>
      </c>
      <c r="BD134" s="261">
        <v>393</v>
      </c>
      <c r="BE134" s="261">
        <v>225</v>
      </c>
      <c r="BF134" s="261">
        <v>225</v>
      </c>
      <c r="BG134" s="261">
        <v>225</v>
      </c>
      <c r="BH134" s="261">
        <v>97</v>
      </c>
      <c r="BI134" s="261">
        <v>50</v>
      </c>
      <c r="BJ134" s="261">
        <v>50</v>
      </c>
      <c r="BK134" s="261">
        <v>46</v>
      </c>
      <c r="BL134" s="261">
        <v>24</v>
      </c>
      <c r="BM134" s="261">
        <v>20</v>
      </c>
      <c r="BN134" s="261">
        <v>6</v>
      </c>
      <c r="BO134" s="261">
        <v>5</v>
      </c>
      <c r="BP134" s="261">
        <v>16</v>
      </c>
      <c r="BQ134" s="261">
        <v>8</v>
      </c>
      <c r="BR134" s="261">
        <v>10</v>
      </c>
      <c r="BS134" s="261"/>
      <c r="BT134" s="261">
        <v>60</v>
      </c>
      <c r="BU134" s="261">
        <v>20</v>
      </c>
      <c r="BV134" s="261">
        <v>34</v>
      </c>
      <c r="BW134" s="261"/>
      <c r="BX134" s="261"/>
      <c r="BY134" s="261"/>
      <c r="BZ134" s="261"/>
      <c r="CA134" s="261"/>
      <c r="CB134" s="720">
        <v>0.89800000000000002</v>
      </c>
      <c r="CC134" s="720">
        <v>0.874</v>
      </c>
      <c r="CD134" s="720">
        <v>0.88600000000000001</v>
      </c>
      <c r="CE134" s="333">
        <v>223</v>
      </c>
      <c r="CF134" s="333">
        <v>86057223892</v>
      </c>
      <c r="CG134" s="333">
        <v>223</v>
      </c>
      <c r="CH134" s="333">
        <v>86057223744</v>
      </c>
      <c r="CI134" s="333">
        <v>221</v>
      </c>
      <c r="CJ134" s="333">
        <v>163100008621</v>
      </c>
      <c r="CK134" s="333">
        <v>223</v>
      </c>
      <c r="CL134" s="333">
        <v>86057104480</v>
      </c>
      <c r="CM134" s="333">
        <v>223</v>
      </c>
      <c r="CN134" s="333">
        <v>86057104286</v>
      </c>
      <c r="CO134" s="333">
        <v>221</v>
      </c>
      <c r="CP134" s="333">
        <v>163100008769</v>
      </c>
      <c r="CQ134" s="333">
        <v>223</v>
      </c>
      <c r="CR134" s="333">
        <v>163100009234</v>
      </c>
      <c r="CS134" s="333">
        <v>223</v>
      </c>
      <c r="CT134" s="333">
        <v>163100004364</v>
      </c>
      <c r="CU134" s="333">
        <v>221</v>
      </c>
      <c r="CV134" s="333">
        <v>86057223561</v>
      </c>
      <c r="CW134" s="333"/>
      <c r="CX134" s="333"/>
      <c r="CY134" s="333"/>
      <c r="CZ134" s="333"/>
      <c r="DA134" s="333"/>
      <c r="DB134" s="374"/>
      <c r="DC134" s="154"/>
      <c r="DD134" s="179">
        <f t="shared" si="81"/>
        <v>234.14063071632398</v>
      </c>
      <c r="DE134" s="179">
        <f t="shared" si="82"/>
        <v>56.376375000000003</v>
      </c>
      <c r="DF134" s="179">
        <f t="shared" si="83"/>
        <v>31.177843750000001</v>
      </c>
      <c r="DG134" s="179">
        <f t="shared" si="84"/>
        <v>25.625625000000003</v>
      </c>
      <c r="DH134" s="180">
        <f t="shared" si="85"/>
        <v>132</v>
      </c>
      <c r="DI134" s="181">
        <f t="shared" si="104"/>
        <v>221</v>
      </c>
      <c r="DJ134" s="182">
        <f t="shared" si="99"/>
        <v>0</v>
      </c>
      <c r="DK134" s="182">
        <f t="shared" si="100"/>
        <v>1</v>
      </c>
      <c r="DL134" s="182">
        <f t="shared" si="105"/>
        <v>0</v>
      </c>
      <c r="DM134" s="182">
        <f t="shared" si="106"/>
        <v>0</v>
      </c>
      <c r="DN134" s="182">
        <f t="shared" si="107"/>
        <v>0</v>
      </c>
      <c r="DO134" s="182">
        <f t="shared" si="86"/>
        <v>0</v>
      </c>
      <c r="DP134" s="182">
        <f t="shared" si="87"/>
        <v>1</v>
      </c>
      <c r="DQ134" s="25">
        <f t="shared" si="88"/>
        <v>0</v>
      </c>
      <c r="DR134" s="169"/>
      <c r="DS134" s="166" t="str">
        <f t="shared" si="108"/>
        <v>A</v>
      </c>
      <c r="DT134" s="166" t="str">
        <f t="shared" si="109"/>
        <v>B</v>
      </c>
      <c r="DU134" s="167">
        <f t="shared" si="110"/>
        <v>2</v>
      </c>
      <c r="DV134" s="153" t="str">
        <f>VLOOKUP(M134,'Data Master kondisi'!$O$3:$P$11,2,FALSE)</f>
        <v>Y</v>
      </c>
      <c r="DW134" s="153">
        <f>LOOKUP(DV134,{"X","X","X","Y","Y","Y","Z","Z","Z"},{6,6,6,4,4,4,2,2,2})</f>
        <v>4</v>
      </c>
      <c r="DX134" s="153">
        <f t="shared" si="89"/>
        <v>3</v>
      </c>
      <c r="DY134" s="153">
        <f t="shared" si="111"/>
        <v>9</v>
      </c>
      <c r="DZ134" s="153" t="str">
        <f>VLOOKUP(G134,'Data Master class'!$A$5:$D$12,3,FALSE)</f>
        <v>A</v>
      </c>
      <c r="EA134" s="160" t="str">
        <f t="shared" si="112"/>
        <v>KURANG</v>
      </c>
      <c r="EB134" s="156"/>
      <c r="EC134" s="153">
        <f>VLOOKUP(G134,'Data Master class'!$A$5:$D$12,2,FALSE)</f>
        <v>5</v>
      </c>
      <c r="ED134" s="153" t="str">
        <f>VLOOKUP(H134,'Data Master class'!$E$5:$G$6,3,FALSE)</f>
        <v>X</v>
      </c>
      <c r="EE134" s="153">
        <f>VLOOKUP(H134,'Data Master class'!$E$5:$G$6,2,FALSE)</f>
        <v>2</v>
      </c>
      <c r="EF134" s="153">
        <f t="shared" si="113"/>
        <v>7</v>
      </c>
      <c r="EG134" s="153" t="str">
        <f t="shared" si="114"/>
        <v>CLASS 2</v>
      </c>
      <c r="EH134" s="153">
        <f t="shared" si="115"/>
        <v>16</v>
      </c>
      <c r="EI134" s="171"/>
      <c r="EJ134" s="441">
        <f t="shared" si="90"/>
        <v>0.49433962264150949</v>
      </c>
      <c r="EK134" s="441">
        <f t="shared" si="91"/>
        <v>0.17358490566037732</v>
      </c>
      <c r="EL134" s="441">
        <f t="shared" si="92"/>
        <v>0.32075471698113206</v>
      </c>
      <c r="EM134" s="442">
        <f t="shared" si="116"/>
        <v>0.32955974842767294</v>
      </c>
      <c r="EN134" s="443" t="str">
        <f t="shared" si="117"/>
        <v>BURUK</v>
      </c>
      <c r="EP134" s="196">
        <f>'2. SUHU &amp; FISIK TRAFO'!CY134</f>
        <v>324</v>
      </c>
      <c r="EQ134" s="168">
        <f t="shared" si="118"/>
        <v>40.74074074074074</v>
      </c>
      <c r="ER134" s="189" t="str">
        <f t="shared" si="119"/>
        <v>BAIK</v>
      </c>
      <c r="ET134" s="447">
        <f t="shared" si="101"/>
        <v>59.745000000000005</v>
      </c>
      <c r="EU134" s="447">
        <f t="shared" si="120"/>
        <v>47.796000000000006</v>
      </c>
      <c r="EV134" s="448">
        <f t="shared" si="93"/>
        <v>37.340625000000003</v>
      </c>
      <c r="EW134" s="449" t="str">
        <f t="shared" si="121"/>
        <v>BAIK</v>
      </c>
      <c r="EX134" s="721"/>
      <c r="EY134" s="447">
        <f t="shared" si="102"/>
        <v>44.325000000000003</v>
      </c>
      <c r="EZ134" s="447">
        <f t="shared" si="94"/>
        <v>35.46</v>
      </c>
      <c r="FA134" s="448">
        <f t="shared" si="103"/>
        <v>27.703125</v>
      </c>
      <c r="FB134" s="449" t="str">
        <f t="shared" si="95"/>
        <v>BAIK</v>
      </c>
      <c r="FD134" s="453">
        <f t="shared" si="96"/>
        <v>66</v>
      </c>
      <c r="FE134" s="454">
        <f t="shared" si="97"/>
        <v>231.21387283236993</v>
      </c>
      <c r="FF134" s="725">
        <f t="shared" si="98"/>
        <v>28.545000000000005</v>
      </c>
      <c r="FG134" s="202" t="str">
        <f t="shared" si="122"/>
        <v>BURUK</v>
      </c>
    </row>
    <row r="135" spans="1:163" s="195" customFormat="1" ht="20.25" customHeight="1">
      <c r="A135" s="347">
        <v>123</v>
      </c>
      <c r="B135" s="764" t="s">
        <v>2239</v>
      </c>
      <c r="C135" s="331" t="s">
        <v>814</v>
      </c>
      <c r="D135" s="259" t="s">
        <v>815</v>
      </c>
      <c r="E135" s="319" t="s">
        <v>816</v>
      </c>
      <c r="F135" s="319" t="s">
        <v>816</v>
      </c>
      <c r="G135" s="208" t="s">
        <v>204</v>
      </c>
      <c r="H135" s="214" t="s">
        <v>208</v>
      </c>
      <c r="I135" s="259">
        <v>108.269554</v>
      </c>
      <c r="J135" s="210">
        <v>-2.8714279999999999</v>
      </c>
      <c r="K135" s="259" t="s">
        <v>341</v>
      </c>
      <c r="L135" s="259" t="s">
        <v>638</v>
      </c>
      <c r="M135" s="259">
        <v>100</v>
      </c>
      <c r="N135" s="259">
        <v>20107305</v>
      </c>
      <c r="O135" s="259">
        <v>2010</v>
      </c>
      <c r="P135" s="259" t="s">
        <v>316</v>
      </c>
      <c r="Q135" s="665">
        <v>0.72430555555555554</v>
      </c>
      <c r="R135" s="433" t="s">
        <v>1143</v>
      </c>
      <c r="S135" s="331" t="s">
        <v>318</v>
      </c>
      <c r="T135" s="331" t="s">
        <v>607</v>
      </c>
      <c r="U135" s="259">
        <v>2</v>
      </c>
      <c r="V135" s="259">
        <v>2</v>
      </c>
      <c r="W135" s="259">
        <v>3</v>
      </c>
      <c r="X135" s="259">
        <v>20000</v>
      </c>
      <c r="Y135" s="332">
        <v>403</v>
      </c>
      <c r="Z135" s="332">
        <v>401</v>
      </c>
      <c r="AA135" s="332">
        <v>400</v>
      </c>
      <c r="AB135" s="332">
        <v>232</v>
      </c>
      <c r="AC135" s="332">
        <v>231</v>
      </c>
      <c r="AD135" s="332">
        <v>230</v>
      </c>
      <c r="AE135" s="332">
        <v>38</v>
      </c>
      <c r="AF135" s="332">
        <v>25</v>
      </c>
      <c r="AG135" s="332">
        <v>30</v>
      </c>
      <c r="AH135" s="332">
        <v>16</v>
      </c>
      <c r="AI135" s="332">
        <v>27</v>
      </c>
      <c r="AJ135" s="332">
        <v>18</v>
      </c>
      <c r="AK135" s="332">
        <v>20</v>
      </c>
      <c r="AL135" s="332">
        <v>8</v>
      </c>
      <c r="AM135" s="332">
        <v>11</v>
      </c>
      <c r="AN135" s="332">
        <v>7</v>
      </c>
      <c r="AO135" s="332">
        <v>10</v>
      </c>
      <c r="AP135" s="332">
        <v>8</v>
      </c>
      <c r="AQ135" s="332"/>
      <c r="AR135" s="332"/>
      <c r="AS135" s="332"/>
      <c r="AT135" s="332"/>
      <c r="AU135" s="332"/>
      <c r="AV135" s="332"/>
      <c r="AW135" s="332"/>
      <c r="AX135" s="332"/>
      <c r="AY135" s="332" t="s">
        <v>1144</v>
      </c>
      <c r="AZ135" s="332" t="s">
        <v>1145</v>
      </c>
      <c r="BA135" s="332" t="s">
        <v>1103</v>
      </c>
      <c r="BB135" s="261">
        <v>405</v>
      </c>
      <c r="BC135" s="261">
        <v>404</v>
      </c>
      <c r="BD135" s="261">
        <v>400</v>
      </c>
      <c r="BE135" s="261">
        <v>233</v>
      </c>
      <c r="BF135" s="261">
        <v>232</v>
      </c>
      <c r="BG135" s="261">
        <v>230</v>
      </c>
      <c r="BH135" s="261">
        <v>26</v>
      </c>
      <c r="BI135" s="261">
        <v>22</v>
      </c>
      <c r="BJ135" s="261">
        <v>29</v>
      </c>
      <c r="BK135" s="261">
        <v>12</v>
      </c>
      <c r="BL135" s="261">
        <v>17</v>
      </c>
      <c r="BM135" s="261">
        <v>15</v>
      </c>
      <c r="BN135" s="261">
        <v>16</v>
      </c>
      <c r="BO135" s="261">
        <v>6</v>
      </c>
      <c r="BP135" s="261">
        <v>9</v>
      </c>
      <c r="BQ135" s="261">
        <v>7</v>
      </c>
      <c r="BR135" s="261">
        <v>13</v>
      </c>
      <c r="BS135" s="261">
        <v>6</v>
      </c>
      <c r="BT135" s="261"/>
      <c r="BU135" s="261"/>
      <c r="BV135" s="261"/>
      <c r="BW135" s="261"/>
      <c r="BX135" s="261"/>
      <c r="BY135" s="261"/>
      <c r="BZ135" s="261"/>
      <c r="CA135" s="261"/>
      <c r="CB135" s="720">
        <v>0.81200000000000006</v>
      </c>
      <c r="CC135" s="720">
        <v>0.90100000000000002</v>
      </c>
      <c r="CD135" s="720">
        <v>0.90300000000000002</v>
      </c>
      <c r="CE135" s="333">
        <v>230</v>
      </c>
      <c r="CF135" s="333">
        <v>56402502340</v>
      </c>
      <c r="CG135" s="333">
        <v>230</v>
      </c>
      <c r="CH135" s="333">
        <v>163100257960</v>
      </c>
      <c r="CI135" s="333">
        <v>228</v>
      </c>
      <c r="CJ135" s="333">
        <v>22111004223</v>
      </c>
      <c r="CK135" s="333">
        <v>230</v>
      </c>
      <c r="CL135" s="333">
        <v>163100259669</v>
      </c>
      <c r="CM135" s="333">
        <v>230</v>
      </c>
      <c r="CN135" s="333">
        <v>5640250721</v>
      </c>
      <c r="CO135" s="333">
        <v>228</v>
      </c>
      <c r="CP135" s="333">
        <v>163100251820</v>
      </c>
      <c r="CQ135" s="333"/>
      <c r="CR135" s="333"/>
      <c r="CS135" s="333"/>
      <c r="CT135" s="333"/>
      <c r="CU135" s="333"/>
      <c r="CV135" s="333"/>
      <c r="CW135" s="333"/>
      <c r="CX135" s="333"/>
      <c r="CY135" s="333"/>
      <c r="CZ135" s="333"/>
      <c r="DA135" s="333"/>
      <c r="DB135" s="374"/>
      <c r="DC135" s="154"/>
      <c r="DD135" s="179">
        <f t="shared" si="81"/>
        <v>144.02857526933346</v>
      </c>
      <c r="DE135" s="179">
        <f t="shared" si="82"/>
        <v>26.383653333333328</v>
      </c>
      <c r="DF135" s="179">
        <f t="shared" si="83"/>
        <v>17.357666666666663</v>
      </c>
      <c r="DG135" s="179">
        <f t="shared" si="84"/>
        <v>20.829199999999997</v>
      </c>
      <c r="DH135" s="180">
        <f t="shared" si="85"/>
        <v>38</v>
      </c>
      <c r="DI135" s="181">
        <f t="shared" si="104"/>
        <v>228</v>
      </c>
      <c r="DJ135" s="182">
        <f t="shared" si="99"/>
        <v>1</v>
      </c>
      <c r="DK135" s="182">
        <f t="shared" si="100"/>
        <v>0</v>
      </c>
      <c r="DL135" s="182">
        <f t="shared" si="105"/>
        <v>0</v>
      </c>
      <c r="DM135" s="182">
        <f t="shared" si="106"/>
        <v>0</v>
      </c>
      <c r="DN135" s="182">
        <f t="shared" si="107"/>
        <v>0</v>
      </c>
      <c r="DO135" s="182">
        <f t="shared" si="86"/>
        <v>1</v>
      </c>
      <c r="DP135" s="182">
        <f t="shared" si="87"/>
        <v>0</v>
      </c>
      <c r="DQ135" s="25">
        <f t="shared" si="88"/>
        <v>0</v>
      </c>
      <c r="DR135" s="169"/>
      <c r="DS135" s="166" t="str">
        <f t="shared" si="108"/>
        <v>A</v>
      </c>
      <c r="DT135" s="166" t="str">
        <f t="shared" si="109"/>
        <v>A</v>
      </c>
      <c r="DU135" s="167">
        <f t="shared" si="110"/>
        <v>1</v>
      </c>
      <c r="DV135" s="153" t="str">
        <f>VLOOKUP(M135,'Data Master kondisi'!$O$3:$P$11,2,FALSE)</f>
        <v>Z</v>
      </c>
      <c r="DW135" s="153">
        <f>LOOKUP(DV135,{"X","X","X","Y","Y","Y","Z","Z","Z"},{6,6,6,4,4,4,2,2,2})</f>
        <v>2</v>
      </c>
      <c r="DX135" s="153">
        <f t="shared" si="89"/>
        <v>1</v>
      </c>
      <c r="DY135" s="153">
        <f t="shared" si="111"/>
        <v>4</v>
      </c>
      <c r="DZ135" s="153" t="str">
        <f>VLOOKUP(G135,'Data Master class'!$A$5:$D$12,3,FALSE)</f>
        <v>A</v>
      </c>
      <c r="EA135" s="160" t="str">
        <f t="shared" si="112"/>
        <v>BAIK</v>
      </c>
      <c r="EB135" s="156"/>
      <c r="EC135" s="153">
        <f>VLOOKUP(G135,'Data Master class'!$A$5:$D$12,2,FALSE)</f>
        <v>5</v>
      </c>
      <c r="ED135" s="153" t="str">
        <f>VLOOKUP(H135,'Data Master class'!$E$5:$G$6,3,FALSE)</f>
        <v>X</v>
      </c>
      <c r="EE135" s="153">
        <f>VLOOKUP(H135,'Data Master class'!$E$5:$G$6,2,FALSE)</f>
        <v>2</v>
      </c>
      <c r="EF135" s="153">
        <f t="shared" si="113"/>
        <v>7</v>
      </c>
      <c r="EG135" s="153" t="str">
        <f t="shared" si="114"/>
        <v>CLASS 2</v>
      </c>
      <c r="EH135" s="153">
        <f t="shared" si="115"/>
        <v>11</v>
      </c>
      <c r="EI135" s="171"/>
      <c r="EJ135" s="441">
        <f t="shared" si="90"/>
        <v>0.22580645161290322</v>
      </c>
      <c r="EK135" s="441">
        <f t="shared" si="91"/>
        <v>0.19354838709677419</v>
      </c>
      <c r="EL135" s="441">
        <f t="shared" si="92"/>
        <v>3.2258064516129031E-2</v>
      </c>
      <c r="EM135" s="442">
        <f t="shared" si="116"/>
        <v>0.15053763440860213</v>
      </c>
      <c r="EN135" s="443" t="str">
        <f t="shared" si="117"/>
        <v>CUKUP</v>
      </c>
      <c r="EP135" s="196">
        <f>'2. SUHU &amp; FISIK TRAFO'!CY135</f>
        <v>202</v>
      </c>
      <c r="EQ135" s="168">
        <f t="shared" si="118"/>
        <v>18.811881188118811</v>
      </c>
      <c r="ER135" s="189" t="str">
        <f t="shared" si="119"/>
        <v>BAIK</v>
      </c>
      <c r="ET135" s="447">
        <f t="shared" si="101"/>
        <v>21.491</v>
      </c>
      <c r="EU135" s="447">
        <f t="shared" si="120"/>
        <v>17.192800000000002</v>
      </c>
      <c r="EV135" s="448">
        <f t="shared" si="93"/>
        <v>21.491</v>
      </c>
      <c r="EW135" s="449" t="str">
        <f t="shared" si="121"/>
        <v>BAIK</v>
      </c>
      <c r="EX135" s="721"/>
      <c r="EY135" s="447">
        <f t="shared" si="102"/>
        <v>17.832000000000001</v>
      </c>
      <c r="EZ135" s="447">
        <f t="shared" si="94"/>
        <v>14.265600000000001</v>
      </c>
      <c r="FA135" s="448">
        <f t="shared" si="103"/>
        <v>17.832000000000001</v>
      </c>
      <c r="FB135" s="449" t="str">
        <f t="shared" si="95"/>
        <v>BAIK</v>
      </c>
      <c r="FD135" s="453">
        <f t="shared" si="96"/>
        <v>16</v>
      </c>
      <c r="FE135" s="454">
        <f t="shared" si="97"/>
        <v>144.50867052023122</v>
      </c>
      <c r="FF135" s="725">
        <f t="shared" si="98"/>
        <v>11.071999999999999</v>
      </c>
      <c r="FG135" s="202" t="str">
        <f t="shared" si="122"/>
        <v>CUKUP</v>
      </c>
    </row>
    <row r="136" spans="1:163" s="195" customFormat="1" ht="20.25" customHeight="1">
      <c r="A136" s="347">
        <v>124</v>
      </c>
      <c r="B136" s="764" t="s">
        <v>2239</v>
      </c>
      <c r="C136" s="331" t="s">
        <v>817</v>
      </c>
      <c r="D136" s="259" t="s">
        <v>815</v>
      </c>
      <c r="E136" s="319" t="s">
        <v>816</v>
      </c>
      <c r="F136" s="319" t="s">
        <v>816</v>
      </c>
      <c r="G136" s="208" t="s">
        <v>204</v>
      </c>
      <c r="H136" s="214" t="s">
        <v>208</v>
      </c>
      <c r="I136" s="259">
        <v>108.271884</v>
      </c>
      <c r="J136" s="210">
        <v>-2.871623</v>
      </c>
      <c r="K136" s="259" t="s">
        <v>341</v>
      </c>
      <c r="L136" s="259" t="s">
        <v>572</v>
      </c>
      <c r="M136" s="259">
        <v>160</v>
      </c>
      <c r="N136" s="259">
        <v>70062100032</v>
      </c>
      <c r="O136" s="259">
        <v>2007</v>
      </c>
      <c r="P136" s="259" t="s">
        <v>316</v>
      </c>
      <c r="Q136" s="665">
        <v>0.73125000000000007</v>
      </c>
      <c r="R136" s="433" t="s">
        <v>1143</v>
      </c>
      <c r="S136" s="331" t="s">
        <v>318</v>
      </c>
      <c r="T136" s="331" t="s">
        <v>607</v>
      </c>
      <c r="U136" s="259">
        <v>2</v>
      </c>
      <c r="V136" s="259">
        <v>2</v>
      </c>
      <c r="W136" s="259">
        <v>3</v>
      </c>
      <c r="X136" s="259">
        <v>20000</v>
      </c>
      <c r="Y136" s="332">
        <v>400</v>
      </c>
      <c r="Z136" s="332">
        <v>401</v>
      </c>
      <c r="AA136" s="332">
        <v>399</v>
      </c>
      <c r="AB136" s="332">
        <v>229</v>
      </c>
      <c r="AC136" s="332">
        <v>231</v>
      </c>
      <c r="AD136" s="332">
        <v>229</v>
      </c>
      <c r="AE136" s="332">
        <v>104</v>
      </c>
      <c r="AF136" s="332">
        <v>95</v>
      </c>
      <c r="AG136" s="332">
        <v>95</v>
      </c>
      <c r="AH136" s="332">
        <v>60</v>
      </c>
      <c r="AI136" s="332">
        <v>71</v>
      </c>
      <c r="AJ136" s="332">
        <v>43</v>
      </c>
      <c r="AK136" s="332">
        <v>59</v>
      </c>
      <c r="AL136" s="332">
        <v>36</v>
      </c>
      <c r="AM136" s="332">
        <v>33</v>
      </c>
      <c r="AN136" s="332">
        <v>52</v>
      </c>
      <c r="AO136" s="332">
        <v>36</v>
      </c>
      <c r="AP136" s="332">
        <v>24</v>
      </c>
      <c r="AQ136" s="332"/>
      <c r="AR136" s="332"/>
      <c r="AS136" s="332"/>
      <c r="AT136" s="332"/>
      <c r="AU136" s="332"/>
      <c r="AV136" s="332"/>
      <c r="AW136" s="332"/>
      <c r="AX136" s="332"/>
      <c r="AY136" s="332" t="s">
        <v>1113</v>
      </c>
      <c r="AZ136" s="332" t="s">
        <v>1146</v>
      </c>
      <c r="BA136" s="332" t="s">
        <v>1122</v>
      </c>
      <c r="BB136" s="261">
        <v>400</v>
      </c>
      <c r="BC136" s="261">
        <v>402</v>
      </c>
      <c r="BD136" s="261">
        <v>400</v>
      </c>
      <c r="BE136" s="261">
        <v>229</v>
      </c>
      <c r="BF136" s="261">
        <v>232</v>
      </c>
      <c r="BG136" s="261">
        <v>229</v>
      </c>
      <c r="BH136" s="261">
        <v>77</v>
      </c>
      <c r="BI136" s="261">
        <v>73</v>
      </c>
      <c r="BJ136" s="261">
        <v>97</v>
      </c>
      <c r="BK136" s="261">
        <v>31</v>
      </c>
      <c r="BL136" s="261">
        <v>63</v>
      </c>
      <c r="BM136" s="261">
        <v>40</v>
      </c>
      <c r="BN136" s="261">
        <v>62</v>
      </c>
      <c r="BO136" s="261">
        <v>20</v>
      </c>
      <c r="BP136" s="261">
        <v>14</v>
      </c>
      <c r="BQ136" s="261">
        <v>33</v>
      </c>
      <c r="BR136" s="261">
        <v>35</v>
      </c>
      <c r="BS136" s="261">
        <v>11</v>
      </c>
      <c r="BT136" s="261"/>
      <c r="BU136" s="261"/>
      <c r="BV136" s="261"/>
      <c r="BW136" s="261"/>
      <c r="BX136" s="261"/>
      <c r="BY136" s="261"/>
      <c r="BZ136" s="261"/>
      <c r="CA136" s="261"/>
      <c r="CB136" s="720">
        <v>0.90100000000000002</v>
      </c>
      <c r="CC136" s="720">
        <v>0.84599999999999997</v>
      </c>
      <c r="CD136" s="720">
        <v>0.90600000000000003</v>
      </c>
      <c r="CE136" s="333">
        <v>226</v>
      </c>
      <c r="CF136" s="333">
        <v>56402500195</v>
      </c>
      <c r="CG136" s="333">
        <v>230</v>
      </c>
      <c r="CH136" s="333">
        <v>86046411008</v>
      </c>
      <c r="CI136" s="333">
        <v>227</v>
      </c>
      <c r="CJ136" s="333">
        <v>8640413316</v>
      </c>
      <c r="CK136" s="333">
        <v>226</v>
      </c>
      <c r="CL136" s="333">
        <v>86046417126</v>
      </c>
      <c r="CM136" s="333">
        <v>230</v>
      </c>
      <c r="CN136" s="333">
        <v>56402532737</v>
      </c>
      <c r="CO136" s="333">
        <v>227</v>
      </c>
      <c r="CP136" s="333">
        <v>56402537502</v>
      </c>
      <c r="CQ136" s="333"/>
      <c r="CR136" s="333"/>
      <c r="CS136" s="333"/>
      <c r="CT136" s="333"/>
      <c r="CU136" s="333"/>
      <c r="CV136" s="333"/>
      <c r="CW136" s="333"/>
      <c r="CX136" s="333"/>
      <c r="CY136" s="333"/>
      <c r="CZ136" s="333"/>
      <c r="DA136" s="333"/>
      <c r="DB136" s="374"/>
      <c r="DC136" s="154"/>
      <c r="DD136" s="179">
        <f t="shared" si="81"/>
        <v>231.21387283236993</v>
      </c>
      <c r="DE136" s="179">
        <f t="shared" si="82"/>
        <v>44.980000000000004</v>
      </c>
      <c r="DF136" s="179">
        <f t="shared" si="83"/>
        <v>41.087500000000006</v>
      </c>
      <c r="DG136" s="179">
        <f t="shared" si="84"/>
        <v>41.087500000000006</v>
      </c>
      <c r="DH136" s="180">
        <f t="shared" si="85"/>
        <v>104</v>
      </c>
      <c r="DI136" s="181">
        <f t="shared" si="104"/>
        <v>226</v>
      </c>
      <c r="DJ136" s="182">
        <f t="shared" si="99"/>
        <v>0</v>
      </c>
      <c r="DK136" s="182">
        <f t="shared" si="100"/>
        <v>1</v>
      </c>
      <c r="DL136" s="182">
        <f t="shared" si="105"/>
        <v>0</v>
      </c>
      <c r="DM136" s="182">
        <f t="shared" si="106"/>
        <v>0</v>
      </c>
      <c r="DN136" s="182">
        <f t="shared" si="107"/>
        <v>0</v>
      </c>
      <c r="DO136" s="182">
        <f t="shared" si="86"/>
        <v>1</v>
      </c>
      <c r="DP136" s="182">
        <f t="shared" si="87"/>
        <v>0</v>
      </c>
      <c r="DQ136" s="25">
        <f t="shared" si="88"/>
        <v>0</v>
      </c>
      <c r="DR136" s="169"/>
      <c r="DS136" s="166" t="str">
        <f t="shared" si="108"/>
        <v>A</v>
      </c>
      <c r="DT136" s="166" t="str">
        <f t="shared" si="109"/>
        <v>A</v>
      </c>
      <c r="DU136" s="167">
        <f t="shared" si="110"/>
        <v>1</v>
      </c>
      <c r="DV136" s="153" t="str">
        <f>VLOOKUP(M136,'Data Master kondisi'!$O$3:$P$11,2,FALSE)</f>
        <v>Y</v>
      </c>
      <c r="DW136" s="153">
        <f>LOOKUP(DV136,{"X","X","X","Y","Y","Y","Z","Z","Z"},{6,6,6,4,4,4,2,2,2})</f>
        <v>4</v>
      </c>
      <c r="DX136" s="153">
        <f t="shared" si="89"/>
        <v>2</v>
      </c>
      <c r="DY136" s="153">
        <f t="shared" si="111"/>
        <v>7</v>
      </c>
      <c r="DZ136" s="153" t="str">
        <f>VLOOKUP(G136,'Data Master class'!$A$5:$D$12,3,FALSE)</f>
        <v>A</v>
      </c>
      <c r="EA136" s="160" t="str">
        <f t="shared" si="112"/>
        <v>CUKUP</v>
      </c>
      <c r="EB136" s="156"/>
      <c r="EC136" s="153">
        <f>VLOOKUP(G136,'Data Master class'!$A$5:$D$12,2,FALSE)</f>
        <v>5</v>
      </c>
      <c r="ED136" s="153" t="str">
        <f>VLOOKUP(H136,'Data Master class'!$E$5:$G$6,3,FALSE)</f>
        <v>X</v>
      </c>
      <c r="EE136" s="153">
        <f>VLOOKUP(H136,'Data Master class'!$E$5:$G$6,2,FALSE)</f>
        <v>2</v>
      </c>
      <c r="EF136" s="153">
        <f t="shared" si="113"/>
        <v>7</v>
      </c>
      <c r="EG136" s="153" t="str">
        <f t="shared" si="114"/>
        <v>CLASS 2</v>
      </c>
      <c r="EH136" s="153">
        <f t="shared" si="115"/>
        <v>14</v>
      </c>
      <c r="EI136" s="171"/>
      <c r="EJ136" s="441">
        <f t="shared" si="90"/>
        <v>6.1224489795918366E-2</v>
      </c>
      <c r="EK136" s="441">
        <f t="shared" si="91"/>
        <v>3.0612244897959183E-2</v>
      </c>
      <c r="EL136" s="441">
        <f t="shared" si="92"/>
        <v>3.0612244897959183E-2</v>
      </c>
      <c r="EM136" s="442">
        <f t="shared" si="116"/>
        <v>4.0816326530612242E-2</v>
      </c>
      <c r="EN136" s="443" t="str">
        <f t="shared" si="117"/>
        <v>BAIK</v>
      </c>
      <c r="EP136" s="196">
        <f>'2. SUHU &amp; FISIK TRAFO'!CY136</f>
        <v>324</v>
      </c>
      <c r="EQ136" s="168">
        <f t="shared" si="118"/>
        <v>32.098765432098766</v>
      </c>
      <c r="ER136" s="189" t="str">
        <f t="shared" si="119"/>
        <v>BAIK</v>
      </c>
      <c r="ET136" s="447">
        <f t="shared" si="101"/>
        <v>67.516000000000005</v>
      </c>
      <c r="EU136" s="447">
        <f t="shared" si="120"/>
        <v>54.012800000000006</v>
      </c>
      <c r="EV136" s="448">
        <f t="shared" si="93"/>
        <v>42.197500000000005</v>
      </c>
      <c r="EW136" s="449" t="str">
        <f t="shared" si="121"/>
        <v>BAIK</v>
      </c>
      <c r="EX136" s="721"/>
      <c r="EY136" s="447">
        <f t="shared" si="102"/>
        <v>56.782000000000004</v>
      </c>
      <c r="EZ136" s="447">
        <f t="shared" si="94"/>
        <v>45.425600000000003</v>
      </c>
      <c r="FA136" s="448">
        <f t="shared" si="103"/>
        <v>35.488750000000003</v>
      </c>
      <c r="FB136" s="449" t="str">
        <f t="shared" si="95"/>
        <v>BAIK</v>
      </c>
      <c r="FD136" s="453">
        <f t="shared" si="96"/>
        <v>60</v>
      </c>
      <c r="FE136" s="454">
        <f t="shared" si="97"/>
        <v>231.21387283236993</v>
      </c>
      <c r="FF136" s="725">
        <f t="shared" si="98"/>
        <v>25.95</v>
      </c>
      <c r="FG136" s="202" t="str">
        <f t="shared" si="122"/>
        <v>BURUK</v>
      </c>
    </row>
    <row r="137" spans="1:163" s="195" customFormat="1" ht="20.25" customHeight="1">
      <c r="A137" s="347">
        <v>125</v>
      </c>
      <c r="B137" s="764" t="s">
        <v>2239</v>
      </c>
      <c r="C137" s="331" t="s">
        <v>818</v>
      </c>
      <c r="D137" s="259" t="s">
        <v>819</v>
      </c>
      <c r="E137" s="319" t="s">
        <v>816</v>
      </c>
      <c r="F137" s="319" t="s">
        <v>816</v>
      </c>
      <c r="G137" s="208" t="s">
        <v>204</v>
      </c>
      <c r="H137" s="214" t="s">
        <v>208</v>
      </c>
      <c r="I137" s="259">
        <v>108.277253</v>
      </c>
      <c r="J137" s="210">
        <v>-2.874625</v>
      </c>
      <c r="K137" s="259" t="s">
        <v>341</v>
      </c>
      <c r="L137" s="259" t="s">
        <v>570</v>
      </c>
      <c r="M137" s="259">
        <v>100</v>
      </c>
      <c r="N137" s="259" t="s">
        <v>820</v>
      </c>
      <c r="O137" s="259">
        <v>2014</v>
      </c>
      <c r="P137" s="259" t="s">
        <v>316</v>
      </c>
      <c r="Q137" s="665">
        <v>0.73958333333333337</v>
      </c>
      <c r="R137" s="433" t="s">
        <v>1143</v>
      </c>
      <c r="S137" s="331" t="s">
        <v>318</v>
      </c>
      <c r="T137" s="331" t="s">
        <v>607</v>
      </c>
      <c r="U137" s="259">
        <v>2</v>
      </c>
      <c r="V137" s="259">
        <v>2</v>
      </c>
      <c r="W137" s="259">
        <v>3</v>
      </c>
      <c r="X137" s="259">
        <v>20000</v>
      </c>
      <c r="Y137" s="332">
        <v>417</v>
      </c>
      <c r="Z137" s="332">
        <v>419</v>
      </c>
      <c r="AA137" s="332">
        <v>417</v>
      </c>
      <c r="AB137" s="332">
        <v>242</v>
      </c>
      <c r="AC137" s="332">
        <v>240</v>
      </c>
      <c r="AD137" s="332">
        <v>239</v>
      </c>
      <c r="AE137" s="332">
        <v>85</v>
      </c>
      <c r="AF137" s="332">
        <v>113</v>
      </c>
      <c r="AG137" s="332">
        <v>63</v>
      </c>
      <c r="AH137" s="332">
        <v>50</v>
      </c>
      <c r="AI137" s="332">
        <v>0</v>
      </c>
      <c r="AJ137" s="332">
        <v>2</v>
      </c>
      <c r="AK137" s="332">
        <v>8</v>
      </c>
      <c r="AL137" s="332">
        <v>8</v>
      </c>
      <c r="AM137" s="332">
        <v>85</v>
      </c>
      <c r="AN137" s="332">
        <v>111</v>
      </c>
      <c r="AO137" s="332">
        <v>55</v>
      </c>
      <c r="AP137" s="332">
        <v>42</v>
      </c>
      <c r="AQ137" s="332"/>
      <c r="AR137" s="332"/>
      <c r="AS137" s="332"/>
      <c r="AT137" s="332"/>
      <c r="AU137" s="332"/>
      <c r="AV137" s="332"/>
      <c r="AW137" s="332"/>
      <c r="AX137" s="332"/>
      <c r="AY137" s="332" t="s">
        <v>1148</v>
      </c>
      <c r="AZ137" s="332" t="s">
        <v>1098</v>
      </c>
      <c r="BA137" s="332" t="s">
        <v>1119</v>
      </c>
      <c r="BB137" s="261">
        <v>419</v>
      </c>
      <c r="BC137" s="261">
        <v>419</v>
      </c>
      <c r="BD137" s="261">
        <v>419</v>
      </c>
      <c r="BE137" s="261">
        <v>240</v>
      </c>
      <c r="BF137" s="261">
        <v>240</v>
      </c>
      <c r="BG137" s="261">
        <v>240</v>
      </c>
      <c r="BH137" s="261">
        <v>88</v>
      </c>
      <c r="BI137" s="261">
        <v>91</v>
      </c>
      <c r="BJ137" s="261">
        <v>42</v>
      </c>
      <c r="BK137" s="261">
        <v>40</v>
      </c>
      <c r="BL137" s="261">
        <v>0</v>
      </c>
      <c r="BM137" s="261">
        <v>1</v>
      </c>
      <c r="BN137" s="261">
        <v>5</v>
      </c>
      <c r="BO137" s="261">
        <v>4</v>
      </c>
      <c r="BP137" s="261">
        <v>88</v>
      </c>
      <c r="BQ137" s="261">
        <v>90</v>
      </c>
      <c r="BR137" s="261">
        <v>37</v>
      </c>
      <c r="BS137" s="261">
        <v>36</v>
      </c>
      <c r="BT137" s="261"/>
      <c r="BU137" s="261"/>
      <c r="BV137" s="261"/>
      <c r="BW137" s="261"/>
      <c r="BX137" s="261"/>
      <c r="BY137" s="261"/>
      <c r="BZ137" s="261"/>
      <c r="CA137" s="261"/>
      <c r="CB137" s="720">
        <v>0.94</v>
      </c>
      <c r="CC137" s="720">
        <v>0.88900000000000001</v>
      </c>
      <c r="CD137" s="720">
        <v>0.83</v>
      </c>
      <c r="CE137" s="333">
        <v>237</v>
      </c>
      <c r="CF137" s="333">
        <v>32138755841</v>
      </c>
      <c r="CG137" s="333">
        <v>238</v>
      </c>
      <c r="CH137" s="333">
        <v>32138751540</v>
      </c>
      <c r="CI137" s="333">
        <v>229</v>
      </c>
      <c r="CJ137" s="333">
        <v>56401447442</v>
      </c>
      <c r="CK137" s="333">
        <v>237</v>
      </c>
      <c r="CL137" s="333">
        <v>56401485653</v>
      </c>
      <c r="CM137" s="333">
        <v>238</v>
      </c>
      <c r="CN137" s="333">
        <v>56401481376</v>
      </c>
      <c r="CO137" s="333">
        <v>229</v>
      </c>
      <c r="CP137" s="333">
        <v>32138752921</v>
      </c>
      <c r="CQ137" s="333"/>
      <c r="CR137" s="333"/>
      <c r="CS137" s="333"/>
      <c r="CT137" s="333"/>
      <c r="CU137" s="333"/>
      <c r="CV137" s="333"/>
      <c r="CW137" s="333"/>
      <c r="CX137" s="333"/>
      <c r="CY137" s="333"/>
      <c r="CZ137" s="333"/>
      <c r="DA137" s="333"/>
      <c r="DB137" s="374"/>
      <c r="DC137" s="154"/>
      <c r="DD137" s="179">
        <f t="shared" si="81"/>
        <v>138.39617288449915</v>
      </c>
      <c r="DE137" s="179">
        <f t="shared" si="82"/>
        <v>61.417883333333343</v>
      </c>
      <c r="DF137" s="179">
        <f t="shared" si="83"/>
        <v>81.649656666666687</v>
      </c>
      <c r="DG137" s="179">
        <f t="shared" si="84"/>
        <v>45.52149</v>
      </c>
      <c r="DH137" s="180">
        <f t="shared" si="85"/>
        <v>113</v>
      </c>
      <c r="DI137" s="181">
        <f t="shared" si="104"/>
        <v>229</v>
      </c>
      <c r="DJ137" s="182">
        <f t="shared" si="99"/>
        <v>0</v>
      </c>
      <c r="DK137" s="182">
        <f t="shared" si="100"/>
        <v>0</v>
      </c>
      <c r="DL137" s="182">
        <f t="shared" si="105"/>
        <v>1</v>
      </c>
      <c r="DM137" s="182">
        <f t="shared" si="106"/>
        <v>0</v>
      </c>
      <c r="DN137" s="182">
        <f t="shared" si="107"/>
        <v>0</v>
      </c>
      <c r="DO137" s="182">
        <f t="shared" si="86"/>
        <v>0</v>
      </c>
      <c r="DP137" s="182">
        <f t="shared" si="87"/>
        <v>0</v>
      </c>
      <c r="DQ137" s="25">
        <f t="shared" si="88"/>
        <v>1</v>
      </c>
      <c r="DR137" s="169"/>
      <c r="DS137" s="166" t="str">
        <f t="shared" si="108"/>
        <v>B</v>
      </c>
      <c r="DT137" s="166" t="str">
        <f t="shared" si="109"/>
        <v>B</v>
      </c>
      <c r="DU137" s="167">
        <f t="shared" si="110"/>
        <v>5</v>
      </c>
      <c r="DV137" s="153" t="str">
        <f>VLOOKUP(M137,'Data Master kondisi'!$O$3:$P$11,2,FALSE)</f>
        <v>Z</v>
      </c>
      <c r="DW137" s="153">
        <f>LOOKUP(DV137,{"X","X","X","Y","Y","Y","Z","Z","Z"},{6,6,6,4,4,4,2,2,2})</f>
        <v>2</v>
      </c>
      <c r="DX137" s="153">
        <f t="shared" si="89"/>
        <v>1</v>
      </c>
      <c r="DY137" s="153">
        <f t="shared" si="111"/>
        <v>8</v>
      </c>
      <c r="DZ137" s="153" t="str">
        <f>VLOOKUP(G137,'Data Master class'!$A$5:$D$12,3,FALSE)</f>
        <v>A</v>
      </c>
      <c r="EA137" s="160" t="str">
        <f t="shared" si="112"/>
        <v>CUKUP</v>
      </c>
      <c r="EB137" s="156"/>
      <c r="EC137" s="153">
        <f>VLOOKUP(G137,'Data Master class'!$A$5:$D$12,2,FALSE)</f>
        <v>5</v>
      </c>
      <c r="ED137" s="153" t="str">
        <f>VLOOKUP(H137,'Data Master class'!$E$5:$G$6,3,FALSE)</f>
        <v>X</v>
      </c>
      <c r="EE137" s="153">
        <f>VLOOKUP(H137,'Data Master class'!$E$5:$G$6,2,FALSE)</f>
        <v>2</v>
      </c>
      <c r="EF137" s="153">
        <f t="shared" si="113"/>
        <v>7</v>
      </c>
      <c r="EG137" s="153" t="str">
        <f t="shared" si="114"/>
        <v>CLASS 2</v>
      </c>
      <c r="EH137" s="153">
        <f t="shared" si="115"/>
        <v>15</v>
      </c>
      <c r="EI137" s="171"/>
      <c r="EJ137" s="441">
        <f t="shared" si="90"/>
        <v>2.2988505747126436E-2</v>
      </c>
      <c r="EK137" s="441">
        <f t="shared" si="91"/>
        <v>0.2988505747126437</v>
      </c>
      <c r="EL137" s="441">
        <f t="shared" si="92"/>
        <v>0.27586206896551724</v>
      </c>
      <c r="EM137" s="442">
        <f t="shared" si="116"/>
        <v>0.1992337164750958</v>
      </c>
      <c r="EN137" s="443" t="str">
        <f t="shared" si="117"/>
        <v>CUKUP</v>
      </c>
      <c r="EP137" s="196">
        <f>'2. SUHU &amp; FISIK TRAFO'!CY137</f>
        <v>324</v>
      </c>
      <c r="EQ137" s="168">
        <f t="shared" si="118"/>
        <v>34.876543209876544</v>
      </c>
      <c r="ER137" s="189" t="str">
        <f t="shared" si="119"/>
        <v>BAIK</v>
      </c>
      <c r="ET137" s="447">
        <f t="shared" si="101"/>
        <v>62.747</v>
      </c>
      <c r="EU137" s="447">
        <f t="shared" si="120"/>
        <v>50.197600000000001</v>
      </c>
      <c r="EV137" s="448">
        <f t="shared" si="93"/>
        <v>62.747</v>
      </c>
      <c r="EW137" s="449" t="str">
        <f t="shared" si="121"/>
        <v>CUKUP</v>
      </c>
      <c r="EX137" s="721"/>
      <c r="EY137" s="447">
        <f t="shared" si="102"/>
        <v>53.04</v>
      </c>
      <c r="EZ137" s="447">
        <f t="shared" si="94"/>
        <v>42.432000000000002</v>
      </c>
      <c r="FA137" s="448">
        <f t="shared" si="103"/>
        <v>53.04</v>
      </c>
      <c r="FB137" s="449" t="str">
        <f t="shared" si="95"/>
        <v>BAIK</v>
      </c>
      <c r="FD137" s="453">
        <f t="shared" si="96"/>
        <v>50</v>
      </c>
      <c r="FE137" s="454">
        <f t="shared" si="97"/>
        <v>144.50867052023122</v>
      </c>
      <c r="FF137" s="725">
        <f t="shared" si="98"/>
        <v>34.599999999999994</v>
      </c>
      <c r="FG137" s="202" t="str">
        <f t="shared" si="122"/>
        <v>BURUK</v>
      </c>
    </row>
    <row r="138" spans="1:163" s="195" customFormat="1" ht="20.25" customHeight="1">
      <c r="A138" s="347">
        <v>126</v>
      </c>
      <c r="B138" s="764" t="s">
        <v>2239</v>
      </c>
      <c r="C138" s="331" t="s">
        <v>821</v>
      </c>
      <c r="D138" s="259" t="s">
        <v>647</v>
      </c>
      <c r="E138" s="319" t="s">
        <v>816</v>
      </c>
      <c r="F138" s="319" t="s">
        <v>816</v>
      </c>
      <c r="G138" s="208" t="s">
        <v>204</v>
      </c>
      <c r="H138" s="214" t="s">
        <v>208</v>
      </c>
      <c r="I138" s="259">
        <v>108.27808400000001</v>
      </c>
      <c r="J138" s="210">
        <v>-2.8142040000000001</v>
      </c>
      <c r="K138" s="259" t="s">
        <v>341</v>
      </c>
      <c r="L138" s="259" t="s">
        <v>623</v>
      </c>
      <c r="M138" s="259">
        <v>100</v>
      </c>
      <c r="N138" s="259">
        <v>1000431056002</v>
      </c>
      <c r="O138" s="259">
        <v>2010</v>
      </c>
      <c r="P138" s="259" t="s">
        <v>316</v>
      </c>
      <c r="Q138" s="665">
        <v>0.74583333333333324</v>
      </c>
      <c r="R138" s="433" t="s">
        <v>1143</v>
      </c>
      <c r="S138" s="331" t="s">
        <v>318</v>
      </c>
      <c r="T138" s="331" t="s">
        <v>607</v>
      </c>
      <c r="U138" s="259">
        <v>1</v>
      </c>
      <c r="V138" s="259">
        <v>1</v>
      </c>
      <c r="W138" s="259">
        <v>3</v>
      </c>
      <c r="X138" s="259">
        <v>20000</v>
      </c>
      <c r="Y138" s="332">
        <v>404</v>
      </c>
      <c r="Z138" s="332">
        <v>404</v>
      </c>
      <c r="AA138" s="332">
        <v>400</v>
      </c>
      <c r="AB138" s="332">
        <v>232</v>
      </c>
      <c r="AC138" s="332">
        <v>232</v>
      </c>
      <c r="AD138" s="332">
        <v>229</v>
      </c>
      <c r="AE138" s="332">
        <v>20</v>
      </c>
      <c r="AF138" s="332">
        <v>9</v>
      </c>
      <c r="AG138" s="332">
        <v>13</v>
      </c>
      <c r="AH138" s="332">
        <v>10</v>
      </c>
      <c r="AI138" s="332">
        <v>20</v>
      </c>
      <c r="AJ138" s="332">
        <v>9</v>
      </c>
      <c r="AK138" s="332">
        <v>13</v>
      </c>
      <c r="AL138" s="332">
        <v>10</v>
      </c>
      <c r="AM138" s="332"/>
      <c r="AN138" s="332"/>
      <c r="AO138" s="332"/>
      <c r="AP138" s="332"/>
      <c r="AQ138" s="332"/>
      <c r="AR138" s="332"/>
      <c r="AS138" s="332"/>
      <c r="AT138" s="332"/>
      <c r="AU138" s="332"/>
      <c r="AV138" s="332"/>
      <c r="AW138" s="332"/>
      <c r="AX138" s="332"/>
      <c r="AY138" s="332" t="s">
        <v>1149</v>
      </c>
      <c r="AZ138" s="332" t="s">
        <v>1111</v>
      </c>
      <c r="BA138" s="332" t="s">
        <v>1117</v>
      </c>
      <c r="BB138" s="261">
        <v>400</v>
      </c>
      <c r="BC138" s="261">
        <v>403</v>
      </c>
      <c r="BD138" s="261">
        <v>399</v>
      </c>
      <c r="BE138" s="261">
        <v>230</v>
      </c>
      <c r="BF138" s="261">
        <v>232</v>
      </c>
      <c r="BG138" s="261">
        <v>229</v>
      </c>
      <c r="BH138" s="261">
        <v>17</v>
      </c>
      <c r="BI138" s="261">
        <v>8</v>
      </c>
      <c r="BJ138" s="261">
        <v>11</v>
      </c>
      <c r="BK138" s="261">
        <v>7</v>
      </c>
      <c r="BL138" s="261">
        <v>17</v>
      </c>
      <c r="BM138" s="261">
        <v>8</v>
      </c>
      <c r="BN138" s="261">
        <v>11</v>
      </c>
      <c r="BO138" s="261">
        <v>7</v>
      </c>
      <c r="BP138" s="261"/>
      <c r="BQ138" s="261"/>
      <c r="BR138" s="261"/>
      <c r="BS138" s="261"/>
      <c r="BT138" s="261"/>
      <c r="BU138" s="261"/>
      <c r="BV138" s="261"/>
      <c r="BW138" s="261"/>
      <c r="BX138" s="261"/>
      <c r="BY138" s="261"/>
      <c r="BZ138" s="261"/>
      <c r="CA138" s="261"/>
      <c r="CB138" s="720">
        <v>0.79400000000000004</v>
      </c>
      <c r="CC138" s="720">
        <v>0.70699999999999996</v>
      </c>
      <c r="CD138" s="720">
        <v>0.88800000000000001</v>
      </c>
      <c r="CE138" s="333">
        <v>227</v>
      </c>
      <c r="CF138" s="333">
        <v>86058081489</v>
      </c>
      <c r="CG138" s="333">
        <v>230</v>
      </c>
      <c r="CH138" s="333">
        <v>163100036344</v>
      </c>
      <c r="CI138" s="333">
        <v>227</v>
      </c>
      <c r="CJ138" s="333">
        <v>163100036211</v>
      </c>
      <c r="CK138" s="333"/>
      <c r="CL138" s="333"/>
      <c r="CM138" s="333"/>
      <c r="CN138" s="333"/>
      <c r="CO138" s="333"/>
      <c r="CP138" s="333"/>
      <c r="CQ138" s="333"/>
      <c r="CR138" s="333"/>
      <c r="CS138" s="333"/>
      <c r="CT138" s="333"/>
      <c r="CU138" s="333"/>
      <c r="CV138" s="333"/>
      <c r="CW138" s="333"/>
      <c r="CX138" s="333"/>
      <c r="CY138" s="333"/>
      <c r="CZ138" s="333"/>
      <c r="DA138" s="333"/>
      <c r="DB138" s="374"/>
      <c r="DC138" s="154"/>
      <c r="DD138" s="179">
        <f t="shared" si="81"/>
        <v>143.55165945718332</v>
      </c>
      <c r="DE138" s="179">
        <f t="shared" si="82"/>
        <v>13.932266666666667</v>
      </c>
      <c r="DF138" s="179">
        <f t="shared" si="83"/>
        <v>6.2695200000000009</v>
      </c>
      <c r="DG138" s="179">
        <f t="shared" si="84"/>
        <v>9.0559733333333341</v>
      </c>
      <c r="DH138" s="180">
        <f t="shared" si="85"/>
        <v>20</v>
      </c>
      <c r="DI138" s="181">
        <f t="shared" si="104"/>
        <v>227</v>
      </c>
      <c r="DJ138" s="182">
        <f t="shared" si="99"/>
        <v>1</v>
      </c>
      <c r="DK138" s="182">
        <f t="shared" si="100"/>
        <v>0</v>
      </c>
      <c r="DL138" s="182">
        <f t="shared" si="105"/>
        <v>0</v>
      </c>
      <c r="DM138" s="182">
        <f t="shared" si="106"/>
        <v>0</v>
      </c>
      <c r="DN138" s="182">
        <f t="shared" si="107"/>
        <v>0</v>
      </c>
      <c r="DO138" s="182">
        <f t="shared" si="86"/>
        <v>1</v>
      </c>
      <c r="DP138" s="182">
        <f t="shared" si="87"/>
        <v>0</v>
      </c>
      <c r="DQ138" s="25">
        <f t="shared" si="88"/>
        <v>0</v>
      </c>
      <c r="DR138" s="169"/>
      <c r="DS138" s="166" t="str">
        <f t="shared" si="108"/>
        <v>A</v>
      </c>
      <c r="DT138" s="166" t="str">
        <f t="shared" si="109"/>
        <v>B</v>
      </c>
      <c r="DU138" s="167">
        <f t="shared" si="110"/>
        <v>2</v>
      </c>
      <c r="DV138" s="153" t="str">
        <f>VLOOKUP(M138,'Data Master kondisi'!$O$3:$P$11,2,FALSE)</f>
        <v>Z</v>
      </c>
      <c r="DW138" s="153">
        <f>LOOKUP(DV138,{"X","X","X","Y","Y","Y","Z","Z","Z"},{6,6,6,4,4,4,2,2,2})</f>
        <v>2</v>
      </c>
      <c r="DX138" s="153">
        <f t="shared" si="89"/>
        <v>1</v>
      </c>
      <c r="DY138" s="153">
        <f t="shared" si="111"/>
        <v>5</v>
      </c>
      <c r="DZ138" s="153" t="str">
        <f>VLOOKUP(G138,'Data Master class'!$A$5:$D$12,3,FALSE)</f>
        <v>A</v>
      </c>
      <c r="EA138" s="160" t="str">
        <f t="shared" si="112"/>
        <v>BAIK</v>
      </c>
      <c r="EB138" s="156"/>
      <c r="EC138" s="153">
        <f>VLOOKUP(G138,'Data Master class'!$A$5:$D$12,2,FALSE)</f>
        <v>5</v>
      </c>
      <c r="ED138" s="153" t="str">
        <f>VLOOKUP(H138,'Data Master class'!$E$5:$G$6,3,FALSE)</f>
        <v>X</v>
      </c>
      <c r="EE138" s="153">
        <f>VLOOKUP(H138,'Data Master class'!$E$5:$G$6,2,FALSE)</f>
        <v>2</v>
      </c>
      <c r="EF138" s="153">
        <f t="shared" si="113"/>
        <v>7</v>
      </c>
      <c r="EG138" s="153" t="str">
        <f t="shared" si="114"/>
        <v>CLASS 2</v>
      </c>
      <c r="EH138" s="153">
        <f t="shared" si="115"/>
        <v>12</v>
      </c>
      <c r="EI138" s="171"/>
      <c r="EJ138" s="441">
        <f t="shared" si="90"/>
        <v>0.42857142857142855</v>
      </c>
      <c r="EK138" s="441">
        <f t="shared" si="91"/>
        <v>0.35714285714285715</v>
      </c>
      <c r="EL138" s="441">
        <f t="shared" si="92"/>
        <v>7.1428571428571425E-2</v>
      </c>
      <c r="EM138" s="442">
        <f t="shared" si="116"/>
        <v>0.2857142857142857</v>
      </c>
      <c r="EN138" s="443" t="str">
        <f t="shared" si="117"/>
        <v>KURANG</v>
      </c>
      <c r="EP138" s="196">
        <f>'2. SUHU &amp; FISIK TRAFO'!CY138</f>
        <v>202</v>
      </c>
      <c r="EQ138" s="168">
        <f t="shared" si="118"/>
        <v>9.9009900990099009</v>
      </c>
      <c r="ER138" s="189" t="str">
        <f t="shared" si="119"/>
        <v>BAIK</v>
      </c>
      <c r="ET138" s="447">
        <f t="shared" si="101"/>
        <v>9.7050000000000001</v>
      </c>
      <c r="EU138" s="447">
        <f t="shared" si="120"/>
        <v>7.7640000000000002</v>
      </c>
      <c r="EV138" s="448">
        <f t="shared" si="93"/>
        <v>9.7050000000000001</v>
      </c>
      <c r="EW138" s="449" t="str">
        <f t="shared" si="121"/>
        <v>BAIK</v>
      </c>
      <c r="EX138" s="721"/>
      <c r="EY138" s="447">
        <f t="shared" si="102"/>
        <v>8.2850000000000001</v>
      </c>
      <c r="EZ138" s="447">
        <f t="shared" si="94"/>
        <v>6.6280000000000001</v>
      </c>
      <c r="FA138" s="448">
        <f t="shared" si="103"/>
        <v>8.2850000000000001</v>
      </c>
      <c r="FB138" s="449" t="str">
        <f t="shared" si="95"/>
        <v>BAIK</v>
      </c>
      <c r="FD138" s="453">
        <f t="shared" si="96"/>
        <v>10</v>
      </c>
      <c r="FE138" s="454">
        <f t="shared" si="97"/>
        <v>144.50867052023122</v>
      </c>
      <c r="FF138" s="725">
        <f t="shared" si="98"/>
        <v>6.92</v>
      </c>
      <c r="FG138" s="202" t="str">
        <f t="shared" si="122"/>
        <v>BAIK</v>
      </c>
    </row>
    <row r="139" spans="1:163" s="195" customFormat="1" ht="20.25" customHeight="1">
      <c r="A139" s="347">
        <v>127</v>
      </c>
      <c r="B139" s="764" t="s">
        <v>2239</v>
      </c>
      <c r="C139" s="331" t="s">
        <v>822</v>
      </c>
      <c r="D139" s="259" t="s">
        <v>823</v>
      </c>
      <c r="E139" s="319" t="s">
        <v>816</v>
      </c>
      <c r="F139" s="319" t="s">
        <v>816</v>
      </c>
      <c r="G139" s="208" t="s">
        <v>204</v>
      </c>
      <c r="H139" s="214" t="s">
        <v>209</v>
      </c>
      <c r="I139" s="259">
        <v>108.280411</v>
      </c>
      <c r="J139" s="210">
        <v>-2.8778800000000002</v>
      </c>
      <c r="K139" s="259" t="s">
        <v>341</v>
      </c>
      <c r="L139" s="259" t="s">
        <v>310</v>
      </c>
      <c r="M139" s="259">
        <v>100</v>
      </c>
      <c r="N139" s="259">
        <v>10233701</v>
      </c>
      <c r="O139" s="259">
        <v>2007</v>
      </c>
      <c r="P139" s="259" t="s">
        <v>316</v>
      </c>
      <c r="Q139" s="665">
        <v>0.75486111111111109</v>
      </c>
      <c r="R139" s="433" t="s">
        <v>1143</v>
      </c>
      <c r="S139" s="331" t="s">
        <v>318</v>
      </c>
      <c r="T139" s="331" t="s">
        <v>607</v>
      </c>
      <c r="U139" s="259">
        <v>4</v>
      </c>
      <c r="V139" s="259">
        <v>2</v>
      </c>
      <c r="W139" s="259">
        <v>3</v>
      </c>
      <c r="X139" s="259">
        <v>20000</v>
      </c>
      <c r="Y139" s="332">
        <v>397</v>
      </c>
      <c r="Z139" s="332">
        <v>401</v>
      </c>
      <c r="AA139" s="332">
        <v>400</v>
      </c>
      <c r="AB139" s="332">
        <v>228</v>
      </c>
      <c r="AC139" s="332">
        <v>231</v>
      </c>
      <c r="AD139" s="332">
        <v>229</v>
      </c>
      <c r="AE139" s="332">
        <v>25</v>
      </c>
      <c r="AF139" s="332">
        <v>23</v>
      </c>
      <c r="AG139" s="332">
        <v>17</v>
      </c>
      <c r="AH139" s="332">
        <v>16</v>
      </c>
      <c r="AI139" s="332">
        <v>20</v>
      </c>
      <c r="AJ139" s="332">
        <v>16</v>
      </c>
      <c r="AK139" s="332">
        <v>17</v>
      </c>
      <c r="AL139" s="332">
        <v>15</v>
      </c>
      <c r="AM139" s="332"/>
      <c r="AN139" s="332"/>
      <c r="AO139" s="332"/>
      <c r="AP139" s="332"/>
      <c r="AQ139" s="332"/>
      <c r="AR139" s="332"/>
      <c r="AS139" s="332"/>
      <c r="AT139" s="332"/>
      <c r="AU139" s="332">
        <v>5</v>
      </c>
      <c r="AV139" s="332">
        <v>7</v>
      </c>
      <c r="AW139" s="332">
        <v>0</v>
      </c>
      <c r="AX139" s="332">
        <v>1</v>
      </c>
      <c r="AY139" s="332" t="s">
        <v>1150</v>
      </c>
      <c r="AZ139" s="332" t="s">
        <v>1131</v>
      </c>
      <c r="BA139" s="332" t="s">
        <v>1151</v>
      </c>
      <c r="BB139" s="261">
        <v>400</v>
      </c>
      <c r="BC139" s="261">
        <v>401</v>
      </c>
      <c r="BD139" s="261">
        <v>400</v>
      </c>
      <c r="BE139" s="261">
        <v>230</v>
      </c>
      <c r="BF139" s="261">
        <v>231</v>
      </c>
      <c r="BG139" s="261">
        <v>229</v>
      </c>
      <c r="BH139" s="261">
        <v>17</v>
      </c>
      <c r="BI139" s="261">
        <v>19</v>
      </c>
      <c r="BJ139" s="261">
        <v>15</v>
      </c>
      <c r="BK139" s="261">
        <v>4</v>
      </c>
      <c r="BL139" s="261">
        <v>17</v>
      </c>
      <c r="BM139" s="261">
        <v>19</v>
      </c>
      <c r="BN139" s="261">
        <v>15</v>
      </c>
      <c r="BO139" s="261">
        <v>4</v>
      </c>
      <c r="BP139" s="261"/>
      <c r="BQ139" s="261"/>
      <c r="BR139" s="261"/>
      <c r="BS139" s="261"/>
      <c r="BT139" s="261"/>
      <c r="BU139" s="261"/>
      <c r="BV139" s="261"/>
      <c r="BW139" s="261"/>
      <c r="BX139" s="261">
        <v>0</v>
      </c>
      <c r="BY139" s="261">
        <v>0</v>
      </c>
      <c r="BZ139" s="261">
        <v>0</v>
      </c>
      <c r="CA139" s="261">
        <v>0</v>
      </c>
      <c r="CB139" s="720">
        <v>0.86199999999999999</v>
      </c>
      <c r="CC139" s="720">
        <v>0.77300000000000002</v>
      </c>
      <c r="CD139" s="720">
        <v>0.91100000000000003</v>
      </c>
      <c r="CE139" s="333">
        <v>227</v>
      </c>
      <c r="CF139" s="333">
        <v>860567471206</v>
      </c>
      <c r="CG139" s="333">
        <v>226</v>
      </c>
      <c r="CH139" s="333">
        <v>86056747814</v>
      </c>
      <c r="CI139" s="333">
        <v>227</v>
      </c>
      <c r="CJ139" s="333">
        <v>22111005112</v>
      </c>
      <c r="CK139" s="333"/>
      <c r="CL139" s="333"/>
      <c r="CM139" s="333"/>
      <c r="CN139" s="333"/>
      <c r="CO139" s="333"/>
      <c r="CP139" s="333"/>
      <c r="CQ139" s="333"/>
      <c r="CR139" s="333"/>
      <c r="CS139" s="333"/>
      <c r="CT139" s="333"/>
      <c r="CU139" s="333"/>
      <c r="CV139" s="333"/>
      <c r="CW139" s="333"/>
      <c r="CX139" s="333"/>
      <c r="CY139" s="333"/>
      <c r="CZ139" s="333"/>
      <c r="DA139" s="333"/>
      <c r="DB139" s="374"/>
      <c r="DC139" s="154"/>
      <c r="DD139" s="179">
        <f t="shared" si="81"/>
        <v>144.7499203875438</v>
      </c>
      <c r="DE139" s="179">
        <f t="shared" si="82"/>
        <v>17.271166666666666</v>
      </c>
      <c r="DF139" s="179">
        <f t="shared" si="83"/>
        <v>15.889473333333331</v>
      </c>
      <c r="DG139" s="179">
        <f t="shared" si="84"/>
        <v>11.744393333333331</v>
      </c>
      <c r="DH139" s="180">
        <f t="shared" si="85"/>
        <v>25</v>
      </c>
      <c r="DI139" s="181">
        <f t="shared" si="104"/>
        <v>226</v>
      </c>
      <c r="DJ139" s="182">
        <f t="shared" si="99"/>
        <v>1</v>
      </c>
      <c r="DK139" s="182">
        <f t="shared" si="100"/>
        <v>0</v>
      </c>
      <c r="DL139" s="182">
        <f t="shared" si="105"/>
        <v>0</v>
      </c>
      <c r="DM139" s="182">
        <f t="shared" si="106"/>
        <v>0</v>
      </c>
      <c r="DN139" s="182">
        <f t="shared" si="107"/>
        <v>0</v>
      </c>
      <c r="DO139" s="182">
        <f t="shared" si="86"/>
        <v>1</v>
      </c>
      <c r="DP139" s="182">
        <f t="shared" si="87"/>
        <v>0</v>
      </c>
      <c r="DQ139" s="25">
        <f t="shared" si="88"/>
        <v>0</v>
      </c>
      <c r="DR139" s="169"/>
      <c r="DS139" s="166" t="str">
        <f t="shared" si="108"/>
        <v>A</v>
      </c>
      <c r="DT139" s="166" t="str">
        <f t="shared" si="109"/>
        <v>A</v>
      </c>
      <c r="DU139" s="167">
        <f t="shared" si="110"/>
        <v>1</v>
      </c>
      <c r="DV139" s="153" t="str">
        <f>VLOOKUP(M139,'Data Master kondisi'!$O$3:$P$11,2,FALSE)</f>
        <v>Z</v>
      </c>
      <c r="DW139" s="153">
        <f>LOOKUP(DV139,{"X","X","X","Y","Y","Y","Z","Z","Z"},{6,6,6,4,4,4,2,2,2})</f>
        <v>2</v>
      </c>
      <c r="DX139" s="153">
        <f t="shared" si="89"/>
        <v>2</v>
      </c>
      <c r="DY139" s="153">
        <f t="shared" si="111"/>
        <v>5</v>
      </c>
      <c r="DZ139" s="153" t="str">
        <f>VLOOKUP(G139,'Data Master class'!$A$5:$D$12,3,FALSE)</f>
        <v>A</v>
      </c>
      <c r="EA139" s="160" t="str">
        <f t="shared" si="112"/>
        <v>BAIK</v>
      </c>
      <c r="EB139" s="156"/>
      <c r="EC139" s="153">
        <f>VLOOKUP(G139,'Data Master class'!$A$5:$D$12,2,FALSE)</f>
        <v>5</v>
      </c>
      <c r="ED139" s="153" t="str">
        <f>VLOOKUP(H139,'Data Master class'!$E$5:$G$6,3,FALSE)</f>
        <v>Y</v>
      </c>
      <c r="EE139" s="153">
        <f>VLOOKUP(H139,'Data Master class'!$E$5:$G$6,2,FALSE)</f>
        <v>1</v>
      </c>
      <c r="EF139" s="153">
        <f t="shared" si="113"/>
        <v>6</v>
      </c>
      <c r="EG139" s="153" t="str">
        <f t="shared" si="114"/>
        <v>CLASS 2</v>
      </c>
      <c r="EH139" s="153">
        <f t="shared" si="115"/>
        <v>11</v>
      </c>
      <c r="EI139" s="171"/>
      <c r="EJ139" s="441">
        <f t="shared" si="90"/>
        <v>0.15384615384615377</v>
      </c>
      <c r="EK139" s="441">
        <f t="shared" si="91"/>
        <v>6.1538461538461479E-2</v>
      </c>
      <c r="EL139" s="441">
        <f t="shared" si="92"/>
        <v>0.21538461538461542</v>
      </c>
      <c r="EM139" s="442">
        <f t="shared" si="116"/>
        <v>0.14358974358974355</v>
      </c>
      <c r="EN139" s="443" t="str">
        <f t="shared" si="117"/>
        <v>CUKUP</v>
      </c>
      <c r="EP139" s="196">
        <f>'2. SUHU &amp; FISIK TRAFO'!CY139</f>
        <v>324</v>
      </c>
      <c r="EQ139" s="168">
        <f t="shared" si="118"/>
        <v>7.716049382716049</v>
      </c>
      <c r="ER139" s="189" t="str">
        <f t="shared" si="119"/>
        <v>BAIK</v>
      </c>
      <c r="ET139" s="447">
        <f t="shared" si="101"/>
        <v>14.906000000000001</v>
      </c>
      <c r="EU139" s="447">
        <f t="shared" si="120"/>
        <v>11.924800000000001</v>
      </c>
      <c r="EV139" s="448">
        <f t="shared" si="93"/>
        <v>14.906000000000001</v>
      </c>
      <c r="EW139" s="449" t="str">
        <f t="shared" si="121"/>
        <v>BAIK</v>
      </c>
      <c r="EX139" s="721"/>
      <c r="EY139" s="447">
        <f t="shared" si="102"/>
        <v>11.734</v>
      </c>
      <c r="EZ139" s="447">
        <f t="shared" si="94"/>
        <v>9.3872</v>
      </c>
      <c r="FA139" s="448">
        <f t="shared" si="103"/>
        <v>11.734</v>
      </c>
      <c r="FB139" s="449" t="str">
        <f t="shared" si="95"/>
        <v>BAIK</v>
      </c>
      <c r="FD139" s="453">
        <f t="shared" si="96"/>
        <v>16</v>
      </c>
      <c r="FE139" s="454">
        <f t="shared" si="97"/>
        <v>144.50867052023122</v>
      </c>
      <c r="FF139" s="725">
        <f t="shared" si="98"/>
        <v>11.071999999999999</v>
      </c>
      <c r="FG139" s="202" t="str">
        <f t="shared" si="122"/>
        <v>CUKUP</v>
      </c>
    </row>
    <row r="140" spans="1:163" s="195" customFormat="1" ht="20.25" customHeight="1">
      <c r="A140" s="347">
        <v>128</v>
      </c>
      <c r="B140" s="764" t="s">
        <v>2239</v>
      </c>
      <c r="C140" s="331" t="s">
        <v>824</v>
      </c>
      <c r="D140" s="259" t="s">
        <v>823</v>
      </c>
      <c r="E140" s="319" t="s">
        <v>816</v>
      </c>
      <c r="F140" s="319" t="s">
        <v>816</v>
      </c>
      <c r="G140" s="208" t="s">
        <v>204</v>
      </c>
      <c r="H140" s="214" t="s">
        <v>209</v>
      </c>
      <c r="I140" s="259">
        <v>108.28143300000001</v>
      </c>
      <c r="J140" s="210">
        <v>-2.8801299999999999</v>
      </c>
      <c r="K140" s="259" t="s">
        <v>341</v>
      </c>
      <c r="L140" s="259" t="s">
        <v>310</v>
      </c>
      <c r="M140" s="259">
        <v>100</v>
      </c>
      <c r="N140" s="259">
        <v>10233714</v>
      </c>
      <c r="O140" s="259">
        <v>2010</v>
      </c>
      <c r="P140" s="259" t="s">
        <v>316</v>
      </c>
      <c r="Q140" s="665">
        <v>0.76180555555555562</v>
      </c>
      <c r="R140" s="433" t="s">
        <v>1143</v>
      </c>
      <c r="S140" s="331" t="s">
        <v>318</v>
      </c>
      <c r="T140" s="331" t="s">
        <v>607</v>
      </c>
      <c r="U140" s="259">
        <v>2</v>
      </c>
      <c r="V140" s="259">
        <v>2</v>
      </c>
      <c r="W140" s="259">
        <v>3</v>
      </c>
      <c r="X140" s="259">
        <v>20000</v>
      </c>
      <c r="Y140" s="332">
        <v>401</v>
      </c>
      <c r="Z140" s="332">
        <v>399</v>
      </c>
      <c r="AA140" s="332">
        <v>400</v>
      </c>
      <c r="AB140" s="332">
        <v>231</v>
      </c>
      <c r="AC140" s="332">
        <v>228</v>
      </c>
      <c r="AD140" s="332">
        <v>229</v>
      </c>
      <c r="AE140" s="332">
        <v>41</v>
      </c>
      <c r="AF140" s="332">
        <v>80</v>
      </c>
      <c r="AG140" s="332">
        <v>48</v>
      </c>
      <c r="AH140" s="332">
        <v>35</v>
      </c>
      <c r="AI140" s="332">
        <v>12</v>
      </c>
      <c r="AJ140" s="332">
        <v>30</v>
      </c>
      <c r="AK140" s="332">
        <v>18</v>
      </c>
      <c r="AL140" s="332">
        <v>17</v>
      </c>
      <c r="AM140" s="332">
        <v>29</v>
      </c>
      <c r="AN140" s="332">
        <v>50</v>
      </c>
      <c r="AO140" s="332">
        <v>30</v>
      </c>
      <c r="AP140" s="332">
        <v>18</v>
      </c>
      <c r="AQ140" s="332"/>
      <c r="AR140" s="332"/>
      <c r="AS140" s="332"/>
      <c r="AT140" s="332"/>
      <c r="AU140" s="332"/>
      <c r="AV140" s="332"/>
      <c r="AW140" s="332"/>
      <c r="AX140" s="332"/>
      <c r="AY140" s="332" t="s">
        <v>1146</v>
      </c>
      <c r="AZ140" s="332" t="s">
        <v>1113</v>
      </c>
      <c r="BA140" s="332" t="s">
        <v>1110</v>
      </c>
      <c r="BB140" s="261">
        <v>398</v>
      </c>
      <c r="BC140" s="261">
        <v>393</v>
      </c>
      <c r="BD140" s="261">
        <v>395</v>
      </c>
      <c r="BE140" s="261">
        <v>228</v>
      </c>
      <c r="BF140" s="261">
        <v>225</v>
      </c>
      <c r="BG140" s="261">
        <v>226</v>
      </c>
      <c r="BH140" s="261">
        <v>34</v>
      </c>
      <c r="BI140" s="261">
        <v>61</v>
      </c>
      <c r="BJ140" s="261">
        <v>58</v>
      </c>
      <c r="BK140" s="261">
        <v>28</v>
      </c>
      <c r="BL140" s="261">
        <v>9</v>
      </c>
      <c r="BM140" s="261">
        <v>18</v>
      </c>
      <c r="BN140" s="261">
        <v>27</v>
      </c>
      <c r="BO140" s="261">
        <v>12</v>
      </c>
      <c r="BP140" s="261">
        <v>25</v>
      </c>
      <c r="BQ140" s="261">
        <v>43</v>
      </c>
      <c r="BR140" s="261">
        <v>31</v>
      </c>
      <c r="BS140" s="261">
        <v>16</v>
      </c>
      <c r="BT140" s="261"/>
      <c r="BU140" s="261"/>
      <c r="BV140" s="261"/>
      <c r="BW140" s="261"/>
      <c r="BX140" s="261"/>
      <c r="BY140" s="261"/>
      <c r="BZ140" s="261"/>
      <c r="CA140" s="261"/>
      <c r="CB140" s="720">
        <v>0.879</v>
      </c>
      <c r="CC140" s="720">
        <v>0.97799999999999998</v>
      </c>
      <c r="CD140" s="720">
        <v>0.93899999999999995</v>
      </c>
      <c r="CE140" s="333">
        <v>226</v>
      </c>
      <c r="CF140" s="333">
        <v>86058125963</v>
      </c>
      <c r="CG140" s="333">
        <v>223</v>
      </c>
      <c r="CH140" s="333">
        <v>22111007639</v>
      </c>
      <c r="CI140" s="333">
        <v>224</v>
      </c>
      <c r="CJ140" s="333">
        <v>4605815765</v>
      </c>
      <c r="CK140" s="333">
        <v>226</v>
      </c>
      <c r="CL140" s="333">
        <v>163100144023</v>
      </c>
      <c r="CM140" s="333">
        <v>223</v>
      </c>
      <c r="CN140" s="333">
        <v>86056817488</v>
      </c>
      <c r="CO140" s="333">
        <v>224</v>
      </c>
      <c r="CP140" s="333">
        <v>163100142220</v>
      </c>
      <c r="CQ140" s="333"/>
      <c r="CR140" s="333"/>
      <c r="CS140" s="333"/>
      <c r="CT140" s="333"/>
      <c r="CU140" s="333"/>
      <c r="CV140" s="333"/>
      <c r="CW140" s="333"/>
      <c r="CX140" s="333"/>
      <c r="CY140" s="333"/>
      <c r="CZ140" s="333"/>
      <c r="DA140" s="333"/>
      <c r="DB140" s="374"/>
      <c r="DC140" s="154"/>
      <c r="DD140" s="179">
        <f t="shared" si="81"/>
        <v>144.50867052023122</v>
      </c>
      <c r="DE140" s="179">
        <f t="shared" si="82"/>
        <v>28.371999999999996</v>
      </c>
      <c r="DF140" s="179">
        <f t="shared" si="83"/>
        <v>55.36</v>
      </c>
      <c r="DG140" s="179">
        <f t="shared" si="84"/>
        <v>33.216000000000001</v>
      </c>
      <c r="DH140" s="180">
        <f t="shared" si="85"/>
        <v>80</v>
      </c>
      <c r="DI140" s="181">
        <f t="shared" si="104"/>
        <v>223</v>
      </c>
      <c r="DJ140" s="182">
        <f t="shared" si="99"/>
        <v>0</v>
      </c>
      <c r="DK140" s="182">
        <f t="shared" si="100"/>
        <v>1</v>
      </c>
      <c r="DL140" s="182">
        <f t="shared" si="105"/>
        <v>0</v>
      </c>
      <c r="DM140" s="182">
        <f t="shared" si="106"/>
        <v>0</v>
      </c>
      <c r="DN140" s="182">
        <f t="shared" si="107"/>
        <v>0</v>
      </c>
      <c r="DO140" s="182">
        <f t="shared" si="86"/>
        <v>0</v>
      </c>
      <c r="DP140" s="182">
        <f t="shared" si="87"/>
        <v>1</v>
      </c>
      <c r="DQ140" s="25">
        <f t="shared" si="88"/>
        <v>0</v>
      </c>
      <c r="DR140" s="169"/>
      <c r="DS140" s="166" t="str">
        <f t="shared" si="108"/>
        <v>A</v>
      </c>
      <c r="DT140" s="166" t="str">
        <f t="shared" si="109"/>
        <v>B</v>
      </c>
      <c r="DU140" s="167">
        <f t="shared" si="110"/>
        <v>2</v>
      </c>
      <c r="DV140" s="153" t="str">
        <f>VLOOKUP(M140,'Data Master kondisi'!$O$3:$P$11,2,FALSE)</f>
        <v>Z</v>
      </c>
      <c r="DW140" s="153">
        <f>LOOKUP(DV140,{"X","X","X","Y","Y","Y","Z","Z","Z"},{6,6,6,4,4,4,2,2,2})</f>
        <v>2</v>
      </c>
      <c r="DX140" s="153">
        <f t="shared" si="89"/>
        <v>1</v>
      </c>
      <c r="DY140" s="153">
        <f t="shared" si="111"/>
        <v>5</v>
      </c>
      <c r="DZ140" s="153" t="str">
        <f>VLOOKUP(G140,'Data Master class'!$A$5:$D$12,3,FALSE)</f>
        <v>A</v>
      </c>
      <c r="EA140" s="160" t="str">
        <f t="shared" si="112"/>
        <v>BAIK</v>
      </c>
      <c r="EB140" s="156"/>
      <c r="EC140" s="153">
        <f>VLOOKUP(G140,'Data Master class'!$A$5:$D$12,2,FALSE)</f>
        <v>5</v>
      </c>
      <c r="ED140" s="153" t="str">
        <f>VLOOKUP(H140,'Data Master class'!$E$5:$G$6,3,FALSE)</f>
        <v>Y</v>
      </c>
      <c r="EE140" s="153">
        <f>VLOOKUP(H140,'Data Master class'!$E$5:$G$6,2,FALSE)</f>
        <v>1</v>
      </c>
      <c r="EF140" s="153">
        <f t="shared" si="113"/>
        <v>6</v>
      </c>
      <c r="EG140" s="153" t="str">
        <f t="shared" si="114"/>
        <v>CLASS 2</v>
      </c>
      <c r="EH140" s="153">
        <f t="shared" si="115"/>
        <v>11</v>
      </c>
      <c r="EI140" s="171"/>
      <c r="EJ140" s="441">
        <f t="shared" si="90"/>
        <v>0.27218934911242609</v>
      </c>
      <c r="EK140" s="441">
        <f t="shared" si="91"/>
        <v>0.4201183431952662</v>
      </c>
      <c r="EL140" s="441">
        <f t="shared" si="92"/>
        <v>0.14792899408284027</v>
      </c>
      <c r="EM140" s="442">
        <f t="shared" si="116"/>
        <v>0.28007889546351089</v>
      </c>
      <c r="EN140" s="443" t="str">
        <f t="shared" si="117"/>
        <v>KURANG</v>
      </c>
      <c r="EP140" s="196">
        <f>'2. SUHU &amp; FISIK TRAFO'!CY140</f>
        <v>202</v>
      </c>
      <c r="EQ140" s="168">
        <f t="shared" si="118"/>
        <v>39.603960396039604</v>
      </c>
      <c r="ER140" s="189" t="str">
        <f t="shared" si="119"/>
        <v>BAIK</v>
      </c>
      <c r="ET140" s="447">
        <f t="shared" si="101"/>
        <v>38.703000000000003</v>
      </c>
      <c r="EU140" s="447">
        <f t="shared" si="120"/>
        <v>30.962400000000002</v>
      </c>
      <c r="EV140" s="448">
        <f t="shared" si="93"/>
        <v>38.703000000000003</v>
      </c>
      <c r="EW140" s="449" t="str">
        <f t="shared" si="121"/>
        <v>BAIK</v>
      </c>
      <c r="EX140" s="721"/>
      <c r="EY140" s="447">
        <f t="shared" si="102"/>
        <v>34.585000000000001</v>
      </c>
      <c r="EZ140" s="447">
        <f t="shared" si="94"/>
        <v>27.668000000000003</v>
      </c>
      <c r="FA140" s="448">
        <f t="shared" si="103"/>
        <v>34.585000000000001</v>
      </c>
      <c r="FB140" s="449" t="str">
        <f t="shared" si="95"/>
        <v>BAIK</v>
      </c>
      <c r="FD140" s="453">
        <f t="shared" si="96"/>
        <v>35</v>
      </c>
      <c r="FE140" s="454">
        <f t="shared" si="97"/>
        <v>144.50867052023122</v>
      </c>
      <c r="FF140" s="725">
        <f t="shared" si="98"/>
        <v>24.22</v>
      </c>
      <c r="FG140" s="202" t="str">
        <f t="shared" si="122"/>
        <v>BURUK</v>
      </c>
    </row>
    <row r="141" spans="1:163" s="195" customFormat="1" ht="20.25" customHeight="1">
      <c r="A141" s="347">
        <v>129</v>
      </c>
      <c r="B141" s="764" t="s">
        <v>2239</v>
      </c>
      <c r="C141" s="331" t="s">
        <v>825</v>
      </c>
      <c r="D141" s="259" t="s">
        <v>647</v>
      </c>
      <c r="E141" s="319" t="s">
        <v>816</v>
      </c>
      <c r="F141" s="319" t="s">
        <v>816</v>
      </c>
      <c r="G141" s="208" t="s">
        <v>204</v>
      </c>
      <c r="H141" s="214" t="s">
        <v>208</v>
      </c>
      <c r="I141" s="259">
        <v>108.279966</v>
      </c>
      <c r="J141" s="210">
        <v>-2.8820109999999999</v>
      </c>
      <c r="K141" s="259" t="s">
        <v>341</v>
      </c>
      <c r="L141" s="259" t="s">
        <v>623</v>
      </c>
      <c r="M141" s="259">
        <v>100</v>
      </c>
      <c r="N141" s="259" t="s">
        <v>826</v>
      </c>
      <c r="O141" s="259">
        <v>2010</v>
      </c>
      <c r="P141" s="259" t="s">
        <v>316</v>
      </c>
      <c r="Q141" s="665">
        <v>0.76944444444444438</v>
      </c>
      <c r="R141" s="433" t="s">
        <v>1143</v>
      </c>
      <c r="S141" s="331" t="s">
        <v>318</v>
      </c>
      <c r="T141" s="331" t="s">
        <v>607</v>
      </c>
      <c r="U141" s="259">
        <v>1</v>
      </c>
      <c r="V141" s="259">
        <v>1</v>
      </c>
      <c r="W141" s="259">
        <v>3</v>
      </c>
      <c r="X141" s="259">
        <v>20000</v>
      </c>
      <c r="Y141" s="332">
        <v>398</v>
      </c>
      <c r="Z141" s="332">
        <v>401</v>
      </c>
      <c r="AA141" s="332">
        <v>400</v>
      </c>
      <c r="AB141" s="332">
        <v>228</v>
      </c>
      <c r="AC141" s="332">
        <v>231</v>
      </c>
      <c r="AD141" s="332">
        <v>230</v>
      </c>
      <c r="AE141" s="332">
        <v>17</v>
      </c>
      <c r="AF141" s="332">
        <v>8</v>
      </c>
      <c r="AG141" s="332">
        <v>5</v>
      </c>
      <c r="AH141" s="332">
        <v>10</v>
      </c>
      <c r="AI141" s="332"/>
      <c r="AJ141" s="332"/>
      <c r="AK141" s="332"/>
      <c r="AL141" s="332"/>
      <c r="AM141" s="332"/>
      <c r="AN141" s="332"/>
      <c r="AO141" s="332"/>
      <c r="AP141" s="332"/>
      <c r="AQ141" s="332">
        <v>17</v>
      </c>
      <c r="AR141" s="332">
        <v>8</v>
      </c>
      <c r="AS141" s="332">
        <v>5</v>
      </c>
      <c r="AT141" s="332">
        <v>10</v>
      </c>
      <c r="AU141" s="332"/>
      <c r="AV141" s="332"/>
      <c r="AW141" s="332"/>
      <c r="AX141" s="332"/>
      <c r="AY141" s="332" t="s">
        <v>1093</v>
      </c>
      <c r="AZ141" s="332" t="s">
        <v>1130</v>
      </c>
      <c r="BA141" s="332" t="s">
        <v>1153</v>
      </c>
      <c r="BB141" s="261">
        <v>403</v>
      </c>
      <c r="BC141" s="261">
        <v>405</v>
      </c>
      <c r="BD141" s="261">
        <v>401</v>
      </c>
      <c r="BE141" s="261">
        <v>232</v>
      </c>
      <c r="BF141" s="261">
        <v>233</v>
      </c>
      <c r="BG141" s="261">
        <v>231</v>
      </c>
      <c r="BH141" s="261">
        <v>9</v>
      </c>
      <c r="BI141" s="261">
        <v>6</v>
      </c>
      <c r="BJ141" s="261">
        <v>5</v>
      </c>
      <c r="BK141" s="261">
        <v>4</v>
      </c>
      <c r="BL141" s="261"/>
      <c r="BM141" s="261"/>
      <c r="BN141" s="261"/>
      <c r="BO141" s="261"/>
      <c r="BP141" s="261"/>
      <c r="BQ141" s="261"/>
      <c r="BR141" s="261"/>
      <c r="BS141" s="261"/>
      <c r="BT141" s="261">
        <v>9</v>
      </c>
      <c r="BU141" s="261">
        <v>6</v>
      </c>
      <c r="BV141" s="261">
        <v>5</v>
      </c>
      <c r="BW141" s="261">
        <v>4</v>
      </c>
      <c r="BX141" s="261"/>
      <c r="BY141" s="261"/>
      <c r="BZ141" s="261"/>
      <c r="CA141" s="261"/>
      <c r="CB141" s="720">
        <v>0.91100000000000003</v>
      </c>
      <c r="CC141" s="720">
        <v>0.95099999999999996</v>
      </c>
      <c r="CD141" s="720">
        <v>0.97299999999999998</v>
      </c>
      <c r="CE141" s="333"/>
      <c r="CF141" s="333"/>
      <c r="CG141" s="333"/>
      <c r="CH141" s="333"/>
      <c r="CI141" s="333"/>
      <c r="CJ141" s="333"/>
      <c r="CK141" s="333"/>
      <c r="CL141" s="333"/>
      <c r="CM141" s="333"/>
      <c r="CN141" s="333"/>
      <c r="CO141" s="333"/>
      <c r="CP141" s="333"/>
      <c r="CQ141" s="333">
        <v>230</v>
      </c>
      <c r="CR141" s="333">
        <v>86051101581</v>
      </c>
      <c r="CS141" s="333">
        <v>231</v>
      </c>
      <c r="CT141" s="333">
        <v>16310005736</v>
      </c>
      <c r="CU141" s="333">
        <v>229</v>
      </c>
      <c r="CV141" s="333">
        <v>86051101756</v>
      </c>
      <c r="CW141" s="333"/>
      <c r="CX141" s="333"/>
      <c r="CY141" s="333"/>
      <c r="CZ141" s="333"/>
      <c r="DA141" s="333"/>
      <c r="DB141" s="374"/>
      <c r="DC141" s="154"/>
      <c r="DD141" s="179">
        <f t="shared" ref="DD141:DD204" si="123">((M141*1000)/(1.73*AVERAGE(Y141:AA141)))</f>
        <v>144.62919484927227</v>
      </c>
      <c r="DE141" s="179">
        <f t="shared" ref="DE141:DE204" si="124">((AE141/((M141*1000)/(1.73*AVERAGE(Y141:AA141)))*100))</f>
        <v>11.754196666666667</v>
      </c>
      <c r="DF141" s="179">
        <f t="shared" ref="DF141:DF204" si="125">((AF141/((M141*1000)/(1.73*AVERAGE(Y141:AA141)))*100))</f>
        <v>5.5313866666666671</v>
      </c>
      <c r="DG141" s="179">
        <f t="shared" ref="DG141:DG204" si="126">((AG141/((M141*1000)/(1.73*AVERAGE(Y141:AA141)))*100))</f>
        <v>3.4571166666666668</v>
      </c>
      <c r="DH141" s="180">
        <f t="shared" ref="DH141:DH204" si="127">MAX(AE141:AG141)</f>
        <v>17</v>
      </c>
      <c r="DI141" s="181">
        <f t="shared" si="104"/>
        <v>229</v>
      </c>
      <c r="DJ141" s="182">
        <f t="shared" si="99"/>
        <v>1</v>
      </c>
      <c r="DK141" s="182">
        <f t="shared" si="100"/>
        <v>0</v>
      </c>
      <c r="DL141" s="182">
        <f t="shared" si="105"/>
        <v>0</v>
      </c>
      <c r="DM141" s="182">
        <f t="shared" si="106"/>
        <v>0</v>
      </c>
      <c r="DN141" s="182">
        <f t="shared" si="107"/>
        <v>0</v>
      </c>
      <c r="DO141" s="182">
        <f t="shared" ref="DO141:DO204" si="128">IF(ISERR(DH141/(M141/(1.732*0.001*MAX(Y141:AA141)))&lt;0.5),0,IF(DH141/(M141/(1.732*0.001*MAX(Y141:AA141)))&lt;0.5,1,0))</f>
        <v>1</v>
      </c>
      <c r="DP141" s="182">
        <f t="shared" ref="DP141:DP204" si="129">IF(ISERR(AND(DH141/(M141/(1.732*0.001*MAX(Y141:AA141)))&gt;0.5,DH141/(M141/(1.732*0.001*MAX(Y141:AA141)))&lt;0.8)),0,IF(AND(DH141/(M141/(1.732*0.001*MAX(Y141:AA141)))&gt;0.5,DH141/(M141/(1.732*0.001*MAX(Y141:AA141)))&lt;0.8),1,0))</f>
        <v>0</v>
      </c>
      <c r="DQ141" s="25">
        <f t="shared" ref="DQ141:DQ204" si="130">IF(ISERR(AND(DH141/(M141/(1.732*0.001*MAX(Y141:AA141)))&gt;=0.8,DH141/(M141/(1.732*0.001*MAX(Y141:AA141)))&lt;=1)),0,IF(AND(DH141/(M141/(1.732*0.001*MAX(Y141:AA141)))&gt;=0.8,DH141/(M141/(1.732*0.001*MAX(Y141:AA141)))&lt;=1),1,0))</f>
        <v>0</v>
      </c>
      <c r="DR141" s="169"/>
      <c r="DS141" s="166" t="str">
        <f t="shared" si="108"/>
        <v>A</v>
      </c>
      <c r="DT141" s="166" t="str">
        <f t="shared" si="109"/>
        <v>C</v>
      </c>
      <c r="DU141" s="167">
        <f t="shared" si="110"/>
        <v>3</v>
      </c>
      <c r="DV141" s="153" t="str">
        <f>VLOOKUP(M141,'Data Master kondisi'!$O$3:$P$11,2,FALSE)</f>
        <v>Z</v>
      </c>
      <c r="DW141" s="153">
        <f>LOOKUP(DV141,{"X","X","X","Y","Y","Y","Z","Z","Z"},{6,6,6,4,4,4,2,2,2})</f>
        <v>2</v>
      </c>
      <c r="DX141" s="153">
        <f t="shared" ref="DX141:DX204" si="131">IF(O141&gt;=2010,1,IF(AND(O141&lt;=2009,O141&gt;=2000),2,IF(AND(O141&lt;=1999,O141&gt;=1990),3,IF(AND(O141&lt;=1989,O141&gt;=1980),4,IF(AND(O141&lt;=1979,O141&gt;=1970),5,0)))))</f>
        <v>1</v>
      </c>
      <c r="DY141" s="153">
        <f t="shared" si="111"/>
        <v>6</v>
      </c>
      <c r="DZ141" s="153" t="str">
        <f>VLOOKUP(G141,'Data Master class'!$A$5:$D$12,3,FALSE)</f>
        <v>A</v>
      </c>
      <c r="EA141" s="160" t="str">
        <f t="shared" si="112"/>
        <v>CUKUP</v>
      </c>
      <c r="EB141" s="156"/>
      <c r="EC141" s="153">
        <f>VLOOKUP(G141,'Data Master class'!$A$5:$D$12,2,FALSE)</f>
        <v>5</v>
      </c>
      <c r="ED141" s="153" t="str">
        <f>VLOOKUP(H141,'Data Master class'!$E$5:$G$6,3,FALSE)</f>
        <v>X</v>
      </c>
      <c r="EE141" s="153">
        <f>VLOOKUP(H141,'Data Master class'!$E$5:$G$6,2,FALSE)</f>
        <v>2</v>
      </c>
      <c r="EF141" s="153">
        <f t="shared" si="113"/>
        <v>7</v>
      </c>
      <c r="EG141" s="153" t="str">
        <f t="shared" si="114"/>
        <v>CLASS 2</v>
      </c>
      <c r="EH141" s="153">
        <f t="shared" si="115"/>
        <v>13</v>
      </c>
      <c r="EI141" s="171"/>
      <c r="EJ141" s="441">
        <f t="shared" ref="EJ141:EJ204" si="132">ABS(AE141-AVERAGE(AE141:AG141))/((AE141+AF141+AG141)/3)</f>
        <v>0.7</v>
      </c>
      <c r="EK141" s="441">
        <f t="shared" ref="EK141:EK204" si="133">ABS(AF141-AVERAGE(AE141:AG141))/((AE141+AF141+AG141)/3)</f>
        <v>0.2</v>
      </c>
      <c r="EL141" s="441">
        <f t="shared" ref="EL141:EL204" si="134">ABS(AG141-AVERAGE(AE141:AG141))/((AE141+AF141+AG141)/3)</f>
        <v>0.5</v>
      </c>
      <c r="EM141" s="442">
        <f t="shared" si="116"/>
        <v>0.46666666666666662</v>
      </c>
      <c r="EN141" s="443" t="str">
        <f t="shared" si="117"/>
        <v>BURUK</v>
      </c>
      <c r="EP141" s="196">
        <f>'2. SUHU &amp; FISIK TRAFO'!CY141</f>
        <v>324</v>
      </c>
      <c r="EQ141" s="168">
        <f t="shared" si="118"/>
        <v>5.2469135802469129</v>
      </c>
      <c r="ER141" s="189" t="str">
        <f t="shared" si="119"/>
        <v>BAIK</v>
      </c>
      <c r="ET141" s="447">
        <f t="shared" si="101"/>
        <v>6.8740000000000006</v>
      </c>
      <c r="EU141" s="447">
        <f t="shared" si="120"/>
        <v>5.499200000000001</v>
      </c>
      <c r="EV141" s="448">
        <f t="shared" ref="EV141:EV204" si="135">(ET141/M141)*100</f>
        <v>6.8740000000000006</v>
      </c>
      <c r="EW141" s="449" t="str">
        <f t="shared" si="121"/>
        <v>BAIK</v>
      </c>
      <c r="EX141" s="721"/>
      <c r="EY141" s="447">
        <f t="shared" si="102"/>
        <v>4.641</v>
      </c>
      <c r="EZ141" s="447">
        <f t="shared" ref="EZ141:EZ204" si="136">EY141*0.8</f>
        <v>3.7128000000000001</v>
      </c>
      <c r="FA141" s="448">
        <f t="shared" si="103"/>
        <v>4.641</v>
      </c>
      <c r="FB141" s="449" t="str">
        <f t="shared" ref="FB141:FB204" si="137">IF(AND(FA141&gt;0,FA141&lt;60),"BAIK",IF(AND(FA141&gt;=60,FA141&lt;80),"CUKUP",IF(AND(FA141&gt;=80,FA141&lt;100),"KURANG",IF(AND(FA141&gt;=100),"BURUK",0))))</f>
        <v>BAIK</v>
      </c>
      <c r="FD141" s="453">
        <f t="shared" ref="FD141:FD204" si="138">AH141</f>
        <v>10</v>
      </c>
      <c r="FE141" s="454">
        <f t="shared" ref="FE141:FE204" si="139">M141/(1.73*400)*1000</f>
        <v>144.50867052023122</v>
      </c>
      <c r="FF141" s="725">
        <f t="shared" ref="FF141:FF204" si="140">FD141/(FE141)*100</f>
        <v>6.92</v>
      </c>
      <c r="FG141" s="202" t="str">
        <f t="shared" si="122"/>
        <v>BAIK</v>
      </c>
    </row>
    <row r="142" spans="1:163" s="195" customFormat="1" ht="20.25" customHeight="1">
      <c r="A142" s="347">
        <v>130</v>
      </c>
      <c r="B142" s="764" t="s">
        <v>2239</v>
      </c>
      <c r="C142" s="331" t="s">
        <v>827</v>
      </c>
      <c r="D142" s="259" t="s">
        <v>828</v>
      </c>
      <c r="E142" s="319" t="s">
        <v>816</v>
      </c>
      <c r="F142" s="319" t="s">
        <v>816</v>
      </c>
      <c r="G142" s="208" t="s">
        <v>204</v>
      </c>
      <c r="H142" s="214" t="s">
        <v>209</v>
      </c>
      <c r="I142" s="259">
        <v>108.277811</v>
      </c>
      <c r="J142" s="210">
        <v>-2.8803679999999998</v>
      </c>
      <c r="K142" s="259" t="s">
        <v>315</v>
      </c>
      <c r="L142" s="259" t="s">
        <v>570</v>
      </c>
      <c r="M142" s="259">
        <v>100</v>
      </c>
      <c r="N142" s="259" t="s">
        <v>829</v>
      </c>
      <c r="O142" s="259">
        <v>2014</v>
      </c>
      <c r="P142" s="259" t="s">
        <v>316</v>
      </c>
      <c r="Q142" s="665">
        <v>0.77569444444444446</v>
      </c>
      <c r="R142" s="433" t="s">
        <v>1143</v>
      </c>
      <c r="S142" s="331" t="s">
        <v>318</v>
      </c>
      <c r="T142" s="331" t="s">
        <v>607</v>
      </c>
      <c r="U142" s="259">
        <v>2</v>
      </c>
      <c r="V142" s="259">
        <v>2</v>
      </c>
      <c r="W142" s="259">
        <v>3</v>
      </c>
      <c r="X142" s="259">
        <v>20000</v>
      </c>
      <c r="Y142" s="332">
        <v>399</v>
      </c>
      <c r="Z142" s="332">
        <v>400</v>
      </c>
      <c r="AA142" s="332">
        <v>397</v>
      </c>
      <c r="AB142" s="332">
        <v>229</v>
      </c>
      <c r="AC142" s="332">
        <v>230</v>
      </c>
      <c r="AD142" s="332">
        <v>228</v>
      </c>
      <c r="AE142" s="332">
        <v>53</v>
      </c>
      <c r="AF142" s="332">
        <v>69</v>
      </c>
      <c r="AG142" s="332">
        <v>60</v>
      </c>
      <c r="AH142" s="332">
        <v>45</v>
      </c>
      <c r="AI142" s="332">
        <v>25</v>
      </c>
      <c r="AJ142" s="332">
        <v>32</v>
      </c>
      <c r="AK142" s="332">
        <v>41</v>
      </c>
      <c r="AL142" s="332">
        <v>22</v>
      </c>
      <c r="AM142" s="332">
        <v>28</v>
      </c>
      <c r="AN142" s="332">
        <v>37</v>
      </c>
      <c r="AO142" s="332">
        <v>19</v>
      </c>
      <c r="AP142" s="332">
        <v>23</v>
      </c>
      <c r="AQ142" s="332"/>
      <c r="AR142" s="332"/>
      <c r="AS142" s="332"/>
      <c r="AT142" s="332"/>
      <c r="AU142" s="332"/>
      <c r="AV142" s="332"/>
      <c r="AW142" s="332"/>
      <c r="AX142" s="332"/>
      <c r="AY142" s="332" t="s">
        <v>1112</v>
      </c>
      <c r="AZ142" s="332" t="s">
        <v>1103</v>
      </c>
      <c r="BA142" s="332" t="s">
        <v>1096</v>
      </c>
      <c r="BB142" s="261">
        <v>401</v>
      </c>
      <c r="BC142" s="261">
        <v>400</v>
      </c>
      <c r="BD142" s="261">
        <v>398</v>
      </c>
      <c r="BE142" s="261">
        <v>231</v>
      </c>
      <c r="BF142" s="261">
        <v>230</v>
      </c>
      <c r="BG142" s="261">
        <v>228</v>
      </c>
      <c r="BH142" s="261">
        <v>43</v>
      </c>
      <c r="BI142" s="261">
        <v>64</v>
      </c>
      <c r="BJ142" s="261">
        <v>45</v>
      </c>
      <c r="BK142" s="261">
        <v>30</v>
      </c>
      <c r="BL142" s="261">
        <v>23</v>
      </c>
      <c r="BM142" s="261">
        <v>33</v>
      </c>
      <c r="BN142" s="261">
        <v>35</v>
      </c>
      <c r="BO142" s="261">
        <v>21</v>
      </c>
      <c r="BP142" s="261">
        <v>20</v>
      </c>
      <c r="BQ142" s="261">
        <v>31</v>
      </c>
      <c r="BR142" s="261">
        <v>10</v>
      </c>
      <c r="BS142" s="261">
        <v>11</v>
      </c>
      <c r="BT142" s="261"/>
      <c r="BU142" s="261"/>
      <c r="BV142" s="261"/>
      <c r="BW142" s="261"/>
      <c r="BX142" s="261"/>
      <c r="BY142" s="261"/>
      <c r="BZ142" s="261"/>
      <c r="CA142" s="261"/>
      <c r="CB142" s="720">
        <v>0.85699999999999998</v>
      </c>
      <c r="CC142" s="720">
        <v>0.84399999999999997</v>
      </c>
      <c r="CD142" s="720">
        <v>0.89900000000000002</v>
      </c>
      <c r="CE142" s="333">
        <v>229</v>
      </c>
      <c r="CF142" s="333">
        <v>86031995334</v>
      </c>
      <c r="CG142" s="333">
        <v>228</v>
      </c>
      <c r="CH142" s="333">
        <v>3219021754</v>
      </c>
      <c r="CI142" s="333">
        <v>226</v>
      </c>
      <c r="CJ142" s="333">
        <v>8604641662</v>
      </c>
      <c r="CK142" s="333">
        <v>229</v>
      </c>
      <c r="CL142" s="333">
        <v>32190281553</v>
      </c>
      <c r="CM142" s="333">
        <v>228</v>
      </c>
      <c r="CN142" s="333">
        <v>56402501831</v>
      </c>
      <c r="CO142" s="333">
        <v>226</v>
      </c>
      <c r="CP142" s="333">
        <v>5640253700</v>
      </c>
      <c r="CQ142" s="333"/>
      <c r="CR142" s="333"/>
      <c r="CS142" s="333"/>
      <c r="CT142" s="333"/>
      <c r="CU142" s="333"/>
      <c r="CV142" s="333"/>
      <c r="CW142" s="333"/>
      <c r="CX142" s="333"/>
      <c r="CY142" s="333"/>
      <c r="CZ142" s="333"/>
      <c r="DA142" s="333"/>
      <c r="DB142" s="374"/>
      <c r="DC142" s="154"/>
      <c r="DD142" s="179">
        <f t="shared" si="123"/>
        <v>144.99197711059986</v>
      </c>
      <c r="DE142" s="179">
        <f t="shared" si="124"/>
        <v>36.553746666666669</v>
      </c>
      <c r="DF142" s="179">
        <f t="shared" si="125"/>
        <v>47.588840000000005</v>
      </c>
      <c r="DG142" s="179">
        <f t="shared" si="126"/>
        <v>41.381600000000006</v>
      </c>
      <c r="DH142" s="180">
        <f t="shared" si="127"/>
        <v>69</v>
      </c>
      <c r="DI142" s="181">
        <f t="shared" si="104"/>
        <v>226</v>
      </c>
      <c r="DJ142" s="182">
        <f t="shared" ref="DJ142:DJ205" si="141">IF(AND(EV142&lt;=25),1,0)</f>
        <v>0</v>
      </c>
      <c r="DK142" s="182">
        <f t="shared" ref="DK142:DK205" si="142">IF(AND(EV142&gt;25,EV142&lt;=50),1,0)</f>
        <v>1</v>
      </c>
      <c r="DL142" s="182">
        <f t="shared" si="105"/>
        <v>0</v>
      </c>
      <c r="DM142" s="182">
        <f t="shared" si="106"/>
        <v>0</v>
      </c>
      <c r="DN142" s="182">
        <f t="shared" si="107"/>
        <v>0</v>
      </c>
      <c r="DO142" s="182">
        <f t="shared" si="128"/>
        <v>1</v>
      </c>
      <c r="DP142" s="182">
        <f t="shared" si="129"/>
        <v>0</v>
      </c>
      <c r="DQ142" s="25">
        <f t="shared" si="130"/>
        <v>0</v>
      </c>
      <c r="DR142" s="169"/>
      <c r="DS142" s="166" t="str">
        <f t="shared" si="108"/>
        <v>A</v>
      </c>
      <c r="DT142" s="166" t="str">
        <f t="shared" si="109"/>
        <v>A</v>
      </c>
      <c r="DU142" s="167">
        <f t="shared" si="110"/>
        <v>1</v>
      </c>
      <c r="DV142" s="153" t="str">
        <f>VLOOKUP(M142,'Data Master kondisi'!$O$3:$P$11,2,FALSE)</f>
        <v>Z</v>
      </c>
      <c r="DW142" s="153">
        <f>LOOKUP(DV142,{"X","X","X","Y","Y","Y","Z","Z","Z"},{6,6,6,4,4,4,2,2,2})</f>
        <v>2</v>
      </c>
      <c r="DX142" s="153">
        <f t="shared" si="131"/>
        <v>1</v>
      </c>
      <c r="DY142" s="153">
        <f t="shared" si="111"/>
        <v>4</v>
      </c>
      <c r="DZ142" s="153" t="str">
        <f>VLOOKUP(G142,'Data Master class'!$A$5:$D$12,3,FALSE)</f>
        <v>A</v>
      </c>
      <c r="EA142" s="160" t="str">
        <f t="shared" si="112"/>
        <v>BAIK</v>
      </c>
      <c r="EB142" s="156"/>
      <c r="EC142" s="153">
        <f>VLOOKUP(G142,'Data Master class'!$A$5:$D$12,2,FALSE)</f>
        <v>5</v>
      </c>
      <c r="ED142" s="153" t="str">
        <f>VLOOKUP(H142,'Data Master class'!$E$5:$G$6,3,FALSE)</f>
        <v>Y</v>
      </c>
      <c r="EE142" s="153">
        <f>VLOOKUP(H142,'Data Master class'!$E$5:$G$6,2,FALSE)</f>
        <v>1</v>
      </c>
      <c r="EF142" s="153">
        <f t="shared" si="113"/>
        <v>6</v>
      </c>
      <c r="EG142" s="153" t="str">
        <f t="shared" si="114"/>
        <v>CLASS 2</v>
      </c>
      <c r="EH142" s="153">
        <f t="shared" si="115"/>
        <v>10</v>
      </c>
      <c r="EI142" s="171"/>
      <c r="EJ142" s="441">
        <f t="shared" si="132"/>
        <v>0.12637362637362634</v>
      </c>
      <c r="EK142" s="441">
        <f t="shared" si="133"/>
        <v>0.1373626373626374</v>
      </c>
      <c r="EL142" s="441">
        <f t="shared" si="134"/>
        <v>1.098901098901095E-2</v>
      </c>
      <c r="EM142" s="442">
        <f t="shared" si="116"/>
        <v>9.1575091575091569E-2</v>
      </c>
      <c r="EN142" s="443" t="str">
        <f t="shared" si="117"/>
        <v>BAIK</v>
      </c>
      <c r="EP142" s="196">
        <f>'2. SUHU &amp; FISIK TRAFO'!CY142</f>
        <v>202</v>
      </c>
      <c r="EQ142" s="168">
        <f t="shared" si="118"/>
        <v>34.158415841584159</v>
      </c>
      <c r="ER142" s="189" t="str">
        <f t="shared" si="119"/>
        <v>BAIK</v>
      </c>
      <c r="ET142" s="447">
        <f t="shared" ref="ET142:ET205" si="143">((AB142*AE142)+(AC142*AF142)+(AD142*AG142))*0.001</f>
        <v>41.686999999999998</v>
      </c>
      <c r="EU142" s="447">
        <f t="shared" si="120"/>
        <v>33.349600000000002</v>
      </c>
      <c r="EV142" s="448">
        <f t="shared" si="135"/>
        <v>41.686999999999998</v>
      </c>
      <c r="EW142" s="449" t="str">
        <f t="shared" si="121"/>
        <v>BAIK</v>
      </c>
      <c r="EX142" s="721"/>
      <c r="EY142" s="447">
        <f t="shared" ref="EY142:EY205" si="144">((BE142*BH142)+(BF142*BI142)+(BG142*BJ142))*0.001</f>
        <v>34.913000000000004</v>
      </c>
      <c r="EZ142" s="447">
        <f t="shared" si="136"/>
        <v>27.930400000000006</v>
      </c>
      <c r="FA142" s="448">
        <f t="shared" ref="FA142:FA205" si="145">(EY142/M142)*100</f>
        <v>34.913000000000004</v>
      </c>
      <c r="FB142" s="449" t="str">
        <f t="shared" si="137"/>
        <v>BAIK</v>
      </c>
      <c r="FD142" s="453">
        <f t="shared" si="138"/>
        <v>45</v>
      </c>
      <c r="FE142" s="454">
        <f t="shared" si="139"/>
        <v>144.50867052023122</v>
      </c>
      <c r="FF142" s="725">
        <f t="shared" si="140"/>
        <v>31.14</v>
      </c>
      <c r="FG142" s="202" t="str">
        <f t="shared" si="122"/>
        <v>BURUK</v>
      </c>
    </row>
    <row r="143" spans="1:163" s="195" customFormat="1" ht="20.25" customHeight="1">
      <c r="A143" s="347">
        <v>131</v>
      </c>
      <c r="B143" s="764" t="s">
        <v>2239</v>
      </c>
      <c r="C143" s="331" t="s">
        <v>830</v>
      </c>
      <c r="D143" s="259" t="s">
        <v>831</v>
      </c>
      <c r="E143" s="319" t="s">
        <v>816</v>
      </c>
      <c r="F143" s="319" t="s">
        <v>816</v>
      </c>
      <c r="G143" s="208" t="s">
        <v>204</v>
      </c>
      <c r="H143" s="214" t="s">
        <v>208</v>
      </c>
      <c r="I143" s="259">
        <v>108.276062</v>
      </c>
      <c r="J143" s="210">
        <v>-2.8779460000000001</v>
      </c>
      <c r="K143" s="259" t="s">
        <v>341</v>
      </c>
      <c r="L143" s="259" t="s">
        <v>1155</v>
      </c>
      <c r="M143" s="259">
        <v>160</v>
      </c>
      <c r="N143" s="259">
        <v>90201</v>
      </c>
      <c r="O143" s="259">
        <v>1991</v>
      </c>
      <c r="P143" s="259" t="s">
        <v>316</v>
      </c>
      <c r="Q143" s="665">
        <v>0.77916666666666667</v>
      </c>
      <c r="R143" s="433" t="s">
        <v>1143</v>
      </c>
      <c r="S143" s="331" t="s">
        <v>318</v>
      </c>
      <c r="T143" s="331" t="s">
        <v>607</v>
      </c>
      <c r="U143" s="259">
        <v>2</v>
      </c>
      <c r="V143" s="259">
        <v>2</v>
      </c>
      <c r="W143" s="259">
        <v>3</v>
      </c>
      <c r="X143" s="259">
        <v>20000</v>
      </c>
      <c r="Y143" s="332">
        <v>408</v>
      </c>
      <c r="Z143" s="332">
        <v>410</v>
      </c>
      <c r="AA143" s="332">
        <v>408</v>
      </c>
      <c r="AB143" s="332">
        <v>236</v>
      </c>
      <c r="AC143" s="332">
        <v>239</v>
      </c>
      <c r="AD143" s="332">
        <v>236</v>
      </c>
      <c r="AE143" s="332">
        <v>15</v>
      </c>
      <c r="AF143" s="332">
        <v>30</v>
      </c>
      <c r="AG143" s="332">
        <v>49</v>
      </c>
      <c r="AH143" s="332">
        <v>39</v>
      </c>
      <c r="AI143" s="332"/>
      <c r="AJ143" s="332"/>
      <c r="AK143" s="332"/>
      <c r="AL143" s="332"/>
      <c r="AM143" s="332"/>
      <c r="AN143" s="332"/>
      <c r="AO143" s="332"/>
      <c r="AP143" s="332"/>
      <c r="AQ143" s="332">
        <v>12</v>
      </c>
      <c r="AR143" s="332">
        <v>22</v>
      </c>
      <c r="AS143" s="332">
        <v>7</v>
      </c>
      <c r="AT143" s="332">
        <v>10</v>
      </c>
      <c r="AU143" s="332">
        <v>3</v>
      </c>
      <c r="AV143" s="332">
        <v>8</v>
      </c>
      <c r="AW143" s="332">
        <v>42</v>
      </c>
      <c r="AX143" s="332">
        <v>29</v>
      </c>
      <c r="AY143" s="332" t="s">
        <v>1147</v>
      </c>
      <c r="AZ143" s="332" t="s">
        <v>1156</v>
      </c>
      <c r="BA143" s="332" t="s">
        <v>1113</v>
      </c>
      <c r="BB143" s="261">
        <v>411</v>
      </c>
      <c r="BC143" s="261">
        <v>410</v>
      </c>
      <c r="BD143" s="261">
        <v>412</v>
      </c>
      <c r="BE143" s="261">
        <v>238</v>
      </c>
      <c r="BF143" s="261">
        <v>240</v>
      </c>
      <c r="BG143" s="261">
        <v>237</v>
      </c>
      <c r="BH143" s="261">
        <v>16</v>
      </c>
      <c r="BI143" s="261">
        <v>15</v>
      </c>
      <c r="BJ143" s="261">
        <v>40</v>
      </c>
      <c r="BK143" s="261">
        <v>26</v>
      </c>
      <c r="BL143" s="261"/>
      <c r="BM143" s="261"/>
      <c r="BN143" s="261"/>
      <c r="BO143" s="261"/>
      <c r="BP143" s="261"/>
      <c r="BQ143" s="261"/>
      <c r="BR143" s="261"/>
      <c r="BS143" s="261"/>
      <c r="BT143" s="261">
        <v>10</v>
      </c>
      <c r="BU143" s="261">
        <v>7</v>
      </c>
      <c r="BV143" s="261">
        <v>7</v>
      </c>
      <c r="BW143" s="261">
        <v>3</v>
      </c>
      <c r="BX143" s="261">
        <v>6</v>
      </c>
      <c r="BY143" s="261">
        <v>8</v>
      </c>
      <c r="BZ143" s="261">
        <v>33</v>
      </c>
      <c r="CA143" s="261">
        <v>23</v>
      </c>
      <c r="CB143" s="720">
        <v>0.85499999999999998</v>
      </c>
      <c r="CC143" s="720">
        <v>0.8</v>
      </c>
      <c r="CD143" s="720">
        <v>0.87</v>
      </c>
      <c r="CE143" s="333"/>
      <c r="CF143" s="333"/>
      <c r="CG143" s="333"/>
      <c r="CH143" s="333"/>
      <c r="CI143" s="333"/>
      <c r="CJ143" s="333"/>
      <c r="CK143" s="333"/>
      <c r="CL143" s="333"/>
      <c r="CM143" s="333"/>
      <c r="CN143" s="333"/>
      <c r="CO143" s="333"/>
      <c r="CP143" s="333"/>
      <c r="CQ143" s="333">
        <v>236</v>
      </c>
      <c r="CR143" s="333">
        <v>163100057995</v>
      </c>
      <c r="CS143" s="333">
        <v>238</v>
      </c>
      <c r="CT143" s="333">
        <v>56402517102</v>
      </c>
      <c r="CU143" s="333">
        <v>235</v>
      </c>
      <c r="CV143" s="333">
        <v>22111007255</v>
      </c>
      <c r="CW143" s="333">
        <v>236</v>
      </c>
      <c r="CX143" s="333">
        <v>56402502282</v>
      </c>
      <c r="CY143" s="333">
        <v>238</v>
      </c>
      <c r="CZ143" s="333">
        <v>163100057631</v>
      </c>
      <c r="DA143" s="333">
        <v>235</v>
      </c>
      <c r="DB143" s="374">
        <v>22110037481</v>
      </c>
      <c r="DC143" s="154"/>
      <c r="DD143" s="179">
        <f t="shared" si="123"/>
        <v>226.31047911814349</v>
      </c>
      <c r="DE143" s="179">
        <f t="shared" si="124"/>
        <v>6.6280624999999995</v>
      </c>
      <c r="DF143" s="179">
        <f t="shared" si="125"/>
        <v>13.256124999999999</v>
      </c>
      <c r="DG143" s="179">
        <f t="shared" si="126"/>
        <v>21.651670833333334</v>
      </c>
      <c r="DH143" s="180">
        <f t="shared" si="127"/>
        <v>49</v>
      </c>
      <c r="DI143" s="181">
        <f t="shared" si="104"/>
        <v>235</v>
      </c>
      <c r="DJ143" s="182">
        <f t="shared" si="141"/>
        <v>1</v>
      </c>
      <c r="DK143" s="182">
        <f t="shared" si="142"/>
        <v>0</v>
      </c>
      <c r="DL143" s="182">
        <f t="shared" si="105"/>
        <v>0</v>
      </c>
      <c r="DM143" s="182">
        <f t="shared" si="106"/>
        <v>0</v>
      </c>
      <c r="DN143" s="182">
        <f t="shared" si="107"/>
        <v>0</v>
      </c>
      <c r="DO143" s="182">
        <f t="shared" si="128"/>
        <v>1</v>
      </c>
      <c r="DP143" s="182">
        <f t="shared" si="129"/>
        <v>0</v>
      </c>
      <c r="DQ143" s="25">
        <f t="shared" si="130"/>
        <v>0</v>
      </c>
      <c r="DR143" s="169"/>
      <c r="DS143" s="166" t="str">
        <f t="shared" si="108"/>
        <v>A</v>
      </c>
      <c r="DT143" s="166" t="str">
        <f t="shared" si="109"/>
        <v>B</v>
      </c>
      <c r="DU143" s="167">
        <f t="shared" si="110"/>
        <v>2</v>
      </c>
      <c r="DV143" s="153" t="str">
        <f>VLOOKUP(M143,'Data Master kondisi'!$O$3:$P$11,2,FALSE)</f>
        <v>Y</v>
      </c>
      <c r="DW143" s="153">
        <f>LOOKUP(DV143,{"X","X","X","Y","Y","Y","Z","Z","Z"},{6,6,6,4,4,4,2,2,2})</f>
        <v>4</v>
      </c>
      <c r="DX143" s="153">
        <f t="shared" si="131"/>
        <v>3</v>
      </c>
      <c r="DY143" s="153">
        <f t="shared" si="111"/>
        <v>9</v>
      </c>
      <c r="DZ143" s="153" t="str">
        <f>VLOOKUP(G143,'Data Master class'!$A$5:$D$12,3,FALSE)</f>
        <v>A</v>
      </c>
      <c r="EA143" s="160" t="str">
        <f t="shared" si="112"/>
        <v>KURANG</v>
      </c>
      <c r="EB143" s="156"/>
      <c r="EC143" s="153">
        <f>VLOOKUP(G143,'Data Master class'!$A$5:$D$12,2,FALSE)</f>
        <v>5</v>
      </c>
      <c r="ED143" s="153" t="str">
        <f>VLOOKUP(H143,'Data Master class'!$E$5:$G$6,3,FALSE)</f>
        <v>X</v>
      </c>
      <c r="EE143" s="153">
        <f>VLOOKUP(H143,'Data Master class'!$E$5:$G$6,2,FALSE)</f>
        <v>2</v>
      </c>
      <c r="EF143" s="153">
        <f t="shared" si="113"/>
        <v>7</v>
      </c>
      <c r="EG143" s="153" t="str">
        <f t="shared" si="114"/>
        <v>CLASS 2</v>
      </c>
      <c r="EH143" s="153">
        <f t="shared" si="115"/>
        <v>16</v>
      </c>
      <c r="EI143" s="171"/>
      <c r="EJ143" s="441">
        <f t="shared" si="132"/>
        <v>0.52127659574468088</v>
      </c>
      <c r="EK143" s="441">
        <f t="shared" si="133"/>
        <v>4.2553191489361666E-2</v>
      </c>
      <c r="EL143" s="441">
        <f t="shared" si="134"/>
        <v>0.56382978723404265</v>
      </c>
      <c r="EM143" s="442">
        <f t="shared" si="116"/>
        <v>0.37588652482269502</v>
      </c>
      <c r="EN143" s="443" t="str">
        <f t="shared" si="117"/>
        <v>BURUK</v>
      </c>
      <c r="EP143" s="196">
        <f>'2. SUHU &amp; FISIK TRAFO'!CY143</f>
        <v>324</v>
      </c>
      <c r="EQ143" s="168">
        <f t="shared" si="118"/>
        <v>15.123456790123457</v>
      </c>
      <c r="ER143" s="189" t="str">
        <f t="shared" si="119"/>
        <v>BAIK</v>
      </c>
      <c r="ET143" s="447">
        <f t="shared" si="143"/>
        <v>22.274000000000001</v>
      </c>
      <c r="EU143" s="447">
        <f t="shared" si="120"/>
        <v>17.819200000000002</v>
      </c>
      <c r="EV143" s="448">
        <f t="shared" si="135"/>
        <v>13.921250000000002</v>
      </c>
      <c r="EW143" s="449" t="str">
        <f t="shared" si="121"/>
        <v>BAIK</v>
      </c>
      <c r="EX143" s="721"/>
      <c r="EY143" s="447">
        <f t="shared" si="144"/>
        <v>16.888000000000002</v>
      </c>
      <c r="EZ143" s="447">
        <f t="shared" si="136"/>
        <v>13.510400000000002</v>
      </c>
      <c r="FA143" s="448">
        <f t="shared" si="145"/>
        <v>10.555</v>
      </c>
      <c r="FB143" s="449" t="str">
        <f t="shared" si="137"/>
        <v>BAIK</v>
      </c>
      <c r="FD143" s="453">
        <f t="shared" si="138"/>
        <v>39</v>
      </c>
      <c r="FE143" s="454">
        <f t="shared" si="139"/>
        <v>231.21387283236993</v>
      </c>
      <c r="FF143" s="725">
        <f t="shared" si="140"/>
        <v>16.867500000000003</v>
      </c>
      <c r="FG143" s="202" t="str">
        <f t="shared" si="122"/>
        <v>KURANG</v>
      </c>
    </row>
    <row r="144" spans="1:163" s="195" customFormat="1" ht="20.25" customHeight="1">
      <c r="A144" s="347">
        <v>132</v>
      </c>
      <c r="B144" s="764" t="s">
        <v>2239</v>
      </c>
      <c r="C144" s="331" t="s">
        <v>832</v>
      </c>
      <c r="D144" s="259" t="s">
        <v>647</v>
      </c>
      <c r="E144" s="319" t="s">
        <v>816</v>
      </c>
      <c r="F144" s="319" t="s">
        <v>816</v>
      </c>
      <c r="G144" s="208" t="s">
        <v>204</v>
      </c>
      <c r="H144" s="214" t="s">
        <v>208</v>
      </c>
      <c r="I144" s="259">
        <v>108.275189</v>
      </c>
      <c r="J144" s="210">
        <v>-2.8794559999999998</v>
      </c>
      <c r="K144" s="259" t="s">
        <v>341</v>
      </c>
      <c r="L144" s="259" t="s">
        <v>571</v>
      </c>
      <c r="M144" s="259">
        <v>160</v>
      </c>
      <c r="N144" s="259">
        <v>15128395</v>
      </c>
      <c r="O144" s="259">
        <v>2016</v>
      </c>
      <c r="P144" s="259" t="s">
        <v>316</v>
      </c>
      <c r="Q144" s="665">
        <v>0.78472222222222221</v>
      </c>
      <c r="R144" s="433" t="s">
        <v>1143</v>
      </c>
      <c r="S144" s="331" t="s">
        <v>318</v>
      </c>
      <c r="T144" s="331" t="s">
        <v>607</v>
      </c>
      <c r="U144" s="259">
        <v>3</v>
      </c>
      <c r="V144" s="259">
        <v>3</v>
      </c>
      <c r="W144" s="259">
        <v>3</v>
      </c>
      <c r="X144" s="259">
        <v>20000</v>
      </c>
      <c r="Y144" s="332">
        <v>400</v>
      </c>
      <c r="Z144" s="332">
        <v>398</v>
      </c>
      <c r="AA144" s="332">
        <v>397</v>
      </c>
      <c r="AB144" s="332">
        <v>230</v>
      </c>
      <c r="AC144" s="332">
        <v>229</v>
      </c>
      <c r="AD144" s="332">
        <v>227</v>
      </c>
      <c r="AE144" s="332">
        <v>134</v>
      </c>
      <c r="AF144" s="332">
        <v>66</v>
      </c>
      <c r="AG144" s="332">
        <v>119</v>
      </c>
      <c r="AH144" s="332">
        <v>91</v>
      </c>
      <c r="AI144" s="332">
        <v>38</v>
      </c>
      <c r="AJ144" s="332">
        <v>20</v>
      </c>
      <c r="AK144" s="332">
        <v>35</v>
      </c>
      <c r="AL144" s="332">
        <v>32</v>
      </c>
      <c r="AM144" s="332">
        <v>35</v>
      </c>
      <c r="AN144" s="332">
        <v>22</v>
      </c>
      <c r="AO144" s="332">
        <v>35</v>
      </c>
      <c r="AP144" s="332">
        <v>25</v>
      </c>
      <c r="AQ144" s="332">
        <v>51</v>
      </c>
      <c r="AR144" s="332">
        <v>24</v>
      </c>
      <c r="AS144" s="332">
        <v>49</v>
      </c>
      <c r="AT144" s="332">
        <v>34</v>
      </c>
      <c r="AU144" s="332"/>
      <c r="AV144" s="332"/>
      <c r="AW144" s="332"/>
      <c r="AX144" s="332"/>
      <c r="AY144" s="332" t="s">
        <v>1146</v>
      </c>
      <c r="AZ144" s="332" t="s">
        <v>1117</v>
      </c>
      <c r="BA144" s="332" t="s">
        <v>1113</v>
      </c>
      <c r="BB144" s="261">
        <v>401</v>
      </c>
      <c r="BC144" s="261">
        <v>401</v>
      </c>
      <c r="BD144" s="261">
        <v>398</v>
      </c>
      <c r="BE144" s="261">
        <v>231</v>
      </c>
      <c r="BF144" s="261">
        <v>231</v>
      </c>
      <c r="BG144" s="261">
        <v>228</v>
      </c>
      <c r="BH144" s="261">
        <v>104</v>
      </c>
      <c r="BI144" s="261">
        <v>64</v>
      </c>
      <c r="BJ144" s="261">
        <v>86</v>
      </c>
      <c r="BK144" s="261">
        <v>37</v>
      </c>
      <c r="BL144" s="261">
        <v>86</v>
      </c>
      <c r="BM144" s="261">
        <v>20</v>
      </c>
      <c r="BN144" s="261">
        <v>23</v>
      </c>
      <c r="BO144" s="261">
        <v>20</v>
      </c>
      <c r="BP144" s="261">
        <v>26</v>
      </c>
      <c r="BQ144" s="261">
        <v>23</v>
      </c>
      <c r="BR144" s="261">
        <v>21</v>
      </c>
      <c r="BS144" s="261">
        <v>9</v>
      </c>
      <c r="BT144" s="261">
        <v>42</v>
      </c>
      <c r="BU144" s="261">
        <v>23</v>
      </c>
      <c r="BV144" s="261">
        <v>42</v>
      </c>
      <c r="BW144" s="261">
        <v>8</v>
      </c>
      <c r="BX144" s="261"/>
      <c r="BY144" s="261"/>
      <c r="BZ144" s="261"/>
      <c r="CA144" s="261"/>
      <c r="CB144" s="720">
        <v>0.91</v>
      </c>
      <c r="CC144" s="720">
        <v>0.90400000000000003</v>
      </c>
      <c r="CD144" s="720">
        <v>0.90200000000000002</v>
      </c>
      <c r="CE144" s="333">
        <v>229</v>
      </c>
      <c r="CF144" s="333">
        <v>22126247455</v>
      </c>
      <c r="CG144" s="333">
        <v>228</v>
      </c>
      <c r="CH144" s="333">
        <v>86032013972</v>
      </c>
      <c r="CI144" s="333">
        <v>225</v>
      </c>
      <c r="CJ144" s="333">
        <v>86032017621</v>
      </c>
      <c r="CK144" s="333">
        <v>224</v>
      </c>
      <c r="CL144" s="333">
        <v>22125666143</v>
      </c>
      <c r="CM144" s="333">
        <v>228</v>
      </c>
      <c r="CN144" s="333">
        <v>1631001314222</v>
      </c>
      <c r="CO144" s="333">
        <v>225</v>
      </c>
      <c r="CP144" s="333">
        <v>221125668920</v>
      </c>
      <c r="CQ144" s="333">
        <v>229</v>
      </c>
      <c r="CR144" s="333">
        <v>56002061044</v>
      </c>
      <c r="CS144" s="333">
        <v>228</v>
      </c>
      <c r="CT144" s="333">
        <v>221262427491</v>
      </c>
      <c r="CU144" s="333">
        <v>225</v>
      </c>
      <c r="CV144" s="333">
        <v>1631001314732</v>
      </c>
      <c r="CW144" s="333"/>
      <c r="CX144" s="333"/>
      <c r="CY144" s="333"/>
      <c r="CZ144" s="333"/>
      <c r="DA144" s="333"/>
      <c r="DB144" s="374"/>
      <c r="DC144" s="154"/>
      <c r="DD144" s="179">
        <f t="shared" si="123"/>
        <v>232.18129489443007</v>
      </c>
      <c r="DE144" s="179">
        <f t="shared" si="124"/>
        <v>57.713520833333334</v>
      </c>
      <c r="DF144" s="179">
        <f t="shared" si="125"/>
        <v>28.4260625</v>
      </c>
      <c r="DG144" s="179">
        <f t="shared" si="126"/>
        <v>51.25305208333333</v>
      </c>
      <c r="DH144" s="180">
        <f t="shared" si="127"/>
        <v>134</v>
      </c>
      <c r="DI144" s="181">
        <f t="shared" si="104"/>
        <v>224</v>
      </c>
      <c r="DJ144" s="182">
        <f t="shared" si="141"/>
        <v>0</v>
      </c>
      <c r="DK144" s="182">
        <f t="shared" si="142"/>
        <v>1</v>
      </c>
      <c r="DL144" s="182">
        <f t="shared" si="105"/>
        <v>0</v>
      </c>
      <c r="DM144" s="182">
        <f t="shared" si="106"/>
        <v>0</v>
      </c>
      <c r="DN144" s="182">
        <f t="shared" si="107"/>
        <v>0</v>
      </c>
      <c r="DO144" s="182">
        <f t="shared" si="128"/>
        <v>0</v>
      </c>
      <c r="DP144" s="182">
        <f t="shared" si="129"/>
        <v>1</v>
      </c>
      <c r="DQ144" s="25">
        <f t="shared" si="130"/>
        <v>0</v>
      </c>
      <c r="DR144" s="169"/>
      <c r="DS144" s="166" t="str">
        <f t="shared" si="108"/>
        <v>A</v>
      </c>
      <c r="DT144" s="166" t="str">
        <f t="shared" si="109"/>
        <v>B</v>
      </c>
      <c r="DU144" s="167">
        <f t="shared" si="110"/>
        <v>2</v>
      </c>
      <c r="DV144" s="153" t="str">
        <f>VLOOKUP(M144,'Data Master kondisi'!$O$3:$P$11,2,FALSE)</f>
        <v>Y</v>
      </c>
      <c r="DW144" s="153">
        <f>LOOKUP(DV144,{"X","X","X","Y","Y","Y","Z","Z","Z"},{6,6,6,4,4,4,2,2,2})</f>
        <v>4</v>
      </c>
      <c r="DX144" s="153">
        <f t="shared" si="131"/>
        <v>1</v>
      </c>
      <c r="DY144" s="153">
        <f t="shared" si="111"/>
        <v>7</v>
      </c>
      <c r="DZ144" s="153" t="str">
        <f>VLOOKUP(G144,'Data Master class'!$A$5:$D$12,3,FALSE)</f>
        <v>A</v>
      </c>
      <c r="EA144" s="160" t="str">
        <f t="shared" si="112"/>
        <v>CUKUP</v>
      </c>
      <c r="EB144" s="156"/>
      <c r="EC144" s="153">
        <f>VLOOKUP(G144,'Data Master class'!$A$5:$D$12,2,FALSE)</f>
        <v>5</v>
      </c>
      <c r="ED144" s="153" t="str">
        <f>VLOOKUP(H144,'Data Master class'!$E$5:$G$6,3,FALSE)</f>
        <v>X</v>
      </c>
      <c r="EE144" s="153">
        <f>VLOOKUP(H144,'Data Master class'!$E$5:$G$6,2,FALSE)</f>
        <v>2</v>
      </c>
      <c r="EF144" s="153">
        <f t="shared" si="113"/>
        <v>7</v>
      </c>
      <c r="EG144" s="153" t="str">
        <f t="shared" si="114"/>
        <v>CLASS 2</v>
      </c>
      <c r="EH144" s="153">
        <f t="shared" si="115"/>
        <v>14</v>
      </c>
      <c r="EI144" s="171"/>
      <c r="EJ144" s="441">
        <f t="shared" si="132"/>
        <v>0.26018808777429475</v>
      </c>
      <c r="EK144" s="441">
        <f t="shared" si="133"/>
        <v>0.37931034482758619</v>
      </c>
      <c r="EL144" s="441">
        <f t="shared" si="134"/>
        <v>0.11912225705329159</v>
      </c>
      <c r="EM144" s="442">
        <f t="shared" si="116"/>
        <v>0.25287356321839083</v>
      </c>
      <c r="EN144" s="443" t="str">
        <f t="shared" si="117"/>
        <v>KURANG</v>
      </c>
      <c r="EP144" s="196">
        <f>'2. SUHU &amp; FISIK TRAFO'!CY144</f>
        <v>324</v>
      </c>
      <c r="EQ144" s="168">
        <f t="shared" si="118"/>
        <v>41.358024691358025</v>
      </c>
      <c r="ER144" s="189" t="str">
        <f t="shared" si="119"/>
        <v>BAIK</v>
      </c>
      <c r="ET144" s="447">
        <f t="shared" si="143"/>
        <v>72.947000000000003</v>
      </c>
      <c r="EU144" s="447">
        <f t="shared" si="120"/>
        <v>58.357600000000005</v>
      </c>
      <c r="EV144" s="448">
        <f t="shared" si="135"/>
        <v>45.591875000000002</v>
      </c>
      <c r="EW144" s="449" t="str">
        <f t="shared" si="121"/>
        <v>BAIK</v>
      </c>
      <c r="EX144" s="721"/>
      <c r="EY144" s="447">
        <f t="shared" si="144"/>
        <v>58.416000000000004</v>
      </c>
      <c r="EZ144" s="447">
        <f t="shared" si="136"/>
        <v>46.732800000000005</v>
      </c>
      <c r="FA144" s="448">
        <f t="shared" si="145"/>
        <v>36.510000000000005</v>
      </c>
      <c r="FB144" s="449" t="str">
        <f t="shared" si="137"/>
        <v>BAIK</v>
      </c>
      <c r="FD144" s="453">
        <f t="shared" si="138"/>
        <v>91</v>
      </c>
      <c r="FE144" s="454">
        <f t="shared" si="139"/>
        <v>231.21387283236993</v>
      </c>
      <c r="FF144" s="725">
        <f t="shared" si="140"/>
        <v>39.357500000000002</v>
      </c>
      <c r="FG144" s="202" t="str">
        <f t="shared" si="122"/>
        <v>BURUK</v>
      </c>
    </row>
    <row r="145" spans="1:163" s="195" customFormat="1" ht="20.25" customHeight="1">
      <c r="A145" s="347">
        <v>133</v>
      </c>
      <c r="B145" s="764" t="s">
        <v>2239</v>
      </c>
      <c r="C145" s="331" t="s">
        <v>833</v>
      </c>
      <c r="D145" s="259" t="s">
        <v>647</v>
      </c>
      <c r="E145" s="319" t="s">
        <v>816</v>
      </c>
      <c r="F145" s="319" t="s">
        <v>816</v>
      </c>
      <c r="G145" s="208" t="s">
        <v>204</v>
      </c>
      <c r="H145" s="214" t="s">
        <v>208</v>
      </c>
      <c r="I145" s="259">
        <v>108.271046</v>
      </c>
      <c r="J145" s="210">
        <v>-2.8780749999999999</v>
      </c>
      <c r="K145" s="259" t="s">
        <v>341</v>
      </c>
      <c r="L145" s="259" t="s">
        <v>570</v>
      </c>
      <c r="M145" s="259">
        <v>100</v>
      </c>
      <c r="N145" s="259" t="s">
        <v>834</v>
      </c>
      <c r="O145" s="259">
        <v>2017</v>
      </c>
      <c r="P145" s="259" t="s">
        <v>316</v>
      </c>
      <c r="Q145" s="665">
        <v>0.7909722222222223</v>
      </c>
      <c r="R145" s="433" t="s">
        <v>1143</v>
      </c>
      <c r="S145" s="331" t="s">
        <v>318</v>
      </c>
      <c r="T145" s="331" t="s">
        <v>607</v>
      </c>
      <c r="U145" s="259">
        <v>3</v>
      </c>
      <c r="V145" s="259">
        <v>1</v>
      </c>
      <c r="W145" s="259">
        <v>3</v>
      </c>
      <c r="X145" s="259">
        <v>20000</v>
      </c>
      <c r="Y145" s="332">
        <v>400</v>
      </c>
      <c r="Z145" s="332">
        <v>403</v>
      </c>
      <c r="AA145" s="332">
        <v>400</v>
      </c>
      <c r="AB145" s="332">
        <v>230</v>
      </c>
      <c r="AC145" s="332">
        <v>232</v>
      </c>
      <c r="AD145" s="332">
        <v>229</v>
      </c>
      <c r="AE145" s="332">
        <v>37</v>
      </c>
      <c r="AF145" s="332">
        <v>35</v>
      </c>
      <c r="AG145" s="332">
        <v>41</v>
      </c>
      <c r="AH145" s="332">
        <v>26</v>
      </c>
      <c r="AI145" s="332">
        <v>37</v>
      </c>
      <c r="AJ145" s="332">
        <v>35</v>
      </c>
      <c r="AK145" s="332">
        <v>41</v>
      </c>
      <c r="AL145" s="332">
        <v>26</v>
      </c>
      <c r="AM145" s="332"/>
      <c r="AN145" s="332"/>
      <c r="AO145" s="332"/>
      <c r="AP145" s="332"/>
      <c r="AQ145" s="332"/>
      <c r="AR145" s="332"/>
      <c r="AS145" s="332"/>
      <c r="AT145" s="332"/>
      <c r="AU145" s="332"/>
      <c r="AV145" s="332"/>
      <c r="AW145" s="332"/>
      <c r="AX145" s="332"/>
      <c r="AY145" s="332" t="s">
        <v>1157</v>
      </c>
      <c r="AZ145" s="332" t="s">
        <v>1089</v>
      </c>
      <c r="BA145" s="332" t="s">
        <v>1146</v>
      </c>
      <c r="BB145" s="261">
        <v>398</v>
      </c>
      <c r="BC145" s="261">
        <v>402</v>
      </c>
      <c r="BD145" s="261">
        <v>400</v>
      </c>
      <c r="BE145" s="261">
        <v>229</v>
      </c>
      <c r="BF145" s="261">
        <v>232</v>
      </c>
      <c r="BG145" s="261">
        <v>229</v>
      </c>
      <c r="BH145" s="261">
        <v>41</v>
      </c>
      <c r="BI145" s="261">
        <v>49</v>
      </c>
      <c r="BJ145" s="261">
        <v>48</v>
      </c>
      <c r="BK145" s="261">
        <v>8</v>
      </c>
      <c r="BL145" s="261">
        <v>41</v>
      </c>
      <c r="BM145" s="261">
        <v>49</v>
      </c>
      <c r="BN145" s="261">
        <v>48</v>
      </c>
      <c r="BO145" s="261">
        <v>8</v>
      </c>
      <c r="BP145" s="261"/>
      <c r="BQ145" s="261"/>
      <c r="BR145" s="261"/>
      <c r="BS145" s="261"/>
      <c r="BT145" s="261"/>
      <c r="BU145" s="261"/>
      <c r="BV145" s="261"/>
      <c r="BW145" s="261"/>
      <c r="BX145" s="261"/>
      <c r="BY145" s="261"/>
      <c r="BZ145" s="261"/>
      <c r="CA145" s="261"/>
      <c r="CB145" s="720">
        <v>0.873</v>
      </c>
      <c r="CC145" s="720">
        <v>0.9</v>
      </c>
      <c r="CD145" s="720">
        <v>0.89</v>
      </c>
      <c r="CE145" s="333">
        <v>227</v>
      </c>
      <c r="CF145" s="333">
        <v>163100036435</v>
      </c>
      <c r="CG145" s="333">
        <v>230</v>
      </c>
      <c r="CH145" s="333">
        <v>22126247901</v>
      </c>
      <c r="CI145" s="333">
        <v>227</v>
      </c>
      <c r="CJ145" s="333">
        <v>163100036981</v>
      </c>
      <c r="CK145" s="333"/>
      <c r="CL145" s="333"/>
      <c r="CM145" s="333"/>
      <c r="CN145" s="333"/>
      <c r="CO145" s="333"/>
      <c r="CP145" s="333"/>
      <c r="CQ145" s="333"/>
      <c r="CR145" s="333"/>
      <c r="CS145" s="333"/>
      <c r="CT145" s="333"/>
      <c r="CU145" s="333"/>
      <c r="CV145" s="333"/>
      <c r="CW145" s="333"/>
      <c r="CX145" s="333"/>
      <c r="CY145" s="333"/>
      <c r="CZ145" s="333"/>
      <c r="DA145" s="333"/>
      <c r="DB145" s="374"/>
      <c r="DC145" s="154"/>
      <c r="DD145" s="179">
        <f t="shared" si="123"/>
        <v>144.14829977080419</v>
      </c>
      <c r="DE145" s="179">
        <f t="shared" si="124"/>
        <v>25.668010000000002</v>
      </c>
      <c r="DF145" s="179">
        <f t="shared" si="125"/>
        <v>24.280550000000005</v>
      </c>
      <c r="DG145" s="179">
        <f t="shared" si="126"/>
        <v>28.442930000000004</v>
      </c>
      <c r="DH145" s="180">
        <f t="shared" si="127"/>
        <v>41</v>
      </c>
      <c r="DI145" s="181">
        <f t="shared" si="104"/>
        <v>227</v>
      </c>
      <c r="DJ145" s="182">
        <f t="shared" si="141"/>
        <v>0</v>
      </c>
      <c r="DK145" s="182">
        <f t="shared" si="142"/>
        <v>1</v>
      </c>
      <c r="DL145" s="182">
        <f t="shared" si="105"/>
        <v>0</v>
      </c>
      <c r="DM145" s="182">
        <f t="shared" si="106"/>
        <v>0</v>
      </c>
      <c r="DN145" s="182">
        <f t="shared" si="107"/>
        <v>0</v>
      </c>
      <c r="DO145" s="182">
        <f t="shared" si="128"/>
        <v>1</v>
      </c>
      <c r="DP145" s="182">
        <f t="shared" si="129"/>
        <v>0</v>
      </c>
      <c r="DQ145" s="25">
        <f t="shared" si="130"/>
        <v>0</v>
      </c>
      <c r="DR145" s="169"/>
      <c r="DS145" s="166" t="str">
        <f t="shared" si="108"/>
        <v>A</v>
      </c>
      <c r="DT145" s="166" t="str">
        <f t="shared" si="109"/>
        <v>A</v>
      </c>
      <c r="DU145" s="167">
        <f t="shared" si="110"/>
        <v>1</v>
      </c>
      <c r="DV145" s="153" t="str">
        <f>VLOOKUP(M145,'Data Master kondisi'!$O$3:$P$11,2,FALSE)</f>
        <v>Z</v>
      </c>
      <c r="DW145" s="153">
        <f>LOOKUP(DV145,{"X","X","X","Y","Y","Y","Z","Z","Z"},{6,6,6,4,4,4,2,2,2})</f>
        <v>2</v>
      </c>
      <c r="DX145" s="153">
        <f t="shared" si="131"/>
        <v>1</v>
      </c>
      <c r="DY145" s="153">
        <f t="shared" si="111"/>
        <v>4</v>
      </c>
      <c r="DZ145" s="153" t="str">
        <f>VLOOKUP(G145,'Data Master class'!$A$5:$D$12,3,FALSE)</f>
        <v>A</v>
      </c>
      <c r="EA145" s="160" t="str">
        <f t="shared" si="112"/>
        <v>BAIK</v>
      </c>
      <c r="EB145" s="156"/>
      <c r="EC145" s="153">
        <f>VLOOKUP(G145,'Data Master class'!$A$5:$D$12,2,FALSE)</f>
        <v>5</v>
      </c>
      <c r="ED145" s="153" t="str">
        <f>VLOOKUP(H145,'Data Master class'!$E$5:$G$6,3,FALSE)</f>
        <v>X</v>
      </c>
      <c r="EE145" s="153">
        <f>VLOOKUP(H145,'Data Master class'!$E$5:$G$6,2,FALSE)</f>
        <v>2</v>
      </c>
      <c r="EF145" s="153">
        <f t="shared" si="113"/>
        <v>7</v>
      </c>
      <c r="EG145" s="153" t="str">
        <f t="shared" si="114"/>
        <v>CLASS 2</v>
      </c>
      <c r="EH145" s="153">
        <f t="shared" si="115"/>
        <v>11</v>
      </c>
      <c r="EI145" s="171"/>
      <c r="EJ145" s="441">
        <f t="shared" si="132"/>
        <v>1.7699115044247725E-2</v>
      </c>
      <c r="EK145" s="441">
        <f t="shared" si="133"/>
        <v>7.0796460176991094E-2</v>
      </c>
      <c r="EL145" s="441">
        <f t="shared" si="134"/>
        <v>8.8495575221239006E-2</v>
      </c>
      <c r="EM145" s="442">
        <f t="shared" si="116"/>
        <v>5.8997050147492604E-2</v>
      </c>
      <c r="EN145" s="443" t="str">
        <f t="shared" si="117"/>
        <v>BAIK</v>
      </c>
      <c r="EP145" s="196">
        <f>'2. SUHU &amp; FISIK TRAFO'!CY145</f>
        <v>324</v>
      </c>
      <c r="EQ145" s="168">
        <f t="shared" si="118"/>
        <v>12.654320987654321</v>
      </c>
      <c r="ER145" s="189" t="str">
        <f t="shared" si="119"/>
        <v>BAIK</v>
      </c>
      <c r="ET145" s="447">
        <f t="shared" si="143"/>
        <v>26.019000000000002</v>
      </c>
      <c r="EU145" s="447">
        <f t="shared" si="120"/>
        <v>20.815200000000004</v>
      </c>
      <c r="EV145" s="448">
        <f t="shared" si="135"/>
        <v>26.019000000000002</v>
      </c>
      <c r="EW145" s="449" t="str">
        <f t="shared" si="121"/>
        <v>BAIK</v>
      </c>
      <c r="EX145" s="721"/>
      <c r="EY145" s="447">
        <f t="shared" si="144"/>
        <v>31.749000000000002</v>
      </c>
      <c r="EZ145" s="447">
        <f t="shared" si="136"/>
        <v>25.399200000000004</v>
      </c>
      <c r="FA145" s="448">
        <f t="shared" si="145"/>
        <v>31.749000000000006</v>
      </c>
      <c r="FB145" s="449" t="str">
        <f t="shared" si="137"/>
        <v>BAIK</v>
      </c>
      <c r="FD145" s="453">
        <f t="shared" si="138"/>
        <v>26</v>
      </c>
      <c r="FE145" s="454">
        <f t="shared" si="139"/>
        <v>144.50867052023122</v>
      </c>
      <c r="FF145" s="725">
        <f t="shared" si="140"/>
        <v>17.992000000000001</v>
      </c>
      <c r="FG145" s="202" t="str">
        <f t="shared" si="122"/>
        <v>KURANG</v>
      </c>
    </row>
    <row r="146" spans="1:163" s="195" customFormat="1" ht="20.25" customHeight="1">
      <c r="A146" s="347">
        <v>134</v>
      </c>
      <c r="B146" s="764" t="s">
        <v>2239</v>
      </c>
      <c r="C146" s="331" t="s">
        <v>835</v>
      </c>
      <c r="D146" s="259" t="s">
        <v>836</v>
      </c>
      <c r="E146" s="319" t="s">
        <v>816</v>
      </c>
      <c r="F146" s="319" t="s">
        <v>816</v>
      </c>
      <c r="G146" s="208" t="s">
        <v>204</v>
      </c>
      <c r="H146" s="214" t="s">
        <v>208</v>
      </c>
      <c r="I146" s="526">
        <v>108.280445</v>
      </c>
      <c r="J146" s="527">
        <v>-2.8709660000000001</v>
      </c>
      <c r="K146" s="259" t="s">
        <v>341</v>
      </c>
      <c r="L146" s="259" t="s">
        <v>571</v>
      </c>
      <c r="M146" s="259">
        <v>100</v>
      </c>
      <c r="N146" s="259">
        <v>16098015</v>
      </c>
      <c r="O146" s="259">
        <v>2016</v>
      </c>
      <c r="P146" s="259" t="s">
        <v>316</v>
      </c>
      <c r="Q146" s="665">
        <v>0.7944444444444444</v>
      </c>
      <c r="R146" s="433" t="s">
        <v>1143</v>
      </c>
      <c r="S146" s="331" t="s">
        <v>318</v>
      </c>
      <c r="T146" s="331" t="s">
        <v>607</v>
      </c>
      <c r="U146" s="259">
        <v>2</v>
      </c>
      <c r="V146" s="259">
        <v>2</v>
      </c>
      <c r="W146" s="259">
        <v>3</v>
      </c>
      <c r="X146" s="259">
        <v>20000</v>
      </c>
      <c r="Y146" s="332">
        <v>403</v>
      </c>
      <c r="Z146" s="332">
        <v>401</v>
      </c>
      <c r="AA146" s="332">
        <v>404</v>
      </c>
      <c r="AB146" s="332">
        <v>232</v>
      </c>
      <c r="AC146" s="332">
        <v>231</v>
      </c>
      <c r="AD146" s="332">
        <v>230</v>
      </c>
      <c r="AE146" s="332">
        <v>65</v>
      </c>
      <c r="AF146" s="332">
        <v>54</v>
      </c>
      <c r="AG146" s="332">
        <v>28</v>
      </c>
      <c r="AH146" s="332">
        <v>37</v>
      </c>
      <c r="AI146" s="332">
        <v>60</v>
      </c>
      <c r="AJ146" s="332">
        <v>34</v>
      </c>
      <c r="AK146" s="332">
        <v>24</v>
      </c>
      <c r="AL146" s="332">
        <v>30</v>
      </c>
      <c r="AM146" s="332"/>
      <c r="AN146" s="332"/>
      <c r="AO146" s="332"/>
      <c r="AP146" s="332"/>
      <c r="AQ146" s="332"/>
      <c r="AR146" s="332"/>
      <c r="AS146" s="332"/>
      <c r="AT146" s="332"/>
      <c r="AU146" s="332">
        <v>5</v>
      </c>
      <c r="AV146" s="332">
        <v>20</v>
      </c>
      <c r="AW146" s="332">
        <v>4</v>
      </c>
      <c r="AX146" s="332">
        <v>7</v>
      </c>
      <c r="AY146" s="332" t="s">
        <v>1102</v>
      </c>
      <c r="AZ146" s="332" t="s">
        <v>1158</v>
      </c>
      <c r="BA146" s="332" t="s">
        <v>1146</v>
      </c>
      <c r="BB146" s="261">
        <v>400</v>
      </c>
      <c r="BC146" s="261">
        <v>400</v>
      </c>
      <c r="BD146" s="261">
        <v>400</v>
      </c>
      <c r="BE146" s="261">
        <v>230</v>
      </c>
      <c r="BF146" s="261">
        <v>230</v>
      </c>
      <c r="BG146" s="261">
        <v>230</v>
      </c>
      <c r="BH146" s="261">
        <v>43</v>
      </c>
      <c r="BI146" s="261">
        <v>50</v>
      </c>
      <c r="BJ146" s="261">
        <v>24</v>
      </c>
      <c r="BK146" s="261">
        <v>30</v>
      </c>
      <c r="BL146" s="261">
        <v>37</v>
      </c>
      <c r="BM146" s="261">
        <v>22</v>
      </c>
      <c r="BN146" s="261">
        <v>19</v>
      </c>
      <c r="BO146" s="261">
        <v>19</v>
      </c>
      <c r="BP146" s="261"/>
      <c r="BQ146" s="261"/>
      <c r="BR146" s="261"/>
      <c r="BS146" s="261"/>
      <c r="BT146" s="261"/>
      <c r="BU146" s="261"/>
      <c r="BV146" s="261"/>
      <c r="BW146" s="261"/>
      <c r="BX146" s="261">
        <v>6</v>
      </c>
      <c r="BY146" s="261">
        <v>28</v>
      </c>
      <c r="BZ146" s="261">
        <v>5</v>
      </c>
      <c r="CA146" s="261">
        <v>11</v>
      </c>
      <c r="CB146" s="720">
        <v>0.92300000000000004</v>
      </c>
      <c r="CC146" s="720">
        <v>0.90100000000000002</v>
      </c>
      <c r="CD146" s="720">
        <v>0.82799999999999996</v>
      </c>
      <c r="CE146" s="333">
        <v>228</v>
      </c>
      <c r="CF146" s="333">
        <v>163100084134</v>
      </c>
      <c r="CG146" s="333">
        <v>227</v>
      </c>
      <c r="CH146" s="333">
        <v>86031995238</v>
      </c>
      <c r="CI146" s="333">
        <v>228</v>
      </c>
      <c r="CJ146" s="333">
        <v>32190281702</v>
      </c>
      <c r="CK146" s="333"/>
      <c r="CL146" s="333"/>
      <c r="CM146" s="333"/>
      <c r="CN146" s="333"/>
      <c r="CO146" s="333"/>
      <c r="CP146" s="333"/>
      <c r="CQ146" s="333"/>
      <c r="CR146" s="333"/>
      <c r="CS146" s="333"/>
      <c r="CT146" s="333"/>
      <c r="CU146" s="333"/>
      <c r="CV146" s="333"/>
      <c r="CW146" s="333">
        <v>228</v>
      </c>
      <c r="CX146" s="333">
        <v>163100035704</v>
      </c>
      <c r="CY146" s="333">
        <v>227</v>
      </c>
      <c r="CZ146" s="333">
        <v>163100035744</v>
      </c>
      <c r="DA146" s="333">
        <v>228</v>
      </c>
      <c r="DB146" s="374">
        <v>163100035321</v>
      </c>
      <c r="DC146" s="154"/>
      <c r="DD146" s="179">
        <f t="shared" si="123"/>
        <v>143.55165945718332</v>
      </c>
      <c r="DE146" s="179">
        <f t="shared" si="124"/>
        <v>45.27986666666667</v>
      </c>
      <c r="DF146" s="179">
        <f t="shared" si="125"/>
        <v>37.617120000000007</v>
      </c>
      <c r="DG146" s="179">
        <f t="shared" si="126"/>
        <v>19.505173333333335</v>
      </c>
      <c r="DH146" s="180">
        <f t="shared" si="127"/>
        <v>65</v>
      </c>
      <c r="DI146" s="181">
        <f t="shared" si="104"/>
        <v>227</v>
      </c>
      <c r="DJ146" s="182">
        <f t="shared" si="141"/>
        <v>0</v>
      </c>
      <c r="DK146" s="182">
        <f t="shared" si="142"/>
        <v>1</v>
      </c>
      <c r="DL146" s="182">
        <f t="shared" si="105"/>
        <v>0</v>
      </c>
      <c r="DM146" s="182">
        <f t="shared" si="106"/>
        <v>0</v>
      </c>
      <c r="DN146" s="182">
        <f t="shared" si="107"/>
        <v>0</v>
      </c>
      <c r="DO146" s="182">
        <f t="shared" si="128"/>
        <v>1</v>
      </c>
      <c r="DP146" s="182">
        <f t="shared" si="129"/>
        <v>0</v>
      </c>
      <c r="DQ146" s="25">
        <f t="shared" si="130"/>
        <v>0</v>
      </c>
      <c r="DR146" s="169"/>
      <c r="DS146" s="166" t="str">
        <f t="shared" si="108"/>
        <v>A</v>
      </c>
      <c r="DT146" s="166" t="str">
        <f t="shared" si="109"/>
        <v>B</v>
      </c>
      <c r="DU146" s="167">
        <f t="shared" si="110"/>
        <v>2</v>
      </c>
      <c r="DV146" s="153" t="str">
        <f>VLOOKUP(M146,'Data Master kondisi'!$O$3:$P$11,2,FALSE)</f>
        <v>Z</v>
      </c>
      <c r="DW146" s="153">
        <f>LOOKUP(DV146,{"X","X","X","Y","Y","Y","Z","Z","Z"},{6,6,6,4,4,4,2,2,2})</f>
        <v>2</v>
      </c>
      <c r="DX146" s="153">
        <f t="shared" si="131"/>
        <v>1</v>
      </c>
      <c r="DY146" s="153">
        <f t="shared" si="111"/>
        <v>5</v>
      </c>
      <c r="DZ146" s="153" t="str">
        <f>VLOOKUP(G146,'Data Master class'!$A$5:$D$12,3,FALSE)</f>
        <v>A</v>
      </c>
      <c r="EA146" s="160" t="str">
        <f t="shared" si="112"/>
        <v>BAIK</v>
      </c>
      <c r="EB146" s="156"/>
      <c r="EC146" s="153">
        <f>VLOOKUP(G146,'Data Master class'!$A$5:$D$12,2,FALSE)</f>
        <v>5</v>
      </c>
      <c r="ED146" s="153" t="str">
        <f>VLOOKUP(H146,'Data Master class'!$E$5:$G$6,3,FALSE)</f>
        <v>X</v>
      </c>
      <c r="EE146" s="153">
        <f>VLOOKUP(H146,'Data Master class'!$E$5:$G$6,2,FALSE)</f>
        <v>2</v>
      </c>
      <c r="EF146" s="153">
        <f t="shared" si="113"/>
        <v>7</v>
      </c>
      <c r="EG146" s="153" t="str">
        <f t="shared" si="114"/>
        <v>CLASS 2</v>
      </c>
      <c r="EH146" s="153">
        <f t="shared" si="115"/>
        <v>12</v>
      </c>
      <c r="EI146" s="171"/>
      <c r="EJ146" s="441">
        <f t="shared" si="132"/>
        <v>0.32653061224489793</v>
      </c>
      <c r="EK146" s="441">
        <f t="shared" si="133"/>
        <v>0.10204081632653061</v>
      </c>
      <c r="EL146" s="441">
        <f t="shared" si="134"/>
        <v>0.42857142857142855</v>
      </c>
      <c r="EM146" s="442">
        <f t="shared" si="116"/>
        <v>0.2857142857142857</v>
      </c>
      <c r="EN146" s="443" t="str">
        <f t="shared" si="117"/>
        <v>KURANG</v>
      </c>
      <c r="EP146" s="196">
        <f>'2. SUHU &amp; FISIK TRAFO'!CY146</f>
        <v>324</v>
      </c>
      <c r="EQ146" s="168">
        <f t="shared" si="118"/>
        <v>20.061728395061728</v>
      </c>
      <c r="ER146" s="189" t="str">
        <f t="shared" si="119"/>
        <v>BAIK</v>
      </c>
      <c r="ET146" s="447">
        <f t="shared" si="143"/>
        <v>33.994</v>
      </c>
      <c r="EU146" s="447">
        <f t="shared" si="120"/>
        <v>27.1952</v>
      </c>
      <c r="EV146" s="448">
        <f t="shared" si="135"/>
        <v>33.994</v>
      </c>
      <c r="EW146" s="449" t="str">
        <f t="shared" si="121"/>
        <v>BAIK</v>
      </c>
      <c r="EX146" s="721"/>
      <c r="EY146" s="447">
        <f t="shared" si="144"/>
        <v>26.91</v>
      </c>
      <c r="EZ146" s="447">
        <f t="shared" si="136"/>
        <v>21.528000000000002</v>
      </c>
      <c r="FA146" s="448">
        <f t="shared" si="145"/>
        <v>26.91</v>
      </c>
      <c r="FB146" s="449" t="str">
        <f t="shared" si="137"/>
        <v>BAIK</v>
      </c>
      <c r="FD146" s="453">
        <f t="shared" si="138"/>
        <v>37</v>
      </c>
      <c r="FE146" s="454">
        <f t="shared" si="139"/>
        <v>144.50867052023122</v>
      </c>
      <c r="FF146" s="725">
        <f t="shared" si="140"/>
        <v>25.603999999999999</v>
      </c>
      <c r="FG146" s="202" t="str">
        <f t="shared" si="122"/>
        <v>BURUK</v>
      </c>
    </row>
    <row r="147" spans="1:163" s="195" customFormat="1" ht="20.25" customHeight="1">
      <c r="A147" s="347">
        <v>135</v>
      </c>
      <c r="B147" s="764" t="s">
        <v>2239</v>
      </c>
      <c r="C147" s="331" t="s">
        <v>837</v>
      </c>
      <c r="D147" s="259" t="s">
        <v>838</v>
      </c>
      <c r="E147" s="319" t="s">
        <v>816</v>
      </c>
      <c r="F147" s="319" t="s">
        <v>816</v>
      </c>
      <c r="G147" s="208" t="s">
        <v>204</v>
      </c>
      <c r="H147" s="214" t="s">
        <v>209</v>
      </c>
      <c r="I147" s="526">
        <v>108.286332</v>
      </c>
      <c r="J147" s="527">
        <v>-2.875219</v>
      </c>
      <c r="K147" s="259" t="s">
        <v>341</v>
      </c>
      <c r="L147" s="259" t="s">
        <v>623</v>
      </c>
      <c r="M147" s="259">
        <v>100</v>
      </c>
      <c r="N147" s="259" t="s">
        <v>839</v>
      </c>
      <c r="O147" s="259">
        <v>2010</v>
      </c>
      <c r="P147" s="259" t="s">
        <v>316</v>
      </c>
      <c r="Q147" s="665">
        <v>0.80069444444444438</v>
      </c>
      <c r="R147" s="433" t="s">
        <v>1143</v>
      </c>
      <c r="S147" s="331" t="s">
        <v>318</v>
      </c>
      <c r="T147" s="331" t="s">
        <v>607</v>
      </c>
      <c r="U147" s="259">
        <v>2</v>
      </c>
      <c r="V147" s="259">
        <v>2</v>
      </c>
      <c r="W147" s="259">
        <v>3</v>
      </c>
      <c r="X147" s="259">
        <v>20000</v>
      </c>
      <c r="Y147" s="332">
        <v>403</v>
      </c>
      <c r="Z147" s="332">
        <v>400</v>
      </c>
      <c r="AA147" s="332">
        <v>398</v>
      </c>
      <c r="AB147" s="332">
        <v>232</v>
      </c>
      <c r="AC147" s="332">
        <v>230</v>
      </c>
      <c r="AD147" s="332">
        <v>229</v>
      </c>
      <c r="AE147" s="332">
        <v>54</v>
      </c>
      <c r="AF147" s="332">
        <v>33</v>
      </c>
      <c r="AG147" s="332">
        <v>54</v>
      </c>
      <c r="AH147" s="332">
        <v>23</v>
      </c>
      <c r="AI147" s="332">
        <v>12</v>
      </c>
      <c r="AJ147" s="332">
        <v>4</v>
      </c>
      <c r="AK147" s="332">
        <v>23</v>
      </c>
      <c r="AL147" s="332">
        <v>14</v>
      </c>
      <c r="AM147" s="332">
        <v>42</v>
      </c>
      <c r="AN147" s="332">
        <v>29</v>
      </c>
      <c r="AO147" s="332">
        <v>31</v>
      </c>
      <c r="AP147" s="332">
        <v>9</v>
      </c>
      <c r="AQ147" s="332"/>
      <c r="AR147" s="332"/>
      <c r="AS147" s="332"/>
      <c r="AT147" s="332"/>
      <c r="AU147" s="332"/>
      <c r="AV147" s="332"/>
      <c r="AW147" s="332"/>
      <c r="AX147" s="332"/>
      <c r="AY147" s="332" t="s">
        <v>1159</v>
      </c>
      <c r="AZ147" s="332" t="s">
        <v>1101</v>
      </c>
      <c r="BA147" s="332" t="s">
        <v>1098</v>
      </c>
      <c r="BB147" s="261">
        <v>398</v>
      </c>
      <c r="BC147" s="261">
        <v>398</v>
      </c>
      <c r="BD147" s="261">
        <v>394</v>
      </c>
      <c r="BE147" s="261">
        <v>229</v>
      </c>
      <c r="BF147" s="261">
        <v>228</v>
      </c>
      <c r="BG147" s="261">
        <v>225</v>
      </c>
      <c r="BH147" s="261">
        <v>36</v>
      </c>
      <c r="BI147" s="261">
        <v>25</v>
      </c>
      <c r="BJ147" s="261">
        <v>54</v>
      </c>
      <c r="BK147" s="261">
        <v>16</v>
      </c>
      <c r="BL147" s="261">
        <v>9</v>
      </c>
      <c r="BM147" s="261">
        <v>4</v>
      </c>
      <c r="BN147" s="261">
        <v>25</v>
      </c>
      <c r="BO147" s="261">
        <v>10</v>
      </c>
      <c r="BP147" s="261">
        <v>27</v>
      </c>
      <c r="BQ147" s="261">
        <v>21</v>
      </c>
      <c r="BR147" s="261">
        <v>29</v>
      </c>
      <c r="BS147" s="261">
        <v>6</v>
      </c>
      <c r="BT147" s="261"/>
      <c r="BU147" s="261"/>
      <c r="BV147" s="261"/>
      <c r="BW147" s="261"/>
      <c r="BX147" s="261"/>
      <c r="BY147" s="261"/>
      <c r="BZ147" s="261"/>
      <c r="CA147" s="261"/>
      <c r="CB147" s="720">
        <v>0.88400000000000001</v>
      </c>
      <c r="CC147" s="720">
        <v>0.78400000000000003</v>
      </c>
      <c r="CD147" s="720">
        <v>0.89100000000000001</v>
      </c>
      <c r="CE147" s="333">
        <v>227</v>
      </c>
      <c r="CF147" s="333">
        <v>32115530076</v>
      </c>
      <c r="CG147" s="333">
        <v>226</v>
      </c>
      <c r="CH147" s="333">
        <v>16310003672</v>
      </c>
      <c r="CI147" s="333">
        <v>223</v>
      </c>
      <c r="CJ147" s="333">
        <v>86056917928</v>
      </c>
      <c r="CK147" s="333">
        <v>227</v>
      </c>
      <c r="CL147" s="333">
        <v>86056917973</v>
      </c>
      <c r="CM147" s="333">
        <v>226</v>
      </c>
      <c r="CN147" s="333">
        <v>3215531231</v>
      </c>
      <c r="CO147" s="333">
        <v>223</v>
      </c>
      <c r="CP147" s="333">
        <v>3211554208</v>
      </c>
      <c r="CQ147" s="333"/>
      <c r="CR147" s="333"/>
      <c r="CS147" s="333"/>
      <c r="CT147" s="333"/>
      <c r="CU147" s="333"/>
      <c r="CV147" s="333"/>
      <c r="CW147" s="333"/>
      <c r="CX147" s="333"/>
      <c r="CY147" s="333"/>
      <c r="CZ147" s="333"/>
      <c r="DA147" s="333"/>
      <c r="DB147" s="374"/>
      <c r="DC147" s="154"/>
      <c r="DD147" s="179">
        <f t="shared" si="123"/>
        <v>144.38834689781638</v>
      </c>
      <c r="DE147" s="179">
        <f t="shared" si="124"/>
        <v>37.399139999999996</v>
      </c>
      <c r="DF147" s="179">
        <f t="shared" si="125"/>
        <v>22.855029999999999</v>
      </c>
      <c r="DG147" s="179">
        <f t="shared" si="126"/>
        <v>37.399139999999996</v>
      </c>
      <c r="DH147" s="180">
        <f t="shared" si="127"/>
        <v>54</v>
      </c>
      <c r="DI147" s="181">
        <f t="shared" si="104"/>
        <v>223</v>
      </c>
      <c r="DJ147" s="182">
        <f t="shared" si="141"/>
        <v>0</v>
      </c>
      <c r="DK147" s="182">
        <f t="shared" si="142"/>
        <v>1</v>
      </c>
      <c r="DL147" s="182">
        <f t="shared" si="105"/>
        <v>0</v>
      </c>
      <c r="DM147" s="182">
        <f t="shared" si="106"/>
        <v>0</v>
      </c>
      <c r="DN147" s="182">
        <f t="shared" si="107"/>
        <v>0</v>
      </c>
      <c r="DO147" s="182">
        <f t="shared" si="128"/>
        <v>1</v>
      </c>
      <c r="DP147" s="182">
        <f t="shared" si="129"/>
        <v>0</v>
      </c>
      <c r="DQ147" s="25">
        <f t="shared" si="130"/>
        <v>0</v>
      </c>
      <c r="DR147" s="169"/>
      <c r="DS147" s="166" t="str">
        <f t="shared" si="108"/>
        <v>A</v>
      </c>
      <c r="DT147" s="166" t="str">
        <f t="shared" si="109"/>
        <v>B</v>
      </c>
      <c r="DU147" s="167">
        <f t="shared" si="110"/>
        <v>2</v>
      </c>
      <c r="DV147" s="153" t="str">
        <f>VLOOKUP(M147,'Data Master kondisi'!$O$3:$P$11,2,FALSE)</f>
        <v>Z</v>
      </c>
      <c r="DW147" s="153">
        <f>LOOKUP(DV147,{"X","X","X","Y","Y","Y","Z","Z","Z"},{6,6,6,4,4,4,2,2,2})</f>
        <v>2</v>
      </c>
      <c r="DX147" s="153">
        <f t="shared" si="131"/>
        <v>1</v>
      </c>
      <c r="DY147" s="153">
        <f t="shared" si="111"/>
        <v>5</v>
      </c>
      <c r="DZ147" s="153" t="str">
        <f>VLOOKUP(G147,'Data Master class'!$A$5:$D$12,3,FALSE)</f>
        <v>A</v>
      </c>
      <c r="EA147" s="160" t="str">
        <f t="shared" si="112"/>
        <v>BAIK</v>
      </c>
      <c r="EB147" s="156"/>
      <c r="EC147" s="153">
        <f>VLOOKUP(G147,'Data Master class'!$A$5:$D$12,2,FALSE)</f>
        <v>5</v>
      </c>
      <c r="ED147" s="153" t="str">
        <f>VLOOKUP(H147,'Data Master class'!$E$5:$G$6,3,FALSE)</f>
        <v>Y</v>
      </c>
      <c r="EE147" s="153">
        <f>VLOOKUP(H147,'Data Master class'!$E$5:$G$6,2,FALSE)</f>
        <v>1</v>
      </c>
      <c r="EF147" s="153">
        <f t="shared" si="113"/>
        <v>6</v>
      </c>
      <c r="EG147" s="153" t="str">
        <f t="shared" si="114"/>
        <v>CLASS 2</v>
      </c>
      <c r="EH147" s="153">
        <f t="shared" si="115"/>
        <v>11</v>
      </c>
      <c r="EI147" s="171"/>
      <c r="EJ147" s="441">
        <f t="shared" si="132"/>
        <v>0.14893617021276595</v>
      </c>
      <c r="EK147" s="441">
        <f t="shared" si="133"/>
        <v>0.2978723404255319</v>
      </c>
      <c r="EL147" s="441">
        <f t="shared" si="134"/>
        <v>0.14893617021276595</v>
      </c>
      <c r="EM147" s="442">
        <f t="shared" si="116"/>
        <v>0.19858156028368792</v>
      </c>
      <c r="EN147" s="443" t="str">
        <f t="shared" si="117"/>
        <v>CUKUP</v>
      </c>
      <c r="EP147" s="196">
        <f>'2. SUHU &amp; FISIK TRAFO'!CY147</f>
        <v>324</v>
      </c>
      <c r="EQ147" s="168">
        <f t="shared" si="118"/>
        <v>16.666666666666664</v>
      </c>
      <c r="ER147" s="189" t="str">
        <f t="shared" si="119"/>
        <v>BAIK</v>
      </c>
      <c r="ET147" s="447">
        <f t="shared" si="143"/>
        <v>32.484000000000002</v>
      </c>
      <c r="EU147" s="447">
        <f t="shared" si="120"/>
        <v>25.987200000000001</v>
      </c>
      <c r="EV147" s="448">
        <f t="shared" si="135"/>
        <v>32.484000000000002</v>
      </c>
      <c r="EW147" s="449" t="str">
        <f t="shared" si="121"/>
        <v>BAIK</v>
      </c>
      <c r="EX147" s="721"/>
      <c r="EY147" s="447">
        <f t="shared" si="144"/>
        <v>26.094000000000001</v>
      </c>
      <c r="EZ147" s="447">
        <f t="shared" si="136"/>
        <v>20.875200000000003</v>
      </c>
      <c r="FA147" s="448">
        <f t="shared" si="145"/>
        <v>26.094000000000001</v>
      </c>
      <c r="FB147" s="449" t="str">
        <f t="shared" si="137"/>
        <v>BAIK</v>
      </c>
      <c r="FD147" s="453">
        <f t="shared" si="138"/>
        <v>23</v>
      </c>
      <c r="FE147" s="454">
        <f t="shared" si="139"/>
        <v>144.50867052023122</v>
      </c>
      <c r="FF147" s="725">
        <f t="shared" si="140"/>
        <v>15.916</v>
      </c>
      <c r="FG147" s="202" t="str">
        <f t="shared" si="122"/>
        <v>KURANG</v>
      </c>
    </row>
    <row r="148" spans="1:163" s="195" customFormat="1" ht="20.25" customHeight="1">
      <c r="A148" s="347">
        <v>136</v>
      </c>
      <c r="B148" s="764" t="s">
        <v>2239</v>
      </c>
      <c r="C148" s="331" t="s">
        <v>840</v>
      </c>
      <c r="D148" s="259" t="s">
        <v>838</v>
      </c>
      <c r="E148" s="319" t="s">
        <v>816</v>
      </c>
      <c r="F148" s="319" t="s">
        <v>816</v>
      </c>
      <c r="G148" s="208" t="s">
        <v>204</v>
      </c>
      <c r="H148" s="214" t="s">
        <v>209</v>
      </c>
      <c r="I148" s="526">
        <v>108.284356</v>
      </c>
      <c r="J148" s="527">
        <v>-2.8779880000000002</v>
      </c>
      <c r="K148" s="259" t="s">
        <v>341</v>
      </c>
      <c r="L148" s="259" t="s">
        <v>310</v>
      </c>
      <c r="M148" s="259">
        <v>100</v>
      </c>
      <c r="N148" s="259">
        <v>10233717</v>
      </c>
      <c r="O148" s="259">
        <v>2010</v>
      </c>
      <c r="P148" s="259" t="s">
        <v>316</v>
      </c>
      <c r="Q148" s="665">
        <v>0.80625000000000002</v>
      </c>
      <c r="R148" s="433" t="s">
        <v>1143</v>
      </c>
      <c r="S148" s="331" t="s">
        <v>318</v>
      </c>
      <c r="T148" s="331" t="s">
        <v>607</v>
      </c>
      <c r="U148" s="259">
        <v>3</v>
      </c>
      <c r="V148" s="259">
        <v>3</v>
      </c>
      <c r="W148" s="259">
        <v>3</v>
      </c>
      <c r="X148" s="259">
        <v>20000</v>
      </c>
      <c r="Y148" s="332">
        <v>399</v>
      </c>
      <c r="Z148" s="332">
        <v>401</v>
      </c>
      <c r="AA148" s="332">
        <v>400</v>
      </c>
      <c r="AB148" s="332">
        <v>228</v>
      </c>
      <c r="AC148" s="332">
        <v>231</v>
      </c>
      <c r="AD148" s="332">
        <v>229</v>
      </c>
      <c r="AE148" s="332">
        <v>67</v>
      </c>
      <c r="AF148" s="332">
        <v>87</v>
      </c>
      <c r="AG148" s="332">
        <v>77</v>
      </c>
      <c r="AH148" s="332">
        <v>40</v>
      </c>
      <c r="AI148" s="332">
        <v>17</v>
      </c>
      <c r="AJ148" s="332">
        <v>23</v>
      </c>
      <c r="AK148" s="332">
        <v>35</v>
      </c>
      <c r="AL148" s="332">
        <v>31</v>
      </c>
      <c r="AM148" s="332">
        <v>34</v>
      </c>
      <c r="AN148" s="332">
        <v>18</v>
      </c>
      <c r="AO148" s="332">
        <v>31</v>
      </c>
      <c r="AP148" s="332">
        <v>6</v>
      </c>
      <c r="AQ148" s="332"/>
      <c r="AR148" s="332"/>
      <c r="AS148" s="332"/>
      <c r="AT148" s="332"/>
      <c r="AU148" s="332">
        <v>16</v>
      </c>
      <c r="AV148" s="332">
        <v>46</v>
      </c>
      <c r="AW148" s="332">
        <v>11</v>
      </c>
      <c r="AX148" s="332">
        <v>4</v>
      </c>
      <c r="AY148" s="332" t="s">
        <v>1160</v>
      </c>
      <c r="AZ148" s="332" t="s">
        <v>1161</v>
      </c>
      <c r="BA148" s="332" t="s">
        <v>1152</v>
      </c>
      <c r="BB148" s="261">
        <v>392</v>
      </c>
      <c r="BC148" s="261">
        <v>395</v>
      </c>
      <c r="BD148" s="261">
        <v>394</v>
      </c>
      <c r="BE148" s="261">
        <v>227</v>
      </c>
      <c r="BF148" s="261">
        <v>228</v>
      </c>
      <c r="BG148" s="261">
        <v>226</v>
      </c>
      <c r="BH148" s="261">
        <v>52</v>
      </c>
      <c r="BI148" s="261">
        <v>48</v>
      </c>
      <c r="BJ148" s="261">
        <v>72</v>
      </c>
      <c r="BK148" s="261">
        <v>35</v>
      </c>
      <c r="BL148" s="261">
        <v>20</v>
      </c>
      <c r="BM148" s="261">
        <v>26</v>
      </c>
      <c r="BN148" s="261">
        <v>34</v>
      </c>
      <c r="BO148" s="261">
        <v>18</v>
      </c>
      <c r="BP148" s="261">
        <v>20</v>
      </c>
      <c r="BQ148" s="261">
        <v>19</v>
      </c>
      <c r="BR148" s="261">
        <v>34</v>
      </c>
      <c r="BS148" s="261">
        <v>15</v>
      </c>
      <c r="BT148" s="261"/>
      <c r="BU148" s="261"/>
      <c r="BV148" s="261"/>
      <c r="BW148" s="261"/>
      <c r="BX148" s="261">
        <v>12</v>
      </c>
      <c r="BY148" s="261">
        <v>13</v>
      </c>
      <c r="BZ148" s="261">
        <v>4</v>
      </c>
      <c r="CA148" s="261">
        <v>2</v>
      </c>
      <c r="CB148" s="720">
        <v>0.98299999999999998</v>
      </c>
      <c r="CC148" s="720">
        <v>0.96399999999999997</v>
      </c>
      <c r="CD148" s="720">
        <v>0.96899999999999997</v>
      </c>
      <c r="CE148" s="333">
        <v>225</v>
      </c>
      <c r="CF148" s="333">
        <v>86058127514</v>
      </c>
      <c r="CG148" s="333">
        <v>226</v>
      </c>
      <c r="CH148" s="333">
        <v>8605811482</v>
      </c>
      <c r="CI148" s="333">
        <v>223</v>
      </c>
      <c r="CJ148" s="333">
        <v>32201840331</v>
      </c>
      <c r="CK148" s="333">
        <v>225</v>
      </c>
      <c r="CL148" s="333">
        <v>163100144615</v>
      </c>
      <c r="CM148" s="333">
        <v>226</v>
      </c>
      <c r="CN148" s="333">
        <v>163100174200</v>
      </c>
      <c r="CO148" s="333">
        <v>223</v>
      </c>
      <c r="CP148" s="333">
        <v>8605811430</v>
      </c>
      <c r="CQ148" s="333"/>
      <c r="CR148" s="333"/>
      <c r="CS148" s="333"/>
      <c r="CT148" s="333"/>
      <c r="CU148" s="333"/>
      <c r="CV148" s="333"/>
      <c r="CW148" s="333">
        <v>225</v>
      </c>
      <c r="CX148" s="333">
        <v>163100144072</v>
      </c>
      <c r="CY148" s="333">
        <v>226</v>
      </c>
      <c r="CZ148" s="333">
        <v>163100114968</v>
      </c>
      <c r="DA148" s="333">
        <v>223</v>
      </c>
      <c r="DB148" s="374">
        <v>16310014286</v>
      </c>
      <c r="DC148" s="154"/>
      <c r="DD148" s="179">
        <f t="shared" si="123"/>
        <v>144.50867052023122</v>
      </c>
      <c r="DE148" s="179">
        <f t="shared" si="124"/>
        <v>46.363999999999997</v>
      </c>
      <c r="DF148" s="179">
        <f t="shared" si="125"/>
        <v>60.204000000000001</v>
      </c>
      <c r="DG148" s="179">
        <f t="shared" si="126"/>
        <v>53.283999999999999</v>
      </c>
      <c r="DH148" s="180">
        <f t="shared" si="127"/>
        <v>87</v>
      </c>
      <c r="DI148" s="181">
        <f t="shared" si="104"/>
        <v>223</v>
      </c>
      <c r="DJ148" s="182">
        <f t="shared" si="141"/>
        <v>0</v>
      </c>
      <c r="DK148" s="182">
        <f t="shared" si="142"/>
        <v>0</v>
      </c>
      <c r="DL148" s="182">
        <f t="shared" si="105"/>
        <v>1</v>
      </c>
      <c r="DM148" s="182">
        <f t="shared" si="106"/>
        <v>0</v>
      </c>
      <c r="DN148" s="182">
        <f t="shared" si="107"/>
        <v>0</v>
      </c>
      <c r="DO148" s="182">
        <f t="shared" si="128"/>
        <v>0</v>
      </c>
      <c r="DP148" s="182">
        <f t="shared" si="129"/>
        <v>1</v>
      </c>
      <c r="DQ148" s="25">
        <f t="shared" si="130"/>
        <v>0</v>
      </c>
      <c r="DR148" s="169"/>
      <c r="DS148" s="166" t="str">
        <f t="shared" si="108"/>
        <v>A</v>
      </c>
      <c r="DT148" s="166" t="str">
        <f t="shared" si="109"/>
        <v>A</v>
      </c>
      <c r="DU148" s="167">
        <f t="shared" si="110"/>
        <v>1</v>
      </c>
      <c r="DV148" s="153" t="str">
        <f>VLOOKUP(M148,'Data Master kondisi'!$O$3:$P$11,2,FALSE)</f>
        <v>Z</v>
      </c>
      <c r="DW148" s="153">
        <f>LOOKUP(DV148,{"X","X","X","Y","Y","Y","Z","Z","Z"},{6,6,6,4,4,4,2,2,2})</f>
        <v>2</v>
      </c>
      <c r="DX148" s="153">
        <f t="shared" si="131"/>
        <v>1</v>
      </c>
      <c r="DY148" s="153">
        <f t="shared" si="111"/>
        <v>4</v>
      </c>
      <c r="DZ148" s="153" t="str">
        <f>VLOOKUP(G148,'Data Master class'!$A$5:$D$12,3,FALSE)</f>
        <v>A</v>
      </c>
      <c r="EA148" s="160" t="str">
        <f t="shared" si="112"/>
        <v>BAIK</v>
      </c>
      <c r="EB148" s="156"/>
      <c r="EC148" s="153">
        <f>VLOOKUP(G148,'Data Master class'!$A$5:$D$12,2,FALSE)</f>
        <v>5</v>
      </c>
      <c r="ED148" s="153" t="str">
        <f>VLOOKUP(H148,'Data Master class'!$E$5:$G$6,3,FALSE)</f>
        <v>Y</v>
      </c>
      <c r="EE148" s="153">
        <f>VLOOKUP(H148,'Data Master class'!$E$5:$G$6,2,FALSE)</f>
        <v>1</v>
      </c>
      <c r="EF148" s="153">
        <f t="shared" si="113"/>
        <v>6</v>
      </c>
      <c r="EG148" s="153" t="str">
        <f t="shared" si="114"/>
        <v>CLASS 2</v>
      </c>
      <c r="EH148" s="153">
        <f t="shared" si="115"/>
        <v>10</v>
      </c>
      <c r="EI148" s="171"/>
      <c r="EJ148" s="441">
        <f t="shared" si="132"/>
        <v>0.12987012987012986</v>
      </c>
      <c r="EK148" s="441">
        <f t="shared" si="133"/>
        <v>0.12987012987012986</v>
      </c>
      <c r="EL148" s="441">
        <f t="shared" si="134"/>
        <v>0</v>
      </c>
      <c r="EM148" s="442">
        <f t="shared" si="116"/>
        <v>8.6580086580086577E-2</v>
      </c>
      <c r="EN148" s="443" t="str">
        <f t="shared" si="117"/>
        <v>BAIK</v>
      </c>
      <c r="EP148" s="196">
        <f>'2. SUHU &amp; FISIK TRAFO'!CY148</f>
        <v>324</v>
      </c>
      <c r="EQ148" s="168">
        <f t="shared" si="118"/>
        <v>26.851851851851855</v>
      </c>
      <c r="ER148" s="189" t="str">
        <f t="shared" si="119"/>
        <v>BAIK</v>
      </c>
      <c r="ET148" s="447">
        <f t="shared" si="143"/>
        <v>53.006</v>
      </c>
      <c r="EU148" s="447">
        <f t="shared" si="120"/>
        <v>42.404800000000002</v>
      </c>
      <c r="EV148" s="448">
        <f t="shared" si="135"/>
        <v>53.006</v>
      </c>
      <c r="EW148" s="449" t="str">
        <f t="shared" si="121"/>
        <v>BAIK</v>
      </c>
      <c r="EX148" s="721"/>
      <c r="EY148" s="447">
        <f t="shared" si="144"/>
        <v>39.020000000000003</v>
      </c>
      <c r="EZ148" s="447">
        <f t="shared" si="136"/>
        <v>31.216000000000005</v>
      </c>
      <c r="FA148" s="448">
        <f t="shared" si="145"/>
        <v>39.020000000000003</v>
      </c>
      <c r="FB148" s="449" t="str">
        <f t="shared" si="137"/>
        <v>BAIK</v>
      </c>
      <c r="FD148" s="453">
        <f t="shared" si="138"/>
        <v>40</v>
      </c>
      <c r="FE148" s="454">
        <f t="shared" si="139"/>
        <v>144.50867052023122</v>
      </c>
      <c r="FF148" s="725">
        <f t="shared" si="140"/>
        <v>27.68</v>
      </c>
      <c r="FG148" s="202" t="str">
        <f t="shared" si="122"/>
        <v>BURUK</v>
      </c>
    </row>
    <row r="149" spans="1:163" s="195" customFormat="1" ht="20.25" customHeight="1">
      <c r="A149" s="347">
        <v>137</v>
      </c>
      <c r="B149" s="764" t="s">
        <v>2239</v>
      </c>
      <c r="C149" s="331" t="s">
        <v>841</v>
      </c>
      <c r="D149" s="259" t="s">
        <v>836</v>
      </c>
      <c r="E149" s="319" t="s">
        <v>816</v>
      </c>
      <c r="F149" s="319" t="s">
        <v>816</v>
      </c>
      <c r="G149" s="208" t="s">
        <v>204</v>
      </c>
      <c r="H149" s="214" t="s">
        <v>208</v>
      </c>
      <c r="I149" s="526">
        <v>108.282385</v>
      </c>
      <c r="J149" s="527">
        <v>-2.8712260000000001</v>
      </c>
      <c r="K149" s="259" t="s">
        <v>341</v>
      </c>
      <c r="L149" s="259" t="s">
        <v>614</v>
      </c>
      <c r="M149" s="259">
        <v>160</v>
      </c>
      <c r="N149" s="259">
        <v>85166</v>
      </c>
      <c r="O149" s="259">
        <v>2009</v>
      </c>
      <c r="P149" s="259" t="s">
        <v>316</v>
      </c>
      <c r="Q149" s="665">
        <v>0.81111111111111101</v>
      </c>
      <c r="R149" s="433" t="s">
        <v>1143</v>
      </c>
      <c r="S149" s="331" t="s">
        <v>318</v>
      </c>
      <c r="T149" s="331" t="s">
        <v>607</v>
      </c>
      <c r="U149" s="259">
        <v>1</v>
      </c>
      <c r="V149" s="259">
        <v>1</v>
      </c>
      <c r="W149" s="259">
        <v>3</v>
      </c>
      <c r="X149" s="259">
        <v>20000</v>
      </c>
      <c r="Y149" s="332">
        <v>398</v>
      </c>
      <c r="Z149" s="332">
        <v>403</v>
      </c>
      <c r="AA149" s="332">
        <v>400</v>
      </c>
      <c r="AB149" s="332">
        <v>228</v>
      </c>
      <c r="AC149" s="332">
        <v>232</v>
      </c>
      <c r="AD149" s="332">
        <v>230</v>
      </c>
      <c r="AE149" s="332">
        <v>45</v>
      </c>
      <c r="AF149" s="332">
        <v>73</v>
      </c>
      <c r="AG149" s="332">
        <v>37</v>
      </c>
      <c r="AH149" s="332">
        <v>37</v>
      </c>
      <c r="AI149" s="332"/>
      <c r="AJ149" s="332"/>
      <c r="AK149" s="332"/>
      <c r="AL149" s="332"/>
      <c r="AM149" s="332"/>
      <c r="AN149" s="332"/>
      <c r="AO149" s="332"/>
      <c r="AP149" s="332"/>
      <c r="AQ149" s="332">
        <v>45</v>
      </c>
      <c r="AR149" s="332">
        <v>73</v>
      </c>
      <c r="AS149" s="332">
        <v>37</v>
      </c>
      <c r="AT149" s="332">
        <v>37</v>
      </c>
      <c r="AU149" s="332"/>
      <c r="AV149" s="332"/>
      <c r="AW149" s="332"/>
      <c r="AX149" s="332"/>
      <c r="AY149" s="332" t="s">
        <v>1146</v>
      </c>
      <c r="AZ149" s="332" t="s">
        <v>1140</v>
      </c>
      <c r="BA149" s="332" t="s">
        <v>1150</v>
      </c>
      <c r="BB149" s="261">
        <v>392</v>
      </c>
      <c r="BC149" s="261">
        <v>400</v>
      </c>
      <c r="BD149" s="261">
        <v>400</v>
      </c>
      <c r="BE149" s="261">
        <v>226</v>
      </c>
      <c r="BF149" s="261">
        <v>230</v>
      </c>
      <c r="BG149" s="261">
        <v>229</v>
      </c>
      <c r="BH149" s="261">
        <v>64</v>
      </c>
      <c r="BI149" s="261">
        <v>52</v>
      </c>
      <c r="BJ149" s="261">
        <v>31</v>
      </c>
      <c r="BK149" s="261">
        <v>43</v>
      </c>
      <c r="BL149" s="261"/>
      <c r="BM149" s="261"/>
      <c r="BN149" s="261"/>
      <c r="BO149" s="261"/>
      <c r="BP149" s="261"/>
      <c r="BQ149" s="261"/>
      <c r="BR149" s="261"/>
      <c r="BS149" s="261"/>
      <c r="BT149" s="261">
        <v>64</v>
      </c>
      <c r="BU149" s="261">
        <v>52</v>
      </c>
      <c r="BV149" s="261">
        <v>31</v>
      </c>
      <c r="BW149" s="261">
        <v>43</v>
      </c>
      <c r="BX149" s="261"/>
      <c r="BY149" s="261"/>
      <c r="BZ149" s="261"/>
      <c r="CA149" s="261"/>
      <c r="CB149" s="720">
        <v>0.97699999999999998</v>
      </c>
      <c r="CC149" s="720">
        <v>0.95599999999999996</v>
      </c>
      <c r="CD149" s="720">
        <v>0.88900000000000001</v>
      </c>
      <c r="CE149" s="333"/>
      <c r="CF149" s="333"/>
      <c r="CG149" s="333"/>
      <c r="CH149" s="333"/>
      <c r="CI149" s="333"/>
      <c r="CJ149" s="333"/>
      <c r="CK149" s="333"/>
      <c r="CL149" s="333"/>
      <c r="CM149" s="333"/>
      <c r="CN149" s="333"/>
      <c r="CO149" s="333"/>
      <c r="CP149" s="333"/>
      <c r="CQ149" s="333">
        <v>224</v>
      </c>
      <c r="CR149" s="333">
        <v>56402851010</v>
      </c>
      <c r="CS149" s="333">
        <v>228</v>
      </c>
      <c r="CT149" s="333">
        <v>32190408255</v>
      </c>
      <c r="CU149" s="333">
        <v>227</v>
      </c>
      <c r="CV149" s="333">
        <v>163100279912</v>
      </c>
      <c r="CW149" s="333"/>
      <c r="CX149" s="333"/>
      <c r="CY149" s="333"/>
      <c r="CZ149" s="333"/>
      <c r="DA149" s="333"/>
      <c r="DB149" s="374"/>
      <c r="DC149" s="154"/>
      <c r="DD149" s="179">
        <f t="shared" si="123"/>
        <v>231.02135503650621</v>
      </c>
      <c r="DE149" s="179">
        <f t="shared" si="124"/>
        <v>19.478718749999999</v>
      </c>
      <c r="DF149" s="179">
        <f t="shared" si="125"/>
        <v>31.598810416666662</v>
      </c>
      <c r="DG149" s="179">
        <f t="shared" si="126"/>
        <v>16.015835416666665</v>
      </c>
      <c r="DH149" s="180">
        <f t="shared" si="127"/>
        <v>73</v>
      </c>
      <c r="DI149" s="181">
        <f t="shared" ref="DI149:DI212" si="146">MIN(CE149,CG149,CI149,CK149,CM149,CO149,CQ149,CS149,CU149,CW149,CY149,DA149)</f>
        <v>224</v>
      </c>
      <c r="DJ149" s="182">
        <f t="shared" si="141"/>
        <v>1</v>
      </c>
      <c r="DK149" s="182">
        <f t="shared" si="142"/>
        <v>0</v>
      </c>
      <c r="DL149" s="182">
        <f t="shared" ref="DL149:DL212" si="147">IF(AND(EV149&gt;50,EV149&lt;=80),1,0)</f>
        <v>0</v>
      </c>
      <c r="DM149" s="182">
        <f t="shared" ref="DM149:DM212" si="148">IF(AND(EV149&gt;80,EV149&lt;=100),1,0)</f>
        <v>0</v>
      </c>
      <c r="DN149" s="182">
        <f t="shared" ref="DN149:DN212" si="149">IF(AND(EV149&gt;=100),1,0)</f>
        <v>0</v>
      </c>
      <c r="DO149" s="182">
        <f t="shared" si="128"/>
        <v>1</v>
      </c>
      <c r="DP149" s="182">
        <f t="shared" si="129"/>
        <v>0</v>
      </c>
      <c r="DQ149" s="25">
        <f t="shared" si="130"/>
        <v>0</v>
      </c>
      <c r="DR149" s="169"/>
      <c r="DS149" s="166" t="str">
        <f t="shared" ref="DS149:DS212" si="150">IF(EV149&lt;60,"A",IF(AND(EV149&gt;=60,EV149&lt;=80),"B",IF(AND(EV149&gt;80),"C",0)))</f>
        <v>A</v>
      </c>
      <c r="DT149" s="166" t="str">
        <f t="shared" ref="DT149:DT212" si="151">IF(EM149&lt;19%,"A",IF(AND(EM149&gt;=19%,EM149&lt;=40%),"B",IF(AND(EM149&gt;40%),"C",0)))</f>
        <v>B</v>
      </c>
      <c r="DU149" s="167">
        <f t="shared" ref="DU149:DU212" si="152">IF(AND(DS149="A",DT149="A"),1,IF(AND(DS149="A",DT149="B"),2,IF(AND(DS149="A",DT149="C"),3,IF(AND(DS149="B",DT149="A"),4,IF(AND(DS149="B",DT149="B"),5,IF(AND(DS149="B",DT149="C"),6,IF(AND(DS149="C",DT149="A"),7,IF(AND(DS149="C",DT149="B"),8,IF(AND(DS149="C",DT149="C"),9,0)))))))))</f>
        <v>2</v>
      </c>
      <c r="DV149" s="153" t="str">
        <f>VLOOKUP(M149,'Data Master kondisi'!$O$3:$P$11,2,FALSE)</f>
        <v>Y</v>
      </c>
      <c r="DW149" s="153">
        <f>LOOKUP(DV149,{"X","X","X","Y","Y","Y","Z","Z","Z"},{6,6,6,4,4,4,2,2,2})</f>
        <v>4</v>
      </c>
      <c r="DX149" s="153">
        <f t="shared" si="131"/>
        <v>2</v>
      </c>
      <c r="DY149" s="153">
        <f t="shared" ref="DY149:DY212" si="153">SUM(DU149,DW149,DX149)</f>
        <v>8</v>
      </c>
      <c r="DZ149" s="153" t="str">
        <f>VLOOKUP(G149,'Data Master class'!$A$5:$D$12,3,FALSE)</f>
        <v>A</v>
      </c>
      <c r="EA149" s="160" t="str">
        <f t="shared" ref="EA149:EA212" si="154">IF(AND(DY149&lt;=14,DY149&gt;=12),"BURUK",IF(AND(DY149&lt;=11,DY149&gt;=9),"KURANG",IF(AND(DY149&lt;=8,DY149&gt;=6),"CUKUP",IF(AND(DY149&lt;=5,DY149&gt;=4),"BAIK",0))))</f>
        <v>CUKUP</v>
      </c>
      <c r="EB149" s="156"/>
      <c r="EC149" s="153">
        <f>VLOOKUP(G149,'Data Master class'!$A$5:$D$12,2,FALSE)</f>
        <v>5</v>
      </c>
      <c r="ED149" s="153" t="str">
        <f>VLOOKUP(H149,'Data Master class'!$E$5:$G$6,3,FALSE)</f>
        <v>X</v>
      </c>
      <c r="EE149" s="153">
        <f>VLOOKUP(H149,'Data Master class'!$E$5:$G$6,2,FALSE)</f>
        <v>2</v>
      </c>
      <c r="EF149" s="153">
        <f t="shared" ref="EF149:EF212" si="155">EC149+EE149</f>
        <v>7</v>
      </c>
      <c r="EG149" s="153" t="str">
        <f t="shared" ref="EG149:EG212" si="156">IF(AND(EF149&lt;=12,EF149&gt;=9),"CLASS 1",IF(AND(EF149&lt;=8,EF149&gt;=6),"CLASS 2",IF(AND(EF149&lt;=5,EF149&gt;=4),"CLASS 3",0)))</f>
        <v>CLASS 2</v>
      </c>
      <c r="EH149" s="153">
        <f t="shared" ref="EH149:EH212" si="157">SUM(DY149,EF149)</f>
        <v>15</v>
      </c>
      <c r="EI149" s="171"/>
      <c r="EJ149" s="441">
        <f t="shared" si="132"/>
        <v>0.1290322580645161</v>
      </c>
      <c r="EK149" s="441">
        <f t="shared" si="133"/>
        <v>0.41290322580645167</v>
      </c>
      <c r="EL149" s="441">
        <f t="shared" si="134"/>
        <v>0.28387096774193543</v>
      </c>
      <c r="EM149" s="442">
        <f t="shared" ref="EM149:EM212" si="158">((EJ149+EK149+EL149)/3)</f>
        <v>0.27526881720430108</v>
      </c>
      <c r="EN149" s="443" t="str">
        <f t="shared" ref="EN149:EN212" si="159">IF(AND(EM149&lt;10%),"BAIK",IF(AND(EM149&gt;=10%,EM149&lt;=20%),"CUKUP",IF(AND(EM149&gt;20%,EM149&lt;=30%),"KURANG",IF(AND(EM149&gt;30%),"BURUK",0))))</f>
        <v>KURANG</v>
      </c>
      <c r="EP149" s="196">
        <f>'2. SUHU &amp; FISIK TRAFO'!CY149</f>
        <v>324</v>
      </c>
      <c r="EQ149" s="168">
        <f t="shared" ref="EQ149:EQ212" si="160">DH149/EP149*100</f>
        <v>22.530864197530864</v>
      </c>
      <c r="ER149" s="189" t="str">
        <f t="shared" ref="ER149:ER212" si="161">IF(AND(EQ149&gt;0,EQ149&lt;60),"BAIK",IF(AND(EQ149&gt;=60,EQ149&lt;80),"CUKUP",IF(AND(EQ149&gt;=80,EQ149&lt;100),"KURANG",IF(AND(EQ149&gt;=100),"BURUK",0))))</f>
        <v>BAIK</v>
      </c>
      <c r="ET149" s="447">
        <f t="shared" si="143"/>
        <v>35.706000000000003</v>
      </c>
      <c r="EU149" s="447">
        <f t="shared" ref="EU149:EU212" si="162">ET149*0.8</f>
        <v>28.564800000000005</v>
      </c>
      <c r="EV149" s="448">
        <f t="shared" si="135"/>
        <v>22.31625</v>
      </c>
      <c r="EW149" s="449" t="str">
        <f t="shared" ref="EW149:EW212" si="163">IF(AND(EV149&gt;0,EV149&lt;60),"BAIK",IF(AND(EV149&gt;=60,EV149&lt;80),"CUKUP",IF(AND(EV149&gt;=80,EV149&lt;100),"KURANG",IF(AND(EV149&gt;=100),"BURUK",0))))</f>
        <v>BAIK</v>
      </c>
      <c r="EX149" s="721"/>
      <c r="EY149" s="447">
        <f t="shared" si="144"/>
        <v>33.523000000000003</v>
      </c>
      <c r="EZ149" s="447">
        <f t="shared" si="136"/>
        <v>26.818400000000004</v>
      </c>
      <c r="FA149" s="448">
        <f t="shared" si="145"/>
        <v>20.951875000000005</v>
      </c>
      <c r="FB149" s="449" t="str">
        <f t="shared" si="137"/>
        <v>BAIK</v>
      </c>
      <c r="FD149" s="453">
        <f t="shared" si="138"/>
        <v>37</v>
      </c>
      <c r="FE149" s="454">
        <f t="shared" si="139"/>
        <v>231.21387283236993</v>
      </c>
      <c r="FF149" s="725">
        <f t="shared" si="140"/>
        <v>16.002500000000001</v>
      </c>
      <c r="FG149" s="202" t="str">
        <f t="shared" ref="FG149:FG212" si="164">IF(AND(FF149&gt;0,FF149&lt;10),"BAIK",IF(AND(FF149&gt;=10,FF149&lt;15),"CUKUP",IF(AND(FF149&gt;=15,FF149&lt;20),"KURANG",IF(AND(FF149&gt;=20),"BURUK",0))))</f>
        <v>KURANG</v>
      </c>
    </row>
    <row r="150" spans="1:163" s="195" customFormat="1" ht="20.25" customHeight="1">
      <c r="A150" s="347">
        <v>138</v>
      </c>
      <c r="B150" s="764" t="s">
        <v>2239</v>
      </c>
      <c r="C150" s="331" t="s">
        <v>842</v>
      </c>
      <c r="D150" s="259" t="s">
        <v>836</v>
      </c>
      <c r="E150" s="319" t="s">
        <v>816</v>
      </c>
      <c r="F150" s="319" t="s">
        <v>816</v>
      </c>
      <c r="G150" s="208" t="s">
        <v>204</v>
      </c>
      <c r="H150" s="214" t="s">
        <v>209</v>
      </c>
      <c r="I150" s="526">
        <v>108.283185</v>
      </c>
      <c r="J150" s="527">
        <v>-2.8684880000000001</v>
      </c>
      <c r="K150" s="259" t="s">
        <v>315</v>
      </c>
      <c r="L150" s="259" t="s">
        <v>571</v>
      </c>
      <c r="M150" s="259">
        <v>100</v>
      </c>
      <c r="N150" s="259">
        <v>12034842</v>
      </c>
      <c r="O150" s="259">
        <v>2012</v>
      </c>
      <c r="P150" s="259" t="s">
        <v>316</v>
      </c>
      <c r="Q150" s="665">
        <v>0.81736111111111109</v>
      </c>
      <c r="R150" s="433" t="s">
        <v>1143</v>
      </c>
      <c r="S150" s="331" t="s">
        <v>318</v>
      </c>
      <c r="T150" s="331" t="s">
        <v>607</v>
      </c>
      <c r="U150" s="259">
        <v>3</v>
      </c>
      <c r="V150" s="259">
        <v>3</v>
      </c>
      <c r="W150" s="259">
        <v>3</v>
      </c>
      <c r="X150" s="259">
        <v>20000</v>
      </c>
      <c r="Y150" s="332">
        <v>400</v>
      </c>
      <c r="Z150" s="332">
        <v>404</v>
      </c>
      <c r="AA150" s="332">
        <v>398</v>
      </c>
      <c r="AB150" s="332">
        <v>230</v>
      </c>
      <c r="AC150" s="332">
        <v>233</v>
      </c>
      <c r="AD150" s="332">
        <v>227</v>
      </c>
      <c r="AE150" s="332">
        <v>36</v>
      </c>
      <c r="AF150" s="332">
        <v>17</v>
      </c>
      <c r="AG150" s="332">
        <v>102</v>
      </c>
      <c r="AH150" s="332">
        <v>45</v>
      </c>
      <c r="AI150" s="332">
        <v>6</v>
      </c>
      <c r="AJ150" s="332">
        <v>9</v>
      </c>
      <c r="AK150" s="332">
        <v>10</v>
      </c>
      <c r="AL150" s="332">
        <v>10</v>
      </c>
      <c r="AM150" s="332">
        <v>17</v>
      </c>
      <c r="AN150" s="332">
        <v>5</v>
      </c>
      <c r="AO150" s="332">
        <v>19</v>
      </c>
      <c r="AP150" s="332">
        <v>14</v>
      </c>
      <c r="AQ150" s="332">
        <v>13</v>
      </c>
      <c r="AR150" s="332">
        <v>3</v>
      </c>
      <c r="AS150" s="332">
        <v>73</v>
      </c>
      <c r="AT150" s="332">
        <v>21</v>
      </c>
      <c r="AU150" s="332"/>
      <c r="AV150" s="332"/>
      <c r="AW150" s="332"/>
      <c r="AX150" s="332"/>
      <c r="AY150" s="332" t="s">
        <v>1127</v>
      </c>
      <c r="AZ150" s="332" t="s">
        <v>1103</v>
      </c>
      <c r="BA150" s="332" t="s">
        <v>1126</v>
      </c>
      <c r="BB150" s="261">
        <v>395</v>
      </c>
      <c r="BC150" s="261">
        <v>401</v>
      </c>
      <c r="BD150" s="261">
        <v>390</v>
      </c>
      <c r="BE150" s="261">
        <v>227</v>
      </c>
      <c r="BF150" s="261">
        <v>231</v>
      </c>
      <c r="BG150" s="261">
        <v>225</v>
      </c>
      <c r="BH150" s="261">
        <v>22</v>
      </c>
      <c r="BI150" s="261">
        <v>20</v>
      </c>
      <c r="BJ150" s="261">
        <v>91</v>
      </c>
      <c r="BK150" s="261">
        <v>70</v>
      </c>
      <c r="BL150" s="261">
        <v>5</v>
      </c>
      <c r="BM150" s="261">
        <v>5</v>
      </c>
      <c r="BN150" s="261">
        <v>13</v>
      </c>
      <c r="BO150" s="261">
        <v>6</v>
      </c>
      <c r="BP150" s="261">
        <v>8</v>
      </c>
      <c r="BQ150" s="261">
        <v>7</v>
      </c>
      <c r="BR150" s="261">
        <v>18</v>
      </c>
      <c r="BS150" s="261">
        <v>11</v>
      </c>
      <c r="BT150" s="261">
        <v>9</v>
      </c>
      <c r="BU150" s="261">
        <v>8</v>
      </c>
      <c r="BV150" s="261">
        <v>61</v>
      </c>
      <c r="BW150" s="261">
        <v>53</v>
      </c>
      <c r="BX150" s="261"/>
      <c r="BY150" s="261"/>
      <c r="BZ150" s="261"/>
      <c r="CA150" s="261"/>
      <c r="CB150" s="720">
        <v>0.85299999999999998</v>
      </c>
      <c r="CC150" s="720">
        <v>0.95599999999999996</v>
      </c>
      <c r="CD150" s="720">
        <v>0.96099999999999997</v>
      </c>
      <c r="CE150" s="333">
        <v>225</v>
      </c>
      <c r="CF150" s="333">
        <v>56401486743</v>
      </c>
      <c r="CG150" s="333">
        <v>229</v>
      </c>
      <c r="CH150" s="333">
        <v>163100271711</v>
      </c>
      <c r="CI150" s="333">
        <v>223</v>
      </c>
      <c r="CJ150" s="333">
        <v>163100081527</v>
      </c>
      <c r="CK150" s="333">
        <v>225</v>
      </c>
      <c r="CL150" s="333">
        <v>86053338561</v>
      </c>
      <c r="CM150" s="333">
        <v>229</v>
      </c>
      <c r="CN150" s="333">
        <v>56401488846</v>
      </c>
      <c r="CO150" s="333">
        <v>223</v>
      </c>
      <c r="CP150" s="333">
        <v>86053330907</v>
      </c>
      <c r="CQ150" s="333">
        <v>225</v>
      </c>
      <c r="CR150" s="333">
        <v>8605321546</v>
      </c>
      <c r="CS150" s="333">
        <v>229</v>
      </c>
      <c r="CT150" s="333">
        <v>8605321003</v>
      </c>
      <c r="CU150" s="333">
        <v>223</v>
      </c>
      <c r="CV150" s="333">
        <v>163100087772</v>
      </c>
      <c r="CW150" s="333"/>
      <c r="CX150" s="333"/>
      <c r="CY150" s="333"/>
      <c r="CZ150" s="333"/>
      <c r="DA150" s="333"/>
      <c r="DB150" s="374"/>
      <c r="DC150" s="154"/>
      <c r="DD150" s="179">
        <f t="shared" si="123"/>
        <v>144.26822348109607</v>
      </c>
      <c r="DE150" s="179">
        <f t="shared" si="124"/>
        <v>24.953519999999997</v>
      </c>
      <c r="DF150" s="179">
        <f t="shared" si="125"/>
        <v>11.783606666666666</v>
      </c>
      <c r="DG150" s="179">
        <f t="shared" si="126"/>
        <v>70.701639999999983</v>
      </c>
      <c r="DH150" s="180">
        <f t="shared" si="127"/>
        <v>102</v>
      </c>
      <c r="DI150" s="181">
        <f t="shared" si="146"/>
        <v>223</v>
      </c>
      <c r="DJ150" s="182">
        <f t="shared" si="141"/>
        <v>0</v>
      </c>
      <c r="DK150" s="182">
        <f t="shared" si="142"/>
        <v>1</v>
      </c>
      <c r="DL150" s="182">
        <f t="shared" si="147"/>
        <v>0</v>
      </c>
      <c r="DM150" s="182">
        <f t="shared" si="148"/>
        <v>0</v>
      </c>
      <c r="DN150" s="182">
        <f t="shared" si="149"/>
        <v>0</v>
      </c>
      <c r="DO150" s="182">
        <f t="shared" si="128"/>
        <v>0</v>
      </c>
      <c r="DP150" s="182">
        <f t="shared" si="129"/>
        <v>1</v>
      </c>
      <c r="DQ150" s="25">
        <f t="shared" si="130"/>
        <v>0</v>
      </c>
      <c r="DR150" s="169"/>
      <c r="DS150" s="166" t="str">
        <f t="shared" si="150"/>
        <v>A</v>
      </c>
      <c r="DT150" s="166" t="str">
        <f t="shared" si="151"/>
        <v>C</v>
      </c>
      <c r="DU150" s="167">
        <f t="shared" si="152"/>
        <v>3</v>
      </c>
      <c r="DV150" s="153" t="str">
        <f>VLOOKUP(M150,'Data Master kondisi'!$O$3:$P$11,2,FALSE)</f>
        <v>Z</v>
      </c>
      <c r="DW150" s="153">
        <f>LOOKUP(DV150,{"X","X","X","Y","Y","Y","Z","Z","Z"},{6,6,6,4,4,4,2,2,2})</f>
        <v>2</v>
      </c>
      <c r="DX150" s="153">
        <f t="shared" si="131"/>
        <v>1</v>
      </c>
      <c r="DY150" s="153">
        <f t="shared" si="153"/>
        <v>6</v>
      </c>
      <c r="DZ150" s="153" t="str">
        <f>VLOOKUP(G150,'Data Master class'!$A$5:$D$12,3,FALSE)</f>
        <v>A</v>
      </c>
      <c r="EA150" s="160" t="str">
        <f t="shared" si="154"/>
        <v>CUKUP</v>
      </c>
      <c r="EB150" s="156"/>
      <c r="EC150" s="153">
        <f>VLOOKUP(G150,'Data Master class'!$A$5:$D$12,2,FALSE)</f>
        <v>5</v>
      </c>
      <c r="ED150" s="153" t="str">
        <f>VLOOKUP(H150,'Data Master class'!$E$5:$G$6,3,FALSE)</f>
        <v>Y</v>
      </c>
      <c r="EE150" s="153">
        <f>VLOOKUP(H150,'Data Master class'!$E$5:$G$6,2,FALSE)</f>
        <v>1</v>
      </c>
      <c r="EF150" s="153">
        <f t="shared" si="155"/>
        <v>6</v>
      </c>
      <c r="EG150" s="153" t="str">
        <f t="shared" si="156"/>
        <v>CLASS 2</v>
      </c>
      <c r="EH150" s="153">
        <f t="shared" si="157"/>
        <v>12</v>
      </c>
      <c r="EI150" s="171"/>
      <c r="EJ150" s="441">
        <f t="shared" si="132"/>
        <v>0.30322580645161284</v>
      </c>
      <c r="EK150" s="441">
        <f t="shared" si="133"/>
        <v>0.67096774193548381</v>
      </c>
      <c r="EL150" s="441">
        <f t="shared" si="134"/>
        <v>0.97419354838709682</v>
      </c>
      <c r="EM150" s="442">
        <f t="shared" si="158"/>
        <v>0.64946236559139781</v>
      </c>
      <c r="EN150" s="443" t="str">
        <f t="shared" si="159"/>
        <v>BURUK</v>
      </c>
      <c r="EP150" s="196">
        <f>'2. SUHU &amp; FISIK TRAFO'!CY150</f>
        <v>324</v>
      </c>
      <c r="EQ150" s="168">
        <f t="shared" si="160"/>
        <v>31.481481481481481</v>
      </c>
      <c r="ER150" s="189" t="str">
        <f t="shared" si="161"/>
        <v>BAIK</v>
      </c>
      <c r="ET150" s="447">
        <f t="shared" si="143"/>
        <v>35.395000000000003</v>
      </c>
      <c r="EU150" s="447">
        <f t="shared" si="162"/>
        <v>28.316000000000003</v>
      </c>
      <c r="EV150" s="448">
        <f t="shared" si="135"/>
        <v>35.395000000000003</v>
      </c>
      <c r="EW150" s="449" t="str">
        <f t="shared" si="163"/>
        <v>BAIK</v>
      </c>
      <c r="EX150" s="721"/>
      <c r="EY150" s="447">
        <f t="shared" si="144"/>
        <v>30.089000000000002</v>
      </c>
      <c r="EZ150" s="447">
        <f t="shared" si="136"/>
        <v>24.071200000000005</v>
      </c>
      <c r="FA150" s="448">
        <f t="shared" si="145"/>
        <v>30.089000000000006</v>
      </c>
      <c r="FB150" s="449" t="str">
        <f t="shared" si="137"/>
        <v>BAIK</v>
      </c>
      <c r="FD150" s="453">
        <f t="shared" si="138"/>
        <v>45</v>
      </c>
      <c r="FE150" s="454">
        <f t="shared" si="139"/>
        <v>144.50867052023122</v>
      </c>
      <c r="FF150" s="725">
        <f t="shared" si="140"/>
        <v>31.14</v>
      </c>
      <c r="FG150" s="202" t="str">
        <f t="shared" si="164"/>
        <v>BURUK</v>
      </c>
    </row>
    <row r="151" spans="1:163" s="195" customFormat="1" ht="20.25" customHeight="1">
      <c r="A151" s="347">
        <v>139</v>
      </c>
      <c r="B151" s="764" t="s">
        <v>2239</v>
      </c>
      <c r="C151" s="331" t="s">
        <v>843</v>
      </c>
      <c r="D151" s="259" t="s">
        <v>844</v>
      </c>
      <c r="E151" s="319" t="s">
        <v>816</v>
      </c>
      <c r="F151" s="319" t="s">
        <v>816</v>
      </c>
      <c r="G151" s="208" t="s">
        <v>204</v>
      </c>
      <c r="H151" s="214" t="s">
        <v>209</v>
      </c>
      <c r="I151" s="526">
        <v>108.289683</v>
      </c>
      <c r="J151" s="527">
        <v>-2.8647719999999999</v>
      </c>
      <c r="K151" s="259" t="s">
        <v>341</v>
      </c>
      <c r="L151" s="259" t="s">
        <v>571</v>
      </c>
      <c r="M151" s="259">
        <v>100</v>
      </c>
      <c r="N151" s="259">
        <v>15130076</v>
      </c>
      <c r="O151" s="259">
        <v>2016</v>
      </c>
      <c r="P151" s="259" t="s">
        <v>316</v>
      </c>
      <c r="Q151" s="665">
        <v>0.8208333333333333</v>
      </c>
      <c r="R151" s="433" t="s">
        <v>1143</v>
      </c>
      <c r="S151" s="331" t="s">
        <v>318</v>
      </c>
      <c r="T151" s="331" t="s">
        <v>607</v>
      </c>
      <c r="U151" s="259">
        <v>4</v>
      </c>
      <c r="V151" s="259">
        <v>3</v>
      </c>
      <c r="W151" s="259">
        <v>3</v>
      </c>
      <c r="X151" s="259">
        <v>20000</v>
      </c>
      <c r="Y151" s="332">
        <v>397</v>
      </c>
      <c r="Z151" s="332">
        <v>401</v>
      </c>
      <c r="AA151" s="332">
        <v>396</v>
      </c>
      <c r="AB151" s="332">
        <v>228</v>
      </c>
      <c r="AC151" s="332">
        <v>231</v>
      </c>
      <c r="AD151" s="332">
        <v>229</v>
      </c>
      <c r="AE151" s="332">
        <v>103</v>
      </c>
      <c r="AF151" s="332">
        <v>61</v>
      </c>
      <c r="AG151" s="332">
        <v>89</v>
      </c>
      <c r="AH151" s="332">
        <v>56</v>
      </c>
      <c r="AI151" s="332">
        <v>73</v>
      </c>
      <c r="AJ151" s="332">
        <v>51</v>
      </c>
      <c r="AK151" s="332">
        <v>56</v>
      </c>
      <c r="AL151" s="332">
        <v>40</v>
      </c>
      <c r="AM151" s="332">
        <v>9</v>
      </c>
      <c r="AN151" s="332">
        <v>3</v>
      </c>
      <c r="AO151" s="332">
        <v>14</v>
      </c>
      <c r="AP151" s="332">
        <v>12</v>
      </c>
      <c r="AQ151" s="332">
        <v>21</v>
      </c>
      <c r="AR151" s="332">
        <v>7</v>
      </c>
      <c r="AS151" s="332">
        <v>19</v>
      </c>
      <c r="AT151" s="332">
        <v>4</v>
      </c>
      <c r="AU151" s="332"/>
      <c r="AV151" s="332"/>
      <c r="AW151" s="332"/>
      <c r="AX151" s="332"/>
      <c r="AY151" s="332" t="s">
        <v>1154</v>
      </c>
      <c r="AZ151" s="332" t="s">
        <v>1147</v>
      </c>
      <c r="BA151" s="332" t="s">
        <v>1108</v>
      </c>
      <c r="BB151" s="261">
        <v>397</v>
      </c>
      <c r="BC151" s="261">
        <v>400</v>
      </c>
      <c r="BD151" s="261">
        <v>396</v>
      </c>
      <c r="BE151" s="261">
        <v>227</v>
      </c>
      <c r="BF151" s="261">
        <v>230</v>
      </c>
      <c r="BG151" s="261">
        <v>227</v>
      </c>
      <c r="BH151" s="261">
        <v>78</v>
      </c>
      <c r="BI151" s="261">
        <v>47</v>
      </c>
      <c r="BJ151" s="261">
        <v>65</v>
      </c>
      <c r="BK151" s="261">
        <v>26</v>
      </c>
      <c r="BL151" s="261">
        <v>47</v>
      </c>
      <c r="BM151" s="261">
        <v>41</v>
      </c>
      <c r="BN151" s="261">
        <v>42</v>
      </c>
      <c r="BO151" s="261">
        <v>13</v>
      </c>
      <c r="BP151" s="261">
        <v>8</v>
      </c>
      <c r="BQ151" s="261">
        <v>4</v>
      </c>
      <c r="BR151" s="261">
        <v>7</v>
      </c>
      <c r="BS151" s="261">
        <v>5</v>
      </c>
      <c r="BT151" s="261">
        <v>23</v>
      </c>
      <c r="BU151" s="261">
        <v>2</v>
      </c>
      <c r="BV151" s="261">
        <v>16</v>
      </c>
      <c r="BW151" s="261">
        <v>8</v>
      </c>
      <c r="BX151" s="261"/>
      <c r="BY151" s="261"/>
      <c r="BZ151" s="261"/>
      <c r="CA151" s="261"/>
      <c r="CB151" s="720">
        <v>0.84599999999999997</v>
      </c>
      <c r="CC151" s="720">
        <v>0.88800000000000001</v>
      </c>
      <c r="CD151" s="720">
        <v>0.86399999999999999</v>
      </c>
      <c r="CE151" s="333">
        <v>225</v>
      </c>
      <c r="CF151" s="333">
        <v>5640251193</v>
      </c>
      <c r="CG151" s="333">
        <v>227</v>
      </c>
      <c r="CH151" s="333">
        <v>56402514760</v>
      </c>
      <c r="CI151" s="333">
        <v>224</v>
      </c>
      <c r="CJ151" s="333">
        <v>163100046514</v>
      </c>
      <c r="CK151" s="333">
        <v>225</v>
      </c>
      <c r="CL151" s="333">
        <v>56402501441</v>
      </c>
      <c r="CM151" s="333">
        <v>227</v>
      </c>
      <c r="CN151" s="333">
        <v>22111002584</v>
      </c>
      <c r="CO151" s="333">
        <v>224</v>
      </c>
      <c r="CP151" s="333">
        <v>22111002746</v>
      </c>
      <c r="CQ151" s="333">
        <v>226</v>
      </c>
      <c r="CR151" s="333">
        <v>56702467947</v>
      </c>
      <c r="CS151" s="333">
        <v>227</v>
      </c>
      <c r="CT151" s="333">
        <v>163100046351</v>
      </c>
      <c r="CU151" s="333">
        <v>224</v>
      </c>
      <c r="CV151" s="333">
        <v>163100046495</v>
      </c>
      <c r="CW151" s="333"/>
      <c r="CX151" s="333"/>
      <c r="CY151" s="333"/>
      <c r="CZ151" s="333"/>
      <c r="DA151" s="333"/>
      <c r="DB151" s="374"/>
      <c r="DC151" s="154"/>
      <c r="DD151" s="179">
        <f t="shared" si="123"/>
        <v>145.23484474395099</v>
      </c>
      <c r="DE151" s="179">
        <f t="shared" si="124"/>
        <v>70.919619999999995</v>
      </c>
      <c r="DF151" s="179">
        <f t="shared" si="125"/>
        <v>42.000939999999993</v>
      </c>
      <c r="DG151" s="179">
        <f t="shared" si="126"/>
        <v>61.280059999999992</v>
      </c>
      <c r="DH151" s="180">
        <f t="shared" si="127"/>
        <v>103</v>
      </c>
      <c r="DI151" s="181">
        <f t="shared" si="146"/>
        <v>224</v>
      </c>
      <c r="DJ151" s="182">
        <f t="shared" si="141"/>
        <v>0</v>
      </c>
      <c r="DK151" s="182">
        <f t="shared" si="142"/>
        <v>0</v>
      </c>
      <c r="DL151" s="182">
        <f t="shared" si="147"/>
        <v>1</v>
      </c>
      <c r="DM151" s="182">
        <f t="shared" si="148"/>
        <v>0</v>
      </c>
      <c r="DN151" s="182">
        <f t="shared" si="149"/>
        <v>0</v>
      </c>
      <c r="DO151" s="182">
        <f t="shared" si="128"/>
        <v>0</v>
      </c>
      <c r="DP151" s="182">
        <f t="shared" si="129"/>
        <v>1</v>
      </c>
      <c r="DQ151" s="25">
        <f t="shared" si="130"/>
        <v>0</v>
      </c>
      <c r="DR151" s="169"/>
      <c r="DS151" s="166" t="str">
        <f t="shared" si="150"/>
        <v>A</v>
      </c>
      <c r="DT151" s="166" t="str">
        <f t="shared" si="151"/>
        <v>A</v>
      </c>
      <c r="DU151" s="167">
        <f t="shared" si="152"/>
        <v>1</v>
      </c>
      <c r="DV151" s="153" t="str">
        <f>VLOOKUP(M151,'Data Master kondisi'!$O$3:$P$11,2,FALSE)</f>
        <v>Z</v>
      </c>
      <c r="DW151" s="153">
        <f>LOOKUP(DV151,{"X","X","X","Y","Y","Y","Z","Z","Z"},{6,6,6,4,4,4,2,2,2})</f>
        <v>2</v>
      </c>
      <c r="DX151" s="153">
        <f t="shared" si="131"/>
        <v>1</v>
      </c>
      <c r="DY151" s="153">
        <f t="shared" si="153"/>
        <v>4</v>
      </c>
      <c r="DZ151" s="153" t="str">
        <f>VLOOKUP(G151,'Data Master class'!$A$5:$D$12,3,FALSE)</f>
        <v>A</v>
      </c>
      <c r="EA151" s="160" t="str">
        <f t="shared" si="154"/>
        <v>BAIK</v>
      </c>
      <c r="EB151" s="156"/>
      <c r="EC151" s="153">
        <f>VLOOKUP(G151,'Data Master class'!$A$5:$D$12,2,FALSE)</f>
        <v>5</v>
      </c>
      <c r="ED151" s="153" t="str">
        <f>VLOOKUP(H151,'Data Master class'!$E$5:$G$6,3,FALSE)</f>
        <v>Y</v>
      </c>
      <c r="EE151" s="153">
        <f>VLOOKUP(H151,'Data Master class'!$E$5:$G$6,2,FALSE)</f>
        <v>1</v>
      </c>
      <c r="EF151" s="153">
        <f t="shared" si="155"/>
        <v>6</v>
      </c>
      <c r="EG151" s="153" t="str">
        <f t="shared" si="156"/>
        <v>CLASS 2</v>
      </c>
      <c r="EH151" s="153">
        <f t="shared" si="157"/>
        <v>10</v>
      </c>
      <c r="EI151" s="171"/>
      <c r="EJ151" s="441">
        <f t="shared" si="132"/>
        <v>0.22134387351778664</v>
      </c>
      <c r="EK151" s="441">
        <f t="shared" si="133"/>
        <v>0.27667984189723316</v>
      </c>
      <c r="EL151" s="441">
        <f t="shared" si="134"/>
        <v>5.5335968379446702E-2</v>
      </c>
      <c r="EM151" s="442">
        <f t="shared" si="158"/>
        <v>0.1844532279314888</v>
      </c>
      <c r="EN151" s="443" t="str">
        <f t="shared" si="159"/>
        <v>CUKUP</v>
      </c>
      <c r="EP151" s="196">
        <f>'2. SUHU &amp; FISIK TRAFO'!CY151</f>
        <v>324</v>
      </c>
      <c r="EQ151" s="168">
        <f t="shared" si="160"/>
        <v>31.790123456790127</v>
      </c>
      <c r="ER151" s="189" t="str">
        <f t="shared" si="161"/>
        <v>BAIK</v>
      </c>
      <c r="ET151" s="447">
        <f t="shared" si="143"/>
        <v>57.956000000000003</v>
      </c>
      <c r="EU151" s="447">
        <f t="shared" si="162"/>
        <v>46.364800000000002</v>
      </c>
      <c r="EV151" s="448">
        <f t="shared" si="135"/>
        <v>57.95600000000001</v>
      </c>
      <c r="EW151" s="449" t="str">
        <f t="shared" si="163"/>
        <v>BAIK</v>
      </c>
      <c r="EX151" s="721"/>
      <c r="EY151" s="447">
        <f t="shared" si="144"/>
        <v>43.271000000000001</v>
      </c>
      <c r="EZ151" s="447">
        <f t="shared" si="136"/>
        <v>34.616800000000005</v>
      </c>
      <c r="FA151" s="448">
        <f t="shared" si="145"/>
        <v>43.271000000000001</v>
      </c>
      <c r="FB151" s="449" t="str">
        <f t="shared" si="137"/>
        <v>BAIK</v>
      </c>
      <c r="FD151" s="453">
        <f t="shared" si="138"/>
        <v>56</v>
      </c>
      <c r="FE151" s="454">
        <f t="shared" si="139"/>
        <v>144.50867052023122</v>
      </c>
      <c r="FF151" s="725">
        <f t="shared" si="140"/>
        <v>38.751999999999995</v>
      </c>
      <c r="FG151" s="202" t="str">
        <f t="shared" si="164"/>
        <v>BURUK</v>
      </c>
    </row>
    <row r="152" spans="1:163" s="195" customFormat="1" ht="20.25" customHeight="1">
      <c r="A152" s="347">
        <v>140</v>
      </c>
      <c r="B152" s="764" t="s">
        <v>2239</v>
      </c>
      <c r="C152" s="331" t="s">
        <v>845</v>
      </c>
      <c r="D152" s="259" t="s">
        <v>844</v>
      </c>
      <c r="E152" s="319" t="s">
        <v>816</v>
      </c>
      <c r="F152" s="319" t="s">
        <v>816</v>
      </c>
      <c r="G152" s="208" t="s">
        <v>204</v>
      </c>
      <c r="H152" s="214" t="s">
        <v>209</v>
      </c>
      <c r="I152" s="526">
        <v>108.287595</v>
      </c>
      <c r="J152" s="527">
        <v>-2.8644270000000001</v>
      </c>
      <c r="K152" s="259" t="s">
        <v>341</v>
      </c>
      <c r="L152" s="259" t="s">
        <v>570</v>
      </c>
      <c r="M152" s="259">
        <v>200</v>
      </c>
      <c r="N152" s="259">
        <v>11020160</v>
      </c>
      <c r="O152" s="259">
        <v>2011</v>
      </c>
      <c r="P152" s="259" t="s">
        <v>316</v>
      </c>
      <c r="Q152" s="665">
        <v>0.82638888888888884</v>
      </c>
      <c r="R152" s="433" t="s">
        <v>1143</v>
      </c>
      <c r="S152" s="331" t="s">
        <v>318</v>
      </c>
      <c r="T152" s="331" t="s">
        <v>607</v>
      </c>
      <c r="U152" s="259">
        <v>1</v>
      </c>
      <c r="V152" s="259">
        <v>1</v>
      </c>
      <c r="W152" s="259">
        <v>3</v>
      </c>
      <c r="X152" s="259">
        <v>20000</v>
      </c>
      <c r="Y152" s="332">
        <v>401</v>
      </c>
      <c r="Z152" s="332">
        <v>400</v>
      </c>
      <c r="AA152" s="332">
        <v>399</v>
      </c>
      <c r="AB152" s="332">
        <v>232</v>
      </c>
      <c r="AC152" s="332">
        <v>227</v>
      </c>
      <c r="AD152" s="332">
        <v>228</v>
      </c>
      <c r="AE152" s="332">
        <v>62</v>
      </c>
      <c r="AF152" s="332">
        <v>81</v>
      </c>
      <c r="AG152" s="332">
        <v>106</v>
      </c>
      <c r="AH152" s="332">
        <v>45</v>
      </c>
      <c r="AI152" s="332"/>
      <c r="AJ152" s="332"/>
      <c r="AK152" s="332"/>
      <c r="AL152" s="332"/>
      <c r="AM152" s="332"/>
      <c r="AN152" s="332"/>
      <c r="AO152" s="332"/>
      <c r="AP152" s="332"/>
      <c r="AQ152" s="332">
        <v>62</v>
      </c>
      <c r="AR152" s="332">
        <v>81</v>
      </c>
      <c r="AS152" s="332">
        <v>106</v>
      </c>
      <c r="AT152" s="332">
        <v>45</v>
      </c>
      <c r="AU152" s="332"/>
      <c r="AV152" s="332"/>
      <c r="AW152" s="332"/>
      <c r="AX152" s="332"/>
      <c r="AY152" s="332" t="s">
        <v>1102</v>
      </c>
      <c r="AZ152" s="332" t="s">
        <v>1101</v>
      </c>
      <c r="BA152" s="332" t="s">
        <v>1117</v>
      </c>
      <c r="BB152" s="261">
        <v>400</v>
      </c>
      <c r="BC152" s="261">
        <v>398</v>
      </c>
      <c r="BD152" s="261">
        <v>396</v>
      </c>
      <c r="BE152" s="261">
        <v>230</v>
      </c>
      <c r="BF152" s="261">
        <v>227</v>
      </c>
      <c r="BG152" s="261">
        <v>228</v>
      </c>
      <c r="BH152" s="261">
        <v>48</v>
      </c>
      <c r="BI152" s="261">
        <v>70</v>
      </c>
      <c r="BJ152" s="261">
        <v>65</v>
      </c>
      <c r="BK152" s="261">
        <v>24</v>
      </c>
      <c r="BL152" s="261"/>
      <c r="BM152" s="261"/>
      <c r="BN152" s="261"/>
      <c r="BO152" s="261"/>
      <c r="BP152" s="261"/>
      <c r="BQ152" s="261"/>
      <c r="BR152" s="261"/>
      <c r="BS152" s="261"/>
      <c r="BT152" s="261">
        <v>48</v>
      </c>
      <c r="BU152" s="261">
        <v>70</v>
      </c>
      <c r="BV152" s="261">
        <v>65</v>
      </c>
      <c r="BW152" s="261">
        <v>24</v>
      </c>
      <c r="BX152" s="261"/>
      <c r="BY152" s="261"/>
      <c r="BZ152" s="261"/>
      <c r="CA152" s="261"/>
      <c r="CB152" s="720">
        <v>0.84399999999999997</v>
      </c>
      <c r="CC152" s="720">
        <v>0.90600000000000003</v>
      </c>
      <c r="CD152" s="720">
        <v>0.90300000000000002</v>
      </c>
      <c r="CE152" s="333"/>
      <c r="CF152" s="333"/>
      <c r="CG152" s="333"/>
      <c r="CH152" s="333"/>
      <c r="CI152" s="333"/>
      <c r="CJ152" s="333"/>
      <c r="CK152" s="333"/>
      <c r="CL152" s="333"/>
      <c r="CM152" s="333"/>
      <c r="CN152" s="333"/>
      <c r="CO152" s="333"/>
      <c r="CP152" s="333"/>
      <c r="CQ152" s="333">
        <v>228</v>
      </c>
      <c r="CR152" s="333">
        <v>86032013905</v>
      </c>
      <c r="CS152" s="333">
        <v>225</v>
      </c>
      <c r="CT152" s="333">
        <v>86053295886</v>
      </c>
      <c r="CU152" s="333">
        <v>226</v>
      </c>
      <c r="CV152" s="333">
        <v>85032015024</v>
      </c>
      <c r="CW152" s="333"/>
      <c r="CX152" s="333"/>
      <c r="CY152" s="333"/>
      <c r="CZ152" s="333"/>
      <c r="DA152" s="333"/>
      <c r="DB152" s="374"/>
      <c r="DC152" s="154"/>
      <c r="DD152" s="179">
        <f t="shared" si="123"/>
        <v>289.01734104046244</v>
      </c>
      <c r="DE152" s="179">
        <f t="shared" si="124"/>
        <v>21.451999999999998</v>
      </c>
      <c r="DF152" s="179">
        <f t="shared" si="125"/>
        <v>28.026</v>
      </c>
      <c r="DG152" s="179">
        <f t="shared" si="126"/>
        <v>36.675999999999995</v>
      </c>
      <c r="DH152" s="180">
        <f t="shared" si="127"/>
        <v>106</v>
      </c>
      <c r="DI152" s="181">
        <f t="shared" si="146"/>
        <v>225</v>
      </c>
      <c r="DJ152" s="182">
        <f t="shared" si="141"/>
        <v>0</v>
      </c>
      <c r="DK152" s="182">
        <f t="shared" si="142"/>
        <v>1</v>
      </c>
      <c r="DL152" s="182">
        <f t="shared" si="147"/>
        <v>0</v>
      </c>
      <c r="DM152" s="182">
        <f t="shared" si="148"/>
        <v>0</v>
      </c>
      <c r="DN152" s="182">
        <f t="shared" si="149"/>
        <v>0</v>
      </c>
      <c r="DO152" s="182">
        <f t="shared" si="128"/>
        <v>1</v>
      </c>
      <c r="DP152" s="182">
        <f t="shared" si="129"/>
        <v>0</v>
      </c>
      <c r="DQ152" s="25">
        <f t="shared" si="130"/>
        <v>0</v>
      </c>
      <c r="DR152" s="169"/>
      <c r="DS152" s="166" t="str">
        <f t="shared" si="150"/>
        <v>A</v>
      </c>
      <c r="DT152" s="166" t="str">
        <f t="shared" si="151"/>
        <v>A</v>
      </c>
      <c r="DU152" s="167">
        <f t="shared" si="152"/>
        <v>1</v>
      </c>
      <c r="DV152" s="153" t="str">
        <f>VLOOKUP(M152,'Data Master kondisi'!$O$3:$P$11,2,FALSE)</f>
        <v>Y</v>
      </c>
      <c r="DW152" s="153">
        <f>LOOKUP(DV152,{"X","X","X","Y","Y","Y","Z","Z","Z"},{6,6,6,4,4,4,2,2,2})</f>
        <v>4</v>
      </c>
      <c r="DX152" s="153">
        <f t="shared" si="131"/>
        <v>1</v>
      </c>
      <c r="DY152" s="153">
        <f t="shared" si="153"/>
        <v>6</v>
      </c>
      <c r="DZ152" s="153" t="str">
        <f>VLOOKUP(G152,'Data Master class'!$A$5:$D$12,3,FALSE)</f>
        <v>A</v>
      </c>
      <c r="EA152" s="160" t="str">
        <f t="shared" si="154"/>
        <v>CUKUP</v>
      </c>
      <c r="EB152" s="156"/>
      <c r="EC152" s="153">
        <f>VLOOKUP(G152,'Data Master class'!$A$5:$D$12,2,FALSE)</f>
        <v>5</v>
      </c>
      <c r="ED152" s="153" t="str">
        <f>VLOOKUP(H152,'Data Master class'!$E$5:$G$6,3,FALSE)</f>
        <v>Y</v>
      </c>
      <c r="EE152" s="153">
        <f>VLOOKUP(H152,'Data Master class'!$E$5:$G$6,2,FALSE)</f>
        <v>1</v>
      </c>
      <c r="EF152" s="153">
        <f t="shared" si="155"/>
        <v>6</v>
      </c>
      <c r="EG152" s="153" t="str">
        <f t="shared" si="156"/>
        <v>CLASS 2</v>
      </c>
      <c r="EH152" s="153">
        <f t="shared" si="157"/>
        <v>12</v>
      </c>
      <c r="EI152" s="171"/>
      <c r="EJ152" s="441">
        <f t="shared" si="132"/>
        <v>0.25301204819277107</v>
      </c>
      <c r="EK152" s="441">
        <f t="shared" si="133"/>
        <v>2.4096385542168676E-2</v>
      </c>
      <c r="EL152" s="441">
        <f t="shared" si="134"/>
        <v>0.27710843373493976</v>
      </c>
      <c r="EM152" s="442">
        <f t="shared" si="158"/>
        <v>0.18473895582329317</v>
      </c>
      <c r="EN152" s="443" t="str">
        <f t="shared" si="159"/>
        <v>CUKUP</v>
      </c>
      <c r="EP152" s="196">
        <f>'2. SUHU &amp; FISIK TRAFO'!CY152</f>
        <v>324</v>
      </c>
      <c r="EQ152" s="168">
        <f t="shared" si="160"/>
        <v>32.716049382716051</v>
      </c>
      <c r="ER152" s="189" t="str">
        <f t="shared" si="161"/>
        <v>BAIK</v>
      </c>
      <c r="ET152" s="447">
        <f t="shared" si="143"/>
        <v>56.939</v>
      </c>
      <c r="EU152" s="447">
        <f t="shared" si="162"/>
        <v>45.551200000000001</v>
      </c>
      <c r="EV152" s="448">
        <f t="shared" si="135"/>
        <v>28.469499999999996</v>
      </c>
      <c r="EW152" s="449" t="str">
        <f t="shared" si="163"/>
        <v>BAIK</v>
      </c>
      <c r="EX152" s="721"/>
      <c r="EY152" s="447">
        <f t="shared" si="144"/>
        <v>41.75</v>
      </c>
      <c r="EZ152" s="447">
        <f t="shared" si="136"/>
        <v>33.4</v>
      </c>
      <c r="FA152" s="448">
        <f t="shared" si="145"/>
        <v>20.875</v>
      </c>
      <c r="FB152" s="449" t="str">
        <f t="shared" si="137"/>
        <v>BAIK</v>
      </c>
      <c r="FD152" s="453">
        <f t="shared" si="138"/>
        <v>45</v>
      </c>
      <c r="FE152" s="454">
        <f t="shared" si="139"/>
        <v>289.01734104046244</v>
      </c>
      <c r="FF152" s="725">
        <f t="shared" si="140"/>
        <v>15.57</v>
      </c>
      <c r="FG152" s="202" t="str">
        <f t="shared" si="164"/>
        <v>KURANG</v>
      </c>
    </row>
    <row r="153" spans="1:163" s="195" customFormat="1" ht="20.25" customHeight="1">
      <c r="A153" s="347">
        <v>141</v>
      </c>
      <c r="B153" s="764" t="s">
        <v>2239</v>
      </c>
      <c r="C153" s="331" t="s">
        <v>846</v>
      </c>
      <c r="D153" s="259" t="s">
        <v>844</v>
      </c>
      <c r="E153" s="319" t="s">
        <v>816</v>
      </c>
      <c r="F153" s="319" t="s">
        <v>816</v>
      </c>
      <c r="G153" s="208" t="s">
        <v>204</v>
      </c>
      <c r="H153" s="214" t="s">
        <v>208</v>
      </c>
      <c r="I153" s="526">
        <v>108.28626199999999</v>
      </c>
      <c r="J153" s="527">
        <v>-2.86903</v>
      </c>
      <c r="K153" s="259" t="s">
        <v>315</v>
      </c>
      <c r="L153" s="259" t="s">
        <v>571</v>
      </c>
      <c r="M153" s="259">
        <v>160</v>
      </c>
      <c r="N153" s="259">
        <v>10122479</v>
      </c>
      <c r="O153" s="259">
        <v>2011</v>
      </c>
      <c r="P153" s="259" t="s">
        <v>316</v>
      </c>
      <c r="Q153" s="665">
        <v>0.83124999999999993</v>
      </c>
      <c r="R153" s="433" t="s">
        <v>1143</v>
      </c>
      <c r="S153" s="331" t="s">
        <v>318</v>
      </c>
      <c r="T153" s="331" t="s">
        <v>607</v>
      </c>
      <c r="U153" s="259">
        <v>2</v>
      </c>
      <c r="V153" s="259">
        <v>2</v>
      </c>
      <c r="W153" s="259">
        <v>3</v>
      </c>
      <c r="X153" s="259">
        <v>20000</v>
      </c>
      <c r="Y153" s="332">
        <v>397</v>
      </c>
      <c r="Z153" s="332">
        <v>400</v>
      </c>
      <c r="AA153" s="332">
        <v>396</v>
      </c>
      <c r="AB153" s="332">
        <v>228</v>
      </c>
      <c r="AC153" s="332">
        <v>229</v>
      </c>
      <c r="AD153" s="332">
        <v>227</v>
      </c>
      <c r="AE153" s="332">
        <v>144</v>
      </c>
      <c r="AF153" s="332">
        <v>65</v>
      </c>
      <c r="AG153" s="332">
        <v>84</v>
      </c>
      <c r="AH153" s="332">
        <v>38</v>
      </c>
      <c r="AI153" s="332">
        <v>77</v>
      </c>
      <c r="AJ153" s="332">
        <v>37</v>
      </c>
      <c r="AK153" s="332">
        <v>63</v>
      </c>
      <c r="AL153" s="332">
        <v>14</v>
      </c>
      <c r="AM153" s="332">
        <v>37</v>
      </c>
      <c r="AN153" s="332">
        <v>28</v>
      </c>
      <c r="AO153" s="332">
        <v>21</v>
      </c>
      <c r="AP153" s="332">
        <v>24</v>
      </c>
      <c r="AQ153" s="332"/>
      <c r="AR153" s="332"/>
      <c r="AS153" s="332"/>
      <c r="AT153" s="332"/>
      <c r="AU153" s="332"/>
      <c r="AV153" s="332"/>
      <c r="AW153" s="332"/>
      <c r="AX153" s="332"/>
      <c r="AY153" s="332" t="s">
        <v>1112</v>
      </c>
      <c r="AZ153" s="332" t="s">
        <v>1162</v>
      </c>
      <c r="BA153" s="332" t="s">
        <v>1095</v>
      </c>
      <c r="BB153" s="261">
        <v>393</v>
      </c>
      <c r="BC153" s="261">
        <v>393</v>
      </c>
      <c r="BD153" s="261">
        <v>393</v>
      </c>
      <c r="BE153" s="261">
        <v>222</v>
      </c>
      <c r="BF153" s="261">
        <v>222</v>
      </c>
      <c r="BG153" s="261">
        <v>224</v>
      </c>
      <c r="BH153" s="261">
        <v>100</v>
      </c>
      <c r="BI153" s="261">
        <v>40</v>
      </c>
      <c r="BJ153" s="261">
        <v>61</v>
      </c>
      <c r="BK153" s="261">
        <v>44</v>
      </c>
      <c r="BL153" s="261">
        <v>65</v>
      </c>
      <c r="BM153" s="261">
        <v>26</v>
      </c>
      <c r="BN153" s="261">
        <v>44</v>
      </c>
      <c r="BO153" s="261">
        <v>31</v>
      </c>
      <c r="BP153" s="261">
        <v>35</v>
      </c>
      <c r="BQ153" s="261">
        <v>14</v>
      </c>
      <c r="BR153" s="261">
        <v>57</v>
      </c>
      <c r="BS153" s="261">
        <v>13</v>
      </c>
      <c r="BT153" s="261"/>
      <c r="BU153" s="261"/>
      <c r="BV153" s="261"/>
      <c r="BW153" s="261"/>
      <c r="BX153" s="261"/>
      <c r="BY153" s="261"/>
      <c r="BZ153" s="261"/>
      <c r="CA153" s="261"/>
      <c r="CB153" s="720">
        <v>0.89200000000000002</v>
      </c>
      <c r="CC153" s="720">
        <v>0.92800000000000005</v>
      </c>
      <c r="CD153" s="720">
        <v>0.84399999999999997</v>
      </c>
      <c r="CE153" s="333">
        <v>219</v>
      </c>
      <c r="CF153" s="333">
        <v>56402504288</v>
      </c>
      <c r="CG153" s="333">
        <v>220</v>
      </c>
      <c r="CH153" s="333">
        <v>163100131497</v>
      </c>
      <c r="CI153" s="333">
        <v>222</v>
      </c>
      <c r="CJ153" s="333">
        <v>163100136028</v>
      </c>
      <c r="CK153" s="333">
        <v>219</v>
      </c>
      <c r="CL153" s="333">
        <v>86053135025</v>
      </c>
      <c r="CM153" s="333">
        <v>220</v>
      </c>
      <c r="CN153" s="333">
        <v>5640251256</v>
      </c>
      <c r="CO153" s="333">
        <v>222</v>
      </c>
      <c r="CP153" s="333">
        <v>86053151371</v>
      </c>
      <c r="CQ153" s="333"/>
      <c r="CR153" s="333"/>
      <c r="CS153" s="333"/>
      <c r="CT153" s="333"/>
      <c r="CU153" s="333"/>
      <c r="CV153" s="333"/>
      <c r="CW153" s="333"/>
      <c r="CX153" s="333"/>
      <c r="CY153" s="333"/>
      <c r="CZ153" s="333"/>
      <c r="DA153" s="333"/>
      <c r="DB153" s="374"/>
      <c r="DC153" s="154"/>
      <c r="DD153" s="179">
        <f t="shared" si="123"/>
        <v>232.57053428235031</v>
      </c>
      <c r="DE153" s="179">
        <f t="shared" si="124"/>
        <v>61.916700000000006</v>
      </c>
      <c r="DF153" s="179">
        <f t="shared" si="125"/>
        <v>27.948510416666668</v>
      </c>
      <c r="DG153" s="179">
        <f t="shared" si="126"/>
        <v>36.118074999999997</v>
      </c>
      <c r="DH153" s="180">
        <f t="shared" si="127"/>
        <v>144</v>
      </c>
      <c r="DI153" s="181">
        <f t="shared" si="146"/>
        <v>219</v>
      </c>
      <c r="DJ153" s="182">
        <f t="shared" si="141"/>
        <v>0</v>
      </c>
      <c r="DK153" s="182">
        <f t="shared" si="142"/>
        <v>1</v>
      </c>
      <c r="DL153" s="182">
        <f t="shared" si="147"/>
        <v>0</v>
      </c>
      <c r="DM153" s="182">
        <f t="shared" si="148"/>
        <v>0</v>
      </c>
      <c r="DN153" s="182">
        <f t="shared" si="149"/>
        <v>0</v>
      </c>
      <c r="DO153" s="182">
        <f t="shared" si="128"/>
        <v>0</v>
      </c>
      <c r="DP153" s="182">
        <f t="shared" si="129"/>
        <v>1</v>
      </c>
      <c r="DQ153" s="25">
        <f t="shared" si="130"/>
        <v>0</v>
      </c>
      <c r="DR153" s="169"/>
      <c r="DS153" s="166" t="str">
        <f t="shared" si="150"/>
        <v>A</v>
      </c>
      <c r="DT153" s="166" t="str">
        <f t="shared" si="151"/>
        <v>B</v>
      </c>
      <c r="DU153" s="167">
        <f t="shared" si="152"/>
        <v>2</v>
      </c>
      <c r="DV153" s="153" t="str">
        <f>VLOOKUP(M153,'Data Master kondisi'!$O$3:$P$11,2,FALSE)</f>
        <v>Y</v>
      </c>
      <c r="DW153" s="153">
        <f>LOOKUP(DV153,{"X","X","X","Y","Y","Y","Z","Z","Z"},{6,6,6,4,4,4,2,2,2})</f>
        <v>4</v>
      </c>
      <c r="DX153" s="153">
        <f t="shared" si="131"/>
        <v>1</v>
      </c>
      <c r="DY153" s="153">
        <f t="shared" si="153"/>
        <v>7</v>
      </c>
      <c r="DZ153" s="153" t="str">
        <f>VLOOKUP(G153,'Data Master class'!$A$5:$D$12,3,FALSE)</f>
        <v>A</v>
      </c>
      <c r="EA153" s="160" t="str">
        <f t="shared" si="154"/>
        <v>CUKUP</v>
      </c>
      <c r="EB153" s="156"/>
      <c r="EC153" s="153">
        <f>VLOOKUP(G153,'Data Master class'!$A$5:$D$12,2,FALSE)</f>
        <v>5</v>
      </c>
      <c r="ED153" s="153" t="str">
        <f>VLOOKUP(H153,'Data Master class'!$E$5:$G$6,3,FALSE)</f>
        <v>X</v>
      </c>
      <c r="EE153" s="153">
        <f>VLOOKUP(H153,'Data Master class'!$E$5:$G$6,2,FALSE)</f>
        <v>2</v>
      </c>
      <c r="EF153" s="153">
        <f t="shared" si="155"/>
        <v>7</v>
      </c>
      <c r="EG153" s="153" t="str">
        <f t="shared" si="156"/>
        <v>CLASS 2</v>
      </c>
      <c r="EH153" s="153">
        <f t="shared" si="157"/>
        <v>14</v>
      </c>
      <c r="EI153" s="171"/>
      <c r="EJ153" s="441">
        <f t="shared" si="132"/>
        <v>0.47440273037542657</v>
      </c>
      <c r="EK153" s="441">
        <f t="shared" si="133"/>
        <v>0.33447098976109219</v>
      </c>
      <c r="EL153" s="441">
        <f t="shared" si="134"/>
        <v>0.1399317406143345</v>
      </c>
      <c r="EM153" s="442">
        <f t="shared" si="158"/>
        <v>0.31626848691695114</v>
      </c>
      <c r="EN153" s="443" t="str">
        <f t="shared" si="159"/>
        <v>BURUK</v>
      </c>
      <c r="EP153" s="196">
        <f>'2. SUHU &amp; FISIK TRAFO'!CY153</f>
        <v>202</v>
      </c>
      <c r="EQ153" s="168">
        <f t="shared" si="160"/>
        <v>71.287128712871279</v>
      </c>
      <c r="ER153" s="189" t="str">
        <f t="shared" si="161"/>
        <v>CUKUP</v>
      </c>
      <c r="ET153" s="447">
        <f t="shared" si="143"/>
        <v>66.784999999999997</v>
      </c>
      <c r="EU153" s="447">
        <f t="shared" si="162"/>
        <v>53.427999999999997</v>
      </c>
      <c r="EV153" s="448">
        <f t="shared" si="135"/>
        <v>41.740624999999994</v>
      </c>
      <c r="EW153" s="449" t="str">
        <f t="shared" si="163"/>
        <v>BAIK</v>
      </c>
      <c r="EX153" s="721"/>
      <c r="EY153" s="447">
        <f t="shared" si="144"/>
        <v>44.744</v>
      </c>
      <c r="EZ153" s="447">
        <f t="shared" si="136"/>
        <v>35.795200000000001</v>
      </c>
      <c r="FA153" s="448">
        <f t="shared" si="145"/>
        <v>27.965</v>
      </c>
      <c r="FB153" s="449" t="str">
        <f t="shared" si="137"/>
        <v>BAIK</v>
      </c>
      <c r="FD153" s="453">
        <f t="shared" si="138"/>
        <v>38</v>
      </c>
      <c r="FE153" s="454">
        <f t="shared" si="139"/>
        <v>231.21387283236993</v>
      </c>
      <c r="FF153" s="725">
        <f t="shared" si="140"/>
        <v>16.434999999999999</v>
      </c>
      <c r="FG153" s="202" t="str">
        <f t="shared" si="164"/>
        <v>KURANG</v>
      </c>
    </row>
    <row r="154" spans="1:163" s="195" customFormat="1" ht="20.25" customHeight="1">
      <c r="A154" s="347">
        <v>142</v>
      </c>
      <c r="B154" s="764" t="s">
        <v>2239</v>
      </c>
      <c r="C154" s="331" t="s">
        <v>847</v>
      </c>
      <c r="D154" s="259" t="s">
        <v>844</v>
      </c>
      <c r="E154" s="319" t="s">
        <v>816</v>
      </c>
      <c r="F154" s="319" t="s">
        <v>816</v>
      </c>
      <c r="G154" s="208" t="s">
        <v>204</v>
      </c>
      <c r="H154" s="214" t="s">
        <v>208</v>
      </c>
      <c r="I154" s="526">
        <v>108.28429800000001</v>
      </c>
      <c r="J154" s="527">
        <v>-2.8606639999999999</v>
      </c>
      <c r="K154" s="259" t="s">
        <v>341</v>
      </c>
      <c r="L154" s="259" t="s">
        <v>347</v>
      </c>
      <c r="M154" s="259">
        <v>200</v>
      </c>
      <c r="N154" s="259">
        <v>1603983</v>
      </c>
      <c r="O154" s="259">
        <v>2016</v>
      </c>
      <c r="P154" s="259" t="s">
        <v>316</v>
      </c>
      <c r="Q154" s="665">
        <v>0.83680555555555547</v>
      </c>
      <c r="R154" s="433" t="s">
        <v>1143</v>
      </c>
      <c r="S154" s="331" t="s">
        <v>318</v>
      </c>
      <c r="T154" s="331" t="s">
        <v>607</v>
      </c>
      <c r="U154" s="259">
        <v>4</v>
      </c>
      <c r="V154" s="259">
        <v>1</v>
      </c>
      <c r="W154" s="259">
        <v>3</v>
      </c>
      <c r="X154" s="259">
        <v>20000</v>
      </c>
      <c r="Y154" s="332">
        <v>400</v>
      </c>
      <c r="Z154" s="332">
        <v>401</v>
      </c>
      <c r="AA154" s="332">
        <v>400</v>
      </c>
      <c r="AB154" s="332">
        <v>230</v>
      </c>
      <c r="AC154" s="332">
        <v>231</v>
      </c>
      <c r="AD154" s="332">
        <v>230</v>
      </c>
      <c r="AE154" s="332">
        <v>71</v>
      </c>
      <c r="AF154" s="332">
        <v>114</v>
      </c>
      <c r="AG154" s="332">
        <v>86</v>
      </c>
      <c r="AH154" s="332">
        <v>36</v>
      </c>
      <c r="AI154" s="332">
        <v>71</v>
      </c>
      <c r="AJ154" s="332">
        <v>114</v>
      </c>
      <c r="AK154" s="332">
        <v>86</v>
      </c>
      <c r="AL154" s="332">
        <v>36</v>
      </c>
      <c r="AM154" s="332"/>
      <c r="AN154" s="332"/>
      <c r="AO154" s="332"/>
      <c r="AP154" s="332"/>
      <c r="AQ154" s="332"/>
      <c r="AR154" s="332"/>
      <c r="AS154" s="332"/>
      <c r="AT154" s="332"/>
      <c r="AU154" s="332"/>
      <c r="AV154" s="332"/>
      <c r="AW154" s="332"/>
      <c r="AX154" s="332"/>
      <c r="AY154" s="332" t="s">
        <v>1097</v>
      </c>
      <c r="AZ154" s="332" t="s">
        <v>1091</v>
      </c>
      <c r="BA154" s="332" t="s">
        <v>1117</v>
      </c>
      <c r="BB154" s="261">
        <v>397</v>
      </c>
      <c r="BC154" s="261">
        <v>397</v>
      </c>
      <c r="BD154" s="261">
        <v>396</v>
      </c>
      <c r="BE154" s="261">
        <v>228</v>
      </c>
      <c r="BF154" s="261">
        <v>228</v>
      </c>
      <c r="BG154" s="261">
        <v>227</v>
      </c>
      <c r="BH154" s="261">
        <v>77</v>
      </c>
      <c r="BI154" s="261">
        <v>76</v>
      </c>
      <c r="BJ154" s="261">
        <v>54</v>
      </c>
      <c r="BK154" s="261">
        <v>18</v>
      </c>
      <c r="BL154" s="261">
        <v>66</v>
      </c>
      <c r="BM154" s="261">
        <v>76</v>
      </c>
      <c r="BN154" s="261">
        <v>54</v>
      </c>
      <c r="BO154" s="261">
        <v>18</v>
      </c>
      <c r="BP154" s="261"/>
      <c r="BQ154" s="261"/>
      <c r="BR154" s="261"/>
      <c r="BS154" s="261"/>
      <c r="BT154" s="261"/>
      <c r="BU154" s="261"/>
      <c r="BV154" s="261"/>
      <c r="BW154" s="261"/>
      <c r="BX154" s="261"/>
      <c r="BY154" s="261"/>
      <c r="BZ154" s="261"/>
      <c r="CA154" s="261"/>
      <c r="CB154" s="720">
        <v>0.94099999999999995</v>
      </c>
      <c r="CC154" s="720">
        <v>0.93500000000000005</v>
      </c>
      <c r="CD154" s="720">
        <v>0.90300000000000002</v>
      </c>
      <c r="CE154" s="333">
        <v>226</v>
      </c>
      <c r="CF154" s="333">
        <v>56402504270</v>
      </c>
      <c r="CG154" s="333">
        <v>227</v>
      </c>
      <c r="CH154" s="333">
        <v>56402504366</v>
      </c>
      <c r="CI154" s="333">
        <v>225</v>
      </c>
      <c r="CJ154" s="333">
        <v>163100136777</v>
      </c>
      <c r="CK154" s="333"/>
      <c r="CL154" s="333"/>
      <c r="CM154" s="333"/>
      <c r="CN154" s="333"/>
      <c r="CO154" s="333"/>
      <c r="CP154" s="333"/>
      <c r="CQ154" s="333"/>
      <c r="CR154" s="333"/>
      <c r="CS154" s="333"/>
      <c r="CT154" s="333"/>
      <c r="CU154" s="333"/>
      <c r="CV154" s="333"/>
      <c r="CW154" s="333"/>
      <c r="CX154" s="333"/>
      <c r="CY154" s="333"/>
      <c r="CZ154" s="333"/>
      <c r="DA154" s="333"/>
      <c r="DB154" s="374"/>
      <c r="DC154" s="154"/>
      <c r="DD154" s="179">
        <f t="shared" si="123"/>
        <v>288.77669379563275</v>
      </c>
      <c r="DE154" s="179">
        <f t="shared" si="124"/>
        <v>24.586471666666665</v>
      </c>
      <c r="DF154" s="179">
        <f t="shared" si="125"/>
        <v>39.476869999999998</v>
      </c>
      <c r="DG154" s="179">
        <f t="shared" si="126"/>
        <v>29.780796666666664</v>
      </c>
      <c r="DH154" s="180">
        <f t="shared" si="127"/>
        <v>114</v>
      </c>
      <c r="DI154" s="181">
        <f t="shared" si="146"/>
        <v>225</v>
      </c>
      <c r="DJ154" s="182">
        <f t="shared" si="141"/>
        <v>0</v>
      </c>
      <c r="DK154" s="182">
        <f t="shared" si="142"/>
        <v>1</v>
      </c>
      <c r="DL154" s="182">
        <f t="shared" si="147"/>
        <v>0</v>
      </c>
      <c r="DM154" s="182">
        <f t="shared" si="148"/>
        <v>0</v>
      </c>
      <c r="DN154" s="182">
        <f t="shared" si="149"/>
        <v>0</v>
      </c>
      <c r="DO154" s="182">
        <f t="shared" si="128"/>
        <v>1</v>
      </c>
      <c r="DP154" s="182">
        <f t="shared" si="129"/>
        <v>0</v>
      </c>
      <c r="DQ154" s="25">
        <f t="shared" si="130"/>
        <v>0</v>
      </c>
      <c r="DR154" s="169"/>
      <c r="DS154" s="166" t="str">
        <f t="shared" si="150"/>
        <v>A</v>
      </c>
      <c r="DT154" s="166" t="str">
        <f t="shared" si="151"/>
        <v>A</v>
      </c>
      <c r="DU154" s="167">
        <f t="shared" si="152"/>
        <v>1</v>
      </c>
      <c r="DV154" s="153" t="str">
        <f>VLOOKUP(M154,'Data Master kondisi'!$O$3:$P$11,2,FALSE)</f>
        <v>Y</v>
      </c>
      <c r="DW154" s="153">
        <f>LOOKUP(DV154,{"X","X","X","Y","Y","Y","Z","Z","Z"},{6,6,6,4,4,4,2,2,2})</f>
        <v>4</v>
      </c>
      <c r="DX154" s="153">
        <f t="shared" si="131"/>
        <v>1</v>
      </c>
      <c r="DY154" s="153">
        <f t="shared" si="153"/>
        <v>6</v>
      </c>
      <c r="DZ154" s="153" t="str">
        <f>VLOOKUP(G154,'Data Master class'!$A$5:$D$12,3,FALSE)</f>
        <v>A</v>
      </c>
      <c r="EA154" s="160" t="str">
        <f t="shared" si="154"/>
        <v>CUKUP</v>
      </c>
      <c r="EB154" s="156"/>
      <c r="EC154" s="153">
        <f>VLOOKUP(G154,'Data Master class'!$A$5:$D$12,2,FALSE)</f>
        <v>5</v>
      </c>
      <c r="ED154" s="153" t="str">
        <f>VLOOKUP(H154,'Data Master class'!$E$5:$G$6,3,FALSE)</f>
        <v>X</v>
      </c>
      <c r="EE154" s="153">
        <f>VLOOKUP(H154,'Data Master class'!$E$5:$G$6,2,FALSE)</f>
        <v>2</v>
      </c>
      <c r="EF154" s="153">
        <f t="shared" si="155"/>
        <v>7</v>
      </c>
      <c r="EG154" s="153" t="str">
        <f t="shared" si="156"/>
        <v>CLASS 2</v>
      </c>
      <c r="EH154" s="153">
        <f t="shared" si="157"/>
        <v>13</v>
      </c>
      <c r="EI154" s="171"/>
      <c r="EJ154" s="441">
        <f t="shared" si="132"/>
        <v>0.21402214022140217</v>
      </c>
      <c r="EK154" s="441">
        <f t="shared" si="133"/>
        <v>0.26199261992619932</v>
      </c>
      <c r="EL154" s="441">
        <f t="shared" si="134"/>
        <v>4.7970479704796995E-2</v>
      </c>
      <c r="EM154" s="442">
        <f t="shared" si="158"/>
        <v>0.17466174661746614</v>
      </c>
      <c r="EN154" s="443" t="str">
        <f t="shared" si="159"/>
        <v>CUKUP</v>
      </c>
      <c r="EP154" s="196">
        <f>'2. SUHU &amp; FISIK TRAFO'!CY154</f>
        <v>324</v>
      </c>
      <c r="EQ154" s="168">
        <f t="shared" si="160"/>
        <v>35.185185185185183</v>
      </c>
      <c r="ER154" s="189" t="str">
        <f t="shared" si="161"/>
        <v>BAIK</v>
      </c>
      <c r="ET154" s="447">
        <f t="shared" si="143"/>
        <v>62.444000000000003</v>
      </c>
      <c r="EU154" s="447">
        <f t="shared" si="162"/>
        <v>49.955200000000005</v>
      </c>
      <c r="EV154" s="448">
        <f t="shared" si="135"/>
        <v>31.222000000000001</v>
      </c>
      <c r="EW154" s="449" t="str">
        <f t="shared" si="163"/>
        <v>BAIK</v>
      </c>
      <c r="EX154" s="721"/>
      <c r="EY154" s="447">
        <f t="shared" si="144"/>
        <v>47.142000000000003</v>
      </c>
      <c r="EZ154" s="447">
        <f t="shared" si="136"/>
        <v>37.713600000000007</v>
      </c>
      <c r="FA154" s="448">
        <f t="shared" si="145"/>
        <v>23.571000000000002</v>
      </c>
      <c r="FB154" s="449" t="str">
        <f t="shared" si="137"/>
        <v>BAIK</v>
      </c>
      <c r="FD154" s="453">
        <f t="shared" si="138"/>
        <v>36</v>
      </c>
      <c r="FE154" s="454">
        <f t="shared" si="139"/>
        <v>289.01734104046244</v>
      </c>
      <c r="FF154" s="725">
        <f t="shared" si="140"/>
        <v>12.456</v>
      </c>
      <c r="FG154" s="202" t="str">
        <f t="shared" si="164"/>
        <v>CUKUP</v>
      </c>
    </row>
    <row r="155" spans="1:163" s="195" customFormat="1" ht="20.25" customHeight="1">
      <c r="A155" s="347">
        <v>143</v>
      </c>
      <c r="B155" s="764" t="s">
        <v>2239</v>
      </c>
      <c r="C155" s="331" t="s">
        <v>848</v>
      </c>
      <c r="D155" s="259" t="s">
        <v>844</v>
      </c>
      <c r="E155" s="319" t="s">
        <v>816</v>
      </c>
      <c r="F155" s="319" t="s">
        <v>816</v>
      </c>
      <c r="G155" s="208" t="s">
        <v>204</v>
      </c>
      <c r="H155" s="214" t="s">
        <v>209</v>
      </c>
      <c r="I155" s="526">
        <v>108.28621699999999</v>
      </c>
      <c r="J155" s="527">
        <v>-2.8624689999999999</v>
      </c>
      <c r="K155" s="259" t="s">
        <v>341</v>
      </c>
      <c r="L155" s="259" t="s">
        <v>571</v>
      </c>
      <c r="M155" s="259">
        <v>100</v>
      </c>
      <c r="N155" s="259">
        <v>15130314</v>
      </c>
      <c r="O155" s="259">
        <v>2015</v>
      </c>
      <c r="P155" s="259" t="s">
        <v>316</v>
      </c>
      <c r="Q155" s="665">
        <v>0.84375</v>
      </c>
      <c r="R155" s="433" t="s">
        <v>1143</v>
      </c>
      <c r="S155" s="331" t="s">
        <v>318</v>
      </c>
      <c r="T155" s="331" t="s">
        <v>607</v>
      </c>
      <c r="U155" s="259">
        <v>4</v>
      </c>
      <c r="V155" s="259">
        <v>3</v>
      </c>
      <c r="W155" s="259">
        <v>3</v>
      </c>
      <c r="X155" s="259">
        <v>20000</v>
      </c>
      <c r="Y155" s="332">
        <v>404</v>
      </c>
      <c r="Z155" s="332">
        <v>401</v>
      </c>
      <c r="AA155" s="332">
        <v>400</v>
      </c>
      <c r="AB155" s="332">
        <v>233</v>
      </c>
      <c r="AC155" s="332">
        <v>231</v>
      </c>
      <c r="AD155" s="332">
        <v>229</v>
      </c>
      <c r="AE155" s="332">
        <v>41</v>
      </c>
      <c r="AF155" s="332">
        <v>16</v>
      </c>
      <c r="AG155" s="332">
        <v>50</v>
      </c>
      <c r="AH155" s="332">
        <v>33</v>
      </c>
      <c r="AI155" s="332">
        <v>26</v>
      </c>
      <c r="AJ155" s="332">
        <v>11</v>
      </c>
      <c r="AK155" s="332">
        <v>15</v>
      </c>
      <c r="AL155" s="332">
        <v>13</v>
      </c>
      <c r="AM155" s="332">
        <v>14</v>
      </c>
      <c r="AN155" s="332">
        <v>0</v>
      </c>
      <c r="AO155" s="332">
        <v>9</v>
      </c>
      <c r="AP155" s="332">
        <v>2</v>
      </c>
      <c r="AQ155" s="332">
        <v>1</v>
      </c>
      <c r="AR155" s="332">
        <v>5</v>
      </c>
      <c r="AS155" s="332">
        <v>26</v>
      </c>
      <c r="AT155" s="332">
        <v>18</v>
      </c>
      <c r="AU155" s="332"/>
      <c r="AV155" s="332"/>
      <c r="AW155" s="332"/>
      <c r="AX155" s="332"/>
      <c r="AY155" s="332" t="s">
        <v>1096</v>
      </c>
      <c r="AZ155" s="332" t="s">
        <v>1153</v>
      </c>
      <c r="BA155" s="332" t="s">
        <v>1095</v>
      </c>
      <c r="BB155" s="261">
        <v>400</v>
      </c>
      <c r="BC155" s="261">
        <v>398</v>
      </c>
      <c r="BD155" s="261">
        <v>399</v>
      </c>
      <c r="BE155" s="261">
        <v>230</v>
      </c>
      <c r="BF155" s="261">
        <v>229</v>
      </c>
      <c r="BG155" s="261">
        <v>227</v>
      </c>
      <c r="BH155" s="261">
        <v>30</v>
      </c>
      <c r="BI155" s="261">
        <v>11</v>
      </c>
      <c r="BJ155" s="261">
        <v>61</v>
      </c>
      <c r="BK155" s="261">
        <v>45</v>
      </c>
      <c r="BL155" s="261">
        <v>22</v>
      </c>
      <c r="BM155" s="261">
        <v>3</v>
      </c>
      <c r="BN155" s="261">
        <v>25</v>
      </c>
      <c r="BO155" s="261">
        <v>20</v>
      </c>
      <c r="BP155" s="261">
        <v>10</v>
      </c>
      <c r="BQ155" s="261">
        <v>3</v>
      </c>
      <c r="BR155" s="261">
        <v>19</v>
      </c>
      <c r="BS155" s="261">
        <v>16</v>
      </c>
      <c r="BT155" s="261">
        <v>8</v>
      </c>
      <c r="BU155" s="261">
        <v>5</v>
      </c>
      <c r="BV155" s="261">
        <v>16</v>
      </c>
      <c r="BW155" s="261">
        <v>9</v>
      </c>
      <c r="BX155" s="261"/>
      <c r="BY155" s="261"/>
      <c r="BZ155" s="261"/>
      <c r="CA155" s="261"/>
      <c r="CB155" s="720">
        <v>0.91700000000000004</v>
      </c>
      <c r="CC155" s="720">
        <v>0.94099999999999995</v>
      </c>
      <c r="CD155" s="720">
        <v>0.92800000000000005</v>
      </c>
      <c r="CE155" s="333">
        <v>227</v>
      </c>
      <c r="CF155" s="333">
        <v>56402261137</v>
      </c>
      <c r="CG155" s="333">
        <v>226</v>
      </c>
      <c r="CH155" s="333">
        <v>86053331324</v>
      </c>
      <c r="CI155" s="333">
        <v>225</v>
      </c>
      <c r="CJ155" s="333">
        <v>163100134605</v>
      </c>
      <c r="CK155" s="333">
        <v>227</v>
      </c>
      <c r="CL155" s="333">
        <v>86053338926</v>
      </c>
      <c r="CM155" s="333">
        <v>226</v>
      </c>
      <c r="CN155" s="333">
        <v>163100279912</v>
      </c>
      <c r="CO155" s="333">
        <v>225</v>
      </c>
      <c r="CP155" s="333">
        <v>16310013411</v>
      </c>
      <c r="CQ155" s="333">
        <v>227</v>
      </c>
      <c r="CR155" s="333">
        <v>86053134952</v>
      </c>
      <c r="CS155" s="333">
        <v>226</v>
      </c>
      <c r="CT155" s="333">
        <v>56402230866</v>
      </c>
      <c r="CU155" s="333">
        <v>225</v>
      </c>
      <c r="CV155" s="333">
        <v>86053134522</v>
      </c>
      <c r="CW155" s="333"/>
      <c r="CX155" s="333"/>
      <c r="CY155" s="333"/>
      <c r="CZ155" s="333"/>
      <c r="DA155" s="333"/>
      <c r="DB155" s="374"/>
      <c r="DC155" s="154"/>
      <c r="DD155" s="179">
        <f t="shared" si="123"/>
        <v>143.90904948072819</v>
      </c>
      <c r="DE155" s="179">
        <f t="shared" si="124"/>
        <v>28.490216666666669</v>
      </c>
      <c r="DF155" s="179">
        <f t="shared" si="125"/>
        <v>11.118133333333333</v>
      </c>
      <c r="DG155" s="179">
        <f t="shared" si="126"/>
        <v>34.744166666666665</v>
      </c>
      <c r="DH155" s="180">
        <f t="shared" si="127"/>
        <v>50</v>
      </c>
      <c r="DI155" s="181">
        <f t="shared" si="146"/>
        <v>225</v>
      </c>
      <c r="DJ155" s="182">
        <f t="shared" si="141"/>
        <v>1</v>
      </c>
      <c r="DK155" s="182">
        <f t="shared" si="142"/>
        <v>0</v>
      </c>
      <c r="DL155" s="182">
        <f t="shared" si="147"/>
        <v>0</v>
      </c>
      <c r="DM155" s="182">
        <f t="shared" si="148"/>
        <v>0</v>
      </c>
      <c r="DN155" s="182">
        <f t="shared" si="149"/>
        <v>0</v>
      </c>
      <c r="DO155" s="182">
        <f t="shared" si="128"/>
        <v>1</v>
      </c>
      <c r="DP155" s="182">
        <f t="shared" si="129"/>
        <v>0</v>
      </c>
      <c r="DQ155" s="25">
        <f t="shared" si="130"/>
        <v>0</v>
      </c>
      <c r="DR155" s="169"/>
      <c r="DS155" s="166" t="str">
        <f t="shared" si="150"/>
        <v>A</v>
      </c>
      <c r="DT155" s="166" t="str">
        <f t="shared" si="151"/>
        <v>B</v>
      </c>
      <c r="DU155" s="167">
        <f t="shared" si="152"/>
        <v>2</v>
      </c>
      <c r="DV155" s="153" t="str">
        <f>VLOOKUP(M155,'Data Master kondisi'!$O$3:$P$11,2,FALSE)</f>
        <v>Z</v>
      </c>
      <c r="DW155" s="153">
        <f>LOOKUP(DV155,{"X","X","X","Y","Y","Y","Z","Z","Z"},{6,6,6,4,4,4,2,2,2})</f>
        <v>2</v>
      </c>
      <c r="DX155" s="153">
        <f t="shared" si="131"/>
        <v>1</v>
      </c>
      <c r="DY155" s="153">
        <f t="shared" si="153"/>
        <v>5</v>
      </c>
      <c r="DZ155" s="153" t="str">
        <f>VLOOKUP(G155,'Data Master class'!$A$5:$D$12,3,FALSE)</f>
        <v>A</v>
      </c>
      <c r="EA155" s="160" t="str">
        <f t="shared" si="154"/>
        <v>BAIK</v>
      </c>
      <c r="EB155" s="156"/>
      <c r="EC155" s="153">
        <f>VLOOKUP(G155,'Data Master class'!$A$5:$D$12,2,FALSE)</f>
        <v>5</v>
      </c>
      <c r="ED155" s="153" t="str">
        <f>VLOOKUP(H155,'Data Master class'!$E$5:$G$6,3,FALSE)</f>
        <v>Y</v>
      </c>
      <c r="EE155" s="153">
        <f>VLOOKUP(H155,'Data Master class'!$E$5:$G$6,2,FALSE)</f>
        <v>1</v>
      </c>
      <c r="EF155" s="153">
        <f t="shared" si="155"/>
        <v>6</v>
      </c>
      <c r="EG155" s="153" t="str">
        <f t="shared" si="156"/>
        <v>CLASS 2</v>
      </c>
      <c r="EH155" s="153">
        <f t="shared" si="157"/>
        <v>11</v>
      </c>
      <c r="EI155" s="171"/>
      <c r="EJ155" s="441">
        <f t="shared" si="132"/>
        <v>0.1495327102803739</v>
      </c>
      <c r="EK155" s="441">
        <f t="shared" si="133"/>
        <v>0.55140186915887845</v>
      </c>
      <c r="EL155" s="441">
        <f t="shared" si="134"/>
        <v>0.40186915887850477</v>
      </c>
      <c r="EM155" s="442">
        <f t="shared" si="158"/>
        <v>0.36760124610591904</v>
      </c>
      <c r="EN155" s="443" t="str">
        <f t="shared" si="159"/>
        <v>BURUK</v>
      </c>
      <c r="EP155" s="196">
        <f>'2. SUHU &amp; FISIK TRAFO'!CY155</f>
        <v>324</v>
      </c>
      <c r="EQ155" s="168">
        <f t="shared" si="160"/>
        <v>15.432098765432098</v>
      </c>
      <c r="ER155" s="189" t="str">
        <f t="shared" si="161"/>
        <v>BAIK</v>
      </c>
      <c r="ET155" s="447">
        <f t="shared" si="143"/>
        <v>24.699000000000002</v>
      </c>
      <c r="EU155" s="447">
        <f t="shared" si="162"/>
        <v>19.759200000000003</v>
      </c>
      <c r="EV155" s="448">
        <f t="shared" si="135"/>
        <v>24.699000000000002</v>
      </c>
      <c r="EW155" s="449" t="str">
        <f t="shared" si="163"/>
        <v>BAIK</v>
      </c>
      <c r="EX155" s="721"/>
      <c r="EY155" s="447">
        <f t="shared" si="144"/>
        <v>23.266000000000002</v>
      </c>
      <c r="EZ155" s="447">
        <f t="shared" si="136"/>
        <v>18.612800000000004</v>
      </c>
      <c r="FA155" s="448">
        <f t="shared" si="145"/>
        <v>23.266000000000002</v>
      </c>
      <c r="FB155" s="449" t="str">
        <f t="shared" si="137"/>
        <v>BAIK</v>
      </c>
      <c r="FD155" s="453">
        <f t="shared" si="138"/>
        <v>33</v>
      </c>
      <c r="FE155" s="454">
        <f t="shared" si="139"/>
        <v>144.50867052023122</v>
      </c>
      <c r="FF155" s="725">
        <f t="shared" si="140"/>
        <v>22.835999999999999</v>
      </c>
      <c r="FG155" s="202" t="str">
        <f t="shared" si="164"/>
        <v>BURUK</v>
      </c>
    </row>
    <row r="156" spans="1:163" s="195" customFormat="1" ht="20.25" customHeight="1">
      <c r="A156" s="347">
        <v>144</v>
      </c>
      <c r="B156" s="764" t="s">
        <v>2239</v>
      </c>
      <c r="C156" s="331" t="s">
        <v>849</v>
      </c>
      <c r="D156" s="259" t="s">
        <v>844</v>
      </c>
      <c r="E156" s="319" t="s">
        <v>816</v>
      </c>
      <c r="F156" s="319" t="s">
        <v>816</v>
      </c>
      <c r="G156" s="208" t="s">
        <v>204</v>
      </c>
      <c r="H156" s="214" t="s">
        <v>208</v>
      </c>
      <c r="I156" s="526">
        <v>108.284351</v>
      </c>
      <c r="J156" s="527">
        <v>-2.8611249999999999</v>
      </c>
      <c r="K156" s="259" t="s">
        <v>315</v>
      </c>
      <c r="L156" s="259" t="s">
        <v>685</v>
      </c>
      <c r="M156" s="259">
        <v>25</v>
      </c>
      <c r="N156" s="259">
        <v>1507002</v>
      </c>
      <c r="O156" s="259">
        <v>2015</v>
      </c>
      <c r="P156" s="259" t="s">
        <v>316</v>
      </c>
      <c r="Q156" s="665">
        <v>0.84930555555555554</v>
      </c>
      <c r="R156" s="433" t="s">
        <v>1143</v>
      </c>
      <c r="S156" s="331" t="s">
        <v>850</v>
      </c>
      <c r="T156" s="331" t="s">
        <v>607</v>
      </c>
      <c r="U156" s="259">
        <v>1</v>
      </c>
      <c r="V156" s="259">
        <v>1</v>
      </c>
      <c r="W156" s="259">
        <v>3</v>
      </c>
      <c r="X156" s="259">
        <v>20000</v>
      </c>
      <c r="Y156" s="332">
        <v>400</v>
      </c>
      <c r="Z156" s="332">
        <v>405</v>
      </c>
      <c r="AA156" s="332">
        <v>401</v>
      </c>
      <c r="AB156" s="332">
        <v>231</v>
      </c>
      <c r="AC156" s="332">
        <v>233</v>
      </c>
      <c r="AD156" s="332">
        <v>231</v>
      </c>
      <c r="AE156" s="332">
        <v>4</v>
      </c>
      <c r="AF156" s="332">
        <v>0</v>
      </c>
      <c r="AG156" s="332">
        <v>5</v>
      </c>
      <c r="AH156" s="332">
        <v>3</v>
      </c>
      <c r="AI156" s="332">
        <v>4</v>
      </c>
      <c r="AJ156" s="332">
        <v>0</v>
      </c>
      <c r="AK156" s="332">
        <v>5</v>
      </c>
      <c r="AL156" s="332">
        <v>3</v>
      </c>
      <c r="AM156" s="332"/>
      <c r="AN156" s="332"/>
      <c r="AO156" s="332"/>
      <c r="AP156" s="332"/>
      <c r="AQ156" s="332"/>
      <c r="AR156" s="332"/>
      <c r="AS156" s="332"/>
      <c r="AT156" s="332"/>
      <c r="AU156" s="332"/>
      <c r="AV156" s="332"/>
      <c r="AW156" s="332"/>
      <c r="AX156" s="332"/>
      <c r="AY156" s="332" t="s">
        <v>1163</v>
      </c>
      <c r="AZ156" s="332">
        <v>0</v>
      </c>
      <c r="BA156" s="332" t="s">
        <v>1164</v>
      </c>
      <c r="BB156" s="261">
        <v>400</v>
      </c>
      <c r="BC156" s="261">
        <v>401</v>
      </c>
      <c r="BD156" s="261">
        <v>398</v>
      </c>
      <c r="BE156" s="261">
        <v>229</v>
      </c>
      <c r="BF156" s="261">
        <v>231</v>
      </c>
      <c r="BG156" s="261">
        <v>229</v>
      </c>
      <c r="BH156" s="261">
        <v>4</v>
      </c>
      <c r="BI156" s="261">
        <v>0</v>
      </c>
      <c r="BJ156" s="261">
        <v>3</v>
      </c>
      <c r="BK156" s="261">
        <v>2</v>
      </c>
      <c r="BL156" s="261">
        <v>4</v>
      </c>
      <c r="BM156" s="261">
        <v>0</v>
      </c>
      <c r="BN156" s="261">
        <v>3</v>
      </c>
      <c r="BO156" s="261">
        <v>2</v>
      </c>
      <c r="BP156" s="261"/>
      <c r="BQ156" s="261"/>
      <c r="BR156" s="261"/>
      <c r="BS156" s="261"/>
      <c r="BT156" s="261"/>
      <c r="BU156" s="261"/>
      <c r="BV156" s="261"/>
      <c r="BW156" s="261"/>
      <c r="BX156" s="261"/>
      <c r="BY156" s="261"/>
      <c r="BZ156" s="261"/>
      <c r="CA156" s="261"/>
      <c r="CB156" s="720">
        <v>0.995</v>
      </c>
      <c r="CC156" s="720">
        <v>0</v>
      </c>
      <c r="CD156" s="720">
        <v>0.99199999999999999</v>
      </c>
      <c r="CE156" s="333" t="s">
        <v>851</v>
      </c>
      <c r="CF156" s="333"/>
      <c r="CG156" s="333"/>
      <c r="CH156" s="333"/>
      <c r="CI156" s="333"/>
      <c r="CJ156" s="333"/>
      <c r="CK156" s="333"/>
      <c r="CL156" s="333"/>
      <c r="CM156" s="333"/>
      <c r="CN156" s="333"/>
      <c r="CO156" s="333"/>
      <c r="CP156" s="333"/>
      <c r="CQ156" s="333"/>
      <c r="CR156" s="333"/>
      <c r="CS156" s="333"/>
      <c r="CT156" s="333"/>
      <c r="CU156" s="333"/>
      <c r="CV156" s="333"/>
      <c r="CW156" s="333"/>
      <c r="CX156" s="333"/>
      <c r="CY156" s="333"/>
      <c r="CZ156" s="333"/>
      <c r="DA156" s="333"/>
      <c r="DB156" s="374"/>
      <c r="DC156" s="154"/>
      <c r="DD156" s="179">
        <f t="shared" si="123"/>
        <v>35.947430477669457</v>
      </c>
      <c r="DE156" s="179">
        <f t="shared" si="124"/>
        <v>11.127359999999999</v>
      </c>
      <c r="DF156" s="179">
        <f t="shared" si="125"/>
        <v>0</v>
      </c>
      <c r="DG156" s="179">
        <f t="shared" si="126"/>
        <v>13.909199999999998</v>
      </c>
      <c r="DH156" s="180">
        <f t="shared" si="127"/>
        <v>5</v>
      </c>
      <c r="DI156" s="181">
        <f t="shared" si="146"/>
        <v>0</v>
      </c>
      <c r="DJ156" s="182">
        <f t="shared" si="141"/>
        <v>1</v>
      </c>
      <c r="DK156" s="182">
        <f t="shared" si="142"/>
        <v>0</v>
      </c>
      <c r="DL156" s="182">
        <f t="shared" si="147"/>
        <v>0</v>
      </c>
      <c r="DM156" s="182">
        <f t="shared" si="148"/>
        <v>0</v>
      </c>
      <c r="DN156" s="182">
        <f t="shared" si="149"/>
        <v>0</v>
      </c>
      <c r="DO156" s="182">
        <f t="shared" si="128"/>
        <v>1</v>
      </c>
      <c r="DP156" s="182">
        <f t="shared" si="129"/>
        <v>0</v>
      </c>
      <c r="DQ156" s="25">
        <f t="shared" si="130"/>
        <v>0</v>
      </c>
      <c r="DR156" s="169"/>
      <c r="DS156" s="166" t="str">
        <f t="shared" si="150"/>
        <v>A</v>
      </c>
      <c r="DT156" s="166" t="str">
        <f t="shared" si="151"/>
        <v>C</v>
      </c>
      <c r="DU156" s="167">
        <f t="shared" si="152"/>
        <v>3</v>
      </c>
      <c r="DV156" s="153" t="str">
        <f>VLOOKUP(M156,'Data Master kondisi'!$O$3:$P$11,2,FALSE)</f>
        <v>Z</v>
      </c>
      <c r="DW156" s="153">
        <f>LOOKUP(DV156,{"X","X","X","Y","Y","Y","Z","Z","Z"},{6,6,6,4,4,4,2,2,2})</f>
        <v>2</v>
      </c>
      <c r="DX156" s="153">
        <f t="shared" si="131"/>
        <v>1</v>
      </c>
      <c r="DY156" s="153">
        <f t="shared" si="153"/>
        <v>6</v>
      </c>
      <c r="DZ156" s="153" t="str">
        <f>VLOOKUP(G156,'Data Master class'!$A$5:$D$12,3,FALSE)</f>
        <v>A</v>
      </c>
      <c r="EA156" s="160" t="str">
        <f t="shared" si="154"/>
        <v>CUKUP</v>
      </c>
      <c r="EB156" s="156"/>
      <c r="EC156" s="153">
        <f>VLOOKUP(G156,'Data Master class'!$A$5:$D$12,2,FALSE)</f>
        <v>5</v>
      </c>
      <c r="ED156" s="153" t="str">
        <f>VLOOKUP(H156,'Data Master class'!$E$5:$G$6,3,FALSE)</f>
        <v>X</v>
      </c>
      <c r="EE156" s="153">
        <f>VLOOKUP(H156,'Data Master class'!$E$5:$G$6,2,FALSE)</f>
        <v>2</v>
      </c>
      <c r="EF156" s="153">
        <f t="shared" si="155"/>
        <v>7</v>
      </c>
      <c r="EG156" s="153" t="str">
        <f t="shared" si="156"/>
        <v>CLASS 2</v>
      </c>
      <c r="EH156" s="153">
        <f t="shared" si="157"/>
        <v>13</v>
      </c>
      <c r="EI156" s="171"/>
      <c r="EJ156" s="441">
        <f t="shared" si="132"/>
        <v>0.33333333333333331</v>
      </c>
      <c r="EK156" s="441">
        <f t="shared" si="133"/>
        <v>1</v>
      </c>
      <c r="EL156" s="441">
        <f t="shared" si="134"/>
        <v>0.66666666666666663</v>
      </c>
      <c r="EM156" s="442">
        <f t="shared" si="158"/>
        <v>0.66666666666666663</v>
      </c>
      <c r="EN156" s="443" t="str">
        <f t="shared" si="159"/>
        <v>BURUK</v>
      </c>
      <c r="EP156" s="196">
        <f>'2. SUHU &amp; FISIK TRAFO'!CY156</f>
        <v>202</v>
      </c>
      <c r="EQ156" s="168">
        <f t="shared" si="160"/>
        <v>2.4752475247524752</v>
      </c>
      <c r="ER156" s="189" t="str">
        <f t="shared" si="161"/>
        <v>BAIK</v>
      </c>
      <c r="ET156" s="447">
        <f t="shared" si="143"/>
        <v>2.0790000000000002</v>
      </c>
      <c r="EU156" s="447">
        <f t="shared" si="162"/>
        <v>1.6632000000000002</v>
      </c>
      <c r="EV156" s="448">
        <f t="shared" si="135"/>
        <v>8.3160000000000007</v>
      </c>
      <c r="EW156" s="449" t="str">
        <f t="shared" si="163"/>
        <v>BAIK</v>
      </c>
      <c r="EX156" s="721"/>
      <c r="EY156" s="447">
        <f t="shared" si="144"/>
        <v>1.603</v>
      </c>
      <c r="EZ156" s="447">
        <f t="shared" si="136"/>
        <v>1.2824</v>
      </c>
      <c r="FA156" s="448">
        <f t="shared" si="145"/>
        <v>6.4119999999999999</v>
      </c>
      <c r="FB156" s="449" t="str">
        <f t="shared" si="137"/>
        <v>BAIK</v>
      </c>
      <c r="FD156" s="453">
        <f t="shared" si="138"/>
        <v>3</v>
      </c>
      <c r="FE156" s="454">
        <f t="shared" si="139"/>
        <v>36.127167630057805</v>
      </c>
      <c r="FF156" s="725">
        <f t="shared" si="140"/>
        <v>8.3040000000000003</v>
      </c>
      <c r="FG156" s="202" t="str">
        <f t="shared" si="164"/>
        <v>BAIK</v>
      </c>
    </row>
    <row r="157" spans="1:163" s="195" customFormat="1" ht="20.25" customHeight="1">
      <c r="A157" s="347">
        <v>145</v>
      </c>
      <c r="B157" s="764" t="s">
        <v>2239</v>
      </c>
      <c r="C157" s="331" t="s">
        <v>852</v>
      </c>
      <c r="D157" s="259" t="s">
        <v>859</v>
      </c>
      <c r="E157" s="319" t="s">
        <v>853</v>
      </c>
      <c r="F157" s="319" t="s">
        <v>853</v>
      </c>
      <c r="G157" s="208" t="s">
        <v>204</v>
      </c>
      <c r="H157" s="214" t="s">
        <v>208</v>
      </c>
      <c r="I157" s="526">
        <v>108.243348</v>
      </c>
      <c r="J157" s="527">
        <v>-2.8798819999999998</v>
      </c>
      <c r="K157" s="259" t="s">
        <v>341</v>
      </c>
      <c r="L157" s="259" t="s">
        <v>310</v>
      </c>
      <c r="M157" s="259">
        <v>200</v>
      </c>
      <c r="N157" s="259">
        <v>193312184</v>
      </c>
      <c r="O157" s="259">
        <v>2019</v>
      </c>
      <c r="P157" s="259" t="s">
        <v>316</v>
      </c>
      <c r="Q157" s="665">
        <v>0.73263888888888884</v>
      </c>
      <c r="R157" s="433" t="s">
        <v>1166</v>
      </c>
      <c r="S157" s="331" t="s">
        <v>318</v>
      </c>
      <c r="T157" s="331" t="s">
        <v>607</v>
      </c>
      <c r="U157" s="259">
        <v>1</v>
      </c>
      <c r="V157" s="259">
        <v>1</v>
      </c>
      <c r="W157" s="259">
        <v>3</v>
      </c>
      <c r="X157" s="259">
        <v>20000</v>
      </c>
      <c r="Y157" s="332">
        <v>401</v>
      </c>
      <c r="Z157" s="332">
        <v>401</v>
      </c>
      <c r="AA157" s="332">
        <v>403</v>
      </c>
      <c r="AB157" s="332">
        <v>231</v>
      </c>
      <c r="AC157" s="332">
        <v>231</v>
      </c>
      <c r="AD157" s="332">
        <v>233</v>
      </c>
      <c r="AE157" s="332">
        <v>0</v>
      </c>
      <c r="AF157" s="332">
        <v>0</v>
      </c>
      <c r="AG157" s="332">
        <v>0</v>
      </c>
      <c r="AH157" s="332">
        <v>0</v>
      </c>
      <c r="AI157" s="332">
        <v>0</v>
      </c>
      <c r="AJ157" s="332">
        <v>0</v>
      </c>
      <c r="AK157" s="332">
        <v>0</v>
      </c>
      <c r="AL157" s="332">
        <v>0</v>
      </c>
      <c r="AM157" s="332"/>
      <c r="AN157" s="332"/>
      <c r="AO157" s="332"/>
      <c r="AP157" s="332"/>
      <c r="AQ157" s="332"/>
      <c r="AR157" s="332"/>
      <c r="AS157" s="332"/>
      <c r="AT157" s="332"/>
      <c r="AU157" s="332"/>
      <c r="AV157" s="332"/>
      <c r="AW157" s="332"/>
      <c r="AX157" s="332"/>
      <c r="AY157" s="332">
        <v>0</v>
      </c>
      <c r="AZ157" s="332">
        <v>0</v>
      </c>
      <c r="BA157" s="332">
        <v>0</v>
      </c>
      <c r="BB157" s="261">
        <v>399</v>
      </c>
      <c r="BC157" s="261">
        <v>400</v>
      </c>
      <c r="BD157" s="261">
        <v>400</v>
      </c>
      <c r="BE157" s="261">
        <v>228</v>
      </c>
      <c r="BF157" s="261">
        <v>230</v>
      </c>
      <c r="BG157" s="261">
        <v>230</v>
      </c>
      <c r="BH157" s="261">
        <v>1</v>
      </c>
      <c r="BI157" s="261" t="s">
        <v>1167</v>
      </c>
      <c r="BJ157" s="261">
        <v>1</v>
      </c>
      <c r="BK157" s="261" t="s">
        <v>1168</v>
      </c>
      <c r="BL157" s="261">
        <v>1</v>
      </c>
      <c r="BM157" s="261" t="s">
        <v>1167</v>
      </c>
      <c r="BN157" s="261">
        <v>1</v>
      </c>
      <c r="BO157" s="261" t="s">
        <v>1168</v>
      </c>
      <c r="BP157" s="261"/>
      <c r="BQ157" s="261"/>
      <c r="BR157" s="261"/>
      <c r="BS157" s="261"/>
      <c r="BT157" s="261"/>
      <c r="BU157" s="261"/>
      <c r="BV157" s="261"/>
      <c r="BW157" s="261"/>
      <c r="BX157" s="261"/>
      <c r="BY157" s="261"/>
      <c r="BZ157" s="261"/>
      <c r="CA157" s="261"/>
      <c r="CB157" s="720">
        <v>0.999</v>
      </c>
      <c r="CC157" s="720">
        <v>0.437</v>
      </c>
      <c r="CD157" s="720">
        <v>0.999</v>
      </c>
      <c r="CE157" s="333" t="s">
        <v>854</v>
      </c>
      <c r="CF157" s="333">
        <v>163120034379</v>
      </c>
      <c r="CG157" s="333"/>
      <c r="CH157" s="333"/>
      <c r="CI157" s="333"/>
      <c r="CJ157" s="333"/>
      <c r="CK157" s="333"/>
      <c r="CL157" s="333"/>
      <c r="CM157" s="333"/>
      <c r="CN157" s="333"/>
      <c r="CO157" s="333"/>
      <c r="CP157" s="333"/>
      <c r="CQ157" s="333"/>
      <c r="CR157" s="333"/>
      <c r="CS157" s="333"/>
      <c r="CT157" s="333"/>
      <c r="CU157" s="333"/>
      <c r="CV157" s="333"/>
      <c r="CW157" s="333"/>
      <c r="CX157" s="333"/>
      <c r="CY157" s="333"/>
      <c r="CZ157" s="333"/>
      <c r="DA157" s="333"/>
      <c r="DB157" s="374"/>
      <c r="DC157" s="154"/>
      <c r="DD157" s="179">
        <f t="shared" si="123"/>
        <v>287.81809896145637</v>
      </c>
      <c r="DE157" s="179">
        <f t="shared" si="124"/>
        <v>0</v>
      </c>
      <c r="DF157" s="179">
        <f t="shared" si="125"/>
        <v>0</v>
      </c>
      <c r="DG157" s="179">
        <f t="shared" si="126"/>
        <v>0</v>
      </c>
      <c r="DH157" s="180">
        <f t="shared" si="127"/>
        <v>0</v>
      </c>
      <c r="DI157" s="181">
        <f t="shared" si="146"/>
        <v>0</v>
      </c>
      <c r="DJ157" s="182">
        <f t="shared" si="141"/>
        <v>1</v>
      </c>
      <c r="DK157" s="182">
        <f t="shared" si="142"/>
        <v>0</v>
      </c>
      <c r="DL157" s="182">
        <f t="shared" si="147"/>
        <v>0</v>
      </c>
      <c r="DM157" s="182">
        <f t="shared" si="148"/>
        <v>0</v>
      </c>
      <c r="DN157" s="182">
        <f t="shared" si="149"/>
        <v>0</v>
      </c>
      <c r="DO157" s="182">
        <f t="shared" si="128"/>
        <v>1</v>
      </c>
      <c r="DP157" s="182">
        <f t="shared" si="129"/>
        <v>0</v>
      </c>
      <c r="DQ157" s="25">
        <f t="shared" si="130"/>
        <v>0</v>
      </c>
      <c r="DR157" s="169"/>
      <c r="DS157" s="166" t="str">
        <f t="shared" si="150"/>
        <v>A</v>
      </c>
      <c r="DT157" s="166" t="e">
        <f t="shared" si="151"/>
        <v>#DIV/0!</v>
      </c>
      <c r="DU157" s="167" t="e">
        <f t="shared" si="152"/>
        <v>#DIV/0!</v>
      </c>
      <c r="DV157" s="153" t="str">
        <f>VLOOKUP(M157,'Data Master kondisi'!$O$3:$P$11,2,FALSE)</f>
        <v>Y</v>
      </c>
      <c r="DW157" s="153">
        <f>LOOKUP(DV157,{"X","X","X","Y","Y","Y","Z","Z","Z"},{6,6,6,4,4,4,2,2,2})</f>
        <v>4</v>
      </c>
      <c r="DX157" s="153">
        <f t="shared" si="131"/>
        <v>1</v>
      </c>
      <c r="DY157" s="153" t="e">
        <f t="shared" si="153"/>
        <v>#DIV/0!</v>
      </c>
      <c r="DZ157" s="153" t="str">
        <f>VLOOKUP(G157,'Data Master class'!$A$5:$D$12,3,FALSE)</f>
        <v>A</v>
      </c>
      <c r="EA157" s="160" t="e">
        <f t="shared" si="154"/>
        <v>#DIV/0!</v>
      </c>
      <c r="EB157" s="156"/>
      <c r="EC157" s="153">
        <f>VLOOKUP(G157,'Data Master class'!$A$5:$D$12,2,FALSE)</f>
        <v>5</v>
      </c>
      <c r="ED157" s="153" t="str">
        <f>VLOOKUP(H157,'Data Master class'!$E$5:$G$6,3,FALSE)</f>
        <v>X</v>
      </c>
      <c r="EE157" s="153">
        <f>VLOOKUP(H157,'Data Master class'!$E$5:$G$6,2,FALSE)</f>
        <v>2</v>
      </c>
      <c r="EF157" s="153">
        <f t="shared" si="155"/>
        <v>7</v>
      </c>
      <c r="EG157" s="153" t="str">
        <f t="shared" si="156"/>
        <v>CLASS 2</v>
      </c>
      <c r="EH157" s="153" t="e">
        <f t="shared" si="157"/>
        <v>#DIV/0!</v>
      </c>
      <c r="EI157" s="171"/>
      <c r="EJ157" s="441" t="e">
        <f t="shared" si="132"/>
        <v>#DIV/0!</v>
      </c>
      <c r="EK157" s="441" t="e">
        <f t="shared" si="133"/>
        <v>#DIV/0!</v>
      </c>
      <c r="EL157" s="441" t="e">
        <f t="shared" si="134"/>
        <v>#DIV/0!</v>
      </c>
      <c r="EM157" s="442" t="e">
        <f t="shared" si="158"/>
        <v>#DIV/0!</v>
      </c>
      <c r="EN157" s="443" t="e">
        <f t="shared" si="159"/>
        <v>#DIV/0!</v>
      </c>
      <c r="EP157" s="196">
        <f>'2. SUHU &amp; FISIK TRAFO'!CY157</f>
        <v>324</v>
      </c>
      <c r="EQ157" s="168">
        <f t="shared" si="160"/>
        <v>0</v>
      </c>
      <c r="ER157" s="189">
        <f t="shared" si="161"/>
        <v>0</v>
      </c>
      <c r="ET157" s="447">
        <f t="shared" si="143"/>
        <v>0</v>
      </c>
      <c r="EU157" s="447">
        <f t="shared" si="162"/>
        <v>0</v>
      </c>
      <c r="EV157" s="448">
        <f t="shared" si="135"/>
        <v>0</v>
      </c>
      <c r="EW157" s="449">
        <f t="shared" si="163"/>
        <v>0</v>
      </c>
      <c r="EX157" s="721"/>
      <c r="EY157" s="447">
        <f t="shared" si="144"/>
        <v>0.66500000000000004</v>
      </c>
      <c r="EZ157" s="447">
        <f t="shared" si="136"/>
        <v>0.53200000000000003</v>
      </c>
      <c r="FA157" s="448">
        <f t="shared" si="145"/>
        <v>0.33250000000000002</v>
      </c>
      <c r="FB157" s="449" t="str">
        <f t="shared" si="137"/>
        <v>BAIK</v>
      </c>
      <c r="FD157" s="453">
        <f t="shared" si="138"/>
        <v>0</v>
      </c>
      <c r="FE157" s="454">
        <f t="shared" si="139"/>
        <v>289.01734104046244</v>
      </c>
      <c r="FF157" s="725">
        <f t="shared" si="140"/>
        <v>0</v>
      </c>
      <c r="FG157" s="202">
        <f t="shared" si="164"/>
        <v>0</v>
      </c>
    </row>
    <row r="158" spans="1:163" s="195" customFormat="1" ht="20.25" customHeight="1">
      <c r="A158" s="347">
        <v>146</v>
      </c>
      <c r="B158" s="764" t="s">
        <v>2239</v>
      </c>
      <c r="C158" s="331" t="s">
        <v>855</v>
      </c>
      <c r="D158" s="259" t="s">
        <v>856</v>
      </c>
      <c r="E158" s="319" t="s">
        <v>853</v>
      </c>
      <c r="F158" s="319" t="s">
        <v>853</v>
      </c>
      <c r="G158" s="208" t="s">
        <v>204</v>
      </c>
      <c r="H158" s="214" t="s">
        <v>209</v>
      </c>
      <c r="I158" s="526">
        <v>108.24749199999999</v>
      </c>
      <c r="J158" s="527">
        <v>-2.8770920000000002</v>
      </c>
      <c r="K158" s="259" t="s">
        <v>315</v>
      </c>
      <c r="L158" s="259" t="s">
        <v>310</v>
      </c>
      <c r="M158" s="259">
        <v>25</v>
      </c>
      <c r="N158" s="259" t="s">
        <v>1169</v>
      </c>
      <c r="O158" s="259">
        <v>2009</v>
      </c>
      <c r="P158" s="259" t="s">
        <v>316</v>
      </c>
      <c r="Q158" s="665">
        <v>0.73958333333333337</v>
      </c>
      <c r="R158" s="433" t="s">
        <v>1166</v>
      </c>
      <c r="S158" s="331" t="s">
        <v>850</v>
      </c>
      <c r="T158" s="331" t="s">
        <v>607</v>
      </c>
      <c r="U158" s="259">
        <v>1</v>
      </c>
      <c r="V158" s="259">
        <v>1</v>
      </c>
      <c r="W158" s="259">
        <v>3</v>
      </c>
      <c r="X158" s="259">
        <v>20000</v>
      </c>
      <c r="Y158" s="332">
        <v>399</v>
      </c>
      <c r="Z158" s="332">
        <v>401</v>
      </c>
      <c r="AA158" s="332">
        <v>400</v>
      </c>
      <c r="AB158" s="332">
        <v>227</v>
      </c>
      <c r="AC158" s="332">
        <v>232</v>
      </c>
      <c r="AD158" s="332">
        <v>228</v>
      </c>
      <c r="AE158" s="332">
        <v>15</v>
      </c>
      <c r="AF158" s="332">
        <v>2</v>
      </c>
      <c r="AG158" s="332">
        <v>3</v>
      </c>
      <c r="AH158" s="332">
        <v>11</v>
      </c>
      <c r="AI158" s="332"/>
      <c r="AJ158" s="332"/>
      <c r="AK158" s="332"/>
      <c r="AL158" s="332"/>
      <c r="AM158" s="332">
        <v>15</v>
      </c>
      <c r="AN158" s="332">
        <v>2</v>
      </c>
      <c r="AO158" s="332">
        <v>3</v>
      </c>
      <c r="AP158" s="332">
        <v>11</v>
      </c>
      <c r="AQ158" s="332"/>
      <c r="AR158" s="332"/>
      <c r="AS158" s="332"/>
      <c r="AT158" s="332"/>
      <c r="AU158" s="332"/>
      <c r="AV158" s="332"/>
      <c r="AW158" s="332"/>
      <c r="AX158" s="332"/>
      <c r="AY158" s="332" t="s">
        <v>1170</v>
      </c>
      <c r="AZ158" s="332" t="s">
        <v>1163</v>
      </c>
      <c r="BA158" s="332" t="s">
        <v>1163</v>
      </c>
      <c r="BB158" s="261">
        <v>400</v>
      </c>
      <c r="BC158" s="261">
        <v>400</v>
      </c>
      <c r="BD158" s="261">
        <v>398</v>
      </c>
      <c r="BE158" s="261">
        <v>227</v>
      </c>
      <c r="BF158" s="261">
        <v>231</v>
      </c>
      <c r="BG158" s="261">
        <v>228</v>
      </c>
      <c r="BH158" s="261">
        <v>15</v>
      </c>
      <c r="BI158" s="261">
        <v>2</v>
      </c>
      <c r="BJ158" s="261">
        <v>4</v>
      </c>
      <c r="BK158" s="261">
        <v>12</v>
      </c>
      <c r="BL158" s="261"/>
      <c r="BM158" s="261"/>
      <c r="BN158" s="261"/>
      <c r="BO158" s="261"/>
      <c r="BP158" s="261">
        <v>15</v>
      </c>
      <c r="BQ158" s="261">
        <v>2</v>
      </c>
      <c r="BR158" s="261">
        <v>4</v>
      </c>
      <c r="BS158" s="261">
        <v>12</v>
      </c>
      <c r="BT158" s="261"/>
      <c r="BU158" s="261"/>
      <c r="BV158" s="261"/>
      <c r="BW158" s="261"/>
      <c r="BX158" s="261"/>
      <c r="BY158" s="261"/>
      <c r="BZ158" s="261"/>
      <c r="CA158" s="261"/>
      <c r="CB158" s="720">
        <v>0.93300000000000005</v>
      </c>
      <c r="CC158" s="720">
        <v>0.997</v>
      </c>
      <c r="CD158" s="720">
        <v>0.997</v>
      </c>
      <c r="CE158" s="333" t="s">
        <v>851</v>
      </c>
      <c r="CF158" s="333"/>
      <c r="CG158" s="333"/>
      <c r="CH158" s="333"/>
      <c r="CI158" s="333"/>
      <c r="CJ158" s="333"/>
      <c r="CK158" s="333"/>
      <c r="CL158" s="333"/>
      <c r="CM158" s="333"/>
      <c r="CN158" s="333"/>
      <c r="CO158" s="333"/>
      <c r="CP158" s="333"/>
      <c r="CQ158" s="333"/>
      <c r="CR158" s="333"/>
      <c r="CS158" s="333"/>
      <c r="CT158" s="333"/>
      <c r="CU158" s="333"/>
      <c r="CV158" s="333"/>
      <c r="CW158" s="333"/>
      <c r="CX158" s="333"/>
      <c r="CY158" s="333"/>
      <c r="CZ158" s="333"/>
      <c r="DA158" s="333"/>
      <c r="DB158" s="374"/>
      <c r="DC158" s="154"/>
      <c r="DD158" s="179">
        <f t="shared" si="123"/>
        <v>36.127167630057805</v>
      </c>
      <c r="DE158" s="179">
        <f t="shared" si="124"/>
        <v>41.519999999999996</v>
      </c>
      <c r="DF158" s="179">
        <f t="shared" si="125"/>
        <v>5.5359999999999996</v>
      </c>
      <c r="DG158" s="179">
        <f t="shared" si="126"/>
        <v>8.3040000000000003</v>
      </c>
      <c r="DH158" s="180">
        <f t="shared" si="127"/>
        <v>15</v>
      </c>
      <c r="DI158" s="181">
        <f t="shared" si="146"/>
        <v>0</v>
      </c>
      <c r="DJ158" s="182">
        <f t="shared" si="141"/>
        <v>1</v>
      </c>
      <c r="DK158" s="182">
        <f t="shared" si="142"/>
        <v>0</v>
      </c>
      <c r="DL158" s="182">
        <f t="shared" si="147"/>
        <v>0</v>
      </c>
      <c r="DM158" s="182">
        <f t="shared" si="148"/>
        <v>0</v>
      </c>
      <c r="DN158" s="182">
        <f t="shared" si="149"/>
        <v>0</v>
      </c>
      <c r="DO158" s="182">
        <f t="shared" si="128"/>
        <v>1</v>
      </c>
      <c r="DP158" s="182">
        <f t="shared" si="129"/>
        <v>0</v>
      </c>
      <c r="DQ158" s="25">
        <f t="shared" si="130"/>
        <v>0</v>
      </c>
      <c r="DR158" s="169"/>
      <c r="DS158" s="166" t="str">
        <f t="shared" si="150"/>
        <v>A</v>
      </c>
      <c r="DT158" s="166" t="str">
        <f t="shared" si="151"/>
        <v>C</v>
      </c>
      <c r="DU158" s="167">
        <f t="shared" si="152"/>
        <v>3</v>
      </c>
      <c r="DV158" s="153" t="str">
        <f>VLOOKUP(M158,'Data Master kondisi'!$O$3:$P$11,2,FALSE)</f>
        <v>Z</v>
      </c>
      <c r="DW158" s="153">
        <f>LOOKUP(DV158,{"X","X","X","Y","Y","Y","Z","Z","Z"},{6,6,6,4,4,4,2,2,2})</f>
        <v>2</v>
      </c>
      <c r="DX158" s="153">
        <f t="shared" si="131"/>
        <v>2</v>
      </c>
      <c r="DY158" s="153">
        <f t="shared" si="153"/>
        <v>7</v>
      </c>
      <c r="DZ158" s="153" t="str">
        <f>VLOOKUP(G158,'Data Master class'!$A$5:$D$12,3,FALSE)</f>
        <v>A</v>
      </c>
      <c r="EA158" s="160" t="str">
        <f t="shared" si="154"/>
        <v>CUKUP</v>
      </c>
      <c r="EB158" s="156"/>
      <c r="EC158" s="153">
        <f>VLOOKUP(G158,'Data Master class'!$A$5:$D$12,2,FALSE)</f>
        <v>5</v>
      </c>
      <c r="ED158" s="153" t="str">
        <f>VLOOKUP(H158,'Data Master class'!$E$5:$G$6,3,FALSE)</f>
        <v>Y</v>
      </c>
      <c r="EE158" s="153">
        <f>VLOOKUP(H158,'Data Master class'!$E$5:$G$6,2,FALSE)</f>
        <v>1</v>
      </c>
      <c r="EF158" s="153">
        <f t="shared" si="155"/>
        <v>6</v>
      </c>
      <c r="EG158" s="153" t="str">
        <f t="shared" si="156"/>
        <v>CLASS 2</v>
      </c>
      <c r="EH158" s="153">
        <f t="shared" si="157"/>
        <v>13</v>
      </c>
      <c r="EI158" s="171"/>
      <c r="EJ158" s="441">
        <f t="shared" si="132"/>
        <v>1.2499999999999998</v>
      </c>
      <c r="EK158" s="441">
        <f t="shared" si="133"/>
        <v>0.70000000000000007</v>
      </c>
      <c r="EL158" s="441">
        <f t="shared" si="134"/>
        <v>0.55000000000000004</v>
      </c>
      <c r="EM158" s="442">
        <f t="shared" si="158"/>
        <v>0.83333333333333337</v>
      </c>
      <c r="EN158" s="443" t="str">
        <f t="shared" si="159"/>
        <v>BURUK</v>
      </c>
      <c r="EP158" s="196">
        <f>'2. SUHU &amp; FISIK TRAFO'!CY158</f>
        <v>202</v>
      </c>
      <c r="EQ158" s="168">
        <f t="shared" si="160"/>
        <v>7.4257425742574252</v>
      </c>
      <c r="ER158" s="189" t="str">
        <f t="shared" si="161"/>
        <v>BAIK</v>
      </c>
      <c r="ET158" s="447">
        <f t="shared" si="143"/>
        <v>4.5529999999999999</v>
      </c>
      <c r="EU158" s="447">
        <f t="shared" si="162"/>
        <v>3.6424000000000003</v>
      </c>
      <c r="EV158" s="448">
        <f t="shared" si="135"/>
        <v>18.212</v>
      </c>
      <c r="EW158" s="449" t="str">
        <f t="shared" si="163"/>
        <v>BAIK</v>
      </c>
      <c r="EX158" s="721"/>
      <c r="EY158" s="447">
        <f t="shared" si="144"/>
        <v>4.7789999999999999</v>
      </c>
      <c r="EZ158" s="447">
        <f t="shared" si="136"/>
        <v>3.8231999999999999</v>
      </c>
      <c r="FA158" s="448">
        <f t="shared" si="145"/>
        <v>19.116</v>
      </c>
      <c r="FB158" s="449" t="str">
        <f t="shared" si="137"/>
        <v>BAIK</v>
      </c>
      <c r="FD158" s="453">
        <f t="shared" si="138"/>
        <v>11</v>
      </c>
      <c r="FE158" s="454">
        <f t="shared" si="139"/>
        <v>36.127167630057805</v>
      </c>
      <c r="FF158" s="725">
        <f t="shared" si="140"/>
        <v>30.447999999999997</v>
      </c>
      <c r="FG158" s="202" t="str">
        <f t="shared" si="164"/>
        <v>BURUK</v>
      </c>
    </row>
    <row r="159" spans="1:163" s="195" customFormat="1" ht="20.25" customHeight="1">
      <c r="A159" s="347">
        <v>147</v>
      </c>
      <c r="B159" s="764" t="s">
        <v>2239</v>
      </c>
      <c r="C159" s="331" t="s">
        <v>857</v>
      </c>
      <c r="D159" s="259" t="s">
        <v>856</v>
      </c>
      <c r="E159" s="319" t="s">
        <v>853</v>
      </c>
      <c r="F159" s="319" t="s">
        <v>853</v>
      </c>
      <c r="G159" s="208" t="s">
        <v>204</v>
      </c>
      <c r="H159" s="214" t="s">
        <v>209</v>
      </c>
      <c r="I159" s="526">
        <v>108.24632200000001</v>
      </c>
      <c r="J159" s="527">
        <v>-2.8752420000000001</v>
      </c>
      <c r="K159" s="259" t="s">
        <v>341</v>
      </c>
      <c r="L159" s="259" t="s">
        <v>571</v>
      </c>
      <c r="M159" s="259">
        <v>100</v>
      </c>
      <c r="N159" s="259">
        <v>12034670</v>
      </c>
      <c r="O159" s="259">
        <v>2012</v>
      </c>
      <c r="P159" s="259" t="s">
        <v>316</v>
      </c>
      <c r="Q159" s="665">
        <v>0.74444444444444446</v>
      </c>
      <c r="R159" s="433" t="s">
        <v>1166</v>
      </c>
      <c r="S159" s="331" t="s">
        <v>318</v>
      </c>
      <c r="T159" s="331" t="s">
        <v>607</v>
      </c>
      <c r="U159" s="259">
        <v>1</v>
      </c>
      <c r="V159" s="259">
        <v>1</v>
      </c>
      <c r="W159" s="259">
        <v>3</v>
      </c>
      <c r="X159" s="259">
        <v>20000</v>
      </c>
      <c r="Y159" s="332">
        <v>405</v>
      </c>
      <c r="Z159" s="332">
        <v>407</v>
      </c>
      <c r="AA159" s="332">
        <v>404</v>
      </c>
      <c r="AB159" s="332">
        <v>235</v>
      </c>
      <c r="AC159" s="332">
        <v>237</v>
      </c>
      <c r="AD159" s="332">
        <v>235</v>
      </c>
      <c r="AE159" s="332">
        <v>31</v>
      </c>
      <c r="AF159" s="332">
        <v>26</v>
      </c>
      <c r="AG159" s="332">
        <v>33</v>
      </c>
      <c r="AH159" s="332">
        <v>14</v>
      </c>
      <c r="AI159" s="332"/>
      <c r="AJ159" s="332"/>
      <c r="AK159" s="332"/>
      <c r="AL159" s="332"/>
      <c r="AM159" s="332">
        <v>31</v>
      </c>
      <c r="AN159" s="332">
        <v>26</v>
      </c>
      <c r="AO159" s="332">
        <v>33</v>
      </c>
      <c r="AP159" s="332">
        <v>14</v>
      </c>
      <c r="AQ159" s="332"/>
      <c r="AR159" s="332"/>
      <c r="AS159" s="332"/>
      <c r="AT159" s="332"/>
      <c r="AU159" s="332"/>
      <c r="AV159" s="332"/>
      <c r="AW159" s="332"/>
      <c r="AX159" s="332"/>
      <c r="AY159" s="332" t="s">
        <v>1089</v>
      </c>
      <c r="AZ159" s="332" t="s">
        <v>1137</v>
      </c>
      <c r="BA159" s="332" t="s">
        <v>1162</v>
      </c>
      <c r="BB159" s="261">
        <v>405</v>
      </c>
      <c r="BC159" s="261">
        <v>408</v>
      </c>
      <c r="BD159" s="261">
        <v>407</v>
      </c>
      <c r="BE159" s="261">
        <v>233</v>
      </c>
      <c r="BF159" s="261">
        <v>235</v>
      </c>
      <c r="BG159" s="261">
        <v>234</v>
      </c>
      <c r="BH159" s="261">
        <v>24</v>
      </c>
      <c r="BI159" s="261">
        <v>20</v>
      </c>
      <c r="BJ159" s="261">
        <v>24</v>
      </c>
      <c r="BK159" s="261">
        <v>7</v>
      </c>
      <c r="BL159" s="261"/>
      <c r="BM159" s="261"/>
      <c r="BN159" s="261"/>
      <c r="BO159" s="261"/>
      <c r="BP159" s="261">
        <v>31</v>
      </c>
      <c r="BQ159" s="261">
        <v>26</v>
      </c>
      <c r="BR159" s="261">
        <v>33</v>
      </c>
      <c r="BS159" s="261">
        <v>14</v>
      </c>
      <c r="BT159" s="261"/>
      <c r="BU159" s="261"/>
      <c r="BV159" s="261"/>
      <c r="BW159" s="261"/>
      <c r="BX159" s="261"/>
      <c r="BY159" s="261"/>
      <c r="BZ159" s="261"/>
      <c r="CA159" s="261"/>
      <c r="CB159" s="720">
        <v>0.94599999999999995</v>
      </c>
      <c r="CC159" s="720">
        <v>0.85199999999999998</v>
      </c>
      <c r="CD159" s="720">
        <v>0.86899999999999999</v>
      </c>
      <c r="CE159" s="333"/>
      <c r="CF159" s="333"/>
      <c r="CG159" s="333"/>
      <c r="CH159" s="333"/>
      <c r="CI159" s="333"/>
      <c r="CJ159" s="333"/>
      <c r="CK159" s="333">
        <v>230</v>
      </c>
      <c r="CL159" s="333">
        <v>163100297733</v>
      </c>
      <c r="CM159" s="333">
        <v>233</v>
      </c>
      <c r="CN159" s="333">
        <v>86050874816</v>
      </c>
      <c r="CO159" s="333">
        <v>232</v>
      </c>
      <c r="CP159" s="333">
        <v>163100018841</v>
      </c>
      <c r="CQ159" s="333"/>
      <c r="CR159" s="333"/>
      <c r="CS159" s="333"/>
      <c r="CT159" s="333"/>
      <c r="CU159" s="333"/>
      <c r="CV159" s="333"/>
      <c r="CW159" s="333"/>
      <c r="CX159" s="333"/>
      <c r="CY159" s="333"/>
      <c r="CZ159" s="333"/>
      <c r="DA159" s="333"/>
      <c r="DB159" s="374"/>
      <c r="DC159" s="154"/>
      <c r="DD159" s="179">
        <f t="shared" si="123"/>
        <v>142.60724064496503</v>
      </c>
      <c r="DE159" s="179">
        <f t="shared" si="124"/>
        <v>21.738026666666663</v>
      </c>
      <c r="DF159" s="179">
        <f t="shared" si="125"/>
        <v>18.231893333333332</v>
      </c>
      <c r="DG159" s="179">
        <f t="shared" si="126"/>
        <v>23.140479999999997</v>
      </c>
      <c r="DH159" s="180">
        <f t="shared" si="127"/>
        <v>33</v>
      </c>
      <c r="DI159" s="181">
        <f t="shared" si="146"/>
        <v>230</v>
      </c>
      <c r="DJ159" s="182">
        <f t="shared" si="141"/>
        <v>1</v>
      </c>
      <c r="DK159" s="182">
        <f t="shared" si="142"/>
        <v>0</v>
      </c>
      <c r="DL159" s="182">
        <f t="shared" si="147"/>
        <v>0</v>
      </c>
      <c r="DM159" s="182">
        <f t="shared" si="148"/>
        <v>0</v>
      </c>
      <c r="DN159" s="182">
        <f t="shared" si="149"/>
        <v>0</v>
      </c>
      <c r="DO159" s="182">
        <f t="shared" si="128"/>
        <v>1</v>
      </c>
      <c r="DP159" s="182">
        <f t="shared" si="129"/>
        <v>0</v>
      </c>
      <c r="DQ159" s="25">
        <f t="shared" si="130"/>
        <v>0</v>
      </c>
      <c r="DR159" s="169"/>
      <c r="DS159" s="166" t="str">
        <f t="shared" si="150"/>
        <v>A</v>
      </c>
      <c r="DT159" s="166" t="str">
        <f t="shared" si="151"/>
        <v>A</v>
      </c>
      <c r="DU159" s="167">
        <f t="shared" si="152"/>
        <v>1</v>
      </c>
      <c r="DV159" s="153" t="str">
        <f>VLOOKUP(M159,'Data Master kondisi'!$O$3:$P$11,2,FALSE)</f>
        <v>Z</v>
      </c>
      <c r="DW159" s="153">
        <f>LOOKUP(DV159,{"X","X","X","Y","Y","Y","Z","Z","Z"},{6,6,6,4,4,4,2,2,2})</f>
        <v>2</v>
      </c>
      <c r="DX159" s="153">
        <f t="shared" si="131"/>
        <v>1</v>
      </c>
      <c r="DY159" s="153">
        <f t="shared" si="153"/>
        <v>4</v>
      </c>
      <c r="DZ159" s="153" t="str">
        <f>VLOOKUP(G159,'Data Master class'!$A$5:$D$12,3,FALSE)</f>
        <v>A</v>
      </c>
      <c r="EA159" s="160" t="str">
        <f t="shared" si="154"/>
        <v>BAIK</v>
      </c>
      <c r="EB159" s="156"/>
      <c r="EC159" s="153">
        <f>VLOOKUP(G159,'Data Master class'!$A$5:$D$12,2,FALSE)</f>
        <v>5</v>
      </c>
      <c r="ED159" s="153" t="str">
        <f>VLOOKUP(H159,'Data Master class'!$E$5:$G$6,3,FALSE)</f>
        <v>Y</v>
      </c>
      <c r="EE159" s="153">
        <f>VLOOKUP(H159,'Data Master class'!$E$5:$G$6,2,FALSE)</f>
        <v>1</v>
      </c>
      <c r="EF159" s="153">
        <f t="shared" si="155"/>
        <v>6</v>
      </c>
      <c r="EG159" s="153" t="str">
        <f t="shared" si="156"/>
        <v>CLASS 2</v>
      </c>
      <c r="EH159" s="153">
        <f t="shared" si="157"/>
        <v>10</v>
      </c>
      <c r="EI159" s="171"/>
      <c r="EJ159" s="441">
        <f t="shared" si="132"/>
        <v>3.3333333333333333E-2</v>
      </c>
      <c r="EK159" s="441">
        <f t="shared" si="133"/>
        <v>0.13333333333333333</v>
      </c>
      <c r="EL159" s="441">
        <f t="shared" si="134"/>
        <v>0.1</v>
      </c>
      <c r="EM159" s="442">
        <f t="shared" si="158"/>
        <v>8.8888888888888892E-2</v>
      </c>
      <c r="EN159" s="443" t="str">
        <f t="shared" si="159"/>
        <v>BAIK</v>
      </c>
      <c r="EP159" s="196">
        <f>'2. SUHU &amp; FISIK TRAFO'!CY159</f>
        <v>324</v>
      </c>
      <c r="EQ159" s="168">
        <f t="shared" si="160"/>
        <v>10.185185185185185</v>
      </c>
      <c r="ER159" s="189" t="str">
        <f t="shared" si="161"/>
        <v>BAIK</v>
      </c>
      <c r="ET159" s="447">
        <f t="shared" si="143"/>
        <v>21.202000000000002</v>
      </c>
      <c r="EU159" s="447">
        <f t="shared" si="162"/>
        <v>16.961600000000001</v>
      </c>
      <c r="EV159" s="448">
        <f t="shared" si="135"/>
        <v>21.202000000000002</v>
      </c>
      <c r="EW159" s="449" t="str">
        <f t="shared" si="163"/>
        <v>BAIK</v>
      </c>
      <c r="EX159" s="721"/>
      <c r="EY159" s="447">
        <f t="shared" si="144"/>
        <v>15.907999999999999</v>
      </c>
      <c r="EZ159" s="447">
        <f t="shared" si="136"/>
        <v>12.7264</v>
      </c>
      <c r="FA159" s="448">
        <f t="shared" si="145"/>
        <v>15.907999999999999</v>
      </c>
      <c r="FB159" s="449" t="str">
        <f t="shared" si="137"/>
        <v>BAIK</v>
      </c>
      <c r="FD159" s="453">
        <f t="shared" si="138"/>
        <v>14</v>
      </c>
      <c r="FE159" s="454">
        <f t="shared" si="139"/>
        <v>144.50867052023122</v>
      </c>
      <c r="FF159" s="725">
        <f t="shared" si="140"/>
        <v>9.6879999999999988</v>
      </c>
      <c r="FG159" s="202" t="str">
        <f t="shared" si="164"/>
        <v>BAIK</v>
      </c>
    </row>
    <row r="160" spans="1:163" s="195" customFormat="1" ht="20.25" customHeight="1">
      <c r="A160" s="347">
        <v>148</v>
      </c>
      <c r="B160" s="764" t="s">
        <v>2239</v>
      </c>
      <c r="C160" s="331" t="s">
        <v>858</v>
      </c>
      <c r="D160" s="259" t="s">
        <v>859</v>
      </c>
      <c r="E160" s="319" t="s">
        <v>853</v>
      </c>
      <c r="F160" s="319" t="s">
        <v>853</v>
      </c>
      <c r="G160" s="208" t="s">
        <v>204</v>
      </c>
      <c r="H160" s="214" t="s">
        <v>209</v>
      </c>
      <c r="I160" s="526">
        <v>108.238355</v>
      </c>
      <c r="J160" s="527">
        <v>-2.8811070000000001</v>
      </c>
      <c r="K160" s="259" t="s">
        <v>341</v>
      </c>
      <c r="L160" s="259" t="s">
        <v>310</v>
      </c>
      <c r="M160" s="259">
        <v>100</v>
      </c>
      <c r="N160" s="259">
        <v>193306260</v>
      </c>
      <c r="O160" s="259">
        <v>2020</v>
      </c>
      <c r="P160" s="259" t="s">
        <v>316</v>
      </c>
      <c r="Q160" s="665">
        <v>0.75555555555555554</v>
      </c>
      <c r="R160" s="433" t="s">
        <v>1166</v>
      </c>
      <c r="S160" s="331" t="s">
        <v>318</v>
      </c>
      <c r="T160" s="331" t="s">
        <v>607</v>
      </c>
      <c r="U160" s="259">
        <v>1</v>
      </c>
      <c r="V160" s="259">
        <v>1</v>
      </c>
      <c r="W160" s="259">
        <v>3</v>
      </c>
      <c r="X160" s="259">
        <v>20000</v>
      </c>
      <c r="Y160" s="332">
        <v>401</v>
      </c>
      <c r="Z160" s="332">
        <v>403</v>
      </c>
      <c r="AA160" s="332">
        <v>400</v>
      </c>
      <c r="AB160" s="332">
        <v>231</v>
      </c>
      <c r="AC160" s="332">
        <v>233</v>
      </c>
      <c r="AD160" s="332">
        <v>230</v>
      </c>
      <c r="AE160" s="332">
        <v>4</v>
      </c>
      <c r="AF160" s="332">
        <v>0</v>
      </c>
      <c r="AG160" s="332">
        <v>8</v>
      </c>
      <c r="AH160" s="332">
        <v>10</v>
      </c>
      <c r="AI160" s="332">
        <v>4</v>
      </c>
      <c r="AJ160" s="332">
        <v>0</v>
      </c>
      <c r="AK160" s="332">
        <v>8</v>
      </c>
      <c r="AL160" s="332">
        <v>10</v>
      </c>
      <c r="AM160" s="332"/>
      <c r="AN160" s="332"/>
      <c r="AO160" s="332"/>
      <c r="AP160" s="332"/>
      <c r="AQ160" s="332"/>
      <c r="AR160" s="332"/>
      <c r="AS160" s="332"/>
      <c r="AT160" s="332"/>
      <c r="AU160" s="332"/>
      <c r="AV160" s="332"/>
      <c r="AW160" s="332"/>
      <c r="AX160" s="332"/>
      <c r="AY160" s="332" t="s">
        <v>1093</v>
      </c>
      <c r="AZ160" s="332">
        <v>0</v>
      </c>
      <c r="BA160" s="332" t="s">
        <v>1171</v>
      </c>
      <c r="BB160" s="261">
        <v>400</v>
      </c>
      <c r="BC160" s="261">
        <v>401</v>
      </c>
      <c r="BD160" s="261">
        <v>399</v>
      </c>
      <c r="BE160" s="261">
        <v>230</v>
      </c>
      <c r="BF160" s="261">
        <v>231</v>
      </c>
      <c r="BG160" s="261">
        <v>229</v>
      </c>
      <c r="BH160" s="261">
        <v>8</v>
      </c>
      <c r="BI160" s="261">
        <v>0</v>
      </c>
      <c r="BJ160" s="261">
        <v>8</v>
      </c>
      <c r="BK160" s="261">
        <v>11</v>
      </c>
      <c r="BL160" s="261">
        <v>8</v>
      </c>
      <c r="BM160" s="261">
        <v>0</v>
      </c>
      <c r="BN160" s="261">
        <v>8</v>
      </c>
      <c r="BO160" s="261">
        <v>11</v>
      </c>
      <c r="BP160" s="261"/>
      <c r="BQ160" s="261"/>
      <c r="BR160" s="261"/>
      <c r="BS160" s="261"/>
      <c r="BT160" s="261"/>
      <c r="BU160" s="261"/>
      <c r="BV160" s="261"/>
      <c r="BW160" s="261"/>
      <c r="BX160" s="261"/>
      <c r="BY160" s="261"/>
      <c r="BZ160" s="261"/>
      <c r="CA160" s="261"/>
      <c r="CB160" s="720">
        <v>0.98499999999999999</v>
      </c>
      <c r="CC160" s="720">
        <v>0.98499999999999999</v>
      </c>
      <c r="CD160" s="720">
        <v>0.86699999999999999</v>
      </c>
      <c r="CE160" s="333" t="s">
        <v>860</v>
      </c>
      <c r="CF160" s="333"/>
      <c r="CG160" s="333"/>
      <c r="CH160" s="333"/>
      <c r="CI160" s="333"/>
      <c r="CJ160" s="333"/>
      <c r="CK160" s="333"/>
      <c r="CL160" s="333"/>
      <c r="CM160" s="333"/>
      <c r="CN160" s="333"/>
      <c r="CO160" s="333"/>
      <c r="CP160" s="333"/>
      <c r="CQ160" s="333"/>
      <c r="CR160" s="333"/>
      <c r="CS160" s="333"/>
      <c r="CT160" s="333"/>
      <c r="CU160" s="333"/>
      <c r="CV160" s="333"/>
      <c r="CW160" s="333"/>
      <c r="CX160" s="333"/>
      <c r="CY160" s="333"/>
      <c r="CZ160" s="333"/>
      <c r="DA160" s="333"/>
      <c r="DB160" s="374"/>
      <c r="DC160" s="154"/>
      <c r="DD160" s="179">
        <f t="shared" si="123"/>
        <v>144.02857526933346</v>
      </c>
      <c r="DE160" s="179">
        <f t="shared" si="124"/>
        <v>2.7772266666666665</v>
      </c>
      <c r="DF160" s="179">
        <f t="shared" si="125"/>
        <v>0</v>
      </c>
      <c r="DG160" s="179">
        <f t="shared" si="126"/>
        <v>5.554453333333333</v>
      </c>
      <c r="DH160" s="180">
        <f t="shared" si="127"/>
        <v>8</v>
      </c>
      <c r="DI160" s="181">
        <f t="shared" si="146"/>
        <v>0</v>
      </c>
      <c r="DJ160" s="182">
        <f t="shared" si="141"/>
        <v>1</v>
      </c>
      <c r="DK160" s="182">
        <f t="shared" si="142"/>
        <v>0</v>
      </c>
      <c r="DL160" s="182">
        <f t="shared" si="147"/>
        <v>0</v>
      </c>
      <c r="DM160" s="182">
        <f t="shared" si="148"/>
        <v>0</v>
      </c>
      <c r="DN160" s="182">
        <f t="shared" si="149"/>
        <v>0</v>
      </c>
      <c r="DO160" s="182">
        <f t="shared" si="128"/>
        <v>1</v>
      </c>
      <c r="DP160" s="182">
        <f t="shared" si="129"/>
        <v>0</v>
      </c>
      <c r="DQ160" s="25">
        <f t="shared" si="130"/>
        <v>0</v>
      </c>
      <c r="DR160" s="169"/>
      <c r="DS160" s="166" t="str">
        <f t="shared" si="150"/>
        <v>A</v>
      </c>
      <c r="DT160" s="166" t="str">
        <f t="shared" si="151"/>
        <v>C</v>
      </c>
      <c r="DU160" s="167">
        <f t="shared" si="152"/>
        <v>3</v>
      </c>
      <c r="DV160" s="153" t="str">
        <f>VLOOKUP(M160,'Data Master kondisi'!$O$3:$P$11,2,FALSE)</f>
        <v>Z</v>
      </c>
      <c r="DW160" s="153">
        <f>LOOKUP(DV160,{"X","X","X","Y","Y","Y","Z","Z","Z"},{6,6,6,4,4,4,2,2,2})</f>
        <v>2</v>
      </c>
      <c r="DX160" s="153">
        <f t="shared" si="131"/>
        <v>1</v>
      </c>
      <c r="DY160" s="153">
        <f t="shared" si="153"/>
        <v>6</v>
      </c>
      <c r="DZ160" s="153" t="str">
        <f>VLOOKUP(G160,'Data Master class'!$A$5:$D$12,3,FALSE)</f>
        <v>A</v>
      </c>
      <c r="EA160" s="160" t="str">
        <f t="shared" si="154"/>
        <v>CUKUP</v>
      </c>
      <c r="EB160" s="156"/>
      <c r="EC160" s="153">
        <f>VLOOKUP(G160,'Data Master class'!$A$5:$D$12,2,FALSE)</f>
        <v>5</v>
      </c>
      <c r="ED160" s="153" t="str">
        <f>VLOOKUP(H160,'Data Master class'!$E$5:$G$6,3,FALSE)</f>
        <v>Y</v>
      </c>
      <c r="EE160" s="153">
        <f>VLOOKUP(H160,'Data Master class'!$E$5:$G$6,2,FALSE)</f>
        <v>1</v>
      </c>
      <c r="EF160" s="153">
        <f t="shared" si="155"/>
        <v>6</v>
      </c>
      <c r="EG160" s="153" t="str">
        <f t="shared" si="156"/>
        <v>CLASS 2</v>
      </c>
      <c r="EH160" s="153">
        <f t="shared" si="157"/>
        <v>12</v>
      </c>
      <c r="EI160" s="171"/>
      <c r="EJ160" s="441">
        <f t="shared" si="132"/>
        <v>0</v>
      </c>
      <c r="EK160" s="441">
        <f t="shared" si="133"/>
        <v>1</v>
      </c>
      <c r="EL160" s="441">
        <f t="shared" si="134"/>
        <v>1</v>
      </c>
      <c r="EM160" s="442">
        <f t="shared" si="158"/>
        <v>0.66666666666666663</v>
      </c>
      <c r="EN160" s="443" t="str">
        <f t="shared" si="159"/>
        <v>BURUK</v>
      </c>
      <c r="EP160" s="196">
        <f>'2. SUHU &amp; FISIK TRAFO'!CY160</f>
        <v>324</v>
      </c>
      <c r="EQ160" s="168">
        <f t="shared" si="160"/>
        <v>2.4691358024691357</v>
      </c>
      <c r="ER160" s="189" t="str">
        <f t="shared" si="161"/>
        <v>BAIK</v>
      </c>
      <c r="ET160" s="447">
        <f t="shared" si="143"/>
        <v>2.7640000000000002</v>
      </c>
      <c r="EU160" s="447">
        <f t="shared" si="162"/>
        <v>2.2112000000000003</v>
      </c>
      <c r="EV160" s="448">
        <f t="shared" si="135"/>
        <v>2.7640000000000002</v>
      </c>
      <c r="EW160" s="449" t="str">
        <f t="shared" si="163"/>
        <v>BAIK</v>
      </c>
      <c r="EX160" s="721"/>
      <c r="EY160" s="447">
        <f t="shared" si="144"/>
        <v>3.6720000000000002</v>
      </c>
      <c r="EZ160" s="447">
        <f t="shared" si="136"/>
        <v>2.9376000000000002</v>
      </c>
      <c r="FA160" s="448">
        <f t="shared" si="145"/>
        <v>3.6720000000000002</v>
      </c>
      <c r="FB160" s="449" t="str">
        <f t="shared" si="137"/>
        <v>BAIK</v>
      </c>
      <c r="FD160" s="453">
        <f t="shared" si="138"/>
        <v>10</v>
      </c>
      <c r="FE160" s="454">
        <f t="shared" si="139"/>
        <v>144.50867052023122</v>
      </c>
      <c r="FF160" s="725">
        <f t="shared" si="140"/>
        <v>6.92</v>
      </c>
      <c r="FG160" s="202" t="str">
        <f t="shared" si="164"/>
        <v>BAIK</v>
      </c>
    </row>
    <row r="161" spans="1:163" s="195" customFormat="1" ht="20.25" customHeight="1">
      <c r="A161" s="347">
        <v>149</v>
      </c>
      <c r="B161" s="764" t="s">
        <v>2239</v>
      </c>
      <c r="C161" s="331" t="s">
        <v>861</v>
      </c>
      <c r="D161" s="259" t="s">
        <v>859</v>
      </c>
      <c r="E161" s="319" t="s">
        <v>853</v>
      </c>
      <c r="F161" s="319" t="s">
        <v>853</v>
      </c>
      <c r="G161" s="208" t="s">
        <v>204</v>
      </c>
      <c r="H161" s="214" t="s">
        <v>208</v>
      </c>
      <c r="I161" s="526">
        <v>108.236048</v>
      </c>
      <c r="J161" s="527">
        <v>-2.8841429999999999</v>
      </c>
      <c r="K161" s="259" t="s">
        <v>315</v>
      </c>
      <c r="L161" s="259" t="s">
        <v>571</v>
      </c>
      <c r="M161" s="259">
        <v>25</v>
      </c>
      <c r="N161" s="259">
        <v>14113061</v>
      </c>
      <c r="O161" s="259">
        <v>2014</v>
      </c>
      <c r="P161" s="259" t="s">
        <v>316</v>
      </c>
      <c r="Q161" s="665">
        <v>0.76041666666666663</v>
      </c>
      <c r="R161" s="433" t="s">
        <v>1166</v>
      </c>
      <c r="S161" s="331" t="s">
        <v>850</v>
      </c>
      <c r="T161" s="331" t="s">
        <v>607</v>
      </c>
      <c r="U161" s="259">
        <v>1</v>
      </c>
      <c r="V161" s="259">
        <v>1</v>
      </c>
      <c r="W161" s="259">
        <v>3</v>
      </c>
      <c r="X161" s="259">
        <v>20000</v>
      </c>
      <c r="Y161" s="332">
        <v>405</v>
      </c>
      <c r="Z161" s="332">
        <v>401</v>
      </c>
      <c r="AA161" s="332">
        <v>400</v>
      </c>
      <c r="AB161" s="332">
        <v>233</v>
      </c>
      <c r="AC161" s="332">
        <v>231</v>
      </c>
      <c r="AD161" s="332">
        <v>229</v>
      </c>
      <c r="AE161" s="332">
        <v>6</v>
      </c>
      <c r="AF161" s="332">
        <v>0</v>
      </c>
      <c r="AG161" s="332">
        <v>6</v>
      </c>
      <c r="AH161" s="332">
        <v>6</v>
      </c>
      <c r="AI161" s="332">
        <v>6</v>
      </c>
      <c r="AJ161" s="332">
        <v>0</v>
      </c>
      <c r="AK161" s="332">
        <v>6</v>
      </c>
      <c r="AL161" s="332">
        <v>6</v>
      </c>
      <c r="AM161" s="332"/>
      <c r="AN161" s="332"/>
      <c r="AO161" s="332"/>
      <c r="AP161" s="332"/>
      <c r="AQ161" s="332"/>
      <c r="AR161" s="332"/>
      <c r="AS161" s="332"/>
      <c r="AT161" s="332"/>
      <c r="AU161" s="332"/>
      <c r="AV161" s="332"/>
      <c r="AW161" s="332"/>
      <c r="AX161" s="332"/>
      <c r="AY161" s="332" t="s">
        <v>1165</v>
      </c>
      <c r="AZ161" s="332">
        <v>0</v>
      </c>
      <c r="BA161" s="332" t="s">
        <v>1159</v>
      </c>
      <c r="BB161" s="261">
        <v>401</v>
      </c>
      <c r="BC161" s="261">
        <v>400</v>
      </c>
      <c r="BD161" s="261">
        <v>398</v>
      </c>
      <c r="BE161" s="261">
        <v>231</v>
      </c>
      <c r="BF161" s="261">
        <v>230</v>
      </c>
      <c r="BG161" s="261">
        <v>228</v>
      </c>
      <c r="BH161" s="261">
        <v>6</v>
      </c>
      <c r="BI161" s="261">
        <v>0</v>
      </c>
      <c r="BJ161" s="261">
        <v>9</v>
      </c>
      <c r="BK161" s="261">
        <v>7</v>
      </c>
      <c r="BL161" s="261">
        <v>6</v>
      </c>
      <c r="BM161" s="261">
        <v>0</v>
      </c>
      <c r="BN161" s="261">
        <v>9</v>
      </c>
      <c r="BO161" s="261">
        <v>7</v>
      </c>
      <c r="BP161" s="261"/>
      <c r="BQ161" s="261"/>
      <c r="BR161" s="261"/>
      <c r="BS161" s="261"/>
      <c r="BT161" s="261"/>
      <c r="BU161" s="261"/>
      <c r="BV161" s="261"/>
      <c r="BW161" s="261"/>
      <c r="BX161" s="261"/>
      <c r="BY161" s="261"/>
      <c r="BZ161" s="261"/>
      <c r="CA161" s="261"/>
      <c r="CB161" s="720">
        <v>0.98699999999999999</v>
      </c>
      <c r="CC161" s="720">
        <v>0.98699999999999999</v>
      </c>
      <c r="CD161" s="720">
        <v>0.99399999999999999</v>
      </c>
      <c r="CE161" s="333" t="s">
        <v>851</v>
      </c>
      <c r="CF161" s="333"/>
      <c r="CG161" s="333"/>
      <c r="CH161" s="333"/>
      <c r="CI161" s="333"/>
      <c r="CJ161" s="333"/>
      <c r="CK161" s="333"/>
      <c r="CL161" s="333"/>
      <c r="CM161" s="333"/>
      <c r="CN161" s="333"/>
      <c r="CO161" s="333"/>
      <c r="CP161" s="333"/>
      <c r="CQ161" s="333"/>
      <c r="CR161" s="333"/>
      <c r="CS161" s="333"/>
      <c r="CT161" s="333"/>
      <c r="CU161" s="333"/>
      <c r="CV161" s="333"/>
      <c r="CW161" s="333"/>
      <c r="CX161" s="333"/>
      <c r="CY161" s="333"/>
      <c r="CZ161" s="333"/>
      <c r="DA161" s="333"/>
      <c r="DB161" s="374"/>
      <c r="DC161" s="154"/>
      <c r="DD161" s="179">
        <f t="shared" si="123"/>
        <v>35.947430477669457</v>
      </c>
      <c r="DE161" s="179">
        <f t="shared" si="124"/>
        <v>16.691039999999997</v>
      </c>
      <c r="DF161" s="179">
        <f t="shared" si="125"/>
        <v>0</v>
      </c>
      <c r="DG161" s="179">
        <f t="shared" si="126"/>
        <v>16.691039999999997</v>
      </c>
      <c r="DH161" s="180">
        <f t="shared" si="127"/>
        <v>6</v>
      </c>
      <c r="DI161" s="181">
        <f t="shared" si="146"/>
        <v>0</v>
      </c>
      <c r="DJ161" s="182">
        <f t="shared" si="141"/>
        <v>1</v>
      </c>
      <c r="DK161" s="182">
        <f t="shared" si="142"/>
        <v>0</v>
      </c>
      <c r="DL161" s="182">
        <f t="shared" si="147"/>
        <v>0</v>
      </c>
      <c r="DM161" s="182">
        <f t="shared" si="148"/>
        <v>0</v>
      </c>
      <c r="DN161" s="182">
        <f t="shared" si="149"/>
        <v>0</v>
      </c>
      <c r="DO161" s="182">
        <f t="shared" si="128"/>
        <v>1</v>
      </c>
      <c r="DP161" s="182">
        <f t="shared" si="129"/>
        <v>0</v>
      </c>
      <c r="DQ161" s="25">
        <f t="shared" si="130"/>
        <v>0</v>
      </c>
      <c r="DR161" s="169"/>
      <c r="DS161" s="166" t="str">
        <f t="shared" si="150"/>
        <v>A</v>
      </c>
      <c r="DT161" s="166" t="str">
        <f t="shared" si="151"/>
        <v>C</v>
      </c>
      <c r="DU161" s="167">
        <f t="shared" si="152"/>
        <v>3</v>
      </c>
      <c r="DV161" s="153" t="str">
        <f>VLOOKUP(M161,'Data Master kondisi'!$O$3:$P$11,2,FALSE)</f>
        <v>Z</v>
      </c>
      <c r="DW161" s="153">
        <f>LOOKUP(DV161,{"X","X","X","Y","Y","Y","Z","Z","Z"},{6,6,6,4,4,4,2,2,2})</f>
        <v>2</v>
      </c>
      <c r="DX161" s="153">
        <f t="shared" si="131"/>
        <v>1</v>
      </c>
      <c r="DY161" s="153">
        <f t="shared" si="153"/>
        <v>6</v>
      </c>
      <c r="DZ161" s="153" t="str">
        <f>VLOOKUP(G161,'Data Master class'!$A$5:$D$12,3,FALSE)</f>
        <v>A</v>
      </c>
      <c r="EA161" s="160" t="str">
        <f t="shared" si="154"/>
        <v>CUKUP</v>
      </c>
      <c r="EB161" s="156"/>
      <c r="EC161" s="153">
        <f>VLOOKUP(G161,'Data Master class'!$A$5:$D$12,2,FALSE)</f>
        <v>5</v>
      </c>
      <c r="ED161" s="153" t="str">
        <f>VLOOKUP(H161,'Data Master class'!$E$5:$G$6,3,FALSE)</f>
        <v>X</v>
      </c>
      <c r="EE161" s="153">
        <f>VLOOKUP(H161,'Data Master class'!$E$5:$G$6,2,FALSE)</f>
        <v>2</v>
      </c>
      <c r="EF161" s="153">
        <f t="shared" si="155"/>
        <v>7</v>
      </c>
      <c r="EG161" s="153" t="str">
        <f t="shared" si="156"/>
        <v>CLASS 2</v>
      </c>
      <c r="EH161" s="153">
        <f t="shared" si="157"/>
        <v>13</v>
      </c>
      <c r="EI161" s="171"/>
      <c r="EJ161" s="441">
        <f t="shared" si="132"/>
        <v>0.5</v>
      </c>
      <c r="EK161" s="441">
        <f t="shared" si="133"/>
        <v>1</v>
      </c>
      <c r="EL161" s="441">
        <f t="shared" si="134"/>
        <v>0.5</v>
      </c>
      <c r="EM161" s="442">
        <f t="shared" si="158"/>
        <v>0.66666666666666663</v>
      </c>
      <c r="EN161" s="443" t="str">
        <f t="shared" si="159"/>
        <v>BURUK</v>
      </c>
      <c r="EP161" s="196">
        <f>'2. SUHU &amp; FISIK TRAFO'!CY161</f>
        <v>202</v>
      </c>
      <c r="EQ161" s="168">
        <f t="shared" si="160"/>
        <v>2.9702970297029703</v>
      </c>
      <c r="ER161" s="189" t="str">
        <f t="shared" si="161"/>
        <v>BAIK</v>
      </c>
      <c r="ET161" s="447">
        <f t="shared" si="143"/>
        <v>2.7720000000000002</v>
      </c>
      <c r="EU161" s="447">
        <f t="shared" si="162"/>
        <v>2.2176000000000005</v>
      </c>
      <c r="EV161" s="448">
        <f t="shared" si="135"/>
        <v>11.088000000000001</v>
      </c>
      <c r="EW161" s="449" t="str">
        <f t="shared" si="163"/>
        <v>BAIK</v>
      </c>
      <c r="EX161" s="721"/>
      <c r="EY161" s="447">
        <f t="shared" si="144"/>
        <v>3.4380000000000002</v>
      </c>
      <c r="EZ161" s="447">
        <f t="shared" si="136"/>
        <v>2.7504000000000004</v>
      </c>
      <c r="FA161" s="448">
        <f t="shared" si="145"/>
        <v>13.752000000000001</v>
      </c>
      <c r="FB161" s="449" t="str">
        <f t="shared" si="137"/>
        <v>BAIK</v>
      </c>
      <c r="FD161" s="453">
        <f t="shared" si="138"/>
        <v>6</v>
      </c>
      <c r="FE161" s="454">
        <f t="shared" si="139"/>
        <v>36.127167630057805</v>
      </c>
      <c r="FF161" s="725">
        <f t="shared" si="140"/>
        <v>16.608000000000001</v>
      </c>
      <c r="FG161" s="202" t="str">
        <f t="shared" si="164"/>
        <v>KURANG</v>
      </c>
    </row>
    <row r="162" spans="1:163" s="647" customFormat="1" ht="20.25" customHeight="1">
      <c r="A162" s="347">
        <v>150</v>
      </c>
      <c r="B162" s="764" t="s">
        <v>2232</v>
      </c>
      <c r="C162" s="633" t="s">
        <v>1239</v>
      </c>
      <c r="D162" s="634" t="s">
        <v>1240</v>
      </c>
      <c r="E162" s="635" t="s">
        <v>1241</v>
      </c>
      <c r="F162" s="635" t="s">
        <v>1242</v>
      </c>
      <c r="G162" s="636" t="s">
        <v>206</v>
      </c>
      <c r="H162" s="637" t="s">
        <v>208</v>
      </c>
      <c r="I162" s="638" t="s">
        <v>1243</v>
      </c>
      <c r="J162" s="639" t="s">
        <v>1244</v>
      </c>
      <c r="K162" s="634" t="s">
        <v>341</v>
      </c>
      <c r="L162" s="634" t="s">
        <v>560</v>
      </c>
      <c r="M162" s="634">
        <v>100</v>
      </c>
      <c r="N162" s="634">
        <v>16098005</v>
      </c>
      <c r="O162" s="634">
        <v>2016</v>
      </c>
      <c r="P162" s="634" t="s">
        <v>316</v>
      </c>
      <c r="Q162" s="640" t="s">
        <v>1653</v>
      </c>
      <c r="R162" s="641">
        <v>44782</v>
      </c>
      <c r="S162" s="633" t="s">
        <v>318</v>
      </c>
      <c r="T162" s="633" t="s">
        <v>343</v>
      </c>
      <c r="U162" s="634">
        <v>4</v>
      </c>
      <c r="V162" s="634">
        <v>2</v>
      </c>
      <c r="W162" s="634">
        <v>3</v>
      </c>
      <c r="X162" s="634">
        <v>20000</v>
      </c>
      <c r="Y162" s="642">
        <v>402</v>
      </c>
      <c r="Z162" s="642">
        <v>400</v>
      </c>
      <c r="AA162" s="642">
        <v>400</v>
      </c>
      <c r="AB162" s="642">
        <v>231</v>
      </c>
      <c r="AC162" s="642">
        <v>221</v>
      </c>
      <c r="AD162" s="642">
        <v>230</v>
      </c>
      <c r="AE162" s="642">
        <v>85.3</v>
      </c>
      <c r="AF162" s="642">
        <v>70.7</v>
      </c>
      <c r="AG162" s="642">
        <v>84.9</v>
      </c>
      <c r="AH162" s="642">
        <v>44.9</v>
      </c>
      <c r="AI162" s="642">
        <v>44.9</v>
      </c>
      <c r="AJ162" s="642">
        <v>47.5</v>
      </c>
      <c r="AK162" s="642">
        <v>43.2</v>
      </c>
      <c r="AL162" s="642">
        <v>24.2</v>
      </c>
      <c r="AM162" s="642"/>
      <c r="AN162" s="642"/>
      <c r="AO162" s="642"/>
      <c r="AP162" s="642"/>
      <c r="AQ162" s="642"/>
      <c r="AR162" s="642"/>
      <c r="AS162" s="642"/>
      <c r="AT162" s="642"/>
      <c r="AU162" s="642">
        <v>35.5</v>
      </c>
      <c r="AV162" s="642">
        <v>26.7</v>
      </c>
      <c r="AW162" s="642">
        <v>46.8</v>
      </c>
      <c r="AX162" s="642">
        <v>28.2</v>
      </c>
      <c r="AY162" s="642">
        <v>0.85</v>
      </c>
      <c r="AZ162" s="642">
        <v>0.85</v>
      </c>
      <c r="BA162" s="642">
        <v>0.85</v>
      </c>
      <c r="BB162" s="643">
        <v>402</v>
      </c>
      <c r="BC162" s="643">
        <v>399</v>
      </c>
      <c r="BD162" s="643">
        <v>400</v>
      </c>
      <c r="BE162" s="643">
        <v>231</v>
      </c>
      <c r="BF162" s="643">
        <v>231</v>
      </c>
      <c r="BG162" s="643">
        <v>230</v>
      </c>
      <c r="BH162" s="643">
        <v>57</v>
      </c>
      <c r="BI162" s="643">
        <v>48.4</v>
      </c>
      <c r="BJ162" s="643">
        <v>48.7</v>
      </c>
      <c r="BK162" s="643">
        <v>19.600000000000001</v>
      </c>
      <c r="BL162" s="643">
        <v>37.6</v>
      </c>
      <c r="BM162" s="643">
        <v>26.4</v>
      </c>
      <c r="BN162" s="643">
        <v>27.7</v>
      </c>
      <c r="BO162" s="643">
        <v>17.600000000000001</v>
      </c>
      <c r="BP162" s="643"/>
      <c r="BQ162" s="643"/>
      <c r="BR162" s="643"/>
      <c r="BS162" s="643"/>
      <c r="BT162" s="643"/>
      <c r="BU162" s="643"/>
      <c r="BV162" s="643"/>
      <c r="BW162" s="643"/>
      <c r="BX162" s="643">
        <v>16.899999999999999</v>
      </c>
      <c r="BY162" s="643">
        <v>16.899999999999999</v>
      </c>
      <c r="BZ162" s="643">
        <v>21.1</v>
      </c>
      <c r="CA162" s="643">
        <v>9.6999999999999993</v>
      </c>
      <c r="CB162" s="643">
        <v>0.85</v>
      </c>
      <c r="CC162" s="643">
        <v>0.85</v>
      </c>
      <c r="CD162" s="643">
        <v>0.85</v>
      </c>
      <c r="CE162" s="644">
        <v>230</v>
      </c>
      <c r="CF162" s="644">
        <v>86032026170</v>
      </c>
      <c r="CG162" s="644">
        <v>221</v>
      </c>
      <c r="CH162" s="644">
        <v>56702412455</v>
      </c>
      <c r="CI162" s="644"/>
      <c r="CJ162" s="644"/>
      <c r="CK162" s="644"/>
      <c r="CL162" s="644"/>
      <c r="CM162" s="644"/>
      <c r="CN162" s="644"/>
      <c r="CO162" s="644"/>
      <c r="CP162" s="644"/>
      <c r="CQ162" s="644"/>
      <c r="CR162" s="644"/>
      <c r="CS162" s="644"/>
      <c r="CT162" s="644"/>
      <c r="CU162" s="644"/>
      <c r="CV162" s="644"/>
      <c r="CW162" s="644">
        <v>224</v>
      </c>
      <c r="CX162" s="644">
        <v>45017403697</v>
      </c>
      <c r="CY162" s="644">
        <v>226</v>
      </c>
      <c r="CZ162" s="644">
        <v>56402263349</v>
      </c>
      <c r="DA162" s="644"/>
      <c r="DB162" s="645"/>
      <c r="DC162" s="646"/>
      <c r="DD162" s="179">
        <f t="shared" si="123"/>
        <v>144.26822348109607</v>
      </c>
      <c r="DE162" s="179">
        <f t="shared" si="124"/>
        <v>59.125979333333319</v>
      </c>
      <c r="DF162" s="179">
        <f t="shared" si="125"/>
        <v>49.005940666666667</v>
      </c>
      <c r="DG162" s="179">
        <f t="shared" si="126"/>
        <v>58.848717999999998</v>
      </c>
      <c r="DH162" s="180">
        <f t="shared" si="127"/>
        <v>85.3</v>
      </c>
      <c r="DI162" s="181">
        <f t="shared" si="146"/>
        <v>221</v>
      </c>
      <c r="DJ162" s="182">
        <f t="shared" si="141"/>
        <v>0</v>
      </c>
      <c r="DK162" s="182">
        <f t="shared" si="142"/>
        <v>0</v>
      </c>
      <c r="DL162" s="182">
        <f t="shared" si="147"/>
        <v>1</v>
      </c>
      <c r="DM162" s="182">
        <f t="shared" si="148"/>
        <v>0</v>
      </c>
      <c r="DN162" s="182">
        <f t="shared" si="149"/>
        <v>0</v>
      </c>
      <c r="DO162" s="182">
        <f t="shared" si="128"/>
        <v>0</v>
      </c>
      <c r="DP162" s="182">
        <f t="shared" si="129"/>
        <v>1</v>
      </c>
      <c r="DQ162" s="25">
        <f t="shared" si="130"/>
        <v>0</v>
      </c>
      <c r="DR162" s="169"/>
      <c r="DS162" s="166" t="str">
        <f t="shared" si="150"/>
        <v>A</v>
      </c>
      <c r="DT162" s="166" t="str">
        <f t="shared" si="151"/>
        <v>A</v>
      </c>
      <c r="DU162" s="167">
        <f t="shared" si="152"/>
        <v>1</v>
      </c>
      <c r="DV162" s="153" t="str">
        <f>VLOOKUP(M162,'Data Master kondisi'!$O$3:$P$11,2,FALSE)</f>
        <v>Z</v>
      </c>
      <c r="DW162" s="153">
        <f>LOOKUP(DV162,{"X","X","X","Y","Y","Y","Z","Z","Z"},{6,6,6,4,4,4,2,2,2})</f>
        <v>2</v>
      </c>
      <c r="DX162" s="153">
        <f t="shared" si="131"/>
        <v>1</v>
      </c>
      <c r="DY162" s="153">
        <f t="shared" si="153"/>
        <v>4</v>
      </c>
      <c r="DZ162" s="153" t="str">
        <f>VLOOKUP(G162,'Data Master class'!$A$5:$D$12,3,FALSE)</f>
        <v>B</v>
      </c>
      <c r="EA162" s="160" t="str">
        <f t="shared" si="154"/>
        <v>BAIK</v>
      </c>
      <c r="EB162" s="156"/>
      <c r="EC162" s="153">
        <f>VLOOKUP(G162,'Data Master class'!$A$5:$D$12,2,FALSE)</f>
        <v>3</v>
      </c>
      <c r="ED162" s="153" t="str">
        <f>VLOOKUP(H162,'Data Master class'!$E$5:$G$6,3,FALSE)</f>
        <v>X</v>
      </c>
      <c r="EE162" s="153">
        <f>VLOOKUP(H162,'Data Master class'!$E$5:$G$6,2,FALSE)</f>
        <v>2</v>
      </c>
      <c r="EF162" s="153">
        <f t="shared" si="155"/>
        <v>5</v>
      </c>
      <c r="EG162" s="153" t="str">
        <f t="shared" si="156"/>
        <v>CLASS 3</v>
      </c>
      <c r="EH162" s="153">
        <f t="shared" si="157"/>
        <v>9</v>
      </c>
      <c r="EI162" s="171"/>
      <c r="EJ162" s="441">
        <f t="shared" si="132"/>
        <v>6.2266500622665005E-2</v>
      </c>
      <c r="EK162" s="441">
        <f t="shared" si="133"/>
        <v>0.11955168119551675</v>
      </c>
      <c r="EL162" s="441">
        <f t="shared" si="134"/>
        <v>5.7285180572851917E-2</v>
      </c>
      <c r="EM162" s="442">
        <f t="shared" si="158"/>
        <v>7.9701120797011235E-2</v>
      </c>
      <c r="EN162" s="443" t="str">
        <f t="shared" si="159"/>
        <v>BAIK</v>
      </c>
      <c r="EO162" s="195"/>
      <c r="EP162" s="196" t="e">
        <f>'2. SUHU &amp; FISIK TRAFO'!CY162</f>
        <v>#NAME?</v>
      </c>
      <c r="EQ162" s="168" t="e">
        <f t="shared" si="160"/>
        <v>#NAME?</v>
      </c>
      <c r="ER162" s="189" t="e">
        <f t="shared" si="161"/>
        <v>#NAME?</v>
      </c>
      <c r="ES162" s="195"/>
      <c r="ET162" s="447">
        <f t="shared" si="143"/>
        <v>54.856000000000002</v>
      </c>
      <c r="EU162" s="447">
        <f t="shared" si="162"/>
        <v>43.884800000000006</v>
      </c>
      <c r="EV162" s="448">
        <f t="shared" si="135"/>
        <v>54.856000000000002</v>
      </c>
      <c r="EW162" s="449" t="str">
        <f t="shared" si="163"/>
        <v>BAIK</v>
      </c>
      <c r="EX162" s="721"/>
      <c r="EY162" s="447">
        <f t="shared" si="144"/>
        <v>35.548400000000001</v>
      </c>
      <c r="EZ162" s="447">
        <f t="shared" si="136"/>
        <v>28.438720000000004</v>
      </c>
      <c r="FA162" s="448">
        <f t="shared" si="145"/>
        <v>35.548400000000001</v>
      </c>
      <c r="FB162" s="449" t="str">
        <f t="shared" si="137"/>
        <v>BAIK</v>
      </c>
      <c r="FC162" s="195"/>
      <c r="FD162" s="453">
        <f t="shared" si="138"/>
        <v>44.9</v>
      </c>
      <c r="FE162" s="454">
        <f t="shared" si="139"/>
        <v>144.50867052023122</v>
      </c>
      <c r="FF162" s="725">
        <f t="shared" si="140"/>
        <v>31.070799999999998</v>
      </c>
      <c r="FG162" s="202" t="str">
        <f t="shared" si="164"/>
        <v>BURUK</v>
      </c>
    </row>
    <row r="163" spans="1:163" s="195" customFormat="1" ht="20.25" customHeight="1">
      <c r="A163" s="347">
        <v>151</v>
      </c>
      <c r="B163" s="764" t="s">
        <v>2232</v>
      </c>
      <c r="C163" s="331" t="s">
        <v>1245</v>
      </c>
      <c r="D163" s="259" t="s">
        <v>1240</v>
      </c>
      <c r="E163" s="319" t="s">
        <v>1241</v>
      </c>
      <c r="F163" s="319" t="s">
        <v>1246</v>
      </c>
      <c r="G163" s="208" t="s">
        <v>206</v>
      </c>
      <c r="H163" s="214" t="s">
        <v>209</v>
      </c>
      <c r="I163" s="463" t="s">
        <v>1247</v>
      </c>
      <c r="J163" s="462" t="s">
        <v>1248</v>
      </c>
      <c r="K163" s="259" t="s">
        <v>341</v>
      </c>
      <c r="L163" s="259" t="s">
        <v>1073</v>
      </c>
      <c r="M163" s="259">
        <v>50</v>
      </c>
      <c r="N163" s="259">
        <v>173300492</v>
      </c>
      <c r="O163" s="259">
        <v>2017</v>
      </c>
      <c r="P163" s="259" t="s">
        <v>316</v>
      </c>
      <c r="Q163" s="545" t="s">
        <v>1654</v>
      </c>
      <c r="R163" s="433">
        <v>44782</v>
      </c>
      <c r="S163" s="331" t="s">
        <v>318</v>
      </c>
      <c r="T163" s="331" t="s">
        <v>343</v>
      </c>
      <c r="U163" s="259">
        <v>2</v>
      </c>
      <c r="V163" s="259">
        <v>2</v>
      </c>
      <c r="W163" s="259">
        <v>3</v>
      </c>
      <c r="X163" s="259">
        <v>20000</v>
      </c>
      <c r="Y163" s="332">
        <v>403</v>
      </c>
      <c r="Z163" s="332">
        <v>400</v>
      </c>
      <c r="AA163" s="332">
        <v>399</v>
      </c>
      <c r="AB163" s="332">
        <v>232</v>
      </c>
      <c r="AC163" s="332">
        <v>232</v>
      </c>
      <c r="AD163" s="332">
        <v>230</v>
      </c>
      <c r="AE163" s="332">
        <v>22.7</v>
      </c>
      <c r="AF163" s="332">
        <v>36</v>
      </c>
      <c r="AG163" s="332">
        <v>31.8</v>
      </c>
      <c r="AH163" s="332">
        <v>24.7</v>
      </c>
      <c r="AI163" s="332">
        <v>23.6</v>
      </c>
      <c r="AJ163" s="332">
        <v>17.5</v>
      </c>
      <c r="AK163" s="332">
        <v>5.5</v>
      </c>
      <c r="AL163" s="332">
        <v>16.3</v>
      </c>
      <c r="AM163" s="332">
        <v>0</v>
      </c>
      <c r="AN163" s="332">
        <v>17.5</v>
      </c>
      <c r="AO163" s="332">
        <v>5.5</v>
      </c>
      <c r="AP163" s="332">
        <v>16.3</v>
      </c>
      <c r="AQ163" s="332"/>
      <c r="AR163" s="332"/>
      <c r="AS163" s="332"/>
      <c r="AT163" s="332"/>
      <c r="AU163" s="332"/>
      <c r="AV163" s="332"/>
      <c r="AW163" s="332"/>
      <c r="AX163" s="332"/>
      <c r="AY163" s="332">
        <v>0.85</v>
      </c>
      <c r="AZ163" s="332">
        <v>0.85</v>
      </c>
      <c r="BA163" s="332">
        <v>0.85</v>
      </c>
      <c r="BB163" s="261">
        <v>404</v>
      </c>
      <c r="BC163" s="261">
        <v>399</v>
      </c>
      <c r="BD163" s="261">
        <v>401</v>
      </c>
      <c r="BE163" s="261">
        <v>231</v>
      </c>
      <c r="BF163" s="261">
        <v>232</v>
      </c>
      <c r="BG163" s="261">
        <v>230</v>
      </c>
      <c r="BH163" s="261">
        <v>16.399999999999999</v>
      </c>
      <c r="BI163" s="261">
        <v>16.2</v>
      </c>
      <c r="BJ163" s="261">
        <v>24.4</v>
      </c>
      <c r="BK163" s="261">
        <v>12.4</v>
      </c>
      <c r="BL163" s="261">
        <v>15.2</v>
      </c>
      <c r="BM163" s="261">
        <v>9.3000000000000007</v>
      </c>
      <c r="BN163" s="261">
        <v>16.5</v>
      </c>
      <c r="BO163" s="261">
        <v>9.3000000000000007</v>
      </c>
      <c r="BP163" s="261">
        <v>0</v>
      </c>
      <c r="BQ163" s="261">
        <v>8.5</v>
      </c>
      <c r="BR163" s="261">
        <v>8.6</v>
      </c>
      <c r="BS163" s="261">
        <v>12.4</v>
      </c>
      <c r="BT163" s="261"/>
      <c r="BU163" s="261"/>
      <c r="BV163" s="261"/>
      <c r="BW163" s="261"/>
      <c r="BX163" s="261"/>
      <c r="BY163" s="261"/>
      <c r="BZ163" s="261"/>
      <c r="CA163" s="261"/>
      <c r="CB163" s="261">
        <v>0.85</v>
      </c>
      <c r="CC163" s="261">
        <v>0.85</v>
      </c>
      <c r="CD163" s="261">
        <v>0.85</v>
      </c>
      <c r="CE163" s="333">
        <v>230</v>
      </c>
      <c r="CF163" s="333">
        <v>86077778214</v>
      </c>
      <c r="CG163" s="333">
        <v>230</v>
      </c>
      <c r="CH163" s="333">
        <v>86077783099</v>
      </c>
      <c r="CI163" s="333">
        <v>230</v>
      </c>
      <c r="CJ163" s="333">
        <v>86077779287</v>
      </c>
      <c r="CK163" s="333">
        <v>229</v>
      </c>
      <c r="CL163" s="333">
        <v>86075256254</v>
      </c>
      <c r="CM163" s="333">
        <v>228</v>
      </c>
      <c r="CN163" s="333">
        <v>86073505215</v>
      </c>
      <c r="CO163" s="333">
        <v>227</v>
      </c>
      <c r="CP163" s="333">
        <v>32199971816</v>
      </c>
      <c r="CQ163" s="333"/>
      <c r="CR163" s="333"/>
      <c r="CS163" s="333"/>
      <c r="CT163" s="333"/>
      <c r="CU163" s="333"/>
      <c r="CV163" s="333"/>
      <c r="CW163" s="333"/>
      <c r="CX163" s="333"/>
      <c r="CY163" s="333"/>
      <c r="CZ163" s="333"/>
      <c r="DA163" s="333"/>
      <c r="DB163" s="374"/>
      <c r="DC163" s="154"/>
      <c r="DD163" s="179">
        <f t="shared" si="123"/>
        <v>72.134111740548036</v>
      </c>
      <c r="DE163" s="179">
        <f t="shared" si="124"/>
        <v>31.469161333333329</v>
      </c>
      <c r="DF163" s="179">
        <f t="shared" si="125"/>
        <v>49.907039999999995</v>
      </c>
      <c r="DG163" s="179">
        <f t="shared" si="126"/>
        <v>44.084551999999995</v>
      </c>
      <c r="DH163" s="180">
        <f t="shared" si="127"/>
        <v>36</v>
      </c>
      <c r="DI163" s="181">
        <f t="shared" si="146"/>
        <v>227</v>
      </c>
      <c r="DJ163" s="182">
        <f t="shared" si="141"/>
        <v>0</v>
      </c>
      <c r="DK163" s="182">
        <f t="shared" si="142"/>
        <v>1</v>
      </c>
      <c r="DL163" s="182">
        <f t="shared" si="147"/>
        <v>0</v>
      </c>
      <c r="DM163" s="182">
        <f t="shared" si="148"/>
        <v>0</v>
      </c>
      <c r="DN163" s="182">
        <f t="shared" si="149"/>
        <v>0</v>
      </c>
      <c r="DO163" s="182">
        <f t="shared" si="128"/>
        <v>0</v>
      </c>
      <c r="DP163" s="182">
        <f t="shared" si="129"/>
        <v>1</v>
      </c>
      <c r="DQ163" s="25">
        <f t="shared" si="130"/>
        <v>0</v>
      </c>
      <c r="DR163" s="169"/>
      <c r="DS163" s="166" t="str">
        <f t="shared" si="150"/>
        <v>A</v>
      </c>
      <c r="DT163" s="166" t="str">
        <f t="shared" si="151"/>
        <v>A</v>
      </c>
      <c r="DU163" s="167">
        <f t="shared" si="152"/>
        <v>1</v>
      </c>
      <c r="DV163" s="153" t="str">
        <f>VLOOKUP(M163,'Data Master kondisi'!$O$3:$P$11,2,FALSE)</f>
        <v>Z</v>
      </c>
      <c r="DW163" s="153">
        <f>LOOKUP(DV163,{"X","X","X","Y","Y","Y","Z","Z","Z"},{6,6,6,4,4,4,2,2,2})</f>
        <v>2</v>
      </c>
      <c r="DX163" s="153">
        <f t="shared" si="131"/>
        <v>1</v>
      </c>
      <c r="DY163" s="153">
        <f t="shared" si="153"/>
        <v>4</v>
      </c>
      <c r="DZ163" s="153" t="str">
        <f>VLOOKUP(G163,'Data Master class'!$A$5:$D$12,3,FALSE)</f>
        <v>B</v>
      </c>
      <c r="EA163" s="160" t="str">
        <f t="shared" si="154"/>
        <v>BAIK</v>
      </c>
      <c r="EB163" s="156"/>
      <c r="EC163" s="153">
        <f>VLOOKUP(G163,'Data Master class'!$A$5:$D$12,2,FALSE)</f>
        <v>3</v>
      </c>
      <c r="ED163" s="153" t="str">
        <f>VLOOKUP(H163,'Data Master class'!$E$5:$G$6,3,FALSE)</f>
        <v>Y</v>
      </c>
      <c r="EE163" s="153">
        <f>VLOOKUP(H163,'Data Master class'!$E$5:$G$6,2,FALSE)</f>
        <v>1</v>
      </c>
      <c r="EF163" s="153">
        <f t="shared" si="155"/>
        <v>4</v>
      </c>
      <c r="EG163" s="153" t="str">
        <f t="shared" si="156"/>
        <v>CLASS 3</v>
      </c>
      <c r="EH163" s="153">
        <f t="shared" si="157"/>
        <v>8</v>
      </c>
      <c r="EI163" s="171"/>
      <c r="EJ163" s="441">
        <f t="shared" si="132"/>
        <v>0.24751381215469617</v>
      </c>
      <c r="EK163" s="441">
        <f t="shared" si="133"/>
        <v>0.1933701657458563</v>
      </c>
      <c r="EL163" s="441">
        <f t="shared" si="134"/>
        <v>5.4143646408839764E-2</v>
      </c>
      <c r="EM163" s="442">
        <f t="shared" si="158"/>
        <v>0.16500920810313074</v>
      </c>
      <c r="EN163" s="443" t="str">
        <f t="shared" si="159"/>
        <v>CUKUP</v>
      </c>
      <c r="EP163" s="196" t="e">
        <f>'2. SUHU &amp; FISIK TRAFO'!CY163</f>
        <v>#NAME?</v>
      </c>
      <c r="EQ163" s="168" t="e">
        <f t="shared" si="160"/>
        <v>#NAME?</v>
      </c>
      <c r="ER163" s="189" t="e">
        <f t="shared" si="161"/>
        <v>#NAME?</v>
      </c>
      <c r="ET163" s="447">
        <f t="shared" si="143"/>
        <v>20.932400000000001</v>
      </c>
      <c r="EU163" s="447">
        <f t="shared" si="162"/>
        <v>16.745920000000002</v>
      </c>
      <c r="EV163" s="448">
        <f t="shared" si="135"/>
        <v>41.864800000000002</v>
      </c>
      <c r="EW163" s="449" t="str">
        <f t="shared" si="163"/>
        <v>BAIK</v>
      </c>
      <c r="EX163" s="721"/>
      <c r="EY163" s="447">
        <f t="shared" si="144"/>
        <v>13.158799999999999</v>
      </c>
      <c r="EZ163" s="447">
        <f t="shared" si="136"/>
        <v>10.52704</v>
      </c>
      <c r="FA163" s="448">
        <f t="shared" si="145"/>
        <v>26.317599999999995</v>
      </c>
      <c r="FB163" s="449" t="str">
        <f t="shared" si="137"/>
        <v>BAIK</v>
      </c>
      <c r="FD163" s="453">
        <f t="shared" si="138"/>
        <v>24.7</v>
      </c>
      <c r="FE163" s="454">
        <f t="shared" si="139"/>
        <v>72.25433526011561</v>
      </c>
      <c r="FF163" s="725">
        <f t="shared" si="140"/>
        <v>34.184799999999996</v>
      </c>
      <c r="FG163" s="202" t="str">
        <f t="shared" si="164"/>
        <v>BURUK</v>
      </c>
    </row>
    <row r="164" spans="1:163" s="195" customFormat="1" ht="20.25" customHeight="1">
      <c r="A164" s="347">
        <v>152</v>
      </c>
      <c r="B164" s="764" t="s">
        <v>2232</v>
      </c>
      <c r="C164" s="331" t="s">
        <v>1249</v>
      </c>
      <c r="D164" s="259" t="s">
        <v>1250</v>
      </c>
      <c r="E164" s="319" t="s">
        <v>1251</v>
      </c>
      <c r="F164" s="319" t="s">
        <v>1246</v>
      </c>
      <c r="G164" s="208" t="s">
        <v>206</v>
      </c>
      <c r="H164" s="214" t="s">
        <v>208</v>
      </c>
      <c r="I164" s="463" t="s">
        <v>1252</v>
      </c>
      <c r="J164" s="462" t="s">
        <v>1253</v>
      </c>
      <c r="K164" s="259" t="s">
        <v>341</v>
      </c>
      <c r="L164" s="259" t="s">
        <v>560</v>
      </c>
      <c r="M164" s="259">
        <v>160</v>
      </c>
      <c r="N164" s="259">
        <v>15128443</v>
      </c>
      <c r="O164" s="259">
        <v>2016</v>
      </c>
      <c r="P164" s="259" t="s">
        <v>316</v>
      </c>
      <c r="Q164" s="545" t="s">
        <v>1605</v>
      </c>
      <c r="R164" s="433">
        <v>44782</v>
      </c>
      <c r="S164" s="331" t="s">
        <v>318</v>
      </c>
      <c r="T164" s="331" t="s">
        <v>343</v>
      </c>
      <c r="U164" s="259">
        <v>4</v>
      </c>
      <c r="V164" s="259">
        <v>2</v>
      </c>
      <c r="W164" s="259">
        <v>3</v>
      </c>
      <c r="X164" s="259">
        <v>20000</v>
      </c>
      <c r="Y164" s="332">
        <v>405</v>
      </c>
      <c r="Z164" s="332">
        <v>402</v>
      </c>
      <c r="AA164" s="332">
        <v>401</v>
      </c>
      <c r="AB164" s="332">
        <v>232</v>
      </c>
      <c r="AC164" s="332">
        <v>233</v>
      </c>
      <c r="AD164" s="332">
        <v>231</v>
      </c>
      <c r="AE164" s="332">
        <v>84</v>
      </c>
      <c r="AF164" s="332">
        <v>27.4</v>
      </c>
      <c r="AG164" s="332">
        <v>54.3</v>
      </c>
      <c r="AH164" s="332">
        <v>54.8</v>
      </c>
      <c r="AI164" s="332">
        <v>54.3</v>
      </c>
      <c r="AJ164" s="332">
        <v>15.6</v>
      </c>
      <c r="AK164" s="332">
        <v>38.700000000000003</v>
      </c>
      <c r="AL164" s="332">
        <v>39.299999999999997</v>
      </c>
      <c r="AM164" s="332">
        <v>25.3</v>
      </c>
      <c r="AN164" s="332">
        <v>9.5</v>
      </c>
      <c r="AO164" s="332">
        <v>8.1999999999999993</v>
      </c>
      <c r="AP164" s="332">
        <v>17.8</v>
      </c>
      <c r="AQ164" s="332"/>
      <c r="AR164" s="332"/>
      <c r="AS164" s="332"/>
      <c r="AT164" s="332"/>
      <c r="AU164" s="332"/>
      <c r="AV164" s="332"/>
      <c r="AW164" s="332"/>
      <c r="AX164" s="332"/>
      <c r="AY164" s="332">
        <v>0.85</v>
      </c>
      <c r="AZ164" s="332">
        <v>0.85</v>
      </c>
      <c r="BA164" s="332">
        <v>0.85</v>
      </c>
      <c r="BB164" s="261">
        <v>396</v>
      </c>
      <c r="BC164" s="261">
        <v>400</v>
      </c>
      <c r="BD164" s="261">
        <v>397</v>
      </c>
      <c r="BE164" s="261">
        <v>224</v>
      </c>
      <c r="BF164" s="261">
        <v>230</v>
      </c>
      <c r="BG164" s="261">
        <v>228</v>
      </c>
      <c r="BH164" s="261">
        <v>82.4</v>
      </c>
      <c r="BI164" s="261">
        <v>98.9</v>
      </c>
      <c r="BJ164" s="261">
        <v>105</v>
      </c>
      <c r="BK164" s="261">
        <v>55.2</v>
      </c>
      <c r="BL164" s="261">
        <v>59.7</v>
      </c>
      <c r="BM164" s="261">
        <v>53.6</v>
      </c>
      <c r="BN164" s="261">
        <v>64.5</v>
      </c>
      <c r="BO164" s="261">
        <v>22.6</v>
      </c>
      <c r="BP164" s="261">
        <v>38.200000000000003</v>
      </c>
      <c r="BQ164" s="261">
        <v>23.9</v>
      </c>
      <c r="BR164" s="261">
        <v>39.200000000000003</v>
      </c>
      <c r="BS164" s="261">
        <v>29.7</v>
      </c>
      <c r="BT164" s="261"/>
      <c r="BU164" s="261"/>
      <c r="BV164" s="261"/>
      <c r="BW164" s="261"/>
      <c r="BX164" s="261"/>
      <c r="BY164" s="261"/>
      <c r="BZ164" s="261"/>
      <c r="CA164" s="261"/>
      <c r="CB164" s="261">
        <v>0.85</v>
      </c>
      <c r="CC164" s="261">
        <v>0.85</v>
      </c>
      <c r="CD164" s="261">
        <v>0.85</v>
      </c>
      <c r="CE164" s="333">
        <v>228</v>
      </c>
      <c r="CF164" s="333">
        <v>163000486060</v>
      </c>
      <c r="CG164" s="333">
        <v>219</v>
      </c>
      <c r="CH164" s="333">
        <v>56601460761</v>
      </c>
      <c r="CI164" s="333">
        <v>219</v>
      </c>
      <c r="CJ164" s="333">
        <v>45017742623</v>
      </c>
      <c r="CK164" s="333">
        <v>227</v>
      </c>
      <c r="CL164" s="333">
        <v>45017408738</v>
      </c>
      <c r="CM164" s="333">
        <v>228</v>
      </c>
      <c r="CN164" s="333">
        <v>56601477294</v>
      </c>
      <c r="CO164" s="333">
        <v>221</v>
      </c>
      <c r="CP164" s="333">
        <v>56601462635</v>
      </c>
      <c r="CQ164" s="333"/>
      <c r="CR164" s="333"/>
      <c r="CS164" s="333"/>
      <c r="CT164" s="333"/>
      <c r="CU164" s="333"/>
      <c r="CV164" s="333"/>
      <c r="CW164" s="333"/>
      <c r="CX164" s="333"/>
      <c r="CY164" s="333"/>
      <c r="CZ164" s="333"/>
      <c r="DA164" s="333"/>
      <c r="DB164" s="374"/>
      <c r="DC164" s="154"/>
      <c r="DD164" s="179">
        <f t="shared" si="123"/>
        <v>229.68265513149331</v>
      </c>
      <c r="DE164" s="179">
        <f t="shared" si="124"/>
        <v>36.572200000000002</v>
      </c>
      <c r="DF164" s="179">
        <f t="shared" si="125"/>
        <v>11.929503333333333</v>
      </c>
      <c r="DG164" s="179">
        <f t="shared" si="126"/>
        <v>23.641315000000002</v>
      </c>
      <c r="DH164" s="180">
        <f t="shared" si="127"/>
        <v>84</v>
      </c>
      <c r="DI164" s="181">
        <f t="shared" si="146"/>
        <v>219</v>
      </c>
      <c r="DJ164" s="182">
        <f t="shared" si="141"/>
        <v>1</v>
      </c>
      <c r="DK164" s="182">
        <f t="shared" si="142"/>
        <v>0</v>
      </c>
      <c r="DL164" s="182">
        <f t="shared" si="147"/>
        <v>0</v>
      </c>
      <c r="DM164" s="182">
        <f t="shared" si="148"/>
        <v>0</v>
      </c>
      <c r="DN164" s="182">
        <f t="shared" si="149"/>
        <v>0</v>
      </c>
      <c r="DO164" s="182">
        <f t="shared" si="128"/>
        <v>1</v>
      </c>
      <c r="DP164" s="182">
        <f t="shared" si="129"/>
        <v>0</v>
      </c>
      <c r="DQ164" s="25">
        <f t="shared" si="130"/>
        <v>0</v>
      </c>
      <c r="DR164" s="169"/>
      <c r="DS164" s="166" t="str">
        <f t="shared" si="150"/>
        <v>A</v>
      </c>
      <c r="DT164" s="166" t="str">
        <f t="shared" si="151"/>
        <v>B</v>
      </c>
      <c r="DU164" s="167">
        <f t="shared" si="152"/>
        <v>2</v>
      </c>
      <c r="DV164" s="153" t="str">
        <f>VLOOKUP(M164,'Data Master kondisi'!$O$3:$P$11,2,FALSE)</f>
        <v>Y</v>
      </c>
      <c r="DW164" s="153">
        <f>LOOKUP(DV164,{"X","X","X","Y","Y","Y","Z","Z","Z"},{6,6,6,4,4,4,2,2,2})</f>
        <v>4</v>
      </c>
      <c r="DX164" s="153">
        <f t="shared" si="131"/>
        <v>1</v>
      </c>
      <c r="DY164" s="153">
        <f t="shared" si="153"/>
        <v>7</v>
      </c>
      <c r="DZ164" s="153" t="str">
        <f>VLOOKUP(G164,'Data Master class'!$A$5:$D$12,3,FALSE)</f>
        <v>B</v>
      </c>
      <c r="EA164" s="160" t="str">
        <f t="shared" si="154"/>
        <v>CUKUP</v>
      </c>
      <c r="EB164" s="156"/>
      <c r="EC164" s="153">
        <f>VLOOKUP(G164,'Data Master class'!$A$5:$D$12,2,FALSE)</f>
        <v>3</v>
      </c>
      <c r="ED164" s="153" t="str">
        <f>VLOOKUP(H164,'Data Master class'!$E$5:$G$6,3,FALSE)</f>
        <v>X</v>
      </c>
      <c r="EE164" s="153">
        <f>VLOOKUP(H164,'Data Master class'!$E$5:$G$6,2,FALSE)</f>
        <v>2</v>
      </c>
      <c r="EF164" s="153">
        <f t="shared" si="155"/>
        <v>5</v>
      </c>
      <c r="EG164" s="153" t="str">
        <f t="shared" si="156"/>
        <v>CLASS 3</v>
      </c>
      <c r="EH164" s="153">
        <f t="shared" si="157"/>
        <v>12</v>
      </c>
      <c r="EI164" s="171"/>
      <c r="EJ164" s="441">
        <f t="shared" si="132"/>
        <v>0.52082076041038039</v>
      </c>
      <c r="EK164" s="441">
        <f t="shared" si="133"/>
        <v>0.50392275196137593</v>
      </c>
      <c r="EL164" s="441">
        <f t="shared" si="134"/>
        <v>1.6898008449004166E-2</v>
      </c>
      <c r="EM164" s="442">
        <f t="shared" si="158"/>
        <v>0.34721384027358687</v>
      </c>
      <c r="EN164" s="443" t="str">
        <f t="shared" si="159"/>
        <v>BURUK</v>
      </c>
      <c r="EP164" s="196" t="e">
        <f>'2. SUHU &amp; FISIK TRAFO'!CY164</f>
        <v>#NAME?</v>
      </c>
      <c r="EQ164" s="168" t="e">
        <f t="shared" si="160"/>
        <v>#NAME?</v>
      </c>
      <c r="ER164" s="189" t="e">
        <f t="shared" si="161"/>
        <v>#NAME?</v>
      </c>
      <c r="ET164" s="447">
        <f t="shared" si="143"/>
        <v>38.415500000000002</v>
      </c>
      <c r="EU164" s="447">
        <f t="shared" si="162"/>
        <v>30.732400000000002</v>
      </c>
      <c r="EV164" s="448">
        <f t="shared" si="135"/>
        <v>24.009687500000002</v>
      </c>
      <c r="EW164" s="449" t="str">
        <f t="shared" si="163"/>
        <v>BAIK</v>
      </c>
      <c r="EX164" s="721"/>
      <c r="EY164" s="447">
        <f t="shared" si="144"/>
        <v>65.144600000000011</v>
      </c>
      <c r="EZ164" s="447">
        <f t="shared" si="136"/>
        <v>52.115680000000012</v>
      </c>
      <c r="FA164" s="448">
        <f t="shared" si="145"/>
        <v>40.715375000000009</v>
      </c>
      <c r="FB164" s="449" t="str">
        <f t="shared" si="137"/>
        <v>BAIK</v>
      </c>
      <c r="FD164" s="453">
        <f t="shared" si="138"/>
        <v>54.8</v>
      </c>
      <c r="FE164" s="454">
        <f t="shared" si="139"/>
        <v>231.21387283236993</v>
      </c>
      <c r="FF164" s="725">
        <f t="shared" si="140"/>
        <v>23.701000000000001</v>
      </c>
      <c r="FG164" s="202" t="str">
        <f t="shared" si="164"/>
        <v>BURUK</v>
      </c>
    </row>
    <row r="165" spans="1:163" s="195" customFormat="1" ht="20.25" customHeight="1">
      <c r="A165" s="347">
        <v>153</v>
      </c>
      <c r="B165" s="764" t="s">
        <v>2232</v>
      </c>
      <c r="C165" s="331" t="s">
        <v>1254</v>
      </c>
      <c r="D165" s="259" t="s">
        <v>1255</v>
      </c>
      <c r="E165" s="319" t="s">
        <v>1251</v>
      </c>
      <c r="F165" s="319" t="s">
        <v>1256</v>
      </c>
      <c r="G165" s="208" t="s">
        <v>206</v>
      </c>
      <c r="H165" s="214" t="s">
        <v>208</v>
      </c>
      <c r="I165" s="463" t="s">
        <v>1257</v>
      </c>
      <c r="J165" s="462" t="s">
        <v>1258</v>
      </c>
      <c r="K165" s="259" t="s">
        <v>341</v>
      </c>
      <c r="L165" s="259" t="s">
        <v>1259</v>
      </c>
      <c r="M165" s="259">
        <v>100</v>
      </c>
      <c r="N165" s="259" t="s">
        <v>1260</v>
      </c>
      <c r="O165" s="259">
        <v>2017</v>
      </c>
      <c r="P165" s="259" t="s">
        <v>316</v>
      </c>
      <c r="Q165" s="545" t="s">
        <v>1655</v>
      </c>
      <c r="R165" s="433">
        <v>44782</v>
      </c>
      <c r="S165" s="331" t="s">
        <v>318</v>
      </c>
      <c r="T165" s="331" t="s">
        <v>343</v>
      </c>
      <c r="U165" s="259">
        <v>4</v>
      </c>
      <c r="V165" s="259">
        <v>2</v>
      </c>
      <c r="W165" s="259">
        <v>3</v>
      </c>
      <c r="X165" s="259">
        <v>20000</v>
      </c>
      <c r="Y165" s="332">
        <v>406</v>
      </c>
      <c r="Z165" s="332">
        <v>403</v>
      </c>
      <c r="AA165" s="332">
        <v>404</v>
      </c>
      <c r="AB165" s="332">
        <v>233</v>
      </c>
      <c r="AC165" s="332">
        <v>234</v>
      </c>
      <c r="AD165" s="332">
        <v>232</v>
      </c>
      <c r="AE165" s="332">
        <v>0</v>
      </c>
      <c r="AF165" s="332">
        <v>0</v>
      </c>
      <c r="AG165" s="332">
        <v>0</v>
      </c>
      <c r="AH165" s="332">
        <v>0</v>
      </c>
      <c r="AI165" s="332">
        <v>42.9</v>
      </c>
      <c r="AJ165" s="332">
        <v>26.9</v>
      </c>
      <c r="AK165" s="332">
        <v>57.8</v>
      </c>
      <c r="AL165" s="332">
        <v>21.7</v>
      </c>
      <c r="AM165" s="332"/>
      <c r="AN165" s="332"/>
      <c r="AO165" s="332"/>
      <c r="AP165" s="332"/>
      <c r="AQ165" s="332">
        <v>40.299999999999997</v>
      </c>
      <c r="AR165" s="332">
        <v>27.1</v>
      </c>
      <c r="AS165" s="332">
        <v>59.7</v>
      </c>
      <c r="AT165" s="332">
        <v>28</v>
      </c>
      <c r="AU165" s="332"/>
      <c r="AV165" s="332"/>
      <c r="AW165" s="332"/>
      <c r="AX165" s="332"/>
      <c r="AY165" s="332">
        <v>0.85</v>
      </c>
      <c r="AZ165" s="332">
        <v>0.85</v>
      </c>
      <c r="BA165" s="332">
        <v>0.85</v>
      </c>
      <c r="BB165" s="261">
        <v>406</v>
      </c>
      <c r="BC165" s="261">
        <v>403</v>
      </c>
      <c r="BD165" s="261">
        <v>404</v>
      </c>
      <c r="BE165" s="261">
        <v>233</v>
      </c>
      <c r="BF165" s="261">
        <v>234</v>
      </c>
      <c r="BG165" s="261">
        <v>232</v>
      </c>
      <c r="BH165" s="261">
        <v>0</v>
      </c>
      <c r="BI165" s="261">
        <v>0</v>
      </c>
      <c r="BJ165" s="261">
        <v>0</v>
      </c>
      <c r="BK165" s="261">
        <v>0</v>
      </c>
      <c r="BL165" s="261">
        <v>32.5</v>
      </c>
      <c r="BM165" s="261">
        <v>16.899999999999999</v>
      </c>
      <c r="BN165" s="261">
        <v>40.1</v>
      </c>
      <c r="BO165" s="261">
        <v>23.5</v>
      </c>
      <c r="BP165" s="261"/>
      <c r="BQ165" s="261"/>
      <c r="BR165" s="261"/>
      <c r="BS165" s="261"/>
      <c r="BT165" s="261">
        <v>29.8</v>
      </c>
      <c r="BU165" s="261">
        <v>16.600000000000001</v>
      </c>
      <c r="BV165" s="261">
        <v>41.5</v>
      </c>
      <c r="BW165" s="261">
        <v>22.5</v>
      </c>
      <c r="BX165" s="261"/>
      <c r="BY165" s="261"/>
      <c r="BZ165" s="261"/>
      <c r="CA165" s="261"/>
      <c r="CB165" s="261">
        <v>0.85</v>
      </c>
      <c r="CC165" s="261">
        <v>0.85</v>
      </c>
      <c r="CD165" s="261">
        <v>0.85</v>
      </c>
      <c r="CE165" s="333" t="s">
        <v>1261</v>
      </c>
      <c r="CF165" s="333"/>
      <c r="CG165" s="333"/>
      <c r="CH165" s="333"/>
      <c r="CI165" s="333"/>
      <c r="CJ165" s="333"/>
      <c r="CK165" s="333"/>
      <c r="CL165" s="333"/>
      <c r="CM165" s="333"/>
      <c r="CN165" s="333"/>
      <c r="CO165" s="333"/>
      <c r="CP165" s="333"/>
      <c r="CQ165" s="333" t="s">
        <v>1261</v>
      </c>
      <c r="CR165" s="333"/>
      <c r="CS165" s="333"/>
      <c r="CT165" s="333"/>
      <c r="CU165" s="333"/>
      <c r="CV165" s="333"/>
      <c r="CW165" s="333"/>
      <c r="CX165" s="333"/>
      <c r="CY165" s="333"/>
      <c r="CZ165" s="333"/>
      <c r="DA165" s="333"/>
      <c r="DB165" s="374"/>
      <c r="DC165" s="154"/>
      <c r="DD165" s="179">
        <f t="shared" si="123"/>
        <v>142.95993786008034</v>
      </c>
      <c r="DE165" s="179">
        <f t="shared" si="124"/>
        <v>0</v>
      </c>
      <c r="DF165" s="179">
        <f t="shared" si="125"/>
        <v>0</v>
      </c>
      <c r="DG165" s="179">
        <f t="shared" si="126"/>
        <v>0</v>
      </c>
      <c r="DH165" s="180">
        <f t="shared" si="127"/>
        <v>0</v>
      </c>
      <c r="DI165" s="181">
        <f t="shared" si="146"/>
        <v>0</v>
      </c>
      <c r="DJ165" s="182">
        <f t="shared" si="141"/>
        <v>1</v>
      </c>
      <c r="DK165" s="182">
        <f t="shared" si="142"/>
        <v>0</v>
      </c>
      <c r="DL165" s="182">
        <f t="shared" si="147"/>
        <v>0</v>
      </c>
      <c r="DM165" s="182">
        <f t="shared" si="148"/>
        <v>0</v>
      </c>
      <c r="DN165" s="182">
        <f t="shared" si="149"/>
        <v>0</v>
      </c>
      <c r="DO165" s="182">
        <f t="shared" si="128"/>
        <v>1</v>
      </c>
      <c r="DP165" s="182">
        <f t="shared" si="129"/>
        <v>0</v>
      </c>
      <c r="DQ165" s="25">
        <f t="shared" si="130"/>
        <v>0</v>
      </c>
      <c r="DR165" s="169"/>
      <c r="DS165" s="166" t="str">
        <f t="shared" si="150"/>
        <v>A</v>
      </c>
      <c r="DT165" s="166" t="e">
        <f t="shared" si="151"/>
        <v>#DIV/0!</v>
      </c>
      <c r="DU165" s="167" t="e">
        <f t="shared" si="152"/>
        <v>#DIV/0!</v>
      </c>
      <c r="DV165" s="153" t="str">
        <f>VLOOKUP(M165,'Data Master kondisi'!$O$3:$P$11,2,FALSE)</f>
        <v>Z</v>
      </c>
      <c r="DW165" s="153">
        <f>LOOKUP(DV165,{"X","X","X","Y","Y","Y","Z","Z","Z"},{6,6,6,4,4,4,2,2,2})</f>
        <v>2</v>
      </c>
      <c r="DX165" s="153">
        <f t="shared" si="131"/>
        <v>1</v>
      </c>
      <c r="DY165" s="153" t="e">
        <f t="shared" si="153"/>
        <v>#DIV/0!</v>
      </c>
      <c r="DZ165" s="153" t="str">
        <f>VLOOKUP(G165,'Data Master class'!$A$5:$D$12,3,FALSE)</f>
        <v>B</v>
      </c>
      <c r="EA165" s="160" t="e">
        <f t="shared" si="154"/>
        <v>#DIV/0!</v>
      </c>
      <c r="EB165" s="156"/>
      <c r="EC165" s="153">
        <f>VLOOKUP(G165,'Data Master class'!$A$5:$D$12,2,FALSE)</f>
        <v>3</v>
      </c>
      <c r="ED165" s="153" t="str">
        <f>VLOOKUP(H165,'Data Master class'!$E$5:$G$6,3,FALSE)</f>
        <v>X</v>
      </c>
      <c r="EE165" s="153">
        <f>VLOOKUP(H165,'Data Master class'!$E$5:$G$6,2,FALSE)</f>
        <v>2</v>
      </c>
      <c r="EF165" s="153">
        <f t="shared" si="155"/>
        <v>5</v>
      </c>
      <c r="EG165" s="153" t="str">
        <f t="shared" si="156"/>
        <v>CLASS 3</v>
      </c>
      <c r="EH165" s="153" t="e">
        <f t="shared" si="157"/>
        <v>#DIV/0!</v>
      </c>
      <c r="EI165" s="171"/>
      <c r="EJ165" s="441" t="e">
        <f t="shared" si="132"/>
        <v>#DIV/0!</v>
      </c>
      <c r="EK165" s="441" t="e">
        <f t="shared" si="133"/>
        <v>#DIV/0!</v>
      </c>
      <c r="EL165" s="441" t="e">
        <f t="shared" si="134"/>
        <v>#DIV/0!</v>
      </c>
      <c r="EM165" s="442" t="e">
        <f t="shared" si="158"/>
        <v>#DIV/0!</v>
      </c>
      <c r="EN165" s="443" t="e">
        <f t="shared" si="159"/>
        <v>#DIV/0!</v>
      </c>
      <c r="EP165" s="196" t="e">
        <f>'2. SUHU &amp; FISIK TRAFO'!CY165</f>
        <v>#NAME?</v>
      </c>
      <c r="EQ165" s="168" t="e">
        <f t="shared" si="160"/>
        <v>#NAME?</v>
      </c>
      <c r="ER165" s="189" t="e">
        <f t="shared" si="161"/>
        <v>#NAME?</v>
      </c>
      <c r="ET165" s="447">
        <f t="shared" si="143"/>
        <v>0</v>
      </c>
      <c r="EU165" s="447">
        <f t="shared" si="162"/>
        <v>0</v>
      </c>
      <c r="EV165" s="448">
        <f t="shared" si="135"/>
        <v>0</v>
      </c>
      <c r="EW165" s="449">
        <f t="shared" si="163"/>
        <v>0</v>
      </c>
      <c r="EX165" s="721"/>
      <c r="EY165" s="447">
        <f t="shared" si="144"/>
        <v>0</v>
      </c>
      <c r="EZ165" s="447">
        <f t="shared" si="136"/>
        <v>0</v>
      </c>
      <c r="FA165" s="448">
        <f t="shared" si="145"/>
        <v>0</v>
      </c>
      <c r="FB165" s="449">
        <f t="shared" si="137"/>
        <v>0</v>
      </c>
      <c r="FD165" s="453">
        <f t="shared" si="138"/>
        <v>0</v>
      </c>
      <c r="FE165" s="454">
        <f t="shared" si="139"/>
        <v>144.50867052023122</v>
      </c>
      <c r="FF165" s="725">
        <f t="shared" si="140"/>
        <v>0</v>
      </c>
      <c r="FG165" s="202">
        <f t="shared" si="164"/>
        <v>0</v>
      </c>
    </row>
    <row r="166" spans="1:163" s="195" customFormat="1" ht="20.25" customHeight="1">
      <c r="A166" s="347">
        <v>154</v>
      </c>
      <c r="B166" s="764" t="s">
        <v>2232</v>
      </c>
      <c r="C166" s="331" t="s">
        <v>1262</v>
      </c>
      <c r="D166" s="259" t="s">
        <v>1263</v>
      </c>
      <c r="E166" s="319" t="s">
        <v>1251</v>
      </c>
      <c r="F166" s="319" t="s">
        <v>1256</v>
      </c>
      <c r="G166" s="208" t="s">
        <v>206</v>
      </c>
      <c r="H166" s="214" t="s">
        <v>208</v>
      </c>
      <c r="I166" s="463" t="s">
        <v>1264</v>
      </c>
      <c r="J166" s="462" t="s">
        <v>1265</v>
      </c>
      <c r="K166" s="259" t="s">
        <v>341</v>
      </c>
      <c r="L166" s="259" t="s">
        <v>1085</v>
      </c>
      <c r="M166" s="259">
        <v>100</v>
      </c>
      <c r="N166" s="259">
        <v>1400031007284</v>
      </c>
      <c r="O166" s="259">
        <v>2014</v>
      </c>
      <c r="P166" s="259" t="s">
        <v>316</v>
      </c>
      <c r="Q166" s="545" t="s">
        <v>1656</v>
      </c>
      <c r="R166" s="433">
        <v>44782</v>
      </c>
      <c r="S166" s="331" t="s">
        <v>318</v>
      </c>
      <c r="T166" s="331" t="s">
        <v>343</v>
      </c>
      <c r="U166" s="259">
        <v>4</v>
      </c>
      <c r="V166" s="259">
        <v>2</v>
      </c>
      <c r="W166" s="259">
        <v>3</v>
      </c>
      <c r="X166" s="259">
        <v>20000</v>
      </c>
      <c r="Y166" s="332">
        <v>405</v>
      </c>
      <c r="Z166" s="332">
        <v>404</v>
      </c>
      <c r="AA166" s="332">
        <v>403</v>
      </c>
      <c r="AB166" s="332">
        <v>233</v>
      </c>
      <c r="AC166" s="332">
        <v>233</v>
      </c>
      <c r="AD166" s="332">
        <v>232</v>
      </c>
      <c r="AE166" s="332">
        <v>15.1</v>
      </c>
      <c r="AF166" s="332">
        <v>18.899999999999999</v>
      </c>
      <c r="AG166" s="332">
        <v>2.5</v>
      </c>
      <c r="AH166" s="332">
        <v>14.6</v>
      </c>
      <c r="AI166" s="332">
        <v>4.5999999999999996</v>
      </c>
      <c r="AJ166" s="332">
        <v>12.6</v>
      </c>
      <c r="AK166" s="332">
        <v>0</v>
      </c>
      <c r="AL166" s="332">
        <v>10.7</v>
      </c>
      <c r="AM166" s="332">
        <v>9.8000000000000007</v>
      </c>
      <c r="AN166" s="332">
        <v>4.2</v>
      </c>
      <c r="AO166" s="332">
        <v>2.2999999999999998</v>
      </c>
      <c r="AP166" s="332">
        <v>6.1</v>
      </c>
      <c r="AQ166" s="332"/>
      <c r="AR166" s="332"/>
      <c r="AS166" s="332"/>
      <c r="AT166" s="332"/>
      <c r="AU166" s="332"/>
      <c r="AV166" s="332"/>
      <c r="AW166" s="332"/>
      <c r="AX166" s="332"/>
      <c r="AY166" s="332">
        <v>0.85</v>
      </c>
      <c r="AZ166" s="332">
        <v>0.85</v>
      </c>
      <c r="BA166" s="332">
        <v>0.85</v>
      </c>
      <c r="BB166" s="261">
        <v>399</v>
      </c>
      <c r="BC166" s="261">
        <v>397</v>
      </c>
      <c r="BD166" s="261">
        <v>397</v>
      </c>
      <c r="BE166" s="261">
        <v>230</v>
      </c>
      <c r="BF166" s="261">
        <v>230</v>
      </c>
      <c r="BG166" s="261">
        <v>229</v>
      </c>
      <c r="BH166" s="261">
        <v>18.2</v>
      </c>
      <c r="BI166" s="261">
        <v>14.3</v>
      </c>
      <c r="BJ166" s="261">
        <v>12.9</v>
      </c>
      <c r="BK166" s="261">
        <v>6.5</v>
      </c>
      <c r="BL166" s="261">
        <v>3.9</v>
      </c>
      <c r="BM166" s="261">
        <v>3.7</v>
      </c>
      <c r="BN166" s="261">
        <v>0</v>
      </c>
      <c r="BO166" s="261">
        <v>3.7</v>
      </c>
      <c r="BP166" s="261">
        <v>13.3</v>
      </c>
      <c r="BQ166" s="261">
        <v>10.199999999999999</v>
      </c>
      <c r="BR166" s="261">
        <v>12.6</v>
      </c>
      <c r="BS166" s="261">
        <v>2.8</v>
      </c>
      <c r="BT166" s="261"/>
      <c r="BU166" s="261"/>
      <c r="BV166" s="261"/>
      <c r="BW166" s="261"/>
      <c r="BX166" s="261"/>
      <c r="BY166" s="261"/>
      <c r="BZ166" s="261"/>
      <c r="CA166" s="261"/>
      <c r="CB166" s="261">
        <v>0.85</v>
      </c>
      <c r="CC166" s="261">
        <v>0.85</v>
      </c>
      <c r="CD166" s="261">
        <v>0.85</v>
      </c>
      <c r="CE166" s="333">
        <v>220</v>
      </c>
      <c r="CF166" s="333">
        <v>56601462606</v>
      </c>
      <c r="CG166" s="333">
        <v>229</v>
      </c>
      <c r="CH166" s="333">
        <v>56601476734</v>
      </c>
      <c r="CI166" s="333">
        <v>229</v>
      </c>
      <c r="CJ166" s="333">
        <v>56601427844</v>
      </c>
      <c r="CK166" s="333">
        <v>227</v>
      </c>
      <c r="CL166" s="333">
        <v>14432219278</v>
      </c>
      <c r="CM166" s="333">
        <v>229</v>
      </c>
      <c r="CN166" s="333">
        <v>56601427794</v>
      </c>
      <c r="CO166" s="333">
        <v>221</v>
      </c>
      <c r="CP166" s="333">
        <v>86077716605</v>
      </c>
      <c r="CQ166" s="333"/>
      <c r="CR166" s="333"/>
      <c r="CS166" s="333"/>
      <c r="CT166" s="333"/>
      <c r="CU166" s="333"/>
      <c r="CV166" s="333"/>
      <c r="CW166" s="333"/>
      <c r="CX166" s="333"/>
      <c r="CY166" s="333"/>
      <c r="CZ166" s="333"/>
      <c r="DA166" s="333"/>
      <c r="DB166" s="374"/>
      <c r="DC166" s="154"/>
      <c r="DD166" s="179">
        <f t="shared" si="123"/>
        <v>143.07789160418932</v>
      </c>
      <c r="DE166" s="179">
        <f t="shared" si="124"/>
        <v>10.553692</v>
      </c>
      <c r="DF166" s="179">
        <f t="shared" si="125"/>
        <v>13.209588</v>
      </c>
      <c r="DG166" s="179">
        <f t="shared" si="126"/>
        <v>1.7472999999999999</v>
      </c>
      <c r="DH166" s="180">
        <f t="shared" si="127"/>
        <v>18.899999999999999</v>
      </c>
      <c r="DI166" s="181">
        <f t="shared" si="146"/>
        <v>220</v>
      </c>
      <c r="DJ166" s="182">
        <f t="shared" si="141"/>
        <v>1</v>
      </c>
      <c r="DK166" s="182">
        <f t="shared" si="142"/>
        <v>0</v>
      </c>
      <c r="DL166" s="182">
        <f t="shared" si="147"/>
        <v>0</v>
      </c>
      <c r="DM166" s="182">
        <f t="shared" si="148"/>
        <v>0</v>
      </c>
      <c r="DN166" s="182">
        <f t="shared" si="149"/>
        <v>0</v>
      </c>
      <c r="DO166" s="182">
        <f t="shared" si="128"/>
        <v>1</v>
      </c>
      <c r="DP166" s="182">
        <f t="shared" si="129"/>
        <v>0</v>
      </c>
      <c r="DQ166" s="25">
        <f t="shared" si="130"/>
        <v>0</v>
      </c>
      <c r="DR166" s="169"/>
      <c r="DS166" s="166" t="str">
        <f t="shared" si="150"/>
        <v>A</v>
      </c>
      <c r="DT166" s="166" t="str">
        <f t="shared" si="151"/>
        <v>C</v>
      </c>
      <c r="DU166" s="167">
        <f t="shared" si="152"/>
        <v>3</v>
      </c>
      <c r="DV166" s="153" t="str">
        <f>VLOOKUP(M166,'Data Master kondisi'!$O$3:$P$11,2,FALSE)</f>
        <v>Z</v>
      </c>
      <c r="DW166" s="153">
        <f>LOOKUP(DV166,{"X","X","X","Y","Y","Y","Z","Z","Z"},{6,6,6,4,4,4,2,2,2})</f>
        <v>2</v>
      </c>
      <c r="DX166" s="153">
        <f t="shared" si="131"/>
        <v>1</v>
      </c>
      <c r="DY166" s="153">
        <f t="shared" si="153"/>
        <v>6</v>
      </c>
      <c r="DZ166" s="153" t="str">
        <f>VLOOKUP(G166,'Data Master class'!$A$5:$D$12,3,FALSE)</f>
        <v>B</v>
      </c>
      <c r="EA166" s="160" t="str">
        <f t="shared" si="154"/>
        <v>CUKUP</v>
      </c>
      <c r="EB166" s="156"/>
      <c r="EC166" s="153">
        <f>VLOOKUP(G166,'Data Master class'!$A$5:$D$12,2,FALSE)</f>
        <v>3</v>
      </c>
      <c r="ED166" s="153" t="str">
        <f>VLOOKUP(H166,'Data Master class'!$E$5:$G$6,3,FALSE)</f>
        <v>X</v>
      </c>
      <c r="EE166" s="153">
        <f>VLOOKUP(H166,'Data Master class'!$E$5:$G$6,2,FALSE)</f>
        <v>2</v>
      </c>
      <c r="EF166" s="153">
        <f t="shared" si="155"/>
        <v>5</v>
      </c>
      <c r="EG166" s="153" t="str">
        <f t="shared" si="156"/>
        <v>CLASS 3</v>
      </c>
      <c r="EH166" s="153">
        <f t="shared" si="157"/>
        <v>11</v>
      </c>
      <c r="EI166" s="171"/>
      <c r="EJ166" s="441">
        <f t="shared" si="132"/>
        <v>0.24109589041095894</v>
      </c>
      <c r="EK166" s="441">
        <f t="shared" si="133"/>
        <v>0.55342465753424652</v>
      </c>
      <c r="EL166" s="441">
        <f t="shared" si="134"/>
        <v>0.79452054794520544</v>
      </c>
      <c r="EM166" s="442">
        <f t="shared" si="158"/>
        <v>0.52968036529680362</v>
      </c>
      <c r="EN166" s="443" t="str">
        <f t="shared" si="159"/>
        <v>BURUK</v>
      </c>
      <c r="EP166" s="196" t="e">
        <f>'2. SUHU &amp; FISIK TRAFO'!CY166</f>
        <v>#NAME?</v>
      </c>
      <c r="EQ166" s="168" t="e">
        <f t="shared" si="160"/>
        <v>#NAME?</v>
      </c>
      <c r="ER166" s="189" t="e">
        <f t="shared" si="161"/>
        <v>#NAME?</v>
      </c>
      <c r="ET166" s="447">
        <f t="shared" si="143"/>
        <v>8.5020000000000007</v>
      </c>
      <c r="EU166" s="447">
        <f t="shared" si="162"/>
        <v>6.8016000000000005</v>
      </c>
      <c r="EV166" s="448">
        <f t="shared" si="135"/>
        <v>8.5020000000000007</v>
      </c>
      <c r="EW166" s="449" t="str">
        <f t="shared" si="163"/>
        <v>BAIK</v>
      </c>
      <c r="EX166" s="721"/>
      <c r="EY166" s="447">
        <f t="shared" si="144"/>
        <v>10.4291</v>
      </c>
      <c r="EZ166" s="447">
        <f t="shared" si="136"/>
        <v>8.34328</v>
      </c>
      <c r="FA166" s="448">
        <f t="shared" si="145"/>
        <v>10.4291</v>
      </c>
      <c r="FB166" s="449" t="str">
        <f t="shared" si="137"/>
        <v>BAIK</v>
      </c>
      <c r="FD166" s="453">
        <f t="shared" si="138"/>
        <v>14.6</v>
      </c>
      <c r="FE166" s="454">
        <f t="shared" si="139"/>
        <v>144.50867052023122</v>
      </c>
      <c r="FF166" s="725">
        <f t="shared" si="140"/>
        <v>10.103199999999999</v>
      </c>
      <c r="FG166" s="202" t="str">
        <f t="shared" si="164"/>
        <v>CUKUP</v>
      </c>
    </row>
    <row r="167" spans="1:163" s="195" customFormat="1" ht="20.25" customHeight="1">
      <c r="A167" s="347">
        <v>155</v>
      </c>
      <c r="B167" s="764" t="s">
        <v>2232</v>
      </c>
      <c r="C167" s="331" t="s">
        <v>1266</v>
      </c>
      <c r="D167" s="259" t="s">
        <v>1267</v>
      </c>
      <c r="E167" s="319" t="s">
        <v>1251</v>
      </c>
      <c r="F167" s="319" t="s">
        <v>1256</v>
      </c>
      <c r="G167" s="208" t="s">
        <v>206</v>
      </c>
      <c r="H167" s="214" t="s">
        <v>208</v>
      </c>
      <c r="I167" s="463" t="s">
        <v>1268</v>
      </c>
      <c r="J167" s="462" t="s">
        <v>1269</v>
      </c>
      <c r="K167" s="259" t="s">
        <v>341</v>
      </c>
      <c r="L167" s="259" t="s">
        <v>342</v>
      </c>
      <c r="M167" s="259">
        <v>50</v>
      </c>
      <c r="N167" s="259" t="s">
        <v>1270</v>
      </c>
      <c r="O167" s="259">
        <v>2005</v>
      </c>
      <c r="P167" s="259" t="s">
        <v>316</v>
      </c>
      <c r="Q167" s="545" t="s">
        <v>1657</v>
      </c>
      <c r="R167" s="433">
        <v>44782</v>
      </c>
      <c r="S167" s="331" t="s">
        <v>318</v>
      </c>
      <c r="T167" s="331" t="s">
        <v>343</v>
      </c>
      <c r="U167" s="259">
        <v>4</v>
      </c>
      <c r="V167" s="259">
        <v>2</v>
      </c>
      <c r="W167" s="259">
        <v>3</v>
      </c>
      <c r="X167" s="259">
        <v>20000</v>
      </c>
      <c r="Y167" s="332">
        <v>402</v>
      </c>
      <c r="Z167" s="332">
        <v>402</v>
      </c>
      <c r="AA167" s="332">
        <v>404</v>
      </c>
      <c r="AB167" s="332">
        <v>233</v>
      </c>
      <c r="AC167" s="332">
        <v>231</v>
      </c>
      <c r="AD167" s="332">
        <v>233</v>
      </c>
      <c r="AE167" s="332">
        <v>5.6</v>
      </c>
      <c r="AF167" s="332">
        <v>39.700000000000003</v>
      </c>
      <c r="AG167" s="332">
        <v>17.5</v>
      </c>
      <c r="AH167" s="332">
        <v>28.1</v>
      </c>
      <c r="AI167" s="332">
        <v>0</v>
      </c>
      <c r="AJ167" s="332">
        <v>3.1</v>
      </c>
      <c r="AK167" s="332">
        <v>4.7</v>
      </c>
      <c r="AL167" s="332">
        <v>3.2</v>
      </c>
      <c r="AM167" s="332"/>
      <c r="AN167" s="332"/>
      <c r="AO167" s="332"/>
      <c r="AP167" s="332"/>
      <c r="AQ167" s="332"/>
      <c r="AR167" s="332"/>
      <c r="AS167" s="332"/>
      <c r="AT167" s="332"/>
      <c r="AU167" s="332">
        <v>5.3</v>
      </c>
      <c r="AV167" s="332">
        <v>8</v>
      </c>
      <c r="AW167" s="332">
        <v>13</v>
      </c>
      <c r="AX167" s="332">
        <v>28.7</v>
      </c>
      <c r="AY167" s="332">
        <v>0.85</v>
      </c>
      <c r="AZ167" s="332">
        <v>0.85</v>
      </c>
      <c r="BA167" s="332">
        <v>0.85</v>
      </c>
      <c r="BB167" s="261">
        <v>396</v>
      </c>
      <c r="BC167" s="261">
        <v>390</v>
      </c>
      <c r="BD167" s="261">
        <v>393</v>
      </c>
      <c r="BE167" s="261">
        <v>228</v>
      </c>
      <c r="BF167" s="261">
        <v>226</v>
      </c>
      <c r="BG167" s="261">
        <v>225</v>
      </c>
      <c r="BH167" s="261">
        <v>33.6</v>
      </c>
      <c r="BI167" s="261">
        <v>39.6</v>
      </c>
      <c r="BJ167" s="261">
        <v>45.2</v>
      </c>
      <c r="BK167" s="261">
        <v>25.8</v>
      </c>
      <c r="BL167" s="261">
        <v>0</v>
      </c>
      <c r="BM167" s="261">
        <v>2.9</v>
      </c>
      <c r="BN167" s="261">
        <v>2.5</v>
      </c>
      <c r="BO167" s="261">
        <v>2.2999999999999998</v>
      </c>
      <c r="BP167" s="261"/>
      <c r="BQ167" s="261"/>
      <c r="BR167" s="261"/>
      <c r="BS167" s="261"/>
      <c r="BT167" s="261"/>
      <c r="BU167" s="261"/>
      <c r="BV167" s="261"/>
      <c r="BW167" s="261"/>
      <c r="BX167" s="261">
        <v>29.2</v>
      </c>
      <c r="BY167" s="261">
        <v>35.200000000000003</v>
      </c>
      <c r="BZ167" s="261">
        <v>43.2</v>
      </c>
      <c r="CA167" s="261">
        <v>24.3</v>
      </c>
      <c r="CB167" s="261">
        <v>0.85</v>
      </c>
      <c r="CC167" s="261">
        <v>0.85</v>
      </c>
      <c r="CD167" s="261">
        <v>0.85</v>
      </c>
      <c r="CE167" s="333">
        <v>237</v>
      </c>
      <c r="CF167" s="333">
        <v>86073538695</v>
      </c>
      <c r="CG167" s="333">
        <v>233</v>
      </c>
      <c r="CH167" s="333">
        <v>86065016403</v>
      </c>
      <c r="CI167" s="333">
        <v>227</v>
      </c>
      <c r="CJ167" s="333">
        <v>86051100476</v>
      </c>
      <c r="CK167" s="333">
        <v>228</v>
      </c>
      <c r="CL167" s="333">
        <v>56601427802</v>
      </c>
      <c r="CM167" s="333"/>
      <c r="CN167" s="333"/>
      <c r="CO167" s="333"/>
      <c r="CP167" s="333"/>
      <c r="CQ167" s="333"/>
      <c r="CR167" s="333"/>
      <c r="CS167" s="333"/>
      <c r="CT167" s="333"/>
      <c r="CU167" s="333"/>
      <c r="CV167" s="333"/>
      <c r="CW167" s="333"/>
      <c r="CX167" s="333"/>
      <c r="CY167" s="333"/>
      <c r="CZ167" s="333"/>
      <c r="DA167" s="333"/>
      <c r="DB167" s="374"/>
      <c r="DC167" s="154"/>
      <c r="DD167" s="179">
        <f t="shared" si="123"/>
        <v>71.77582972859166</v>
      </c>
      <c r="DE167" s="179">
        <f t="shared" si="124"/>
        <v>7.8020693333333337</v>
      </c>
      <c r="DF167" s="179">
        <f t="shared" si="125"/>
        <v>55.311098666666666</v>
      </c>
      <c r="DG167" s="179">
        <f t="shared" si="126"/>
        <v>24.381466666666668</v>
      </c>
      <c r="DH167" s="180">
        <f t="shared" si="127"/>
        <v>39.700000000000003</v>
      </c>
      <c r="DI167" s="181">
        <f t="shared" si="146"/>
        <v>227</v>
      </c>
      <c r="DJ167" s="182">
        <f t="shared" si="141"/>
        <v>0</v>
      </c>
      <c r="DK167" s="182">
        <f t="shared" si="142"/>
        <v>1</v>
      </c>
      <c r="DL167" s="182">
        <f t="shared" si="147"/>
        <v>0</v>
      </c>
      <c r="DM167" s="182">
        <f t="shared" si="148"/>
        <v>0</v>
      </c>
      <c r="DN167" s="182">
        <f t="shared" si="149"/>
        <v>0</v>
      </c>
      <c r="DO167" s="182">
        <f t="shared" si="128"/>
        <v>0</v>
      </c>
      <c r="DP167" s="182">
        <f t="shared" si="129"/>
        <v>1</v>
      </c>
      <c r="DQ167" s="25">
        <f t="shared" si="130"/>
        <v>0</v>
      </c>
      <c r="DR167" s="169"/>
      <c r="DS167" s="166" t="str">
        <f t="shared" si="150"/>
        <v>A</v>
      </c>
      <c r="DT167" s="166" t="str">
        <f t="shared" si="151"/>
        <v>C</v>
      </c>
      <c r="DU167" s="167">
        <f t="shared" si="152"/>
        <v>3</v>
      </c>
      <c r="DV167" s="153" t="str">
        <f>VLOOKUP(M167,'Data Master kondisi'!$O$3:$P$11,2,FALSE)</f>
        <v>Z</v>
      </c>
      <c r="DW167" s="153">
        <f>LOOKUP(DV167,{"X","X","X","Y","Y","Y","Z","Z","Z"},{6,6,6,4,4,4,2,2,2})</f>
        <v>2</v>
      </c>
      <c r="DX167" s="153">
        <f t="shared" si="131"/>
        <v>2</v>
      </c>
      <c r="DY167" s="153">
        <f t="shared" si="153"/>
        <v>7</v>
      </c>
      <c r="DZ167" s="153" t="str">
        <f>VLOOKUP(G167,'Data Master class'!$A$5:$D$12,3,FALSE)</f>
        <v>B</v>
      </c>
      <c r="EA167" s="160" t="str">
        <f t="shared" si="154"/>
        <v>CUKUP</v>
      </c>
      <c r="EB167" s="156"/>
      <c r="EC167" s="153">
        <f>VLOOKUP(G167,'Data Master class'!$A$5:$D$12,2,FALSE)</f>
        <v>3</v>
      </c>
      <c r="ED167" s="153" t="str">
        <f>VLOOKUP(H167,'Data Master class'!$E$5:$G$6,3,FALSE)</f>
        <v>X</v>
      </c>
      <c r="EE167" s="153">
        <f>VLOOKUP(H167,'Data Master class'!$E$5:$G$6,2,FALSE)</f>
        <v>2</v>
      </c>
      <c r="EF167" s="153">
        <f t="shared" si="155"/>
        <v>5</v>
      </c>
      <c r="EG167" s="153" t="str">
        <f t="shared" si="156"/>
        <v>CLASS 3</v>
      </c>
      <c r="EH167" s="153">
        <f t="shared" si="157"/>
        <v>12</v>
      </c>
      <c r="EI167" s="171"/>
      <c r="EJ167" s="441">
        <f t="shared" si="132"/>
        <v>0.73248407643312108</v>
      </c>
      <c r="EK167" s="441">
        <f t="shared" si="133"/>
        <v>0.89649681528662428</v>
      </c>
      <c r="EL167" s="441">
        <f t="shared" si="134"/>
        <v>0.1640127388535032</v>
      </c>
      <c r="EM167" s="442">
        <f t="shared" si="158"/>
        <v>0.59766454352441623</v>
      </c>
      <c r="EN167" s="443" t="str">
        <f t="shared" si="159"/>
        <v>BURUK</v>
      </c>
      <c r="EP167" s="196" t="e">
        <f>'2. SUHU &amp; FISIK TRAFO'!CY167</f>
        <v>#NAME?</v>
      </c>
      <c r="EQ167" s="168" t="e">
        <f t="shared" si="160"/>
        <v>#NAME?</v>
      </c>
      <c r="ER167" s="189" t="e">
        <f t="shared" si="161"/>
        <v>#NAME?</v>
      </c>
      <c r="ET167" s="447">
        <f t="shared" si="143"/>
        <v>14.553000000000001</v>
      </c>
      <c r="EU167" s="447">
        <f t="shared" si="162"/>
        <v>11.642400000000002</v>
      </c>
      <c r="EV167" s="448">
        <f t="shared" si="135"/>
        <v>29.106000000000005</v>
      </c>
      <c r="EW167" s="449" t="str">
        <f t="shared" si="163"/>
        <v>BAIK</v>
      </c>
      <c r="EX167" s="721"/>
      <c r="EY167" s="447">
        <f t="shared" si="144"/>
        <v>26.780400000000004</v>
      </c>
      <c r="EZ167" s="447">
        <f t="shared" si="136"/>
        <v>21.424320000000005</v>
      </c>
      <c r="FA167" s="448">
        <f t="shared" si="145"/>
        <v>53.560800000000008</v>
      </c>
      <c r="FB167" s="449" t="str">
        <f t="shared" si="137"/>
        <v>BAIK</v>
      </c>
      <c r="FD167" s="453">
        <f t="shared" si="138"/>
        <v>28.1</v>
      </c>
      <c r="FE167" s="454">
        <f t="shared" si="139"/>
        <v>72.25433526011561</v>
      </c>
      <c r="FF167" s="725">
        <f t="shared" si="140"/>
        <v>38.8904</v>
      </c>
      <c r="FG167" s="202" t="str">
        <f t="shared" si="164"/>
        <v>BURUK</v>
      </c>
    </row>
    <row r="168" spans="1:163" s="162" customFormat="1" ht="20.25" customHeight="1">
      <c r="A168" s="347">
        <v>156</v>
      </c>
      <c r="B168" s="764" t="s">
        <v>2232</v>
      </c>
      <c r="C168" s="331" t="s">
        <v>1271</v>
      </c>
      <c r="D168" s="259" t="s">
        <v>1267</v>
      </c>
      <c r="E168" s="319" t="s">
        <v>1241</v>
      </c>
      <c r="F168" s="319" t="s">
        <v>1256</v>
      </c>
      <c r="G168" s="208" t="s">
        <v>206</v>
      </c>
      <c r="H168" s="214" t="s">
        <v>209</v>
      </c>
      <c r="I168" s="463" t="s">
        <v>1272</v>
      </c>
      <c r="J168" s="462" t="s">
        <v>1273</v>
      </c>
      <c r="K168" s="259" t="s">
        <v>341</v>
      </c>
      <c r="L168" s="259" t="s">
        <v>342</v>
      </c>
      <c r="M168" s="259">
        <v>50</v>
      </c>
      <c r="N168" s="259">
        <v>173300474</v>
      </c>
      <c r="O168" s="259">
        <v>2017</v>
      </c>
      <c r="P168" s="259" t="s">
        <v>316</v>
      </c>
      <c r="Q168" s="545" t="s">
        <v>1658</v>
      </c>
      <c r="R168" s="433">
        <v>44782</v>
      </c>
      <c r="S168" s="331" t="s">
        <v>318</v>
      </c>
      <c r="T168" s="331" t="s">
        <v>343</v>
      </c>
      <c r="U168" s="259">
        <v>4</v>
      </c>
      <c r="V168" s="259">
        <v>3</v>
      </c>
      <c r="W168" s="259">
        <v>3</v>
      </c>
      <c r="X168" s="259">
        <v>20000</v>
      </c>
      <c r="Y168" s="332">
        <v>402</v>
      </c>
      <c r="Z168" s="332">
        <v>398</v>
      </c>
      <c r="AA168" s="332">
        <v>402</v>
      </c>
      <c r="AB168" s="332">
        <v>232</v>
      </c>
      <c r="AC168" s="332">
        <v>230</v>
      </c>
      <c r="AD168" s="332">
        <v>231</v>
      </c>
      <c r="AE168" s="332">
        <v>31.6</v>
      </c>
      <c r="AF168" s="332">
        <v>32.799999999999997</v>
      </c>
      <c r="AG168" s="332">
        <v>16</v>
      </c>
      <c r="AH168" s="332">
        <v>37.9</v>
      </c>
      <c r="AI168" s="332">
        <v>2.2999999999999998</v>
      </c>
      <c r="AJ168" s="332">
        <v>15.5</v>
      </c>
      <c r="AK168" s="332">
        <v>0.6</v>
      </c>
      <c r="AL168" s="332">
        <v>15</v>
      </c>
      <c r="AM168" s="332"/>
      <c r="AN168" s="332"/>
      <c r="AO168" s="332"/>
      <c r="AP168" s="332"/>
      <c r="AQ168" s="332">
        <v>14.9</v>
      </c>
      <c r="AR168" s="332">
        <v>5.3</v>
      </c>
      <c r="AS168" s="332">
        <v>4.7</v>
      </c>
      <c r="AT168" s="332">
        <v>9</v>
      </c>
      <c r="AU168" s="332">
        <v>17</v>
      </c>
      <c r="AV168" s="332">
        <v>37.4</v>
      </c>
      <c r="AW168" s="332">
        <v>9.3000000000000007</v>
      </c>
      <c r="AX168" s="332">
        <v>24.9</v>
      </c>
      <c r="AY168" s="332">
        <v>0.85</v>
      </c>
      <c r="AZ168" s="332">
        <v>0.85</v>
      </c>
      <c r="BA168" s="332">
        <v>0.85</v>
      </c>
      <c r="BB168" s="261">
        <v>396</v>
      </c>
      <c r="BC168" s="261">
        <v>395</v>
      </c>
      <c r="BD168" s="261">
        <v>394</v>
      </c>
      <c r="BE168" s="261">
        <v>228</v>
      </c>
      <c r="BF168" s="261">
        <v>227</v>
      </c>
      <c r="BG168" s="261">
        <v>226</v>
      </c>
      <c r="BH168" s="261">
        <v>33.299999999999997</v>
      </c>
      <c r="BI168" s="553">
        <v>31.9</v>
      </c>
      <c r="BJ168" s="261">
        <v>11.6</v>
      </c>
      <c r="BK168" s="553">
        <v>20.2</v>
      </c>
      <c r="BL168" s="261">
        <v>1.2</v>
      </c>
      <c r="BM168" s="553">
        <v>12</v>
      </c>
      <c r="BN168" s="261">
        <v>0.8</v>
      </c>
      <c r="BO168" s="553">
        <v>10.6</v>
      </c>
      <c r="BP168" s="261"/>
      <c r="BQ168" s="261"/>
      <c r="BR168" s="261"/>
      <c r="BS168" s="261"/>
      <c r="BT168" s="261">
        <v>10.4</v>
      </c>
      <c r="BU168" s="261">
        <v>4.2</v>
      </c>
      <c r="BV168" s="261">
        <v>4.4000000000000004</v>
      </c>
      <c r="BW168" s="261">
        <v>6.5</v>
      </c>
      <c r="BX168" s="261">
        <v>12.4</v>
      </c>
      <c r="BY168" s="261">
        <v>18.8</v>
      </c>
      <c r="BZ168" s="261">
        <v>5.9</v>
      </c>
      <c r="CA168" s="261">
        <v>13.2</v>
      </c>
      <c r="CB168" s="261">
        <v>0.85</v>
      </c>
      <c r="CC168" s="261">
        <v>0.85</v>
      </c>
      <c r="CD168" s="261">
        <v>0.85</v>
      </c>
      <c r="CE168" s="333">
        <v>226</v>
      </c>
      <c r="CF168" s="333">
        <v>56601427786</v>
      </c>
      <c r="CG168" s="333">
        <v>225</v>
      </c>
      <c r="CH168" s="333">
        <v>86064980856</v>
      </c>
      <c r="CI168" s="333">
        <v>226</v>
      </c>
      <c r="CJ168" s="333">
        <v>86052341350</v>
      </c>
      <c r="CK168" s="333"/>
      <c r="CL168" s="333"/>
      <c r="CM168" s="333"/>
      <c r="CN168" s="333"/>
      <c r="CO168" s="333"/>
      <c r="CP168" s="333"/>
      <c r="CQ168" s="333">
        <v>227</v>
      </c>
      <c r="CR168" s="333">
        <v>86065129727</v>
      </c>
      <c r="CS168" s="333">
        <v>227</v>
      </c>
      <c r="CT168" s="333">
        <v>86065086299</v>
      </c>
      <c r="CU168" s="333"/>
      <c r="CV168" s="333"/>
      <c r="CW168" s="333">
        <v>226</v>
      </c>
      <c r="CX168" s="333">
        <v>86064991242</v>
      </c>
      <c r="CY168" s="333"/>
      <c r="CZ168" s="333"/>
      <c r="DA168" s="333"/>
      <c r="DB168" s="374"/>
      <c r="DC168" s="170"/>
      <c r="DD168" s="179">
        <f t="shared" si="123"/>
        <v>72.134111740548036</v>
      </c>
      <c r="DE168" s="179">
        <f t="shared" si="124"/>
        <v>43.807290666666667</v>
      </c>
      <c r="DF168" s="179">
        <f t="shared" si="125"/>
        <v>45.470858666666658</v>
      </c>
      <c r="DG168" s="179">
        <f t="shared" si="126"/>
        <v>22.180906666666665</v>
      </c>
      <c r="DH168" s="180">
        <f t="shared" si="127"/>
        <v>32.799999999999997</v>
      </c>
      <c r="DI168" s="181">
        <f t="shared" si="146"/>
        <v>225</v>
      </c>
      <c r="DJ168" s="182">
        <f t="shared" si="141"/>
        <v>0</v>
      </c>
      <c r="DK168" s="182">
        <f t="shared" si="142"/>
        <v>1</v>
      </c>
      <c r="DL168" s="182">
        <f t="shared" si="147"/>
        <v>0</v>
      </c>
      <c r="DM168" s="182">
        <f t="shared" si="148"/>
        <v>0</v>
      </c>
      <c r="DN168" s="182">
        <f t="shared" si="149"/>
        <v>0</v>
      </c>
      <c r="DO168" s="182">
        <f t="shared" si="128"/>
        <v>1</v>
      </c>
      <c r="DP168" s="182">
        <f t="shared" si="129"/>
        <v>0</v>
      </c>
      <c r="DQ168" s="25">
        <f t="shared" si="130"/>
        <v>0</v>
      </c>
      <c r="DR168" s="169"/>
      <c r="DS168" s="166" t="str">
        <f t="shared" si="150"/>
        <v>A</v>
      </c>
      <c r="DT168" s="166" t="str">
        <f t="shared" si="151"/>
        <v>B</v>
      </c>
      <c r="DU168" s="167">
        <f t="shared" si="152"/>
        <v>2</v>
      </c>
      <c r="DV168" s="153" t="str">
        <f>VLOOKUP(M168,'Data Master kondisi'!$O$3:$P$11,2,FALSE)</f>
        <v>Z</v>
      </c>
      <c r="DW168" s="153">
        <f>LOOKUP(DV168,{"X","X","X","Y","Y","Y","Z","Z","Z"},{6,6,6,4,4,4,2,2,2})</f>
        <v>2</v>
      </c>
      <c r="DX168" s="153">
        <f t="shared" si="131"/>
        <v>1</v>
      </c>
      <c r="DY168" s="153">
        <f t="shared" si="153"/>
        <v>5</v>
      </c>
      <c r="DZ168" s="153" t="str">
        <f>VLOOKUP(G168,'Data Master class'!$A$5:$D$12,3,FALSE)</f>
        <v>B</v>
      </c>
      <c r="EA168" s="160" t="str">
        <f t="shared" si="154"/>
        <v>BAIK</v>
      </c>
      <c r="EB168" s="156"/>
      <c r="EC168" s="153">
        <f>VLOOKUP(G168,'Data Master class'!$A$5:$D$12,2,FALSE)</f>
        <v>3</v>
      </c>
      <c r="ED168" s="153" t="str">
        <f>VLOOKUP(H168,'Data Master class'!$E$5:$G$6,3,FALSE)</f>
        <v>Y</v>
      </c>
      <c r="EE168" s="153">
        <f>VLOOKUP(H168,'Data Master class'!$E$5:$G$6,2,FALSE)</f>
        <v>1</v>
      </c>
      <c r="EF168" s="153">
        <f t="shared" si="155"/>
        <v>4</v>
      </c>
      <c r="EG168" s="153" t="str">
        <f t="shared" si="156"/>
        <v>CLASS 3</v>
      </c>
      <c r="EH168" s="153">
        <f t="shared" si="157"/>
        <v>9</v>
      </c>
      <c r="EI168" s="171"/>
      <c r="EJ168" s="441">
        <f t="shared" si="132"/>
        <v>0.17910447761194032</v>
      </c>
      <c r="EK168" s="441">
        <f t="shared" si="133"/>
        <v>0.22388059701492524</v>
      </c>
      <c r="EL168" s="441">
        <f t="shared" si="134"/>
        <v>0.40298507462686567</v>
      </c>
      <c r="EM168" s="442">
        <f t="shared" si="158"/>
        <v>0.26865671641791039</v>
      </c>
      <c r="EN168" s="443" t="str">
        <f t="shared" si="159"/>
        <v>KURANG</v>
      </c>
      <c r="EO168" s="195"/>
      <c r="EP168" s="196" t="e">
        <f>'2. SUHU &amp; FISIK TRAFO'!CY168</f>
        <v>#NAME?</v>
      </c>
      <c r="EQ168" s="168" t="e">
        <f t="shared" si="160"/>
        <v>#NAME?</v>
      </c>
      <c r="ER168" s="189" t="e">
        <f t="shared" si="161"/>
        <v>#NAME?</v>
      </c>
      <c r="ES168" s="195"/>
      <c r="ET168" s="447">
        <f t="shared" si="143"/>
        <v>18.571200000000001</v>
      </c>
      <c r="EU168" s="447">
        <f t="shared" si="162"/>
        <v>14.856960000000001</v>
      </c>
      <c r="EV168" s="448">
        <f t="shared" si="135"/>
        <v>37.142400000000002</v>
      </c>
      <c r="EW168" s="449" t="str">
        <f t="shared" si="163"/>
        <v>BAIK</v>
      </c>
      <c r="EX168" s="721"/>
      <c r="EY168" s="447">
        <f t="shared" si="144"/>
        <v>17.455300000000001</v>
      </c>
      <c r="EZ168" s="447">
        <f t="shared" si="136"/>
        <v>13.964240000000002</v>
      </c>
      <c r="FA168" s="448">
        <f t="shared" si="145"/>
        <v>34.910600000000002</v>
      </c>
      <c r="FB168" s="449" t="str">
        <f t="shared" si="137"/>
        <v>BAIK</v>
      </c>
      <c r="FC168" s="195"/>
      <c r="FD168" s="453">
        <f t="shared" si="138"/>
        <v>37.9</v>
      </c>
      <c r="FE168" s="454">
        <f t="shared" si="139"/>
        <v>72.25433526011561</v>
      </c>
      <c r="FF168" s="725">
        <f t="shared" si="140"/>
        <v>52.453600000000002</v>
      </c>
      <c r="FG168" s="202" t="str">
        <f t="shared" si="164"/>
        <v>BURUK</v>
      </c>
    </row>
    <row r="169" spans="1:163" s="162" customFormat="1" ht="20.25" customHeight="1">
      <c r="A169" s="347">
        <v>157</v>
      </c>
      <c r="B169" s="764" t="s">
        <v>2232</v>
      </c>
      <c r="C169" s="331" t="s">
        <v>1274</v>
      </c>
      <c r="D169" s="259" t="s">
        <v>1275</v>
      </c>
      <c r="E169" s="319" t="s">
        <v>1241</v>
      </c>
      <c r="F169" s="319" t="s">
        <v>1246</v>
      </c>
      <c r="G169" s="208" t="s">
        <v>206</v>
      </c>
      <c r="H169" s="214" t="s">
        <v>209</v>
      </c>
      <c r="I169" s="463" t="s">
        <v>1276</v>
      </c>
      <c r="J169" s="462" t="s">
        <v>1277</v>
      </c>
      <c r="K169" s="259" t="s">
        <v>341</v>
      </c>
      <c r="L169" s="259" t="s">
        <v>560</v>
      </c>
      <c r="M169" s="259">
        <v>100</v>
      </c>
      <c r="N169" s="259">
        <v>160959671</v>
      </c>
      <c r="O169" s="259">
        <v>2016</v>
      </c>
      <c r="P169" s="259" t="s">
        <v>316</v>
      </c>
      <c r="Q169" s="545" t="s">
        <v>1619</v>
      </c>
      <c r="R169" s="433">
        <v>44783</v>
      </c>
      <c r="S169" s="331" t="s">
        <v>318</v>
      </c>
      <c r="T169" s="331" t="s">
        <v>343</v>
      </c>
      <c r="U169" s="259">
        <v>4</v>
      </c>
      <c r="V169" s="259">
        <v>2</v>
      </c>
      <c r="W169" s="259">
        <v>3</v>
      </c>
      <c r="X169" s="259">
        <v>20000</v>
      </c>
      <c r="Y169" s="332">
        <v>403</v>
      </c>
      <c r="Z169" s="332">
        <v>401</v>
      </c>
      <c r="AA169" s="332">
        <v>402</v>
      </c>
      <c r="AB169" s="332">
        <v>232</v>
      </c>
      <c r="AC169" s="332">
        <v>232</v>
      </c>
      <c r="AD169" s="332">
        <v>231</v>
      </c>
      <c r="AE169" s="332">
        <v>66.400000000000006</v>
      </c>
      <c r="AF169" s="332">
        <v>61.1</v>
      </c>
      <c r="AG169" s="332">
        <v>46.9</v>
      </c>
      <c r="AH169" s="332">
        <v>35.700000000000003</v>
      </c>
      <c r="AI169" s="332">
        <v>4.8</v>
      </c>
      <c r="AJ169" s="332">
        <v>10.5</v>
      </c>
      <c r="AK169" s="332">
        <v>16.2</v>
      </c>
      <c r="AL169" s="332">
        <v>12.5</v>
      </c>
      <c r="AM169" s="332"/>
      <c r="AN169" s="332"/>
      <c r="AO169" s="332"/>
      <c r="AP169" s="332"/>
      <c r="AQ169" s="332"/>
      <c r="AR169" s="332"/>
      <c r="AS169" s="332"/>
      <c r="AT169" s="332"/>
      <c r="AU169" s="332">
        <v>62.2</v>
      </c>
      <c r="AV169" s="332">
        <v>51.3</v>
      </c>
      <c r="AW169" s="332">
        <v>29.6</v>
      </c>
      <c r="AX169" s="332">
        <v>40</v>
      </c>
      <c r="AY169" s="332">
        <v>0.85</v>
      </c>
      <c r="AZ169" s="332">
        <v>0.85</v>
      </c>
      <c r="BA169" s="332">
        <v>0.85</v>
      </c>
      <c r="BB169" s="261">
        <v>400</v>
      </c>
      <c r="BC169" s="261">
        <v>398</v>
      </c>
      <c r="BD169" s="261">
        <v>398</v>
      </c>
      <c r="BE169" s="261">
        <v>230</v>
      </c>
      <c r="BF169" s="261">
        <v>230</v>
      </c>
      <c r="BG169" s="261">
        <v>229</v>
      </c>
      <c r="BH169" s="261">
        <v>52.2</v>
      </c>
      <c r="BI169" s="261">
        <v>37.799999999999997</v>
      </c>
      <c r="BJ169" s="261">
        <v>32.799999999999997</v>
      </c>
      <c r="BK169" s="261">
        <v>15.8</v>
      </c>
      <c r="BL169" s="261">
        <v>4.5</v>
      </c>
      <c r="BM169" s="261">
        <v>4.3</v>
      </c>
      <c r="BN169" s="261">
        <v>3.1</v>
      </c>
      <c r="BO169" s="261">
        <v>2.5</v>
      </c>
      <c r="BP169" s="261"/>
      <c r="BQ169" s="261"/>
      <c r="BR169" s="261"/>
      <c r="BS169" s="261"/>
      <c r="BT169" s="261"/>
      <c r="BU169" s="261"/>
      <c r="BV169" s="261"/>
      <c r="BW169" s="261"/>
      <c r="BX169" s="261">
        <v>49</v>
      </c>
      <c r="BY169" s="261">
        <v>31.4</v>
      </c>
      <c r="BZ169" s="261">
        <v>30.5</v>
      </c>
      <c r="CA169" s="261">
        <v>18.2</v>
      </c>
      <c r="CB169" s="261">
        <v>0.85</v>
      </c>
      <c r="CC169" s="261">
        <v>0.85</v>
      </c>
      <c r="CD169" s="261">
        <v>0.85</v>
      </c>
      <c r="CE169" s="333">
        <v>231</v>
      </c>
      <c r="CF169" s="333">
        <v>35017377453</v>
      </c>
      <c r="CG169" s="333"/>
      <c r="CH169" s="333"/>
      <c r="CI169" s="333"/>
      <c r="CJ169" s="333"/>
      <c r="CK169" s="333"/>
      <c r="CL169" s="333"/>
      <c r="CM169" s="333"/>
      <c r="CN169" s="333"/>
      <c r="CO169" s="333"/>
      <c r="CP169" s="333"/>
      <c r="CQ169" s="333"/>
      <c r="CR169" s="333"/>
      <c r="CS169" s="333"/>
      <c r="CT169" s="333"/>
      <c r="CU169" s="333"/>
      <c r="CV169" s="333"/>
      <c r="CW169" s="333"/>
      <c r="CX169" s="333"/>
      <c r="CY169" s="333"/>
      <c r="CZ169" s="333"/>
      <c r="DA169" s="333">
        <v>225</v>
      </c>
      <c r="DB169" s="374">
        <v>45016777158</v>
      </c>
      <c r="DC169" s="154"/>
      <c r="DD169" s="179">
        <f t="shared" si="123"/>
        <v>143.78972191067783</v>
      </c>
      <c r="DE169" s="179">
        <f t="shared" si="124"/>
        <v>46.178544000000002</v>
      </c>
      <c r="DF169" s="179">
        <f t="shared" si="125"/>
        <v>42.492606000000002</v>
      </c>
      <c r="DG169" s="179">
        <f t="shared" si="126"/>
        <v>32.617073999999995</v>
      </c>
      <c r="DH169" s="180">
        <f t="shared" si="127"/>
        <v>66.400000000000006</v>
      </c>
      <c r="DI169" s="181">
        <f t="shared" si="146"/>
        <v>225</v>
      </c>
      <c r="DJ169" s="182">
        <f t="shared" si="141"/>
        <v>0</v>
      </c>
      <c r="DK169" s="182">
        <f t="shared" si="142"/>
        <v>1</v>
      </c>
      <c r="DL169" s="182">
        <f t="shared" si="147"/>
        <v>0</v>
      </c>
      <c r="DM169" s="182">
        <f t="shared" si="148"/>
        <v>0</v>
      </c>
      <c r="DN169" s="182">
        <f t="shared" si="149"/>
        <v>0</v>
      </c>
      <c r="DO169" s="182">
        <f t="shared" si="128"/>
        <v>1</v>
      </c>
      <c r="DP169" s="182">
        <f t="shared" si="129"/>
        <v>0</v>
      </c>
      <c r="DQ169" s="25">
        <f t="shared" si="130"/>
        <v>0</v>
      </c>
      <c r="DR169" s="169"/>
      <c r="DS169" s="166" t="str">
        <f t="shared" si="150"/>
        <v>A</v>
      </c>
      <c r="DT169" s="166" t="str">
        <f t="shared" si="151"/>
        <v>A</v>
      </c>
      <c r="DU169" s="167">
        <f t="shared" si="152"/>
        <v>1</v>
      </c>
      <c r="DV169" s="153" t="str">
        <f>VLOOKUP(M169,'Data Master kondisi'!$O$3:$P$11,2,FALSE)</f>
        <v>Z</v>
      </c>
      <c r="DW169" s="153">
        <f>LOOKUP(DV169,{"X","X","X","Y","Y","Y","Z","Z","Z"},{6,6,6,4,4,4,2,2,2})</f>
        <v>2</v>
      </c>
      <c r="DX169" s="153">
        <f t="shared" si="131"/>
        <v>1</v>
      </c>
      <c r="DY169" s="153">
        <f t="shared" si="153"/>
        <v>4</v>
      </c>
      <c r="DZ169" s="153" t="str">
        <f>VLOOKUP(G169,'Data Master class'!$A$5:$D$12,3,FALSE)</f>
        <v>B</v>
      </c>
      <c r="EA169" s="160" t="str">
        <f t="shared" si="154"/>
        <v>BAIK</v>
      </c>
      <c r="EB169" s="156"/>
      <c r="EC169" s="153">
        <f>VLOOKUP(G169,'Data Master class'!$A$5:$D$12,2,FALSE)</f>
        <v>3</v>
      </c>
      <c r="ED169" s="153" t="str">
        <f>VLOOKUP(H169,'Data Master class'!$E$5:$G$6,3,FALSE)</f>
        <v>Y</v>
      </c>
      <c r="EE169" s="153">
        <f>VLOOKUP(H169,'Data Master class'!$E$5:$G$6,2,FALSE)</f>
        <v>1</v>
      </c>
      <c r="EF169" s="153">
        <f t="shared" si="155"/>
        <v>4</v>
      </c>
      <c r="EG169" s="153" t="str">
        <f t="shared" si="156"/>
        <v>CLASS 3</v>
      </c>
      <c r="EH169" s="153">
        <f t="shared" si="157"/>
        <v>8</v>
      </c>
      <c r="EI169" s="171"/>
      <c r="EJ169" s="441">
        <f t="shared" si="132"/>
        <v>0.14220183486238544</v>
      </c>
      <c r="EK169" s="441">
        <f t="shared" si="133"/>
        <v>5.1032110091743153E-2</v>
      </c>
      <c r="EL169" s="441">
        <f t="shared" si="134"/>
        <v>0.19323394495412846</v>
      </c>
      <c r="EM169" s="442">
        <f t="shared" si="158"/>
        <v>0.12882262996941904</v>
      </c>
      <c r="EN169" s="443" t="str">
        <f t="shared" si="159"/>
        <v>CUKUP</v>
      </c>
      <c r="EO169" s="195"/>
      <c r="EP169" s="196" t="e">
        <f>'2. SUHU &amp; FISIK TRAFO'!CY169</f>
        <v>#NAME?</v>
      </c>
      <c r="EQ169" s="168" t="e">
        <f t="shared" si="160"/>
        <v>#NAME?</v>
      </c>
      <c r="ER169" s="189" t="e">
        <f t="shared" si="161"/>
        <v>#NAME?</v>
      </c>
      <c r="ES169" s="195"/>
      <c r="ET169" s="447">
        <f t="shared" si="143"/>
        <v>40.413900000000005</v>
      </c>
      <c r="EU169" s="447">
        <f t="shared" si="162"/>
        <v>32.331120000000006</v>
      </c>
      <c r="EV169" s="448">
        <f t="shared" si="135"/>
        <v>40.413900000000005</v>
      </c>
      <c r="EW169" s="449" t="str">
        <f t="shared" si="163"/>
        <v>BAIK</v>
      </c>
      <c r="EX169" s="721"/>
      <c r="EY169" s="447">
        <f t="shared" si="144"/>
        <v>28.211199999999998</v>
      </c>
      <c r="EZ169" s="447">
        <f t="shared" si="136"/>
        <v>22.568960000000001</v>
      </c>
      <c r="FA169" s="448">
        <f t="shared" si="145"/>
        <v>28.211199999999998</v>
      </c>
      <c r="FB169" s="449" t="str">
        <f t="shared" si="137"/>
        <v>BAIK</v>
      </c>
      <c r="FC169" s="195"/>
      <c r="FD169" s="453">
        <f t="shared" si="138"/>
        <v>35.700000000000003</v>
      </c>
      <c r="FE169" s="454">
        <f t="shared" si="139"/>
        <v>144.50867052023122</v>
      </c>
      <c r="FF169" s="725">
        <f t="shared" si="140"/>
        <v>24.7044</v>
      </c>
      <c r="FG169" s="202" t="str">
        <f t="shared" si="164"/>
        <v>BURUK</v>
      </c>
    </row>
    <row r="170" spans="1:163" s="162" customFormat="1" ht="20.25" customHeight="1">
      <c r="A170" s="347">
        <v>158</v>
      </c>
      <c r="B170" s="764" t="s">
        <v>2232</v>
      </c>
      <c r="C170" s="331" t="s">
        <v>1278</v>
      </c>
      <c r="D170" s="259" t="s">
        <v>1279</v>
      </c>
      <c r="E170" s="319" t="s">
        <v>1251</v>
      </c>
      <c r="F170" s="319" t="s">
        <v>1280</v>
      </c>
      <c r="G170" s="208" t="s">
        <v>206</v>
      </c>
      <c r="H170" s="214" t="s">
        <v>209</v>
      </c>
      <c r="I170" s="463" t="s">
        <v>1281</v>
      </c>
      <c r="J170" s="462" t="s">
        <v>1282</v>
      </c>
      <c r="K170" s="259" t="s">
        <v>341</v>
      </c>
      <c r="L170" s="259" t="s">
        <v>342</v>
      </c>
      <c r="M170" s="259">
        <v>100</v>
      </c>
      <c r="N170" s="259">
        <v>194310741</v>
      </c>
      <c r="O170" s="259">
        <v>2019</v>
      </c>
      <c r="P170" s="259" t="s">
        <v>316</v>
      </c>
      <c r="Q170" s="545" t="s">
        <v>1659</v>
      </c>
      <c r="R170" s="433">
        <v>44783</v>
      </c>
      <c r="S170" s="331" t="s">
        <v>318</v>
      </c>
      <c r="T170" s="331" t="s">
        <v>343</v>
      </c>
      <c r="U170" s="259">
        <v>2</v>
      </c>
      <c r="V170" s="259">
        <v>1</v>
      </c>
      <c r="W170" s="259">
        <v>3</v>
      </c>
      <c r="X170" s="259">
        <v>20000</v>
      </c>
      <c r="Y170" s="332">
        <v>404</v>
      </c>
      <c r="Z170" s="332">
        <v>401</v>
      </c>
      <c r="AA170" s="332">
        <v>402</v>
      </c>
      <c r="AB170" s="332">
        <v>233</v>
      </c>
      <c r="AC170" s="332">
        <v>232</v>
      </c>
      <c r="AD170" s="332">
        <v>231</v>
      </c>
      <c r="AE170" s="332">
        <v>13.5</v>
      </c>
      <c r="AF170" s="332">
        <v>2.8</v>
      </c>
      <c r="AG170" s="332">
        <v>13.2</v>
      </c>
      <c r="AH170" s="332">
        <v>12.6</v>
      </c>
      <c r="AI170" s="332">
        <v>10.3</v>
      </c>
      <c r="AJ170" s="332">
        <v>2.6</v>
      </c>
      <c r="AK170" s="332">
        <v>12.7</v>
      </c>
      <c r="AL170" s="332">
        <v>12.1</v>
      </c>
      <c r="AM170" s="332"/>
      <c r="AN170" s="332"/>
      <c r="AO170" s="332"/>
      <c r="AP170" s="332"/>
      <c r="AQ170" s="332"/>
      <c r="AR170" s="332"/>
      <c r="AS170" s="332"/>
      <c r="AT170" s="332"/>
      <c r="AU170" s="332"/>
      <c r="AV170" s="332"/>
      <c r="AW170" s="332"/>
      <c r="AX170" s="332"/>
      <c r="AY170" s="332">
        <v>0.85</v>
      </c>
      <c r="AZ170" s="332">
        <v>0.85</v>
      </c>
      <c r="BA170" s="332">
        <v>0.85</v>
      </c>
      <c r="BB170" s="261">
        <v>404</v>
      </c>
      <c r="BC170" s="261">
        <v>404</v>
      </c>
      <c r="BD170" s="261">
        <v>401</v>
      </c>
      <c r="BE170" s="261">
        <v>232</v>
      </c>
      <c r="BF170" s="261">
        <v>232</v>
      </c>
      <c r="BG170" s="261">
        <v>231</v>
      </c>
      <c r="BH170" s="261">
        <v>15.8</v>
      </c>
      <c r="BI170" s="261">
        <v>2.2000000000000002</v>
      </c>
      <c r="BJ170" s="261">
        <v>7.9</v>
      </c>
      <c r="BK170" s="261">
        <v>16.100000000000001</v>
      </c>
      <c r="BL170" s="261">
        <v>15.5</v>
      </c>
      <c r="BM170" s="261">
        <v>2.2999999999999998</v>
      </c>
      <c r="BN170" s="261">
        <v>7.7</v>
      </c>
      <c r="BO170" s="261">
        <v>16.7</v>
      </c>
      <c r="BP170" s="261"/>
      <c r="BQ170" s="261"/>
      <c r="BR170" s="261"/>
      <c r="BS170" s="261"/>
      <c r="BT170" s="261"/>
      <c r="BU170" s="261"/>
      <c r="BV170" s="261"/>
      <c r="BW170" s="261"/>
      <c r="BX170" s="261"/>
      <c r="BY170" s="261"/>
      <c r="BZ170" s="261"/>
      <c r="CA170" s="261"/>
      <c r="CB170" s="261">
        <v>0.85</v>
      </c>
      <c r="CC170" s="261">
        <v>0.85</v>
      </c>
      <c r="CD170" s="261">
        <v>0.85</v>
      </c>
      <c r="CE170" s="333">
        <v>226</v>
      </c>
      <c r="CF170" s="333">
        <v>32114777884</v>
      </c>
      <c r="CG170" s="333">
        <v>227</v>
      </c>
      <c r="CH170" s="333">
        <v>32114777868</v>
      </c>
      <c r="CI170" s="333">
        <v>227</v>
      </c>
      <c r="CJ170" s="333">
        <v>32114777876</v>
      </c>
      <c r="CK170" s="333"/>
      <c r="CL170" s="333"/>
      <c r="CM170" s="333"/>
      <c r="CN170" s="333"/>
      <c r="CO170" s="333"/>
      <c r="CP170" s="333"/>
      <c r="CQ170" s="333"/>
      <c r="CR170" s="333"/>
      <c r="CS170" s="333"/>
      <c r="CT170" s="333"/>
      <c r="CU170" s="333"/>
      <c r="CV170" s="333"/>
      <c r="CW170" s="333"/>
      <c r="CX170" s="333"/>
      <c r="CY170" s="333"/>
      <c r="CZ170" s="333"/>
      <c r="DA170" s="333"/>
      <c r="DB170" s="374"/>
      <c r="DC170" s="154"/>
      <c r="DD170" s="179">
        <f t="shared" si="123"/>
        <v>143.67059206650993</v>
      </c>
      <c r="DE170" s="179">
        <f t="shared" si="124"/>
        <v>9.3964949999999998</v>
      </c>
      <c r="DF170" s="179">
        <f t="shared" si="125"/>
        <v>1.9489026666666662</v>
      </c>
      <c r="DG170" s="179">
        <f t="shared" si="126"/>
        <v>9.1876839999999991</v>
      </c>
      <c r="DH170" s="180">
        <f t="shared" si="127"/>
        <v>13.5</v>
      </c>
      <c r="DI170" s="181">
        <f t="shared" si="146"/>
        <v>226</v>
      </c>
      <c r="DJ170" s="182">
        <f t="shared" si="141"/>
        <v>1</v>
      </c>
      <c r="DK170" s="182">
        <f t="shared" si="142"/>
        <v>0</v>
      </c>
      <c r="DL170" s="182">
        <f t="shared" si="147"/>
        <v>0</v>
      </c>
      <c r="DM170" s="182">
        <f t="shared" si="148"/>
        <v>0</v>
      </c>
      <c r="DN170" s="182">
        <f t="shared" si="149"/>
        <v>0</v>
      </c>
      <c r="DO170" s="182">
        <f t="shared" si="128"/>
        <v>1</v>
      </c>
      <c r="DP170" s="182">
        <f t="shared" si="129"/>
        <v>0</v>
      </c>
      <c r="DQ170" s="25">
        <f t="shared" si="130"/>
        <v>0</v>
      </c>
      <c r="DR170" s="169"/>
      <c r="DS170" s="166" t="str">
        <f t="shared" si="150"/>
        <v>A</v>
      </c>
      <c r="DT170" s="166" t="str">
        <f t="shared" si="151"/>
        <v>C</v>
      </c>
      <c r="DU170" s="167">
        <f t="shared" si="152"/>
        <v>3</v>
      </c>
      <c r="DV170" s="153" t="str">
        <f>VLOOKUP(M170,'Data Master kondisi'!$O$3:$P$11,2,FALSE)</f>
        <v>Z</v>
      </c>
      <c r="DW170" s="153">
        <f>LOOKUP(DV170,{"X","X","X","Y","Y","Y","Z","Z","Z"},{6,6,6,4,4,4,2,2,2})</f>
        <v>2</v>
      </c>
      <c r="DX170" s="153">
        <f t="shared" si="131"/>
        <v>1</v>
      </c>
      <c r="DY170" s="153">
        <f t="shared" si="153"/>
        <v>6</v>
      </c>
      <c r="DZ170" s="153" t="str">
        <f>VLOOKUP(G170,'Data Master class'!$A$5:$D$12,3,FALSE)</f>
        <v>B</v>
      </c>
      <c r="EA170" s="160" t="str">
        <f t="shared" si="154"/>
        <v>CUKUP</v>
      </c>
      <c r="EB170" s="156"/>
      <c r="EC170" s="153">
        <f>VLOOKUP(G170,'Data Master class'!$A$5:$D$12,2,FALSE)</f>
        <v>3</v>
      </c>
      <c r="ED170" s="153" t="str">
        <f>VLOOKUP(H170,'Data Master class'!$E$5:$G$6,3,FALSE)</f>
        <v>Y</v>
      </c>
      <c r="EE170" s="153">
        <f>VLOOKUP(H170,'Data Master class'!$E$5:$G$6,2,FALSE)</f>
        <v>1</v>
      </c>
      <c r="EF170" s="153">
        <f t="shared" si="155"/>
        <v>4</v>
      </c>
      <c r="EG170" s="153" t="str">
        <f t="shared" si="156"/>
        <v>CLASS 3</v>
      </c>
      <c r="EH170" s="153">
        <f t="shared" si="157"/>
        <v>10</v>
      </c>
      <c r="EI170" s="171"/>
      <c r="EJ170" s="441">
        <f t="shared" si="132"/>
        <v>0.37288135593220328</v>
      </c>
      <c r="EK170" s="441">
        <f t="shared" si="133"/>
        <v>0.71525423728813564</v>
      </c>
      <c r="EL170" s="441">
        <f t="shared" si="134"/>
        <v>0.34237288135593202</v>
      </c>
      <c r="EM170" s="442">
        <f t="shared" si="158"/>
        <v>0.4768361581920903</v>
      </c>
      <c r="EN170" s="443" t="str">
        <f t="shared" si="159"/>
        <v>BURUK</v>
      </c>
      <c r="EO170" s="195"/>
      <c r="EP170" s="196" t="e">
        <f>'2. SUHU &amp; FISIK TRAFO'!CY170</f>
        <v>#NAME?</v>
      </c>
      <c r="EQ170" s="168" t="e">
        <f t="shared" si="160"/>
        <v>#NAME?</v>
      </c>
      <c r="ER170" s="189" t="e">
        <f t="shared" si="161"/>
        <v>#NAME?</v>
      </c>
      <c r="ES170" s="195"/>
      <c r="ET170" s="447">
        <f t="shared" si="143"/>
        <v>6.8442999999999996</v>
      </c>
      <c r="EU170" s="447">
        <f t="shared" si="162"/>
        <v>5.4754399999999999</v>
      </c>
      <c r="EV170" s="448">
        <f t="shared" si="135"/>
        <v>6.8442999999999987</v>
      </c>
      <c r="EW170" s="449" t="str">
        <f t="shared" si="163"/>
        <v>BAIK</v>
      </c>
      <c r="EX170" s="721"/>
      <c r="EY170" s="447">
        <f t="shared" si="144"/>
        <v>6.0008999999999997</v>
      </c>
      <c r="EZ170" s="447">
        <f t="shared" si="136"/>
        <v>4.8007200000000001</v>
      </c>
      <c r="FA170" s="448">
        <f t="shared" si="145"/>
        <v>6.0008999999999997</v>
      </c>
      <c r="FB170" s="449" t="str">
        <f t="shared" si="137"/>
        <v>BAIK</v>
      </c>
      <c r="FC170" s="195"/>
      <c r="FD170" s="453">
        <f t="shared" si="138"/>
        <v>12.6</v>
      </c>
      <c r="FE170" s="454">
        <f t="shared" si="139"/>
        <v>144.50867052023122</v>
      </c>
      <c r="FF170" s="725">
        <f t="shared" si="140"/>
        <v>8.719199999999999</v>
      </c>
      <c r="FG170" s="202" t="str">
        <f t="shared" si="164"/>
        <v>BAIK</v>
      </c>
    </row>
    <row r="171" spans="1:163" s="162" customFormat="1" ht="20.25" customHeight="1">
      <c r="A171" s="347">
        <v>159</v>
      </c>
      <c r="B171" s="764" t="s">
        <v>2232</v>
      </c>
      <c r="C171" s="331" t="s">
        <v>1283</v>
      </c>
      <c r="D171" s="259" t="s">
        <v>1284</v>
      </c>
      <c r="E171" s="319" t="s">
        <v>1251</v>
      </c>
      <c r="F171" s="319" t="s">
        <v>1246</v>
      </c>
      <c r="G171" s="208" t="s">
        <v>206</v>
      </c>
      <c r="H171" s="214" t="s">
        <v>209</v>
      </c>
      <c r="I171" s="463" t="s">
        <v>1285</v>
      </c>
      <c r="J171" s="462" t="s">
        <v>1286</v>
      </c>
      <c r="K171" s="259" t="s">
        <v>341</v>
      </c>
      <c r="L171" s="259" t="s">
        <v>1259</v>
      </c>
      <c r="M171" s="259">
        <v>100</v>
      </c>
      <c r="N171" s="259" t="s">
        <v>1287</v>
      </c>
      <c r="O171" s="259">
        <v>2017</v>
      </c>
      <c r="P171" s="259" t="s">
        <v>316</v>
      </c>
      <c r="Q171" s="545" t="s">
        <v>1655</v>
      </c>
      <c r="R171" s="433">
        <v>44783</v>
      </c>
      <c r="S171" s="331" t="s">
        <v>318</v>
      </c>
      <c r="T171" s="331" t="s">
        <v>343</v>
      </c>
      <c r="U171" s="259">
        <v>4</v>
      </c>
      <c r="V171" s="259">
        <v>2</v>
      </c>
      <c r="W171" s="259">
        <v>3</v>
      </c>
      <c r="X171" s="259">
        <v>20000</v>
      </c>
      <c r="Y171" s="332">
        <v>406</v>
      </c>
      <c r="Z171" s="332">
        <v>404</v>
      </c>
      <c r="AA171" s="332">
        <v>405</v>
      </c>
      <c r="AB171" s="332">
        <v>234</v>
      </c>
      <c r="AC171" s="332">
        <v>233</v>
      </c>
      <c r="AD171" s="332">
        <v>233</v>
      </c>
      <c r="AE171" s="332">
        <v>12.4</v>
      </c>
      <c r="AF171" s="332">
        <v>20.7</v>
      </c>
      <c r="AG171" s="332">
        <v>18.5</v>
      </c>
      <c r="AH171" s="332">
        <v>13.1</v>
      </c>
      <c r="AI171" s="332">
        <v>0</v>
      </c>
      <c r="AJ171" s="332">
        <v>0</v>
      </c>
      <c r="AK171" s="332">
        <v>0</v>
      </c>
      <c r="AL171" s="332">
        <v>0</v>
      </c>
      <c r="AM171" s="332"/>
      <c r="AN171" s="332"/>
      <c r="AO171" s="332"/>
      <c r="AP171" s="332"/>
      <c r="AQ171" s="332">
        <v>12.4</v>
      </c>
      <c r="AR171" s="332">
        <v>20.9</v>
      </c>
      <c r="AS171" s="332">
        <v>20.7</v>
      </c>
      <c r="AT171" s="332">
        <v>13.7</v>
      </c>
      <c r="AU171" s="332"/>
      <c r="AV171" s="332"/>
      <c r="AW171" s="332"/>
      <c r="AX171" s="332"/>
      <c r="AY171" s="332">
        <v>0.85</v>
      </c>
      <c r="AZ171" s="332">
        <v>0.85</v>
      </c>
      <c r="BA171" s="332">
        <v>0.85</v>
      </c>
      <c r="BB171" s="261">
        <v>402</v>
      </c>
      <c r="BC171" s="261">
        <v>401</v>
      </c>
      <c r="BD171" s="261">
        <v>400</v>
      </c>
      <c r="BE171" s="261">
        <v>232</v>
      </c>
      <c r="BF171" s="261">
        <v>231</v>
      </c>
      <c r="BG171" s="261">
        <v>231</v>
      </c>
      <c r="BH171" s="261">
        <v>6.3</v>
      </c>
      <c r="BI171" s="261">
        <v>16.399999999999999</v>
      </c>
      <c r="BJ171" s="261">
        <v>16.100000000000001</v>
      </c>
      <c r="BK171" s="261">
        <v>14.7</v>
      </c>
      <c r="BL171" s="261">
        <v>0</v>
      </c>
      <c r="BM171" s="261"/>
      <c r="BN171" s="261">
        <v>0</v>
      </c>
      <c r="BO171" s="261">
        <v>0</v>
      </c>
      <c r="BP171" s="261"/>
      <c r="BQ171" s="261"/>
      <c r="BR171" s="261"/>
      <c r="BS171" s="261"/>
      <c r="BT171" s="261">
        <v>3.8</v>
      </c>
      <c r="BU171" s="261">
        <v>15.1</v>
      </c>
      <c r="BV171" s="261">
        <v>15.6</v>
      </c>
      <c r="BW171" s="261">
        <v>16.399999999999999</v>
      </c>
      <c r="BX171" s="261"/>
      <c r="BY171" s="261"/>
      <c r="BZ171" s="261"/>
      <c r="CA171" s="261"/>
      <c r="CB171" s="261">
        <v>0.85</v>
      </c>
      <c r="CC171" s="261">
        <v>0.85</v>
      </c>
      <c r="CD171" s="261">
        <v>0.85</v>
      </c>
      <c r="CE171" s="333"/>
      <c r="CF171" s="333"/>
      <c r="CG171" s="333"/>
      <c r="CH171" s="333"/>
      <c r="CI171" s="333"/>
      <c r="CJ171" s="333"/>
      <c r="CK171" s="333"/>
      <c r="CL171" s="333"/>
      <c r="CM171" s="333"/>
      <c r="CN171" s="333"/>
      <c r="CO171" s="333"/>
      <c r="CP171" s="333"/>
      <c r="CQ171" s="333">
        <v>223</v>
      </c>
      <c r="CR171" s="333">
        <v>45016838844</v>
      </c>
      <c r="CS171" s="333"/>
      <c r="CT171" s="333"/>
      <c r="CU171" s="333"/>
      <c r="CV171" s="333"/>
      <c r="CW171" s="333"/>
      <c r="CX171" s="333"/>
      <c r="CY171" s="333"/>
      <c r="CZ171" s="333"/>
      <c r="DA171" s="333"/>
      <c r="DB171" s="374"/>
      <c r="DC171" s="154"/>
      <c r="DD171" s="179">
        <f t="shared" si="123"/>
        <v>142.72461285948762</v>
      </c>
      <c r="DE171" s="179">
        <f t="shared" si="124"/>
        <v>8.6880600000000001</v>
      </c>
      <c r="DF171" s="179">
        <f t="shared" si="125"/>
        <v>14.503454999999999</v>
      </c>
      <c r="DG171" s="179">
        <f t="shared" si="126"/>
        <v>12.962024999999999</v>
      </c>
      <c r="DH171" s="180">
        <f t="shared" si="127"/>
        <v>20.7</v>
      </c>
      <c r="DI171" s="181">
        <f t="shared" si="146"/>
        <v>223</v>
      </c>
      <c r="DJ171" s="182">
        <f t="shared" si="141"/>
        <v>1</v>
      </c>
      <c r="DK171" s="182">
        <f t="shared" si="142"/>
        <v>0</v>
      </c>
      <c r="DL171" s="182">
        <f t="shared" si="147"/>
        <v>0</v>
      </c>
      <c r="DM171" s="182">
        <f t="shared" si="148"/>
        <v>0</v>
      </c>
      <c r="DN171" s="182">
        <f t="shared" si="149"/>
        <v>0</v>
      </c>
      <c r="DO171" s="182">
        <f t="shared" si="128"/>
        <v>1</v>
      </c>
      <c r="DP171" s="182">
        <f t="shared" si="129"/>
        <v>0</v>
      </c>
      <c r="DQ171" s="25">
        <f t="shared" si="130"/>
        <v>0</v>
      </c>
      <c r="DR171" s="169"/>
      <c r="DS171" s="166" t="str">
        <f t="shared" si="150"/>
        <v>A</v>
      </c>
      <c r="DT171" s="166" t="str">
        <f t="shared" si="151"/>
        <v>A</v>
      </c>
      <c r="DU171" s="167">
        <f t="shared" si="152"/>
        <v>1</v>
      </c>
      <c r="DV171" s="153" t="str">
        <f>VLOOKUP(M171,'Data Master kondisi'!$O$3:$P$11,2,FALSE)</f>
        <v>Z</v>
      </c>
      <c r="DW171" s="153">
        <f>LOOKUP(DV171,{"X","X","X","Y","Y","Y","Z","Z","Z"},{6,6,6,4,4,4,2,2,2})</f>
        <v>2</v>
      </c>
      <c r="DX171" s="153">
        <f t="shared" si="131"/>
        <v>1</v>
      </c>
      <c r="DY171" s="153">
        <f t="shared" si="153"/>
        <v>4</v>
      </c>
      <c r="DZ171" s="153" t="str">
        <f>VLOOKUP(G171,'Data Master class'!$A$5:$D$12,3,FALSE)</f>
        <v>B</v>
      </c>
      <c r="EA171" s="160" t="str">
        <f t="shared" si="154"/>
        <v>BAIK</v>
      </c>
      <c r="EB171" s="156"/>
      <c r="EC171" s="153">
        <f>VLOOKUP(G171,'Data Master class'!$A$5:$D$12,2,FALSE)</f>
        <v>3</v>
      </c>
      <c r="ED171" s="153" t="str">
        <f>VLOOKUP(H171,'Data Master class'!$E$5:$G$6,3,FALSE)</f>
        <v>Y</v>
      </c>
      <c r="EE171" s="153">
        <f>VLOOKUP(H171,'Data Master class'!$E$5:$G$6,2,FALSE)</f>
        <v>1</v>
      </c>
      <c r="EF171" s="153">
        <f t="shared" si="155"/>
        <v>4</v>
      </c>
      <c r="EG171" s="153" t="str">
        <f t="shared" si="156"/>
        <v>CLASS 3</v>
      </c>
      <c r="EH171" s="153">
        <f t="shared" si="157"/>
        <v>8</v>
      </c>
      <c r="EI171" s="171"/>
      <c r="EJ171" s="441">
        <f t="shared" si="132"/>
        <v>0.27906976744186041</v>
      </c>
      <c r="EK171" s="441">
        <f t="shared" si="133"/>
        <v>0.20348837209302326</v>
      </c>
      <c r="EL171" s="441">
        <f t="shared" si="134"/>
        <v>7.558139534883726E-2</v>
      </c>
      <c r="EM171" s="442">
        <f t="shared" si="158"/>
        <v>0.18604651162790697</v>
      </c>
      <c r="EN171" s="443" t="str">
        <f t="shared" si="159"/>
        <v>CUKUP</v>
      </c>
      <c r="EO171" s="195"/>
      <c r="EP171" s="196" t="e">
        <f>'2. SUHU &amp; FISIK TRAFO'!CY171</f>
        <v>#NAME?</v>
      </c>
      <c r="EQ171" s="168" t="e">
        <f t="shared" si="160"/>
        <v>#NAME?</v>
      </c>
      <c r="ER171" s="189" t="e">
        <f t="shared" si="161"/>
        <v>#NAME?</v>
      </c>
      <c r="ES171" s="195"/>
      <c r="ET171" s="447">
        <f t="shared" si="143"/>
        <v>12.0352</v>
      </c>
      <c r="EU171" s="447">
        <f t="shared" si="162"/>
        <v>9.6281600000000012</v>
      </c>
      <c r="EV171" s="448">
        <f t="shared" si="135"/>
        <v>12.0352</v>
      </c>
      <c r="EW171" s="449" t="str">
        <f t="shared" si="163"/>
        <v>BAIK</v>
      </c>
      <c r="EX171" s="721"/>
      <c r="EY171" s="447">
        <f t="shared" si="144"/>
        <v>8.969100000000001</v>
      </c>
      <c r="EZ171" s="447">
        <f t="shared" si="136"/>
        <v>7.1752800000000008</v>
      </c>
      <c r="FA171" s="448">
        <f t="shared" si="145"/>
        <v>8.969100000000001</v>
      </c>
      <c r="FB171" s="449" t="str">
        <f t="shared" si="137"/>
        <v>BAIK</v>
      </c>
      <c r="FC171" s="195"/>
      <c r="FD171" s="453">
        <f t="shared" si="138"/>
        <v>13.1</v>
      </c>
      <c r="FE171" s="454">
        <f t="shared" si="139"/>
        <v>144.50867052023122</v>
      </c>
      <c r="FF171" s="725">
        <f t="shared" si="140"/>
        <v>9.065199999999999</v>
      </c>
      <c r="FG171" s="202" t="str">
        <f t="shared" si="164"/>
        <v>BAIK</v>
      </c>
    </row>
    <row r="172" spans="1:163" s="695" customFormat="1" ht="20.25" customHeight="1">
      <c r="A172" s="347">
        <v>160</v>
      </c>
      <c r="B172" s="764" t="s">
        <v>2232</v>
      </c>
      <c r="C172" s="667" t="s">
        <v>1288</v>
      </c>
      <c r="D172" s="668" t="s">
        <v>1279</v>
      </c>
      <c r="E172" s="669" t="s">
        <v>1241</v>
      </c>
      <c r="F172" s="669" t="s">
        <v>1280</v>
      </c>
      <c r="G172" s="670" t="s">
        <v>206</v>
      </c>
      <c r="H172" s="671" t="s">
        <v>209</v>
      </c>
      <c r="I172" s="672" t="s">
        <v>1289</v>
      </c>
      <c r="J172" s="673" t="s">
        <v>1290</v>
      </c>
      <c r="K172" s="668" t="s">
        <v>341</v>
      </c>
      <c r="L172" s="668" t="s">
        <v>560</v>
      </c>
      <c r="M172" s="668">
        <v>100</v>
      </c>
      <c r="N172" s="668">
        <v>15069297</v>
      </c>
      <c r="O172" s="668">
        <v>2015</v>
      </c>
      <c r="P172" s="668" t="s">
        <v>316</v>
      </c>
      <c r="Q172" s="665" t="s">
        <v>1628</v>
      </c>
      <c r="R172" s="674">
        <v>44783</v>
      </c>
      <c r="S172" s="667" t="s">
        <v>318</v>
      </c>
      <c r="T172" s="667" t="s">
        <v>343</v>
      </c>
      <c r="U172" s="668">
        <v>4</v>
      </c>
      <c r="V172" s="668">
        <v>2</v>
      </c>
      <c r="W172" s="668">
        <v>3</v>
      </c>
      <c r="X172" s="668">
        <v>20000</v>
      </c>
      <c r="Y172" s="675">
        <v>404</v>
      </c>
      <c r="Z172" s="675">
        <v>403</v>
      </c>
      <c r="AA172" s="675">
        <v>402</v>
      </c>
      <c r="AB172" s="675">
        <v>232</v>
      </c>
      <c r="AC172" s="675">
        <v>233</v>
      </c>
      <c r="AD172" s="675">
        <v>231</v>
      </c>
      <c r="AE172" s="675">
        <v>91</v>
      </c>
      <c r="AF172" s="675">
        <v>73</v>
      </c>
      <c r="AG172" s="675">
        <v>88</v>
      </c>
      <c r="AH172" s="675">
        <v>47</v>
      </c>
      <c r="AI172" s="675">
        <v>90</v>
      </c>
      <c r="AJ172" s="675">
        <v>67</v>
      </c>
      <c r="AK172" s="675">
        <v>94</v>
      </c>
      <c r="AL172" s="675">
        <v>40</v>
      </c>
      <c r="AM172" s="675"/>
      <c r="AN172" s="675"/>
      <c r="AO172" s="675"/>
      <c r="AP172" s="675"/>
      <c r="AQ172" s="675"/>
      <c r="AR172" s="675"/>
      <c r="AS172" s="675"/>
      <c r="AT172" s="675"/>
      <c r="AU172" s="675">
        <v>0</v>
      </c>
      <c r="AV172" s="675">
        <v>0</v>
      </c>
      <c r="AW172" s="675">
        <v>0</v>
      </c>
      <c r="AX172" s="675">
        <v>0</v>
      </c>
      <c r="AY172" s="675">
        <v>0.85</v>
      </c>
      <c r="AZ172" s="675">
        <v>0.85</v>
      </c>
      <c r="BA172" s="675">
        <v>0.85</v>
      </c>
      <c r="BB172" s="676">
        <v>404</v>
      </c>
      <c r="BC172" s="676">
        <v>402</v>
      </c>
      <c r="BD172" s="676">
        <v>402</v>
      </c>
      <c r="BE172" s="676">
        <v>232</v>
      </c>
      <c r="BF172" s="676">
        <v>232</v>
      </c>
      <c r="BG172" s="676">
        <v>231</v>
      </c>
      <c r="BH172" s="676">
        <v>0</v>
      </c>
      <c r="BI172" s="676">
        <v>0</v>
      </c>
      <c r="BJ172" s="676">
        <v>0</v>
      </c>
      <c r="BK172" s="676">
        <v>0</v>
      </c>
      <c r="BL172" s="676">
        <v>0</v>
      </c>
      <c r="BM172" s="676">
        <v>0</v>
      </c>
      <c r="BN172" s="676">
        <v>0</v>
      </c>
      <c r="BO172" s="676">
        <v>0</v>
      </c>
      <c r="BP172" s="676"/>
      <c r="BQ172" s="676"/>
      <c r="BR172" s="676"/>
      <c r="BS172" s="676"/>
      <c r="BT172" s="676"/>
      <c r="BU172" s="676"/>
      <c r="BV172" s="676"/>
      <c r="BW172" s="676"/>
      <c r="BX172" s="676">
        <v>0</v>
      </c>
      <c r="BY172" s="676">
        <v>0</v>
      </c>
      <c r="BZ172" s="676">
        <v>0</v>
      </c>
      <c r="CA172" s="676">
        <v>0</v>
      </c>
      <c r="CB172" s="676">
        <v>0.85</v>
      </c>
      <c r="CC172" s="676">
        <v>0.85</v>
      </c>
      <c r="CD172" s="676">
        <v>0.85</v>
      </c>
      <c r="CE172" s="677">
        <v>215</v>
      </c>
      <c r="CF172" s="677">
        <v>56402841318</v>
      </c>
      <c r="CG172" s="677">
        <v>215</v>
      </c>
      <c r="CH172" s="677">
        <v>22111678508</v>
      </c>
      <c r="CI172" s="677">
        <v>214</v>
      </c>
      <c r="CJ172" s="677">
        <v>86051899929</v>
      </c>
      <c r="CK172" s="677"/>
      <c r="CL172" s="677"/>
      <c r="CM172" s="677"/>
      <c r="CN172" s="677"/>
      <c r="CO172" s="677"/>
      <c r="CP172" s="677"/>
      <c r="CQ172" s="677"/>
      <c r="CR172" s="677"/>
      <c r="CS172" s="677"/>
      <c r="CT172" s="677"/>
      <c r="CU172" s="677"/>
      <c r="CV172" s="677"/>
      <c r="CW172" s="677">
        <v>215</v>
      </c>
      <c r="CX172" s="677">
        <v>86042953470</v>
      </c>
      <c r="CY172" s="677">
        <v>215</v>
      </c>
      <c r="CZ172" s="677">
        <v>56601467857</v>
      </c>
      <c r="DA172" s="677">
        <v>215</v>
      </c>
      <c r="DB172" s="678">
        <v>45017281457</v>
      </c>
      <c r="DC172" s="679"/>
      <c r="DD172" s="680">
        <f t="shared" si="123"/>
        <v>143.4329235932816</v>
      </c>
      <c r="DE172" s="680">
        <f t="shared" si="124"/>
        <v>63.444290000000002</v>
      </c>
      <c r="DF172" s="680">
        <f t="shared" si="125"/>
        <v>50.894870000000004</v>
      </c>
      <c r="DG172" s="680">
        <f t="shared" si="126"/>
        <v>61.352720000000005</v>
      </c>
      <c r="DH172" s="681">
        <f t="shared" si="127"/>
        <v>91</v>
      </c>
      <c r="DI172" s="682">
        <f t="shared" si="146"/>
        <v>214</v>
      </c>
      <c r="DJ172" s="182">
        <f t="shared" si="141"/>
        <v>0</v>
      </c>
      <c r="DK172" s="182">
        <f t="shared" si="142"/>
        <v>0</v>
      </c>
      <c r="DL172" s="683">
        <f t="shared" si="147"/>
        <v>1</v>
      </c>
      <c r="DM172" s="683">
        <f t="shared" si="148"/>
        <v>0</v>
      </c>
      <c r="DN172" s="683">
        <f t="shared" si="149"/>
        <v>0</v>
      </c>
      <c r="DO172" s="683">
        <f t="shared" si="128"/>
        <v>0</v>
      </c>
      <c r="DP172" s="683">
        <f t="shared" si="129"/>
        <v>1</v>
      </c>
      <c r="DQ172" s="684">
        <f t="shared" si="130"/>
        <v>0</v>
      </c>
      <c r="DR172" s="685"/>
      <c r="DS172" s="686" t="str">
        <f t="shared" si="150"/>
        <v>A</v>
      </c>
      <c r="DT172" s="686" t="str">
        <f t="shared" si="151"/>
        <v>A</v>
      </c>
      <c r="DU172" s="687">
        <f t="shared" si="152"/>
        <v>1</v>
      </c>
      <c r="DV172" s="688" t="str">
        <f>VLOOKUP(M172,'Data Master kondisi'!$O$3:$P$11,2,FALSE)</f>
        <v>Z</v>
      </c>
      <c r="DW172" s="688">
        <f>LOOKUP(DV172,{"X","X","X","Y","Y","Y","Z","Z","Z"},{6,6,6,4,4,4,2,2,2})</f>
        <v>2</v>
      </c>
      <c r="DX172" s="688">
        <f t="shared" si="131"/>
        <v>1</v>
      </c>
      <c r="DY172" s="688">
        <f t="shared" si="153"/>
        <v>4</v>
      </c>
      <c r="DZ172" s="688" t="str">
        <f>VLOOKUP(G172,'Data Master class'!$A$5:$D$12,3,FALSE)</f>
        <v>B</v>
      </c>
      <c r="EA172" s="689" t="str">
        <f t="shared" si="154"/>
        <v>BAIK</v>
      </c>
      <c r="EB172" s="690"/>
      <c r="EC172" s="688">
        <f>VLOOKUP(G172,'Data Master class'!$A$5:$D$12,2,FALSE)</f>
        <v>3</v>
      </c>
      <c r="ED172" s="688" t="str">
        <f>VLOOKUP(H172,'Data Master class'!$E$5:$G$6,3,FALSE)</f>
        <v>Y</v>
      </c>
      <c r="EE172" s="688">
        <f>VLOOKUP(H172,'Data Master class'!$E$5:$G$6,2,FALSE)</f>
        <v>1</v>
      </c>
      <c r="EF172" s="688">
        <f t="shared" si="155"/>
        <v>4</v>
      </c>
      <c r="EG172" s="688" t="str">
        <f t="shared" si="156"/>
        <v>CLASS 3</v>
      </c>
      <c r="EH172" s="688">
        <f t="shared" si="157"/>
        <v>8</v>
      </c>
      <c r="EI172" s="691"/>
      <c r="EJ172" s="692">
        <f t="shared" si="132"/>
        <v>8.3333333333333329E-2</v>
      </c>
      <c r="EK172" s="692">
        <f t="shared" si="133"/>
        <v>0.13095238095238096</v>
      </c>
      <c r="EL172" s="692">
        <f t="shared" si="134"/>
        <v>4.7619047619047616E-2</v>
      </c>
      <c r="EM172" s="693">
        <f t="shared" si="158"/>
        <v>8.7301587301587311E-2</v>
      </c>
      <c r="EN172" s="694" t="str">
        <f t="shared" si="159"/>
        <v>BAIK</v>
      </c>
      <c r="EP172" s="196" t="e">
        <f>'2. SUHU &amp; FISIK TRAFO'!CY172</f>
        <v>#NAME?</v>
      </c>
      <c r="EQ172" s="168" t="e">
        <f t="shared" si="160"/>
        <v>#NAME?</v>
      </c>
      <c r="ER172" s="696" t="e">
        <f t="shared" si="161"/>
        <v>#NAME?</v>
      </c>
      <c r="ET172" s="447">
        <f t="shared" si="143"/>
        <v>58.448999999999998</v>
      </c>
      <c r="EU172" s="697">
        <f t="shared" si="162"/>
        <v>46.7592</v>
      </c>
      <c r="EV172" s="698">
        <f t="shared" si="135"/>
        <v>58.448999999999998</v>
      </c>
      <c r="EW172" s="699" t="str">
        <f t="shared" si="163"/>
        <v>BAIK</v>
      </c>
      <c r="EX172" s="722"/>
      <c r="EY172" s="447">
        <f t="shared" si="144"/>
        <v>0</v>
      </c>
      <c r="EZ172" s="697">
        <f t="shared" si="136"/>
        <v>0</v>
      </c>
      <c r="FA172" s="448">
        <f t="shared" si="145"/>
        <v>0</v>
      </c>
      <c r="FB172" s="699">
        <f t="shared" si="137"/>
        <v>0</v>
      </c>
      <c r="FD172" s="700">
        <f t="shared" si="138"/>
        <v>47</v>
      </c>
      <c r="FE172" s="701">
        <f t="shared" si="139"/>
        <v>144.50867052023122</v>
      </c>
      <c r="FF172" s="725">
        <f t="shared" si="140"/>
        <v>32.524000000000001</v>
      </c>
      <c r="FG172" s="702" t="str">
        <f t="shared" si="164"/>
        <v>BURUK</v>
      </c>
    </row>
    <row r="173" spans="1:163" s="162" customFormat="1" ht="20.25" customHeight="1">
      <c r="A173" s="347">
        <v>161</v>
      </c>
      <c r="B173" s="764" t="s">
        <v>2232</v>
      </c>
      <c r="C173" s="331" t="s">
        <v>1291</v>
      </c>
      <c r="D173" s="259" t="s">
        <v>1292</v>
      </c>
      <c r="E173" s="319" t="s">
        <v>1251</v>
      </c>
      <c r="F173" s="319" t="s">
        <v>1280</v>
      </c>
      <c r="G173" s="208" t="s">
        <v>206</v>
      </c>
      <c r="H173" s="214" t="s">
        <v>208</v>
      </c>
      <c r="I173" s="463" t="s">
        <v>1293</v>
      </c>
      <c r="J173" s="462" t="s">
        <v>1294</v>
      </c>
      <c r="K173" s="259" t="s">
        <v>341</v>
      </c>
      <c r="L173" s="259" t="s">
        <v>342</v>
      </c>
      <c r="M173" s="259">
        <v>200</v>
      </c>
      <c r="N173" s="259">
        <v>183311414</v>
      </c>
      <c r="O173" s="259">
        <v>2011</v>
      </c>
      <c r="P173" s="259" t="s">
        <v>316</v>
      </c>
      <c r="Q173" s="545" t="s">
        <v>1629</v>
      </c>
      <c r="R173" s="433">
        <v>44785</v>
      </c>
      <c r="S173" s="331" t="s">
        <v>318</v>
      </c>
      <c r="T173" s="331" t="s">
        <v>343</v>
      </c>
      <c r="U173" s="259">
        <v>2</v>
      </c>
      <c r="V173" s="259">
        <v>1</v>
      </c>
      <c r="W173" s="259">
        <v>4</v>
      </c>
      <c r="X173" s="259">
        <v>19500</v>
      </c>
      <c r="Y173" s="332">
        <v>418</v>
      </c>
      <c r="Z173" s="332">
        <v>416</v>
      </c>
      <c r="AA173" s="332">
        <v>417</v>
      </c>
      <c r="AB173" s="332">
        <v>240</v>
      </c>
      <c r="AC173" s="332">
        <v>241</v>
      </c>
      <c r="AD173" s="332">
        <v>240</v>
      </c>
      <c r="AE173" s="332">
        <v>42.7</v>
      </c>
      <c r="AF173" s="332">
        <v>31.3</v>
      </c>
      <c r="AG173" s="332">
        <v>22.6</v>
      </c>
      <c r="AH173" s="332">
        <v>27.7</v>
      </c>
      <c r="AI173" s="332">
        <v>42.3</v>
      </c>
      <c r="AJ173" s="332">
        <v>32.9</v>
      </c>
      <c r="AK173" s="332">
        <v>22.6</v>
      </c>
      <c r="AL173" s="332">
        <v>28.2</v>
      </c>
      <c r="AM173" s="332"/>
      <c r="AN173" s="332"/>
      <c r="AO173" s="332"/>
      <c r="AP173" s="332"/>
      <c r="AQ173" s="332"/>
      <c r="AR173" s="332"/>
      <c r="AS173" s="332"/>
      <c r="AT173" s="332"/>
      <c r="AU173" s="332"/>
      <c r="AV173" s="332"/>
      <c r="AW173" s="332"/>
      <c r="AX173" s="332"/>
      <c r="AY173" s="332">
        <v>0.85</v>
      </c>
      <c r="AZ173" s="332">
        <v>0.85</v>
      </c>
      <c r="BA173" s="332">
        <v>0.85</v>
      </c>
      <c r="BB173" s="261">
        <v>408</v>
      </c>
      <c r="BC173" s="261">
        <v>407</v>
      </c>
      <c r="BD173" s="261">
        <v>406</v>
      </c>
      <c r="BE173" s="261">
        <v>235</v>
      </c>
      <c r="BF173" s="261">
        <v>235</v>
      </c>
      <c r="BG173" s="261">
        <v>234</v>
      </c>
      <c r="BH173" s="261">
        <v>22.7</v>
      </c>
      <c r="BI173" s="261">
        <v>16.8</v>
      </c>
      <c r="BJ173" s="261">
        <v>10.7</v>
      </c>
      <c r="BK173" s="261">
        <v>13.8</v>
      </c>
      <c r="BL173" s="261">
        <v>26</v>
      </c>
      <c r="BM173" s="261">
        <v>14.8</v>
      </c>
      <c r="BN173" s="261">
        <v>11.9</v>
      </c>
      <c r="BO173" s="261">
        <v>14.9</v>
      </c>
      <c r="BP173" s="261"/>
      <c r="BQ173" s="261"/>
      <c r="BR173" s="261"/>
      <c r="BS173" s="261"/>
      <c r="BT173" s="261"/>
      <c r="BU173" s="261"/>
      <c r="BV173" s="261"/>
      <c r="BW173" s="261"/>
      <c r="BX173" s="261"/>
      <c r="BY173" s="261"/>
      <c r="BZ173" s="261"/>
      <c r="CA173" s="261"/>
      <c r="CB173" s="261">
        <v>0.85</v>
      </c>
      <c r="CC173" s="261">
        <v>0.85</v>
      </c>
      <c r="CD173" s="261">
        <v>0.85</v>
      </c>
      <c r="CE173" s="333">
        <v>224</v>
      </c>
      <c r="CF173" s="333">
        <v>32190484645</v>
      </c>
      <c r="CG173" s="333">
        <v>224</v>
      </c>
      <c r="CH173" s="333">
        <v>86064986572</v>
      </c>
      <c r="CI173" s="333">
        <v>224</v>
      </c>
      <c r="CJ173" s="333">
        <v>86064988065</v>
      </c>
      <c r="CK173" s="333"/>
      <c r="CL173" s="333"/>
      <c r="CM173" s="333"/>
      <c r="CN173" s="333"/>
      <c r="CO173" s="333"/>
      <c r="CP173" s="333"/>
      <c r="CQ173" s="333"/>
      <c r="CR173" s="333"/>
      <c r="CS173" s="333"/>
      <c r="CT173" s="333"/>
      <c r="CU173" s="333"/>
      <c r="CV173" s="333"/>
      <c r="CW173" s="333"/>
      <c r="CX173" s="333"/>
      <c r="CY173" s="333"/>
      <c r="CZ173" s="333"/>
      <c r="DA173" s="333"/>
      <c r="DB173" s="374"/>
      <c r="DC173" s="154"/>
      <c r="DD173" s="179">
        <f t="shared" si="123"/>
        <v>277.23485951123496</v>
      </c>
      <c r="DE173" s="179">
        <f t="shared" si="124"/>
        <v>15.402103500000001</v>
      </c>
      <c r="DF173" s="179">
        <f t="shared" si="125"/>
        <v>11.2900665</v>
      </c>
      <c r="DG173" s="179">
        <f t="shared" si="126"/>
        <v>8.1519329999999997</v>
      </c>
      <c r="DH173" s="180">
        <f t="shared" si="127"/>
        <v>42.7</v>
      </c>
      <c r="DI173" s="181">
        <f t="shared" si="146"/>
        <v>224</v>
      </c>
      <c r="DJ173" s="182">
        <f t="shared" si="141"/>
        <v>1</v>
      </c>
      <c r="DK173" s="182">
        <f t="shared" si="142"/>
        <v>0</v>
      </c>
      <c r="DL173" s="182">
        <f t="shared" si="147"/>
        <v>0</v>
      </c>
      <c r="DM173" s="182">
        <f t="shared" si="148"/>
        <v>0</v>
      </c>
      <c r="DN173" s="182">
        <f t="shared" si="149"/>
        <v>0</v>
      </c>
      <c r="DO173" s="182">
        <f t="shared" si="128"/>
        <v>1</v>
      </c>
      <c r="DP173" s="182">
        <f t="shared" si="129"/>
        <v>0</v>
      </c>
      <c r="DQ173" s="25">
        <f t="shared" si="130"/>
        <v>0</v>
      </c>
      <c r="DR173" s="169"/>
      <c r="DS173" s="166" t="str">
        <f t="shared" si="150"/>
        <v>A</v>
      </c>
      <c r="DT173" s="166" t="str">
        <f t="shared" si="151"/>
        <v>B</v>
      </c>
      <c r="DU173" s="167">
        <f t="shared" si="152"/>
        <v>2</v>
      </c>
      <c r="DV173" s="153" t="str">
        <f>VLOOKUP(M173,'Data Master kondisi'!$O$3:$P$11,2,FALSE)</f>
        <v>Y</v>
      </c>
      <c r="DW173" s="153">
        <f>LOOKUP(DV173,{"X","X","X","Y","Y","Y","Z","Z","Z"},{6,6,6,4,4,4,2,2,2})</f>
        <v>4</v>
      </c>
      <c r="DX173" s="153">
        <f t="shared" si="131"/>
        <v>1</v>
      </c>
      <c r="DY173" s="153">
        <f t="shared" si="153"/>
        <v>7</v>
      </c>
      <c r="DZ173" s="153" t="str">
        <f>VLOOKUP(G173,'Data Master class'!$A$5:$D$12,3,FALSE)</f>
        <v>B</v>
      </c>
      <c r="EA173" s="160" t="str">
        <f t="shared" si="154"/>
        <v>CUKUP</v>
      </c>
      <c r="EB173" s="156"/>
      <c r="EC173" s="153">
        <f>VLOOKUP(G173,'Data Master class'!$A$5:$D$12,2,FALSE)</f>
        <v>3</v>
      </c>
      <c r="ED173" s="153" t="str">
        <f>VLOOKUP(H173,'Data Master class'!$E$5:$G$6,3,FALSE)</f>
        <v>X</v>
      </c>
      <c r="EE173" s="153">
        <f>VLOOKUP(H173,'Data Master class'!$E$5:$G$6,2,FALSE)</f>
        <v>2</v>
      </c>
      <c r="EF173" s="153">
        <f t="shared" si="155"/>
        <v>5</v>
      </c>
      <c r="EG173" s="153" t="str">
        <f t="shared" si="156"/>
        <v>CLASS 3</v>
      </c>
      <c r="EH173" s="153">
        <f t="shared" si="157"/>
        <v>12</v>
      </c>
      <c r="EI173" s="171"/>
      <c r="EJ173" s="441">
        <f t="shared" si="132"/>
        <v>0.32608695652173941</v>
      </c>
      <c r="EK173" s="441">
        <f t="shared" si="133"/>
        <v>2.7950310559006059E-2</v>
      </c>
      <c r="EL173" s="441">
        <f t="shared" si="134"/>
        <v>0.29813664596273276</v>
      </c>
      <c r="EM173" s="442">
        <f t="shared" si="158"/>
        <v>0.21739130434782608</v>
      </c>
      <c r="EN173" s="443" t="str">
        <f t="shared" si="159"/>
        <v>KURANG</v>
      </c>
      <c r="EO173" s="195"/>
      <c r="EP173" s="196" t="e">
        <f>'2. SUHU &amp; FISIK TRAFO'!CY173</f>
        <v>#NAME?</v>
      </c>
      <c r="EQ173" s="168" t="e">
        <f t="shared" si="160"/>
        <v>#NAME?</v>
      </c>
      <c r="ER173" s="189" t="e">
        <f t="shared" si="161"/>
        <v>#NAME?</v>
      </c>
      <c r="ES173" s="195"/>
      <c r="ET173" s="447">
        <f t="shared" si="143"/>
        <v>23.215299999999999</v>
      </c>
      <c r="EU173" s="447">
        <f t="shared" si="162"/>
        <v>18.572240000000001</v>
      </c>
      <c r="EV173" s="448">
        <f t="shared" si="135"/>
        <v>11.60765</v>
      </c>
      <c r="EW173" s="449" t="str">
        <f t="shared" si="163"/>
        <v>BAIK</v>
      </c>
      <c r="EX173" s="721"/>
      <c r="EY173" s="447">
        <f t="shared" si="144"/>
        <v>11.786299999999999</v>
      </c>
      <c r="EZ173" s="447">
        <f t="shared" si="136"/>
        <v>9.4290399999999988</v>
      </c>
      <c r="FA173" s="448">
        <f t="shared" si="145"/>
        <v>5.8931499999999994</v>
      </c>
      <c r="FB173" s="449" t="str">
        <f t="shared" si="137"/>
        <v>BAIK</v>
      </c>
      <c r="FC173" s="195"/>
      <c r="FD173" s="453">
        <f t="shared" si="138"/>
        <v>27.7</v>
      </c>
      <c r="FE173" s="454">
        <f t="shared" si="139"/>
        <v>289.01734104046244</v>
      </c>
      <c r="FF173" s="725">
        <f t="shared" si="140"/>
        <v>9.5841999999999992</v>
      </c>
      <c r="FG173" s="202" t="str">
        <f t="shared" si="164"/>
        <v>BAIK</v>
      </c>
    </row>
    <row r="174" spans="1:163" s="162" customFormat="1" ht="20.25" customHeight="1">
      <c r="A174" s="347">
        <v>162</v>
      </c>
      <c r="B174" s="764" t="s">
        <v>2232</v>
      </c>
      <c r="C174" s="331" t="s">
        <v>1295</v>
      </c>
      <c r="D174" s="259" t="s">
        <v>1296</v>
      </c>
      <c r="E174" s="319" t="s">
        <v>1251</v>
      </c>
      <c r="F174" s="319" t="s">
        <v>1280</v>
      </c>
      <c r="G174" s="208" t="s">
        <v>206</v>
      </c>
      <c r="H174" s="214" t="s">
        <v>208</v>
      </c>
      <c r="I174" s="463" t="s">
        <v>1297</v>
      </c>
      <c r="J174" s="462" t="s">
        <v>1298</v>
      </c>
      <c r="K174" s="259" t="s">
        <v>341</v>
      </c>
      <c r="L174" s="259" t="s">
        <v>560</v>
      </c>
      <c r="M174" s="259">
        <v>100</v>
      </c>
      <c r="N174" s="259">
        <v>16059670</v>
      </c>
      <c r="O174" s="259">
        <v>2016</v>
      </c>
      <c r="P174" s="259" t="s">
        <v>316</v>
      </c>
      <c r="Q174" s="545" t="s">
        <v>1660</v>
      </c>
      <c r="R174" s="433">
        <v>44785</v>
      </c>
      <c r="S174" s="331" t="s">
        <v>318</v>
      </c>
      <c r="T174" s="331" t="s">
        <v>343</v>
      </c>
      <c r="U174" s="259">
        <v>4</v>
      </c>
      <c r="V174" s="259">
        <v>2</v>
      </c>
      <c r="W174" s="259">
        <v>3</v>
      </c>
      <c r="X174" s="259">
        <v>20000</v>
      </c>
      <c r="Y174" s="332">
        <v>407</v>
      </c>
      <c r="Z174" s="332">
        <v>405</v>
      </c>
      <c r="AA174" s="332">
        <v>405</v>
      </c>
      <c r="AB174" s="332">
        <v>234</v>
      </c>
      <c r="AC174" s="332">
        <v>234</v>
      </c>
      <c r="AD174" s="332">
        <v>233</v>
      </c>
      <c r="AE174" s="332">
        <v>32.4</v>
      </c>
      <c r="AF174" s="332">
        <v>25.7</v>
      </c>
      <c r="AG174" s="332">
        <v>23.9</v>
      </c>
      <c r="AH174" s="332">
        <v>22.9</v>
      </c>
      <c r="AI174" s="332">
        <v>11</v>
      </c>
      <c r="AJ174" s="332">
        <v>16.7</v>
      </c>
      <c r="AK174" s="332">
        <v>4.4000000000000004</v>
      </c>
      <c r="AL174" s="332">
        <v>14.5</v>
      </c>
      <c r="AM174" s="332"/>
      <c r="AN174" s="332"/>
      <c r="AO174" s="332"/>
      <c r="AP174" s="332"/>
      <c r="AQ174" s="332"/>
      <c r="AR174" s="332"/>
      <c r="AS174" s="332"/>
      <c r="AT174" s="332"/>
      <c r="AU174" s="332">
        <v>21.1</v>
      </c>
      <c r="AV174" s="332">
        <v>10.5</v>
      </c>
      <c r="AW174" s="332">
        <v>18.3</v>
      </c>
      <c r="AX174" s="332">
        <v>14.5</v>
      </c>
      <c r="AY174" s="332">
        <v>0.85</v>
      </c>
      <c r="AZ174" s="332">
        <v>0.85</v>
      </c>
      <c r="BA174" s="332">
        <v>0.85</v>
      </c>
      <c r="BB174" s="261">
        <v>398</v>
      </c>
      <c r="BC174" s="261">
        <v>394</v>
      </c>
      <c r="BD174" s="261">
        <v>394</v>
      </c>
      <c r="BE174" s="261">
        <v>228</v>
      </c>
      <c r="BF174" s="261">
        <v>228</v>
      </c>
      <c r="BG174" s="261">
        <v>227</v>
      </c>
      <c r="BH174" s="261">
        <v>24.9</v>
      </c>
      <c r="BI174" s="261">
        <v>21.2</v>
      </c>
      <c r="BJ174" s="261">
        <v>18.2</v>
      </c>
      <c r="BK174" s="261">
        <v>9.1999999999999993</v>
      </c>
      <c r="BL174" s="261">
        <v>13.6</v>
      </c>
      <c r="BM174" s="261">
        <v>13.5</v>
      </c>
      <c r="BN174" s="261">
        <v>2.2999999999999998</v>
      </c>
      <c r="BO174" s="261">
        <v>12.1</v>
      </c>
      <c r="BP174" s="261"/>
      <c r="BQ174" s="261"/>
      <c r="BR174" s="261"/>
      <c r="BS174" s="261"/>
      <c r="BT174" s="261"/>
      <c r="BU174" s="261"/>
      <c r="BV174" s="261"/>
      <c r="BW174" s="261"/>
      <c r="BX174" s="261">
        <v>10.199999999999999</v>
      </c>
      <c r="BY174" s="261">
        <v>9.6</v>
      </c>
      <c r="BZ174" s="261">
        <v>14.7</v>
      </c>
      <c r="CA174" s="261">
        <v>7.4</v>
      </c>
      <c r="CB174" s="261">
        <v>0.85</v>
      </c>
      <c r="CC174" s="261">
        <v>0.85</v>
      </c>
      <c r="CD174" s="261">
        <v>0.85</v>
      </c>
      <c r="CE174" s="333">
        <v>228</v>
      </c>
      <c r="CF174" s="333">
        <v>86053752233</v>
      </c>
      <c r="CG174" s="333">
        <v>228</v>
      </c>
      <c r="CH174" s="333">
        <v>86053750492</v>
      </c>
      <c r="CI174" s="333">
        <v>228</v>
      </c>
      <c r="CJ174" s="333">
        <v>56400402550</v>
      </c>
      <c r="CK174" s="333"/>
      <c r="CL174" s="333"/>
      <c r="CM174" s="333"/>
      <c r="CN174" s="333"/>
      <c r="CO174" s="333"/>
      <c r="CP174" s="333"/>
      <c r="CQ174" s="333"/>
      <c r="CR174" s="333"/>
      <c r="CS174" s="333"/>
      <c r="CT174" s="333"/>
      <c r="CU174" s="333"/>
      <c r="CV174" s="333"/>
      <c r="CW174" s="333">
        <v>228</v>
      </c>
      <c r="CX174" s="333">
        <v>32198669676</v>
      </c>
      <c r="CY174" s="333">
        <v>228</v>
      </c>
      <c r="CZ174" s="333">
        <v>8604292886</v>
      </c>
      <c r="DA174" s="333">
        <v>227</v>
      </c>
      <c r="DB174" s="374">
        <v>86077741360</v>
      </c>
      <c r="DC174" s="154"/>
      <c r="DD174" s="179">
        <f t="shared" si="123"/>
        <v>142.49006131822304</v>
      </c>
      <c r="DE174" s="179">
        <f t="shared" si="124"/>
        <v>22.738428000000003</v>
      </c>
      <c r="DF174" s="179">
        <f t="shared" si="125"/>
        <v>18.036345666666666</v>
      </c>
      <c r="DG174" s="179">
        <f t="shared" si="126"/>
        <v>16.773099666666667</v>
      </c>
      <c r="DH174" s="180">
        <f t="shared" si="127"/>
        <v>32.4</v>
      </c>
      <c r="DI174" s="181">
        <f t="shared" si="146"/>
        <v>227</v>
      </c>
      <c r="DJ174" s="182">
        <f t="shared" si="141"/>
        <v>1</v>
      </c>
      <c r="DK174" s="182">
        <f t="shared" si="142"/>
        <v>0</v>
      </c>
      <c r="DL174" s="182">
        <f t="shared" si="147"/>
        <v>0</v>
      </c>
      <c r="DM174" s="182">
        <f t="shared" si="148"/>
        <v>0</v>
      </c>
      <c r="DN174" s="182">
        <f t="shared" si="149"/>
        <v>0</v>
      </c>
      <c r="DO174" s="182">
        <f t="shared" si="128"/>
        <v>1</v>
      </c>
      <c r="DP174" s="182">
        <f t="shared" si="129"/>
        <v>0</v>
      </c>
      <c r="DQ174" s="25">
        <f t="shared" si="130"/>
        <v>0</v>
      </c>
      <c r="DR174" s="169"/>
      <c r="DS174" s="166" t="str">
        <f t="shared" si="150"/>
        <v>A</v>
      </c>
      <c r="DT174" s="166" t="str">
        <f t="shared" si="151"/>
        <v>A</v>
      </c>
      <c r="DU174" s="167">
        <f t="shared" si="152"/>
        <v>1</v>
      </c>
      <c r="DV174" s="153" t="str">
        <f>VLOOKUP(M174,'Data Master kondisi'!$O$3:$P$11,2,FALSE)</f>
        <v>Z</v>
      </c>
      <c r="DW174" s="153">
        <f>LOOKUP(DV174,{"X","X","X","Y","Y","Y","Z","Z","Z"},{6,6,6,4,4,4,2,2,2})</f>
        <v>2</v>
      </c>
      <c r="DX174" s="153">
        <f t="shared" si="131"/>
        <v>1</v>
      </c>
      <c r="DY174" s="153">
        <f t="shared" si="153"/>
        <v>4</v>
      </c>
      <c r="DZ174" s="153" t="str">
        <f>VLOOKUP(G174,'Data Master class'!$A$5:$D$12,3,FALSE)</f>
        <v>B</v>
      </c>
      <c r="EA174" s="160" t="str">
        <f t="shared" si="154"/>
        <v>BAIK</v>
      </c>
      <c r="EB174" s="156"/>
      <c r="EC174" s="153">
        <f>VLOOKUP(G174,'Data Master class'!$A$5:$D$12,2,FALSE)</f>
        <v>3</v>
      </c>
      <c r="ED174" s="153" t="str">
        <f>VLOOKUP(H174,'Data Master class'!$E$5:$G$6,3,FALSE)</f>
        <v>X</v>
      </c>
      <c r="EE174" s="153">
        <f>VLOOKUP(H174,'Data Master class'!$E$5:$G$6,2,FALSE)</f>
        <v>2</v>
      </c>
      <c r="EF174" s="153">
        <f t="shared" si="155"/>
        <v>5</v>
      </c>
      <c r="EG174" s="153" t="str">
        <f t="shared" si="156"/>
        <v>CLASS 3</v>
      </c>
      <c r="EH174" s="153">
        <f t="shared" si="157"/>
        <v>9</v>
      </c>
      <c r="EI174" s="171"/>
      <c r="EJ174" s="441">
        <f t="shared" si="132"/>
        <v>0.18536585365853658</v>
      </c>
      <c r="EK174" s="441">
        <f t="shared" si="133"/>
        <v>5.9756097560975593E-2</v>
      </c>
      <c r="EL174" s="441">
        <f t="shared" si="134"/>
        <v>0.12560975609756098</v>
      </c>
      <c r="EM174" s="442">
        <f t="shared" si="158"/>
        <v>0.12357723577235773</v>
      </c>
      <c r="EN174" s="443" t="str">
        <f t="shared" si="159"/>
        <v>CUKUP</v>
      </c>
      <c r="EO174" s="195"/>
      <c r="EP174" s="196" t="e">
        <f>'2. SUHU &amp; FISIK TRAFO'!CY174</f>
        <v>#NAME?</v>
      </c>
      <c r="EQ174" s="168" t="e">
        <f t="shared" si="160"/>
        <v>#NAME?</v>
      </c>
      <c r="ER174" s="189" t="e">
        <f t="shared" si="161"/>
        <v>#NAME?</v>
      </c>
      <c r="ES174" s="195"/>
      <c r="ET174" s="447">
        <f t="shared" si="143"/>
        <v>19.164099999999998</v>
      </c>
      <c r="EU174" s="447">
        <f t="shared" si="162"/>
        <v>15.33128</v>
      </c>
      <c r="EV174" s="448">
        <f t="shared" si="135"/>
        <v>19.164099999999998</v>
      </c>
      <c r="EW174" s="449" t="str">
        <f t="shared" si="163"/>
        <v>BAIK</v>
      </c>
      <c r="EX174" s="721"/>
      <c r="EY174" s="447">
        <f t="shared" si="144"/>
        <v>14.642199999999999</v>
      </c>
      <c r="EZ174" s="447">
        <f t="shared" si="136"/>
        <v>11.713760000000001</v>
      </c>
      <c r="FA174" s="448">
        <f t="shared" si="145"/>
        <v>14.642199999999999</v>
      </c>
      <c r="FB174" s="449" t="str">
        <f t="shared" si="137"/>
        <v>BAIK</v>
      </c>
      <c r="FC174" s="195"/>
      <c r="FD174" s="453">
        <f t="shared" si="138"/>
        <v>22.9</v>
      </c>
      <c r="FE174" s="454">
        <f t="shared" si="139"/>
        <v>144.50867052023122</v>
      </c>
      <c r="FF174" s="725">
        <f t="shared" si="140"/>
        <v>15.846799999999996</v>
      </c>
      <c r="FG174" s="202" t="str">
        <f t="shared" si="164"/>
        <v>KURANG</v>
      </c>
    </row>
    <row r="175" spans="1:163" s="695" customFormat="1" ht="20.25" customHeight="1">
      <c r="A175" s="347">
        <v>163</v>
      </c>
      <c r="B175" s="764" t="s">
        <v>2232</v>
      </c>
      <c r="C175" s="667" t="s">
        <v>1299</v>
      </c>
      <c r="D175" s="668" t="s">
        <v>1279</v>
      </c>
      <c r="E175" s="669" t="s">
        <v>1251</v>
      </c>
      <c r="F175" s="669" t="s">
        <v>1280</v>
      </c>
      <c r="G175" s="670" t="s">
        <v>206</v>
      </c>
      <c r="H175" s="671" t="s">
        <v>209</v>
      </c>
      <c r="I175" s="672" t="s">
        <v>1300</v>
      </c>
      <c r="J175" s="673" t="s">
        <v>1301</v>
      </c>
      <c r="K175" s="668" t="s">
        <v>341</v>
      </c>
      <c r="L175" s="668" t="s">
        <v>580</v>
      </c>
      <c r="M175" s="668">
        <v>100</v>
      </c>
      <c r="N175" s="668">
        <v>13180354</v>
      </c>
      <c r="O175" s="668">
        <v>2013</v>
      </c>
      <c r="P175" s="668" t="s">
        <v>316</v>
      </c>
      <c r="Q175" s="665" t="s">
        <v>1661</v>
      </c>
      <c r="R175" s="674">
        <v>44785</v>
      </c>
      <c r="S175" s="667" t="s">
        <v>318</v>
      </c>
      <c r="T175" s="667" t="s">
        <v>343</v>
      </c>
      <c r="U175" s="668">
        <v>4</v>
      </c>
      <c r="V175" s="668">
        <v>2</v>
      </c>
      <c r="W175" s="668">
        <v>3</v>
      </c>
      <c r="X175" s="668">
        <v>20000</v>
      </c>
      <c r="Y175" s="675">
        <v>396</v>
      </c>
      <c r="Z175" s="675">
        <v>392</v>
      </c>
      <c r="AA175" s="675">
        <v>394</v>
      </c>
      <c r="AB175" s="675">
        <v>228</v>
      </c>
      <c r="AC175" s="675">
        <v>227</v>
      </c>
      <c r="AD175" s="675">
        <v>226</v>
      </c>
      <c r="AE175" s="675">
        <v>34</v>
      </c>
      <c r="AF175" s="675">
        <v>122</v>
      </c>
      <c r="AG175" s="675">
        <v>53</v>
      </c>
      <c r="AH175" s="675">
        <v>80</v>
      </c>
      <c r="AI175" s="675">
        <v>34</v>
      </c>
      <c r="AJ175" s="675">
        <v>122</v>
      </c>
      <c r="AK175" s="675">
        <v>53</v>
      </c>
      <c r="AL175" s="675">
        <v>70.400000000000006</v>
      </c>
      <c r="AM175" s="675"/>
      <c r="AN175" s="675"/>
      <c r="AO175" s="675"/>
      <c r="AP175" s="675"/>
      <c r="AQ175" s="675"/>
      <c r="AR175" s="675"/>
      <c r="AS175" s="675"/>
      <c r="AT175" s="675"/>
      <c r="AU175" s="675"/>
      <c r="AV175" s="675"/>
      <c r="AW175" s="675"/>
      <c r="AX175" s="675"/>
      <c r="AY175" s="675">
        <v>0.85</v>
      </c>
      <c r="AZ175" s="675">
        <v>0.85</v>
      </c>
      <c r="BA175" s="675">
        <v>0.85</v>
      </c>
      <c r="BB175" s="676">
        <v>397</v>
      </c>
      <c r="BC175" s="676">
        <v>395</v>
      </c>
      <c r="BD175" s="676">
        <v>395</v>
      </c>
      <c r="BE175" s="676">
        <v>229</v>
      </c>
      <c r="BF175" s="676">
        <v>228</v>
      </c>
      <c r="BG175" s="676">
        <v>227</v>
      </c>
      <c r="BH175" s="676">
        <v>75.5</v>
      </c>
      <c r="BI175" s="676">
        <v>121.8</v>
      </c>
      <c r="BJ175" s="676">
        <v>84.2</v>
      </c>
      <c r="BK175" s="676">
        <v>55.7</v>
      </c>
      <c r="BL175" s="676">
        <v>22.7</v>
      </c>
      <c r="BM175" s="676">
        <v>78.900000000000006</v>
      </c>
      <c r="BN175" s="676">
        <v>25.3</v>
      </c>
      <c r="BO175" s="676">
        <v>59.8</v>
      </c>
      <c r="BP175" s="676"/>
      <c r="BQ175" s="676"/>
      <c r="BR175" s="676"/>
      <c r="BS175" s="676"/>
      <c r="BT175" s="676"/>
      <c r="BU175" s="676"/>
      <c r="BV175" s="676"/>
      <c r="BW175" s="676"/>
      <c r="BX175" s="676">
        <v>55.5</v>
      </c>
      <c r="BY175" s="676">
        <v>43.4</v>
      </c>
      <c r="BZ175" s="676">
        <v>58.9</v>
      </c>
      <c r="CA175" s="676">
        <v>16.2</v>
      </c>
      <c r="CB175" s="676">
        <v>0.85</v>
      </c>
      <c r="CC175" s="676">
        <v>0.85</v>
      </c>
      <c r="CD175" s="676">
        <v>0.85</v>
      </c>
      <c r="CE175" s="677">
        <v>223</v>
      </c>
      <c r="CF175" s="677">
        <v>86064900086</v>
      </c>
      <c r="CG175" s="677">
        <v>225</v>
      </c>
      <c r="CH175" s="677">
        <v>86064990889</v>
      </c>
      <c r="CI175" s="677">
        <v>218</v>
      </c>
      <c r="CJ175" s="677">
        <v>32104168102</v>
      </c>
      <c r="CK175" s="677"/>
      <c r="CL175" s="677"/>
      <c r="CM175" s="677"/>
      <c r="CN175" s="677"/>
      <c r="CO175" s="677"/>
      <c r="CP175" s="677"/>
      <c r="CQ175" s="677"/>
      <c r="CR175" s="677"/>
      <c r="CS175" s="677"/>
      <c r="CT175" s="677"/>
      <c r="CU175" s="677"/>
      <c r="CV175" s="677"/>
      <c r="CW175" s="677">
        <v>223</v>
      </c>
      <c r="CX175" s="677">
        <v>45016810140</v>
      </c>
      <c r="CY175" s="677">
        <v>225</v>
      </c>
      <c r="CZ175" s="677">
        <v>32138714681</v>
      </c>
      <c r="DA175" s="677">
        <v>225</v>
      </c>
      <c r="DB175" s="678">
        <v>86051080215</v>
      </c>
      <c r="DC175" s="679"/>
      <c r="DD175" s="680">
        <f t="shared" si="123"/>
        <v>146.70931017282356</v>
      </c>
      <c r="DE175" s="680">
        <f t="shared" si="124"/>
        <v>23.175080000000001</v>
      </c>
      <c r="DF175" s="680">
        <f t="shared" si="125"/>
        <v>83.157640000000001</v>
      </c>
      <c r="DG175" s="680">
        <f t="shared" si="126"/>
        <v>36.125859999999996</v>
      </c>
      <c r="DH175" s="681">
        <f t="shared" si="127"/>
        <v>122</v>
      </c>
      <c r="DI175" s="682">
        <f t="shared" si="146"/>
        <v>218</v>
      </c>
      <c r="DJ175" s="182">
        <f t="shared" si="141"/>
        <v>0</v>
      </c>
      <c r="DK175" s="182">
        <f t="shared" si="142"/>
        <v>1</v>
      </c>
      <c r="DL175" s="683">
        <f t="shared" si="147"/>
        <v>0</v>
      </c>
      <c r="DM175" s="683">
        <f t="shared" si="148"/>
        <v>0</v>
      </c>
      <c r="DN175" s="683">
        <f t="shared" si="149"/>
        <v>0</v>
      </c>
      <c r="DO175" s="683">
        <f t="shared" si="128"/>
        <v>0</v>
      </c>
      <c r="DP175" s="683">
        <f t="shared" si="129"/>
        <v>0</v>
      </c>
      <c r="DQ175" s="684">
        <f t="shared" si="130"/>
        <v>1</v>
      </c>
      <c r="DR175" s="685"/>
      <c r="DS175" s="686" t="str">
        <f t="shared" si="150"/>
        <v>A</v>
      </c>
      <c r="DT175" s="686" t="str">
        <f t="shared" si="151"/>
        <v>C</v>
      </c>
      <c r="DU175" s="687">
        <f t="shared" si="152"/>
        <v>3</v>
      </c>
      <c r="DV175" s="688" t="str">
        <f>VLOOKUP(M175,'Data Master kondisi'!$O$3:$P$11,2,FALSE)</f>
        <v>Z</v>
      </c>
      <c r="DW175" s="688">
        <f>LOOKUP(DV175,{"X","X","X","Y","Y","Y","Z","Z","Z"},{6,6,6,4,4,4,2,2,2})</f>
        <v>2</v>
      </c>
      <c r="DX175" s="688">
        <f t="shared" si="131"/>
        <v>1</v>
      </c>
      <c r="DY175" s="688">
        <f t="shared" si="153"/>
        <v>6</v>
      </c>
      <c r="DZ175" s="688" t="str">
        <f>VLOOKUP(G175,'Data Master class'!$A$5:$D$12,3,FALSE)</f>
        <v>B</v>
      </c>
      <c r="EA175" s="689" t="str">
        <f t="shared" si="154"/>
        <v>CUKUP</v>
      </c>
      <c r="EB175" s="690"/>
      <c r="EC175" s="688">
        <f>VLOOKUP(G175,'Data Master class'!$A$5:$D$12,2,FALSE)</f>
        <v>3</v>
      </c>
      <c r="ED175" s="688" t="str">
        <f>VLOOKUP(H175,'Data Master class'!$E$5:$G$6,3,FALSE)</f>
        <v>Y</v>
      </c>
      <c r="EE175" s="688">
        <f>VLOOKUP(H175,'Data Master class'!$E$5:$G$6,2,FALSE)</f>
        <v>1</v>
      </c>
      <c r="EF175" s="688">
        <f t="shared" si="155"/>
        <v>4</v>
      </c>
      <c r="EG175" s="688" t="str">
        <f t="shared" si="156"/>
        <v>CLASS 3</v>
      </c>
      <c r="EH175" s="688">
        <f t="shared" si="157"/>
        <v>10</v>
      </c>
      <c r="EI175" s="691"/>
      <c r="EJ175" s="692">
        <f t="shared" si="132"/>
        <v>0.51196172248803828</v>
      </c>
      <c r="EK175" s="692">
        <f t="shared" si="133"/>
        <v>0.75119617224880375</v>
      </c>
      <c r="EL175" s="692">
        <f t="shared" si="134"/>
        <v>0.23923444976076561</v>
      </c>
      <c r="EM175" s="693">
        <f t="shared" si="158"/>
        <v>0.50079744816586924</v>
      </c>
      <c r="EN175" s="694" t="str">
        <f t="shared" si="159"/>
        <v>BURUK</v>
      </c>
      <c r="EP175" s="196" t="e">
        <f>'2. SUHU &amp; FISIK TRAFO'!CY175</f>
        <v>#NAME?</v>
      </c>
      <c r="EQ175" s="168" t="e">
        <f t="shared" si="160"/>
        <v>#NAME?</v>
      </c>
      <c r="ER175" s="696" t="e">
        <f t="shared" si="161"/>
        <v>#NAME?</v>
      </c>
      <c r="ET175" s="447">
        <f t="shared" si="143"/>
        <v>47.423999999999999</v>
      </c>
      <c r="EU175" s="697">
        <f t="shared" si="162"/>
        <v>37.9392</v>
      </c>
      <c r="EV175" s="698">
        <f t="shared" si="135"/>
        <v>47.423999999999999</v>
      </c>
      <c r="EW175" s="699" t="str">
        <f t="shared" si="163"/>
        <v>BAIK</v>
      </c>
      <c r="EX175" s="722"/>
      <c r="EY175" s="447">
        <f t="shared" si="144"/>
        <v>64.173299999999998</v>
      </c>
      <c r="EZ175" s="697">
        <f t="shared" si="136"/>
        <v>51.338639999999998</v>
      </c>
      <c r="FA175" s="448">
        <f t="shared" si="145"/>
        <v>64.173299999999998</v>
      </c>
      <c r="FB175" s="699" t="str">
        <f t="shared" si="137"/>
        <v>CUKUP</v>
      </c>
      <c r="FD175" s="700">
        <f t="shared" si="138"/>
        <v>80</v>
      </c>
      <c r="FE175" s="701">
        <f t="shared" si="139"/>
        <v>144.50867052023122</v>
      </c>
      <c r="FF175" s="725">
        <f t="shared" si="140"/>
        <v>55.36</v>
      </c>
      <c r="FG175" s="702" t="str">
        <f t="shared" si="164"/>
        <v>BURUK</v>
      </c>
    </row>
    <row r="176" spans="1:163" s="172" customFormat="1" ht="20.25" customHeight="1">
      <c r="A176" s="347">
        <v>164</v>
      </c>
      <c r="B176" s="764" t="s">
        <v>2232</v>
      </c>
      <c r="C176" s="331" t="s">
        <v>1302</v>
      </c>
      <c r="D176" s="259" t="s">
        <v>1303</v>
      </c>
      <c r="E176" s="319" t="s">
        <v>1241</v>
      </c>
      <c r="F176" s="319" t="s">
        <v>1304</v>
      </c>
      <c r="G176" s="208" t="s">
        <v>206</v>
      </c>
      <c r="H176" s="214" t="s">
        <v>208</v>
      </c>
      <c r="I176" s="463" t="s">
        <v>1305</v>
      </c>
      <c r="J176" s="462" t="s">
        <v>1306</v>
      </c>
      <c r="K176" s="259" t="s">
        <v>341</v>
      </c>
      <c r="L176" s="259" t="s">
        <v>560</v>
      </c>
      <c r="M176" s="259">
        <v>160</v>
      </c>
      <c r="N176" s="259">
        <v>19032024</v>
      </c>
      <c r="O176" s="259">
        <v>2019</v>
      </c>
      <c r="P176" s="259" t="s">
        <v>316</v>
      </c>
      <c r="Q176" s="545" t="s">
        <v>1662</v>
      </c>
      <c r="R176" s="433">
        <v>44783</v>
      </c>
      <c r="S176" s="331" t="s">
        <v>318</v>
      </c>
      <c r="T176" s="331" t="s">
        <v>343</v>
      </c>
      <c r="U176" s="259">
        <v>4</v>
      </c>
      <c r="V176" s="259">
        <v>2</v>
      </c>
      <c r="W176" s="259">
        <v>3</v>
      </c>
      <c r="X176" s="259">
        <v>20000</v>
      </c>
      <c r="Y176" s="332">
        <v>401</v>
      </c>
      <c r="Z176" s="332">
        <v>401</v>
      </c>
      <c r="AA176" s="332">
        <v>400</v>
      </c>
      <c r="AB176" s="332">
        <v>231</v>
      </c>
      <c r="AC176" s="332">
        <v>231</v>
      </c>
      <c r="AD176" s="332">
        <v>231</v>
      </c>
      <c r="AE176" s="332">
        <v>92.3</v>
      </c>
      <c r="AF176" s="332">
        <v>91.3</v>
      </c>
      <c r="AG176" s="332">
        <v>71.900000000000006</v>
      </c>
      <c r="AH176" s="332">
        <v>37.299999999999997</v>
      </c>
      <c r="AI176" s="332"/>
      <c r="AJ176" s="332"/>
      <c r="AK176" s="332"/>
      <c r="AL176" s="332"/>
      <c r="AM176" s="332">
        <v>87</v>
      </c>
      <c r="AN176" s="332">
        <v>80.7</v>
      </c>
      <c r="AO176" s="332">
        <v>69.3</v>
      </c>
      <c r="AP176" s="332">
        <v>32.799999999999997</v>
      </c>
      <c r="AQ176" s="332"/>
      <c r="AR176" s="332"/>
      <c r="AS176" s="332"/>
      <c r="AT176" s="332"/>
      <c r="AU176" s="332">
        <v>0</v>
      </c>
      <c r="AV176" s="332">
        <v>6.2</v>
      </c>
      <c r="AW176" s="332">
        <v>4.0999999999999996</v>
      </c>
      <c r="AX176" s="332">
        <v>6.9</v>
      </c>
      <c r="AY176" s="332">
        <v>0.85</v>
      </c>
      <c r="AZ176" s="332">
        <v>0.85</v>
      </c>
      <c r="BA176" s="332">
        <v>0.85</v>
      </c>
      <c r="BB176" s="261">
        <v>402</v>
      </c>
      <c r="BC176" s="261">
        <v>401</v>
      </c>
      <c r="BD176" s="261">
        <v>401</v>
      </c>
      <c r="BE176" s="261">
        <v>231</v>
      </c>
      <c r="BF176" s="261">
        <v>231</v>
      </c>
      <c r="BG176" s="261">
        <v>231</v>
      </c>
      <c r="BH176" s="261">
        <v>69.2</v>
      </c>
      <c r="BI176" s="261">
        <v>76.2</v>
      </c>
      <c r="BJ176" s="261">
        <v>33.799999999999997</v>
      </c>
      <c r="BK176" s="261">
        <v>42.8</v>
      </c>
      <c r="BL176" s="261"/>
      <c r="BM176" s="261"/>
      <c r="BN176" s="261"/>
      <c r="BO176" s="261"/>
      <c r="BP176" s="261">
        <v>67.8</v>
      </c>
      <c r="BQ176" s="261">
        <v>74.3</v>
      </c>
      <c r="BR176" s="261">
        <v>28.2</v>
      </c>
      <c r="BS176" s="261">
        <v>48.3</v>
      </c>
      <c r="BT176" s="261"/>
      <c r="BU176" s="261"/>
      <c r="BV176" s="261"/>
      <c r="BW176" s="261"/>
      <c r="BX176" s="261">
        <v>1.2</v>
      </c>
      <c r="BY176" s="261">
        <v>6.2</v>
      </c>
      <c r="BZ176" s="261">
        <v>4</v>
      </c>
      <c r="CA176" s="261">
        <v>5.9</v>
      </c>
      <c r="CB176" s="261">
        <v>0.85</v>
      </c>
      <c r="CC176" s="261">
        <v>0.85</v>
      </c>
      <c r="CD176" s="261">
        <v>0.85</v>
      </c>
      <c r="CE176" s="333"/>
      <c r="CF176" s="333"/>
      <c r="CG176" s="333"/>
      <c r="CH176" s="333"/>
      <c r="CI176" s="333"/>
      <c r="CJ176" s="333"/>
      <c r="CK176" s="333">
        <v>225</v>
      </c>
      <c r="CL176" s="333">
        <v>56601454228</v>
      </c>
      <c r="CM176" s="333">
        <v>225</v>
      </c>
      <c r="CN176" s="333">
        <v>56601454236</v>
      </c>
      <c r="CO176" s="333">
        <v>222</v>
      </c>
      <c r="CP176" s="333">
        <v>86073523172</v>
      </c>
      <c r="CQ176" s="333"/>
      <c r="CR176" s="333"/>
      <c r="CS176" s="333"/>
      <c r="CT176" s="333"/>
      <c r="CU176" s="333"/>
      <c r="CV176" s="333"/>
      <c r="CW176" s="333">
        <v>222</v>
      </c>
      <c r="CX176" s="333">
        <v>86065090689</v>
      </c>
      <c r="CY176" s="333">
        <v>224</v>
      </c>
      <c r="CZ176" s="333">
        <v>56601454244</v>
      </c>
      <c r="DA176" s="333">
        <v>225</v>
      </c>
      <c r="DB176" s="374">
        <v>56601457379</v>
      </c>
      <c r="DC176" s="154"/>
      <c r="DD176" s="179">
        <f t="shared" si="123"/>
        <v>230.8291575697537</v>
      </c>
      <c r="DE176" s="179">
        <f t="shared" si="124"/>
        <v>39.98628291666666</v>
      </c>
      <c r="DF176" s="179">
        <f t="shared" si="125"/>
        <v>39.55306208333333</v>
      </c>
      <c r="DG176" s="179">
        <f t="shared" si="126"/>
        <v>31.148577916666664</v>
      </c>
      <c r="DH176" s="180">
        <f t="shared" si="127"/>
        <v>92.3</v>
      </c>
      <c r="DI176" s="181">
        <f t="shared" si="146"/>
        <v>222</v>
      </c>
      <c r="DJ176" s="182">
        <f t="shared" si="141"/>
        <v>0</v>
      </c>
      <c r="DK176" s="182">
        <f t="shared" si="142"/>
        <v>1</v>
      </c>
      <c r="DL176" s="182">
        <f t="shared" si="147"/>
        <v>0</v>
      </c>
      <c r="DM176" s="182">
        <f t="shared" si="148"/>
        <v>0</v>
      </c>
      <c r="DN176" s="182">
        <f t="shared" si="149"/>
        <v>0</v>
      </c>
      <c r="DO176" s="182">
        <f t="shared" si="128"/>
        <v>1</v>
      </c>
      <c r="DP176" s="182">
        <f t="shared" si="129"/>
        <v>0</v>
      </c>
      <c r="DQ176" s="25">
        <f t="shared" si="130"/>
        <v>0</v>
      </c>
      <c r="DR176" s="169"/>
      <c r="DS176" s="166" t="str">
        <f t="shared" si="150"/>
        <v>A</v>
      </c>
      <c r="DT176" s="166" t="str">
        <f t="shared" si="151"/>
        <v>A</v>
      </c>
      <c r="DU176" s="167">
        <f t="shared" si="152"/>
        <v>1</v>
      </c>
      <c r="DV176" s="153" t="str">
        <f>VLOOKUP(M176,'Data Master kondisi'!$O$3:$P$11,2,FALSE)</f>
        <v>Y</v>
      </c>
      <c r="DW176" s="153">
        <f>LOOKUP(DV176,{"X","X","X","Y","Y","Y","Z","Z","Z"},{6,6,6,4,4,4,2,2,2})</f>
        <v>4</v>
      </c>
      <c r="DX176" s="153">
        <f t="shared" si="131"/>
        <v>1</v>
      </c>
      <c r="DY176" s="153">
        <f t="shared" si="153"/>
        <v>6</v>
      </c>
      <c r="DZ176" s="153" t="str">
        <f>VLOOKUP(G176,'Data Master class'!$A$5:$D$12,3,FALSE)</f>
        <v>B</v>
      </c>
      <c r="EA176" s="160" t="str">
        <f t="shared" si="154"/>
        <v>CUKUP</v>
      </c>
      <c r="EB176" s="156"/>
      <c r="EC176" s="153">
        <f>VLOOKUP(G176,'Data Master class'!$A$5:$D$12,2,FALSE)</f>
        <v>3</v>
      </c>
      <c r="ED176" s="153" t="str">
        <f>VLOOKUP(H176,'Data Master class'!$E$5:$G$6,3,FALSE)</f>
        <v>X</v>
      </c>
      <c r="EE176" s="153">
        <f>VLOOKUP(H176,'Data Master class'!$E$5:$G$6,2,FALSE)</f>
        <v>2</v>
      </c>
      <c r="EF176" s="153">
        <f t="shared" si="155"/>
        <v>5</v>
      </c>
      <c r="EG176" s="153" t="str">
        <f t="shared" si="156"/>
        <v>CLASS 3</v>
      </c>
      <c r="EH176" s="153">
        <f t="shared" si="157"/>
        <v>11</v>
      </c>
      <c r="EI176" s="171"/>
      <c r="EJ176" s="441">
        <f t="shared" si="132"/>
        <v>8.3757338551859004E-2</v>
      </c>
      <c r="EK176" s="441">
        <f t="shared" si="133"/>
        <v>7.2015655577299317E-2</v>
      </c>
      <c r="EL176" s="441">
        <f t="shared" si="134"/>
        <v>0.15577299412915849</v>
      </c>
      <c r="EM176" s="442">
        <f t="shared" si="158"/>
        <v>0.10384866275277227</v>
      </c>
      <c r="EN176" s="443" t="str">
        <f t="shared" si="159"/>
        <v>CUKUP</v>
      </c>
      <c r="EO176" s="195"/>
      <c r="EP176" s="196" t="e">
        <f>'2. SUHU &amp; FISIK TRAFO'!CY176</f>
        <v>#NAME?</v>
      </c>
      <c r="EQ176" s="168" t="e">
        <f t="shared" si="160"/>
        <v>#NAME?</v>
      </c>
      <c r="ER176" s="189" t="e">
        <f t="shared" si="161"/>
        <v>#NAME?</v>
      </c>
      <c r="ES176" s="195"/>
      <c r="ET176" s="447">
        <f t="shared" si="143"/>
        <v>59.020499999999998</v>
      </c>
      <c r="EU176" s="447">
        <f t="shared" si="162"/>
        <v>47.2164</v>
      </c>
      <c r="EV176" s="448">
        <f t="shared" si="135"/>
        <v>36.887812500000003</v>
      </c>
      <c r="EW176" s="449" t="str">
        <f t="shared" si="163"/>
        <v>BAIK</v>
      </c>
      <c r="EX176" s="721"/>
      <c r="EY176" s="447">
        <f t="shared" si="144"/>
        <v>41.395199999999996</v>
      </c>
      <c r="EZ176" s="447">
        <f t="shared" si="136"/>
        <v>33.116160000000001</v>
      </c>
      <c r="FA176" s="448">
        <f t="shared" si="145"/>
        <v>25.871999999999996</v>
      </c>
      <c r="FB176" s="449" t="str">
        <f t="shared" si="137"/>
        <v>BAIK</v>
      </c>
      <c r="FC176" s="195"/>
      <c r="FD176" s="453">
        <f t="shared" si="138"/>
        <v>37.299999999999997</v>
      </c>
      <c r="FE176" s="454">
        <f t="shared" si="139"/>
        <v>231.21387283236993</v>
      </c>
      <c r="FF176" s="725">
        <f t="shared" si="140"/>
        <v>16.132249999999999</v>
      </c>
      <c r="FG176" s="202" t="str">
        <f t="shared" si="164"/>
        <v>KURANG</v>
      </c>
    </row>
    <row r="177" spans="1:163" s="162" customFormat="1" ht="20.25" customHeight="1">
      <c r="A177" s="347">
        <v>165</v>
      </c>
      <c r="B177" s="764" t="s">
        <v>2232</v>
      </c>
      <c r="C177" s="331" t="s">
        <v>1307</v>
      </c>
      <c r="D177" s="259" t="s">
        <v>1308</v>
      </c>
      <c r="E177" s="319" t="s">
        <v>1241</v>
      </c>
      <c r="F177" s="319" t="s">
        <v>1309</v>
      </c>
      <c r="G177" s="208" t="s">
        <v>206</v>
      </c>
      <c r="H177" s="214" t="s">
        <v>209</v>
      </c>
      <c r="I177" s="463" t="s">
        <v>1310</v>
      </c>
      <c r="J177" s="462" t="s">
        <v>1311</v>
      </c>
      <c r="K177" s="259" t="s">
        <v>341</v>
      </c>
      <c r="L177" s="259" t="s">
        <v>1259</v>
      </c>
      <c r="M177" s="259">
        <v>100</v>
      </c>
      <c r="N177" s="259" t="s">
        <v>1312</v>
      </c>
      <c r="O177" s="259">
        <v>2017</v>
      </c>
      <c r="P177" s="259" t="s">
        <v>316</v>
      </c>
      <c r="Q177" s="545" t="s">
        <v>1663</v>
      </c>
      <c r="R177" s="433">
        <v>44785</v>
      </c>
      <c r="S177" s="331" t="s">
        <v>318</v>
      </c>
      <c r="T177" s="331" t="s">
        <v>343</v>
      </c>
      <c r="U177" s="259">
        <v>4</v>
      </c>
      <c r="V177" s="259">
        <v>4</v>
      </c>
      <c r="W177" s="259">
        <v>3</v>
      </c>
      <c r="X177" s="259">
        <v>20000</v>
      </c>
      <c r="Y177" s="332">
        <v>402</v>
      </c>
      <c r="Z177" s="332">
        <v>401</v>
      </c>
      <c r="AA177" s="332">
        <v>403</v>
      </c>
      <c r="AB177" s="332">
        <v>230</v>
      </c>
      <c r="AC177" s="332">
        <v>232</v>
      </c>
      <c r="AD177" s="332">
        <v>232</v>
      </c>
      <c r="AE177" s="332">
        <v>109.7</v>
      </c>
      <c r="AF177" s="332">
        <v>80.900000000000006</v>
      </c>
      <c r="AG177" s="332">
        <v>88</v>
      </c>
      <c r="AH177" s="332">
        <v>48.2</v>
      </c>
      <c r="AI177" s="332">
        <v>42.6</v>
      </c>
      <c r="AJ177" s="332">
        <v>21.3</v>
      </c>
      <c r="AK177" s="332">
        <v>26.5</v>
      </c>
      <c r="AL177" s="332">
        <v>29.4</v>
      </c>
      <c r="AM177" s="332">
        <v>0</v>
      </c>
      <c r="AN177" s="332">
        <v>0</v>
      </c>
      <c r="AO177" s="332">
        <v>0</v>
      </c>
      <c r="AP177" s="332">
        <v>0</v>
      </c>
      <c r="AQ177" s="332">
        <v>41.4</v>
      </c>
      <c r="AR177" s="332">
        <v>54.4</v>
      </c>
      <c r="AS177" s="332">
        <v>60.9</v>
      </c>
      <c r="AT177" s="332">
        <v>27.9</v>
      </c>
      <c r="AU177" s="332">
        <v>30.9</v>
      </c>
      <c r="AV177" s="332">
        <v>3.1</v>
      </c>
      <c r="AW177" s="332">
        <v>3.3</v>
      </c>
      <c r="AX177" s="332">
        <v>26.4</v>
      </c>
      <c r="AY177" s="332">
        <v>0.85</v>
      </c>
      <c r="AZ177" s="332">
        <v>0.85</v>
      </c>
      <c r="BA177" s="332">
        <v>0.85</v>
      </c>
      <c r="BB177" s="261">
        <v>393</v>
      </c>
      <c r="BC177" s="261">
        <v>392</v>
      </c>
      <c r="BD177" s="261">
        <v>393</v>
      </c>
      <c r="BE177" s="261">
        <v>226</v>
      </c>
      <c r="BF177" s="261">
        <v>227</v>
      </c>
      <c r="BG177" s="261">
        <v>226</v>
      </c>
      <c r="BH177" s="261">
        <v>92</v>
      </c>
      <c r="BI177" s="261">
        <v>61.2</v>
      </c>
      <c r="BJ177" s="261">
        <v>62.6</v>
      </c>
      <c r="BK177" s="261">
        <v>35.200000000000003</v>
      </c>
      <c r="BL177" s="261">
        <v>40.1</v>
      </c>
      <c r="BM177" s="261">
        <v>20</v>
      </c>
      <c r="BN177" s="261">
        <v>16.100000000000001</v>
      </c>
      <c r="BO177" s="261">
        <v>21.5</v>
      </c>
      <c r="BP177" s="261">
        <v>0</v>
      </c>
      <c r="BQ177" s="261">
        <v>0</v>
      </c>
      <c r="BR177" s="261">
        <v>0</v>
      </c>
      <c r="BS177" s="261">
        <v>0</v>
      </c>
      <c r="BT177" s="261">
        <v>32.5</v>
      </c>
      <c r="BU177" s="261">
        <v>38.5</v>
      </c>
      <c r="BV177" s="261">
        <v>38.9</v>
      </c>
      <c r="BW177" s="261">
        <v>10.7</v>
      </c>
      <c r="BX177" s="261">
        <v>16.3</v>
      </c>
      <c r="BY177" s="261">
        <v>10</v>
      </c>
      <c r="BZ177" s="261">
        <v>2.1</v>
      </c>
      <c r="CA177" s="261">
        <v>15.5</v>
      </c>
      <c r="CB177" s="261">
        <v>0.85</v>
      </c>
      <c r="CC177" s="261">
        <v>0.85</v>
      </c>
      <c r="CD177" s="261">
        <v>0.85</v>
      </c>
      <c r="CE177" s="333">
        <v>229</v>
      </c>
      <c r="CF177" s="333">
        <v>86031849358</v>
      </c>
      <c r="CG177" s="333">
        <v>229</v>
      </c>
      <c r="CH177" s="333">
        <v>86031861551</v>
      </c>
      <c r="CI177" s="333">
        <v>224</v>
      </c>
      <c r="CJ177" s="333">
        <v>86032027467</v>
      </c>
      <c r="CK177" s="333"/>
      <c r="CL177" s="333"/>
      <c r="CM177" s="333"/>
      <c r="CN177" s="333"/>
      <c r="CO177" s="333"/>
      <c r="CP177" s="333"/>
      <c r="CQ177" s="333">
        <v>223</v>
      </c>
      <c r="CR177" s="333">
        <v>86031852717</v>
      </c>
      <c r="CS177" s="333">
        <v>228</v>
      </c>
      <c r="CT177" s="333">
        <v>86031859803</v>
      </c>
      <c r="CU177" s="333">
        <v>223</v>
      </c>
      <c r="CV177" s="333">
        <v>86032015371</v>
      </c>
      <c r="CW177" s="333">
        <v>227</v>
      </c>
      <c r="CX177" s="333">
        <v>86042873801</v>
      </c>
      <c r="CY177" s="333">
        <v>227</v>
      </c>
      <c r="CZ177" s="333">
        <v>86042949916</v>
      </c>
      <c r="DA177" s="333">
        <v>227</v>
      </c>
      <c r="DB177" s="374">
        <v>86042848902</v>
      </c>
      <c r="DC177" s="154"/>
      <c r="DD177" s="179">
        <f t="shared" si="123"/>
        <v>143.78972191067783</v>
      </c>
      <c r="DE177" s="179">
        <f t="shared" si="124"/>
        <v>76.291961999999998</v>
      </c>
      <c r="DF177" s="179">
        <f t="shared" si="125"/>
        <v>56.262714000000003</v>
      </c>
      <c r="DG177" s="179">
        <f t="shared" si="126"/>
        <v>61.200479999999999</v>
      </c>
      <c r="DH177" s="180">
        <f t="shared" si="127"/>
        <v>109.7</v>
      </c>
      <c r="DI177" s="181">
        <f t="shared" si="146"/>
        <v>223</v>
      </c>
      <c r="DJ177" s="182">
        <f t="shared" si="141"/>
        <v>0</v>
      </c>
      <c r="DK177" s="182">
        <f t="shared" si="142"/>
        <v>0</v>
      </c>
      <c r="DL177" s="182">
        <f t="shared" si="147"/>
        <v>1</v>
      </c>
      <c r="DM177" s="182">
        <f t="shared" si="148"/>
        <v>0</v>
      </c>
      <c r="DN177" s="182">
        <f t="shared" si="149"/>
        <v>0</v>
      </c>
      <c r="DO177" s="182">
        <f t="shared" si="128"/>
        <v>0</v>
      </c>
      <c r="DP177" s="182">
        <f t="shared" si="129"/>
        <v>1</v>
      </c>
      <c r="DQ177" s="25">
        <f t="shared" si="130"/>
        <v>0</v>
      </c>
      <c r="DR177" s="169"/>
      <c r="DS177" s="166" t="str">
        <f t="shared" si="150"/>
        <v>B</v>
      </c>
      <c r="DT177" s="166" t="str">
        <f t="shared" si="151"/>
        <v>A</v>
      </c>
      <c r="DU177" s="167">
        <f t="shared" si="152"/>
        <v>4</v>
      </c>
      <c r="DV177" s="153" t="str">
        <f>VLOOKUP(M177,'Data Master kondisi'!$O$3:$P$11,2,FALSE)</f>
        <v>Z</v>
      </c>
      <c r="DW177" s="153">
        <f>LOOKUP(DV177,{"X","X","X","Y","Y","Y","Z","Z","Z"},{6,6,6,4,4,4,2,2,2})</f>
        <v>2</v>
      </c>
      <c r="DX177" s="153">
        <f t="shared" si="131"/>
        <v>1</v>
      </c>
      <c r="DY177" s="153">
        <f t="shared" si="153"/>
        <v>7</v>
      </c>
      <c r="DZ177" s="153" t="str">
        <f>VLOOKUP(G177,'Data Master class'!$A$5:$D$12,3,FALSE)</f>
        <v>B</v>
      </c>
      <c r="EA177" s="160" t="str">
        <f t="shared" si="154"/>
        <v>CUKUP</v>
      </c>
      <c r="EB177" s="156"/>
      <c r="EC177" s="153">
        <f>VLOOKUP(G177,'Data Master class'!$A$5:$D$12,2,FALSE)</f>
        <v>3</v>
      </c>
      <c r="ED177" s="153" t="str">
        <f>VLOOKUP(H177,'Data Master class'!$E$5:$G$6,3,FALSE)</f>
        <v>Y</v>
      </c>
      <c r="EE177" s="153">
        <f>VLOOKUP(H177,'Data Master class'!$E$5:$G$6,2,FALSE)</f>
        <v>1</v>
      </c>
      <c r="EF177" s="153">
        <f t="shared" si="155"/>
        <v>4</v>
      </c>
      <c r="EG177" s="153" t="str">
        <f t="shared" si="156"/>
        <v>CLASS 3</v>
      </c>
      <c r="EH177" s="153">
        <f t="shared" si="157"/>
        <v>11</v>
      </c>
      <c r="EI177" s="171"/>
      <c r="EJ177" s="441">
        <f t="shared" si="132"/>
        <v>0.18126346015793246</v>
      </c>
      <c r="EK177" s="441">
        <f t="shared" si="133"/>
        <v>0.12885857860732233</v>
      </c>
      <c r="EL177" s="441">
        <f t="shared" si="134"/>
        <v>5.2404881550610273E-2</v>
      </c>
      <c r="EM177" s="442">
        <f t="shared" si="158"/>
        <v>0.12084230677195502</v>
      </c>
      <c r="EN177" s="443" t="str">
        <f t="shared" si="159"/>
        <v>CUKUP</v>
      </c>
      <c r="EO177" s="195"/>
      <c r="EP177" s="196" t="e">
        <f>'2. SUHU &amp; FISIK TRAFO'!CY177</f>
        <v>#NAME?</v>
      </c>
      <c r="EQ177" s="168" t="e">
        <f t="shared" si="160"/>
        <v>#NAME?</v>
      </c>
      <c r="ER177" s="189" t="e">
        <f t="shared" si="161"/>
        <v>#NAME?</v>
      </c>
      <c r="ES177" s="195"/>
      <c r="ET177" s="447">
        <f t="shared" si="143"/>
        <v>64.415800000000004</v>
      </c>
      <c r="EU177" s="447">
        <f t="shared" si="162"/>
        <v>51.532640000000008</v>
      </c>
      <c r="EV177" s="448">
        <f t="shared" si="135"/>
        <v>64.415800000000004</v>
      </c>
      <c r="EW177" s="449" t="str">
        <f t="shared" si="163"/>
        <v>CUKUP</v>
      </c>
      <c r="EX177" s="721"/>
      <c r="EY177" s="447">
        <f t="shared" si="144"/>
        <v>48.832000000000001</v>
      </c>
      <c r="EZ177" s="447">
        <f t="shared" si="136"/>
        <v>39.065600000000003</v>
      </c>
      <c r="FA177" s="448">
        <f t="shared" si="145"/>
        <v>48.832000000000001</v>
      </c>
      <c r="FB177" s="449" t="str">
        <f t="shared" si="137"/>
        <v>BAIK</v>
      </c>
      <c r="FC177" s="195"/>
      <c r="FD177" s="453">
        <f t="shared" si="138"/>
        <v>48.2</v>
      </c>
      <c r="FE177" s="454">
        <f t="shared" si="139"/>
        <v>144.50867052023122</v>
      </c>
      <c r="FF177" s="725">
        <f t="shared" si="140"/>
        <v>33.354399999999998</v>
      </c>
      <c r="FG177" s="202" t="str">
        <f t="shared" si="164"/>
        <v>BURUK</v>
      </c>
    </row>
    <row r="178" spans="1:163" s="162" customFormat="1" ht="20.25" customHeight="1">
      <c r="A178" s="347">
        <v>166</v>
      </c>
      <c r="B178" s="764" t="s">
        <v>2232</v>
      </c>
      <c r="C178" s="331" t="s">
        <v>1313</v>
      </c>
      <c r="D178" s="259" t="s">
        <v>1314</v>
      </c>
      <c r="E178" s="319" t="s">
        <v>1241</v>
      </c>
      <c r="F178" s="319" t="s">
        <v>1315</v>
      </c>
      <c r="G178" s="208" t="s">
        <v>206</v>
      </c>
      <c r="H178" s="214" t="s">
        <v>209</v>
      </c>
      <c r="I178" s="463" t="s">
        <v>1316</v>
      </c>
      <c r="J178" s="462" t="s">
        <v>1317</v>
      </c>
      <c r="K178" s="259" t="s">
        <v>341</v>
      </c>
      <c r="L178" s="259" t="s">
        <v>342</v>
      </c>
      <c r="M178" s="259">
        <v>100</v>
      </c>
      <c r="N178" s="259">
        <v>194304461</v>
      </c>
      <c r="O178" s="259">
        <v>2019</v>
      </c>
      <c r="P178" s="259" t="s">
        <v>316</v>
      </c>
      <c r="Q178" s="545" t="s">
        <v>1605</v>
      </c>
      <c r="R178" s="433">
        <v>44785</v>
      </c>
      <c r="S178" s="331" t="s">
        <v>318</v>
      </c>
      <c r="T178" s="331" t="s">
        <v>343</v>
      </c>
      <c r="U178" s="259">
        <v>2</v>
      </c>
      <c r="V178" s="259">
        <v>2</v>
      </c>
      <c r="W178" s="259">
        <v>3</v>
      </c>
      <c r="X178" s="259">
        <v>20000</v>
      </c>
      <c r="Y178" s="332">
        <v>406</v>
      </c>
      <c r="Z178" s="332">
        <v>406</v>
      </c>
      <c r="AA178" s="332">
        <v>404</v>
      </c>
      <c r="AB178" s="332">
        <v>233</v>
      </c>
      <c r="AC178" s="332">
        <v>234</v>
      </c>
      <c r="AD178" s="332">
        <v>233</v>
      </c>
      <c r="AE178" s="332">
        <v>59.9</v>
      </c>
      <c r="AF178" s="332">
        <v>26.3</v>
      </c>
      <c r="AG178" s="332">
        <v>48.7</v>
      </c>
      <c r="AH178" s="332">
        <v>42.8</v>
      </c>
      <c r="AI178" s="332">
        <v>14.7</v>
      </c>
      <c r="AJ178" s="332">
        <v>13.5</v>
      </c>
      <c r="AK178" s="332">
        <v>17.5</v>
      </c>
      <c r="AL178" s="332">
        <v>13.3</v>
      </c>
      <c r="AM178" s="332">
        <v>38.799999999999997</v>
      </c>
      <c r="AN178" s="332">
        <v>13.3</v>
      </c>
      <c r="AO178" s="332">
        <v>27.3</v>
      </c>
      <c r="AP178" s="332">
        <v>31.3</v>
      </c>
      <c r="AQ178" s="332"/>
      <c r="AR178" s="332"/>
      <c r="AS178" s="332"/>
      <c r="AT178" s="332"/>
      <c r="AU178" s="332"/>
      <c r="AV178" s="332"/>
      <c r="AW178" s="332"/>
      <c r="AX178" s="332"/>
      <c r="AY178" s="332">
        <v>0.85</v>
      </c>
      <c r="AZ178" s="332">
        <v>0.85</v>
      </c>
      <c r="BA178" s="332">
        <v>0.85</v>
      </c>
      <c r="BB178" s="261">
        <v>396</v>
      </c>
      <c r="BC178" s="261">
        <v>395</v>
      </c>
      <c r="BD178" s="261">
        <v>396</v>
      </c>
      <c r="BE178" s="261">
        <v>228</v>
      </c>
      <c r="BF178" s="261">
        <v>229</v>
      </c>
      <c r="BG178" s="261">
        <v>228</v>
      </c>
      <c r="BH178" s="261">
        <v>40.5</v>
      </c>
      <c r="BI178" s="261">
        <v>22.3</v>
      </c>
      <c r="BJ178" s="261">
        <v>28.5</v>
      </c>
      <c r="BK178" s="261">
        <v>25.5</v>
      </c>
      <c r="BL178" s="261">
        <v>12.6</v>
      </c>
      <c r="BM178" s="261">
        <v>13.2</v>
      </c>
      <c r="BN178" s="261">
        <v>7.3</v>
      </c>
      <c r="BO178" s="261">
        <v>7.1</v>
      </c>
      <c r="BP178" s="261">
        <v>24.8</v>
      </c>
      <c r="BQ178" s="261">
        <v>8.3000000000000007</v>
      </c>
      <c r="BR178" s="261">
        <v>21.7</v>
      </c>
      <c r="BS178" s="261">
        <v>21.2</v>
      </c>
      <c r="BT178" s="261"/>
      <c r="BU178" s="261"/>
      <c r="BV178" s="261"/>
      <c r="BW178" s="261"/>
      <c r="BX178" s="261"/>
      <c r="BY178" s="261"/>
      <c r="BZ178" s="261"/>
      <c r="CA178" s="261"/>
      <c r="CB178" s="261">
        <v>0.85</v>
      </c>
      <c r="CC178" s="261">
        <v>0.85</v>
      </c>
      <c r="CD178" s="261">
        <v>0.85</v>
      </c>
      <c r="CE178" s="333">
        <v>223</v>
      </c>
      <c r="CF178" s="333">
        <v>86065067042</v>
      </c>
      <c r="CG178" s="333">
        <v>222</v>
      </c>
      <c r="CH178" s="333">
        <v>86050797876</v>
      </c>
      <c r="CI178" s="333">
        <v>221</v>
      </c>
      <c r="CJ178" s="333">
        <v>86058225284</v>
      </c>
      <c r="CK178" s="333">
        <v>221</v>
      </c>
      <c r="CL178" s="333">
        <v>86046450036</v>
      </c>
      <c r="CM178" s="333">
        <v>229</v>
      </c>
      <c r="CN178" s="333">
        <v>86053373444</v>
      </c>
      <c r="CO178" s="333">
        <v>229</v>
      </c>
      <c r="CP178" s="333">
        <v>86057153578</v>
      </c>
      <c r="CQ178" s="333"/>
      <c r="CR178" s="333"/>
      <c r="CS178" s="333"/>
      <c r="CT178" s="333"/>
      <c r="CU178" s="333"/>
      <c r="CV178" s="333"/>
      <c r="CW178" s="333"/>
      <c r="CX178" s="333"/>
      <c r="CY178" s="333"/>
      <c r="CZ178" s="333"/>
      <c r="DA178" s="333"/>
      <c r="DB178" s="374"/>
      <c r="DC178" s="154"/>
      <c r="DD178" s="179">
        <f t="shared" si="123"/>
        <v>142.60724064496503</v>
      </c>
      <c r="DE178" s="179">
        <f t="shared" si="124"/>
        <v>42.003477333333329</v>
      </c>
      <c r="DF178" s="179">
        <f t="shared" si="125"/>
        <v>18.442261333333331</v>
      </c>
      <c r="DG178" s="179">
        <f t="shared" si="126"/>
        <v>34.149738666666664</v>
      </c>
      <c r="DH178" s="180">
        <f t="shared" si="127"/>
        <v>59.9</v>
      </c>
      <c r="DI178" s="181">
        <f t="shared" si="146"/>
        <v>221</v>
      </c>
      <c r="DJ178" s="182">
        <f t="shared" si="141"/>
        <v>0</v>
      </c>
      <c r="DK178" s="182">
        <f t="shared" si="142"/>
        <v>1</v>
      </c>
      <c r="DL178" s="182">
        <f t="shared" si="147"/>
        <v>0</v>
      </c>
      <c r="DM178" s="182">
        <f t="shared" si="148"/>
        <v>0</v>
      </c>
      <c r="DN178" s="182">
        <f t="shared" si="149"/>
        <v>0</v>
      </c>
      <c r="DO178" s="182">
        <f t="shared" si="128"/>
        <v>1</v>
      </c>
      <c r="DP178" s="182">
        <f t="shared" si="129"/>
        <v>0</v>
      </c>
      <c r="DQ178" s="25">
        <f t="shared" si="130"/>
        <v>0</v>
      </c>
      <c r="DR178" s="169"/>
      <c r="DS178" s="166" t="str">
        <f t="shared" si="150"/>
        <v>A</v>
      </c>
      <c r="DT178" s="166" t="str">
        <f t="shared" si="151"/>
        <v>B</v>
      </c>
      <c r="DU178" s="167">
        <f t="shared" si="152"/>
        <v>2</v>
      </c>
      <c r="DV178" s="153" t="str">
        <f>VLOOKUP(M178,'Data Master kondisi'!$O$3:$P$11,2,FALSE)</f>
        <v>Z</v>
      </c>
      <c r="DW178" s="153">
        <f>LOOKUP(DV178,{"X","X","X","Y","Y","Y","Z","Z","Z"},{6,6,6,4,4,4,2,2,2})</f>
        <v>2</v>
      </c>
      <c r="DX178" s="153">
        <f t="shared" si="131"/>
        <v>1</v>
      </c>
      <c r="DY178" s="153">
        <f t="shared" si="153"/>
        <v>5</v>
      </c>
      <c r="DZ178" s="153" t="str">
        <f>VLOOKUP(G178,'Data Master class'!$A$5:$D$12,3,FALSE)</f>
        <v>B</v>
      </c>
      <c r="EA178" s="160" t="str">
        <f t="shared" si="154"/>
        <v>BAIK</v>
      </c>
      <c r="EB178" s="156"/>
      <c r="EC178" s="153">
        <f>VLOOKUP(G178,'Data Master class'!$A$5:$D$12,2,FALSE)</f>
        <v>3</v>
      </c>
      <c r="ED178" s="153" t="str">
        <f>VLOOKUP(H178,'Data Master class'!$E$5:$G$6,3,FALSE)</f>
        <v>Y</v>
      </c>
      <c r="EE178" s="153">
        <f>VLOOKUP(H178,'Data Master class'!$E$5:$G$6,2,FALSE)</f>
        <v>1</v>
      </c>
      <c r="EF178" s="153">
        <f t="shared" si="155"/>
        <v>4</v>
      </c>
      <c r="EG178" s="153" t="str">
        <f t="shared" si="156"/>
        <v>CLASS 3</v>
      </c>
      <c r="EH178" s="153">
        <f t="shared" si="157"/>
        <v>9</v>
      </c>
      <c r="EI178" s="171"/>
      <c r="EJ178" s="441">
        <f t="shared" si="132"/>
        <v>0.33209785025945138</v>
      </c>
      <c r="EK178" s="441">
        <f t="shared" si="133"/>
        <v>0.41512231282431433</v>
      </c>
      <c r="EL178" s="441">
        <f t="shared" si="134"/>
        <v>8.3024462564862872E-2</v>
      </c>
      <c r="EM178" s="442">
        <f t="shared" si="158"/>
        <v>0.27674820854954285</v>
      </c>
      <c r="EN178" s="443" t="str">
        <f t="shared" si="159"/>
        <v>KURANG</v>
      </c>
      <c r="EO178" s="195"/>
      <c r="EP178" s="196" t="e">
        <f>'2. SUHU &amp; FISIK TRAFO'!CY178</f>
        <v>#NAME?</v>
      </c>
      <c r="EQ178" s="168" t="e">
        <f t="shared" si="160"/>
        <v>#NAME?</v>
      </c>
      <c r="ER178" s="189" t="e">
        <f t="shared" si="161"/>
        <v>#NAME?</v>
      </c>
      <c r="ES178" s="195"/>
      <c r="ET178" s="447">
        <f t="shared" si="143"/>
        <v>31.458000000000002</v>
      </c>
      <c r="EU178" s="447">
        <f t="shared" si="162"/>
        <v>25.166400000000003</v>
      </c>
      <c r="EV178" s="448">
        <f t="shared" si="135"/>
        <v>31.458000000000002</v>
      </c>
      <c r="EW178" s="449" t="str">
        <f t="shared" si="163"/>
        <v>BAIK</v>
      </c>
      <c r="EX178" s="721"/>
      <c r="EY178" s="447">
        <f t="shared" si="144"/>
        <v>20.838700000000003</v>
      </c>
      <c r="EZ178" s="447">
        <f t="shared" si="136"/>
        <v>16.670960000000004</v>
      </c>
      <c r="FA178" s="448">
        <f t="shared" si="145"/>
        <v>20.838700000000003</v>
      </c>
      <c r="FB178" s="449" t="str">
        <f t="shared" si="137"/>
        <v>BAIK</v>
      </c>
      <c r="FC178" s="195"/>
      <c r="FD178" s="453">
        <f t="shared" si="138"/>
        <v>42.8</v>
      </c>
      <c r="FE178" s="454">
        <f t="shared" si="139"/>
        <v>144.50867052023122</v>
      </c>
      <c r="FF178" s="725">
        <f t="shared" si="140"/>
        <v>29.617599999999999</v>
      </c>
      <c r="FG178" s="202" t="str">
        <f t="shared" si="164"/>
        <v>BURUK</v>
      </c>
    </row>
    <row r="179" spans="1:163" s="172" customFormat="1" ht="20.25" customHeight="1">
      <c r="A179" s="347">
        <v>167</v>
      </c>
      <c r="B179" s="764" t="s">
        <v>2232</v>
      </c>
      <c r="C179" s="331" t="s">
        <v>1318</v>
      </c>
      <c r="D179" s="259" t="s">
        <v>1319</v>
      </c>
      <c r="E179" s="319" t="s">
        <v>1251</v>
      </c>
      <c r="F179" s="319" t="s">
        <v>1315</v>
      </c>
      <c r="G179" s="208" t="s">
        <v>206</v>
      </c>
      <c r="H179" s="214" t="s">
        <v>208</v>
      </c>
      <c r="I179" s="463" t="s">
        <v>1320</v>
      </c>
      <c r="J179" s="462" t="s">
        <v>1321</v>
      </c>
      <c r="K179" s="259" t="s">
        <v>341</v>
      </c>
      <c r="L179" s="259" t="s">
        <v>1259</v>
      </c>
      <c r="M179" s="259">
        <v>100</v>
      </c>
      <c r="N179" s="259" t="s">
        <v>1322</v>
      </c>
      <c r="O179" s="259">
        <v>2014</v>
      </c>
      <c r="P179" s="259" t="s">
        <v>316</v>
      </c>
      <c r="Q179" s="545" t="s">
        <v>1642</v>
      </c>
      <c r="R179" s="433">
        <v>44785</v>
      </c>
      <c r="S179" s="331" t="s">
        <v>318</v>
      </c>
      <c r="T179" s="331" t="s">
        <v>343</v>
      </c>
      <c r="U179" s="259">
        <v>1</v>
      </c>
      <c r="V179" s="259">
        <v>1</v>
      </c>
      <c r="W179" s="259">
        <v>4</v>
      </c>
      <c r="X179" s="259">
        <v>19500</v>
      </c>
      <c r="Y179" s="332">
        <v>414</v>
      </c>
      <c r="Z179" s="332">
        <v>414</v>
      </c>
      <c r="AA179" s="332">
        <v>417</v>
      </c>
      <c r="AB179" s="332">
        <v>238</v>
      </c>
      <c r="AC179" s="332">
        <v>239</v>
      </c>
      <c r="AD179" s="332">
        <v>240</v>
      </c>
      <c r="AE179" s="332">
        <v>87.7</v>
      </c>
      <c r="AF179" s="332">
        <v>43</v>
      </c>
      <c r="AG179" s="332">
        <v>47.6</v>
      </c>
      <c r="AH179" s="332">
        <v>43.4</v>
      </c>
      <c r="AI179" s="332"/>
      <c r="AJ179" s="332"/>
      <c r="AK179" s="332"/>
      <c r="AL179" s="332"/>
      <c r="AM179" s="332">
        <v>89</v>
      </c>
      <c r="AN179" s="332">
        <v>42</v>
      </c>
      <c r="AO179" s="332">
        <v>48</v>
      </c>
      <c r="AP179" s="332">
        <v>43.4</v>
      </c>
      <c r="AQ179" s="332"/>
      <c r="AR179" s="332"/>
      <c r="AS179" s="332"/>
      <c r="AT179" s="332"/>
      <c r="AU179" s="332"/>
      <c r="AV179" s="332"/>
      <c r="AW179" s="332"/>
      <c r="AX179" s="332"/>
      <c r="AY179" s="332">
        <v>0.85</v>
      </c>
      <c r="AZ179" s="332">
        <v>0.85</v>
      </c>
      <c r="BA179" s="332">
        <v>0.85</v>
      </c>
      <c r="BB179" s="261">
        <v>404</v>
      </c>
      <c r="BC179" s="261">
        <v>404</v>
      </c>
      <c r="BD179" s="261">
        <v>405</v>
      </c>
      <c r="BE179" s="261">
        <v>232</v>
      </c>
      <c r="BF179" s="261">
        <v>234</v>
      </c>
      <c r="BG179" s="261">
        <v>233</v>
      </c>
      <c r="BH179" s="261">
        <v>63.2</v>
      </c>
      <c r="BI179" s="261">
        <v>36.4</v>
      </c>
      <c r="BJ179" s="261">
        <v>35.299999999999997</v>
      </c>
      <c r="BK179" s="261">
        <v>26.6</v>
      </c>
      <c r="BL179" s="261"/>
      <c r="BM179" s="261"/>
      <c r="BN179" s="261"/>
      <c r="BO179" s="261"/>
      <c r="BP179" s="261">
        <v>59.8</v>
      </c>
      <c r="BQ179" s="261">
        <v>36.5</v>
      </c>
      <c r="BR179" s="261">
        <v>34.5</v>
      </c>
      <c r="BS179" s="261">
        <v>22.8</v>
      </c>
      <c r="BT179" s="261"/>
      <c r="BU179" s="261"/>
      <c r="BV179" s="261"/>
      <c r="BW179" s="261"/>
      <c r="BX179" s="261"/>
      <c r="BY179" s="261"/>
      <c r="BZ179" s="261"/>
      <c r="CA179" s="261"/>
      <c r="CB179" s="261">
        <v>0.85</v>
      </c>
      <c r="CC179" s="261">
        <v>0.85</v>
      </c>
      <c r="CD179" s="261">
        <v>0.85</v>
      </c>
      <c r="CE179" s="333"/>
      <c r="CF179" s="333"/>
      <c r="CG179" s="333"/>
      <c r="CH179" s="333"/>
      <c r="CI179" s="333"/>
      <c r="CJ179" s="333"/>
      <c r="CK179" s="333">
        <v>224</v>
      </c>
      <c r="CL179" s="333">
        <v>45016969441</v>
      </c>
      <c r="CM179" s="333">
        <v>225</v>
      </c>
      <c r="CN179" s="333">
        <v>45016725231</v>
      </c>
      <c r="CO179" s="333">
        <v>225</v>
      </c>
      <c r="CP179" s="333">
        <v>45017563359</v>
      </c>
      <c r="CQ179" s="333"/>
      <c r="CR179" s="333"/>
      <c r="CS179" s="333"/>
      <c r="CT179" s="333"/>
      <c r="CU179" s="333"/>
      <c r="CV179" s="333"/>
      <c r="CW179" s="333"/>
      <c r="CX179" s="333"/>
      <c r="CY179" s="333"/>
      <c r="CZ179" s="333"/>
      <c r="DA179" s="333"/>
      <c r="DB179" s="374"/>
      <c r="DC179" s="154"/>
      <c r="DD179" s="179">
        <f t="shared" si="123"/>
        <v>139.28546556166864</v>
      </c>
      <c r="DE179" s="179">
        <f t="shared" si="124"/>
        <v>62.964215000000003</v>
      </c>
      <c r="DF179" s="179">
        <f t="shared" si="125"/>
        <v>30.871850000000002</v>
      </c>
      <c r="DG179" s="179">
        <f t="shared" si="126"/>
        <v>34.174419999999998</v>
      </c>
      <c r="DH179" s="180">
        <f t="shared" si="127"/>
        <v>87.7</v>
      </c>
      <c r="DI179" s="181">
        <f t="shared" si="146"/>
        <v>224</v>
      </c>
      <c r="DJ179" s="182">
        <f t="shared" si="141"/>
        <v>0</v>
      </c>
      <c r="DK179" s="182">
        <f t="shared" si="142"/>
        <v>1</v>
      </c>
      <c r="DL179" s="182">
        <f t="shared" si="147"/>
        <v>0</v>
      </c>
      <c r="DM179" s="182">
        <f t="shared" si="148"/>
        <v>0</v>
      </c>
      <c r="DN179" s="182">
        <f t="shared" si="149"/>
        <v>0</v>
      </c>
      <c r="DO179" s="182">
        <f t="shared" si="128"/>
        <v>0</v>
      </c>
      <c r="DP179" s="182">
        <f t="shared" si="129"/>
        <v>1</v>
      </c>
      <c r="DQ179" s="25">
        <f t="shared" si="130"/>
        <v>0</v>
      </c>
      <c r="DR179" s="169"/>
      <c r="DS179" s="166" t="str">
        <f t="shared" si="150"/>
        <v>A</v>
      </c>
      <c r="DT179" s="166" t="str">
        <f t="shared" si="151"/>
        <v>B</v>
      </c>
      <c r="DU179" s="167">
        <f t="shared" si="152"/>
        <v>2</v>
      </c>
      <c r="DV179" s="153" t="str">
        <f>VLOOKUP(M179,'Data Master kondisi'!$O$3:$P$11,2,FALSE)</f>
        <v>Z</v>
      </c>
      <c r="DW179" s="153">
        <f>LOOKUP(DV179,{"X","X","X","Y","Y","Y","Z","Z","Z"},{6,6,6,4,4,4,2,2,2})</f>
        <v>2</v>
      </c>
      <c r="DX179" s="153">
        <f t="shared" si="131"/>
        <v>1</v>
      </c>
      <c r="DY179" s="153">
        <f t="shared" si="153"/>
        <v>5</v>
      </c>
      <c r="DZ179" s="153" t="str">
        <f>VLOOKUP(G179,'Data Master class'!$A$5:$D$12,3,FALSE)</f>
        <v>B</v>
      </c>
      <c r="EA179" s="160" t="str">
        <f t="shared" si="154"/>
        <v>BAIK</v>
      </c>
      <c r="EB179" s="156"/>
      <c r="EC179" s="153">
        <f>VLOOKUP(G179,'Data Master class'!$A$5:$D$12,2,FALSE)</f>
        <v>3</v>
      </c>
      <c r="ED179" s="153" t="str">
        <f>VLOOKUP(H179,'Data Master class'!$E$5:$G$6,3,FALSE)</f>
        <v>X</v>
      </c>
      <c r="EE179" s="153">
        <f>VLOOKUP(H179,'Data Master class'!$E$5:$G$6,2,FALSE)</f>
        <v>2</v>
      </c>
      <c r="EF179" s="153">
        <f t="shared" si="155"/>
        <v>5</v>
      </c>
      <c r="EG179" s="153" t="str">
        <f t="shared" si="156"/>
        <v>CLASS 3</v>
      </c>
      <c r="EH179" s="153">
        <f t="shared" si="157"/>
        <v>10</v>
      </c>
      <c r="EI179" s="171"/>
      <c r="EJ179" s="441">
        <f t="shared" si="132"/>
        <v>0.47560291643297825</v>
      </c>
      <c r="EK179" s="441">
        <f t="shared" si="133"/>
        <v>0.27650028042624786</v>
      </c>
      <c r="EL179" s="441">
        <f t="shared" si="134"/>
        <v>0.19910263600673017</v>
      </c>
      <c r="EM179" s="442">
        <f t="shared" si="158"/>
        <v>0.31706861095531874</v>
      </c>
      <c r="EN179" s="443" t="str">
        <f t="shared" si="159"/>
        <v>BURUK</v>
      </c>
      <c r="EO179" s="195"/>
      <c r="EP179" s="196" t="e">
        <f>'2. SUHU &amp; FISIK TRAFO'!CY179</f>
        <v>#NAME?</v>
      </c>
      <c r="EQ179" s="168" t="e">
        <f t="shared" si="160"/>
        <v>#NAME?</v>
      </c>
      <c r="ER179" s="189" t="e">
        <f t="shared" si="161"/>
        <v>#NAME?</v>
      </c>
      <c r="ES179" s="195"/>
      <c r="ET179" s="447">
        <f t="shared" si="143"/>
        <v>42.573600000000006</v>
      </c>
      <c r="EU179" s="447">
        <f t="shared" si="162"/>
        <v>34.058880000000009</v>
      </c>
      <c r="EV179" s="448">
        <f t="shared" si="135"/>
        <v>42.573600000000006</v>
      </c>
      <c r="EW179" s="449" t="str">
        <f t="shared" si="163"/>
        <v>BAIK</v>
      </c>
      <c r="EX179" s="721"/>
      <c r="EY179" s="447">
        <f t="shared" si="144"/>
        <v>31.404900000000001</v>
      </c>
      <c r="EZ179" s="447">
        <f t="shared" si="136"/>
        <v>25.123920000000002</v>
      </c>
      <c r="FA179" s="448">
        <f t="shared" si="145"/>
        <v>31.404900000000001</v>
      </c>
      <c r="FB179" s="449" t="str">
        <f t="shared" si="137"/>
        <v>BAIK</v>
      </c>
      <c r="FC179" s="195"/>
      <c r="FD179" s="453">
        <f t="shared" si="138"/>
        <v>43.4</v>
      </c>
      <c r="FE179" s="454">
        <f t="shared" si="139"/>
        <v>144.50867052023122</v>
      </c>
      <c r="FF179" s="725">
        <f t="shared" si="140"/>
        <v>30.032799999999998</v>
      </c>
      <c r="FG179" s="202" t="str">
        <f t="shared" si="164"/>
        <v>BURUK</v>
      </c>
    </row>
    <row r="180" spans="1:163" s="162" customFormat="1" ht="20.25" customHeight="1">
      <c r="A180" s="347">
        <v>168</v>
      </c>
      <c r="B180" s="764" t="s">
        <v>2232</v>
      </c>
      <c r="C180" s="331" t="s">
        <v>1323</v>
      </c>
      <c r="D180" s="259" t="s">
        <v>1324</v>
      </c>
      <c r="E180" s="319" t="s">
        <v>1241</v>
      </c>
      <c r="F180" s="319" t="s">
        <v>1315</v>
      </c>
      <c r="G180" s="208" t="s">
        <v>206</v>
      </c>
      <c r="H180" s="214" t="s">
        <v>208</v>
      </c>
      <c r="I180" s="463" t="s">
        <v>1325</v>
      </c>
      <c r="J180" s="462" t="s">
        <v>1326</v>
      </c>
      <c r="K180" s="259" t="s">
        <v>341</v>
      </c>
      <c r="L180" s="259" t="s">
        <v>560</v>
      </c>
      <c r="M180" s="259">
        <v>160</v>
      </c>
      <c r="N180" s="259">
        <v>77033285</v>
      </c>
      <c r="O180" s="259">
        <v>2011</v>
      </c>
      <c r="P180" s="259" t="s">
        <v>316</v>
      </c>
      <c r="Q180" s="545" t="s">
        <v>1664</v>
      </c>
      <c r="R180" s="433">
        <v>44785</v>
      </c>
      <c r="S180" s="331" t="s">
        <v>318</v>
      </c>
      <c r="T180" s="331" t="s">
        <v>343</v>
      </c>
      <c r="U180" s="259">
        <v>2</v>
      </c>
      <c r="V180" s="259">
        <v>2</v>
      </c>
      <c r="W180" s="259">
        <v>3</v>
      </c>
      <c r="X180" s="259">
        <v>20000</v>
      </c>
      <c r="Y180" s="332">
        <v>405</v>
      </c>
      <c r="Z180" s="332">
        <v>404</v>
      </c>
      <c r="AA180" s="332">
        <v>402</v>
      </c>
      <c r="AB180" s="332">
        <v>232</v>
      </c>
      <c r="AC180" s="332">
        <v>233</v>
      </c>
      <c r="AD180" s="332">
        <v>232</v>
      </c>
      <c r="AE180" s="332">
        <v>136.6</v>
      </c>
      <c r="AF180" s="332">
        <v>124.4</v>
      </c>
      <c r="AG180" s="332">
        <v>134.80000000000001</v>
      </c>
      <c r="AH180" s="332">
        <v>53.8</v>
      </c>
      <c r="AI180" s="332">
        <v>68.599999999999994</v>
      </c>
      <c r="AJ180" s="332">
        <v>60.4</v>
      </c>
      <c r="AK180" s="332">
        <v>57.7</v>
      </c>
      <c r="AL180" s="332" t="s">
        <v>309</v>
      </c>
      <c r="AM180" s="332"/>
      <c r="AN180" s="332"/>
      <c r="AO180" s="332"/>
      <c r="AP180" s="332"/>
      <c r="AQ180" s="332">
        <v>67.400000000000006</v>
      </c>
      <c r="AR180" s="332">
        <v>68.2</v>
      </c>
      <c r="AS180" s="332">
        <v>68.2</v>
      </c>
      <c r="AT180" s="332" t="s">
        <v>309</v>
      </c>
      <c r="AU180" s="332"/>
      <c r="AV180" s="332"/>
      <c r="AW180" s="332"/>
      <c r="AX180" s="332"/>
      <c r="AY180" s="332">
        <v>0.85</v>
      </c>
      <c r="AZ180" s="332">
        <v>0.85</v>
      </c>
      <c r="BA180" s="332">
        <v>0.85</v>
      </c>
      <c r="BB180" s="261">
        <v>395</v>
      </c>
      <c r="BC180" s="261">
        <v>393</v>
      </c>
      <c r="BD180" s="261">
        <v>393</v>
      </c>
      <c r="BE180" s="261">
        <v>227</v>
      </c>
      <c r="BF180" s="261">
        <v>227</v>
      </c>
      <c r="BG180" s="261">
        <v>226</v>
      </c>
      <c r="BH180" s="261">
        <v>65.2</v>
      </c>
      <c r="BI180" s="261">
        <v>101.3</v>
      </c>
      <c r="BJ180" s="261">
        <v>86.4</v>
      </c>
      <c r="BK180" s="261">
        <v>29.6</v>
      </c>
      <c r="BL180" s="261">
        <v>50.3</v>
      </c>
      <c r="BM180" s="261">
        <v>50.1</v>
      </c>
      <c r="BN180" s="261">
        <v>39.9</v>
      </c>
      <c r="BO180" s="261" t="s">
        <v>309</v>
      </c>
      <c r="BP180" s="261"/>
      <c r="BQ180" s="261"/>
      <c r="BR180" s="261"/>
      <c r="BS180" s="261"/>
      <c r="BT180" s="261">
        <v>39.6</v>
      </c>
      <c r="BU180" s="261">
        <v>58.5</v>
      </c>
      <c r="BV180" s="261">
        <v>40.6</v>
      </c>
      <c r="BW180" s="261" t="s">
        <v>309</v>
      </c>
      <c r="BX180" s="261"/>
      <c r="BY180" s="261"/>
      <c r="BZ180" s="261"/>
      <c r="CA180" s="261"/>
      <c r="CB180" s="261">
        <v>0.85</v>
      </c>
      <c r="CC180" s="261">
        <v>0.85</v>
      </c>
      <c r="CD180" s="261">
        <v>0.85</v>
      </c>
      <c r="CE180" s="333">
        <v>224</v>
      </c>
      <c r="CF180" s="333">
        <v>50173991048</v>
      </c>
      <c r="CG180" s="333">
        <v>226</v>
      </c>
      <c r="CH180" s="333">
        <v>56601428651</v>
      </c>
      <c r="CI180" s="333">
        <v>226</v>
      </c>
      <c r="CJ180" s="333">
        <v>86052735254</v>
      </c>
      <c r="CK180" s="333"/>
      <c r="CL180" s="333"/>
      <c r="CM180" s="333"/>
      <c r="CN180" s="333"/>
      <c r="CO180" s="333"/>
      <c r="CP180" s="333"/>
      <c r="CQ180" s="333">
        <v>225</v>
      </c>
      <c r="CR180" s="333">
        <v>50174144464</v>
      </c>
      <c r="CS180" s="333">
        <v>225</v>
      </c>
      <c r="CT180" s="333">
        <v>86051024106</v>
      </c>
      <c r="CU180" s="333">
        <v>221</v>
      </c>
      <c r="CV180" s="333">
        <v>56702389661</v>
      </c>
      <c r="CW180" s="333"/>
      <c r="CX180" s="333"/>
      <c r="CY180" s="333"/>
      <c r="CZ180" s="333"/>
      <c r="DA180" s="333"/>
      <c r="DB180" s="374"/>
      <c r="DC180" s="154"/>
      <c r="DD180" s="179">
        <f t="shared" si="123"/>
        <v>229.11366424347145</v>
      </c>
      <c r="DE180" s="179">
        <f t="shared" si="124"/>
        <v>59.621062083333328</v>
      </c>
      <c r="DF180" s="179">
        <f t="shared" si="125"/>
        <v>54.296194166666666</v>
      </c>
      <c r="DG180" s="179">
        <f t="shared" si="126"/>
        <v>58.835425833333346</v>
      </c>
      <c r="DH180" s="180">
        <f t="shared" si="127"/>
        <v>136.6</v>
      </c>
      <c r="DI180" s="181">
        <f t="shared" si="146"/>
        <v>221</v>
      </c>
      <c r="DJ180" s="182">
        <f t="shared" si="141"/>
        <v>0</v>
      </c>
      <c r="DK180" s="182">
        <f t="shared" si="142"/>
        <v>0</v>
      </c>
      <c r="DL180" s="182">
        <f t="shared" si="147"/>
        <v>1</v>
      </c>
      <c r="DM180" s="182">
        <f t="shared" si="148"/>
        <v>0</v>
      </c>
      <c r="DN180" s="182">
        <f t="shared" si="149"/>
        <v>0</v>
      </c>
      <c r="DO180" s="182">
        <f t="shared" si="128"/>
        <v>0</v>
      </c>
      <c r="DP180" s="182">
        <f t="shared" si="129"/>
        <v>1</v>
      </c>
      <c r="DQ180" s="25">
        <f t="shared" si="130"/>
        <v>0</v>
      </c>
      <c r="DR180" s="169"/>
      <c r="DS180" s="166" t="str">
        <f t="shared" si="150"/>
        <v>A</v>
      </c>
      <c r="DT180" s="166" t="str">
        <f t="shared" si="151"/>
        <v>A</v>
      </c>
      <c r="DU180" s="167">
        <f t="shared" si="152"/>
        <v>1</v>
      </c>
      <c r="DV180" s="153" t="str">
        <f>VLOOKUP(M180,'Data Master kondisi'!$O$3:$P$11,2,FALSE)</f>
        <v>Y</v>
      </c>
      <c r="DW180" s="153">
        <f>LOOKUP(DV180,{"X","X","X","Y","Y","Y","Z","Z","Z"},{6,6,6,4,4,4,2,2,2})</f>
        <v>4</v>
      </c>
      <c r="DX180" s="153">
        <f t="shared" si="131"/>
        <v>1</v>
      </c>
      <c r="DY180" s="153">
        <f t="shared" si="153"/>
        <v>6</v>
      </c>
      <c r="DZ180" s="153" t="str">
        <f>VLOOKUP(G180,'Data Master class'!$A$5:$D$12,3,FALSE)</f>
        <v>B</v>
      </c>
      <c r="EA180" s="160" t="str">
        <f t="shared" si="154"/>
        <v>CUKUP</v>
      </c>
      <c r="EB180" s="156"/>
      <c r="EC180" s="153">
        <f>VLOOKUP(G180,'Data Master class'!$A$5:$D$12,2,FALSE)</f>
        <v>3</v>
      </c>
      <c r="ED180" s="153" t="str">
        <f>VLOOKUP(H180,'Data Master class'!$E$5:$G$6,3,FALSE)</f>
        <v>X</v>
      </c>
      <c r="EE180" s="153">
        <f>VLOOKUP(H180,'Data Master class'!$E$5:$G$6,2,FALSE)</f>
        <v>2</v>
      </c>
      <c r="EF180" s="153">
        <f t="shared" si="155"/>
        <v>5</v>
      </c>
      <c r="EG180" s="153" t="str">
        <f t="shared" si="156"/>
        <v>CLASS 3</v>
      </c>
      <c r="EH180" s="153">
        <f t="shared" si="157"/>
        <v>11</v>
      </c>
      <c r="EI180" s="171"/>
      <c r="EJ180" s="441">
        <f t="shared" si="132"/>
        <v>3.5371399696816498E-2</v>
      </c>
      <c r="EK180" s="441">
        <f t="shared" si="133"/>
        <v>5.7099545224861027E-2</v>
      </c>
      <c r="EL180" s="441">
        <f t="shared" si="134"/>
        <v>2.1728145528044522E-2</v>
      </c>
      <c r="EM180" s="442">
        <f t="shared" si="158"/>
        <v>3.8066363483240682E-2</v>
      </c>
      <c r="EN180" s="443" t="str">
        <f t="shared" si="159"/>
        <v>BAIK</v>
      </c>
      <c r="EO180" s="195"/>
      <c r="EP180" s="196" t="e">
        <f>'2. SUHU &amp; FISIK TRAFO'!CY180</f>
        <v>#NAME?</v>
      </c>
      <c r="EQ180" s="168" t="e">
        <f t="shared" si="160"/>
        <v>#NAME?</v>
      </c>
      <c r="ER180" s="189" t="e">
        <f t="shared" si="161"/>
        <v>#NAME?</v>
      </c>
      <c r="ES180" s="195"/>
      <c r="ET180" s="447">
        <f t="shared" si="143"/>
        <v>91.95</v>
      </c>
      <c r="EU180" s="447">
        <f t="shared" si="162"/>
        <v>73.56</v>
      </c>
      <c r="EV180" s="448">
        <f t="shared" si="135"/>
        <v>57.46875</v>
      </c>
      <c r="EW180" s="449" t="str">
        <f t="shared" si="163"/>
        <v>BAIK</v>
      </c>
      <c r="EX180" s="721"/>
      <c r="EY180" s="447">
        <f t="shared" si="144"/>
        <v>57.321899999999999</v>
      </c>
      <c r="EZ180" s="447">
        <f t="shared" si="136"/>
        <v>45.857520000000001</v>
      </c>
      <c r="FA180" s="448">
        <f t="shared" si="145"/>
        <v>35.826187500000003</v>
      </c>
      <c r="FB180" s="449" t="str">
        <f t="shared" si="137"/>
        <v>BAIK</v>
      </c>
      <c r="FC180" s="195"/>
      <c r="FD180" s="453">
        <f t="shared" si="138"/>
        <v>53.8</v>
      </c>
      <c r="FE180" s="454">
        <f t="shared" si="139"/>
        <v>231.21387283236993</v>
      </c>
      <c r="FF180" s="725">
        <f t="shared" si="140"/>
        <v>23.2685</v>
      </c>
      <c r="FG180" s="202" t="str">
        <f t="shared" si="164"/>
        <v>BURUK</v>
      </c>
    </row>
    <row r="181" spans="1:163" s="162" customFormat="1" ht="20.25" customHeight="1">
      <c r="A181" s="347">
        <v>169</v>
      </c>
      <c r="B181" s="764" t="s">
        <v>2232</v>
      </c>
      <c r="C181" s="331" t="s">
        <v>1327</v>
      </c>
      <c r="D181" s="259" t="s">
        <v>1328</v>
      </c>
      <c r="E181" s="319" t="s">
        <v>1241</v>
      </c>
      <c r="F181" s="319" t="s">
        <v>1315</v>
      </c>
      <c r="G181" s="208" t="s">
        <v>206</v>
      </c>
      <c r="H181" s="214" t="s">
        <v>208</v>
      </c>
      <c r="I181" s="463" t="s">
        <v>1329</v>
      </c>
      <c r="J181" s="462" t="s">
        <v>1330</v>
      </c>
      <c r="K181" s="259" t="s">
        <v>341</v>
      </c>
      <c r="L181" s="259" t="s">
        <v>560</v>
      </c>
      <c r="M181" s="259">
        <v>100</v>
      </c>
      <c r="N181" s="259">
        <v>16098008</v>
      </c>
      <c r="O181" s="259">
        <v>2016</v>
      </c>
      <c r="P181" s="259" t="s">
        <v>316</v>
      </c>
      <c r="Q181" s="545" t="s">
        <v>1665</v>
      </c>
      <c r="R181" s="433">
        <v>44788</v>
      </c>
      <c r="S181" s="331" t="s">
        <v>318</v>
      </c>
      <c r="T181" s="331" t="s">
        <v>343</v>
      </c>
      <c r="U181" s="259">
        <v>4</v>
      </c>
      <c r="V181" s="259">
        <v>2</v>
      </c>
      <c r="W181" s="259">
        <v>3</v>
      </c>
      <c r="X181" s="259">
        <v>20000</v>
      </c>
      <c r="Y181" s="332">
        <v>404</v>
      </c>
      <c r="Z181" s="332">
        <v>403</v>
      </c>
      <c r="AA181" s="332">
        <v>403</v>
      </c>
      <c r="AB181" s="332">
        <v>232</v>
      </c>
      <c r="AC181" s="332">
        <v>233</v>
      </c>
      <c r="AD181" s="332">
        <v>232</v>
      </c>
      <c r="AE181" s="332">
        <v>31.3</v>
      </c>
      <c r="AF181" s="332">
        <v>17.5</v>
      </c>
      <c r="AG181" s="332">
        <v>13.3</v>
      </c>
      <c r="AH181" s="332">
        <v>19.100000000000001</v>
      </c>
      <c r="AI181" s="332">
        <v>25.2</v>
      </c>
      <c r="AJ181" s="332">
        <v>13.3</v>
      </c>
      <c r="AK181" s="332">
        <v>11.4</v>
      </c>
      <c r="AL181" s="332">
        <v>15.9</v>
      </c>
      <c r="AM181" s="332"/>
      <c r="AN181" s="332"/>
      <c r="AO181" s="332"/>
      <c r="AP181" s="332"/>
      <c r="AQ181" s="332"/>
      <c r="AR181" s="332"/>
      <c r="AS181" s="332"/>
      <c r="AT181" s="332"/>
      <c r="AU181" s="332">
        <v>5.0999999999999996</v>
      </c>
      <c r="AV181" s="332">
        <v>4.0999999999999996</v>
      </c>
      <c r="AW181" s="332">
        <v>1.6</v>
      </c>
      <c r="AX181" s="332">
        <v>4.3</v>
      </c>
      <c r="AY181" s="332">
        <v>0.85</v>
      </c>
      <c r="AZ181" s="332">
        <v>0.85</v>
      </c>
      <c r="BA181" s="332">
        <v>0.85</v>
      </c>
      <c r="BB181" s="261">
        <v>396</v>
      </c>
      <c r="BC181" s="261">
        <v>395</v>
      </c>
      <c r="BD181" s="261">
        <v>395</v>
      </c>
      <c r="BE181" s="261">
        <v>228</v>
      </c>
      <c r="BF181" s="261">
        <v>229</v>
      </c>
      <c r="BG181" s="261">
        <v>228</v>
      </c>
      <c r="BH181" s="261">
        <v>25.6</v>
      </c>
      <c r="BI181" s="261">
        <v>19</v>
      </c>
      <c r="BJ181" s="261">
        <v>17.899999999999999</v>
      </c>
      <c r="BK181" s="261">
        <v>9.3000000000000007</v>
      </c>
      <c r="BL181" s="261">
        <v>20.7</v>
      </c>
      <c r="BM181" s="261">
        <v>14.3</v>
      </c>
      <c r="BN181" s="261">
        <v>18.5</v>
      </c>
      <c r="BO181" s="261">
        <v>10</v>
      </c>
      <c r="BP181" s="261"/>
      <c r="BQ181" s="261"/>
      <c r="BR181" s="261"/>
      <c r="BS181" s="261"/>
      <c r="BT181" s="261"/>
      <c r="BU181" s="261"/>
      <c r="BV181" s="261"/>
      <c r="BW181" s="261"/>
      <c r="BX181" s="261">
        <v>4.5999999999999996</v>
      </c>
      <c r="BY181" s="261">
        <v>3.8</v>
      </c>
      <c r="BZ181" s="261">
        <v>6.3</v>
      </c>
      <c r="CA181" s="261">
        <v>2.8</v>
      </c>
      <c r="CB181" s="261">
        <v>0.85</v>
      </c>
      <c r="CC181" s="261">
        <v>0.85</v>
      </c>
      <c r="CD181" s="261">
        <v>0.85</v>
      </c>
      <c r="CE181" s="333"/>
      <c r="CF181" s="333"/>
      <c r="CG181" s="333">
        <v>223</v>
      </c>
      <c r="CH181" s="333">
        <v>86076819118</v>
      </c>
      <c r="CI181" s="333"/>
      <c r="CJ181" s="333"/>
      <c r="CK181" s="333"/>
      <c r="CL181" s="333"/>
      <c r="CM181" s="333"/>
      <c r="CN181" s="333"/>
      <c r="CO181" s="333"/>
      <c r="CP181" s="333"/>
      <c r="CQ181" s="333"/>
      <c r="CR181" s="333"/>
      <c r="CS181" s="333"/>
      <c r="CT181" s="333"/>
      <c r="CU181" s="333"/>
      <c r="CV181" s="333"/>
      <c r="CW181" s="333">
        <v>223</v>
      </c>
      <c r="CX181" s="333">
        <v>14422874587</v>
      </c>
      <c r="CY181" s="333">
        <v>224</v>
      </c>
      <c r="CZ181" s="333">
        <v>32198696521</v>
      </c>
      <c r="DA181" s="333"/>
      <c r="DB181" s="374"/>
      <c r="DC181" s="154"/>
      <c r="DD181" s="179">
        <f t="shared" si="123"/>
        <v>143.31438398700615</v>
      </c>
      <c r="DE181" s="179">
        <f t="shared" si="124"/>
        <v>21.840096666666671</v>
      </c>
      <c r="DF181" s="179">
        <f t="shared" si="125"/>
        <v>12.210916666666668</v>
      </c>
      <c r="DG181" s="179">
        <f t="shared" si="126"/>
        <v>9.2802966666666684</v>
      </c>
      <c r="DH181" s="180">
        <f t="shared" si="127"/>
        <v>31.3</v>
      </c>
      <c r="DI181" s="181">
        <f t="shared" si="146"/>
        <v>223</v>
      </c>
      <c r="DJ181" s="182">
        <f t="shared" si="141"/>
        <v>1</v>
      </c>
      <c r="DK181" s="182">
        <f t="shared" si="142"/>
        <v>0</v>
      </c>
      <c r="DL181" s="182">
        <f t="shared" si="147"/>
        <v>0</v>
      </c>
      <c r="DM181" s="182">
        <f t="shared" si="148"/>
        <v>0</v>
      </c>
      <c r="DN181" s="182">
        <f t="shared" si="149"/>
        <v>0</v>
      </c>
      <c r="DO181" s="182">
        <f t="shared" si="128"/>
        <v>1</v>
      </c>
      <c r="DP181" s="182">
        <f t="shared" si="129"/>
        <v>0</v>
      </c>
      <c r="DQ181" s="25">
        <f t="shared" si="130"/>
        <v>0</v>
      </c>
      <c r="DR181" s="169"/>
      <c r="DS181" s="166" t="str">
        <f t="shared" si="150"/>
        <v>A</v>
      </c>
      <c r="DT181" s="166" t="str">
        <f t="shared" si="151"/>
        <v>B</v>
      </c>
      <c r="DU181" s="167">
        <f t="shared" si="152"/>
        <v>2</v>
      </c>
      <c r="DV181" s="153" t="str">
        <f>VLOOKUP(M181,'Data Master kondisi'!$O$3:$P$11,2,FALSE)</f>
        <v>Z</v>
      </c>
      <c r="DW181" s="153">
        <f>LOOKUP(DV181,{"X","X","X","Y","Y","Y","Z","Z","Z"},{6,6,6,4,4,4,2,2,2})</f>
        <v>2</v>
      </c>
      <c r="DX181" s="153">
        <f t="shared" si="131"/>
        <v>1</v>
      </c>
      <c r="DY181" s="153">
        <f t="shared" si="153"/>
        <v>5</v>
      </c>
      <c r="DZ181" s="153" t="str">
        <f>VLOOKUP(G181,'Data Master class'!$A$5:$D$12,3,FALSE)</f>
        <v>B</v>
      </c>
      <c r="EA181" s="160" t="str">
        <f t="shared" si="154"/>
        <v>BAIK</v>
      </c>
      <c r="EB181" s="156"/>
      <c r="EC181" s="153">
        <f>VLOOKUP(G181,'Data Master class'!$A$5:$D$12,2,FALSE)</f>
        <v>3</v>
      </c>
      <c r="ED181" s="153" t="str">
        <f>VLOOKUP(H181,'Data Master class'!$E$5:$G$6,3,FALSE)</f>
        <v>X</v>
      </c>
      <c r="EE181" s="153">
        <f>VLOOKUP(H181,'Data Master class'!$E$5:$G$6,2,FALSE)</f>
        <v>2</v>
      </c>
      <c r="EF181" s="153">
        <f t="shared" si="155"/>
        <v>5</v>
      </c>
      <c r="EG181" s="153" t="str">
        <f t="shared" si="156"/>
        <v>CLASS 3</v>
      </c>
      <c r="EH181" s="153">
        <f t="shared" si="157"/>
        <v>10</v>
      </c>
      <c r="EI181" s="171"/>
      <c r="EJ181" s="441">
        <f t="shared" si="132"/>
        <v>0.51207729468599039</v>
      </c>
      <c r="EK181" s="441">
        <f t="shared" si="133"/>
        <v>0.15458937198067629</v>
      </c>
      <c r="EL181" s="441">
        <f t="shared" si="134"/>
        <v>0.35748792270531393</v>
      </c>
      <c r="EM181" s="442">
        <f t="shared" si="158"/>
        <v>0.34138486312399358</v>
      </c>
      <c r="EN181" s="443" t="str">
        <f t="shared" si="159"/>
        <v>BURUK</v>
      </c>
      <c r="EO181" s="195"/>
      <c r="EP181" s="196" t="e">
        <f>'2. SUHU &amp; FISIK TRAFO'!CY181</f>
        <v>#NAME?</v>
      </c>
      <c r="EQ181" s="168" t="e">
        <f t="shared" si="160"/>
        <v>#NAME?</v>
      </c>
      <c r="ER181" s="189" t="e">
        <f t="shared" si="161"/>
        <v>#NAME?</v>
      </c>
      <c r="ES181" s="195"/>
      <c r="ET181" s="447">
        <f t="shared" si="143"/>
        <v>14.424700000000001</v>
      </c>
      <c r="EU181" s="447">
        <f t="shared" si="162"/>
        <v>11.539760000000001</v>
      </c>
      <c r="EV181" s="448">
        <f t="shared" si="135"/>
        <v>14.424700000000001</v>
      </c>
      <c r="EW181" s="449" t="str">
        <f t="shared" si="163"/>
        <v>BAIK</v>
      </c>
      <c r="EX181" s="721"/>
      <c r="EY181" s="447">
        <f t="shared" si="144"/>
        <v>14.269</v>
      </c>
      <c r="EZ181" s="447">
        <f t="shared" si="136"/>
        <v>11.4152</v>
      </c>
      <c r="FA181" s="448">
        <f t="shared" si="145"/>
        <v>14.269000000000002</v>
      </c>
      <c r="FB181" s="449" t="str">
        <f t="shared" si="137"/>
        <v>BAIK</v>
      </c>
      <c r="FC181" s="195"/>
      <c r="FD181" s="453">
        <f t="shared" si="138"/>
        <v>19.100000000000001</v>
      </c>
      <c r="FE181" s="454">
        <f t="shared" si="139"/>
        <v>144.50867052023122</v>
      </c>
      <c r="FF181" s="725">
        <f t="shared" si="140"/>
        <v>13.217200000000002</v>
      </c>
      <c r="FG181" s="202" t="str">
        <f t="shared" si="164"/>
        <v>CUKUP</v>
      </c>
    </row>
    <row r="182" spans="1:163" s="162" customFormat="1" ht="20.25" customHeight="1">
      <c r="A182" s="347">
        <v>170</v>
      </c>
      <c r="B182" s="764" t="s">
        <v>2232</v>
      </c>
      <c r="C182" s="331" t="s">
        <v>1331</v>
      </c>
      <c r="D182" s="259" t="s">
        <v>1332</v>
      </c>
      <c r="E182" s="319" t="s">
        <v>1241</v>
      </c>
      <c r="F182" s="319" t="s">
        <v>1315</v>
      </c>
      <c r="G182" s="208" t="s">
        <v>206</v>
      </c>
      <c r="H182" s="214" t="s">
        <v>208</v>
      </c>
      <c r="I182" s="463" t="s">
        <v>1333</v>
      </c>
      <c r="J182" s="462" t="s">
        <v>1334</v>
      </c>
      <c r="K182" s="259" t="s">
        <v>341</v>
      </c>
      <c r="L182" s="259" t="s">
        <v>342</v>
      </c>
      <c r="M182" s="259">
        <v>100</v>
      </c>
      <c r="N182" s="259">
        <v>194304428</v>
      </c>
      <c r="O182" s="259">
        <v>2019</v>
      </c>
      <c r="P182" s="259" t="s">
        <v>316</v>
      </c>
      <c r="Q182" s="545" t="s">
        <v>1666</v>
      </c>
      <c r="R182" s="433">
        <v>44788</v>
      </c>
      <c r="S182" s="331" t="s">
        <v>318</v>
      </c>
      <c r="T182" s="331" t="s">
        <v>343</v>
      </c>
      <c r="U182" s="259">
        <v>2</v>
      </c>
      <c r="V182" s="259">
        <v>2</v>
      </c>
      <c r="W182" s="259">
        <v>3</v>
      </c>
      <c r="X182" s="259">
        <v>20000</v>
      </c>
      <c r="Y182" s="332">
        <v>404</v>
      </c>
      <c r="Z182" s="332">
        <v>402</v>
      </c>
      <c r="AA182" s="332">
        <v>400</v>
      </c>
      <c r="AB182" s="332">
        <v>233</v>
      </c>
      <c r="AC182" s="332">
        <v>231</v>
      </c>
      <c r="AD182" s="332">
        <v>230</v>
      </c>
      <c r="AE182" s="332">
        <v>48.4</v>
      </c>
      <c r="AF182" s="332">
        <v>46.8</v>
      </c>
      <c r="AG182" s="332">
        <v>71.7</v>
      </c>
      <c r="AH182" s="332">
        <v>29.1</v>
      </c>
      <c r="AI182" s="332">
        <v>3</v>
      </c>
      <c r="AJ182" s="332">
        <v>3.8</v>
      </c>
      <c r="AK182" s="332">
        <v>4.7</v>
      </c>
      <c r="AL182" s="332">
        <v>2.2000000000000002</v>
      </c>
      <c r="AM182" s="332">
        <v>43.4</v>
      </c>
      <c r="AN182" s="332">
        <v>41.5</v>
      </c>
      <c r="AO182" s="332">
        <v>62.7</v>
      </c>
      <c r="AP182" s="332">
        <v>26</v>
      </c>
      <c r="AQ182" s="332"/>
      <c r="AR182" s="332"/>
      <c r="AS182" s="332"/>
      <c r="AT182" s="332"/>
      <c r="AU182" s="332"/>
      <c r="AV182" s="332"/>
      <c r="AW182" s="332"/>
      <c r="AX182" s="332"/>
      <c r="AY182" s="332">
        <v>0.85</v>
      </c>
      <c r="AZ182" s="332">
        <v>0.85</v>
      </c>
      <c r="BA182" s="332">
        <v>0.85</v>
      </c>
      <c r="BB182" s="261">
        <v>395</v>
      </c>
      <c r="BC182" s="261">
        <v>392</v>
      </c>
      <c r="BD182" s="261">
        <v>395</v>
      </c>
      <c r="BE182" s="261">
        <v>228</v>
      </c>
      <c r="BF182" s="261">
        <v>227</v>
      </c>
      <c r="BG182" s="261">
        <v>226</v>
      </c>
      <c r="BH182" s="261">
        <v>33.6</v>
      </c>
      <c r="BI182" s="261">
        <v>39.700000000000003</v>
      </c>
      <c r="BJ182" s="261">
        <v>74.400000000000006</v>
      </c>
      <c r="BK182" s="261">
        <v>42.5</v>
      </c>
      <c r="BL182" s="261">
        <v>4</v>
      </c>
      <c r="BM182" s="261">
        <v>7</v>
      </c>
      <c r="BN182" s="261">
        <v>5.9</v>
      </c>
      <c r="BO182" s="261">
        <v>2.4</v>
      </c>
      <c r="BP182" s="261">
        <v>27.1</v>
      </c>
      <c r="BQ182" s="261">
        <v>52.9</v>
      </c>
      <c r="BR182" s="261">
        <v>63.5</v>
      </c>
      <c r="BS182" s="261">
        <v>34</v>
      </c>
      <c r="BT182" s="261"/>
      <c r="BU182" s="261"/>
      <c r="BV182" s="261"/>
      <c r="BW182" s="261"/>
      <c r="BX182" s="261"/>
      <c r="BY182" s="261"/>
      <c r="BZ182" s="261"/>
      <c r="CA182" s="261"/>
      <c r="CB182" s="261">
        <v>0.85</v>
      </c>
      <c r="CC182" s="261">
        <v>0.85</v>
      </c>
      <c r="CD182" s="261">
        <v>0.85</v>
      </c>
      <c r="CE182" s="333">
        <v>214</v>
      </c>
      <c r="CF182" s="333">
        <v>86064997215</v>
      </c>
      <c r="CG182" s="333">
        <v>214</v>
      </c>
      <c r="CH182" s="333">
        <v>86064552325</v>
      </c>
      <c r="CI182" s="333"/>
      <c r="CJ182" s="333"/>
      <c r="CK182" s="333"/>
      <c r="CL182" s="333"/>
      <c r="CM182" s="333">
        <v>214</v>
      </c>
      <c r="CN182" s="333">
        <v>68065038258</v>
      </c>
      <c r="CO182" s="333"/>
      <c r="CP182" s="333"/>
      <c r="CQ182" s="333"/>
      <c r="CR182" s="333"/>
      <c r="CS182" s="333"/>
      <c r="CT182" s="333"/>
      <c r="CU182" s="333"/>
      <c r="CV182" s="333"/>
      <c r="CW182" s="333"/>
      <c r="CX182" s="333"/>
      <c r="CY182" s="333"/>
      <c r="CZ182" s="333"/>
      <c r="DA182" s="333"/>
      <c r="DB182" s="374"/>
      <c r="DC182" s="154"/>
      <c r="DD182" s="179">
        <f t="shared" si="123"/>
        <v>143.78972191067783</v>
      </c>
      <c r="DE182" s="179">
        <f t="shared" si="124"/>
        <v>33.660263999999998</v>
      </c>
      <c r="DF182" s="179">
        <f t="shared" si="125"/>
        <v>32.547528</v>
      </c>
      <c r="DG182" s="179">
        <f t="shared" si="126"/>
        <v>49.864481999999995</v>
      </c>
      <c r="DH182" s="180">
        <f t="shared" si="127"/>
        <v>71.7</v>
      </c>
      <c r="DI182" s="181">
        <f t="shared" si="146"/>
        <v>214</v>
      </c>
      <c r="DJ182" s="182">
        <f t="shared" si="141"/>
        <v>0</v>
      </c>
      <c r="DK182" s="182">
        <f t="shared" si="142"/>
        <v>1</v>
      </c>
      <c r="DL182" s="182">
        <f t="shared" si="147"/>
        <v>0</v>
      </c>
      <c r="DM182" s="182">
        <f t="shared" si="148"/>
        <v>0</v>
      </c>
      <c r="DN182" s="182">
        <f t="shared" si="149"/>
        <v>0</v>
      </c>
      <c r="DO182" s="182">
        <f t="shared" si="128"/>
        <v>0</v>
      </c>
      <c r="DP182" s="182">
        <f t="shared" si="129"/>
        <v>1</v>
      </c>
      <c r="DQ182" s="25">
        <f t="shared" si="130"/>
        <v>0</v>
      </c>
      <c r="DR182" s="169"/>
      <c r="DS182" s="166" t="str">
        <f t="shared" si="150"/>
        <v>A</v>
      </c>
      <c r="DT182" s="166" t="str">
        <f t="shared" si="151"/>
        <v>B</v>
      </c>
      <c r="DU182" s="167">
        <f t="shared" si="152"/>
        <v>2</v>
      </c>
      <c r="DV182" s="153" t="str">
        <f>VLOOKUP(M182,'Data Master kondisi'!$O$3:$P$11,2,FALSE)</f>
        <v>Z</v>
      </c>
      <c r="DW182" s="153">
        <f>LOOKUP(DV182,{"X","X","X","Y","Y","Y","Z","Z","Z"},{6,6,6,4,4,4,2,2,2})</f>
        <v>2</v>
      </c>
      <c r="DX182" s="153">
        <f t="shared" si="131"/>
        <v>1</v>
      </c>
      <c r="DY182" s="153">
        <f t="shared" si="153"/>
        <v>5</v>
      </c>
      <c r="DZ182" s="153" t="str">
        <f>VLOOKUP(G182,'Data Master class'!$A$5:$D$12,3,FALSE)</f>
        <v>B</v>
      </c>
      <c r="EA182" s="160" t="str">
        <f t="shared" si="154"/>
        <v>BAIK</v>
      </c>
      <c r="EB182" s="156"/>
      <c r="EC182" s="153">
        <f>VLOOKUP(G182,'Data Master class'!$A$5:$D$12,2,FALSE)</f>
        <v>3</v>
      </c>
      <c r="ED182" s="153" t="str">
        <f>VLOOKUP(H182,'Data Master class'!$E$5:$G$6,3,FALSE)</f>
        <v>X</v>
      </c>
      <c r="EE182" s="153">
        <f>VLOOKUP(H182,'Data Master class'!$E$5:$G$6,2,FALSE)</f>
        <v>2</v>
      </c>
      <c r="EF182" s="153">
        <f t="shared" si="155"/>
        <v>5</v>
      </c>
      <c r="EG182" s="153" t="str">
        <f t="shared" si="156"/>
        <v>CLASS 3</v>
      </c>
      <c r="EH182" s="153">
        <f t="shared" si="157"/>
        <v>10</v>
      </c>
      <c r="EI182" s="171"/>
      <c r="EJ182" s="441">
        <f t="shared" si="132"/>
        <v>0.13001797483523059</v>
      </c>
      <c r="EK182" s="441">
        <f t="shared" si="133"/>
        <v>0.15877771120431389</v>
      </c>
      <c r="EL182" s="441">
        <f t="shared" si="134"/>
        <v>0.28879568603954486</v>
      </c>
      <c r="EM182" s="442">
        <f t="shared" si="158"/>
        <v>0.19253045735969643</v>
      </c>
      <c r="EN182" s="443" t="str">
        <f t="shared" si="159"/>
        <v>CUKUP</v>
      </c>
      <c r="EO182" s="195"/>
      <c r="EP182" s="196" t="e">
        <f>'2. SUHU &amp; FISIK TRAFO'!CY182</f>
        <v>#NAME?</v>
      </c>
      <c r="EQ182" s="168" t="e">
        <f t="shared" si="160"/>
        <v>#NAME?</v>
      </c>
      <c r="ER182" s="189" t="e">
        <f t="shared" si="161"/>
        <v>#NAME?</v>
      </c>
      <c r="ES182" s="195"/>
      <c r="ET182" s="447">
        <f t="shared" si="143"/>
        <v>38.579000000000001</v>
      </c>
      <c r="EU182" s="447">
        <f t="shared" si="162"/>
        <v>30.863200000000003</v>
      </c>
      <c r="EV182" s="448">
        <f t="shared" si="135"/>
        <v>38.579000000000001</v>
      </c>
      <c r="EW182" s="449" t="str">
        <f t="shared" si="163"/>
        <v>BAIK</v>
      </c>
      <c r="EX182" s="721"/>
      <c r="EY182" s="447">
        <f t="shared" si="144"/>
        <v>33.487100000000005</v>
      </c>
      <c r="EZ182" s="447">
        <f t="shared" si="136"/>
        <v>26.789680000000004</v>
      </c>
      <c r="FA182" s="448">
        <f t="shared" si="145"/>
        <v>33.487100000000005</v>
      </c>
      <c r="FB182" s="449" t="str">
        <f t="shared" si="137"/>
        <v>BAIK</v>
      </c>
      <c r="FC182" s="195"/>
      <c r="FD182" s="453">
        <f t="shared" si="138"/>
        <v>29.1</v>
      </c>
      <c r="FE182" s="454">
        <f t="shared" si="139"/>
        <v>144.50867052023122</v>
      </c>
      <c r="FF182" s="725">
        <f t="shared" si="140"/>
        <v>20.1372</v>
      </c>
      <c r="FG182" s="202" t="str">
        <f t="shared" si="164"/>
        <v>BURUK</v>
      </c>
    </row>
    <row r="183" spans="1:163" s="162" customFormat="1" ht="20.25" customHeight="1">
      <c r="A183" s="347">
        <v>171</v>
      </c>
      <c r="B183" s="764" t="s">
        <v>2232</v>
      </c>
      <c r="C183" s="331" t="s">
        <v>1335</v>
      </c>
      <c r="D183" s="259" t="s">
        <v>1336</v>
      </c>
      <c r="E183" s="319" t="s">
        <v>1251</v>
      </c>
      <c r="F183" s="319" t="s">
        <v>1280</v>
      </c>
      <c r="G183" s="208" t="s">
        <v>206</v>
      </c>
      <c r="H183" s="214" t="s">
        <v>208</v>
      </c>
      <c r="I183" s="463" t="s">
        <v>1337</v>
      </c>
      <c r="J183" s="462" t="s">
        <v>1338</v>
      </c>
      <c r="K183" s="259" t="s">
        <v>341</v>
      </c>
      <c r="L183" s="259" t="s">
        <v>560</v>
      </c>
      <c r="M183" s="259">
        <v>100</v>
      </c>
      <c r="N183" s="259">
        <v>15069305</v>
      </c>
      <c r="O183" s="259">
        <v>2015</v>
      </c>
      <c r="P183" s="259" t="s">
        <v>316</v>
      </c>
      <c r="Q183" s="545" t="s">
        <v>1667</v>
      </c>
      <c r="R183" s="433">
        <v>44788</v>
      </c>
      <c r="S183" s="331" t="s">
        <v>318</v>
      </c>
      <c r="T183" s="331" t="s">
        <v>343</v>
      </c>
      <c r="U183" s="259">
        <v>4</v>
      </c>
      <c r="V183" s="259">
        <v>4</v>
      </c>
      <c r="W183" s="259">
        <v>3</v>
      </c>
      <c r="X183" s="259">
        <v>20000</v>
      </c>
      <c r="Y183" s="332">
        <v>402</v>
      </c>
      <c r="Z183" s="332">
        <v>399</v>
      </c>
      <c r="AA183" s="332">
        <v>401</v>
      </c>
      <c r="AB183" s="332">
        <v>224</v>
      </c>
      <c r="AC183" s="332">
        <v>232</v>
      </c>
      <c r="AD183" s="332">
        <v>230</v>
      </c>
      <c r="AE183" s="332">
        <v>93.8</v>
      </c>
      <c r="AF183" s="332">
        <v>63.8</v>
      </c>
      <c r="AG183" s="332">
        <v>104.1</v>
      </c>
      <c r="AH183" s="332">
        <v>56.7</v>
      </c>
      <c r="AI183" s="332">
        <v>21.8</v>
      </c>
      <c r="AJ183" s="332">
        <v>13</v>
      </c>
      <c r="AK183" s="332">
        <v>0.5</v>
      </c>
      <c r="AL183" s="332" t="s">
        <v>309</v>
      </c>
      <c r="AM183" s="332">
        <v>17.2</v>
      </c>
      <c r="AN183" s="332">
        <v>12</v>
      </c>
      <c r="AO183" s="332">
        <v>17.8</v>
      </c>
      <c r="AP183" s="332" t="s">
        <v>309</v>
      </c>
      <c r="AQ183" s="332">
        <v>51.4</v>
      </c>
      <c r="AR183" s="332">
        <v>33.200000000000003</v>
      </c>
      <c r="AS183" s="332">
        <v>54.7</v>
      </c>
      <c r="AT183" s="332" t="s">
        <v>309</v>
      </c>
      <c r="AU183" s="332">
        <v>7.5</v>
      </c>
      <c r="AV183" s="332">
        <v>7.2</v>
      </c>
      <c r="AW183" s="332">
        <v>19.7</v>
      </c>
      <c r="AX183" s="332" t="s">
        <v>309</v>
      </c>
      <c r="AY183" s="332">
        <v>0.85</v>
      </c>
      <c r="AZ183" s="332">
        <v>0.85</v>
      </c>
      <c r="BA183" s="332">
        <v>0.85</v>
      </c>
      <c r="BB183" s="261">
        <v>394</v>
      </c>
      <c r="BC183" s="261">
        <v>394</v>
      </c>
      <c r="BD183" s="261">
        <v>392</v>
      </c>
      <c r="BE183" s="261">
        <v>226</v>
      </c>
      <c r="BF183" s="261">
        <v>227</v>
      </c>
      <c r="BG183" s="261">
        <v>225</v>
      </c>
      <c r="BH183" s="261">
        <v>68.5</v>
      </c>
      <c r="BI183" s="261">
        <v>60.6</v>
      </c>
      <c r="BJ183" s="261">
        <v>71.2</v>
      </c>
      <c r="BK183" s="261">
        <v>18.899999999999999</v>
      </c>
      <c r="BL183" s="261">
        <v>16.8</v>
      </c>
      <c r="BM183" s="261">
        <v>6.2</v>
      </c>
      <c r="BN183" s="261">
        <v>0.4</v>
      </c>
      <c r="BO183" s="261" t="s">
        <v>309</v>
      </c>
      <c r="BP183" s="261">
        <v>13.2</v>
      </c>
      <c r="BQ183" s="261">
        <v>24.7</v>
      </c>
      <c r="BR183" s="261">
        <v>13.3</v>
      </c>
      <c r="BS183" s="261" t="s">
        <v>309</v>
      </c>
      <c r="BT183" s="261">
        <v>25.3</v>
      </c>
      <c r="BU183" s="261">
        <v>17.399999999999999</v>
      </c>
      <c r="BV183" s="261">
        <v>46.4</v>
      </c>
      <c r="BW183" s="261" t="s">
        <v>309</v>
      </c>
      <c r="BX183" s="261">
        <v>12.5</v>
      </c>
      <c r="BY183" s="261">
        <v>9.3000000000000007</v>
      </c>
      <c r="BZ183" s="261">
        <v>11.4</v>
      </c>
      <c r="CA183" s="261" t="s">
        <v>309</v>
      </c>
      <c r="CB183" s="261">
        <v>0.85</v>
      </c>
      <c r="CC183" s="261">
        <v>0.85</v>
      </c>
      <c r="CD183" s="261">
        <v>0.85</v>
      </c>
      <c r="CE183" s="333">
        <v>228</v>
      </c>
      <c r="CF183" s="333">
        <v>86051025673</v>
      </c>
      <c r="CG183" s="333">
        <v>233</v>
      </c>
      <c r="CH183" s="333">
        <v>86031993990</v>
      </c>
      <c r="CI183" s="333">
        <v>233</v>
      </c>
      <c r="CJ183" s="333">
        <v>86032014424</v>
      </c>
      <c r="CK183" s="333">
        <v>232</v>
      </c>
      <c r="CL183" s="333">
        <v>32198696257</v>
      </c>
      <c r="CM183" s="333">
        <v>227</v>
      </c>
      <c r="CN183" s="333">
        <v>45017478012</v>
      </c>
      <c r="CO183" s="333">
        <v>227</v>
      </c>
      <c r="CP183" s="333">
        <v>45016912607</v>
      </c>
      <c r="CQ183" s="333">
        <v>226</v>
      </c>
      <c r="CR183" s="333">
        <v>32190417934</v>
      </c>
      <c r="CS183" s="333">
        <v>227</v>
      </c>
      <c r="CT183" s="333">
        <v>86046360474</v>
      </c>
      <c r="CU183" s="333">
        <v>229</v>
      </c>
      <c r="CV183" s="333">
        <v>56702499361</v>
      </c>
      <c r="CW183" s="333">
        <v>225</v>
      </c>
      <c r="CX183" s="333">
        <v>45017533725</v>
      </c>
      <c r="CY183" s="333">
        <v>233</v>
      </c>
      <c r="CZ183" s="333">
        <v>45017655940</v>
      </c>
      <c r="DA183" s="333">
        <v>225</v>
      </c>
      <c r="DB183" s="374">
        <v>86057175514</v>
      </c>
      <c r="DC183" s="154"/>
      <c r="DD183" s="179">
        <f t="shared" si="123"/>
        <v>144.26822348109607</v>
      </c>
      <c r="DE183" s="179">
        <f t="shared" si="124"/>
        <v>65.017782666666662</v>
      </c>
      <c r="DF183" s="179">
        <f t="shared" si="125"/>
        <v>44.223182666666659</v>
      </c>
      <c r="DG183" s="179">
        <f t="shared" si="126"/>
        <v>72.157261999999989</v>
      </c>
      <c r="DH183" s="180">
        <f t="shared" si="127"/>
        <v>104.1</v>
      </c>
      <c r="DI183" s="181">
        <f t="shared" si="146"/>
        <v>225</v>
      </c>
      <c r="DJ183" s="182">
        <f t="shared" si="141"/>
        <v>0</v>
      </c>
      <c r="DK183" s="182">
        <f t="shared" si="142"/>
        <v>0</v>
      </c>
      <c r="DL183" s="182">
        <f t="shared" si="147"/>
        <v>1</v>
      </c>
      <c r="DM183" s="182">
        <f t="shared" si="148"/>
        <v>0</v>
      </c>
      <c r="DN183" s="182">
        <f t="shared" si="149"/>
        <v>0</v>
      </c>
      <c r="DO183" s="182">
        <f t="shared" si="128"/>
        <v>0</v>
      </c>
      <c r="DP183" s="182">
        <f t="shared" si="129"/>
        <v>1</v>
      </c>
      <c r="DQ183" s="25">
        <f t="shared" si="130"/>
        <v>0</v>
      </c>
      <c r="DR183" s="169"/>
      <c r="DS183" s="166" t="str">
        <f t="shared" si="150"/>
        <v>A</v>
      </c>
      <c r="DT183" s="166" t="str">
        <f t="shared" si="151"/>
        <v>A</v>
      </c>
      <c r="DU183" s="167">
        <f t="shared" si="152"/>
        <v>1</v>
      </c>
      <c r="DV183" s="153" t="str">
        <f>VLOOKUP(M183,'Data Master kondisi'!$O$3:$P$11,2,FALSE)</f>
        <v>Z</v>
      </c>
      <c r="DW183" s="153">
        <f>LOOKUP(DV183,{"X","X","X","Y","Y","Y","Z","Z","Z"},{6,6,6,4,4,4,2,2,2})</f>
        <v>2</v>
      </c>
      <c r="DX183" s="153">
        <f t="shared" si="131"/>
        <v>1</v>
      </c>
      <c r="DY183" s="153">
        <f t="shared" si="153"/>
        <v>4</v>
      </c>
      <c r="DZ183" s="153" t="str">
        <f>VLOOKUP(G183,'Data Master class'!$A$5:$D$12,3,FALSE)</f>
        <v>B</v>
      </c>
      <c r="EA183" s="160" t="str">
        <f t="shared" si="154"/>
        <v>BAIK</v>
      </c>
      <c r="EB183" s="156"/>
      <c r="EC183" s="153">
        <f>VLOOKUP(G183,'Data Master class'!$A$5:$D$12,2,FALSE)</f>
        <v>3</v>
      </c>
      <c r="ED183" s="153" t="str">
        <f>VLOOKUP(H183,'Data Master class'!$E$5:$G$6,3,FALSE)</f>
        <v>X</v>
      </c>
      <c r="EE183" s="153">
        <f>VLOOKUP(H183,'Data Master class'!$E$5:$G$6,2,FALSE)</f>
        <v>2</v>
      </c>
      <c r="EF183" s="153">
        <f t="shared" si="155"/>
        <v>5</v>
      </c>
      <c r="EG183" s="153" t="str">
        <f t="shared" si="156"/>
        <v>CLASS 3</v>
      </c>
      <c r="EH183" s="153">
        <f t="shared" si="157"/>
        <v>9</v>
      </c>
      <c r="EI183" s="171"/>
      <c r="EJ183" s="441">
        <f t="shared" si="132"/>
        <v>7.5277034772640389E-2</v>
      </c>
      <c r="EK183" s="441">
        <f t="shared" si="133"/>
        <v>0.2686282002292702</v>
      </c>
      <c r="EL183" s="441">
        <f t="shared" si="134"/>
        <v>0.19335116545662964</v>
      </c>
      <c r="EM183" s="442">
        <f t="shared" si="158"/>
        <v>0.17908546681951343</v>
      </c>
      <c r="EN183" s="443" t="str">
        <f t="shared" si="159"/>
        <v>CUKUP</v>
      </c>
      <c r="EO183" s="195"/>
      <c r="EP183" s="196" t="e">
        <f>'2. SUHU &amp; FISIK TRAFO'!CY183</f>
        <v>#NAME?</v>
      </c>
      <c r="EQ183" s="168" t="e">
        <f t="shared" si="160"/>
        <v>#NAME?</v>
      </c>
      <c r="ER183" s="189" t="e">
        <f t="shared" si="161"/>
        <v>#NAME?</v>
      </c>
      <c r="ES183" s="195"/>
      <c r="ET183" s="447">
        <f t="shared" si="143"/>
        <v>59.755800000000001</v>
      </c>
      <c r="EU183" s="447">
        <f t="shared" si="162"/>
        <v>47.804640000000006</v>
      </c>
      <c r="EV183" s="448">
        <f t="shared" si="135"/>
        <v>59.755800000000001</v>
      </c>
      <c r="EW183" s="449" t="str">
        <f t="shared" si="163"/>
        <v>BAIK</v>
      </c>
      <c r="EX183" s="721"/>
      <c r="EY183" s="447">
        <f t="shared" si="144"/>
        <v>45.257199999999997</v>
      </c>
      <c r="EZ183" s="447">
        <f t="shared" si="136"/>
        <v>36.205759999999998</v>
      </c>
      <c r="FA183" s="448">
        <f t="shared" si="145"/>
        <v>45.257199999999997</v>
      </c>
      <c r="FB183" s="449" t="str">
        <f t="shared" si="137"/>
        <v>BAIK</v>
      </c>
      <c r="FC183" s="195"/>
      <c r="FD183" s="453">
        <f t="shared" si="138"/>
        <v>56.7</v>
      </c>
      <c r="FE183" s="454">
        <f t="shared" si="139"/>
        <v>144.50867052023122</v>
      </c>
      <c r="FF183" s="725">
        <f t="shared" si="140"/>
        <v>39.236399999999996</v>
      </c>
      <c r="FG183" s="202" t="str">
        <f t="shared" si="164"/>
        <v>BURUK</v>
      </c>
    </row>
    <row r="184" spans="1:163" s="172" customFormat="1" ht="20.25" customHeight="1">
      <c r="A184" s="347">
        <v>172</v>
      </c>
      <c r="B184" s="764" t="s">
        <v>2232</v>
      </c>
      <c r="C184" s="331" t="s">
        <v>1339</v>
      </c>
      <c r="D184" s="259" t="s">
        <v>1340</v>
      </c>
      <c r="E184" s="319" t="s">
        <v>1251</v>
      </c>
      <c r="F184" s="319" t="s">
        <v>1341</v>
      </c>
      <c r="G184" s="208" t="s">
        <v>206</v>
      </c>
      <c r="H184" s="214" t="s">
        <v>208</v>
      </c>
      <c r="I184" s="463" t="s">
        <v>1342</v>
      </c>
      <c r="J184" s="462" t="s">
        <v>1343</v>
      </c>
      <c r="K184" s="259" t="s">
        <v>341</v>
      </c>
      <c r="L184" s="259" t="s">
        <v>1085</v>
      </c>
      <c r="M184" s="259">
        <v>100</v>
      </c>
      <c r="N184" s="259">
        <v>90303321</v>
      </c>
      <c r="O184" s="259">
        <v>1989</v>
      </c>
      <c r="P184" s="259" t="s">
        <v>316</v>
      </c>
      <c r="Q184" s="545" t="s">
        <v>1655</v>
      </c>
      <c r="R184" s="433">
        <v>44788</v>
      </c>
      <c r="S184" s="331" t="s">
        <v>318</v>
      </c>
      <c r="T184" s="331" t="s">
        <v>343</v>
      </c>
      <c r="U184" s="259">
        <v>4</v>
      </c>
      <c r="V184" s="259">
        <v>2</v>
      </c>
      <c r="W184" s="259">
        <v>3</v>
      </c>
      <c r="X184" s="259">
        <v>20000</v>
      </c>
      <c r="Y184" s="332">
        <v>403</v>
      </c>
      <c r="Z184" s="332">
        <v>400</v>
      </c>
      <c r="AA184" s="332">
        <v>401</v>
      </c>
      <c r="AB184" s="332">
        <v>232</v>
      </c>
      <c r="AC184" s="332">
        <v>232</v>
      </c>
      <c r="AD184" s="332">
        <v>229</v>
      </c>
      <c r="AE184" s="332">
        <v>35.200000000000003</v>
      </c>
      <c r="AF184" s="332">
        <v>44.4</v>
      </c>
      <c r="AG184" s="332">
        <v>58.5</v>
      </c>
      <c r="AH184" s="332">
        <v>29.9</v>
      </c>
      <c r="AI184" s="332"/>
      <c r="AJ184" s="332"/>
      <c r="AK184" s="332"/>
      <c r="AL184" s="332"/>
      <c r="AM184" s="332"/>
      <c r="AN184" s="332"/>
      <c r="AO184" s="332"/>
      <c r="AP184" s="332"/>
      <c r="AQ184" s="332">
        <v>27.5</v>
      </c>
      <c r="AR184" s="332">
        <v>35.299999999999997</v>
      </c>
      <c r="AS184" s="332">
        <v>50.4</v>
      </c>
      <c r="AT184" s="332">
        <v>30.5</v>
      </c>
      <c r="AU184" s="332">
        <v>5.9</v>
      </c>
      <c r="AV184" s="332">
        <v>9.4</v>
      </c>
      <c r="AW184" s="332">
        <v>9.6</v>
      </c>
      <c r="AX184" s="332">
        <v>5</v>
      </c>
      <c r="AY184" s="332">
        <v>0.85</v>
      </c>
      <c r="AZ184" s="332">
        <v>0.85</v>
      </c>
      <c r="BA184" s="332">
        <v>0.85</v>
      </c>
      <c r="BB184" s="261">
        <v>396</v>
      </c>
      <c r="BC184" s="261">
        <v>393</v>
      </c>
      <c r="BD184" s="261">
        <v>393</v>
      </c>
      <c r="BE184" s="261">
        <v>228</v>
      </c>
      <c r="BF184" s="261">
        <v>227</v>
      </c>
      <c r="BG184" s="261">
        <v>226</v>
      </c>
      <c r="BH184" s="261">
        <v>17.100000000000001</v>
      </c>
      <c r="BI184" s="261">
        <v>31.2</v>
      </c>
      <c r="BJ184" s="261">
        <v>29.7</v>
      </c>
      <c r="BK184" s="261">
        <v>12.5</v>
      </c>
      <c r="BL184" s="261"/>
      <c r="BM184" s="261"/>
      <c r="BN184" s="261"/>
      <c r="BO184" s="261"/>
      <c r="BP184" s="261"/>
      <c r="BQ184" s="261"/>
      <c r="BR184" s="261"/>
      <c r="BS184" s="261"/>
      <c r="BT184" s="261">
        <v>12.8</v>
      </c>
      <c r="BU184" s="261">
        <v>23.6</v>
      </c>
      <c r="BV184" s="261">
        <v>23.1</v>
      </c>
      <c r="BW184" s="261">
        <v>8.4</v>
      </c>
      <c r="BX184" s="261">
        <v>4.3</v>
      </c>
      <c r="BY184" s="261">
        <v>7.8</v>
      </c>
      <c r="BZ184" s="261">
        <v>7.3</v>
      </c>
      <c r="CA184" s="261">
        <v>3.2</v>
      </c>
      <c r="CB184" s="261">
        <v>0.85</v>
      </c>
      <c r="CC184" s="261">
        <v>0.85</v>
      </c>
      <c r="CD184" s="261">
        <v>0.85</v>
      </c>
      <c r="CE184" s="333"/>
      <c r="CF184" s="333"/>
      <c r="CG184" s="333"/>
      <c r="CH184" s="333"/>
      <c r="CI184" s="333"/>
      <c r="CJ184" s="333"/>
      <c r="CK184" s="333"/>
      <c r="CL184" s="333"/>
      <c r="CM184" s="333"/>
      <c r="CN184" s="333"/>
      <c r="CO184" s="333"/>
      <c r="CP184" s="333"/>
      <c r="CQ184" s="333">
        <v>218</v>
      </c>
      <c r="CR184" s="333">
        <v>86017806834</v>
      </c>
      <c r="CS184" s="333"/>
      <c r="CT184" s="333"/>
      <c r="CU184" s="333"/>
      <c r="CV184" s="333"/>
      <c r="CW184" s="333"/>
      <c r="CX184" s="333"/>
      <c r="CY184" s="333">
        <v>219</v>
      </c>
      <c r="CZ184" s="333">
        <v>86065054016</v>
      </c>
      <c r="DA184" s="333">
        <v>218</v>
      </c>
      <c r="DB184" s="374">
        <v>86065120478</v>
      </c>
      <c r="DC184" s="154"/>
      <c r="DD184" s="179">
        <f t="shared" si="123"/>
        <v>144.02857526933346</v>
      </c>
      <c r="DE184" s="179">
        <f t="shared" si="124"/>
        <v>24.439594666666665</v>
      </c>
      <c r="DF184" s="179">
        <f t="shared" si="125"/>
        <v>30.827215999999996</v>
      </c>
      <c r="DG184" s="179">
        <f t="shared" si="126"/>
        <v>40.616939999999992</v>
      </c>
      <c r="DH184" s="180">
        <f t="shared" si="127"/>
        <v>58.5</v>
      </c>
      <c r="DI184" s="181">
        <f t="shared" si="146"/>
        <v>218</v>
      </c>
      <c r="DJ184" s="182">
        <f t="shared" si="141"/>
        <v>0</v>
      </c>
      <c r="DK184" s="182">
        <f t="shared" si="142"/>
        <v>1</v>
      </c>
      <c r="DL184" s="182">
        <f t="shared" si="147"/>
        <v>0</v>
      </c>
      <c r="DM184" s="182">
        <f t="shared" si="148"/>
        <v>0</v>
      </c>
      <c r="DN184" s="182">
        <f t="shared" si="149"/>
        <v>0</v>
      </c>
      <c r="DO184" s="182">
        <f t="shared" si="128"/>
        <v>1</v>
      </c>
      <c r="DP184" s="182">
        <f t="shared" si="129"/>
        <v>0</v>
      </c>
      <c r="DQ184" s="25">
        <f t="shared" si="130"/>
        <v>0</v>
      </c>
      <c r="DR184" s="169"/>
      <c r="DS184" s="166" t="str">
        <f t="shared" si="150"/>
        <v>A</v>
      </c>
      <c r="DT184" s="166" t="str">
        <f t="shared" si="151"/>
        <v>A</v>
      </c>
      <c r="DU184" s="167">
        <f t="shared" si="152"/>
        <v>1</v>
      </c>
      <c r="DV184" s="153" t="str">
        <f>VLOOKUP(M184,'Data Master kondisi'!$O$3:$P$11,2,FALSE)</f>
        <v>Z</v>
      </c>
      <c r="DW184" s="153">
        <f>LOOKUP(DV184,{"X","X","X","Y","Y","Y","Z","Z","Z"},{6,6,6,4,4,4,2,2,2})</f>
        <v>2</v>
      </c>
      <c r="DX184" s="153">
        <f t="shared" si="131"/>
        <v>4</v>
      </c>
      <c r="DY184" s="153">
        <f t="shared" si="153"/>
        <v>7</v>
      </c>
      <c r="DZ184" s="153" t="str">
        <f>VLOOKUP(G184,'Data Master class'!$A$5:$D$12,3,FALSE)</f>
        <v>B</v>
      </c>
      <c r="EA184" s="160" t="str">
        <f t="shared" si="154"/>
        <v>CUKUP</v>
      </c>
      <c r="EB184" s="156"/>
      <c r="EC184" s="153">
        <f>VLOOKUP(G184,'Data Master class'!$A$5:$D$12,2,FALSE)</f>
        <v>3</v>
      </c>
      <c r="ED184" s="153" t="str">
        <f>VLOOKUP(H184,'Data Master class'!$E$5:$G$6,3,FALSE)</f>
        <v>X</v>
      </c>
      <c r="EE184" s="153">
        <f>VLOOKUP(H184,'Data Master class'!$E$5:$G$6,2,FALSE)</f>
        <v>2</v>
      </c>
      <c r="EF184" s="153">
        <f t="shared" si="155"/>
        <v>5</v>
      </c>
      <c r="EG184" s="153" t="str">
        <f t="shared" si="156"/>
        <v>CLASS 3</v>
      </c>
      <c r="EH184" s="153">
        <f t="shared" si="157"/>
        <v>12</v>
      </c>
      <c r="EI184" s="171"/>
      <c r="EJ184" s="441">
        <f t="shared" si="132"/>
        <v>0.23533671252715413</v>
      </c>
      <c r="EK184" s="441">
        <f t="shared" si="133"/>
        <v>3.548153511947863E-2</v>
      </c>
      <c r="EL184" s="441">
        <f t="shared" si="134"/>
        <v>0.27081824764663293</v>
      </c>
      <c r="EM184" s="442">
        <f t="shared" si="158"/>
        <v>0.18054549843108858</v>
      </c>
      <c r="EN184" s="443" t="str">
        <f t="shared" si="159"/>
        <v>CUKUP</v>
      </c>
      <c r="EO184" s="195"/>
      <c r="EP184" s="196" t="e">
        <f>'2. SUHU &amp; FISIK TRAFO'!CY184</f>
        <v>#NAME?</v>
      </c>
      <c r="EQ184" s="168" t="e">
        <f t="shared" si="160"/>
        <v>#NAME?</v>
      </c>
      <c r="ER184" s="189" t="e">
        <f t="shared" si="161"/>
        <v>#NAME?</v>
      </c>
      <c r="ES184" s="195"/>
      <c r="ET184" s="447">
        <f t="shared" si="143"/>
        <v>31.863700000000001</v>
      </c>
      <c r="EU184" s="447">
        <f t="shared" si="162"/>
        <v>25.490960000000001</v>
      </c>
      <c r="EV184" s="448">
        <f t="shared" si="135"/>
        <v>31.863700000000001</v>
      </c>
      <c r="EW184" s="449" t="str">
        <f t="shared" si="163"/>
        <v>BAIK</v>
      </c>
      <c r="EX184" s="721"/>
      <c r="EY184" s="447">
        <f t="shared" si="144"/>
        <v>17.6934</v>
      </c>
      <c r="EZ184" s="447">
        <f t="shared" si="136"/>
        <v>14.154720000000001</v>
      </c>
      <c r="FA184" s="448">
        <f t="shared" si="145"/>
        <v>17.6934</v>
      </c>
      <c r="FB184" s="449" t="str">
        <f t="shared" si="137"/>
        <v>BAIK</v>
      </c>
      <c r="FC184" s="195"/>
      <c r="FD184" s="453">
        <f t="shared" si="138"/>
        <v>29.9</v>
      </c>
      <c r="FE184" s="454">
        <f t="shared" si="139"/>
        <v>144.50867052023122</v>
      </c>
      <c r="FF184" s="725">
        <f t="shared" si="140"/>
        <v>20.690799999999999</v>
      </c>
      <c r="FG184" s="202" t="str">
        <f t="shared" si="164"/>
        <v>BURUK</v>
      </c>
    </row>
    <row r="185" spans="1:163" s="162" customFormat="1" ht="19.5" customHeight="1">
      <c r="A185" s="347">
        <v>173</v>
      </c>
      <c r="B185" s="764" t="s">
        <v>2232</v>
      </c>
      <c r="C185" s="331" t="s">
        <v>1344</v>
      </c>
      <c r="D185" s="259" t="s">
        <v>1345</v>
      </c>
      <c r="E185" s="319" t="s">
        <v>1251</v>
      </c>
      <c r="F185" s="319" t="s">
        <v>1346</v>
      </c>
      <c r="G185" s="208" t="s">
        <v>206</v>
      </c>
      <c r="H185" s="214" t="s">
        <v>208</v>
      </c>
      <c r="I185" s="463" t="s">
        <v>1347</v>
      </c>
      <c r="J185" s="462" t="s">
        <v>1348</v>
      </c>
      <c r="K185" s="259" t="s">
        <v>341</v>
      </c>
      <c r="L185" s="259" t="s">
        <v>580</v>
      </c>
      <c r="M185" s="259">
        <v>100</v>
      </c>
      <c r="N185" s="259">
        <v>11180904</v>
      </c>
      <c r="O185" s="259">
        <v>2011</v>
      </c>
      <c r="P185" s="259" t="s">
        <v>316</v>
      </c>
      <c r="Q185" s="545" t="s">
        <v>1609</v>
      </c>
      <c r="R185" s="433">
        <v>44789</v>
      </c>
      <c r="S185" s="331" t="s">
        <v>318</v>
      </c>
      <c r="T185" s="331" t="s">
        <v>343</v>
      </c>
      <c r="U185" s="259">
        <v>4</v>
      </c>
      <c r="V185" s="259">
        <v>1</v>
      </c>
      <c r="W185" s="259">
        <v>3</v>
      </c>
      <c r="X185" s="259">
        <v>20000</v>
      </c>
      <c r="Y185" s="332">
        <v>401</v>
      </c>
      <c r="Z185" s="332">
        <v>399</v>
      </c>
      <c r="AA185" s="332">
        <v>399</v>
      </c>
      <c r="AB185" s="332">
        <v>231</v>
      </c>
      <c r="AC185" s="332">
        <v>230</v>
      </c>
      <c r="AD185" s="332">
        <v>230</v>
      </c>
      <c r="AE185" s="332">
        <v>36.299999999999997</v>
      </c>
      <c r="AF185" s="332">
        <v>56.2</v>
      </c>
      <c r="AG185" s="332">
        <v>35.299999999999997</v>
      </c>
      <c r="AH185" s="332">
        <v>28.3</v>
      </c>
      <c r="AI185" s="332">
        <v>35.200000000000003</v>
      </c>
      <c r="AJ185" s="332">
        <v>44.6</v>
      </c>
      <c r="AK185" s="332">
        <v>33.200000000000003</v>
      </c>
      <c r="AL185" s="332">
        <v>23.8</v>
      </c>
      <c r="AM185" s="332"/>
      <c r="AN185" s="332"/>
      <c r="AO185" s="332"/>
      <c r="AP185" s="332"/>
      <c r="AQ185" s="332"/>
      <c r="AR185" s="332"/>
      <c r="AS185" s="332"/>
      <c r="AT185" s="332"/>
      <c r="AU185" s="332"/>
      <c r="AV185" s="332"/>
      <c r="AW185" s="332"/>
      <c r="AX185" s="332"/>
      <c r="AY185" s="332">
        <v>0.85</v>
      </c>
      <c r="AZ185" s="332">
        <v>0.85</v>
      </c>
      <c r="BA185" s="332">
        <v>0.85</v>
      </c>
      <c r="BB185" s="261">
        <v>399</v>
      </c>
      <c r="BC185" s="261">
        <v>397</v>
      </c>
      <c r="BD185" s="261">
        <v>397</v>
      </c>
      <c r="BE185" s="261">
        <v>229</v>
      </c>
      <c r="BF185" s="261">
        <v>229</v>
      </c>
      <c r="BG185" s="261">
        <v>228</v>
      </c>
      <c r="BH185" s="261">
        <v>32.5</v>
      </c>
      <c r="BI185" s="261">
        <v>29.4</v>
      </c>
      <c r="BJ185" s="261">
        <v>24.1</v>
      </c>
      <c r="BK185" s="261">
        <v>9.1</v>
      </c>
      <c r="BL185" s="261">
        <v>32.299999999999997</v>
      </c>
      <c r="BM185" s="261">
        <v>30.5</v>
      </c>
      <c r="BN185" s="261">
        <v>22.4</v>
      </c>
      <c r="BO185" s="261">
        <v>8.6999999999999993</v>
      </c>
      <c r="BP185" s="261"/>
      <c r="BQ185" s="261"/>
      <c r="BR185" s="261"/>
      <c r="BS185" s="261"/>
      <c r="BT185" s="261"/>
      <c r="BU185" s="261"/>
      <c r="BV185" s="261"/>
      <c r="BW185" s="261"/>
      <c r="BX185" s="261"/>
      <c r="BY185" s="261"/>
      <c r="BZ185" s="261"/>
      <c r="CA185" s="261"/>
      <c r="CB185" s="261">
        <v>0.85</v>
      </c>
      <c r="CC185" s="261">
        <v>0.85</v>
      </c>
      <c r="CD185" s="261">
        <v>0.85</v>
      </c>
      <c r="CE185" s="333">
        <v>226</v>
      </c>
      <c r="CF185" s="333">
        <v>56601301304</v>
      </c>
      <c r="CG185" s="333">
        <v>217</v>
      </c>
      <c r="CH185" s="333">
        <v>56601465810</v>
      </c>
      <c r="CI185" s="333">
        <v>217</v>
      </c>
      <c r="CJ185" s="333">
        <v>56601465828</v>
      </c>
      <c r="CK185" s="333"/>
      <c r="CL185" s="333"/>
      <c r="CM185" s="333"/>
      <c r="CN185" s="333"/>
      <c r="CO185" s="333"/>
      <c r="CP185" s="333"/>
      <c r="CQ185" s="333"/>
      <c r="CR185" s="333"/>
      <c r="CS185" s="333"/>
      <c r="CT185" s="333"/>
      <c r="CU185" s="333"/>
      <c r="CV185" s="333"/>
      <c r="CW185" s="333"/>
      <c r="CX185" s="333"/>
      <c r="CY185" s="333"/>
      <c r="CZ185" s="333"/>
      <c r="DA185" s="333"/>
      <c r="DB185" s="374"/>
      <c r="DC185" s="154"/>
      <c r="DD185" s="179">
        <f t="shared" si="123"/>
        <v>144.62919484927227</v>
      </c>
      <c r="DE185" s="179">
        <f t="shared" si="124"/>
        <v>25.098666999999995</v>
      </c>
      <c r="DF185" s="179">
        <f t="shared" si="125"/>
        <v>38.857991333333338</v>
      </c>
      <c r="DG185" s="179">
        <f t="shared" si="126"/>
        <v>24.407243666666666</v>
      </c>
      <c r="DH185" s="180">
        <f t="shared" si="127"/>
        <v>56.2</v>
      </c>
      <c r="DI185" s="181">
        <f t="shared" si="146"/>
        <v>217</v>
      </c>
      <c r="DJ185" s="182">
        <f t="shared" si="141"/>
        <v>0</v>
      </c>
      <c r="DK185" s="182">
        <f t="shared" si="142"/>
        <v>1</v>
      </c>
      <c r="DL185" s="182">
        <f t="shared" si="147"/>
        <v>0</v>
      </c>
      <c r="DM185" s="182">
        <f t="shared" si="148"/>
        <v>0</v>
      </c>
      <c r="DN185" s="182">
        <f t="shared" si="149"/>
        <v>0</v>
      </c>
      <c r="DO185" s="182">
        <f t="shared" si="128"/>
        <v>1</v>
      </c>
      <c r="DP185" s="182">
        <f t="shared" si="129"/>
        <v>0</v>
      </c>
      <c r="DQ185" s="25">
        <f t="shared" si="130"/>
        <v>0</v>
      </c>
      <c r="DR185" s="169"/>
      <c r="DS185" s="166" t="str">
        <f t="shared" si="150"/>
        <v>A</v>
      </c>
      <c r="DT185" s="166" t="str">
        <f t="shared" si="151"/>
        <v>B</v>
      </c>
      <c r="DU185" s="167">
        <f t="shared" si="152"/>
        <v>2</v>
      </c>
      <c r="DV185" s="153" t="str">
        <f>VLOOKUP(M185,'Data Master kondisi'!$O$3:$P$11,2,FALSE)</f>
        <v>Z</v>
      </c>
      <c r="DW185" s="153">
        <f>LOOKUP(DV185,{"X","X","X","Y","Y","Y","Z","Z","Z"},{6,6,6,4,4,4,2,2,2})</f>
        <v>2</v>
      </c>
      <c r="DX185" s="153">
        <f t="shared" si="131"/>
        <v>1</v>
      </c>
      <c r="DY185" s="153">
        <f t="shared" si="153"/>
        <v>5</v>
      </c>
      <c r="DZ185" s="153" t="str">
        <f>VLOOKUP(G185,'Data Master class'!$A$5:$D$12,3,FALSE)</f>
        <v>B</v>
      </c>
      <c r="EA185" s="160" t="str">
        <f t="shared" si="154"/>
        <v>BAIK</v>
      </c>
      <c r="EB185" s="156"/>
      <c r="EC185" s="153">
        <f>VLOOKUP(G185,'Data Master class'!$A$5:$D$12,2,FALSE)</f>
        <v>3</v>
      </c>
      <c r="ED185" s="153" t="str">
        <f>VLOOKUP(H185,'Data Master class'!$E$5:$G$6,3,FALSE)</f>
        <v>X</v>
      </c>
      <c r="EE185" s="153">
        <f>VLOOKUP(H185,'Data Master class'!$E$5:$G$6,2,FALSE)</f>
        <v>2</v>
      </c>
      <c r="EF185" s="153">
        <f t="shared" si="155"/>
        <v>5</v>
      </c>
      <c r="EG185" s="153" t="str">
        <f t="shared" si="156"/>
        <v>CLASS 3</v>
      </c>
      <c r="EH185" s="153">
        <f t="shared" si="157"/>
        <v>10</v>
      </c>
      <c r="EI185" s="171"/>
      <c r="EJ185" s="441">
        <f t="shared" si="132"/>
        <v>0.14788732394366208</v>
      </c>
      <c r="EK185" s="441">
        <f t="shared" si="133"/>
        <v>0.31924882629107981</v>
      </c>
      <c r="EL185" s="441">
        <f t="shared" si="134"/>
        <v>0.17136150234741793</v>
      </c>
      <c r="EM185" s="442">
        <f t="shared" si="158"/>
        <v>0.21283255086071992</v>
      </c>
      <c r="EN185" s="443" t="str">
        <f t="shared" si="159"/>
        <v>KURANG</v>
      </c>
      <c r="EO185" s="195"/>
      <c r="EP185" s="196" t="e">
        <f>'2. SUHU &amp; FISIK TRAFO'!CY185</f>
        <v>#NAME?</v>
      </c>
      <c r="EQ185" s="168" t="e">
        <f t="shared" si="160"/>
        <v>#NAME?</v>
      </c>
      <c r="ER185" s="189" t="e">
        <f t="shared" si="161"/>
        <v>#NAME?</v>
      </c>
      <c r="ES185" s="195"/>
      <c r="ET185" s="447">
        <f t="shared" si="143"/>
        <v>29.430299999999999</v>
      </c>
      <c r="EU185" s="447">
        <f t="shared" si="162"/>
        <v>23.544240000000002</v>
      </c>
      <c r="EV185" s="448">
        <f t="shared" si="135"/>
        <v>29.430299999999999</v>
      </c>
      <c r="EW185" s="449" t="str">
        <f t="shared" si="163"/>
        <v>BAIK</v>
      </c>
      <c r="EX185" s="721"/>
      <c r="EY185" s="447">
        <f t="shared" si="144"/>
        <v>19.669899999999998</v>
      </c>
      <c r="EZ185" s="447">
        <f t="shared" si="136"/>
        <v>15.73592</v>
      </c>
      <c r="FA185" s="448">
        <f t="shared" si="145"/>
        <v>19.669899999999998</v>
      </c>
      <c r="FB185" s="449" t="str">
        <f t="shared" si="137"/>
        <v>BAIK</v>
      </c>
      <c r="FC185" s="195"/>
      <c r="FD185" s="453">
        <f t="shared" si="138"/>
        <v>28.3</v>
      </c>
      <c r="FE185" s="454">
        <f t="shared" si="139"/>
        <v>144.50867052023122</v>
      </c>
      <c r="FF185" s="725">
        <f t="shared" si="140"/>
        <v>19.583600000000001</v>
      </c>
      <c r="FG185" s="202" t="str">
        <f t="shared" si="164"/>
        <v>KURANG</v>
      </c>
    </row>
    <row r="186" spans="1:163" s="162" customFormat="1" ht="20.25" customHeight="1">
      <c r="A186" s="347">
        <v>174</v>
      </c>
      <c r="B186" s="764" t="s">
        <v>2232</v>
      </c>
      <c r="C186" s="331" t="s">
        <v>1349</v>
      </c>
      <c r="D186" s="259" t="s">
        <v>1350</v>
      </c>
      <c r="E186" s="319" t="s">
        <v>1241</v>
      </c>
      <c r="F186" s="319" t="s">
        <v>1351</v>
      </c>
      <c r="G186" s="208" t="s">
        <v>206</v>
      </c>
      <c r="H186" s="214" t="s">
        <v>209</v>
      </c>
      <c r="I186" s="463" t="s">
        <v>1352</v>
      </c>
      <c r="J186" s="462" t="s">
        <v>1353</v>
      </c>
      <c r="K186" s="259" t="s">
        <v>341</v>
      </c>
      <c r="L186" s="259" t="s">
        <v>440</v>
      </c>
      <c r="M186" s="259">
        <v>50</v>
      </c>
      <c r="N186" s="259">
        <v>1805636811</v>
      </c>
      <c r="O186" s="259">
        <v>2018</v>
      </c>
      <c r="P186" s="259" t="s">
        <v>316</v>
      </c>
      <c r="Q186" s="545" t="s">
        <v>1668</v>
      </c>
      <c r="R186" s="433">
        <v>44789</v>
      </c>
      <c r="S186" s="331" t="s">
        <v>318</v>
      </c>
      <c r="T186" s="331" t="s">
        <v>343</v>
      </c>
      <c r="U186" s="259">
        <v>2</v>
      </c>
      <c r="V186" s="259">
        <v>2</v>
      </c>
      <c r="W186" s="259">
        <v>3</v>
      </c>
      <c r="X186" s="259">
        <v>20000</v>
      </c>
      <c r="Y186" s="332">
        <v>401</v>
      </c>
      <c r="Z186" s="332">
        <v>399</v>
      </c>
      <c r="AA186" s="332">
        <v>398</v>
      </c>
      <c r="AB186" s="332">
        <v>230</v>
      </c>
      <c r="AC186" s="332">
        <v>231</v>
      </c>
      <c r="AD186" s="332">
        <v>229</v>
      </c>
      <c r="AE186" s="332">
        <v>5.6</v>
      </c>
      <c r="AF186" s="332">
        <v>0</v>
      </c>
      <c r="AG186" s="332">
        <v>3.1</v>
      </c>
      <c r="AH186" s="332">
        <v>6.1</v>
      </c>
      <c r="AI186" s="332">
        <v>1.4</v>
      </c>
      <c r="AJ186" s="332">
        <v>0</v>
      </c>
      <c r="AK186" s="332">
        <v>0</v>
      </c>
      <c r="AL186" s="332">
        <v>1.4</v>
      </c>
      <c r="AM186" s="332">
        <v>4</v>
      </c>
      <c r="AN186" s="332">
        <v>0</v>
      </c>
      <c r="AO186" s="332">
        <v>2.9</v>
      </c>
      <c r="AP186" s="332">
        <v>5</v>
      </c>
      <c r="AQ186" s="332"/>
      <c r="AR186" s="332"/>
      <c r="AS186" s="332"/>
      <c r="AT186" s="332"/>
      <c r="AU186" s="332"/>
      <c r="AV186" s="332"/>
      <c r="AW186" s="332"/>
      <c r="AX186" s="332"/>
      <c r="AY186" s="332">
        <v>0.85</v>
      </c>
      <c r="AZ186" s="332">
        <v>0.85</v>
      </c>
      <c r="BA186" s="332">
        <v>0.85</v>
      </c>
      <c r="BB186" s="261">
        <v>400</v>
      </c>
      <c r="BC186" s="261">
        <v>398</v>
      </c>
      <c r="BD186" s="261">
        <v>398</v>
      </c>
      <c r="BE186" s="261">
        <v>230</v>
      </c>
      <c r="BF186" s="261">
        <v>230</v>
      </c>
      <c r="BG186" s="261">
        <v>229</v>
      </c>
      <c r="BH186" s="261">
        <v>2.1</v>
      </c>
      <c r="BI186" s="261">
        <v>0</v>
      </c>
      <c r="BJ186" s="261">
        <v>2.5</v>
      </c>
      <c r="BK186" s="261">
        <v>2.2000000000000002</v>
      </c>
      <c r="BL186" s="261">
        <v>0</v>
      </c>
      <c r="BM186" s="261">
        <v>0</v>
      </c>
      <c r="BN186" s="261">
        <v>0</v>
      </c>
      <c r="BO186" s="261">
        <v>0.4</v>
      </c>
      <c r="BP186" s="261">
        <v>2.2000000000000002</v>
      </c>
      <c r="BQ186" s="261">
        <v>0</v>
      </c>
      <c r="BR186" s="261">
        <v>2.4</v>
      </c>
      <c r="BS186" s="261">
        <v>2.1</v>
      </c>
      <c r="BT186" s="261"/>
      <c r="BU186" s="261"/>
      <c r="BV186" s="261"/>
      <c r="BW186" s="261"/>
      <c r="BX186" s="261"/>
      <c r="BY186" s="261"/>
      <c r="BZ186" s="261"/>
      <c r="CA186" s="261"/>
      <c r="CB186" s="261">
        <v>0.85</v>
      </c>
      <c r="CC186" s="261">
        <v>0.85</v>
      </c>
      <c r="CD186" s="261">
        <v>0.85</v>
      </c>
      <c r="CE186" s="333">
        <v>228</v>
      </c>
      <c r="CF186" s="333">
        <v>86058275750</v>
      </c>
      <c r="CG186" s="333"/>
      <c r="CH186" s="333"/>
      <c r="CI186" s="333"/>
      <c r="CJ186" s="333"/>
      <c r="CK186" s="333">
        <v>228</v>
      </c>
      <c r="CL186" s="333">
        <v>860320226303</v>
      </c>
      <c r="CM186" s="333">
        <v>229</v>
      </c>
      <c r="CN186" s="333">
        <v>86032034323</v>
      </c>
      <c r="CO186" s="333"/>
      <c r="CP186" s="333"/>
      <c r="CQ186" s="333"/>
      <c r="CR186" s="333"/>
      <c r="CS186" s="333"/>
      <c r="CT186" s="333"/>
      <c r="CU186" s="333"/>
      <c r="CV186" s="333"/>
      <c r="CW186" s="333"/>
      <c r="CX186" s="333"/>
      <c r="CY186" s="333"/>
      <c r="CZ186" s="333"/>
      <c r="DA186" s="333"/>
      <c r="DB186" s="374"/>
      <c r="DC186" s="48"/>
      <c r="DD186" s="179">
        <f t="shared" si="123"/>
        <v>72.374960193771898</v>
      </c>
      <c r="DE186" s="179">
        <f t="shared" si="124"/>
        <v>7.7374826666666658</v>
      </c>
      <c r="DF186" s="179">
        <f t="shared" si="125"/>
        <v>0</v>
      </c>
      <c r="DG186" s="179">
        <f t="shared" si="126"/>
        <v>4.283249333333333</v>
      </c>
      <c r="DH186" s="180">
        <f t="shared" si="127"/>
        <v>5.6</v>
      </c>
      <c r="DI186" s="181">
        <f t="shared" si="146"/>
        <v>228</v>
      </c>
      <c r="DJ186" s="182">
        <f t="shared" si="141"/>
        <v>1</v>
      </c>
      <c r="DK186" s="182">
        <f t="shared" si="142"/>
        <v>0</v>
      </c>
      <c r="DL186" s="182">
        <f t="shared" si="147"/>
        <v>0</v>
      </c>
      <c r="DM186" s="182">
        <f t="shared" si="148"/>
        <v>0</v>
      </c>
      <c r="DN186" s="182">
        <f t="shared" si="149"/>
        <v>0</v>
      </c>
      <c r="DO186" s="182">
        <f t="shared" si="128"/>
        <v>1</v>
      </c>
      <c r="DP186" s="182">
        <f t="shared" si="129"/>
        <v>0</v>
      </c>
      <c r="DQ186" s="25">
        <f t="shared" si="130"/>
        <v>0</v>
      </c>
      <c r="DR186" s="169"/>
      <c r="DS186" s="166" t="str">
        <f t="shared" si="150"/>
        <v>A</v>
      </c>
      <c r="DT186" s="166" t="str">
        <f t="shared" si="151"/>
        <v>C</v>
      </c>
      <c r="DU186" s="167">
        <f t="shared" si="152"/>
        <v>3</v>
      </c>
      <c r="DV186" s="153" t="str">
        <f>VLOOKUP(M186,'Data Master kondisi'!$O$3:$P$11,2,FALSE)</f>
        <v>Z</v>
      </c>
      <c r="DW186" s="153">
        <f>LOOKUP(DV186,{"X","X","X","Y","Y","Y","Z","Z","Z"},{6,6,6,4,4,4,2,2,2})</f>
        <v>2</v>
      </c>
      <c r="DX186" s="153">
        <f t="shared" si="131"/>
        <v>1</v>
      </c>
      <c r="DY186" s="153">
        <f t="shared" si="153"/>
        <v>6</v>
      </c>
      <c r="DZ186" s="153" t="str">
        <f>VLOOKUP(G186,'Data Master class'!$A$5:$D$12,3,FALSE)</f>
        <v>B</v>
      </c>
      <c r="EA186" s="160" t="str">
        <f t="shared" si="154"/>
        <v>CUKUP</v>
      </c>
      <c r="EB186" s="156"/>
      <c r="EC186" s="153">
        <f>VLOOKUP(G186,'Data Master class'!$A$5:$D$12,2,FALSE)</f>
        <v>3</v>
      </c>
      <c r="ED186" s="153" t="str">
        <f>VLOOKUP(H186,'Data Master class'!$E$5:$G$6,3,FALSE)</f>
        <v>Y</v>
      </c>
      <c r="EE186" s="153">
        <f>VLOOKUP(H186,'Data Master class'!$E$5:$G$6,2,FALSE)</f>
        <v>1</v>
      </c>
      <c r="EF186" s="153">
        <f t="shared" si="155"/>
        <v>4</v>
      </c>
      <c r="EG186" s="153" t="str">
        <f t="shared" si="156"/>
        <v>CLASS 3</v>
      </c>
      <c r="EH186" s="153">
        <f t="shared" si="157"/>
        <v>10</v>
      </c>
      <c r="EI186" s="171"/>
      <c r="EJ186" s="441">
        <f t="shared" si="132"/>
        <v>0.93103448275862066</v>
      </c>
      <c r="EK186" s="441">
        <f t="shared" si="133"/>
        <v>1</v>
      </c>
      <c r="EL186" s="441">
        <f t="shared" si="134"/>
        <v>6.8965517241379379E-2</v>
      </c>
      <c r="EM186" s="442">
        <f t="shared" si="158"/>
        <v>0.66666666666666663</v>
      </c>
      <c r="EN186" s="443" t="str">
        <f t="shared" si="159"/>
        <v>BURUK</v>
      </c>
      <c r="EO186" s="195"/>
      <c r="EP186" s="196" t="e">
        <f>'2. SUHU &amp; FISIK TRAFO'!CY186</f>
        <v>#NAME?</v>
      </c>
      <c r="EQ186" s="168" t="e">
        <f t="shared" si="160"/>
        <v>#NAME?</v>
      </c>
      <c r="ER186" s="189" t="e">
        <f t="shared" si="161"/>
        <v>#NAME?</v>
      </c>
      <c r="ES186" s="195"/>
      <c r="ET186" s="447">
        <f t="shared" si="143"/>
        <v>1.9979000000000002</v>
      </c>
      <c r="EU186" s="447">
        <f t="shared" si="162"/>
        <v>1.5983200000000002</v>
      </c>
      <c r="EV186" s="448">
        <f t="shared" si="135"/>
        <v>3.9958000000000009</v>
      </c>
      <c r="EW186" s="449" t="str">
        <f t="shared" si="163"/>
        <v>BAIK</v>
      </c>
      <c r="EX186" s="721"/>
      <c r="EY186" s="447">
        <f t="shared" si="144"/>
        <v>1.0555000000000001</v>
      </c>
      <c r="EZ186" s="447">
        <f t="shared" si="136"/>
        <v>0.84440000000000015</v>
      </c>
      <c r="FA186" s="448">
        <f t="shared" si="145"/>
        <v>2.1110000000000002</v>
      </c>
      <c r="FB186" s="449" t="str">
        <f t="shared" si="137"/>
        <v>BAIK</v>
      </c>
      <c r="FC186" s="195"/>
      <c r="FD186" s="453">
        <f t="shared" si="138"/>
        <v>6.1</v>
      </c>
      <c r="FE186" s="454">
        <f t="shared" si="139"/>
        <v>72.25433526011561</v>
      </c>
      <c r="FF186" s="725">
        <f t="shared" si="140"/>
        <v>8.4423999999999992</v>
      </c>
      <c r="FG186" s="202" t="str">
        <f t="shared" si="164"/>
        <v>BAIK</v>
      </c>
    </row>
    <row r="187" spans="1:163" s="162" customFormat="1" ht="20.25" customHeight="1">
      <c r="A187" s="347">
        <v>175</v>
      </c>
      <c r="B187" s="764" t="s">
        <v>2232</v>
      </c>
      <c r="C187" s="331" t="s">
        <v>1354</v>
      </c>
      <c r="D187" s="259" t="s">
        <v>1355</v>
      </c>
      <c r="E187" s="319" t="s">
        <v>1251</v>
      </c>
      <c r="F187" s="319" t="s">
        <v>1356</v>
      </c>
      <c r="G187" s="208" t="s">
        <v>206</v>
      </c>
      <c r="H187" s="214" t="s">
        <v>208</v>
      </c>
      <c r="I187" s="463" t="s">
        <v>1357</v>
      </c>
      <c r="J187" s="462" t="s">
        <v>1358</v>
      </c>
      <c r="K187" s="259" t="s">
        <v>341</v>
      </c>
      <c r="L187" s="259" t="s">
        <v>342</v>
      </c>
      <c r="M187" s="259">
        <v>100</v>
      </c>
      <c r="N187" s="259">
        <v>193304595</v>
      </c>
      <c r="O187" s="259">
        <v>2019</v>
      </c>
      <c r="P187" s="259" t="s">
        <v>316</v>
      </c>
      <c r="Q187" s="545" t="s">
        <v>1625</v>
      </c>
      <c r="R187" s="433">
        <v>44789</v>
      </c>
      <c r="S187" s="331" t="s">
        <v>318</v>
      </c>
      <c r="T187" s="331" t="s">
        <v>343</v>
      </c>
      <c r="U187" s="259">
        <v>2</v>
      </c>
      <c r="V187" s="259">
        <v>2</v>
      </c>
      <c r="W187" s="259">
        <v>3</v>
      </c>
      <c r="X187" s="259">
        <v>20000</v>
      </c>
      <c r="Y187" s="332">
        <v>405</v>
      </c>
      <c r="Z187" s="332">
        <v>403</v>
      </c>
      <c r="AA187" s="332">
        <v>405</v>
      </c>
      <c r="AB187" s="332">
        <v>233</v>
      </c>
      <c r="AC187" s="332">
        <v>234</v>
      </c>
      <c r="AD187" s="332">
        <v>233</v>
      </c>
      <c r="AE187" s="332">
        <v>47.9</v>
      </c>
      <c r="AF187" s="332">
        <v>17</v>
      </c>
      <c r="AG187" s="332">
        <v>39.9</v>
      </c>
      <c r="AH187" s="332">
        <v>35.1</v>
      </c>
      <c r="AI187" s="332">
        <v>18</v>
      </c>
      <c r="AJ187" s="332">
        <v>13.5</v>
      </c>
      <c r="AK187" s="332">
        <v>21.3</v>
      </c>
      <c r="AL187" s="332">
        <v>11.6</v>
      </c>
      <c r="AM187" s="332">
        <v>26.8</v>
      </c>
      <c r="AN187" s="332">
        <v>3.3</v>
      </c>
      <c r="AO187" s="332">
        <v>15.2</v>
      </c>
      <c r="AP187" s="332">
        <v>20.9</v>
      </c>
      <c r="AQ187" s="332"/>
      <c r="AR187" s="332"/>
      <c r="AS187" s="332"/>
      <c r="AT187" s="332"/>
      <c r="AU187" s="332"/>
      <c r="AV187" s="332"/>
      <c r="AW187" s="332"/>
      <c r="AX187" s="332"/>
      <c r="AY187" s="332">
        <v>0.85</v>
      </c>
      <c r="AZ187" s="332">
        <v>0.85</v>
      </c>
      <c r="BA187" s="332">
        <v>0.85</v>
      </c>
      <c r="BB187" s="261">
        <v>399</v>
      </c>
      <c r="BC187" s="261">
        <v>399</v>
      </c>
      <c r="BD187" s="261">
        <v>398</v>
      </c>
      <c r="BE187" s="261">
        <v>230</v>
      </c>
      <c r="BF187" s="261">
        <v>230</v>
      </c>
      <c r="BG187" s="261">
        <v>229</v>
      </c>
      <c r="BH187" s="261">
        <v>24.7</v>
      </c>
      <c r="BI187" s="261">
        <v>19.2</v>
      </c>
      <c r="BJ187" s="261">
        <v>20.9</v>
      </c>
      <c r="BK187" s="261">
        <v>8.5</v>
      </c>
      <c r="BL187" s="261">
        <v>9.1</v>
      </c>
      <c r="BM187" s="261">
        <v>12.1</v>
      </c>
      <c r="BN187" s="261">
        <v>9.6999999999999993</v>
      </c>
      <c r="BO187" s="261">
        <v>3.5</v>
      </c>
      <c r="BP187" s="261">
        <v>15.8</v>
      </c>
      <c r="BQ187" s="261">
        <v>3.1</v>
      </c>
      <c r="BR187" s="261">
        <v>10</v>
      </c>
      <c r="BS187" s="261">
        <v>7.5</v>
      </c>
      <c r="BT187" s="261"/>
      <c r="BU187" s="261"/>
      <c r="BV187" s="261"/>
      <c r="BW187" s="261"/>
      <c r="BX187" s="261"/>
      <c r="BY187" s="261"/>
      <c r="BZ187" s="261"/>
      <c r="CA187" s="261"/>
      <c r="CB187" s="261">
        <v>0.85</v>
      </c>
      <c r="CC187" s="261">
        <v>0.85</v>
      </c>
      <c r="CD187" s="261">
        <v>0.85</v>
      </c>
      <c r="CE187" s="333">
        <v>230</v>
      </c>
      <c r="CF187" s="333">
        <v>56601407242</v>
      </c>
      <c r="CG187" s="333"/>
      <c r="CH187" s="333"/>
      <c r="CI187" s="333">
        <v>228</v>
      </c>
      <c r="CJ187" s="333">
        <v>56601407226</v>
      </c>
      <c r="CK187" s="333"/>
      <c r="CL187" s="333"/>
      <c r="CM187" s="333">
        <v>228</v>
      </c>
      <c r="CN187" s="333">
        <v>56601407218</v>
      </c>
      <c r="CO187" s="333"/>
      <c r="CP187" s="333"/>
      <c r="CQ187" s="333"/>
      <c r="CR187" s="333"/>
      <c r="CS187" s="333"/>
      <c r="CT187" s="333"/>
      <c r="CU187" s="333"/>
      <c r="CV187" s="333"/>
      <c r="CW187" s="333"/>
      <c r="CX187" s="333"/>
      <c r="CY187" s="333"/>
      <c r="CZ187" s="333"/>
      <c r="DA187" s="333"/>
      <c r="DB187" s="374"/>
      <c r="DC187" s="154"/>
      <c r="DD187" s="179">
        <f t="shared" si="123"/>
        <v>142.95993786008034</v>
      </c>
      <c r="DE187" s="179">
        <f t="shared" si="124"/>
        <v>33.505890333333333</v>
      </c>
      <c r="DF187" s="179">
        <f t="shared" si="125"/>
        <v>11.891443333333333</v>
      </c>
      <c r="DG187" s="179">
        <f t="shared" si="126"/>
        <v>27.909917</v>
      </c>
      <c r="DH187" s="180">
        <f t="shared" si="127"/>
        <v>47.9</v>
      </c>
      <c r="DI187" s="181">
        <f t="shared" si="146"/>
        <v>228</v>
      </c>
      <c r="DJ187" s="182">
        <f t="shared" si="141"/>
        <v>1</v>
      </c>
      <c r="DK187" s="182">
        <f t="shared" si="142"/>
        <v>0</v>
      </c>
      <c r="DL187" s="182">
        <f t="shared" si="147"/>
        <v>0</v>
      </c>
      <c r="DM187" s="182">
        <f t="shared" si="148"/>
        <v>0</v>
      </c>
      <c r="DN187" s="182">
        <f t="shared" si="149"/>
        <v>0</v>
      </c>
      <c r="DO187" s="182">
        <f t="shared" si="128"/>
        <v>1</v>
      </c>
      <c r="DP187" s="182">
        <f t="shared" si="129"/>
        <v>0</v>
      </c>
      <c r="DQ187" s="25">
        <f t="shared" si="130"/>
        <v>0</v>
      </c>
      <c r="DR187" s="169"/>
      <c r="DS187" s="166" t="str">
        <f t="shared" si="150"/>
        <v>A</v>
      </c>
      <c r="DT187" s="166" t="str">
        <f t="shared" si="151"/>
        <v>B</v>
      </c>
      <c r="DU187" s="167">
        <f t="shared" si="152"/>
        <v>2</v>
      </c>
      <c r="DV187" s="153" t="str">
        <f>VLOOKUP(M187,'Data Master kondisi'!$O$3:$P$11,2,FALSE)</f>
        <v>Z</v>
      </c>
      <c r="DW187" s="153">
        <f>LOOKUP(DV187,{"X","X","X","Y","Y","Y","Z","Z","Z"},{6,6,6,4,4,4,2,2,2})</f>
        <v>2</v>
      </c>
      <c r="DX187" s="153">
        <f t="shared" si="131"/>
        <v>1</v>
      </c>
      <c r="DY187" s="153">
        <f t="shared" si="153"/>
        <v>5</v>
      </c>
      <c r="DZ187" s="153" t="str">
        <f>VLOOKUP(G187,'Data Master class'!$A$5:$D$12,3,FALSE)</f>
        <v>B</v>
      </c>
      <c r="EA187" s="160" t="str">
        <f t="shared" si="154"/>
        <v>BAIK</v>
      </c>
      <c r="EB187" s="156"/>
      <c r="EC187" s="153">
        <f>VLOOKUP(G187,'Data Master class'!$A$5:$D$12,2,FALSE)</f>
        <v>3</v>
      </c>
      <c r="ED187" s="153" t="str">
        <f>VLOOKUP(H187,'Data Master class'!$E$5:$G$6,3,FALSE)</f>
        <v>X</v>
      </c>
      <c r="EE187" s="153">
        <f>VLOOKUP(H187,'Data Master class'!$E$5:$G$6,2,FALSE)</f>
        <v>2</v>
      </c>
      <c r="EF187" s="153">
        <f t="shared" si="155"/>
        <v>5</v>
      </c>
      <c r="EG187" s="153" t="str">
        <f t="shared" si="156"/>
        <v>CLASS 3</v>
      </c>
      <c r="EH187" s="153">
        <f t="shared" si="157"/>
        <v>10</v>
      </c>
      <c r="EI187" s="171"/>
      <c r="EJ187" s="441">
        <f t="shared" si="132"/>
        <v>0.37118320610687006</v>
      </c>
      <c r="EK187" s="441">
        <f t="shared" si="133"/>
        <v>0.51335877862595425</v>
      </c>
      <c r="EL187" s="441">
        <f t="shared" si="134"/>
        <v>0.1421755725190838</v>
      </c>
      <c r="EM187" s="442">
        <f t="shared" si="158"/>
        <v>0.342239185750636</v>
      </c>
      <c r="EN187" s="443" t="str">
        <f t="shared" si="159"/>
        <v>BURUK</v>
      </c>
      <c r="EO187" s="195"/>
      <c r="EP187" s="196" t="e">
        <f>'2. SUHU &amp; FISIK TRAFO'!CY187</f>
        <v>#NAME?</v>
      </c>
      <c r="EQ187" s="168" t="e">
        <f t="shared" si="160"/>
        <v>#NAME?</v>
      </c>
      <c r="ER187" s="189" t="e">
        <f t="shared" si="161"/>
        <v>#NAME?</v>
      </c>
      <c r="ES187" s="195"/>
      <c r="ET187" s="447">
        <f t="shared" si="143"/>
        <v>24.435399999999998</v>
      </c>
      <c r="EU187" s="447">
        <f t="shared" si="162"/>
        <v>19.54832</v>
      </c>
      <c r="EV187" s="448">
        <f t="shared" si="135"/>
        <v>24.435399999999998</v>
      </c>
      <c r="EW187" s="449" t="str">
        <f t="shared" si="163"/>
        <v>BAIK</v>
      </c>
      <c r="EX187" s="721"/>
      <c r="EY187" s="447">
        <f t="shared" si="144"/>
        <v>14.883099999999999</v>
      </c>
      <c r="EZ187" s="447">
        <f t="shared" si="136"/>
        <v>11.90648</v>
      </c>
      <c r="FA187" s="448">
        <f t="shared" si="145"/>
        <v>14.883099999999999</v>
      </c>
      <c r="FB187" s="449" t="str">
        <f t="shared" si="137"/>
        <v>BAIK</v>
      </c>
      <c r="FC187" s="195"/>
      <c r="FD187" s="453">
        <f t="shared" si="138"/>
        <v>35.1</v>
      </c>
      <c r="FE187" s="454">
        <f t="shared" si="139"/>
        <v>144.50867052023122</v>
      </c>
      <c r="FF187" s="725">
        <f t="shared" si="140"/>
        <v>24.289200000000001</v>
      </c>
      <c r="FG187" s="202" t="str">
        <f t="shared" si="164"/>
        <v>BURUK</v>
      </c>
    </row>
    <row r="188" spans="1:163" s="162" customFormat="1" ht="20.25" customHeight="1">
      <c r="A188" s="347">
        <v>176</v>
      </c>
      <c r="B188" s="764" t="s">
        <v>2232</v>
      </c>
      <c r="C188" s="331" t="s">
        <v>1359</v>
      </c>
      <c r="D188" s="259" t="s">
        <v>1350</v>
      </c>
      <c r="E188" s="319" t="s">
        <v>1251</v>
      </c>
      <c r="F188" s="319" t="s">
        <v>1360</v>
      </c>
      <c r="G188" s="208" t="s">
        <v>206</v>
      </c>
      <c r="H188" s="214" t="s">
        <v>208</v>
      </c>
      <c r="I188" s="463" t="s">
        <v>1361</v>
      </c>
      <c r="J188" s="462" t="s">
        <v>1362</v>
      </c>
      <c r="K188" s="259" t="s">
        <v>341</v>
      </c>
      <c r="L188" s="259" t="s">
        <v>560</v>
      </c>
      <c r="M188" s="259">
        <v>100</v>
      </c>
      <c r="N188" s="259">
        <v>15128405</v>
      </c>
      <c r="O188" s="259">
        <v>2016</v>
      </c>
      <c r="P188" s="259" t="s">
        <v>316</v>
      </c>
      <c r="Q188" s="545" t="s">
        <v>1669</v>
      </c>
      <c r="R188" s="433">
        <v>44789</v>
      </c>
      <c r="S188" s="331" t="s">
        <v>318</v>
      </c>
      <c r="T188" s="331" t="s">
        <v>343</v>
      </c>
      <c r="U188" s="259">
        <v>3</v>
      </c>
      <c r="V188" s="259">
        <v>3</v>
      </c>
      <c r="W188" s="259">
        <v>3</v>
      </c>
      <c r="X188" s="259">
        <v>20000</v>
      </c>
      <c r="Y188" s="332">
        <v>399</v>
      </c>
      <c r="Z188" s="332">
        <v>402</v>
      </c>
      <c r="AA188" s="332">
        <v>404</v>
      </c>
      <c r="AB188" s="332">
        <v>229</v>
      </c>
      <c r="AC188" s="332">
        <v>231</v>
      </c>
      <c r="AD188" s="332">
        <v>233</v>
      </c>
      <c r="AE188" s="332">
        <v>144.1</v>
      </c>
      <c r="AF188" s="332">
        <v>92.2</v>
      </c>
      <c r="AG188" s="332">
        <v>90.9</v>
      </c>
      <c r="AH188" s="332">
        <v>71</v>
      </c>
      <c r="AI188" s="332">
        <v>52.2</v>
      </c>
      <c r="AJ188" s="332">
        <v>30.3</v>
      </c>
      <c r="AK188" s="332">
        <v>35.9</v>
      </c>
      <c r="AL188" s="332">
        <v>27</v>
      </c>
      <c r="AM188" s="332">
        <v>29.4</v>
      </c>
      <c r="AN188" s="332">
        <v>34.4</v>
      </c>
      <c r="AO188" s="332">
        <v>32.5</v>
      </c>
      <c r="AP188" s="332">
        <v>21.2</v>
      </c>
      <c r="AQ188" s="332">
        <v>53.4</v>
      </c>
      <c r="AR188" s="332">
        <v>27.9</v>
      </c>
      <c r="AS188" s="332">
        <v>24.2</v>
      </c>
      <c r="AT188" s="332">
        <v>40.200000000000003</v>
      </c>
      <c r="AU188" s="332"/>
      <c r="AV188" s="332"/>
      <c r="AW188" s="332"/>
      <c r="AX188" s="332"/>
      <c r="AY188" s="332">
        <v>0.85</v>
      </c>
      <c r="AZ188" s="332">
        <v>0.85</v>
      </c>
      <c r="BA188" s="332">
        <v>0.85</v>
      </c>
      <c r="BB188" s="261">
        <v>395</v>
      </c>
      <c r="BC188" s="261">
        <v>397</v>
      </c>
      <c r="BD188" s="261">
        <v>396</v>
      </c>
      <c r="BE188" s="261">
        <v>227</v>
      </c>
      <c r="BF188" s="261">
        <v>228</v>
      </c>
      <c r="BG188" s="261">
        <v>229</v>
      </c>
      <c r="BH188" s="261">
        <v>103.4</v>
      </c>
      <c r="BI188" s="261">
        <v>65.400000000000006</v>
      </c>
      <c r="BJ188" s="261">
        <v>53.5</v>
      </c>
      <c r="BK188" s="261">
        <v>40.6</v>
      </c>
      <c r="BL188" s="261">
        <v>42.7</v>
      </c>
      <c r="BM188" s="261">
        <v>26.6</v>
      </c>
      <c r="BN188" s="261">
        <v>28.1</v>
      </c>
      <c r="BO188" s="261">
        <v>14.6</v>
      </c>
      <c r="BP188" s="261">
        <v>20.9</v>
      </c>
      <c r="BQ188" s="261">
        <v>22.3</v>
      </c>
      <c r="BR188" s="261">
        <v>19.399999999999999</v>
      </c>
      <c r="BS188" s="261">
        <v>10.4</v>
      </c>
      <c r="BT188" s="261">
        <v>33.1</v>
      </c>
      <c r="BU188" s="261">
        <v>22.7</v>
      </c>
      <c r="BV188" s="261">
        <v>12.3</v>
      </c>
      <c r="BW188" s="261">
        <v>18.2</v>
      </c>
      <c r="BX188" s="261"/>
      <c r="BY188" s="261"/>
      <c r="BZ188" s="261"/>
      <c r="CA188" s="261"/>
      <c r="CB188" s="261">
        <v>0.85</v>
      </c>
      <c r="CC188" s="261">
        <v>0.85</v>
      </c>
      <c r="CD188" s="261">
        <v>0.85</v>
      </c>
      <c r="CE188" s="333">
        <v>229</v>
      </c>
      <c r="CF188" s="333">
        <v>56601304803</v>
      </c>
      <c r="CG188" s="333">
        <v>228</v>
      </c>
      <c r="CH188" s="333">
        <v>56601459615</v>
      </c>
      <c r="CI188" s="333"/>
      <c r="CJ188" s="333"/>
      <c r="CK188" s="333">
        <v>228</v>
      </c>
      <c r="CL188" s="333">
        <v>56601462023</v>
      </c>
      <c r="CM188" s="333"/>
      <c r="CN188" s="333"/>
      <c r="CO188" s="333"/>
      <c r="CP188" s="333"/>
      <c r="CQ188" s="333"/>
      <c r="CR188" s="333"/>
      <c r="CS188" s="333">
        <v>228</v>
      </c>
      <c r="CT188" s="333">
        <v>56601435870</v>
      </c>
      <c r="CU188" s="333">
        <v>224</v>
      </c>
      <c r="CV188" s="333">
        <v>56601459649</v>
      </c>
      <c r="CW188" s="333"/>
      <c r="CX188" s="333"/>
      <c r="CY188" s="333"/>
      <c r="CZ188" s="333"/>
      <c r="DA188" s="333"/>
      <c r="DB188" s="374"/>
      <c r="DC188" s="154"/>
      <c r="DD188" s="179">
        <f t="shared" si="123"/>
        <v>143.90904948072819</v>
      </c>
      <c r="DE188" s="179">
        <f t="shared" si="124"/>
        <v>100.13268833333333</v>
      </c>
      <c r="DF188" s="179">
        <f t="shared" si="125"/>
        <v>64.068243333333328</v>
      </c>
      <c r="DG188" s="179">
        <f t="shared" si="126"/>
        <v>63.164895000000001</v>
      </c>
      <c r="DH188" s="180">
        <f t="shared" si="127"/>
        <v>144.1</v>
      </c>
      <c r="DI188" s="181">
        <f t="shared" si="146"/>
        <v>224</v>
      </c>
      <c r="DJ188" s="182">
        <f t="shared" si="141"/>
        <v>0</v>
      </c>
      <c r="DK188" s="182">
        <f t="shared" si="142"/>
        <v>0</v>
      </c>
      <c r="DL188" s="182">
        <f t="shared" si="147"/>
        <v>1</v>
      </c>
      <c r="DM188" s="182">
        <f t="shared" si="148"/>
        <v>0</v>
      </c>
      <c r="DN188" s="182">
        <f t="shared" si="149"/>
        <v>0</v>
      </c>
      <c r="DO188" s="182">
        <f t="shared" si="128"/>
        <v>0</v>
      </c>
      <c r="DP188" s="182">
        <f t="shared" si="129"/>
        <v>0</v>
      </c>
      <c r="DQ188" s="25">
        <f t="shared" si="130"/>
        <v>0</v>
      </c>
      <c r="DR188" s="169"/>
      <c r="DS188" s="166" t="str">
        <f t="shared" si="150"/>
        <v>B</v>
      </c>
      <c r="DT188" s="166" t="str">
        <f t="shared" si="151"/>
        <v>B</v>
      </c>
      <c r="DU188" s="167">
        <f t="shared" si="152"/>
        <v>5</v>
      </c>
      <c r="DV188" s="153" t="str">
        <f>VLOOKUP(M188,'Data Master kondisi'!$O$3:$P$11,2,FALSE)</f>
        <v>Z</v>
      </c>
      <c r="DW188" s="153">
        <f>LOOKUP(DV188,{"X","X","X","Y","Y","Y","Z","Z","Z"},{6,6,6,4,4,4,2,2,2})</f>
        <v>2</v>
      </c>
      <c r="DX188" s="153">
        <f t="shared" si="131"/>
        <v>1</v>
      </c>
      <c r="DY188" s="153">
        <f t="shared" si="153"/>
        <v>8</v>
      </c>
      <c r="DZ188" s="153" t="str">
        <f>VLOOKUP(G188,'Data Master class'!$A$5:$D$12,3,FALSE)</f>
        <v>B</v>
      </c>
      <c r="EA188" s="160" t="str">
        <f t="shared" si="154"/>
        <v>CUKUP</v>
      </c>
      <c r="EB188" s="156"/>
      <c r="EC188" s="153">
        <f>VLOOKUP(G188,'Data Master class'!$A$5:$D$12,2,FALSE)</f>
        <v>3</v>
      </c>
      <c r="ED188" s="153" t="str">
        <f>VLOOKUP(H188,'Data Master class'!$E$5:$G$6,3,FALSE)</f>
        <v>X</v>
      </c>
      <c r="EE188" s="153">
        <f>VLOOKUP(H188,'Data Master class'!$E$5:$G$6,2,FALSE)</f>
        <v>2</v>
      </c>
      <c r="EF188" s="153">
        <f t="shared" si="155"/>
        <v>5</v>
      </c>
      <c r="EG188" s="153" t="str">
        <f t="shared" si="156"/>
        <v>CLASS 3</v>
      </c>
      <c r="EH188" s="153">
        <f t="shared" si="157"/>
        <v>13</v>
      </c>
      <c r="EI188" s="171"/>
      <c r="EJ188" s="441">
        <f t="shared" si="132"/>
        <v>0.32121026894865506</v>
      </c>
      <c r="EK188" s="441">
        <f t="shared" si="133"/>
        <v>0.1546454767726162</v>
      </c>
      <c r="EL188" s="441">
        <f t="shared" si="134"/>
        <v>0.16656479217603914</v>
      </c>
      <c r="EM188" s="442">
        <f t="shared" si="158"/>
        <v>0.21414017929910348</v>
      </c>
      <c r="EN188" s="443" t="str">
        <f t="shared" si="159"/>
        <v>KURANG</v>
      </c>
      <c r="EO188" s="195"/>
      <c r="EP188" s="196" t="e">
        <f>'2. SUHU &amp; FISIK TRAFO'!CY188</f>
        <v>#NAME?</v>
      </c>
      <c r="EQ188" s="168" t="e">
        <f t="shared" si="160"/>
        <v>#NAME?</v>
      </c>
      <c r="ER188" s="189" t="e">
        <f t="shared" si="161"/>
        <v>#NAME?</v>
      </c>
      <c r="ES188" s="195"/>
      <c r="ET188" s="447">
        <f t="shared" si="143"/>
        <v>75.476800000000011</v>
      </c>
      <c r="EU188" s="447">
        <f t="shared" si="162"/>
        <v>60.381440000000012</v>
      </c>
      <c r="EV188" s="448">
        <f t="shared" si="135"/>
        <v>75.476800000000011</v>
      </c>
      <c r="EW188" s="449" t="str">
        <f t="shared" si="163"/>
        <v>CUKUP</v>
      </c>
      <c r="EX188" s="721"/>
      <c r="EY188" s="447">
        <f t="shared" si="144"/>
        <v>50.634500000000003</v>
      </c>
      <c r="EZ188" s="447">
        <f t="shared" si="136"/>
        <v>40.507600000000004</v>
      </c>
      <c r="FA188" s="448">
        <f t="shared" si="145"/>
        <v>50.634500000000003</v>
      </c>
      <c r="FB188" s="449" t="str">
        <f t="shared" si="137"/>
        <v>BAIK</v>
      </c>
      <c r="FC188" s="195"/>
      <c r="FD188" s="453">
        <f t="shared" si="138"/>
        <v>71</v>
      </c>
      <c r="FE188" s="454">
        <f t="shared" si="139"/>
        <v>144.50867052023122</v>
      </c>
      <c r="FF188" s="725">
        <f t="shared" si="140"/>
        <v>49.131999999999998</v>
      </c>
      <c r="FG188" s="202" t="str">
        <f t="shared" si="164"/>
        <v>BURUK</v>
      </c>
    </row>
    <row r="189" spans="1:163" s="172" customFormat="1" ht="20.25" customHeight="1">
      <c r="A189" s="347">
        <v>177</v>
      </c>
      <c r="B189" s="764" t="s">
        <v>2232</v>
      </c>
      <c r="C189" s="331" t="s">
        <v>1363</v>
      </c>
      <c r="D189" s="259" t="s">
        <v>1364</v>
      </c>
      <c r="E189" s="319" t="s">
        <v>1251</v>
      </c>
      <c r="F189" s="319" t="s">
        <v>1365</v>
      </c>
      <c r="G189" s="208" t="s">
        <v>206</v>
      </c>
      <c r="H189" s="214" t="s">
        <v>208</v>
      </c>
      <c r="I189" s="463" t="s">
        <v>1366</v>
      </c>
      <c r="J189" s="462" t="s">
        <v>1367</v>
      </c>
      <c r="K189" s="259" t="s">
        <v>341</v>
      </c>
      <c r="L189" s="259" t="s">
        <v>560</v>
      </c>
      <c r="M189" s="259">
        <v>100</v>
      </c>
      <c r="N189" s="259">
        <v>15130585</v>
      </c>
      <c r="O189" s="259">
        <v>2007</v>
      </c>
      <c r="P189" s="259" t="s">
        <v>316</v>
      </c>
      <c r="Q189" s="545" t="s">
        <v>1647</v>
      </c>
      <c r="R189" s="433">
        <v>44789</v>
      </c>
      <c r="S189" s="331" t="s">
        <v>318</v>
      </c>
      <c r="T189" s="331" t="s">
        <v>343</v>
      </c>
      <c r="U189" s="259">
        <v>1</v>
      </c>
      <c r="V189" s="259">
        <v>1</v>
      </c>
      <c r="W189" s="259">
        <v>3</v>
      </c>
      <c r="X189" s="259">
        <v>20000</v>
      </c>
      <c r="Y189" s="332">
        <v>408</v>
      </c>
      <c r="Z189" s="332">
        <v>406</v>
      </c>
      <c r="AA189" s="332">
        <v>406</v>
      </c>
      <c r="AB189" s="332">
        <v>234</v>
      </c>
      <c r="AC189" s="332">
        <v>234</v>
      </c>
      <c r="AD189" s="332">
        <v>233</v>
      </c>
      <c r="AE189" s="332">
        <v>9.1</v>
      </c>
      <c r="AF189" s="332">
        <v>5.6</v>
      </c>
      <c r="AG189" s="332">
        <v>0.5</v>
      </c>
      <c r="AH189" s="332">
        <v>12.3</v>
      </c>
      <c r="AI189" s="332">
        <v>6.6</v>
      </c>
      <c r="AJ189" s="332">
        <v>5.5</v>
      </c>
      <c r="AK189" s="332">
        <v>0</v>
      </c>
      <c r="AL189" s="332">
        <v>7.3</v>
      </c>
      <c r="AM189" s="332"/>
      <c r="AN189" s="332"/>
      <c r="AO189" s="332"/>
      <c r="AP189" s="332"/>
      <c r="AQ189" s="332"/>
      <c r="AR189" s="332"/>
      <c r="AS189" s="332"/>
      <c r="AT189" s="332"/>
      <c r="AU189" s="332"/>
      <c r="AV189" s="332"/>
      <c r="AW189" s="332"/>
      <c r="AX189" s="332"/>
      <c r="AY189" s="332">
        <v>0.85</v>
      </c>
      <c r="AZ189" s="332">
        <v>0.85</v>
      </c>
      <c r="BA189" s="332">
        <v>0.85</v>
      </c>
      <c r="BB189" s="261">
        <v>400</v>
      </c>
      <c r="BC189" s="261">
        <v>398</v>
      </c>
      <c r="BD189" s="261">
        <v>398</v>
      </c>
      <c r="BE189" s="261">
        <v>230</v>
      </c>
      <c r="BF189" s="261">
        <v>230</v>
      </c>
      <c r="BG189" s="261">
        <v>229</v>
      </c>
      <c r="BH189" s="261">
        <v>13.9</v>
      </c>
      <c r="BI189" s="261">
        <v>9</v>
      </c>
      <c r="BJ189" s="261">
        <v>0</v>
      </c>
      <c r="BK189" s="261">
        <v>13.2</v>
      </c>
      <c r="BL189" s="261">
        <v>11.8</v>
      </c>
      <c r="BM189" s="261">
        <v>5.7</v>
      </c>
      <c r="BN189" s="261">
        <v>0</v>
      </c>
      <c r="BO189" s="261">
        <v>20.2</v>
      </c>
      <c r="BP189" s="261"/>
      <c r="BQ189" s="261"/>
      <c r="BR189" s="261"/>
      <c r="BS189" s="261"/>
      <c r="BT189" s="261"/>
      <c r="BU189" s="261"/>
      <c r="BV189" s="261"/>
      <c r="BW189" s="261"/>
      <c r="BX189" s="261"/>
      <c r="BY189" s="261"/>
      <c r="BZ189" s="261"/>
      <c r="CA189" s="261"/>
      <c r="CB189" s="261">
        <v>0.85</v>
      </c>
      <c r="CC189" s="261">
        <v>0.85</v>
      </c>
      <c r="CD189" s="261">
        <v>0.85</v>
      </c>
      <c r="CE189" s="333" t="s">
        <v>1368</v>
      </c>
      <c r="CF189" s="333">
        <v>213092847</v>
      </c>
      <c r="CG189" s="333" t="s">
        <v>1368</v>
      </c>
      <c r="CH189" s="333">
        <v>213092847</v>
      </c>
      <c r="CI189" s="333" t="s">
        <v>1368</v>
      </c>
      <c r="CJ189" s="333">
        <v>213092847</v>
      </c>
      <c r="CK189" s="333"/>
      <c r="CL189" s="333"/>
      <c r="CM189" s="333"/>
      <c r="CN189" s="333"/>
      <c r="CO189" s="333"/>
      <c r="CP189" s="333"/>
      <c r="CQ189" s="333"/>
      <c r="CR189" s="333"/>
      <c r="CS189" s="333"/>
      <c r="CT189" s="333"/>
      <c r="CU189" s="333"/>
      <c r="CV189" s="333"/>
      <c r="CW189" s="333"/>
      <c r="CX189" s="333"/>
      <c r="CY189" s="333"/>
      <c r="CZ189" s="333"/>
      <c r="DA189" s="333"/>
      <c r="DB189" s="374"/>
      <c r="DC189" s="154"/>
      <c r="DD189" s="179">
        <f t="shared" si="123"/>
        <v>142.1396759215389</v>
      </c>
      <c r="DE189" s="179">
        <f t="shared" si="124"/>
        <v>6.4021533333333336</v>
      </c>
      <c r="DF189" s="179">
        <f t="shared" si="125"/>
        <v>3.9397866666666661</v>
      </c>
      <c r="DG189" s="179">
        <f t="shared" si="126"/>
        <v>0.35176666666666667</v>
      </c>
      <c r="DH189" s="180">
        <f t="shared" si="127"/>
        <v>9.1</v>
      </c>
      <c r="DI189" s="181">
        <f t="shared" si="146"/>
        <v>0</v>
      </c>
      <c r="DJ189" s="182">
        <f t="shared" si="141"/>
        <v>1</v>
      </c>
      <c r="DK189" s="182">
        <f t="shared" si="142"/>
        <v>0</v>
      </c>
      <c r="DL189" s="182">
        <f t="shared" si="147"/>
        <v>0</v>
      </c>
      <c r="DM189" s="182">
        <f t="shared" si="148"/>
        <v>0</v>
      </c>
      <c r="DN189" s="182">
        <f t="shared" si="149"/>
        <v>0</v>
      </c>
      <c r="DO189" s="182">
        <f t="shared" si="128"/>
        <v>1</v>
      </c>
      <c r="DP189" s="182">
        <f t="shared" si="129"/>
        <v>0</v>
      </c>
      <c r="DQ189" s="25">
        <f t="shared" si="130"/>
        <v>0</v>
      </c>
      <c r="DR189" s="169"/>
      <c r="DS189" s="166" t="str">
        <f t="shared" si="150"/>
        <v>A</v>
      </c>
      <c r="DT189" s="166" t="str">
        <f t="shared" si="151"/>
        <v>C</v>
      </c>
      <c r="DU189" s="167">
        <f t="shared" si="152"/>
        <v>3</v>
      </c>
      <c r="DV189" s="153" t="str">
        <f>VLOOKUP(M189,'Data Master kondisi'!$O$3:$P$11,2,FALSE)</f>
        <v>Z</v>
      </c>
      <c r="DW189" s="153">
        <f>LOOKUP(DV189,{"X","X","X","Y","Y","Y","Z","Z","Z"},{6,6,6,4,4,4,2,2,2})</f>
        <v>2</v>
      </c>
      <c r="DX189" s="153">
        <f t="shared" si="131"/>
        <v>2</v>
      </c>
      <c r="DY189" s="153">
        <f t="shared" si="153"/>
        <v>7</v>
      </c>
      <c r="DZ189" s="153" t="str">
        <f>VLOOKUP(G189,'Data Master class'!$A$5:$D$12,3,FALSE)</f>
        <v>B</v>
      </c>
      <c r="EA189" s="160" t="str">
        <f t="shared" si="154"/>
        <v>CUKUP</v>
      </c>
      <c r="EB189" s="156"/>
      <c r="EC189" s="153">
        <f>VLOOKUP(G189,'Data Master class'!$A$5:$D$12,2,FALSE)</f>
        <v>3</v>
      </c>
      <c r="ED189" s="153" t="str">
        <f>VLOOKUP(H189,'Data Master class'!$E$5:$G$6,3,FALSE)</f>
        <v>X</v>
      </c>
      <c r="EE189" s="153">
        <f>VLOOKUP(H189,'Data Master class'!$E$5:$G$6,2,FALSE)</f>
        <v>2</v>
      </c>
      <c r="EF189" s="153">
        <f t="shared" si="155"/>
        <v>5</v>
      </c>
      <c r="EG189" s="153" t="str">
        <f t="shared" si="156"/>
        <v>CLASS 3</v>
      </c>
      <c r="EH189" s="153">
        <f t="shared" si="157"/>
        <v>12</v>
      </c>
      <c r="EI189" s="171"/>
      <c r="EJ189" s="441">
        <f t="shared" si="132"/>
        <v>0.79605263157894735</v>
      </c>
      <c r="EK189" s="441">
        <f t="shared" si="133"/>
        <v>0.10526315789473682</v>
      </c>
      <c r="EL189" s="441">
        <f t="shared" si="134"/>
        <v>0.90131578947368418</v>
      </c>
      <c r="EM189" s="442">
        <f t="shared" si="158"/>
        <v>0.60087719298245612</v>
      </c>
      <c r="EN189" s="443" t="str">
        <f t="shared" si="159"/>
        <v>BURUK</v>
      </c>
      <c r="EO189" s="195"/>
      <c r="EP189" s="196" t="e">
        <f>'2. SUHU &amp; FISIK TRAFO'!CY189</f>
        <v>#NAME?</v>
      </c>
      <c r="EQ189" s="168" t="e">
        <f t="shared" si="160"/>
        <v>#NAME?</v>
      </c>
      <c r="ER189" s="189" t="e">
        <f t="shared" si="161"/>
        <v>#NAME?</v>
      </c>
      <c r="ES189" s="195"/>
      <c r="ET189" s="447">
        <f t="shared" si="143"/>
        <v>3.5563000000000002</v>
      </c>
      <c r="EU189" s="447">
        <f t="shared" si="162"/>
        <v>2.8450400000000005</v>
      </c>
      <c r="EV189" s="448">
        <f t="shared" si="135"/>
        <v>3.5563000000000002</v>
      </c>
      <c r="EW189" s="449" t="str">
        <f t="shared" si="163"/>
        <v>BAIK</v>
      </c>
      <c r="EX189" s="721"/>
      <c r="EY189" s="447">
        <f t="shared" si="144"/>
        <v>5.2670000000000003</v>
      </c>
      <c r="EZ189" s="447">
        <f t="shared" si="136"/>
        <v>4.2136000000000005</v>
      </c>
      <c r="FA189" s="448">
        <f t="shared" si="145"/>
        <v>5.2670000000000003</v>
      </c>
      <c r="FB189" s="449" t="str">
        <f t="shared" si="137"/>
        <v>BAIK</v>
      </c>
      <c r="FC189" s="195"/>
      <c r="FD189" s="453">
        <f t="shared" si="138"/>
        <v>12.3</v>
      </c>
      <c r="FE189" s="454">
        <f t="shared" si="139"/>
        <v>144.50867052023122</v>
      </c>
      <c r="FF189" s="725">
        <f t="shared" si="140"/>
        <v>8.5115999999999996</v>
      </c>
      <c r="FG189" s="202" t="str">
        <f t="shared" si="164"/>
        <v>BAIK</v>
      </c>
    </row>
    <row r="190" spans="1:163" s="162" customFormat="1" ht="20.25" customHeight="1">
      <c r="A190" s="347">
        <v>178</v>
      </c>
      <c r="B190" s="764" t="s">
        <v>2232</v>
      </c>
      <c r="C190" s="331" t="s">
        <v>1369</v>
      </c>
      <c r="D190" s="259" t="s">
        <v>1370</v>
      </c>
      <c r="E190" s="319" t="s">
        <v>1241</v>
      </c>
      <c r="F190" s="319" t="s">
        <v>1341</v>
      </c>
      <c r="G190" s="208" t="s">
        <v>206</v>
      </c>
      <c r="H190" s="214" t="s">
        <v>209</v>
      </c>
      <c r="I190" s="463" t="s">
        <v>1371</v>
      </c>
      <c r="J190" s="462" t="s">
        <v>1372</v>
      </c>
      <c r="K190" s="259" t="s">
        <v>315</v>
      </c>
      <c r="L190" s="259" t="s">
        <v>1085</v>
      </c>
      <c r="M190" s="259">
        <v>100</v>
      </c>
      <c r="N190" s="259" t="s">
        <v>1373</v>
      </c>
      <c r="O190" s="259">
        <v>2014</v>
      </c>
      <c r="P190" s="259" t="s">
        <v>316</v>
      </c>
      <c r="Q190" s="545" t="s">
        <v>1614</v>
      </c>
      <c r="R190" s="433">
        <v>44791</v>
      </c>
      <c r="S190" s="331" t="s">
        <v>318</v>
      </c>
      <c r="T190" s="331" t="s">
        <v>343</v>
      </c>
      <c r="U190" s="259">
        <v>2</v>
      </c>
      <c r="V190" s="259">
        <v>2</v>
      </c>
      <c r="W190" s="259">
        <v>3</v>
      </c>
      <c r="X190" s="259">
        <v>20000</v>
      </c>
      <c r="Y190" s="332">
        <v>403</v>
      </c>
      <c r="Z190" s="332">
        <v>402</v>
      </c>
      <c r="AA190" s="332">
        <v>403</v>
      </c>
      <c r="AB190" s="332">
        <v>232</v>
      </c>
      <c r="AC190" s="332">
        <v>232</v>
      </c>
      <c r="AD190" s="332">
        <v>232</v>
      </c>
      <c r="AE190" s="332">
        <v>38.700000000000003</v>
      </c>
      <c r="AF190" s="332">
        <v>42.8</v>
      </c>
      <c r="AG190" s="332">
        <v>13.4</v>
      </c>
      <c r="AH190" s="332">
        <v>30.2</v>
      </c>
      <c r="AI190" s="332">
        <v>0</v>
      </c>
      <c r="AJ190" s="332">
        <v>0</v>
      </c>
      <c r="AK190" s="332">
        <v>0</v>
      </c>
      <c r="AL190" s="332">
        <v>0</v>
      </c>
      <c r="AM190" s="332">
        <v>39.799999999999997</v>
      </c>
      <c r="AN190" s="332">
        <v>44.6</v>
      </c>
      <c r="AO190" s="332">
        <v>12.6</v>
      </c>
      <c r="AP190" s="332">
        <v>31.3</v>
      </c>
      <c r="AQ190" s="332"/>
      <c r="AR190" s="332"/>
      <c r="AS190" s="332"/>
      <c r="AT190" s="332"/>
      <c r="AU190" s="332"/>
      <c r="AV190" s="332"/>
      <c r="AW190" s="332"/>
      <c r="AX190" s="332"/>
      <c r="AY190" s="332">
        <v>0.85</v>
      </c>
      <c r="AZ190" s="332">
        <v>0.85</v>
      </c>
      <c r="BA190" s="332">
        <v>0.85</v>
      </c>
      <c r="BB190" s="261">
        <v>398</v>
      </c>
      <c r="BC190" s="261">
        <v>398</v>
      </c>
      <c r="BD190" s="261">
        <v>399</v>
      </c>
      <c r="BE190" s="261">
        <v>229</v>
      </c>
      <c r="BF190" s="261">
        <v>230</v>
      </c>
      <c r="BG190" s="261">
        <v>230</v>
      </c>
      <c r="BH190" s="261">
        <v>32.200000000000003</v>
      </c>
      <c r="BI190" s="261">
        <v>32.200000000000003</v>
      </c>
      <c r="BJ190" s="261">
        <v>11.5</v>
      </c>
      <c r="BK190" s="261">
        <v>17.600000000000001</v>
      </c>
      <c r="BL190" s="261">
        <v>0</v>
      </c>
      <c r="BM190" s="261">
        <v>0</v>
      </c>
      <c r="BN190" s="261">
        <v>0</v>
      </c>
      <c r="BO190" s="261">
        <v>0.4</v>
      </c>
      <c r="BP190" s="261">
        <v>32.1</v>
      </c>
      <c r="BQ190" s="261">
        <v>29.3</v>
      </c>
      <c r="BR190" s="261">
        <v>11.4</v>
      </c>
      <c r="BS190" s="261">
        <v>15.7</v>
      </c>
      <c r="BT190" s="261"/>
      <c r="BU190" s="261"/>
      <c r="BV190" s="261"/>
      <c r="BW190" s="261"/>
      <c r="BX190" s="261"/>
      <c r="BY190" s="261"/>
      <c r="BZ190" s="261"/>
      <c r="CA190" s="261"/>
      <c r="CB190" s="261">
        <v>0.85</v>
      </c>
      <c r="CC190" s="261">
        <v>0.85</v>
      </c>
      <c r="CD190" s="261">
        <v>0.85</v>
      </c>
      <c r="CE190" s="333"/>
      <c r="CF190" s="333"/>
      <c r="CG190" s="333"/>
      <c r="CH190" s="333"/>
      <c r="CI190" s="333"/>
      <c r="CJ190" s="333"/>
      <c r="CK190" s="333">
        <v>224</v>
      </c>
      <c r="CL190" s="333">
        <v>45017780706</v>
      </c>
      <c r="CM190" s="333">
        <v>224</v>
      </c>
      <c r="CN190" s="333">
        <v>45017393039</v>
      </c>
      <c r="CO190" s="333"/>
      <c r="CP190" s="333"/>
      <c r="CQ190" s="333"/>
      <c r="CR190" s="333"/>
      <c r="CS190" s="333"/>
      <c r="CT190" s="333"/>
      <c r="CU190" s="333"/>
      <c r="CV190" s="333"/>
      <c r="CW190" s="333"/>
      <c r="CX190" s="333"/>
      <c r="CY190" s="333"/>
      <c r="CZ190" s="333"/>
      <c r="DA190" s="333"/>
      <c r="DB190" s="374"/>
      <c r="DC190" s="154"/>
      <c r="DD190" s="179">
        <f t="shared" si="123"/>
        <v>143.55165945718332</v>
      </c>
      <c r="DE190" s="179">
        <f t="shared" si="124"/>
        <v>26.958936000000005</v>
      </c>
      <c r="DF190" s="179">
        <f t="shared" si="125"/>
        <v>29.815050666666664</v>
      </c>
      <c r="DG190" s="179">
        <f t="shared" si="126"/>
        <v>9.3346186666666675</v>
      </c>
      <c r="DH190" s="180">
        <f t="shared" si="127"/>
        <v>42.8</v>
      </c>
      <c r="DI190" s="181">
        <f t="shared" si="146"/>
        <v>224</v>
      </c>
      <c r="DJ190" s="182">
        <f t="shared" si="141"/>
        <v>1</v>
      </c>
      <c r="DK190" s="182">
        <f t="shared" si="142"/>
        <v>0</v>
      </c>
      <c r="DL190" s="182">
        <f t="shared" si="147"/>
        <v>0</v>
      </c>
      <c r="DM190" s="182">
        <f t="shared" si="148"/>
        <v>0</v>
      </c>
      <c r="DN190" s="182">
        <f t="shared" si="149"/>
        <v>0</v>
      </c>
      <c r="DO190" s="182">
        <f t="shared" si="128"/>
        <v>1</v>
      </c>
      <c r="DP190" s="182">
        <f t="shared" si="129"/>
        <v>0</v>
      </c>
      <c r="DQ190" s="25">
        <f t="shared" si="130"/>
        <v>0</v>
      </c>
      <c r="DR190" s="169"/>
      <c r="DS190" s="166" t="str">
        <f t="shared" si="150"/>
        <v>A</v>
      </c>
      <c r="DT190" s="166" t="str">
        <f t="shared" si="151"/>
        <v>B</v>
      </c>
      <c r="DU190" s="167">
        <f t="shared" si="152"/>
        <v>2</v>
      </c>
      <c r="DV190" s="153" t="str">
        <f>VLOOKUP(M190,'Data Master kondisi'!$O$3:$P$11,2,FALSE)</f>
        <v>Z</v>
      </c>
      <c r="DW190" s="153">
        <f>LOOKUP(DV190,{"X","X","X","Y","Y","Y","Z","Z","Z"},{6,6,6,4,4,4,2,2,2})</f>
        <v>2</v>
      </c>
      <c r="DX190" s="153">
        <f t="shared" si="131"/>
        <v>1</v>
      </c>
      <c r="DY190" s="153">
        <f t="shared" si="153"/>
        <v>5</v>
      </c>
      <c r="DZ190" s="153" t="str">
        <f>VLOOKUP(G190,'Data Master class'!$A$5:$D$12,3,FALSE)</f>
        <v>B</v>
      </c>
      <c r="EA190" s="160" t="str">
        <f t="shared" si="154"/>
        <v>BAIK</v>
      </c>
      <c r="EB190" s="156"/>
      <c r="EC190" s="153">
        <f>VLOOKUP(G190,'Data Master class'!$A$5:$D$12,2,FALSE)</f>
        <v>3</v>
      </c>
      <c r="ED190" s="153" t="str">
        <f>VLOOKUP(H190,'Data Master class'!$E$5:$G$6,3,FALSE)</f>
        <v>Y</v>
      </c>
      <c r="EE190" s="153">
        <f>VLOOKUP(H190,'Data Master class'!$E$5:$G$6,2,FALSE)</f>
        <v>1</v>
      </c>
      <c r="EF190" s="153">
        <f t="shared" si="155"/>
        <v>4</v>
      </c>
      <c r="EG190" s="153" t="str">
        <f t="shared" si="156"/>
        <v>CLASS 3</v>
      </c>
      <c r="EH190" s="153">
        <f t="shared" si="157"/>
        <v>9</v>
      </c>
      <c r="EI190" s="171"/>
      <c r="EJ190" s="441">
        <f t="shared" si="132"/>
        <v>0.22339304531085349</v>
      </c>
      <c r="EK190" s="441">
        <f t="shared" si="133"/>
        <v>0.3530031612223391</v>
      </c>
      <c r="EL190" s="441">
        <f t="shared" si="134"/>
        <v>0.57639620653319279</v>
      </c>
      <c r="EM190" s="442">
        <f t="shared" si="158"/>
        <v>0.38426413768879514</v>
      </c>
      <c r="EN190" s="443" t="str">
        <f t="shared" si="159"/>
        <v>BURUK</v>
      </c>
      <c r="EO190" s="195"/>
      <c r="EP190" s="196" t="e">
        <f>'2. SUHU &amp; FISIK TRAFO'!CY190</f>
        <v>#NAME?</v>
      </c>
      <c r="EQ190" s="168" t="e">
        <f t="shared" si="160"/>
        <v>#NAME?</v>
      </c>
      <c r="ER190" s="189" t="e">
        <f t="shared" si="161"/>
        <v>#NAME?</v>
      </c>
      <c r="ES190" s="195"/>
      <c r="ET190" s="447">
        <f t="shared" si="143"/>
        <v>22.0168</v>
      </c>
      <c r="EU190" s="447">
        <f t="shared" si="162"/>
        <v>17.613440000000001</v>
      </c>
      <c r="EV190" s="448">
        <f t="shared" si="135"/>
        <v>22.0168</v>
      </c>
      <c r="EW190" s="449" t="str">
        <f t="shared" si="163"/>
        <v>BAIK</v>
      </c>
      <c r="EX190" s="721"/>
      <c r="EY190" s="447">
        <f t="shared" si="144"/>
        <v>17.424800000000005</v>
      </c>
      <c r="EZ190" s="447">
        <f t="shared" si="136"/>
        <v>13.939840000000004</v>
      </c>
      <c r="FA190" s="448">
        <f t="shared" si="145"/>
        <v>17.424800000000005</v>
      </c>
      <c r="FB190" s="449" t="str">
        <f t="shared" si="137"/>
        <v>BAIK</v>
      </c>
      <c r="FC190" s="195"/>
      <c r="FD190" s="453">
        <f t="shared" si="138"/>
        <v>30.2</v>
      </c>
      <c r="FE190" s="454">
        <f t="shared" si="139"/>
        <v>144.50867052023122</v>
      </c>
      <c r="FF190" s="725">
        <f t="shared" si="140"/>
        <v>20.898399999999999</v>
      </c>
      <c r="FG190" s="202" t="str">
        <f t="shared" si="164"/>
        <v>BURUK</v>
      </c>
    </row>
    <row r="191" spans="1:163" s="162" customFormat="1" ht="20.25" customHeight="1">
      <c r="A191" s="347">
        <v>179</v>
      </c>
      <c r="B191" s="764" t="s">
        <v>2232</v>
      </c>
      <c r="C191" s="331" t="s">
        <v>1374</v>
      </c>
      <c r="D191" s="259" t="s">
        <v>1375</v>
      </c>
      <c r="E191" s="319" t="s">
        <v>1241</v>
      </c>
      <c r="F191" s="319" t="s">
        <v>1341</v>
      </c>
      <c r="G191" s="208" t="s">
        <v>206</v>
      </c>
      <c r="H191" s="214" t="s">
        <v>209</v>
      </c>
      <c r="I191" s="463" t="s">
        <v>1376</v>
      </c>
      <c r="J191" s="462" t="s">
        <v>1377</v>
      </c>
      <c r="K191" s="259" t="s">
        <v>315</v>
      </c>
      <c r="L191" s="259" t="s">
        <v>560</v>
      </c>
      <c r="M191" s="259">
        <v>100</v>
      </c>
      <c r="N191" s="259">
        <v>1203468</v>
      </c>
      <c r="O191" s="259">
        <v>2012</v>
      </c>
      <c r="P191" s="259" t="s">
        <v>316</v>
      </c>
      <c r="Q191" s="545" t="s">
        <v>1670</v>
      </c>
      <c r="R191" s="433">
        <v>44791</v>
      </c>
      <c r="S191" s="331" t="s">
        <v>318</v>
      </c>
      <c r="T191" s="331" t="s">
        <v>343</v>
      </c>
      <c r="U191" s="259">
        <v>2</v>
      </c>
      <c r="V191" s="259">
        <v>2</v>
      </c>
      <c r="W191" s="259">
        <v>3</v>
      </c>
      <c r="X191" s="259">
        <v>20000</v>
      </c>
      <c r="Y191" s="332">
        <v>399</v>
      </c>
      <c r="Z191" s="332">
        <v>397</v>
      </c>
      <c r="AA191" s="332">
        <v>398</v>
      </c>
      <c r="AB191" s="332">
        <v>229</v>
      </c>
      <c r="AC191" s="332">
        <v>230</v>
      </c>
      <c r="AD191" s="332">
        <v>213</v>
      </c>
      <c r="AE191" s="332">
        <v>90.1</v>
      </c>
      <c r="AF191" s="332">
        <v>83.3</v>
      </c>
      <c r="AG191" s="332">
        <v>82.4</v>
      </c>
      <c r="AH191" s="332">
        <v>25.9</v>
      </c>
      <c r="AI191" s="332">
        <v>66.2</v>
      </c>
      <c r="AJ191" s="332">
        <v>69.900000000000006</v>
      </c>
      <c r="AK191" s="332">
        <v>58.2</v>
      </c>
      <c r="AL191" s="332">
        <v>21.2</v>
      </c>
      <c r="AM191" s="332"/>
      <c r="AN191" s="332"/>
      <c r="AO191" s="332"/>
      <c r="AP191" s="332"/>
      <c r="AQ191" s="332">
        <v>28.4</v>
      </c>
      <c r="AR191" s="332">
        <v>10.5</v>
      </c>
      <c r="AS191" s="332">
        <v>27.6</v>
      </c>
      <c r="AT191" s="332">
        <v>18.399999999999999</v>
      </c>
      <c r="AU191" s="332"/>
      <c r="AV191" s="332"/>
      <c r="AW191" s="332"/>
      <c r="AX191" s="332"/>
      <c r="AY191" s="332">
        <v>0.85</v>
      </c>
      <c r="AZ191" s="332">
        <v>0.85</v>
      </c>
      <c r="BA191" s="332">
        <v>0.85</v>
      </c>
      <c r="BB191" s="261">
        <v>394</v>
      </c>
      <c r="BC191" s="261">
        <v>392</v>
      </c>
      <c r="BD191" s="261">
        <v>392</v>
      </c>
      <c r="BE191" s="261">
        <v>224</v>
      </c>
      <c r="BF191" s="261">
        <v>225</v>
      </c>
      <c r="BG191" s="261">
        <v>224</v>
      </c>
      <c r="BH191" s="261">
        <v>61</v>
      </c>
      <c r="BI191" s="261">
        <v>69.2</v>
      </c>
      <c r="BJ191" s="261">
        <v>51.6</v>
      </c>
      <c r="BK191" s="261">
        <v>25.3</v>
      </c>
      <c r="BL191" s="261">
        <v>43.9</v>
      </c>
      <c r="BM191" s="261">
        <v>66.599999999999994</v>
      </c>
      <c r="BN191" s="261">
        <v>19.3</v>
      </c>
      <c r="BO191" s="261">
        <v>44.2</v>
      </c>
      <c r="BP191" s="261"/>
      <c r="BQ191" s="261"/>
      <c r="BR191" s="261"/>
      <c r="BS191" s="261"/>
      <c r="BT191" s="261">
        <v>22.6</v>
      </c>
      <c r="BU191" s="261">
        <v>7.9</v>
      </c>
      <c r="BV191" s="261">
        <v>39.700000000000003</v>
      </c>
      <c r="BW191" s="261">
        <v>23.8</v>
      </c>
      <c r="BX191" s="261"/>
      <c r="BY191" s="261"/>
      <c r="BZ191" s="261"/>
      <c r="CA191" s="261"/>
      <c r="CB191" s="261">
        <v>0.85</v>
      </c>
      <c r="CC191" s="261">
        <v>0.85</v>
      </c>
      <c r="CD191" s="261">
        <v>0.85</v>
      </c>
      <c r="CE191" s="333">
        <v>229</v>
      </c>
      <c r="CF191" s="333">
        <v>32201817726</v>
      </c>
      <c r="CG191" s="333">
        <v>228</v>
      </c>
      <c r="CH191" s="333">
        <v>86046077334</v>
      </c>
      <c r="CI191" s="333"/>
      <c r="CJ191" s="333"/>
      <c r="CK191" s="333"/>
      <c r="CL191" s="333"/>
      <c r="CM191" s="333"/>
      <c r="CN191" s="333"/>
      <c r="CO191" s="333"/>
      <c r="CP191" s="333"/>
      <c r="CQ191" s="333"/>
      <c r="CR191" s="333"/>
      <c r="CS191" s="333"/>
      <c r="CT191" s="333"/>
      <c r="CU191" s="333">
        <v>227</v>
      </c>
      <c r="CV191" s="333">
        <v>32201903039</v>
      </c>
      <c r="CW191" s="333"/>
      <c r="CX191" s="333"/>
      <c r="CY191" s="333"/>
      <c r="CZ191" s="333"/>
      <c r="DA191" s="333"/>
      <c r="DB191" s="374"/>
      <c r="DC191" s="154"/>
      <c r="DD191" s="179">
        <f t="shared" si="123"/>
        <v>145.23484474395099</v>
      </c>
      <c r="DE191" s="179">
        <f t="shared" si="124"/>
        <v>62.03745399999999</v>
      </c>
      <c r="DF191" s="179">
        <f t="shared" si="125"/>
        <v>57.355381999999992</v>
      </c>
      <c r="DG191" s="179">
        <f t="shared" si="126"/>
        <v>56.735696000000004</v>
      </c>
      <c r="DH191" s="180">
        <f t="shared" si="127"/>
        <v>90.1</v>
      </c>
      <c r="DI191" s="181">
        <f t="shared" si="146"/>
        <v>227</v>
      </c>
      <c r="DJ191" s="182">
        <f t="shared" si="141"/>
        <v>0</v>
      </c>
      <c r="DK191" s="182">
        <f t="shared" si="142"/>
        <v>0</v>
      </c>
      <c r="DL191" s="182">
        <f t="shared" si="147"/>
        <v>1</v>
      </c>
      <c r="DM191" s="182">
        <f t="shared" si="148"/>
        <v>0</v>
      </c>
      <c r="DN191" s="182">
        <f t="shared" si="149"/>
        <v>0</v>
      </c>
      <c r="DO191" s="182">
        <f t="shared" si="128"/>
        <v>0</v>
      </c>
      <c r="DP191" s="182">
        <f t="shared" si="129"/>
        <v>1</v>
      </c>
      <c r="DQ191" s="25">
        <f t="shared" si="130"/>
        <v>0</v>
      </c>
      <c r="DR191" s="169"/>
      <c r="DS191" s="166" t="str">
        <f t="shared" si="150"/>
        <v>A</v>
      </c>
      <c r="DT191" s="166" t="str">
        <f t="shared" si="151"/>
        <v>A</v>
      </c>
      <c r="DU191" s="167">
        <f t="shared" si="152"/>
        <v>1</v>
      </c>
      <c r="DV191" s="153" t="str">
        <f>VLOOKUP(M191,'Data Master kondisi'!$O$3:$P$11,2,FALSE)</f>
        <v>Z</v>
      </c>
      <c r="DW191" s="153">
        <f>LOOKUP(DV191,{"X","X","X","Y","Y","Y","Z","Z","Z"},{6,6,6,4,4,4,2,2,2})</f>
        <v>2</v>
      </c>
      <c r="DX191" s="153">
        <f t="shared" si="131"/>
        <v>1</v>
      </c>
      <c r="DY191" s="153">
        <f t="shared" si="153"/>
        <v>4</v>
      </c>
      <c r="DZ191" s="153" t="str">
        <f>VLOOKUP(G191,'Data Master class'!$A$5:$D$12,3,FALSE)</f>
        <v>B</v>
      </c>
      <c r="EA191" s="160" t="str">
        <f t="shared" si="154"/>
        <v>BAIK</v>
      </c>
      <c r="EB191" s="156"/>
      <c r="EC191" s="153">
        <f>VLOOKUP(G191,'Data Master class'!$A$5:$D$12,2,FALSE)</f>
        <v>3</v>
      </c>
      <c r="ED191" s="153" t="str">
        <f>VLOOKUP(H191,'Data Master class'!$E$5:$G$6,3,FALSE)</f>
        <v>Y</v>
      </c>
      <c r="EE191" s="153">
        <f>VLOOKUP(H191,'Data Master class'!$E$5:$G$6,2,FALSE)</f>
        <v>1</v>
      </c>
      <c r="EF191" s="153">
        <f t="shared" si="155"/>
        <v>4</v>
      </c>
      <c r="EG191" s="153" t="str">
        <f t="shared" si="156"/>
        <v>CLASS 3</v>
      </c>
      <c r="EH191" s="153">
        <f t="shared" si="157"/>
        <v>8</v>
      </c>
      <c r="EI191" s="171"/>
      <c r="EJ191" s="441">
        <f t="shared" si="132"/>
        <v>5.6684910086004639E-2</v>
      </c>
      <c r="EK191" s="441">
        <f t="shared" si="133"/>
        <v>2.3064894448788138E-2</v>
      </c>
      <c r="EL191" s="441">
        <f t="shared" si="134"/>
        <v>3.3620015637216498E-2</v>
      </c>
      <c r="EM191" s="442">
        <f t="shared" si="158"/>
        <v>3.7789940057336428E-2</v>
      </c>
      <c r="EN191" s="443" t="str">
        <f t="shared" si="159"/>
        <v>BAIK</v>
      </c>
      <c r="EO191" s="195"/>
      <c r="EP191" s="196" t="e">
        <f>'2. SUHU &amp; FISIK TRAFO'!CY191</f>
        <v>#NAME?</v>
      </c>
      <c r="EQ191" s="168" t="e">
        <f t="shared" si="160"/>
        <v>#NAME?</v>
      </c>
      <c r="ER191" s="189" t="e">
        <f t="shared" si="161"/>
        <v>#NAME?</v>
      </c>
      <c r="ES191" s="195"/>
      <c r="ET191" s="447">
        <f t="shared" si="143"/>
        <v>57.343099999999993</v>
      </c>
      <c r="EU191" s="447">
        <f t="shared" si="162"/>
        <v>45.874479999999998</v>
      </c>
      <c r="EV191" s="448">
        <f t="shared" si="135"/>
        <v>57.343099999999993</v>
      </c>
      <c r="EW191" s="449" t="str">
        <f t="shared" si="163"/>
        <v>BAIK</v>
      </c>
      <c r="EX191" s="721"/>
      <c r="EY191" s="447">
        <f t="shared" si="144"/>
        <v>40.792400000000001</v>
      </c>
      <c r="EZ191" s="447">
        <f t="shared" si="136"/>
        <v>32.633920000000003</v>
      </c>
      <c r="FA191" s="448">
        <f t="shared" si="145"/>
        <v>40.792400000000001</v>
      </c>
      <c r="FB191" s="449" t="str">
        <f t="shared" si="137"/>
        <v>BAIK</v>
      </c>
      <c r="FC191" s="195"/>
      <c r="FD191" s="453">
        <f t="shared" si="138"/>
        <v>25.9</v>
      </c>
      <c r="FE191" s="454">
        <f t="shared" si="139"/>
        <v>144.50867052023122</v>
      </c>
      <c r="FF191" s="725">
        <f t="shared" si="140"/>
        <v>17.922799999999999</v>
      </c>
      <c r="FG191" s="202" t="str">
        <f t="shared" si="164"/>
        <v>KURANG</v>
      </c>
    </row>
    <row r="192" spans="1:163" s="172" customFormat="1" ht="20.25" customHeight="1">
      <c r="A192" s="347">
        <v>180</v>
      </c>
      <c r="B192" s="764" t="s">
        <v>2232</v>
      </c>
      <c r="C192" s="331" t="s">
        <v>1378</v>
      </c>
      <c r="D192" s="259" t="s">
        <v>1355</v>
      </c>
      <c r="E192" s="319" t="s">
        <v>1241</v>
      </c>
      <c r="F192" s="319" t="s">
        <v>1379</v>
      </c>
      <c r="G192" s="208" t="s">
        <v>206</v>
      </c>
      <c r="H192" s="214" t="s">
        <v>208</v>
      </c>
      <c r="I192" s="463" t="s">
        <v>1380</v>
      </c>
      <c r="J192" s="462" t="s">
        <v>1381</v>
      </c>
      <c r="K192" s="259" t="s">
        <v>315</v>
      </c>
      <c r="L192" s="259" t="s">
        <v>1259</v>
      </c>
      <c r="M192" s="259">
        <v>100</v>
      </c>
      <c r="N192" s="259" t="s">
        <v>1382</v>
      </c>
      <c r="O192" s="259">
        <v>1990</v>
      </c>
      <c r="P192" s="259" t="s">
        <v>316</v>
      </c>
      <c r="Q192" s="545" t="s">
        <v>1671</v>
      </c>
      <c r="R192" s="433">
        <v>44791</v>
      </c>
      <c r="S192" s="331" t="s">
        <v>318</v>
      </c>
      <c r="T192" s="331" t="s">
        <v>343</v>
      </c>
      <c r="U192" s="259">
        <v>2</v>
      </c>
      <c r="V192" s="259">
        <v>2</v>
      </c>
      <c r="W192" s="259">
        <v>3</v>
      </c>
      <c r="X192" s="259">
        <v>20000</v>
      </c>
      <c r="Y192" s="332">
        <v>402</v>
      </c>
      <c r="Z192" s="332">
        <v>396</v>
      </c>
      <c r="AA192" s="332">
        <v>398</v>
      </c>
      <c r="AB192" s="332">
        <v>231</v>
      </c>
      <c r="AC192" s="332">
        <v>230</v>
      </c>
      <c r="AD192" s="332">
        <v>228</v>
      </c>
      <c r="AE192" s="332">
        <v>70.3</v>
      </c>
      <c r="AF192" s="332">
        <v>38.1</v>
      </c>
      <c r="AG192" s="332">
        <v>77.7</v>
      </c>
      <c r="AH192" s="332">
        <v>45.8</v>
      </c>
      <c r="AI192" s="332">
        <v>56.4</v>
      </c>
      <c r="AJ192" s="332">
        <v>33.799999999999997</v>
      </c>
      <c r="AK192" s="332">
        <v>58.1</v>
      </c>
      <c r="AL192" s="332">
        <v>34.6</v>
      </c>
      <c r="AM192" s="332">
        <v>11</v>
      </c>
      <c r="AN192" s="332">
        <v>3.5</v>
      </c>
      <c r="AO192" s="332">
        <v>22.8</v>
      </c>
      <c r="AP192" s="332">
        <v>17.5</v>
      </c>
      <c r="AQ192" s="332"/>
      <c r="AR192" s="332"/>
      <c r="AS192" s="332"/>
      <c r="AT192" s="332"/>
      <c r="AU192" s="332"/>
      <c r="AV192" s="332"/>
      <c r="AW192" s="332"/>
      <c r="AX192" s="332"/>
      <c r="AY192" s="332">
        <v>0.85</v>
      </c>
      <c r="AZ192" s="332">
        <v>0.85</v>
      </c>
      <c r="BA192" s="332">
        <v>0.85</v>
      </c>
      <c r="BB192" s="261">
        <v>399</v>
      </c>
      <c r="BC192" s="261">
        <v>396</v>
      </c>
      <c r="BD192" s="261">
        <v>396</v>
      </c>
      <c r="BE192" s="261">
        <v>229</v>
      </c>
      <c r="BF192" s="261">
        <v>228</v>
      </c>
      <c r="BG192" s="261">
        <v>228</v>
      </c>
      <c r="BH192" s="261">
        <v>49.5</v>
      </c>
      <c r="BI192" s="261">
        <v>31.2</v>
      </c>
      <c r="BJ192" s="261">
        <v>38.5</v>
      </c>
      <c r="BK192" s="261">
        <v>11.5</v>
      </c>
      <c r="BL192" s="261">
        <v>36.200000000000003</v>
      </c>
      <c r="BM192" s="261">
        <v>27.6</v>
      </c>
      <c r="BN192" s="261">
        <v>25</v>
      </c>
      <c r="BO192" s="261">
        <v>10.1</v>
      </c>
      <c r="BP192" s="261">
        <v>10.1</v>
      </c>
      <c r="BQ192" s="261">
        <v>3.1</v>
      </c>
      <c r="BR192" s="261">
        <v>5.3</v>
      </c>
      <c r="BS192" s="261">
        <v>8.1999999999999993</v>
      </c>
      <c r="BT192" s="261"/>
      <c r="BU192" s="261"/>
      <c r="BV192" s="261"/>
      <c r="BW192" s="261"/>
      <c r="BX192" s="261"/>
      <c r="BY192" s="261"/>
      <c r="BZ192" s="261"/>
      <c r="CA192" s="261"/>
      <c r="CB192" s="261">
        <v>0.85</v>
      </c>
      <c r="CC192" s="261">
        <v>0.85</v>
      </c>
      <c r="CD192" s="261">
        <v>0.85</v>
      </c>
      <c r="CE192" s="333">
        <v>221</v>
      </c>
      <c r="CF192" s="333">
        <v>86058195628</v>
      </c>
      <c r="CG192" s="333">
        <v>223</v>
      </c>
      <c r="CH192" s="333">
        <v>86077779477</v>
      </c>
      <c r="CI192" s="333"/>
      <c r="CJ192" s="333"/>
      <c r="CK192" s="333"/>
      <c r="CL192" s="333"/>
      <c r="CM192" s="333">
        <v>225</v>
      </c>
      <c r="CN192" s="333">
        <v>86077777263</v>
      </c>
      <c r="CO192" s="333"/>
      <c r="CP192" s="333"/>
      <c r="CQ192" s="333"/>
      <c r="CR192" s="333"/>
      <c r="CS192" s="333"/>
      <c r="CT192" s="333"/>
      <c r="CU192" s="333"/>
      <c r="CV192" s="333"/>
      <c r="CW192" s="333"/>
      <c r="CX192" s="333"/>
      <c r="CY192" s="333"/>
      <c r="CZ192" s="333"/>
      <c r="DA192" s="333"/>
      <c r="DB192" s="374"/>
      <c r="DC192" s="154"/>
      <c r="DD192" s="179">
        <f t="shared" si="123"/>
        <v>144.99197711059986</v>
      </c>
      <c r="DE192" s="179">
        <f t="shared" si="124"/>
        <v>48.485441333333341</v>
      </c>
      <c r="DF192" s="179">
        <f t="shared" si="125"/>
        <v>26.277316000000006</v>
      </c>
      <c r="DG192" s="179">
        <f t="shared" si="126"/>
        <v>53.589172000000005</v>
      </c>
      <c r="DH192" s="180">
        <f t="shared" si="127"/>
        <v>77.7</v>
      </c>
      <c r="DI192" s="181">
        <f t="shared" si="146"/>
        <v>221</v>
      </c>
      <c r="DJ192" s="182">
        <f t="shared" si="141"/>
        <v>0</v>
      </c>
      <c r="DK192" s="182">
        <f t="shared" si="142"/>
        <v>1</v>
      </c>
      <c r="DL192" s="182">
        <f t="shared" si="147"/>
        <v>0</v>
      </c>
      <c r="DM192" s="182">
        <f t="shared" si="148"/>
        <v>0</v>
      </c>
      <c r="DN192" s="182">
        <f t="shared" si="149"/>
        <v>0</v>
      </c>
      <c r="DO192" s="182">
        <f t="shared" si="128"/>
        <v>0</v>
      </c>
      <c r="DP192" s="182">
        <f t="shared" si="129"/>
        <v>1</v>
      </c>
      <c r="DQ192" s="25">
        <f t="shared" si="130"/>
        <v>0</v>
      </c>
      <c r="DR192" s="169"/>
      <c r="DS192" s="166" t="str">
        <f t="shared" si="150"/>
        <v>A</v>
      </c>
      <c r="DT192" s="166" t="str">
        <f t="shared" si="151"/>
        <v>B</v>
      </c>
      <c r="DU192" s="167">
        <f t="shared" si="152"/>
        <v>2</v>
      </c>
      <c r="DV192" s="153" t="str">
        <f>VLOOKUP(M192,'Data Master kondisi'!$O$3:$P$11,2,FALSE)</f>
        <v>Z</v>
      </c>
      <c r="DW192" s="153">
        <f>LOOKUP(DV192,{"X","X","X","Y","Y","Y","Z","Z","Z"},{6,6,6,4,4,4,2,2,2})</f>
        <v>2</v>
      </c>
      <c r="DX192" s="153">
        <f t="shared" si="131"/>
        <v>3</v>
      </c>
      <c r="DY192" s="153">
        <f t="shared" si="153"/>
        <v>7</v>
      </c>
      <c r="DZ192" s="153" t="str">
        <f>VLOOKUP(G192,'Data Master class'!$A$5:$D$12,3,FALSE)</f>
        <v>B</v>
      </c>
      <c r="EA192" s="160" t="str">
        <f t="shared" si="154"/>
        <v>CUKUP</v>
      </c>
      <c r="EB192" s="156"/>
      <c r="EC192" s="153">
        <f>VLOOKUP(G192,'Data Master class'!$A$5:$D$12,2,FALSE)</f>
        <v>3</v>
      </c>
      <c r="ED192" s="153" t="str">
        <f>VLOOKUP(H192,'Data Master class'!$E$5:$G$6,3,FALSE)</f>
        <v>X</v>
      </c>
      <c r="EE192" s="153">
        <f>VLOOKUP(H192,'Data Master class'!$E$5:$G$6,2,FALSE)</f>
        <v>2</v>
      </c>
      <c r="EF192" s="153">
        <f t="shared" si="155"/>
        <v>5</v>
      </c>
      <c r="EG192" s="153" t="str">
        <f t="shared" si="156"/>
        <v>CLASS 3</v>
      </c>
      <c r="EH192" s="153">
        <f t="shared" si="157"/>
        <v>12</v>
      </c>
      <c r="EI192" s="171"/>
      <c r="EJ192" s="441">
        <f t="shared" si="132"/>
        <v>0.13326168726491119</v>
      </c>
      <c r="EK192" s="441">
        <f t="shared" si="133"/>
        <v>0.38581407845244498</v>
      </c>
      <c r="EL192" s="441">
        <f t="shared" si="134"/>
        <v>0.25255239118753353</v>
      </c>
      <c r="EM192" s="442">
        <f t="shared" si="158"/>
        <v>0.25720938563496326</v>
      </c>
      <c r="EN192" s="443" t="str">
        <f t="shared" si="159"/>
        <v>KURANG</v>
      </c>
      <c r="EO192" s="195"/>
      <c r="EP192" s="196" t="e">
        <f>'2. SUHU &amp; FISIK TRAFO'!CY192</f>
        <v>#NAME?</v>
      </c>
      <c r="EQ192" s="168" t="e">
        <f t="shared" si="160"/>
        <v>#NAME?</v>
      </c>
      <c r="ER192" s="189" t="e">
        <f t="shared" si="161"/>
        <v>#NAME?</v>
      </c>
      <c r="ES192" s="195"/>
      <c r="ET192" s="447">
        <f t="shared" si="143"/>
        <v>42.7179</v>
      </c>
      <c r="EU192" s="447">
        <f t="shared" si="162"/>
        <v>34.174320000000002</v>
      </c>
      <c r="EV192" s="448">
        <f t="shared" si="135"/>
        <v>42.7179</v>
      </c>
      <c r="EW192" s="449" t="str">
        <f t="shared" si="163"/>
        <v>BAIK</v>
      </c>
      <c r="EX192" s="721"/>
      <c r="EY192" s="447">
        <f t="shared" si="144"/>
        <v>27.2271</v>
      </c>
      <c r="EZ192" s="447">
        <f t="shared" si="136"/>
        <v>21.781680000000001</v>
      </c>
      <c r="FA192" s="448">
        <f t="shared" si="145"/>
        <v>27.2271</v>
      </c>
      <c r="FB192" s="449" t="str">
        <f t="shared" si="137"/>
        <v>BAIK</v>
      </c>
      <c r="FC192" s="195"/>
      <c r="FD192" s="453">
        <f t="shared" si="138"/>
        <v>45.8</v>
      </c>
      <c r="FE192" s="454">
        <f t="shared" si="139"/>
        <v>144.50867052023122</v>
      </c>
      <c r="FF192" s="725">
        <f t="shared" si="140"/>
        <v>31.693599999999993</v>
      </c>
      <c r="FG192" s="202" t="str">
        <f t="shared" si="164"/>
        <v>BURUK</v>
      </c>
    </row>
    <row r="193" spans="1:163" s="162" customFormat="1" ht="20.25" customHeight="1">
      <c r="A193" s="347">
        <v>181</v>
      </c>
      <c r="B193" s="764" t="s">
        <v>2232</v>
      </c>
      <c r="C193" s="331" t="s">
        <v>1383</v>
      </c>
      <c r="D193" s="259" t="s">
        <v>1384</v>
      </c>
      <c r="E193" s="319" t="s">
        <v>1241</v>
      </c>
      <c r="F193" s="319" t="s">
        <v>1351</v>
      </c>
      <c r="G193" s="208" t="s">
        <v>206</v>
      </c>
      <c r="H193" s="214" t="s">
        <v>208</v>
      </c>
      <c r="I193" s="463" t="s">
        <v>1385</v>
      </c>
      <c r="J193" s="462" t="s">
        <v>1386</v>
      </c>
      <c r="K193" s="259" t="s">
        <v>315</v>
      </c>
      <c r="L193" s="259" t="s">
        <v>560</v>
      </c>
      <c r="M193" s="259">
        <v>50</v>
      </c>
      <c r="N193" s="259">
        <v>10008568</v>
      </c>
      <c r="O193" s="259">
        <v>2010</v>
      </c>
      <c r="P193" s="259" t="s">
        <v>316</v>
      </c>
      <c r="Q193" s="545" t="s">
        <v>1628</v>
      </c>
      <c r="R193" s="433">
        <v>44792</v>
      </c>
      <c r="S193" s="331" t="s">
        <v>318</v>
      </c>
      <c r="T193" s="331" t="s">
        <v>343</v>
      </c>
      <c r="U193" s="259">
        <v>2</v>
      </c>
      <c r="V193" s="259">
        <v>2</v>
      </c>
      <c r="W193" s="259">
        <v>3</v>
      </c>
      <c r="X193" s="259">
        <v>20000</v>
      </c>
      <c r="Y193" s="332">
        <v>401</v>
      </c>
      <c r="Z193" s="332">
        <v>401</v>
      </c>
      <c r="AA193" s="332">
        <v>399</v>
      </c>
      <c r="AB193" s="332">
        <v>230</v>
      </c>
      <c r="AC193" s="332">
        <v>231</v>
      </c>
      <c r="AD193" s="332">
        <v>231</v>
      </c>
      <c r="AE193" s="332">
        <v>48.5</v>
      </c>
      <c r="AF193" s="332">
        <v>49.1</v>
      </c>
      <c r="AG193" s="332">
        <v>20.7</v>
      </c>
      <c r="AH193" s="332">
        <v>36</v>
      </c>
      <c r="AI193" s="332">
        <v>38.1</v>
      </c>
      <c r="AJ193" s="332">
        <v>42.1</v>
      </c>
      <c r="AK193" s="332">
        <v>13.7</v>
      </c>
      <c r="AL193" s="332">
        <v>29.5</v>
      </c>
      <c r="AM193" s="332">
        <v>9.4</v>
      </c>
      <c r="AN193" s="332">
        <v>7.3</v>
      </c>
      <c r="AO193" s="332">
        <v>5.9</v>
      </c>
      <c r="AP193" s="332">
        <v>4.5</v>
      </c>
      <c r="AQ193" s="332"/>
      <c r="AR193" s="332"/>
      <c r="AS193" s="332"/>
      <c r="AT193" s="332"/>
      <c r="AU193" s="332"/>
      <c r="AV193" s="332"/>
      <c r="AW193" s="332"/>
      <c r="AX193" s="332"/>
      <c r="AY193" s="332">
        <v>0.85</v>
      </c>
      <c r="AZ193" s="332">
        <v>0.85</v>
      </c>
      <c r="BA193" s="332">
        <v>0.85</v>
      </c>
      <c r="BB193" s="261">
        <v>394</v>
      </c>
      <c r="BC193" s="261">
        <v>395</v>
      </c>
      <c r="BD193" s="261">
        <v>395</v>
      </c>
      <c r="BE193" s="261">
        <v>227</v>
      </c>
      <c r="BF193" s="261">
        <v>227</v>
      </c>
      <c r="BG193" s="261">
        <v>227</v>
      </c>
      <c r="BH193" s="261">
        <v>32.200000000000003</v>
      </c>
      <c r="BI193" s="261">
        <v>39.4</v>
      </c>
      <c r="BJ193" s="261">
        <v>19.399999999999999</v>
      </c>
      <c r="BK193" s="261">
        <v>31.7</v>
      </c>
      <c r="BL193" s="261">
        <v>29.5</v>
      </c>
      <c r="BM193" s="261">
        <v>33.6</v>
      </c>
      <c r="BN193" s="261">
        <v>11.8</v>
      </c>
      <c r="BO193" s="261">
        <v>21.5</v>
      </c>
      <c r="BP193" s="261">
        <v>4.2</v>
      </c>
      <c r="BQ193" s="261">
        <v>5.4</v>
      </c>
      <c r="BR193" s="261">
        <v>5.8</v>
      </c>
      <c r="BS193" s="261">
        <v>2.9</v>
      </c>
      <c r="BT193" s="261"/>
      <c r="BU193" s="261"/>
      <c r="BV193" s="261"/>
      <c r="BW193" s="261"/>
      <c r="BX193" s="261"/>
      <c r="BY193" s="261"/>
      <c r="BZ193" s="261"/>
      <c r="CA193" s="261"/>
      <c r="CB193" s="261">
        <v>0.85</v>
      </c>
      <c r="CC193" s="261">
        <v>0.85</v>
      </c>
      <c r="CD193" s="261">
        <v>0.85</v>
      </c>
      <c r="CE193" s="333">
        <v>223</v>
      </c>
      <c r="CF193" s="333">
        <v>56702589738</v>
      </c>
      <c r="CG193" s="333">
        <v>228</v>
      </c>
      <c r="CH193" s="333">
        <v>45017017455</v>
      </c>
      <c r="CI193" s="333"/>
      <c r="CJ193" s="333"/>
      <c r="CK193" s="333"/>
      <c r="CL193" s="333"/>
      <c r="CM193" s="333"/>
      <c r="CN193" s="333"/>
      <c r="CO193" s="333">
        <v>228</v>
      </c>
      <c r="CP193" s="333">
        <v>86077708047</v>
      </c>
      <c r="CQ193" s="333"/>
      <c r="CR193" s="333"/>
      <c r="CS193" s="333"/>
      <c r="CT193" s="333"/>
      <c r="CU193" s="333"/>
      <c r="CV193" s="333"/>
      <c r="CW193" s="333"/>
      <c r="CX193" s="333"/>
      <c r="CY193" s="333"/>
      <c r="CZ193" s="333"/>
      <c r="DA193" s="333"/>
      <c r="DB193" s="374"/>
      <c r="DC193" s="154"/>
      <c r="DD193" s="179">
        <f t="shared" si="123"/>
        <v>72.194173448908188</v>
      </c>
      <c r="DE193" s="179">
        <f t="shared" si="124"/>
        <v>67.179936666666663</v>
      </c>
      <c r="DF193" s="179">
        <f t="shared" si="125"/>
        <v>68.011028666666661</v>
      </c>
      <c r="DG193" s="179">
        <f t="shared" si="126"/>
        <v>28.672673999999997</v>
      </c>
      <c r="DH193" s="180">
        <f t="shared" si="127"/>
        <v>49.1</v>
      </c>
      <c r="DI193" s="181">
        <f t="shared" si="146"/>
        <v>223</v>
      </c>
      <c r="DJ193" s="182">
        <f t="shared" si="141"/>
        <v>0</v>
      </c>
      <c r="DK193" s="182">
        <f t="shared" si="142"/>
        <v>0</v>
      </c>
      <c r="DL193" s="182">
        <f t="shared" si="147"/>
        <v>1</v>
      </c>
      <c r="DM193" s="182">
        <f t="shared" si="148"/>
        <v>0</v>
      </c>
      <c r="DN193" s="182">
        <f t="shared" si="149"/>
        <v>0</v>
      </c>
      <c r="DO193" s="182">
        <f t="shared" si="128"/>
        <v>0</v>
      </c>
      <c r="DP193" s="182">
        <f t="shared" si="129"/>
        <v>1</v>
      </c>
      <c r="DQ193" s="25">
        <f t="shared" si="130"/>
        <v>0</v>
      </c>
      <c r="DR193" s="169"/>
      <c r="DS193" s="166" t="str">
        <f t="shared" si="150"/>
        <v>A</v>
      </c>
      <c r="DT193" s="166" t="str">
        <f t="shared" si="151"/>
        <v>B</v>
      </c>
      <c r="DU193" s="167">
        <f t="shared" si="152"/>
        <v>2</v>
      </c>
      <c r="DV193" s="153" t="str">
        <f>VLOOKUP(M193,'Data Master kondisi'!$O$3:$P$11,2,FALSE)</f>
        <v>Z</v>
      </c>
      <c r="DW193" s="153">
        <f>LOOKUP(DV193,{"X","X","X","Y","Y","Y","Z","Z","Z"},{6,6,6,4,4,4,2,2,2})</f>
        <v>2</v>
      </c>
      <c r="DX193" s="153">
        <f t="shared" si="131"/>
        <v>1</v>
      </c>
      <c r="DY193" s="153">
        <f t="shared" si="153"/>
        <v>5</v>
      </c>
      <c r="DZ193" s="153" t="str">
        <f>VLOOKUP(G193,'Data Master class'!$A$5:$D$12,3,FALSE)</f>
        <v>B</v>
      </c>
      <c r="EA193" s="160" t="str">
        <f t="shared" si="154"/>
        <v>BAIK</v>
      </c>
      <c r="EB193" s="156"/>
      <c r="EC193" s="153">
        <f>VLOOKUP(G193,'Data Master class'!$A$5:$D$12,2,FALSE)</f>
        <v>3</v>
      </c>
      <c r="ED193" s="153" t="str">
        <f>VLOOKUP(H193,'Data Master class'!$E$5:$G$6,3,FALSE)</f>
        <v>X</v>
      </c>
      <c r="EE193" s="153">
        <f>VLOOKUP(H193,'Data Master class'!$E$5:$G$6,2,FALSE)</f>
        <v>2</v>
      </c>
      <c r="EF193" s="153">
        <f t="shared" si="155"/>
        <v>5</v>
      </c>
      <c r="EG193" s="153" t="str">
        <f t="shared" si="156"/>
        <v>CLASS 3</v>
      </c>
      <c r="EH193" s="153">
        <f t="shared" si="157"/>
        <v>10</v>
      </c>
      <c r="EI193" s="171"/>
      <c r="EJ193" s="441">
        <f t="shared" si="132"/>
        <v>0.22992392223161465</v>
      </c>
      <c r="EK193" s="441">
        <f t="shared" si="133"/>
        <v>0.24513947590870683</v>
      </c>
      <c r="EL193" s="441">
        <f t="shared" si="134"/>
        <v>0.47506339814032117</v>
      </c>
      <c r="EM193" s="442">
        <f t="shared" si="158"/>
        <v>0.31670893209354756</v>
      </c>
      <c r="EN193" s="443" t="str">
        <f t="shared" si="159"/>
        <v>BURUK</v>
      </c>
      <c r="EO193" s="195"/>
      <c r="EP193" s="196" t="e">
        <f>'2. SUHU &amp; FISIK TRAFO'!CY193</f>
        <v>#NAME?</v>
      </c>
      <c r="EQ193" s="168" t="e">
        <f t="shared" si="160"/>
        <v>#NAME?</v>
      </c>
      <c r="ER193" s="189" t="e">
        <f t="shared" si="161"/>
        <v>#NAME?</v>
      </c>
      <c r="ES193" s="195"/>
      <c r="ET193" s="447">
        <f t="shared" si="143"/>
        <v>27.2788</v>
      </c>
      <c r="EU193" s="447">
        <f t="shared" si="162"/>
        <v>21.823040000000002</v>
      </c>
      <c r="EV193" s="448">
        <f t="shared" si="135"/>
        <v>54.557600000000008</v>
      </c>
      <c r="EW193" s="449" t="str">
        <f t="shared" si="163"/>
        <v>BAIK</v>
      </c>
      <c r="EX193" s="721"/>
      <c r="EY193" s="447">
        <f t="shared" si="144"/>
        <v>20.657</v>
      </c>
      <c r="EZ193" s="447">
        <f t="shared" si="136"/>
        <v>16.525600000000001</v>
      </c>
      <c r="FA193" s="448">
        <f t="shared" si="145"/>
        <v>41.314</v>
      </c>
      <c r="FB193" s="449" t="str">
        <f t="shared" si="137"/>
        <v>BAIK</v>
      </c>
      <c r="FC193" s="195"/>
      <c r="FD193" s="453">
        <f t="shared" si="138"/>
        <v>36</v>
      </c>
      <c r="FE193" s="454">
        <f t="shared" si="139"/>
        <v>72.25433526011561</v>
      </c>
      <c r="FF193" s="725">
        <f t="shared" si="140"/>
        <v>49.823999999999998</v>
      </c>
      <c r="FG193" s="202" t="str">
        <f t="shared" si="164"/>
        <v>BURUK</v>
      </c>
    </row>
    <row r="194" spans="1:163" s="162" customFormat="1" ht="20.25" customHeight="1">
      <c r="A194" s="347">
        <v>182</v>
      </c>
      <c r="B194" s="764" t="s">
        <v>2232</v>
      </c>
      <c r="C194" s="331" t="s">
        <v>1387</v>
      </c>
      <c r="D194" s="259" t="s">
        <v>1355</v>
      </c>
      <c r="E194" s="319" t="s">
        <v>1241</v>
      </c>
      <c r="F194" s="319" t="s">
        <v>1351</v>
      </c>
      <c r="G194" s="208" t="s">
        <v>206</v>
      </c>
      <c r="H194" s="214" t="s">
        <v>208</v>
      </c>
      <c r="I194" s="463" t="s">
        <v>1388</v>
      </c>
      <c r="J194" s="462" t="s">
        <v>1389</v>
      </c>
      <c r="K194" s="259" t="s">
        <v>315</v>
      </c>
      <c r="L194" s="259" t="s">
        <v>1390</v>
      </c>
      <c r="M194" s="259">
        <v>50</v>
      </c>
      <c r="N194" s="259">
        <v>123300206</v>
      </c>
      <c r="O194" s="259">
        <v>1994</v>
      </c>
      <c r="P194" s="259" t="s">
        <v>316</v>
      </c>
      <c r="Q194" s="545" t="s">
        <v>1672</v>
      </c>
      <c r="R194" s="433">
        <v>44792</v>
      </c>
      <c r="S194" s="331" t="s">
        <v>318</v>
      </c>
      <c r="T194" s="331" t="s">
        <v>343</v>
      </c>
      <c r="U194" s="259">
        <v>1</v>
      </c>
      <c r="V194" s="259">
        <v>1</v>
      </c>
      <c r="W194" s="259">
        <v>3</v>
      </c>
      <c r="X194" s="259">
        <v>20000</v>
      </c>
      <c r="Y194" s="332">
        <v>405</v>
      </c>
      <c r="Z194" s="332">
        <v>402</v>
      </c>
      <c r="AA194" s="332">
        <v>402</v>
      </c>
      <c r="AB194" s="332">
        <v>233</v>
      </c>
      <c r="AC194" s="332">
        <v>233</v>
      </c>
      <c r="AD194" s="332">
        <v>231</v>
      </c>
      <c r="AE194" s="332">
        <v>14.8</v>
      </c>
      <c r="AF194" s="332">
        <v>25.6</v>
      </c>
      <c r="AG194" s="332">
        <v>14.7</v>
      </c>
      <c r="AH194" s="332">
        <v>16.5</v>
      </c>
      <c r="AI194" s="332"/>
      <c r="AJ194" s="332"/>
      <c r="AK194" s="332"/>
      <c r="AL194" s="332"/>
      <c r="AM194" s="332">
        <v>15.8</v>
      </c>
      <c r="AN194" s="332">
        <v>26</v>
      </c>
      <c r="AO194" s="332">
        <v>15.1</v>
      </c>
      <c r="AP194" s="332">
        <v>16.3</v>
      </c>
      <c r="AQ194" s="332"/>
      <c r="AR194" s="332"/>
      <c r="AS194" s="332"/>
      <c r="AT194" s="332"/>
      <c r="AU194" s="332"/>
      <c r="AV194" s="332"/>
      <c r="AW194" s="332"/>
      <c r="AX194" s="332"/>
      <c r="AY194" s="332">
        <v>0.85</v>
      </c>
      <c r="AZ194" s="332">
        <v>0.85</v>
      </c>
      <c r="BA194" s="332">
        <v>0.85</v>
      </c>
      <c r="BB194" s="261">
        <v>399</v>
      </c>
      <c r="BC194" s="261">
        <v>398</v>
      </c>
      <c r="BD194" s="261">
        <v>397</v>
      </c>
      <c r="BE194" s="261">
        <v>230</v>
      </c>
      <c r="BF194" s="261">
        <v>229</v>
      </c>
      <c r="BG194" s="261">
        <v>229</v>
      </c>
      <c r="BH194" s="261">
        <v>10.9</v>
      </c>
      <c r="BI194" s="261">
        <v>12</v>
      </c>
      <c r="BJ194" s="261">
        <v>7.8</v>
      </c>
      <c r="BK194" s="261">
        <v>12.2</v>
      </c>
      <c r="BL194" s="261"/>
      <c r="BM194" s="261"/>
      <c r="BN194" s="261"/>
      <c r="BO194" s="261"/>
      <c r="BP194" s="261">
        <v>10</v>
      </c>
      <c r="BQ194" s="261">
        <v>21.2</v>
      </c>
      <c r="BR194" s="261">
        <v>10</v>
      </c>
      <c r="BS194" s="261">
        <v>12</v>
      </c>
      <c r="BT194" s="261"/>
      <c r="BU194" s="261"/>
      <c r="BV194" s="261"/>
      <c r="BW194" s="261"/>
      <c r="BX194" s="261"/>
      <c r="BY194" s="261"/>
      <c r="BZ194" s="261"/>
      <c r="CA194" s="261"/>
      <c r="CB194" s="261">
        <v>0.85</v>
      </c>
      <c r="CC194" s="261">
        <v>0.85</v>
      </c>
      <c r="CD194" s="261">
        <v>0.85</v>
      </c>
      <c r="CE194" s="333"/>
      <c r="CF194" s="333"/>
      <c r="CG194" s="333"/>
      <c r="CH194" s="333"/>
      <c r="CI194" s="333"/>
      <c r="CJ194" s="333"/>
      <c r="CK194" s="333">
        <v>228</v>
      </c>
      <c r="CL194" s="333">
        <v>86058184036</v>
      </c>
      <c r="CM194" s="333">
        <v>235</v>
      </c>
      <c r="CN194" s="333">
        <v>14432260306</v>
      </c>
      <c r="CO194" s="333"/>
      <c r="CP194" s="333"/>
      <c r="CQ194" s="333"/>
      <c r="CR194" s="333"/>
      <c r="CS194" s="333"/>
      <c r="CT194" s="333"/>
      <c r="CU194" s="333"/>
      <c r="CV194" s="333"/>
      <c r="CW194" s="333"/>
      <c r="CX194" s="333"/>
      <c r="CY194" s="333"/>
      <c r="CZ194" s="333"/>
      <c r="DA194" s="333"/>
      <c r="DB194" s="374"/>
      <c r="DC194" s="154"/>
      <c r="DD194" s="179">
        <f t="shared" si="123"/>
        <v>71.7164617966408</v>
      </c>
      <c r="DE194" s="179">
        <f t="shared" si="124"/>
        <v>20.636824000000001</v>
      </c>
      <c r="DF194" s="179">
        <f t="shared" si="125"/>
        <v>35.696128000000002</v>
      </c>
      <c r="DG194" s="179">
        <f t="shared" si="126"/>
        <v>20.497385999999999</v>
      </c>
      <c r="DH194" s="180">
        <f t="shared" si="127"/>
        <v>25.6</v>
      </c>
      <c r="DI194" s="181">
        <f t="shared" si="146"/>
        <v>228</v>
      </c>
      <c r="DJ194" s="182">
        <f t="shared" si="141"/>
        <v>0</v>
      </c>
      <c r="DK194" s="182">
        <f t="shared" si="142"/>
        <v>1</v>
      </c>
      <c r="DL194" s="182">
        <f t="shared" si="147"/>
        <v>0</v>
      </c>
      <c r="DM194" s="182">
        <f t="shared" si="148"/>
        <v>0</v>
      </c>
      <c r="DN194" s="182">
        <f t="shared" si="149"/>
        <v>0</v>
      </c>
      <c r="DO194" s="182">
        <f t="shared" si="128"/>
        <v>1</v>
      </c>
      <c r="DP194" s="182">
        <f t="shared" si="129"/>
        <v>0</v>
      </c>
      <c r="DQ194" s="25">
        <f t="shared" si="130"/>
        <v>0</v>
      </c>
      <c r="DR194" s="169"/>
      <c r="DS194" s="166" t="str">
        <f t="shared" si="150"/>
        <v>A</v>
      </c>
      <c r="DT194" s="166" t="str">
        <f t="shared" si="151"/>
        <v>B</v>
      </c>
      <c r="DU194" s="167">
        <f t="shared" si="152"/>
        <v>2</v>
      </c>
      <c r="DV194" s="153" t="str">
        <f>VLOOKUP(M194,'Data Master kondisi'!$O$3:$P$11,2,FALSE)</f>
        <v>Z</v>
      </c>
      <c r="DW194" s="153">
        <f>LOOKUP(DV194,{"X","X","X","Y","Y","Y","Z","Z","Z"},{6,6,6,4,4,4,2,2,2})</f>
        <v>2</v>
      </c>
      <c r="DX194" s="153">
        <f t="shared" si="131"/>
        <v>3</v>
      </c>
      <c r="DY194" s="153">
        <f t="shared" si="153"/>
        <v>7</v>
      </c>
      <c r="DZ194" s="153" t="str">
        <f>VLOOKUP(G194,'Data Master class'!$A$5:$D$12,3,FALSE)</f>
        <v>B</v>
      </c>
      <c r="EA194" s="160" t="str">
        <f t="shared" si="154"/>
        <v>CUKUP</v>
      </c>
      <c r="EB194" s="156"/>
      <c r="EC194" s="153">
        <f>VLOOKUP(G194,'Data Master class'!$A$5:$D$12,2,FALSE)</f>
        <v>3</v>
      </c>
      <c r="ED194" s="153" t="str">
        <f>VLOOKUP(H194,'Data Master class'!$E$5:$G$6,3,FALSE)</f>
        <v>X</v>
      </c>
      <c r="EE194" s="153">
        <f>VLOOKUP(H194,'Data Master class'!$E$5:$G$6,2,FALSE)</f>
        <v>2</v>
      </c>
      <c r="EF194" s="153">
        <f t="shared" si="155"/>
        <v>5</v>
      </c>
      <c r="EG194" s="153" t="str">
        <f t="shared" si="156"/>
        <v>CLASS 3</v>
      </c>
      <c r="EH194" s="153">
        <f t="shared" si="157"/>
        <v>12</v>
      </c>
      <c r="EI194" s="171"/>
      <c r="EJ194" s="441">
        <f t="shared" si="132"/>
        <v>0.19419237749546292</v>
      </c>
      <c r="EK194" s="441">
        <f t="shared" si="133"/>
        <v>0.393829401088929</v>
      </c>
      <c r="EL194" s="441">
        <f t="shared" si="134"/>
        <v>0.19963702359346663</v>
      </c>
      <c r="EM194" s="442">
        <f t="shared" si="158"/>
        <v>0.2625529340592862</v>
      </c>
      <c r="EN194" s="443" t="str">
        <f t="shared" si="159"/>
        <v>KURANG</v>
      </c>
      <c r="EO194" s="195"/>
      <c r="EP194" s="196" t="e">
        <f>'2. SUHU &amp; FISIK TRAFO'!CY194</f>
        <v>#NAME?</v>
      </c>
      <c r="EQ194" s="168" t="e">
        <f t="shared" si="160"/>
        <v>#NAME?</v>
      </c>
      <c r="ER194" s="189" t="e">
        <f t="shared" si="161"/>
        <v>#NAME?</v>
      </c>
      <c r="ES194" s="195"/>
      <c r="ET194" s="447">
        <f t="shared" si="143"/>
        <v>12.808900000000001</v>
      </c>
      <c r="EU194" s="447">
        <f t="shared" si="162"/>
        <v>10.247120000000002</v>
      </c>
      <c r="EV194" s="448">
        <f t="shared" si="135"/>
        <v>25.617800000000003</v>
      </c>
      <c r="EW194" s="449" t="str">
        <f t="shared" si="163"/>
        <v>BAIK</v>
      </c>
      <c r="EX194" s="721"/>
      <c r="EY194" s="447">
        <f t="shared" si="144"/>
        <v>7.0411999999999999</v>
      </c>
      <c r="EZ194" s="447">
        <f t="shared" si="136"/>
        <v>5.6329600000000006</v>
      </c>
      <c r="FA194" s="448">
        <f t="shared" si="145"/>
        <v>14.0824</v>
      </c>
      <c r="FB194" s="449" t="str">
        <f t="shared" si="137"/>
        <v>BAIK</v>
      </c>
      <c r="FC194" s="195"/>
      <c r="FD194" s="453">
        <f t="shared" si="138"/>
        <v>16.5</v>
      </c>
      <c r="FE194" s="454">
        <f t="shared" si="139"/>
        <v>72.25433526011561</v>
      </c>
      <c r="FF194" s="725">
        <f t="shared" si="140"/>
        <v>22.835999999999999</v>
      </c>
      <c r="FG194" s="202" t="str">
        <f t="shared" si="164"/>
        <v>BURUK</v>
      </c>
    </row>
    <row r="195" spans="1:163" s="162" customFormat="1" ht="20.25" customHeight="1">
      <c r="A195" s="347">
        <v>183</v>
      </c>
      <c r="B195" s="764" t="s">
        <v>2232</v>
      </c>
      <c r="C195" s="331" t="s">
        <v>1391</v>
      </c>
      <c r="D195" s="259" t="s">
        <v>1370</v>
      </c>
      <c r="E195" s="319" t="s">
        <v>1241</v>
      </c>
      <c r="F195" s="319" t="s">
        <v>1341</v>
      </c>
      <c r="G195" s="208" t="s">
        <v>206</v>
      </c>
      <c r="H195" s="214" t="s">
        <v>209</v>
      </c>
      <c r="I195" s="463" t="s">
        <v>1392</v>
      </c>
      <c r="J195" s="462" t="s">
        <v>1393</v>
      </c>
      <c r="K195" s="259" t="s">
        <v>341</v>
      </c>
      <c r="L195" s="259" t="s">
        <v>560</v>
      </c>
      <c r="M195" s="259">
        <v>160</v>
      </c>
      <c r="N195" s="259">
        <v>19082034</v>
      </c>
      <c r="O195" s="259">
        <v>2019</v>
      </c>
      <c r="P195" s="259" t="s">
        <v>316</v>
      </c>
      <c r="Q195" s="545" t="s">
        <v>1610</v>
      </c>
      <c r="R195" s="433">
        <v>44791</v>
      </c>
      <c r="S195" s="331" t="s">
        <v>318</v>
      </c>
      <c r="T195" s="331" t="s">
        <v>343</v>
      </c>
      <c r="U195" s="259">
        <v>2</v>
      </c>
      <c r="V195" s="259">
        <v>2</v>
      </c>
      <c r="W195" s="259">
        <v>3</v>
      </c>
      <c r="X195" s="259">
        <v>20000</v>
      </c>
      <c r="Y195" s="332">
        <v>404</v>
      </c>
      <c r="Z195" s="332">
        <v>401</v>
      </c>
      <c r="AA195" s="332">
        <v>403</v>
      </c>
      <c r="AB195" s="332">
        <v>233</v>
      </c>
      <c r="AC195" s="332">
        <v>232</v>
      </c>
      <c r="AD195" s="332">
        <v>231</v>
      </c>
      <c r="AE195" s="332">
        <v>71.599999999999994</v>
      </c>
      <c r="AF195" s="332">
        <v>85.9</v>
      </c>
      <c r="AG195" s="332">
        <v>64.3</v>
      </c>
      <c r="AH195" s="332">
        <v>31.3</v>
      </c>
      <c r="AI195" s="332">
        <v>46.2</v>
      </c>
      <c r="AJ195" s="332">
        <v>34.4</v>
      </c>
      <c r="AK195" s="332">
        <v>34.299999999999997</v>
      </c>
      <c r="AL195" s="332">
        <v>27.5</v>
      </c>
      <c r="AM195" s="332">
        <v>39.700000000000003</v>
      </c>
      <c r="AN195" s="332">
        <v>60.1</v>
      </c>
      <c r="AO195" s="332">
        <v>40.5</v>
      </c>
      <c r="AP195" s="332">
        <v>18.2</v>
      </c>
      <c r="AQ195" s="332"/>
      <c r="AR195" s="332"/>
      <c r="AS195" s="332"/>
      <c r="AT195" s="332"/>
      <c r="AU195" s="332"/>
      <c r="AV195" s="332"/>
      <c r="AW195" s="332"/>
      <c r="AX195" s="332"/>
      <c r="AY195" s="332">
        <v>0.85</v>
      </c>
      <c r="AZ195" s="332">
        <v>0.85</v>
      </c>
      <c r="BA195" s="332">
        <v>0.85</v>
      </c>
      <c r="BB195" s="261">
        <v>398</v>
      </c>
      <c r="BC195" s="261">
        <v>396</v>
      </c>
      <c r="BD195" s="261">
        <v>397</v>
      </c>
      <c r="BE195" s="261">
        <v>229</v>
      </c>
      <c r="BF195" s="261">
        <v>229</v>
      </c>
      <c r="BG195" s="261">
        <v>228</v>
      </c>
      <c r="BH195" s="261">
        <v>83.1</v>
      </c>
      <c r="BI195" s="261">
        <v>84.6</v>
      </c>
      <c r="BJ195" s="261">
        <v>69.099999999999994</v>
      </c>
      <c r="BK195" s="261">
        <v>14.2</v>
      </c>
      <c r="BL195" s="261">
        <v>47.8</v>
      </c>
      <c r="BM195" s="261">
        <v>27.7</v>
      </c>
      <c r="BN195" s="261">
        <v>29.8</v>
      </c>
      <c r="BO195" s="261">
        <v>21.7</v>
      </c>
      <c r="BP195" s="261">
        <v>35.1</v>
      </c>
      <c r="BQ195" s="261">
        <v>56.7</v>
      </c>
      <c r="BR195" s="261">
        <v>37.5</v>
      </c>
      <c r="BS195" s="261">
        <v>19.8</v>
      </c>
      <c r="BT195" s="261"/>
      <c r="BU195" s="261"/>
      <c r="BV195" s="261"/>
      <c r="BW195" s="261"/>
      <c r="BX195" s="261"/>
      <c r="BY195" s="261"/>
      <c r="BZ195" s="261"/>
      <c r="CA195" s="261"/>
      <c r="CB195" s="261">
        <v>0.85</v>
      </c>
      <c r="CC195" s="261">
        <v>0.85</v>
      </c>
      <c r="CD195" s="261">
        <v>0.85</v>
      </c>
      <c r="CE195" s="333">
        <v>221</v>
      </c>
      <c r="CF195" s="333">
        <v>50174138607</v>
      </c>
      <c r="CG195" s="333"/>
      <c r="CH195" s="333"/>
      <c r="CI195" s="333">
        <v>221</v>
      </c>
      <c r="CJ195" s="333">
        <v>86064988333</v>
      </c>
      <c r="CK195" s="333">
        <v>223</v>
      </c>
      <c r="CL195" s="333">
        <v>86069338985</v>
      </c>
      <c r="CM195" s="333"/>
      <c r="CN195" s="333"/>
      <c r="CO195" s="333"/>
      <c r="CP195" s="333"/>
      <c r="CQ195" s="333"/>
      <c r="CR195" s="333"/>
      <c r="CS195" s="333"/>
      <c r="CT195" s="333"/>
      <c r="CU195" s="333"/>
      <c r="CV195" s="333"/>
      <c r="CW195" s="333"/>
      <c r="CX195" s="333"/>
      <c r="CY195" s="333"/>
      <c r="CZ195" s="333"/>
      <c r="DA195" s="333"/>
      <c r="DB195" s="374"/>
      <c r="DC195" s="154"/>
      <c r="DD195" s="179">
        <f t="shared" si="123"/>
        <v>229.68265513149331</v>
      </c>
      <c r="DE195" s="179">
        <f t="shared" si="124"/>
        <v>31.173446666666667</v>
      </c>
      <c r="DF195" s="179">
        <f t="shared" si="125"/>
        <v>37.39942833333334</v>
      </c>
      <c r="DG195" s="179">
        <f t="shared" si="126"/>
        <v>27.995148333333336</v>
      </c>
      <c r="DH195" s="180">
        <f t="shared" si="127"/>
        <v>85.9</v>
      </c>
      <c r="DI195" s="181">
        <f t="shared" si="146"/>
        <v>221</v>
      </c>
      <c r="DJ195" s="182">
        <f t="shared" si="141"/>
        <v>0</v>
      </c>
      <c r="DK195" s="182">
        <f t="shared" si="142"/>
        <v>1</v>
      </c>
      <c r="DL195" s="182">
        <f t="shared" si="147"/>
        <v>0</v>
      </c>
      <c r="DM195" s="182">
        <f t="shared" si="148"/>
        <v>0</v>
      </c>
      <c r="DN195" s="182">
        <f t="shared" si="149"/>
        <v>0</v>
      </c>
      <c r="DO195" s="182">
        <f t="shared" si="128"/>
        <v>1</v>
      </c>
      <c r="DP195" s="182">
        <f t="shared" si="129"/>
        <v>0</v>
      </c>
      <c r="DQ195" s="25">
        <f t="shared" si="130"/>
        <v>0</v>
      </c>
      <c r="DR195" s="169"/>
      <c r="DS195" s="166" t="str">
        <f t="shared" si="150"/>
        <v>A</v>
      </c>
      <c r="DT195" s="166" t="str">
        <f t="shared" si="151"/>
        <v>A</v>
      </c>
      <c r="DU195" s="167">
        <f t="shared" si="152"/>
        <v>1</v>
      </c>
      <c r="DV195" s="153" t="str">
        <f>VLOOKUP(M195,'Data Master kondisi'!$O$3:$P$11,2,FALSE)</f>
        <v>Y</v>
      </c>
      <c r="DW195" s="153">
        <f>LOOKUP(DV195,{"X","X","X","Y","Y","Y","Z","Z","Z"},{6,6,6,4,4,4,2,2,2})</f>
        <v>4</v>
      </c>
      <c r="DX195" s="153">
        <f t="shared" si="131"/>
        <v>1</v>
      </c>
      <c r="DY195" s="153">
        <f t="shared" si="153"/>
        <v>6</v>
      </c>
      <c r="DZ195" s="153" t="str">
        <f>VLOOKUP(G195,'Data Master class'!$A$5:$D$12,3,FALSE)</f>
        <v>B</v>
      </c>
      <c r="EA195" s="160" t="str">
        <f t="shared" si="154"/>
        <v>CUKUP</v>
      </c>
      <c r="EB195" s="156"/>
      <c r="EC195" s="153">
        <f>VLOOKUP(G195,'Data Master class'!$A$5:$D$12,2,FALSE)</f>
        <v>3</v>
      </c>
      <c r="ED195" s="153" t="str">
        <f>VLOOKUP(H195,'Data Master class'!$E$5:$G$6,3,FALSE)</f>
        <v>Y</v>
      </c>
      <c r="EE195" s="153">
        <f>VLOOKUP(H195,'Data Master class'!$E$5:$G$6,2,FALSE)</f>
        <v>1</v>
      </c>
      <c r="EF195" s="153">
        <f t="shared" si="155"/>
        <v>4</v>
      </c>
      <c r="EG195" s="153" t="str">
        <f t="shared" si="156"/>
        <v>CLASS 3</v>
      </c>
      <c r="EH195" s="153">
        <f t="shared" si="157"/>
        <v>10</v>
      </c>
      <c r="EI195" s="171"/>
      <c r="EJ195" s="441">
        <f t="shared" si="132"/>
        <v>3.1559963931469918E-2</v>
      </c>
      <c r="EK195" s="441">
        <f t="shared" si="133"/>
        <v>0.16185752930568081</v>
      </c>
      <c r="EL195" s="441">
        <f t="shared" si="134"/>
        <v>0.13029756537421108</v>
      </c>
      <c r="EM195" s="442">
        <f t="shared" si="158"/>
        <v>0.10790501953712062</v>
      </c>
      <c r="EN195" s="443" t="str">
        <f t="shared" si="159"/>
        <v>CUKUP</v>
      </c>
      <c r="EO195" s="195"/>
      <c r="EP195" s="196" t="e">
        <f>'2. SUHU &amp; FISIK TRAFO'!CY195</f>
        <v>#NAME?</v>
      </c>
      <c r="EQ195" s="168" t="e">
        <f t="shared" si="160"/>
        <v>#NAME?</v>
      </c>
      <c r="ER195" s="189" t="e">
        <f t="shared" si="161"/>
        <v>#NAME?</v>
      </c>
      <c r="ES195" s="195"/>
      <c r="ET195" s="447">
        <f t="shared" si="143"/>
        <v>51.464900000000007</v>
      </c>
      <c r="EU195" s="447">
        <f t="shared" si="162"/>
        <v>41.171920000000007</v>
      </c>
      <c r="EV195" s="448">
        <f t="shared" si="135"/>
        <v>32.165562500000007</v>
      </c>
      <c r="EW195" s="449" t="str">
        <f t="shared" si="163"/>
        <v>BAIK</v>
      </c>
      <c r="EX195" s="721"/>
      <c r="EY195" s="447">
        <f t="shared" si="144"/>
        <v>54.15809999999999</v>
      </c>
      <c r="EZ195" s="447">
        <f t="shared" si="136"/>
        <v>43.326479999999997</v>
      </c>
      <c r="FA195" s="448">
        <f t="shared" si="145"/>
        <v>33.848812499999994</v>
      </c>
      <c r="FB195" s="449" t="str">
        <f t="shared" si="137"/>
        <v>BAIK</v>
      </c>
      <c r="FC195" s="195"/>
      <c r="FD195" s="453">
        <f t="shared" si="138"/>
        <v>31.3</v>
      </c>
      <c r="FE195" s="454">
        <f t="shared" si="139"/>
        <v>231.21387283236993</v>
      </c>
      <c r="FF195" s="725">
        <f t="shared" si="140"/>
        <v>13.53725</v>
      </c>
      <c r="FG195" s="202" t="str">
        <f t="shared" si="164"/>
        <v>CUKUP</v>
      </c>
    </row>
    <row r="196" spans="1:163" s="162" customFormat="1" ht="20.25" customHeight="1">
      <c r="A196" s="347">
        <v>184</v>
      </c>
      <c r="B196" s="764" t="s">
        <v>2232</v>
      </c>
      <c r="C196" s="331" t="s">
        <v>1394</v>
      </c>
      <c r="D196" s="259" t="s">
        <v>1395</v>
      </c>
      <c r="E196" s="319" t="s">
        <v>1241</v>
      </c>
      <c r="F196" s="319" t="s">
        <v>1356</v>
      </c>
      <c r="G196" s="208" t="s">
        <v>206</v>
      </c>
      <c r="H196" s="214" t="s">
        <v>208</v>
      </c>
      <c r="I196" s="463" t="s">
        <v>1396</v>
      </c>
      <c r="J196" s="462" t="s">
        <v>1397</v>
      </c>
      <c r="K196" s="259" t="s">
        <v>315</v>
      </c>
      <c r="L196" s="259" t="s">
        <v>342</v>
      </c>
      <c r="M196" s="259">
        <v>100</v>
      </c>
      <c r="N196" s="259" t="s">
        <v>1398</v>
      </c>
      <c r="O196" s="259">
        <v>2006</v>
      </c>
      <c r="P196" s="259" t="s">
        <v>316</v>
      </c>
      <c r="Q196" s="545" t="s">
        <v>1673</v>
      </c>
      <c r="R196" s="433">
        <v>44791</v>
      </c>
      <c r="S196" s="331" t="s">
        <v>318</v>
      </c>
      <c r="T196" s="331" t="s">
        <v>343</v>
      </c>
      <c r="U196" s="259">
        <v>1</v>
      </c>
      <c r="V196" s="259">
        <v>1</v>
      </c>
      <c r="W196" s="259">
        <v>3</v>
      </c>
      <c r="X196" s="259">
        <v>20000</v>
      </c>
      <c r="Y196" s="332">
        <v>404</v>
      </c>
      <c r="Z196" s="332">
        <v>402</v>
      </c>
      <c r="AA196" s="332">
        <v>403</v>
      </c>
      <c r="AB196" s="332">
        <v>233</v>
      </c>
      <c r="AC196" s="332">
        <v>232</v>
      </c>
      <c r="AD196" s="332">
        <v>232</v>
      </c>
      <c r="AE196" s="332">
        <v>36.1</v>
      </c>
      <c r="AF196" s="332">
        <v>49.2</v>
      </c>
      <c r="AG196" s="332">
        <v>32.9</v>
      </c>
      <c r="AH196" s="332">
        <v>30.8</v>
      </c>
      <c r="AI196" s="332">
        <v>32.799999999999997</v>
      </c>
      <c r="AJ196" s="332">
        <v>49.9</v>
      </c>
      <c r="AK196" s="332">
        <v>35.6</v>
      </c>
      <c r="AL196" s="332">
        <v>29.6</v>
      </c>
      <c r="AM196" s="332"/>
      <c r="AN196" s="332"/>
      <c r="AO196" s="332"/>
      <c r="AP196" s="332"/>
      <c r="AQ196" s="332"/>
      <c r="AR196" s="332"/>
      <c r="AS196" s="332"/>
      <c r="AT196" s="332"/>
      <c r="AU196" s="332"/>
      <c r="AV196" s="332"/>
      <c r="AW196" s="332"/>
      <c r="AX196" s="332"/>
      <c r="AY196" s="332">
        <v>0.85</v>
      </c>
      <c r="AZ196" s="332">
        <v>0.85</v>
      </c>
      <c r="BA196" s="332">
        <v>0.85</v>
      </c>
      <c r="BB196" s="261">
        <v>398</v>
      </c>
      <c r="BC196" s="261">
        <v>397</v>
      </c>
      <c r="BD196" s="261">
        <v>396</v>
      </c>
      <c r="BE196" s="261">
        <v>229</v>
      </c>
      <c r="BF196" s="261">
        <v>228</v>
      </c>
      <c r="BG196" s="261">
        <v>228</v>
      </c>
      <c r="BH196" s="261">
        <v>28</v>
      </c>
      <c r="BI196" s="261">
        <v>34.799999999999997</v>
      </c>
      <c r="BJ196" s="261">
        <v>22.6</v>
      </c>
      <c r="BK196" s="261">
        <v>13.2</v>
      </c>
      <c r="BL196" s="261">
        <v>28.1</v>
      </c>
      <c r="BM196" s="261">
        <v>35.4</v>
      </c>
      <c r="BN196" s="261">
        <v>23.5</v>
      </c>
      <c r="BO196" s="261">
        <v>12.6</v>
      </c>
      <c r="BP196" s="261"/>
      <c r="BQ196" s="261"/>
      <c r="BR196" s="261"/>
      <c r="BS196" s="261"/>
      <c r="BT196" s="261"/>
      <c r="BU196" s="261"/>
      <c r="BV196" s="261"/>
      <c r="BW196" s="261"/>
      <c r="BX196" s="261"/>
      <c r="BY196" s="261"/>
      <c r="BZ196" s="261"/>
      <c r="CA196" s="261"/>
      <c r="CB196" s="261">
        <v>0.85</v>
      </c>
      <c r="CC196" s="261">
        <v>0.85</v>
      </c>
      <c r="CD196" s="261">
        <v>0.85</v>
      </c>
      <c r="CE196" s="333">
        <v>229</v>
      </c>
      <c r="CF196" s="333">
        <v>86032023334</v>
      </c>
      <c r="CG196" s="333"/>
      <c r="CH196" s="333"/>
      <c r="CI196" s="333"/>
      <c r="CJ196" s="333"/>
      <c r="CK196" s="333"/>
      <c r="CL196" s="333"/>
      <c r="CM196" s="333"/>
      <c r="CN196" s="333"/>
      <c r="CO196" s="333"/>
      <c r="CP196" s="333"/>
      <c r="CQ196" s="333"/>
      <c r="CR196" s="333"/>
      <c r="CS196" s="333"/>
      <c r="CT196" s="333"/>
      <c r="CU196" s="333"/>
      <c r="CV196" s="333"/>
      <c r="CW196" s="333"/>
      <c r="CX196" s="333"/>
      <c r="CY196" s="333"/>
      <c r="CZ196" s="333"/>
      <c r="DA196" s="333"/>
      <c r="DB196" s="374"/>
      <c r="DC196" s="154"/>
      <c r="DD196" s="179">
        <f t="shared" si="123"/>
        <v>143.4329235932816</v>
      </c>
      <c r="DE196" s="179">
        <f t="shared" si="124"/>
        <v>25.168559000000002</v>
      </c>
      <c r="DF196" s="179">
        <f t="shared" si="125"/>
        <v>34.301748000000003</v>
      </c>
      <c r="DG196" s="179">
        <f t="shared" si="126"/>
        <v>22.937550999999999</v>
      </c>
      <c r="DH196" s="180">
        <f t="shared" si="127"/>
        <v>49.2</v>
      </c>
      <c r="DI196" s="181">
        <f t="shared" si="146"/>
        <v>229</v>
      </c>
      <c r="DJ196" s="182">
        <f t="shared" si="141"/>
        <v>0</v>
      </c>
      <c r="DK196" s="182">
        <f t="shared" si="142"/>
        <v>1</v>
      </c>
      <c r="DL196" s="182">
        <f t="shared" si="147"/>
        <v>0</v>
      </c>
      <c r="DM196" s="182">
        <f t="shared" si="148"/>
        <v>0</v>
      </c>
      <c r="DN196" s="182">
        <f t="shared" si="149"/>
        <v>0</v>
      </c>
      <c r="DO196" s="182">
        <f t="shared" si="128"/>
        <v>1</v>
      </c>
      <c r="DP196" s="182">
        <f t="shared" si="129"/>
        <v>0</v>
      </c>
      <c r="DQ196" s="25">
        <f t="shared" si="130"/>
        <v>0</v>
      </c>
      <c r="DR196" s="169"/>
      <c r="DS196" s="166" t="str">
        <f t="shared" si="150"/>
        <v>A</v>
      </c>
      <c r="DT196" s="166" t="str">
        <f t="shared" si="151"/>
        <v>A</v>
      </c>
      <c r="DU196" s="167">
        <f t="shared" si="152"/>
        <v>1</v>
      </c>
      <c r="DV196" s="153" t="str">
        <f>VLOOKUP(M196,'Data Master kondisi'!$O$3:$P$11,2,FALSE)</f>
        <v>Z</v>
      </c>
      <c r="DW196" s="153">
        <f>LOOKUP(DV196,{"X","X","X","Y","Y","Y","Z","Z","Z"},{6,6,6,4,4,4,2,2,2})</f>
        <v>2</v>
      </c>
      <c r="DX196" s="153">
        <f t="shared" si="131"/>
        <v>2</v>
      </c>
      <c r="DY196" s="153">
        <f t="shared" si="153"/>
        <v>5</v>
      </c>
      <c r="DZ196" s="153" t="str">
        <f>VLOOKUP(G196,'Data Master class'!$A$5:$D$12,3,FALSE)</f>
        <v>B</v>
      </c>
      <c r="EA196" s="160" t="str">
        <f t="shared" si="154"/>
        <v>BAIK</v>
      </c>
      <c r="EB196" s="156"/>
      <c r="EC196" s="153">
        <f>VLOOKUP(G196,'Data Master class'!$A$5:$D$12,2,FALSE)</f>
        <v>3</v>
      </c>
      <c r="ED196" s="153" t="str">
        <f>VLOOKUP(H196,'Data Master class'!$E$5:$G$6,3,FALSE)</f>
        <v>X</v>
      </c>
      <c r="EE196" s="153">
        <f>VLOOKUP(H196,'Data Master class'!$E$5:$G$6,2,FALSE)</f>
        <v>2</v>
      </c>
      <c r="EF196" s="153">
        <f t="shared" si="155"/>
        <v>5</v>
      </c>
      <c r="EG196" s="153" t="str">
        <f t="shared" si="156"/>
        <v>CLASS 3</v>
      </c>
      <c r="EH196" s="153">
        <f t="shared" si="157"/>
        <v>10</v>
      </c>
      <c r="EI196" s="171"/>
      <c r="EJ196" s="441">
        <f t="shared" si="132"/>
        <v>8.3756345177665073E-2</v>
      </c>
      <c r="EK196" s="441">
        <f t="shared" si="133"/>
        <v>0.24873096446700496</v>
      </c>
      <c r="EL196" s="441">
        <f t="shared" si="134"/>
        <v>0.16497461928934026</v>
      </c>
      <c r="EM196" s="442">
        <f t="shared" si="158"/>
        <v>0.16582064297800345</v>
      </c>
      <c r="EN196" s="443" t="str">
        <f t="shared" si="159"/>
        <v>CUKUP</v>
      </c>
      <c r="EO196" s="195"/>
      <c r="EP196" s="196" t="e">
        <f>'2. SUHU &amp; FISIK TRAFO'!CY196</f>
        <v>#NAME?</v>
      </c>
      <c r="EQ196" s="168" t="e">
        <f t="shared" si="160"/>
        <v>#NAME?</v>
      </c>
      <c r="ER196" s="189" t="e">
        <f t="shared" si="161"/>
        <v>#NAME?</v>
      </c>
      <c r="ES196" s="195"/>
      <c r="ET196" s="447">
        <f t="shared" si="143"/>
        <v>27.458500000000004</v>
      </c>
      <c r="EU196" s="447">
        <f t="shared" si="162"/>
        <v>21.966800000000006</v>
      </c>
      <c r="EV196" s="448">
        <f t="shared" si="135"/>
        <v>27.458500000000001</v>
      </c>
      <c r="EW196" s="449" t="str">
        <f t="shared" si="163"/>
        <v>BAIK</v>
      </c>
      <c r="EX196" s="721"/>
      <c r="EY196" s="447">
        <f t="shared" si="144"/>
        <v>19.499200000000002</v>
      </c>
      <c r="EZ196" s="447">
        <f t="shared" si="136"/>
        <v>15.599360000000003</v>
      </c>
      <c r="FA196" s="448">
        <f t="shared" si="145"/>
        <v>19.499200000000002</v>
      </c>
      <c r="FB196" s="449" t="str">
        <f t="shared" si="137"/>
        <v>BAIK</v>
      </c>
      <c r="FC196" s="195"/>
      <c r="FD196" s="453">
        <f t="shared" si="138"/>
        <v>30.8</v>
      </c>
      <c r="FE196" s="454">
        <f t="shared" si="139"/>
        <v>144.50867052023122</v>
      </c>
      <c r="FF196" s="725">
        <f t="shared" si="140"/>
        <v>21.313600000000001</v>
      </c>
      <c r="FG196" s="202" t="str">
        <f t="shared" si="164"/>
        <v>BURUK</v>
      </c>
    </row>
    <row r="197" spans="1:163" s="162" customFormat="1" ht="20.25" customHeight="1">
      <c r="A197" s="347">
        <v>185</v>
      </c>
      <c r="B197" s="764" t="s">
        <v>2232</v>
      </c>
      <c r="C197" s="331" t="s">
        <v>1399</v>
      </c>
      <c r="D197" s="259" t="s">
        <v>1355</v>
      </c>
      <c r="E197" s="319" t="s">
        <v>1241</v>
      </c>
      <c r="F197" s="319" t="s">
        <v>1356</v>
      </c>
      <c r="G197" s="208" t="s">
        <v>206</v>
      </c>
      <c r="H197" s="214" t="s">
        <v>208</v>
      </c>
      <c r="I197" s="463" t="s">
        <v>1400</v>
      </c>
      <c r="J197" s="462" t="s">
        <v>1401</v>
      </c>
      <c r="K197" s="259" t="s">
        <v>315</v>
      </c>
      <c r="L197" s="259" t="s">
        <v>342</v>
      </c>
      <c r="M197" s="259">
        <v>50</v>
      </c>
      <c r="N197" s="259" t="s">
        <v>1402</v>
      </c>
      <c r="O197" s="259">
        <v>2017</v>
      </c>
      <c r="P197" s="259" t="s">
        <v>316</v>
      </c>
      <c r="Q197" s="545" t="s">
        <v>1674</v>
      </c>
      <c r="R197" s="433">
        <v>44797</v>
      </c>
      <c r="S197" s="331" t="s">
        <v>318</v>
      </c>
      <c r="T197" s="331" t="s">
        <v>343</v>
      </c>
      <c r="U197" s="259">
        <v>2</v>
      </c>
      <c r="V197" s="259">
        <v>2</v>
      </c>
      <c r="W197" s="259">
        <v>3</v>
      </c>
      <c r="X197" s="259">
        <v>20000</v>
      </c>
      <c r="Y197" s="332">
        <v>402</v>
      </c>
      <c r="Z197" s="332">
        <v>398</v>
      </c>
      <c r="AA197" s="332">
        <v>398</v>
      </c>
      <c r="AB197" s="332">
        <v>230</v>
      </c>
      <c r="AC197" s="332">
        <v>223</v>
      </c>
      <c r="AD197" s="332">
        <v>229</v>
      </c>
      <c r="AE197" s="332">
        <v>8.8000000000000007</v>
      </c>
      <c r="AF197" s="332">
        <v>19.5</v>
      </c>
      <c r="AG197" s="332">
        <v>14.3</v>
      </c>
      <c r="AH197" s="332">
        <v>10.9</v>
      </c>
      <c r="AI197" s="332">
        <v>5.9</v>
      </c>
      <c r="AJ197" s="332">
        <v>9.9</v>
      </c>
      <c r="AK197" s="332">
        <v>14.5</v>
      </c>
      <c r="AL197" s="332">
        <v>7.4</v>
      </c>
      <c r="AM197" s="332">
        <v>3.7</v>
      </c>
      <c r="AN197" s="332">
        <v>9</v>
      </c>
      <c r="AO197" s="332">
        <v>0</v>
      </c>
      <c r="AP197" s="332">
        <v>8.8000000000000007</v>
      </c>
      <c r="AQ197" s="332"/>
      <c r="AR197" s="332"/>
      <c r="AS197" s="332"/>
      <c r="AT197" s="332"/>
      <c r="AU197" s="332"/>
      <c r="AV197" s="332"/>
      <c r="AW197" s="332"/>
      <c r="AX197" s="332"/>
      <c r="AY197" s="332">
        <v>0.85</v>
      </c>
      <c r="AZ197" s="332">
        <v>0.85</v>
      </c>
      <c r="BA197" s="332">
        <v>0.85</v>
      </c>
      <c r="BB197" s="261">
        <v>400</v>
      </c>
      <c r="BC197" s="261">
        <v>397</v>
      </c>
      <c r="BD197" s="261">
        <v>397</v>
      </c>
      <c r="BE197" s="261">
        <v>230</v>
      </c>
      <c r="BF197" s="261">
        <v>230</v>
      </c>
      <c r="BG197" s="261">
        <v>228</v>
      </c>
      <c r="BH197" s="261">
        <v>4.7</v>
      </c>
      <c r="BI197" s="261">
        <v>21.3</v>
      </c>
      <c r="BJ197" s="261">
        <v>7.9</v>
      </c>
      <c r="BK197" s="261">
        <v>2.7</v>
      </c>
      <c r="BL197" s="261">
        <v>3.8</v>
      </c>
      <c r="BM197" s="261">
        <v>5.6</v>
      </c>
      <c r="BN197" s="261">
        <v>7.8</v>
      </c>
      <c r="BO197" s="261">
        <v>13.2</v>
      </c>
      <c r="BP197" s="261">
        <v>0.8</v>
      </c>
      <c r="BQ197" s="261">
        <v>15.3</v>
      </c>
      <c r="BR197" s="261">
        <v>0</v>
      </c>
      <c r="BS197" s="261">
        <v>15.9</v>
      </c>
      <c r="BT197" s="261"/>
      <c r="BU197" s="261"/>
      <c r="BV197" s="261"/>
      <c r="BW197" s="261"/>
      <c r="BX197" s="261"/>
      <c r="BY197" s="261"/>
      <c r="BZ197" s="261"/>
      <c r="CA197" s="261"/>
      <c r="CB197" s="261">
        <v>0.85</v>
      </c>
      <c r="CC197" s="261">
        <v>0.85</v>
      </c>
      <c r="CD197" s="261">
        <v>0.85</v>
      </c>
      <c r="CE197" s="333">
        <v>228</v>
      </c>
      <c r="CF197" s="333">
        <v>56601436969</v>
      </c>
      <c r="CG197" s="333">
        <v>229</v>
      </c>
      <c r="CH197" s="333">
        <v>56601344106</v>
      </c>
      <c r="CI197" s="333"/>
      <c r="CJ197" s="333"/>
      <c r="CK197" s="333"/>
      <c r="CL197" s="333"/>
      <c r="CM197" s="333"/>
      <c r="CN197" s="333"/>
      <c r="CO197" s="333">
        <v>228</v>
      </c>
      <c r="CP197" s="333">
        <v>86051036985</v>
      </c>
      <c r="CQ197" s="333"/>
      <c r="CR197" s="333"/>
      <c r="CS197" s="333"/>
      <c r="CT197" s="333"/>
      <c r="CU197" s="333"/>
      <c r="CV197" s="333"/>
      <c r="CW197" s="333"/>
      <c r="CX197" s="333"/>
      <c r="CY197" s="333"/>
      <c r="CZ197" s="333"/>
      <c r="DA197" s="333"/>
      <c r="DB197" s="374"/>
      <c r="DC197" s="48"/>
      <c r="DD197" s="179">
        <f t="shared" si="123"/>
        <v>72.374960193771898</v>
      </c>
      <c r="DE197" s="179">
        <f t="shared" si="124"/>
        <v>12.158901333333333</v>
      </c>
      <c r="DF197" s="179">
        <f t="shared" si="125"/>
        <v>26.943020000000001</v>
      </c>
      <c r="DG197" s="179">
        <f t="shared" si="126"/>
        <v>19.758214666666664</v>
      </c>
      <c r="DH197" s="180">
        <f t="shared" si="127"/>
        <v>19.5</v>
      </c>
      <c r="DI197" s="181">
        <f t="shared" si="146"/>
        <v>228</v>
      </c>
      <c r="DJ197" s="182">
        <f t="shared" si="141"/>
        <v>1</v>
      </c>
      <c r="DK197" s="182">
        <f t="shared" si="142"/>
        <v>0</v>
      </c>
      <c r="DL197" s="182">
        <f t="shared" si="147"/>
        <v>0</v>
      </c>
      <c r="DM197" s="182">
        <f t="shared" si="148"/>
        <v>0</v>
      </c>
      <c r="DN197" s="182">
        <f t="shared" si="149"/>
        <v>0</v>
      </c>
      <c r="DO197" s="182">
        <f t="shared" si="128"/>
        <v>1</v>
      </c>
      <c r="DP197" s="182">
        <f t="shared" si="129"/>
        <v>0</v>
      </c>
      <c r="DQ197" s="25">
        <f t="shared" si="130"/>
        <v>0</v>
      </c>
      <c r="DR197" s="169"/>
      <c r="DS197" s="166" t="str">
        <f t="shared" si="150"/>
        <v>A</v>
      </c>
      <c r="DT197" s="166" t="str">
        <f t="shared" si="151"/>
        <v>B</v>
      </c>
      <c r="DU197" s="167">
        <f t="shared" si="152"/>
        <v>2</v>
      </c>
      <c r="DV197" s="153" t="str">
        <f>VLOOKUP(M197,'Data Master kondisi'!$O$3:$P$11,2,FALSE)</f>
        <v>Z</v>
      </c>
      <c r="DW197" s="153">
        <f>LOOKUP(DV197,{"X","X","X","Y","Y","Y","Z","Z","Z"},{6,6,6,4,4,4,2,2,2})</f>
        <v>2</v>
      </c>
      <c r="DX197" s="153">
        <f t="shared" si="131"/>
        <v>1</v>
      </c>
      <c r="DY197" s="153">
        <f t="shared" si="153"/>
        <v>5</v>
      </c>
      <c r="DZ197" s="153" t="str">
        <f>VLOOKUP(G197,'Data Master class'!$A$5:$D$12,3,FALSE)</f>
        <v>B</v>
      </c>
      <c r="EA197" s="160" t="str">
        <f t="shared" si="154"/>
        <v>BAIK</v>
      </c>
      <c r="EB197" s="156"/>
      <c r="EC197" s="153">
        <f>VLOOKUP(G197,'Data Master class'!$A$5:$D$12,2,FALSE)</f>
        <v>3</v>
      </c>
      <c r="ED197" s="153" t="str">
        <f>VLOOKUP(H197,'Data Master class'!$E$5:$G$6,3,FALSE)</f>
        <v>X</v>
      </c>
      <c r="EE197" s="153">
        <f>VLOOKUP(H197,'Data Master class'!$E$5:$G$6,2,FALSE)</f>
        <v>2</v>
      </c>
      <c r="EF197" s="153">
        <f t="shared" si="155"/>
        <v>5</v>
      </c>
      <c r="EG197" s="153" t="str">
        <f t="shared" si="156"/>
        <v>CLASS 3</v>
      </c>
      <c r="EH197" s="153">
        <f t="shared" si="157"/>
        <v>10</v>
      </c>
      <c r="EI197" s="171"/>
      <c r="EJ197" s="441">
        <f t="shared" si="132"/>
        <v>0.38028169014084506</v>
      </c>
      <c r="EK197" s="441">
        <f t="shared" si="133"/>
        <v>0.3732394366197182</v>
      </c>
      <c r="EL197" s="441">
        <f t="shared" si="134"/>
        <v>7.0422535211267347E-3</v>
      </c>
      <c r="EM197" s="442">
        <f t="shared" si="158"/>
        <v>0.25352112676056332</v>
      </c>
      <c r="EN197" s="443" t="str">
        <f t="shared" si="159"/>
        <v>KURANG</v>
      </c>
      <c r="EO197" s="195"/>
      <c r="EP197" s="196" t="e">
        <f>'2. SUHU &amp; FISIK TRAFO'!CY197</f>
        <v>#NAME?</v>
      </c>
      <c r="EQ197" s="168" t="e">
        <f t="shared" si="160"/>
        <v>#NAME?</v>
      </c>
      <c r="ER197" s="189" t="e">
        <f t="shared" si="161"/>
        <v>#NAME?</v>
      </c>
      <c r="ES197" s="195"/>
      <c r="ET197" s="447">
        <f t="shared" si="143"/>
        <v>9.6472000000000016</v>
      </c>
      <c r="EU197" s="447">
        <f t="shared" si="162"/>
        <v>7.717760000000002</v>
      </c>
      <c r="EV197" s="448">
        <f t="shared" si="135"/>
        <v>19.294400000000003</v>
      </c>
      <c r="EW197" s="449" t="str">
        <f t="shared" si="163"/>
        <v>BAIK</v>
      </c>
      <c r="EX197" s="721"/>
      <c r="EY197" s="447">
        <f t="shared" si="144"/>
        <v>7.7812000000000001</v>
      </c>
      <c r="EZ197" s="447">
        <f t="shared" si="136"/>
        <v>6.2249600000000003</v>
      </c>
      <c r="FA197" s="448">
        <f t="shared" si="145"/>
        <v>15.562400000000002</v>
      </c>
      <c r="FB197" s="449" t="str">
        <f t="shared" si="137"/>
        <v>BAIK</v>
      </c>
      <c r="FC197" s="195"/>
      <c r="FD197" s="453">
        <f t="shared" si="138"/>
        <v>10.9</v>
      </c>
      <c r="FE197" s="454">
        <f t="shared" si="139"/>
        <v>72.25433526011561</v>
      </c>
      <c r="FF197" s="725">
        <f t="shared" si="140"/>
        <v>15.085599999999999</v>
      </c>
      <c r="FG197" s="202" t="str">
        <f t="shared" si="164"/>
        <v>KURANG</v>
      </c>
    </row>
    <row r="198" spans="1:163" s="162" customFormat="1" ht="20.25" customHeight="1">
      <c r="A198" s="347">
        <v>186</v>
      </c>
      <c r="B198" s="764" t="s">
        <v>2232</v>
      </c>
      <c r="C198" s="331" t="s">
        <v>1403</v>
      </c>
      <c r="D198" s="259" t="s">
        <v>1355</v>
      </c>
      <c r="E198" s="319" t="s">
        <v>1251</v>
      </c>
      <c r="F198" s="319" t="s">
        <v>1356</v>
      </c>
      <c r="G198" s="208" t="s">
        <v>206</v>
      </c>
      <c r="H198" s="214" t="s">
        <v>208</v>
      </c>
      <c r="I198" s="463" t="s">
        <v>1404</v>
      </c>
      <c r="J198" s="462" t="s">
        <v>1405</v>
      </c>
      <c r="K198" s="259" t="s">
        <v>341</v>
      </c>
      <c r="L198" s="259" t="s">
        <v>560</v>
      </c>
      <c r="M198" s="259">
        <v>100</v>
      </c>
      <c r="N198" s="259">
        <v>15069274</v>
      </c>
      <c r="O198" s="259">
        <v>2015</v>
      </c>
      <c r="P198" s="259" t="s">
        <v>316</v>
      </c>
      <c r="Q198" s="545" t="s">
        <v>1612</v>
      </c>
      <c r="R198" s="433">
        <v>44788</v>
      </c>
      <c r="S198" s="331" t="s">
        <v>318</v>
      </c>
      <c r="T198" s="331" t="s">
        <v>343</v>
      </c>
      <c r="U198" s="259">
        <v>3</v>
      </c>
      <c r="V198" s="259">
        <v>3</v>
      </c>
      <c r="W198" s="259">
        <v>3</v>
      </c>
      <c r="X198" s="259">
        <v>20000</v>
      </c>
      <c r="Y198" s="332">
        <v>401</v>
      </c>
      <c r="Z198" s="332">
        <v>399</v>
      </c>
      <c r="AA198" s="332">
        <v>401</v>
      </c>
      <c r="AB198" s="332">
        <v>232</v>
      </c>
      <c r="AC198" s="332">
        <v>231</v>
      </c>
      <c r="AD198" s="332">
        <v>230</v>
      </c>
      <c r="AE198" s="332">
        <v>46.3</v>
      </c>
      <c r="AF198" s="332">
        <v>77.7</v>
      </c>
      <c r="AG198" s="332">
        <v>63.6</v>
      </c>
      <c r="AH198" s="332">
        <v>48.5</v>
      </c>
      <c r="AI198" s="332">
        <v>2</v>
      </c>
      <c r="AJ198" s="332">
        <v>35.799999999999997</v>
      </c>
      <c r="AK198" s="332">
        <v>11.5</v>
      </c>
      <c r="AL198" s="332" t="s">
        <v>309</v>
      </c>
      <c r="AM198" s="332">
        <v>27.5</v>
      </c>
      <c r="AN198" s="332">
        <v>29.4</v>
      </c>
      <c r="AO198" s="332">
        <v>32.299999999999997</v>
      </c>
      <c r="AP198" s="332" t="s">
        <v>309</v>
      </c>
      <c r="AQ198" s="332">
        <v>16.2</v>
      </c>
      <c r="AR198" s="332">
        <v>13</v>
      </c>
      <c r="AS198" s="332">
        <v>15.5</v>
      </c>
      <c r="AT198" s="332" t="s">
        <v>309</v>
      </c>
      <c r="AU198" s="332"/>
      <c r="AV198" s="332"/>
      <c r="AW198" s="332"/>
      <c r="AX198" s="332"/>
      <c r="AY198" s="332">
        <v>0.85</v>
      </c>
      <c r="AZ198" s="332">
        <v>0.85</v>
      </c>
      <c r="BA198" s="332">
        <v>0.85</v>
      </c>
      <c r="BB198" s="261">
        <v>396</v>
      </c>
      <c r="BC198" s="261">
        <v>397</v>
      </c>
      <c r="BD198" s="261">
        <v>396</v>
      </c>
      <c r="BE198" s="261">
        <v>229</v>
      </c>
      <c r="BF198" s="261">
        <v>228</v>
      </c>
      <c r="BG198" s="261">
        <v>228</v>
      </c>
      <c r="BH198" s="261">
        <v>36.700000000000003</v>
      </c>
      <c r="BI198" s="261">
        <v>52.3</v>
      </c>
      <c r="BJ198" s="261">
        <v>41.8</v>
      </c>
      <c r="BK198" s="261">
        <v>29.6</v>
      </c>
      <c r="BL198" s="261">
        <v>0.9</v>
      </c>
      <c r="BM198" s="261">
        <v>18.8</v>
      </c>
      <c r="BN198" s="261">
        <v>9.6</v>
      </c>
      <c r="BO198" s="261" t="s">
        <v>309</v>
      </c>
      <c r="BP198" s="261">
        <v>23.4</v>
      </c>
      <c r="BQ198" s="261">
        <v>27.9</v>
      </c>
      <c r="BR198" s="261">
        <v>18.2</v>
      </c>
      <c r="BS198" s="261" t="s">
        <v>309</v>
      </c>
      <c r="BT198" s="261">
        <v>15.2</v>
      </c>
      <c r="BU198" s="261">
        <v>10.5</v>
      </c>
      <c r="BV198" s="261">
        <v>7.5</v>
      </c>
      <c r="BW198" s="261" t="s">
        <v>309</v>
      </c>
      <c r="BX198" s="261"/>
      <c r="BY198" s="261"/>
      <c r="BZ198" s="261"/>
      <c r="CA198" s="261"/>
      <c r="CB198" s="261">
        <v>0.85</v>
      </c>
      <c r="CC198" s="261">
        <v>0.85</v>
      </c>
      <c r="CD198" s="261">
        <v>0.85</v>
      </c>
      <c r="CE198" s="333">
        <v>229</v>
      </c>
      <c r="CF198" s="333">
        <v>45017560686</v>
      </c>
      <c r="CG198" s="333"/>
      <c r="CH198" s="333"/>
      <c r="CI198" s="333"/>
      <c r="CJ198" s="333"/>
      <c r="CK198" s="333">
        <v>228</v>
      </c>
      <c r="CL198" s="333">
        <v>45017563375</v>
      </c>
      <c r="CM198" s="333">
        <v>228</v>
      </c>
      <c r="CN198" s="333">
        <v>14432219617</v>
      </c>
      <c r="CO198" s="333"/>
      <c r="CP198" s="333"/>
      <c r="CQ198" s="333"/>
      <c r="CR198" s="333"/>
      <c r="CS198" s="333">
        <v>229</v>
      </c>
      <c r="CT198" s="333">
        <v>45016803657</v>
      </c>
      <c r="CU198" s="333"/>
      <c r="CV198" s="333"/>
      <c r="CW198" s="333"/>
      <c r="CX198" s="333"/>
      <c r="CY198" s="333"/>
      <c r="CZ198" s="333"/>
      <c r="DA198" s="333"/>
      <c r="DB198" s="374"/>
      <c r="DC198" s="154"/>
      <c r="DD198" s="179">
        <f t="shared" si="123"/>
        <v>144.38834689781638</v>
      </c>
      <c r="DE198" s="179">
        <f t="shared" si="124"/>
        <v>32.066299666666666</v>
      </c>
      <c r="DF198" s="179">
        <f t="shared" si="125"/>
        <v>53.813206999999998</v>
      </c>
      <c r="DG198" s="179">
        <f t="shared" si="126"/>
        <v>44.047875999999995</v>
      </c>
      <c r="DH198" s="180">
        <f t="shared" si="127"/>
        <v>77.7</v>
      </c>
      <c r="DI198" s="181">
        <f t="shared" si="146"/>
        <v>228</v>
      </c>
      <c r="DJ198" s="182">
        <f t="shared" si="141"/>
        <v>0</v>
      </c>
      <c r="DK198" s="182">
        <f t="shared" si="142"/>
        <v>1</v>
      </c>
      <c r="DL198" s="182">
        <f t="shared" si="147"/>
        <v>0</v>
      </c>
      <c r="DM198" s="182">
        <f t="shared" si="148"/>
        <v>0</v>
      </c>
      <c r="DN198" s="182">
        <f t="shared" si="149"/>
        <v>0</v>
      </c>
      <c r="DO198" s="182">
        <f t="shared" si="128"/>
        <v>0</v>
      </c>
      <c r="DP198" s="182">
        <f t="shared" si="129"/>
        <v>1</v>
      </c>
      <c r="DQ198" s="25">
        <f t="shared" si="130"/>
        <v>0</v>
      </c>
      <c r="DR198" s="169"/>
      <c r="DS198" s="166" t="str">
        <f t="shared" si="150"/>
        <v>A</v>
      </c>
      <c r="DT198" s="166" t="str">
        <f t="shared" si="151"/>
        <v>A</v>
      </c>
      <c r="DU198" s="167">
        <f t="shared" si="152"/>
        <v>1</v>
      </c>
      <c r="DV198" s="153" t="str">
        <f>VLOOKUP(M198,'Data Master kondisi'!$O$3:$P$11,2,FALSE)</f>
        <v>Z</v>
      </c>
      <c r="DW198" s="153">
        <f>LOOKUP(DV198,{"X","X","X","Y","Y","Y","Z","Z","Z"},{6,6,6,4,4,4,2,2,2})</f>
        <v>2</v>
      </c>
      <c r="DX198" s="153">
        <f t="shared" si="131"/>
        <v>1</v>
      </c>
      <c r="DY198" s="153">
        <f t="shared" si="153"/>
        <v>4</v>
      </c>
      <c r="DZ198" s="153" t="str">
        <f>VLOOKUP(G198,'Data Master class'!$A$5:$D$12,3,FALSE)</f>
        <v>B</v>
      </c>
      <c r="EA198" s="160" t="str">
        <f t="shared" si="154"/>
        <v>BAIK</v>
      </c>
      <c r="EB198" s="156"/>
      <c r="EC198" s="153">
        <f>VLOOKUP(G198,'Data Master class'!$A$5:$D$12,2,FALSE)</f>
        <v>3</v>
      </c>
      <c r="ED198" s="153" t="str">
        <f>VLOOKUP(H198,'Data Master class'!$E$5:$G$6,3,FALSE)</f>
        <v>X</v>
      </c>
      <c r="EE198" s="153">
        <f>VLOOKUP(H198,'Data Master class'!$E$5:$G$6,2,FALSE)</f>
        <v>2</v>
      </c>
      <c r="EF198" s="153">
        <f t="shared" si="155"/>
        <v>5</v>
      </c>
      <c r="EG198" s="153" t="str">
        <f t="shared" si="156"/>
        <v>CLASS 3</v>
      </c>
      <c r="EH198" s="153">
        <f t="shared" si="157"/>
        <v>9</v>
      </c>
      <c r="EI198" s="171"/>
      <c r="EJ198" s="441">
        <f t="shared" si="132"/>
        <v>0.25959488272921111</v>
      </c>
      <c r="EK198" s="441">
        <f t="shared" si="133"/>
        <v>0.24253731343283591</v>
      </c>
      <c r="EL198" s="441">
        <f t="shared" si="134"/>
        <v>1.7057569296375322E-2</v>
      </c>
      <c r="EM198" s="442">
        <f t="shared" si="158"/>
        <v>0.17306325515280749</v>
      </c>
      <c r="EN198" s="443" t="str">
        <f t="shared" si="159"/>
        <v>CUKUP</v>
      </c>
      <c r="EO198" s="195"/>
      <c r="EP198" s="196" t="e">
        <f>'2. SUHU &amp; FISIK TRAFO'!CY198</f>
        <v>#NAME?</v>
      </c>
      <c r="EQ198" s="168" t="e">
        <f t="shared" si="160"/>
        <v>#NAME?</v>
      </c>
      <c r="ER198" s="189" t="e">
        <f t="shared" si="161"/>
        <v>#NAME?</v>
      </c>
      <c r="ES198" s="195"/>
      <c r="ET198" s="447">
        <f t="shared" si="143"/>
        <v>43.318300000000001</v>
      </c>
      <c r="EU198" s="447">
        <f t="shared" si="162"/>
        <v>34.654640000000001</v>
      </c>
      <c r="EV198" s="448">
        <f t="shared" si="135"/>
        <v>43.318300000000001</v>
      </c>
      <c r="EW198" s="449" t="str">
        <f t="shared" si="163"/>
        <v>BAIK</v>
      </c>
      <c r="EX198" s="721"/>
      <c r="EY198" s="447">
        <f t="shared" si="144"/>
        <v>29.859099999999998</v>
      </c>
      <c r="EZ198" s="447">
        <f t="shared" si="136"/>
        <v>23.887280000000001</v>
      </c>
      <c r="FA198" s="448">
        <f t="shared" si="145"/>
        <v>29.859099999999998</v>
      </c>
      <c r="FB198" s="449" t="str">
        <f t="shared" si="137"/>
        <v>BAIK</v>
      </c>
      <c r="FC198" s="195"/>
      <c r="FD198" s="453">
        <f t="shared" si="138"/>
        <v>48.5</v>
      </c>
      <c r="FE198" s="454">
        <f t="shared" si="139"/>
        <v>144.50867052023122</v>
      </c>
      <c r="FF198" s="725">
        <f t="shared" si="140"/>
        <v>33.561999999999998</v>
      </c>
      <c r="FG198" s="202" t="str">
        <f t="shared" si="164"/>
        <v>BURUK</v>
      </c>
    </row>
    <row r="199" spans="1:163" s="162" customFormat="1" ht="20.25" customHeight="1">
      <c r="A199" s="347">
        <v>187</v>
      </c>
      <c r="B199" s="764" t="s">
        <v>2232</v>
      </c>
      <c r="C199" s="331" t="s">
        <v>1406</v>
      </c>
      <c r="D199" s="259" t="s">
        <v>1355</v>
      </c>
      <c r="E199" s="319" t="s">
        <v>1241</v>
      </c>
      <c r="F199" s="319" t="s">
        <v>1356</v>
      </c>
      <c r="G199" s="208" t="s">
        <v>206</v>
      </c>
      <c r="H199" s="214" t="s">
        <v>208</v>
      </c>
      <c r="I199" s="463" t="s">
        <v>1407</v>
      </c>
      <c r="J199" s="462" t="s">
        <v>1408</v>
      </c>
      <c r="K199" s="259" t="s">
        <v>315</v>
      </c>
      <c r="L199" s="259" t="s">
        <v>560</v>
      </c>
      <c r="M199" s="259">
        <v>100</v>
      </c>
      <c r="N199" s="259" t="s">
        <v>1409</v>
      </c>
      <c r="O199" s="259">
        <v>2016</v>
      </c>
      <c r="P199" s="259" t="s">
        <v>316</v>
      </c>
      <c r="Q199" s="545" t="s">
        <v>1675</v>
      </c>
      <c r="R199" s="433">
        <v>44797</v>
      </c>
      <c r="S199" s="331" t="s">
        <v>318</v>
      </c>
      <c r="T199" s="331" t="s">
        <v>343</v>
      </c>
      <c r="U199" s="259">
        <v>2</v>
      </c>
      <c r="V199" s="259">
        <v>2</v>
      </c>
      <c r="W199" s="259">
        <v>3</v>
      </c>
      <c r="X199" s="259">
        <v>20000</v>
      </c>
      <c r="Y199" s="332">
        <v>404</v>
      </c>
      <c r="Z199" s="332">
        <v>401</v>
      </c>
      <c r="AA199" s="332">
        <v>403</v>
      </c>
      <c r="AB199" s="332">
        <v>233</v>
      </c>
      <c r="AC199" s="332">
        <v>232</v>
      </c>
      <c r="AD199" s="332">
        <v>231</v>
      </c>
      <c r="AE199" s="332">
        <v>40.9</v>
      </c>
      <c r="AF199" s="332">
        <v>40.1</v>
      </c>
      <c r="AG199" s="332">
        <v>37</v>
      </c>
      <c r="AH199" s="332">
        <v>31.4</v>
      </c>
      <c r="AI199" s="332">
        <v>8.1999999999999993</v>
      </c>
      <c r="AJ199" s="332">
        <v>14.7</v>
      </c>
      <c r="AK199" s="332">
        <v>4.5</v>
      </c>
      <c r="AL199" s="332">
        <v>11.1</v>
      </c>
      <c r="AM199" s="332"/>
      <c r="AN199" s="332"/>
      <c r="AO199" s="332"/>
      <c r="AP199" s="332"/>
      <c r="AQ199" s="332">
        <v>26.8</v>
      </c>
      <c r="AR199" s="332">
        <v>26.2</v>
      </c>
      <c r="AS199" s="332">
        <v>48.3</v>
      </c>
      <c r="AT199" s="332">
        <v>27.9</v>
      </c>
      <c r="AU199" s="332"/>
      <c r="AV199" s="332"/>
      <c r="AW199" s="332"/>
      <c r="AX199" s="332"/>
      <c r="AY199" s="332">
        <v>0.85</v>
      </c>
      <c r="AZ199" s="332">
        <v>0.85</v>
      </c>
      <c r="BA199" s="332">
        <v>0.85</v>
      </c>
      <c r="BB199" s="261">
        <v>400</v>
      </c>
      <c r="BC199" s="261">
        <v>398</v>
      </c>
      <c r="BD199" s="261">
        <v>396</v>
      </c>
      <c r="BE199" s="261">
        <v>230</v>
      </c>
      <c r="BF199" s="261">
        <v>229</v>
      </c>
      <c r="BG199" s="261">
        <v>228</v>
      </c>
      <c r="BH199" s="261">
        <v>21.6</v>
      </c>
      <c r="BI199" s="261">
        <v>26.1</v>
      </c>
      <c r="BJ199" s="261">
        <v>30.8</v>
      </c>
      <c r="BK199" s="261">
        <v>13.3</v>
      </c>
      <c r="BL199" s="261">
        <v>2.6</v>
      </c>
      <c r="BM199" s="261">
        <v>10.3</v>
      </c>
      <c r="BN199" s="261">
        <v>3.2</v>
      </c>
      <c r="BO199" s="261">
        <v>7.1</v>
      </c>
      <c r="BP199" s="261"/>
      <c r="BQ199" s="261"/>
      <c r="BR199" s="261"/>
      <c r="BS199" s="261"/>
      <c r="BT199" s="261">
        <v>18.8</v>
      </c>
      <c r="BU199" s="261">
        <v>13.9</v>
      </c>
      <c r="BV199" s="261">
        <v>28.8</v>
      </c>
      <c r="BW199" s="261">
        <v>16.5</v>
      </c>
      <c r="BX199" s="261"/>
      <c r="BY199" s="261"/>
      <c r="BZ199" s="261"/>
      <c r="CA199" s="261"/>
      <c r="CB199" s="261">
        <v>0.85</v>
      </c>
      <c r="CC199" s="261">
        <v>0.85</v>
      </c>
      <c r="CD199" s="261">
        <v>0.85</v>
      </c>
      <c r="CE199" s="333">
        <v>227</v>
      </c>
      <c r="CF199" s="333">
        <v>56601301833</v>
      </c>
      <c r="CG199" s="333"/>
      <c r="CH199" s="333"/>
      <c r="CI199" s="333">
        <v>227</v>
      </c>
      <c r="CJ199" s="333">
        <v>86077782463</v>
      </c>
      <c r="CK199" s="333"/>
      <c r="CL199" s="333"/>
      <c r="CM199" s="333"/>
      <c r="CN199" s="333"/>
      <c r="CO199" s="333"/>
      <c r="CP199" s="333"/>
      <c r="CQ199" s="333"/>
      <c r="CR199" s="333"/>
      <c r="CS199" s="333">
        <v>228</v>
      </c>
      <c r="CT199" s="333">
        <v>56601454293</v>
      </c>
      <c r="CU199" s="333"/>
      <c r="CV199" s="333"/>
      <c r="CW199" s="333"/>
      <c r="CX199" s="333"/>
      <c r="CY199" s="333"/>
      <c r="CZ199" s="333"/>
      <c r="DA199" s="333"/>
      <c r="DB199" s="374"/>
      <c r="DC199" s="154"/>
      <c r="DD199" s="179">
        <f t="shared" si="123"/>
        <v>143.55165945718332</v>
      </c>
      <c r="DE199" s="179">
        <f t="shared" si="124"/>
        <v>28.491485333333333</v>
      </c>
      <c r="DF199" s="179">
        <f t="shared" si="125"/>
        <v>27.934194666666667</v>
      </c>
      <c r="DG199" s="179">
        <f t="shared" si="126"/>
        <v>25.774693333333332</v>
      </c>
      <c r="DH199" s="180">
        <f t="shared" si="127"/>
        <v>40.9</v>
      </c>
      <c r="DI199" s="181">
        <f t="shared" si="146"/>
        <v>227</v>
      </c>
      <c r="DJ199" s="182">
        <f t="shared" si="141"/>
        <v>0</v>
      </c>
      <c r="DK199" s="182">
        <f t="shared" si="142"/>
        <v>1</v>
      </c>
      <c r="DL199" s="182">
        <f t="shared" si="147"/>
        <v>0</v>
      </c>
      <c r="DM199" s="182">
        <f t="shared" si="148"/>
        <v>0</v>
      </c>
      <c r="DN199" s="182">
        <f t="shared" si="149"/>
        <v>0</v>
      </c>
      <c r="DO199" s="182">
        <f t="shared" si="128"/>
        <v>1</v>
      </c>
      <c r="DP199" s="182">
        <f t="shared" si="129"/>
        <v>0</v>
      </c>
      <c r="DQ199" s="25">
        <f t="shared" si="130"/>
        <v>0</v>
      </c>
      <c r="DR199" s="169"/>
      <c r="DS199" s="166" t="str">
        <f t="shared" si="150"/>
        <v>A</v>
      </c>
      <c r="DT199" s="166" t="str">
        <f t="shared" si="151"/>
        <v>A</v>
      </c>
      <c r="DU199" s="167">
        <f t="shared" si="152"/>
        <v>1</v>
      </c>
      <c r="DV199" s="153" t="str">
        <f>VLOOKUP(M199,'Data Master kondisi'!$O$3:$P$11,2,FALSE)</f>
        <v>Z</v>
      </c>
      <c r="DW199" s="153">
        <f>LOOKUP(DV199,{"X","X","X","Y","Y","Y","Z","Z","Z"},{6,6,6,4,4,4,2,2,2})</f>
        <v>2</v>
      </c>
      <c r="DX199" s="153">
        <f t="shared" si="131"/>
        <v>1</v>
      </c>
      <c r="DY199" s="153">
        <f t="shared" si="153"/>
        <v>4</v>
      </c>
      <c r="DZ199" s="153" t="str">
        <f>VLOOKUP(G199,'Data Master class'!$A$5:$D$12,3,FALSE)</f>
        <v>B</v>
      </c>
      <c r="EA199" s="160" t="str">
        <f t="shared" si="154"/>
        <v>BAIK</v>
      </c>
      <c r="EB199" s="156"/>
      <c r="EC199" s="153">
        <f>VLOOKUP(G199,'Data Master class'!$A$5:$D$12,2,FALSE)</f>
        <v>3</v>
      </c>
      <c r="ED199" s="153" t="str">
        <f>VLOOKUP(H199,'Data Master class'!$E$5:$G$6,3,FALSE)</f>
        <v>X</v>
      </c>
      <c r="EE199" s="153">
        <f>VLOOKUP(H199,'Data Master class'!$E$5:$G$6,2,FALSE)</f>
        <v>2</v>
      </c>
      <c r="EF199" s="153">
        <f t="shared" si="155"/>
        <v>5</v>
      </c>
      <c r="EG199" s="153" t="str">
        <f t="shared" si="156"/>
        <v>CLASS 3</v>
      </c>
      <c r="EH199" s="153">
        <f t="shared" si="157"/>
        <v>9</v>
      </c>
      <c r="EI199" s="171"/>
      <c r="EJ199" s="441">
        <f t="shared" si="132"/>
        <v>3.9830508474576171E-2</v>
      </c>
      <c r="EK199" s="441">
        <f t="shared" si="133"/>
        <v>1.9491525423728787E-2</v>
      </c>
      <c r="EL199" s="441">
        <f t="shared" si="134"/>
        <v>5.9322033898305142E-2</v>
      </c>
      <c r="EM199" s="442">
        <f t="shared" si="158"/>
        <v>3.9548022598870032E-2</v>
      </c>
      <c r="EN199" s="443" t="str">
        <f t="shared" si="159"/>
        <v>BAIK</v>
      </c>
      <c r="EO199" s="195"/>
      <c r="EP199" s="196" t="e">
        <f>'2. SUHU &amp; FISIK TRAFO'!CY199</f>
        <v>#NAME?</v>
      </c>
      <c r="EQ199" s="168" t="e">
        <f t="shared" si="160"/>
        <v>#NAME?</v>
      </c>
      <c r="ER199" s="189" t="e">
        <f t="shared" si="161"/>
        <v>#NAME?</v>
      </c>
      <c r="ES199" s="195"/>
      <c r="ET199" s="447">
        <f t="shared" si="143"/>
        <v>27.379900000000003</v>
      </c>
      <c r="EU199" s="447">
        <f t="shared" si="162"/>
        <v>21.903920000000003</v>
      </c>
      <c r="EV199" s="448">
        <f t="shared" si="135"/>
        <v>27.379900000000003</v>
      </c>
      <c r="EW199" s="449" t="str">
        <f t="shared" si="163"/>
        <v>BAIK</v>
      </c>
      <c r="EX199" s="721"/>
      <c r="EY199" s="447">
        <f t="shared" si="144"/>
        <v>17.967300000000002</v>
      </c>
      <c r="EZ199" s="447">
        <f t="shared" si="136"/>
        <v>14.373840000000001</v>
      </c>
      <c r="FA199" s="448">
        <f t="shared" si="145"/>
        <v>17.967300000000002</v>
      </c>
      <c r="FB199" s="449" t="str">
        <f t="shared" si="137"/>
        <v>BAIK</v>
      </c>
      <c r="FC199" s="195"/>
      <c r="FD199" s="453">
        <f t="shared" si="138"/>
        <v>31.4</v>
      </c>
      <c r="FE199" s="454">
        <f t="shared" si="139"/>
        <v>144.50867052023122</v>
      </c>
      <c r="FF199" s="725">
        <f t="shared" si="140"/>
        <v>21.7288</v>
      </c>
      <c r="FG199" s="202" t="str">
        <f t="shared" si="164"/>
        <v>BURUK</v>
      </c>
    </row>
    <row r="200" spans="1:163" s="162" customFormat="1" ht="20.25" customHeight="1">
      <c r="A200" s="347">
        <v>188</v>
      </c>
      <c r="B200" s="764" t="s">
        <v>2232</v>
      </c>
      <c r="C200" s="331" t="s">
        <v>1410</v>
      </c>
      <c r="D200" s="259" t="s">
        <v>1411</v>
      </c>
      <c r="E200" s="319" t="s">
        <v>1241</v>
      </c>
      <c r="F200" s="319" t="s">
        <v>1412</v>
      </c>
      <c r="G200" s="208" t="s">
        <v>206</v>
      </c>
      <c r="H200" s="214" t="s">
        <v>208</v>
      </c>
      <c r="I200" s="463" t="s">
        <v>1413</v>
      </c>
      <c r="J200" s="462" t="s">
        <v>1414</v>
      </c>
      <c r="K200" s="259" t="s">
        <v>315</v>
      </c>
      <c r="L200" s="259" t="s">
        <v>1085</v>
      </c>
      <c r="M200" s="259">
        <v>100</v>
      </c>
      <c r="N200" s="259">
        <v>1000431056007</v>
      </c>
      <c r="O200" s="259">
        <v>2010</v>
      </c>
      <c r="P200" s="259" t="s">
        <v>316</v>
      </c>
      <c r="Q200" s="545" t="s">
        <v>1676</v>
      </c>
      <c r="R200" s="433">
        <v>44782</v>
      </c>
      <c r="S200" s="331" t="s">
        <v>318</v>
      </c>
      <c r="T200" s="331" t="s">
        <v>343</v>
      </c>
      <c r="U200" s="259">
        <v>4</v>
      </c>
      <c r="V200" s="259">
        <v>1</v>
      </c>
      <c r="W200" s="259">
        <v>3</v>
      </c>
      <c r="X200" s="259">
        <v>20000</v>
      </c>
      <c r="Y200" s="332">
        <v>400</v>
      </c>
      <c r="Z200" s="332">
        <v>399</v>
      </c>
      <c r="AA200" s="332">
        <v>402</v>
      </c>
      <c r="AB200" s="332">
        <v>231</v>
      </c>
      <c r="AC200" s="332">
        <v>231</v>
      </c>
      <c r="AD200" s="332">
        <v>230</v>
      </c>
      <c r="AE200" s="332">
        <v>79.3</v>
      </c>
      <c r="AF200" s="332">
        <v>77.2</v>
      </c>
      <c r="AG200" s="332">
        <v>95.6</v>
      </c>
      <c r="AH200" s="332">
        <v>40.9</v>
      </c>
      <c r="AI200" s="332">
        <v>78.099999999999994</v>
      </c>
      <c r="AJ200" s="332">
        <v>78.5</v>
      </c>
      <c r="AK200" s="332">
        <v>95.1</v>
      </c>
      <c r="AL200" s="332">
        <v>38.799999999999997</v>
      </c>
      <c r="AM200" s="332"/>
      <c r="AN200" s="332"/>
      <c r="AO200" s="332"/>
      <c r="AP200" s="332"/>
      <c r="AQ200" s="332"/>
      <c r="AR200" s="332"/>
      <c r="AS200" s="332"/>
      <c r="AT200" s="332"/>
      <c r="AU200" s="332"/>
      <c r="AV200" s="332"/>
      <c r="AW200" s="332"/>
      <c r="AX200" s="332"/>
      <c r="AY200" s="332">
        <v>0.85</v>
      </c>
      <c r="AZ200" s="332">
        <v>0.85</v>
      </c>
      <c r="BA200" s="332">
        <v>0.85</v>
      </c>
      <c r="BB200" s="261">
        <v>401</v>
      </c>
      <c r="BC200" s="261">
        <v>398</v>
      </c>
      <c r="BD200" s="261">
        <v>398</v>
      </c>
      <c r="BE200" s="261">
        <v>230</v>
      </c>
      <c r="BF200" s="261">
        <v>231</v>
      </c>
      <c r="BG200" s="261">
        <v>229</v>
      </c>
      <c r="BH200" s="261">
        <v>75.7</v>
      </c>
      <c r="BI200" s="261">
        <v>53.7</v>
      </c>
      <c r="BJ200" s="261">
        <v>70.099999999999994</v>
      </c>
      <c r="BK200" s="261">
        <v>18.899999999999999</v>
      </c>
      <c r="BL200" s="261">
        <v>72.5</v>
      </c>
      <c r="BM200" s="261">
        <v>69.900000000000006</v>
      </c>
      <c r="BN200" s="261">
        <v>54.6</v>
      </c>
      <c r="BO200" s="261">
        <v>19.600000000000001</v>
      </c>
      <c r="BP200" s="261"/>
      <c r="BQ200" s="261"/>
      <c r="BR200" s="261"/>
      <c r="BS200" s="261"/>
      <c r="BT200" s="261"/>
      <c r="BU200" s="261"/>
      <c r="BV200" s="261"/>
      <c r="BW200" s="261"/>
      <c r="BX200" s="261"/>
      <c r="BY200" s="261"/>
      <c r="BZ200" s="261"/>
      <c r="CA200" s="261"/>
      <c r="CB200" s="261">
        <v>0.85</v>
      </c>
      <c r="CC200" s="261">
        <v>0.85</v>
      </c>
      <c r="CD200" s="261">
        <v>0.85</v>
      </c>
      <c r="CE200" s="333">
        <v>216</v>
      </c>
      <c r="CF200" s="333">
        <v>860777789286</v>
      </c>
      <c r="CG200" s="333">
        <v>222</v>
      </c>
      <c r="CH200" s="333">
        <v>45017280624</v>
      </c>
      <c r="CI200" s="333">
        <v>222</v>
      </c>
      <c r="CJ200" s="333">
        <v>86073513573</v>
      </c>
      <c r="CK200" s="333"/>
      <c r="CL200" s="333"/>
      <c r="CM200" s="333"/>
      <c r="CN200" s="333"/>
      <c r="CO200" s="333"/>
      <c r="CP200" s="333"/>
      <c r="CQ200" s="333"/>
      <c r="CR200" s="333"/>
      <c r="CS200" s="333"/>
      <c r="CT200" s="333"/>
      <c r="CU200" s="333"/>
      <c r="CV200" s="333"/>
      <c r="CW200" s="333"/>
      <c r="CX200" s="333"/>
      <c r="CY200" s="333"/>
      <c r="CZ200" s="333"/>
      <c r="DA200" s="333"/>
      <c r="DB200" s="374"/>
      <c r="DC200" s="154"/>
      <c r="DD200" s="179">
        <f t="shared" si="123"/>
        <v>144.38834689781638</v>
      </c>
      <c r="DE200" s="179">
        <f t="shared" si="124"/>
        <v>54.921329666666665</v>
      </c>
      <c r="DF200" s="179">
        <f t="shared" si="125"/>
        <v>53.466918666666665</v>
      </c>
      <c r="DG200" s="179">
        <f t="shared" si="126"/>
        <v>66.210329333333334</v>
      </c>
      <c r="DH200" s="180">
        <f t="shared" si="127"/>
        <v>95.6</v>
      </c>
      <c r="DI200" s="181">
        <f t="shared" si="146"/>
        <v>216</v>
      </c>
      <c r="DJ200" s="182">
        <f t="shared" si="141"/>
        <v>0</v>
      </c>
      <c r="DK200" s="182">
        <f t="shared" si="142"/>
        <v>0</v>
      </c>
      <c r="DL200" s="182">
        <f t="shared" si="147"/>
        <v>1</v>
      </c>
      <c r="DM200" s="182">
        <f t="shared" si="148"/>
        <v>0</v>
      </c>
      <c r="DN200" s="182">
        <f t="shared" si="149"/>
        <v>0</v>
      </c>
      <c r="DO200" s="182">
        <f t="shared" si="128"/>
        <v>0</v>
      </c>
      <c r="DP200" s="182">
        <f t="shared" si="129"/>
        <v>1</v>
      </c>
      <c r="DQ200" s="25">
        <f t="shared" si="130"/>
        <v>0</v>
      </c>
      <c r="DR200" s="169"/>
      <c r="DS200" s="166" t="str">
        <f t="shared" si="150"/>
        <v>A</v>
      </c>
      <c r="DT200" s="166" t="str">
        <f t="shared" si="151"/>
        <v>A</v>
      </c>
      <c r="DU200" s="167">
        <f t="shared" si="152"/>
        <v>1</v>
      </c>
      <c r="DV200" s="153" t="str">
        <f>VLOOKUP(M200,'Data Master kondisi'!$O$3:$P$11,2,FALSE)</f>
        <v>Z</v>
      </c>
      <c r="DW200" s="153">
        <f>LOOKUP(DV200,{"X","X","X","Y","Y","Y","Z","Z","Z"},{6,6,6,4,4,4,2,2,2})</f>
        <v>2</v>
      </c>
      <c r="DX200" s="153">
        <f t="shared" si="131"/>
        <v>1</v>
      </c>
      <c r="DY200" s="153">
        <f t="shared" si="153"/>
        <v>4</v>
      </c>
      <c r="DZ200" s="153" t="str">
        <f>VLOOKUP(G200,'Data Master class'!$A$5:$D$12,3,FALSE)</f>
        <v>B</v>
      </c>
      <c r="EA200" s="160" t="str">
        <f t="shared" si="154"/>
        <v>BAIK</v>
      </c>
      <c r="EB200" s="156"/>
      <c r="EC200" s="153">
        <f>VLOOKUP(G200,'Data Master class'!$A$5:$D$12,2,FALSE)</f>
        <v>3</v>
      </c>
      <c r="ED200" s="153" t="str">
        <f>VLOOKUP(H200,'Data Master class'!$E$5:$G$6,3,FALSE)</f>
        <v>X</v>
      </c>
      <c r="EE200" s="153">
        <f>VLOOKUP(H200,'Data Master class'!$E$5:$G$6,2,FALSE)</f>
        <v>2</v>
      </c>
      <c r="EF200" s="153">
        <f t="shared" si="155"/>
        <v>5</v>
      </c>
      <c r="EG200" s="153" t="str">
        <f t="shared" si="156"/>
        <v>CLASS 3</v>
      </c>
      <c r="EH200" s="153">
        <f t="shared" si="157"/>
        <v>9</v>
      </c>
      <c r="EI200" s="171"/>
      <c r="EJ200" s="441">
        <f t="shared" si="132"/>
        <v>5.6326854422848086E-2</v>
      </c>
      <c r="EK200" s="441">
        <f t="shared" si="133"/>
        <v>8.131693772312569E-2</v>
      </c>
      <c r="EL200" s="441">
        <f t="shared" si="134"/>
        <v>0.13764379214597378</v>
      </c>
      <c r="EM200" s="442">
        <f t="shared" si="158"/>
        <v>9.1762528097315846E-2</v>
      </c>
      <c r="EN200" s="443" t="str">
        <f t="shared" si="159"/>
        <v>BAIK</v>
      </c>
      <c r="EO200" s="195"/>
      <c r="EP200" s="196" t="e">
        <f>'2. SUHU &amp; FISIK TRAFO'!CY200</f>
        <v>#NAME?</v>
      </c>
      <c r="EQ200" s="168" t="e">
        <f t="shared" si="160"/>
        <v>#NAME?</v>
      </c>
      <c r="ER200" s="189" t="e">
        <f t="shared" si="161"/>
        <v>#NAME?</v>
      </c>
      <c r="ES200" s="195"/>
      <c r="ET200" s="447">
        <f t="shared" si="143"/>
        <v>58.139499999999998</v>
      </c>
      <c r="EU200" s="447">
        <f t="shared" si="162"/>
        <v>46.511600000000001</v>
      </c>
      <c r="EV200" s="448">
        <f t="shared" si="135"/>
        <v>58.139499999999998</v>
      </c>
      <c r="EW200" s="449" t="str">
        <f t="shared" si="163"/>
        <v>BAIK</v>
      </c>
      <c r="EX200" s="721"/>
      <c r="EY200" s="447">
        <f t="shared" si="144"/>
        <v>45.868600000000001</v>
      </c>
      <c r="EZ200" s="447">
        <f t="shared" si="136"/>
        <v>36.694880000000005</v>
      </c>
      <c r="FA200" s="448">
        <f t="shared" si="145"/>
        <v>45.868600000000001</v>
      </c>
      <c r="FB200" s="449" t="str">
        <f t="shared" si="137"/>
        <v>BAIK</v>
      </c>
      <c r="FC200" s="195"/>
      <c r="FD200" s="453">
        <f t="shared" si="138"/>
        <v>40.9</v>
      </c>
      <c r="FE200" s="454">
        <f t="shared" si="139"/>
        <v>144.50867052023122</v>
      </c>
      <c r="FF200" s="725">
        <f t="shared" si="140"/>
        <v>28.302800000000001</v>
      </c>
      <c r="FG200" s="202" t="str">
        <f t="shared" si="164"/>
        <v>BURUK</v>
      </c>
    </row>
    <row r="201" spans="1:163" s="162" customFormat="1" ht="20.25" customHeight="1">
      <c r="A201" s="347">
        <v>189</v>
      </c>
      <c r="B201" s="764" t="s">
        <v>2232</v>
      </c>
      <c r="C201" s="331" t="s">
        <v>1415</v>
      </c>
      <c r="D201" s="259" t="s">
        <v>1250</v>
      </c>
      <c r="E201" s="319" t="s">
        <v>1241</v>
      </c>
      <c r="F201" s="319" t="s">
        <v>1412</v>
      </c>
      <c r="G201" s="208" t="s">
        <v>206</v>
      </c>
      <c r="H201" s="214" t="s">
        <v>208</v>
      </c>
      <c r="I201" s="463" t="s">
        <v>1416</v>
      </c>
      <c r="J201" s="462" t="s">
        <v>1417</v>
      </c>
      <c r="K201" s="259" t="s">
        <v>315</v>
      </c>
      <c r="L201" s="259" t="s">
        <v>342</v>
      </c>
      <c r="M201" s="259">
        <v>160</v>
      </c>
      <c r="N201" s="259">
        <v>32460</v>
      </c>
      <c r="O201" s="259">
        <v>1985</v>
      </c>
      <c r="P201" s="259" t="s">
        <v>316</v>
      </c>
      <c r="Q201" s="545" t="s">
        <v>1677</v>
      </c>
      <c r="R201" s="433">
        <v>44782</v>
      </c>
      <c r="S201" s="331" t="s">
        <v>318</v>
      </c>
      <c r="T201" s="331" t="s">
        <v>343</v>
      </c>
      <c r="U201" s="259">
        <v>2</v>
      </c>
      <c r="V201" s="259">
        <v>1</v>
      </c>
      <c r="W201" s="259">
        <v>3</v>
      </c>
      <c r="X201" s="259">
        <v>20000</v>
      </c>
      <c r="Y201" s="332">
        <v>403</v>
      </c>
      <c r="Z201" s="332">
        <v>401</v>
      </c>
      <c r="AA201" s="332">
        <v>404</v>
      </c>
      <c r="AB201" s="332">
        <v>232</v>
      </c>
      <c r="AC201" s="332">
        <v>232</v>
      </c>
      <c r="AD201" s="332">
        <v>231</v>
      </c>
      <c r="AE201" s="332">
        <v>77.099999999999994</v>
      </c>
      <c r="AF201" s="332">
        <v>53.5</v>
      </c>
      <c r="AG201" s="332">
        <v>16.7</v>
      </c>
      <c r="AH201" s="332">
        <v>60.4</v>
      </c>
      <c r="AI201" s="332">
        <v>78.8</v>
      </c>
      <c r="AJ201" s="332">
        <v>52.6</v>
      </c>
      <c r="AK201" s="332">
        <v>16.100000000000001</v>
      </c>
      <c r="AL201" s="332">
        <v>50.6</v>
      </c>
      <c r="AM201" s="332"/>
      <c r="AN201" s="332"/>
      <c r="AO201" s="332"/>
      <c r="AP201" s="332"/>
      <c r="AQ201" s="332"/>
      <c r="AR201" s="332"/>
      <c r="AS201" s="332"/>
      <c r="AT201" s="332"/>
      <c r="AU201" s="332"/>
      <c r="AV201" s="332"/>
      <c r="AW201" s="332"/>
      <c r="AX201" s="332"/>
      <c r="AY201" s="332">
        <v>0.85</v>
      </c>
      <c r="AZ201" s="332">
        <v>0.85</v>
      </c>
      <c r="BA201" s="332">
        <v>0.85</v>
      </c>
      <c r="BB201" s="261">
        <v>405</v>
      </c>
      <c r="BC201" s="261">
        <v>405</v>
      </c>
      <c r="BD201" s="261">
        <v>405</v>
      </c>
      <c r="BE201" s="261">
        <v>233</v>
      </c>
      <c r="BF201" s="261">
        <v>233</v>
      </c>
      <c r="BG201" s="261">
        <v>233</v>
      </c>
      <c r="BH201" s="261">
        <v>49.6</v>
      </c>
      <c r="BI201" s="261">
        <v>33.200000000000003</v>
      </c>
      <c r="BJ201" s="261">
        <v>9.1</v>
      </c>
      <c r="BK201" s="261">
        <v>37.5</v>
      </c>
      <c r="BL201" s="261">
        <v>49.3</v>
      </c>
      <c r="BM201" s="261">
        <v>11.2</v>
      </c>
      <c r="BN201" s="261">
        <v>34.1</v>
      </c>
      <c r="BO201" s="261">
        <v>33.6</v>
      </c>
      <c r="BP201" s="261"/>
      <c r="BQ201" s="261"/>
      <c r="BR201" s="261"/>
      <c r="BS201" s="261"/>
      <c r="BT201" s="261"/>
      <c r="BU201" s="261"/>
      <c r="BV201" s="261"/>
      <c r="BW201" s="261"/>
      <c r="BX201" s="261"/>
      <c r="BY201" s="261"/>
      <c r="BZ201" s="261"/>
      <c r="CA201" s="261"/>
      <c r="CB201" s="261">
        <v>0.85</v>
      </c>
      <c r="CC201" s="261">
        <v>0.85</v>
      </c>
      <c r="CD201" s="261">
        <v>0.85</v>
      </c>
      <c r="CE201" s="333">
        <v>222</v>
      </c>
      <c r="CF201" s="333">
        <v>45017392041</v>
      </c>
      <c r="CG201" s="333">
        <v>228</v>
      </c>
      <c r="CH201" s="333">
        <v>56601380316</v>
      </c>
      <c r="CI201" s="333"/>
      <c r="CJ201" s="333"/>
      <c r="CK201" s="333"/>
      <c r="CL201" s="333"/>
      <c r="CM201" s="333"/>
      <c r="CN201" s="333"/>
      <c r="CO201" s="333"/>
      <c r="CP201" s="333"/>
      <c r="CQ201" s="333"/>
      <c r="CR201" s="333"/>
      <c r="CS201" s="333"/>
      <c r="CT201" s="333"/>
      <c r="CU201" s="333"/>
      <c r="CV201" s="333"/>
      <c r="CW201" s="333"/>
      <c r="CX201" s="333"/>
      <c r="CY201" s="333"/>
      <c r="CZ201" s="333"/>
      <c r="DA201" s="333"/>
      <c r="DB201" s="374"/>
      <c r="DC201" s="154"/>
      <c r="DD201" s="179">
        <f t="shared" si="123"/>
        <v>229.68265513149331</v>
      </c>
      <c r="DE201" s="179">
        <f t="shared" si="124"/>
        <v>33.568055000000001</v>
      </c>
      <c r="DF201" s="179">
        <f t="shared" si="125"/>
        <v>23.293008333333333</v>
      </c>
      <c r="DG201" s="179">
        <f t="shared" si="126"/>
        <v>7.270901666666667</v>
      </c>
      <c r="DH201" s="180">
        <f t="shared" si="127"/>
        <v>77.099999999999994</v>
      </c>
      <c r="DI201" s="181">
        <f t="shared" si="146"/>
        <v>222</v>
      </c>
      <c r="DJ201" s="182">
        <f t="shared" si="141"/>
        <v>1</v>
      </c>
      <c r="DK201" s="182">
        <f t="shared" si="142"/>
        <v>0</v>
      </c>
      <c r="DL201" s="182">
        <f t="shared" si="147"/>
        <v>0</v>
      </c>
      <c r="DM201" s="182">
        <f t="shared" si="148"/>
        <v>0</v>
      </c>
      <c r="DN201" s="182">
        <f t="shared" si="149"/>
        <v>0</v>
      </c>
      <c r="DO201" s="182">
        <f t="shared" si="128"/>
        <v>1</v>
      </c>
      <c r="DP201" s="182">
        <f t="shared" si="129"/>
        <v>0</v>
      </c>
      <c r="DQ201" s="25">
        <f t="shared" si="130"/>
        <v>0</v>
      </c>
      <c r="DR201" s="169"/>
      <c r="DS201" s="166" t="str">
        <f t="shared" si="150"/>
        <v>A</v>
      </c>
      <c r="DT201" s="166" t="str">
        <f t="shared" si="151"/>
        <v>C</v>
      </c>
      <c r="DU201" s="167">
        <f t="shared" si="152"/>
        <v>3</v>
      </c>
      <c r="DV201" s="153" t="str">
        <f>VLOOKUP(M201,'Data Master kondisi'!$O$3:$P$11,2,FALSE)</f>
        <v>Y</v>
      </c>
      <c r="DW201" s="153">
        <f>LOOKUP(DV201,{"X","X","X","Y","Y","Y","Z","Z","Z"},{6,6,6,4,4,4,2,2,2})</f>
        <v>4</v>
      </c>
      <c r="DX201" s="153">
        <f t="shared" si="131"/>
        <v>4</v>
      </c>
      <c r="DY201" s="153">
        <f t="shared" si="153"/>
        <v>11</v>
      </c>
      <c r="DZ201" s="153" t="str">
        <f>VLOOKUP(G201,'Data Master class'!$A$5:$D$12,3,FALSE)</f>
        <v>B</v>
      </c>
      <c r="EA201" s="160" t="str">
        <f t="shared" si="154"/>
        <v>KURANG</v>
      </c>
      <c r="EB201" s="156"/>
      <c r="EC201" s="153">
        <f>VLOOKUP(G201,'Data Master class'!$A$5:$D$12,2,FALSE)</f>
        <v>3</v>
      </c>
      <c r="ED201" s="153" t="str">
        <f>VLOOKUP(H201,'Data Master class'!$E$5:$G$6,3,FALSE)</f>
        <v>X</v>
      </c>
      <c r="EE201" s="153">
        <f>VLOOKUP(H201,'Data Master class'!$E$5:$G$6,2,FALSE)</f>
        <v>2</v>
      </c>
      <c r="EF201" s="153">
        <f t="shared" si="155"/>
        <v>5</v>
      </c>
      <c r="EG201" s="153" t="str">
        <f t="shared" si="156"/>
        <v>CLASS 3</v>
      </c>
      <c r="EH201" s="153">
        <f t="shared" si="157"/>
        <v>16</v>
      </c>
      <c r="EI201" s="171"/>
      <c r="EJ201" s="441">
        <f t="shared" si="132"/>
        <v>0.57026476578411411</v>
      </c>
      <c r="EK201" s="441">
        <f t="shared" si="133"/>
        <v>8.9613034623218055E-2</v>
      </c>
      <c r="EL201" s="441">
        <f t="shared" si="134"/>
        <v>0.6598778004073319</v>
      </c>
      <c r="EM201" s="442">
        <f t="shared" si="158"/>
        <v>0.43991853360488803</v>
      </c>
      <c r="EN201" s="443" t="str">
        <f t="shared" si="159"/>
        <v>BURUK</v>
      </c>
      <c r="EO201" s="195"/>
      <c r="EP201" s="196" t="e">
        <f>'2. SUHU &amp; FISIK TRAFO'!CY201</f>
        <v>#NAME?</v>
      </c>
      <c r="EQ201" s="168" t="e">
        <f t="shared" si="160"/>
        <v>#NAME?</v>
      </c>
      <c r="ER201" s="189" t="e">
        <f t="shared" si="161"/>
        <v>#NAME?</v>
      </c>
      <c r="ES201" s="195"/>
      <c r="ET201" s="447">
        <f t="shared" si="143"/>
        <v>34.156899999999993</v>
      </c>
      <c r="EU201" s="447">
        <f t="shared" si="162"/>
        <v>27.325519999999997</v>
      </c>
      <c r="EV201" s="448">
        <f t="shared" si="135"/>
        <v>21.348062499999994</v>
      </c>
      <c r="EW201" s="449" t="str">
        <f t="shared" si="163"/>
        <v>BAIK</v>
      </c>
      <c r="EX201" s="721"/>
      <c r="EY201" s="447">
        <f t="shared" si="144"/>
        <v>21.412700000000001</v>
      </c>
      <c r="EZ201" s="447">
        <f t="shared" si="136"/>
        <v>17.13016</v>
      </c>
      <c r="FA201" s="448">
        <f t="shared" si="145"/>
        <v>13.382937500000001</v>
      </c>
      <c r="FB201" s="449" t="str">
        <f t="shared" si="137"/>
        <v>BAIK</v>
      </c>
      <c r="FC201" s="195"/>
      <c r="FD201" s="453">
        <f t="shared" si="138"/>
        <v>60.4</v>
      </c>
      <c r="FE201" s="454">
        <f t="shared" si="139"/>
        <v>231.21387283236993</v>
      </c>
      <c r="FF201" s="725">
        <f t="shared" si="140"/>
        <v>26.123000000000001</v>
      </c>
      <c r="FG201" s="202" t="str">
        <f t="shared" si="164"/>
        <v>BURUK</v>
      </c>
    </row>
    <row r="202" spans="1:163" s="162" customFormat="1" ht="20.25" customHeight="1">
      <c r="A202" s="347">
        <v>190</v>
      </c>
      <c r="B202" s="764" t="s">
        <v>2232</v>
      </c>
      <c r="C202" s="331" t="s">
        <v>1418</v>
      </c>
      <c r="D202" s="259" t="s">
        <v>1419</v>
      </c>
      <c r="E202" s="319" t="s">
        <v>1241</v>
      </c>
      <c r="F202" s="319" t="s">
        <v>1246</v>
      </c>
      <c r="G202" s="208" t="s">
        <v>206</v>
      </c>
      <c r="H202" s="214" t="s">
        <v>209</v>
      </c>
      <c r="I202" s="463" t="s">
        <v>1420</v>
      </c>
      <c r="J202" s="462" t="s">
        <v>1421</v>
      </c>
      <c r="K202" s="259" t="s">
        <v>315</v>
      </c>
      <c r="L202" s="259" t="s">
        <v>342</v>
      </c>
      <c r="M202" s="259">
        <v>100</v>
      </c>
      <c r="N202" s="259">
        <v>173300414</v>
      </c>
      <c r="O202" s="259">
        <v>2017</v>
      </c>
      <c r="P202" s="259" t="s">
        <v>316</v>
      </c>
      <c r="Q202" s="545" t="s">
        <v>1629</v>
      </c>
      <c r="R202" s="433">
        <v>44783</v>
      </c>
      <c r="S202" s="331" t="s">
        <v>318</v>
      </c>
      <c r="T202" s="331" t="s">
        <v>343</v>
      </c>
      <c r="U202" s="259">
        <v>2</v>
      </c>
      <c r="V202" s="259">
        <v>1</v>
      </c>
      <c r="W202" s="259">
        <v>3</v>
      </c>
      <c r="X202" s="259">
        <v>20000</v>
      </c>
      <c r="Y202" s="332">
        <v>404</v>
      </c>
      <c r="Z202" s="332">
        <v>402</v>
      </c>
      <c r="AA202" s="332">
        <v>397</v>
      </c>
      <c r="AB202" s="332">
        <v>233</v>
      </c>
      <c r="AC202" s="332">
        <v>230</v>
      </c>
      <c r="AD202" s="332">
        <v>231</v>
      </c>
      <c r="AE202" s="332">
        <v>64.900000000000006</v>
      </c>
      <c r="AF202" s="332">
        <v>63.3</v>
      </c>
      <c r="AG202" s="332">
        <v>89.5</v>
      </c>
      <c r="AH202" s="332">
        <v>38.5</v>
      </c>
      <c r="AI202" s="332">
        <v>50.1</v>
      </c>
      <c r="AJ202" s="332">
        <v>42.4</v>
      </c>
      <c r="AK202" s="332">
        <v>65.400000000000006</v>
      </c>
      <c r="AL202" s="332">
        <v>33.299999999999997</v>
      </c>
      <c r="AM202" s="332">
        <v>18.7</v>
      </c>
      <c r="AN202" s="332">
        <v>22.8</v>
      </c>
      <c r="AO202" s="332">
        <v>23.2</v>
      </c>
      <c r="AP202" s="332">
        <v>6.1</v>
      </c>
      <c r="AQ202" s="332"/>
      <c r="AR202" s="332"/>
      <c r="AS202" s="332"/>
      <c r="AT202" s="332"/>
      <c r="AU202" s="332"/>
      <c r="AV202" s="332"/>
      <c r="AW202" s="332"/>
      <c r="AX202" s="332"/>
      <c r="AY202" s="332">
        <v>0.85</v>
      </c>
      <c r="AZ202" s="332">
        <v>0.85</v>
      </c>
      <c r="BA202" s="332">
        <v>0.85</v>
      </c>
      <c r="BB202" s="261">
        <v>405</v>
      </c>
      <c r="BC202" s="261">
        <v>403</v>
      </c>
      <c r="BD202" s="261">
        <v>404</v>
      </c>
      <c r="BE202" s="261">
        <v>233</v>
      </c>
      <c r="BF202" s="261">
        <v>233</v>
      </c>
      <c r="BG202" s="261">
        <v>232</v>
      </c>
      <c r="BH202" s="261">
        <v>5.3</v>
      </c>
      <c r="BI202" s="261">
        <v>9.1</v>
      </c>
      <c r="BJ202" s="261">
        <v>6.8</v>
      </c>
      <c r="BK202" s="261">
        <v>3.5</v>
      </c>
      <c r="BL202" s="261"/>
      <c r="BM202" s="261"/>
      <c r="BN202" s="261"/>
      <c r="BO202" s="261"/>
      <c r="BP202" s="261">
        <v>5.2</v>
      </c>
      <c r="BQ202" s="261">
        <v>6.5</v>
      </c>
      <c r="BR202" s="261">
        <v>9</v>
      </c>
      <c r="BS202" s="261">
        <v>3.4</v>
      </c>
      <c r="BT202" s="261"/>
      <c r="BU202" s="261"/>
      <c r="BV202" s="261"/>
      <c r="BW202" s="261"/>
      <c r="BX202" s="261"/>
      <c r="BY202" s="261"/>
      <c r="BZ202" s="261"/>
      <c r="CA202" s="261"/>
      <c r="CB202" s="261">
        <v>0.85</v>
      </c>
      <c r="CC202" s="261">
        <v>0.85</v>
      </c>
      <c r="CD202" s="261">
        <v>0.85</v>
      </c>
      <c r="CE202" s="333"/>
      <c r="CF202" s="333"/>
      <c r="CG202" s="333"/>
      <c r="CH202" s="333"/>
      <c r="CI202" s="333"/>
      <c r="CJ202" s="333"/>
      <c r="CK202" s="333">
        <v>227</v>
      </c>
      <c r="CL202" s="333">
        <v>104365039</v>
      </c>
      <c r="CM202" s="333"/>
      <c r="CN202" s="333"/>
      <c r="CO202" s="333"/>
      <c r="CP202" s="333"/>
      <c r="CQ202" s="333"/>
      <c r="CR202" s="333"/>
      <c r="CS202" s="333"/>
      <c r="CT202" s="333"/>
      <c r="CU202" s="333"/>
      <c r="CV202" s="333"/>
      <c r="CW202" s="333"/>
      <c r="CX202" s="333"/>
      <c r="CY202" s="333"/>
      <c r="CZ202" s="333"/>
      <c r="DA202" s="333"/>
      <c r="DB202" s="374"/>
      <c r="DC202" s="154"/>
      <c r="DD202" s="179">
        <f t="shared" si="123"/>
        <v>144.14829977080419</v>
      </c>
      <c r="DE202" s="179">
        <f t="shared" si="124"/>
        <v>45.023077000000015</v>
      </c>
      <c r="DF202" s="179">
        <f t="shared" si="125"/>
        <v>43.913109000000006</v>
      </c>
      <c r="DG202" s="179">
        <f t="shared" si="126"/>
        <v>62.08883500000001</v>
      </c>
      <c r="DH202" s="180">
        <f t="shared" si="127"/>
        <v>89.5</v>
      </c>
      <c r="DI202" s="181">
        <f t="shared" si="146"/>
        <v>227</v>
      </c>
      <c r="DJ202" s="182">
        <f t="shared" si="141"/>
        <v>0</v>
      </c>
      <c r="DK202" s="182">
        <f t="shared" si="142"/>
        <v>0</v>
      </c>
      <c r="DL202" s="182">
        <f t="shared" si="147"/>
        <v>1</v>
      </c>
      <c r="DM202" s="182">
        <f t="shared" si="148"/>
        <v>0</v>
      </c>
      <c r="DN202" s="182">
        <f t="shared" si="149"/>
        <v>0</v>
      </c>
      <c r="DO202" s="182">
        <f t="shared" si="128"/>
        <v>0</v>
      </c>
      <c r="DP202" s="182">
        <f t="shared" si="129"/>
        <v>1</v>
      </c>
      <c r="DQ202" s="25">
        <f t="shared" si="130"/>
        <v>0</v>
      </c>
      <c r="DR202" s="169"/>
      <c r="DS202" s="166" t="str">
        <f t="shared" si="150"/>
        <v>A</v>
      </c>
      <c r="DT202" s="166" t="str">
        <f t="shared" si="151"/>
        <v>A</v>
      </c>
      <c r="DU202" s="167">
        <f t="shared" si="152"/>
        <v>1</v>
      </c>
      <c r="DV202" s="153" t="str">
        <f>VLOOKUP(M202,'Data Master kondisi'!$O$3:$P$11,2,FALSE)</f>
        <v>Z</v>
      </c>
      <c r="DW202" s="153">
        <f>LOOKUP(DV202,{"X","X","X","Y","Y","Y","Z","Z","Z"},{6,6,6,4,4,4,2,2,2})</f>
        <v>2</v>
      </c>
      <c r="DX202" s="153">
        <f t="shared" si="131"/>
        <v>1</v>
      </c>
      <c r="DY202" s="153">
        <f t="shared" si="153"/>
        <v>4</v>
      </c>
      <c r="DZ202" s="153" t="str">
        <f>VLOOKUP(G202,'Data Master class'!$A$5:$D$12,3,FALSE)</f>
        <v>B</v>
      </c>
      <c r="EA202" s="160" t="str">
        <f t="shared" si="154"/>
        <v>BAIK</v>
      </c>
      <c r="EB202" s="156"/>
      <c r="EC202" s="153">
        <f>VLOOKUP(G202,'Data Master class'!$A$5:$D$12,2,FALSE)</f>
        <v>3</v>
      </c>
      <c r="ED202" s="153" t="str">
        <f>VLOOKUP(H202,'Data Master class'!$E$5:$G$6,3,FALSE)</f>
        <v>Y</v>
      </c>
      <c r="EE202" s="153">
        <f>VLOOKUP(H202,'Data Master class'!$E$5:$G$6,2,FALSE)</f>
        <v>1</v>
      </c>
      <c r="EF202" s="153">
        <f t="shared" si="155"/>
        <v>4</v>
      </c>
      <c r="EG202" s="153" t="str">
        <f t="shared" si="156"/>
        <v>CLASS 3</v>
      </c>
      <c r="EH202" s="153">
        <f t="shared" si="157"/>
        <v>8</v>
      </c>
      <c r="EI202" s="171"/>
      <c r="EJ202" s="441">
        <f t="shared" si="132"/>
        <v>0.10564997703261356</v>
      </c>
      <c r="EK202" s="441">
        <f t="shared" si="133"/>
        <v>0.12769866789159393</v>
      </c>
      <c r="EL202" s="441">
        <f t="shared" si="134"/>
        <v>0.23334864492420768</v>
      </c>
      <c r="EM202" s="442">
        <f t="shared" si="158"/>
        <v>0.15556576328280505</v>
      </c>
      <c r="EN202" s="443" t="str">
        <f t="shared" si="159"/>
        <v>CUKUP</v>
      </c>
      <c r="EO202" s="195"/>
      <c r="EP202" s="196" t="e">
        <f>'2. SUHU &amp; FISIK TRAFO'!CY202</f>
        <v>#NAME?</v>
      </c>
      <c r="EQ202" s="168" t="e">
        <f t="shared" si="160"/>
        <v>#NAME?</v>
      </c>
      <c r="ER202" s="189" t="e">
        <f t="shared" si="161"/>
        <v>#NAME?</v>
      </c>
      <c r="ES202" s="195"/>
      <c r="ET202" s="447">
        <f t="shared" si="143"/>
        <v>50.355199999999996</v>
      </c>
      <c r="EU202" s="447">
        <f t="shared" si="162"/>
        <v>40.28416</v>
      </c>
      <c r="EV202" s="448">
        <f t="shared" si="135"/>
        <v>50.355199999999996</v>
      </c>
      <c r="EW202" s="449" t="str">
        <f t="shared" si="163"/>
        <v>BAIK</v>
      </c>
      <c r="EX202" s="721"/>
      <c r="EY202" s="447">
        <f t="shared" si="144"/>
        <v>4.9327999999999994</v>
      </c>
      <c r="EZ202" s="447">
        <f t="shared" si="136"/>
        <v>3.9462399999999995</v>
      </c>
      <c r="FA202" s="448">
        <f t="shared" si="145"/>
        <v>4.9327999999999994</v>
      </c>
      <c r="FB202" s="449" t="str">
        <f t="shared" si="137"/>
        <v>BAIK</v>
      </c>
      <c r="FC202" s="195"/>
      <c r="FD202" s="453">
        <f t="shared" si="138"/>
        <v>38.5</v>
      </c>
      <c r="FE202" s="454">
        <f t="shared" si="139"/>
        <v>144.50867052023122</v>
      </c>
      <c r="FF202" s="725">
        <f t="shared" si="140"/>
        <v>26.641999999999999</v>
      </c>
      <c r="FG202" s="202" t="str">
        <f t="shared" si="164"/>
        <v>BURUK</v>
      </c>
    </row>
    <row r="203" spans="1:163" s="162" customFormat="1" ht="20.25" customHeight="1">
      <c r="A203" s="347">
        <v>191</v>
      </c>
      <c r="B203" s="764" t="s">
        <v>2232</v>
      </c>
      <c r="C203" s="331" t="s">
        <v>1422</v>
      </c>
      <c r="D203" s="259" t="s">
        <v>1423</v>
      </c>
      <c r="E203" s="319" t="s">
        <v>1251</v>
      </c>
      <c r="F203" s="319" t="s">
        <v>1246</v>
      </c>
      <c r="G203" s="208" t="s">
        <v>206</v>
      </c>
      <c r="H203" s="214" t="s">
        <v>209</v>
      </c>
      <c r="I203" s="463" t="s">
        <v>1424</v>
      </c>
      <c r="J203" s="462" t="s">
        <v>1425</v>
      </c>
      <c r="K203" s="259" t="s">
        <v>315</v>
      </c>
      <c r="L203" s="259" t="s">
        <v>1259</v>
      </c>
      <c r="M203" s="259">
        <v>100</v>
      </c>
      <c r="N203" s="259" t="s">
        <v>1426</v>
      </c>
      <c r="O203" s="259">
        <v>2013</v>
      </c>
      <c r="P203" s="259" t="s">
        <v>316</v>
      </c>
      <c r="Q203" s="545" t="s">
        <v>1678</v>
      </c>
      <c r="R203" s="433">
        <v>44783</v>
      </c>
      <c r="S203" s="331" t="s">
        <v>318</v>
      </c>
      <c r="T203" s="331" t="s">
        <v>343</v>
      </c>
      <c r="U203" s="259">
        <v>3</v>
      </c>
      <c r="V203" s="259">
        <v>2</v>
      </c>
      <c r="W203" s="259">
        <v>3</v>
      </c>
      <c r="X203" s="259">
        <v>20000</v>
      </c>
      <c r="Y203" s="332">
        <v>396</v>
      </c>
      <c r="Z203" s="332">
        <v>399</v>
      </c>
      <c r="AA203" s="332">
        <v>395</v>
      </c>
      <c r="AB203" s="332">
        <v>227</v>
      </c>
      <c r="AC203" s="332">
        <v>229</v>
      </c>
      <c r="AD203" s="332">
        <v>229</v>
      </c>
      <c r="AE203" s="332">
        <v>78.2</v>
      </c>
      <c r="AF203" s="332">
        <v>94.3</v>
      </c>
      <c r="AG203" s="332">
        <v>73.8</v>
      </c>
      <c r="AH203" s="332">
        <v>39.1</v>
      </c>
      <c r="AI203" s="332">
        <v>30.8</v>
      </c>
      <c r="AJ203" s="332">
        <v>20.5</v>
      </c>
      <c r="AK203" s="332">
        <v>21.5</v>
      </c>
      <c r="AL203" s="332">
        <v>12.4</v>
      </c>
      <c r="AM203" s="332"/>
      <c r="AN203" s="332"/>
      <c r="AO203" s="332"/>
      <c r="AP203" s="332"/>
      <c r="AQ203" s="332">
        <v>50.1</v>
      </c>
      <c r="AR203" s="332">
        <v>77.8</v>
      </c>
      <c r="AS203" s="332">
        <v>72.900000000000006</v>
      </c>
      <c r="AT203" s="332">
        <v>34.299999999999997</v>
      </c>
      <c r="AU203" s="332"/>
      <c r="AV203" s="332"/>
      <c r="AW203" s="332"/>
      <c r="AX203" s="332"/>
      <c r="AY203" s="332">
        <v>0.85</v>
      </c>
      <c r="AZ203" s="332">
        <v>0.85</v>
      </c>
      <c r="BA203" s="332">
        <v>0.85</v>
      </c>
      <c r="BB203" s="261">
        <v>398</v>
      </c>
      <c r="BC203" s="261">
        <v>399</v>
      </c>
      <c r="BD203" s="261">
        <v>398</v>
      </c>
      <c r="BE203" s="261">
        <v>230</v>
      </c>
      <c r="BF203" s="261">
        <v>229</v>
      </c>
      <c r="BG203" s="261">
        <v>230</v>
      </c>
      <c r="BH203" s="261">
        <v>85.8</v>
      </c>
      <c r="BI203" s="261">
        <v>88.2</v>
      </c>
      <c r="BJ203" s="261">
        <v>90.1</v>
      </c>
      <c r="BK203" s="261">
        <v>23.9</v>
      </c>
      <c r="BL203" s="261">
        <v>18.7</v>
      </c>
      <c r="BM203" s="261">
        <v>15.1</v>
      </c>
      <c r="BN203" s="261">
        <v>7.7</v>
      </c>
      <c r="BO203" s="261">
        <v>6.8</v>
      </c>
      <c r="BP203" s="261"/>
      <c r="BQ203" s="261"/>
      <c r="BR203" s="261"/>
      <c r="BS203" s="261"/>
      <c r="BT203" s="261">
        <v>76.7</v>
      </c>
      <c r="BU203" s="261">
        <v>81.8</v>
      </c>
      <c r="BV203" s="261">
        <v>91.5</v>
      </c>
      <c r="BW203" s="261">
        <v>22.5</v>
      </c>
      <c r="BX203" s="261"/>
      <c r="BY203" s="261"/>
      <c r="BZ203" s="261"/>
      <c r="CA203" s="261"/>
      <c r="CB203" s="261">
        <v>0.85</v>
      </c>
      <c r="CC203" s="261">
        <v>0.85</v>
      </c>
      <c r="CD203" s="261">
        <v>0.85</v>
      </c>
      <c r="CE203" s="333">
        <v>229</v>
      </c>
      <c r="CF203" s="333">
        <v>56601394796</v>
      </c>
      <c r="CG203" s="333"/>
      <c r="CH203" s="333"/>
      <c r="CI203" s="333"/>
      <c r="CJ203" s="333"/>
      <c r="CK203" s="333"/>
      <c r="CL203" s="333"/>
      <c r="CM203" s="333"/>
      <c r="CN203" s="333"/>
      <c r="CO203" s="333"/>
      <c r="CP203" s="333"/>
      <c r="CQ203" s="333"/>
      <c r="CR203" s="333"/>
      <c r="CS203" s="333">
        <v>218</v>
      </c>
      <c r="CT203" s="333">
        <v>56402949121</v>
      </c>
      <c r="CU203" s="333"/>
      <c r="CV203" s="333"/>
      <c r="CW203" s="333"/>
      <c r="CX203" s="333"/>
      <c r="CY203" s="333"/>
      <c r="CZ203" s="333"/>
      <c r="DA203" s="333"/>
      <c r="DB203" s="374"/>
      <c r="DC203" s="48"/>
      <c r="DD203" s="179">
        <f t="shared" si="123"/>
        <v>145.72302909603147</v>
      </c>
      <c r="DE203" s="179">
        <f t="shared" si="124"/>
        <v>53.663446666666673</v>
      </c>
      <c r="DF203" s="179">
        <f t="shared" si="125"/>
        <v>64.711803333333336</v>
      </c>
      <c r="DG203" s="179">
        <f t="shared" si="126"/>
        <v>50.644019999999998</v>
      </c>
      <c r="DH203" s="180">
        <f t="shared" si="127"/>
        <v>94.3</v>
      </c>
      <c r="DI203" s="181">
        <f t="shared" si="146"/>
        <v>218</v>
      </c>
      <c r="DJ203" s="182">
        <f t="shared" si="141"/>
        <v>0</v>
      </c>
      <c r="DK203" s="182">
        <f t="shared" si="142"/>
        <v>0</v>
      </c>
      <c r="DL203" s="182">
        <f t="shared" si="147"/>
        <v>1</v>
      </c>
      <c r="DM203" s="182">
        <f t="shared" si="148"/>
        <v>0</v>
      </c>
      <c r="DN203" s="182">
        <f t="shared" si="149"/>
        <v>0</v>
      </c>
      <c r="DO203" s="182">
        <f t="shared" si="128"/>
        <v>0</v>
      </c>
      <c r="DP203" s="182">
        <f t="shared" si="129"/>
        <v>1</v>
      </c>
      <c r="DQ203" s="25">
        <f t="shared" si="130"/>
        <v>0</v>
      </c>
      <c r="DR203" s="169"/>
      <c r="DS203" s="166" t="str">
        <f t="shared" si="150"/>
        <v>A</v>
      </c>
      <c r="DT203" s="166" t="str">
        <f t="shared" si="151"/>
        <v>A</v>
      </c>
      <c r="DU203" s="167">
        <f t="shared" si="152"/>
        <v>1</v>
      </c>
      <c r="DV203" s="153" t="str">
        <f>VLOOKUP(M203,'Data Master kondisi'!$O$3:$P$11,2,FALSE)</f>
        <v>Z</v>
      </c>
      <c r="DW203" s="153">
        <f>LOOKUP(DV203,{"X","X","X","Y","Y","Y","Z","Z","Z"},{6,6,6,4,4,4,2,2,2})</f>
        <v>2</v>
      </c>
      <c r="DX203" s="153">
        <f t="shared" si="131"/>
        <v>1</v>
      </c>
      <c r="DY203" s="153">
        <f t="shared" si="153"/>
        <v>4</v>
      </c>
      <c r="DZ203" s="153" t="str">
        <f>VLOOKUP(G203,'Data Master class'!$A$5:$D$12,3,FALSE)</f>
        <v>B</v>
      </c>
      <c r="EA203" s="160" t="str">
        <f t="shared" si="154"/>
        <v>BAIK</v>
      </c>
      <c r="EB203" s="156"/>
      <c r="EC203" s="153">
        <f>VLOOKUP(G203,'Data Master class'!$A$5:$D$12,2,FALSE)</f>
        <v>3</v>
      </c>
      <c r="ED203" s="153" t="str">
        <f>VLOOKUP(H203,'Data Master class'!$E$5:$G$6,3,FALSE)</f>
        <v>Y</v>
      </c>
      <c r="EE203" s="153">
        <f>VLOOKUP(H203,'Data Master class'!$E$5:$G$6,2,FALSE)</f>
        <v>1</v>
      </c>
      <c r="EF203" s="153">
        <f t="shared" si="155"/>
        <v>4</v>
      </c>
      <c r="EG203" s="153" t="str">
        <f t="shared" si="156"/>
        <v>CLASS 3</v>
      </c>
      <c r="EH203" s="153">
        <f t="shared" si="157"/>
        <v>8</v>
      </c>
      <c r="EI203" s="171"/>
      <c r="EJ203" s="441">
        <f t="shared" si="132"/>
        <v>4.7503045066991538E-2</v>
      </c>
      <c r="EK203" s="441">
        <f t="shared" si="133"/>
        <v>0.14859926918392188</v>
      </c>
      <c r="EL203" s="441">
        <f t="shared" si="134"/>
        <v>0.1010962241169307</v>
      </c>
      <c r="EM203" s="442">
        <f t="shared" si="158"/>
        <v>9.9066179455948047E-2</v>
      </c>
      <c r="EN203" s="443" t="str">
        <f t="shared" si="159"/>
        <v>BAIK</v>
      </c>
      <c r="EO203" s="195"/>
      <c r="EP203" s="196" t="e">
        <f>'2. SUHU &amp; FISIK TRAFO'!CY203</f>
        <v>#NAME?</v>
      </c>
      <c r="EQ203" s="168" t="e">
        <f t="shared" si="160"/>
        <v>#NAME?</v>
      </c>
      <c r="ER203" s="189" t="e">
        <f t="shared" si="161"/>
        <v>#NAME?</v>
      </c>
      <c r="ES203" s="195"/>
      <c r="ET203" s="447">
        <f t="shared" si="143"/>
        <v>56.246300000000005</v>
      </c>
      <c r="EU203" s="447">
        <f t="shared" si="162"/>
        <v>44.997040000000005</v>
      </c>
      <c r="EV203" s="448">
        <f t="shared" si="135"/>
        <v>56.246300000000005</v>
      </c>
      <c r="EW203" s="449" t="str">
        <f t="shared" si="163"/>
        <v>BAIK</v>
      </c>
      <c r="EX203" s="721"/>
      <c r="EY203" s="447">
        <f t="shared" si="144"/>
        <v>60.654800000000002</v>
      </c>
      <c r="EZ203" s="447">
        <f t="shared" si="136"/>
        <v>48.523840000000007</v>
      </c>
      <c r="FA203" s="448">
        <f t="shared" si="145"/>
        <v>60.654799999999994</v>
      </c>
      <c r="FB203" s="449" t="str">
        <f t="shared" si="137"/>
        <v>CUKUP</v>
      </c>
      <c r="FC203" s="195"/>
      <c r="FD203" s="453">
        <f t="shared" si="138"/>
        <v>39.1</v>
      </c>
      <c r="FE203" s="454">
        <f t="shared" si="139"/>
        <v>144.50867052023122</v>
      </c>
      <c r="FF203" s="725">
        <f t="shared" si="140"/>
        <v>27.057199999999998</v>
      </c>
      <c r="FG203" s="202" t="str">
        <f t="shared" si="164"/>
        <v>BURUK</v>
      </c>
    </row>
    <row r="204" spans="1:163" s="162" customFormat="1" ht="20.25" customHeight="1">
      <c r="A204" s="347">
        <v>192</v>
      </c>
      <c r="B204" s="764" t="s">
        <v>2232</v>
      </c>
      <c r="C204" s="331" t="s">
        <v>1427</v>
      </c>
      <c r="D204" s="259" t="s">
        <v>1428</v>
      </c>
      <c r="E204" s="319" t="s">
        <v>1251</v>
      </c>
      <c r="F204" s="319" t="s">
        <v>1304</v>
      </c>
      <c r="G204" s="208" t="s">
        <v>206</v>
      </c>
      <c r="H204" s="214" t="s">
        <v>208</v>
      </c>
      <c r="I204" s="463" t="s">
        <v>1429</v>
      </c>
      <c r="J204" s="462" t="s">
        <v>1430</v>
      </c>
      <c r="K204" s="259" t="s">
        <v>315</v>
      </c>
      <c r="L204" s="259" t="s">
        <v>1085</v>
      </c>
      <c r="M204" s="259">
        <v>160</v>
      </c>
      <c r="N204" s="259" t="s">
        <v>1431</v>
      </c>
      <c r="O204" s="259">
        <v>2012</v>
      </c>
      <c r="P204" s="259" t="s">
        <v>316</v>
      </c>
      <c r="Q204" s="545" t="s">
        <v>1679</v>
      </c>
      <c r="R204" s="433">
        <v>44783</v>
      </c>
      <c r="S204" s="331" t="s">
        <v>318</v>
      </c>
      <c r="T204" s="331" t="s">
        <v>343</v>
      </c>
      <c r="U204" s="259">
        <v>3</v>
      </c>
      <c r="V204" s="259">
        <v>2</v>
      </c>
      <c r="W204" s="259">
        <v>3</v>
      </c>
      <c r="X204" s="259">
        <v>20000</v>
      </c>
      <c r="Y204" s="332">
        <v>399</v>
      </c>
      <c r="Z204" s="332">
        <v>400</v>
      </c>
      <c r="AA204" s="332">
        <v>399</v>
      </c>
      <c r="AB204" s="332">
        <v>230</v>
      </c>
      <c r="AC204" s="332">
        <v>230</v>
      </c>
      <c r="AD204" s="332">
        <v>231</v>
      </c>
      <c r="AE204" s="332">
        <v>98.8</v>
      </c>
      <c r="AF204" s="332">
        <v>59.7</v>
      </c>
      <c r="AG204" s="332">
        <v>48.2</v>
      </c>
      <c r="AH204" s="332">
        <v>61.4</v>
      </c>
      <c r="AI204" s="332"/>
      <c r="AJ204" s="332"/>
      <c r="AK204" s="332"/>
      <c r="AL204" s="332"/>
      <c r="AM204" s="332">
        <v>9.1</v>
      </c>
      <c r="AN204" s="332">
        <v>0.4</v>
      </c>
      <c r="AO204" s="332">
        <v>0</v>
      </c>
      <c r="AP204" s="332">
        <v>8.9</v>
      </c>
      <c r="AQ204" s="332">
        <v>97.5</v>
      </c>
      <c r="AR204" s="332">
        <v>82.4</v>
      </c>
      <c r="AS204" s="332">
        <v>53.4</v>
      </c>
      <c r="AT204" s="332">
        <v>49.3</v>
      </c>
      <c r="AU204" s="332"/>
      <c r="AV204" s="332"/>
      <c r="AW204" s="332"/>
      <c r="AX204" s="332"/>
      <c r="AY204" s="332">
        <v>0.85</v>
      </c>
      <c r="AZ204" s="332">
        <v>0.85</v>
      </c>
      <c r="BA204" s="332">
        <v>0.85</v>
      </c>
      <c r="BB204" s="261">
        <v>396</v>
      </c>
      <c r="BC204" s="261">
        <v>396</v>
      </c>
      <c r="BD204" s="261">
        <v>396</v>
      </c>
      <c r="BE204" s="261">
        <v>228</v>
      </c>
      <c r="BF204" s="261">
        <v>227</v>
      </c>
      <c r="BG204" s="261">
        <v>228</v>
      </c>
      <c r="BH204" s="261">
        <v>73.400000000000006</v>
      </c>
      <c r="BI204" s="261">
        <v>58.5</v>
      </c>
      <c r="BJ204" s="261">
        <v>44.6</v>
      </c>
      <c r="BK204" s="261">
        <v>31</v>
      </c>
      <c r="BL204" s="261"/>
      <c r="BM204" s="261"/>
      <c r="BN204" s="261"/>
      <c r="BO204" s="261"/>
      <c r="BP204" s="261">
        <v>5.6</v>
      </c>
      <c r="BQ204" s="261">
        <v>0</v>
      </c>
      <c r="BR204" s="261">
        <v>0</v>
      </c>
      <c r="BS204" s="261">
        <v>6.9</v>
      </c>
      <c r="BT204" s="261">
        <v>71.400000000000006</v>
      </c>
      <c r="BU204" s="261">
        <v>68.5</v>
      </c>
      <c r="BV204" s="261">
        <v>46.2</v>
      </c>
      <c r="BW204" s="261">
        <v>33.299999999999997</v>
      </c>
      <c r="BX204" s="261"/>
      <c r="BY204" s="261"/>
      <c r="BZ204" s="261"/>
      <c r="CA204" s="261"/>
      <c r="CB204" s="261">
        <v>0.85</v>
      </c>
      <c r="CC204" s="261">
        <v>0.85</v>
      </c>
      <c r="CD204" s="261">
        <v>0.85</v>
      </c>
      <c r="CE204" s="333"/>
      <c r="CF204" s="333"/>
      <c r="CG204" s="333"/>
      <c r="CH204" s="333"/>
      <c r="CI204" s="333"/>
      <c r="CJ204" s="333"/>
      <c r="CK204" s="333">
        <v>226</v>
      </c>
      <c r="CL204" s="333">
        <v>56601467477</v>
      </c>
      <c r="CM204" s="333">
        <v>224</v>
      </c>
      <c r="CN204" s="333">
        <v>56601467469</v>
      </c>
      <c r="CO204" s="333">
        <v>225</v>
      </c>
      <c r="CP204" s="333">
        <v>56601467485</v>
      </c>
      <c r="CQ204" s="333">
        <v>225</v>
      </c>
      <c r="CR204" s="333">
        <v>32189667754</v>
      </c>
      <c r="CS204" s="333">
        <v>226</v>
      </c>
      <c r="CT204" s="333">
        <v>45017779344</v>
      </c>
      <c r="CU204" s="333">
        <v>224</v>
      </c>
      <c r="CV204" s="333">
        <v>56402507943</v>
      </c>
      <c r="CW204" s="333"/>
      <c r="CX204" s="333"/>
      <c r="CY204" s="333"/>
      <c r="CZ204" s="333"/>
      <c r="DA204" s="333"/>
      <c r="DB204" s="374"/>
      <c r="DC204" s="48"/>
      <c r="DD204" s="179">
        <f t="shared" si="123"/>
        <v>231.5998726200701</v>
      </c>
      <c r="DE204" s="179">
        <f t="shared" si="124"/>
        <v>42.65978166666666</v>
      </c>
      <c r="DF204" s="179">
        <f t="shared" si="125"/>
        <v>25.777216249999995</v>
      </c>
      <c r="DG204" s="179">
        <f t="shared" si="126"/>
        <v>20.811755833333333</v>
      </c>
      <c r="DH204" s="180">
        <f t="shared" si="127"/>
        <v>98.8</v>
      </c>
      <c r="DI204" s="181">
        <f t="shared" si="146"/>
        <v>224</v>
      </c>
      <c r="DJ204" s="182">
        <f t="shared" si="141"/>
        <v>0</v>
      </c>
      <c r="DK204" s="182">
        <f t="shared" si="142"/>
        <v>1</v>
      </c>
      <c r="DL204" s="182">
        <f t="shared" si="147"/>
        <v>0</v>
      </c>
      <c r="DM204" s="182">
        <f t="shared" si="148"/>
        <v>0</v>
      </c>
      <c r="DN204" s="182">
        <f t="shared" si="149"/>
        <v>0</v>
      </c>
      <c r="DO204" s="182">
        <f t="shared" si="128"/>
        <v>1</v>
      </c>
      <c r="DP204" s="182">
        <f t="shared" si="129"/>
        <v>0</v>
      </c>
      <c r="DQ204" s="25">
        <f t="shared" si="130"/>
        <v>0</v>
      </c>
      <c r="DR204" s="169"/>
      <c r="DS204" s="166" t="str">
        <f t="shared" si="150"/>
        <v>A</v>
      </c>
      <c r="DT204" s="166" t="str">
        <f t="shared" si="151"/>
        <v>B</v>
      </c>
      <c r="DU204" s="167">
        <f t="shared" si="152"/>
        <v>2</v>
      </c>
      <c r="DV204" s="153" t="str">
        <f>VLOOKUP(M204,'Data Master kondisi'!$O$3:$P$11,2,FALSE)</f>
        <v>Y</v>
      </c>
      <c r="DW204" s="153">
        <f>LOOKUP(DV204,{"X","X","X","Y","Y","Y","Z","Z","Z"},{6,6,6,4,4,4,2,2,2})</f>
        <v>4</v>
      </c>
      <c r="DX204" s="153">
        <f t="shared" si="131"/>
        <v>1</v>
      </c>
      <c r="DY204" s="153">
        <f t="shared" si="153"/>
        <v>7</v>
      </c>
      <c r="DZ204" s="153" t="str">
        <f>VLOOKUP(G204,'Data Master class'!$A$5:$D$12,3,FALSE)</f>
        <v>B</v>
      </c>
      <c r="EA204" s="160" t="str">
        <f t="shared" si="154"/>
        <v>CUKUP</v>
      </c>
      <c r="EB204" s="156"/>
      <c r="EC204" s="153">
        <f>VLOOKUP(G204,'Data Master class'!$A$5:$D$12,2,FALSE)</f>
        <v>3</v>
      </c>
      <c r="ED204" s="153" t="str">
        <f>VLOOKUP(H204,'Data Master class'!$E$5:$G$6,3,FALSE)</f>
        <v>X</v>
      </c>
      <c r="EE204" s="153">
        <f>VLOOKUP(H204,'Data Master class'!$E$5:$G$6,2,FALSE)</f>
        <v>2</v>
      </c>
      <c r="EF204" s="153">
        <f t="shared" si="155"/>
        <v>5</v>
      </c>
      <c r="EG204" s="153" t="str">
        <f t="shared" si="156"/>
        <v>CLASS 3</v>
      </c>
      <c r="EH204" s="153">
        <f t="shared" si="157"/>
        <v>12</v>
      </c>
      <c r="EI204" s="171"/>
      <c r="EJ204" s="441">
        <f t="shared" si="132"/>
        <v>0.43396226415094352</v>
      </c>
      <c r="EK204" s="441">
        <f t="shared" si="133"/>
        <v>0.13352685050798244</v>
      </c>
      <c r="EL204" s="441">
        <f t="shared" si="134"/>
        <v>0.30043541364296067</v>
      </c>
      <c r="EM204" s="442">
        <f t="shared" si="158"/>
        <v>0.28930817610062887</v>
      </c>
      <c r="EN204" s="443" t="str">
        <f t="shared" si="159"/>
        <v>KURANG</v>
      </c>
      <c r="EO204" s="195"/>
      <c r="EP204" s="196" t="e">
        <f>'2. SUHU &amp; FISIK TRAFO'!CY204</f>
        <v>#NAME?</v>
      </c>
      <c r="EQ204" s="168" t="e">
        <f t="shared" si="160"/>
        <v>#NAME?</v>
      </c>
      <c r="ER204" s="189" t="e">
        <f t="shared" si="161"/>
        <v>#NAME?</v>
      </c>
      <c r="ES204" s="195"/>
      <c r="ET204" s="447">
        <f t="shared" si="143"/>
        <v>47.589199999999998</v>
      </c>
      <c r="EU204" s="447">
        <f t="shared" si="162"/>
        <v>38.071359999999999</v>
      </c>
      <c r="EV204" s="448">
        <f t="shared" si="135"/>
        <v>29.74325</v>
      </c>
      <c r="EW204" s="449" t="str">
        <f t="shared" si="163"/>
        <v>BAIK</v>
      </c>
      <c r="EX204" s="721"/>
      <c r="EY204" s="447">
        <f t="shared" si="144"/>
        <v>40.183500000000002</v>
      </c>
      <c r="EZ204" s="447">
        <f t="shared" si="136"/>
        <v>32.146800000000006</v>
      </c>
      <c r="FA204" s="448">
        <f t="shared" si="145"/>
        <v>25.114687499999999</v>
      </c>
      <c r="FB204" s="449" t="str">
        <f t="shared" si="137"/>
        <v>BAIK</v>
      </c>
      <c r="FC204" s="195"/>
      <c r="FD204" s="453">
        <f t="shared" si="138"/>
        <v>61.4</v>
      </c>
      <c r="FE204" s="454">
        <f t="shared" si="139"/>
        <v>231.21387283236993</v>
      </c>
      <c r="FF204" s="725">
        <f t="shared" si="140"/>
        <v>26.555499999999999</v>
      </c>
      <c r="FG204" s="202" t="str">
        <f t="shared" si="164"/>
        <v>BURUK</v>
      </c>
    </row>
    <row r="205" spans="1:163" s="162" customFormat="1" ht="20.25" customHeight="1">
      <c r="A205" s="347">
        <v>193</v>
      </c>
      <c r="B205" s="764" t="s">
        <v>2232</v>
      </c>
      <c r="C205" s="331" t="s">
        <v>1432</v>
      </c>
      <c r="D205" s="259" t="s">
        <v>1433</v>
      </c>
      <c r="E205" s="319" t="s">
        <v>1241</v>
      </c>
      <c r="F205" s="319" t="s">
        <v>1341</v>
      </c>
      <c r="G205" s="208" t="s">
        <v>206</v>
      </c>
      <c r="H205" s="214" t="s">
        <v>208</v>
      </c>
      <c r="I205" s="463" t="s">
        <v>1434</v>
      </c>
      <c r="J205" s="462" t="s">
        <v>1435</v>
      </c>
      <c r="K205" s="259" t="s">
        <v>315</v>
      </c>
      <c r="L205" s="259" t="s">
        <v>342</v>
      </c>
      <c r="M205" s="259">
        <v>50</v>
      </c>
      <c r="N205" s="259">
        <v>173300472</v>
      </c>
      <c r="O205" s="259">
        <v>2017</v>
      </c>
      <c r="P205" s="259" t="s">
        <v>316</v>
      </c>
      <c r="Q205" s="545" t="s">
        <v>1642</v>
      </c>
      <c r="R205" s="433">
        <v>44785</v>
      </c>
      <c r="S205" s="331" t="s">
        <v>318</v>
      </c>
      <c r="T205" s="331" t="s">
        <v>343</v>
      </c>
      <c r="U205" s="259">
        <v>2</v>
      </c>
      <c r="V205" s="259">
        <v>2</v>
      </c>
      <c r="W205" s="259">
        <v>3</v>
      </c>
      <c r="X205" s="259">
        <v>20000</v>
      </c>
      <c r="Y205" s="332">
        <v>403</v>
      </c>
      <c r="Z205" s="332">
        <v>404</v>
      </c>
      <c r="AA205" s="332">
        <v>402</v>
      </c>
      <c r="AB205" s="332">
        <v>232</v>
      </c>
      <c r="AC205" s="332">
        <v>233</v>
      </c>
      <c r="AD205" s="332">
        <v>232</v>
      </c>
      <c r="AE205" s="332">
        <v>51.7</v>
      </c>
      <c r="AF205" s="332">
        <v>50</v>
      </c>
      <c r="AG205" s="332">
        <v>18.8</v>
      </c>
      <c r="AH205" s="332">
        <v>43.6</v>
      </c>
      <c r="AI205" s="332"/>
      <c r="AJ205" s="332"/>
      <c r="AK205" s="332"/>
      <c r="AL205" s="332"/>
      <c r="AM205" s="332">
        <v>34.700000000000003</v>
      </c>
      <c r="AN205" s="332">
        <v>14.5</v>
      </c>
      <c r="AO205" s="332">
        <v>9.4</v>
      </c>
      <c r="AP205" s="332">
        <v>23.8</v>
      </c>
      <c r="AQ205" s="332">
        <v>21.5</v>
      </c>
      <c r="AR205" s="332">
        <v>37.9</v>
      </c>
      <c r="AS205" s="332">
        <v>10.9</v>
      </c>
      <c r="AT205" s="332">
        <v>27.1</v>
      </c>
      <c r="AU205" s="332"/>
      <c r="AV205" s="332"/>
      <c r="AW205" s="332"/>
      <c r="AX205" s="332"/>
      <c r="AY205" s="332">
        <v>0.85</v>
      </c>
      <c r="AZ205" s="332">
        <v>0.85</v>
      </c>
      <c r="BA205" s="332">
        <v>0.85</v>
      </c>
      <c r="BB205" s="261">
        <v>392</v>
      </c>
      <c r="BC205" s="261">
        <v>397</v>
      </c>
      <c r="BD205" s="261">
        <v>393</v>
      </c>
      <c r="BE205" s="261">
        <v>225</v>
      </c>
      <c r="BF205" s="261">
        <v>227</v>
      </c>
      <c r="BG205" s="261">
        <v>229</v>
      </c>
      <c r="BH205" s="261">
        <v>64.599999999999994</v>
      </c>
      <c r="BI205" s="261">
        <v>77.900000000000006</v>
      </c>
      <c r="BJ205" s="261">
        <v>15.2</v>
      </c>
      <c r="BK205" s="261">
        <v>63.4</v>
      </c>
      <c r="BL205" s="261"/>
      <c r="BM205" s="261"/>
      <c r="BN205" s="261"/>
      <c r="BO205" s="261"/>
      <c r="BP205" s="261">
        <v>35.799999999999997</v>
      </c>
      <c r="BQ205" s="261">
        <v>8.3000000000000007</v>
      </c>
      <c r="BR205" s="261">
        <v>3.6</v>
      </c>
      <c r="BS205" s="261">
        <v>27.9</v>
      </c>
      <c r="BT205" s="261">
        <v>22.4</v>
      </c>
      <c r="BU205" s="261">
        <v>70.7</v>
      </c>
      <c r="BV205" s="261">
        <v>11.8</v>
      </c>
      <c r="BW205" s="261">
        <v>54.3</v>
      </c>
      <c r="BX205" s="261"/>
      <c r="BY205" s="261"/>
      <c r="BZ205" s="261"/>
      <c r="CA205" s="261"/>
      <c r="CB205" s="261">
        <v>0.85</v>
      </c>
      <c r="CC205" s="261">
        <v>0.85</v>
      </c>
      <c r="CD205" s="261">
        <v>0.85</v>
      </c>
      <c r="CE205" s="333"/>
      <c r="CF205" s="333"/>
      <c r="CG205" s="333"/>
      <c r="CH205" s="333"/>
      <c r="CI205" s="333"/>
      <c r="CJ205" s="333"/>
      <c r="CK205" s="333">
        <v>219</v>
      </c>
      <c r="CL205" s="333">
        <v>56601422217</v>
      </c>
      <c r="CM205" s="333">
        <v>218</v>
      </c>
      <c r="CN205" s="333">
        <v>56601422225</v>
      </c>
      <c r="CO205" s="333">
        <v>218</v>
      </c>
      <c r="CP205" s="333">
        <v>56402510616</v>
      </c>
      <c r="CQ205" s="333">
        <v>225</v>
      </c>
      <c r="CR205" s="333">
        <v>86046325378</v>
      </c>
      <c r="CS205" s="333">
        <v>226</v>
      </c>
      <c r="CT205" s="333">
        <v>45058763894</v>
      </c>
      <c r="CU205" s="333">
        <v>226</v>
      </c>
      <c r="CV205" s="333">
        <v>56601425665</v>
      </c>
      <c r="CW205" s="333"/>
      <c r="CX205" s="333"/>
      <c r="CY205" s="333"/>
      <c r="CZ205" s="333"/>
      <c r="DA205" s="333"/>
      <c r="DB205" s="374"/>
      <c r="DC205" s="154"/>
      <c r="DD205" s="179">
        <f t="shared" ref="DD205:DD268" si="165">((M205*1000)/(1.73*AVERAGE(Y205:AA205)))</f>
        <v>71.7164617966408</v>
      </c>
      <c r="DE205" s="179">
        <f t="shared" ref="DE205:DE268" si="166">((AE205/((M205*1000)/(1.73*AVERAGE(Y205:AA205)))*100))</f>
        <v>72.089445999999995</v>
      </c>
      <c r="DF205" s="179">
        <f t="shared" ref="DF205:DF268" si="167">((AF205/((M205*1000)/(1.73*AVERAGE(Y205:AA205)))*100))</f>
        <v>69.718999999999994</v>
      </c>
      <c r="DG205" s="179">
        <f t="shared" ref="DG205:DG268" si="168">((AG205/((M205*1000)/(1.73*AVERAGE(Y205:AA205)))*100))</f>
        <v>26.214344000000001</v>
      </c>
      <c r="DH205" s="180">
        <f t="shared" ref="DH205:DH268" si="169">MAX(AE205:AG205)</f>
        <v>51.7</v>
      </c>
      <c r="DI205" s="181">
        <f t="shared" si="146"/>
        <v>218</v>
      </c>
      <c r="DJ205" s="182">
        <f t="shared" si="141"/>
        <v>0</v>
      </c>
      <c r="DK205" s="182">
        <f t="shared" si="142"/>
        <v>0</v>
      </c>
      <c r="DL205" s="182">
        <f t="shared" si="147"/>
        <v>1</v>
      </c>
      <c r="DM205" s="182">
        <f t="shared" si="148"/>
        <v>0</v>
      </c>
      <c r="DN205" s="182">
        <f t="shared" si="149"/>
        <v>0</v>
      </c>
      <c r="DO205" s="182">
        <f t="shared" ref="DO205:DO268" si="170">IF(ISERR(DH205/(M205/(1.732*0.001*MAX(Y205:AA205)))&lt;0.5),0,IF(DH205/(M205/(1.732*0.001*MAX(Y205:AA205)))&lt;0.5,1,0))</f>
        <v>0</v>
      </c>
      <c r="DP205" s="182">
        <f t="shared" ref="DP205:DP268" si="171">IF(ISERR(AND(DH205/(M205/(1.732*0.001*MAX(Y205:AA205)))&gt;0.5,DH205/(M205/(1.732*0.001*MAX(Y205:AA205)))&lt;0.8)),0,IF(AND(DH205/(M205/(1.732*0.001*MAX(Y205:AA205)))&gt;0.5,DH205/(M205/(1.732*0.001*MAX(Y205:AA205)))&lt;0.8),1,0))</f>
        <v>1</v>
      </c>
      <c r="DQ205" s="25">
        <f t="shared" ref="DQ205:DQ268" si="172">IF(ISERR(AND(DH205/(M205/(1.732*0.001*MAX(Y205:AA205)))&gt;=0.8,DH205/(M205/(1.732*0.001*MAX(Y205:AA205)))&lt;=1)),0,IF(AND(DH205/(M205/(1.732*0.001*MAX(Y205:AA205)))&gt;=0.8,DH205/(M205/(1.732*0.001*MAX(Y205:AA205)))&lt;=1),1,0))</f>
        <v>0</v>
      </c>
      <c r="DR205" s="169"/>
      <c r="DS205" s="166" t="str">
        <f t="shared" si="150"/>
        <v>A</v>
      </c>
      <c r="DT205" s="166" t="str">
        <f t="shared" si="151"/>
        <v>B</v>
      </c>
      <c r="DU205" s="167">
        <f t="shared" si="152"/>
        <v>2</v>
      </c>
      <c r="DV205" s="153" t="str">
        <f>VLOOKUP(M205,'Data Master kondisi'!$O$3:$P$11,2,FALSE)</f>
        <v>Z</v>
      </c>
      <c r="DW205" s="153">
        <f>LOOKUP(DV205,{"X","X","X","Y","Y","Y","Z","Z","Z"},{6,6,6,4,4,4,2,2,2})</f>
        <v>2</v>
      </c>
      <c r="DX205" s="153">
        <f t="shared" ref="DX205:DX268" si="173">IF(O205&gt;=2010,1,IF(AND(O205&lt;=2009,O205&gt;=2000),2,IF(AND(O205&lt;=1999,O205&gt;=1990),3,IF(AND(O205&lt;=1989,O205&gt;=1980),4,IF(AND(O205&lt;=1979,O205&gt;=1970),5,0)))))</f>
        <v>1</v>
      </c>
      <c r="DY205" s="153">
        <f t="shared" si="153"/>
        <v>5</v>
      </c>
      <c r="DZ205" s="153" t="str">
        <f>VLOOKUP(G205,'Data Master class'!$A$5:$D$12,3,FALSE)</f>
        <v>B</v>
      </c>
      <c r="EA205" s="160" t="str">
        <f t="shared" si="154"/>
        <v>BAIK</v>
      </c>
      <c r="EB205" s="156"/>
      <c r="EC205" s="153">
        <f>VLOOKUP(G205,'Data Master class'!$A$5:$D$12,2,FALSE)</f>
        <v>3</v>
      </c>
      <c r="ED205" s="153" t="str">
        <f>VLOOKUP(H205,'Data Master class'!$E$5:$G$6,3,FALSE)</f>
        <v>X</v>
      </c>
      <c r="EE205" s="153">
        <f>VLOOKUP(H205,'Data Master class'!$E$5:$G$6,2,FALSE)</f>
        <v>2</v>
      </c>
      <c r="EF205" s="153">
        <f t="shared" si="155"/>
        <v>5</v>
      </c>
      <c r="EG205" s="153" t="str">
        <f t="shared" si="156"/>
        <v>CLASS 3</v>
      </c>
      <c r="EH205" s="153">
        <f t="shared" si="157"/>
        <v>10</v>
      </c>
      <c r="EI205" s="171"/>
      <c r="EJ205" s="441">
        <f t="shared" ref="EJ205:EJ268" si="174">ABS(AE205-AVERAGE(AE205:AG205))/((AE205+AF205+AG205)/3)</f>
        <v>0.28713692946058106</v>
      </c>
      <c r="EK205" s="441">
        <f t="shared" ref="EK205:EK268" si="175">ABS(AF205-AVERAGE(AE205:AG205))/((AE205+AF205+AG205)/3)</f>
        <v>0.24481327800829883</v>
      </c>
      <c r="EL205" s="441">
        <f t="shared" ref="EL205:EL268" si="176">ABS(AG205-AVERAGE(AE205:AG205))/((AE205+AF205+AG205)/3)</f>
        <v>0.53195020746887967</v>
      </c>
      <c r="EM205" s="442">
        <f t="shared" si="158"/>
        <v>0.35463347164591985</v>
      </c>
      <c r="EN205" s="443" t="str">
        <f t="shared" si="159"/>
        <v>BURUK</v>
      </c>
      <c r="EO205" s="195"/>
      <c r="EP205" s="196" t="e">
        <f>'2. SUHU &amp; FISIK TRAFO'!CY205</f>
        <v>#NAME?</v>
      </c>
      <c r="EQ205" s="168" t="e">
        <f t="shared" si="160"/>
        <v>#NAME?</v>
      </c>
      <c r="ER205" s="189" t="e">
        <f t="shared" si="161"/>
        <v>#NAME?</v>
      </c>
      <c r="ES205" s="195"/>
      <c r="ET205" s="447">
        <f t="shared" si="143"/>
        <v>28.006</v>
      </c>
      <c r="EU205" s="447">
        <f t="shared" si="162"/>
        <v>22.404800000000002</v>
      </c>
      <c r="EV205" s="448">
        <f t="shared" ref="EV205:EV268" si="177">(ET205/M205)*100</f>
        <v>56.011999999999993</v>
      </c>
      <c r="EW205" s="449" t="str">
        <f t="shared" si="163"/>
        <v>BAIK</v>
      </c>
      <c r="EX205" s="721"/>
      <c r="EY205" s="447">
        <f t="shared" si="144"/>
        <v>35.699100000000008</v>
      </c>
      <c r="EZ205" s="447">
        <f t="shared" ref="EZ205:EZ268" si="178">EY205*0.8</f>
        <v>28.559280000000008</v>
      </c>
      <c r="FA205" s="448">
        <f t="shared" si="145"/>
        <v>71.398200000000017</v>
      </c>
      <c r="FB205" s="449" t="str">
        <f t="shared" ref="FB205:FB268" si="179">IF(AND(FA205&gt;0,FA205&lt;60),"BAIK",IF(AND(FA205&gt;=60,FA205&lt;80),"CUKUP",IF(AND(FA205&gt;=80,FA205&lt;100),"KURANG",IF(AND(FA205&gt;=100),"BURUK",0))))</f>
        <v>CUKUP</v>
      </c>
      <c r="FC205" s="195"/>
      <c r="FD205" s="453">
        <f t="shared" ref="FD205:FD268" si="180">AH205</f>
        <v>43.6</v>
      </c>
      <c r="FE205" s="454">
        <f t="shared" ref="FE205:FE268" si="181">M205/(1.73*400)*1000</f>
        <v>72.25433526011561</v>
      </c>
      <c r="FF205" s="725">
        <f t="shared" ref="FF205:FF268" si="182">FD205/(FE205)*100</f>
        <v>60.342399999999998</v>
      </c>
      <c r="FG205" s="202" t="str">
        <f t="shared" si="164"/>
        <v>BURUK</v>
      </c>
    </row>
    <row r="206" spans="1:163" s="162" customFormat="1" ht="20.25" customHeight="1">
      <c r="A206" s="347">
        <v>194</v>
      </c>
      <c r="B206" s="764" t="s">
        <v>2232</v>
      </c>
      <c r="C206" s="331" t="s">
        <v>1436</v>
      </c>
      <c r="D206" s="259" t="s">
        <v>1328</v>
      </c>
      <c r="E206" s="319" t="s">
        <v>1241</v>
      </c>
      <c r="F206" s="319" t="s">
        <v>1315</v>
      </c>
      <c r="G206" s="208" t="s">
        <v>206</v>
      </c>
      <c r="H206" s="214" t="s">
        <v>208</v>
      </c>
      <c r="I206" s="463" t="s">
        <v>1437</v>
      </c>
      <c r="J206" s="462" t="s">
        <v>1438</v>
      </c>
      <c r="K206" s="259" t="s">
        <v>315</v>
      </c>
      <c r="L206" s="259" t="s">
        <v>560</v>
      </c>
      <c r="M206" s="259">
        <v>50</v>
      </c>
      <c r="N206" s="259">
        <v>12034674</v>
      </c>
      <c r="O206" s="259">
        <v>2012</v>
      </c>
      <c r="P206" s="259" t="s">
        <v>316</v>
      </c>
      <c r="Q206" s="545" t="s">
        <v>1680</v>
      </c>
      <c r="R206" s="433">
        <v>44793</v>
      </c>
      <c r="S206" s="331" t="s">
        <v>318</v>
      </c>
      <c r="T206" s="331" t="s">
        <v>343</v>
      </c>
      <c r="U206" s="259">
        <v>1</v>
      </c>
      <c r="V206" s="259">
        <v>1</v>
      </c>
      <c r="W206" s="259">
        <v>3</v>
      </c>
      <c r="X206" s="259">
        <v>20000</v>
      </c>
      <c r="Y206" s="332">
        <v>405</v>
      </c>
      <c r="Z206" s="332">
        <v>400</v>
      </c>
      <c r="AA206" s="332">
        <v>403</v>
      </c>
      <c r="AB206" s="332">
        <v>231</v>
      </c>
      <c r="AC206" s="332">
        <v>232</v>
      </c>
      <c r="AD206" s="332">
        <v>230</v>
      </c>
      <c r="AE206" s="332">
        <v>44.4</v>
      </c>
      <c r="AF206" s="332">
        <v>33</v>
      </c>
      <c r="AG206" s="332">
        <v>44.1</v>
      </c>
      <c r="AH206" s="332">
        <v>27.2</v>
      </c>
      <c r="AI206" s="332">
        <v>42</v>
      </c>
      <c r="AJ206" s="332">
        <v>35.9</v>
      </c>
      <c r="AK206" s="332">
        <v>51.1</v>
      </c>
      <c r="AL206" s="332">
        <v>28.1</v>
      </c>
      <c r="AM206" s="332"/>
      <c r="AN206" s="332"/>
      <c r="AO206" s="332"/>
      <c r="AP206" s="332"/>
      <c r="AQ206" s="332"/>
      <c r="AR206" s="332"/>
      <c r="AS206" s="332"/>
      <c r="AT206" s="332"/>
      <c r="AU206" s="332"/>
      <c r="AV206" s="332"/>
      <c r="AW206" s="332"/>
      <c r="AX206" s="332"/>
      <c r="AY206" s="332">
        <v>0.85</v>
      </c>
      <c r="AZ206" s="332">
        <v>0.85</v>
      </c>
      <c r="BA206" s="332">
        <v>0.85</v>
      </c>
      <c r="BB206" s="261">
        <v>396</v>
      </c>
      <c r="BC206" s="261">
        <v>394</v>
      </c>
      <c r="BD206" s="261">
        <v>395</v>
      </c>
      <c r="BE206" s="261">
        <v>228</v>
      </c>
      <c r="BF206" s="261">
        <v>227</v>
      </c>
      <c r="BG206" s="261">
        <v>225</v>
      </c>
      <c r="BH206" s="261">
        <v>40.5</v>
      </c>
      <c r="BI206" s="261">
        <v>20.100000000000001</v>
      </c>
      <c r="BJ206" s="261">
        <v>37.9</v>
      </c>
      <c r="BK206" s="261">
        <v>12.9</v>
      </c>
      <c r="BL206" s="261">
        <v>37</v>
      </c>
      <c r="BM206" s="261">
        <v>32.1</v>
      </c>
      <c r="BN206" s="261">
        <v>40.5</v>
      </c>
      <c r="BO206" s="261">
        <v>12.1</v>
      </c>
      <c r="BP206" s="261"/>
      <c r="BQ206" s="261"/>
      <c r="BR206" s="261"/>
      <c r="BS206" s="261"/>
      <c r="BT206" s="261"/>
      <c r="BU206" s="261"/>
      <c r="BV206" s="261"/>
      <c r="BW206" s="261"/>
      <c r="BX206" s="261"/>
      <c r="BY206" s="261"/>
      <c r="BZ206" s="261"/>
      <c r="CA206" s="261"/>
      <c r="CB206" s="261">
        <v>0.85</v>
      </c>
      <c r="CC206" s="261">
        <v>0.85</v>
      </c>
      <c r="CD206" s="261">
        <v>0.85</v>
      </c>
      <c r="CE206" s="333">
        <v>230</v>
      </c>
      <c r="CF206" s="333">
        <v>86058071621</v>
      </c>
      <c r="CG206" s="333"/>
      <c r="CH206" s="333"/>
      <c r="CI206" s="333"/>
      <c r="CJ206" s="333"/>
      <c r="CK206" s="333"/>
      <c r="CL206" s="333"/>
      <c r="CM206" s="333"/>
      <c r="CN206" s="333"/>
      <c r="CO206" s="333"/>
      <c r="CP206" s="333"/>
      <c r="CQ206" s="333"/>
      <c r="CR206" s="333"/>
      <c r="CS206" s="333"/>
      <c r="CT206" s="333"/>
      <c r="CU206" s="333"/>
      <c r="CV206" s="333"/>
      <c r="CW206" s="333"/>
      <c r="CX206" s="333"/>
      <c r="CY206" s="333"/>
      <c r="CZ206" s="333"/>
      <c r="DA206" s="333"/>
      <c r="DB206" s="374"/>
      <c r="DC206" s="154"/>
      <c r="DD206" s="179">
        <f t="shared" si="165"/>
        <v>71.77582972859166</v>
      </c>
      <c r="DE206" s="179">
        <f t="shared" si="166"/>
        <v>61.859264000000003</v>
      </c>
      <c r="DF206" s="179">
        <f t="shared" si="167"/>
        <v>45.976480000000002</v>
      </c>
      <c r="DG206" s="179">
        <f t="shared" si="168"/>
        <v>61.441296000000001</v>
      </c>
      <c r="DH206" s="180">
        <f t="shared" si="169"/>
        <v>44.4</v>
      </c>
      <c r="DI206" s="181">
        <f t="shared" si="146"/>
        <v>230</v>
      </c>
      <c r="DJ206" s="182">
        <f t="shared" ref="DJ206:DJ269" si="183">IF(AND(EV206&lt;=25),1,0)</f>
        <v>0</v>
      </c>
      <c r="DK206" s="182">
        <f t="shared" ref="DK206:DK269" si="184">IF(AND(EV206&gt;25,EV206&lt;=50),1,0)</f>
        <v>0</v>
      </c>
      <c r="DL206" s="182">
        <f t="shared" si="147"/>
        <v>1</v>
      </c>
      <c r="DM206" s="182">
        <f t="shared" si="148"/>
        <v>0</v>
      </c>
      <c r="DN206" s="182">
        <f t="shared" si="149"/>
        <v>0</v>
      </c>
      <c r="DO206" s="182">
        <f t="shared" si="170"/>
        <v>0</v>
      </c>
      <c r="DP206" s="182">
        <f t="shared" si="171"/>
        <v>1</v>
      </c>
      <c r="DQ206" s="25">
        <f t="shared" si="172"/>
        <v>0</v>
      </c>
      <c r="DR206" s="169"/>
      <c r="DS206" s="166" t="str">
        <f t="shared" si="150"/>
        <v>A</v>
      </c>
      <c r="DT206" s="166" t="str">
        <f t="shared" si="151"/>
        <v>A</v>
      </c>
      <c r="DU206" s="167">
        <f t="shared" si="152"/>
        <v>1</v>
      </c>
      <c r="DV206" s="153" t="str">
        <f>VLOOKUP(M206,'Data Master kondisi'!$O$3:$P$11,2,FALSE)</f>
        <v>Z</v>
      </c>
      <c r="DW206" s="153">
        <f>LOOKUP(DV206,{"X","X","X","Y","Y","Y","Z","Z","Z"},{6,6,6,4,4,4,2,2,2})</f>
        <v>2</v>
      </c>
      <c r="DX206" s="153">
        <f t="shared" si="173"/>
        <v>1</v>
      </c>
      <c r="DY206" s="153">
        <f t="shared" si="153"/>
        <v>4</v>
      </c>
      <c r="DZ206" s="153" t="str">
        <f>VLOOKUP(G206,'Data Master class'!$A$5:$D$12,3,FALSE)</f>
        <v>B</v>
      </c>
      <c r="EA206" s="160" t="str">
        <f t="shared" si="154"/>
        <v>BAIK</v>
      </c>
      <c r="EB206" s="156"/>
      <c r="EC206" s="153">
        <f>VLOOKUP(G206,'Data Master class'!$A$5:$D$12,2,FALSE)</f>
        <v>3</v>
      </c>
      <c r="ED206" s="153" t="str">
        <f>VLOOKUP(H206,'Data Master class'!$E$5:$G$6,3,FALSE)</f>
        <v>X</v>
      </c>
      <c r="EE206" s="153">
        <f>VLOOKUP(H206,'Data Master class'!$E$5:$G$6,2,FALSE)</f>
        <v>2</v>
      </c>
      <c r="EF206" s="153">
        <f t="shared" si="155"/>
        <v>5</v>
      </c>
      <c r="EG206" s="153" t="str">
        <f t="shared" si="156"/>
        <v>CLASS 3</v>
      </c>
      <c r="EH206" s="153">
        <f t="shared" si="157"/>
        <v>9</v>
      </c>
      <c r="EI206" s="171"/>
      <c r="EJ206" s="441">
        <f t="shared" si="174"/>
        <v>9.6296296296296255E-2</v>
      </c>
      <c r="EK206" s="441">
        <f t="shared" si="175"/>
        <v>0.18518518518518517</v>
      </c>
      <c r="EL206" s="441">
        <f t="shared" si="176"/>
        <v>8.888888888888892E-2</v>
      </c>
      <c r="EM206" s="442">
        <f t="shared" si="158"/>
        <v>0.12345679012345678</v>
      </c>
      <c r="EN206" s="443" t="str">
        <f t="shared" si="159"/>
        <v>CUKUP</v>
      </c>
      <c r="EO206" s="195"/>
      <c r="EP206" s="196" t="e">
        <f>'2. SUHU &amp; FISIK TRAFO'!CY206</f>
        <v>#NAME?</v>
      </c>
      <c r="EQ206" s="168" t="e">
        <f t="shared" si="160"/>
        <v>#NAME?</v>
      </c>
      <c r="ER206" s="189" t="e">
        <f t="shared" si="161"/>
        <v>#NAME?</v>
      </c>
      <c r="ES206" s="195"/>
      <c r="ET206" s="447">
        <f t="shared" ref="ET206:ET269" si="185">((AB206*AE206)+(AC206*AF206)+(AD206*AG206))*0.001</f>
        <v>28.055400000000002</v>
      </c>
      <c r="EU206" s="447">
        <f t="shared" si="162"/>
        <v>22.444320000000005</v>
      </c>
      <c r="EV206" s="448">
        <f t="shared" si="177"/>
        <v>56.110800000000005</v>
      </c>
      <c r="EW206" s="449" t="str">
        <f t="shared" si="163"/>
        <v>BAIK</v>
      </c>
      <c r="EX206" s="721"/>
      <c r="EY206" s="447">
        <f t="shared" ref="EY206:EY269" si="186">((BE206*BH206)+(BF206*BI206)+(BG206*BJ206))*0.001</f>
        <v>22.324200000000001</v>
      </c>
      <c r="EZ206" s="447">
        <f t="shared" si="178"/>
        <v>17.859360000000002</v>
      </c>
      <c r="FA206" s="448">
        <f t="shared" ref="FA206:FA269" si="187">(EY206/M206)*100</f>
        <v>44.648400000000002</v>
      </c>
      <c r="FB206" s="449" t="str">
        <f t="shared" si="179"/>
        <v>BAIK</v>
      </c>
      <c r="FC206" s="195"/>
      <c r="FD206" s="453">
        <f t="shared" si="180"/>
        <v>27.2</v>
      </c>
      <c r="FE206" s="454">
        <f t="shared" si="181"/>
        <v>72.25433526011561</v>
      </c>
      <c r="FF206" s="725">
        <f t="shared" si="182"/>
        <v>37.644799999999996</v>
      </c>
      <c r="FG206" s="202" t="str">
        <f t="shared" si="164"/>
        <v>BURUK</v>
      </c>
    </row>
    <row r="207" spans="1:163" s="162" customFormat="1" ht="20.25" customHeight="1">
      <c r="A207" s="347">
        <v>195</v>
      </c>
      <c r="B207" s="764" t="s">
        <v>2232</v>
      </c>
      <c r="C207" s="331" t="s">
        <v>1439</v>
      </c>
      <c r="D207" s="259" t="s">
        <v>1440</v>
      </c>
      <c r="E207" s="319" t="s">
        <v>1241</v>
      </c>
      <c r="F207" s="319" t="s">
        <v>1441</v>
      </c>
      <c r="G207" s="208" t="s">
        <v>206</v>
      </c>
      <c r="H207" s="214" t="s">
        <v>208</v>
      </c>
      <c r="I207" s="463" t="s">
        <v>1442</v>
      </c>
      <c r="J207" s="462" t="s">
        <v>1443</v>
      </c>
      <c r="K207" s="259" t="s">
        <v>315</v>
      </c>
      <c r="L207" s="259" t="s">
        <v>342</v>
      </c>
      <c r="M207" s="259">
        <v>100</v>
      </c>
      <c r="N207" s="259">
        <v>10233697</v>
      </c>
      <c r="O207" s="259">
        <v>2010</v>
      </c>
      <c r="P207" s="259" t="s">
        <v>316</v>
      </c>
      <c r="Q207" s="545" t="s">
        <v>1681</v>
      </c>
      <c r="R207" s="433">
        <v>44782</v>
      </c>
      <c r="S207" s="331" t="s">
        <v>318</v>
      </c>
      <c r="T207" s="331" t="s">
        <v>343</v>
      </c>
      <c r="U207" s="259">
        <v>2</v>
      </c>
      <c r="V207" s="259">
        <v>2</v>
      </c>
      <c r="W207" s="259">
        <v>3</v>
      </c>
      <c r="X207" s="259">
        <v>20000</v>
      </c>
      <c r="Y207" s="332">
        <v>398</v>
      </c>
      <c r="Z207" s="332">
        <v>395</v>
      </c>
      <c r="AA207" s="332">
        <v>394</v>
      </c>
      <c r="AB207" s="332">
        <v>228</v>
      </c>
      <c r="AC207" s="332">
        <v>229</v>
      </c>
      <c r="AD207" s="332">
        <v>227</v>
      </c>
      <c r="AE207" s="332">
        <v>25</v>
      </c>
      <c r="AF207" s="332">
        <v>29</v>
      </c>
      <c r="AG207" s="332">
        <v>21</v>
      </c>
      <c r="AH207" s="332">
        <v>7.2</v>
      </c>
      <c r="AI207" s="332">
        <v>2.1</v>
      </c>
      <c r="AJ207" s="332">
        <v>6.3</v>
      </c>
      <c r="AK207" s="332">
        <v>5.8</v>
      </c>
      <c r="AL207" s="332" t="s">
        <v>309</v>
      </c>
      <c r="AM207" s="332">
        <v>22.7</v>
      </c>
      <c r="AN207" s="332">
        <v>23</v>
      </c>
      <c r="AO207" s="332">
        <v>16</v>
      </c>
      <c r="AP207" s="332">
        <v>3.8</v>
      </c>
      <c r="AQ207" s="332"/>
      <c r="AR207" s="332"/>
      <c r="AS207" s="332"/>
      <c r="AT207" s="332"/>
      <c r="AU207" s="332"/>
      <c r="AV207" s="332"/>
      <c r="AW207" s="332"/>
      <c r="AX207" s="332"/>
      <c r="AY207" s="332">
        <v>0.85</v>
      </c>
      <c r="AZ207" s="332">
        <v>0.85</v>
      </c>
      <c r="BA207" s="332">
        <v>0.85</v>
      </c>
      <c r="BB207" s="261">
        <v>396</v>
      </c>
      <c r="BC207" s="261">
        <v>394</v>
      </c>
      <c r="BD207" s="261">
        <v>392</v>
      </c>
      <c r="BE207" s="261">
        <v>227</v>
      </c>
      <c r="BF207" s="261">
        <v>228</v>
      </c>
      <c r="BG207" s="261">
        <v>226</v>
      </c>
      <c r="BH207" s="261">
        <v>105.7</v>
      </c>
      <c r="BI207" s="261">
        <v>89.6</v>
      </c>
      <c r="BJ207" s="261">
        <v>49.7</v>
      </c>
      <c r="BK207" s="261">
        <v>20.2</v>
      </c>
      <c r="BL207" s="261">
        <v>1.9</v>
      </c>
      <c r="BM207" s="261">
        <v>4.5</v>
      </c>
      <c r="BN207" s="261">
        <v>4.9000000000000004</v>
      </c>
      <c r="BO207" s="261" t="s">
        <v>309</v>
      </c>
      <c r="BP207" s="261">
        <v>87.2</v>
      </c>
      <c r="BQ207" s="261">
        <v>83.6</v>
      </c>
      <c r="BR207" s="261">
        <v>92.3</v>
      </c>
      <c r="BS207" s="261" t="s">
        <v>309</v>
      </c>
      <c r="BT207" s="261"/>
      <c r="BU207" s="261"/>
      <c r="BV207" s="261"/>
      <c r="BW207" s="261"/>
      <c r="BX207" s="261"/>
      <c r="BY207" s="261"/>
      <c r="BZ207" s="261"/>
      <c r="CA207" s="261"/>
      <c r="CB207" s="261">
        <v>0.85</v>
      </c>
      <c r="CC207" s="261">
        <v>0.85</v>
      </c>
      <c r="CD207" s="261">
        <v>0.85</v>
      </c>
      <c r="CE207" s="333">
        <v>214</v>
      </c>
      <c r="CF207" s="333">
        <v>56601475934</v>
      </c>
      <c r="CG207" s="333">
        <v>226</v>
      </c>
      <c r="CH207" s="333">
        <v>86065067091</v>
      </c>
      <c r="CI207" s="333"/>
      <c r="CJ207" s="333"/>
      <c r="CK207" s="333" t="s">
        <v>1444</v>
      </c>
      <c r="CL207" s="333">
        <v>16300101031</v>
      </c>
      <c r="CM207" s="333" t="s">
        <v>1445</v>
      </c>
      <c r="CN207" s="333">
        <v>16300101031</v>
      </c>
      <c r="CO207" s="333" t="s">
        <v>1446</v>
      </c>
      <c r="CP207" s="333">
        <v>16300101031</v>
      </c>
      <c r="CQ207" s="333"/>
      <c r="CR207" s="333"/>
      <c r="CS207" s="333"/>
      <c r="CT207" s="333"/>
      <c r="CU207" s="333"/>
      <c r="CV207" s="333"/>
      <c r="CW207" s="333"/>
      <c r="CX207" s="333"/>
      <c r="CY207" s="333"/>
      <c r="CZ207" s="333"/>
      <c r="DA207" s="333"/>
      <c r="DB207" s="374"/>
      <c r="DC207" s="154"/>
      <c r="DD207" s="179">
        <f t="shared" si="165"/>
        <v>146.09132655794227</v>
      </c>
      <c r="DE207" s="179">
        <f t="shared" si="166"/>
        <v>17.11258333333333</v>
      </c>
      <c r="DF207" s="179">
        <f t="shared" si="167"/>
        <v>19.850596666666664</v>
      </c>
      <c r="DG207" s="179">
        <f t="shared" si="168"/>
        <v>14.374569999999999</v>
      </c>
      <c r="DH207" s="180">
        <f t="shared" si="169"/>
        <v>29</v>
      </c>
      <c r="DI207" s="181">
        <f t="shared" si="146"/>
        <v>214</v>
      </c>
      <c r="DJ207" s="182">
        <f t="shared" si="183"/>
        <v>1</v>
      </c>
      <c r="DK207" s="182">
        <f t="shared" si="184"/>
        <v>0</v>
      </c>
      <c r="DL207" s="182">
        <f t="shared" si="147"/>
        <v>0</v>
      </c>
      <c r="DM207" s="182">
        <f t="shared" si="148"/>
        <v>0</v>
      </c>
      <c r="DN207" s="182">
        <f t="shared" si="149"/>
        <v>0</v>
      </c>
      <c r="DO207" s="182">
        <f t="shared" si="170"/>
        <v>1</v>
      </c>
      <c r="DP207" s="182">
        <f t="shared" si="171"/>
        <v>0</v>
      </c>
      <c r="DQ207" s="25">
        <f t="shared" si="172"/>
        <v>0</v>
      </c>
      <c r="DR207" s="169"/>
      <c r="DS207" s="166" t="str">
        <f t="shared" si="150"/>
        <v>A</v>
      </c>
      <c r="DT207" s="166" t="str">
        <f t="shared" si="151"/>
        <v>A</v>
      </c>
      <c r="DU207" s="167">
        <f t="shared" si="152"/>
        <v>1</v>
      </c>
      <c r="DV207" s="153" t="str">
        <f>VLOOKUP(M207,'Data Master kondisi'!$O$3:$P$11,2,FALSE)</f>
        <v>Z</v>
      </c>
      <c r="DW207" s="153">
        <f>LOOKUP(DV207,{"X","X","X","Y","Y","Y","Z","Z","Z"},{6,6,6,4,4,4,2,2,2})</f>
        <v>2</v>
      </c>
      <c r="DX207" s="153">
        <f t="shared" si="173"/>
        <v>1</v>
      </c>
      <c r="DY207" s="153">
        <f t="shared" si="153"/>
        <v>4</v>
      </c>
      <c r="DZ207" s="153" t="str">
        <f>VLOOKUP(G207,'Data Master class'!$A$5:$D$12,3,FALSE)</f>
        <v>B</v>
      </c>
      <c r="EA207" s="160" t="str">
        <f t="shared" si="154"/>
        <v>BAIK</v>
      </c>
      <c r="EB207" s="156"/>
      <c r="EC207" s="153">
        <f>VLOOKUP(G207,'Data Master class'!$A$5:$D$12,2,FALSE)</f>
        <v>3</v>
      </c>
      <c r="ED207" s="153" t="str">
        <f>VLOOKUP(H207,'Data Master class'!$E$5:$G$6,3,FALSE)</f>
        <v>X</v>
      </c>
      <c r="EE207" s="153">
        <f>VLOOKUP(H207,'Data Master class'!$E$5:$G$6,2,FALSE)</f>
        <v>2</v>
      </c>
      <c r="EF207" s="153">
        <f t="shared" si="155"/>
        <v>5</v>
      </c>
      <c r="EG207" s="153" t="str">
        <f t="shared" si="156"/>
        <v>CLASS 3</v>
      </c>
      <c r="EH207" s="153">
        <f t="shared" si="157"/>
        <v>9</v>
      </c>
      <c r="EI207" s="171"/>
      <c r="EJ207" s="441">
        <f t="shared" si="174"/>
        <v>0</v>
      </c>
      <c r="EK207" s="441">
        <f t="shared" si="175"/>
        <v>0.16</v>
      </c>
      <c r="EL207" s="441">
        <f t="shared" si="176"/>
        <v>0.16</v>
      </c>
      <c r="EM207" s="442">
        <f t="shared" si="158"/>
        <v>0.10666666666666667</v>
      </c>
      <c r="EN207" s="443" t="str">
        <f t="shared" si="159"/>
        <v>CUKUP</v>
      </c>
      <c r="EO207" s="195"/>
      <c r="EP207" s="196" t="e">
        <f>'2. SUHU &amp; FISIK TRAFO'!CY207</f>
        <v>#NAME?</v>
      </c>
      <c r="EQ207" s="168" t="e">
        <f t="shared" si="160"/>
        <v>#NAME?</v>
      </c>
      <c r="ER207" s="189" t="e">
        <f t="shared" si="161"/>
        <v>#NAME?</v>
      </c>
      <c r="ES207" s="195"/>
      <c r="ET207" s="447">
        <f t="shared" si="185"/>
        <v>17.108000000000001</v>
      </c>
      <c r="EU207" s="447">
        <f t="shared" si="162"/>
        <v>13.686400000000001</v>
      </c>
      <c r="EV207" s="448">
        <f t="shared" si="177"/>
        <v>17.108000000000001</v>
      </c>
      <c r="EW207" s="449" t="str">
        <f t="shared" si="163"/>
        <v>BAIK</v>
      </c>
      <c r="EX207" s="721"/>
      <c r="EY207" s="447">
        <f t="shared" si="186"/>
        <v>55.654899999999998</v>
      </c>
      <c r="EZ207" s="447">
        <f t="shared" si="178"/>
        <v>44.523920000000004</v>
      </c>
      <c r="FA207" s="448">
        <f t="shared" si="187"/>
        <v>55.654899999999998</v>
      </c>
      <c r="FB207" s="449" t="str">
        <f t="shared" si="179"/>
        <v>BAIK</v>
      </c>
      <c r="FC207" s="195"/>
      <c r="FD207" s="453">
        <f t="shared" si="180"/>
        <v>7.2</v>
      </c>
      <c r="FE207" s="454">
        <f t="shared" si="181"/>
        <v>144.50867052023122</v>
      </c>
      <c r="FF207" s="725">
        <f t="shared" si="182"/>
        <v>4.9824000000000002</v>
      </c>
      <c r="FG207" s="202" t="str">
        <f t="shared" si="164"/>
        <v>BAIK</v>
      </c>
    </row>
    <row r="208" spans="1:163" s="162" customFormat="1" ht="20.25" customHeight="1">
      <c r="A208" s="347">
        <v>196</v>
      </c>
      <c r="B208" s="764" t="s">
        <v>2232</v>
      </c>
      <c r="C208" s="331" t="s">
        <v>1447</v>
      </c>
      <c r="D208" s="259" t="s">
        <v>1448</v>
      </c>
      <c r="E208" s="319" t="s">
        <v>1241</v>
      </c>
      <c r="F208" s="319" t="s">
        <v>1412</v>
      </c>
      <c r="G208" s="208" t="s">
        <v>206</v>
      </c>
      <c r="H208" s="214" t="s">
        <v>208</v>
      </c>
      <c r="I208" s="463" t="s">
        <v>1449</v>
      </c>
      <c r="J208" s="462" t="s">
        <v>1450</v>
      </c>
      <c r="K208" s="259" t="s">
        <v>341</v>
      </c>
      <c r="L208" s="259" t="s">
        <v>1259</v>
      </c>
      <c r="M208" s="259">
        <v>100</v>
      </c>
      <c r="N208" s="259" t="s">
        <v>1451</v>
      </c>
      <c r="O208" s="259">
        <v>2016</v>
      </c>
      <c r="P208" s="259" t="s">
        <v>316</v>
      </c>
      <c r="Q208" s="545" t="s">
        <v>1682</v>
      </c>
      <c r="R208" s="433">
        <v>44783</v>
      </c>
      <c r="S208" s="331" t="s">
        <v>318</v>
      </c>
      <c r="T208" s="331" t="s">
        <v>343</v>
      </c>
      <c r="U208" s="259">
        <v>4</v>
      </c>
      <c r="V208" s="259">
        <v>2</v>
      </c>
      <c r="W208" s="259">
        <v>3</v>
      </c>
      <c r="X208" s="259">
        <v>20000</v>
      </c>
      <c r="Y208" s="332">
        <v>399</v>
      </c>
      <c r="Z208" s="332">
        <v>396</v>
      </c>
      <c r="AA208" s="332">
        <v>399</v>
      </c>
      <c r="AB208" s="332">
        <v>231</v>
      </c>
      <c r="AC208" s="332">
        <v>229</v>
      </c>
      <c r="AD208" s="332">
        <v>228</v>
      </c>
      <c r="AE208" s="332">
        <v>56.8</v>
      </c>
      <c r="AF208" s="332">
        <v>78.8</v>
      </c>
      <c r="AG208" s="332">
        <v>85.6</v>
      </c>
      <c r="AH208" s="332">
        <v>44.2</v>
      </c>
      <c r="AI208" s="332">
        <v>32.200000000000003</v>
      </c>
      <c r="AJ208" s="332">
        <v>45.9</v>
      </c>
      <c r="AK208" s="332">
        <v>73.099999999999994</v>
      </c>
      <c r="AL208" s="332">
        <v>47</v>
      </c>
      <c r="AM208" s="332">
        <v>22.4</v>
      </c>
      <c r="AN208" s="332">
        <v>24.1</v>
      </c>
      <c r="AO208" s="332">
        <v>14.6</v>
      </c>
      <c r="AP208" s="332">
        <v>9.8000000000000007</v>
      </c>
      <c r="AQ208" s="332"/>
      <c r="AR208" s="332"/>
      <c r="AS208" s="332"/>
      <c r="AT208" s="332"/>
      <c r="AU208" s="332"/>
      <c r="AV208" s="332"/>
      <c r="AW208" s="332"/>
      <c r="AX208" s="332"/>
      <c r="AY208" s="332">
        <v>0.85</v>
      </c>
      <c r="AZ208" s="332">
        <v>0.85</v>
      </c>
      <c r="BA208" s="332">
        <v>0.85</v>
      </c>
      <c r="BB208" s="261">
        <v>402</v>
      </c>
      <c r="BC208" s="261">
        <v>400</v>
      </c>
      <c r="BD208" s="261">
        <v>401</v>
      </c>
      <c r="BE208" s="261">
        <v>232</v>
      </c>
      <c r="BF208" s="261">
        <v>231</v>
      </c>
      <c r="BG208" s="261">
        <v>231</v>
      </c>
      <c r="BH208" s="261">
        <v>37.6</v>
      </c>
      <c r="BI208" s="261">
        <v>52.3</v>
      </c>
      <c r="BJ208" s="261">
        <v>53.2</v>
      </c>
      <c r="BK208" s="261">
        <v>16.899999999999999</v>
      </c>
      <c r="BL208" s="261">
        <v>28.7</v>
      </c>
      <c r="BM208" s="261">
        <v>33.4</v>
      </c>
      <c r="BN208" s="261">
        <v>45.3</v>
      </c>
      <c r="BO208" s="261">
        <v>17.8</v>
      </c>
      <c r="BP208" s="261">
        <v>8.5</v>
      </c>
      <c r="BQ208" s="261">
        <v>16.600000000000001</v>
      </c>
      <c r="BR208" s="261">
        <v>7.9</v>
      </c>
      <c r="BS208" s="261">
        <v>8.9</v>
      </c>
      <c r="BT208" s="261"/>
      <c r="BU208" s="261"/>
      <c r="BV208" s="261"/>
      <c r="BW208" s="261"/>
      <c r="BX208" s="261"/>
      <c r="BY208" s="261"/>
      <c r="BZ208" s="261"/>
      <c r="CA208" s="261"/>
      <c r="CB208" s="261">
        <v>0.85</v>
      </c>
      <c r="CC208" s="261">
        <v>0.85</v>
      </c>
      <c r="CD208" s="261">
        <v>0.85</v>
      </c>
      <c r="CE208" s="333">
        <v>213</v>
      </c>
      <c r="CF208" s="333">
        <v>45016992179</v>
      </c>
      <c r="CG208" s="333"/>
      <c r="CH208" s="333"/>
      <c r="CI208" s="333">
        <v>220</v>
      </c>
      <c r="CJ208" s="333">
        <v>86065129719</v>
      </c>
      <c r="CK208" s="333"/>
      <c r="CL208" s="333"/>
      <c r="CM208" s="333">
        <v>220</v>
      </c>
      <c r="CN208" s="333">
        <v>45017541363</v>
      </c>
      <c r="CO208" s="333"/>
      <c r="CP208" s="333"/>
      <c r="CQ208" s="333"/>
      <c r="CR208" s="333"/>
      <c r="CS208" s="333"/>
      <c r="CT208" s="333"/>
      <c r="CU208" s="333"/>
      <c r="CV208" s="333"/>
      <c r="CW208" s="333"/>
      <c r="CX208" s="333"/>
      <c r="CY208" s="333"/>
      <c r="CZ208" s="333"/>
      <c r="DA208" s="333"/>
      <c r="DB208" s="374"/>
      <c r="DC208" s="154"/>
      <c r="DD208" s="179">
        <f t="shared" si="165"/>
        <v>145.23484474395099</v>
      </c>
      <c r="DE208" s="179">
        <f t="shared" si="166"/>
        <v>39.109071999999998</v>
      </c>
      <c r="DF208" s="179">
        <f t="shared" si="167"/>
        <v>54.256951999999991</v>
      </c>
      <c r="DG208" s="179">
        <f t="shared" si="168"/>
        <v>58.939023999999982</v>
      </c>
      <c r="DH208" s="180">
        <f t="shared" si="169"/>
        <v>85.6</v>
      </c>
      <c r="DI208" s="181">
        <f t="shared" si="146"/>
        <v>213</v>
      </c>
      <c r="DJ208" s="182">
        <f t="shared" si="183"/>
        <v>0</v>
      </c>
      <c r="DK208" s="182">
        <f t="shared" si="184"/>
        <v>0</v>
      </c>
      <c r="DL208" s="182">
        <f t="shared" si="147"/>
        <v>1</v>
      </c>
      <c r="DM208" s="182">
        <f t="shared" si="148"/>
        <v>0</v>
      </c>
      <c r="DN208" s="182">
        <f t="shared" si="149"/>
        <v>0</v>
      </c>
      <c r="DO208" s="182">
        <f t="shared" si="170"/>
        <v>0</v>
      </c>
      <c r="DP208" s="182">
        <f t="shared" si="171"/>
        <v>1</v>
      </c>
      <c r="DQ208" s="25">
        <f t="shared" si="172"/>
        <v>0</v>
      </c>
      <c r="DR208" s="169"/>
      <c r="DS208" s="166" t="str">
        <f t="shared" si="150"/>
        <v>A</v>
      </c>
      <c r="DT208" s="166" t="str">
        <f t="shared" si="151"/>
        <v>A</v>
      </c>
      <c r="DU208" s="167">
        <f t="shared" si="152"/>
        <v>1</v>
      </c>
      <c r="DV208" s="153" t="str">
        <f>VLOOKUP(M208,'Data Master kondisi'!$O$3:$P$11,2,FALSE)</f>
        <v>Z</v>
      </c>
      <c r="DW208" s="153">
        <f>LOOKUP(DV208,{"X","X","X","Y","Y","Y","Z","Z","Z"},{6,6,6,4,4,4,2,2,2})</f>
        <v>2</v>
      </c>
      <c r="DX208" s="153">
        <f t="shared" si="173"/>
        <v>1</v>
      </c>
      <c r="DY208" s="153">
        <f t="shared" si="153"/>
        <v>4</v>
      </c>
      <c r="DZ208" s="153" t="str">
        <f>VLOOKUP(G208,'Data Master class'!$A$5:$D$12,3,FALSE)</f>
        <v>B</v>
      </c>
      <c r="EA208" s="160" t="str">
        <f t="shared" si="154"/>
        <v>BAIK</v>
      </c>
      <c r="EB208" s="156"/>
      <c r="EC208" s="153">
        <f>VLOOKUP(G208,'Data Master class'!$A$5:$D$12,2,FALSE)</f>
        <v>3</v>
      </c>
      <c r="ED208" s="153" t="str">
        <f>VLOOKUP(H208,'Data Master class'!$E$5:$G$6,3,FALSE)</f>
        <v>X</v>
      </c>
      <c r="EE208" s="153">
        <f>VLOOKUP(H208,'Data Master class'!$E$5:$G$6,2,FALSE)</f>
        <v>2</v>
      </c>
      <c r="EF208" s="153">
        <f t="shared" si="155"/>
        <v>5</v>
      </c>
      <c r="EG208" s="153" t="str">
        <f t="shared" si="156"/>
        <v>CLASS 3</v>
      </c>
      <c r="EH208" s="153">
        <f t="shared" si="157"/>
        <v>9</v>
      </c>
      <c r="EI208" s="171"/>
      <c r="EJ208" s="441">
        <f t="shared" si="174"/>
        <v>0.22965641952983731</v>
      </c>
      <c r="EK208" s="441">
        <f t="shared" si="175"/>
        <v>6.8716094032549677E-2</v>
      </c>
      <c r="EL208" s="441">
        <f t="shared" si="176"/>
        <v>0.16094032549728743</v>
      </c>
      <c r="EM208" s="442">
        <f t="shared" si="158"/>
        <v>0.15310427968655813</v>
      </c>
      <c r="EN208" s="443" t="str">
        <f t="shared" si="159"/>
        <v>CUKUP</v>
      </c>
      <c r="EO208" s="195"/>
      <c r="EP208" s="196" t="e">
        <f>'2. SUHU &amp; FISIK TRAFO'!CY208</f>
        <v>#NAME?</v>
      </c>
      <c r="EQ208" s="168" t="e">
        <f t="shared" si="160"/>
        <v>#NAME?</v>
      </c>
      <c r="ER208" s="189" t="e">
        <f t="shared" si="161"/>
        <v>#NAME?</v>
      </c>
      <c r="ES208" s="195"/>
      <c r="ET208" s="447">
        <f t="shared" si="185"/>
        <v>50.682800000000007</v>
      </c>
      <c r="EU208" s="447">
        <f t="shared" si="162"/>
        <v>40.546240000000012</v>
      </c>
      <c r="EV208" s="448">
        <f t="shared" si="177"/>
        <v>50.682800000000007</v>
      </c>
      <c r="EW208" s="449" t="str">
        <f t="shared" si="163"/>
        <v>BAIK</v>
      </c>
      <c r="EX208" s="721"/>
      <c r="EY208" s="447">
        <f t="shared" si="186"/>
        <v>33.093699999999998</v>
      </c>
      <c r="EZ208" s="447">
        <f t="shared" si="178"/>
        <v>26.474959999999999</v>
      </c>
      <c r="FA208" s="448">
        <f t="shared" si="187"/>
        <v>33.093699999999998</v>
      </c>
      <c r="FB208" s="449" t="str">
        <f t="shared" si="179"/>
        <v>BAIK</v>
      </c>
      <c r="FC208" s="195"/>
      <c r="FD208" s="453">
        <f t="shared" si="180"/>
        <v>44.2</v>
      </c>
      <c r="FE208" s="454">
        <f t="shared" si="181"/>
        <v>144.50867052023122</v>
      </c>
      <c r="FF208" s="725">
        <f t="shared" si="182"/>
        <v>30.586400000000001</v>
      </c>
      <c r="FG208" s="202" t="str">
        <f t="shared" si="164"/>
        <v>BURUK</v>
      </c>
    </row>
    <row r="209" spans="1:163" s="162" customFormat="1" ht="20.25" customHeight="1">
      <c r="A209" s="347">
        <v>197</v>
      </c>
      <c r="B209" s="764" t="s">
        <v>2232</v>
      </c>
      <c r="C209" s="331" t="s">
        <v>1452</v>
      </c>
      <c r="D209" s="259" t="s">
        <v>1275</v>
      </c>
      <c r="E209" s="319" t="s">
        <v>1241</v>
      </c>
      <c r="F209" s="319" t="s">
        <v>1412</v>
      </c>
      <c r="G209" s="208" t="s">
        <v>206</v>
      </c>
      <c r="H209" s="214" t="s">
        <v>208</v>
      </c>
      <c r="I209" s="463" t="s">
        <v>1453</v>
      </c>
      <c r="J209" s="462" t="s">
        <v>1454</v>
      </c>
      <c r="K209" s="259" t="s">
        <v>315</v>
      </c>
      <c r="L209" s="259" t="s">
        <v>414</v>
      </c>
      <c r="M209" s="259">
        <v>100</v>
      </c>
      <c r="N209" s="259">
        <v>1000431056003</v>
      </c>
      <c r="O209" s="259">
        <v>2010</v>
      </c>
      <c r="P209" s="259" t="s">
        <v>316</v>
      </c>
      <c r="Q209" s="545" t="s">
        <v>1616</v>
      </c>
      <c r="R209" s="433">
        <v>44783</v>
      </c>
      <c r="S209" s="331" t="s">
        <v>318</v>
      </c>
      <c r="T209" s="331" t="s">
        <v>343</v>
      </c>
      <c r="U209" s="259">
        <v>3</v>
      </c>
      <c r="V209" s="259">
        <v>3</v>
      </c>
      <c r="W209" s="259">
        <v>3</v>
      </c>
      <c r="X209" s="259">
        <v>20000</v>
      </c>
      <c r="Y209" s="332">
        <v>403</v>
      </c>
      <c r="Z209" s="332">
        <v>402</v>
      </c>
      <c r="AA209" s="332">
        <v>399</v>
      </c>
      <c r="AB209" s="332">
        <v>231</v>
      </c>
      <c r="AC209" s="332">
        <v>233</v>
      </c>
      <c r="AD209" s="332">
        <v>229</v>
      </c>
      <c r="AE209" s="332">
        <v>49.9</v>
      </c>
      <c r="AF209" s="332">
        <v>37.299999999999997</v>
      </c>
      <c r="AG209" s="332">
        <v>90.6</v>
      </c>
      <c r="AH209" s="332">
        <v>65.7</v>
      </c>
      <c r="AI209" s="332">
        <v>5.3</v>
      </c>
      <c r="AJ209" s="332">
        <v>3.6</v>
      </c>
      <c r="AK209" s="332">
        <v>9.1999999999999993</v>
      </c>
      <c r="AL209" s="332">
        <v>2.2000000000000002</v>
      </c>
      <c r="AM209" s="332">
        <v>27.5</v>
      </c>
      <c r="AN209" s="332">
        <v>6.9</v>
      </c>
      <c r="AO209" s="332">
        <v>23.9</v>
      </c>
      <c r="AP209" s="332">
        <v>39.1</v>
      </c>
      <c r="AQ209" s="332">
        <v>58.2</v>
      </c>
      <c r="AR209" s="332">
        <v>26.8</v>
      </c>
      <c r="AS209" s="332">
        <v>18.7</v>
      </c>
      <c r="AT209" s="332">
        <v>7.1</v>
      </c>
      <c r="AU209" s="332"/>
      <c r="AV209" s="332"/>
      <c r="AW209" s="332"/>
      <c r="AX209" s="332"/>
      <c r="AY209" s="332">
        <v>0.85</v>
      </c>
      <c r="AZ209" s="332">
        <v>0.85</v>
      </c>
      <c r="BA209" s="332">
        <v>0.85</v>
      </c>
      <c r="BB209" s="261">
        <v>399</v>
      </c>
      <c r="BC209" s="261">
        <v>397</v>
      </c>
      <c r="BD209" s="261">
        <v>395</v>
      </c>
      <c r="BE209" s="261">
        <v>227</v>
      </c>
      <c r="BF209" s="261">
        <v>230</v>
      </c>
      <c r="BG209" s="261">
        <v>227</v>
      </c>
      <c r="BH209" s="261">
        <v>41.8</v>
      </c>
      <c r="BI209" s="261">
        <v>33.4</v>
      </c>
      <c r="BJ209" s="261">
        <v>71.2</v>
      </c>
      <c r="BK209" s="261">
        <v>43.4</v>
      </c>
      <c r="BL209" s="261">
        <v>5.6</v>
      </c>
      <c r="BM209" s="261">
        <v>4.9000000000000004</v>
      </c>
      <c r="BN209" s="261">
        <v>5.9</v>
      </c>
      <c r="BO209" s="261">
        <v>2.5</v>
      </c>
      <c r="BP209" s="261">
        <v>8.4</v>
      </c>
      <c r="BQ209" s="261">
        <v>5.3</v>
      </c>
      <c r="BR209" s="261">
        <v>23.5</v>
      </c>
      <c r="BS209" s="261">
        <v>16.5</v>
      </c>
      <c r="BT209" s="261">
        <v>15.1</v>
      </c>
      <c r="BU209" s="261">
        <v>25.1</v>
      </c>
      <c r="BV209" s="261">
        <v>27.7</v>
      </c>
      <c r="BW209" s="261">
        <v>24.5</v>
      </c>
      <c r="BX209" s="261"/>
      <c r="BY209" s="261"/>
      <c r="BZ209" s="261"/>
      <c r="CA209" s="261"/>
      <c r="CB209" s="261">
        <v>0.85</v>
      </c>
      <c r="CC209" s="261">
        <v>0.85</v>
      </c>
      <c r="CD209" s="261">
        <v>0.85</v>
      </c>
      <c r="CE209" s="333">
        <v>230</v>
      </c>
      <c r="CF209" s="333">
        <v>45027680641</v>
      </c>
      <c r="CG209" s="333"/>
      <c r="CH209" s="333"/>
      <c r="CI209" s="333"/>
      <c r="CJ209" s="333"/>
      <c r="CK209" s="333"/>
      <c r="CL209" s="333"/>
      <c r="CM209" s="333">
        <v>225</v>
      </c>
      <c r="CN209" s="333">
        <v>45017735023</v>
      </c>
      <c r="CO209" s="333"/>
      <c r="CP209" s="333"/>
      <c r="CQ209" s="333"/>
      <c r="CR209" s="333"/>
      <c r="CS209" s="333"/>
      <c r="CT209" s="333"/>
      <c r="CU209" s="333">
        <v>225</v>
      </c>
      <c r="CV209" s="333">
        <v>45017343810</v>
      </c>
      <c r="CW209" s="333"/>
      <c r="CX209" s="333"/>
      <c r="CY209" s="333"/>
      <c r="CZ209" s="333"/>
      <c r="DA209" s="333"/>
      <c r="DB209" s="374"/>
      <c r="DC209" s="48"/>
      <c r="DD209" s="179">
        <f t="shared" si="165"/>
        <v>144.02857526933346</v>
      </c>
      <c r="DE209" s="179">
        <f t="shared" si="166"/>
        <v>34.645902666666665</v>
      </c>
      <c r="DF209" s="179">
        <f t="shared" si="167"/>
        <v>25.897638666666662</v>
      </c>
      <c r="DG209" s="179">
        <f t="shared" si="168"/>
        <v>62.904183999999987</v>
      </c>
      <c r="DH209" s="180">
        <f t="shared" si="169"/>
        <v>90.6</v>
      </c>
      <c r="DI209" s="181">
        <f t="shared" si="146"/>
        <v>225</v>
      </c>
      <c r="DJ209" s="182">
        <f t="shared" si="183"/>
        <v>0</v>
      </c>
      <c r="DK209" s="182">
        <f t="shared" si="184"/>
        <v>1</v>
      </c>
      <c r="DL209" s="182">
        <f t="shared" si="147"/>
        <v>0</v>
      </c>
      <c r="DM209" s="182">
        <f t="shared" si="148"/>
        <v>0</v>
      </c>
      <c r="DN209" s="182">
        <f t="shared" si="149"/>
        <v>0</v>
      </c>
      <c r="DO209" s="182">
        <f t="shared" si="170"/>
        <v>0</v>
      </c>
      <c r="DP209" s="182">
        <f t="shared" si="171"/>
        <v>1</v>
      </c>
      <c r="DQ209" s="25">
        <f t="shared" si="172"/>
        <v>0</v>
      </c>
      <c r="DR209" s="169"/>
      <c r="DS209" s="166" t="str">
        <f t="shared" si="150"/>
        <v>A</v>
      </c>
      <c r="DT209" s="166" t="str">
        <f t="shared" si="151"/>
        <v>B</v>
      </c>
      <c r="DU209" s="167">
        <f t="shared" si="152"/>
        <v>2</v>
      </c>
      <c r="DV209" s="153" t="str">
        <f>VLOOKUP(M209,'Data Master kondisi'!$O$3:$P$11,2,FALSE)</f>
        <v>Z</v>
      </c>
      <c r="DW209" s="153">
        <f>LOOKUP(DV209,{"X","X","X","Y","Y","Y","Z","Z","Z"},{6,6,6,4,4,4,2,2,2})</f>
        <v>2</v>
      </c>
      <c r="DX209" s="153">
        <f t="shared" si="173"/>
        <v>1</v>
      </c>
      <c r="DY209" s="153">
        <f t="shared" si="153"/>
        <v>5</v>
      </c>
      <c r="DZ209" s="153" t="str">
        <f>VLOOKUP(G209,'Data Master class'!$A$5:$D$12,3,FALSE)</f>
        <v>B</v>
      </c>
      <c r="EA209" s="160" t="str">
        <f t="shared" si="154"/>
        <v>BAIK</v>
      </c>
      <c r="EB209" s="156"/>
      <c r="EC209" s="153">
        <f>VLOOKUP(G209,'Data Master class'!$A$5:$D$12,2,FALSE)</f>
        <v>3</v>
      </c>
      <c r="ED209" s="153" t="str">
        <f>VLOOKUP(H209,'Data Master class'!$E$5:$G$6,3,FALSE)</f>
        <v>X</v>
      </c>
      <c r="EE209" s="153">
        <f>VLOOKUP(H209,'Data Master class'!$E$5:$G$6,2,FALSE)</f>
        <v>2</v>
      </c>
      <c r="EF209" s="153">
        <f t="shared" si="155"/>
        <v>5</v>
      </c>
      <c r="EG209" s="153" t="str">
        <f t="shared" si="156"/>
        <v>CLASS 3</v>
      </c>
      <c r="EH209" s="153">
        <f t="shared" si="157"/>
        <v>10</v>
      </c>
      <c r="EI209" s="171"/>
      <c r="EJ209" s="441">
        <f t="shared" si="174"/>
        <v>0.15804274465691778</v>
      </c>
      <c r="EK209" s="441">
        <f t="shared" si="175"/>
        <v>0.37064116985376822</v>
      </c>
      <c r="EL209" s="441">
        <f t="shared" si="176"/>
        <v>0.5286839145106863</v>
      </c>
      <c r="EM209" s="442">
        <f t="shared" si="158"/>
        <v>0.35245594300712407</v>
      </c>
      <c r="EN209" s="443" t="str">
        <f t="shared" si="159"/>
        <v>BURUK</v>
      </c>
      <c r="EO209" s="195"/>
      <c r="EP209" s="196" t="e">
        <f>'2. SUHU &amp; FISIK TRAFO'!CY209</f>
        <v>#NAME?</v>
      </c>
      <c r="EQ209" s="168" t="e">
        <f t="shared" si="160"/>
        <v>#NAME?</v>
      </c>
      <c r="ER209" s="189" t="e">
        <f t="shared" si="161"/>
        <v>#NAME?</v>
      </c>
      <c r="ES209" s="195"/>
      <c r="ET209" s="447">
        <f t="shared" si="185"/>
        <v>40.965199999999996</v>
      </c>
      <c r="EU209" s="447">
        <f t="shared" si="162"/>
        <v>32.77216</v>
      </c>
      <c r="EV209" s="448">
        <f t="shared" si="177"/>
        <v>40.965199999999996</v>
      </c>
      <c r="EW209" s="449" t="str">
        <f t="shared" si="163"/>
        <v>BAIK</v>
      </c>
      <c r="EX209" s="721"/>
      <c r="EY209" s="447">
        <f t="shared" si="186"/>
        <v>33.332999999999998</v>
      </c>
      <c r="EZ209" s="447">
        <f t="shared" si="178"/>
        <v>26.666399999999999</v>
      </c>
      <c r="FA209" s="448">
        <f t="shared" si="187"/>
        <v>33.332999999999998</v>
      </c>
      <c r="FB209" s="449" t="str">
        <f t="shared" si="179"/>
        <v>BAIK</v>
      </c>
      <c r="FC209" s="195"/>
      <c r="FD209" s="453">
        <f t="shared" si="180"/>
        <v>65.7</v>
      </c>
      <c r="FE209" s="454">
        <f t="shared" si="181"/>
        <v>144.50867052023122</v>
      </c>
      <c r="FF209" s="725">
        <f t="shared" si="182"/>
        <v>45.464399999999998</v>
      </c>
      <c r="FG209" s="202" t="str">
        <f t="shared" si="164"/>
        <v>BURUK</v>
      </c>
    </row>
    <row r="210" spans="1:163" s="162" customFormat="1" ht="20.25" customHeight="1">
      <c r="A210" s="347">
        <v>198</v>
      </c>
      <c r="B210" s="764" t="s">
        <v>2232</v>
      </c>
      <c r="C210" s="331" t="s">
        <v>1455</v>
      </c>
      <c r="D210" s="259" t="s">
        <v>1456</v>
      </c>
      <c r="E210" s="319" t="s">
        <v>1241</v>
      </c>
      <c r="F210" s="319" t="s">
        <v>1365</v>
      </c>
      <c r="G210" s="208" t="s">
        <v>206</v>
      </c>
      <c r="H210" s="214" t="s">
        <v>209</v>
      </c>
      <c r="I210" s="463" t="s">
        <v>1457</v>
      </c>
      <c r="J210" s="462" t="s">
        <v>1458</v>
      </c>
      <c r="K210" s="259" t="s">
        <v>315</v>
      </c>
      <c r="L210" s="259" t="s">
        <v>560</v>
      </c>
      <c r="M210" s="259">
        <v>100</v>
      </c>
      <c r="N210" s="259">
        <v>15130576</v>
      </c>
      <c r="O210" s="259">
        <v>2015</v>
      </c>
      <c r="P210" s="259" t="s">
        <v>316</v>
      </c>
      <c r="Q210" s="545" t="s">
        <v>1622</v>
      </c>
      <c r="R210" s="433">
        <v>44792</v>
      </c>
      <c r="S210" s="331" t="s">
        <v>318</v>
      </c>
      <c r="T210" s="331" t="s">
        <v>343</v>
      </c>
      <c r="U210" s="259">
        <v>2</v>
      </c>
      <c r="V210" s="259">
        <v>2</v>
      </c>
      <c r="W210" s="259">
        <v>3</v>
      </c>
      <c r="X210" s="259">
        <v>20000</v>
      </c>
      <c r="Y210" s="332">
        <v>399</v>
      </c>
      <c r="Z210" s="332">
        <v>398</v>
      </c>
      <c r="AA210" s="332">
        <v>398</v>
      </c>
      <c r="AB210" s="332">
        <v>230</v>
      </c>
      <c r="AC210" s="332">
        <v>230</v>
      </c>
      <c r="AD210" s="332">
        <v>229</v>
      </c>
      <c r="AE210" s="332">
        <v>88.9</v>
      </c>
      <c r="AF210" s="332">
        <v>100.7</v>
      </c>
      <c r="AG210" s="332">
        <v>71.599999999999994</v>
      </c>
      <c r="AH210" s="332">
        <v>58.6</v>
      </c>
      <c r="AI210" s="332">
        <v>57.9</v>
      </c>
      <c r="AJ210" s="332">
        <v>51.4</v>
      </c>
      <c r="AK210" s="332">
        <v>26.3</v>
      </c>
      <c r="AL210" s="332">
        <v>41.9</v>
      </c>
      <c r="AM210" s="332">
        <v>30.2</v>
      </c>
      <c r="AN210" s="332">
        <v>51.3</v>
      </c>
      <c r="AO210" s="332">
        <v>46.1</v>
      </c>
      <c r="AP210" s="332">
        <v>27.1</v>
      </c>
      <c r="AQ210" s="332"/>
      <c r="AR210" s="332"/>
      <c r="AS210" s="332"/>
      <c r="AT210" s="332"/>
      <c r="AU210" s="332"/>
      <c r="AV210" s="332"/>
      <c r="AW210" s="332"/>
      <c r="AX210" s="332"/>
      <c r="AY210" s="332">
        <v>0.85</v>
      </c>
      <c r="AZ210" s="332">
        <v>0.85</v>
      </c>
      <c r="BA210" s="332">
        <v>0.85</v>
      </c>
      <c r="BB210" s="261">
        <v>399</v>
      </c>
      <c r="BC210" s="261">
        <v>398</v>
      </c>
      <c r="BD210" s="261">
        <v>398</v>
      </c>
      <c r="BE210" s="261">
        <v>230</v>
      </c>
      <c r="BF210" s="261">
        <v>229</v>
      </c>
      <c r="BG210" s="261">
        <v>229</v>
      </c>
      <c r="BH210" s="261">
        <v>37.799999999999997</v>
      </c>
      <c r="BI210" s="261">
        <v>48.6</v>
      </c>
      <c r="BJ210" s="261">
        <v>36.299999999999997</v>
      </c>
      <c r="BK210" s="261">
        <v>14</v>
      </c>
      <c r="BL210" s="261">
        <v>14.9</v>
      </c>
      <c r="BM210" s="261">
        <v>21.1</v>
      </c>
      <c r="BN210" s="261">
        <v>8.1</v>
      </c>
      <c r="BO210" s="261">
        <v>10.199999999999999</v>
      </c>
      <c r="BP210" s="261">
        <v>21.5</v>
      </c>
      <c r="BQ210" s="261">
        <v>30.1</v>
      </c>
      <c r="BR210" s="261">
        <v>31.3</v>
      </c>
      <c r="BS210" s="261">
        <v>11.6</v>
      </c>
      <c r="BT210" s="261"/>
      <c r="BU210" s="261"/>
      <c r="BV210" s="261"/>
      <c r="BW210" s="261"/>
      <c r="BX210" s="261"/>
      <c r="BY210" s="261"/>
      <c r="BZ210" s="261"/>
      <c r="CA210" s="261"/>
      <c r="CB210" s="261">
        <v>0.85</v>
      </c>
      <c r="CC210" s="261">
        <v>0.85</v>
      </c>
      <c r="CD210" s="261">
        <v>0.85</v>
      </c>
      <c r="CE210" s="333">
        <v>228</v>
      </c>
      <c r="CF210" s="333">
        <v>8603913803</v>
      </c>
      <c r="CG210" s="333"/>
      <c r="CH210" s="333"/>
      <c r="CI210" s="333">
        <v>228</v>
      </c>
      <c r="CJ210" s="333">
        <v>45017720058</v>
      </c>
      <c r="CK210" s="333">
        <v>227</v>
      </c>
      <c r="CL210" s="333">
        <v>86073529504</v>
      </c>
      <c r="CM210" s="333"/>
      <c r="CN210" s="333"/>
      <c r="CO210" s="333"/>
      <c r="CP210" s="333"/>
      <c r="CQ210" s="333"/>
      <c r="CR210" s="333"/>
      <c r="CS210" s="333"/>
      <c r="CT210" s="333"/>
      <c r="CU210" s="333"/>
      <c r="CV210" s="333"/>
      <c r="CW210" s="333"/>
      <c r="CX210" s="333"/>
      <c r="CY210" s="333"/>
      <c r="CZ210" s="333"/>
      <c r="DA210" s="333"/>
      <c r="DB210" s="374"/>
      <c r="DC210" s="48"/>
      <c r="DD210" s="179">
        <f t="shared" si="165"/>
        <v>145.1133093090188</v>
      </c>
      <c r="DE210" s="179">
        <f t="shared" si="166"/>
        <v>61.262471666666663</v>
      </c>
      <c r="DF210" s="179">
        <f t="shared" si="167"/>
        <v>69.39404833333333</v>
      </c>
      <c r="DG210" s="179">
        <f t="shared" si="168"/>
        <v>49.340753333333325</v>
      </c>
      <c r="DH210" s="180">
        <f t="shared" si="169"/>
        <v>100.7</v>
      </c>
      <c r="DI210" s="181">
        <f t="shared" si="146"/>
        <v>227</v>
      </c>
      <c r="DJ210" s="182">
        <f t="shared" si="183"/>
        <v>0</v>
      </c>
      <c r="DK210" s="182">
        <f t="shared" si="184"/>
        <v>0</v>
      </c>
      <c r="DL210" s="182">
        <f t="shared" si="147"/>
        <v>1</v>
      </c>
      <c r="DM210" s="182">
        <f t="shared" si="148"/>
        <v>0</v>
      </c>
      <c r="DN210" s="182">
        <f t="shared" si="149"/>
        <v>0</v>
      </c>
      <c r="DO210" s="182">
        <f t="shared" si="170"/>
        <v>0</v>
      </c>
      <c r="DP210" s="182">
        <f t="shared" si="171"/>
        <v>1</v>
      </c>
      <c r="DQ210" s="25">
        <f t="shared" si="172"/>
        <v>0</v>
      </c>
      <c r="DR210" s="169"/>
      <c r="DS210" s="166" t="str">
        <f t="shared" si="150"/>
        <v>B</v>
      </c>
      <c r="DT210" s="166" t="str">
        <f t="shared" si="151"/>
        <v>A</v>
      </c>
      <c r="DU210" s="167">
        <f t="shared" si="152"/>
        <v>4</v>
      </c>
      <c r="DV210" s="153" t="str">
        <f>VLOOKUP(M210,'Data Master kondisi'!$O$3:$P$11,2,FALSE)</f>
        <v>Z</v>
      </c>
      <c r="DW210" s="153">
        <f>LOOKUP(DV210,{"X","X","X","Y","Y","Y","Z","Z","Z"},{6,6,6,4,4,4,2,2,2})</f>
        <v>2</v>
      </c>
      <c r="DX210" s="153">
        <f t="shared" si="173"/>
        <v>1</v>
      </c>
      <c r="DY210" s="153">
        <f t="shared" si="153"/>
        <v>7</v>
      </c>
      <c r="DZ210" s="153" t="str">
        <f>VLOOKUP(G210,'Data Master class'!$A$5:$D$12,3,FALSE)</f>
        <v>B</v>
      </c>
      <c r="EA210" s="160" t="str">
        <f t="shared" si="154"/>
        <v>CUKUP</v>
      </c>
      <c r="EB210" s="156"/>
      <c r="EC210" s="153">
        <f>VLOOKUP(G210,'Data Master class'!$A$5:$D$12,2,FALSE)</f>
        <v>3</v>
      </c>
      <c r="ED210" s="153" t="str">
        <f>VLOOKUP(H210,'Data Master class'!$E$5:$G$6,3,FALSE)</f>
        <v>Y</v>
      </c>
      <c r="EE210" s="153">
        <f>VLOOKUP(H210,'Data Master class'!$E$5:$G$6,2,FALSE)</f>
        <v>1</v>
      </c>
      <c r="EF210" s="153">
        <f t="shared" si="155"/>
        <v>4</v>
      </c>
      <c r="EG210" s="153" t="str">
        <f t="shared" si="156"/>
        <v>CLASS 3</v>
      </c>
      <c r="EH210" s="153">
        <f t="shared" si="157"/>
        <v>11</v>
      </c>
      <c r="EI210" s="171"/>
      <c r="EJ210" s="441">
        <f t="shared" si="174"/>
        <v>2.1056661562021382E-2</v>
      </c>
      <c r="EK210" s="441">
        <f t="shared" si="175"/>
        <v>0.15658499234303205</v>
      </c>
      <c r="EL210" s="441">
        <f t="shared" si="176"/>
        <v>0.17764165390505376</v>
      </c>
      <c r="EM210" s="442">
        <f t="shared" si="158"/>
        <v>0.11842776927003573</v>
      </c>
      <c r="EN210" s="443" t="str">
        <f t="shared" si="159"/>
        <v>CUKUP</v>
      </c>
      <c r="EO210" s="195"/>
      <c r="EP210" s="196" t="e">
        <f>'2. SUHU &amp; FISIK TRAFO'!CY210</f>
        <v>#NAME?</v>
      </c>
      <c r="EQ210" s="168" t="e">
        <f t="shared" si="160"/>
        <v>#NAME?</v>
      </c>
      <c r="ER210" s="189" t="e">
        <f t="shared" si="161"/>
        <v>#NAME?</v>
      </c>
      <c r="ES210" s="195"/>
      <c r="ET210" s="447">
        <f t="shared" si="185"/>
        <v>60.004399999999997</v>
      </c>
      <c r="EU210" s="447">
        <f t="shared" si="162"/>
        <v>48.003520000000002</v>
      </c>
      <c r="EV210" s="448">
        <f t="shared" si="177"/>
        <v>60.004400000000004</v>
      </c>
      <c r="EW210" s="449" t="str">
        <f t="shared" si="163"/>
        <v>CUKUP</v>
      </c>
      <c r="EX210" s="721"/>
      <c r="EY210" s="447">
        <f t="shared" si="186"/>
        <v>28.136099999999999</v>
      </c>
      <c r="EZ210" s="447">
        <f t="shared" si="178"/>
        <v>22.508880000000001</v>
      </c>
      <c r="FA210" s="448">
        <f t="shared" si="187"/>
        <v>28.136099999999999</v>
      </c>
      <c r="FB210" s="449" t="str">
        <f t="shared" si="179"/>
        <v>BAIK</v>
      </c>
      <c r="FC210" s="195"/>
      <c r="FD210" s="453">
        <f t="shared" si="180"/>
        <v>58.6</v>
      </c>
      <c r="FE210" s="454">
        <f t="shared" si="181"/>
        <v>144.50867052023122</v>
      </c>
      <c r="FF210" s="725">
        <f t="shared" si="182"/>
        <v>40.551200000000001</v>
      </c>
      <c r="FG210" s="202" t="str">
        <f t="shared" si="164"/>
        <v>BURUK</v>
      </c>
    </row>
    <row r="211" spans="1:163" s="162" customFormat="1" ht="20.25" customHeight="1">
      <c r="A211" s="347">
        <v>199</v>
      </c>
      <c r="B211" s="764" t="s">
        <v>2232</v>
      </c>
      <c r="C211" s="331" t="s">
        <v>1459</v>
      </c>
      <c r="D211" s="259" t="s">
        <v>1460</v>
      </c>
      <c r="E211" s="319" t="s">
        <v>1241</v>
      </c>
      <c r="F211" s="319" t="s">
        <v>1461</v>
      </c>
      <c r="G211" s="208" t="s">
        <v>206</v>
      </c>
      <c r="H211" s="214" t="s">
        <v>209</v>
      </c>
      <c r="I211" s="463" t="s">
        <v>1462</v>
      </c>
      <c r="J211" s="462" t="s">
        <v>1463</v>
      </c>
      <c r="K211" s="259" t="s">
        <v>315</v>
      </c>
      <c r="L211" s="259" t="s">
        <v>1259</v>
      </c>
      <c r="M211" s="259">
        <v>100</v>
      </c>
      <c r="N211" s="259" t="s">
        <v>1409</v>
      </c>
      <c r="O211" s="259" t="s">
        <v>1409</v>
      </c>
      <c r="P211" s="259" t="s">
        <v>316</v>
      </c>
      <c r="Q211" s="545" t="s">
        <v>1683</v>
      </c>
      <c r="R211" s="433">
        <v>44792</v>
      </c>
      <c r="S211" s="331" t="s">
        <v>318</v>
      </c>
      <c r="T211" s="331" t="s">
        <v>343</v>
      </c>
      <c r="U211" s="259">
        <v>1</v>
      </c>
      <c r="V211" s="259">
        <v>1</v>
      </c>
      <c r="W211" s="259">
        <v>3</v>
      </c>
      <c r="X211" s="259">
        <v>20000</v>
      </c>
      <c r="Y211" s="332">
        <v>403</v>
      </c>
      <c r="Z211" s="332">
        <v>401</v>
      </c>
      <c r="AA211" s="332">
        <v>401</v>
      </c>
      <c r="AB211" s="332">
        <v>232</v>
      </c>
      <c r="AC211" s="332">
        <v>232</v>
      </c>
      <c r="AD211" s="332">
        <v>231</v>
      </c>
      <c r="AE211" s="332">
        <v>0</v>
      </c>
      <c r="AF211" s="332">
        <v>2.4</v>
      </c>
      <c r="AG211" s="332">
        <v>0</v>
      </c>
      <c r="AH211" s="332">
        <v>0</v>
      </c>
      <c r="AI211" s="332">
        <v>0</v>
      </c>
      <c r="AJ211" s="332">
        <v>0</v>
      </c>
      <c r="AK211" s="332">
        <v>0</v>
      </c>
      <c r="AL211" s="332">
        <v>0</v>
      </c>
      <c r="AM211" s="332"/>
      <c r="AN211" s="332"/>
      <c r="AO211" s="332"/>
      <c r="AP211" s="332"/>
      <c r="AQ211" s="332"/>
      <c r="AR211" s="332"/>
      <c r="AS211" s="332"/>
      <c r="AT211" s="332"/>
      <c r="AU211" s="332"/>
      <c r="AV211" s="332"/>
      <c r="AW211" s="332"/>
      <c r="AX211" s="332"/>
      <c r="AY211" s="332">
        <v>0.85</v>
      </c>
      <c r="AZ211" s="332">
        <v>0.85</v>
      </c>
      <c r="BA211" s="332">
        <v>0.85</v>
      </c>
      <c r="BB211" s="261">
        <v>401</v>
      </c>
      <c r="BC211" s="261">
        <v>399</v>
      </c>
      <c r="BD211" s="261">
        <v>400</v>
      </c>
      <c r="BE211" s="261">
        <v>230</v>
      </c>
      <c r="BF211" s="261">
        <v>231</v>
      </c>
      <c r="BG211" s="261">
        <v>230</v>
      </c>
      <c r="BH211" s="261">
        <v>0</v>
      </c>
      <c r="BI211" s="261">
        <v>0</v>
      </c>
      <c r="BJ211" s="261">
        <v>0</v>
      </c>
      <c r="BK211" s="261">
        <v>0</v>
      </c>
      <c r="BL211" s="261">
        <v>0</v>
      </c>
      <c r="BM211" s="261">
        <v>0</v>
      </c>
      <c r="BN211" s="261">
        <v>0</v>
      </c>
      <c r="BO211" s="261">
        <v>0</v>
      </c>
      <c r="BP211" s="261"/>
      <c r="BQ211" s="261"/>
      <c r="BR211" s="261"/>
      <c r="BS211" s="261"/>
      <c r="BT211" s="261"/>
      <c r="BU211" s="261"/>
      <c r="BV211" s="261"/>
      <c r="BW211" s="261"/>
      <c r="BX211" s="261"/>
      <c r="BY211" s="261"/>
      <c r="BZ211" s="261"/>
      <c r="CA211" s="261"/>
      <c r="CB211" s="261">
        <v>0.85</v>
      </c>
      <c r="CC211" s="261">
        <v>0.85</v>
      </c>
      <c r="CD211" s="261">
        <v>0.85</v>
      </c>
      <c r="CE211" s="333" t="s">
        <v>1464</v>
      </c>
      <c r="CF211" s="333">
        <v>201401002006</v>
      </c>
      <c r="CG211" s="333" t="s">
        <v>1464</v>
      </c>
      <c r="CH211" s="333">
        <v>201401002006</v>
      </c>
      <c r="CI211" s="333" t="s">
        <v>1464</v>
      </c>
      <c r="CJ211" s="333">
        <v>201401002006</v>
      </c>
      <c r="CK211" s="333"/>
      <c r="CL211" s="333"/>
      <c r="CM211" s="333"/>
      <c r="CN211" s="333"/>
      <c r="CO211" s="333"/>
      <c r="CP211" s="333"/>
      <c r="CQ211" s="333"/>
      <c r="CR211" s="333"/>
      <c r="CS211" s="333"/>
      <c r="CT211" s="333"/>
      <c r="CU211" s="333"/>
      <c r="CV211" s="333"/>
      <c r="CW211" s="333"/>
      <c r="CX211" s="333"/>
      <c r="CY211" s="333"/>
      <c r="CZ211" s="333"/>
      <c r="DA211" s="333"/>
      <c r="DB211" s="374"/>
      <c r="DC211" s="48"/>
      <c r="DD211" s="179">
        <f t="shared" si="165"/>
        <v>143.90904948072819</v>
      </c>
      <c r="DE211" s="179">
        <f t="shared" si="166"/>
        <v>0</v>
      </c>
      <c r="DF211" s="179">
        <f t="shared" si="167"/>
        <v>1.6677199999999999</v>
      </c>
      <c r="DG211" s="179">
        <f t="shared" si="168"/>
        <v>0</v>
      </c>
      <c r="DH211" s="180">
        <f t="shared" si="169"/>
        <v>2.4</v>
      </c>
      <c r="DI211" s="181">
        <f t="shared" si="146"/>
        <v>0</v>
      </c>
      <c r="DJ211" s="182">
        <f t="shared" si="183"/>
        <v>1</v>
      </c>
      <c r="DK211" s="182">
        <f t="shared" si="184"/>
        <v>0</v>
      </c>
      <c r="DL211" s="182">
        <f t="shared" si="147"/>
        <v>0</v>
      </c>
      <c r="DM211" s="182">
        <f t="shared" si="148"/>
        <v>0</v>
      </c>
      <c r="DN211" s="182">
        <f t="shared" si="149"/>
        <v>0</v>
      </c>
      <c r="DO211" s="182">
        <f t="shared" si="170"/>
        <v>1</v>
      </c>
      <c r="DP211" s="182">
        <f t="shared" si="171"/>
        <v>0</v>
      </c>
      <c r="DQ211" s="25">
        <f t="shared" si="172"/>
        <v>0</v>
      </c>
      <c r="DR211" s="169"/>
      <c r="DS211" s="166" t="str">
        <f t="shared" si="150"/>
        <v>A</v>
      </c>
      <c r="DT211" s="166" t="str">
        <f t="shared" si="151"/>
        <v>C</v>
      </c>
      <c r="DU211" s="167">
        <f t="shared" si="152"/>
        <v>3</v>
      </c>
      <c r="DV211" s="153" t="str">
        <f>VLOOKUP(M211,'Data Master kondisi'!$O$3:$P$11,2,FALSE)</f>
        <v>Z</v>
      </c>
      <c r="DW211" s="153">
        <f>LOOKUP(DV211,{"X","X","X","Y","Y","Y","Z","Z","Z"},{6,6,6,4,4,4,2,2,2})</f>
        <v>2</v>
      </c>
      <c r="DX211" s="153">
        <f t="shared" si="173"/>
        <v>1</v>
      </c>
      <c r="DY211" s="153">
        <f t="shared" si="153"/>
        <v>6</v>
      </c>
      <c r="DZ211" s="153" t="str">
        <f>VLOOKUP(G211,'Data Master class'!$A$5:$D$12,3,FALSE)</f>
        <v>B</v>
      </c>
      <c r="EA211" s="160" t="str">
        <f t="shared" si="154"/>
        <v>CUKUP</v>
      </c>
      <c r="EB211" s="156"/>
      <c r="EC211" s="153">
        <f>VLOOKUP(G211,'Data Master class'!$A$5:$D$12,2,FALSE)</f>
        <v>3</v>
      </c>
      <c r="ED211" s="153" t="str">
        <f>VLOOKUP(H211,'Data Master class'!$E$5:$G$6,3,FALSE)</f>
        <v>Y</v>
      </c>
      <c r="EE211" s="153">
        <f>VLOOKUP(H211,'Data Master class'!$E$5:$G$6,2,FALSE)</f>
        <v>1</v>
      </c>
      <c r="EF211" s="153">
        <f t="shared" si="155"/>
        <v>4</v>
      </c>
      <c r="EG211" s="153" t="str">
        <f t="shared" si="156"/>
        <v>CLASS 3</v>
      </c>
      <c r="EH211" s="153">
        <f t="shared" si="157"/>
        <v>10</v>
      </c>
      <c r="EI211" s="171"/>
      <c r="EJ211" s="441">
        <f t="shared" si="174"/>
        <v>1</v>
      </c>
      <c r="EK211" s="441">
        <f t="shared" si="175"/>
        <v>2.0000000000000004</v>
      </c>
      <c r="EL211" s="441">
        <f t="shared" si="176"/>
        <v>1</v>
      </c>
      <c r="EM211" s="442">
        <f t="shared" si="158"/>
        <v>1.3333333333333333</v>
      </c>
      <c r="EN211" s="443" t="str">
        <f t="shared" si="159"/>
        <v>BURUK</v>
      </c>
      <c r="EO211" s="195"/>
      <c r="EP211" s="196" t="e">
        <f>'2. SUHU &amp; FISIK TRAFO'!CY211</f>
        <v>#NAME?</v>
      </c>
      <c r="EQ211" s="168" t="e">
        <f t="shared" si="160"/>
        <v>#NAME?</v>
      </c>
      <c r="ER211" s="189" t="e">
        <f t="shared" si="161"/>
        <v>#NAME?</v>
      </c>
      <c r="ES211" s="195"/>
      <c r="ET211" s="447">
        <f t="shared" si="185"/>
        <v>0.55679999999999996</v>
      </c>
      <c r="EU211" s="447">
        <f t="shared" si="162"/>
        <v>0.44544</v>
      </c>
      <c r="EV211" s="448">
        <f t="shared" si="177"/>
        <v>0.55679999999999996</v>
      </c>
      <c r="EW211" s="449" t="str">
        <f t="shared" si="163"/>
        <v>BAIK</v>
      </c>
      <c r="EX211" s="721"/>
      <c r="EY211" s="447">
        <f t="shared" si="186"/>
        <v>0</v>
      </c>
      <c r="EZ211" s="447">
        <f t="shared" si="178"/>
        <v>0</v>
      </c>
      <c r="FA211" s="448">
        <f t="shared" si="187"/>
        <v>0</v>
      </c>
      <c r="FB211" s="449">
        <f t="shared" si="179"/>
        <v>0</v>
      </c>
      <c r="FC211" s="195"/>
      <c r="FD211" s="453">
        <f t="shared" si="180"/>
        <v>0</v>
      </c>
      <c r="FE211" s="454">
        <f t="shared" si="181"/>
        <v>144.50867052023122</v>
      </c>
      <c r="FF211" s="725">
        <f t="shared" si="182"/>
        <v>0</v>
      </c>
      <c r="FG211" s="202">
        <f t="shared" si="164"/>
        <v>0</v>
      </c>
    </row>
    <row r="212" spans="1:163" s="162" customFormat="1" ht="20.25" customHeight="1">
      <c r="A212" s="347">
        <v>200</v>
      </c>
      <c r="B212" s="764" t="s">
        <v>2232</v>
      </c>
      <c r="C212" s="331" t="s">
        <v>1465</v>
      </c>
      <c r="D212" s="259" t="s">
        <v>1384</v>
      </c>
      <c r="E212" s="319" t="s">
        <v>1241</v>
      </c>
      <c r="F212" s="319" t="s">
        <v>1461</v>
      </c>
      <c r="G212" s="208" t="s">
        <v>206</v>
      </c>
      <c r="H212" s="214" t="s">
        <v>208</v>
      </c>
      <c r="I212" s="463" t="s">
        <v>1466</v>
      </c>
      <c r="J212" s="462" t="s">
        <v>1467</v>
      </c>
      <c r="K212" s="259" t="s">
        <v>315</v>
      </c>
      <c r="L212" s="259" t="s">
        <v>560</v>
      </c>
      <c r="M212" s="259">
        <v>50</v>
      </c>
      <c r="N212" s="259" t="s">
        <v>1468</v>
      </c>
      <c r="O212" s="259">
        <v>2002</v>
      </c>
      <c r="P212" s="259" t="s">
        <v>316</v>
      </c>
      <c r="Q212" s="545" t="s">
        <v>1672</v>
      </c>
      <c r="R212" s="433">
        <v>44797</v>
      </c>
      <c r="S212" s="331" t="s">
        <v>318</v>
      </c>
      <c r="T212" s="331" t="s">
        <v>343</v>
      </c>
      <c r="U212" s="259">
        <v>1</v>
      </c>
      <c r="V212" s="259">
        <v>1</v>
      </c>
      <c r="W212" s="259">
        <v>3</v>
      </c>
      <c r="X212" s="259">
        <v>20000</v>
      </c>
      <c r="Y212" s="332">
        <v>405</v>
      </c>
      <c r="Z212" s="332">
        <v>403</v>
      </c>
      <c r="AA212" s="332">
        <v>401</v>
      </c>
      <c r="AB212" s="332">
        <v>232</v>
      </c>
      <c r="AC212" s="332">
        <v>234</v>
      </c>
      <c r="AD212" s="332">
        <v>231</v>
      </c>
      <c r="AE212" s="332">
        <v>10.9</v>
      </c>
      <c r="AF212" s="332">
        <v>9.1</v>
      </c>
      <c r="AG212" s="332">
        <v>23.4</v>
      </c>
      <c r="AH212" s="332">
        <v>23.4</v>
      </c>
      <c r="AI212" s="332"/>
      <c r="AJ212" s="332"/>
      <c r="AK212" s="332"/>
      <c r="AL212" s="332"/>
      <c r="AM212" s="332">
        <v>8.1999999999999993</v>
      </c>
      <c r="AN212" s="332">
        <v>1.9</v>
      </c>
      <c r="AO212" s="332">
        <v>22.8</v>
      </c>
      <c r="AP212" s="332">
        <v>22.8</v>
      </c>
      <c r="AQ212" s="332"/>
      <c r="AR212" s="332"/>
      <c r="AS212" s="332"/>
      <c r="AT212" s="332"/>
      <c r="AU212" s="332"/>
      <c r="AV212" s="332"/>
      <c r="AW212" s="332"/>
      <c r="AX212" s="332"/>
      <c r="AY212" s="332">
        <v>0.85</v>
      </c>
      <c r="AZ212" s="332">
        <v>0.85</v>
      </c>
      <c r="BA212" s="332">
        <v>0.85</v>
      </c>
      <c r="BB212" s="261">
        <v>401</v>
      </c>
      <c r="BC212" s="261">
        <v>396</v>
      </c>
      <c r="BD212" s="261">
        <v>399</v>
      </c>
      <c r="BE212" s="261">
        <v>229</v>
      </c>
      <c r="BF212" s="261">
        <v>231</v>
      </c>
      <c r="BG212" s="261">
        <v>228</v>
      </c>
      <c r="BH212" s="261">
        <v>5.7</v>
      </c>
      <c r="BI212" s="261">
        <v>1</v>
      </c>
      <c r="BJ212" s="261">
        <v>20.9</v>
      </c>
      <c r="BK212" s="261">
        <v>17.3</v>
      </c>
      <c r="BL212" s="261"/>
      <c r="BM212" s="261"/>
      <c r="BN212" s="261"/>
      <c r="BO212" s="261"/>
      <c r="BP212" s="261">
        <v>5.8</v>
      </c>
      <c r="BQ212" s="261">
        <v>1.6</v>
      </c>
      <c r="BR212" s="261">
        <v>20.9</v>
      </c>
      <c r="BS212" s="261">
        <v>17.100000000000001</v>
      </c>
      <c r="BT212" s="261"/>
      <c r="BU212" s="261"/>
      <c r="BV212" s="261"/>
      <c r="BW212" s="261"/>
      <c r="BX212" s="261"/>
      <c r="BY212" s="261"/>
      <c r="BZ212" s="261"/>
      <c r="CA212" s="261"/>
      <c r="CB212" s="261">
        <v>0.85</v>
      </c>
      <c r="CC212" s="261">
        <v>0.85</v>
      </c>
      <c r="CD212" s="261">
        <v>0.85</v>
      </c>
      <c r="CE212" s="333"/>
      <c r="CF212" s="333"/>
      <c r="CG212" s="333"/>
      <c r="CH212" s="333"/>
      <c r="CI212" s="333"/>
      <c r="CJ212" s="333"/>
      <c r="CK212" s="333"/>
      <c r="CL212" s="333"/>
      <c r="CM212" s="333">
        <v>227</v>
      </c>
      <c r="CN212" s="333">
        <v>56601392279</v>
      </c>
      <c r="CO212" s="333">
        <v>228</v>
      </c>
      <c r="CP212" s="333">
        <v>86053247531</v>
      </c>
      <c r="CQ212" s="333"/>
      <c r="CR212" s="333"/>
      <c r="CS212" s="333"/>
      <c r="CT212" s="333"/>
      <c r="CU212" s="333"/>
      <c r="CV212" s="333"/>
      <c r="CW212" s="333"/>
      <c r="CX212" s="333"/>
      <c r="CY212" s="333"/>
      <c r="CZ212" s="333"/>
      <c r="DA212" s="333"/>
      <c r="DB212" s="374"/>
      <c r="DC212" s="154"/>
      <c r="DD212" s="179">
        <f t="shared" si="165"/>
        <v>71.7164617966408</v>
      </c>
      <c r="DE212" s="179">
        <f t="shared" si="166"/>
        <v>15.198742000000001</v>
      </c>
      <c r="DF212" s="179">
        <f t="shared" si="167"/>
        <v>12.688858</v>
      </c>
      <c r="DG212" s="179">
        <f t="shared" si="168"/>
        <v>32.628491999999994</v>
      </c>
      <c r="DH212" s="180">
        <f t="shared" si="169"/>
        <v>23.4</v>
      </c>
      <c r="DI212" s="181">
        <f t="shared" si="146"/>
        <v>227</v>
      </c>
      <c r="DJ212" s="182">
        <f t="shared" si="183"/>
        <v>1</v>
      </c>
      <c r="DK212" s="182">
        <f t="shared" si="184"/>
        <v>0</v>
      </c>
      <c r="DL212" s="182">
        <f t="shared" si="147"/>
        <v>0</v>
      </c>
      <c r="DM212" s="182">
        <f t="shared" si="148"/>
        <v>0</v>
      </c>
      <c r="DN212" s="182">
        <f t="shared" si="149"/>
        <v>0</v>
      </c>
      <c r="DO212" s="182">
        <f t="shared" si="170"/>
        <v>1</v>
      </c>
      <c r="DP212" s="182">
        <f t="shared" si="171"/>
        <v>0</v>
      </c>
      <c r="DQ212" s="25">
        <f t="shared" si="172"/>
        <v>0</v>
      </c>
      <c r="DR212" s="169"/>
      <c r="DS212" s="166" t="str">
        <f t="shared" si="150"/>
        <v>A</v>
      </c>
      <c r="DT212" s="166" t="str">
        <f t="shared" si="151"/>
        <v>C</v>
      </c>
      <c r="DU212" s="167">
        <f t="shared" si="152"/>
        <v>3</v>
      </c>
      <c r="DV212" s="153" t="str">
        <f>VLOOKUP(M212,'Data Master kondisi'!$O$3:$P$11,2,FALSE)</f>
        <v>Z</v>
      </c>
      <c r="DW212" s="153">
        <f>LOOKUP(DV212,{"X","X","X","Y","Y","Y","Z","Z","Z"},{6,6,6,4,4,4,2,2,2})</f>
        <v>2</v>
      </c>
      <c r="DX212" s="153">
        <f t="shared" si="173"/>
        <v>2</v>
      </c>
      <c r="DY212" s="153">
        <f t="shared" si="153"/>
        <v>7</v>
      </c>
      <c r="DZ212" s="153" t="str">
        <f>VLOOKUP(G212,'Data Master class'!$A$5:$D$12,3,FALSE)</f>
        <v>B</v>
      </c>
      <c r="EA212" s="160" t="str">
        <f t="shared" si="154"/>
        <v>CUKUP</v>
      </c>
      <c r="EB212" s="156"/>
      <c r="EC212" s="153">
        <f>VLOOKUP(G212,'Data Master class'!$A$5:$D$12,2,FALSE)</f>
        <v>3</v>
      </c>
      <c r="ED212" s="153" t="str">
        <f>VLOOKUP(H212,'Data Master class'!$E$5:$G$6,3,FALSE)</f>
        <v>X</v>
      </c>
      <c r="EE212" s="153">
        <f>VLOOKUP(H212,'Data Master class'!$E$5:$G$6,2,FALSE)</f>
        <v>2</v>
      </c>
      <c r="EF212" s="153">
        <f t="shared" si="155"/>
        <v>5</v>
      </c>
      <c r="EG212" s="153" t="str">
        <f t="shared" si="156"/>
        <v>CLASS 3</v>
      </c>
      <c r="EH212" s="153">
        <f t="shared" si="157"/>
        <v>12</v>
      </c>
      <c r="EI212" s="171"/>
      <c r="EJ212" s="441">
        <f t="shared" si="174"/>
        <v>0.24654377880184331</v>
      </c>
      <c r="EK212" s="441">
        <f t="shared" si="175"/>
        <v>0.37096774193548387</v>
      </c>
      <c r="EL212" s="441">
        <f t="shared" si="176"/>
        <v>0.61751152073732707</v>
      </c>
      <c r="EM212" s="442">
        <f t="shared" si="158"/>
        <v>0.4116743471582181</v>
      </c>
      <c r="EN212" s="443" t="str">
        <f t="shared" si="159"/>
        <v>BURUK</v>
      </c>
      <c r="EO212" s="195"/>
      <c r="EP212" s="196" t="e">
        <f>'2. SUHU &amp; FISIK TRAFO'!CY212</f>
        <v>#NAME?</v>
      </c>
      <c r="EQ212" s="168" t="e">
        <f t="shared" si="160"/>
        <v>#NAME?</v>
      </c>
      <c r="ER212" s="189" t="e">
        <f t="shared" si="161"/>
        <v>#NAME?</v>
      </c>
      <c r="ES212" s="195"/>
      <c r="ET212" s="447">
        <f t="shared" si="185"/>
        <v>10.063600000000001</v>
      </c>
      <c r="EU212" s="447">
        <f t="shared" si="162"/>
        <v>8.0508800000000011</v>
      </c>
      <c r="EV212" s="448">
        <f t="shared" si="177"/>
        <v>20.127200000000002</v>
      </c>
      <c r="EW212" s="449" t="str">
        <f t="shared" si="163"/>
        <v>BAIK</v>
      </c>
      <c r="EX212" s="721"/>
      <c r="EY212" s="447">
        <f t="shared" si="186"/>
        <v>6.3014999999999999</v>
      </c>
      <c r="EZ212" s="447">
        <f t="shared" si="178"/>
        <v>5.0411999999999999</v>
      </c>
      <c r="FA212" s="448">
        <f t="shared" si="187"/>
        <v>12.603</v>
      </c>
      <c r="FB212" s="449" t="str">
        <f t="shared" si="179"/>
        <v>BAIK</v>
      </c>
      <c r="FC212" s="195"/>
      <c r="FD212" s="453">
        <f t="shared" si="180"/>
        <v>23.4</v>
      </c>
      <c r="FE212" s="454">
        <f t="shared" si="181"/>
        <v>72.25433526011561</v>
      </c>
      <c r="FF212" s="725">
        <f t="shared" si="182"/>
        <v>32.385599999999997</v>
      </c>
      <c r="FG212" s="202" t="str">
        <f t="shared" si="164"/>
        <v>BURUK</v>
      </c>
    </row>
    <row r="213" spans="1:163" s="162" customFormat="1" ht="20.25" customHeight="1">
      <c r="A213" s="347">
        <v>201</v>
      </c>
      <c r="B213" s="764" t="s">
        <v>2232</v>
      </c>
      <c r="C213" s="331" t="s">
        <v>1469</v>
      </c>
      <c r="D213" s="259" t="s">
        <v>1470</v>
      </c>
      <c r="E213" s="319" t="s">
        <v>1251</v>
      </c>
      <c r="F213" s="319" t="s">
        <v>1412</v>
      </c>
      <c r="G213" s="208" t="s">
        <v>206</v>
      </c>
      <c r="H213" s="214" t="s">
        <v>208</v>
      </c>
      <c r="I213" s="463" t="s">
        <v>1471</v>
      </c>
      <c r="J213" s="462" t="s">
        <v>1472</v>
      </c>
      <c r="K213" s="259" t="s">
        <v>315</v>
      </c>
      <c r="L213" s="259" t="s">
        <v>1473</v>
      </c>
      <c r="M213" s="259">
        <v>100</v>
      </c>
      <c r="N213" s="259" t="s">
        <v>1409</v>
      </c>
      <c r="O213" s="259">
        <v>2015</v>
      </c>
      <c r="P213" s="259" t="s">
        <v>316</v>
      </c>
      <c r="Q213" s="545" t="s">
        <v>1684</v>
      </c>
      <c r="R213" s="433">
        <v>44797</v>
      </c>
      <c r="S213" s="331" t="s">
        <v>318</v>
      </c>
      <c r="T213" s="331" t="s">
        <v>343</v>
      </c>
      <c r="U213" s="259">
        <v>2</v>
      </c>
      <c r="V213" s="259">
        <v>1</v>
      </c>
      <c r="W213" s="259">
        <v>3</v>
      </c>
      <c r="X213" s="259">
        <v>20000</v>
      </c>
      <c r="Y213" s="332">
        <v>404</v>
      </c>
      <c r="Z213" s="332">
        <v>402</v>
      </c>
      <c r="AA213" s="332">
        <v>403</v>
      </c>
      <c r="AB213" s="332">
        <v>233</v>
      </c>
      <c r="AC213" s="332">
        <v>233</v>
      </c>
      <c r="AD213" s="332">
        <v>231</v>
      </c>
      <c r="AE213" s="332">
        <v>46</v>
      </c>
      <c r="AF213" s="332">
        <v>23.2</v>
      </c>
      <c r="AG213" s="332">
        <v>60.2</v>
      </c>
      <c r="AH213" s="332">
        <v>48.8</v>
      </c>
      <c r="AI213" s="332">
        <v>45.5</v>
      </c>
      <c r="AJ213" s="332">
        <v>20.6</v>
      </c>
      <c r="AK213" s="332">
        <v>57.9</v>
      </c>
      <c r="AL213" s="332">
        <v>48.8</v>
      </c>
      <c r="AM213" s="332"/>
      <c r="AN213" s="332"/>
      <c r="AO213" s="332"/>
      <c r="AP213" s="332"/>
      <c r="AQ213" s="332"/>
      <c r="AR213" s="332"/>
      <c r="AS213" s="332"/>
      <c r="AT213" s="332"/>
      <c r="AU213" s="332"/>
      <c r="AV213" s="332"/>
      <c r="AW213" s="332"/>
      <c r="AX213" s="332"/>
      <c r="AY213" s="332">
        <v>0.85</v>
      </c>
      <c r="AZ213" s="332">
        <v>0.85</v>
      </c>
      <c r="BA213" s="332">
        <v>0.85</v>
      </c>
      <c r="BB213" s="261">
        <v>390</v>
      </c>
      <c r="BC213" s="261">
        <v>386</v>
      </c>
      <c r="BD213" s="261">
        <v>387</v>
      </c>
      <c r="BE213" s="261">
        <v>225</v>
      </c>
      <c r="BF213" s="261">
        <v>224</v>
      </c>
      <c r="BG213" s="261">
        <v>222</v>
      </c>
      <c r="BH213" s="261">
        <v>51.4</v>
      </c>
      <c r="BI213" s="261">
        <v>13.8</v>
      </c>
      <c r="BJ213" s="261">
        <v>49.8</v>
      </c>
      <c r="BK213" s="261">
        <v>46.1</v>
      </c>
      <c r="BL213" s="261">
        <v>49.3</v>
      </c>
      <c r="BM213" s="261">
        <v>14.7</v>
      </c>
      <c r="BN213" s="261">
        <v>48.4</v>
      </c>
      <c r="BO213" s="261">
        <v>46.2</v>
      </c>
      <c r="BP213" s="261"/>
      <c r="BQ213" s="261"/>
      <c r="BR213" s="261"/>
      <c r="BS213" s="261"/>
      <c r="BT213" s="261"/>
      <c r="BU213" s="261"/>
      <c r="BV213" s="261"/>
      <c r="BW213" s="261"/>
      <c r="BX213" s="261"/>
      <c r="BY213" s="261"/>
      <c r="BZ213" s="261"/>
      <c r="CA213" s="261"/>
      <c r="CB213" s="261">
        <v>0.85</v>
      </c>
      <c r="CC213" s="261">
        <v>0.85</v>
      </c>
      <c r="CD213" s="261">
        <v>0.85</v>
      </c>
      <c r="CE213" s="333">
        <v>223</v>
      </c>
      <c r="CF213" s="333">
        <v>34012114392</v>
      </c>
      <c r="CG213" s="333">
        <v>221</v>
      </c>
      <c r="CH213" s="333">
        <v>34012111281</v>
      </c>
      <c r="CI213" s="333">
        <v>224</v>
      </c>
      <c r="CJ213" s="333">
        <v>22125664866</v>
      </c>
      <c r="CK213" s="333"/>
      <c r="CL213" s="333"/>
      <c r="CM213" s="333"/>
      <c r="CN213" s="333"/>
      <c r="CO213" s="333"/>
      <c r="CP213" s="333"/>
      <c r="CQ213" s="333"/>
      <c r="CR213" s="333"/>
      <c r="CS213" s="333"/>
      <c r="CT213" s="333"/>
      <c r="CU213" s="333"/>
      <c r="CV213" s="333"/>
      <c r="CW213" s="333"/>
      <c r="CX213" s="333"/>
      <c r="CY213" s="333"/>
      <c r="CZ213" s="333"/>
      <c r="DA213" s="333"/>
      <c r="DB213" s="374"/>
      <c r="DC213" s="154"/>
      <c r="DD213" s="179">
        <f t="shared" si="165"/>
        <v>143.4329235932816</v>
      </c>
      <c r="DE213" s="179">
        <f t="shared" si="166"/>
        <v>32.070740000000001</v>
      </c>
      <c r="DF213" s="179">
        <f t="shared" si="167"/>
        <v>16.174807999999999</v>
      </c>
      <c r="DG213" s="179">
        <f t="shared" si="168"/>
        <v>41.970838000000008</v>
      </c>
      <c r="DH213" s="180">
        <f t="shared" si="169"/>
        <v>60.2</v>
      </c>
      <c r="DI213" s="181">
        <f t="shared" ref="DI213:DI276" si="188">MIN(CE213,CG213,CI213,CK213,CM213,CO213,CQ213,CS213,CU213,CW213,CY213,DA213)</f>
        <v>221</v>
      </c>
      <c r="DJ213" s="182">
        <f t="shared" si="183"/>
        <v>0</v>
      </c>
      <c r="DK213" s="182">
        <f t="shared" si="184"/>
        <v>1</v>
      </c>
      <c r="DL213" s="182">
        <f t="shared" ref="DL213:DL276" si="189">IF(AND(EV213&gt;50,EV213&lt;=80),1,0)</f>
        <v>0</v>
      </c>
      <c r="DM213" s="182">
        <f t="shared" ref="DM213:DM276" si="190">IF(AND(EV213&gt;80,EV213&lt;=100),1,0)</f>
        <v>0</v>
      </c>
      <c r="DN213" s="182">
        <f t="shared" ref="DN213:DN276" si="191">IF(AND(EV213&gt;=100),1,0)</f>
        <v>0</v>
      </c>
      <c r="DO213" s="182">
        <f t="shared" si="170"/>
        <v>1</v>
      </c>
      <c r="DP213" s="182">
        <f t="shared" si="171"/>
        <v>0</v>
      </c>
      <c r="DQ213" s="25">
        <f t="shared" si="172"/>
        <v>0</v>
      </c>
      <c r="DR213" s="169"/>
      <c r="DS213" s="166" t="str">
        <f t="shared" ref="DS213:DS276" si="192">IF(EV213&lt;60,"A",IF(AND(EV213&gt;=60,EV213&lt;=80),"B",IF(AND(EV213&gt;80),"C",0)))</f>
        <v>A</v>
      </c>
      <c r="DT213" s="166" t="str">
        <f t="shared" ref="DT213:DT276" si="193">IF(EM213&lt;19%,"A",IF(AND(EM213&gt;=19%,EM213&lt;=40%),"B",IF(AND(EM213&gt;40%),"C",0)))</f>
        <v>B</v>
      </c>
      <c r="DU213" s="167">
        <f t="shared" ref="DU213:DU276" si="194">IF(AND(DS213="A",DT213="A"),1,IF(AND(DS213="A",DT213="B"),2,IF(AND(DS213="A",DT213="C"),3,IF(AND(DS213="B",DT213="A"),4,IF(AND(DS213="B",DT213="B"),5,IF(AND(DS213="B",DT213="C"),6,IF(AND(DS213="C",DT213="A"),7,IF(AND(DS213="C",DT213="B"),8,IF(AND(DS213="C",DT213="C"),9,0)))))))))</f>
        <v>2</v>
      </c>
      <c r="DV213" s="153" t="str">
        <f>VLOOKUP(M213,'Data Master kondisi'!$O$3:$P$11,2,FALSE)</f>
        <v>Z</v>
      </c>
      <c r="DW213" s="153">
        <f>LOOKUP(DV213,{"X","X","X","Y","Y","Y","Z","Z","Z"},{6,6,6,4,4,4,2,2,2})</f>
        <v>2</v>
      </c>
      <c r="DX213" s="153">
        <f t="shared" si="173"/>
        <v>1</v>
      </c>
      <c r="DY213" s="153">
        <f t="shared" ref="DY213:DY276" si="195">SUM(DU213,DW213,DX213)</f>
        <v>5</v>
      </c>
      <c r="DZ213" s="153" t="str">
        <f>VLOOKUP(G213,'Data Master class'!$A$5:$D$12,3,FALSE)</f>
        <v>B</v>
      </c>
      <c r="EA213" s="160" t="str">
        <f t="shared" ref="EA213:EA276" si="196">IF(AND(DY213&lt;=14,DY213&gt;=12),"BURUK",IF(AND(DY213&lt;=11,DY213&gt;=9),"KURANG",IF(AND(DY213&lt;=8,DY213&gt;=6),"CUKUP",IF(AND(DY213&lt;=5,DY213&gt;=4),"BAIK",0))))</f>
        <v>BAIK</v>
      </c>
      <c r="EB213" s="156"/>
      <c r="EC213" s="153">
        <f>VLOOKUP(G213,'Data Master class'!$A$5:$D$12,2,FALSE)</f>
        <v>3</v>
      </c>
      <c r="ED213" s="153" t="str">
        <f>VLOOKUP(H213,'Data Master class'!$E$5:$G$6,3,FALSE)</f>
        <v>X</v>
      </c>
      <c r="EE213" s="153">
        <f>VLOOKUP(H213,'Data Master class'!$E$5:$G$6,2,FALSE)</f>
        <v>2</v>
      </c>
      <c r="EF213" s="153">
        <f t="shared" ref="EF213:EF276" si="197">EC213+EE213</f>
        <v>5</v>
      </c>
      <c r="EG213" s="153" t="str">
        <f t="shared" ref="EG213:EG276" si="198">IF(AND(EF213&lt;=12,EF213&gt;=9),"CLASS 1",IF(AND(EF213&lt;=8,EF213&gt;=6),"CLASS 2",IF(AND(EF213&lt;=5,EF213&gt;=4),"CLASS 3",0)))</f>
        <v>CLASS 3</v>
      </c>
      <c r="EH213" s="153">
        <f t="shared" ref="EH213:EH276" si="199">SUM(DY213,EF213)</f>
        <v>10</v>
      </c>
      <c r="EI213" s="171"/>
      <c r="EJ213" s="441">
        <f t="shared" si="174"/>
        <v>6.6460587326120563E-2</v>
      </c>
      <c r="EK213" s="441">
        <f t="shared" si="175"/>
        <v>0.46213292117465227</v>
      </c>
      <c r="EL213" s="441">
        <f t="shared" si="176"/>
        <v>0.39567233384853179</v>
      </c>
      <c r="EM213" s="442">
        <f t="shared" ref="EM213:EM276" si="200">((EJ213+EK213+EL213)/3)</f>
        <v>0.3080886141164349</v>
      </c>
      <c r="EN213" s="443" t="str">
        <f t="shared" ref="EN213:EN276" si="201">IF(AND(EM213&lt;10%),"BAIK",IF(AND(EM213&gt;=10%,EM213&lt;=20%),"CUKUP",IF(AND(EM213&gt;20%,EM213&lt;=30%),"KURANG",IF(AND(EM213&gt;30%),"BURUK",0))))</f>
        <v>BURUK</v>
      </c>
      <c r="EO213" s="195"/>
      <c r="EP213" s="196" t="e">
        <f>'2. SUHU &amp; FISIK TRAFO'!CY213</f>
        <v>#NAME?</v>
      </c>
      <c r="EQ213" s="168" t="e">
        <f t="shared" ref="EQ213:EQ276" si="202">DH213/EP213*100</f>
        <v>#NAME?</v>
      </c>
      <c r="ER213" s="189" t="e">
        <f t="shared" ref="ER213:ER276" si="203">IF(AND(EQ213&gt;0,EQ213&lt;60),"BAIK",IF(AND(EQ213&gt;=60,EQ213&lt;80),"CUKUP",IF(AND(EQ213&gt;=80,EQ213&lt;100),"KURANG",IF(AND(EQ213&gt;=100),"BURUK",0))))</f>
        <v>#NAME?</v>
      </c>
      <c r="ES213" s="195"/>
      <c r="ET213" s="447">
        <f t="shared" si="185"/>
        <v>30.029800000000002</v>
      </c>
      <c r="EU213" s="447">
        <f t="shared" ref="EU213:EU276" si="204">ET213*0.8</f>
        <v>24.023840000000003</v>
      </c>
      <c r="EV213" s="448">
        <f t="shared" si="177"/>
        <v>30.029800000000002</v>
      </c>
      <c r="EW213" s="449" t="str">
        <f t="shared" ref="EW213:EW276" si="205">IF(AND(EV213&gt;0,EV213&lt;60),"BAIK",IF(AND(EV213&gt;=60,EV213&lt;80),"CUKUP",IF(AND(EV213&gt;=80,EV213&lt;100),"KURANG",IF(AND(EV213&gt;=100),"BURUK",0))))</f>
        <v>BAIK</v>
      </c>
      <c r="EX213" s="721"/>
      <c r="EY213" s="447">
        <f t="shared" si="186"/>
        <v>25.7118</v>
      </c>
      <c r="EZ213" s="447">
        <f t="shared" si="178"/>
        <v>20.56944</v>
      </c>
      <c r="FA213" s="448">
        <f t="shared" si="187"/>
        <v>25.7118</v>
      </c>
      <c r="FB213" s="449" t="str">
        <f t="shared" si="179"/>
        <v>BAIK</v>
      </c>
      <c r="FC213" s="195"/>
      <c r="FD213" s="453">
        <f t="shared" si="180"/>
        <v>48.8</v>
      </c>
      <c r="FE213" s="454">
        <f t="shared" si="181"/>
        <v>144.50867052023122</v>
      </c>
      <c r="FF213" s="725">
        <f t="shared" si="182"/>
        <v>33.769599999999997</v>
      </c>
      <c r="FG213" s="202" t="str">
        <f t="shared" ref="FG213:FG276" si="206">IF(AND(FF213&gt;0,FF213&lt;10),"BAIK",IF(AND(FF213&gt;=10,FF213&lt;15),"CUKUP",IF(AND(FF213&gt;=15,FF213&lt;20),"KURANG",IF(AND(FF213&gt;=20),"BURUK",0))))</f>
        <v>BURUK</v>
      </c>
    </row>
    <row r="214" spans="1:163">
      <c r="A214" s="347">
        <v>202</v>
      </c>
      <c r="B214" s="764" t="s">
        <v>2232</v>
      </c>
      <c r="C214" s="331" t="s">
        <v>1474</v>
      </c>
      <c r="D214" s="259" t="s">
        <v>1250</v>
      </c>
      <c r="E214" s="319" t="s">
        <v>1241</v>
      </c>
      <c r="F214" s="319" t="s">
        <v>1475</v>
      </c>
      <c r="G214" s="208" t="s">
        <v>206</v>
      </c>
      <c r="H214" s="214" t="s">
        <v>208</v>
      </c>
      <c r="I214" s="463" t="s">
        <v>1476</v>
      </c>
      <c r="J214" s="462" t="s">
        <v>1477</v>
      </c>
      <c r="K214" s="259" t="s">
        <v>341</v>
      </c>
      <c r="L214" s="259" t="s">
        <v>585</v>
      </c>
      <c r="M214" s="259">
        <v>160</v>
      </c>
      <c r="N214" s="259">
        <v>85201</v>
      </c>
      <c r="O214" s="259">
        <v>2009</v>
      </c>
      <c r="P214" s="259" t="s">
        <v>316</v>
      </c>
      <c r="Q214" s="545" t="s">
        <v>1610</v>
      </c>
      <c r="R214" s="433">
        <v>44798</v>
      </c>
      <c r="S214" s="331" t="s">
        <v>318</v>
      </c>
      <c r="T214" s="331" t="s">
        <v>343</v>
      </c>
      <c r="U214" s="259">
        <v>3</v>
      </c>
      <c r="V214" s="259">
        <v>3</v>
      </c>
      <c r="W214" s="259">
        <v>3</v>
      </c>
      <c r="X214" s="259">
        <v>20000</v>
      </c>
      <c r="Y214" s="332">
        <v>405</v>
      </c>
      <c r="Z214" s="332">
        <v>403</v>
      </c>
      <c r="AA214" s="332">
        <v>404</v>
      </c>
      <c r="AB214" s="332">
        <v>234</v>
      </c>
      <c r="AC214" s="332">
        <v>233</v>
      </c>
      <c r="AD214" s="332">
        <v>232</v>
      </c>
      <c r="AE214" s="332">
        <v>26</v>
      </c>
      <c r="AF214" s="332">
        <v>36.6</v>
      </c>
      <c r="AG214" s="332">
        <v>5.7</v>
      </c>
      <c r="AH214" s="332">
        <v>29.7</v>
      </c>
      <c r="AI214" s="332">
        <v>2</v>
      </c>
      <c r="AJ214" s="332">
        <v>23.5</v>
      </c>
      <c r="AK214" s="332">
        <v>6.8</v>
      </c>
      <c r="AL214" s="332">
        <v>21.5</v>
      </c>
      <c r="AM214" s="332"/>
      <c r="AN214" s="332"/>
      <c r="AO214" s="332"/>
      <c r="AP214" s="332"/>
      <c r="AQ214" s="332">
        <v>0</v>
      </c>
      <c r="AR214" s="332">
        <v>0</v>
      </c>
      <c r="AS214" s="332">
        <v>3.4</v>
      </c>
      <c r="AT214" s="332">
        <v>3.5</v>
      </c>
      <c r="AU214" s="332">
        <v>22.5</v>
      </c>
      <c r="AV214" s="332">
        <v>13.4</v>
      </c>
      <c r="AW214" s="332">
        <v>40</v>
      </c>
      <c r="AX214" s="332">
        <v>35.799999999999997</v>
      </c>
      <c r="AY214" s="332">
        <v>0.85</v>
      </c>
      <c r="AZ214" s="332">
        <v>0.85</v>
      </c>
      <c r="BA214" s="332">
        <v>0.85</v>
      </c>
      <c r="BB214" s="261">
        <v>400</v>
      </c>
      <c r="BC214" s="261">
        <v>398</v>
      </c>
      <c r="BD214" s="261">
        <v>399</v>
      </c>
      <c r="BE214" s="261">
        <v>230</v>
      </c>
      <c r="BF214" s="261">
        <v>230</v>
      </c>
      <c r="BG214" s="261">
        <v>229</v>
      </c>
      <c r="BH214" s="261">
        <v>14</v>
      </c>
      <c r="BI214" s="261">
        <v>31.2</v>
      </c>
      <c r="BJ214" s="261">
        <v>22.3</v>
      </c>
      <c r="BK214" s="261">
        <v>13.1</v>
      </c>
      <c r="BL214" s="261">
        <v>1.4</v>
      </c>
      <c r="BM214" s="261">
        <v>21.6</v>
      </c>
      <c r="BN214" s="261">
        <v>2.9</v>
      </c>
      <c r="BO214" s="261">
        <v>21.4</v>
      </c>
      <c r="BP214" s="261"/>
      <c r="BQ214" s="261"/>
      <c r="BR214" s="261"/>
      <c r="BS214" s="261"/>
      <c r="BT214" s="261">
        <v>0</v>
      </c>
      <c r="BU214" s="261">
        <v>0</v>
      </c>
      <c r="BV214" s="261">
        <v>0</v>
      </c>
      <c r="BW214" s="261">
        <v>0</v>
      </c>
      <c r="BX214" s="261">
        <v>14.4</v>
      </c>
      <c r="BY214" s="261">
        <v>9.9</v>
      </c>
      <c r="BZ214" s="261">
        <v>19.2</v>
      </c>
      <c r="CA214" s="261">
        <v>15.2</v>
      </c>
      <c r="CB214" s="261">
        <v>0.85</v>
      </c>
      <c r="CC214" s="261">
        <v>0.85</v>
      </c>
      <c r="CD214" s="261">
        <v>0.85</v>
      </c>
      <c r="CE214" s="333">
        <v>221</v>
      </c>
      <c r="CF214" s="333">
        <v>34011420543</v>
      </c>
      <c r="CG214" s="333">
        <v>223</v>
      </c>
      <c r="CH214" s="333">
        <v>34011420691</v>
      </c>
      <c r="CI214" s="333">
        <v>229</v>
      </c>
      <c r="CJ214" s="333">
        <v>34011420378</v>
      </c>
      <c r="CK214" s="333"/>
      <c r="CL214" s="333"/>
      <c r="CM214" s="333"/>
      <c r="CN214" s="333"/>
      <c r="CO214" s="333"/>
      <c r="CP214" s="333"/>
      <c r="CQ214" s="333">
        <v>223</v>
      </c>
      <c r="CR214" s="333">
        <v>163000106934</v>
      </c>
      <c r="CS214" s="333">
        <v>222</v>
      </c>
      <c r="CT214" s="333">
        <v>163000078498</v>
      </c>
      <c r="CU214" s="333"/>
      <c r="CV214" s="333"/>
      <c r="CW214" s="333">
        <v>226</v>
      </c>
      <c r="CX214" s="333">
        <v>56402261459</v>
      </c>
      <c r="CY214" s="333"/>
      <c r="CZ214" s="333"/>
      <c r="DA214" s="333">
        <v>223</v>
      </c>
      <c r="DB214" s="374">
        <v>56402261442</v>
      </c>
      <c r="DC214" s="170"/>
      <c r="DD214" s="179">
        <f t="shared" si="165"/>
        <v>228.92462656670293</v>
      </c>
      <c r="DE214" s="179">
        <f t="shared" si="166"/>
        <v>11.35745</v>
      </c>
      <c r="DF214" s="179">
        <f t="shared" si="167"/>
        <v>15.987794999999998</v>
      </c>
      <c r="DG214" s="179">
        <f t="shared" si="168"/>
        <v>2.4899024999999999</v>
      </c>
      <c r="DH214" s="180">
        <f t="shared" si="169"/>
        <v>36.6</v>
      </c>
      <c r="DI214" s="181">
        <f t="shared" si="188"/>
        <v>221</v>
      </c>
      <c r="DJ214" s="182">
        <f t="shared" si="183"/>
        <v>1</v>
      </c>
      <c r="DK214" s="182">
        <f t="shared" si="184"/>
        <v>0</v>
      </c>
      <c r="DL214" s="182">
        <f t="shared" si="189"/>
        <v>0</v>
      </c>
      <c r="DM214" s="182">
        <f t="shared" si="190"/>
        <v>0</v>
      </c>
      <c r="DN214" s="182">
        <f t="shared" si="191"/>
        <v>0</v>
      </c>
      <c r="DO214" s="182">
        <f t="shared" si="170"/>
        <v>1</v>
      </c>
      <c r="DP214" s="182">
        <f t="shared" si="171"/>
        <v>0</v>
      </c>
      <c r="DQ214" s="25">
        <f t="shared" si="172"/>
        <v>0</v>
      </c>
      <c r="DR214" s="169"/>
      <c r="DS214" s="166" t="str">
        <f t="shared" si="192"/>
        <v>A</v>
      </c>
      <c r="DT214" s="166" t="str">
        <f t="shared" si="193"/>
        <v>C</v>
      </c>
      <c r="DU214" s="167">
        <f t="shared" si="194"/>
        <v>3</v>
      </c>
      <c r="DV214" s="153" t="str">
        <f>VLOOKUP(M214,'Data Master kondisi'!$O$3:$P$11,2,FALSE)</f>
        <v>Y</v>
      </c>
      <c r="DW214" s="153">
        <f>LOOKUP(DV214,{"X","X","X","Y","Y","Y","Z","Z","Z"},{6,6,6,4,4,4,2,2,2})</f>
        <v>4</v>
      </c>
      <c r="DX214" s="153">
        <f t="shared" si="173"/>
        <v>2</v>
      </c>
      <c r="DY214" s="153">
        <f t="shared" si="195"/>
        <v>9</v>
      </c>
      <c r="DZ214" s="153" t="str">
        <f>VLOOKUP(G214,'Data Master class'!$A$5:$D$12,3,FALSE)</f>
        <v>B</v>
      </c>
      <c r="EA214" s="160" t="str">
        <f t="shared" si="196"/>
        <v>KURANG</v>
      </c>
      <c r="EB214" s="156"/>
      <c r="EC214" s="153">
        <f>VLOOKUP(G214,'Data Master class'!$A$5:$D$12,2,FALSE)</f>
        <v>3</v>
      </c>
      <c r="ED214" s="153" t="str">
        <f>VLOOKUP(H214,'Data Master class'!$E$5:$G$6,3,FALSE)</f>
        <v>X</v>
      </c>
      <c r="EE214" s="153">
        <f>VLOOKUP(H214,'Data Master class'!$E$5:$G$6,2,FALSE)</f>
        <v>2</v>
      </c>
      <c r="EF214" s="153">
        <f t="shared" si="197"/>
        <v>5</v>
      </c>
      <c r="EG214" s="153" t="str">
        <f t="shared" si="198"/>
        <v>CLASS 3</v>
      </c>
      <c r="EH214" s="153">
        <f t="shared" si="199"/>
        <v>14</v>
      </c>
      <c r="EI214" s="171"/>
      <c r="EJ214" s="441">
        <f t="shared" si="174"/>
        <v>0.14202049780380679</v>
      </c>
      <c r="EK214" s="441">
        <f t="shared" si="175"/>
        <v>0.60761346998535881</v>
      </c>
      <c r="EL214" s="441">
        <f t="shared" si="176"/>
        <v>0.74963396778916547</v>
      </c>
      <c r="EM214" s="442">
        <f t="shared" si="200"/>
        <v>0.49975597852611031</v>
      </c>
      <c r="EN214" s="443" t="str">
        <f t="shared" si="201"/>
        <v>BURUK</v>
      </c>
      <c r="EO214" s="195"/>
      <c r="EP214" s="196" t="e">
        <f>'2. SUHU &amp; FISIK TRAFO'!CY214</f>
        <v>#NAME?</v>
      </c>
      <c r="EQ214" s="168" t="e">
        <f t="shared" si="202"/>
        <v>#NAME?</v>
      </c>
      <c r="ER214" s="189" t="e">
        <f t="shared" si="203"/>
        <v>#NAME?</v>
      </c>
      <c r="ES214" s="195"/>
      <c r="ET214" s="447">
        <f t="shared" si="185"/>
        <v>15.934200000000001</v>
      </c>
      <c r="EU214" s="447">
        <f t="shared" si="204"/>
        <v>12.74736</v>
      </c>
      <c r="EV214" s="448">
        <f t="shared" si="177"/>
        <v>9.9588750000000008</v>
      </c>
      <c r="EW214" s="449" t="str">
        <f t="shared" si="205"/>
        <v>BAIK</v>
      </c>
      <c r="EX214" s="721"/>
      <c r="EY214" s="447">
        <f t="shared" si="186"/>
        <v>15.502700000000001</v>
      </c>
      <c r="EZ214" s="447">
        <f t="shared" si="178"/>
        <v>12.402160000000002</v>
      </c>
      <c r="FA214" s="448">
        <f t="shared" si="187"/>
        <v>9.689187500000001</v>
      </c>
      <c r="FB214" s="449" t="str">
        <f t="shared" si="179"/>
        <v>BAIK</v>
      </c>
      <c r="FC214" s="195"/>
      <c r="FD214" s="453">
        <f t="shared" si="180"/>
        <v>29.7</v>
      </c>
      <c r="FE214" s="454">
        <f t="shared" si="181"/>
        <v>231.21387283236993</v>
      </c>
      <c r="FF214" s="725">
        <f t="shared" si="182"/>
        <v>12.84525</v>
      </c>
      <c r="FG214" s="202" t="str">
        <f t="shared" si="206"/>
        <v>CUKUP</v>
      </c>
    </row>
    <row r="215" spans="1:163">
      <c r="A215" s="347">
        <v>203</v>
      </c>
      <c r="B215" s="764" t="s">
        <v>2232</v>
      </c>
      <c r="C215" s="331" t="s">
        <v>1478</v>
      </c>
      <c r="D215" s="259" t="s">
        <v>1479</v>
      </c>
      <c r="E215" s="319" t="s">
        <v>1251</v>
      </c>
      <c r="F215" s="319" t="s">
        <v>1412</v>
      </c>
      <c r="G215" s="208" t="s">
        <v>202</v>
      </c>
      <c r="H215" s="214" t="s">
        <v>208</v>
      </c>
      <c r="I215" s="463" t="s">
        <v>1480</v>
      </c>
      <c r="J215" s="462" t="s">
        <v>1481</v>
      </c>
      <c r="K215" s="259" t="s">
        <v>341</v>
      </c>
      <c r="L215" s="259" t="s">
        <v>342</v>
      </c>
      <c r="M215" s="259">
        <v>100</v>
      </c>
      <c r="N215" s="259">
        <v>194304441</v>
      </c>
      <c r="O215" s="259">
        <v>2019</v>
      </c>
      <c r="P215" s="259" t="s">
        <v>316</v>
      </c>
      <c r="Q215" s="545" t="s">
        <v>1685</v>
      </c>
      <c r="R215" s="433">
        <v>44782</v>
      </c>
      <c r="S215" s="331" t="s">
        <v>318</v>
      </c>
      <c r="T215" s="331" t="s">
        <v>343</v>
      </c>
      <c r="U215" s="259">
        <v>2</v>
      </c>
      <c r="V215" s="259">
        <v>2</v>
      </c>
      <c r="W215" s="259">
        <v>3</v>
      </c>
      <c r="X215" s="259">
        <v>20000</v>
      </c>
      <c r="Y215" s="332">
        <v>401</v>
      </c>
      <c r="Z215" s="332">
        <v>400</v>
      </c>
      <c r="AA215" s="332">
        <v>402</v>
      </c>
      <c r="AB215" s="332">
        <v>232</v>
      </c>
      <c r="AC215" s="332">
        <v>231</v>
      </c>
      <c r="AD215" s="332">
        <v>232</v>
      </c>
      <c r="AE215" s="332">
        <v>0</v>
      </c>
      <c r="AF215" s="332">
        <v>0</v>
      </c>
      <c r="AG215" s="332">
        <v>0</v>
      </c>
      <c r="AH215" s="332">
        <v>0</v>
      </c>
      <c r="AI215" s="332"/>
      <c r="AJ215" s="332"/>
      <c r="AK215" s="332"/>
      <c r="AL215" s="332"/>
      <c r="AM215" s="332"/>
      <c r="AN215" s="332"/>
      <c r="AO215" s="332"/>
      <c r="AP215" s="332"/>
      <c r="AQ215" s="332"/>
      <c r="AR215" s="332"/>
      <c r="AS215" s="332"/>
      <c r="AT215" s="332"/>
      <c r="AU215" s="332"/>
      <c r="AV215" s="332"/>
      <c r="AW215" s="332"/>
      <c r="AX215" s="332"/>
      <c r="AY215" s="332">
        <v>0.85</v>
      </c>
      <c r="AZ215" s="332">
        <v>0.85</v>
      </c>
      <c r="BA215" s="332">
        <v>0.85</v>
      </c>
      <c r="BB215" s="261">
        <v>400</v>
      </c>
      <c r="BC215" s="261">
        <v>401</v>
      </c>
      <c r="BD215" s="261">
        <v>401</v>
      </c>
      <c r="BE215" s="261">
        <v>230</v>
      </c>
      <c r="BF215" s="261">
        <v>231</v>
      </c>
      <c r="BG215" s="261">
        <v>233</v>
      </c>
      <c r="BH215" s="261">
        <v>0</v>
      </c>
      <c r="BI215" s="261">
        <v>0</v>
      </c>
      <c r="BJ215" s="261">
        <v>0</v>
      </c>
      <c r="BK215" s="261">
        <v>0</v>
      </c>
      <c r="BL215" s="261"/>
      <c r="BM215" s="261"/>
      <c r="BN215" s="261"/>
      <c r="BO215" s="261"/>
      <c r="BP215" s="261"/>
      <c r="BQ215" s="261"/>
      <c r="BR215" s="261"/>
      <c r="BS215" s="261"/>
      <c r="BT215" s="261"/>
      <c r="BU215" s="261"/>
      <c r="BV215" s="261"/>
      <c r="BW215" s="261"/>
      <c r="BX215" s="261"/>
      <c r="BY215" s="261"/>
      <c r="BZ215" s="261"/>
      <c r="CA215" s="261"/>
      <c r="CB215" s="261">
        <v>0.85</v>
      </c>
      <c r="CC215" s="261">
        <v>0.85</v>
      </c>
      <c r="CD215" s="261">
        <v>0.85</v>
      </c>
      <c r="CE215" s="333"/>
      <c r="CF215" s="333"/>
      <c r="CG215" s="333"/>
      <c r="CH215" s="333"/>
      <c r="CI215" s="333"/>
      <c r="CJ215" s="333"/>
      <c r="CK215" s="333"/>
      <c r="CL215" s="333"/>
      <c r="CM215" s="333"/>
      <c r="CN215" s="333"/>
      <c r="CO215" s="333"/>
      <c r="CP215" s="333"/>
      <c r="CQ215" s="333"/>
      <c r="CR215" s="333"/>
      <c r="CS215" s="333"/>
      <c r="CT215" s="333"/>
      <c r="CU215" s="333"/>
      <c r="CV215" s="333"/>
      <c r="CW215" s="333"/>
      <c r="CX215" s="333"/>
      <c r="CY215" s="333"/>
      <c r="CZ215" s="333"/>
      <c r="DA215" s="333"/>
      <c r="DB215" s="374"/>
      <c r="DC215" s="154"/>
      <c r="DD215" s="179">
        <f t="shared" si="165"/>
        <v>144.14829977080419</v>
      </c>
      <c r="DE215" s="179">
        <f t="shared" si="166"/>
        <v>0</v>
      </c>
      <c r="DF215" s="179">
        <f t="shared" si="167"/>
        <v>0</v>
      </c>
      <c r="DG215" s="179">
        <f t="shared" si="168"/>
        <v>0</v>
      </c>
      <c r="DH215" s="180">
        <f t="shared" si="169"/>
        <v>0</v>
      </c>
      <c r="DI215" s="181">
        <f t="shared" si="188"/>
        <v>0</v>
      </c>
      <c r="DJ215" s="182">
        <f t="shared" si="183"/>
        <v>1</v>
      </c>
      <c r="DK215" s="182">
        <f t="shared" si="184"/>
        <v>0</v>
      </c>
      <c r="DL215" s="182">
        <f t="shared" si="189"/>
        <v>0</v>
      </c>
      <c r="DM215" s="182">
        <f t="shared" si="190"/>
        <v>0</v>
      </c>
      <c r="DN215" s="182">
        <f t="shared" si="191"/>
        <v>0</v>
      </c>
      <c r="DO215" s="182">
        <f t="shared" si="170"/>
        <v>1</v>
      </c>
      <c r="DP215" s="182">
        <f t="shared" si="171"/>
        <v>0</v>
      </c>
      <c r="DQ215" s="25">
        <f t="shared" si="172"/>
        <v>0</v>
      </c>
      <c r="DR215" s="169"/>
      <c r="DS215" s="166" t="str">
        <f t="shared" si="192"/>
        <v>A</v>
      </c>
      <c r="DT215" s="166" t="e">
        <f t="shared" si="193"/>
        <v>#DIV/0!</v>
      </c>
      <c r="DU215" s="167" t="e">
        <f t="shared" si="194"/>
        <v>#DIV/0!</v>
      </c>
      <c r="DV215" s="153" t="str">
        <f>VLOOKUP(M215,'Data Master kondisi'!$O$3:$P$11,2,FALSE)</f>
        <v>Z</v>
      </c>
      <c r="DW215" s="153">
        <f>LOOKUP(DV215,{"X","X","X","Y","Y","Y","Z","Z","Z"},{6,6,6,4,4,4,2,2,2})</f>
        <v>2</v>
      </c>
      <c r="DX215" s="153">
        <f t="shared" si="173"/>
        <v>1</v>
      </c>
      <c r="DY215" s="153" t="e">
        <f t="shared" si="195"/>
        <v>#DIV/0!</v>
      </c>
      <c r="DZ215" s="153" t="str">
        <f>VLOOKUP(G215,'Data Master class'!$A$5:$D$12,3,FALSE)</f>
        <v>G</v>
      </c>
      <c r="EA215" s="160" t="e">
        <f t="shared" si="196"/>
        <v>#DIV/0!</v>
      </c>
      <c r="EB215" s="156"/>
      <c r="EC215" s="153">
        <f>VLOOKUP(G215,'Data Master class'!$A$5:$D$12,2,FALSE)</f>
        <v>7</v>
      </c>
      <c r="ED215" s="153" t="str">
        <f>VLOOKUP(H215,'Data Master class'!$E$5:$G$6,3,FALSE)</f>
        <v>X</v>
      </c>
      <c r="EE215" s="153">
        <f>VLOOKUP(H215,'Data Master class'!$E$5:$G$6,2,FALSE)</f>
        <v>2</v>
      </c>
      <c r="EF215" s="153">
        <f t="shared" si="197"/>
        <v>9</v>
      </c>
      <c r="EG215" s="153" t="str">
        <f t="shared" si="198"/>
        <v>CLASS 1</v>
      </c>
      <c r="EH215" s="153" t="e">
        <f t="shared" si="199"/>
        <v>#DIV/0!</v>
      </c>
      <c r="EI215" s="171"/>
      <c r="EJ215" s="441" t="e">
        <f t="shared" si="174"/>
        <v>#DIV/0!</v>
      </c>
      <c r="EK215" s="441" t="e">
        <f t="shared" si="175"/>
        <v>#DIV/0!</v>
      </c>
      <c r="EL215" s="441" t="e">
        <f t="shared" si="176"/>
        <v>#DIV/0!</v>
      </c>
      <c r="EM215" s="442" t="e">
        <f t="shared" si="200"/>
        <v>#DIV/0!</v>
      </c>
      <c r="EN215" s="443" t="e">
        <f t="shared" si="201"/>
        <v>#DIV/0!</v>
      </c>
      <c r="EO215" s="195"/>
      <c r="EP215" s="196" t="e">
        <f>'2. SUHU &amp; FISIK TRAFO'!CY215</f>
        <v>#NAME?</v>
      </c>
      <c r="EQ215" s="168" t="e">
        <f t="shared" si="202"/>
        <v>#NAME?</v>
      </c>
      <c r="ER215" s="189" t="e">
        <f t="shared" si="203"/>
        <v>#NAME?</v>
      </c>
      <c r="ES215" s="195"/>
      <c r="ET215" s="447">
        <f t="shared" si="185"/>
        <v>0</v>
      </c>
      <c r="EU215" s="447">
        <f t="shared" si="204"/>
        <v>0</v>
      </c>
      <c r="EV215" s="448">
        <f t="shared" si="177"/>
        <v>0</v>
      </c>
      <c r="EW215" s="449">
        <f t="shared" si="205"/>
        <v>0</v>
      </c>
      <c r="EX215" s="721"/>
      <c r="EY215" s="447">
        <f t="shared" si="186"/>
        <v>0</v>
      </c>
      <c r="EZ215" s="447">
        <f t="shared" si="178"/>
        <v>0</v>
      </c>
      <c r="FA215" s="448">
        <f t="shared" si="187"/>
        <v>0</v>
      </c>
      <c r="FB215" s="449">
        <f t="shared" si="179"/>
        <v>0</v>
      </c>
      <c r="FC215" s="195"/>
      <c r="FD215" s="453">
        <f t="shared" si="180"/>
        <v>0</v>
      </c>
      <c r="FE215" s="454">
        <f t="shared" si="181"/>
        <v>144.50867052023122</v>
      </c>
      <c r="FF215" s="725">
        <f t="shared" si="182"/>
        <v>0</v>
      </c>
      <c r="FG215" s="202">
        <f t="shared" si="206"/>
        <v>0</v>
      </c>
    </row>
    <row r="216" spans="1:163">
      <c r="A216" s="347">
        <v>204</v>
      </c>
      <c r="B216" s="764" t="s">
        <v>2232</v>
      </c>
      <c r="C216" s="331" t="s">
        <v>1482</v>
      </c>
      <c r="D216" s="259" t="s">
        <v>1355</v>
      </c>
      <c r="E216" s="319" t="s">
        <v>1251</v>
      </c>
      <c r="F216" s="319" t="s">
        <v>1483</v>
      </c>
      <c r="G216" s="208" t="s">
        <v>206</v>
      </c>
      <c r="H216" s="214" t="s">
        <v>208</v>
      </c>
      <c r="I216" s="463" t="s">
        <v>1484</v>
      </c>
      <c r="J216" s="462" t="s">
        <v>1485</v>
      </c>
      <c r="K216" s="259" t="s">
        <v>315</v>
      </c>
      <c r="L216" s="259" t="s">
        <v>580</v>
      </c>
      <c r="M216" s="259">
        <v>100</v>
      </c>
      <c r="N216" s="259">
        <v>11180908</v>
      </c>
      <c r="O216" s="259">
        <v>2011</v>
      </c>
      <c r="P216" s="259" t="s">
        <v>316</v>
      </c>
      <c r="Q216" s="545" t="s">
        <v>1686</v>
      </c>
      <c r="R216" s="433">
        <v>44791</v>
      </c>
      <c r="S216" s="331" t="s">
        <v>318</v>
      </c>
      <c r="T216" s="331" t="s">
        <v>343</v>
      </c>
      <c r="U216" s="259">
        <v>2</v>
      </c>
      <c r="V216" s="259">
        <v>2</v>
      </c>
      <c r="W216" s="259">
        <v>3</v>
      </c>
      <c r="X216" s="259">
        <v>20000</v>
      </c>
      <c r="Y216" s="332">
        <v>404</v>
      </c>
      <c r="Z216" s="332">
        <v>403</v>
      </c>
      <c r="AA216" s="332">
        <v>401</v>
      </c>
      <c r="AB216" s="332">
        <v>233</v>
      </c>
      <c r="AC216" s="332">
        <v>231</v>
      </c>
      <c r="AD216" s="332">
        <v>232</v>
      </c>
      <c r="AE216" s="332">
        <v>17.7</v>
      </c>
      <c r="AF216" s="332">
        <v>46.9</v>
      </c>
      <c r="AG216" s="332">
        <v>19.399999999999999</v>
      </c>
      <c r="AH216" s="332">
        <v>27.6</v>
      </c>
      <c r="AI216" s="332">
        <v>5.9</v>
      </c>
      <c r="AJ216" s="332">
        <v>9.9</v>
      </c>
      <c r="AK216" s="332">
        <v>14.5</v>
      </c>
      <c r="AL216" s="332">
        <v>7.4</v>
      </c>
      <c r="AM216" s="332">
        <v>12.6</v>
      </c>
      <c r="AN216" s="332">
        <v>13.2</v>
      </c>
      <c r="AO216" s="332">
        <v>7.3</v>
      </c>
      <c r="AP216" s="332">
        <v>7.1</v>
      </c>
      <c r="AQ216" s="332"/>
      <c r="AR216" s="332"/>
      <c r="AS216" s="332"/>
      <c r="AT216" s="332"/>
      <c r="AU216" s="332"/>
      <c r="AV216" s="332"/>
      <c r="AW216" s="332"/>
      <c r="AX216" s="332"/>
      <c r="AY216" s="332">
        <v>0.85</v>
      </c>
      <c r="AZ216" s="332">
        <v>0.85</v>
      </c>
      <c r="BA216" s="332">
        <v>0.85</v>
      </c>
      <c r="BB216" s="261">
        <v>402</v>
      </c>
      <c r="BC216" s="261">
        <v>401</v>
      </c>
      <c r="BD216" s="261">
        <v>401</v>
      </c>
      <c r="BE216" s="261">
        <v>231</v>
      </c>
      <c r="BF216" s="261">
        <v>230</v>
      </c>
      <c r="BG216" s="261">
        <v>233</v>
      </c>
      <c r="BH216" s="261">
        <v>8.9</v>
      </c>
      <c r="BI216" s="261">
        <v>25.3</v>
      </c>
      <c r="BJ216" s="261">
        <v>10.199999999999999</v>
      </c>
      <c r="BK216" s="261">
        <v>14.1</v>
      </c>
      <c r="BL216" s="261">
        <v>3.2</v>
      </c>
      <c r="BM216" s="261">
        <v>8.3000000000000007</v>
      </c>
      <c r="BN216" s="261">
        <v>10.6</v>
      </c>
      <c r="BO216" s="261">
        <v>4.3</v>
      </c>
      <c r="BP216" s="261">
        <v>8.3000000000000007</v>
      </c>
      <c r="BQ216" s="261">
        <v>9.1999999999999993</v>
      </c>
      <c r="BR216" s="261">
        <v>4</v>
      </c>
      <c r="BS216" s="261">
        <v>5.4</v>
      </c>
      <c r="BT216" s="261"/>
      <c r="BU216" s="261"/>
      <c r="BV216" s="261"/>
      <c r="BW216" s="261"/>
      <c r="BX216" s="261"/>
      <c r="BY216" s="261"/>
      <c r="BZ216" s="261"/>
      <c r="CA216" s="261"/>
      <c r="CB216" s="261">
        <v>0.85</v>
      </c>
      <c r="CC216" s="261">
        <v>0.85</v>
      </c>
      <c r="CD216" s="261">
        <v>0.85</v>
      </c>
      <c r="CE216" s="333"/>
      <c r="CF216" s="333"/>
      <c r="CG216" s="333"/>
      <c r="CH216" s="333"/>
      <c r="CI216" s="333"/>
      <c r="CJ216" s="333"/>
      <c r="CK216" s="333"/>
      <c r="CL216" s="333"/>
      <c r="CM216" s="333"/>
      <c r="CN216" s="333"/>
      <c r="CO216" s="333"/>
      <c r="CP216" s="333"/>
      <c r="CQ216" s="333"/>
      <c r="CR216" s="333"/>
      <c r="CS216" s="333"/>
      <c r="CT216" s="333"/>
      <c r="CU216" s="333"/>
      <c r="CV216" s="333"/>
      <c r="CW216" s="333"/>
      <c r="CX216" s="333"/>
      <c r="CY216" s="333"/>
      <c r="CZ216" s="333"/>
      <c r="DA216" s="333"/>
      <c r="DB216" s="374"/>
      <c r="DC216" s="154"/>
      <c r="DD216" s="179">
        <f t="shared" si="165"/>
        <v>143.55165945718332</v>
      </c>
      <c r="DE216" s="179">
        <f t="shared" si="166"/>
        <v>12.330056000000001</v>
      </c>
      <c r="DF216" s="179">
        <f t="shared" si="167"/>
        <v>32.671165333333335</v>
      </c>
      <c r="DG216" s="179">
        <f t="shared" si="168"/>
        <v>13.514298666666665</v>
      </c>
      <c r="DH216" s="180">
        <f t="shared" si="169"/>
        <v>46.9</v>
      </c>
      <c r="DI216" s="181">
        <f t="shared" si="188"/>
        <v>0</v>
      </c>
      <c r="DJ216" s="182">
        <f t="shared" si="183"/>
        <v>1</v>
      </c>
      <c r="DK216" s="182">
        <f t="shared" si="184"/>
        <v>0</v>
      </c>
      <c r="DL216" s="182">
        <f t="shared" si="189"/>
        <v>0</v>
      </c>
      <c r="DM216" s="182">
        <f t="shared" si="190"/>
        <v>0</v>
      </c>
      <c r="DN216" s="182">
        <f t="shared" si="191"/>
        <v>0</v>
      </c>
      <c r="DO216" s="182">
        <f t="shared" si="170"/>
        <v>1</v>
      </c>
      <c r="DP216" s="182">
        <f t="shared" si="171"/>
        <v>0</v>
      </c>
      <c r="DQ216" s="25">
        <f t="shared" si="172"/>
        <v>0</v>
      </c>
      <c r="DR216" s="169"/>
      <c r="DS216" s="166" t="str">
        <f t="shared" si="192"/>
        <v>A</v>
      </c>
      <c r="DT216" s="166" t="str">
        <f t="shared" si="193"/>
        <v>C</v>
      </c>
      <c r="DU216" s="167">
        <f t="shared" si="194"/>
        <v>3</v>
      </c>
      <c r="DV216" s="153" t="str">
        <f>VLOOKUP(M216,'Data Master kondisi'!$O$3:$P$11,2,FALSE)</f>
        <v>Z</v>
      </c>
      <c r="DW216" s="153">
        <f>LOOKUP(DV216,{"X","X","X","Y","Y","Y","Z","Z","Z"},{6,6,6,4,4,4,2,2,2})</f>
        <v>2</v>
      </c>
      <c r="DX216" s="153">
        <f t="shared" si="173"/>
        <v>1</v>
      </c>
      <c r="DY216" s="153">
        <f t="shared" si="195"/>
        <v>6</v>
      </c>
      <c r="DZ216" s="153" t="str">
        <f>VLOOKUP(G216,'Data Master class'!$A$5:$D$12,3,FALSE)</f>
        <v>B</v>
      </c>
      <c r="EA216" s="160" t="str">
        <f t="shared" si="196"/>
        <v>CUKUP</v>
      </c>
      <c r="EB216" s="156"/>
      <c r="EC216" s="153">
        <f>VLOOKUP(G216,'Data Master class'!$A$5:$D$12,2,FALSE)</f>
        <v>3</v>
      </c>
      <c r="ED216" s="153" t="str">
        <f>VLOOKUP(H216,'Data Master class'!$E$5:$G$6,3,FALSE)</f>
        <v>X</v>
      </c>
      <c r="EE216" s="153">
        <f>VLOOKUP(H216,'Data Master class'!$E$5:$G$6,2,FALSE)</f>
        <v>2</v>
      </c>
      <c r="EF216" s="153">
        <f t="shared" si="197"/>
        <v>5</v>
      </c>
      <c r="EG216" s="153" t="str">
        <f t="shared" si="198"/>
        <v>CLASS 3</v>
      </c>
      <c r="EH216" s="153">
        <f t="shared" si="199"/>
        <v>11</v>
      </c>
      <c r="EI216" s="171"/>
      <c r="EJ216" s="441">
        <f t="shared" si="174"/>
        <v>0.36785714285714288</v>
      </c>
      <c r="EK216" s="441">
        <f t="shared" si="175"/>
        <v>0.67499999999999993</v>
      </c>
      <c r="EL216" s="441">
        <f t="shared" si="176"/>
        <v>0.30714285714285722</v>
      </c>
      <c r="EM216" s="442">
        <f t="shared" si="200"/>
        <v>0.44999999999999996</v>
      </c>
      <c r="EN216" s="443" t="str">
        <f t="shared" si="201"/>
        <v>BURUK</v>
      </c>
      <c r="EO216" s="195"/>
      <c r="EP216" s="196" t="e">
        <f>'2. SUHU &amp; FISIK TRAFO'!CY216</f>
        <v>#NAME?</v>
      </c>
      <c r="EQ216" s="168" t="e">
        <f t="shared" si="202"/>
        <v>#NAME?</v>
      </c>
      <c r="ER216" s="189" t="e">
        <f t="shared" si="203"/>
        <v>#NAME?</v>
      </c>
      <c r="ES216" s="195"/>
      <c r="ET216" s="447">
        <f t="shared" si="185"/>
        <v>19.4588</v>
      </c>
      <c r="EU216" s="447">
        <f t="shared" si="204"/>
        <v>15.56704</v>
      </c>
      <c r="EV216" s="448">
        <f t="shared" si="177"/>
        <v>19.4588</v>
      </c>
      <c r="EW216" s="449" t="str">
        <f t="shared" si="205"/>
        <v>BAIK</v>
      </c>
      <c r="EX216" s="721"/>
      <c r="EY216" s="447">
        <f t="shared" si="186"/>
        <v>10.2515</v>
      </c>
      <c r="EZ216" s="447">
        <f t="shared" si="178"/>
        <v>8.2012</v>
      </c>
      <c r="FA216" s="448">
        <f t="shared" si="187"/>
        <v>10.2515</v>
      </c>
      <c r="FB216" s="449" t="str">
        <f t="shared" si="179"/>
        <v>BAIK</v>
      </c>
      <c r="FC216" s="195"/>
      <c r="FD216" s="453">
        <f t="shared" si="180"/>
        <v>27.6</v>
      </c>
      <c r="FE216" s="454">
        <f t="shared" si="181"/>
        <v>144.50867052023122</v>
      </c>
      <c r="FF216" s="725">
        <f t="shared" si="182"/>
        <v>19.0992</v>
      </c>
      <c r="FG216" s="202" t="str">
        <f t="shared" si="206"/>
        <v>KURANG</v>
      </c>
    </row>
    <row r="217" spans="1:163">
      <c r="A217" s="347">
        <v>205</v>
      </c>
      <c r="B217" s="764" t="s">
        <v>2239</v>
      </c>
      <c r="C217" s="331" t="s">
        <v>1486</v>
      </c>
      <c r="D217" s="259" t="s">
        <v>1487</v>
      </c>
      <c r="E217" s="319" t="s">
        <v>1488</v>
      </c>
      <c r="F217" s="319" t="s">
        <v>1488</v>
      </c>
      <c r="G217" s="208" t="s">
        <v>206</v>
      </c>
      <c r="H217" s="214" t="s">
        <v>208</v>
      </c>
      <c r="I217" s="463">
        <v>10791964443</v>
      </c>
      <c r="J217" s="462">
        <v>-274815215</v>
      </c>
      <c r="K217" s="259" t="s">
        <v>315</v>
      </c>
      <c r="L217" s="259" t="s">
        <v>1489</v>
      </c>
      <c r="M217" s="259">
        <v>50</v>
      </c>
      <c r="N217" s="259">
        <v>1805030812</v>
      </c>
      <c r="O217" s="259">
        <v>2018</v>
      </c>
      <c r="P217" s="259" t="s">
        <v>316</v>
      </c>
      <c r="Q217" s="665">
        <v>0.72986111111111107</v>
      </c>
      <c r="R217" s="433">
        <v>44792</v>
      </c>
      <c r="S217" s="331" t="s">
        <v>318</v>
      </c>
      <c r="T217" s="331" t="s">
        <v>607</v>
      </c>
      <c r="U217" s="259">
        <v>1</v>
      </c>
      <c r="V217" s="259">
        <v>1</v>
      </c>
      <c r="W217" s="259">
        <v>3</v>
      </c>
      <c r="X217" s="259">
        <v>20000</v>
      </c>
      <c r="Y217" s="332">
        <v>401</v>
      </c>
      <c r="Z217" s="332">
        <v>403</v>
      </c>
      <c r="AA217" s="332">
        <v>401</v>
      </c>
      <c r="AB217" s="332">
        <v>231</v>
      </c>
      <c r="AC217" s="332">
        <v>233</v>
      </c>
      <c r="AD217" s="332">
        <v>231</v>
      </c>
      <c r="AE217" s="332">
        <v>16</v>
      </c>
      <c r="AF217" s="332">
        <v>5</v>
      </c>
      <c r="AG217" s="332">
        <v>8</v>
      </c>
      <c r="AH217" s="332">
        <v>10</v>
      </c>
      <c r="AI217" s="332"/>
      <c r="AJ217" s="332"/>
      <c r="AK217" s="332"/>
      <c r="AL217" s="332"/>
      <c r="AM217" s="332">
        <v>16</v>
      </c>
      <c r="AN217" s="332">
        <v>5</v>
      </c>
      <c r="AO217" s="332">
        <v>8</v>
      </c>
      <c r="AP217" s="332">
        <v>10</v>
      </c>
      <c r="AQ217" s="332"/>
      <c r="AR217" s="332"/>
      <c r="AS217" s="332"/>
      <c r="AT217" s="332"/>
      <c r="AU217" s="332"/>
      <c r="AV217" s="332"/>
      <c r="AW217" s="332"/>
      <c r="AX217" s="332"/>
      <c r="AY217" s="648">
        <v>0.92600000000000005</v>
      </c>
      <c r="AZ217" s="648">
        <v>0.84099999999999997</v>
      </c>
      <c r="BA217" s="648">
        <v>0.878</v>
      </c>
      <c r="BB217" s="261">
        <v>400</v>
      </c>
      <c r="BC217" s="261">
        <v>400</v>
      </c>
      <c r="BD217" s="261">
        <v>401</v>
      </c>
      <c r="BE217" s="261">
        <v>230</v>
      </c>
      <c r="BF217" s="261">
        <v>230</v>
      </c>
      <c r="BG217" s="261">
        <v>231</v>
      </c>
      <c r="BH217" s="261">
        <v>17</v>
      </c>
      <c r="BI217" s="261">
        <v>3</v>
      </c>
      <c r="BJ217" s="261">
        <v>8</v>
      </c>
      <c r="BK217" s="261">
        <v>9</v>
      </c>
      <c r="BL217" s="261"/>
      <c r="BM217" s="261"/>
      <c r="BN217" s="261"/>
      <c r="BO217" s="261"/>
      <c r="BP217" s="261">
        <v>17</v>
      </c>
      <c r="BQ217" s="261">
        <v>3</v>
      </c>
      <c r="BR217" s="261">
        <v>8</v>
      </c>
      <c r="BS217" s="261">
        <v>9</v>
      </c>
      <c r="BT217" s="261"/>
      <c r="BU217" s="261"/>
      <c r="BV217" s="261"/>
      <c r="BW217" s="261"/>
      <c r="BX217" s="261"/>
      <c r="BY217" s="261"/>
      <c r="BZ217" s="261"/>
      <c r="CA217" s="261"/>
      <c r="CB217" s="720">
        <v>0.80700000000000005</v>
      </c>
      <c r="CC217" s="720">
        <v>0.86</v>
      </c>
      <c r="CD217" s="720">
        <v>0.95899999999999996</v>
      </c>
      <c r="CE217" s="333"/>
      <c r="CF217" s="333"/>
      <c r="CG217" s="333"/>
      <c r="CH217" s="333"/>
      <c r="CI217" s="333"/>
      <c r="CJ217" s="333"/>
      <c r="CK217" s="333">
        <v>228</v>
      </c>
      <c r="CL217" s="333">
        <v>86017506329</v>
      </c>
      <c r="CM217" s="333">
        <v>228</v>
      </c>
      <c r="CN217" s="333">
        <v>86017501429</v>
      </c>
      <c r="CO217" s="333">
        <v>229</v>
      </c>
      <c r="CP217" s="333">
        <v>163200040244</v>
      </c>
      <c r="CQ217" s="333"/>
      <c r="CR217" s="333"/>
      <c r="CS217" s="333"/>
      <c r="CT217" s="333"/>
      <c r="CU217" s="333"/>
      <c r="CV217" s="333"/>
      <c r="CW217" s="333"/>
      <c r="CX217" s="333"/>
      <c r="CY217" s="333"/>
      <c r="CZ217" s="333"/>
      <c r="DA217" s="333"/>
      <c r="DB217" s="374"/>
      <c r="DC217" s="154"/>
      <c r="DD217" s="179">
        <f t="shared" si="165"/>
        <v>71.954524740364093</v>
      </c>
      <c r="DE217" s="179">
        <f t="shared" si="166"/>
        <v>22.236266666666666</v>
      </c>
      <c r="DF217" s="179">
        <f t="shared" si="167"/>
        <v>6.948833333333333</v>
      </c>
      <c r="DG217" s="179">
        <f t="shared" si="168"/>
        <v>11.118133333333333</v>
      </c>
      <c r="DH217" s="180">
        <f t="shared" si="169"/>
        <v>16</v>
      </c>
      <c r="DI217" s="181">
        <f t="shared" si="188"/>
        <v>228</v>
      </c>
      <c r="DJ217" s="182">
        <f t="shared" si="183"/>
        <v>1</v>
      </c>
      <c r="DK217" s="182">
        <f t="shared" si="184"/>
        <v>0</v>
      </c>
      <c r="DL217" s="182">
        <f t="shared" si="189"/>
        <v>0</v>
      </c>
      <c r="DM217" s="182">
        <f t="shared" si="190"/>
        <v>0</v>
      </c>
      <c r="DN217" s="182">
        <f t="shared" si="191"/>
        <v>0</v>
      </c>
      <c r="DO217" s="182">
        <f t="shared" si="170"/>
        <v>1</v>
      </c>
      <c r="DP217" s="182">
        <f t="shared" si="171"/>
        <v>0</v>
      </c>
      <c r="DQ217" s="25">
        <f t="shared" si="172"/>
        <v>0</v>
      </c>
      <c r="DR217" s="169"/>
      <c r="DS217" s="166" t="str">
        <f t="shared" si="192"/>
        <v>A</v>
      </c>
      <c r="DT217" s="166" t="str">
        <f t="shared" si="193"/>
        <v>C</v>
      </c>
      <c r="DU217" s="167">
        <f t="shared" si="194"/>
        <v>3</v>
      </c>
      <c r="DV217" s="153" t="str">
        <f>VLOOKUP(M217,'Data Master kondisi'!$O$3:$P$11,2,FALSE)</f>
        <v>Z</v>
      </c>
      <c r="DW217" s="153">
        <f>LOOKUP(DV217,{"X","X","X","Y","Y","Y","Z","Z","Z"},{6,6,6,4,4,4,2,2,2})</f>
        <v>2</v>
      </c>
      <c r="DX217" s="153">
        <f t="shared" si="173"/>
        <v>1</v>
      </c>
      <c r="DY217" s="153">
        <f t="shared" si="195"/>
        <v>6</v>
      </c>
      <c r="DZ217" s="153" t="str">
        <f>VLOOKUP(G217,'Data Master class'!$A$5:$D$12,3,FALSE)</f>
        <v>B</v>
      </c>
      <c r="EA217" s="160" t="str">
        <f t="shared" si="196"/>
        <v>CUKUP</v>
      </c>
      <c r="EB217" s="156"/>
      <c r="EC217" s="153">
        <f>VLOOKUP(G217,'Data Master class'!$A$5:$D$12,2,FALSE)</f>
        <v>3</v>
      </c>
      <c r="ED217" s="153" t="str">
        <f>VLOOKUP(H217,'Data Master class'!$E$5:$G$6,3,FALSE)</f>
        <v>X</v>
      </c>
      <c r="EE217" s="153">
        <f>VLOOKUP(H217,'Data Master class'!$E$5:$G$6,2,FALSE)</f>
        <v>2</v>
      </c>
      <c r="EF217" s="153">
        <f t="shared" si="197"/>
        <v>5</v>
      </c>
      <c r="EG217" s="153" t="str">
        <f t="shared" si="198"/>
        <v>CLASS 3</v>
      </c>
      <c r="EH217" s="153">
        <f t="shared" si="199"/>
        <v>11</v>
      </c>
      <c r="EI217" s="171"/>
      <c r="EJ217" s="441">
        <f t="shared" si="174"/>
        <v>0.65517241379310354</v>
      </c>
      <c r="EK217" s="441">
        <f t="shared" si="175"/>
        <v>0.48275862068965514</v>
      </c>
      <c r="EL217" s="441">
        <f t="shared" si="176"/>
        <v>0.17241379310344823</v>
      </c>
      <c r="EM217" s="442">
        <f t="shared" si="200"/>
        <v>0.43678160919540227</v>
      </c>
      <c r="EN217" s="443" t="str">
        <f t="shared" si="201"/>
        <v>BURUK</v>
      </c>
      <c r="EO217" s="195"/>
      <c r="EP217" s="196" t="e">
        <f>'2. SUHU &amp; FISIK TRAFO'!CY217</f>
        <v>#NAME?</v>
      </c>
      <c r="EQ217" s="168" t="e">
        <f t="shared" si="202"/>
        <v>#NAME?</v>
      </c>
      <c r="ER217" s="189" t="e">
        <f t="shared" si="203"/>
        <v>#NAME?</v>
      </c>
      <c r="ES217" s="195"/>
      <c r="ET217" s="447">
        <f t="shared" si="185"/>
        <v>6.7090000000000005</v>
      </c>
      <c r="EU217" s="447">
        <f t="shared" si="204"/>
        <v>5.3672000000000004</v>
      </c>
      <c r="EV217" s="448">
        <f t="shared" si="177"/>
        <v>13.418000000000003</v>
      </c>
      <c r="EW217" s="449" t="str">
        <f t="shared" si="205"/>
        <v>BAIK</v>
      </c>
      <c r="EX217" s="721"/>
      <c r="EY217" s="447">
        <f t="shared" si="186"/>
        <v>6.4480000000000004</v>
      </c>
      <c r="EZ217" s="447">
        <f t="shared" si="178"/>
        <v>5.1584000000000003</v>
      </c>
      <c r="FA217" s="448">
        <f t="shared" si="187"/>
        <v>12.896000000000003</v>
      </c>
      <c r="FB217" s="449" t="str">
        <f t="shared" si="179"/>
        <v>BAIK</v>
      </c>
      <c r="FC217" s="195"/>
      <c r="FD217" s="453">
        <f t="shared" si="180"/>
        <v>10</v>
      </c>
      <c r="FE217" s="454">
        <f t="shared" si="181"/>
        <v>72.25433526011561</v>
      </c>
      <c r="FF217" s="725">
        <f t="shared" si="182"/>
        <v>13.84</v>
      </c>
      <c r="FG217" s="202" t="str">
        <f t="shared" si="206"/>
        <v>CUKUP</v>
      </c>
    </row>
    <row r="218" spans="1:163">
      <c r="A218" s="347">
        <v>206</v>
      </c>
      <c r="B218" s="764" t="s">
        <v>2239</v>
      </c>
      <c r="C218" s="331" t="s">
        <v>1490</v>
      </c>
      <c r="D218" s="259" t="s">
        <v>1491</v>
      </c>
      <c r="E218" s="319" t="s">
        <v>1488</v>
      </c>
      <c r="F218" s="319" t="s">
        <v>1488</v>
      </c>
      <c r="G218" s="208" t="s">
        <v>206</v>
      </c>
      <c r="H218" s="214" t="s">
        <v>208</v>
      </c>
      <c r="I218" s="463">
        <v>10792149353</v>
      </c>
      <c r="J218" s="462">
        <v>-27437805</v>
      </c>
      <c r="K218" s="259" t="s">
        <v>341</v>
      </c>
      <c r="L218" s="259" t="s">
        <v>572</v>
      </c>
      <c r="M218" s="259">
        <v>100</v>
      </c>
      <c r="N218" s="259">
        <v>1400030017650</v>
      </c>
      <c r="O218" s="259">
        <v>2014</v>
      </c>
      <c r="P218" s="259" t="s">
        <v>316</v>
      </c>
      <c r="Q218" s="665">
        <v>0.73611111111111116</v>
      </c>
      <c r="R218" s="433">
        <v>44792</v>
      </c>
      <c r="S218" s="331" t="s">
        <v>318</v>
      </c>
      <c r="T218" s="331" t="s">
        <v>607</v>
      </c>
      <c r="U218" s="259">
        <v>2</v>
      </c>
      <c r="V218" s="259">
        <v>2</v>
      </c>
      <c r="W218" s="259">
        <v>3</v>
      </c>
      <c r="X218" s="259">
        <v>20000</v>
      </c>
      <c r="Y218" s="332">
        <v>405</v>
      </c>
      <c r="Z218" s="332">
        <v>402</v>
      </c>
      <c r="AA218" s="332">
        <v>403</v>
      </c>
      <c r="AB218" s="332">
        <v>234</v>
      </c>
      <c r="AC218" s="332">
        <v>233</v>
      </c>
      <c r="AD218" s="332">
        <v>233</v>
      </c>
      <c r="AE218" s="332">
        <v>11</v>
      </c>
      <c r="AF218" s="332">
        <v>33</v>
      </c>
      <c r="AG218" s="332">
        <v>5</v>
      </c>
      <c r="AH218" s="332">
        <v>22</v>
      </c>
      <c r="AI218" s="332">
        <v>5</v>
      </c>
      <c r="AJ218" s="332">
        <v>3</v>
      </c>
      <c r="AK218" s="332">
        <v>2</v>
      </c>
      <c r="AL218" s="332">
        <v>3</v>
      </c>
      <c r="AM218" s="332">
        <v>6</v>
      </c>
      <c r="AN218" s="332">
        <v>70</v>
      </c>
      <c r="AO218" s="332">
        <v>3</v>
      </c>
      <c r="AP218" s="332">
        <v>19</v>
      </c>
      <c r="AQ218" s="332"/>
      <c r="AR218" s="332"/>
      <c r="AS218" s="332"/>
      <c r="AT218" s="332"/>
      <c r="AU218" s="332"/>
      <c r="AV218" s="332"/>
      <c r="AW218" s="332"/>
      <c r="AX218" s="332"/>
      <c r="AY218" s="648">
        <v>0.94599999999999995</v>
      </c>
      <c r="AZ218" s="648">
        <v>0.95</v>
      </c>
      <c r="BA218" s="648">
        <v>0.95299999999999996</v>
      </c>
      <c r="BB218" s="261">
        <v>403</v>
      </c>
      <c r="BC218" s="261">
        <v>401</v>
      </c>
      <c r="BD218" s="261">
        <v>400</v>
      </c>
      <c r="BE218" s="261">
        <v>232</v>
      </c>
      <c r="BF218" s="261">
        <v>231</v>
      </c>
      <c r="BG218" s="261">
        <v>230</v>
      </c>
      <c r="BH218" s="261">
        <v>11</v>
      </c>
      <c r="BI218" s="261">
        <v>17</v>
      </c>
      <c r="BJ218" s="261">
        <v>8</v>
      </c>
      <c r="BK218" s="261">
        <v>7</v>
      </c>
      <c r="BL218" s="261">
        <v>5</v>
      </c>
      <c r="BM218" s="261">
        <v>3</v>
      </c>
      <c r="BN218" s="261">
        <v>2</v>
      </c>
      <c r="BO218" s="261">
        <v>2</v>
      </c>
      <c r="BP218" s="261">
        <v>6</v>
      </c>
      <c r="BQ218" s="261">
        <v>14</v>
      </c>
      <c r="BR218" s="261">
        <v>6</v>
      </c>
      <c r="BS218" s="261">
        <v>5</v>
      </c>
      <c r="BT218" s="261"/>
      <c r="BU218" s="261"/>
      <c r="BV218" s="261"/>
      <c r="BW218" s="261"/>
      <c r="BX218" s="261"/>
      <c r="BY218" s="261"/>
      <c r="BZ218" s="261"/>
      <c r="CA218" s="261"/>
      <c r="CB218" s="720">
        <v>0.96399999999999997</v>
      </c>
      <c r="CC218" s="720">
        <v>0.92500000000000004</v>
      </c>
      <c r="CD218" s="720">
        <v>0.97499999999999998</v>
      </c>
      <c r="CE218" s="333">
        <v>230</v>
      </c>
      <c r="CF218" s="333">
        <v>56601452552</v>
      </c>
      <c r="CG218" s="333">
        <v>228</v>
      </c>
      <c r="CH218" s="333">
        <v>56601436886</v>
      </c>
      <c r="CI218" s="333">
        <v>227</v>
      </c>
      <c r="CJ218" s="333">
        <v>1630200030360</v>
      </c>
      <c r="CK218" s="333">
        <v>230</v>
      </c>
      <c r="CL218" s="333">
        <v>86032010133</v>
      </c>
      <c r="CM218" s="333">
        <v>228</v>
      </c>
      <c r="CN218" s="333">
        <v>56601453771</v>
      </c>
      <c r="CO218" s="333">
        <v>227</v>
      </c>
      <c r="CP218" s="333">
        <v>163100184033</v>
      </c>
      <c r="CQ218" s="333"/>
      <c r="CR218" s="333"/>
      <c r="CS218" s="333"/>
      <c r="CT218" s="333"/>
      <c r="CU218" s="333"/>
      <c r="CV218" s="333"/>
      <c r="CW218" s="333"/>
      <c r="CX218" s="333"/>
      <c r="CY218" s="333"/>
      <c r="CZ218" s="333"/>
      <c r="DA218" s="333"/>
      <c r="DB218" s="374"/>
      <c r="DC218" s="154"/>
      <c r="DD218" s="179">
        <f t="shared" si="165"/>
        <v>143.31438398700615</v>
      </c>
      <c r="DE218" s="179">
        <f t="shared" si="166"/>
        <v>7.6754333333333342</v>
      </c>
      <c r="DF218" s="179">
        <f t="shared" si="167"/>
        <v>23.026300000000003</v>
      </c>
      <c r="DG218" s="179">
        <f t="shared" si="168"/>
        <v>3.4888333333333335</v>
      </c>
      <c r="DH218" s="180">
        <f t="shared" si="169"/>
        <v>33</v>
      </c>
      <c r="DI218" s="181">
        <f t="shared" si="188"/>
        <v>227</v>
      </c>
      <c r="DJ218" s="182">
        <f t="shared" si="183"/>
        <v>1</v>
      </c>
      <c r="DK218" s="182">
        <f t="shared" si="184"/>
        <v>0</v>
      </c>
      <c r="DL218" s="182">
        <f t="shared" si="189"/>
        <v>0</v>
      </c>
      <c r="DM218" s="182">
        <f t="shared" si="190"/>
        <v>0</v>
      </c>
      <c r="DN218" s="182">
        <f t="shared" si="191"/>
        <v>0</v>
      </c>
      <c r="DO218" s="182">
        <f t="shared" si="170"/>
        <v>1</v>
      </c>
      <c r="DP218" s="182">
        <f t="shared" si="171"/>
        <v>0</v>
      </c>
      <c r="DQ218" s="25">
        <f t="shared" si="172"/>
        <v>0</v>
      </c>
      <c r="DR218" s="169"/>
      <c r="DS218" s="166" t="str">
        <f t="shared" si="192"/>
        <v>A</v>
      </c>
      <c r="DT218" s="166" t="str">
        <f t="shared" si="193"/>
        <v>C</v>
      </c>
      <c r="DU218" s="167">
        <f t="shared" si="194"/>
        <v>3</v>
      </c>
      <c r="DV218" s="153" t="str">
        <f>VLOOKUP(M218,'Data Master kondisi'!$O$3:$P$11,2,FALSE)</f>
        <v>Z</v>
      </c>
      <c r="DW218" s="153">
        <f>LOOKUP(DV218,{"X","X","X","Y","Y","Y","Z","Z","Z"},{6,6,6,4,4,4,2,2,2})</f>
        <v>2</v>
      </c>
      <c r="DX218" s="153">
        <f t="shared" si="173"/>
        <v>1</v>
      </c>
      <c r="DY218" s="153">
        <f t="shared" si="195"/>
        <v>6</v>
      </c>
      <c r="DZ218" s="153" t="str">
        <f>VLOOKUP(G218,'Data Master class'!$A$5:$D$12,3,FALSE)</f>
        <v>B</v>
      </c>
      <c r="EA218" s="160" t="str">
        <f t="shared" si="196"/>
        <v>CUKUP</v>
      </c>
      <c r="EB218" s="156"/>
      <c r="EC218" s="153">
        <f>VLOOKUP(G218,'Data Master class'!$A$5:$D$12,2,FALSE)</f>
        <v>3</v>
      </c>
      <c r="ED218" s="153" t="str">
        <f>VLOOKUP(H218,'Data Master class'!$E$5:$G$6,3,FALSE)</f>
        <v>X</v>
      </c>
      <c r="EE218" s="153">
        <f>VLOOKUP(H218,'Data Master class'!$E$5:$G$6,2,FALSE)</f>
        <v>2</v>
      </c>
      <c r="EF218" s="153">
        <f t="shared" si="197"/>
        <v>5</v>
      </c>
      <c r="EG218" s="153" t="str">
        <f t="shared" si="198"/>
        <v>CLASS 3</v>
      </c>
      <c r="EH218" s="153">
        <f t="shared" si="199"/>
        <v>11</v>
      </c>
      <c r="EI218" s="171"/>
      <c r="EJ218" s="441">
        <f t="shared" si="174"/>
        <v>0.32653061224489793</v>
      </c>
      <c r="EK218" s="441">
        <f t="shared" si="175"/>
        <v>1.0204081632653064</v>
      </c>
      <c r="EL218" s="441">
        <f t="shared" si="176"/>
        <v>0.69387755102040816</v>
      </c>
      <c r="EM218" s="442">
        <f t="shared" si="200"/>
        <v>0.68027210884353739</v>
      </c>
      <c r="EN218" s="443" t="str">
        <f t="shared" si="201"/>
        <v>BURUK</v>
      </c>
      <c r="EO218" s="195"/>
      <c r="EP218" s="196" t="e">
        <f>'2. SUHU &amp; FISIK TRAFO'!CY218</f>
        <v>#NAME?</v>
      </c>
      <c r="EQ218" s="168" t="e">
        <f t="shared" si="202"/>
        <v>#NAME?</v>
      </c>
      <c r="ER218" s="189" t="e">
        <f t="shared" si="203"/>
        <v>#NAME?</v>
      </c>
      <c r="ES218" s="195"/>
      <c r="ET218" s="447">
        <f t="shared" si="185"/>
        <v>11.428000000000001</v>
      </c>
      <c r="EU218" s="447">
        <f t="shared" si="204"/>
        <v>9.1424000000000003</v>
      </c>
      <c r="EV218" s="448">
        <f t="shared" si="177"/>
        <v>11.428000000000001</v>
      </c>
      <c r="EW218" s="449" t="str">
        <f t="shared" si="205"/>
        <v>BAIK</v>
      </c>
      <c r="EX218" s="721"/>
      <c r="EY218" s="447">
        <f t="shared" si="186"/>
        <v>8.3190000000000008</v>
      </c>
      <c r="EZ218" s="447">
        <f t="shared" si="178"/>
        <v>6.6552000000000007</v>
      </c>
      <c r="FA218" s="448">
        <f t="shared" si="187"/>
        <v>8.3190000000000008</v>
      </c>
      <c r="FB218" s="449" t="str">
        <f t="shared" si="179"/>
        <v>BAIK</v>
      </c>
      <c r="FC218" s="195"/>
      <c r="FD218" s="453">
        <f t="shared" si="180"/>
        <v>22</v>
      </c>
      <c r="FE218" s="454">
        <f t="shared" si="181"/>
        <v>144.50867052023122</v>
      </c>
      <c r="FF218" s="725">
        <f t="shared" si="182"/>
        <v>15.223999999999998</v>
      </c>
      <c r="FG218" s="202" t="str">
        <f t="shared" si="206"/>
        <v>KURANG</v>
      </c>
    </row>
    <row r="219" spans="1:163">
      <c r="A219" s="347">
        <v>207</v>
      </c>
      <c r="B219" s="764" t="s">
        <v>2239</v>
      </c>
      <c r="C219" s="331" t="s">
        <v>1492</v>
      </c>
      <c r="D219" s="259" t="s">
        <v>1487</v>
      </c>
      <c r="E219" s="319" t="s">
        <v>1488</v>
      </c>
      <c r="F219" s="319" t="s">
        <v>1488</v>
      </c>
      <c r="G219" s="208" t="s">
        <v>206</v>
      </c>
      <c r="H219" s="214" t="s">
        <v>208</v>
      </c>
      <c r="I219" s="463">
        <v>10752594478</v>
      </c>
      <c r="J219" s="462">
        <v>-273684506</v>
      </c>
      <c r="K219" s="259" t="s">
        <v>315</v>
      </c>
      <c r="L219" s="259" t="s">
        <v>572</v>
      </c>
      <c r="M219" s="259">
        <v>100</v>
      </c>
      <c r="N219" s="259">
        <v>1400031007296</v>
      </c>
      <c r="O219" s="259">
        <v>2014</v>
      </c>
      <c r="P219" s="259" t="s">
        <v>316</v>
      </c>
      <c r="Q219" s="665">
        <v>0.7416666666666667</v>
      </c>
      <c r="R219" s="433">
        <v>44792</v>
      </c>
      <c r="S219" s="331" t="s">
        <v>318</v>
      </c>
      <c r="T219" s="331" t="s">
        <v>607</v>
      </c>
      <c r="U219" s="259">
        <v>2</v>
      </c>
      <c r="V219" s="259">
        <v>2</v>
      </c>
      <c r="W219" s="259">
        <v>3</v>
      </c>
      <c r="X219" s="259">
        <v>20000</v>
      </c>
      <c r="Y219" s="332">
        <v>403</v>
      </c>
      <c r="Z219" s="332">
        <v>404</v>
      </c>
      <c r="AA219" s="332">
        <v>400</v>
      </c>
      <c r="AB219" s="332">
        <v>232</v>
      </c>
      <c r="AC219" s="332">
        <v>232</v>
      </c>
      <c r="AD219" s="332">
        <v>230</v>
      </c>
      <c r="AE219" s="332">
        <v>67</v>
      </c>
      <c r="AF219" s="332">
        <v>71</v>
      </c>
      <c r="AG219" s="332">
        <v>67</v>
      </c>
      <c r="AH219" s="332">
        <v>33</v>
      </c>
      <c r="AI219" s="332">
        <v>30</v>
      </c>
      <c r="AJ219" s="332">
        <v>21</v>
      </c>
      <c r="AK219" s="332">
        <v>32</v>
      </c>
      <c r="AL219" s="332">
        <v>19</v>
      </c>
      <c r="AM219" s="332"/>
      <c r="AN219" s="332"/>
      <c r="AO219" s="332"/>
      <c r="AP219" s="332"/>
      <c r="AQ219" s="332"/>
      <c r="AR219" s="332"/>
      <c r="AS219" s="332">
        <v>35</v>
      </c>
      <c r="AT219" s="332"/>
      <c r="AU219" s="332">
        <v>37</v>
      </c>
      <c r="AV219" s="332">
        <v>50</v>
      </c>
      <c r="AW219" s="332"/>
      <c r="AX219" s="332">
        <v>14</v>
      </c>
      <c r="AY219" s="648">
        <v>0.94799999999999995</v>
      </c>
      <c r="AZ219" s="648">
        <v>0.96499999999999997</v>
      </c>
      <c r="BA219" s="648">
        <v>0.97399999999999998</v>
      </c>
      <c r="BB219" s="261">
        <v>401</v>
      </c>
      <c r="BC219" s="261">
        <v>400</v>
      </c>
      <c r="BD219" s="261">
        <v>399</v>
      </c>
      <c r="BE219" s="261">
        <v>231</v>
      </c>
      <c r="BF219" s="261">
        <v>230</v>
      </c>
      <c r="BG219" s="261">
        <v>229</v>
      </c>
      <c r="BH219" s="261">
        <v>54</v>
      </c>
      <c r="BI219" s="261">
        <v>43</v>
      </c>
      <c r="BJ219" s="261">
        <v>60</v>
      </c>
      <c r="BK219" s="261">
        <v>31</v>
      </c>
      <c r="BL219" s="261">
        <v>19</v>
      </c>
      <c r="BM219" s="261">
        <v>15</v>
      </c>
      <c r="BN219" s="261">
        <v>31</v>
      </c>
      <c r="BO219" s="261">
        <v>18</v>
      </c>
      <c r="BP219" s="261"/>
      <c r="BQ219" s="261"/>
      <c r="BR219" s="261"/>
      <c r="BS219" s="261"/>
      <c r="BT219" s="261"/>
      <c r="BU219" s="261"/>
      <c r="BV219" s="261">
        <v>29</v>
      </c>
      <c r="BW219" s="261"/>
      <c r="BX219" s="261">
        <v>35</v>
      </c>
      <c r="BY219" s="261">
        <v>28</v>
      </c>
      <c r="BZ219" s="261"/>
      <c r="CA219" s="261">
        <v>13</v>
      </c>
      <c r="CB219" s="720">
        <v>0.81899999999999995</v>
      </c>
      <c r="CC219" s="720">
        <v>0.83699999999999997</v>
      </c>
      <c r="CD219" s="720">
        <v>0.94099999999999995</v>
      </c>
      <c r="CE219" s="333">
        <v>229</v>
      </c>
      <c r="CF219" s="333">
        <v>86069869620</v>
      </c>
      <c r="CG219" s="333">
        <v>228</v>
      </c>
      <c r="CH219" s="333">
        <v>1630200047317</v>
      </c>
      <c r="CI219" s="333">
        <v>227</v>
      </c>
      <c r="CJ219" s="333">
        <v>8606487462</v>
      </c>
      <c r="CK219" s="333"/>
      <c r="CL219" s="333"/>
      <c r="CM219" s="333"/>
      <c r="CN219" s="333"/>
      <c r="CO219" s="333"/>
      <c r="CP219" s="333"/>
      <c r="CQ219" s="333"/>
      <c r="CR219" s="333"/>
      <c r="CS219" s="333"/>
      <c r="CT219" s="333"/>
      <c r="CU219" s="333">
        <v>227</v>
      </c>
      <c r="CV219" s="333">
        <v>1630200043599</v>
      </c>
      <c r="CW219" s="333">
        <v>229</v>
      </c>
      <c r="CX219" s="333">
        <v>86052726204</v>
      </c>
      <c r="CY219" s="333">
        <v>228</v>
      </c>
      <c r="CZ219" s="333">
        <v>163020027600</v>
      </c>
      <c r="DA219" s="333"/>
      <c r="DB219" s="374"/>
      <c r="DC219" s="154"/>
      <c r="DD219" s="179">
        <f t="shared" si="165"/>
        <v>143.67059206650993</v>
      </c>
      <c r="DE219" s="179">
        <f t="shared" si="166"/>
        <v>46.634456666666665</v>
      </c>
      <c r="DF219" s="179">
        <f t="shared" si="167"/>
        <v>49.41860333333333</v>
      </c>
      <c r="DG219" s="179">
        <f t="shared" si="168"/>
        <v>46.634456666666665</v>
      </c>
      <c r="DH219" s="180">
        <f t="shared" si="169"/>
        <v>71</v>
      </c>
      <c r="DI219" s="181">
        <f t="shared" si="188"/>
        <v>227</v>
      </c>
      <c r="DJ219" s="182">
        <f t="shared" si="183"/>
        <v>0</v>
      </c>
      <c r="DK219" s="182">
        <f t="shared" si="184"/>
        <v>1</v>
      </c>
      <c r="DL219" s="182">
        <f t="shared" si="189"/>
        <v>0</v>
      </c>
      <c r="DM219" s="182">
        <f t="shared" si="190"/>
        <v>0</v>
      </c>
      <c r="DN219" s="182">
        <f t="shared" si="191"/>
        <v>0</v>
      </c>
      <c r="DO219" s="182">
        <f t="shared" si="170"/>
        <v>1</v>
      </c>
      <c r="DP219" s="182">
        <f t="shared" si="171"/>
        <v>0</v>
      </c>
      <c r="DQ219" s="25">
        <f t="shared" si="172"/>
        <v>0</v>
      </c>
      <c r="DR219" s="169"/>
      <c r="DS219" s="166" t="str">
        <f t="shared" si="192"/>
        <v>A</v>
      </c>
      <c r="DT219" s="166" t="str">
        <f t="shared" si="193"/>
        <v>A</v>
      </c>
      <c r="DU219" s="167">
        <f t="shared" si="194"/>
        <v>1</v>
      </c>
      <c r="DV219" s="153" t="str">
        <f>VLOOKUP(M219,'Data Master kondisi'!$O$3:$P$11,2,FALSE)</f>
        <v>Z</v>
      </c>
      <c r="DW219" s="153">
        <f>LOOKUP(DV219,{"X","X","X","Y","Y","Y","Z","Z","Z"},{6,6,6,4,4,4,2,2,2})</f>
        <v>2</v>
      </c>
      <c r="DX219" s="153">
        <f t="shared" si="173"/>
        <v>1</v>
      </c>
      <c r="DY219" s="153">
        <f t="shared" si="195"/>
        <v>4</v>
      </c>
      <c r="DZ219" s="153" t="str">
        <f>VLOOKUP(G219,'Data Master class'!$A$5:$D$12,3,FALSE)</f>
        <v>B</v>
      </c>
      <c r="EA219" s="160" t="str">
        <f t="shared" si="196"/>
        <v>BAIK</v>
      </c>
      <c r="EB219" s="156"/>
      <c r="EC219" s="153">
        <f>VLOOKUP(G219,'Data Master class'!$A$5:$D$12,2,FALSE)</f>
        <v>3</v>
      </c>
      <c r="ED219" s="153" t="str">
        <f>VLOOKUP(H219,'Data Master class'!$E$5:$G$6,3,FALSE)</f>
        <v>X</v>
      </c>
      <c r="EE219" s="153">
        <f>VLOOKUP(H219,'Data Master class'!$E$5:$G$6,2,FALSE)</f>
        <v>2</v>
      </c>
      <c r="EF219" s="153">
        <f t="shared" si="197"/>
        <v>5</v>
      </c>
      <c r="EG219" s="153" t="str">
        <f t="shared" si="198"/>
        <v>CLASS 3</v>
      </c>
      <c r="EH219" s="153">
        <f t="shared" si="199"/>
        <v>9</v>
      </c>
      <c r="EI219" s="171"/>
      <c r="EJ219" s="441">
        <f t="shared" si="174"/>
        <v>1.951219512195115E-2</v>
      </c>
      <c r="EK219" s="441">
        <f t="shared" si="175"/>
        <v>3.9024390243902508E-2</v>
      </c>
      <c r="EL219" s="441">
        <f t="shared" si="176"/>
        <v>1.951219512195115E-2</v>
      </c>
      <c r="EM219" s="442">
        <f t="shared" si="200"/>
        <v>2.6016260162601602E-2</v>
      </c>
      <c r="EN219" s="443" t="str">
        <f t="shared" si="201"/>
        <v>BAIK</v>
      </c>
      <c r="EO219" s="195"/>
      <c r="EP219" s="196" t="e">
        <f>'2. SUHU &amp; FISIK TRAFO'!CY219</f>
        <v>#NAME?</v>
      </c>
      <c r="EQ219" s="168" t="e">
        <f t="shared" si="202"/>
        <v>#NAME?</v>
      </c>
      <c r="ER219" s="189" t="e">
        <f t="shared" si="203"/>
        <v>#NAME?</v>
      </c>
      <c r="ES219" s="195"/>
      <c r="ET219" s="447">
        <f t="shared" si="185"/>
        <v>47.426000000000002</v>
      </c>
      <c r="EU219" s="447">
        <f t="shared" si="204"/>
        <v>37.940800000000003</v>
      </c>
      <c r="EV219" s="448">
        <f t="shared" si="177"/>
        <v>47.426000000000002</v>
      </c>
      <c r="EW219" s="449" t="str">
        <f t="shared" si="205"/>
        <v>BAIK</v>
      </c>
      <c r="EX219" s="721"/>
      <c r="EY219" s="447">
        <f t="shared" si="186"/>
        <v>36.103999999999999</v>
      </c>
      <c r="EZ219" s="447">
        <f t="shared" si="178"/>
        <v>28.883200000000002</v>
      </c>
      <c r="FA219" s="448">
        <f t="shared" si="187"/>
        <v>36.103999999999999</v>
      </c>
      <c r="FB219" s="449" t="str">
        <f t="shared" si="179"/>
        <v>BAIK</v>
      </c>
      <c r="FC219" s="195"/>
      <c r="FD219" s="453">
        <f t="shared" si="180"/>
        <v>33</v>
      </c>
      <c r="FE219" s="454">
        <f t="shared" si="181"/>
        <v>144.50867052023122</v>
      </c>
      <c r="FF219" s="725">
        <f t="shared" si="182"/>
        <v>22.835999999999999</v>
      </c>
      <c r="FG219" s="202" t="str">
        <f t="shared" si="206"/>
        <v>BURUK</v>
      </c>
    </row>
    <row r="220" spans="1:163">
      <c r="A220" s="347">
        <v>208</v>
      </c>
      <c r="B220" s="764" t="s">
        <v>2239</v>
      </c>
      <c r="C220" s="331" t="s">
        <v>1493</v>
      </c>
      <c r="D220" s="259" t="s">
        <v>1494</v>
      </c>
      <c r="E220" s="319" t="s">
        <v>1488</v>
      </c>
      <c r="F220" s="319" t="s">
        <v>1488</v>
      </c>
      <c r="G220" s="208" t="s">
        <v>206</v>
      </c>
      <c r="H220" s="214" t="s">
        <v>208</v>
      </c>
      <c r="I220" s="463">
        <v>10795321186</v>
      </c>
      <c r="J220" s="462">
        <v>-2719295083</v>
      </c>
      <c r="K220" s="259" t="s">
        <v>341</v>
      </c>
      <c r="L220" s="259" t="s">
        <v>310</v>
      </c>
      <c r="M220" s="259">
        <v>100</v>
      </c>
      <c r="N220" s="259">
        <v>173310714</v>
      </c>
      <c r="O220" s="259">
        <v>2017</v>
      </c>
      <c r="P220" s="259" t="s">
        <v>316</v>
      </c>
      <c r="Q220" s="665">
        <v>0.74513888888888891</v>
      </c>
      <c r="R220" s="433">
        <v>44792</v>
      </c>
      <c r="S220" s="331" t="s">
        <v>318</v>
      </c>
      <c r="T220" s="331" t="s">
        <v>607</v>
      </c>
      <c r="U220" s="259">
        <v>1</v>
      </c>
      <c r="V220" s="259">
        <v>1</v>
      </c>
      <c r="W220" s="259">
        <v>3</v>
      </c>
      <c r="X220" s="259">
        <v>20000</v>
      </c>
      <c r="Y220" s="332">
        <v>405</v>
      </c>
      <c r="Z220" s="332">
        <v>405</v>
      </c>
      <c r="AA220" s="332">
        <v>405</v>
      </c>
      <c r="AB220" s="332">
        <v>235</v>
      </c>
      <c r="AC220" s="332">
        <v>235</v>
      </c>
      <c r="AD220" s="332">
        <v>233</v>
      </c>
      <c r="AE220" s="332">
        <v>0</v>
      </c>
      <c r="AF220" s="332">
        <v>0</v>
      </c>
      <c r="AG220" s="332">
        <v>0</v>
      </c>
      <c r="AH220" s="332">
        <v>0</v>
      </c>
      <c r="AI220" s="332">
        <v>0</v>
      </c>
      <c r="AJ220" s="332">
        <v>0</v>
      </c>
      <c r="AK220" s="332">
        <v>0</v>
      </c>
      <c r="AL220" s="332">
        <v>0</v>
      </c>
      <c r="AM220" s="332"/>
      <c r="AN220" s="332"/>
      <c r="AO220" s="332"/>
      <c r="AP220" s="332"/>
      <c r="AQ220" s="332"/>
      <c r="AR220" s="332"/>
      <c r="AS220" s="332"/>
      <c r="AT220" s="332"/>
      <c r="AU220" s="332"/>
      <c r="AV220" s="332"/>
      <c r="AW220" s="332"/>
      <c r="AX220" s="332"/>
      <c r="AY220" s="648">
        <v>0</v>
      </c>
      <c r="AZ220" s="648">
        <v>0</v>
      </c>
      <c r="BA220" s="648">
        <v>0</v>
      </c>
      <c r="BB220" s="261">
        <v>404</v>
      </c>
      <c r="BC220" s="261">
        <v>404</v>
      </c>
      <c r="BD220" s="261">
        <v>404</v>
      </c>
      <c r="BE220" s="261">
        <v>232</v>
      </c>
      <c r="BF220" s="261">
        <v>232</v>
      </c>
      <c r="BG220" s="261">
        <v>232</v>
      </c>
      <c r="BH220" s="261">
        <v>0</v>
      </c>
      <c r="BI220" s="261">
        <v>0</v>
      </c>
      <c r="BJ220" s="261">
        <v>0</v>
      </c>
      <c r="BK220" s="261">
        <v>0</v>
      </c>
      <c r="BL220" s="261">
        <v>0</v>
      </c>
      <c r="BM220" s="261">
        <v>0</v>
      </c>
      <c r="BN220" s="261">
        <v>0</v>
      </c>
      <c r="BO220" s="261">
        <v>0</v>
      </c>
      <c r="BP220" s="261"/>
      <c r="BQ220" s="261"/>
      <c r="BR220" s="261"/>
      <c r="BS220" s="261"/>
      <c r="BT220" s="261"/>
      <c r="BU220" s="261"/>
      <c r="BV220" s="261"/>
      <c r="BW220" s="261"/>
      <c r="BX220" s="261"/>
      <c r="BY220" s="261"/>
      <c r="BZ220" s="261"/>
      <c r="CA220" s="261"/>
      <c r="CB220" s="720">
        <v>0</v>
      </c>
      <c r="CC220" s="720">
        <v>0</v>
      </c>
      <c r="CD220" s="720">
        <v>0</v>
      </c>
      <c r="CE220" s="333" t="s">
        <v>1495</v>
      </c>
      <c r="CF220" s="333"/>
      <c r="CG220" s="333"/>
      <c r="CH220" s="333"/>
      <c r="CI220" s="333"/>
      <c r="CJ220" s="333"/>
      <c r="CK220" s="333"/>
      <c r="CL220" s="333"/>
      <c r="CM220" s="333"/>
      <c r="CN220" s="333"/>
      <c r="CO220" s="333"/>
      <c r="CP220" s="333"/>
      <c r="CQ220" s="333"/>
      <c r="CR220" s="333"/>
      <c r="CS220" s="333"/>
      <c r="CT220" s="333"/>
      <c r="CU220" s="333"/>
      <c r="CV220" s="333"/>
      <c r="CW220" s="333"/>
      <c r="CX220" s="333"/>
      <c r="CY220" s="333"/>
      <c r="CZ220" s="333"/>
      <c r="DA220" s="333"/>
      <c r="DB220" s="374"/>
      <c r="DC220" s="170"/>
      <c r="DD220" s="179">
        <f t="shared" si="165"/>
        <v>142.72461285948762</v>
      </c>
      <c r="DE220" s="179">
        <f t="shared" si="166"/>
        <v>0</v>
      </c>
      <c r="DF220" s="179">
        <f t="shared" si="167"/>
        <v>0</v>
      </c>
      <c r="DG220" s="179">
        <f t="shared" si="168"/>
        <v>0</v>
      </c>
      <c r="DH220" s="180">
        <f t="shared" si="169"/>
        <v>0</v>
      </c>
      <c r="DI220" s="181">
        <f t="shared" si="188"/>
        <v>0</v>
      </c>
      <c r="DJ220" s="182">
        <f t="shared" si="183"/>
        <v>1</v>
      </c>
      <c r="DK220" s="182">
        <f t="shared" si="184"/>
        <v>0</v>
      </c>
      <c r="DL220" s="182">
        <f t="shared" si="189"/>
        <v>0</v>
      </c>
      <c r="DM220" s="182">
        <f t="shared" si="190"/>
        <v>0</v>
      </c>
      <c r="DN220" s="182">
        <f t="shared" si="191"/>
        <v>0</v>
      </c>
      <c r="DO220" s="182">
        <f t="shared" si="170"/>
        <v>1</v>
      </c>
      <c r="DP220" s="182">
        <f t="shared" si="171"/>
        <v>0</v>
      </c>
      <c r="DQ220" s="25">
        <f t="shared" si="172"/>
        <v>0</v>
      </c>
      <c r="DR220" s="169"/>
      <c r="DS220" s="166" t="str">
        <f t="shared" si="192"/>
        <v>A</v>
      </c>
      <c r="DT220" s="166" t="e">
        <f t="shared" si="193"/>
        <v>#DIV/0!</v>
      </c>
      <c r="DU220" s="167" t="e">
        <f t="shared" si="194"/>
        <v>#DIV/0!</v>
      </c>
      <c r="DV220" s="153" t="str">
        <f>VLOOKUP(M220,'Data Master kondisi'!$O$3:$P$11,2,FALSE)</f>
        <v>Z</v>
      </c>
      <c r="DW220" s="153">
        <f>LOOKUP(DV220,{"X","X","X","Y","Y","Y","Z","Z","Z"},{6,6,6,4,4,4,2,2,2})</f>
        <v>2</v>
      </c>
      <c r="DX220" s="153">
        <f t="shared" si="173"/>
        <v>1</v>
      </c>
      <c r="DY220" s="153" t="e">
        <f t="shared" si="195"/>
        <v>#DIV/0!</v>
      </c>
      <c r="DZ220" s="153" t="str">
        <f>VLOOKUP(G220,'Data Master class'!$A$5:$D$12,3,FALSE)</f>
        <v>B</v>
      </c>
      <c r="EA220" s="160" t="e">
        <f t="shared" si="196"/>
        <v>#DIV/0!</v>
      </c>
      <c r="EB220" s="156"/>
      <c r="EC220" s="153">
        <f>VLOOKUP(G220,'Data Master class'!$A$5:$D$12,2,FALSE)</f>
        <v>3</v>
      </c>
      <c r="ED220" s="153" t="str">
        <f>VLOOKUP(H220,'Data Master class'!$E$5:$G$6,3,FALSE)</f>
        <v>X</v>
      </c>
      <c r="EE220" s="153">
        <f>VLOOKUP(H220,'Data Master class'!$E$5:$G$6,2,FALSE)</f>
        <v>2</v>
      </c>
      <c r="EF220" s="153">
        <f t="shared" si="197"/>
        <v>5</v>
      </c>
      <c r="EG220" s="153" t="str">
        <f t="shared" si="198"/>
        <v>CLASS 3</v>
      </c>
      <c r="EH220" s="153" t="e">
        <f t="shared" si="199"/>
        <v>#DIV/0!</v>
      </c>
      <c r="EI220" s="171"/>
      <c r="EJ220" s="441" t="e">
        <f t="shared" si="174"/>
        <v>#DIV/0!</v>
      </c>
      <c r="EK220" s="441" t="e">
        <f t="shared" si="175"/>
        <v>#DIV/0!</v>
      </c>
      <c r="EL220" s="441" t="e">
        <f t="shared" si="176"/>
        <v>#DIV/0!</v>
      </c>
      <c r="EM220" s="442" t="e">
        <f t="shared" si="200"/>
        <v>#DIV/0!</v>
      </c>
      <c r="EN220" s="443" t="e">
        <f t="shared" si="201"/>
        <v>#DIV/0!</v>
      </c>
      <c r="EO220" s="195"/>
      <c r="EP220" s="196" t="e">
        <f>'2. SUHU &amp; FISIK TRAFO'!CY220</f>
        <v>#NAME?</v>
      </c>
      <c r="EQ220" s="168" t="e">
        <f t="shared" si="202"/>
        <v>#NAME?</v>
      </c>
      <c r="ER220" s="189" t="e">
        <f t="shared" si="203"/>
        <v>#NAME?</v>
      </c>
      <c r="ES220" s="195"/>
      <c r="ET220" s="447">
        <f t="shared" si="185"/>
        <v>0</v>
      </c>
      <c r="EU220" s="447">
        <f t="shared" si="204"/>
        <v>0</v>
      </c>
      <c r="EV220" s="448">
        <f t="shared" si="177"/>
        <v>0</v>
      </c>
      <c r="EW220" s="449">
        <f t="shared" si="205"/>
        <v>0</v>
      </c>
      <c r="EX220" s="721"/>
      <c r="EY220" s="447">
        <f t="shared" si="186"/>
        <v>0</v>
      </c>
      <c r="EZ220" s="447">
        <f t="shared" si="178"/>
        <v>0</v>
      </c>
      <c r="FA220" s="448">
        <f t="shared" si="187"/>
        <v>0</v>
      </c>
      <c r="FB220" s="449">
        <f t="shared" si="179"/>
        <v>0</v>
      </c>
      <c r="FC220" s="195"/>
      <c r="FD220" s="453">
        <f t="shared" si="180"/>
        <v>0</v>
      </c>
      <c r="FE220" s="454">
        <f t="shared" si="181"/>
        <v>144.50867052023122</v>
      </c>
      <c r="FF220" s="725">
        <f t="shared" si="182"/>
        <v>0</v>
      </c>
      <c r="FG220" s="202">
        <f t="shared" si="206"/>
        <v>0</v>
      </c>
    </row>
    <row r="221" spans="1:163">
      <c r="A221" s="347">
        <v>209</v>
      </c>
      <c r="B221" s="764" t="s">
        <v>2239</v>
      </c>
      <c r="C221" s="331" t="s">
        <v>1496</v>
      </c>
      <c r="D221" s="259" t="s">
        <v>1497</v>
      </c>
      <c r="E221" s="319" t="s">
        <v>1488</v>
      </c>
      <c r="F221" s="319" t="s">
        <v>1488</v>
      </c>
      <c r="G221" s="208" t="s">
        <v>206</v>
      </c>
      <c r="H221" s="214" t="s">
        <v>209</v>
      </c>
      <c r="I221" s="463">
        <v>1079715746</v>
      </c>
      <c r="J221" s="462">
        <v>-270550856</v>
      </c>
      <c r="K221" s="259" t="s">
        <v>341</v>
      </c>
      <c r="L221" s="259" t="s">
        <v>310</v>
      </c>
      <c r="M221" s="259">
        <v>50</v>
      </c>
      <c r="N221" s="259">
        <v>174314593</v>
      </c>
      <c r="O221" s="259">
        <v>2017</v>
      </c>
      <c r="P221" s="259" t="s">
        <v>316</v>
      </c>
      <c r="Q221" s="665">
        <v>0.75208333333333333</v>
      </c>
      <c r="R221" s="433">
        <v>44792</v>
      </c>
      <c r="S221" s="331" t="s">
        <v>318</v>
      </c>
      <c r="T221" s="331" t="s">
        <v>607</v>
      </c>
      <c r="U221" s="259">
        <v>2</v>
      </c>
      <c r="V221" s="259">
        <v>2</v>
      </c>
      <c r="W221" s="259">
        <v>3</v>
      </c>
      <c r="X221" s="259">
        <v>20000</v>
      </c>
      <c r="Y221" s="332">
        <v>406</v>
      </c>
      <c r="Z221" s="332">
        <v>408</v>
      </c>
      <c r="AA221" s="332">
        <v>405</v>
      </c>
      <c r="AB221" s="332">
        <v>236</v>
      </c>
      <c r="AC221" s="332">
        <v>235</v>
      </c>
      <c r="AD221" s="332">
        <v>234</v>
      </c>
      <c r="AE221" s="332">
        <v>13</v>
      </c>
      <c r="AF221" s="332">
        <v>6</v>
      </c>
      <c r="AG221" s="332">
        <v>7</v>
      </c>
      <c r="AH221" s="332">
        <v>7</v>
      </c>
      <c r="AI221" s="332">
        <v>13</v>
      </c>
      <c r="AJ221" s="332">
        <v>6</v>
      </c>
      <c r="AK221" s="332">
        <v>7</v>
      </c>
      <c r="AL221" s="332">
        <v>7</v>
      </c>
      <c r="AM221" s="332">
        <v>0</v>
      </c>
      <c r="AN221" s="332">
        <v>0</v>
      </c>
      <c r="AO221" s="332">
        <v>0</v>
      </c>
      <c r="AP221" s="332">
        <v>0</v>
      </c>
      <c r="AQ221" s="332"/>
      <c r="AR221" s="332"/>
      <c r="AS221" s="332"/>
      <c r="AT221" s="332"/>
      <c r="AU221" s="332"/>
      <c r="AV221" s="332"/>
      <c r="AW221" s="332"/>
      <c r="AX221" s="332"/>
      <c r="AY221" s="648">
        <v>0.99299999999999999</v>
      </c>
      <c r="AZ221" s="648">
        <v>0.92500000000000004</v>
      </c>
      <c r="BA221" s="648">
        <v>0.98</v>
      </c>
      <c r="BB221" s="261">
        <v>404</v>
      </c>
      <c r="BC221" s="261">
        <v>404</v>
      </c>
      <c r="BD221" s="261">
        <v>405</v>
      </c>
      <c r="BE221" s="261">
        <v>234</v>
      </c>
      <c r="BF221" s="261">
        <v>232</v>
      </c>
      <c r="BG221" s="261">
        <v>232</v>
      </c>
      <c r="BH221" s="261">
        <v>14</v>
      </c>
      <c r="BI221" s="261">
        <v>20</v>
      </c>
      <c r="BJ221" s="261">
        <v>5</v>
      </c>
      <c r="BK221" s="261">
        <v>12</v>
      </c>
      <c r="BL221" s="261">
        <v>14</v>
      </c>
      <c r="BM221" s="261">
        <v>20</v>
      </c>
      <c r="BN221" s="261">
        <v>5</v>
      </c>
      <c r="BO221" s="261">
        <v>12</v>
      </c>
      <c r="BP221" s="261">
        <v>0</v>
      </c>
      <c r="BQ221" s="261">
        <v>0</v>
      </c>
      <c r="BR221" s="261">
        <v>0</v>
      </c>
      <c r="BS221" s="261">
        <v>0</v>
      </c>
      <c r="BT221" s="261"/>
      <c r="BU221" s="261"/>
      <c r="BV221" s="261"/>
      <c r="BW221" s="261"/>
      <c r="BX221" s="261"/>
      <c r="BY221" s="261"/>
      <c r="BZ221" s="261"/>
      <c r="CA221" s="261"/>
      <c r="CB221" s="720">
        <v>0.98299999999999998</v>
      </c>
      <c r="CC221" s="720">
        <v>0.9</v>
      </c>
      <c r="CD221" s="720">
        <v>0.99199999999999999</v>
      </c>
      <c r="CE221" s="333">
        <v>232</v>
      </c>
      <c r="CF221" s="333">
        <v>32104495739</v>
      </c>
      <c r="CG221" s="333">
        <v>230</v>
      </c>
      <c r="CH221" s="333">
        <v>163200032281</v>
      </c>
      <c r="CI221" s="333">
        <v>230</v>
      </c>
      <c r="CJ221" s="333">
        <v>163200048534</v>
      </c>
      <c r="CK221" s="333"/>
      <c r="CL221" s="333"/>
      <c r="CM221" s="333"/>
      <c r="CN221" s="333"/>
      <c r="CO221" s="333"/>
      <c r="CP221" s="333"/>
      <c r="CQ221" s="333"/>
      <c r="CR221" s="333"/>
      <c r="CS221" s="333"/>
      <c r="CT221" s="333"/>
      <c r="CU221" s="333"/>
      <c r="CV221" s="333"/>
      <c r="CW221" s="333"/>
      <c r="CX221" s="333"/>
      <c r="CY221" s="333"/>
      <c r="CZ221" s="333"/>
      <c r="DA221" s="333"/>
      <c r="DB221" s="374"/>
      <c r="DC221" s="154"/>
      <c r="DD221" s="179">
        <f t="shared" si="165"/>
        <v>71.128139714633917</v>
      </c>
      <c r="DE221" s="179">
        <f t="shared" si="166"/>
        <v>18.276873333333331</v>
      </c>
      <c r="DF221" s="179">
        <f t="shared" si="167"/>
        <v>8.4354799999999983</v>
      </c>
      <c r="DG221" s="179">
        <f t="shared" si="168"/>
        <v>9.8413933333333308</v>
      </c>
      <c r="DH221" s="180">
        <f t="shared" si="169"/>
        <v>13</v>
      </c>
      <c r="DI221" s="181">
        <f t="shared" si="188"/>
        <v>230</v>
      </c>
      <c r="DJ221" s="182">
        <f t="shared" si="183"/>
        <v>1</v>
      </c>
      <c r="DK221" s="182">
        <f t="shared" si="184"/>
        <v>0</v>
      </c>
      <c r="DL221" s="182">
        <f t="shared" si="189"/>
        <v>0</v>
      </c>
      <c r="DM221" s="182">
        <f t="shared" si="190"/>
        <v>0</v>
      </c>
      <c r="DN221" s="182">
        <f t="shared" si="191"/>
        <v>0</v>
      </c>
      <c r="DO221" s="182">
        <f t="shared" si="170"/>
        <v>1</v>
      </c>
      <c r="DP221" s="182">
        <f t="shared" si="171"/>
        <v>0</v>
      </c>
      <c r="DQ221" s="25">
        <f t="shared" si="172"/>
        <v>0</v>
      </c>
      <c r="DR221" s="169"/>
      <c r="DS221" s="166" t="str">
        <f t="shared" si="192"/>
        <v>A</v>
      </c>
      <c r="DT221" s="166" t="str">
        <f t="shared" si="193"/>
        <v>B</v>
      </c>
      <c r="DU221" s="167">
        <f t="shared" si="194"/>
        <v>2</v>
      </c>
      <c r="DV221" s="153" t="str">
        <f>VLOOKUP(M221,'Data Master kondisi'!$O$3:$P$11,2,FALSE)</f>
        <v>Z</v>
      </c>
      <c r="DW221" s="153">
        <f>LOOKUP(DV221,{"X","X","X","Y","Y","Y","Z","Z","Z"},{6,6,6,4,4,4,2,2,2})</f>
        <v>2</v>
      </c>
      <c r="DX221" s="153">
        <f t="shared" si="173"/>
        <v>1</v>
      </c>
      <c r="DY221" s="153">
        <f t="shared" si="195"/>
        <v>5</v>
      </c>
      <c r="DZ221" s="153" t="str">
        <f>VLOOKUP(G221,'Data Master class'!$A$5:$D$12,3,FALSE)</f>
        <v>B</v>
      </c>
      <c r="EA221" s="160" t="str">
        <f t="shared" si="196"/>
        <v>BAIK</v>
      </c>
      <c r="EB221" s="156"/>
      <c r="EC221" s="153">
        <f>VLOOKUP(G221,'Data Master class'!$A$5:$D$12,2,FALSE)</f>
        <v>3</v>
      </c>
      <c r="ED221" s="153" t="str">
        <f>VLOOKUP(H221,'Data Master class'!$E$5:$G$6,3,FALSE)</f>
        <v>Y</v>
      </c>
      <c r="EE221" s="153">
        <f>VLOOKUP(H221,'Data Master class'!$E$5:$G$6,2,FALSE)</f>
        <v>1</v>
      </c>
      <c r="EF221" s="153">
        <f t="shared" si="197"/>
        <v>4</v>
      </c>
      <c r="EG221" s="153" t="str">
        <f t="shared" si="198"/>
        <v>CLASS 3</v>
      </c>
      <c r="EH221" s="153">
        <f t="shared" si="199"/>
        <v>9</v>
      </c>
      <c r="EI221" s="171"/>
      <c r="EJ221" s="441">
        <f t="shared" si="174"/>
        <v>0.50000000000000011</v>
      </c>
      <c r="EK221" s="441">
        <f t="shared" si="175"/>
        <v>0.30769230769230765</v>
      </c>
      <c r="EL221" s="441">
        <f t="shared" si="176"/>
        <v>0.19230769230769226</v>
      </c>
      <c r="EM221" s="442">
        <f t="shared" si="200"/>
        <v>0.33333333333333331</v>
      </c>
      <c r="EN221" s="443" t="str">
        <f t="shared" si="201"/>
        <v>BURUK</v>
      </c>
      <c r="EO221" s="195"/>
      <c r="EP221" s="196" t="e">
        <f>'2. SUHU &amp; FISIK TRAFO'!CY221</f>
        <v>#NAME?</v>
      </c>
      <c r="EQ221" s="168" t="e">
        <f t="shared" si="202"/>
        <v>#NAME?</v>
      </c>
      <c r="ER221" s="189" t="e">
        <f t="shared" si="203"/>
        <v>#NAME?</v>
      </c>
      <c r="ES221" s="195"/>
      <c r="ET221" s="447">
        <f t="shared" si="185"/>
        <v>6.1160000000000005</v>
      </c>
      <c r="EU221" s="447">
        <f t="shared" si="204"/>
        <v>4.8928000000000011</v>
      </c>
      <c r="EV221" s="448">
        <f t="shared" si="177"/>
        <v>12.232000000000001</v>
      </c>
      <c r="EW221" s="449" t="str">
        <f t="shared" si="205"/>
        <v>BAIK</v>
      </c>
      <c r="EX221" s="721"/>
      <c r="EY221" s="447">
        <f t="shared" si="186"/>
        <v>9.0760000000000005</v>
      </c>
      <c r="EZ221" s="447">
        <f t="shared" si="178"/>
        <v>7.2608000000000006</v>
      </c>
      <c r="FA221" s="448">
        <f t="shared" si="187"/>
        <v>18.152000000000001</v>
      </c>
      <c r="FB221" s="449" t="str">
        <f t="shared" si="179"/>
        <v>BAIK</v>
      </c>
      <c r="FC221" s="195"/>
      <c r="FD221" s="453">
        <f t="shared" si="180"/>
        <v>7</v>
      </c>
      <c r="FE221" s="454">
        <f t="shared" si="181"/>
        <v>72.25433526011561</v>
      </c>
      <c r="FF221" s="725">
        <f t="shared" si="182"/>
        <v>9.6879999999999988</v>
      </c>
      <c r="FG221" s="202" t="str">
        <f t="shared" si="206"/>
        <v>BAIK</v>
      </c>
    </row>
    <row r="222" spans="1:163">
      <c r="A222" s="347">
        <v>210</v>
      </c>
      <c r="B222" s="764" t="s">
        <v>2239</v>
      </c>
      <c r="C222" s="331" t="s">
        <v>1498</v>
      </c>
      <c r="D222" s="259" t="s">
        <v>1499</v>
      </c>
      <c r="E222" s="319" t="s">
        <v>1488</v>
      </c>
      <c r="F222" s="319" t="s">
        <v>1488</v>
      </c>
      <c r="G222" s="208" t="s">
        <v>206</v>
      </c>
      <c r="H222" s="214" t="s">
        <v>208</v>
      </c>
      <c r="I222" s="463">
        <v>10797701526</v>
      </c>
      <c r="J222" s="462">
        <v>-27013556</v>
      </c>
      <c r="K222" s="259" t="s">
        <v>315</v>
      </c>
      <c r="L222" s="259" t="s">
        <v>700</v>
      </c>
      <c r="M222" s="259">
        <v>100</v>
      </c>
      <c r="N222" s="259">
        <v>12180917</v>
      </c>
      <c r="O222" s="259">
        <v>2012</v>
      </c>
      <c r="P222" s="259" t="s">
        <v>316</v>
      </c>
      <c r="Q222" s="665">
        <v>0.73958333333333337</v>
      </c>
      <c r="R222" s="433">
        <v>44793</v>
      </c>
      <c r="S222" s="331" t="s">
        <v>318</v>
      </c>
      <c r="T222" s="331" t="s">
        <v>607</v>
      </c>
      <c r="U222" s="259">
        <v>2</v>
      </c>
      <c r="V222" s="259">
        <v>2</v>
      </c>
      <c r="W222" s="259">
        <v>3</v>
      </c>
      <c r="X222" s="259">
        <v>20000</v>
      </c>
      <c r="Y222" s="332">
        <v>0</v>
      </c>
      <c r="Z222" s="332">
        <v>0</v>
      </c>
      <c r="AA222" s="332">
        <v>0</v>
      </c>
      <c r="AB222" s="332">
        <v>0</v>
      </c>
      <c r="AC222" s="332">
        <v>0</v>
      </c>
      <c r="AD222" s="332">
        <v>0</v>
      </c>
      <c r="AE222" s="332">
        <v>0</v>
      </c>
      <c r="AF222" s="332">
        <v>0</v>
      </c>
      <c r="AG222" s="332">
        <v>0</v>
      </c>
      <c r="AH222" s="332">
        <v>0</v>
      </c>
      <c r="AI222" s="332">
        <v>0</v>
      </c>
      <c r="AJ222" s="332">
        <v>0</v>
      </c>
      <c r="AK222" s="332">
        <v>0</v>
      </c>
      <c r="AL222" s="332">
        <v>0</v>
      </c>
      <c r="AM222" s="332">
        <v>0</v>
      </c>
      <c r="AN222" s="332">
        <v>0</v>
      </c>
      <c r="AO222" s="332">
        <v>0</v>
      </c>
      <c r="AP222" s="332">
        <v>0</v>
      </c>
      <c r="AQ222" s="332"/>
      <c r="AR222" s="332"/>
      <c r="AS222" s="332"/>
      <c r="AT222" s="332"/>
      <c r="AU222" s="332"/>
      <c r="AV222" s="332"/>
      <c r="AW222" s="332"/>
      <c r="AX222" s="332"/>
      <c r="AY222" s="648">
        <v>0</v>
      </c>
      <c r="AZ222" s="648">
        <v>0</v>
      </c>
      <c r="BA222" s="648">
        <v>0</v>
      </c>
      <c r="BB222" s="261">
        <v>0</v>
      </c>
      <c r="BC222" s="261">
        <v>0</v>
      </c>
      <c r="BD222" s="261">
        <v>0</v>
      </c>
      <c r="BE222" s="261">
        <v>0</v>
      </c>
      <c r="BF222" s="261">
        <v>0</v>
      </c>
      <c r="BG222" s="261">
        <v>0</v>
      </c>
      <c r="BH222" s="261">
        <v>0</v>
      </c>
      <c r="BI222" s="261">
        <v>0</v>
      </c>
      <c r="BJ222" s="261">
        <v>0</v>
      </c>
      <c r="BK222" s="261">
        <v>0</v>
      </c>
      <c r="BL222" s="261">
        <v>0</v>
      </c>
      <c r="BM222" s="261">
        <v>0</v>
      </c>
      <c r="BN222" s="261">
        <v>0</v>
      </c>
      <c r="BO222" s="261">
        <v>0</v>
      </c>
      <c r="BP222" s="261">
        <v>0</v>
      </c>
      <c r="BQ222" s="261">
        <v>0</v>
      </c>
      <c r="BR222" s="261">
        <v>0</v>
      </c>
      <c r="BS222" s="261">
        <v>0</v>
      </c>
      <c r="BT222" s="261"/>
      <c r="BU222" s="261"/>
      <c r="BV222" s="261"/>
      <c r="BW222" s="261"/>
      <c r="BX222" s="261"/>
      <c r="BY222" s="261"/>
      <c r="BZ222" s="261"/>
      <c r="CA222" s="261"/>
      <c r="CB222" s="720">
        <v>0</v>
      </c>
      <c r="CC222" s="720">
        <v>0</v>
      </c>
      <c r="CD222" s="720">
        <v>0</v>
      </c>
      <c r="CE222" s="333" t="s">
        <v>1500</v>
      </c>
      <c r="CF222" s="333"/>
      <c r="CG222" s="333"/>
      <c r="CH222" s="333"/>
      <c r="CI222" s="333"/>
      <c r="CJ222" s="333"/>
      <c r="CK222" s="333"/>
      <c r="CL222" s="333"/>
      <c r="CM222" s="333"/>
      <c r="CN222" s="333"/>
      <c r="CO222" s="333"/>
      <c r="CP222" s="333"/>
      <c r="CQ222" s="333"/>
      <c r="CR222" s="333"/>
      <c r="CS222" s="333"/>
      <c r="CT222" s="333"/>
      <c r="CU222" s="333"/>
      <c r="CV222" s="333"/>
      <c r="CW222" s="333"/>
      <c r="CX222" s="333"/>
      <c r="CY222" s="333"/>
      <c r="CZ222" s="333"/>
      <c r="DA222" s="333"/>
      <c r="DB222" s="374"/>
      <c r="DC222" s="154"/>
      <c r="DD222" s="179" t="e">
        <f t="shared" si="165"/>
        <v>#DIV/0!</v>
      </c>
      <c r="DE222" s="179" t="e">
        <f t="shared" si="166"/>
        <v>#DIV/0!</v>
      </c>
      <c r="DF222" s="179" t="e">
        <f t="shared" si="167"/>
        <v>#DIV/0!</v>
      </c>
      <c r="DG222" s="179" t="e">
        <f t="shared" si="168"/>
        <v>#DIV/0!</v>
      </c>
      <c r="DH222" s="180">
        <f t="shared" si="169"/>
        <v>0</v>
      </c>
      <c r="DI222" s="181">
        <f t="shared" si="188"/>
        <v>0</v>
      </c>
      <c r="DJ222" s="182">
        <f t="shared" si="183"/>
        <v>1</v>
      </c>
      <c r="DK222" s="182">
        <f t="shared" si="184"/>
        <v>0</v>
      </c>
      <c r="DL222" s="182">
        <f t="shared" si="189"/>
        <v>0</v>
      </c>
      <c r="DM222" s="182">
        <f t="shared" si="190"/>
        <v>0</v>
      </c>
      <c r="DN222" s="182">
        <f t="shared" si="191"/>
        <v>0</v>
      </c>
      <c r="DO222" s="182">
        <f t="shared" si="170"/>
        <v>0</v>
      </c>
      <c r="DP222" s="182">
        <f t="shared" si="171"/>
        <v>0</v>
      </c>
      <c r="DQ222" s="25">
        <f t="shared" si="172"/>
        <v>0</v>
      </c>
      <c r="DR222" s="169"/>
      <c r="DS222" s="166" t="str">
        <f t="shared" si="192"/>
        <v>A</v>
      </c>
      <c r="DT222" s="166" t="e">
        <f t="shared" si="193"/>
        <v>#DIV/0!</v>
      </c>
      <c r="DU222" s="167" t="e">
        <f t="shared" si="194"/>
        <v>#DIV/0!</v>
      </c>
      <c r="DV222" s="153" t="str">
        <f>VLOOKUP(M222,'Data Master kondisi'!$O$3:$P$11,2,FALSE)</f>
        <v>Z</v>
      </c>
      <c r="DW222" s="153">
        <f>LOOKUP(DV222,{"X","X","X","Y","Y","Y","Z","Z","Z"},{6,6,6,4,4,4,2,2,2})</f>
        <v>2</v>
      </c>
      <c r="DX222" s="153">
        <f t="shared" si="173"/>
        <v>1</v>
      </c>
      <c r="DY222" s="153" t="e">
        <f t="shared" si="195"/>
        <v>#DIV/0!</v>
      </c>
      <c r="DZ222" s="153" t="str">
        <f>VLOOKUP(G222,'Data Master class'!$A$5:$D$12,3,FALSE)</f>
        <v>B</v>
      </c>
      <c r="EA222" s="160" t="e">
        <f t="shared" si="196"/>
        <v>#DIV/0!</v>
      </c>
      <c r="EB222" s="156"/>
      <c r="EC222" s="153">
        <f>VLOOKUP(G222,'Data Master class'!$A$5:$D$12,2,FALSE)</f>
        <v>3</v>
      </c>
      <c r="ED222" s="153" t="str">
        <f>VLOOKUP(H222,'Data Master class'!$E$5:$G$6,3,FALSE)</f>
        <v>X</v>
      </c>
      <c r="EE222" s="153">
        <f>VLOOKUP(H222,'Data Master class'!$E$5:$G$6,2,FALSE)</f>
        <v>2</v>
      </c>
      <c r="EF222" s="153">
        <f t="shared" si="197"/>
        <v>5</v>
      </c>
      <c r="EG222" s="153" t="str">
        <f t="shared" si="198"/>
        <v>CLASS 3</v>
      </c>
      <c r="EH222" s="153" t="e">
        <f t="shared" si="199"/>
        <v>#DIV/0!</v>
      </c>
      <c r="EI222" s="171"/>
      <c r="EJ222" s="441" t="e">
        <f t="shared" si="174"/>
        <v>#DIV/0!</v>
      </c>
      <c r="EK222" s="441" t="e">
        <f t="shared" si="175"/>
        <v>#DIV/0!</v>
      </c>
      <c r="EL222" s="441" t="e">
        <f t="shared" si="176"/>
        <v>#DIV/0!</v>
      </c>
      <c r="EM222" s="442" t="e">
        <f t="shared" si="200"/>
        <v>#DIV/0!</v>
      </c>
      <c r="EN222" s="443" t="e">
        <f t="shared" si="201"/>
        <v>#DIV/0!</v>
      </c>
      <c r="EO222" s="195"/>
      <c r="EP222" s="196" t="e">
        <f>'2. SUHU &amp; FISIK TRAFO'!CY222</f>
        <v>#NAME?</v>
      </c>
      <c r="EQ222" s="168" t="e">
        <f t="shared" si="202"/>
        <v>#NAME?</v>
      </c>
      <c r="ER222" s="189" t="e">
        <f t="shared" si="203"/>
        <v>#NAME?</v>
      </c>
      <c r="ES222" s="195"/>
      <c r="ET222" s="447">
        <f t="shared" si="185"/>
        <v>0</v>
      </c>
      <c r="EU222" s="447">
        <f t="shared" si="204"/>
        <v>0</v>
      </c>
      <c r="EV222" s="448">
        <f t="shared" si="177"/>
        <v>0</v>
      </c>
      <c r="EW222" s="449">
        <f t="shared" si="205"/>
        <v>0</v>
      </c>
      <c r="EX222" s="721"/>
      <c r="EY222" s="447">
        <f t="shared" si="186"/>
        <v>0</v>
      </c>
      <c r="EZ222" s="447">
        <f t="shared" si="178"/>
        <v>0</v>
      </c>
      <c r="FA222" s="448">
        <f t="shared" si="187"/>
        <v>0</v>
      </c>
      <c r="FB222" s="449">
        <f t="shared" si="179"/>
        <v>0</v>
      </c>
      <c r="FC222" s="195"/>
      <c r="FD222" s="453">
        <f t="shared" si="180"/>
        <v>0</v>
      </c>
      <c r="FE222" s="454">
        <f t="shared" si="181"/>
        <v>144.50867052023122</v>
      </c>
      <c r="FF222" s="725">
        <f t="shared" si="182"/>
        <v>0</v>
      </c>
      <c r="FG222" s="202">
        <f t="shared" si="206"/>
        <v>0</v>
      </c>
    </row>
    <row r="223" spans="1:163">
      <c r="A223" s="347">
        <v>211</v>
      </c>
      <c r="B223" s="764" t="s">
        <v>2239</v>
      </c>
      <c r="C223" s="331" t="s">
        <v>1501</v>
      </c>
      <c r="D223" s="259" t="s">
        <v>1502</v>
      </c>
      <c r="E223" s="319" t="s">
        <v>1488</v>
      </c>
      <c r="F223" s="319" t="s">
        <v>1488</v>
      </c>
      <c r="G223" s="208" t="s">
        <v>206</v>
      </c>
      <c r="H223" s="214" t="s">
        <v>208</v>
      </c>
      <c r="I223" s="463">
        <v>1079834991</v>
      </c>
      <c r="J223" s="462">
        <v>-269900296</v>
      </c>
      <c r="K223" s="259" t="s">
        <v>315</v>
      </c>
      <c r="L223" s="259" t="s">
        <v>310</v>
      </c>
      <c r="M223" s="259">
        <v>100</v>
      </c>
      <c r="N223" s="259">
        <v>174314718</v>
      </c>
      <c r="O223" s="259">
        <v>2017</v>
      </c>
      <c r="P223" s="259" t="s">
        <v>316</v>
      </c>
      <c r="Q223" s="665">
        <v>0.7416666666666667</v>
      </c>
      <c r="R223" s="433">
        <v>44793</v>
      </c>
      <c r="S223" s="331" t="s">
        <v>318</v>
      </c>
      <c r="T223" s="331" t="s">
        <v>607</v>
      </c>
      <c r="U223" s="259">
        <v>1</v>
      </c>
      <c r="V223" s="259">
        <v>1</v>
      </c>
      <c r="W223" s="259">
        <v>3</v>
      </c>
      <c r="X223" s="259">
        <v>20000</v>
      </c>
      <c r="Y223" s="332">
        <v>406</v>
      </c>
      <c r="Z223" s="332">
        <v>406</v>
      </c>
      <c r="AA223" s="332">
        <v>401</v>
      </c>
      <c r="AB223" s="332">
        <v>233</v>
      </c>
      <c r="AC223" s="332">
        <v>234</v>
      </c>
      <c r="AD223" s="332">
        <v>230</v>
      </c>
      <c r="AE223" s="332">
        <v>110</v>
      </c>
      <c r="AF223" s="332">
        <v>51</v>
      </c>
      <c r="AG223" s="332">
        <v>86</v>
      </c>
      <c r="AH223" s="332">
        <v>53</v>
      </c>
      <c r="AI223" s="332"/>
      <c r="AJ223" s="332"/>
      <c r="AK223" s="332"/>
      <c r="AL223" s="332"/>
      <c r="AM223" s="332">
        <v>110</v>
      </c>
      <c r="AN223" s="332">
        <v>51</v>
      </c>
      <c r="AO223" s="332">
        <v>86</v>
      </c>
      <c r="AP223" s="332">
        <v>53</v>
      </c>
      <c r="AQ223" s="332"/>
      <c r="AR223" s="332"/>
      <c r="AS223" s="332"/>
      <c r="AT223" s="332"/>
      <c r="AU223" s="332"/>
      <c r="AV223" s="332"/>
      <c r="AW223" s="332"/>
      <c r="AX223" s="332"/>
      <c r="AY223" s="648">
        <v>0.97699999999999998</v>
      </c>
      <c r="AZ223" s="648">
        <v>0.94899999999999995</v>
      </c>
      <c r="BA223" s="648">
        <v>0.94099999999999995</v>
      </c>
      <c r="BB223" s="261">
        <v>401</v>
      </c>
      <c r="BC223" s="261">
        <v>401</v>
      </c>
      <c r="BD223" s="261">
        <v>400</v>
      </c>
      <c r="BE223" s="261">
        <v>231</v>
      </c>
      <c r="BF223" s="261">
        <v>231</v>
      </c>
      <c r="BG223" s="261">
        <v>229</v>
      </c>
      <c r="BH223" s="261">
        <v>63</v>
      </c>
      <c r="BI223" s="261">
        <v>34</v>
      </c>
      <c r="BJ223" s="261">
        <v>63</v>
      </c>
      <c r="BK223" s="261">
        <v>38</v>
      </c>
      <c r="BL223" s="261"/>
      <c r="BM223" s="261"/>
      <c r="BN223" s="261"/>
      <c r="BO223" s="261"/>
      <c r="BP223" s="261">
        <v>63</v>
      </c>
      <c r="BQ223" s="261">
        <v>34</v>
      </c>
      <c r="BR223" s="261">
        <v>63</v>
      </c>
      <c r="BS223" s="261">
        <v>38</v>
      </c>
      <c r="BT223" s="261"/>
      <c r="BU223" s="261"/>
      <c r="BV223" s="261"/>
      <c r="BW223" s="261"/>
      <c r="BX223" s="261"/>
      <c r="BY223" s="261"/>
      <c r="BZ223" s="261"/>
      <c r="CA223" s="261"/>
      <c r="CB223" s="720">
        <v>0.89500000000000002</v>
      </c>
      <c r="CC223" s="720">
        <v>0.74299999999999999</v>
      </c>
      <c r="CD223" s="720">
        <v>0.90800000000000003</v>
      </c>
      <c r="CE223" s="333"/>
      <c r="CF223" s="333"/>
      <c r="CG223" s="333"/>
      <c r="CH223" s="333"/>
      <c r="CI223" s="333"/>
      <c r="CJ223" s="333"/>
      <c r="CK223" s="333">
        <v>228</v>
      </c>
      <c r="CL223" s="333">
        <v>56601476874</v>
      </c>
      <c r="CM223" s="333">
        <v>228</v>
      </c>
      <c r="CN223" s="333">
        <v>56601476354</v>
      </c>
      <c r="CO223" s="333">
        <v>227</v>
      </c>
      <c r="CP223" s="333">
        <v>1630200029892</v>
      </c>
      <c r="CQ223" s="333"/>
      <c r="CR223" s="333"/>
      <c r="CS223" s="333"/>
      <c r="CT223" s="333"/>
      <c r="CU223" s="333"/>
      <c r="CV223" s="333"/>
      <c r="CW223" s="333"/>
      <c r="CX223" s="333"/>
      <c r="CY223" s="333"/>
      <c r="CZ223" s="333"/>
      <c r="DA223" s="333"/>
      <c r="DB223" s="374"/>
      <c r="DC223" s="154"/>
      <c r="DD223" s="179">
        <f t="shared" si="165"/>
        <v>142.95993786008034</v>
      </c>
      <c r="DE223" s="179">
        <f t="shared" si="166"/>
        <v>76.944633333333329</v>
      </c>
      <c r="DF223" s="179">
        <f t="shared" si="167"/>
        <v>35.674329999999998</v>
      </c>
      <c r="DG223" s="179">
        <f t="shared" si="168"/>
        <v>60.156713333333336</v>
      </c>
      <c r="DH223" s="180">
        <f t="shared" si="169"/>
        <v>110</v>
      </c>
      <c r="DI223" s="181">
        <f t="shared" si="188"/>
        <v>227</v>
      </c>
      <c r="DJ223" s="182">
        <f t="shared" si="183"/>
        <v>0</v>
      </c>
      <c r="DK223" s="182">
        <f t="shared" si="184"/>
        <v>0</v>
      </c>
      <c r="DL223" s="182">
        <f t="shared" si="189"/>
        <v>1</v>
      </c>
      <c r="DM223" s="182">
        <f t="shared" si="190"/>
        <v>0</v>
      </c>
      <c r="DN223" s="182">
        <f t="shared" si="191"/>
        <v>0</v>
      </c>
      <c r="DO223" s="182">
        <f t="shared" si="170"/>
        <v>0</v>
      </c>
      <c r="DP223" s="182">
        <f t="shared" si="171"/>
        <v>1</v>
      </c>
      <c r="DQ223" s="25">
        <f t="shared" si="172"/>
        <v>0</v>
      </c>
      <c r="DR223" s="169"/>
      <c r="DS223" s="166" t="str">
        <f t="shared" si="192"/>
        <v>A</v>
      </c>
      <c r="DT223" s="166" t="str">
        <f t="shared" si="193"/>
        <v>B</v>
      </c>
      <c r="DU223" s="167">
        <f t="shared" si="194"/>
        <v>2</v>
      </c>
      <c r="DV223" s="153" t="str">
        <f>VLOOKUP(M223,'Data Master kondisi'!$O$3:$P$11,2,FALSE)</f>
        <v>Z</v>
      </c>
      <c r="DW223" s="153">
        <f>LOOKUP(DV223,{"X","X","X","Y","Y","Y","Z","Z","Z"},{6,6,6,4,4,4,2,2,2})</f>
        <v>2</v>
      </c>
      <c r="DX223" s="153">
        <f t="shared" si="173"/>
        <v>1</v>
      </c>
      <c r="DY223" s="153">
        <f t="shared" si="195"/>
        <v>5</v>
      </c>
      <c r="DZ223" s="153" t="str">
        <f>VLOOKUP(G223,'Data Master class'!$A$5:$D$12,3,FALSE)</f>
        <v>B</v>
      </c>
      <c r="EA223" s="160" t="str">
        <f t="shared" si="196"/>
        <v>BAIK</v>
      </c>
      <c r="EB223" s="156"/>
      <c r="EC223" s="153">
        <f>VLOOKUP(G223,'Data Master class'!$A$5:$D$12,2,FALSE)</f>
        <v>3</v>
      </c>
      <c r="ED223" s="153" t="str">
        <f>VLOOKUP(H223,'Data Master class'!$E$5:$G$6,3,FALSE)</f>
        <v>X</v>
      </c>
      <c r="EE223" s="153">
        <f>VLOOKUP(H223,'Data Master class'!$E$5:$G$6,2,FALSE)</f>
        <v>2</v>
      </c>
      <c r="EF223" s="153">
        <f t="shared" si="197"/>
        <v>5</v>
      </c>
      <c r="EG223" s="153" t="str">
        <f t="shared" si="198"/>
        <v>CLASS 3</v>
      </c>
      <c r="EH223" s="153">
        <f t="shared" si="199"/>
        <v>10</v>
      </c>
      <c r="EI223" s="171"/>
      <c r="EJ223" s="441">
        <f t="shared" si="174"/>
        <v>0.33603238866396767</v>
      </c>
      <c r="EK223" s="441">
        <f t="shared" si="175"/>
        <v>0.38056680161943318</v>
      </c>
      <c r="EL223" s="441">
        <f t="shared" si="176"/>
        <v>4.4534412955465646E-2</v>
      </c>
      <c r="EM223" s="442">
        <f t="shared" si="200"/>
        <v>0.25371120107962214</v>
      </c>
      <c r="EN223" s="443" t="str">
        <f t="shared" si="201"/>
        <v>KURANG</v>
      </c>
      <c r="EO223" s="195"/>
      <c r="EP223" s="196" t="e">
        <f>'2. SUHU &amp; FISIK TRAFO'!CY223</f>
        <v>#NAME?</v>
      </c>
      <c r="EQ223" s="168" t="e">
        <f t="shared" si="202"/>
        <v>#NAME?</v>
      </c>
      <c r="ER223" s="189" t="e">
        <f t="shared" si="203"/>
        <v>#NAME?</v>
      </c>
      <c r="ES223" s="195"/>
      <c r="ET223" s="447">
        <f t="shared" si="185"/>
        <v>57.344000000000001</v>
      </c>
      <c r="EU223" s="447">
        <f t="shared" si="204"/>
        <v>45.875200000000007</v>
      </c>
      <c r="EV223" s="448">
        <f t="shared" si="177"/>
        <v>57.344000000000008</v>
      </c>
      <c r="EW223" s="449" t="str">
        <f t="shared" si="205"/>
        <v>BAIK</v>
      </c>
      <c r="EX223" s="721"/>
      <c r="EY223" s="447">
        <f t="shared" si="186"/>
        <v>36.834000000000003</v>
      </c>
      <c r="EZ223" s="447">
        <f t="shared" si="178"/>
        <v>29.467200000000005</v>
      </c>
      <c r="FA223" s="448">
        <f t="shared" si="187"/>
        <v>36.834000000000003</v>
      </c>
      <c r="FB223" s="449" t="str">
        <f t="shared" si="179"/>
        <v>BAIK</v>
      </c>
      <c r="FC223" s="195"/>
      <c r="FD223" s="453">
        <f t="shared" si="180"/>
        <v>53</v>
      </c>
      <c r="FE223" s="454">
        <f t="shared" si="181"/>
        <v>144.50867052023122</v>
      </c>
      <c r="FF223" s="725">
        <f t="shared" si="182"/>
        <v>36.675999999999995</v>
      </c>
      <c r="FG223" s="202" t="str">
        <f t="shared" si="206"/>
        <v>BURUK</v>
      </c>
    </row>
    <row r="224" spans="1:163">
      <c r="A224" s="347">
        <v>212</v>
      </c>
      <c r="B224" s="764" t="s">
        <v>2239</v>
      </c>
      <c r="C224" s="331" t="s">
        <v>1503</v>
      </c>
      <c r="D224" s="259" t="s">
        <v>1504</v>
      </c>
      <c r="E224" s="319" t="s">
        <v>1488</v>
      </c>
      <c r="F224" s="319" t="s">
        <v>1488</v>
      </c>
      <c r="G224" s="208" t="s">
        <v>206</v>
      </c>
      <c r="H224" s="214" t="s">
        <v>209</v>
      </c>
      <c r="I224" s="463">
        <v>10796385729</v>
      </c>
      <c r="J224" s="462">
        <v>-268358453</v>
      </c>
      <c r="K224" s="259" t="s">
        <v>341</v>
      </c>
      <c r="L224" s="259" t="s">
        <v>571</v>
      </c>
      <c r="M224" s="259">
        <v>100</v>
      </c>
      <c r="N224" s="259">
        <v>15069272</v>
      </c>
      <c r="O224" s="259">
        <v>2015</v>
      </c>
      <c r="P224" s="259" t="s">
        <v>316</v>
      </c>
      <c r="Q224" s="665">
        <v>0.75902777777777775</v>
      </c>
      <c r="R224" s="433">
        <v>44792</v>
      </c>
      <c r="S224" s="331" t="s">
        <v>318</v>
      </c>
      <c r="T224" s="331" t="s">
        <v>607</v>
      </c>
      <c r="U224" s="259">
        <v>2</v>
      </c>
      <c r="V224" s="259">
        <v>2</v>
      </c>
      <c r="W224" s="259">
        <v>3</v>
      </c>
      <c r="X224" s="259">
        <v>20000</v>
      </c>
      <c r="Y224" s="332">
        <v>393</v>
      </c>
      <c r="Z224" s="332">
        <v>395</v>
      </c>
      <c r="AA224" s="332">
        <v>394</v>
      </c>
      <c r="AB224" s="332">
        <v>228</v>
      </c>
      <c r="AC224" s="332">
        <v>227</v>
      </c>
      <c r="AD224" s="332">
        <v>225</v>
      </c>
      <c r="AE224" s="332">
        <v>18</v>
      </c>
      <c r="AF224" s="332">
        <v>17</v>
      </c>
      <c r="AG224" s="332">
        <v>22</v>
      </c>
      <c r="AH224" s="332">
        <v>10</v>
      </c>
      <c r="AI224" s="332">
        <v>0</v>
      </c>
      <c r="AJ224" s="332">
        <v>0</v>
      </c>
      <c r="AK224" s="332">
        <v>0</v>
      </c>
      <c r="AL224" s="332">
        <v>0</v>
      </c>
      <c r="AM224" s="332"/>
      <c r="AN224" s="332"/>
      <c r="AO224" s="332"/>
      <c r="AP224" s="332"/>
      <c r="AQ224" s="332">
        <v>18</v>
      </c>
      <c r="AR224" s="332">
        <v>17</v>
      </c>
      <c r="AS224" s="332">
        <v>22</v>
      </c>
      <c r="AT224" s="332">
        <v>10</v>
      </c>
      <c r="AU224" s="332"/>
      <c r="AV224" s="332"/>
      <c r="AW224" s="332"/>
      <c r="AX224" s="332"/>
      <c r="AY224" s="648">
        <v>0.96199999999999997</v>
      </c>
      <c r="AZ224" s="648">
        <v>0.94699999999999995</v>
      </c>
      <c r="BA224" s="648">
        <v>0.96699999999999997</v>
      </c>
      <c r="BB224" s="261">
        <v>404</v>
      </c>
      <c r="BC224" s="261">
        <v>405</v>
      </c>
      <c r="BD224" s="261">
        <v>405</v>
      </c>
      <c r="BE224" s="261">
        <v>235</v>
      </c>
      <c r="BF224" s="261">
        <v>234</v>
      </c>
      <c r="BG224" s="261">
        <v>233</v>
      </c>
      <c r="BH224" s="261">
        <v>13</v>
      </c>
      <c r="BI224" s="261">
        <v>16</v>
      </c>
      <c r="BJ224" s="261">
        <v>16</v>
      </c>
      <c r="BK224" s="261">
        <v>3</v>
      </c>
      <c r="BL224" s="261">
        <v>0</v>
      </c>
      <c r="BM224" s="261">
        <v>0</v>
      </c>
      <c r="BN224" s="261">
        <v>0</v>
      </c>
      <c r="BO224" s="261">
        <v>0</v>
      </c>
      <c r="BP224" s="261"/>
      <c r="BQ224" s="261"/>
      <c r="BR224" s="261"/>
      <c r="BS224" s="261"/>
      <c r="BT224" s="261">
        <v>13</v>
      </c>
      <c r="BU224" s="261">
        <v>16</v>
      </c>
      <c r="BV224" s="261">
        <v>16</v>
      </c>
      <c r="BW224" s="261">
        <v>3</v>
      </c>
      <c r="BX224" s="261"/>
      <c r="BY224" s="261"/>
      <c r="BZ224" s="261"/>
      <c r="CA224" s="261"/>
      <c r="CB224" s="720">
        <v>0.878</v>
      </c>
      <c r="CC224" s="720">
        <v>0.79900000000000004</v>
      </c>
      <c r="CD224" s="720">
        <v>0.85099999999999998</v>
      </c>
      <c r="CE224" s="333"/>
      <c r="CF224" s="333"/>
      <c r="CG224" s="333"/>
      <c r="CH224" s="333"/>
      <c r="CI224" s="333"/>
      <c r="CJ224" s="333"/>
      <c r="CK224" s="333"/>
      <c r="CL224" s="333"/>
      <c r="CM224" s="333"/>
      <c r="CN224" s="333"/>
      <c r="CO224" s="333"/>
      <c r="CP224" s="333"/>
      <c r="CQ224" s="333">
        <v>233</v>
      </c>
      <c r="CR224" s="333">
        <v>32198679148</v>
      </c>
      <c r="CS224" s="333">
        <v>232</v>
      </c>
      <c r="CT224" s="333">
        <v>86014849263</v>
      </c>
      <c r="CU224" s="333">
        <v>231</v>
      </c>
      <c r="CV224" s="333">
        <v>16320003266</v>
      </c>
      <c r="CW224" s="333"/>
      <c r="CX224" s="333"/>
      <c r="CY224" s="333"/>
      <c r="CZ224" s="333"/>
      <c r="DA224" s="333"/>
      <c r="DB224" s="374"/>
      <c r="DC224" s="154"/>
      <c r="DD224" s="179">
        <f t="shared" si="165"/>
        <v>146.70931017282356</v>
      </c>
      <c r="DE224" s="179">
        <f t="shared" si="166"/>
        <v>12.269159999999999</v>
      </c>
      <c r="DF224" s="179">
        <f t="shared" si="167"/>
        <v>11.587540000000001</v>
      </c>
      <c r="DG224" s="179">
        <f t="shared" si="168"/>
        <v>14.995640000000002</v>
      </c>
      <c r="DH224" s="180">
        <f t="shared" si="169"/>
        <v>22</v>
      </c>
      <c r="DI224" s="181">
        <f t="shared" si="188"/>
        <v>231</v>
      </c>
      <c r="DJ224" s="182">
        <f t="shared" si="183"/>
        <v>1</v>
      </c>
      <c r="DK224" s="182">
        <f t="shared" si="184"/>
        <v>0</v>
      </c>
      <c r="DL224" s="182">
        <f t="shared" si="189"/>
        <v>0</v>
      </c>
      <c r="DM224" s="182">
        <f t="shared" si="190"/>
        <v>0</v>
      </c>
      <c r="DN224" s="182">
        <f t="shared" si="191"/>
        <v>0</v>
      </c>
      <c r="DO224" s="182">
        <f t="shared" si="170"/>
        <v>1</v>
      </c>
      <c r="DP224" s="182">
        <f t="shared" si="171"/>
        <v>0</v>
      </c>
      <c r="DQ224" s="25">
        <f t="shared" si="172"/>
        <v>0</v>
      </c>
      <c r="DR224" s="169"/>
      <c r="DS224" s="166" t="str">
        <f t="shared" si="192"/>
        <v>A</v>
      </c>
      <c r="DT224" s="166" t="str">
        <f t="shared" si="193"/>
        <v>A</v>
      </c>
      <c r="DU224" s="167">
        <f t="shared" si="194"/>
        <v>1</v>
      </c>
      <c r="DV224" s="153" t="str">
        <f>VLOOKUP(M224,'Data Master kondisi'!$O$3:$P$11,2,FALSE)</f>
        <v>Z</v>
      </c>
      <c r="DW224" s="153">
        <f>LOOKUP(DV224,{"X","X","X","Y","Y","Y","Z","Z","Z"},{6,6,6,4,4,4,2,2,2})</f>
        <v>2</v>
      </c>
      <c r="DX224" s="153">
        <f t="shared" si="173"/>
        <v>1</v>
      </c>
      <c r="DY224" s="153">
        <f t="shared" si="195"/>
        <v>4</v>
      </c>
      <c r="DZ224" s="153" t="str">
        <f>VLOOKUP(G224,'Data Master class'!$A$5:$D$12,3,FALSE)</f>
        <v>B</v>
      </c>
      <c r="EA224" s="160" t="str">
        <f t="shared" si="196"/>
        <v>BAIK</v>
      </c>
      <c r="EB224" s="156"/>
      <c r="EC224" s="153">
        <f>VLOOKUP(G224,'Data Master class'!$A$5:$D$12,2,FALSE)</f>
        <v>3</v>
      </c>
      <c r="ED224" s="153" t="str">
        <f>VLOOKUP(H224,'Data Master class'!$E$5:$G$6,3,FALSE)</f>
        <v>Y</v>
      </c>
      <c r="EE224" s="153">
        <f>VLOOKUP(H224,'Data Master class'!$E$5:$G$6,2,FALSE)</f>
        <v>1</v>
      </c>
      <c r="EF224" s="153">
        <f t="shared" si="197"/>
        <v>4</v>
      </c>
      <c r="EG224" s="153" t="str">
        <f t="shared" si="198"/>
        <v>CLASS 3</v>
      </c>
      <c r="EH224" s="153">
        <f t="shared" si="199"/>
        <v>8</v>
      </c>
      <c r="EI224" s="171"/>
      <c r="EJ224" s="441">
        <f t="shared" si="174"/>
        <v>5.2631578947368418E-2</v>
      </c>
      <c r="EK224" s="441">
        <f t="shared" si="175"/>
        <v>0.10526315789473684</v>
      </c>
      <c r="EL224" s="441">
        <f t="shared" si="176"/>
        <v>0.15789473684210525</v>
      </c>
      <c r="EM224" s="442">
        <f t="shared" si="200"/>
        <v>0.10526315789473684</v>
      </c>
      <c r="EN224" s="443" t="str">
        <f t="shared" si="201"/>
        <v>CUKUP</v>
      </c>
      <c r="EO224" s="195"/>
      <c r="EP224" s="196" t="e">
        <f>'2. SUHU &amp; FISIK TRAFO'!CY224</f>
        <v>#NAME?</v>
      </c>
      <c r="EQ224" s="168" t="e">
        <f t="shared" si="202"/>
        <v>#NAME?</v>
      </c>
      <c r="ER224" s="189" t="e">
        <f t="shared" si="203"/>
        <v>#NAME?</v>
      </c>
      <c r="ES224" s="195"/>
      <c r="ET224" s="447">
        <f t="shared" si="185"/>
        <v>12.913</v>
      </c>
      <c r="EU224" s="447">
        <f t="shared" si="204"/>
        <v>10.330400000000001</v>
      </c>
      <c r="EV224" s="448">
        <f t="shared" si="177"/>
        <v>12.913</v>
      </c>
      <c r="EW224" s="449" t="str">
        <f t="shared" si="205"/>
        <v>BAIK</v>
      </c>
      <c r="EX224" s="721"/>
      <c r="EY224" s="447">
        <f t="shared" si="186"/>
        <v>10.527000000000001</v>
      </c>
      <c r="EZ224" s="447">
        <f t="shared" si="178"/>
        <v>8.4216000000000015</v>
      </c>
      <c r="FA224" s="448">
        <f t="shared" si="187"/>
        <v>10.527000000000001</v>
      </c>
      <c r="FB224" s="449" t="str">
        <f t="shared" si="179"/>
        <v>BAIK</v>
      </c>
      <c r="FC224" s="195"/>
      <c r="FD224" s="453">
        <f t="shared" si="180"/>
        <v>10</v>
      </c>
      <c r="FE224" s="454">
        <f t="shared" si="181"/>
        <v>144.50867052023122</v>
      </c>
      <c r="FF224" s="725">
        <f t="shared" si="182"/>
        <v>6.92</v>
      </c>
      <c r="FG224" s="202" t="str">
        <f t="shared" si="206"/>
        <v>BAIK</v>
      </c>
    </row>
    <row r="225" spans="1:163">
      <c r="A225" s="347">
        <v>213</v>
      </c>
      <c r="B225" s="764" t="s">
        <v>2239</v>
      </c>
      <c r="C225" s="331" t="s">
        <v>1505</v>
      </c>
      <c r="D225" s="259" t="s">
        <v>1504</v>
      </c>
      <c r="E225" s="319" t="s">
        <v>1488</v>
      </c>
      <c r="F225" s="319" t="s">
        <v>1488</v>
      </c>
      <c r="G225" s="208" t="s">
        <v>206</v>
      </c>
      <c r="H225" s="214" t="s">
        <v>209</v>
      </c>
      <c r="I225" s="463">
        <v>107953183549</v>
      </c>
      <c r="J225" s="462">
        <v>-267688035</v>
      </c>
      <c r="K225" s="259" t="s">
        <v>315</v>
      </c>
      <c r="L225" s="259" t="s">
        <v>310</v>
      </c>
      <c r="M225" s="259">
        <v>50</v>
      </c>
      <c r="N225" s="259" t="s">
        <v>1506</v>
      </c>
      <c r="O225" s="259">
        <v>2010</v>
      </c>
      <c r="P225" s="259" t="s">
        <v>316</v>
      </c>
      <c r="Q225" s="665">
        <v>0.76597222222222217</v>
      </c>
      <c r="R225" s="433">
        <v>44792</v>
      </c>
      <c r="S225" s="331" t="s">
        <v>318</v>
      </c>
      <c r="T225" s="331" t="s">
        <v>607</v>
      </c>
      <c r="U225" s="259">
        <v>2</v>
      </c>
      <c r="V225" s="259">
        <v>2</v>
      </c>
      <c r="W225" s="259">
        <v>3</v>
      </c>
      <c r="X225" s="259">
        <v>20000</v>
      </c>
      <c r="Y225" s="332">
        <v>382</v>
      </c>
      <c r="Z225" s="332">
        <v>385</v>
      </c>
      <c r="AA225" s="332">
        <v>386</v>
      </c>
      <c r="AB225" s="332">
        <v>224</v>
      </c>
      <c r="AC225" s="332">
        <v>226</v>
      </c>
      <c r="AD225" s="332">
        <v>226</v>
      </c>
      <c r="AE225" s="332">
        <v>30</v>
      </c>
      <c r="AF225" s="332">
        <v>32</v>
      </c>
      <c r="AG225" s="332">
        <v>59</v>
      </c>
      <c r="AH225" s="332">
        <v>39</v>
      </c>
      <c r="AI225" s="332">
        <v>15</v>
      </c>
      <c r="AJ225" s="332">
        <v>9</v>
      </c>
      <c r="AK225" s="332">
        <v>36</v>
      </c>
      <c r="AL225" s="332">
        <v>28</v>
      </c>
      <c r="AM225" s="332">
        <v>15</v>
      </c>
      <c r="AN225" s="332">
        <v>23</v>
      </c>
      <c r="AO225" s="332">
        <v>23</v>
      </c>
      <c r="AP225" s="332">
        <v>11</v>
      </c>
      <c r="AQ225" s="332"/>
      <c r="AR225" s="332"/>
      <c r="AS225" s="332"/>
      <c r="AT225" s="332"/>
      <c r="AU225" s="332"/>
      <c r="AV225" s="332"/>
      <c r="AW225" s="332"/>
      <c r="AX225" s="332"/>
      <c r="AY225" s="648">
        <v>0.96099999999999997</v>
      </c>
      <c r="AZ225" s="648">
        <v>0.96399999999999997</v>
      </c>
      <c r="BA225" s="648">
        <v>0.92900000000000005</v>
      </c>
      <c r="BB225" s="261">
        <v>403</v>
      </c>
      <c r="BC225" s="261">
        <v>403</v>
      </c>
      <c r="BD225" s="261">
        <v>400</v>
      </c>
      <c r="BE225" s="261">
        <v>232</v>
      </c>
      <c r="BF225" s="261">
        <v>233</v>
      </c>
      <c r="BG225" s="261">
        <v>229</v>
      </c>
      <c r="BH225" s="261">
        <v>19</v>
      </c>
      <c r="BI225" s="261">
        <v>28</v>
      </c>
      <c r="BJ225" s="261">
        <v>45</v>
      </c>
      <c r="BK225" s="261">
        <v>24</v>
      </c>
      <c r="BL225" s="261">
        <v>12</v>
      </c>
      <c r="BM225" s="261">
        <v>12</v>
      </c>
      <c r="BN225" s="261">
        <v>23</v>
      </c>
      <c r="BO225" s="261">
        <v>10</v>
      </c>
      <c r="BP225" s="261">
        <v>7</v>
      </c>
      <c r="BQ225" s="261">
        <v>16</v>
      </c>
      <c r="BR225" s="261">
        <v>22</v>
      </c>
      <c r="BS225" s="261">
        <v>14</v>
      </c>
      <c r="BT225" s="261"/>
      <c r="BU225" s="261"/>
      <c r="BV225" s="261"/>
      <c r="BW225" s="261"/>
      <c r="BX225" s="261"/>
      <c r="BY225" s="261"/>
      <c r="BZ225" s="261"/>
      <c r="CA225" s="261"/>
      <c r="CB225" s="720">
        <v>0.80500000000000005</v>
      </c>
      <c r="CC225" s="720">
        <v>0.79900000000000004</v>
      </c>
      <c r="CD225" s="720">
        <v>0.86799999999999999</v>
      </c>
      <c r="CE225" s="333">
        <v>230</v>
      </c>
      <c r="CF225" s="333">
        <v>32138715274</v>
      </c>
      <c r="CG225" s="333">
        <v>231</v>
      </c>
      <c r="CH225" s="333">
        <v>86058141721</v>
      </c>
      <c r="CI225" s="333">
        <v>227</v>
      </c>
      <c r="CJ225" s="333">
        <v>163100211267</v>
      </c>
      <c r="CK225" s="333">
        <v>230</v>
      </c>
      <c r="CL225" s="333">
        <v>32190202971</v>
      </c>
      <c r="CM225" s="333">
        <v>231</v>
      </c>
      <c r="CN225" s="333">
        <v>16320003178</v>
      </c>
      <c r="CO225" s="333">
        <v>227</v>
      </c>
      <c r="CP225" s="333">
        <v>163200032293</v>
      </c>
      <c r="CQ225" s="333"/>
      <c r="CR225" s="333"/>
      <c r="CS225" s="333"/>
      <c r="CT225" s="333"/>
      <c r="CU225" s="333"/>
      <c r="CV225" s="333"/>
      <c r="CW225" s="333"/>
      <c r="CX225" s="333"/>
      <c r="CY225" s="333"/>
      <c r="CZ225" s="333"/>
      <c r="DA225" s="333"/>
      <c r="DB225" s="374"/>
      <c r="DC225" s="154"/>
      <c r="DD225" s="179">
        <f t="shared" si="165"/>
        <v>75.199655084248676</v>
      </c>
      <c r="DE225" s="179">
        <f t="shared" si="166"/>
        <v>39.893799999999999</v>
      </c>
      <c r="DF225" s="179">
        <f t="shared" si="167"/>
        <v>42.553386666666668</v>
      </c>
      <c r="DG225" s="179">
        <f t="shared" si="168"/>
        <v>78.45780666666667</v>
      </c>
      <c r="DH225" s="180">
        <f t="shared" si="169"/>
        <v>59</v>
      </c>
      <c r="DI225" s="181">
        <f t="shared" si="188"/>
        <v>227</v>
      </c>
      <c r="DJ225" s="182">
        <f t="shared" si="183"/>
        <v>0</v>
      </c>
      <c r="DK225" s="182">
        <f t="shared" si="184"/>
        <v>0</v>
      </c>
      <c r="DL225" s="182">
        <f t="shared" si="189"/>
        <v>1</v>
      </c>
      <c r="DM225" s="182">
        <f t="shared" si="190"/>
        <v>0</v>
      </c>
      <c r="DN225" s="182">
        <f t="shared" si="191"/>
        <v>0</v>
      </c>
      <c r="DO225" s="182">
        <f t="shared" si="170"/>
        <v>0</v>
      </c>
      <c r="DP225" s="182">
        <f t="shared" si="171"/>
        <v>1</v>
      </c>
      <c r="DQ225" s="25">
        <f t="shared" si="172"/>
        <v>0</v>
      </c>
      <c r="DR225" s="169"/>
      <c r="DS225" s="166" t="str">
        <f t="shared" si="192"/>
        <v>A</v>
      </c>
      <c r="DT225" s="166" t="str">
        <f t="shared" si="193"/>
        <v>B</v>
      </c>
      <c r="DU225" s="167">
        <f t="shared" si="194"/>
        <v>2</v>
      </c>
      <c r="DV225" s="153" t="str">
        <f>VLOOKUP(M225,'Data Master kondisi'!$O$3:$P$11,2,FALSE)</f>
        <v>Z</v>
      </c>
      <c r="DW225" s="153">
        <f>LOOKUP(DV225,{"X","X","X","Y","Y","Y","Z","Z","Z"},{6,6,6,4,4,4,2,2,2})</f>
        <v>2</v>
      </c>
      <c r="DX225" s="153">
        <f t="shared" si="173"/>
        <v>1</v>
      </c>
      <c r="DY225" s="153">
        <f t="shared" si="195"/>
        <v>5</v>
      </c>
      <c r="DZ225" s="153" t="str">
        <f>VLOOKUP(G225,'Data Master class'!$A$5:$D$12,3,FALSE)</f>
        <v>B</v>
      </c>
      <c r="EA225" s="160" t="str">
        <f t="shared" si="196"/>
        <v>BAIK</v>
      </c>
      <c r="EB225" s="156"/>
      <c r="EC225" s="153">
        <f>VLOOKUP(G225,'Data Master class'!$A$5:$D$12,2,FALSE)</f>
        <v>3</v>
      </c>
      <c r="ED225" s="153" t="str">
        <f>VLOOKUP(H225,'Data Master class'!$E$5:$G$6,3,FALSE)</f>
        <v>Y</v>
      </c>
      <c r="EE225" s="153">
        <f>VLOOKUP(H225,'Data Master class'!$E$5:$G$6,2,FALSE)</f>
        <v>1</v>
      </c>
      <c r="EF225" s="153">
        <f t="shared" si="197"/>
        <v>4</v>
      </c>
      <c r="EG225" s="153" t="str">
        <f t="shared" si="198"/>
        <v>CLASS 3</v>
      </c>
      <c r="EH225" s="153">
        <f t="shared" si="199"/>
        <v>9</v>
      </c>
      <c r="EI225" s="171"/>
      <c r="EJ225" s="441">
        <f t="shared" si="174"/>
        <v>0.25619834710743805</v>
      </c>
      <c r="EK225" s="441">
        <f t="shared" si="175"/>
        <v>0.20661157024793392</v>
      </c>
      <c r="EL225" s="441">
        <f t="shared" si="176"/>
        <v>0.4628099173553718</v>
      </c>
      <c r="EM225" s="442">
        <f t="shared" si="200"/>
        <v>0.30853994490358128</v>
      </c>
      <c r="EN225" s="443" t="str">
        <f t="shared" si="201"/>
        <v>BURUK</v>
      </c>
      <c r="EO225" s="195"/>
      <c r="EP225" s="196" t="e">
        <f>'2. SUHU &amp; FISIK TRAFO'!CY225</f>
        <v>#NAME?</v>
      </c>
      <c r="EQ225" s="168" t="e">
        <f t="shared" si="202"/>
        <v>#NAME?</v>
      </c>
      <c r="ER225" s="189" t="e">
        <f t="shared" si="203"/>
        <v>#NAME?</v>
      </c>
      <c r="ES225" s="195"/>
      <c r="ET225" s="447">
        <f t="shared" si="185"/>
        <v>27.286000000000001</v>
      </c>
      <c r="EU225" s="447">
        <f t="shared" si="204"/>
        <v>21.828800000000001</v>
      </c>
      <c r="EV225" s="448">
        <f t="shared" si="177"/>
        <v>54.571999999999996</v>
      </c>
      <c r="EW225" s="449" t="str">
        <f t="shared" si="205"/>
        <v>BAIK</v>
      </c>
      <c r="EX225" s="721"/>
      <c r="EY225" s="447">
        <f t="shared" si="186"/>
        <v>21.237000000000002</v>
      </c>
      <c r="EZ225" s="447">
        <f t="shared" si="178"/>
        <v>16.989600000000003</v>
      </c>
      <c r="FA225" s="448">
        <f t="shared" si="187"/>
        <v>42.474000000000004</v>
      </c>
      <c r="FB225" s="449" t="str">
        <f t="shared" si="179"/>
        <v>BAIK</v>
      </c>
      <c r="FC225" s="195"/>
      <c r="FD225" s="453">
        <f t="shared" si="180"/>
        <v>39</v>
      </c>
      <c r="FE225" s="454">
        <f t="shared" si="181"/>
        <v>72.25433526011561</v>
      </c>
      <c r="FF225" s="725">
        <f t="shared" si="182"/>
        <v>53.975999999999999</v>
      </c>
      <c r="FG225" s="202" t="str">
        <f t="shared" si="206"/>
        <v>BURUK</v>
      </c>
    </row>
    <row r="226" spans="1:163">
      <c r="A226" s="347">
        <v>214</v>
      </c>
      <c r="B226" s="764" t="s">
        <v>2239</v>
      </c>
      <c r="C226" s="331" t="s">
        <v>1507</v>
      </c>
      <c r="D226" s="259" t="s">
        <v>1508</v>
      </c>
      <c r="E226" s="319" t="s">
        <v>1488</v>
      </c>
      <c r="F226" s="319" t="s">
        <v>1488</v>
      </c>
      <c r="G226" s="208" t="s">
        <v>206</v>
      </c>
      <c r="H226" s="214" t="s">
        <v>209</v>
      </c>
      <c r="I226" s="463">
        <v>107947096</v>
      </c>
      <c r="J226" s="462">
        <v>-2676863483</v>
      </c>
      <c r="K226" s="259" t="s">
        <v>315</v>
      </c>
      <c r="L226" s="259" t="s">
        <v>571</v>
      </c>
      <c r="M226" s="259">
        <v>50</v>
      </c>
      <c r="N226" s="259">
        <v>1008410</v>
      </c>
      <c r="O226" s="259">
        <v>2010</v>
      </c>
      <c r="P226" s="259" t="s">
        <v>316</v>
      </c>
      <c r="Q226" s="665">
        <v>0.77222222222222225</v>
      </c>
      <c r="R226" s="433">
        <v>44792</v>
      </c>
      <c r="S226" s="331" t="s">
        <v>318</v>
      </c>
      <c r="T226" s="331" t="s">
        <v>607</v>
      </c>
      <c r="U226" s="259">
        <v>1</v>
      </c>
      <c r="V226" s="259">
        <v>1</v>
      </c>
      <c r="W226" s="259">
        <v>3</v>
      </c>
      <c r="X226" s="259">
        <v>20000</v>
      </c>
      <c r="Y226" s="332">
        <v>390</v>
      </c>
      <c r="Z226" s="332">
        <v>389</v>
      </c>
      <c r="AA226" s="332">
        <v>392</v>
      </c>
      <c r="AB226" s="332">
        <v>223</v>
      </c>
      <c r="AC226" s="332">
        <v>225</v>
      </c>
      <c r="AD226" s="332">
        <v>229</v>
      </c>
      <c r="AE226" s="332">
        <v>43</v>
      </c>
      <c r="AF226" s="332">
        <v>23</v>
      </c>
      <c r="AG226" s="332">
        <v>26</v>
      </c>
      <c r="AH226" s="332">
        <v>21</v>
      </c>
      <c r="AI226" s="332"/>
      <c r="AJ226" s="332"/>
      <c r="AK226" s="332"/>
      <c r="AL226" s="332"/>
      <c r="AM226" s="332">
        <v>43</v>
      </c>
      <c r="AN226" s="332">
        <v>23</v>
      </c>
      <c r="AO226" s="332">
        <v>26</v>
      </c>
      <c r="AP226" s="332">
        <v>21</v>
      </c>
      <c r="AQ226" s="332"/>
      <c r="AR226" s="332"/>
      <c r="AS226" s="332"/>
      <c r="AT226" s="332"/>
      <c r="AU226" s="332"/>
      <c r="AV226" s="332"/>
      <c r="AW226" s="332"/>
      <c r="AX226" s="332"/>
      <c r="AY226" s="648">
        <v>0.96899999999999997</v>
      </c>
      <c r="AZ226" s="648">
        <v>0.94</v>
      </c>
      <c r="BA226" s="648">
        <v>0.93500000000000005</v>
      </c>
      <c r="BB226" s="261">
        <v>401</v>
      </c>
      <c r="BC226" s="261">
        <v>402</v>
      </c>
      <c r="BD226" s="261">
        <v>401</v>
      </c>
      <c r="BE226" s="261">
        <v>231</v>
      </c>
      <c r="BF226" s="261">
        <v>232</v>
      </c>
      <c r="BG226" s="261">
        <v>231</v>
      </c>
      <c r="BH226" s="261">
        <v>35</v>
      </c>
      <c r="BI226" s="261">
        <v>26</v>
      </c>
      <c r="BJ226" s="261">
        <v>23</v>
      </c>
      <c r="BK226" s="261">
        <v>13</v>
      </c>
      <c r="BL226" s="261"/>
      <c r="BM226" s="261"/>
      <c r="BN226" s="261"/>
      <c r="BO226" s="261"/>
      <c r="BP226" s="261">
        <v>32</v>
      </c>
      <c r="BQ226" s="261">
        <v>26</v>
      </c>
      <c r="BR226" s="261">
        <v>23</v>
      </c>
      <c r="BS226" s="261">
        <v>13</v>
      </c>
      <c r="BT226" s="261"/>
      <c r="BU226" s="261"/>
      <c r="BV226" s="261"/>
      <c r="BW226" s="261"/>
      <c r="BX226" s="261"/>
      <c r="BY226" s="261"/>
      <c r="BZ226" s="261"/>
      <c r="CA226" s="261"/>
      <c r="CB226" s="720">
        <v>0.86299999999999999</v>
      </c>
      <c r="CC226" s="720">
        <v>0.86899999999999999</v>
      </c>
      <c r="CD226" s="720">
        <v>0.81599999999999995</v>
      </c>
      <c r="CE226" s="333"/>
      <c r="CF226" s="333"/>
      <c r="CG226" s="333"/>
      <c r="CH226" s="333"/>
      <c r="CI226" s="333"/>
      <c r="CJ226" s="333"/>
      <c r="CK226" s="333">
        <v>228</v>
      </c>
      <c r="CL226" s="333">
        <v>32104377224</v>
      </c>
      <c r="CM226" s="333">
        <v>230</v>
      </c>
      <c r="CN226" s="333">
        <v>32104354462</v>
      </c>
      <c r="CO226" s="333">
        <v>229</v>
      </c>
      <c r="CP226" s="333">
        <v>163200040522</v>
      </c>
      <c r="CQ226" s="333"/>
      <c r="CR226" s="333"/>
      <c r="CS226" s="333"/>
      <c r="CT226" s="333"/>
      <c r="CU226" s="333"/>
      <c r="CV226" s="333"/>
      <c r="CW226" s="333"/>
      <c r="CX226" s="333"/>
      <c r="CY226" s="333"/>
      <c r="CZ226" s="333"/>
      <c r="DA226" s="333"/>
      <c r="DB226" s="374"/>
      <c r="DC226" s="154"/>
      <c r="DD226" s="179">
        <f t="shared" si="165"/>
        <v>74.043725287906682</v>
      </c>
      <c r="DE226" s="179">
        <f t="shared" si="166"/>
        <v>58.073793333333334</v>
      </c>
      <c r="DF226" s="179">
        <f t="shared" si="167"/>
        <v>31.062726666666666</v>
      </c>
      <c r="DG226" s="179">
        <f t="shared" si="168"/>
        <v>35.114386666666668</v>
      </c>
      <c r="DH226" s="180">
        <f t="shared" si="169"/>
        <v>43</v>
      </c>
      <c r="DI226" s="181">
        <f t="shared" si="188"/>
        <v>228</v>
      </c>
      <c r="DJ226" s="182">
        <f t="shared" si="183"/>
        <v>0</v>
      </c>
      <c r="DK226" s="182">
        <f t="shared" si="184"/>
        <v>1</v>
      </c>
      <c r="DL226" s="182">
        <f t="shared" si="189"/>
        <v>0</v>
      </c>
      <c r="DM226" s="182">
        <f t="shared" si="190"/>
        <v>0</v>
      </c>
      <c r="DN226" s="182">
        <f t="shared" si="191"/>
        <v>0</v>
      </c>
      <c r="DO226" s="182">
        <f t="shared" si="170"/>
        <v>0</v>
      </c>
      <c r="DP226" s="182">
        <f t="shared" si="171"/>
        <v>1</v>
      </c>
      <c r="DQ226" s="25">
        <f t="shared" si="172"/>
        <v>0</v>
      </c>
      <c r="DR226" s="169"/>
      <c r="DS226" s="166" t="str">
        <f t="shared" si="192"/>
        <v>A</v>
      </c>
      <c r="DT226" s="166" t="str">
        <f t="shared" si="193"/>
        <v>B</v>
      </c>
      <c r="DU226" s="167">
        <f t="shared" si="194"/>
        <v>2</v>
      </c>
      <c r="DV226" s="153" t="str">
        <f>VLOOKUP(M226,'Data Master kondisi'!$O$3:$P$11,2,FALSE)</f>
        <v>Z</v>
      </c>
      <c r="DW226" s="153">
        <f>LOOKUP(DV226,{"X","X","X","Y","Y","Y","Z","Z","Z"},{6,6,6,4,4,4,2,2,2})</f>
        <v>2</v>
      </c>
      <c r="DX226" s="153">
        <f t="shared" si="173"/>
        <v>1</v>
      </c>
      <c r="DY226" s="153">
        <f t="shared" si="195"/>
        <v>5</v>
      </c>
      <c r="DZ226" s="153" t="str">
        <f>VLOOKUP(G226,'Data Master class'!$A$5:$D$12,3,FALSE)</f>
        <v>B</v>
      </c>
      <c r="EA226" s="160" t="str">
        <f t="shared" si="196"/>
        <v>BAIK</v>
      </c>
      <c r="EB226" s="156"/>
      <c r="EC226" s="153">
        <f>VLOOKUP(G226,'Data Master class'!$A$5:$D$12,2,FALSE)</f>
        <v>3</v>
      </c>
      <c r="ED226" s="153" t="str">
        <f>VLOOKUP(H226,'Data Master class'!$E$5:$G$6,3,FALSE)</f>
        <v>Y</v>
      </c>
      <c r="EE226" s="153">
        <f>VLOOKUP(H226,'Data Master class'!$E$5:$G$6,2,FALSE)</f>
        <v>1</v>
      </c>
      <c r="EF226" s="153">
        <f t="shared" si="197"/>
        <v>4</v>
      </c>
      <c r="EG226" s="153" t="str">
        <f t="shared" si="198"/>
        <v>CLASS 3</v>
      </c>
      <c r="EH226" s="153">
        <f t="shared" si="199"/>
        <v>9</v>
      </c>
      <c r="EI226" s="171"/>
      <c r="EJ226" s="441">
        <f t="shared" si="174"/>
        <v>0.40217391304347822</v>
      </c>
      <c r="EK226" s="441">
        <f t="shared" si="175"/>
        <v>0.25000000000000006</v>
      </c>
      <c r="EL226" s="441">
        <f t="shared" si="176"/>
        <v>0.1521739130434783</v>
      </c>
      <c r="EM226" s="442">
        <f t="shared" si="200"/>
        <v>0.26811594202898553</v>
      </c>
      <c r="EN226" s="443" t="str">
        <f t="shared" si="201"/>
        <v>KURANG</v>
      </c>
      <c r="EO226" s="195"/>
      <c r="EP226" s="196" t="e">
        <f>'2. SUHU &amp; FISIK TRAFO'!CY226</f>
        <v>#NAME?</v>
      </c>
      <c r="EQ226" s="168" t="e">
        <f t="shared" si="202"/>
        <v>#NAME?</v>
      </c>
      <c r="ER226" s="189" t="e">
        <f t="shared" si="203"/>
        <v>#NAME?</v>
      </c>
      <c r="ES226" s="195"/>
      <c r="ET226" s="447">
        <f t="shared" si="185"/>
        <v>20.718</v>
      </c>
      <c r="EU226" s="447">
        <f t="shared" si="204"/>
        <v>16.574400000000001</v>
      </c>
      <c r="EV226" s="448">
        <f t="shared" si="177"/>
        <v>41.436</v>
      </c>
      <c r="EW226" s="449" t="str">
        <f t="shared" si="205"/>
        <v>BAIK</v>
      </c>
      <c r="EX226" s="721"/>
      <c r="EY226" s="447">
        <f t="shared" si="186"/>
        <v>19.43</v>
      </c>
      <c r="EZ226" s="447">
        <f t="shared" si="178"/>
        <v>15.544</v>
      </c>
      <c r="FA226" s="448">
        <f t="shared" si="187"/>
        <v>38.86</v>
      </c>
      <c r="FB226" s="449" t="str">
        <f t="shared" si="179"/>
        <v>BAIK</v>
      </c>
      <c r="FC226" s="195"/>
      <c r="FD226" s="453">
        <f t="shared" si="180"/>
        <v>21</v>
      </c>
      <c r="FE226" s="454">
        <f t="shared" si="181"/>
        <v>72.25433526011561</v>
      </c>
      <c r="FF226" s="725">
        <f t="shared" si="182"/>
        <v>29.064</v>
      </c>
      <c r="FG226" s="202" t="str">
        <f t="shared" si="206"/>
        <v>BURUK</v>
      </c>
    </row>
    <row r="227" spans="1:163">
      <c r="A227" s="347">
        <v>215</v>
      </c>
      <c r="B227" s="764" t="s">
        <v>2239</v>
      </c>
      <c r="C227" s="331" t="s">
        <v>1509</v>
      </c>
      <c r="D227" s="259" t="s">
        <v>1508</v>
      </c>
      <c r="E227" s="319" t="s">
        <v>1488</v>
      </c>
      <c r="F227" s="319" t="s">
        <v>1488</v>
      </c>
      <c r="G227" s="208" t="s">
        <v>206</v>
      </c>
      <c r="H227" s="214" t="s">
        <v>209</v>
      </c>
      <c r="I227" s="463">
        <v>107947114416</v>
      </c>
      <c r="J227" s="462">
        <v>-2676942916</v>
      </c>
      <c r="K227" s="259" t="s">
        <v>315</v>
      </c>
      <c r="L227" s="259" t="s">
        <v>572</v>
      </c>
      <c r="M227" s="259">
        <v>50</v>
      </c>
      <c r="N227" s="259">
        <v>1223801013115</v>
      </c>
      <c r="O227" s="259">
        <v>2012</v>
      </c>
      <c r="P227" s="259" t="s">
        <v>316</v>
      </c>
      <c r="Q227" s="665">
        <v>0.77777777777777779</v>
      </c>
      <c r="R227" s="433">
        <v>44792</v>
      </c>
      <c r="S227" s="331" t="s">
        <v>318</v>
      </c>
      <c r="T227" s="331" t="s">
        <v>607</v>
      </c>
      <c r="U227" s="259">
        <v>2</v>
      </c>
      <c r="V227" s="259">
        <v>2</v>
      </c>
      <c r="W227" s="259">
        <v>3</v>
      </c>
      <c r="X227" s="259">
        <v>20000</v>
      </c>
      <c r="Y227" s="332">
        <v>388</v>
      </c>
      <c r="Z227" s="332">
        <v>390</v>
      </c>
      <c r="AA227" s="332">
        <v>387</v>
      </c>
      <c r="AB227" s="332">
        <v>225</v>
      </c>
      <c r="AC227" s="332">
        <v>224</v>
      </c>
      <c r="AD227" s="332">
        <v>222</v>
      </c>
      <c r="AE227" s="332">
        <v>49</v>
      </c>
      <c r="AF227" s="332">
        <v>32</v>
      </c>
      <c r="AG227" s="332">
        <v>41</v>
      </c>
      <c r="AH227" s="332">
        <v>29</v>
      </c>
      <c r="AI227" s="332">
        <v>5</v>
      </c>
      <c r="AJ227" s="332">
        <v>3</v>
      </c>
      <c r="AK227" s="332">
        <v>3</v>
      </c>
      <c r="AL227" s="332">
        <v>4</v>
      </c>
      <c r="AM227" s="332"/>
      <c r="AN227" s="332"/>
      <c r="AO227" s="332"/>
      <c r="AP227" s="332"/>
      <c r="AQ227" s="332">
        <v>44</v>
      </c>
      <c r="AR227" s="332">
        <v>29</v>
      </c>
      <c r="AS227" s="332">
        <v>38</v>
      </c>
      <c r="AT227" s="332">
        <v>25</v>
      </c>
      <c r="AU227" s="332"/>
      <c r="AV227" s="332"/>
      <c r="AW227" s="332"/>
      <c r="AX227" s="332"/>
      <c r="AY227" s="648">
        <v>0.95199999999999996</v>
      </c>
      <c r="AZ227" s="648">
        <v>0.96299999999999997</v>
      </c>
      <c r="BA227" s="648">
        <v>0.96599999999999997</v>
      </c>
      <c r="BB227" s="261">
        <v>400</v>
      </c>
      <c r="BC227" s="261">
        <v>400</v>
      </c>
      <c r="BD227" s="261">
        <v>399</v>
      </c>
      <c r="BE227" s="261">
        <v>230</v>
      </c>
      <c r="BF227" s="261">
        <v>230</v>
      </c>
      <c r="BG227" s="261">
        <v>228</v>
      </c>
      <c r="BH227" s="261">
        <v>51</v>
      </c>
      <c r="BI227" s="261">
        <v>30</v>
      </c>
      <c r="BJ227" s="261">
        <v>43</v>
      </c>
      <c r="BK227" s="261">
        <v>17</v>
      </c>
      <c r="BL227" s="261">
        <v>4</v>
      </c>
      <c r="BM227" s="261">
        <v>5</v>
      </c>
      <c r="BN227" s="261">
        <v>2</v>
      </c>
      <c r="BO227" s="261">
        <v>2</v>
      </c>
      <c r="BP227" s="261"/>
      <c r="BQ227" s="261"/>
      <c r="BR227" s="261"/>
      <c r="BS227" s="261"/>
      <c r="BT227" s="261">
        <v>47</v>
      </c>
      <c r="BU227" s="261">
        <v>25</v>
      </c>
      <c r="BV227" s="261">
        <v>41</v>
      </c>
      <c r="BW227" s="261">
        <v>15</v>
      </c>
      <c r="BX227" s="261"/>
      <c r="BY227" s="261"/>
      <c r="BZ227" s="261"/>
      <c r="CA227" s="261"/>
      <c r="CB227" s="720">
        <v>0.89400000000000002</v>
      </c>
      <c r="CC227" s="720">
        <v>0.92100000000000004</v>
      </c>
      <c r="CD227" s="720">
        <v>0.84499999999999997</v>
      </c>
      <c r="CE227" s="333">
        <v>228</v>
      </c>
      <c r="CF227" s="333">
        <v>45017309787</v>
      </c>
      <c r="CG227" s="333">
        <v>227</v>
      </c>
      <c r="CH227" s="333">
        <v>56702411101</v>
      </c>
      <c r="CI227" s="333">
        <v>226</v>
      </c>
      <c r="CJ227" s="333">
        <v>163100177772</v>
      </c>
      <c r="CK227" s="333"/>
      <c r="CL227" s="333"/>
      <c r="CM227" s="333"/>
      <c r="CN227" s="333"/>
      <c r="CO227" s="333"/>
      <c r="CP227" s="333"/>
      <c r="CQ227" s="333">
        <v>228</v>
      </c>
      <c r="CR227" s="333">
        <v>86051097243</v>
      </c>
      <c r="CS227" s="333">
        <v>227</v>
      </c>
      <c r="CT227" s="333">
        <v>163200032311</v>
      </c>
      <c r="CU227" s="333">
        <v>226</v>
      </c>
      <c r="CV227" s="333">
        <v>163200038738</v>
      </c>
      <c r="CW227" s="333"/>
      <c r="CX227" s="333"/>
      <c r="CY227" s="333"/>
      <c r="CZ227" s="333"/>
      <c r="DA227" s="333"/>
      <c r="DB227" s="374"/>
      <c r="DC227" s="154"/>
      <c r="DD227" s="179">
        <f t="shared" si="165"/>
        <v>74.425066362350847</v>
      </c>
      <c r="DE227" s="179">
        <f t="shared" si="166"/>
        <v>65.838033333333328</v>
      </c>
      <c r="DF227" s="179">
        <f t="shared" si="167"/>
        <v>42.996266666666664</v>
      </c>
      <c r="DG227" s="179">
        <f t="shared" si="168"/>
        <v>55.088966666666664</v>
      </c>
      <c r="DH227" s="180">
        <f t="shared" si="169"/>
        <v>49</v>
      </c>
      <c r="DI227" s="181">
        <f t="shared" si="188"/>
        <v>226</v>
      </c>
      <c r="DJ227" s="182">
        <f t="shared" si="183"/>
        <v>0</v>
      </c>
      <c r="DK227" s="182">
        <f t="shared" si="184"/>
        <v>0</v>
      </c>
      <c r="DL227" s="182">
        <f t="shared" si="189"/>
        <v>1</v>
      </c>
      <c r="DM227" s="182">
        <f t="shared" si="190"/>
        <v>0</v>
      </c>
      <c r="DN227" s="182">
        <f t="shared" si="191"/>
        <v>0</v>
      </c>
      <c r="DO227" s="182">
        <f t="shared" si="170"/>
        <v>0</v>
      </c>
      <c r="DP227" s="182">
        <f t="shared" si="171"/>
        <v>1</v>
      </c>
      <c r="DQ227" s="25">
        <f t="shared" si="172"/>
        <v>0</v>
      </c>
      <c r="DR227" s="169"/>
      <c r="DS227" s="166" t="str">
        <f t="shared" si="192"/>
        <v>A</v>
      </c>
      <c r="DT227" s="166" t="str">
        <f t="shared" si="193"/>
        <v>A</v>
      </c>
      <c r="DU227" s="167">
        <f t="shared" si="194"/>
        <v>1</v>
      </c>
      <c r="DV227" s="153" t="str">
        <f>VLOOKUP(M227,'Data Master kondisi'!$O$3:$P$11,2,FALSE)</f>
        <v>Z</v>
      </c>
      <c r="DW227" s="153">
        <f>LOOKUP(DV227,{"X","X","X","Y","Y","Y","Z","Z","Z"},{6,6,6,4,4,4,2,2,2})</f>
        <v>2</v>
      </c>
      <c r="DX227" s="153">
        <f t="shared" si="173"/>
        <v>1</v>
      </c>
      <c r="DY227" s="153">
        <f t="shared" si="195"/>
        <v>4</v>
      </c>
      <c r="DZ227" s="153" t="str">
        <f>VLOOKUP(G227,'Data Master class'!$A$5:$D$12,3,FALSE)</f>
        <v>B</v>
      </c>
      <c r="EA227" s="160" t="str">
        <f t="shared" si="196"/>
        <v>BAIK</v>
      </c>
      <c r="EB227" s="156"/>
      <c r="EC227" s="153">
        <f>VLOOKUP(G227,'Data Master class'!$A$5:$D$12,2,FALSE)</f>
        <v>3</v>
      </c>
      <c r="ED227" s="153" t="str">
        <f>VLOOKUP(H227,'Data Master class'!$E$5:$G$6,3,FALSE)</f>
        <v>Y</v>
      </c>
      <c r="EE227" s="153">
        <f>VLOOKUP(H227,'Data Master class'!$E$5:$G$6,2,FALSE)</f>
        <v>1</v>
      </c>
      <c r="EF227" s="153">
        <f t="shared" si="197"/>
        <v>4</v>
      </c>
      <c r="EG227" s="153" t="str">
        <f t="shared" si="198"/>
        <v>CLASS 3</v>
      </c>
      <c r="EH227" s="153">
        <f t="shared" si="199"/>
        <v>8</v>
      </c>
      <c r="EI227" s="171"/>
      <c r="EJ227" s="441">
        <f t="shared" si="174"/>
        <v>0.20491803278688531</v>
      </c>
      <c r="EK227" s="441">
        <f t="shared" si="175"/>
        <v>0.21311475409836061</v>
      </c>
      <c r="EL227" s="441">
        <f t="shared" si="176"/>
        <v>8.1967213114754692E-3</v>
      </c>
      <c r="EM227" s="442">
        <f t="shared" si="200"/>
        <v>0.14207650273224046</v>
      </c>
      <c r="EN227" s="443" t="str">
        <f t="shared" si="201"/>
        <v>CUKUP</v>
      </c>
      <c r="EO227" s="195"/>
      <c r="EP227" s="196" t="e">
        <f>'2. SUHU &amp; FISIK TRAFO'!CY227</f>
        <v>#NAME?</v>
      </c>
      <c r="EQ227" s="168" t="e">
        <f t="shared" si="202"/>
        <v>#NAME?</v>
      </c>
      <c r="ER227" s="189" t="e">
        <f t="shared" si="203"/>
        <v>#NAME?</v>
      </c>
      <c r="ES227" s="195"/>
      <c r="ET227" s="447">
        <f t="shared" si="185"/>
        <v>27.295000000000002</v>
      </c>
      <c r="EU227" s="447">
        <f t="shared" si="204"/>
        <v>21.836000000000002</v>
      </c>
      <c r="EV227" s="448">
        <f t="shared" si="177"/>
        <v>54.59</v>
      </c>
      <c r="EW227" s="449" t="str">
        <f t="shared" si="205"/>
        <v>BAIK</v>
      </c>
      <c r="EX227" s="721"/>
      <c r="EY227" s="447">
        <f t="shared" si="186"/>
        <v>28.434000000000001</v>
      </c>
      <c r="EZ227" s="447">
        <f t="shared" si="178"/>
        <v>22.747200000000003</v>
      </c>
      <c r="FA227" s="448">
        <f t="shared" si="187"/>
        <v>56.868000000000009</v>
      </c>
      <c r="FB227" s="449" t="str">
        <f t="shared" si="179"/>
        <v>BAIK</v>
      </c>
      <c r="FC227" s="195"/>
      <c r="FD227" s="453">
        <f t="shared" si="180"/>
        <v>29</v>
      </c>
      <c r="FE227" s="454">
        <f t="shared" si="181"/>
        <v>72.25433526011561</v>
      </c>
      <c r="FF227" s="725">
        <f t="shared" si="182"/>
        <v>40.136000000000003</v>
      </c>
      <c r="FG227" s="202" t="str">
        <f t="shared" si="206"/>
        <v>BURUK</v>
      </c>
    </row>
    <row r="228" spans="1:163">
      <c r="A228" s="347">
        <v>216</v>
      </c>
      <c r="B228" s="764" t="s">
        <v>2239</v>
      </c>
      <c r="C228" s="331" t="s">
        <v>1510</v>
      </c>
      <c r="D228" s="259" t="s">
        <v>2244</v>
      </c>
      <c r="E228" s="319" t="s">
        <v>1488</v>
      </c>
      <c r="F228" s="319" t="s">
        <v>1488</v>
      </c>
      <c r="G228" s="208" t="s">
        <v>206</v>
      </c>
      <c r="H228" s="214" t="s">
        <v>209</v>
      </c>
      <c r="I228" s="463">
        <v>107942284116</v>
      </c>
      <c r="J228" s="462">
        <v>-2659060583</v>
      </c>
      <c r="K228" s="259" t="s">
        <v>315</v>
      </c>
      <c r="L228" s="259" t="s">
        <v>571</v>
      </c>
      <c r="M228" s="259">
        <v>160</v>
      </c>
      <c r="N228" s="259">
        <v>17106115</v>
      </c>
      <c r="O228" s="259">
        <v>2017</v>
      </c>
      <c r="P228" s="259" t="s">
        <v>316</v>
      </c>
      <c r="Q228" s="665">
        <v>0.78402777777777777</v>
      </c>
      <c r="R228" s="433">
        <v>44792</v>
      </c>
      <c r="S228" s="331" t="s">
        <v>318</v>
      </c>
      <c r="T228" s="331" t="s">
        <v>607</v>
      </c>
      <c r="U228" s="259">
        <v>2</v>
      </c>
      <c r="V228" s="259">
        <v>2</v>
      </c>
      <c r="W228" s="259">
        <v>3</v>
      </c>
      <c r="X228" s="259">
        <v>20000</v>
      </c>
      <c r="Y228" s="332">
        <v>400</v>
      </c>
      <c r="Z228" s="332">
        <v>397</v>
      </c>
      <c r="AA228" s="332">
        <v>399</v>
      </c>
      <c r="AB228" s="332">
        <v>229</v>
      </c>
      <c r="AC228" s="332">
        <v>228</v>
      </c>
      <c r="AD228" s="332">
        <v>227</v>
      </c>
      <c r="AE228" s="332">
        <v>16</v>
      </c>
      <c r="AF228" s="332">
        <v>8</v>
      </c>
      <c r="AG228" s="332">
        <v>11</v>
      </c>
      <c r="AH228" s="332">
        <v>12</v>
      </c>
      <c r="AI228" s="332">
        <v>8</v>
      </c>
      <c r="AJ228" s="332">
        <v>6</v>
      </c>
      <c r="AK228" s="332">
        <v>11</v>
      </c>
      <c r="AL228" s="332">
        <v>11</v>
      </c>
      <c r="AM228" s="332">
        <v>8</v>
      </c>
      <c r="AN228" s="332">
        <v>2</v>
      </c>
      <c r="AO228" s="332">
        <v>0</v>
      </c>
      <c r="AP228" s="332">
        <v>1</v>
      </c>
      <c r="AQ228" s="332"/>
      <c r="AR228" s="332"/>
      <c r="AS228" s="332"/>
      <c r="AT228" s="332"/>
      <c r="AU228" s="332"/>
      <c r="AV228" s="332"/>
      <c r="AW228" s="332"/>
      <c r="AX228" s="332"/>
      <c r="AY228" s="648">
        <v>0.93600000000000005</v>
      </c>
      <c r="AZ228" s="648">
        <v>0.92900000000000005</v>
      </c>
      <c r="BA228" s="648">
        <v>0.95099999999999996</v>
      </c>
      <c r="BB228" s="261">
        <v>405</v>
      </c>
      <c r="BC228" s="261">
        <v>404</v>
      </c>
      <c r="BD228" s="261">
        <v>403</v>
      </c>
      <c r="BE228" s="261">
        <v>236</v>
      </c>
      <c r="BF228" s="261">
        <v>235</v>
      </c>
      <c r="BG228" s="261">
        <v>233</v>
      </c>
      <c r="BH228" s="261">
        <v>16</v>
      </c>
      <c r="BI228" s="261">
        <v>7</v>
      </c>
      <c r="BJ228" s="261">
        <v>9</v>
      </c>
      <c r="BK228" s="261">
        <v>15</v>
      </c>
      <c r="BL228" s="261">
        <v>3</v>
      </c>
      <c r="BM228" s="261">
        <v>3</v>
      </c>
      <c r="BN228" s="261">
        <v>8</v>
      </c>
      <c r="BO228" s="261">
        <v>7</v>
      </c>
      <c r="BP228" s="261">
        <v>13</v>
      </c>
      <c r="BQ228" s="261">
        <v>3</v>
      </c>
      <c r="BR228" s="261">
        <v>8</v>
      </c>
      <c r="BS228" s="261">
        <v>7</v>
      </c>
      <c r="BT228" s="261"/>
      <c r="BU228" s="261"/>
      <c r="BV228" s="261"/>
      <c r="BW228" s="261"/>
      <c r="BX228" s="261"/>
      <c r="BY228" s="261"/>
      <c r="BZ228" s="261"/>
      <c r="CA228" s="261"/>
      <c r="CB228" s="720">
        <v>0.98599999999999999</v>
      </c>
      <c r="CC228" s="720">
        <v>0.91700000000000004</v>
      </c>
      <c r="CD228" s="720">
        <v>0.97199999999999998</v>
      </c>
      <c r="CE228" s="333">
        <v>234</v>
      </c>
      <c r="CF228" s="333">
        <v>1443221830</v>
      </c>
      <c r="CG228" s="333">
        <v>233</v>
      </c>
      <c r="CH228" s="333">
        <v>32138229276</v>
      </c>
      <c r="CI228" s="333">
        <v>231</v>
      </c>
      <c r="CJ228" s="333">
        <v>163100058247</v>
      </c>
      <c r="CK228" s="333">
        <v>234</v>
      </c>
      <c r="CL228" s="333">
        <v>32104499713</v>
      </c>
      <c r="CM228" s="333">
        <v>233</v>
      </c>
      <c r="CN228" s="333">
        <v>163100020218</v>
      </c>
      <c r="CO228" s="333">
        <v>231</v>
      </c>
      <c r="CP228" s="333">
        <v>32104499653</v>
      </c>
      <c r="CQ228" s="333"/>
      <c r="CR228" s="333"/>
      <c r="CS228" s="333"/>
      <c r="CT228" s="333"/>
      <c r="CU228" s="333"/>
      <c r="CV228" s="333"/>
      <c r="CW228" s="333"/>
      <c r="CX228" s="333"/>
      <c r="CY228" s="333"/>
      <c r="CZ228" s="333"/>
      <c r="DA228" s="333"/>
      <c r="DB228" s="374"/>
      <c r="DC228" s="154"/>
      <c r="DD228" s="179">
        <f t="shared" si="165"/>
        <v>231.98716337695978</v>
      </c>
      <c r="DE228" s="179">
        <f t="shared" si="166"/>
        <v>6.896933333333334</v>
      </c>
      <c r="DF228" s="179">
        <f t="shared" si="167"/>
        <v>3.448466666666667</v>
      </c>
      <c r="DG228" s="179">
        <f t="shared" si="168"/>
        <v>4.7416416666666672</v>
      </c>
      <c r="DH228" s="180">
        <f t="shared" si="169"/>
        <v>16</v>
      </c>
      <c r="DI228" s="181">
        <f t="shared" si="188"/>
        <v>231</v>
      </c>
      <c r="DJ228" s="182">
        <f t="shared" si="183"/>
        <v>1</v>
      </c>
      <c r="DK228" s="182">
        <f t="shared" si="184"/>
        <v>0</v>
      </c>
      <c r="DL228" s="182">
        <f t="shared" si="189"/>
        <v>0</v>
      </c>
      <c r="DM228" s="182">
        <f t="shared" si="190"/>
        <v>0</v>
      </c>
      <c r="DN228" s="182">
        <f t="shared" si="191"/>
        <v>0</v>
      </c>
      <c r="DO228" s="182">
        <f t="shared" si="170"/>
        <v>1</v>
      </c>
      <c r="DP228" s="182">
        <f t="shared" si="171"/>
        <v>0</v>
      </c>
      <c r="DQ228" s="25">
        <f t="shared" si="172"/>
        <v>0</v>
      </c>
      <c r="DR228" s="169"/>
      <c r="DS228" s="166" t="str">
        <f t="shared" si="192"/>
        <v>A</v>
      </c>
      <c r="DT228" s="166" t="str">
        <f t="shared" si="193"/>
        <v>B</v>
      </c>
      <c r="DU228" s="167">
        <f t="shared" si="194"/>
        <v>2</v>
      </c>
      <c r="DV228" s="153" t="str">
        <f>VLOOKUP(M228,'Data Master kondisi'!$O$3:$P$11,2,FALSE)</f>
        <v>Y</v>
      </c>
      <c r="DW228" s="153">
        <f>LOOKUP(DV228,{"X","X","X","Y","Y","Y","Z","Z","Z"},{6,6,6,4,4,4,2,2,2})</f>
        <v>4</v>
      </c>
      <c r="DX228" s="153">
        <f t="shared" si="173"/>
        <v>1</v>
      </c>
      <c r="DY228" s="153">
        <f t="shared" si="195"/>
        <v>7</v>
      </c>
      <c r="DZ228" s="153" t="str">
        <f>VLOOKUP(G228,'Data Master class'!$A$5:$D$12,3,FALSE)</f>
        <v>B</v>
      </c>
      <c r="EA228" s="160" t="str">
        <f t="shared" si="196"/>
        <v>CUKUP</v>
      </c>
      <c r="EB228" s="156"/>
      <c r="EC228" s="153">
        <f>VLOOKUP(G228,'Data Master class'!$A$5:$D$12,2,FALSE)</f>
        <v>3</v>
      </c>
      <c r="ED228" s="153" t="str">
        <f>VLOOKUP(H228,'Data Master class'!$E$5:$G$6,3,FALSE)</f>
        <v>Y</v>
      </c>
      <c r="EE228" s="153">
        <f>VLOOKUP(H228,'Data Master class'!$E$5:$G$6,2,FALSE)</f>
        <v>1</v>
      </c>
      <c r="EF228" s="153">
        <f t="shared" si="197"/>
        <v>4</v>
      </c>
      <c r="EG228" s="153" t="str">
        <f t="shared" si="198"/>
        <v>CLASS 3</v>
      </c>
      <c r="EH228" s="153">
        <f t="shared" si="199"/>
        <v>11</v>
      </c>
      <c r="EI228" s="171"/>
      <c r="EJ228" s="441">
        <f t="shared" si="174"/>
        <v>0.3714285714285715</v>
      </c>
      <c r="EK228" s="441">
        <f t="shared" si="175"/>
        <v>0.31428571428571422</v>
      </c>
      <c r="EL228" s="441">
        <f t="shared" si="176"/>
        <v>5.7142857142857093E-2</v>
      </c>
      <c r="EM228" s="442">
        <f t="shared" si="200"/>
        <v>0.2476190476190476</v>
      </c>
      <c r="EN228" s="443" t="str">
        <f t="shared" si="201"/>
        <v>KURANG</v>
      </c>
      <c r="EO228" s="195"/>
      <c r="EP228" s="196" t="e">
        <f>'2. SUHU &amp; FISIK TRAFO'!CY228</f>
        <v>#NAME?</v>
      </c>
      <c r="EQ228" s="168" t="e">
        <f t="shared" si="202"/>
        <v>#NAME?</v>
      </c>
      <c r="ER228" s="189" t="e">
        <f t="shared" si="203"/>
        <v>#NAME?</v>
      </c>
      <c r="ES228" s="195"/>
      <c r="ET228" s="447">
        <f t="shared" si="185"/>
        <v>7.9850000000000003</v>
      </c>
      <c r="EU228" s="447">
        <f t="shared" si="204"/>
        <v>6.3880000000000008</v>
      </c>
      <c r="EV228" s="448">
        <f t="shared" si="177"/>
        <v>4.9906249999999996</v>
      </c>
      <c r="EW228" s="449" t="str">
        <f t="shared" si="205"/>
        <v>BAIK</v>
      </c>
      <c r="EX228" s="721"/>
      <c r="EY228" s="447">
        <f t="shared" si="186"/>
        <v>7.5179999999999998</v>
      </c>
      <c r="EZ228" s="447">
        <f t="shared" si="178"/>
        <v>6.0144000000000002</v>
      </c>
      <c r="FA228" s="448">
        <f t="shared" si="187"/>
        <v>4.6987500000000004</v>
      </c>
      <c r="FB228" s="449" t="str">
        <f t="shared" si="179"/>
        <v>BAIK</v>
      </c>
      <c r="FC228" s="195"/>
      <c r="FD228" s="453">
        <f t="shared" si="180"/>
        <v>12</v>
      </c>
      <c r="FE228" s="454">
        <f t="shared" si="181"/>
        <v>231.21387283236993</v>
      </c>
      <c r="FF228" s="725">
        <f t="shared" si="182"/>
        <v>5.19</v>
      </c>
      <c r="FG228" s="202" t="str">
        <f t="shared" si="206"/>
        <v>BAIK</v>
      </c>
    </row>
    <row r="229" spans="1:163">
      <c r="A229" s="347">
        <v>217</v>
      </c>
      <c r="B229" s="764" t="s">
        <v>2239</v>
      </c>
      <c r="C229" s="331" t="s">
        <v>1511</v>
      </c>
      <c r="D229" s="259" t="s">
        <v>1508</v>
      </c>
      <c r="E229" s="319" t="s">
        <v>1488</v>
      </c>
      <c r="F229" s="319" t="s">
        <v>1488</v>
      </c>
      <c r="G229" s="208" t="s">
        <v>206</v>
      </c>
      <c r="H229" s="214" t="s">
        <v>209</v>
      </c>
      <c r="I229" s="463">
        <v>10792479383</v>
      </c>
      <c r="J229" s="462">
        <v>-26736746</v>
      </c>
      <c r="K229" s="259" t="s">
        <v>315</v>
      </c>
      <c r="L229" s="259" t="s">
        <v>570</v>
      </c>
      <c r="M229" s="259">
        <v>50</v>
      </c>
      <c r="N229" s="259">
        <v>13021011</v>
      </c>
      <c r="O229" s="259">
        <v>2013</v>
      </c>
      <c r="P229" s="259" t="s">
        <v>316</v>
      </c>
      <c r="Q229" s="665">
        <v>0.78888888888888886</v>
      </c>
      <c r="R229" s="433">
        <v>44792</v>
      </c>
      <c r="S229" s="331" t="s">
        <v>318</v>
      </c>
      <c r="T229" s="331" t="s">
        <v>607</v>
      </c>
      <c r="U229" s="259">
        <v>1</v>
      </c>
      <c r="V229" s="259">
        <v>1</v>
      </c>
      <c r="W229" s="259">
        <v>3</v>
      </c>
      <c r="X229" s="259">
        <v>20000</v>
      </c>
      <c r="Y229" s="332">
        <v>421</v>
      </c>
      <c r="Z229" s="332">
        <v>293</v>
      </c>
      <c r="AA229" s="332">
        <v>360</v>
      </c>
      <c r="AB229" s="332">
        <v>193</v>
      </c>
      <c r="AC229" s="332">
        <v>228</v>
      </c>
      <c r="AD229" s="332" t="s">
        <v>1512</v>
      </c>
      <c r="AE229" s="332">
        <v>0</v>
      </c>
      <c r="AF229" s="332">
        <v>0</v>
      </c>
      <c r="AG229" s="332">
        <v>0</v>
      </c>
      <c r="AH229" s="332">
        <v>0</v>
      </c>
      <c r="AI229" s="332">
        <v>0</v>
      </c>
      <c r="AJ229" s="332">
        <v>0</v>
      </c>
      <c r="AK229" s="332">
        <v>0</v>
      </c>
      <c r="AL229" s="332">
        <v>0</v>
      </c>
      <c r="AM229" s="332"/>
      <c r="AN229" s="332"/>
      <c r="AO229" s="332"/>
      <c r="AP229" s="332"/>
      <c r="AQ229" s="332"/>
      <c r="AR229" s="332"/>
      <c r="AS229" s="332"/>
      <c r="AT229" s="332"/>
      <c r="AU229" s="332"/>
      <c r="AV229" s="332"/>
      <c r="AW229" s="332"/>
      <c r="AX229" s="332"/>
      <c r="AY229" s="648">
        <v>0</v>
      </c>
      <c r="AZ229" s="648">
        <v>0</v>
      </c>
      <c r="BA229" s="648">
        <v>0</v>
      </c>
      <c r="BB229" s="261">
        <v>422</v>
      </c>
      <c r="BC229" s="261">
        <v>291</v>
      </c>
      <c r="BD229" s="261">
        <v>358</v>
      </c>
      <c r="BE229" s="261">
        <v>260</v>
      </c>
      <c r="BF229" s="261">
        <v>233</v>
      </c>
      <c r="BG229" s="261">
        <v>149</v>
      </c>
      <c r="BH229" s="261">
        <v>0</v>
      </c>
      <c r="BI229" s="261">
        <v>0</v>
      </c>
      <c r="BJ229" s="261">
        <v>0</v>
      </c>
      <c r="BK229" s="261">
        <v>0</v>
      </c>
      <c r="BL229" s="261">
        <v>0</v>
      </c>
      <c r="BM229" s="261">
        <v>0</v>
      </c>
      <c r="BN229" s="261">
        <v>0</v>
      </c>
      <c r="BO229" s="261">
        <v>0</v>
      </c>
      <c r="BP229" s="261">
        <v>0</v>
      </c>
      <c r="BQ229" s="261">
        <v>0</v>
      </c>
      <c r="BR229" s="261">
        <v>0</v>
      </c>
      <c r="BS229" s="261">
        <v>0</v>
      </c>
      <c r="BT229" s="261"/>
      <c r="BU229" s="261"/>
      <c r="BV229" s="261"/>
      <c r="BW229" s="261"/>
      <c r="BX229" s="261"/>
      <c r="BY229" s="261"/>
      <c r="BZ229" s="261"/>
      <c r="CA229" s="261"/>
      <c r="CB229" s="720">
        <v>0</v>
      </c>
      <c r="CC229" s="720">
        <v>0</v>
      </c>
      <c r="CD229" s="720">
        <v>0</v>
      </c>
      <c r="CE229" s="333" t="s">
        <v>1513</v>
      </c>
      <c r="CF229" s="333">
        <v>163200077824</v>
      </c>
      <c r="CG229" s="333"/>
      <c r="CH229" s="333"/>
      <c r="CI229" s="333"/>
      <c r="CJ229" s="333"/>
      <c r="CK229" s="333"/>
      <c r="CL229" s="333"/>
      <c r="CM229" s="333"/>
      <c r="CN229" s="333"/>
      <c r="CO229" s="333"/>
      <c r="CP229" s="333"/>
      <c r="CQ229" s="333"/>
      <c r="CR229" s="333"/>
      <c r="CS229" s="333"/>
      <c r="CT229" s="333"/>
      <c r="CU229" s="333"/>
      <c r="CV229" s="333"/>
      <c r="CW229" s="333"/>
      <c r="CX229" s="333"/>
      <c r="CY229" s="333"/>
      <c r="CZ229" s="333"/>
      <c r="DA229" s="333"/>
      <c r="DB229" s="374"/>
      <c r="DC229" s="154"/>
      <c r="DD229" s="179">
        <f t="shared" si="165"/>
        <v>80.731100849291181</v>
      </c>
      <c r="DE229" s="179">
        <f t="shared" si="166"/>
        <v>0</v>
      </c>
      <c r="DF229" s="179">
        <f t="shared" si="167"/>
        <v>0</v>
      </c>
      <c r="DG229" s="179">
        <f t="shared" si="168"/>
        <v>0</v>
      </c>
      <c r="DH229" s="180">
        <f t="shared" si="169"/>
        <v>0</v>
      </c>
      <c r="DI229" s="181">
        <f t="shared" si="188"/>
        <v>0</v>
      </c>
      <c r="DJ229" s="182">
        <f t="shared" si="183"/>
        <v>1</v>
      </c>
      <c r="DK229" s="182">
        <f t="shared" si="184"/>
        <v>0</v>
      </c>
      <c r="DL229" s="182">
        <f t="shared" si="189"/>
        <v>0</v>
      </c>
      <c r="DM229" s="182">
        <f t="shared" si="190"/>
        <v>0</v>
      </c>
      <c r="DN229" s="182">
        <f t="shared" si="191"/>
        <v>0</v>
      </c>
      <c r="DO229" s="182">
        <f t="shared" si="170"/>
        <v>1</v>
      </c>
      <c r="DP229" s="182">
        <f t="shared" si="171"/>
        <v>0</v>
      </c>
      <c r="DQ229" s="25">
        <f t="shared" si="172"/>
        <v>0</v>
      </c>
      <c r="DR229" s="169"/>
      <c r="DS229" s="166" t="str">
        <f t="shared" si="192"/>
        <v>A</v>
      </c>
      <c r="DT229" s="166" t="e">
        <f t="shared" si="193"/>
        <v>#DIV/0!</v>
      </c>
      <c r="DU229" s="167" t="e">
        <f t="shared" si="194"/>
        <v>#DIV/0!</v>
      </c>
      <c r="DV229" s="153" t="str">
        <f>VLOOKUP(M229,'Data Master kondisi'!$O$3:$P$11,2,FALSE)</f>
        <v>Z</v>
      </c>
      <c r="DW229" s="153">
        <f>LOOKUP(DV229,{"X","X","X","Y","Y","Y","Z","Z","Z"},{6,6,6,4,4,4,2,2,2})</f>
        <v>2</v>
      </c>
      <c r="DX229" s="153">
        <f t="shared" si="173"/>
        <v>1</v>
      </c>
      <c r="DY229" s="153" t="e">
        <f t="shared" si="195"/>
        <v>#DIV/0!</v>
      </c>
      <c r="DZ229" s="153" t="str">
        <f>VLOOKUP(G229,'Data Master class'!$A$5:$D$12,3,FALSE)</f>
        <v>B</v>
      </c>
      <c r="EA229" s="160" t="e">
        <f t="shared" si="196"/>
        <v>#DIV/0!</v>
      </c>
      <c r="EB229" s="156"/>
      <c r="EC229" s="153">
        <f>VLOOKUP(G229,'Data Master class'!$A$5:$D$12,2,FALSE)</f>
        <v>3</v>
      </c>
      <c r="ED229" s="153" t="str">
        <f>VLOOKUP(H229,'Data Master class'!$E$5:$G$6,3,FALSE)</f>
        <v>Y</v>
      </c>
      <c r="EE229" s="153">
        <f>VLOOKUP(H229,'Data Master class'!$E$5:$G$6,2,FALSE)</f>
        <v>1</v>
      </c>
      <c r="EF229" s="153">
        <f t="shared" si="197"/>
        <v>4</v>
      </c>
      <c r="EG229" s="153" t="str">
        <f t="shared" si="198"/>
        <v>CLASS 3</v>
      </c>
      <c r="EH229" s="153" t="e">
        <f t="shared" si="199"/>
        <v>#DIV/0!</v>
      </c>
      <c r="EI229" s="171"/>
      <c r="EJ229" s="441" t="e">
        <f t="shared" si="174"/>
        <v>#DIV/0!</v>
      </c>
      <c r="EK229" s="441" t="e">
        <f t="shared" si="175"/>
        <v>#DIV/0!</v>
      </c>
      <c r="EL229" s="441" t="e">
        <f t="shared" si="176"/>
        <v>#DIV/0!</v>
      </c>
      <c r="EM229" s="442" t="e">
        <f t="shared" si="200"/>
        <v>#DIV/0!</v>
      </c>
      <c r="EN229" s="443" t="e">
        <f t="shared" si="201"/>
        <v>#DIV/0!</v>
      </c>
      <c r="EO229" s="195"/>
      <c r="EP229" s="196" t="e">
        <f>'2. SUHU &amp; FISIK TRAFO'!CY229</f>
        <v>#NAME?</v>
      </c>
      <c r="EQ229" s="168" t="e">
        <f t="shared" si="202"/>
        <v>#NAME?</v>
      </c>
      <c r="ER229" s="189" t="e">
        <f t="shared" si="203"/>
        <v>#NAME?</v>
      </c>
      <c r="ES229" s="195"/>
      <c r="ET229" s="447">
        <f t="shared" si="185"/>
        <v>0</v>
      </c>
      <c r="EU229" s="447">
        <f t="shared" si="204"/>
        <v>0</v>
      </c>
      <c r="EV229" s="448">
        <f t="shared" si="177"/>
        <v>0</v>
      </c>
      <c r="EW229" s="449">
        <f t="shared" si="205"/>
        <v>0</v>
      </c>
      <c r="EX229" s="721"/>
      <c r="EY229" s="447">
        <f t="shared" si="186"/>
        <v>0</v>
      </c>
      <c r="EZ229" s="447">
        <f t="shared" si="178"/>
        <v>0</v>
      </c>
      <c r="FA229" s="448">
        <f t="shared" si="187"/>
        <v>0</v>
      </c>
      <c r="FB229" s="449">
        <f t="shared" si="179"/>
        <v>0</v>
      </c>
      <c r="FC229" s="195"/>
      <c r="FD229" s="453">
        <f t="shared" si="180"/>
        <v>0</v>
      </c>
      <c r="FE229" s="454">
        <f t="shared" si="181"/>
        <v>72.25433526011561</v>
      </c>
      <c r="FF229" s="725">
        <f t="shared" si="182"/>
        <v>0</v>
      </c>
      <c r="FG229" s="202">
        <f t="shared" si="206"/>
        <v>0</v>
      </c>
    </row>
    <row r="230" spans="1:163">
      <c r="A230" s="347">
        <v>218</v>
      </c>
      <c r="B230" s="764" t="s">
        <v>2239</v>
      </c>
      <c r="C230" s="331" t="s">
        <v>1514</v>
      </c>
      <c r="D230" s="259" t="s">
        <v>1515</v>
      </c>
      <c r="E230" s="319" t="s">
        <v>1488</v>
      </c>
      <c r="F230" s="319" t="s">
        <v>1488</v>
      </c>
      <c r="G230" s="208" t="s">
        <v>206</v>
      </c>
      <c r="H230" s="214" t="s">
        <v>209</v>
      </c>
      <c r="I230" s="463">
        <v>1079035068</v>
      </c>
      <c r="J230" s="462">
        <v>-26680216</v>
      </c>
      <c r="K230" s="259" t="s">
        <v>315</v>
      </c>
      <c r="L230" s="259" t="s">
        <v>1516</v>
      </c>
      <c r="M230" s="259">
        <v>100</v>
      </c>
      <c r="N230" s="259">
        <v>12180900</v>
      </c>
      <c r="O230" s="259">
        <v>2012</v>
      </c>
      <c r="P230" s="259" t="s">
        <v>316</v>
      </c>
      <c r="Q230" s="665">
        <v>0.79652777777777783</v>
      </c>
      <c r="R230" s="433">
        <v>44792</v>
      </c>
      <c r="S230" s="331" t="s">
        <v>318</v>
      </c>
      <c r="T230" s="331" t="s">
        <v>607</v>
      </c>
      <c r="U230" s="259">
        <v>2</v>
      </c>
      <c r="V230" s="259">
        <v>2</v>
      </c>
      <c r="W230" s="259">
        <v>3</v>
      </c>
      <c r="X230" s="259">
        <v>20000</v>
      </c>
      <c r="Y230" s="332">
        <v>388</v>
      </c>
      <c r="Z230" s="332">
        <v>390</v>
      </c>
      <c r="AA230" s="332">
        <v>387</v>
      </c>
      <c r="AB230" s="332">
        <v>222</v>
      </c>
      <c r="AC230" s="332">
        <v>222</v>
      </c>
      <c r="AD230" s="332">
        <v>225</v>
      </c>
      <c r="AE230" s="332">
        <v>22</v>
      </c>
      <c r="AF230" s="332">
        <v>18</v>
      </c>
      <c r="AG230" s="332">
        <v>17</v>
      </c>
      <c r="AH230" s="332">
        <v>14</v>
      </c>
      <c r="AI230" s="332">
        <v>2</v>
      </c>
      <c r="AJ230" s="332">
        <v>3</v>
      </c>
      <c r="AK230" s="332">
        <v>11</v>
      </c>
      <c r="AL230" s="332">
        <v>7</v>
      </c>
      <c r="AM230" s="332"/>
      <c r="AN230" s="332"/>
      <c r="AO230" s="332"/>
      <c r="AP230" s="332"/>
      <c r="AQ230" s="332">
        <v>20</v>
      </c>
      <c r="AR230" s="332">
        <v>15</v>
      </c>
      <c r="AS230" s="332">
        <v>6</v>
      </c>
      <c r="AT230" s="332">
        <v>7</v>
      </c>
      <c r="AU230" s="332"/>
      <c r="AV230" s="332"/>
      <c r="AW230" s="332"/>
      <c r="AX230" s="332"/>
      <c r="AY230" s="648">
        <v>0.93700000000000006</v>
      </c>
      <c r="AZ230" s="648">
        <v>0.95599999999999996</v>
      </c>
      <c r="BA230" s="648">
        <v>0.94799999999999995</v>
      </c>
      <c r="BB230" s="261">
        <v>401</v>
      </c>
      <c r="BC230" s="261">
        <v>403</v>
      </c>
      <c r="BD230" s="261">
        <v>400</v>
      </c>
      <c r="BE230" s="261">
        <v>231</v>
      </c>
      <c r="BF230" s="261">
        <v>234</v>
      </c>
      <c r="BG230" s="261">
        <v>230</v>
      </c>
      <c r="BH230" s="261">
        <v>20</v>
      </c>
      <c r="BI230" s="261">
        <v>12</v>
      </c>
      <c r="BJ230" s="261">
        <v>17</v>
      </c>
      <c r="BK230" s="261">
        <v>10</v>
      </c>
      <c r="BL230" s="261">
        <v>2</v>
      </c>
      <c r="BM230" s="261">
        <v>3</v>
      </c>
      <c r="BN230" s="261">
        <v>8</v>
      </c>
      <c r="BO230" s="261">
        <v>4</v>
      </c>
      <c r="BP230" s="261"/>
      <c r="BQ230" s="261"/>
      <c r="BR230" s="261"/>
      <c r="BS230" s="261"/>
      <c r="BT230" s="261">
        <v>18</v>
      </c>
      <c r="BU230" s="261">
        <v>9</v>
      </c>
      <c r="BV230" s="261">
        <v>9</v>
      </c>
      <c r="BW230" s="261">
        <v>6</v>
      </c>
      <c r="BX230" s="261"/>
      <c r="BY230" s="261"/>
      <c r="BZ230" s="261"/>
      <c r="CA230" s="261"/>
      <c r="CB230" s="720">
        <v>0.72099999999999997</v>
      </c>
      <c r="CC230" s="720">
        <v>5.8333333333333326E-5</v>
      </c>
      <c r="CD230" s="720">
        <v>0.79100000000000004</v>
      </c>
      <c r="CE230" s="333">
        <v>228</v>
      </c>
      <c r="CF230" s="333">
        <v>86073519471</v>
      </c>
      <c r="CG230" s="333">
        <v>232</v>
      </c>
      <c r="CH230" s="333">
        <v>32105630172</v>
      </c>
      <c r="CI230" s="333">
        <v>228</v>
      </c>
      <c r="CJ230" s="333">
        <v>163200054710</v>
      </c>
      <c r="CK230" s="333"/>
      <c r="CL230" s="333"/>
      <c r="CM230" s="333"/>
      <c r="CN230" s="333"/>
      <c r="CO230" s="333"/>
      <c r="CP230" s="333"/>
      <c r="CQ230" s="333">
        <v>228</v>
      </c>
      <c r="CR230" s="333">
        <v>3210449747</v>
      </c>
      <c r="CS230" s="333">
        <v>232</v>
      </c>
      <c r="CT230" s="333">
        <v>163200085480</v>
      </c>
      <c r="CU230" s="333">
        <v>228</v>
      </c>
      <c r="CV230" s="333">
        <v>163200060558</v>
      </c>
      <c r="CW230" s="333"/>
      <c r="CX230" s="333"/>
      <c r="CY230" s="333"/>
      <c r="CZ230" s="333"/>
      <c r="DA230" s="333"/>
      <c r="DB230" s="374"/>
      <c r="DC230" s="154"/>
      <c r="DD230" s="179">
        <f t="shared" si="165"/>
        <v>148.85013272470169</v>
      </c>
      <c r="DE230" s="179">
        <f t="shared" si="166"/>
        <v>14.779966666666667</v>
      </c>
      <c r="DF230" s="179">
        <f t="shared" si="167"/>
        <v>12.092699999999999</v>
      </c>
      <c r="DG230" s="179">
        <f t="shared" si="168"/>
        <v>11.420883333333332</v>
      </c>
      <c r="DH230" s="180">
        <f t="shared" si="169"/>
        <v>22</v>
      </c>
      <c r="DI230" s="181">
        <f t="shared" si="188"/>
        <v>228</v>
      </c>
      <c r="DJ230" s="182">
        <f t="shared" si="183"/>
        <v>1</v>
      </c>
      <c r="DK230" s="182">
        <f t="shared" si="184"/>
        <v>0</v>
      </c>
      <c r="DL230" s="182">
        <f t="shared" si="189"/>
        <v>0</v>
      </c>
      <c r="DM230" s="182">
        <f t="shared" si="190"/>
        <v>0</v>
      </c>
      <c r="DN230" s="182">
        <f t="shared" si="191"/>
        <v>0</v>
      </c>
      <c r="DO230" s="182">
        <f t="shared" si="170"/>
        <v>1</v>
      </c>
      <c r="DP230" s="182">
        <f t="shared" si="171"/>
        <v>0</v>
      </c>
      <c r="DQ230" s="25">
        <f t="shared" si="172"/>
        <v>0</v>
      </c>
      <c r="DR230" s="169"/>
      <c r="DS230" s="166" t="str">
        <f t="shared" si="192"/>
        <v>A</v>
      </c>
      <c r="DT230" s="166" t="str">
        <f t="shared" si="193"/>
        <v>A</v>
      </c>
      <c r="DU230" s="167">
        <f t="shared" si="194"/>
        <v>1</v>
      </c>
      <c r="DV230" s="153" t="str">
        <f>VLOOKUP(M230,'Data Master kondisi'!$O$3:$P$11,2,FALSE)</f>
        <v>Z</v>
      </c>
      <c r="DW230" s="153">
        <f>LOOKUP(DV230,{"X","X","X","Y","Y","Y","Z","Z","Z"},{6,6,6,4,4,4,2,2,2})</f>
        <v>2</v>
      </c>
      <c r="DX230" s="153">
        <f t="shared" si="173"/>
        <v>1</v>
      </c>
      <c r="DY230" s="153">
        <f t="shared" si="195"/>
        <v>4</v>
      </c>
      <c r="DZ230" s="153" t="str">
        <f>VLOOKUP(G230,'Data Master class'!$A$5:$D$12,3,FALSE)</f>
        <v>B</v>
      </c>
      <c r="EA230" s="160" t="str">
        <f t="shared" si="196"/>
        <v>BAIK</v>
      </c>
      <c r="EB230" s="156"/>
      <c r="EC230" s="153">
        <f>VLOOKUP(G230,'Data Master class'!$A$5:$D$12,2,FALSE)</f>
        <v>3</v>
      </c>
      <c r="ED230" s="153" t="str">
        <f>VLOOKUP(H230,'Data Master class'!$E$5:$G$6,3,FALSE)</f>
        <v>Y</v>
      </c>
      <c r="EE230" s="153">
        <f>VLOOKUP(H230,'Data Master class'!$E$5:$G$6,2,FALSE)</f>
        <v>1</v>
      </c>
      <c r="EF230" s="153">
        <f t="shared" si="197"/>
        <v>4</v>
      </c>
      <c r="EG230" s="153" t="str">
        <f t="shared" si="198"/>
        <v>CLASS 3</v>
      </c>
      <c r="EH230" s="153">
        <f t="shared" si="199"/>
        <v>8</v>
      </c>
      <c r="EI230" s="171"/>
      <c r="EJ230" s="441">
        <f t="shared" si="174"/>
        <v>0.15789473684210525</v>
      </c>
      <c r="EK230" s="441">
        <f t="shared" si="175"/>
        <v>5.2631578947368418E-2</v>
      </c>
      <c r="EL230" s="441">
        <f t="shared" si="176"/>
        <v>0.10526315789473684</v>
      </c>
      <c r="EM230" s="442">
        <f t="shared" si="200"/>
        <v>0.10526315789473684</v>
      </c>
      <c r="EN230" s="443" t="str">
        <f t="shared" si="201"/>
        <v>CUKUP</v>
      </c>
      <c r="EO230" s="195"/>
      <c r="EP230" s="196" t="e">
        <f>'2. SUHU &amp; FISIK TRAFO'!CY230</f>
        <v>#NAME?</v>
      </c>
      <c r="EQ230" s="168" t="e">
        <f t="shared" si="202"/>
        <v>#NAME?</v>
      </c>
      <c r="ER230" s="189" t="e">
        <f t="shared" si="203"/>
        <v>#NAME?</v>
      </c>
      <c r="ES230" s="195"/>
      <c r="ET230" s="447">
        <f t="shared" si="185"/>
        <v>12.705</v>
      </c>
      <c r="EU230" s="447">
        <f t="shared" si="204"/>
        <v>10.164000000000001</v>
      </c>
      <c r="EV230" s="448">
        <f t="shared" si="177"/>
        <v>12.705</v>
      </c>
      <c r="EW230" s="449" t="str">
        <f t="shared" si="205"/>
        <v>BAIK</v>
      </c>
      <c r="EX230" s="721"/>
      <c r="EY230" s="447">
        <f t="shared" si="186"/>
        <v>11.338000000000001</v>
      </c>
      <c r="EZ230" s="447">
        <f t="shared" si="178"/>
        <v>9.0704000000000011</v>
      </c>
      <c r="FA230" s="448">
        <f t="shared" si="187"/>
        <v>11.338000000000001</v>
      </c>
      <c r="FB230" s="449" t="str">
        <f t="shared" si="179"/>
        <v>BAIK</v>
      </c>
      <c r="FC230" s="195"/>
      <c r="FD230" s="453">
        <f t="shared" si="180"/>
        <v>14</v>
      </c>
      <c r="FE230" s="454">
        <f t="shared" si="181"/>
        <v>144.50867052023122</v>
      </c>
      <c r="FF230" s="725">
        <f t="shared" si="182"/>
        <v>9.6879999999999988</v>
      </c>
      <c r="FG230" s="202" t="str">
        <f t="shared" si="206"/>
        <v>BAIK</v>
      </c>
    </row>
    <row r="231" spans="1:163">
      <c r="A231" s="347">
        <v>219</v>
      </c>
      <c r="B231" s="764" t="s">
        <v>2239</v>
      </c>
      <c r="C231" s="331" t="s">
        <v>1517</v>
      </c>
      <c r="D231" s="259" t="s">
        <v>1518</v>
      </c>
      <c r="E231" s="319" t="s">
        <v>1488</v>
      </c>
      <c r="F231" s="319" t="s">
        <v>1488</v>
      </c>
      <c r="G231" s="208" t="s">
        <v>206</v>
      </c>
      <c r="H231" s="214" t="s">
        <v>209</v>
      </c>
      <c r="I231" s="463">
        <v>10790075593</v>
      </c>
      <c r="J231" s="462">
        <v>-26677885</v>
      </c>
      <c r="K231" s="259" t="s">
        <v>315</v>
      </c>
      <c r="L231" s="259" t="s">
        <v>571</v>
      </c>
      <c r="M231" s="259">
        <v>50</v>
      </c>
      <c r="N231" s="259">
        <v>1008573</v>
      </c>
      <c r="O231" s="259">
        <v>2018</v>
      </c>
      <c r="P231" s="259" t="s">
        <v>316</v>
      </c>
      <c r="Q231" s="665">
        <v>0.80347222222222225</v>
      </c>
      <c r="R231" s="433">
        <v>43331</v>
      </c>
      <c r="S231" s="331" t="s">
        <v>318</v>
      </c>
      <c r="T231" s="331" t="s">
        <v>607</v>
      </c>
      <c r="U231" s="259">
        <v>1</v>
      </c>
      <c r="V231" s="259">
        <v>1</v>
      </c>
      <c r="W231" s="259">
        <v>3</v>
      </c>
      <c r="X231" s="259">
        <v>20000</v>
      </c>
      <c r="Y231" s="332">
        <v>393</v>
      </c>
      <c r="Z231" s="332">
        <v>395</v>
      </c>
      <c r="AA231" s="332">
        <v>392</v>
      </c>
      <c r="AB231" s="332">
        <v>227</v>
      </c>
      <c r="AC231" s="332">
        <v>228</v>
      </c>
      <c r="AD231" s="332">
        <v>225</v>
      </c>
      <c r="AE231" s="332">
        <v>8</v>
      </c>
      <c r="AF231" s="332">
        <v>12</v>
      </c>
      <c r="AG231" s="332">
        <v>7</v>
      </c>
      <c r="AH231" s="332">
        <v>8</v>
      </c>
      <c r="AI231" s="332">
        <v>8</v>
      </c>
      <c r="AJ231" s="332">
        <v>12</v>
      </c>
      <c r="AK231" s="332">
        <v>7</v>
      </c>
      <c r="AL231" s="332">
        <v>8</v>
      </c>
      <c r="AM231" s="332"/>
      <c r="AN231" s="332"/>
      <c r="AO231" s="332"/>
      <c r="AP231" s="332"/>
      <c r="AQ231" s="332"/>
      <c r="AR231" s="332"/>
      <c r="AS231" s="332"/>
      <c r="AT231" s="332"/>
      <c r="AU231" s="332"/>
      <c r="AV231" s="332"/>
      <c r="AW231" s="332"/>
      <c r="AX231" s="332"/>
      <c r="AY231" s="648">
        <v>0.93500000000000005</v>
      </c>
      <c r="AZ231" s="648">
        <v>0.92100000000000004</v>
      </c>
      <c r="BA231" s="648">
        <v>0.96799999999999997</v>
      </c>
      <c r="BB231" s="261">
        <v>403</v>
      </c>
      <c r="BC231" s="261">
        <v>405</v>
      </c>
      <c r="BD231" s="261">
        <v>401</v>
      </c>
      <c r="BE231" s="261">
        <v>232</v>
      </c>
      <c r="BF231" s="261">
        <v>233</v>
      </c>
      <c r="BG231" s="261">
        <v>231</v>
      </c>
      <c r="BH231" s="261">
        <v>8</v>
      </c>
      <c r="BI231" s="261">
        <v>8</v>
      </c>
      <c r="BJ231" s="261">
        <v>6</v>
      </c>
      <c r="BK231" s="261">
        <v>3</v>
      </c>
      <c r="BL231" s="261">
        <v>8</v>
      </c>
      <c r="BM231" s="261">
        <v>8</v>
      </c>
      <c r="BN231" s="261">
        <v>6</v>
      </c>
      <c r="BO231" s="261">
        <v>3</v>
      </c>
      <c r="BP231" s="261"/>
      <c r="BQ231" s="261"/>
      <c r="BR231" s="261"/>
      <c r="BS231" s="261"/>
      <c r="BT231" s="261"/>
      <c r="BU231" s="261"/>
      <c r="BV231" s="261"/>
      <c r="BW231" s="261"/>
      <c r="BX231" s="261"/>
      <c r="BY231" s="261"/>
      <c r="BZ231" s="261"/>
      <c r="CA231" s="261"/>
      <c r="CB231" s="720">
        <v>0.69799999999999995</v>
      </c>
      <c r="CC231" s="720">
        <v>0.755</v>
      </c>
      <c r="CD231" s="720">
        <v>0.88300000000000001</v>
      </c>
      <c r="CE231" s="333">
        <v>230</v>
      </c>
      <c r="CF231" s="333">
        <v>86076806753</v>
      </c>
      <c r="CG231" s="333" t="s">
        <v>1519</v>
      </c>
      <c r="CH231" s="333">
        <v>86076806386</v>
      </c>
      <c r="CI231" s="333">
        <v>229</v>
      </c>
      <c r="CJ231" s="333">
        <v>163100227053</v>
      </c>
      <c r="CK231" s="333"/>
      <c r="CL231" s="333"/>
      <c r="CM231" s="333"/>
      <c r="CN231" s="333"/>
      <c r="CO231" s="333"/>
      <c r="CP231" s="333"/>
      <c r="CQ231" s="333"/>
      <c r="CR231" s="333"/>
      <c r="CS231" s="333"/>
      <c r="CT231" s="333"/>
      <c r="CU231" s="333"/>
      <c r="CV231" s="333"/>
      <c r="CW231" s="333"/>
      <c r="CX231" s="333"/>
      <c r="CY231" s="333"/>
      <c r="CZ231" s="333"/>
      <c r="DA231" s="333"/>
      <c r="DB231" s="374"/>
      <c r="DC231" s="154"/>
      <c r="DD231" s="179">
        <f t="shared" si="165"/>
        <v>73.478985010287062</v>
      </c>
      <c r="DE231" s="179">
        <f t="shared" si="166"/>
        <v>10.887466666666667</v>
      </c>
      <c r="DF231" s="179">
        <f t="shared" si="167"/>
        <v>16.331199999999999</v>
      </c>
      <c r="DG231" s="179">
        <f t="shared" si="168"/>
        <v>9.5265333333333331</v>
      </c>
      <c r="DH231" s="180">
        <f t="shared" si="169"/>
        <v>12</v>
      </c>
      <c r="DI231" s="181">
        <f t="shared" si="188"/>
        <v>229</v>
      </c>
      <c r="DJ231" s="182">
        <f t="shared" si="183"/>
        <v>1</v>
      </c>
      <c r="DK231" s="182">
        <f t="shared" si="184"/>
        <v>0</v>
      </c>
      <c r="DL231" s="182">
        <f t="shared" si="189"/>
        <v>0</v>
      </c>
      <c r="DM231" s="182">
        <f t="shared" si="190"/>
        <v>0</v>
      </c>
      <c r="DN231" s="182">
        <f t="shared" si="191"/>
        <v>0</v>
      </c>
      <c r="DO231" s="182">
        <f t="shared" si="170"/>
        <v>1</v>
      </c>
      <c r="DP231" s="182">
        <f t="shared" si="171"/>
        <v>0</v>
      </c>
      <c r="DQ231" s="25">
        <f t="shared" si="172"/>
        <v>0</v>
      </c>
      <c r="DR231" s="169"/>
      <c r="DS231" s="166" t="str">
        <f t="shared" si="192"/>
        <v>A</v>
      </c>
      <c r="DT231" s="166" t="str">
        <f t="shared" si="193"/>
        <v>B</v>
      </c>
      <c r="DU231" s="167">
        <f t="shared" si="194"/>
        <v>2</v>
      </c>
      <c r="DV231" s="153" t="str">
        <f>VLOOKUP(M231,'Data Master kondisi'!$O$3:$P$11,2,FALSE)</f>
        <v>Z</v>
      </c>
      <c r="DW231" s="153">
        <f>LOOKUP(DV231,{"X","X","X","Y","Y","Y","Z","Z","Z"},{6,6,6,4,4,4,2,2,2})</f>
        <v>2</v>
      </c>
      <c r="DX231" s="153">
        <f t="shared" si="173"/>
        <v>1</v>
      </c>
      <c r="DY231" s="153">
        <f t="shared" si="195"/>
        <v>5</v>
      </c>
      <c r="DZ231" s="153" t="str">
        <f>VLOOKUP(G231,'Data Master class'!$A$5:$D$12,3,FALSE)</f>
        <v>B</v>
      </c>
      <c r="EA231" s="160" t="str">
        <f t="shared" si="196"/>
        <v>BAIK</v>
      </c>
      <c r="EB231" s="156"/>
      <c r="EC231" s="153">
        <f>VLOOKUP(G231,'Data Master class'!$A$5:$D$12,2,FALSE)</f>
        <v>3</v>
      </c>
      <c r="ED231" s="153" t="str">
        <f>VLOOKUP(H231,'Data Master class'!$E$5:$G$6,3,FALSE)</f>
        <v>Y</v>
      </c>
      <c r="EE231" s="153">
        <f>VLOOKUP(H231,'Data Master class'!$E$5:$G$6,2,FALSE)</f>
        <v>1</v>
      </c>
      <c r="EF231" s="153">
        <f t="shared" si="197"/>
        <v>4</v>
      </c>
      <c r="EG231" s="153" t="str">
        <f t="shared" si="198"/>
        <v>CLASS 3</v>
      </c>
      <c r="EH231" s="153">
        <f t="shared" si="199"/>
        <v>9</v>
      </c>
      <c r="EI231" s="171"/>
      <c r="EJ231" s="441">
        <f t="shared" si="174"/>
        <v>0.1111111111111111</v>
      </c>
      <c r="EK231" s="441">
        <f t="shared" si="175"/>
        <v>0.33333333333333331</v>
      </c>
      <c r="EL231" s="441">
        <f t="shared" si="176"/>
        <v>0.22222222222222221</v>
      </c>
      <c r="EM231" s="442">
        <f t="shared" si="200"/>
        <v>0.22222222222222221</v>
      </c>
      <c r="EN231" s="443" t="str">
        <f t="shared" si="201"/>
        <v>KURANG</v>
      </c>
      <c r="EO231" s="195"/>
      <c r="EP231" s="196" t="e">
        <f>'2. SUHU &amp; FISIK TRAFO'!CY231</f>
        <v>#NAME?</v>
      </c>
      <c r="EQ231" s="168" t="e">
        <f t="shared" si="202"/>
        <v>#NAME?</v>
      </c>
      <c r="ER231" s="189" t="e">
        <f t="shared" si="203"/>
        <v>#NAME?</v>
      </c>
      <c r="ES231" s="195"/>
      <c r="ET231" s="447">
        <f t="shared" si="185"/>
        <v>6.1269999999999998</v>
      </c>
      <c r="EU231" s="447">
        <f t="shared" si="204"/>
        <v>4.9016000000000002</v>
      </c>
      <c r="EV231" s="448">
        <f t="shared" si="177"/>
        <v>12.254</v>
      </c>
      <c r="EW231" s="449" t="str">
        <f t="shared" si="205"/>
        <v>BAIK</v>
      </c>
      <c r="EX231" s="721"/>
      <c r="EY231" s="447">
        <f t="shared" si="186"/>
        <v>5.1059999999999999</v>
      </c>
      <c r="EZ231" s="447">
        <f t="shared" si="178"/>
        <v>4.0848000000000004</v>
      </c>
      <c r="FA231" s="448">
        <f t="shared" si="187"/>
        <v>10.212</v>
      </c>
      <c r="FB231" s="449" t="str">
        <f t="shared" si="179"/>
        <v>BAIK</v>
      </c>
      <c r="FC231" s="195"/>
      <c r="FD231" s="453">
        <f t="shared" si="180"/>
        <v>8</v>
      </c>
      <c r="FE231" s="454">
        <f t="shared" si="181"/>
        <v>72.25433526011561</v>
      </c>
      <c r="FF231" s="725">
        <f t="shared" si="182"/>
        <v>11.071999999999999</v>
      </c>
      <c r="FG231" s="202" t="str">
        <f t="shared" si="206"/>
        <v>CUKUP</v>
      </c>
    </row>
    <row r="232" spans="1:163">
      <c r="A232" s="347">
        <v>220</v>
      </c>
      <c r="B232" s="764" t="s">
        <v>2239</v>
      </c>
      <c r="C232" s="331" t="s">
        <v>1520</v>
      </c>
      <c r="D232" s="259" t="s">
        <v>1499</v>
      </c>
      <c r="E232" s="319" t="s">
        <v>1488</v>
      </c>
      <c r="F232" s="319" t="s">
        <v>1488</v>
      </c>
      <c r="G232" s="208" t="s">
        <v>206</v>
      </c>
      <c r="H232" s="214" t="s">
        <v>208</v>
      </c>
      <c r="I232" s="463">
        <v>10798507543</v>
      </c>
      <c r="J232" s="462">
        <v>-269749193</v>
      </c>
      <c r="K232" s="259" t="s">
        <v>315</v>
      </c>
      <c r="L232" s="259" t="s">
        <v>622</v>
      </c>
      <c r="M232" s="259">
        <v>50</v>
      </c>
      <c r="N232" s="259">
        <v>1905031286</v>
      </c>
      <c r="O232" s="259">
        <v>2019</v>
      </c>
      <c r="P232" s="259" t="s">
        <v>316</v>
      </c>
      <c r="Q232" s="665">
        <v>0.80902777777777779</v>
      </c>
      <c r="R232" s="433">
        <v>44793</v>
      </c>
      <c r="S232" s="331" t="s">
        <v>318</v>
      </c>
      <c r="T232" s="331" t="s">
        <v>607</v>
      </c>
      <c r="U232" s="259">
        <v>2</v>
      </c>
      <c r="V232" s="259">
        <v>2</v>
      </c>
      <c r="W232" s="259">
        <v>3</v>
      </c>
      <c r="X232" s="259">
        <v>20000</v>
      </c>
      <c r="Y232" s="332">
        <v>400</v>
      </c>
      <c r="Z232" s="332">
        <v>403</v>
      </c>
      <c r="AA232" s="332">
        <v>402</v>
      </c>
      <c r="AB232" s="332">
        <v>233</v>
      </c>
      <c r="AC232" s="332">
        <v>233</v>
      </c>
      <c r="AD232" s="332">
        <v>230</v>
      </c>
      <c r="AE232" s="332">
        <v>18</v>
      </c>
      <c r="AF232" s="332">
        <v>43</v>
      </c>
      <c r="AG232" s="332">
        <v>25</v>
      </c>
      <c r="AH232" s="332">
        <v>27</v>
      </c>
      <c r="AI232" s="332">
        <v>9</v>
      </c>
      <c r="AJ232" s="332">
        <v>36</v>
      </c>
      <c r="AK232" s="332">
        <v>18</v>
      </c>
      <c r="AL232" s="332">
        <v>18</v>
      </c>
      <c r="AM232" s="332">
        <v>9</v>
      </c>
      <c r="AN232" s="332">
        <v>7</v>
      </c>
      <c r="AO232" s="332">
        <v>7</v>
      </c>
      <c r="AP232" s="332">
        <v>9</v>
      </c>
      <c r="AQ232" s="332"/>
      <c r="AR232" s="332"/>
      <c r="AS232" s="332"/>
      <c r="AT232" s="332"/>
      <c r="AU232" s="332"/>
      <c r="AV232" s="332"/>
      <c r="AW232" s="332"/>
      <c r="AX232" s="332"/>
      <c r="AY232" s="648">
        <v>0.91500000000000004</v>
      </c>
      <c r="AZ232" s="648">
        <v>0.96899999999999997</v>
      </c>
      <c r="BA232" s="648">
        <v>0.93500000000000005</v>
      </c>
      <c r="BB232" s="261">
        <v>403</v>
      </c>
      <c r="BC232" s="261">
        <v>401</v>
      </c>
      <c r="BD232" s="261">
        <v>399</v>
      </c>
      <c r="BE232" s="261">
        <v>232</v>
      </c>
      <c r="BF232" s="261">
        <v>231</v>
      </c>
      <c r="BG232" s="261">
        <v>229</v>
      </c>
      <c r="BH232" s="261">
        <v>18</v>
      </c>
      <c r="BI232" s="261">
        <v>32</v>
      </c>
      <c r="BJ232" s="261">
        <v>23</v>
      </c>
      <c r="BK232" s="261">
        <v>17</v>
      </c>
      <c r="BL232" s="261">
        <v>9</v>
      </c>
      <c r="BM232" s="261">
        <v>20</v>
      </c>
      <c r="BN232" s="261">
        <v>17</v>
      </c>
      <c r="BO232" s="261">
        <v>9</v>
      </c>
      <c r="BP232" s="261">
        <v>9</v>
      </c>
      <c r="BQ232" s="261">
        <v>12</v>
      </c>
      <c r="BR232" s="261">
        <v>6</v>
      </c>
      <c r="BS232" s="261">
        <v>8</v>
      </c>
      <c r="BT232" s="261"/>
      <c r="BU232" s="261"/>
      <c r="BV232" s="261"/>
      <c r="BW232" s="261"/>
      <c r="BX232" s="261"/>
      <c r="BY232" s="261"/>
      <c r="BZ232" s="261"/>
      <c r="CA232" s="261"/>
      <c r="CB232" s="720">
        <v>0.91700000000000004</v>
      </c>
      <c r="CC232" s="720">
        <v>0.92200000000000004</v>
      </c>
      <c r="CD232" s="720">
        <v>0.77</v>
      </c>
      <c r="CE232" s="333">
        <v>230</v>
      </c>
      <c r="CF232" s="333">
        <v>32104195543</v>
      </c>
      <c r="CG232" s="333">
        <v>229</v>
      </c>
      <c r="CH232" s="333">
        <v>32104195328</v>
      </c>
      <c r="CI232" s="333">
        <v>227</v>
      </c>
      <c r="CJ232" s="333">
        <v>163200017814</v>
      </c>
      <c r="CK232" s="333">
        <v>230</v>
      </c>
      <c r="CL232" s="333">
        <v>56601442561</v>
      </c>
      <c r="CM232" s="333">
        <v>229</v>
      </c>
      <c r="CN232" s="333">
        <v>56601442620</v>
      </c>
      <c r="CO232" s="333">
        <v>227</v>
      </c>
      <c r="CP232" s="333">
        <v>163200029728</v>
      </c>
      <c r="CQ232" s="333"/>
      <c r="CR232" s="333"/>
      <c r="CS232" s="333"/>
      <c r="CT232" s="333"/>
      <c r="CU232" s="333"/>
      <c r="CV232" s="333"/>
      <c r="CW232" s="333"/>
      <c r="CX232" s="333"/>
      <c r="CY232" s="333"/>
      <c r="CZ232" s="333"/>
      <c r="DA232" s="333"/>
      <c r="DB232" s="374"/>
      <c r="DC232" s="154"/>
      <c r="DD232" s="179">
        <f t="shared" si="165"/>
        <v>71.954524740364093</v>
      </c>
      <c r="DE232" s="179">
        <f t="shared" si="166"/>
        <v>25.015799999999999</v>
      </c>
      <c r="DF232" s="179">
        <f t="shared" si="167"/>
        <v>59.759966666666664</v>
      </c>
      <c r="DG232" s="179">
        <f t="shared" si="168"/>
        <v>34.744166666666665</v>
      </c>
      <c r="DH232" s="180">
        <f t="shared" si="169"/>
        <v>43</v>
      </c>
      <c r="DI232" s="181">
        <f t="shared" si="188"/>
        <v>227</v>
      </c>
      <c r="DJ232" s="182">
        <f t="shared" si="183"/>
        <v>0</v>
      </c>
      <c r="DK232" s="182">
        <f t="shared" si="184"/>
        <v>1</v>
      </c>
      <c r="DL232" s="182">
        <f t="shared" si="189"/>
        <v>0</v>
      </c>
      <c r="DM232" s="182">
        <f t="shared" si="190"/>
        <v>0</v>
      </c>
      <c r="DN232" s="182">
        <f t="shared" si="191"/>
        <v>0</v>
      </c>
      <c r="DO232" s="182">
        <f t="shared" si="170"/>
        <v>0</v>
      </c>
      <c r="DP232" s="182">
        <f t="shared" si="171"/>
        <v>1</v>
      </c>
      <c r="DQ232" s="25">
        <f t="shared" si="172"/>
        <v>0</v>
      </c>
      <c r="DR232" s="169"/>
      <c r="DS232" s="166" t="str">
        <f t="shared" si="192"/>
        <v>A</v>
      </c>
      <c r="DT232" s="166" t="str">
        <f t="shared" si="193"/>
        <v>B</v>
      </c>
      <c r="DU232" s="167">
        <f t="shared" si="194"/>
        <v>2</v>
      </c>
      <c r="DV232" s="153" t="str">
        <f>VLOOKUP(M232,'Data Master kondisi'!$O$3:$P$11,2,FALSE)</f>
        <v>Z</v>
      </c>
      <c r="DW232" s="153">
        <f>LOOKUP(DV232,{"X","X","X","Y","Y","Y","Z","Z","Z"},{6,6,6,4,4,4,2,2,2})</f>
        <v>2</v>
      </c>
      <c r="DX232" s="153">
        <f t="shared" si="173"/>
        <v>1</v>
      </c>
      <c r="DY232" s="153">
        <f t="shared" si="195"/>
        <v>5</v>
      </c>
      <c r="DZ232" s="153" t="str">
        <f>VLOOKUP(G232,'Data Master class'!$A$5:$D$12,3,FALSE)</f>
        <v>B</v>
      </c>
      <c r="EA232" s="160" t="str">
        <f t="shared" si="196"/>
        <v>BAIK</v>
      </c>
      <c r="EB232" s="156"/>
      <c r="EC232" s="153">
        <f>VLOOKUP(G232,'Data Master class'!$A$5:$D$12,2,FALSE)</f>
        <v>3</v>
      </c>
      <c r="ED232" s="153" t="str">
        <f>VLOOKUP(H232,'Data Master class'!$E$5:$G$6,3,FALSE)</f>
        <v>X</v>
      </c>
      <c r="EE232" s="153">
        <f>VLOOKUP(H232,'Data Master class'!$E$5:$G$6,2,FALSE)</f>
        <v>2</v>
      </c>
      <c r="EF232" s="153">
        <f t="shared" si="197"/>
        <v>5</v>
      </c>
      <c r="EG232" s="153" t="str">
        <f t="shared" si="198"/>
        <v>CLASS 3</v>
      </c>
      <c r="EH232" s="153">
        <f t="shared" si="199"/>
        <v>10</v>
      </c>
      <c r="EI232" s="171"/>
      <c r="EJ232" s="441">
        <f t="shared" si="174"/>
        <v>0.372093023255814</v>
      </c>
      <c r="EK232" s="441">
        <f t="shared" si="175"/>
        <v>0.49999999999999994</v>
      </c>
      <c r="EL232" s="441">
        <f t="shared" si="176"/>
        <v>0.12790697674418608</v>
      </c>
      <c r="EM232" s="442">
        <f t="shared" si="200"/>
        <v>0.33333333333333331</v>
      </c>
      <c r="EN232" s="443" t="str">
        <f t="shared" si="201"/>
        <v>BURUK</v>
      </c>
      <c r="EO232" s="195"/>
      <c r="EP232" s="196" t="e">
        <f>'2. SUHU &amp; FISIK TRAFO'!CY232</f>
        <v>#NAME?</v>
      </c>
      <c r="EQ232" s="168" t="e">
        <f t="shared" si="202"/>
        <v>#NAME?</v>
      </c>
      <c r="ER232" s="189" t="e">
        <f t="shared" si="203"/>
        <v>#NAME?</v>
      </c>
      <c r="ES232" s="195"/>
      <c r="ET232" s="447">
        <f t="shared" si="185"/>
        <v>19.963000000000001</v>
      </c>
      <c r="EU232" s="447">
        <f t="shared" si="204"/>
        <v>15.970400000000001</v>
      </c>
      <c r="EV232" s="448">
        <f t="shared" si="177"/>
        <v>39.926000000000002</v>
      </c>
      <c r="EW232" s="449" t="str">
        <f t="shared" si="205"/>
        <v>BAIK</v>
      </c>
      <c r="EX232" s="721"/>
      <c r="EY232" s="447">
        <f t="shared" si="186"/>
        <v>16.835000000000001</v>
      </c>
      <c r="EZ232" s="447">
        <f t="shared" si="178"/>
        <v>13.468000000000002</v>
      </c>
      <c r="FA232" s="448">
        <f t="shared" si="187"/>
        <v>33.67</v>
      </c>
      <c r="FB232" s="449" t="str">
        <f t="shared" si="179"/>
        <v>BAIK</v>
      </c>
      <c r="FC232" s="195"/>
      <c r="FD232" s="453">
        <f t="shared" si="180"/>
        <v>27</v>
      </c>
      <c r="FE232" s="454">
        <f t="shared" si="181"/>
        <v>72.25433526011561</v>
      </c>
      <c r="FF232" s="725">
        <f t="shared" si="182"/>
        <v>37.367999999999995</v>
      </c>
      <c r="FG232" s="202" t="str">
        <f t="shared" si="206"/>
        <v>BURUK</v>
      </c>
    </row>
    <row r="233" spans="1:163">
      <c r="A233" s="347">
        <v>221</v>
      </c>
      <c r="B233" s="764" t="s">
        <v>2239</v>
      </c>
      <c r="C233" s="331" t="s">
        <v>1521</v>
      </c>
      <c r="D233" s="259" t="s">
        <v>1522</v>
      </c>
      <c r="E233" s="319" t="s">
        <v>1488</v>
      </c>
      <c r="F233" s="319" t="s">
        <v>1488</v>
      </c>
      <c r="G233" s="208" t="s">
        <v>206</v>
      </c>
      <c r="H233" s="214" t="s">
        <v>208</v>
      </c>
      <c r="I233" s="463">
        <v>10799970928</v>
      </c>
      <c r="J233" s="462">
        <v>-27061465</v>
      </c>
      <c r="K233" s="259" t="s">
        <v>315</v>
      </c>
      <c r="L233" s="259" t="s">
        <v>571</v>
      </c>
      <c r="M233" s="259">
        <v>100</v>
      </c>
      <c r="N233" s="259">
        <v>12034671</v>
      </c>
      <c r="O233" s="259">
        <v>2012</v>
      </c>
      <c r="P233" s="259" t="s">
        <v>316</v>
      </c>
      <c r="Q233" s="665">
        <v>0.81527777777777777</v>
      </c>
      <c r="R233" s="433">
        <v>44793</v>
      </c>
      <c r="S233" s="331" t="s">
        <v>318</v>
      </c>
      <c r="T233" s="331" t="s">
        <v>607</v>
      </c>
      <c r="U233" s="259">
        <v>2</v>
      </c>
      <c r="V233" s="259">
        <v>2</v>
      </c>
      <c r="W233" s="259">
        <v>3</v>
      </c>
      <c r="X233" s="259">
        <v>20000</v>
      </c>
      <c r="Y233" s="332">
        <v>404</v>
      </c>
      <c r="Z233" s="332">
        <v>401</v>
      </c>
      <c r="AA233" s="332">
        <v>400</v>
      </c>
      <c r="AB233" s="332">
        <v>233</v>
      </c>
      <c r="AC233" s="332">
        <v>231</v>
      </c>
      <c r="AD233" s="332">
        <v>230</v>
      </c>
      <c r="AE233" s="332">
        <v>76</v>
      </c>
      <c r="AF233" s="332">
        <v>96</v>
      </c>
      <c r="AG233" s="332">
        <v>77</v>
      </c>
      <c r="AH233" s="332">
        <v>42</v>
      </c>
      <c r="AI233" s="332">
        <v>52</v>
      </c>
      <c r="AJ233" s="332">
        <v>62</v>
      </c>
      <c r="AK233" s="332">
        <v>50</v>
      </c>
      <c r="AL233" s="332">
        <v>32</v>
      </c>
      <c r="AM233" s="332">
        <v>24</v>
      </c>
      <c r="AN233" s="332">
        <v>34</v>
      </c>
      <c r="AO233" s="332">
        <v>27</v>
      </c>
      <c r="AP233" s="332">
        <v>10</v>
      </c>
      <c r="AQ233" s="332"/>
      <c r="AR233" s="332"/>
      <c r="AS233" s="332"/>
      <c r="AT233" s="332"/>
      <c r="AU233" s="332"/>
      <c r="AV233" s="332"/>
      <c r="AW233" s="332"/>
      <c r="AX233" s="332"/>
      <c r="AY233" s="648">
        <v>0.95499999999999996</v>
      </c>
      <c r="AZ233" s="648">
        <v>0.94</v>
      </c>
      <c r="BA233" s="648">
        <v>0.93799999999999994</v>
      </c>
      <c r="BB233" s="261">
        <v>401</v>
      </c>
      <c r="BC233" s="261">
        <v>401</v>
      </c>
      <c r="BD233" s="261">
        <v>400</v>
      </c>
      <c r="BE233" s="261">
        <v>231</v>
      </c>
      <c r="BF233" s="261">
        <v>231</v>
      </c>
      <c r="BG233" s="261">
        <v>230</v>
      </c>
      <c r="BH233" s="261">
        <v>54</v>
      </c>
      <c r="BI233" s="261">
        <v>63</v>
      </c>
      <c r="BJ233" s="261">
        <v>58</v>
      </c>
      <c r="BK233" s="261">
        <v>23</v>
      </c>
      <c r="BL233" s="261">
        <v>37</v>
      </c>
      <c r="BM233" s="261">
        <v>46</v>
      </c>
      <c r="BN233" s="261">
        <v>31</v>
      </c>
      <c r="BO233" s="261">
        <v>12</v>
      </c>
      <c r="BP233" s="261">
        <v>17</v>
      </c>
      <c r="BQ233" s="261">
        <v>17</v>
      </c>
      <c r="BR233" s="261">
        <v>27</v>
      </c>
      <c r="BS233" s="261">
        <v>11</v>
      </c>
      <c r="BT233" s="261"/>
      <c r="BU233" s="261"/>
      <c r="BV233" s="261"/>
      <c r="BW233" s="261"/>
      <c r="BX233" s="261"/>
      <c r="BY233" s="261"/>
      <c r="BZ233" s="261"/>
      <c r="CA233" s="261"/>
      <c r="CB233" s="720">
        <v>0.84899999999999998</v>
      </c>
      <c r="CC233" s="720">
        <v>0.89600000000000002</v>
      </c>
      <c r="CD233" s="720">
        <v>0.89300000000000002</v>
      </c>
      <c r="CE233" s="333">
        <v>229</v>
      </c>
      <c r="CF233" s="333">
        <v>56601477583</v>
      </c>
      <c r="CG233" s="333">
        <v>228</v>
      </c>
      <c r="CH233" s="333">
        <v>163200011629</v>
      </c>
      <c r="CI233" s="333">
        <v>228</v>
      </c>
      <c r="CJ233" s="333">
        <v>163200028991</v>
      </c>
      <c r="CK233" s="333">
        <v>229</v>
      </c>
      <c r="CL233" s="333">
        <v>163200028773</v>
      </c>
      <c r="CM233" s="333">
        <v>228</v>
      </c>
      <c r="CN233" s="333">
        <v>56601477681</v>
      </c>
      <c r="CO233" s="333">
        <v>228</v>
      </c>
      <c r="CP233" s="333">
        <v>163200011206</v>
      </c>
      <c r="CQ233" s="333"/>
      <c r="CR233" s="333"/>
      <c r="CS233" s="333"/>
      <c r="CT233" s="333"/>
      <c r="CU233" s="333"/>
      <c r="CV233" s="333"/>
      <c r="CW233" s="333"/>
      <c r="CX233" s="333"/>
      <c r="CY233" s="333"/>
      <c r="CZ233" s="333"/>
      <c r="DA233" s="333"/>
      <c r="DB233" s="374"/>
      <c r="DC233" s="154"/>
      <c r="DD233" s="179">
        <f t="shared" si="165"/>
        <v>143.90904948072819</v>
      </c>
      <c r="DE233" s="179">
        <f t="shared" si="166"/>
        <v>52.811133333333323</v>
      </c>
      <c r="DF233" s="179">
        <f t="shared" si="167"/>
        <v>66.708799999999997</v>
      </c>
      <c r="DG233" s="179">
        <f t="shared" si="168"/>
        <v>53.506016666666667</v>
      </c>
      <c r="DH233" s="180">
        <f t="shared" si="169"/>
        <v>96</v>
      </c>
      <c r="DI233" s="181">
        <f t="shared" si="188"/>
        <v>228</v>
      </c>
      <c r="DJ233" s="182">
        <f t="shared" si="183"/>
        <v>0</v>
      </c>
      <c r="DK233" s="182">
        <f t="shared" si="184"/>
        <v>0</v>
      </c>
      <c r="DL233" s="182">
        <f t="shared" si="189"/>
        <v>1</v>
      </c>
      <c r="DM233" s="182">
        <f t="shared" si="190"/>
        <v>0</v>
      </c>
      <c r="DN233" s="182">
        <f t="shared" si="191"/>
        <v>0</v>
      </c>
      <c r="DO233" s="182">
        <f t="shared" si="170"/>
        <v>0</v>
      </c>
      <c r="DP233" s="182">
        <f t="shared" si="171"/>
        <v>1</v>
      </c>
      <c r="DQ233" s="25">
        <f t="shared" si="172"/>
        <v>0</v>
      </c>
      <c r="DR233" s="169"/>
      <c r="DS233" s="166" t="str">
        <f t="shared" si="192"/>
        <v>A</v>
      </c>
      <c r="DT233" s="166" t="str">
        <f t="shared" si="193"/>
        <v>A</v>
      </c>
      <c r="DU233" s="167">
        <f t="shared" si="194"/>
        <v>1</v>
      </c>
      <c r="DV233" s="153" t="str">
        <f>VLOOKUP(M233,'Data Master kondisi'!$O$3:$P$11,2,FALSE)</f>
        <v>Z</v>
      </c>
      <c r="DW233" s="153">
        <f>LOOKUP(DV233,{"X","X","X","Y","Y","Y","Z","Z","Z"},{6,6,6,4,4,4,2,2,2})</f>
        <v>2</v>
      </c>
      <c r="DX233" s="153">
        <f t="shared" si="173"/>
        <v>1</v>
      </c>
      <c r="DY233" s="153">
        <f t="shared" si="195"/>
        <v>4</v>
      </c>
      <c r="DZ233" s="153" t="str">
        <f>VLOOKUP(G233,'Data Master class'!$A$5:$D$12,3,FALSE)</f>
        <v>B</v>
      </c>
      <c r="EA233" s="160" t="str">
        <f t="shared" si="196"/>
        <v>BAIK</v>
      </c>
      <c r="EB233" s="156"/>
      <c r="EC233" s="153">
        <f>VLOOKUP(G233,'Data Master class'!$A$5:$D$12,2,FALSE)</f>
        <v>3</v>
      </c>
      <c r="ED233" s="153" t="str">
        <f>VLOOKUP(H233,'Data Master class'!$E$5:$G$6,3,FALSE)</f>
        <v>X</v>
      </c>
      <c r="EE233" s="153">
        <f>VLOOKUP(H233,'Data Master class'!$E$5:$G$6,2,FALSE)</f>
        <v>2</v>
      </c>
      <c r="EF233" s="153">
        <f t="shared" si="197"/>
        <v>5</v>
      </c>
      <c r="EG233" s="153" t="str">
        <f t="shared" si="198"/>
        <v>CLASS 3</v>
      </c>
      <c r="EH233" s="153">
        <f t="shared" si="199"/>
        <v>9</v>
      </c>
      <c r="EI233" s="171"/>
      <c r="EJ233" s="441">
        <f t="shared" si="174"/>
        <v>8.4337349397590355E-2</v>
      </c>
      <c r="EK233" s="441">
        <f t="shared" si="175"/>
        <v>0.15662650602409639</v>
      </c>
      <c r="EL233" s="441">
        <f t="shared" si="176"/>
        <v>7.2289156626506021E-2</v>
      </c>
      <c r="EM233" s="442">
        <f t="shared" si="200"/>
        <v>0.10441767068273093</v>
      </c>
      <c r="EN233" s="443" t="str">
        <f t="shared" si="201"/>
        <v>CUKUP</v>
      </c>
      <c r="EO233" s="195"/>
      <c r="EP233" s="196" t="e">
        <f>'2. SUHU &amp; FISIK TRAFO'!CY233</f>
        <v>#NAME?</v>
      </c>
      <c r="EQ233" s="168" t="e">
        <f t="shared" si="202"/>
        <v>#NAME?</v>
      </c>
      <c r="ER233" s="189" t="e">
        <f t="shared" si="203"/>
        <v>#NAME?</v>
      </c>
      <c r="ES233" s="195"/>
      <c r="ET233" s="447">
        <f t="shared" si="185"/>
        <v>57.594000000000001</v>
      </c>
      <c r="EU233" s="447">
        <f t="shared" si="204"/>
        <v>46.075200000000002</v>
      </c>
      <c r="EV233" s="448">
        <f t="shared" si="177"/>
        <v>57.594000000000001</v>
      </c>
      <c r="EW233" s="449" t="str">
        <f t="shared" si="205"/>
        <v>BAIK</v>
      </c>
      <c r="EX233" s="721"/>
      <c r="EY233" s="447">
        <f t="shared" si="186"/>
        <v>40.366999999999997</v>
      </c>
      <c r="EZ233" s="447">
        <f t="shared" si="178"/>
        <v>32.293599999999998</v>
      </c>
      <c r="FA233" s="448">
        <f t="shared" si="187"/>
        <v>40.366999999999997</v>
      </c>
      <c r="FB233" s="449" t="str">
        <f t="shared" si="179"/>
        <v>BAIK</v>
      </c>
      <c r="FC233" s="195"/>
      <c r="FD233" s="453">
        <f t="shared" si="180"/>
        <v>42</v>
      </c>
      <c r="FE233" s="454">
        <f t="shared" si="181"/>
        <v>144.50867052023122</v>
      </c>
      <c r="FF233" s="725">
        <f t="shared" si="182"/>
        <v>29.064</v>
      </c>
      <c r="FG233" s="202" t="str">
        <f t="shared" si="206"/>
        <v>BURUK</v>
      </c>
    </row>
    <row r="234" spans="1:163">
      <c r="A234" s="347">
        <v>222</v>
      </c>
      <c r="B234" s="764" t="s">
        <v>2239</v>
      </c>
      <c r="C234" s="331" t="s">
        <v>1523</v>
      </c>
      <c r="D234" s="259" t="s">
        <v>1522</v>
      </c>
      <c r="E234" s="319" t="s">
        <v>1488</v>
      </c>
      <c r="F234" s="319" t="s">
        <v>1488</v>
      </c>
      <c r="G234" s="208" t="s">
        <v>206</v>
      </c>
      <c r="H234" s="214" t="s">
        <v>208</v>
      </c>
      <c r="I234" s="463">
        <v>10800474638</v>
      </c>
      <c r="J234" s="462" t="s">
        <v>1524</v>
      </c>
      <c r="K234" s="259" t="s">
        <v>315</v>
      </c>
      <c r="L234" s="259" t="s">
        <v>700</v>
      </c>
      <c r="M234" s="259">
        <v>100</v>
      </c>
      <c r="N234" s="259">
        <v>12180931</v>
      </c>
      <c r="O234" s="259">
        <v>2012</v>
      </c>
      <c r="P234" s="259" t="s">
        <v>316</v>
      </c>
      <c r="Q234" s="665">
        <v>0.8208333333333333</v>
      </c>
      <c r="R234" s="433">
        <v>44793</v>
      </c>
      <c r="S234" s="331" t="s">
        <v>318</v>
      </c>
      <c r="T234" s="331" t="s">
        <v>607</v>
      </c>
      <c r="U234" s="259">
        <v>2</v>
      </c>
      <c r="V234" s="259">
        <v>2</v>
      </c>
      <c r="W234" s="259">
        <v>3</v>
      </c>
      <c r="X234" s="259">
        <v>20000</v>
      </c>
      <c r="Y234" s="332">
        <v>0</v>
      </c>
      <c r="Z234" s="332">
        <v>0</v>
      </c>
      <c r="AA234" s="332">
        <v>0</v>
      </c>
      <c r="AB234" s="332">
        <v>0</v>
      </c>
      <c r="AC234" s="332">
        <v>0</v>
      </c>
      <c r="AD234" s="332">
        <v>0</v>
      </c>
      <c r="AE234" s="332">
        <v>0</v>
      </c>
      <c r="AF234" s="332">
        <v>0</v>
      </c>
      <c r="AG234" s="332">
        <v>0</v>
      </c>
      <c r="AH234" s="332">
        <v>0</v>
      </c>
      <c r="AI234" s="332">
        <v>0</v>
      </c>
      <c r="AJ234" s="332">
        <v>0</v>
      </c>
      <c r="AK234" s="332">
        <v>0</v>
      </c>
      <c r="AL234" s="332">
        <v>0</v>
      </c>
      <c r="AM234" s="332"/>
      <c r="AN234" s="332"/>
      <c r="AO234" s="332"/>
      <c r="AP234" s="332"/>
      <c r="AQ234" s="332">
        <v>0</v>
      </c>
      <c r="AR234" s="332">
        <v>0</v>
      </c>
      <c r="AS234" s="332">
        <v>0</v>
      </c>
      <c r="AT234" s="332">
        <v>0</v>
      </c>
      <c r="AU234" s="332"/>
      <c r="AV234" s="332"/>
      <c r="AW234" s="332"/>
      <c r="AX234" s="332"/>
      <c r="AY234" s="648">
        <v>0</v>
      </c>
      <c r="AZ234" s="648">
        <v>0</v>
      </c>
      <c r="BA234" s="648">
        <v>0</v>
      </c>
      <c r="BB234" s="261">
        <v>0</v>
      </c>
      <c r="BC234" s="261">
        <v>0</v>
      </c>
      <c r="BD234" s="261">
        <v>0</v>
      </c>
      <c r="BE234" s="261">
        <v>0</v>
      </c>
      <c r="BF234" s="261">
        <v>0</v>
      </c>
      <c r="BG234" s="261">
        <v>0</v>
      </c>
      <c r="BH234" s="261">
        <v>0</v>
      </c>
      <c r="BI234" s="261">
        <v>0</v>
      </c>
      <c r="BJ234" s="261">
        <v>0</v>
      </c>
      <c r="BK234" s="261">
        <v>0</v>
      </c>
      <c r="BL234" s="261">
        <v>0</v>
      </c>
      <c r="BM234" s="261">
        <v>0</v>
      </c>
      <c r="BN234" s="261">
        <v>0</v>
      </c>
      <c r="BO234" s="261">
        <v>0</v>
      </c>
      <c r="BP234" s="261"/>
      <c r="BQ234" s="261"/>
      <c r="BR234" s="261"/>
      <c r="BS234" s="261"/>
      <c r="BT234" s="261">
        <v>0</v>
      </c>
      <c r="BU234" s="261">
        <v>0</v>
      </c>
      <c r="BV234" s="261">
        <v>0</v>
      </c>
      <c r="BW234" s="261">
        <v>0</v>
      </c>
      <c r="BX234" s="261"/>
      <c r="BY234" s="261"/>
      <c r="BZ234" s="261"/>
      <c r="CA234" s="261"/>
      <c r="CB234" s="720">
        <v>0</v>
      </c>
      <c r="CC234" s="720">
        <v>0</v>
      </c>
      <c r="CD234" s="720">
        <v>0</v>
      </c>
      <c r="CE234" s="333">
        <v>0</v>
      </c>
      <c r="CF234" s="333">
        <v>0</v>
      </c>
      <c r="CG234" s="333">
        <v>0</v>
      </c>
      <c r="CH234" s="333">
        <v>0</v>
      </c>
      <c r="CI234" s="333">
        <v>0</v>
      </c>
      <c r="CJ234" s="333">
        <v>0</v>
      </c>
      <c r="CK234" s="333"/>
      <c r="CL234" s="333"/>
      <c r="CM234" s="333"/>
      <c r="CN234" s="333"/>
      <c r="CO234" s="333"/>
      <c r="CP234" s="333"/>
      <c r="CQ234" s="333">
        <v>0</v>
      </c>
      <c r="CR234" s="333">
        <v>0</v>
      </c>
      <c r="CS234" s="333">
        <v>0</v>
      </c>
      <c r="CT234" s="333">
        <v>0</v>
      </c>
      <c r="CU234" s="333">
        <v>0</v>
      </c>
      <c r="CV234" s="333">
        <v>0</v>
      </c>
      <c r="CW234" s="333"/>
      <c r="CX234" s="333"/>
      <c r="CY234" s="333"/>
      <c r="CZ234" s="333"/>
      <c r="DA234" s="333"/>
      <c r="DB234" s="374"/>
      <c r="DC234" s="154"/>
      <c r="DD234" s="179" t="e">
        <f t="shared" si="165"/>
        <v>#DIV/0!</v>
      </c>
      <c r="DE234" s="179" t="e">
        <f t="shared" si="166"/>
        <v>#DIV/0!</v>
      </c>
      <c r="DF234" s="179" t="e">
        <f t="shared" si="167"/>
        <v>#DIV/0!</v>
      </c>
      <c r="DG234" s="179" t="e">
        <f t="shared" si="168"/>
        <v>#DIV/0!</v>
      </c>
      <c r="DH234" s="180">
        <f t="shared" si="169"/>
        <v>0</v>
      </c>
      <c r="DI234" s="181">
        <f t="shared" si="188"/>
        <v>0</v>
      </c>
      <c r="DJ234" s="182">
        <f t="shared" si="183"/>
        <v>1</v>
      </c>
      <c r="DK234" s="182">
        <f t="shared" si="184"/>
        <v>0</v>
      </c>
      <c r="DL234" s="182">
        <f t="shared" si="189"/>
        <v>0</v>
      </c>
      <c r="DM234" s="182">
        <f t="shared" si="190"/>
        <v>0</v>
      </c>
      <c r="DN234" s="182">
        <f t="shared" si="191"/>
        <v>0</v>
      </c>
      <c r="DO234" s="182">
        <f t="shared" si="170"/>
        <v>0</v>
      </c>
      <c r="DP234" s="182">
        <f t="shared" si="171"/>
        <v>0</v>
      </c>
      <c r="DQ234" s="25">
        <f t="shared" si="172"/>
        <v>0</v>
      </c>
      <c r="DR234" s="169"/>
      <c r="DS234" s="166" t="str">
        <f t="shared" si="192"/>
        <v>A</v>
      </c>
      <c r="DT234" s="166" t="e">
        <f t="shared" si="193"/>
        <v>#DIV/0!</v>
      </c>
      <c r="DU234" s="167" t="e">
        <f t="shared" si="194"/>
        <v>#DIV/0!</v>
      </c>
      <c r="DV234" s="153" t="str">
        <f>VLOOKUP(M234,'Data Master kondisi'!$O$3:$P$11,2,FALSE)</f>
        <v>Z</v>
      </c>
      <c r="DW234" s="153">
        <f>LOOKUP(DV234,{"X","X","X","Y","Y","Y","Z","Z","Z"},{6,6,6,4,4,4,2,2,2})</f>
        <v>2</v>
      </c>
      <c r="DX234" s="153">
        <f t="shared" si="173"/>
        <v>1</v>
      </c>
      <c r="DY234" s="153" t="e">
        <f t="shared" si="195"/>
        <v>#DIV/0!</v>
      </c>
      <c r="DZ234" s="153" t="str">
        <f>VLOOKUP(G234,'Data Master class'!$A$5:$D$12,3,FALSE)</f>
        <v>B</v>
      </c>
      <c r="EA234" s="160" t="e">
        <f t="shared" si="196"/>
        <v>#DIV/0!</v>
      </c>
      <c r="EB234" s="156"/>
      <c r="EC234" s="153">
        <f>VLOOKUP(G234,'Data Master class'!$A$5:$D$12,2,FALSE)</f>
        <v>3</v>
      </c>
      <c r="ED234" s="153" t="str">
        <f>VLOOKUP(H234,'Data Master class'!$E$5:$G$6,3,FALSE)</f>
        <v>X</v>
      </c>
      <c r="EE234" s="153">
        <f>VLOOKUP(H234,'Data Master class'!$E$5:$G$6,2,FALSE)</f>
        <v>2</v>
      </c>
      <c r="EF234" s="153">
        <f t="shared" si="197"/>
        <v>5</v>
      </c>
      <c r="EG234" s="153" t="str">
        <f t="shared" si="198"/>
        <v>CLASS 3</v>
      </c>
      <c r="EH234" s="153" t="e">
        <f t="shared" si="199"/>
        <v>#DIV/0!</v>
      </c>
      <c r="EI234" s="171"/>
      <c r="EJ234" s="441" t="e">
        <f t="shared" si="174"/>
        <v>#DIV/0!</v>
      </c>
      <c r="EK234" s="441" t="e">
        <f t="shared" si="175"/>
        <v>#DIV/0!</v>
      </c>
      <c r="EL234" s="441" t="e">
        <f t="shared" si="176"/>
        <v>#DIV/0!</v>
      </c>
      <c r="EM234" s="442" t="e">
        <f t="shared" si="200"/>
        <v>#DIV/0!</v>
      </c>
      <c r="EN234" s="443" t="e">
        <f t="shared" si="201"/>
        <v>#DIV/0!</v>
      </c>
      <c r="EO234" s="195"/>
      <c r="EP234" s="196" t="e">
        <f>'2. SUHU &amp; FISIK TRAFO'!CY234</f>
        <v>#NAME?</v>
      </c>
      <c r="EQ234" s="168" t="e">
        <f t="shared" si="202"/>
        <v>#NAME?</v>
      </c>
      <c r="ER234" s="189" t="e">
        <f t="shared" si="203"/>
        <v>#NAME?</v>
      </c>
      <c r="ES234" s="195"/>
      <c r="ET234" s="447">
        <f t="shared" si="185"/>
        <v>0</v>
      </c>
      <c r="EU234" s="447">
        <f t="shared" si="204"/>
        <v>0</v>
      </c>
      <c r="EV234" s="448">
        <f t="shared" si="177"/>
        <v>0</v>
      </c>
      <c r="EW234" s="449">
        <f t="shared" si="205"/>
        <v>0</v>
      </c>
      <c r="EX234" s="721"/>
      <c r="EY234" s="447">
        <f t="shared" si="186"/>
        <v>0</v>
      </c>
      <c r="EZ234" s="447">
        <f t="shared" si="178"/>
        <v>0</v>
      </c>
      <c r="FA234" s="448">
        <f t="shared" si="187"/>
        <v>0</v>
      </c>
      <c r="FB234" s="449">
        <f t="shared" si="179"/>
        <v>0</v>
      </c>
      <c r="FC234" s="195"/>
      <c r="FD234" s="453">
        <f t="shared" si="180"/>
        <v>0</v>
      </c>
      <c r="FE234" s="454">
        <f t="shared" si="181"/>
        <v>144.50867052023122</v>
      </c>
      <c r="FF234" s="725">
        <f t="shared" si="182"/>
        <v>0</v>
      </c>
      <c r="FG234" s="202">
        <f t="shared" si="206"/>
        <v>0</v>
      </c>
    </row>
    <row r="235" spans="1:163">
      <c r="A235" s="347">
        <v>223</v>
      </c>
      <c r="B235" s="764" t="s">
        <v>2239</v>
      </c>
      <c r="C235" s="331" t="s">
        <v>1525</v>
      </c>
      <c r="D235" s="259" t="s">
        <v>1526</v>
      </c>
      <c r="E235" s="319" t="s">
        <v>1488</v>
      </c>
      <c r="F235" s="319" t="s">
        <v>1488</v>
      </c>
      <c r="G235" s="208" t="s">
        <v>206</v>
      </c>
      <c r="H235" s="214" t="s">
        <v>209</v>
      </c>
      <c r="I235" s="463">
        <v>108005108683</v>
      </c>
      <c r="J235" s="462">
        <v>-2714565749</v>
      </c>
      <c r="K235" s="259" t="s">
        <v>315</v>
      </c>
      <c r="L235" s="259" t="s">
        <v>614</v>
      </c>
      <c r="M235" s="259">
        <v>50</v>
      </c>
      <c r="N235" s="259">
        <v>76670</v>
      </c>
      <c r="O235" s="259">
        <v>2003</v>
      </c>
      <c r="P235" s="259" t="s">
        <v>316</v>
      </c>
      <c r="Q235" s="665">
        <v>0.82638888888888884</v>
      </c>
      <c r="R235" s="433">
        <v>44793</v>
      </c>
      <c r="S235" s="331" t="s">
        <v>318</v>
      </c>
      <c r="T235" s="331" t="s">
        <v>607</v>
      </c>
      <c r="U235" s="259">
        <v>2</v>
      </c>
      <c r="V235" s="259">
        <v>1</v>
      </c>
      <c r="W235" s="259">
        <v>3</v>
      </c>
      <c r="X235" s="259">
        <v>20000</v>
      </c>
      <c r="Y235" s="332">
        <v>401</v>
      </c>
      <c r="Z235" s="332">
        <v>400</v>
      </c>
      <c r="AA235" s="332">
        <v>400</v>
      </c>
      <c r="AB235" s="332">
        <v>231</v>
      </c>
      <c r="AC235" s="332">
        <v>229</v>
      </c>
      <c r="AD235" s="332">
        <v>229</v>
      </c>
      <c r="AE235" s="332">
        <v>15</v>
      </c>
      <c r="AF235" s="332">
        <v>12</v>
      </c>
      <c r="AG235" s="332">
        <v>2</v>
      </c>
      <c r="AH235" s="332">
        <v>7</v>
      </c>
      <c r="AI235" s="332">
        <v>15</v>
      </c>
      <c r="AJ235" s="332">
        <v>12</v>
      </c>
      <c r="AK235" s="332">
        <v>2</v>
      </c>
      <c r="AL235" s="332">
        <v>7</v>
      </c>
      <c r="AM235" s="332"/>
      <c r="AN235" s="332"/>
      <c r="AO235" s="332"/>
      <c r="AP235" s="332"/>
      <c r="AQ235" s="332"/>
      <c r="AR235" s="332"/>
      <c r="AS235" s="332"/>
      <c r="AT235" s="332"/>
      <c r="AU235" s="332"/>
      <c r="AV235" s="332"/>
      <c r="AW235" s="332"/>
      <c r="AX235" s="332"/>
      <c r="AY235" s="648">
        <v>0.98099999999999998</v>
      </c>
      <c r="AZ235" s="648">
        <v>0.879</v>
      </c>
      <c r="BA235" s="648">
        <v>0.99399999999999999</v>
      </c>
      <c r="BB235" s="261">
        <v>404</v>
      </c>
      <c r="BC235" s="261">
        <v>402</v>
      </c>
      <c r="BD235" s="261">
        <v>401</v>
      </c>
      <c r="BE235" s="261">
        <v>233</v>
      </c>
      <c r="BF235" s="261">
        <v>232</v>
      </c>
      <c r="BG235" s="261">
        <v>231</v>
      </c>
      <c r="BH235" s="261">
        <v>9</v>
      </c>
      <c r="BI235" s="261">
        <v>15</v>
      </c>
      <c r="BJ235" s="261">
        <v>0</v>
      </c>
      <c r="BK235" s="261">
        <v>12</v>
      </c>
      <c r="BL235" s="261">
        <v>9</v>
      </c>
      <c r="BM235" s="261">
        <v>15</v>
      </c>
      <c r="BN235" s="261">
        <v>0</v>
      </c>
      <c r="BO235" s="261">
        <v>12</v>
      </c>
      <c r="BP235" s="261"/>
      <c r="BQ235" s="261"/>
      <c r="BR235" s="261"/>
      <c r="BS235" s="261"/>
      <c r="BT235" s="261"/>
      <c r="BU235" s="261"/>
      <c r="BV235" s="261"/>
      <c r="BW235" s="261"/>
      <c r="BX235" s="261"/>
      <c r="BY235" s="261"/>
      <c r="BZ235" s="261"/>
      <c r="CA235" s="261"/>
      <c r="CB235" s="720">
        <v>0.91</v>
      </c>
      <c r="CC235" s="720">
        <v>0.93799999999999994</v>
      </c>
      <c r="CD235" s="720">
        <v>0.90700000000000003</v>
      </c>
      <c r="CE235" s="333" t="s">
        <v>1527</v>
      </c>
      <c r="CF235" s="333">
        <v>13200048869</v>
      </c>
      <c r="CG235" s="333"/>
      <c r="CH235" s="333"/>
      <c r="CI235" s="333"/>
      <c r="CJ235" s="333"/>
      <c r="CK235" s="333"/>
      <c r="CL235" s="333"/>
      <c r="CM235" s="333"/>
      <c r="CN235" s="333"/>
      <c r="CO235" s="333"/>
      <c r="CP235" s="333"/>
      <c r="CQ235" s="333"/>
      <c r="CR235" s="333"/>
      <c r="CS235" s="333"/>
      <c r="CT235" s="333"/>
      <c r="CU235" s="333"/>
      <c r="CV235" s="333"/>
      <c r="CW235" s="333"/>
      <c r="CX235" s="333"/>
      <c r="CY235" s="333"/>
      <c r="CZ235" s="333"/>
      <c r="DA235" s="333"/>
      <c r="DB235" s="374"/>
      <c r="DC235" s="154"/>
      <c r="DD235" s="179">
        <f t="shared" si="165"/>
        <v>72.194173448908188</v>
      </c>
      <c r="DE235" s="179">
        <f t="shared" si="166"/>
        <v>20.777299999999997</v>
      </c>
      <c r="DF235" s="179">
        <f t="shared" si="167"/>
        <v>16.621839999999999</v>
      </c>
      <c r="DG235" s="179">
        <f t="shared" si="168"/>
        <v>2.7703066666666665</v>
      </c>
      <c r="DH235" s="180">
        <f t="shared" si="169"/>
        <v>15</v>
      </c>
      <c r="DI235" s="181">
        <f t="shared" si="188"/>
        <v>0</v>
      </c>
      <c r="DJ235" s="182">
        <f t="shared" si="183"/>
        <v>1</v>
      </c>
      <c r="DK235" s="182">
        <f t="shared" si="184"/>
        <v>0</v>
      </c>
      <c r="DL235" s="182">
        <f t="shared" si="189"/>
        <v>0</v>
      </c>
      <c r="DM235" s="182">
        <f t="shared" si="190"/>
        <v>0</v>
      </c>
      <c r="DN235" s="182">
        <f t="shared" si="191"/>
        <v>0</v>
      </c>
      <c r="DO235" s="182">
        <f t="shared" si="170"/>
        <v>1</v>
      </c>
      <c r="DP235" s="182">
        <f t="shared" si="171"/>
        <v>0</v>
      </c>
      <c r="DQ235" s="25">
        <f t="shared" si="172"/>
        <v>0</v>
      </c>
      <c r="DR235" s="169"/>
      <c r="DS235" s="166" t="str">
        <f t="shared" si="192"/>
        <v>A</v>
      </c>
      <c r="DT235" s="166" t="str">
        <f t="shared" si="193"/>
        <v>C</v>
      </c>
      <c r="DU235" s="167">
        <f t="shared" si="194"/>
        <v>3</v>
      </c>
      <c r="DV235" s="153" t="str">
        <f>VLOOKUP(M235,'Data Master kondisi'!$O$3:$P$11,2,FALSE)</f>
        <v>Z</v>
      </c>
      <c r="DW235" s="153">
        <f>LOOKUP(DV235,{"X","X","X","Y","Y","Y","Z","Z","Z"},{6,6,6,4,4,4,2,2,2})</f>
        <v>2</v>
      </c>
      <c r="DX235" s="153">
        <f t="shared" si="173"/>
        <v>2</v>
      </c>
      <c r="DY235" s="153">
        <f t="shared" si="195"/>
        <v>7</v>
      </c>
      <c r="DZ235" s="153" t="str">
        <f>VLOOKUP(G235,'Data Master class'!$A$5:$D$12,3,FALSE)</f>
        <v>B</v>
      </c>
      <c r="EA235" s="160" t="str">
        <f t="shared" si="196"/>
        <v>CUKUP</v>
      </c>
      <c r="EB235" s="156"/>
      <c r="EC235" s="153">
        <f>VLOOKUP(G235,'Data Master class'!$A$5:$D$12,2,FALSE)</f>
        <v>3</v>
      </c>
      <c r="ED235" s="153" t="str">
        <f>VLOOKUP(H235,'Data Master class'!$E$5:$G$6,3,FALSE)</f>
        <v>Y</v>
      </c>
      <c r="EE235" s="153">
        <f>VLOOKUP(H235,'Data Master class'!$E$5:$G$6,2,FALSE)</f>
        <v>1</v>
      </c>
      <c r="EF235" s="153">
        <f t="shared" si="197"/>
        <v>4</v>
      </c>
      <c r="EG235" s="153" t="str">
        <f t="shared" si="198"/>
        <v>CLASS 3</v>
      </c>
      <c r="EH235" s="153">
        <f t="shared" si="199"/>
        <v>11</v>
      </c>
      <c r="EI235" s="171"/>
      <c r="EJ235" s="441">
        <f t="shared" si="174"/>
        <v>0.55172413793103459</v>
      </c>
      <c r="EK235" s="441">
        <f t="shared" si="175"/>
        <v>0.24137931034482765</v>
      </c>
      <c r="EL235" s="441">
        <f t="shared" si="176"/>
        <v>0.7931034482758621</v>
      </c>
      <c r="EM235" s="442">
        <f t="shared" si="200"/>
        <v>0.52873563218390807</v>
      </c>
      <c r="EN235" s="443" t="str">
        <f t="shared" si="201"/>
        <v>BURUK</v>
      </c>
      <c r="EO235" s="195"/>
      <c r="EP235" s="196" t="e">
        <f>'2. SUHU &amp; FISIK TRAFO'!CY235</f>
        <v>#NAME?</v>
      </c>
      <c r="EQ235" s="168" t="e">
        <f t="shared" si="202"/>
        <v>#NAME?</v>
      </c>
      <c r="ER235" s="189" t="e">
        <f t="shared" si="203"/>
        <v>#NAME?</v>
      </c>
      <c r="ES235" s="195"/>
      <c r="ET235" s="447">
        <f t="shared" si="185"/>
        <v>6.6710000000000003</v>
      </c>
      <c r="EU235" s="447">
        <f t="shared" si="204"/>
        <v>5.3368000000000002</v>
      </c>
      <c r="EV235" s="448">
        <f t="shared" si="177"/>
        <v>13.342000000000001</v>
      </c>
      <c r="EW235" s="449" t="str">
        <f t="shared" si="205"/>
        <v>BAIK</v>
      </c>
      <c r="EX235" s="721"/>
      <c r="EY235" s="447">
        <f t="shared" si="186"/>
        <v>5.577</v>
      </c>
      <c r="EZ235" s="447">
        <f t="shared" si="178"/>
        <v>4.4615999999999998</v>
      </c>
      <c r="FA235" s="448">
        <f t="shared" si="187"/>
        <v>11.154</v>
      </c>
      <c r="FB235" s="449" t="str">
        <f t="shared" si="179"/>
        <v>BAIK</v>
      </c>
      <c r="FC235" s="195"/>
      <c r="FD235" s="453">
        <f t="shared" si="180"/>
        <v>7</v>
      </c>
      <c r="FE235" s="454">
        <f t="shared" si="181"/>
        <v>72.25433526011561</v>
      </c>
      <c r="FF235" s="725">
        <f t="shared" si="182"/>
        <v>9.6879999999999988</v>
      </c>
      <c r="FG235" s="202" t="str">
        <f t="shared" si="206"/>
        <v>BAIK</v>
      </c>
    </row>
    <row r="236" spans="1:163">
      <c r="A236" s="347">
        <v>224</v>
      </c>
      <c r="B236" s="764" t="s">
        <v>2239</v>
      </c>
      <c r="C236" s="331" t="s">
        <v>1528</v>
      </c>
      <c r="D236" s="259" t="s">
        <v>1529</v>
      </c>
      <c r="E236" s="319" t="s">
        <v>1488</v>
      </c>
      <c r="F236" s="319" t="s">
        <v>1488</v>
      </c>
      <c r="G236" s="208" t="s">
        <v>206</v>
      </c>
      <c r="H236" s="214" t="s">
        <v>208</v>
      </c>
      <c r="I236" s="463">
        <v>108014682349</v>
      </c>
      <c r="J236" s="462">
        <v>-2708256016</v>
      </c>
      <c r="K236" s="259" t="s">
        <v>315</v>
      </c>
      <c r="L236" s="259" t="s">
        <v>310</v>
      </c>
      <c r="M236" s="259">
        <v>50</v>
      </c>
      <c r="N236" s="259">
        <v>173300471</v>
      </c>
      <c r="O236" s="259">
        <v>2017</v>
      </c>
      <c r="P236" s="259" t="s">
        <v>316</v>
      </c>
      <c r="Q236" s="665">
        <v>0.83124999999999993</v>
      </c>
      <c r="R236" s="433">
        <v>44793</v>
      </c>
      <c r="S236" s="331" t="s">
        <v>318</v>
      </c>
      <c r="T236" s="331" t="s">
        <v>607</v>
      </c>
      <c r="U236" s="259">
        <v>1</v>
      </c>
      <c r="V236" s="259">
        <v>1</v>
      </c>
      <c r="W236" s="259">
        <v>3</v>
      </c>
      <c r="X236" s="259">
        <v>20000</v>
      </c>
      <c r="Y236" s="332">
        <v>403</v>
      </c>
      <c r="Z236" s="332">
        <v>405</v>
      </c>
      <c r="AA236" s="332">
        <v>403</v>
      </c>
      <c r="AB236" s="332">
        <v>234</v>
      </c>
      <c r="AC236" s="332">
        <v>235</v>
      </c>
      <c r="AD236" s="332">
        <v>232</v>
      </c>
      <c r="AE236" s="332">
        <v>42</v>
      </c>
      <c r="AF236" s="332">
        <v>13</v>
      </c>
      <c r="AG236" s="332">
        <v>17</v>
      </c>
      <c r="AH236" s="332">
        <v>31</v>
      </c>
      <c r="AI236" s="332"/>
      <c r="AJ236" s="332"/>
      <c r="AK236" s="332"/>
      <c r="AL236" s="332"/>
      <c r="AM236" s="332">
        <v>42</v>
      </c>
      <c r="AN236" s="332">
        <v>13</v>
      </c>
      <c r="AO236" s="332">
        <v>17</v>
      </c>
      <c r="AP236" s="332">
        <v>31</v>
      </c>
      <c r="AQ236" s="332"/>
      <c r="AR236" s="332"/>
      <c r="AS236" s="332"/>
      <c r="AT236" s="332"/>
      <c r="AU236" s="332"/>
      <c r="AV236" s="332"/>
      <c r="AW236" s="332"/>
      <c r="AX236" s="332"/>
      <c r="AY236" s="648">
        <v>0.90900000000000003</v>
      </c>
      <c r="AZ236" s="648">
        <v>0.96299999999999997</v>
      </c>
      <c r="BA236" s="648">
        <v>0.97499999999999998</v>
      </c>
      <c r="BB236" s="261">
        <v>404</v>
      </c>
      <c r="BC236" s="261">
        <v>405</v>
      </c>
      <c r="BD236" s="261">
        <v>401</v>
      </c>
      <c r="BE236" s="261">
        <v>232</v>
      </c>
      <c r="BF236" s="261">
        <v>233</v>
      </c>
      <c r="BG236" s="261">
        <v>231</v>
      </c>
      <c r="BH236" s="261">
        <v>20</v>
      </c>
      <c r="BI236" s="261">
        <v>8</v>
      </c>
      <c r="BJ236" s="261">
        <v>11</v>
      </c>
      <c r="BK236" s="261">
        <v>12</v>
      </c>
      <c r="BL236" s="261"/>
      <c r="BM236" s="261"/>
      <c r="BN236" s="261"/>
      <c r="BO236" s="261"/>
      <c r="BP236" s="261">
        <v>20</v>
      </c>
      <c r="BQ236" s="261">
        <v>8</v>
      </c>
      <c r="BR236" s="261">
        <v>11</v>
      </c>
      <c r="BS236" s="261">
        <v>12</v>
      </c>
      <c r="BT236" s="261"/>
      <c r="BU236" s="261"/>
      <c r="BV236" s="261"/>
      <c r="BW236" s="261"/>
      <c r="BX236" s="261"/>
      <c r="BY236" s="261"/>
      <c r="BZ236" s="261"/>
      <c r="CA236" s="261"/>
      <c r="CB236" s="720">
        <v>0.79</v>
      </c>
      <c r="CC236" s="720">
        <v>0.78900000000000003</v>
      </c>
      <c r="CD236" s="720">
        <v>0.82899999999999996</v>
      </c>
      <c r="CE236" s="333"/>
      <c r="CF236" s="333"/>
      <c r="CG236" s="333"/>
      <c r="CH236" s="333"/>
      <c r="CI236" s="333"/>
      <c r="CJ236" s="333"/>
      <c r="CK236" s="333">
        <v>230</v>
      </c>
      <c r="CL236" s="333">
        <v>5660144483</v>
      </c>
      <c r="CM236" s="333">
        <v>231</v>
      </c>
      <c r="CN236" s="333">
        <v>1632000661401</v>
      </c>
      <c r="CO236" s="333">
        <v>228</v>
      </c>
      <c r="CP236" s="333">
        <v>163200028760</v>
      </c>
      <c r="CQ236" s="333"/>
      <c r="CR236" s="333"/>
      <c r="CS236" s="333"/>
      <c r="CT236" s="333"/>
      <c r="CU236" s="333"/>
      <c r="CV236" s="333"/>
      <c r="CW236" s="333"/>
      <c r="CX236" s="333"/>
      <c r="CY236" s="333"/>
      <c r="CZ236" s="333"/>
      <c r="DA236" s="333"/>
      <c r="DB236" s="374"/>
      <c r="DC236" s="154"/>
      <c r="DD236" s="179">
        <f t="shared" si="165"/>
        <v>71.598020076084822</v>
      </c>
      <c r="DE236" s="179">
        <f t="shared" si="166"/>
        <v>58.66084</v>
      </c>
      <c r="DF236" s="179">
        <f t="shared" si="167"/>
        <v>18.156926666666667</v>
      </c>
      <c r="DG236" s="179">
        <f t="shared" si="168"/>
        <v>23.743673333333334</v>
      </c>
      <c r="DH236" s="180">
        <f t="shared" si="169"/>
        <v>42</v>
      </c>
      <c r="DI236" s="181">
        <f t="shared" si="188"/>
        <v>228</v>
      </c>
      <c r="DJ236" s="182">
        <f t="shared" si="183"/>
        <v>0</v>
      </c>
      <c r="DK236" s="182">
        <f t="shared" si="184"/>
        <v>1</v>
      </c>
      <c r="DL236" s="182">
        <f t="shared" si="189"/>
        <v>0</v>
      </c>
      <c r="DM236" s="182">
        <f t="shared" si="190"/>
        <v>0</v>
      </c>
      <c r="DN236" s="182">
        <f t="shared" si="191"/>
        <v>0</v>
      </c>
      <c r="DO236" s="182">
        <f t="shared" si="170"/>
        <v>0</v>
      </c>
      <c r="DP236" s="182">
        <f t="shared" si="171"/>
        <v>1</v>
      </c>
      <c r="DQ236" s="25">
        <f t="shared" si="172"/>
        <v>0</v>
      </c>
      <c r="DR236" s="169"/>
      <c r="DS236" s="166" t="str">
        <f t="shared" si="192"/>
        <v>A</v>
      </c>
      <c r="DT236" s="166" t="str">
        <f t="shared" si="193"/>
        <v>C</v>
      </c>
      <c r="DU236" s="167">
        <f t="shared" si="194"/>
        <v>3</v>
      </c>
      <c r="DV236" s="153" t="str">
        <f>VLOOKUP(M236,'Data Master kondisi'!$O$3:$P$11,2,FALSE)</f>
        <v>Z</v>
      </c>
      <c r="DW236" s="153">
        <f>LOOKUP(DV236,{"X","X","X","Y","Y","Y","Z","Z","Z"},{6,6,6,4,4,4,2,2,2})</f>
        <v>2</v>
      </c>
      <c r="DX236" s="153">
        <f t="shared" si="173"/>
        <v>1</v>
      </c>
      <c r="DY236" s="153">
        <f t="shared" si="195"/>
        <v>6</v>
      </c>
      <c r="DZ236" s="153" t="str">
        <f>VLOOKUP(G236,'Data Master class'!$A$5:$D$12,3,FALSE)</f>
        <v>B</v>
      </c>
      <c r="EA236" s="160" t="str">
        <f t="shared" si="196"/>
        <v>CUKUP</v>
      </c>
      <c r="EB236" s="156"/>
      <c r="EC236" s="153">
        <f>VLOOKUP(G236,'Data Master class'!$A$5:$D$12,2,FALSE)</f>
        <v>3</v>
      </c>
      <c r="ED236" s="153" t="str">
        <f>VLOOKUP(H236,'Data Master class'!$E$5:$G$6,3,FALSE)</f>
        <v>X</v>
      </c>
      <c r="EE236" s="153">
        <f>VLOOKUP(H236,'Data Master class'!$E$5:$G$6,2,FALSE)</f>
        <v>2</v>
      </c>
      <c r="EF236" s="153">
        <f t="shared" si="197"/>
        <v>5</v>
      </c>
      <c r="EG236" s="153" t="str">
        <f t="shared" si="198"/>
        <v>CLASS 3</v>
      </c>
      <c r="EH236" s="153">
        <f t="shared" si="199"/>
        <v>11</v>
      </c>
      <c r="EI236" s="171"/>
      <c r="EJ236" s="441">
        <f t="shared" si="174"/>
        <v>0.75</v>
      </c>
      <c r="EK236" s="441">
        <f t="shared" si="175"/>
        <v>0.45833333333333331</v>
      </c>
      <c r="EL236" s="441">
        <f t="shared" si="176"/>
        <v>0.29166666666666669</v>
      </c>
      <c r="EM236" s="442">
        <f t="shared" si="200"/>
        <v>0.5</v>
      </c>
      <c r="EN236" s="443" t="str">
        <f t="shared" si="201"/>
        <v>BURUK</v>
      </c>
      <c r="EO236" s="195"/>
      <c r="EP236" s="196" t="e">
        <f>'2. SUHU &amp; FISIK TRAFO'!CY236</f>
        <v>#NAME?</v>
      </c>
      <c r="EQ236" s="168" t="e">
        <f t="shared" si="202"/>
        <v>#NAME?</v>
      </c>
      <c r="ER236" s="189" t="e">
        <f t="shared" si="203"/>
        <v>#NAME?</v>
      </c>
      <c r="ES236" s="195"/>
      <c r="ET236" s="447">
        <f t="shared" si="185"/>
        <v>16.827000000000002</v>
      </c>
      <c r="EU236" s="447">
        <f t="shared" si="204"/>
        <v>13.461600000000002</v>
      </c>
      <c r="EV236" s="448">
        <f t="shared" si="177"/>
        <v>33.654000000000003</v>
      </c>
      <c r="EW236" s="449" t="str">
        <f t="shared" si="205"/>
        <v>BAIK</v>
      </c>
      <c r="EX236" s="721"/>
      <c r="EY236" s="447">
        <f t="shared" si="186"/>
        <v>9.0449999999999999</v>
      </c>
      <c r="EZ236" s="447">
        <f t="shared" si="178"/>
        <v>7.2360000000000007</v>
      </c>
      <c r="FA236" s="448">
        <f t="shared" si="187"/>
        <v>18.09</v>
      </c>
      <c r="FB236" s="449" t="str">
        <f t="shared" si="179"/>
        <v>BAIK</v>
      </c>
      <c r="FC236" s="195"/>
      <c r="FD236" s="453">
        <f t="shared" si="180"/>
        <v>31</v>
      </c>
      <c r="FE236" s="454">
        <f t="shared" si="181"/>
        <v>72.25433526011561</v>
      </c>
      <c r="FF236" s="725">
        <f t="shared" si="182"/>
        <v>42.903999999999996</v>
      </c>
      <c r="FG236" s="202" t="str">
        <f t="shared" si="206"/>
        <v>BURUK</v>
      </c>
    </row>
    <row r="237" spans="1:163">
      <c r="A237" s="347">
        <v>225</v>
      </c>
      <c r="B237" s="764" t="s">
        <v>2239</v>
      </c>
      <c r="C237" s="331" t="s">
        <v>1530</v>
      </c>
      <c r="D237" s="259" t="s">
        <v>1529</v>
      </c>
      <c r="E237" s="319" t="s">
        <v>1488</v>
      </c>
      <c r="F237" s="319" t="s">
        <v>1488</v>
      </c>
      <c r="G237" s="208" t="s">
        <v>206</v>
      </c>
      <c r="H237" s="214" t="s">
        <v>208</v>
      </c>
      <c r="I237" s="463">
        <v>108019079116</v>
      </c>
      <c r="J237" s="462">
        <v>-270642285</v>
      </c>
      <c r="K237" s="259" t="s">
        <v>315</v>
      </c>
      <c r="L237" s="259" t="s">
        <v>571</v>
      </c>
      <c r="M237" s="259">
        <v>50</v>
      </c>
      <c r="N237" s="259">
        <v>1008458</v>
      </c>
      <c r="O237" s="259">
        <v>2010</v>
      </c>
      <c r="P237" s="259" t="s">
        <v>316</v>
      </c>
      <c r="Q237" s="665">
        <v>0.83680555555555547</v>
      </c>
      <c r="R237" s="433">
        <v>44793</v>
      </c>
      <c r="S237" s="331" t="s">
        <v>318</v>
      </c>
      <c r="T237" s="331" t="s">
        <v>607</v>
      </c>
      <c r="U237" s="259">
        <v>2</v>
      </c>
      <c r="V237" s="259">
        <v>1</v>
      </c>
      <c r="W237" s="259">
        <v>3</v>
      </c>
      <c r="X237" s="259">
        <v>20000</v>
      </c>
      <c r="Y237" s="332">
        <v>401</v>
      </c>
      <c r="Z237" s="332">
        <v>404</v>
      </c>
      <c r="AA237" s="332">
        <v>403</v>
      </c>
      <c r="AB237" s="332">
        <v>234</v>
      </c>
      <c r="AC237" s="332">
        <v>236</v>
      </c>
      <c r="AD237" s="332">
        <v>231</v>
      </c>
      <c r="AE237" s="332">
        <v>14</v>
      </c>
      <c r="AF237" s="332">
        <v>24</v>
      </c>
      <c r="AG237" s="332">
        <v>43</v>
      </c>
      <c r="AH237" s="332">
        <v>28</v>
      </c>
      <c r="AI237" s="332">
        <v>14</v>
      </c>
      <c r="AJ237" s="332">
        <v>24</v>
      </c>
      <c r="AK237" s="332">
        <v>43</v>
      </c>
      <c r="AL237" s="332">
        <v>28</v>
      </c>
      <c r="AM237" s="332"/>
      <c r="AN237" s="332"/>
      <c r="AO237" s="332"/>
      <c r="AP237" s="332"/>
      <c r="AQ237" s="332"/>
      <c r="AR237" s="332"/>
      <c r="AS237" s="332"/>
      <c r="AT237" s="332"/>
      <c r="AU237" s="332"/>
      <c r="AV237" s="332"/>
      <c r="AW237" s="332"/>
      <c r="AX237" s="332"/>
      <c r="AY237" s="648">
        <v>0.94599999999999995</v>
      </c>
      <c r="AZ237" s="648">
        <v>0.93899999999999995</v>
      </c>
      <c r="BA237" s="648">
        <v>0.95899999999999996</v>
      </c>
      <c r="BB237" s="261">
        <v>403</v>
      </c>
      <c r="BC237" s="261">
        <v>404</v>
      </c>
      <c r="BD237" s="261">
        <v>400</v>
      </c>
      <c r="BE237" s="261">
        <v>232</v>
      </c>
      <c r="BF237" s="261">
        <v>233</v>
      </c>
      <c r="BG237" s="261">
        <v>230</v>
      </c>
      <c r="BH237" s="261">
        <v>8</v>
      </c>
      <c r="BI237" s="261">
        <v>17</v>
      </c>
      <c r="BJ237" s="261">
        <v>23</v>
      </c>
      <c r="BK237" s="261">
        <v>12</v>
      </c>
      <c r="BL237" s="261">
        <v>8</v>
      </c>
      <c r="BM237" s="261">
        <v>17</v>
      </c>
      <c r="BN237" s="261">
        <v>23</v>
      </c>
      <c r="BO237" s="261">
        <v>12</v>
      </c>
      <c r="BP237" s="261"/>
      <c r="BQ237" s="261"/>
      <c r="BR237" s="261"/>
      <c r="BS237" s="261"/>
      <c r="BT237" s="261"/>
      <c r="BU237" s="261"/>
      <c r="BV237" s="261"/>
      <c r="BW237" s="261"/>
      <c r="BX237" s="261"/>
      <c r="BY237" s="261"/>
      <c r="BZ237" s="261"/>
      <c r="CA237" s="261"/>
      <c r="CB237" s="720">
        <v>0.79600000000000004</v>
      </c>
      <c r="CC237" s="720">
        <v>0.88100000000000001</v>
      </c>
      <c r="CD237" s="720">
        <v>0.86199999999999999</v>
      </c>
      <c r="CE237" s="333">
        <v>229</v>
      </c>
      <c r="CF237" s="333">
        <v>86051031028</v>
      </c>
      <c r="CG237" s="333">
        <v>230</v>
      </c>
      <c r="CH237" s="333">
        <v>86051037299</v>
      </c>
      <c r="CI237" s="333">
        <v>228</v>
      </c>
      <c r="CJ237" s="333">
        <v>163200028467</v>
      </c>
      <c r="CK237" s="333"/>
      <c r="CL237" s="333"/>
      <c r="CM237" s="333"/>
      <c r="CN237" s="333"/>
      <c r="CO237" s="333"/>
      <c r="CP237" s="333"/>
      <c r="CQ237" s="333"/>
      <c r="CR237" s="333"/>
      <c r="CS237" s="333"/>
      <c r="CT237" s="333"/>
      <c r="CU237" s="333"/>
      <c r="CV237" s="333"/>
      <c r="CW237" s="333"/>
      <c r="CX237" s="333"/>
      <c r="CY237" s="333"/>
      <c r="CZ237" s="333"/>
      <c r="DA237" s="333"/>
      <c r="DB237" s="374"/>
      <c r="DC237" s="154"/>
      <c r="DD237" s="179">
        <f t="shared" si="165"/>
        <v>71.77582972859166</v>
      </c>
      <c r="DE237" s="179">
        <f t="shared" si="166"/>
        <v>19.505173333333335</v>
      </c>
      <c r="DF237" s="179">
        <f t="shared" si="167"/>
        <v>33.437440000000002</v>
      </c>
      <c r="DG237" s="179">
        <f t="shared" si="168"/>
        <v>59.908746666666666</v>
      </c>
      <c r="DH237" s="180">
        <f t="shared" si="169"/>
        <v>43</v>
      </c>
      <c r="DI237" s="181">
        <f t="shared" si="188"/>
        <v>228</v>
      </c>
      <c r="DJ237" s="182">
        <f t="shared" si="183"/>
        <v>0</v>
      </c>
      <c r="DK237" s="182">
        <f t="shared" si="184"/>
        <v>1</v>
      </c>
      <c r="DL237" s="182">
        <f t="shared" si="189"/>
        <v>0</v>
      </c>
      <c r="DM237" s="182">
        <f t="shared" si="190"/>
        <v>0</v>
      </c>
      <c r="DN237" s="182">
        <f t="shared" si="191"/>
        <v>0</v>
      </c>
      <c r="DO237" s="182">
        <f t="shared" si="170"/>
        <v>0</v>
      </c>
      <c r="DP237" s="182">
        <f t="shared" si="171"/>
        <v>1</v>
      </c>
      <c r="DQ237" s="25">
        <f t="shared" si="172"/>
        <v>0</v>
      </c>
      <c r="DR237" s="169"/>
      <c r="DS237" s="166" t="str">
        <f t="shared" si="192"/>
        <v>A</v>
      </c>
      <c r="DT237" s="166" t="str">
        <f t="shared" si="193"/>
        <v>B</v>
      </c>
      <c r="DU237" s="167">
        <f t="shared" si="194"/>
        <v>2</v>
      </c>
      <c r="DV237" s="153" t="str">
        <f>VLOOKUP(M237,'Data Master kondisi'!$O$3:$P$11,2,FALSE)</f>
        <v>Z</v>
      </c>
      <c r="DW237" s="153">
        <f>LOOKUP(DV237,{"X","X","X","Y","Y","Y","Z","Z","Z"},{6,6,6,4,4,4,2,2,2})</f>
        <v>2</v>
      </c>
      <c r="DX237" s="153">
        <f t="shared" si="173"/>
        <v>1</v>
      </c>
      <c r="DY237" s="153">
        <f t="shared" si="195"/>
        <v>5</v>
      </c>
      <c r="DZ237" s="153" t="str">
        <f>VLOOKUP(G237,'Data Master class'!$A$5:$D$12,3,FALSE)</f>
        <v>B</v>
      </c>
      <c r="EA237" s="160" t="str">
        <f t="shared" si="196"/>
        <v>BAIK</v>
      </c>
      <c r="EB237" s="156"/>
      <c r="EC237" s="153">
        <f>VLOOKUP(G237,'Data Master class'!$A$5:$D$12,2,FALSE)</f>
        <v>3</v>
      </c>
      <c r="ED237" s="153" t="str">
        <f>VLOOKUP(H237,'Data Master class'!$E$5:$G$6,3,FALSE)</f>
        <v>X</v>
      </c>
      <c r="EE237" s="153">
        <f>VLOOKUP(H237,'Data Master class'!$E$5:$G$6,2,FALSE)</f>
        <v>2</v>
      </c>
      <c r="EF237" s="153">
        <f t="shared" si="197"/>
        <v>5</v>
      </c>
      <c r="EG237" s="153" t="str">
        <f t="shared" si="198"/>
        <v>CLASS 3</v>
      </c>
      <c r="EH237" s="153">
        <f t="shared" si="199"/>
        <v>10</v>
      </c>
      <c r="EI237" s="171"/>
      <c r="EJ237" s="441">
        <f t="shared" si="174"/>
        <v>0.48148148148148145</v>
      </c>
      <c r="EK237" s="441">
        <f t="shared" si="175"/>
        <v>0.1111111111111111</v>
      </c>
      <c r="EL237" s="441">
        <f t="shared" si="176"/>
        <v>0.59259259259259256</v>
      </c>
      <c r="EM237" s="442">
        <f t="shared" si="200"/>
        <v>0.39506172839506171</v>
      </c>
      <c r="EN237" s="443" t="str">
        <f t="shared" si="201"/>
        <v>BURUK</v>
      </c>
      <c r="EO237" s="195"/>
      <c r="EP237" s="196" t="e">
        <f>'2. SUHU &amp; FISIK TRAFO'!CY237</f>
        <v>#NAME?</v>
      </c>
      <c r="EQ237" s="168" t="e">
        <f t="shared" si="202"/>
        <v>#NAME?</v>
      </c>
      <c r="ER237" s="189" t="e">
        <f t="shared" si="203"/>
        <v>#NAME?</v>
      </c>
      <c r="ES237" s="195"/>
      <c r="ET237" s="447">
        <f t="shared" si="185"/>
        <v>18.873000000000001</v>
      </c>
      <c r="EU237" s="447">
        <f t="shared" si="204"/>
        <v>15.098400000000002</v>
      </c>
      <c r="EV237" s="448">
        <f t="shared" si="177"/>
        <v>37.746000000000002</v>
      </c>
      <c r="EW237" s="449" t="str">
        <f t="shared" si="205"/>
        <v>BAIK</v>
      </c>
      <c r="EX237" s="721"/>
      <c r="EY237" s="447">
        <f t="shared" si="186"/>
        <v>11.107000000000001</v>
      </c>
      <c r="EZ237" s="447">
        <f t="shared" si="178"/>
        <v>8.8856000000000019</v>
      </c>
      <c r="FA237" s="448">
        <f t="shared" si="187"/>
        <v>22.214000000000002</v>
      </c>
      <c r="FB237" s="449" t="str">
        <f t="shared" si="179"/>
        <v>BAIK</v>
      </c>
      <c r="FC237" s="195"/>
      <c r="FD237" s="453">
        <f t="shared" si="180"/>
        <v>28</v>
      </c>
      <c r="FE237" s="454">
        <f t="shared" si="181"/>
        <v>72.25433526011561</v>
      </c>
      <c r="FF237" s="725">
        <f t="shared" si="182"/>
        <v>38.751999999999995</v>
      </c>
      <c r="FG237" s="202" t="str">
        <f t="shared" si="206"/>
        <v>BURUK</v>
      </c>
    </row>
    <row r="238" spans="1:163">
      <c r="A238" s="347">
        <v>226</v>
      </c>
      <c r="B238" s="764" t="s">
        <v>2239</v>
      </c>
      <c r="C238" s="331" t="s">
        <v>1531</v>
      </c>
      <c r="D238" s="259" t="s">
        <v>1529</v>
      </c>
      <c r="E238" s="319" t="s">
        <v>1488</v>
      </c>
      <c r="F238" s="319" t="s">
        <v>1488</v>
      </c>
      <c r="G238" s="208" t="s">
        <v>206</v>
      </c>
      <c r="H238" s="214" t="s">
        <v>208</v>
      </c>
      <c r="I238" s="463">
        <v>10802474609</v>
      </c>
      <c r="J238" s="462">
        <v>-240473003</v>
      </c>
      <c r="K238" s="259" t="s">
        <v>315</v>
      </c>
      <c r="L238" s="259" t="s">
        <v>700</v>
      </c>
      <c r="M238" s="259">
        <v>100</v>
      </c>
      <c r="N238" s="259">
        <v>12180915</v>
      </c>
      <c r="O238" s="259">
        <v>2012</v>
      </c>
      <c r="P238" s="259" t="s">
        <v>316</v>
      </c>
      <c r="Q238" s="665">
        <v>0.84305555555555556</v>
      </c>
      <c r="R238" s="433">
        <v>44793</v>
      </c>
      <c r="S238" s="331" t="s">
        <v>318</v>
      </c>
      <c r="T238" s="331" t="s">
        <v>607</v>
      </c>
      <c r="U238" s="259">
        <v>2</v>
      </c>
      <c r="V238" s="259">
        <v>2</v>
      </c>
      <c r="W238" s="259">
        <v>3</v>
      </c>
      <c r="X238" s="259">
        <v>20000</v>
      </c>
      <c r="Y238" s="332">
        <v>400</v>
      </c>
      <c r="Z238" s="332">
        <v>399</v>
      </c>
      <c r="AA238" s="332">
        <v>394</v>
      </c>
      <c r="AB238" s="332">
        <v>230</v>
      </c>
      <c r="AC238" s="332">
        <v>229</v>
      </c>
      <c r="AD238" s="332">
        <v>226</v>
      </c>
      <c r="AE238" s="332">
        <v>48</v>
      </c>
      <c r="AF238" s="332">
        <v>37</v>
      </c>
      <c r="AG238" s="332">
        <v>40</v>
      </c>
      <c r="AH238" s="332">
        <v>37</v>
      </c>
      <c r="AI238" s="332">
        <v>4</v>
      </c>
      <c r="AJ238" s="332">
        <v>2</v>
      </c>
      <c r="AK238" s="332">
        <v>1</v>
      </c>
      <c r="AL238" s="332">
        <v>4</v>
      </c>
      <c r="AM238" s="332">
        <v>44</v>
      </c>
      <c r="AN238" s="332">
        <v>35</v>
      </c>
      <c r="AO238" s="332">
        <v>39</v>
      </c>
      <c r="AP238" s="332">
        <v>33</v>
      </c>
      <c r="AQ238" s="332"/>
      <c r="AR238" s="332"/>
      <c r="AS238" s="332"/>
      <c r="AT238" s="332"/>
      <c r="AU238" s="332"/>
      <c r="AV238" s="332"/>
      <c r="AW238" s="332"/>
      <c r="AX238" s="332"/>
      <c r="AY238" s="648">
        <v>0.96199999999999997</v>
      </c>
      <c r="AZ238" s="648">
        <v>0.92700000000000005</v>
      </c>
      <c r="BA238" s="648">
        <v>0.95499999999999996</v>
      </c>
      <c r="BB238" s="261">
        <v>390</v>
      </c>
      <c r="BC238" s="261">
        <v>393</v>
      </c>
      <c r="BD238" s="261">
        <v>390</v>
      </c>
      <c r="BE238" s="261">
        <v>226</v>
      </c>
      <c r="BF238" s="261">
        <v>225</v>
      </c>
      <c r="BG238" s="261">
        <v>223</v>
      </c>
      <c r="BH238" s="261">
        <v>25</v>
      </c>
      <c r="BI238" s="261">
        <v>21</v>
      </c>
      <c r="BJ238" s="261">
        <v>32</v>
      </c>
      <c r="BK238" s="261">
        <v>12</v>
      </c>
      <c r="BL238" s="261">
        <v>3</v>
      </c>
      <c r="BM238" s="261">
        <v>0</v>
      </c>
      <c r="BN238" s="261">
        <v>1</v>
      </c>
      <c r="BO238" s="261">
        <v>2</v>
      </c>
      <c r="BP238" s="261">
        <v>22</v>
      </c>
      <c r="BQ238" s="261">
        <v>21</v>
      </c>
      <c r="BR238" s="261">
        <v>31</v>
      </c>
      <c r="BS238" s="261">
        <v>10</v>
      </c>
      <c r="BT238" s="261"/>
      <c r="BU238" s="261"/>
      <c r="BV238" s="261"/>
      <c r="BW238" s="261"/>
      <c r="BX238" s="261"/>
      <c r="BY238" s="261"/>
      <c r="BZ238" s="261"/>
      <c r="CA238" s="261"/>
      <c r="CB238" s="720">
        <v>0.89700000000000002</v>
      </c>
      <c r="CC238" s="720">
        <v>0.82299999999999995</v>
      </c>
      <c r="CD238" s="720">
        <v>0.88400000000000001</v>
      </c>
      <c r="CE238" s="333">
        <v>224</v>
      </c>
      <c r="CF238" s="333">
        <v>3219094333</v>
      </c>
      <c r="CG238" s="333">
        <v>223</v>
      </c>
      <c r="CH238" s="333">
        <v>86051037366</v>
      </c>
      <c r="CI238" s="333">
        <v>221</v>
      </c>
      <c r="CJ238" s="333">
        <v>163200006752</v>
      </c>
      <c r="CK238" s="333">
        <v>224</v>
      </c>
      <c r="CL238" s="333">
        <v>566014406321</v>
      </c>
      <c r="CM238" s="333">
        <v>223</v>
      </c>
      <c r="CN238" s="333">
        <v>86051031722</v>
      </c>
      <c r="CO238" s="333">
        <v>221</v>
      </c>
      <c r="CP238" s="333">
        <v>163200028416</v>
      </c>
      <c r="CQ238" s="333"/>
      <c r="CR238" s="333"/>
      <c r="CS238" s="333"/>
      <c r="CT238" s="333"/>
      <c r="CU238" s="333"/>
      <c r="CV238" s="333"/>
      <c r="CW238" s="333"/>
      <c r="CX238" s="333"/>
      <c r="CY238" s="333"/>
      <c r="CZ238" s="333"/>
      <c r="DA238" s="333"/>
      <c r="DB238" s="374"/>
      <c r="DC238" s="48"/>
      <c r="DD238" s="179">
        <f t="shared" si="165"/>
        <v>145.35658392646894</v>
      </c>
      <c r="DE238" s="179">
        <f t="shared" si="166"/>
        <v>33.022240000000004</v>
      </c>
      <c r="DF238" s="179">
        <f t="shared" si="167"/>
        <v>25.454643333333333</v>
      </c>
      <c r="DG238" s="179">
        <f t="shared" si="168"/>
        <v>27.518533333333334</v>
      </c>
      <c r="DH238" s="180">
        <f t="shared" si="169"/>
        <v>48</v>
      </c>
      <c r="DI238" s="181">
        <f t="shared" si="188"/>
        <v>221</v>
      </c>
      <c r="DJ238" s="182">
        <f t="shared" si="183"/>
        <v>0</v>
      </c>
      <c r="DK238" s="182">
        <f t="shared" si="184"/>
        <v>1</v>
      </c>
      <c r="DL238" s="182">
        <f t="shared" si="189"/>
        <v>0</v>
      </c>
      <c r="DM238" s="182">
        <f t="shared" si="190"/>
        <v>0</v>
      </c>
      <c r="DN238" s="182">
        <f t="shared" si="191"/>
        <v>0</v>
      </c>
      <c r="DO238" s="182">
        <f t="shared" si="170"/>
        <v>1</v>
      </c>
      <c r="DP238" s="182">
        <f t="shared" si="171"/>
        <v>0</v>
      </c>
      <c r="DQ238" s="25">
        <f t="shared" si="172"/>
        <v>0</v>
      </c>
      <c r="DR238" s="169"/>
      <c r="DS238" s="166" t="str">
        <f t="shared" si="192"/>
        <v>A</v>
      </c>
      <c r="DT238" s="166" t="str">
        <f t="shared" si="193"/>
        <v>A</v>
      </c>
      <c r="DU238" s="167">
        <f t="shared" si="194"/>
        <v>1</v>
      </c>
      <c r="DV238" s="153" t="str">
        <f>VLOOKUP(M238,'Data Master kondisi'!$O$3:$P$11,2,FALSE)</f>
        <v>Z</v>
      </c>
      <c r="DW238" s="153">
        <f>LOOKUP(DV238,{"X","X","X","Y","Y","Y","Z","Z","Z"},{6,6,6,4,4,4,2,2,2})</f>
        <v>2</v>
      </c>
      <c r="DX238" s="153">
        <f t="shared" si="173"/>
        <v>1</v>
      </c>
      <c r="DY238" s="153">
        <f t="shared" si="195"/>
        <v>4</v>
      </c>
      <c r="DZ238" s="153" t="str">
        <f>VLOOKUP(G238,'Data Master class'!$A$5:$D$12,3,FALSE)</f>
        <v>B</v>
      </c>
      <c r="EA238" s="160" t="str">
        <f t="shared" si="196"/>
        <v>BAIK</v>
      </c>
      <c r="EB238" s="156"/>
      <c r="EC238" s="153">
        <f>VLOOKUP(G238,'Data Master class'!$A$5:$D$12,2,FALSE)</f>
        <v>3</v>
      </c>
      <c r="ED238" s="153" t="str">
        <f>VLOOKUP(H238,'Data Master class'!$E$5:$G$6,3,FALSE)</f>
        <v>X</v>
      </c>
      <c r="EE238" s="153">
        <f>VLOOKUP(H238,'Data Master class'!$E$5:$G$6,2,FALSE)</f>
        <v>2</v>
      </c>
      <c r="EF238" s="153">
        <f t="shared" si="197"/>
        <v>5</v>
      </c>
      <c r="EG238" s="153" t="str">
        <f t="shared" si="198"/>
        <v>CLASS 3</v>
      </c>
      <c r="EH238" s="153">
        <f t="shared" si="199"/>
        <v>9</v>
      </c>
      <c r="EI238" s="171"/>
      <c r="EJ238" s="441">
        <f t="shared" si="174"/>
        <v>0.15200000000000005</v>
      </c>
      <c r="EK238" s="441">
        <f t="shared" si="175"/>
        <v>0.11199999999999995</v>
      </c>
      <c r="EL238" s="441">
        <f t="shared" si="176"/>
        <v>3.9999999999999945E-2</v>
      </c>
      <c r="EM238" s="442">
        <f t="shared" si="200"/>
        <v>0.10133333333333332</v>
      </c>
      <c r="EN238" s="443" t="str">
        <f t="shared" si="201"/>
        <v>CUKUP</v>
      </c>
      <c r="EO238" s="195"/>
      <c r="EP238" s="196" t="e">
        <f>'2. SUHU &amp; FISIK TRAFO'!CY238</f>
        <v>#NAME?</v>
      </c>
      <c r="EQ238" s="168" t="e">
        <f t="shared" si="202"/>
        <v>#NAME?</v>
      </c>
      <c r="ER238" s="189" t="e">
        <f t="shared" si="203"/>
        <v>#NAME?</v>
      </c>
      <c r="ES238" s="195"/>
      <c r="ET238" s="447">
        <f t="shared" si="185"/>
        <v>28.553000000000001</v>
      </c>
      <c r="EU238" s="447">
        <f t="shared" si="204"/>
        <v>22.842400000000001</v>
      </c>
      <c r="EV238" s="448">
        <f t="shared" si="177"/>
        <v>28.553000000000001</v>
      </c>
      <c r="EW238" s="449" t="str">
        <f t="shared" si="205"/>
        <v>BAIK</v>
      </c>
      <c r="EX238" s="721"/>
      <c r="EY238" s="447">
        <f t="shared" si="186"/>
        <v>17.510999999999999</v>
      </c>
      <c r="EZ238" s="447">
        <f t="shared" si="178"/>
        <v>14.008800000000001</v>
      </c>
      <c r="FA238" s="448">
        <f t="shared" si="187"/>
        <v>17.510999999999999</v>
      </c>
      <c r="FB238" s="449" t="str">
        <f t="shared" si="179"/>
        <v>BAIK</v>
      </c>
      <c r="FC238" s="195"/>
      <c r="FD238" s="453">
        <f t="shared" si="180"/>
        <v>37</v>
      </c>
      <c r="FE238" s="454">
        <f t="shared" si="181"/>
        <v>144.50867052023122</v>
      </c>
      <c r="FF238" s="725">
        <f t="shared" si="182"/>
        <v>25.603999999999999</v>
      </c>
      <c r="FG238" s="202" t="str">
        <f t="shared" si="206"/>
        <v>BURUK</v>
      </c>
    </row>
    <row r="239" spans="1:163">
      <c r="A239" s="347">
        <v>227</v>
      </c>
      <c r="B239" s="764" t="s">
        <v>2239</v>
      </c>
      <c r="C239" s="331" t="s">
        <v>1532</v>
      </c>
      <c r="D239" s="259" t="s">
        <v>1533</v>
      </c>
      <c r="E239" s="319" t="s">
        <v>1488</v>
      </c>
      <c r="F239" s="319" t="s">
        <v>1488</v>
      </c>
      <c r="G239" s="208" t="s">
        <v>206</v>
      </c>
      <c r="H239" s="214" t="s">
        <v>208</v>
      </c>
      <c r="I239" s="463">
        <v>10803290651</v>
      </c>
      <c r="J239" s="462">
        <v>-270523948</v>
      </c>
      <c r="K239" s="259" t="s">
        <v>315</v>
      </c>
      <c r="L239" s="259" t="s">
        <v>310</v>
      </c>
      <c r="M239" s="259">
        <v>50</v>
      </c>
      <c r="N239" s="259">
        <v>173300485</v>
      </c>
      <c r="O239" s="259">
        <v>2017</v>
      </c>
      <c r="P239" s="259" t="s">
        <v>316</v>
      </c>
      <c r="Q239" s="665">
        <v>0.84722222222222221</v>
      </c>
      <c r="R239" s="433">
        <v>44793</v>
      </c>
      <c r="S239" s="331" t="s">
        <v>318</v>
      </c>
      <c r="T239" s="331" t="s">
        <v>607</v>
      </c>
      <c r="U239" s="259">
        <v>2</v>
      </c>
      <c r="V239" s="259">
        <v>2</v>
      </c>
      <c r="W239" s="259">
        <v>3</v>
      </c>
      <c r="X239" s="259">
        <v>20000</v>
      </c>
      <c r="Y239" s="332">
        <v>400</v>
      </c>
      <c r="Z239" s="332">
        <v>402</v>
      </c>
      <c r="AA239" s="332">
        <v>398</v>
      </c>
      <c r="AB239" s="332">
        <v>232</v>
      </c>
      <c r="AC239" s="332">
        <v>230</v>
      </c>
      <c r="AD239" s="332">
        <v>227</v>
      </c>
      <c r="AE239" s="332">
        <v>42</v>
      </c>
      <c r="AF239" s="332">
        <v>22</v>
      </c>
      <c r="AG239" s="332">
        <v>48</v>
      </c>
      <c r="AH239" s="332">
        <v>31</v>
      </c>
      <c r="AI239" s="332">
        <v>21</v>
      </c>
      <c r="AJ239" s="332">
        <v>7</v>
      </c>
      <c r="AK239" s="332">
        <v>19</v>
      </c>
      <c r="AL239" s="332">
        <v>12</v>
      </c>
      <c r="AM239" s="332">
        <v>21</v>
      </c>
      <c r="AN239" s="332">
        <v>15</v>
      </c>
      <c r="AO239" s="332">
        <v>29</v>
      </c>
      <c r="AP239" s="332">
        <v>19</v>
      </c>
      <c r="AQ239" s="332"/>
      <c r="AR239" s="332"/>
      <c r="AS239" s="332"/>
      <c r="AT239" s="332"/>
      <c r="AU239" s="332"/>
      <c r="AV239" s="332"/>
      <c r="AW239" s="332"/>
      <c r="AX239" s="332"/>
      <c r="AY239" s="648">
        <v>0.93100000000000005</v>
      </c>
      <c r="AZ239" s="648">
        <v>0.94099999999999995</v>
      </c>
      <c r="BA239" s="648">
        <v>0.94899999999999995</v>
      </c>
      <c r="BB239" s="261">
        <v>400</v>
      </c>
      <c r="BC239" s="261">
        <v>400</v>
      </c>
      <c r="BD239" s="261">
        <v>397</v>
      </c>
      <c r="BE239" s="261">
        <v>230</v>
      </c>
      <c r="BF239" s="261">
        <v>230</v>
      </c>
      <c r="BG239" s="261">
        <v>227</v>
      </c>
      <c r="BH239" s="261">
        <v>30</v>
      </c>
      <c r="BI239" s="261">
        <v>12</v>
      </c>
      <c r="BJ239" s="261">
        <v>31</v>
      </c>
      <c r="BK239" s="261">
        <v>16</v>
      </c>
      <c r="BL239" s="261">
        <v>12</v>
      </c>
      <c r="BM239" s="261">
        <v>3</v>
      </c>
      <c r="BN239" s="261">
        <v>16</v>
      </c>
      <c r="BO239" s="261">
        <v>10</v>
      </c>
      <c r="BP239" s="261">
        <v>18</v>
      </c>
      <c r="BQ239" s="261">
        <v>9</v>
      </c>
      <c r="BR239" s="261">
        <v>15</v>
      </c>
      <c r="BS239" s="261">
        <v>6</v>
      </c>
      <c r="BT239" s="261"/>
      <c r="BU239" s="261"/>
      <c r="BV239" s="261"/>
      <c r="BW239" s="261"/>
      <c r="BX239" s="261"/>
      <c r="BY239" s="261"/>
      <c r="BZ239" s="261"/>
      <c r="CA239" s="261"/>
      <c r="CB239" s="720">
        <v>0.81100000000000005</v>
      </c>
      <c r="CC239" s="720">
        <v>0.74299999999999999</v>
      </c>
      <c r="CD239" s="720">
        <v>0.75600000000000001</v>
      </c>
      <c r="CE239" s="333">
        <v>227</v>
      </c>
      <c r="CF239" s="333">
        <v>56601404124</v>
      </c>
      <c r="CG239" s="333">
        <v>228</v>
      </c>
      <c r="CH239" s="333">
        <v>56601400775</v>
      </c>
      <c r="CI239" s="333">
        <v>225</v>
      </c>
      <c r="CJ239" s="333">
        <v>16320000434</v>
      </c>
      <c r="CK239" s="333">
        <v>227</v>
      </c>
      <c r="CL239" s="333">
        <v>56601441480</v>
      </c>
      <c r="CM239" s="333">
        <v>228</v>
      </c>
      <c r="CN239" s="333">
        <v>163200079880</v>
      </c>
      <c r="CO239" s="333">
        <v>225</v>
      </c>
      <c r="CP239" s="333">
        <v>163200057316</v>
      </c>
      <c r="CQ239" s="333"/>
      <c r="CR239" s="333"/>
      <c r="CS239" s="333"/>
      <c r="CT239" s="333"/>
      <c r="CU239" s="333"/>
      <c r="CV239" s="333"/>
      <c r="CW239" s="333"/>
      <c r="CX239" s="333"/>
      <c r="CY239" s="333"/>
      <c r="CZ239" s="333"/>
      <c r="DA239" s="333"/>
      <c r="DB239" s="374"/>
      <c r="DC239" s="154"/>
      <c r="DD239" s="179">
        <f t="shared" si="165"/>
        <v>72.25433526011561</v>
      </c>
      <c r="DE239" s="179">
        <f t="shared" si="166"/>
        <v>58.128</v>
      </c>
      <c r="DF239" s="179">
        <f t="shared" si="167"/>
        <v>30.447999999999997</v>
      </c>
      <c r="DG239" s="179">
        <f t="shared" si="168"/>
        <v>66.432000000000002</v>
      </c>
      <c r="DH239" s="180">
        <f t="shared" si="169"/>
        <v>48</v>
      </c>
      <c r="DI239" s="181">
        <f t="shared" si="188"/>
        <v>225</v>
      </c>
      <c r="DJ239" s="182">
        <f t="shared" si="183"/>
        <v>0</v>
      </c>
      <c r="DK239" s="182">
        <f t="shared" si="184"/>
        <v>0</v>
      </c>
      <c r="DL239" s="182">
        <f t="shared" si="189"/>
        <v>1</v>
      </c>
      <c r="DM239" s="182">
        <f t="shared" si="190"/>
        <v>0</v>
      </c>
      <c r="DN239" s="182">
        <f t="shared" si="191"/>
        <v>0</v>
      </c>
      <c r="DO239" s="182">
        <f t="shared" si="170"/>
        <v>0</v>
      </c>
      <c r="DP239" s="182">
        <f t="shared" si="171"/>
        <v>1</v>
      </c>
      <c r="DQ239" s="25">
        <f t="shared" si="172"/>
        <v>0</v>
      </c>
      <c r="DR239" s="169"/>
      <c r="DS239" s="166" t="str">
        <f t="shared" si="192"/>
        <v>A</v>
      </c>
      <c r="DT239" s="166" t="str">
        <f t="shared" si="193"/>
        <v>B</v>
      </c>
      <c r="DU239" s="167">
        <f t="shared" si="194"/>
        <v>2</v>
      </c>
      <c r="DV239" s="153" t="str">
        <f>VLOOKUP(M239,'Data Master kondisi'!$O$3:$P$11,2,FALSE)</f>
        <v>Z</v>
      </c>
      <c r="DW239" s="153">
        <f>LOOKUP(DV239,{"X","X","X","Y","Y","Y","Z","Z","Z"},{6,6,6,4,4,4,2,2,2})</f>
        <v>2</v>
      </c>
      <c r="DX239" s="153">
        <f t="shared" si="173"/>
        <v>1</v>
      </c>
      <c r="DY239" s="153">
        <f t="shared" si="195"/>
        <v>5</v>
      </c>
      <c r="DZ239" s="153" t="str">
        <f>VLOOKUP(G239,'Data Master class'!$A$5:$D$12,3,FALSE)</f>
        <v>B</v>
      </c>
      <c r="EA239" s="160" t="str">
        <f t="shared" si="196"/>
        <v>BAIK</v>
      </c>
      <c r="EB239" s="156"/>
      <c r="EC239" s="153">
        <f>VLOOKUP(G239,'Data Master class'!$A$5:$D$12,2,FALSE)</f>
        <v>3</v>
      </c>
      <c r="ED239" s="153" t="str">
        <f>VLOOKUP(H239,'Data Master class'!$E$5:$G$6,3,FALSE)</f>
        <v>X</v>
      </c>
      <c r="EE239" s="153">
        <f>VLOOKUP(H239,'Data Master class'!$E$5:$G$6,2,FALSE)</f>
        <v>2</v>
      </c>
      <c r="EF239" s="153">
        <f t="shared" si="197"/>
        <v>5</v>
      </c>
      <c r="EG239" s="153" t="str">
        <f t="shared" si="198"/>
        <v>CLASS 3</v>
      </c>
      <c r="EH239" s="153">
        <f t="shared" si="199"/>
        <v>10</v>
      </c>
      <c r="EI239" s="171"/>
      <c r="EJ239" s="441">
        <f t="shared" si="174"/>
        <v>0.12499999999999993</v>
      </c>
      <c r="EK239" s="441">
        <f t="shared" si="175"/>
        <v>0.41071428571428575</v>
      </c>
      <c r="EL239" s="441">
        <f t="shared" si="176"/>
        <v>0.28571428571428564</v>
      </c>
      <c r="EM239" s="442">
        <f t="shared" si="200"/>
        <v>0.27380952380952378</v>
      </c>
      <c r="EN239" s="443" t="str">
        <f t="shared" si="201"/>
        <v>KURANG</v>
      </c>
      <c r="EO239" s="195"/>
      <c r="EP239" s="196" t="e">
        <f>'2. SUHU &amp; FISIK TRAFO'!CY239</f>
        <v>#NAME?</v>
      </c>
      <c r="EQ239" s="168" t="e">
        <f t="shared" si="202"/>
        <v>#NAME?</v>
      </c>
      <c r="ER239" s="189" t="e">
        <f t="shared" si="203"/>
        <v>#NAME?</v>
      </c>
      <c r="ES239" s="195"/>
      <c r="ET239" s="447">
        <f t="shared" si="185"/>
        <v>25.7</v>
      </c>
      <c r="EU239" s="447">
        <f t="shared" si="204"/>
        <v>20.560000000000002</v>
      </c>
      <c r="EV239" s="448">
        <f t="shared" si="177"/>
        <v>51.4</v>
      </c>
      <c r="EW239" s="449" t="str">
        <f t="shared" si="205"/>
        <v>BAIK</v>
      </c>
      <c r="EX239" s="721"/>
      <c r="EY239" s="447">
        <f t="shared" si="186"/>
        <v>16.696999999999999</v>
      </c>
      <c r="EZ239" s="447">
        <f t="shared" si="178"/>
        <v>13.3576</v>
      </c>
      <c r="FA239" s="448">
        <f t="shared" si="187"/>
        <v>33.393999999999998</v>
      </c>
      <c r="FB239" s="449" t="str">
        <f t="shared" si="179"/>
        <v>BAIK</v>
      </c>
      <c r="FC239" s="195"/>
      <c r="FD239" s="453">
        <f t="shared" si="180"/>
        <v>31</v>
      </c>
      <c r="FE239" s="454">
        <f t="shared" si="181"/>
        <v>72.25433526011561</v>
      </c>
      <c r="FF239" s="725">
        <f t="shared" si="182"/>
        <v>42.903999999999996</v>
      </c>
      <c r="FG239" s="202" t="str">
        <f t="shared" si="206"/>
        <v>BURUK</v>
      </c>
    </row>
    <row r="240" spans="1:163">
      <c r="A240" s="347">
        <v>228</v>
      </c>
      <c r="B240" s="764" t="s">
        <v>2239</v>
      </c>
      <c r="C240" s="331" t="s">
        <v>1534</v>
      </c>
      <c r="D240" s="259" t="s">
        <v>1535</v>
      </c>
      <c r="E240" s="319" t="s">
        <v>1488</v>
      </c>
      <c r="F240" s="319" t="s">
        <v>1488</v>
      </c>
      <c r="G240" s="208" t="s">
        <v>206</v>
      </c>
      <c r="H240" s="214" t="s">
        <v>208</v>
      </c>
      <c r="I240" s="463">
        <v>108047825</v>
      </c>
      <c r="J240" s="462">
        <v>-2700873</v>
      </c>
      <c r="K240" s="259" t="s">
        <v>341</v>
      </c>
      <c r="L240" s="259" t="s">
        <v>310</v>
      </c>
      <c r="M240" s="259">
        <v>50</v>
      </c>
      <c r="N240" s="259">
        <v>173300505</v>
      </c>
      <c r="O240" s="259">
        <v>2017</v>
      </c>
      <c r="P240" s="259" t="s">
        <v>316</v>
      </c>
      <c r="Q240" s="665">
        <v>0.73263888888888884</v>
      </c>
      <c r="R240" s="433">
        <v>44802</v>
      </c>
      <c r="S240" s="331" t="s">
        <v>318</v>
      </c>
      <c r="T240" s="331" t="s">
        <v>607</v>
      </c>
      <c r="U240" s="259">
        <v>2</v>
      </c>
      <c r="V240" s="259">
        <v>2</v>
      </c>
      <c r="W240" s="259">
        <v>3</v>
      </c>
      <c r="X240" s="259">
        <v>20000</v>
      </c>
      <c r="Y240" s="332">
        <v>401</v>
      </c>
      <c r="Z240" s="332">
        <v>400</v>
      </c>
      <c r="AA240" s="332">
        <v>398</v>
      </c>
      <c r="AB240" s="332">
        <v>231</v>
      </c>
      <c r="AC240" s="332">
        <v>230</v>
      </c>
      <c r="AD240" s="332">
        <v>227</v>
      </c>
      <c r="AE240" s="332">
        <v>30</v>
      </c>
      <c r="AF240" s="332">
        <v>32</v>
      </c>
      <c r="AG240" s="332">
        <v>21</v>
      </c>
      <c r="AH240" s="332">
        <v>14</v>
      </c>
      <c r="AI240" s="332">
        <v>10</v>
      </c>
      <c r="AJ240" s="332">
        <v>16</v>
      </c>
      <c r="AK240" s="332">
        <v>8</v>
      </c>
      <c r="AL240" s="332">
        <v>7</v>
      </c>
      <c r="AM240" s="332">
        <v>20</v>
      </c>
      <c r="AN240" s="332">
        <v>16</v>
      </c>
      <c r="AO240" s="332">
        <v>13</v>
      </c>
      <c r="AP240" s="332">
        <v>7</v>
      </c>
      <c r="AQ240" s="332"/>
      <c r="AR240" s="332"/>
      <c r="AS240" s="332"/>
      <c r="AT240" s="332"/>
      <c r="AU240" s="332"/>
      <c r="AV240" s="332"/>
      <c r="AW240" s="332"/>
      <c r="AX240" s="332"/>
      <c r="AY240" s="648">
        <v>0.91800000000000004</v>
      </c>
      <c r="AZ240" s="648">
        <v>0.91300000000000003</v>
      </c>
      <c r="BA240" s="648">
        <v>0.83199999999999996</v>
      </c>
      <c r="BB240" s="261">
        <v>400</v>
      </c>
      <c r="BC240" s="261">
        <v>398</v>
      </c>
      <c r="BD240" s="261">
        <v>397</v>
      </c>
      <c r="BE240" s="261">
        <v>230</v>
      </c>
      <c r="BF240" s="261">
        <v>229</v>
      </c>
      <c r="BG240" s="261">
        <v>228</v>
      </c>
      <c r="BH240" s="261">
        <v>30</v>
      </c>
      <c r="BI240" s="261">
        <v>26</v>
      </c>
      <c r="BJ240" s="261">
        <v>24</v>
      </c>
      <c r="BK240" s="261">
        <v>8</v>
      </c>
      <c r="BL240" s="261">
        <v>13</v>
      </c>
      <c r="BM240" s="261">
        <v>10</v>
      </c>
      <c r="BN240" s="261">
        <v>11</v>
      </c>
      <c r="BO240" s="261">
        <v>3</v>
      </c>
      <c r="BP240" s="261">
        <v>17</v>
      </c>
      <c r="BQ240" s="261">
        <v>16</v>
      </c>
      <c r="BR240" s="261">
        <v>13</v>
      </c>
      <c r="BS240" s="261">
        <v>5</v>
      </c>
      <c r="BT240" s="261"/>
      <c r="BU240" s="261"/>
      <c r="BV240" s="261"/>
      <c r="BW240" s="261"/>
      <c r="BX240" s="261"/>
      <c r="BY240" s="261"/>
      <c r="BZ240" s="261"/>
      <c r="CA240" s="261"/>
      <c r="CB240" s="720">
        <v>0.78300000000000003</v>
      </c>
      <c r="CC240" s="720">
        <v>0.85599999999999998</v>
      </c>
      <c r="CD240" s="720">
        <v>0.85199999999999998</v>
      </c>
      <c r="CE240" s="333">
        <v>228</v>
      </c>
      <c r="CF240" s="333">
        <v>86043020725</v>
      </c>
      <c r="CG240" s="333">
        <v>227</v>
      </c>
      <c r="CH240" s="333">
        <v>56601470668</v>
      </c>
      <c r="CI240" s="333">
        <v>226</v>
      </c>
      <c r="CJ240" s="333">
        <v>860430205660</v>
      </c>
      <c r="CK240" s="333">
        <v>228</v>
      </c>
      <c r="CL240" s="333">
        <v>56601470687</v>
      </c>
      <c r="CM240" s="333">
        <v>227</v>
      </c>
      <c r="CN240" s="333">
        <v>163200016687</v>
      </c>
      <c r="CO240" s="333">
        <v>226</v>
      </c>
      <c r="CP240" s="333">
        <v>163200009156</v>
      </c>
      <c r="CQ240" s="333"/>
      <c r="CR240" s="333"/>
      <c r="CS240" s="333"/>
      <c r="CT240" s="333"/>
      <c r="CU240" s="333"/>
      <c r="CV240" s="333"/>
      <c r="CW240" s="333"/>
      <c r="CX240" s="333"/>
      <c r="CY240" s="333"/>
      <c r="CZ240" s="333"/>
      <c r="DA240" s="333"/>
      <c r="DB240" s="374"/>
      <c r="DC240" s="154"/>
      <c r="DD240" s="179">
        <f t="shared" si="165"/>
        <v>72.314597424636133</v>
      </c>
      <c r="DE240" s="179">
        <f t="shared" si="166"/>
        <v>41.485399999999998</v>
      </c>
      <c r="DF240" s="179">
        <f t="shared" si="167"/>
        <v>44.251093333333337</v>
      </c>
      <c r="DG240" s="179">
        <f t="shared" si="168"/>
        <v>29.039780000000004</v>
      </c>
      <c r="DH240" s="180">
        <f t="shared" si="169"/>
        <v>32</v>
      </c>
      <c r="DI240" s="181">
        <f t="shared" si="188"/>
        <v>226</v>
      </c>
      <c r="DJ240" s="182">
        <f t="shared" si="183"/>
        <v>0</v>
      </c>
      <c r="DK240" s="182">
        <f t="shared" si="184"/>
        <v>1</v>
      </c>
      <c r="DL240" s="182">
        <f t="shared" si="189"/>
        <v>0</v>
      </c>
      <c r="DM240" s="182">
        <f t="shared" si="190"/>
        <v>0</v>
      </c>
      <c r="DN240" s="182">
        <f t="shared" si="191"/>
        <v>0</v>
      </c>
      <c r="DO240" s="182">
        <f t="shared" si="170"/>
        <v>1</v>
      </c>
      <c r="DP240" s="182">
        <f t="shared" si="171"/>
        <v>0</v>
      </c>
      <c r="DQ240" s="25">
        <f t="shared" si="172"/>
        <v>0</v>
      </c>
      <c r="DR240" s="169"/>
      <c r="DS240" s="166" t="str">
        <f t="shared" si="192"/>
        <v>A</v>
      </c>
      <c r="DT240" s="166" t="str">
        <f t="shared" si="193"/>
        <v>A</v>
      </c>
      <c r="DU240" s="167">
        <f t="shared" si="194"/>
        <v>1</v>
      </c>
      <c r="DV240" s="153" t="str">
        <f>VLOOKUP(M240,'Data Master kondisi'!$O$3:$P$11,2,FALSE)</f>
        <v>Z</v>
      </c>
      <c r="DW240" s="153">
        <f>LOOKUP(DV240,{"X","X","X","Y","Y","Y","Z","Z","Z"},{6,6,6,4,4,4,2,2,2})</f>
        <v>2</v>
      </c>
      <c r="DX240" s="153">
        <f t="shared" si="173"/>
        <v>1</v>
      </c>
      <c r="DY240" s="153">
        <f t="shared" si="195"/>
        <v>4</v>
      </c>
      <c r="DZ240" s="153" t="str">
        <f>VLOOKUP(G240,'Data Master class'!$A$5:$D$12,3,FALSE)</f>
        <v>B</v>
      </c>
      <c r="EA240" s="160" t="str">
        <f t="shared" si="196"/>
        <v>BAIK</v>
      </c>
      <c r="EB240" s="156"/>
      <c r="EC240" s="153">
        <f>VLOOKUP(G240,'Data Master class'!$A$5:$D$12,2,FALSE)</f>
        <v>3</v>
      </c>
      <c r="ED240" s="153" t="str">
        <f>VLOOKUP(H240,'Data Master class'!$E$5:$G$6,3,FALSE)</f>
        <v>X</v>
      </c>
      <c r="EE240" s="153">
        <f>VLOOKUP(H240,'Data Master class'!$E$5:$G$6,2,FALSE)</f>
        <v>2</v>
      </c>
      <c r="EF240" s="153">
        <f t="shared" si="197"/>
        <v>5</v>
      </c>
      <c r="EG240" s="153" t="str">
        <f t="shared" si="198"/>
        <v>CLASS 3</v>
      </c>
      <c r="EH240" s="153">
        <f t="shared" si="199"/>
        <v>9</v>
      </c>
      <c r="EI240" s="171"/>
      <c r="EJ240" s="441">
        <f t="shared" si="174"/>
        <v>8.4337349397590314E-2</v>
      </c>
      <c r="EK240" s="441">
        <f t="shared" si="175"/>
        <v>0.15662650602409633</v>
      </c>
      <c r="EL240" s="441">
        <f t="shared" si="176"/>
        <v>0.24096385542168677</v>
      </c>
      <c r="EM240" s="442">
        <f t="shared" si="200"/>
        <v>0.16064257028112447</v>
      </c>
      <c r="EN240" s="443" t="str">
        <f t="shared" si="201"/>
        <v>CUKUP</v>
      </c>
      <c r="EO240" s="195"/>
      <c r="EP240" s="196" t="e">
        <f>'2. SUHU &amp; FISIK TRAFO'!CY240</f>
        <v>#NAME?</v>
      </c>
      <c r="EQ240" s="168" t="e">
        <f t="shared" si="202"/>
        <v>#NAME?</v>
      </c>
      <c r="ER240" s="189" t="e">
        <f t="shared" si="203"/>
        <v>#NAME?</v>
      </c>
      <c r="ES240" s="195"/>
      <c r="ET240" s="447">
        <f t="shared" si="185"/>
        <v>19.057000000000002</v>
      </c>
      <c r="EU240" s="447">
        <f t="shared" si="204"/>
        <v>15.245600000000003</v>
      </c>
      <c r="EV240" s="448">
        <f t="shared" si="177"/>
        <v>38.114000000000004</v>
      </c>
      <c r="EW240" s="449" t="str">
        <f t="shared" si="205"/>
        <v>BAIK</v>
      </c>
      <c r="EX240" s="721"/>
      <c r="EY240" s="447">
        <f t="shared" si="186"/>
        <v>18.326000000000001</v>
      </c>
      <c r="EZ240" s="447">
        <f t="shared" si="178"/>
        <v>14.660800000000002</v>
      </c>
      <c r="FA240" s="448">
        <f t="shared" si="187"/>
        <v>36.652000000000001</v>
      </c>
      <c r="FB240" s="449" t="str">
        <f t="shared" si="179"/>
        <v>BAIK</v>
      </c>
      <c r="FC240" s="195"/>
      <c r="FD240" s="453">
        <f t="shared" si="180"/>
        <v>14</v>
      </c>
      <c r="FE240" s="454">
        <f t="shared" si="181"/>
        <v>72.25433526011561</v>
      </c>
      <c r="FF240" s="725">
        <f t="shared" si="182"/>
        <v>19.375999999999998</v>
      </c>
      <c r="FG240" s="202" t="str">
        <f t="shared" si="206"/>
        <v>KURANG</v>
      </c>
    </row>
    <row r="241" spans="1:163">
      <c r="A241" s="347">
        <v>229</v>
      </c>
      <c r="B241" s="764" t="s">
        <v>2239</v>
      </c>
      <c r="C241" s="331" t="s">
        <v>1536</v>
      </c>
      <c r="D241" s="259" t="s">
        <v>1537</v>
      </c>
      <c r="E241" s="319" t="s">
        <v>1488</v>
      </c>
      <c r="F241" s="319" t="s">
        <v>1488</v>
      </c>
      <c r="G241" s="208" t="s">
        <v>206</v>
      </c>
      <c r="H241" s="214" t="s">
        <v>209</v>
      </c>
      <c r="I241" s="463">
        <v>10805223083</v>
      </c>
      <c r="J241" s="462">
        <v>-2704990483</v>
      </c>
      <c r="K241" s="259" t="s">
        <v>315</v>
      </c>
      <c r="L241" s="259" t="s">
        <v>570</v>
      </c>
      <c r="M241" s="259">
        <v>100</v>
      </c>
      <c r="N241" s="259">
        <v>130502130097</v>
      </c>
      <c r="O241" s="259">
        <v>2013</v>
      </c>
      <c r="P241" s="259" t="s">
        <v>316</v>
      </c>
      <c r="Q241" s="665">
        <v>0.73541666666666661</v>
      </c>
      <c r="R241" s="433">
        <v>44797</v>
      </c>
      <c r="S241" s="331" t="s">
        <v>318</v>
      </c>
      <c r="T241" s="331" t="s">
        <v>607</v>
      </c>
      <c r="U241" s="259">
        <v>2</v>
      </c>
      <c r="V241" s="259">
        <v>2</v>
      </c>
      <c r="W241" s="259">
        <v>3</v>
      </c>
      <c r="X241" s="259">
        <v>20000</v>
      </c>
      <c r="Y241" s="332">
        <v>382</v>
      </c>
      <c r="Z241" s="332">
        <v>384</v>
      </c>
      <c r="AA241" s="332">
        <v>382</v>
      </c>
      <c r="AB241" s="332">
        <v>227</v>
      </c>
      <c r="AC241" s="332">
        <v>226</v>
      </c>
      <c r="AD241" s="332">
        <v>223</v>
      </c>
      <c r="AE241" s="332">
        <v>8</v>
      </c>
      <c r="AF241" s="332">
        <v>6</v>
      </c>
      <c r="AG241" s="332">
        <v>8</v>
      </c>
      <c r="AH241" s="332">
        <v>4</v>
      </c>
      <c r="AI241" s="332">
        <v>6</v>
      </c>
      <c r="AJ241" s="332">
        <v>2</v>
      </c>
      <c r="AK241" s="332">
        <v>5</v>
      </c>
      <c r="AL241" s="332">
        <v>3</v>
      </c>
      <c r="AM241" s="332"/>
      <c r="AN241" s="332"/>
      <c r="AO241" s="332"/>
      <c r="AP241" s="332"/>
      <c r="AQ241" s="332">
        <v>2</v>
      </c>
      <c r="AR241" s="332">
        <v>4</v>
      </c>
      <c r="AS241" s="332">
        <v>3</v>
      </c>
      <c r="AT241" s="332">
        <v>1</v>
      </c>
      <c r="AU241" s="332"/>
      <c r="AV241" s="332"/>
      <c r="AW241" s="332"/>
      <c r="AX241" s="332"/>
      <c r="AY241" s="648">
        <v>0.86599999999999999</v>
      </c>
      <c r="AZ241" s="648">
        <v>0.89300000000000002</v>
      </c>
      <c r="BA241" s="648">
        <v>0.90200000000000002</v>
      </c>
      <c r="BB241" s="261">
        <v>386</v>
      </c>
      <c r="BC241" s="261">
        <v>390</v>
      </c>
      <c r="BD241" s="261">
        <v>390</v>
      </c>
      <c r="BE241" s="261">
        <v>227</v>
      </c>
      <c r="BF241" s="261">
        <v>225</v>
      </c>
      <c r="BG241" s="261">
        <v>222</v>
      </c>
      <c r="BH241" s="261">
        <v>7</v>
      </c>
      <c r="BI241" s="261">
        <v>8</v>
      </c>
      <c r="BJ241" s="261">
        <v>9</v>
      </c>
      <c r="BK241" s="261">
        <v>3</v>
      </c>
      <c r="BL241" s="261">
        <v>6</v>
      </c>
      <c r="BM241" s="261">
        <v>5</v>
      </c>
      <c r="BN241" s="261">
        <v>5</v>
      </c>
      <c r="BO241" s="261">
        <v>2</v>
      </c>
      <c r="BP241" s="261"/>
      <c r="BQ241" s="261"/>
      <c r="BR241" s="261"/>
      <c r="BS241" s="261"/>
      <c r="BT241" s="261">
        <v>1</v>
      </c>
      <c r="BU241" s="261">
        <v>3</v>
      </c>
      <c r="BV241" s="261">
        <v>4</v>
      </c>
      <c r="BW241" s="261">
        <v>1</v>
      </c>
      <c r="BX241" s="261"/>
      <c r="BY241" s="261"/>
      <c r="BZ241" s="261"/>
      <c r="CA241" s="261"/>
      <c r="CB241" s="720">
        <v>0.755</v>
      </c>
      <c r="CC241" s="720">
        <v>0.83699999999999997</v>
      </c>
      <c r="CD241" s="720">
        <v>0.85399999999999998</v>
      </c>
      <c r="CE241" s="333">
        <v>225</v>
      </c>
      <c r="CF241" s="333">
        <v>56601348008</v>
      </c>
      <c r="CG241" s="333">
        <v>223</v>
      </c>
      <c r="CH241" s="333">
        <v>86017673863</v>
      </c>
      <c r="CI241" s="333">
        <v>220</v>
      </c>
      <c r="CJ241" s="333">
        <v>163200057905</v>
      </c>
      <c r="CK241" s="333"/>
      <c r="CL241" s="333"/>
      <c r="CM241" s="333"/>
      <c r="CN241" s="333"/>
      <c r="CO241" s="333"/>
      <c r="CP241" s="333"/>
      <c r="CQ241" s="333">
        <v>225</v>
      </c>
      <c r="CR241" s="333">
        <v>86017617980</v>
      </c>
      <c r="CS241" s="333">
        <v>223</v>
      </c>
      <c r="CT241" s="333">
        <v>163200057867</v>
      </c>
      <c r="CU241" s="333">
        <v>220</v>
      </c>
      <c r="CV241" s="333">
        <v>163200057859</v>
      </c>
      <c r="CW241" s="333"/>
      <c r="CX241" s="333"/>
      <c r="CY241" s="333"/>
      <c r="CZ241" s="333"/>
      <c r="DA241" s="333"/>
      <c r="DB241" s="374"/>
      <c r="DC241" s="154"/>
      <c r="DD241" s="179">
        <f t="shared" si="165"/>
        <v>151.05435942881311</v>
      </c>
      <c r="DE241" s="179">
        <f t="shared" si="166"/>
        <v>5.2961066666666667</v>
      </c>
      <c r="DF241" s="179">
        <f t="shared" si="167"/>
        <v>3.9720800000000001</v>
      </c>
      <c r="DG241" s="179">
        <f t="shared" si="168"/>
        <v>5.2961066666666667</v>
      </c>
      <c r="DH241" s="180">
        <f t="shared" si="169"/>
        <v>8</v>
      </c>
      <c r="DI241" s="181">
        <f t="shared" si="188"/>
        <v>220</v>
      </c>
      <c r="DJ241" s="182">
        <f t="shared" si="183"/>
        <v>1</v>
      </c>
      <c r="DK241" s="182">
        <f t="shared" si="184"/>
        <v>0</v>
      </c>
      <c r="DL241" s="182">
        <f t="shared" si="189"/>
        <v>0</v>
      </c>
      <c r="DM241" s="182">
        <f t="shared" si="190"/>
        <v>0</v>
      </c>
      <c r="DN241" s="182">
        <f t="shared" si="191"/>
        <v>0</v>
      </c>
      <c r="DO241" s="182">
        <f t="shared" si="170"/>
        <v>1</v>
      </c>
      <c r="DP241" s="182">
        <f t="shared" si="171"/>
        <v>0</v>
      </c>
      <c r="DQ241" s="25">
        <f t="shared" si="172"/>
        <v>0</v>
      </c>
      <c r="DR241" s="169"/>
      <c r="DS241" s="166" t="str">
        <f t="shared" si="192"/>
        <v>A</v>
      </c>
      <c r="DT241" s="166" t="str">
        <f t="shared" si="193"/>
        <v>A</v>
      </c>
      <c r="DU241" s="167">
        <f t="shared" si="194"/>
        <v>1</v>
      </c>
      <c r="DV241" s="153" t="str">
        <f>VLOOKUP(M241,'Data Master kondisi'!$O$3:$P$11,2,FALSE)</f>
        <v>Z</v>
      </c>
      <c r="DW241" s="153">
        <f>LOOKUP(DV241,{"X","X","X","Y","Y","Y","Z","Z","Z"},{6,6,6,4,4,4,2,2,2})</f>
        <v>2</v>
      </c>
      <c r="DX241" s="153">
        <f t="shared" si="173"/>
        <v>1</v>
      </c>
      <c r="DY241" s="153">
        <f t="shared" si="195"/>
        <v>4</v>
      </c>
      <c r="DZ241" s="153" t="str">
        <f>VLOOKUP(G241,'Data Master class'!$A$5:$D$12,3,FALSE)</f>
        <v>B</v>
      </c>
      <c r="EA241" s="160" t="str">
        <f t="shared" si="196"/>
        <v>BAIK</v>
      </c>
      <c r="EB241" s="156"/>
      <c r="EC241" s="153">
        <f>VLOOKUP(G241,'Data Master class'!$A$5:$D$12,2,FALSE)</f>
        <v>3</v>
      </c>
      <c r="ED241" s="153" t="str">
        <f>VLOOKUP(H241,'Data Master class'!$E$5:$G$6,3,FALSE)</f>
        <v>Y</v>
      </c>
      <c r="EE241" s="153">
        <f>VLOOKUP(H241,'Data Master class'!$E$5:$G$6,2,FALSE)</f>
        <v>1</v>
      </c>
      <c r="EF241" s="153">
        <f t="shared" si="197"/>
        <v>4</v>
      </c>
      <c r="EG241" s="153" t="str">
        <f t="shared" si="198"/>
        <v>CLASS 3</v>
      </c>
      <c r="EH241" s="153">
        <f t="shared" si="199"/>
        <v>8</v>
      </c>
      <c r="EI241" s="171"/>
      <c r="EJ241" s="441">
        <f t="shared" si="174"/>
        <v>9.0909090909090953E-2</v>
      </c>
      <c r="EK241" s="441">
        <f t="shared" si="175"/>
        <v>0.1818181818181818</v>
      </c>
      <c r="EL241" s="441">
        <f t="shared" si="176"/>
        <v>9.0909090909090953E-2</v>
      </c>
      <c r="EM241" s="442">
        <f t="shared" si="200"/>
        <v>0.12121212121212123</v>
      </c>
      <c r="EN241" s="443" t="str">
        <f t="shared" si="201"/>
        <v>CUKUP</v>
      </c>
      <c r="EO241" s="195"/>
      <c r="EP241" s="196" t="e">
        <f>'2. SUHU &amp; FISIK TRAFO'!CY241</f>
        <v>#NAME?</v>
      </c>
      <c r="EQ241" s="168" t="e">
        <f t="shared" si="202"/>
        <v>#NAME?</v>
      </c>
      <c r="ER241" s="189" t="e">
        <f t="shared" si="203"/>
        <v>#NAME?</v>
      </c>
      <c r="ES241" s="195"/>
      <c r="ET241" s="447">
        <f t="shared" si="185"/>
        <v>4.9560000000000004</v>
      </c>
      <c r="EU241" s="447">
        <f t="shared" si="204"/>
        <v>3.9648000000000003</v>
      </c>
      <c r="EV241" s="448">
        <f t="shared" si="177"/>
        <v>4.9560000000000004</v>
      </c>
      <c r="EW241" s="449" t="str">
        <f t="shared" si="205"/>
        <v>BAIK</v>
      </c>
      <c r="EX241" s="721"/>
      <c r="EY241" s="447">
        <f t="shared" si="186"/>
        <v>5.3870000000000005</v>
      </c>
      <c r="EZ241" s="447">
        <f t="shared" si="178"/>
        <v>4.3096000000000005</v>
      </c>
      <c r="FA241" s="448">
        <f t="shared" si="187"/>
        <v>5.3870000000000005</v>
      </c>
      <c r="FB241" s="449" t="str">
        <f t="shared" si="179"/>
        <v>BAIK</v>
      </c>
      <c r="FC241" s="195"/>
      <c r="FD241" s="453">
        <f t="shared" si="180"/>
        <v>4</v>
      </c>
      <c r="FE241" s="454">
        <f t="shared" si="181"/>
        <v>144.50867052023122</v>
      </c>
      <c r="FF241" s="725">
        <f t="shared" si="182"/>
        <v>2.7679999999999998</v>
      </c>
      <c r="FG241" s="202" t="str">
        <f t="shared" si="206"/>
        <v>BAIK</v>
      </c>
    </row>
    <row r="242" spans="1:163">
      <c r="A242" s="347">
        <v>230</v>
      </c>
      <c r="B242" s="764" t="s">
        <v>2239</v>
      </c>
      <c r="C242" s="331" t="s">
        <v>1538</v>
      </c>
      <c r="D242" s="259" t="s">
        <v>1539</v>
      </c>
      <c r="E242" s="319" t="s">
        <v>1488</v>
      </c>
      <c r="F242" s="319" t="s">
        <v>1488</v>
      </c>
      <c r="G242" s="208" t="s">
        <v>206</v>
      </c>
      <c r="H242" s="214" t="s">
        <v>209</v>
      </c>
      <c r="I242" s="463">
        <v>10806188186</v>
      </c>
      <c r="J242" s="462">
        <v>-27074827</v>
      </c>
      <c r="K242" s="259" t="s">
        <v>341</v>
      </c>
      <c r="L242" s="259" t="s">
        <v>570</v>
      </c>
      <c r="M242" s="259">
        <v>100</v>
      </c>
      <c r="N242" s="259" t="s">
        <v>1540</v>
      </c>
      <c r="O242" s="259">
        <v>2017</v>
      </c>
      <c r="P242" s="259" t="s">
        <v>316</v>
      </c>
      <c r="Q242" s="665">
        <v>0.73958333333333337</v>
      </c>
      <c r="R242" s="433">
        <v>44797</v>
      </c>
      <c r="S242" s="331" t="s">
        <v>318</v>
      </c>
      <c r="T242" s="331" t="s">
        <v>607</v>
      </c>
      <c r="U242" s="259">
        <v>3</v>
      </c>
      <c r="V242" s="259">
        <v>1</v>
      </c>
      <c r="W242" s="259">
        <v>3</v>
      </c>
      <c r="X242" s="259">
        <v>20000</v>
      </c>
      <c r="Y242" s="332">
        <v>390</v>
      </c>
      <c r="Z242" s="332">
        <v>388</v>
      </c>
      <c r="AA242" s="332">
        <v>389</v>
      </c>
      <c r="AB242" s="332">
        <v>225</v>
      </c>
      <c r="AC242" s="332">
        <v>223</v>
      </c>
      <c r="AD242" s="332">
        <v>221</v>
      </c>
      <c r="AE242" s="332">
        <v>49</v>
      </c>
      <c r="AF242" s="332">
        <v>49</v>
      </c>
      <c r="AG242" s="332">
        <v>44</v>
      </c>
      <c r="AH242" s="332">
        <v>1</v>
      </c>
      <c r="AI242" s="332">
        <v>49</v>
      </c>
      <c r="AJ242" s="332">
        <v>49</v>
      </c>
      <c r="AK242" s="332">
        <v>44</v>
      </c>
      <c r="AL242" s="332">
        <v>1</v>
      </c>
      <c r="AM242" s="332"/>
      <c r="AN242" s="332"/>
      <c r="AO242" s="332"/>
      <c r="AP242" s="332"/>
      <c r="AQ242" s="332"/>
      <c r="AR242" s="332"/>
      <c r="AS242" s="332"/>
      <c r="AT242" s="332"/>
      <c r="AU242" s="332"/>
      <c r="AV242" s="332"/>
      <c r="AW242" s="332"/>
      <c r="AX242" s="332"/>
      <c r="AY242" s="648">
        <v>0.78100000000000003</v>
      </c>
      <c r="AZ242" s="648">
        <v>0.84099999999999997</v>
      </c>
      <c r="BA242" s="648">
        <v>0.80700000000000005</v>
      </c>
      <c r="BB242" s="261">
        <v>386</v>
      </c>
      <c r="BC242" s="261">
        <v>388</v>
      </c>
      <c r="BD242" s="261">
        <v>387</v>
      </c>
      <c r="BE242" s="261">
        <v>224</v>
      </c>
      <c r="BF242" s="261">
        <v>222</v>
      </c>
      <c r="BG242" s="261">
        <v>221</v>
      </c>
      <c r="BH242" s="261">
        <v>47</v>
      </c>
      <c r="BI242" s="261">
        <v>45</v>
      </c>
      <c r="BJ242" s="261">
        <v>45</v>
      </c>
      <c r="BK242" s="261" t="s">
        <v>356</v>
      </c>
      <c r="BL242" s="261">
        <v>47</v>
      </c>
      <c r="BM242" s="261">
        <v>45</v>
      </c>
      <c r="BN242" s="261">
        <v>45</v>
      </c>
      <c r="BO242" s="261" t="s">
        <v>356</v>
      </c>
      <c r="BP242" s="261"/>
      <c r="BQ242" s="261"/>
      <c r="BR242" s="261"/>
      <c r="BS242" s="261"/>
      <c r="BT242" s="261"/>
      <c r="BU242" s="261"/>
      <c r="BV242" s="261"/>
      <c r="BW242" s="261"/>
      <c r="BX242" s="261"/>
      <c r="BY242" s="261"/>
      <c r="BZ242" s="261"/>
      <c r="CA242" s="261"/>
      <c r="CB242" s="720">
        <v>0.76800000000000002</v>
      </c>
      <c r="CC242" s="720">
        <v>0.82299999999999995</v>
      </c>
      <c r="CD242" s="720">
        <v>0.79</v>
      </c>
      <c r="CE242" s="333" t="s">
        <v>1541</v>
      </c>
      <c r="CF242" s="333"/>
      <c r="CG242" s="333"/>
      <c r="CH242" s="333"/>
      <c r="CI242" s="333"/>
      <c r="CJ242" s="333"/>
      <c r="CK242" s="333"/>
      <c r="CL242" s="333"/>
      <c r="CM242" s="333"/>
      <c r="CN242" s="333"/>
      <c r="CO242" s="333"/>
      <c r="CP242" s="333"/>
      <c r="CQ242" s="333"/>
      <c r="CR242" s="333"/>
      <c r="CS242" s="333"/>
      <c r="CT242" s="333"/>
      <c r="CU242" s="333"/>
      <c r="CV242" s="333"/>
      <c r="CW242" s="333"/>
      <c r="CX242" s="333"/>
      <c r="CY242" s="333"/>
      <c r="CZ242" s="333"/>
      <c r="DA242" s="333"/>
      <c r="DB242" s="374"/>
      <c r="DC242" s="154"/>
      <c r="DD242" s="179">
        <f t="shared" si="165"/>
        <v>148.59503395396524</v>
      </c>
      <c r="DE242" s="179">
        <f t="shared" si="166"/>
        <v>32.975530000000006</v>
      </c>
      <c r="DF242" s="179">
        <f t="shared" si="167"/>
        <v>32.975530000000006</v>
      </c>
      <c r="DG242" s="179">
        <f t="shared" si="168"/>
        <v>29.610680000000006</v>
      </c>
      <c r="DH242" s="180">
        <f t="shared" si="169"/>
        <v>49</v>
      </c>
      <c r="DI242" s="181">
        <f t="shared" si="188"/>
        <v>0</v>
      </c>
      <c r="DJ242" s="182">
        <f t="shared" si="183"/>
        <v>0</v>
      </c>
      <c r="DK242" s="182">
        <f t="shared" si="184"/>
        <v>1</v>
      </c>
      <c r="DL242" s="182">
        <f t="shared" si="189"/>
        <v>0</v>
      </c>
      <c r="DM242" s="182">
        <f t="shared" si="190"/>
        <v>0</v>
      </c>
      <c r="DN242" s="182">
        <f t="shared" si="191"/>
        <v>0</v>
      </c>
      <c r="DO242" s="182">
        <f t="shared" si="170"/>
        <v>1</v>
      </c>
      <c r="DP242" s="182">
        <f t="shared" si="171"/>
        <v>0</v>
      </c>
      <c r="DQ242" s="25">
        <f t="shared" si="172"/>
        <v>0</v>
      </c>
      <c r="DR242" s="169"/>
      <c r="DS242" s="166" t="str">
        <f t="shared" si="192"/>
        <v>A</v>
      </c>
      <c r="DT242" s="166" t="str">
        <f t="shared" si="193"/>
        <v>A</v>
      </c>
      <c r="DU242" s="167">
        <f t="shared" si="194"/>
        <v>1</v>
      </c>
      <c r="DV242" s="153" t="str">
        <f>VLOOKUP(M242,'Data Master kondisi'!$O$3:$P$11,2,FALSE)</f>
        <v>Z</v>
      </c>
      <c r="DW242" s="153">
        <f>LOOKUP(DV242,{"X","X","X","Y","Y","Y","Z","Z","Z"},{6,6,6,4,4,4,2,2,2})</f>
        <v>2</v>
      </c>
      <c r="DX242" s="153">
        <f t="shared" si="173"/>
        <v>1</v>
      </c>
      <c r="DY242" s="153">
        <f t="shared" si="195"/>
        <v>4</v>
      </c>
      <c r="DZ242" s="153" t="str">
        <f>VLOOKUP(G242,'Data Master class'!$A$5:$D$12,3,FALSE)</f>
        <v>B</v>
      </c>
      <c r="EA242" s="160" t="str">
        <f t="shared" si="196"/>
        <v>BAIK</v>
      </c>
      <c r="EB242" s="156"/>
      <c r="EC242" s="153">
        <f>VLOOKUP(G242,'Data Master class'!$A$5:$D$12,2,FALSE)</f>
        <v>3</v>
      </c>
      <c r="ED242" s="153" t="str">
        <f>VLOOKUP(H242,'Data Master class'!$E$5:$G$6,3,FALSE)</f>
        <v>Y</v>
      </c>
      <c r="EE242" s="153">
        <f>VLOOKUP(H242,'Data Master class'!$E$5:$G$6,2,FALSE)</f>
        <v>1</v>
      </c>
      <c r="EF242" s="153">
        <f t="shared" si="197"/>
        <v>4</v>
      </c>
      <c r="EG242" s="153" t="str">
        <f t="shared" si="198"/>
        <v>CLASS 3</v>
      </c>
      <c r="EH242" s="153">
        <f t="shared" si="199"/>
        <v>8</v>
      </c>
      <c r="EI242" s="171"/>
      <c r="EJ242" s="441">
        <f t="shared" si="174"/>
        <v>3.5211267605633749E-2</v>
      </c>
      <c r="EK242" s="441">
        <f t="shared" si="175"/>
        <v>3.5211267605633749E-2</v>
      </c>
      <c r="EL242" s="441">
        <f t="shared" si="176"/>
        <v>7.0422535211267651E-2</v>
      </c>
      <c r="EM242" s="442">
        <f t="shared" si="200"/>
        <v>4.6948356807511714E-2</v>
      </c>
      <c r="EN242" s="443" t="str">
        <f t="shared" si="201"/>
        <v>BAIK</v>
      </c>
      <c r="EO242" s="195"/>
      <c r="EP242" s="196" t="e">
        <f>'2. SUHU &amp; FISIK TRAFO'!CY242</f>
        <v>#NAME?</v>
      </c>
      <c r="EQ242" s="168" t="e">
        <f t="shared" si="202"/>
        <v>#NAME?</v>
      </c>
      <c r="ER242" s="189" t="e">
        <f t="shared" si="203"/>
        <v>#NAME?</v>
      </c>
      <c r="ES242" s="195"/>
      <c r="ET242" s="447">
        <f t="shared" si="185"/>
        <v>31.676000000000002</v>
      </c>
      <c r="EU242" s="447">
        <f t="shared" si="204"/>
        <v>25.340800000000002</v>
      </c>
      <c r="EV242" s="448">
        <f t="shared" si="177"/>
        <v>31.676000000000005</v>
      </c>
      <c r="EW242" s="449" t="str">
        <f t="shared" si="205"/>
        <v>BAIK</v>
      </c>
      <c r="EX242" s="721"/>
      <c r="EY242" s="447">
        <f t="shared" si="186"/>
        <v>30.463000000000001</v>
      </c>
      <c r="EZ242" s="447">
        <f t="shared" si="178"/>
        <v>24.370400000000004</v>
      </c>
      <c r="FA242" s="448">
        <f t="shared" si="187"/>
        <v>30.463000000000001</v>
      </c>
      <c r="FB242" s="449" t="str">
        <f t="shared" si="179"/>
        <v>BAIK</v>
      </c>
      <c r="FC242" s="195"/>
      <c r="FD242" s="453">
        <f t="shared" si="180"/>
        <v>1</v>
      </c>
      <c r="FE242" s="454">
        <f t="shared" si="181"/>
        <v>144.50867052023122</v>
      </c>
      <c r="FF242" s="725">
        <f t="shared" si="182"/>
        <v>0.69199999999999995</v>
      </c>
      <c r="FG242" s="202" t="str">
        <f t="shared" si="206"/>
        <v>BAIK</v>
      </c>
    </row>
    <row r="243" spans="1:163">
      <c r="A243" s="347">
        <v>231</v>
      </c>
      <c r="B243" s="764" t="s">
        <v>2239</v>
      </c>
      <c r="C243" s="331" t="s">
        <v>1542</v>
      </c>
      <c r="D243" s="259" t="s">
        <v>2242</v>
      </c>
      <c r="E243" s="319" t="s">
        <v>1488</v>
      </c>
      <c r="F243" s="319" t="s">
        <v>1488</v>
      </c>
      <c r="G243" s="208" t="s">
        <v>206</v>
      </c>
      <c r="H243" s="214" t="s">
        <v>209</v>
      </c>
      <c r="I243" s="463">
        <v>1080339938</v>
      </c>
      <c r="J243" s="462">
        <v>-2709365</v>
      </c>
      <c r="K243" s="259" t="s">
        <v>341</v>
      </c>
      <c r="L243" s="259" t="s">
        <v>571</v>
      </c>
      <c r="M243" s="259">
        <v>100</v>
      </c>
      <c r="N243" s="259">
        <v>16098002</v>
      </c>
      <c r="O243" s="259">
        <v>2016</v>
      </c>
      <c r="P243" s="259" t="s">
        <v>316</v>
      </c>
      <c r="Q243" s="665">
        <v>0.74791666666666667</v>
      </c>
      <c r="R243" s="433">
        <v>44797</v>
      </c>
      <c r="S243" s="331" t="s">
        <v>318</v>
      </c>
      <c r="T243" s="331" t="s">
        <v>607</v>
      </c>
      <c r="U243" s="259">
        <v>1</v>
      </c>
      <c r="V243" s="259">
        <v>1</v>
      </c>
      <c r="W243" s="259">
        <v>3</v>
      </c>
      <c r="X243" s="259">
        <v>20000</v>
      </c>
      <c r="Y243" s="332">
        <v>390</v>
      </c>
      <c r="Z243" s="332">
        <v>389</v>
      </c>
      <c r="AA243" s="332">
        <v>388</v>
      </c>
      <c r="AB243" s="332">
        <v>225</v>
      </c>
      <c r="AC243" s="332">
        <v>223</v>
      </c>
      <c r="AD243" s="332">
        <v>222</v>
      </c>
      <c r="AE243" s="332">
        <v>64</v>
      </c>
      <c r="AF243" s="332">
        <v>63</v>
      </c>
      <c r="AG243" s="332">
        <v>59</v>
      </c>
      <c r="AH243" s="332">
        <v>1</v>
      </c>
      <c r="AI243" s="332">
        <v>64</v>
      </c>
      <c r="AJ243" s="332">
        <v>63</v>
      </c>
      <c r="AK243" s="332">
        <v>59</v>
      </c>
      <c r="AL243" s="332">
        <v>1</v>
      </c>
      <c r="AM243" s="332"/>
      <c r="AN243" s="332"/>
      <c r="AO243" s="332"/>
      <c r="AP243" s="332"/>
      <c r="AQ243" s="332"/>
      <c r="AR243" s="332"/>
      <c r="AS243" s="332"/>
      <c r="AT243" s="332"/>
      <c r="AU243" s="332"/>
      <c r="AV243" s="332"/>
      <c r="AW243" s="332"/>
      <c r="AX243" s="332"/>
      <c r="AY243" s="648">
        <v>0.90700000000000003</v>
      </c>
      <c r="AZ243" s="648">
        <v>0.93300000000000005</v>
      </c>
      <c r="BA243" s="648">
        <v>0.92</v>
      </c>
      <c r="BB243" s="261">
        <v>382</v>
      </c>
      <c r="BC243" s="261">
        <v>387</v>
      </c>
      <c r="BD243" s="261">
        <v>388</v>
      </c>
      <c r="BE243" s="261">
        <v>226</v>
      </c>
      <c r="BF243" s="261">
        <v>224</v>
      </c>
      <c r="BG243" s="261">
        <v>222</v>
      </c>
      <c r="BH243" s="261">
        <v>63</v>
      </c>
      <c r="BI243" s="261">
        <v>62</v>
      </c>
      <c r="BJ243" s="261">
        <v>60</v>
      </c>
      <c r="BK243" s="261" t="s">
        <v>610</v>
      </c>
      <c r="BL243" s="261">
        <v>63</v>
      </c>
      <c r="BM243" s="261">
        <v>62</v>
      </c>
      <c r="BN243" s="261">
        <v>60</v>
      </c>
      <c r="BO243" s="261" t="s">
        <v>610</v>
      </c>
      <c r="BP243" s="261"/>
      <c r="BQ243" s="261"/>
      <c r="BR243" s="261"/>
      <c r="BS243" s="261"/>
      <c r="BT243" s="261"/>
      <c r="BU243" s="261"/>
      <c r="BV243" s="261"/>
      <c r="BW243" s="261"/>
      <c r="BX243" s="261"/>
      <c r="BY243" s="261"/>
      <c r="BZ243" s="261"/>
      <c r="CA243" s="261"/>
      <c r="CB243" s="720">
        <v>0.90900000000000003</v>
      </c>
      <c r="CC243" s="720">
        <v>0.92900000000000005</v>
      </c>
      <c r="CD243" s="720">
        <v>0.92100000000000004</v>
      </c>
      <c r="CE243" s="333" t="s">
        <v>1543</v>
      </c>
      <c r="CF243" s="333"/>
      <c r="CG243" s="333"/>
      <c r="CH243" s="333"/>
      <c r="CI243" s="333"/>
      <c r="CJ243" s="333"/>
      <c r="CK243" s="333"/>
      <c r="CL243" s="333"/>
      <c r="CM243" s="333"/>
      <c r="CN243" s="333"/>
      <c r="CO243" s="333"/>
      <c r="CP243" s="333"/>
      <c r="CQ243" s="333"/>
      <c r="CR243" s="333"/>
      <c r="CS243" s="333"/>
      <c r="CT243" s="333"/>
      <c r="CU243" s="333"/>
      <c r="CV243" s="333"/>
      <c r="CW243" s="333"/>
      <c r="CX243" s="333"/>
      <c r="CY243" s="333"/>
      <c r="CZ243" s="333"/>
      <c r="DA243" s="333"/>
      <c r="DB243" s="374"/>
      <c r="DC243" s="154"/>
      <c r="DD243" s="179">
        <f t="shared" si="165"/>
        <v>148.59503395396524</v>
      </c>
      <c r="DE243" s="179">
        <f t="shared" si="166"/>
        <v>43.070080000000004</v>
      </c>
      <c r="DF243" s="179">
        <f t="shared" si="167"/>
        <v>42.397110000000005</v>
      </c>
      <c r="DG243" s="179">
        <f t="shared" si="168"/>
        <v>39.70523</v>
      </c>
      <c r="DH243" s="180">
        <f t="shared" si="169"/>
        <v>64</v>
      </c>
      <c r="DI243" s="181">
        <f t="shared" si="188"/>
        <v>0</v>
      </c>
      <c r="DJ243" s="182">
        <f t="shared" si="183"/>
        <v>0</v>
      </c>
      <c r="DK243" s="182">
        <f t="shared" si="184"/>
        <v>1</v>
      </c>
      <c r="DL243" s="182">
        <f t="shared" si="189"/>
        <v>0</v>
      </c>
      <c r="DM243" s="182">
        <f t="shared" si="190"/>
        <v>0</v>
      </c>
      <c r="DN243" s="182">
        <f t="shared" si="191"/>
        <v>0</v>
      </c>
      <c r="DO243" s="182">
        <f t="shared" si="170"/>
        <v>1</v>
      </c>
      <c r="DP243" s="182">
        <f t="shared" si="171"/>
        <v>0</v>
      </c>
      <c r="DQ243" s="25">
        <f t="shared" si="172"/>
        <v>0</v>
      </c>
      <c r="DR243" s="169"/>
      <c r="DS243" s="166" t="str">
        <f t="shared" si="192"/>
        <v>A</v>
      </c>
      <c r="DT243" s="166" t="str">
        <f t="shared" si="193"/>
        <v>A</v>
      </c>
      <c r="DU243" s="167">
        <f t="shared" si="194"/>
        <v>1</v>
      </c>
      <c r="DV243" s="153" t="str">
        <f>VLOOKUP(M243,'Data Master kondisi'!$O$3:$P$11,2,FALSE)</f>
        <v>Z</v>
      </c>
      <c r="DW243" s="153">
        <f>LOOKUP(DV243,{"X","X","X","Y","Y","Y","Z","Z","Z"},{6,6,6,4,4,4,2,2,2})</f>
        <v>2</v>
      </c>
      <c r="DX243" s="153">
        <f t="shared" si="173"/>
        <v>1</v>
      </c>
      <c r="DY243" s="153">
        <f t="shared" si="195"/>
        <v>4</v>
      </c>
      <c r="DZ243" s="153" t="str">
        <f>VLOOKUP(G243,'Data Master class'!$A$5:$D$12,3,FALSE)</f>
        <v>B</v>
      </c>
      <c r="EA243" s="160" t="str">
        <f t="shared" si="196"/>
        <v>BAIK</v>
      </c>
      <c r="EB243" s="156"/>
      <c r="EC243" s="153">
        <f>VLOOKUP(G243,'Data Master class'!$A$5:$D$12,2,FALSE)</f>
        <v>3</v>
      </c>
      <c r="ED243" s="153" t="str">
        <f>VLOOKUP(H243,'Data Master class'!$E$5:$G$6,3,FALSE)</f>
        <v>Y</v>
      </c>
      <c r="EE243" s="153">
        <f>VLOOKUP(H243,'Data Master class'!$E$5:$G$6,2,FALSE)</f>
        <v>1</v>
      </c>
      <c r="EF243" s="153">
        <f t="shared" si="197"/>
        <v>4</v>
      </c>
      <c r="EG243" s="153" t="str">
        <f t="shared" si="198"/>
        <v>CLASS 3</v>
      </c>
      <c r="EH243" s="153">
        <f t="shared" si="199"/>
        <v>8</v>
      </c>
      <c r="EI243" s="171"/>
      <c r="EJ243" s="441">
        <f t="shared" si="174"/>
        <v>3.2258064516129031E-2</v>
      </c>
      <c r="EK243" s="441">
        <f t="shared" si="175"/>
        <v>1.6129032258064516E-2</v>
      </c>
      <c r="EL243" s="441">
        <f t="shared" si="176"/>
        <v>4.8387096774193547E-2</v>
      </c>
      <c r="EM243" s="442">
        <f t="shared" si="200"/>
        <v>3.2258064516129031E-2</v>
      </c>
      <c r="EN243" s="443" t="str">
        <f t="shared" si="201"/>
        <v>BAIK</v>
      </c>
      <c r="EO243" s="195"/>
      <c r="EP243" s="196" t="e">
        <f>'2. SUHU &amp; FISIK TRAFO'!CY243</f>
        <v>#NAME?</v>
      </c>
      <c r="EQ243" s="168" t="e">
        <f t="shared" si="202"/>
        <v>#NAME?</v>
      </c>
      <c r="ER243" s="189" t="e">
        <f t="shared" si="203"/>
        <v>#NAME?</v>
      </c>
      <c r="ES243" s="195"/>
      <c r="ET243" s="447">
        <f t="shared" si="185"/>
        <v>41.547000000000004</v>
      </c>
      <c r="EU243" s="447">
        <f t="shared" si="204"/>
        <v>33.237600000000008</v>
      </c>
      <c r="EV243" s="448">
        <f t="shared" si="177"/>
        <v>41.547000000000004</v>
      </c>
      <c r="EW243" s="449" t="str">
        <f t="shared" si="205"/>
        <v>BAIK</v>
      </c>
      <c r="EX243" s="721"/>
      <c r="EY243" s="447">
        <f t="shared" si="186"/>
        <v>41.445999999999998</v>
      </c>
      <c r="EZ243" s="447">
        <f t="shared" si="178"/>
        <v>33.156799999999997</v>
      </c>
      <c r="FA243" s="448">
        <f t="shared" si="187"/>
        <v>41.445999999999998</v>
      </c>
      <c r="FB243" s="449" t="str">
        <f t="shared" si="179"/>
        <v>BAIK</v>
      </c>
      <c r="FC243" s="195"/>
      <c r="FD243" s="453">
        <f t="shared" si="180"/>
        <v>1</v>
      </c>
      <c r="FE243" s="454">
        <f t="shared" si="181"/>
        <v>144.50867052023122</v>
      </c>
      <c r="FF243" s="725">
        <f t="shared" si="182"/>
        <v>0.69199999999999995</v>
      </c>
      <c r="FG243" s="202" t="str">
        <f t="shared" si="206"/>
        <v>BAIK</v>
      </c>
    </row>
    <row r="244" spans="1:163">
      <c r="A244" s="347">
        <v>232</v>
      </c>
      <c r="B244" s="764" t="s">
        <v>2239</v>
      </c>
      <c r="C244" s="331" t="s">
        <v>1544</v>
      </c>
      <c r="D244" s="259" t="s">
        <v>1545</v>
      </c>
      <c r="E244" s="319" t="s">
        <v>1488</v>
      </c>
      <c r="F244" s="319" t="s">
        <v>1488</v>
      </c>
      <c r="G244" s="208" t="s">
        <v>206</v>
      </c>
      <c r="H244" s="214" t="s">
        <v>208</v>
      </c>
      <c r="I244" s="463">
        <v>108047847</v>
      </c>
      <c r="J244" s="462">
        <v>-2701004</v>
      </c>
      <c r="K244" s="259" t="s">
        <v>315</v>
      </c>
      <c r="L244" s="259" t="s">
        <v>571</v>
      </c>
      <c r="M244" s="259">
        <v>50</v>
      </c>
      <c r="N244" s="259">
        <v>10008436</v>
      </c>
      <c r="O244" s="259">
        <v>2010</v>
      </c>
      <c r="P244" s="259" t="s">
        <v>316</v>
      </c>
      <c r="Q244" s="665">
        <v>0.7319444444444444</v>
      </c>
      <c r="R244" s="433">
        <v>44802</v>
      </c>
      <c r="S244" s="331" t="s">
        <v>318</v>
      </c>
      <c r="T244" s="331" t="s">
        <v>607</v>
      </c>
      <c r="U244" s="259">
        <v>2</v>
      </c>
      <c r="V244" s="259">
        <v>2</v>
      </c>
      <c r="W244" s="259">
        <v>3</v>
      </c>
      <c r="X244" s="259">
        <v>20000</v>
      </c>
      <c r="Y244" s="332">
        <v>400</v>
      </c>
      <c r="Z244" s="332">
        <v>404</v>
      </c>
      <c r="AA244" s="332">
        <v>405</v>
      </c>
      <c r="AB244" s="332">
        <v>236</v>
      </c>
      <c r="AC244" s="332">
        <v>235</v>
      </c>
      <c r="AD244" s="332">
        <v>230</v>
      </c>
      <c r="AE244" s="332">
        <v>65</v>
      </c>
      <c r="AF244" s="332">
        <v>37</v>
      </c>
      <c r="AG244" s="332">
        <v>57</v>
      </c>
      <c r="AH244" s="332">
        <v>32</v>
      </c>
      <c r="AI244" s="332">
        <v>64</v>
      </c>
      <c r="AJ244" s="332">
        <v>31</v>
      </c>
      <c r="AK244" s="332">
        <v>48</v>
      </c>
      <c r="AL244" s="332">
        <v>34</v>
      </c>
      <c r="AM244" s="332">
        <v>2</v>
      </c>
      <c r="AN244" s="332">
        <v>3</v>
      </c>
      <c r="AO244" s="332">
        <v>11</v>
      </c>
      <c r="AP244" s="332">
        <v>8</v>
      </c>
      <c r="AQ244" s="332"/>
      <c r="AR244" s="332"/>
      <c r="AS244" s="332"/>
      <c r="AT244" s="332"/>
      <c r="AU244" s="332"/>
      <c r="AV244" s="332"/>
      <c r="AW244" s="332"/>
      <c r="AX244" s="332"/>
      <c r="AY244" s="648">
        <v>0.98399999999999999</v>
      </c>
      <c r="AZ244" s="648">
        <v>0.91700000000000004</v>
      </c>
      <c r="BA244" s="648">
        <v>0.94</v>
      </c>
      <c r="BB244" s="261">
        <v>403</v>
      </c>
      <c r="BC244" s="261">
        <v>401</v>
      </c>
      <c r="BD244" s="261">
        <v>402</v>
      </c>
      <c r="BE244" s="261">
        <v>235</v>
      </c>
      <c r="BF244" s="261">
        <v>235</v>
      </c>
      <c r="BG244" s="261">
        <v>231</v>
      </c>
      <c r="BH244" s="261">
        <v>56</v>
      </c>
      <c r="BI244" s="261">
        <v>3</v>
      </c>
      <c r="BJ244" s="261">
        <v>37</v>
      </c>
      <c r="BK244" s="261">
        <v>24</v>
      </c>
      <c r="BL244" s="261">
        <v>49</v>
      </c>
      <c r="BM244" s="261">
        <v>31</v>
      </c>
      <c r="BN244" s="261">
        <v>36</v>
      </c>
      <c r="BO244" s="261">
        <v>18</v>
      </c>
      <c r="BP244" s="261">
        <v>7</v>
      </c>
      <c r="BQ244" s="261">
        <v>4</v>
      </c>
      <c r="BR244" s="261">
        <v>1</v>
      </c>
      <c r="BS244" s="261">
        <v>6</v>
      </c>
      <c r="BT244" s="261"/>
      <c r="BU244" s="261"/>
      <c r="BV244" s="261"/>
      <c r="BW244" s="261"/>
      <c r="BX244" s="261"/>
      <c r="BY244" s="261"/>
      <c r="BZ244" s="261"/>
      <c r="CA244" s="261"/>
      <c r="CB244" s="720">
        <v>0.91300000000000003</v>
      </c>
      <c r="CC244" s="720">
        <v>0.85699999999999998</v>
      </c>
      <c r="CD244" s="720">
        <v>0.84699999999999998</v>
      </c>
      <c r="CE244" s="333">
        <v>233</v>
      </c>
      <c r="CF244" s="333">
        <v>56601333141</v>
      </c>
      <c r="CG244" s="333">
        <v>233</v>
      </c>
      <c r="CH244" s="333">
        <v>860320257631</v>
      </c>
      <c r="CI244" s="333">
        <v>229</v>
      </c>
      <c r="CJ244" s="333">
        <v>163200069073</v>
      </c>
      <c r="CK244" s="333">
        <v>233</v>
      </c>
      <c r="CL244" s="333">
        <v>56601418496</v>
      </c>
      <c r="CM244" s="333">
        <v>233</v>
      </c>
      <c r="CN244" s="333">
        <v>163200069311</v>
      </c>
      <c r="CO244" s="333">
        <v>229</v>
      </c>
      <c r="CP244" s="333">
        <v>163200016431</v>
      </c>
      <c r="CQ244" s="333"/>
      <c r="CR244" s="333"/>
      <c r="CS244" s="333"/>
      <c r="CT244" s="333"/>
      <c r="CU244" s="333"/>
      <c r="CV244" s="333"/>
      <c r="CW244" s="333"/>
      <c r="CX244" s="333"/>
      <c r="CY244" s="333"/>
      <c r="CZ244" s="333"/>
      <c r="DA244" s="333"/>
      <c r="DB244" s="374"/>
      <c r="DC244" s="154"/>
      <c r="DD244" s="179">
        <f t="shared" si="165"/>
        <v>71.7164617966408</v>
      </c>
      <c r="DE244" s="179">
        <f t="shared" si="166"/>
        <v>90.634699999999995</v>
      </c>
      <c r="DF244" s="179">
        <f t="shared" si="167"/>
        <v>51.592059999999996</v>
      </c>
      <c r="DG244" s="179">
        <f t="shared" si="168"/>
        <v>79.479659999999996</v>
      </c>
      <c r="DH244" s="180">
        <f t="shared" si="169"/>
        <v>65</v>
      </c>
      <c r="DI244" s="181">
        <f t="shared" si="188"/>
        <v>229</v>
      </c>
      <c r="DJ244" s="182">
        <f t="shared" si="183"/>
        <v>0</v>
      </c>
      <c r="DK244" s="182">
        <f t="shared" si="184"/>
        <v>0</v>
      </c>
      <c r="DL244" s="182">
        <f t="shared" si="189"/>
        <v>1</v>
      </c>
      <c r="DM244" s="182">
        <f t="shared" si="190"/>
        <v>0</v>
      </c>
      <c r="DN244" s="182">
        <f t="shared" si="191"/>
        <v>0</v>
      </c>
      <c r="DO244" s="182">
        <f t="shared" si="170"/>
        <v>0</v>
      </c>
      <c r="DP244" s="182">
        <f t="shared" si="171"/>
        <v>0</v>
      </c>
      <c r="DQ244" s="25">
        <f t="shared" si="172"/>
        <v>1</v>
      </c>
      <c r="DR244" s="169"/>
      <c r="DS244" s="166" t="str">
        <f t="shared" si="192"/>
        <v>B</v>
      </c>
      <c r="DT244" s="166" t="str">
        <f t="shared" si="193"/>
        <v>B</v>
      </c>
      <c r="DU244" s="167">
        <f t="shared" si="194"/>
        <v>5</v>
      </c>
      <c r="DV244" s="153" t="str">
        <f>VLOOKUP(M244,'Data Master kondisi'!$O$3:$P$11,2,FALSE)</f>
        <v>Z</v>
      </c>
      <c r="DW244" s="153">
        <f>LOOKUP(DV244,{"X","X","X","Y","Y","Y","Z","Z","Z"},{6,6,6,4,4,4,2,2,2})</f>
        <v>2</v>
      </c>
      <c r="DX244" s="153">
        <f t="shared" si="173"/>
        <v>1</v>
      </c>
      <c r="DY244" s="153">
        <f t="shared" si="195"/>
        <v>8</v>
      </c>
      <c r="DZ244" s="153" t="str">
        <f>VLOOKUP(G244,'Data Master class'!$A$5:$D$12,3,FALSE)</f>
        <v>B</v>
      </c>
      <c r="EA244" s="160" t="str">
        <f t="shared" si="196"/>
        <v>CUKUP</v>
      </c>
      <c r="EB244" s="156"/>
      <c r="EC244" s="153">
        <f>VLOOKUP(G244,'Data Master class'!$A$5:$D$12,2,FALSE)</f>
        <v>3</v>
      </c>
      <c r="ED244" s="153" t="str">
        <f>VLOOKUP(H244,'Data Master class'!$E$5:$G$6,3,FALSE)</f>
        <v>X</v>
      </c>
      <c r="EE244" s="153">
        <f>VLOOKUP(H244,'Data Master class'!$E$5:$G$6,2,FALSE)</f>
        <v>2</v>
      </c>
      <c r="EF244" s="153">
        <f t="shared" si="197"/>
        <v>5</v>
      </c>
      <c r="EG244" s="153" t="str">
        <f t="shared" si="198"/>
        <v>CLASS 3</v>
      </c>
      <c r="EH244" s="153">
        <f t="shared" si="199"/>
        <v>13</v>
      </c>
      <c r="EI244" s="171"/>
      <c r="EJ244" s="441">
        <f t="shared" si="174"/>
        <v>0.22641509433962265</v>
      </c>
      <c r="EK244" s="441">
        <f t="shared" si="175"/>
        <v>0.30188679245283018</v>
      </c>
      <c r="EL244" s="441">
        <f t="shared" si="176"/>
        <v>7.5471698113207544E-2</v>
      </c>
      <c r="EM244" s="442">
        <f t="shared" si="200"/>
        <v>0.20125786163522011</v>
      </c>
      <c r="EN244" s="443" t="str">
        <f t="shared" si="201"/>
        <v>KURANG</v>
      </c>
      <c r="EO244" s="195"/>
      <c r="EP244" s="196" t="e">
        <f>'2. SUHU &amp; FISIK TRAFO'!CY244</f>
        <v>#NAME?</v>
      </c>
      <c r="EQ244" s="168" t="e">
        <f t="shared" si="202"/>
        <v>#NAME?</v>
      </c>
      <c r="ER244" s="189" t="e">
        <f t="shared" si="203"/>
        <v>#NAME?</v>
      </c>
      <c r="ES244" s="195"/>
      <c r="ET244" s="447">
        <f t="shared" si="185"/>
        <v>37.145000000000003</v>
      </c>
      <c r="EU244" s="447">
        <f t="shared" si="204"/>
        <v>29.716000000000005</v>
      </c>
      <c r="EV244" s="448">
        <f t="shared" si="177"/>
        <v>74.290000000000006</v>
      </c>
      <c r="EW244" s="449" t="str">
        <f t="shared" si="205"/>
        <v>CUKUP</v>
      </c>
      <c r="EX244" s="721"/>
      <c r="EY244" s="447">
        <f t="shared" si="186"/>
        <v>22.411999999999999</v>
      </c>
      <c r="EZ244" s="447">
        <f t="shared" si="178"/>
        <v>17.929600000000001</v>
      </c>
      <c r="FA244" s="448">
        <f t="shared" si="187"/>
        <v>44.823999999999998</v>
      </c>
      <c r="FB244" s="449" t="str">
        <f t="shared" si="179"/>
        <v>BAIK</v>
      </c>
      <c r="FC244" s="195"/>
      <c r="FD244" s="453">
        <f t="shared" si="180"/>
        <v>32</v>
      </c>
      <c r="FE244" s="454">
        <f t="shared" si="181"/>
        <v>72.25433526011561</v>
      </c>
      <c r="FF244" s="725">
        <f t="shared" si="182"/>
        <v>44.287999999999997</v>
      </c>
      <c r="FG244" s="202" t="str">
        <f t="shared" si="206"/>
        <v>BURUK</v>
      </c>
    </row>
    <row r="245" spans="1:163">
      <c r="A245" s="347">
        <v>233</v>
      </c>
      <c r="B245" s="764" t="s">
        <v>2239</v>
      </c>
      <c r="C245" s="331" t="s">
        <v>1546</v>
      </c>
      <c r="D245" s="259" t="s">
        <v>1547</v>
      </c>
      <c r="E245" s="319" t="s">
        <v>1488</v>
      </c>
      <c r="F245" s="319" t="s">
        <v>1488</v>
      </c>
      <c r="G245" s="208" t="s">
        <v>206</v>
      </c>
      <c r="H245" s="214" t="s">
        <v>208</v>
      </c>
      <c r="I245" s="463">
        <v>10805589733</v>
      </c>
      <c r="J245" s="462">
        <v>-2694887</v>
      </c>
      <c r="K245" s="259" t="s">
        <v>341</v>
      </c>
      <c r="L245" s="259" t="s">
        <v>571</v>
      </c>
      <c r="M245" s="259">
        <v>160</v>
      </c>
      <c r="N245" s="259">
        <v>19032038</v>
      </c>
      <c r="O245" s="259">
        <v>2019</v>
      </c>
      <c r="P245" s="259" t="s">
        <v>316</v>
      </c>
      <c r="Q245" s="665">
        <v>0.73749999999999993</v>
      </c>
      <c r="R245" s="433">
        <v>44802</v>
      </c>
      <c r="S245" s="331" t="s">
        <v>318</v>
      </c>
      <c r="T245" s="331" t="s">
        <v>607</v>
      </c>
      <c r="U245" s="259">
        <v>4</v>
      </c>
      <c r="V245" s="259">
        <v>3</v>
      </c>
      <c r="W245" s="259">
        <v>3</v>
      </c>
      <c r="X245" s="259">
        <v>20000</v>
      </c>
      <c r="Y245" s="332">
        <v>400</v>
      </c>
      <c r="Z245" s="332">
        <v>402</v>
      </c>
      <c r="AA245" s="332">
        <v>400</v>
      </c>
      <c r="AB245" s="332">
        <v>233</v>
      </c>
      <c r="AC245" s="332">
        <v>229</v>
      </c>
      <c r="AD245" s="332">
        <v>228</v>
      </c>
      <c r="AE245" s="332">
        <v>93</v>
      </c>
      <c r="AF245" s="332">
        <v>99</v>
      </c>
      <c r="AG245" s="332">
        <v>126</v>
      </c>
      <c r="AH245" s="332">
        <v>68</v>
      </c>
      <c r="AI245" s="332">
        <v>43</v>
      </c>
      <c r="AJ245" s="332">
        <v>19</v>
      </c>
      <c r="AK245" s="332">
        <v>26</v>
      </c>
      <c r="AL245" s="332">
        <v>23</v>
      </c>
      <c r="AM245" s="332">
        <v>31</v>
      </c>
      <c r="AN245" s="332">
        <v>18</v>
      </c>
      <c r="AO245" s="332">
        <v>37</v>
      </c>
      <c r="AP245" s="332">
        <v>23</v>
      </c>
      <c r="AQ245" s="332">
        <v>52</v>
      </c>
      <c r="AR245" s="332">
        <v>58</v>
      </c>
      <c r="AS245" s="332">
        <v>34</v>
      </c>
      <c r="AT245" s="332">
        <v>29</v>
      </c>
      <c r="AU245" s="332"/>
      <c r="AV245" s="332"/>
      <c r="AW245" s="332"/>
      <c r="AX245" s="332"/>
      <c r="AY245" s="648">
        <v>0.95</v>
      </c>
      <c r="AZ245" s="648">
        <v>0.92500000000000004</v>
      </c>
      <c r="BA245" s="648">
        <v>0.95899999999999996</v>
      </c>
      <c r="BB245" s="261">
        <v>401</v>
      </c>
      <c r="BC245" s="261">
        <v>400</v>
      </c>
      <c r="BD245" s="261">
        <v>402</v>
      </c>
      <c r="BE245" s="261">
        <v>233</v>
      </c>
      <c r="BF245" s="261">
        <v>231</v>
      </c>
      <c r="BG245" s="261">
        <v>229</v>
      </c>
      <c r="BH245" s="261">
        <v>61</v>
      </c>
      <c r="BI245" s="261">
        <v>64</v>
      </c>
      <c r="BJ245" s="261">
        <v>99</v>
      </c>
      <c r="BK245" s="261">
        <v>44</v>
      </c>
      <c r="BL245" s="261">
        <v>16</v>
      </c>
      <c r="BM245" s="261">
        <v>15</v>
      </c>
      <c r="BN245" s="261">
        <v>19</v>
      </c>
      <c r="BO245" s="261">
        <v>12</v>
      </c>
      <c r="BP245" s="261">
        <v>22</v>
      </c>
      <c r="BQ245" s="261">
        <v>13</v>
      </c>
      <c r="BR245" s="261">
        <v>19</v>
      </c>
      <c r="BS245" s="261">
        <v>12</v>
      </c>
      <c r="BT245" s="261">
        <v>33</v>
      </c>
      <c r="BU245" s="261">
        <v>36</v>
      </c>
      <c r="BV245" s="261">
        <v>37</v>
      </c>
      <c r="BW245" s="261">
        <v>12</v>
      </c>
      <c r="BX245" s="261"/>
      <c r="BY245" s="261"/>
      <c r="BZ245" s="261"/>
      <c r="CA245" s="261"/>
      <c r="CB245" s="720">
        <v>0.76600000000000001</v>
      </c>
      <c r="CC245" s="720">
        <v>0.82099999999999995</v>
      </c>
      <c r="CD245" s="720">
        <v>0.91400000000000003</v>
      </c>
      <c r="CE245" s="333">
        <v>230</v>
      </c>
      <c r="CF245" s="333">
        <v>566014663388</v>
      </c>
      <c r="CG245" s="333">
        <v>229</v>
      </c>
      <c r="CH245" s="333">
        <v>16320007795</v>
      </c>
      <c r="CI245" s="333">
        <v>227</v>
      </c>
      <c r="CJ245" s="333">
        <v>16320001013</v>
      </c>
      <c r="CK245" s="333">
        <v>230</v>
      </c>
      <c r="CL245" s="333">
        <v>163200007495</v>
      </c>
      <c r="CM245" s="333">
        <v>229</v>
      </c>
      <c r="CN245" s="333">
        <v>56601466679</v>
      </c>
      <c r="CO245" s="333">
        <v>227</v>
      </c>
      <c r="CP245" s="333">
        <v>34039625432</v>
      </c>
      <c r="CQ245" s="333">
        <v>230</v>
      </c>
      <c r="CR245" s="333">
        <v>163200013219</v>
      </c>
      <c r="CS245" s="333">
        <v>229</v>
      </c>
      <c r="CT245" s="333">
        <v>163200017594</v>
      </c>
      <c r="CU245" s="333">
        <v>227</v>
      </c>
      <c r="CV245" s="333">
        <v>163200010669</v>
      </c>
      <c r="CW245" s="333"/>
      <c r="CX245" s="333"/>
      <c r="CY245" s="333"/>
      <c r="CZ245" s="333"/>
      <c r="DA245" s="333"/>
      <c r="DB245" s="374"/>
      <c r="DC245" s="154"/>
      <c r="DD245" s="179">
        <f t="shared" si="165"/>
        <v>230.8291575697537</v>
      </c>
      <c r="DE245" s="179">
        <f t="shared" si="166"/>
        <v>40.289537499999994</v>
      </c>
      <c r="DF245" s="179">
        <f t="shared" si="167"/>
        <v>42.888862499999995</v>
      </c>
      <c r="DG245" s="179">
        <f t="shared" si="168"/>
        <v>54.585825</v>
      </c>
      <c r="DH245" s="180">
        <f t="shared" si="169"/>
        <v>126</v>
      </c>
      <c r="DI245" s="181">
        <f t="shared" si="188"/>
        <v>227</v>
      </c>
      <c r="DJ245" s="182">
        <f t="shared" si="183"/>
        <v>0</v>
      </c>
      <c r="DK245" s="182">
        <f t="shared" si="184"/>
        <v>1</v>
      </c>
      <c r="DL245" s="182">
        <f t="shared" si="189"/>
        <v>0</v>
      </c>
      <c r="DM245" s="182">
        <f t="shared" si="190"/>
        <v>0</v>
      </c>
      <c r="DN245" s="182">
        <f t="shared" si="191"/>
        <v>0</v>
      </c>
      <c r="DO245" s="182">
        <f t="shared" si="170"/>
        <v>0</v>
      </c>
      <c r="DP245" s="182">
        <f t="shared" si="171"/>
        <v>1</v>
      </c>
      <c r="DQ245" s="25">
        <f t="shared" si="172"/>
        <v>0</v>
      </c>
      <c r="DR245" s="169"/>
      <c r="DS245" s="166" t="str">
        <f t="shared" si="192"/>
        <v>A</v>
      </c>
      <c r="DT245" s="166" t="str">
        <f t="shared" si="193"/>
        <v>A</v>
      </c>
      <c r="DU245" s="167">
        <f t="shared" si="194"/>
        <v>1</v>
      </c>
      <c r="DV245" s="153" t="str">
        <f>VLOOKUP(M245,'Data Master kondisi'!$O$3:$P$11,2,FALSE)</f>
        <v>Y</v>
      </c>
      <c r="DW245" s="153">
        <f>LOOKUP(DV245,{"X","X","X","Y","Y","Y","Z","Z","Z"},{6,6,6,4,4,4,2,2,2})</f>
        <v>4</v>
      </c>
      <c r="DX245" s="153">
        <f t="shared" si="173"/>
        <v>1</v>
      </c>
      <c r="DY245" s="153">
        <f t="shared" si="195"/>
        <v>6</v>
      </c>
      <c r="DZ245" s="153" t="str">
        <f>VLOOKUP(G245,'Data Master class'!$A$5:$D$12,3,FALSE)</f>
        <v>B</v>
      </c>
      <c r="EA245" s="160" t="str">
        <f t="shared" si="196"/>
        <v>CUKUP</v>
      </c>
      <c r="EB245" s="156"/>
      <c r="EC245" s="153">
        <f>VLOOKUP(G245,'Data Master class'!$A$5:$D$12,2,FALSE)</f>
        <v>3</v>
      </c>
      <c r="ED245" s="153" t="str">
        <f>VLOOKUP(H245,'Data Master class'!$E$5:$G$6,3,FALSE)</f>
        <v>X</v>
      </c>
      <c r="EE245" s="153">
        <f>VLOOKUP(H245,'Data Master class'!$E$5:$G$6,2,FALSE)</f>
        <v>2</v>
      </c>
      <c r="EF245" s="153">
        <f t="shared" si="197"/>
        <v>5</v>
      </c>
      <c r="EG245" s="153" t="str">
        <f t="shared" si="198"/>
        <v>CLASS 3</v>
      </c>
      <c r="EH245" s="153">
        <f t="shared" si="199"/>
        <v>11</v>
      </c>
      <c r="EI245" s="171"/>
      <c r="EJ245" s="441">
        <f t="shared" si="174"/>
        <v>0.12264150943396226</v>
      </c>
      <c r="EK245" s="441">
        <f t="shared" si="175"/>
        <v>6.6037735849056603E-2</v>
      </c>
      <c r="EL245" s="441">
        <f t="shared" si="176"/>
        <v>0.18867924528301888</v>
      </c>
      <c r="EM245" s="442">
        <f t="shared" si="200"/>
        <v>0.12578616352201258</v>
      </c>
      <c r="EN245" s="443" t="str">
        <f t="shared" si="201"/>
        <v>CUKUP</v>
      </c>
      <c r="EO245" s="195"/>
      <c r="EP245" s="196" t="e">
        <f>'2. SUHU &amp; FISIK TRAFO'!CY245</f>
        <v>#NAME?</v>
      </c>
      <c r="EQ245" s="168" t="e">
        <f t="shared" si="202"/>
        <v>#NAME?</v>
      </c>
      <c r="ER245" s="189" t="e">
        <f t="shared" si="203"/>
        <v>#NAME?</v>
      </c>
      <c r="ES245" s="195"/>
      <c r="ET245" s="447">
        <f t="shared" si="185"/>
        <v>73.067999999999998</v>
      </c>
      <c r="EU245" s="447">
        <f t="shared" si="204"/>
        <v>58.4544</v>
      </c>
      <c r="EV245" s="448">
        <f t="shared" si="177"/>
        <v>45.667499999999997</v>
      </c>
      <c r="EW245" s="449" t="str">
        <f t="shared" si="205"/>
        <v>BAIK</v>
      </c>
      <c r="EX245" s="721"/>
      <c r="EY245" s="447">
        <f t="shared" si="186"/>
        <v>51.667999999999999</v>
      </c>
      <c r="EZ245" s="447">
        <f t="shared" si="178"/>
        <v>41.334400000000002</v>
      </c>
      <c r="FA245" s="448">
        <f t="shared" si="187"/>
        <v>32.292500000000004</v>
      </c>
      <c r="FB245" s="449" t="str">
        <f t="shared" si="179"/>
        <v>BAIK</v>
      </c>
      <c r="FC245" s="195"/>
      <c r="FD245" s="453">
        <f t="shared" si="180"/>
        <v>68</v>
      </c>
      <c r="FE245" s="454">
        <f t="shared" si="181"/>
        <v>231.21387283236993</v>
      </c>
      <c r="FF245" s="725">
        <f t="shared" si="182"/>
        <v>29.410000000000004</v>
      </c>
      <c r="FG245" s="202" t="str">
        <f t="shared" si="206"/>
        <v>BURUK</v>
      </c>
    </row>
    <row r="246" spans="1:163">
      <c r="A246" s="347">
        <v>234</v>
      </c>
      <c r="B246" s="764" t="s">
        <v>2239</v>
      </c>
      <c r="C246" s="331" t="s">
        <v>1548</v>
      </c>
      <c r="D246" s="259" t="s">
        <v>1549</v>
      </c>
      <c r="E246" s="319" t="s">
        <v>1488</v>
      </c>
      <c r="F246" s="319" t="s">
        <v>1488</v>
      </c>
      <c r="G246" s="208" t="s">
        <v>206</v>
      </c>
      <c r="H246" s="214" t="s">
        <v>208</v>
      </c>
      <c r="I246" s="463">
        <v>1080617093</v>
      </c>
      <c r="J246" s="462">
        <v>-26934666</v>
      </c>
      <c r="K246" s="259" t="s">
        <v>315</v>
      </c>
      <c r="L246" s="259" t="s">
        <v>571</v>
      </c>
      <c r="M246" s="259">
        <v>50</v>
      </c>
      <c r="N246" s="259">
        <v>10008514</v>
      </c>
      <c r="O246" s="259">
        <v>2010</v>
      </c>
      <c r="P246" s="259" t="s">
        <v>316</v>
      </c>
      <c r="Q246" s="665">
        <v>0.75416666666666676</v>
      </c>
      <c r="R246" s="433">
        <v>44797</v>
      </c>
      <c r="S246" s="331" t="s">
        <v>318</v>
      </c>
      <c r="T246" s="331" t="s">
        <v>607</v>
      </c>
      <c r="U246" s="259">
        <v>1</v>
      </c>
      <c r="V246" s="259">
        <v>1</v>
      </c>
      <c r="W246" s="259">
        <v>3</v>
      </c>
      <c r="X246" s="259">
        <v>20000</v>
      </c>
      <c r="Y246" s="332">
        <v>392</v>
      </c>
      <c r="Z246" s="332">
        <v>394</v>
      </c>
      <c r="AA246" s="332">
        <v>391</v>
      </c>
      <c r="AB246" s="332">
        <v>228</v>
      </c>
      <c r="AC246" s="332">
        <v>224</v>
      </c>
      <c r="AD246" s="332">
        <v>223</v>
      </c>
      <c r="AE246" s="332">
        <v>9</v>
      </c>
      <c r="AF246" s="332">
        <v>27</v>
      </c>
      <c r="AG246" s="332">
        <v>29</v>
      </c>
      <c r="AH246" s="332">
        <v>23</v>
      </c>
      <c r="AI246" s="332">
        <v>9</v>
      </c>
      <c r="AJ246" s="332">
        <v>27</v>
      </c>
      <c r="AK246" s="332">
        <v>24</v>
      </c>
      <c r="AL246" s="332">
        <v>23</v>
      </c>
      <c r="AM246" s="332"/>
      <c r="AN246" s="332"/>
      <c r="AO246" s="332"/>
      <c r="AP246" s="332"/>
      <c r="AQ246" s="332"/>
      <c r="AR246" s="332"/>
      <c r="AS246" s="332"/>
      <c r="AT246" s="332"/>
      <c r="AU246" s="332"/>
      <c r="AV246" s="332"/>
      <c r="AW246" s="332"/>
      <c r="AX246" s="332"/>
      <c r="AY246" s="648">
        <v>0.97699999999999998</v>
      </c>
      <c r="AZ246" s="648">
        <v>0.94399999999999995</v>
      </c>
      <c r="BA246" s="648">
        <v>0.91800000000000004</v>
      </c>
      <c r="BB246" s="261">
        <v>391</v>
      </c>
      <c r="BC246" s="261">
        <v>390</v>
      </c>
      <c r="BD246" s="261">
        <v>393</v>
      </c>
      <c r="BE246" s="261">
        <v>227</v>
      </c>
      <c r="BF246" s="261">
        <v>224</v>
      </c>
      <c r="BG246" s="261">
        <v>223</v>
      </c>
      <c r="BH246" s="261">
        <v>8</v>
      </c>
      <c r="BI246" s="261">
        <v>15</v>
      </c>
      <c r="BJ246" s="261">
        <v>20</v>
      </c>
      <c r="BK246" s="261">
        <v>13</v>
      </c>
      <c r="BL246" s="261">
        <v>8</v>
      </c>
      <c r="BM246" s="261">
        <v>15</v>
      </c>
      <c r="BN246" s="261">
        <v>20</v>
      </c>
      <c r="BO246" s="261">
        <v>13</v>
      </c>
      <c r="BP246" s="261"/>
      <c r="BQ246" s="261"/>
      <c r="BR246" s="261"/>
      <c r="BS246" s="261"/>
      <c r="BT246" s="261"/>
      <c r="BU246" s="261"/>
      <c r="BV246" s="261"/>
      <c r="BW246" s="261"/>
      <c r="BX246" s="261"/>
      <c r="BY246" s="261"/>
      <c r="BZ246" s="261"/>
      <c r="CA246" s="261"/>
      <c r="CB246" s="720">
        <v>0.91100000000000003</v>
      </c>
      <c r="CC246" s="720">
        <v>0.82199999999999995</v>
      </c>
      <c r="CD246" s="720">
        <v>0.78400000000000003</v>
      </c>
      <c r="CE246" s="333">
        <v>225</v>
      </c>
      <c r="CF246" s="333">
        <v>56601476840</v>
      </c>
      <c r="CG246" s="333">
        <v>222</v>
      </c>
      <c r="CH246" s="333">
        <v>5660147621</v>
      </c>
      <c r="CI246" s="333">
        <v>221</v>
      </c>
      <c r="CJ246" s="333">
        <v>1632000065</v>
      </c>
      <c r="CK246" s="333"/>
      <c r="CL246" s="333"/>
      <c r="CM246" s="333"/>
      <c r="CN246" s="333"/>
      <c r="CO246" s="333"/>
      <c r="CP246" s="333"/>
      <c r="CQ246" s="333"/>
      <c r="CR246" s="333"/>
      <c r="CS246" s="333"/>
      <c r="CT246" s="333"/>
      <c r="CU246" s="333"/>
      <c r="CV246" s="333"/>
      <c r="CW246" s="333"/>
      <c r="CX246" s="333"/>
      <c r="CY246" s="333"/>
      <c r="CZ246" s="333"/>
      <c r="DA246" s="333"/>
      <c r="DB246" s="374"/>
      <c r="DC246" s="154"/>
      <c r="DD246" s="179">
        <f t="shared" si="165"/>
        <v>73.666272142853629</v>
      </c>
      <c r="DE246" s="179">
        <f t="shared" si="166"/>
        <v>12.217260000000001</v>
      </c>
      <c r="DF246" s="179">
        <f t="shared" si="167"/>
        <v>36.651780000000002</v>
      </c>
      <c r="DG246" s="179">
        <f t="shared" si="168"/>
        <v>39.366726666666665</v>
      </c>
      <c r="DH246" s="180">
        <f t="shared" si="169"/>
        <v>29</v>
      </c>
      <c r="DI246" s="181">
        <f t="shared" si="188"/>
        <v>221</v>
      </c>
      <c r="DJ246" s="182">
        <f t="shared" si="183"/>
        <v>0</v>
      </c>
      <c r="DK246" s="182">
        <f t="shared" si="184"/>
        <v>1</v>
      </c>
      <c r="DL246" s="182">
        <f t="shared" si="189"/>
        <v>0</v>
      </c>
      <c r="DM246" s="182">
        <f t="shared" si="190"/>
        <v>0</v>
      </c>
      <c r="DN246" s="182">
        <f t="shared" si="191"/>
        <v>0</v>
      </c>
      <c r="DO246" s="182">
        <f t="shared" si="170"/>
        <v>1</v>
      </c>
      <c r="DP246" s="182">
        <f t="shared" si="171"/>
        <v>0</v>
      </c>
      <c r="DQ246" s="25">
        <f t="shared" si="172"/>
        <v>0</v>
      </c>
      <c r="DR246" s="169"/>
      <c r="DS246" s="166" t="str">
        <f t="shared" si="192"/>
        <v>A</v>
      </c>
      <c r="DT246" s="166" t="str">
        <f t="shared" si="193"/>
        <v>B</v>
      </c>
      <c r="DU246" s="167">
        <f t="shared" si="194"/>
        <v>2</v>
      </c>
      <c r="DV246" s="153" t="str">
        <f>VLOOKUP(M246,'Data Master kondisi'!$O$3:$P$11,2,FALSE)</f>
        <v>Z</v>
      </c>
      <c r="DW246" s="153">
        <f>LOOKUP(DV246,{"X","X","X","Y","Y","Y","Z","Z","Z"},{6,6,6,4,4,4,2,2,2})</f>
        <v>2</v>
      </c>
      <c r="DX246" s="153">
        <f t="shared" si="173"/>
        <v>1</v>
      </c>
      <c r="DY246" s="153">
        <f t="shared" si="195"/>
        <v>5</v>
      </c>
      <c r="DZ246" s="153" t="str">
        <f>VLOOKUP(G246,'Data Master class'!$A$5:$D$12,3,FALSE)</f>
        <v>B</v>
      </c>
      <c r="EA246" s="160" t="str">
        <f t="shared" si="196"/>
        <v>BAIK</v>
      </c>
      <c r="EB246" s="156"/>
      <c r="EC246" s="153">
        <f>VLOOKUP(G246,'Data Master class'!$A$5:$D$12,2,FALSE)</f>
        <v>3</v>
      </c>
      <c r="ED246" s="153" t="str">
        <f>VLOOKUP(H246,'Data Master class'!$E$5:$G$6,3,FALSE)</f>
        <v>X</v>
      </c>
      <c r="EE246" s="153">
        <f>VLOOKUP(H246,'Data Master class'!$E$5:$G$6,2,FALSE)</f>
        <v>2</v>
      </c>
      <c r="EF246" s="153">
        <f t="shared" si="197"/>
        <v>5</v>
      </c>
      <c r="EG246" s="153" t="str">
        <f t="shared" si="198"/>
        <v>CLASS 3</v>
      </c>
      <c r="EH246" s="153">
        <f t="shared" si="199"/>
        <v>10</v>
      </c>
      <c r="EI246" s="171"/>
      <c r="EJ246" s="441">
        <f t="shared" si="174"/>
        <v>0.58461538461538465</v>
      </c>
      <c r="EK246" s="441">
        <f t="shared" si="175"/>
        <v>0.24615384615384608</v>
      </c>
      <c r="EL246" s="441">
        <f t="shared" si="176"/>
        <v>0.33846153846153837</v>
      </c>
      <c r="EM246" s="442">
        <f t="shared" si="200"/>
        <v>0.38974358974358969</v>
      </c>
      <c r="EN246" s="443" t="str">
        <f t="shared" si="201"/>
        <v>BURUK</v>
      </c>
      <c r="EO246" s="195"/>
      <c r="EP246" s="196" t="e">
        <f>'2. SUHU &amp; FISIK TRAFO'!CY246</f>
        <v>#NAME?</v>
      </c>
      <c r="EQ246" s="168" t="e">
        <f t="shared" si="202"/>
        <v>#NAME?</v>
      </c>
      <c r="ER246" s="189" t="e">
        <f t="shared" si="203"/>
        <v>#NAME?</v>
      </c>
      <c r="ES246" s="195"/>
      <c r="ET246" s="447">
        <f t="shared" si="185"/>
        <v>14.567</v>
      </c>
      <c r="EU246" s="447">
        <f t="shared" si="204"/>
        <v>11.653600000000001</v>
      </c>
      <c r="EV246" s="448">
        <f t="shared" si="177"/>
        <v>29.134</v>
      </c>
      <c r="EW246" s="449" t="str">
        <f t="shared" si="205"/>
        <v>BAIK</v>
      </c>
      <c r="EX246" s="721"/>
      <c r="EY246" s="447">
        <f t="shared" si="186"/>
        <v>9.636000000000001</v>
      </c>
      <c r="EZ246" s="447">
        <f t="shared" si="178"/>
        <v>7.708800000000001</v>
      </c>
      <c r="FA246" s="448">
        <f t="shared" si="187"/>
        <v>19.272000000000002</v>
      </c>
      <c r="FB246" s="449" t="str">
        <f t="shared" si="179"/>
        <v>BAIK</v>
      </c>
      <c r="FC246" s="195"/>
      <c r="FD246" s="453">
        <f t="shared" si="180"/>
        <v>23</v>
      </c>
      <c r="FE246" s="454">
        <f t="shared" si="181"/>
        <v>72.25433526011561</v>
      </c>
      <c r="FF246" s="725">
        <f t="shared" si="182"/>
        <v>31.832000000000001</v>
      </c>
      <c r="FG246" s="202" t="str">
        <f t="shared" si="206"/>
        <v>BURUK</v>
      </c>
    </row>
    <row r="247" spans="1:163">
      <c r="A247" s="347">
        <v>235</v>
      </c>
      <c r="B247" s="764" t="s">
        <v>2239</v>
      </c>
      <c r="C247" s="331" t="s">
        <v>1550</v>
      </c>
      <c r="D247" s="259" t="s">
        <v>1551</v>
      </c>
      <c r="E247" s="319" t="s">
        <v>1488</v>
      </c>
      <c r="F247" s="319" t="s">
        <v>1488</v>
      </c>
      <c r="G247" s="208" t="s">
        <v>206</v>
      </c>
      <c r="H247" s="214" t="s">
        <v>209</v>
      </c>
      <c r="I247" s="463">
        <v>1080605836</v>
      </c>
      <c r="J247" s="462">
        <v>-26904272</v>
      </c>
      <c r="K247" s="259" t="s">
        <v>341</v>
      </c>
      <c r="L247" s="259" t="s">
        <v>310</v>
      </c>
      <c r="M247" s="259">
        <v>100</v>
      </c>
      <c r="N247" s="259">
        <v>10233713</v>
      </c>
      <c r="O247" s="259">
        <v>2010</v>
      </c>
      <c r="P247" s="259" t="s">
        <v>316</v>
      </c>
      <c r="Q247" s="665">
        <v>0.7319444444444444</v>
      </c>
      <c r="R247" s="433">
        <v>44795</v>
      </c>
      <c r="S247" s="331" t="s">
        <v>318</v>
      </c>
      <c r="T247" s="331" t="s">
        <v>607</v>
      </c>
      <c r="U247" s="259">
        <v>2</v>
      </c>
      <c r="V247" s="259">
        <v>2</v>
      </c>
      <c r="W247" s="259">
        <v>3</v>
      </c>
      <c r="X247" s="259">
        <v>20000</v>
      </c>
      <c r="Y247" s="332">
        <v>0</v>
      </c>
      <c r="Z247" s="332">
        <v>0</v>
      </c>
      <c r="AA247" s="332">
        <v>0</v>
      </c>
      <c r="AB247" s="332">
        <v>0</v>
      </c>
      <c r="AC247" s="332">
        <v>0</v>
      </c>
      <c r="AD247" s="332">
        <v>0</v>
      </c>
      <c r="AE247" s="332">
        <v>0</v>
      </c>
      <c r="AF247" s="332">
        <v>0</v>
      </c>
      <c r="AG247" s="332">
        <v>0</v>
      </c>
      <c r="AH247" s="332">
        <v>0</v>
      </c>
      <c r="AI247" s="332">
        <v>0</v>
      </c>
      <c r="AJ247" s="332">
        <v>0</v>
      </c>
      <c r="AK247" s="332">
        <v>0</v>
      </c>
      <c r="AL247" s="332">
        <v>0</v>
      </c>
      <c r="AM247" s="332"/>
      <c r="AN247" s="332"/>
      <c r="AO247" s="332"/>
      <c r="AP247" s="332"/>
      <c r="AQ247" s="332"/>
      <c r="AR247" s="332"/>
      <c r="AS247" s="332"/>
      <c r="AT247" s="332"/>
      <c r="AU247" s="332">
        <v>0</v>
      </c>
      <c r="AV247" s="332">
        <v>0</v>
      </c>
      <c r="AW247" s="332">
        <v>0</v>
      </c>
      <c r="AX247" s="332">
        <v>0</v>
      </c>
      <c r="AY247" s="648">
        <v>0</v>
      </c>
      <c r="AZ247" s="648">
        <v>0</v>
      </c>
      <c r="BA247" s="648">
        <v>0</v>
      </c>
      <c r="BB247" s="261">
        <v>0</v>
      </c>
      <c r="BC247" s="261">
        <v>0</v>
      </c>
      <c r="BD247" s="261">
        <v>0</v>
      </c>
      <c r="BE247" s="261">
        <v>0</v>
      </c>
      <c r="BF247" s="261">
        <v>0</v>
      </c>
      <c r="BG247" s="261">
        <v>0</v>
      </c>
      <c r="BH247" s="261">
        <v>0</v>
      </c>
      <c r="BI247" s="261">
        <v>0</v>
      </c>
      <c r="BJ247" s="261">
        <v>0</v>
      </c>
      <c r="BK247" s="261">
        <v>0</v>
      </c>
      <c r="BL247" s="261">
        <v>0</v>
      </c>
      <c r="BM247" s="261">
        <v>0</v>
      </c>
      <c r="BN247" s="261">
        <v>0</v>
      </c>
      <c r="BO247" s="261">
        <v>0</v>
      </c>
      <c r="BP247" s="261"/>
      <c r="BQ247" s="261"/>
      <c r="BR247" s="261"/>
      <c r="BS247" s="261"/>
      <c r="BT247" s="261"/>
      <c r="BU247" s="261"/>
      <c r="BV247" s="261"/>
      <c r="BW247" s="261"/>
      <c r="BX247" s="261">
        <v>0</v>
      </c>
      <c r="BY247" s="261">
        <v>0</v>
      </c>
      <c r="BZ247" s="261">
        <v>0</v>
      </c>
      <c r="CA247" s="261">
        <v>0</v>
      </c>
      <c r="CB247" s="720">
        <v>0</v>
      </c>
      <c r="CC247" s="720">
        <v>0</v>
      </c>
      <c r="CD247" s="720">
        <v>0</v>
      </c>
      <c r="CE247" s="333"/>
      <c r="CF247" s="333"/>
      <c r="CG247" s="333"/>
      <c r="CH247" s="333"/>
      <c r="CI247" s="333"/>
      <c r="CJ247" s="333"/>
      <c r="CK247" s="333"/>
      <c r="CL247" s="333"/>
      <c r="CM247" s="333"/>
      <c r="CN247" s="333"/>
      <c r="CO247" s="333"/>
      <c r="CP247" s="333"/>
      <c r="CQ247" s="333"/>
      <c r="CR247" s="333"/>
      <c r="CS247" s="333"/>
      <c r="CT247" s="333"/>
      <c r="CU247" s="333"/>
      <c r="CV247" s="333"/>
      <c r="CW247" s="333"/>
      <c r="CX247" s="333"/>
      <c r="CY247" s="333"/>
      <c r="CZ247" s="333"/>
      <c r="DA247" s="333"/>
      <c r="DB247" s="374"/>
      <c r="DC247" s="154"/>
      <c r="DD247" s="179" t="e">
        <f t="shared" si="165"/>
        <v>#DIV/0!</v>
      </c>
      <c r="DE247" s="179" t="e">
        <f t="shared" si="166"/>
        <v>#DIV/0!</v>
      </c>
      <c r="DF247" s="179" t="e">
        <f t="shared" si="167"/>
        <v>#DIV/0!</v>
      </c>
      <c r="DG247" s="179" t="e">
        <f t="shared" si="168"/>
        <v>#DIV/0!</v>
      </c>
      <c r="DH247" s="180">
        <f t="shared" si="169"/>
        <v>0</v>
      </c>
      <c r="DI247" s="181">
        <f t="shared" si="188"/>
        <v>0</v>
      </c>
      <c r="DJ247" s="182">
        <f t="shared" si="183"/>
        <v>1</v>
      </c>
      <c r="DK247" s="182">
        <f t="shared" si="184"/>
        <v>0</v>
      </c>
      <c r="DL247" s="182">
        <f t="shared" si="189"/>
        <v>0</v>
      </c>
      <c r="DM247" s="182">
        <f t="shared" si="190"/>
        <v>0</v>
      </c>
      <c r="DN247" s="182">
        <f t="shared" si="191"/>
        <v>0</v>
      </c>
      <c r="DO247" s="182">
        <f t="shared" si="170"/>
        <v>0</v>
      </c>
      <c r="DP247" s="182">
        <f t="shared" si="171"/>
        <v>0</v>
      </c>
      <c r="DQ247" s="25">
        <f t="shared" si="172"/>
        <v>0</v>
      </c>
      <c r="DR247" s="169"/>
      <c r="DS247" s="166" t="str">
        <f t="shared" si="192"/>
        <v>A</v>
      </c>
      <c r="DT247" s="166" t="e">
        <f t="shared" si="193"/>
        <v>#DIV/0!</v>
      </c>
      <c r="DU247" s="167" t="e">
        <f t="shared" si="194"/>
        <v>#DIV/0!</v>
      </c>
      <c r="DV247" s="153" t="str">
        <f>VLOOKUP(M247,'Data Master kondisi'!$O$3:$P$11,2,FALSE)</f>
        <v>Z</v>
      </c>
      <c r="DW247" s="153">
        <f>LOOKUP(DV247,{"X","X","X","Y","Y","Y","Z","Z","Z"},{6,6,6,4,4,4,2,2,2})</f>
        <v>2</v>
      </c>
      <c r="DX247" s="153">
        <f t="shared" si="173"/>
        <v>1</v>
      </c>
      <c r="DY247" s="153" t="e">
        <f t="shared" si="195"/>
        <v>#DIV/0!</v>
      </c>
      <c r="DZ247" s="153" t="str">
        <f>VLOOKUP(G247,'Data Master class'!$A$5:$D$12,3,FALSE)</f>
        <v>B</v>
      </c>
      <c r="EA247" s="160" t="e">
        <f t="shared" si="196"/>
        <v>#DIV/0!</v>
      </c>
      <c r="EB247" s="156"/>
      <c r="EC247" s="153">
        <f>VLOOKUP(G247,'Data Master class'!$A$5:$D$12,2,FALSE)</f>
        <v>3</v>
      </c>
      <c r="ED247" s="153" t="str">
        <f>VLOOKUP(H247,'Data Master class'!$E$5:$G$6,3,FALSE)</f>
        <v>Y</v>
      </c>
      <c r="EE247" s="153">
        <f>VLOOKUP(H247,'Data Master class'!$E$5:$G$6,2,FALSE)</f>
        <v>1</v>
      </c>
      <c r="EF247" s="153">
        <f t="shared" si="197"/>
        <v>4</v>
      </c>
      <c r="EG247" s="153" t="str">
        <f t="shared" si="198"/>
        <v>CLASS 3</v>
      </c>
      <c r="EH247" s="153" t="e">
        <f t="shared" si="199"/>
        <v>#DIV/0!</v>
      </c>
      <c r="EI247" s="171"/>
      <c r="EJ247" s="441" t="e">
        <f t="shared" si="174"/>
        <v>#DIV/0!</v>
      </c>
      <c r="EK247" s="441" t="e">
        <f t="shared" si="175"/>
        <v>#DIV/0!</v>
      </c>
      <c r="EL247" s="441" t="e">
        <f t="shared" si="176"/>
        <v>#DIV/0!</v>
      </c>
      <c r="EM247" s="442" t="e">
        <f t="shared" si="200"/>
        <v>#DIV/0!</v>
      </c>
      <c r="EN247" s="443" t="e">
        <f t="shared" si="201"/>
        <v>#DIV/0!</v>
      </c>
      <c r="EO247" s="195"/>
      <c r="EP247" s="196" t="e">
        <f>'2. SUHU &amp; FISIK TRAFO'!CY247</f>
        <v>#NAME?</v>
      </c>
      <c r="EQ247" s="168" t="e">
        <f t="shared" si="202"/>
        <v>#NAME?</v>
      </c>
      <c r="ER247" s="189" t="e">
        <f t="shared" si="203"/>
        <v>#NAME?</v>
      </c>
      <c r="ES247" s="195"/>
      <c r="ET247" s="447">
        <f t="shared" si="185"/>
        <v>0</v>
      </c>
      <c r="EU247" s="447">
        <f t="shared" si="204"/>
        <v>0</v>
      </c>
      <c r="EV247" s="448">
        <f t="shared" si="177"/>
        <v>0</v>
      </c>
      <c r="EW247" s="449">
        <f t="shared" si="205"/>
        <v>0</v>
      </c>
      <c r="EX247" s="721"/>
      <c r="EY247" s="447">
        <f t="shared" si="186"/>
        <v>0</v>
      </c>
      <c r="EZ247" s="447">
        <f t="shared" si="178"/>
        <v>0</v>
      </c>
      <c r="FA247" s="448">
        <f t="shared" si="187"/>
        <v>0</v>
      </c>
      <c r="FB247" s="449">
        <f t="shared" si="179"/>
        <v>0</v>
      </c>
      <c r="FC247" s="195"/>
      <c r="FD247" s="453">
        <f t="shared" si="180"/>
        <v>0</v>
      </c>
      <c r="FE247" s="454">
        <f t="shared" si="181"/>
        <v>144.50867052023122</v>
      </c>
      <c r="FF247" s="725">
        <f t="shared" si="182"/>
        <v>0</v>
      </c>
      <c r="FG247" s="202">
        <f t="shared" si="206"/>
        <v>0</v>
      </c>
    </row>
    <row r="248" spans="1:163">
      <c r="A248" s="347">
        <v>236</v>
      </c>
      <c r="B248" s="764" t="s">
        <v>2239</v>
      </c>
      <c r="C248" s="331" t="s">
        <v>1552</v>
      </c>
      <c r="D248" s="259" t="s">
        <v>1553</v>
      </c>
      <c r="E248" s="319" t="s">
        <v>1488</v>
      </c>
      <c r="F248" s="319" t="s">
        <v>1488</v>
      </c>
      <c r="G248" s="208" t="s">
        <v>204</v>
      </c>
      <c r="H248" s="214" t="s">
        <v>209</v>
      </c>
      <c r="I248" s="463">
        <v>108055790</v>
      </c>
      <c r="J248" s="462">
        <v>-268876445</v>
      </c>
      <c r="K248" s="259" t="s">
        <v>341</v>
      </c>
      <c r="L248" s="259" t="s">
        <v>571</v>
      </c>
      <c r="M248" s="259">
        <v>100</v>
      </c>
      <c r="N248" s="259">
        <v>15130119</v>
      </c>
      <c r="O248" s="259"/>
      <c r="P248" s="259" t="s">
        <v>316</v>
      </c>
      <c r="Q248" s="665">
        <v>0.7368055555555556</v>
      </c>
      <c r="R248" s="433">
        <v>44795</v>
      </c>
      <c r="S248" s="331" t="s">
        <v>318</v>
      </c>
      <c r="T248" s="331" t="s">
        <v>607</v>
      </c>
      <c r="U248" s="259">
        <v>3</v>
      </c>
      <c r="V248" s="259">
        <v>3</v>
      </c>
      <c r="W248" s="259">
        <v>3</v>
      </c>
      <c r="X248" s="259">
        <v>20000</v>
      </c>
      <c r="Y248" s="332">
        <v>385</v>
      </c>
      <c r="Z248" s="332">
        <v>388</v>
      </c>
      <c r="AA248" s="332">
        <v>386</v>
      </c>
      <c r="AB248" s="332">
        <v>223</v>
      </c>
      <c r="AC248" s="332">
        <v>227</v>
      </c>
      <c r="AD248" s="332">
        <v>223</v>
      </c>
      <c r="AE248" s="332">
        <v>72</v>
      </c>
      <c r="AF248" s="332">
        <v>57</v>
      </c>
      <c r="AG248" s="332">
        <v>71</v>
      </c>
      <c r="AH248" s="332">
        <v>28</v>
      </c>
      <c r="AI248" s="332">
        <v>12</v>
      </c>
      <c r="AJ248" s="332">
        <v>10</v>
      </c>
      <c r="AK248" s="332">
        <v>15</v>
      </c>
      <c r="AL248" s="332">
        <v>6</v>
      </c>
      <c r="AM248" s="332">
        <v>1</v>
      </c>
      <c r="AN248" s="332">
        <v>0</v>
      </c>
      <c r="AO248" s="332">
        <v>1</v>
      </c>
      <c r="AP248" s="332">
        <v>1</v>
      </c>
      <c r="AQ248" s="332">
        <v>59</v>
      </c>
      <c r="AR248" s="332">
        <v>47</v>
      </c>
      <c r="AS248" s="332">
        <v>55</v>
      </c>
      <c r="AT248" s="332">
        <v>21</v>
      </c>
      <c r="AU248" s="332"/>
      <c r="AV248" s="332"/>
      <c r="AW248" s="332"/>
      <c r="AX248" s="332"/>
      <c r="AY248" s="648">
        <v>0.97799999999999998</v>
      </c>
      <c r="AZ248" s="648">
        <v>0.96399999999999997</v>
      </c>
      <c r="BA248" s="648">
        <v>0.98399999999999999</v>
      </c>
      <c r="BB248" s="261">
        <v>383</v>
      </c>
      <c r="BC248" s="261">
        <v>385</v>
      </c>
      <c r="BD248" s="261">
        <v>384</v>
      </c>
      <c r="BE248" s="261">
        <v>223</v>
      </c>
      <c r="BF248" s="261">
        <v>224</v>
      </c>
      <c r="BG248" s="261">
        <v>221</v>
      </c>
      <c r="BH248" s="261">
        <v>73</v>
      </c>
      <c r="BI248" s="261">
        <v>77</v>
      </c>
      <c r="BJ248" s="261">
        <v>65</v>
      </c>
      <c r="BK248" s="261">
        <v>33</v>
      </c>
      <c r="BL248" s="261">
        <v>24</v>
      </c>
      <c r="BM248" s="261">
        <v>10</v>
      </c>
      <c r="BN248" s="261">
        <v>13</v>
      </c>
      <c r="BO248" s="261">
        <v>14</v>
      </c>
      <c r="BP248" s="261">
        <v>0</v>
      </c>
      <c r="BQ248" s="261">
        <v>0</v>
      </c>
      <c r="BR248" s="261">
        <v>1</v>
      </c>
      <c r="BS248" s="261">
        <v>1</v>
      </c>
      <c r="BT248" s="261">
        <v>49</v>
      </c>
      <c r="BU248" s="261">
        <v>69</v>
      </c>
      <c r="BV248" s="261">
        <v>51</v>
      </c>
      <c r="BW248" s="261">
        <v>18</v>
      </c>
      <c r="BX248" s="261"/>
      <c r="BY248" s="261"/>
      <c r="BZ248" s="261"/>
      <c r="CA248" s="261"/>
      <c r="CB248" s="720">
        <v>0.96799999999999997</v>
      </c>
      <c r="CC248" s="720">
        <v>0.99</v>
      </c>
      <c r="CD248" s="720">
        <v>0.97899999999999998</v>
      </c>
      <c r="CE248" s="333">
        <v>221</v>
      </c>
      <c r="CF248" s="333">
        <v>163200042235</v>
      </c>
      <c r="CG248" s="333">
        <v>222</v>
      </c>
      <c r="CH248" s="333">
        <v>3409422550</v>
      </c>
      <c r="CI248" s="333">
        <v>219</v>
      </c>
      <c r="CJ248" s="333">
        <v>163200046801</v>
      </c>
      <c r="CK248" s="333">
        <v>221</v>
      </c>
      <c r="CL248" s="333">
        <v>163200024920</v>
      </c>
      <c r="CM248" s="333">
        <v>222</v>
      </c>
      <c r="CN248" s="333">
        <v>886070806874</v>
      </c>
      <c r="CO248" s="333">
        <v>219</v>
      </c>
      <c r="CP248" s="333">
        <v>3409953738</v>
      </c>
      <c r="CQ248" s="333">
        <v>221</v>
      </c>
      <c r="CR248" s="333">
        <v>3409452106</v>
      </c>
      <c r="CS248" s="333">
        <v>222</v>
      </c>
      <c r="CT248" s="333">
        <v>163200023209</v>
      </c>
      <c r="CU248" s="333">
        <v>219</v>
      </c>
      <c r="CV248" s="333">
        <v>163200027320</v>
      </c>
      <c r="CW248" s="333"/>
      <c r="CX248" s="333"/>
      <c r="CY248" s="333"/>
      <c r="CZ248" s="333"/>
      <c r="DA248" s="333"/>
      <c r="DB248" s="374"/>
      <c r="DC248" s="154"/>
      <c r="DD248" s="179">
        <f t="shared" si="165"/>
        <v>149.62071149635673</v>
      </c>
      <c r="DE248" s="179">
        <f t="shared" si="166"/>
        <v>48.121679999999998</v>
      </c>
      <c r="DF248" s="179">
        <f t="shared" si="167"/>
        <v>38.096330000000002</v>
      </c>
      <c r="DG248" s="179">
        <f t="shared" si="168"/>
        <v>47.453323333333337</v>
      </c>
      <c r="DH248" s="180">
        <f t="shared" si="169"/>
        <v>72</v>
      </c>
      <c r="DI248" s="181">
        <f t="shared" si="188"/>
        <v>219</v>
      </c>
      <c r="DJ248" s="182">
        <f t="shared" si="183"/>
        <v>0</v>
      </c>
      <c r="DK248" s="182">
        <f t="shared" si="184"/>
        <v>1</v>
      </c>
      <c r="DL248" s="182">
        <f t="shared" si="189"/>
        <v>0</v>
      </c>
      <c r="DM248" s="182">
        <f t="shared" si="190"/>
        <v>0</v>
      </c>
      <c r="DN248" s="182">
        <f t="shared" si="191"/>
        <v>0</v>
      </c>
      <c r="DO248" s="182">
        <f t="shared" si="170"/>
        <v>1</v>
      </c>
      <c r="DP248" s="182">
        <f t="shared" si="171"/>
        <v>0</v>
      </c>
      <c r="DQ248" s="25">
        <f t="shared" si="172"/>
        <v>0</v>
      </c>
      <c r="DR248" s="169"/>
      <c r="DS248" s="166" t="str">
        <f t="shared" si="192"/>
        <v>A</v>
      </c>
      <c r="DT248" s="166" t="str">
        <f t="shared" si="193"/>
        <v>A</v>
      </c>
      <c r="DU248" s="167">
        <f t="shared" si="194"/>
        <v>1</v>
      </c>
      <c r="DV248" s="153" t="str">
        <f>VLOOKUP(M248,'Data Master kondisi'!$O$3:$P$11,2,FALSE)</f>
        <v>Z</v>
      </c>
      <c r="DW248" s="153">
        <f>LOOKUP(DV248,{"X","X","X","Y","Y","Y","Z","Z","Z"},{6,6,6,4,4,4,2,2,2})</f>
        <v>2</v>
      </c>
      <c r="DX248" s="153">
        <f t="shared" si="173"/>
        <v>0</v>
      </c>
      <c r="DY248" s="153">
        <f t="shared" si="195"/>
        <v>3</v>
      </c>
      <c r="DZ248" s="153" t="str">
        <f>VLOOKUP(G248,'Data Master class'!$A$5:$D$12,3,FALSE)</f>
        <v>A</v>
      </c>
      <c r="EA248" s="160">
        <f t="shared" si="196"/>
        <v>0</v>
      </c>
      <c r="EB248" s="156"/>
      <c r="EC248" s="153">
        <f>VLOOKUP(G248,'Data Master class'!$A$5:$D$12,2,FALSE)</f>
        <v>5</v>
      </c>
      <c r="ED248" s="153" t="str">
        <f>VLOOKUP(H248,'Data Master class'!$E$5:$G$6,3,FALSE)</f>
        <v>Y</v>
      </c>
      <c r="EE248" s="153">
        <f>VLOOKUP(H248,'Data Master class'!$E$5:$G$6,2,FALSE)</f>
        <v>1</v>
      </c>
      <c r="EF248" s="153">
        <f t="shared" si="197"/>
        <v>6</v>
      </c>
      <c r="EG248" s="153" t="str">
        <f t="shared" si="198"/>
        <v>CLASS 2</v>
      </c>
      <c r="EH248" s="153">
        <f t="shared" si="199"/>
        <v>9</v>
      </c>
      <c r="EI248" s="171"/>
      <c r="EJ248" s="441">
        <f t="shared" si="174"/>
        <v>7.9999999999999918E-2</v>
      </c>
      <c r="EK248" s="441">
        <f t="shared" si="175"/>
        <v>0.14500000000000007</v>
      </c>
      <c r="EL248" s="441">
        <f t="shared" si="176"/>
        <v>6.4999999999999919E-2</v>
      </c>
      <c r="EM248" s="442">
        <f t="shared" si="200"/>
        <v>9.6666666666666637E-2</v>
      </c>
      <c r="EN248" s="443" t="str">
        <f t="shared" si="201"/>
        <v>BAIK</v>
      </c>
      <c r="EO248" s="195"/>
      <c r="EP248" s="196" t="e">
        <f>'2. SUHU &amp; FISIK TRAFO'!CY248</f>
        <v>#NAME?</v>
      </c>
      <c r="EQ248" s="168" t="e">
        <f t="shared" si="202"/>
        <v>#NAME?</v>
      </c>
      <c r="ER248" s="189" t="e">
        <f t="shared" si="203"/>
        <v>#NAME?</v>
      </c>
      <c r="ES248" s="195"/>
      <c r="ET248" s="447">
        <f t="shared" si="185"/>
        <v>44.828000000000003</v>
      </c>
      <c r="EU248" s="447">
        <f t="shared" si="204"/>
        <v>35.862400000000001</v>
      </c>
      <c r="EV248" s="448">
        <f t="shared" si="177"/>
        <v>44.828000000000003</v>
      </c>
      <c r="EW248" s="449" t="str">
        <f t="shared" si="205"/>
        <v>BAIK</v>
      </c>
      <c r="EX248" s="721"/>
      <c r="EY248" s="447">
        <f t="shared" si="186"/>
        <v>47.892000000000003</v>
      </c>
      <c r="EZ248" s="447">
        <f t="shared" si="178"/>
        <v>38.313600000000001</v>
      </c>
      <c r="FA248" s="448">
        <f t="shared" si="187"/>
        <v>47.892000000000003</v>
      </c>
      <c r="FB248" s="449" t="str">
        <f t="shared" si="179"/>
        <v>BAIK</v>
      </c>
      <c r="FC248" s="195"/>
      <c r="FD248" s="453">
        <f t="shared" si="180"/>
        <v>28</v>
      </c>
      <c r="FE248" s="454">
        <f t="shared" si="181"/>
        <v>144.50867052023122</v>
      </c>
      <c r="FF248" s="725">
        <f t="shared" si="182"/>
        <v>19.375999999999998</v>
      </c>
      <c r="FG248" s="202" t="str">
        <f t="shared" si="206"/>
        <v>KURANG</v>
      </c>
    </row>
    <row r="249" spans="1:163">
      <c r="A249" s="347">
        <v>237</v>
      </c>
      <c r="B249" s="764" t="s">
        <v>2239</v>
      </c>
      <c r="C249" s="331" t="s">
        <v>1554</v>
      </c>
      <c r="D249" s="259" t="s">
        <v>1555</v>
      </c>
      <c r="E249" s="319" t="s">
        <v>1488</v>
      </c>
      <c r="F249" s="319" t="s">
        <v>1488</v>
      </c>
      <c r="G249" s="208" t="s">
        <v>206</v>
      </c>
      <c r="H249" s="214" t="s">
        <v>209</v>
      </c>
      <c r="I249" s="463">
        <v>10806445125</v>
      </c>
      <c r="J249" s="462">
        <v>-26939041</v>
      </c>
      <c r="K249" s="259" t="s">
        <v>315</v>
      </c>
      <c r="L249" s="259" t="s">
        <v>570</v>
      </c>
      <c r="M249" s="259">
        <v>100</v>
      </c>
      <c r="N249" s="259" t="s">
        <v>1556</v>
      </c>
      <c r="O249" s="259">
        <v>2018</v>
      </c>
      <c r="P249" s="259" t="s">
        <v>316</v>
      </c>
      <c r="Q249" s="665">
        <v>0.74236111111111114</v>
      </c>
      <c r="R249" s="433">
        <v>44797</v>
      </c>
      <c r="S249" s="331" t="s">
        <v>318</v>
      </c>
      <c r="T249" s="331" t="s">
        <v>607</v>
      </c>
      <c r="U249" s="259">
        <v>1</v>
      </c>
      <c r="V249" s="259">
        <v>1</v>
      </c>
      <c r="W249" s="259">
        <v>3</v>
      </c>
      <c r="X249" s="259">
        <v>20000</v>
      </c>
      <c r="Y249" s="332">
        <v>405</v>
      </c>
      <c r="Z249" s="332">
        <v>407</v>
      </c>
      <c r="AA249" s="332">
        <v>406</v>
      </c>
      <c r="AB249" s="332">
        <v>237</v>
      </c>
      <c r="AC249" s="332">
        <v>239</v>
      </c>
      <c r="AD249" s="332">
        <v>235</v>
      </c>
      <c r="AE249" s="332">
        <v>31</v>
      </c>
      <c r="AF249" s="332">
        <v>36</v>
      </c>
      <c r="AG249" s="332">
        <v>38</v>
      </c>
      <c r="AH249" s="332">
        <v>21</v>
      </c>
      <c r="AI249" s="332"/>
      <c r="AJ249" s="332"/>
      <c r="AK249" s="332"/>
      <c r="AL249" s="332"/>
      <c r="AM249" s="332"/>
      <c r="AN249" s="332"/>
      <c r="AO249" s="332"/>
      <c r="AP249" s="332"/>
      <c r="AQ249" s="332">
        <v>31</v>
      </c>
      <c r="AR249" s="332">
        <v>3</v>
      </c>
      <c r="AS249" s="332">
        <v>38</v>
      </c>
      <c r="AT249" s="332">
        <v>21</v>
      </c>
      <c r="AU249" s="332"/>
      <c r="AV249" s="332"/>
      <c r="AW249" s="332"/>
      <c r="AX249" s="332"/>
      <c r="AY249" s="648">
        <v>0.95199999999999996</v>
      </c>
      <c r="AZ249" s="648">
        <v>0.94199999999999995</v>
      </c>
      <c r="BA249" s="648">
        <v>0.92100000000000004</v>
      </c>
      <c r="BB249" s="261">
        <v>406</v>
      </c>
      <c r="BC249" s="261">
        <v>409</v>
      </c>
      <c r="BD249" s="261">
        <v>407</v>
      </c>
      <c r="BE249" s="261">
        <v>237</v>
      </c>
      <c r="BF249" s="261">
        <v>238</v>
      </c>
      <c r="BG249" s="261">
        <v>235</v>
      </c>
      <c r="BH249" s="261">
        <v>23</v>
      </c>
      <c r="BI249" s="261">
        <v>27</v>
      </c>
      <c r="BJ249" s="261">
        <v>36</v>
      </c>
      <c r="BK249" s="261">
        <v>10</v>
      </c>
      <c r="BL249" s="261"/>
      <c r="BM249" s="261"/>
      <c r="BN249" s="261"/>
      <c r="BO249" s="261"/>
      <c r="BP249" s="261"/>
      <c r="BQ249" s="261"/>
      <c r="BR249" s="261"/>
      <c r="BS249" s="261"/>
      <c r="BT249" s="261">
        <v>23</v>
      </c>
      <c r="BU249" s="261">
        <v>27</v>
      </c>
      <c r="BV249" s="261">
        <v>36</v>
      </c>
      <c r="BW249" s="261">
        <v>10</v>
      </c>
      <c r="BX249" s="261"/>
      <c r="BY249" s="261"/>
      <c r="BZ249" s="261"/>
      <c r="CA249" s="261"/>
      <c r="CB249" s="720">
        <v>0.78800000000000003</v>
      </c>
      <c r="CC249" s="720">
        <v>0.81</v>
      </c>
      <c r="CD249" s="720">
        <v>0.79300000000000004</v>
      </c>
      <c r="CE249" s="333"/>
      <c r="CF249" s="333"/>
      <c r="CG249" s="333"/>
      <c r="CH249" s="333"/>
      <c r="CI249" s="333"/>
      <c r="CJ249" s="333"/>
      <c r="CK249" s="333"/>
      <c r="CL249" s="333"/>
      <c r="CM249" s="333"/>
      <c r="CN249" s="333"/>
      <c r="CO249" s="333"/>
      <c r="CP249" s="333"/>
      <c r="CQ249" s="333">
        <v>235</v>
      </c>
      <c r="CR249" s="333">
        <v>5660139858560</v>
      </c>
      <c r="CS249" s="333">
        <v>236</v>
      </c>
      <c r="CT249" s="333">
        <v>56601414859</v>
      </c>
      <c r="CU249" s="333">
        <v>233</v>
      </c>
      <c r="CV249" s="333">
        <v>1632000134906</v>
      </c>
      <c r="CW249" s="333"/>
      <c r="CX249" s="333"/>
      <c r="CY249" s="333"/>
      <c r="CZ249" s="333"/>
      <c r="DA249" s="333"/>
      <c r="DB249" s="374"/>
      <c r="DC249" s="48"/>
      <c r="DD249" s="179">
        <f t="shared" si="165"/>
        <v>142.37307440416868</v>
      </c>
      <c r="DE249" s="179">
        <f t="shared" si="166"/>
        <v>21.773780000000002</v>
      </c>
      <c r="DF249" s="179">
        <f t="shared" si="167"/>
        <v>25.285679999999999</v>
      </c>
      <c r="DG249" s="179">
        <f t="shared" si="168"/>
        <v>26.690440000000002</v>
      </c>
      <c r="DH249" s="180">
        <f t="shared" si="169"/>
        <v>38</v>
      </c>
      <c r="DI249" s="181">
        <f t="shared" si="188"/>
        <v>233</v>
      </c>
      <c r="DJ249" s="182">
        <f t="shared" si="183"/>
        <v>1</v>
      </c>
      <c r="DK249" s="182">
        <f t="shared" si="184"/>
        <v>0</v>
      </c>
      <c r="DL249" s="182">
        <f t="shared" si="189"/>
        <v>0</v>
      </c>
      <c r="DM249" s="182">
        <f t="shared" si="190"/>
        <v>0</v>
      </c>
      <c r="DN249" s="182">
        <f t="shared" si="191"/>
        <v>0</v>
      </c>
      <c r="DO249" s="182">
        <f t="shared" si="170"/>
        <v>1</v>
      </c>
      <c r="DP249" s="182">
        <f t="shared" si="171"/>
        <v>0</v>
      </c>
      <c r="DQ249" s="25">
        <f t="shared" si="172"/>
        <v>0</v>
      </c>
      <c r="DR249" s="169"/>
      <c r="DS249" s="166" t="str">
        <f t="shared" si="192"/>
        <v>A</v>
      </c>
      <c r="DT249" s="166" t="str">
        <f t="shared" si="193"/>
        <v>A</v>
      </c>
      <c r="DU249" s="167">
        <f t="shared" si="194"/>
        <v>1</v>
      </c>
      <c r="DV249" s="153" t="str">
        <f>VLOOKUP(M249,'Data Master kondisi'!$O$3:$P$11,2,FALSE)</f>
        <v>Z</v>
      </c>
      <c r="DW249" s="153">
        <f>LOOKUP(DV249,{"X","X","X","Y","Y","Y","Z","Z","Z"},{6,6,6,4,4,4,2,2,2})</f>
        <v>2</v>
      </c>
      <c r="DX249" s="153">
        <f t="shared" si="173"/>
        <v>1</v>
      </c>
      <c r="DY249" s="153">
        <f t="shared" si="195"/>
        <v>4</v>
      </c>
      <c r="DZ249" s="153" t="str">
        <f>VLOOKUP(G249,'Data Master class'!$A$5:$D$12,3,FALSE)</f>
        <v>B</v>
      </c>
      <c r="EA249" s="160" t="str">
        <f t="shared" si="196"/>
        <v>BAIK</v>
      </c>
      <c r="EB249" s="156"/>
      <c r="EC249" s="153">
        <f>VLOOKUP(G249,'Data Master class'!$A$5:$D$12,2,FALSE)</f>
        <v>3</v>
      </c>
      <c r="ED249" s="153" t="str">
        <f>VLOOKUP(H249,'Data Master class'!$E$5:$G$6,3,FALSE)</f>
        <v>Y</v>
      </c>
      <c r="EE249" s="153">
        <f>VLOOKUP(H249,'Data Master class'!$E$5:$G$6,2,FALSE)</f>
        <v>1</v>
      </c>
      <c r="EF249" s="153">
        <f t="shared" si="197"/>
        <v>4</v>
      </c>
      <c r="EG249" s="153" t="str">
        <f t="shared" si="198"/>
        <v>CLASS 3</v>
      </c>
      <c r="EH249" s="153">
        <f t="shared" si="199"/>
        <v>8</v>
      </c>
      <c r="EI249" s="171"/>
      <c r="EJ249" s="441">
        <f t="shared" si="174"/>
        <v>0.11428571428571428</v>
      </c>
      <c r="EK249" s="441">
        <f t="shared" si="175"/>
        <v>2.8571428571428571E-2</v>
      </c>
      <c r="EL249" s="441">
        <f t="shared" si="176"/>
        <v>8.5714285714285715E-2</v>
      </c>
      <c r="EM249" s="442">
        <f t="shared" si="200"/>
        <v>7.6190476190476183E-2</v>
      </c>
      <c r="EN249" s="443" t="str">
        <f t="shared" si="201"/>
        <v>BAIK</v>
      </c>
      <c r="EO249" s="195"/>
      <c r="EP249" s="196" t="e">
        <f>'2. SUHU &amp; FISIK TRAFO'!CY249</f>
        <v>#NAME?</v>
      </c>
      <c r="EQ249" s="168" t="e">
        <f t="shared" si="202"/>
        <v>#NAME?</v>
      </c>
      <c r="ER249" s="189" t="e">
        <f t="shared" si="203"/>
        <v>#NAME?</v>
      </c>
      <c r="ES249" s="195"/>
      <c r="ET249" s="447">
        <f t="shared" si="185"/>
        <v>24.881</v>
      </c>
      <c r="EU249" s="447">
        <f t="shared" si="204"/>
        <v>19.904800000000002</v>
      </c>
      <c r="EV249" s="448">
        <f t="shared" si="177"/>
        <v>24.881</v>
      </c>
      <c r="EW249" s="449" t="str">
        <f t="shared" si="205"/>
        <v>BAIK</v>
      </c>
      <c r="EX249" s="721"/>
      <c r="EY249" s="447">
        <f t="shared" si="186"/>
        <v>20.337</v>
      </c>
      <c r="EZ249" s="447">
        <f t="shared" si="178"/>
        <v>16.269600000000001</v>
      </c>
      <c r="FA249" s="448">
        <f t="shared" si="187"/>
        <v>20.337</v>
      </c>
      <c r="FB249" s="449" t="str">
        <f t="shared" si="179"/>
        <v>BAIK</v>
      </c>
      <c r="FC249" s="195"/>
      <c r="FD249" s="453">
        <f t="shared" si="180"/>
        <v>21</v>
      </c>
      <c r="FE249" s="454">
        <f t="shared" si="181"/>
        <v>144.50867052023122</v>
      </c>
      <c r="FF249" s="725">
        <f t="shared" si="182"/>
        <v>14.532</v>
      </c>
      <c r="FG249" s="202" t="str">
        <f t="shared" si="206"/>
        <v>CUKUP</v>
      </c>
    </row>
    <row r="250" spans="1:163">
      <c r="A250" s="347">
        <v>238</v>
      </c>
      <c r="B250" s="764" t="s">
        <v>2239</v>
      </c>
      <c r="C250" s="331" t="s">
        <v>1557</v>
      </c>
      <c r="D250" s="259" t="s">
        <v>1558</v>
      </c>
      <c r="E250" s="319" t="s">
        <v>1488</v>
      </c>
      <c r="F250" s="319" t="s">
        <v>1488</v>
      </c>
      <c r="G250" s="208" t="s">
        <v>206</v>
      </c>
      <c r="H250" s="214" t="s">
        <v>208</v>
      </c>
      <c r="I250" s="463">
        <v>10806648295</v>
      </c>
      <c r="J250" s="462">
        <v>-2692014</v>
      </c>
      <c r="K250" s="259" t="s">
        <v>341</v>
      </c>
      <c r="L250" s="259" t="s">
        <v>570</v>
      </c>
      <c r="M250" s="259">
        <v>100</v>
      </c>
      <c r="N250" s="259" t="s">
        <v>1559</v>
      </c>
      <c r="O250" s="259">
        <v>2017</v>
      </c>
      <c r="P250" s="259" t="s">
        <v>316</v>
      </c>
      <c r="Q250" s="665">
        <v>0.74791666666666667</v>
      </c>
      <c r="R250" s="433">
        <v>44797</v>
      </c>
      <c r="S250" s="331" t="s">
        <v>318</v>
      </c>
      <c r="T250" s="331" t="s">
        <v>607</v>
      </c>
      <c r="U250" s="259">
        <v>2</v>
      </c>
      <c r="V250" s="259">
        <v>1</v>
      </c>
      <c r="W250" s="259">
        <v>3</v>
      </c>
      <c r="X250" s="259">
        <v>20000</v>
      </c>
      <c r="Y250" s="332">
        <v>400</v>
      </c>
      <c r="Z250" s="332">
        <v>402</v>
      </c>
      <c r="AA250" s="332">
        <v>399</v>
      </c>
      <c r="AB250" s="332">
        <v>230</v>
      </c>
      <c r="AC250" s="332">
        <v>233</v>
      </c>
      <c r="AD250" s="332">
        <v>228</v>
      </c>
      <c r="AE250" s="332">
        <v>52</v>
      </c>
      <c r="AF250" s="332">
        <v>57</v>
      </c>
      <c r="AG250" s="332">
        <v>61</v>
      </c>
      <c r="AH250" s="332">
        <v>31</v>
      </c>
      <c r="AI250" s="332"/>
      <c r="AJ250" s="332"/>
      <c r="AK250" s="332"/>
      <c r="AL250" s="332"/>
      <c r="AM250" s="332">
        <v>52</v>
      </c>
      <c r="AN250" s="332">
        <v>57</v>
      </c>
      <c r="AO250" s="332">
        <v>61</v>
      </c>
      <c r="AP250" s="332">
        <v>31</v>
      </c>
      <c r="AQ250" s="332"/>
      <c r="AR250" s="332"/>
      <c r="AS250" s="332"/>
      <c r="AT250" s="332"/>
      <c r="AU250" s="332"/>
      <c r="AV250" s="332"/>
      <c r="AW250" s="332"/>
      <c r="AX250" s="332"/>
      <c r="AY250" s="648">
        <v>0.94199999999999995</v>
      </c>
      <c r="AZ250" s="648">
        <v>0.93100000000000005</v>
      </c>
      <c r="BA250" s="648">
        <v>0.93300000000000005</v>
      </c>
      <c r="BB250" s="261">
        <v>401</v>
      </c>
      <c r="BC250" s="261">
        <v>402</v>
      </c>
      <c r="BD250" s="261">
        <v>399</v>
      </c>
      <c r="BE250" s="261">
        <v>231</v>
      </c>
      <c r="BF250" s="261">
        <v>232</v>
      </c>
      <c r="BG250" s="261">
        <v>229</v>
      </c>
      <c r="BH250" s="261">
        <v>31</v>
      </c>
      <c r="BI250" s="261">
        <v>32</v>
      </c>
      <c r="BJ250" s="261">
        <v>33</v>
      </c>
      <c r="BK250" s="261">
        <v>9</v>
      </c>
      <c r="BL250" s="261"/>
      <c r="BM250" s="261"/>
      <c r="BN250" s="261"/>
      <c r="BO250" s="261"/>
      <c r="BP250" s="261">
        <v>31</v>
      </c>
      <c r="BQ250" s="261">
        <v>32</v>
      </c>
      <c r="BR250" s="261">
        <v>33</v>
      </c>
      <c r="BS250" s="261">
        <v>9</v>
      </c>
      <c r="BT250" s="261"/>
      <c r="BU250" s="261"/>
      <c r="BV250" s="261"/>
      <c r="BW250" s="261"/>
      <c r="BX250" s="261"/>
      <c r="BY250" s="261"/>
      <c r="BZ250" s="261"/>
      <c r="CA250" s="261"/>
      <c r="CB250" s="720">
        <v>0.83799999999999997</v>
      </c>
      <c r="CC250" s="720">
        <v>0.86499999999999999</v>
      </c>
      <c r="CD250" s="720">
        <v>0.85</v>
      </c>
      <c r="CE250" s="333"/>
      <c r="CF250" s="333"/>
      <c r="CG250" s="333"/>
      <c r="CH250" s="333"/>
      <c r="CI250" s="333"/>
      <c r="CJ250" s="333"/>
      <c r="CK250" s="333">
        <v>229</v>
      </c>
      <c r="CL250" s="333">
        <v>856601445226</v>
      </c>
      <c r="CM250" s="333">
        <v>230</v>
      </c>
      <c r="CN250" s="333">
        <v>56601445731</v>
      </c>
      <c r="CO250" s="333">
        <v>227</v>
      </c>
      <c r="CP250" s="333">
        <v>16320006171</v>
      </c>
      <c r="CQ250" s="333"/>
      <c r="CR250" s="333"/>
      <c r="CS250" s="333"/>
      <c r="CT250" s="333"/>
      <c r="CU250" s="333"/>
      <c r="CV250" s="333"/>
      <c r="CW250" s="333"/>
      <c r="CX250" s="333"/>
      <c r="CY250" s="333"/>
      <c r="CZ250" s="333"/>
      <c r="DA250" s="333"/>
      <c r="DB250" s="374"/>
      <c r="DC250" s="154"/>
      <c r="DD250" s="179">
        <f t="shared" si="165"/>
        <v>144.38834689781638</v>
      </c>
      <c r="DE250" s="179">
        <f t="shared" si="166"/>
        <v>36.013986666666668</v>
      </c>
      <c r="DF250" s="179">
        <f t="shared" si="167"/>
        <v>39.476869999999998</v>
      </c>
      <c r="DG250" s="179">
        <f t="shared" si="168"/>
        <v>42.247176666666661</v>
      </c>
      <c r="DH250" s="180">
        <f t="shared" si="169"/>
        <v>61</v>
      </c>
      <c r="DI250" s="181">
        <f t="shared" si="188"/>
        <v>227</v>
      </c>
      <c r="DJ250" s="182">
        <f t="shared" si="183"/>
        <v>0</v>
      </c>
      <c r="DK250" s="182">
        <f t="shared" si="184"/>
        <v>1</v>
      </c>
      <c r="DL250" s="182">
        <f t="shared" si="189"/>
        <v>0</v>
      </c>
      <c r="DM250" s="182">
        <f t="shared" si="190"/>
        <v>0</v>
      </c>
      <c r="DN250" s="182">
        <f t="shared" si="191"/>
        <v>0</v>
      </c>
      <c r="DO250" s="182">
        <f t="shared" si="170"/>
        <v>1</v>
      </c>
      <c r="DP250" s="182">
        <f t="shared" si="171"/>
        <v>0</v>
      </c>
      <c r="DQ250" s="25">
        <f t="shared" si="172"/>
        <v>0</v>
      </c>
      <c r="DR250" s="169"/>
      <c r="DS250" s="166" t="str">
        <f t="shared" si="192"/>
        <v>A</v>
      </c>
      <c r="DT250" s="166" t="str">
        <f t="shared" si="193"/>
        <v>A</v>
      </c>
      <c r="DU250" s="167">
        <f t="shared" si="194"/>
        <v>1</v>
      </c>
      <c r="DV250" s="153" t="str">
        <f>VLOOKUP(M250,'Data Master kondisi'!$O$3:$P$11,2,FALSE)</f>
        <v>Z</v>
      </c>
      <c r="DW250" s="153">
        <f>LOOKUP(DV250,{"X","X","X","Y","Y","Y","Z","Z","Z"},{6,6,6,4,4,4,2,2,2})</f>
        <v>2</v>
      </c>
      <c r="DX250" s="153">
        <f t="shared" si="173"/>
        <v>1</v>
      </c>
      <c r="DY250" s="153">
        <f t="shared" si="195"/>
        <v>4</v>
      </c>
      <c r="DZ250" s="153" t="str">
        <f>VLOOKUP(G250,'Data Master class'!$A$5:$D$12,3,FALSE)</f>
        <v>B</v>
      </c>
      <c r="EA250" s="160" t="str">
        <f t="shared" si="196"/>
        <v>BAIK</v>
      </c>
      <c r="EB250" s="156"/>
      <c r="EC250" s="153">
        <f>VLOOKUP(G250,'Data Master class'!$A$5:$D$12,2,FALSE)</f>
        <v>3</v>
      </c>
      <c r="ED250" s="153" t="str">
        <f>VLOOKUP(H250,'Data Master class'!$E$5:$G$6,3,FALSE)</f>
        <v>X</v>
      </c>
      <c r="EE250" s="153">
        <f>VLOOKUP(H250,'Data Master class'!$E$5:$G$6,2,FALSE)</f>
        <v>2</v>
      </c>
      <c r="EF250" s="153">
        <f t="shared" si="197"/>
        <v>5</v>
      </c>
      <c r="EG250" s="153" t="str">
        <f t="shared" si="198"/>
        <v>CLASS 3</v>
      </c>
      <c r="EH250" s="153">
        <f t="shared" si="199"/>
        <v>9</v>
      </c>
      <c r="EI250" s="171"/>
      <c r="EJ250" s="441">
        <f t="shared" si="174"/>
        <v>8.2352941176470545E-2</v>
      </c>
      <c r="EK250" s="441">
        <f t="shared" si="175"/>
        <v>5.882352941176513E-3</v>
      </c>
      <c r="EL250" s="441">
        <f t="shared" si="176"/>
        <v>7.6470588235294165E-2</v>
      </c>
      <c r="EM250" s="442">
        <f t="shared" si="200"/>
        <v>5.4901960784313746E-2</v>
      </c>
      <c r="EN250" s="443" t="str">
        <f t="shared" si="201"/>
        <v>BAIK</v>
      </c>
      <c r="EO250" s="195"/>
      <c r="EP250" s="196" t="e">
        <f>'2. SUHU &amp; FISIK TRAFO'!CY250</f>
        <v>#NAME?</v>
      </c>
      <c r="EQ250" s="168" t="e">
        <f t="shared" si="202"/>
        <v>#NAME?</v>
      </c>
      <c r="ER250" s="189" t="e">
        <f t="shared" si="203"/>
        <v>#NAME?</v>
      </c>
      <c r="ES250" s="195"/>
      <c r="ET250" s="447">
        <f t="shared" si="185"/>
        <v>39.149000000000001</v>
      </c>
      <c r="EU250" s="447">
        <f t="shared" si="204"/>
        <v>31.319200000000002</v>
      </c>
      <c r="EV250" s="448">
        <f t="shared" si="177"/>
        <v>39.149000000000001</v>
      </c>
      <c r="EW250" s="449" t="str">
        <f t="shared" si="205"/>
        <v>BAIK</v>
      </c>
      <c r="EX250" s="721"/>
      <c r="EY250" s="447">
        <f t="shared" si="186"/>
        <v>22.141999999999999</v>
      </c>
      <c r="EZ250" s="447">
        <f t="shared" si="178"/>
        <v>17.7136</v>
      </c>
      <c r="FA250" s="448">
        <f t="shared" si="187"/>
        <v>22.141999999999999</v>
      </c>
      <c r="FB250" s="449" t="str">
        <f t="shared" si="179"/>
        <v>BAIK</v>
      </c>
      <c r="FC250" s="195"/>
      <c r="FD250" s="453">
        <f t="shared" si="180"/>
        <v>31</v>
      </c>
      <c r="FE250" s="454">
        <f t="shared" si="181"/>
        <v>144.50867052023122</v>
      </c>
      <c r="FF250" s="725">
        <f t="shared" si="182"/>
        <v>21.451999999999998</v>
      </c>
      <c r="FG250" s="202" t="str">
        <f t="shared" si="206"/>
        <v>BURUK</v>
      </c>
    </row>
    <row r="251" spans="1:163">
      <c r="A251" s="347">
        <v>239</v>
      </c>
      <c r="B251" s="764" t="s">
        <v>2239</v>
      </c>
      <c r="C251" s="331" t="s">
        <v>1560</v>
      </c>
      <c r="D251" s="259" t="s">
        <v>1561</v>
      </c>
      <c r="E251" s="319" t="s">
        <v>1488</v>
      </c>
      <c r="F251" s="319" t="s">
        <v>1488</v>
      </c>
      <c r="G251" s="208" t="s">
        <v>206</v>
      </c>
      <c r="H251" s="214" t="s">
        <v>208</v>
      </c>
      <c r="I251" s="463">
        <v>1080684920</v>
      </c>
      <c r="J251" s="462">
        <v>-2691372</v>
      </c>
      <c r="K251" s="259" t="s">
        <v>341</v>
      </c>
      <c r="L251" s="259" t="s">
        <v>310</v>
      </c>
      <c r="M251" s="259">
        <v>160</v>
      </c>
      <c r="N251" s="259">
        <v>314191</v>
      </c>
      <c r="O251" s="259">
        <v>1985</v>
      </c>
      <c r="P251" s="259" t="s">
        <v>1562</v>
      </c>
      <c r="Q251" s="665">
        <v>0.75624999999999998</v>
      </c>
      <c r="R251" s="433">
        <v>44797</v>
      </c>
      <c r="S251" s="331" t="s">
        <v>318</v>
      </c>
      <c r="T251" s="331" t="s">
        <v>607</v>
      </c>
      <c r="U251" s="259">
        <v>4</v>
      </c>
      <c r="V251" s="259">
        <v>3</v>
      </c>
      <c r="W251" s="259">
        <v>3</v>
      </c>
      <c r="X251" s="259">
        <v>20000</v>
      </c>
      <c r="Y251" s="332">
        <v>400</v>
      </c>
      <c r="Z251" s="332">
        <v>399</v>
      </c>
      <c r="AA251" s="332">
        <v>402</v>
      </c>
      <c r="AB251" s="332">
        <v>228</v>
      </c>
      <c r="AC251" s="332">
        <v>234</v>
      </c>
      <c r="AD251" s="332">
        <v>229</v>
      </c>
      <c r="AE251" s="332">
        <v>109</v>
      </c>
      <c r="AF251" s="332">
        <v>77</v>
      </c>
      <c r="AG251" s="332">
        <v>113</v>
      </c>
      <c r="AH251" s="332">
        <v>66</v>
      </c>
      <c r="AI251" s="332">
        <v>65</v>
      </c>
      <c r="AJ251" s="332">
        <v>40</v>
      </c>
      <c r="AK251" s="332">
        <v>60</v>
      </c>
      <c r="AL251" s="332">
        <v>33</v>
      </c>
      <c r="AM251" s="332">
        <v>28</v>
      </c>
      <c r="AN251" s="332">
        <v>22</v>
      </c>
      <c r="AO251" s="332">
        <v>35</v>
      </c>
      <c r="AP251" s="332">
        <v>27</v>
      </c>
      <c r="AQ251" s="332"/>
      <c r="AR251" s="332"/>
      <c r="AS251" s="332"/>
      <c r="AT251" s="332"/>
      <c r="AU251" s="332">
        <v>16</v>
      </c>
      <c r="AV251" s="332">
        <v>15</v>
      </c>
      <c r="AW251" s="332">
        <v>28</v>
      </c>
      <c r="AX251" s="332">
        <v>6</v>
      </c>
      <c r="AY251" s="648">
        <v>0.93500000000000005</v>
      </c>
      <c r="AZ251" s="648">
        <v>0.93600000000000005</v>
      </c>
      <c r="BA251" s="648">
        <v>0.91700000000000004</v>
      </c>
      <c r="BB251" s="261">
        <v>400</v>
      </c>
      <c r="BC251" s="261">
        <v>403</v>
      </c>
      <c r="BD251" s="261">
        <v>400</v>
      </c>
      <c r="BE251" s="261">
        <v>229</v>
      </c>
      <c r="BF251" s="261">
        <v>233</v>
      </c>
      <c r="BG251" s="261">
        <v>230</v>
      </c>
      <c r="BH251" s="261">
        <v>84</v>
      </c>
      <c r="BI251" s="261">
        <v>58</v>
      </c>
      <c r="BJ251" s="261">
        <v>87</v>
      </c>
      <c r="BK251" s="261">
        <v>35</v>
      </c>
      <c r="BL251" s="261">
        <v>47</v>
      </c>
      <c r="BM251" s="261">
        <v>35</v>
      </c>
      <c r="BN251" s="261">
        <v>55</v>
      </c>
      <c r="BO251" s="261">
        <v>22</v>
      </c>
      <c r="BP251" s="261">
        <v>19</v>
      </c>
      <c r="BQ251" s="261">
        <v>20</v>
      </c>
      <c r="BR251" s="261">
        <v>20</v>
      </c>
      <c r="BS251" s="261">
        <v>5</v>
      </c>
      <c r="BT251" s="261"/>
      <c r="BU251" s="261"/>
      <c r="BV251" s="261"/>
      <c r="BW251" s="261"/>
      <c r="BX251" s="261">
        <v>14</v>
      </c>
      <c r="BY251" s="261">
        <v>3</v>
      </c>
      <c r="BZ251" s="261">
        <v>12</v>
      </c>
      <c r="CA251" s="261">
        <v>8</v>
      </c>
      <c r="CB251" s="720">
        <v>0.88400000000000001</v>
      </c>
      <c r="CC251" s="720">
        <v>0.92900000000000005</v>
      </c>
      <c r="CD251" s="720">
        <v>0.85499999999999998</v>
      </c>
      <c r="CE251" s="333">
        <v>227</v>
      </c>
      <c r="CF251" s="333">
        <v>86051014974</v>
      </c>
      <c r="CG251" s="333">
        <v>231</v>
      </c>
      <c r="CH251" s="333">
        <v>56601388225</v>
      </c>
      <c r="CI251" s="333">
        <v>228</v>
      </c>
      <c r="CJ251" s="333">
        <v>163200076770</v>
      </c>
      <c r="CK251" s="333">
        <v>227</v>
      </c>
      <c r="CL251" s="333">
        <v>56601388699</v>
      </c>
      <c r="CM251" s="333">
        <v>223</v>
      </c>
      <c r="CN251" s="333">
        <v>16320005631</v>
      </c>
      <c r="CO251" s="333">
        <v>228</v>
      </c>
      <c r="CP251" s="333">
        <v>163200005704</v>
      </c>
      <c r="CQ251" s="333"/>
      <c r="CR251" s="333"/>
      <c r="CS251" s="333"/>
      <c r="CT251" s="333"/>
      <c r="CU251" s="333"/>
      <c r="CV251" s="333"/>
      <c r="CW251" s="333">
        <v>227</v>
      </c>
      <c r="CX251" s="333">
        <v>163200076776</v>
      </c>
      <c r="CY251" s="333">
        <v>231</v>
      </c>
      <c r="CZ251" s="333">
        <v>566013887872</v>
      </c>
      <c r="DA251" s="333">
        <v>228</v>
      </c>
      <c r="DB251" s="374">
        <v>163200005931</v>
      </c>
      <c r="DC251" s="154"/>
      <c r="DD251" s="179">
        <f t="shared" si="165"/>
        <v>231.02135503650621</v>
      </c>
      <c r="DE251" s="179">
        <f t="shared" si="166"/>
        <v>47.181785416666663</v>
      </c>
      <c r="DF251" s="179">
        <f t="shared" si="167"/>
        <v>33.330252083333328</v>
      </c>
      <c r="DG251" s="179">
        <f t="shared" si="168"/>
        <v>48.913227083333325</v>
      </c>
      <c r="DH251" s="180">
        <f t="shared" si="169"/>
        <v>113</v>
      </c>
      <c r="DI251" s="181">
        <f t="shared" si="188"/>
        <v>223</v>
      </c>
      <c r="DJ251" s="182">
        <f t="shared" si="183"/>
        <v>0</v>
      </c>
      <c r="DK251" s="182">
        <f t="shared" si="184"/>
        <v>1</v>
      </c>
      <c r="DL251" s="182">
        <f t="shared" si="189"/>
        <v>0</v>
      </c>
      <c r="DM251" s="182">
        <f t="shared" si="190"/>
        <v>0</v>
      </c>
      <c r="DN251" s="182">
        <f t="shared" si="191"/>
        <v>0</v>
      </c>
      <c r="DO251" s="182">
        <f t="shared" si="170"/>
        <v>1</v>
      </c>
      <c r="DP251" s="182">
        <f t="shared" si="171"/>
        <v>0</v>
      </c>
      <c r="DQ251" s="25">
        <f t="shared" si="172"/>
        <v>0</v>
      </c>
      <c r="DR251" s="169"/>
      <c r="DS251" s="166" t="str">
        <f t="shared" si="192"/>
        <v>A</v>
      </c>
      <c r="DT251" s="166" t="str">
        <f t="shared" si="193"/>
        <v>A</v>
      </c>
      <c r="DU251" s="167">
        <f t="shared" si="194"/>
        <v>1</v>
      </c>
      <c r="DV251" s="153" t="str">
        <f>VLOOKUP(M251,'Data Master kondisi'!$O$3:$P$11,2,FALSE)</f>
        <v>Y</v>
      </c>
      <c r="DW251" s="153">
        <f>LOOKUP(DV251,{"X","X","X","Y","Y","Y","Z","Z","Z"},{6,6,6,4,4,4,2,2,2})</f>
        <v>4</v>
      </c>
      <c r="DX251" s="153">
        <f t="shared" si="173"/>
        <v>4</v>
      </c>
      <c r="DY251" s="153">
        <f t="shared" si="195"/>
        <v>9</v>
      </c>
      <c r="DZ251" s="153" t="str">
        <f>VLOOKUP(G251,'Data Master class'!$A$5:$D$12,3,FALSE)</f>
        <v>B</v>
      </c>
      <c r="EA251" s="160" t="str">
        <f t="shared" si="196"/>
        <v>KURANG</v>
      </c>
      <c r="EB251" s="156"/>
      <c r="EC251" s="153">
        <f>VLOOKUP(G251,'Data Master class'!$A$5:$D$12,2,FALSE)</f>
        <v>3</v>
      </c>
      <c r="ED251" s="153" t="str">
        <f>VLOOKUP(H251,'Data Master class'!$E$5:$G$6,3,FALSE)</f>
        <v>X</v>
      </c>
      <c r="EE251" s="153">
        <f>VLOOKUP(H251,'Data Master class'!$E$5:$G$6,2,FALSE)</f>
        <v>2</v>
      </c>
      <c r="EF251" s="153">
        <f t="shared" si="197"/>
        <v>5</v>
      </c>
      <c r="EG251" s="153" t="str">
        <f t="shared" si="198"/>
        <v>CLASS 3</v>
      </c>
      <c r="EH251" s="153">
        <f t="shared" si="199"/>
        <v>14</v>
      </c>
      <c r="EI251" s="171"/>
      <c r="EJ251" s="441">
        <f t="shared" si="174"/>
        <v>9.3645484949832727E-2</v>
      </c>
      <c r="EK251" s="441">
        <f t="shared" si="175"/>
        <v>0.22742474916387964</v>
      </c>
      <c r="EL251" s="441">
        <f t="shared" si="176"/>
        <v>0.13377926421404676</v>
      </c>
      <c r="EM251" s="442">
        <f t="shared" si="200"/>
        <v>0.15161649944258637</v>
      </c>
      <c r="EN251" s="443" t="str">
        <f t="shared" si="201"/>
        <v>CUKUP</v>
      </c>
      <c r="EO251" s="195"/>
      <c r="EP251" s="196" t="e">
        <f>'2. SUHU &amp; FISIK TRAFO'!CY251</f>
        <v>#NAME?</v>
      </c>
      <c r="EQ251" s="168" t="e">
        <f t="shared" si="202"/>
        <v>#NAME?</v>
      </c>
      <c r="ER251" s="189" t="e">
        <f t="shared" si="203"/>
        <v>#NAME?</v>
      </c>
      <c r="ES251" s="195"/>
      <c r="ET251" s="447">
        <f t="shared" si="185"/>
        <v>68.747</v>
      </c>
      <c r="EU251" s="447">
        <f t="shared" si="204"/>
        <v>54.997600000000006</v>
      </c>
      <c r="EV251" s="448">
        <f t="shared" si="177"/>
        <v>42.966875000000002</v>
      </c>
      <c r="EW251" s="449" t="str">
        <f t="shared" si="205"/>
        <v>BAIK</v>
      </c>
      <c r="EX251" s="721"/>
      <c r="EY251" s="447">
        <f t="shared" si="186"/>
        <v>52.76</v>
      </c>
      <c r="EZ251" s="447">
        <f t="shared" si="178"/>
        <v>42.207999999999998</v>
      </c>
      <c r="FA251" s="448">
        <f t="shared" si="187"/>
        <v>32.975000000000001</v>
      </c>
      <c r="FB251" s="449" t="str">
        <f t="shared" si="179"/>
        <v>BAIK</v>
      </c>
      <c r="FC251" s="195"/>
      <c r="FD251" s="453">
        <f t="shared" si="180"/>
        <v>66</v>
      </c>
      <c r="FE251" s="454">
        <f t="shared" si="181"/>
        <v>231.21387283236993</v>
      </c>
      <c r="FF251" s="725">
        <f t="shared" si="182"/>
        <v>28.545000000000005</v>
      </c>
      <c r="FG251" s="202" t="str">
        <f t="shared" si="206"/>
        <v>BURUK</v>
      </c>
    </row>
    <row r="252" spans="1:163">
      <c r="A252" s="347">
        <v>240</v>
      </c>
      <c r="B252" s="764" t="s">
        <v>2239</v>
      </c>
      <c r="C252" s="331" t="s">
        <v>1563</v>
      </c>
      <c r="D252" s="259" t="s">
        <v>1564</v>
      </c>
      <c r="E252" s="319" t="s">
        <v>1488</v>
      </c>
      <c r="F252" s="319" t="s">
        <v>1488</v>
      </c>
      <c r="G252" s="208" t="s">
        <v>206</v>
      </c>
      <c r="H252" s="214" t="s">
        <v>209</v>
      </c>
      <c r="I252" s="463">
        <v>10806590193</v>
      </c>
      <c r="J252" s="462">
        <v>-2684526583</v>
      </c>
      <c r="K252" s="259" t="s">
        <v>341</v>
      </c>
      <c r="L252" s="259" t="s">
        <v>1565</v>
      </c>
      <c r="M252" s="259">
        <v>100</v>
      </c>
      <c r="N252" s="259" t="s">
        <v>1566</v>
      </c>
      <c r="O252" s="259">
        <v>1997</v>
      </c>
      <c r="P252" s="259" t="s">
        <v>316</v>
      </c>
      <c r="Q252" s="665">
        <v>0.72916666666666663</v>
      </c>
      <c r="R252" s="433">
        <v>44795</v>
      </c>
      <c r="S252" s="331" t="s">
        <v>318</v>
      </c>
      <c r="T252" s="331" t="s">
        <v>607</v>
      </c>
      <c r="U252" s="259">
        <v>2</v>
      </c>
      <c r="V252" s="259">
        <v>2</v>
      </c>
      <c r="W252" s="259">
        <v>3</v>
      </c>
      <c r="X252" s="259">
        <v>20000</v>
      </c>
      <c r="Y252" s="332">
        <v>393</v>
      </c>
      <c r="Z252" s="332">
        <v>394</v>
      </c>
      <c r="AA252" s="332">
        <v>395</v>
      </c>
      <c r="AB252" s="332">
        <v>222</v>
      </c>
      <c r="AC252" s="332">
        <v>232</v>
      </c>
      <c r="AD252" s="332">
        <v>225</v>
      </c>
      <c r="AE252" s="332">
        <v>77</v>
      </c>
      <c r="AF252" s="332">
        <v>80</v>
      </c>
      <c r="AG252" s="332">
        <v>80</v>
      </c>
      <c r="AH252" s="332">
        <v>31</v>
      </c>
      <c r="AI252" s="332">
        <v>46</v>
      </c>
      <c r="AJ252" s="332"/>
      <c r="AK252" s="332"/>
      <c r="AL252" s="332"/>
      <c r="AM252" s="332"/>
      <c r="AN252" s="332">
        <v>43</v>
      </c>
      <c r="AO252" s="332">
        <v>33</v>
      </c>
      <c r="AP252" s="332">
        <v>24</v>
      </c>
      <c r="AQ252" s="332">
        <v>31</v>
      </c>
      <c r="AR252" s="332">
        <v>37</v>
      </c>
      <c r="AS252" s="332">
        <v>47</v>
      </c>
      <c r="AT252" s="332">
        <v>7</v>
      </c>
      <c r="AU252" s="332"/>
      <c r="AV252" s="332"/>
      <c r="AW252" s="332"/>
      <c r="AX252" s="332"/>
      <c r="AY252" s="648">
        <v>0.94</v>
      </c>
      <c r="AZ252" s="648">
        <v>0.94499999999999995</v>
      </c>
      <c r="BA252" s="648">
        <v>0.91100000000000003</v>
      </c>
      <c r="BB252" s="261">
        <v>395</v>
      </c>
      <c r="BC252" s="261">
        <v>396</v>
      </c>
      <c r="BD252" s="261">
        <v>394</v>
      </c>
      <c r="BE252" s="261">
        <v>226</v>
      </c>
      <c r="BF252" s="261">
        <v>229</v>
      </c>
      <c r="BG252" s="261">
        <v>227</v>
      </c>
      <c r="BH252" s="261">
        <v>62</v>
      </c>
      <c r="BI252" s="261">
        <v>50</v>
      </c>
      <c r="BJ252" s="261">
        <v>52</v>
      </c>
      <c r="BK252" s="261">
        <v>12</v>
      </c>
      <c r="BL252" s="261">
        <v>31</v>
      </c>
      <c r="BM252" s="261"/>
      <c r="BN252" s="261"/>
      <c r="BO252" s="261"/>
      <c r="BP252" s="261"/>
      <c r="BQ252" s="261">
        <v>32</v>
      </c>
      <c r="BR252" s="261">
        <v>33</v>
      </c>
      <c r="BS252" s="261">
        <v>8</v>
      </c>
      <c r="BT252" s="261">
        <v>31</v>
      </c>
      <c r="BU252" s="261">
        <v>18</v>
      </c>
      <c r="BV252" s="261">
        <v>30</v>
      </c>
      <c r="BW252" s="261">
        <v>4</v>
      </c>
      <c r="BX252" s="261"/>
      <c r="BY252" s="261"/>
      <c r="BZ252" s="261"/>
      <c r="CA252" s="261"/>
      <c r="CB252" s="720">
        <v>0.85599999999999998</v>
      </c>
      <c r="CC252" s="720">
        <v>0.89500000000000002</v>
      </c>
      <c r="CD252" s="720">
        <v>0.88200000000000001</v>
      </c>
      <c r="CE252" s="333">
        <v>224</v>
      </c>
      <c r="CF252" s="333">
        <v>163200013578</v>
      </c>
      <c r="CG252" s="333"/>
      <c r="CH252" s="333"/>
      <c r="CI252" s="333"/>
      <c r="CJ252" s="333"/>
      <c r="CK252" s="333"/>
      <c r="CL252" s="333"/>
      <c r="CM252" s="333">
        <v>227</v>
      </c>
      <c r="CN252" s="333">
        <v>163200059159</v>
      </c>
      <c r="CO252" s="333">
        <v>225</v>
      </c>
      <c r="CP252" s="333">
        <v>3403835879</v>
      </c>
      <c r="CQ252" s="333">
        <v>224</v>
      </c>
      <c r="CR252" s="333">
        <v>3403835190</v>
      </c>
      <c r="CS252" s="333">
        <v>227</v>
      </c>
      <c r="CT252" s="333">
        <v>163200059732</v>
      </c>
      <c r="CU252" s="333">
        <v>225</v>
      </c>
      <c r="CV252" s="333">
        <v>163200013734</v>
      </c>
      <c r="CW252" s="333"/>
      <c r="CX252" s="333"/>
      <c r="CY252" s="333"/>
      <c r="CZ252" s="333"/>
      <c r="DA252" s="333"/>
      <c r="DB252" s="374"/>
      <c r="DC252" s="154"/>
      <c r="DD252" s="179">
        <f t="shared" si="165"/>
        <v>146.70931017282356</v>
      </c>
      <c r="DE252" s="179">
        <f t="shared" si="166"/>
        <v>52.484739999999995</v>
      </c>
      <c r="DF252" s="179">
        <f t="shared" si="167"/>
        <v>54.529600000000002</v>
      </c>
      <c r="DG252" s="179">
        <f t="shared" si="168"/>
        <v>54.529600000000002</v>
      </c>
      <c r="DH252" s="180">
        <f t="shared" si="169"/>
        <v>80</v>
      </c>
      <c r="DI252" s="181">
        <f t="shared" si="188"/>
        <v>224</v>
      </c>
      <c r="DJ252" s="182">
        <f t="shared" si="183"/>
        <v>0</v>
      </c>
      <c r="DK252" s="182">
        <f t="shared" si="184"/>
        <v>0</v>
      </c>
      <c r="DL252" s="182">
        <f t="shared" si="189"/>
        <v>1</v>
      </c>
      <c r="DM252" s="182">
        <f t="shared" si="190"/>
        <v>0</v>
      </c>
      <c r="DN252" s="182">
        <f t="shared" si="191"/>
        <v>0</v>
      </c>
      <c r="DO252" s="182">
        <f t="shared" si="170"/>
        <v>0</v>
      </c>
      <c r="DP252" s="182">
        <f t="shared" si="171"/>
        <v>1</v>
      </c>
      <c r="DQ252" s="25">
        <f t="shared" si="172"/>
        <v>0</v>
      </c>
      <c r="DR252" s="169"/>
      <c r="DS252" s="166" t="str">
        <f t="shared" si="192"/>
        <v>A</v>
      </c>
      <c r="DT252" s="166" t="str">
        <f t="shared" si="193"/>
        <v>A</v>
      </c>
      <c r="DU252" s="167">
        <f t="shared" si="194"/>
        <v>1</v>
      </c>
      <c r="DV252" s="153" t="str">
        <f>VLOOKUP(M252,'Data Master kondisi'!$O$3:$P$11,2,FALSE)</f>
        <v>Z</v>
      </c>
      <c r="DW252" s="153">
        <f>LOOKUP(DV252,{"X","X","X","Y","Y","Y","Z","Z","Z"},{6,6,6,4,4,4,2,2,2})</f>
        <v>2</v>
      </c>
      <c r="DX252" s="153">
        <f t="shared" si="173"/>
        <v>3</v>
      </c>
      <c r="DY252" s="153">
        <f t="shared" si="195"/>
        <v>6</v>
      </c>
      <c r="DZ252" s="153" t="str">
        <f>VLOOKUP(G252,'Data Master class'!$A$5:$D$12,3,FALSE)</f>
        <v>B</v>
      </c>
      <c r="EA252" s="160" t="str">
        <f t="shared" si="196"/>
        <v>CUKUP</v>
      </c>
      <c r="EB252" s="156"/>
      <c r="EC252" s="153">
        <f>VLOOKUP(G252,'Data Master class'!$A$5:$D$12,2,FALSE)</f>
        <v>3</v>
      </c>
      <c r="ED252" s="153" t="str">
        <f>VLOOKUP(H252,'Data Master class'!$E$5:$G$6,3,FALSE)</f>
        <v>Y</v>
      </c>
      <c r="EE252" s="153">
        <f>VLOOKUP(H252,'Data Master class'!$E$5:$G$6,2,FALSE)</f>
        <v>1</v>
      </c>
      <c r="EF252" s="153">
        <f t="shared" si="197"/>
        <v>4</v>
      </c>
      <c r="EG252" s="153" t="str">
        <f t="shared" si="198"/>
        <v>CLASS 3</v>
      </c>
      <c r="EH252" s="153">
        <f t="shared" si="199"/>
        <v>10</v>
      </c>
      <c r="EI252" s="171"/>
      <c r="EJ252" s="441">
        <f t="shared" si="174"/>
        <v>2.5316455696202531E-2</v>
      </c>
      <c r="EK252" s="441">
        <f t="shared" si="175"/>
        <v>1.2658227848101266E-2</v>
      </c>
      <c r="EL252" s="441">
        <f t="shared" si="176"/>
        <v>1.2658227848101266E-2</v>
      </c>
      <c r="EM252" s="442">
        <f t="shared" si="200"/>
        <v>1.6877637130801686E-2</v>
      </c>
      <c r="EN252" s="443" t="str">
        <f t="shared" si="201"/>
        <v>BAIK</v>
      </c>
      <c r="EO252" s="195"/>
      <c r="EP252" s="196" t="e">
        <f>'2. SUHU &amp; FISIK TRAFO'!CY252</f>
        <v>#NAME?</v>
      </c>
      <c r="EQ252" s="168" t="e">
        <f t="shared" si="202"/>
        <v>#NAME?</v>
      </c>
      <c r="ER252" s="189" t="e">
        <f t="shared" si="203"/>
        <v>#NAME?</v>
      </c>
      <c r="ES252" s="195"/>
      <c r="ET252" s="447">
        <f t="shared" si="185"/>
        <v>53.654000000000003</v>
      </c>
      <c r="EU252" s="447">
        <f t="shared" si="204"/>
        <v>42.923200000000008</v>
      </c>
      <c r="EV252" s="448">
        <f t="shared" si="177"/>
        <v>53.654000000000003</v>
      </c>
      <c r="EW252" s="449" t="str">
        <f t="shared" si="205"/>
        <v>BAIK</v>
      </c>
      <c r="EX252" s="721"/>
      <c r="EY252" s="447">
        <f t="shared" si="186"/>
        <v>37.265999999999998</v>
      </c>
      <c r="EZ252" s="447">
        <f t="shared" si="178"/>
        <v>29.812799999999999</v>
      </c>
      <c r="FA252" s="448">
        <f t="shared" si="187"/>
        <v>37.265999999999998</v>
      </c>
      <c r="FB252" s="449" t="str">
        <f t="shared" si="179"/>
        <v>BAIK</v>
      </c>
      <c r="FC252" s="195"/>
      <c r="FD252" s="453">
        <f t="shared" si="180"/>
        <v>31</v>
      </c>
      <c r="FE252" s="454">
        <f t="shared" si="181"/>
        <v>144.50867052023122</v>
      </c>
      <c r="FF252" s="725">
        <f t="shared" si="182"/>
        <v>21.451999999999998</v>
      </c>
      <c r="FG252" s="202" t="str">
        <f t="shared" si="206"/>
        <v>BURUK</v>
      </c>
    </row>
    <row r="253" spans="1:163">
      <c r="A253" s="347">
        <v>241</v>
      </c>
      <c r="B253" s="764" t="s">
        <v>2239</v>
      </c>
      <c r="C253" s="331" t="s">
        <v>1567</v>
      </c>
      <c r="D253" s="259" t="s">
        <v>1568</v>
      </c>
      <c r="E253" s="319" t="s">
        <v>1488</v>
      </c>
      <c r="F253" s="319" t="s">
        <v>1488</v>
      </c>
      <c r="G253" s="208" t="s">
        <v>206</v>
      </c>
      <c r="H253" s="214" t="s">
        <v>209</v>
      </c>
      <c r="I253" s="463">
        <v>108063455616</v>
      </c>
      <c r="J253" s="462">
        <v>-2680510983</v>
      </c>
      <c r="K253" s="259" t="s">
        <v>315</v>
      </c>
      <c r="L253" s="259" t="s">
        <v>571</v>
      </c>
      <c r="M253" s="259">
        <v>100</v>
      </c>
      <c r="N253" s="259">
        <v>15069265</v>
      </c>
      <c r="O253" s="259">
        <v>2015</v>
      </c>
      <c r="P253" s="259" t="s">
        <v>316</v>
      </c>
      <c r="Q253" s="665">
        <v>0.73541666666666661</v>
      </c>
      <c r="R253" s="433">
        <v>44795</v>
      </c>
      <c r="S253" s="331" t="s">
        <v>318</v>
      </c>
      <c r="T253" s="331" t="s">
        <v>607</v>
      </c>
      <c r="U253" s="259">
        <v>2</v>
      </c>
      <c r="V253" s="259">
        <v>2</v>
      </c>
      <c r="W253" s="259">
        <v>3</v>
      </c>
      <c r="X253" s="259">
        <v>20000</v>
      </c>
      <c r="Y253" s="332">
        <v>411</v>
      </c>
      <c r="Z253" s="332">
        <v>409</v>
      </c>
      <c r="AA253" s="332">
        <v>410</v>
      </c>
      <c r="AB253" s="332">
        <v>240</v>
      </c>
      <c r="AC253" s="332">
        <v>236</v>
      </c>
      <c r="AD253" s="332">
        <v>234</v>
      </c>
      <c r="AE253" s="332">
        <v>54</v>
      </c>
      <c r="AF253" s="332">
        <v>39</v>
      </c>
      <c r="AG253" s="332">
        <v>71</v>
      </c>
      <c r="AH253" s="332">
        <v>40</v>
      </c>
      <c r="AI253" s="332">
        <v>7</v>
      </c>
      <c r="AJ253" s="332">
        <v>6</v>
      </c>
      <c r="AK253" s="332">
        <v>18</v>
      </c>
      <c r="AL253" s="332">
        <v>12</v>
      </c>
      <c r="AM253" s="332">
        <v>47</v>
      </c>
      <c r="AN253" s="332">
        <v>33</v>
      </c>
      <c r="AO253" s="332">
        <v>53</v>
      </c>
      <c r="AP253" s="332">
        <v>28</v>
      </c>
      <c r="AQ253" s="332"/>
      <c r="AR253" s="332"/>
      <c r="AS253" s="332"/>
      <c r="AT253" s="332"/>
      <c r="AU253" s="332"/>
      <c r="AV253" s="332"/>
      <c r="AW253" s="332"/>
      <c r="AX253" s="332"/>
      <c r="AY253" s="648">
        <v>0.94699999999999995</v>
      </c>
      <c r="AZ253" s="648">
        <v>0.91600000000000004</v>
      </c>
      <c r="BA253" s="648">
        <v>0.94399999999999995</v>
      </c>
      <c r="BB253" s="261">
        <v>407</v>
      </c>
      <c r="BC253" s="261">
        <v>406</v>
      </c>
      <c r="BD253" s="261">
        <v>406</v>
      </c>
      <c r="BE253" s="261">
        <v>237</v>
      </c>
      <c r="BF253" s="261">
        <v>234</v>
      </c>
      <c r="BG253" s="261">
        <v>232</v>
      </c>
      <c r="BH253" s="261">
        <v>36</v>
      </c>
      <c r="BI253" s="261">
        <v>28</v>
      </c>
      <c r="BJ253" s="261">
        <v>49</v>
      </c>
      <c r="BK253" s="261">
        <v>18</v>
      </c>
      <c r="BL253" s="261">
        <v>5</v>
      </c>
      <c r="BM253" s="261">
        <v>7</v>
      </c>
      <c r="BN253" s="261">
        <v>14</v>
      </c>
      <c r="BO253" s="261">
        <v>8</v>
      </c>
      <c r="BP253" s="261">
        <v>31</v>
      </c>
      <c r="BQ253" s="261">
        <v>21</v>
      </c>
      <c r="BR253" s="261">
        <v>35</v>
      </c>
      <c r="BS253" s="261">
        <v>10</v>
      </c>
      <c r="BT253" s="261"/>
      <c r="BU253" s="261"/>
      <c r="BV253" s="261"/>
      <c r="BW253" s="261"/>
      <c r="BX253" s="261"/>
      <c r="BY253" s="261"/>
      <c r="BZ253" s="261"/>
      <c r="CA253" s="261"/>
      <c r="CB253" s="720">
        <v>0.82699999999999996</v>
      </c>
      <c r="CC253" s="720">
        <v>0.85499999999999998</v>
      </c>
      <c r="CD253" s="720">
        <v>0.84699999999999998</v>
      </c>
      <c r="CE253" s="333">
        <v>235</v>
      </c>
      <c r="CF253" s="333">
        <v>32190265457</v>
      </c>
      <c r="CG253" s="333">
        <v>232</v>
      </c>
      <c r="CH253" s="333">
        <v>86043010579</v>
      </c>
      <c r="CI253" s="333">
        <v>230</v>
      </c>
      <c r="CJ253" s="333">
        <v>163200066395</v>
      </c>
      <c r="CK253" s="333">
        <v>235</v>
      </c>
      <c r="CL253" s="333">
        <v>86043010536</v>
      </c>
      <c r="CM253" s="333">
        <v>232</v>
      </c>
      <c r="CN253" s="333">
        <v>163200066391</v>
      </c>
      <c r="CO253" s="333">
        <v>230</v>
      </c>
      <c r="CP253" s="333">
        <v>163100208603</v>
      </c>
      <c r="CQ253" s="333"/>
      <c r="CR253" s="333"/>
      <c r="CS253" s="333"/>
      <c r="CT253" s="333"/>
      <c r="CU253" s="333"/>
      <c r="CV253" s="333"/>
      <c r="CW253" s="333"/>
      <c r="CX253" s="333"/>
      <c r="CY253" s="333"/>
      <c r="CZ253" s="333"/>
      <c r="DA253" s="333"/>
      <c r="DB253" s="374"/>
      <c r="DC253" s="154"/>
      <c r="DD253" s="179">
        <f t="shared" si="165"/>
        <v>140.98406880022557</v>
      </c>
      <c r="DE253" s="179">
        <f t="shared" si="166"/>
        <v>38.302200000000006</v>
      </c>
      <c r="DF253" s="179">
        <f t="shared" si="167"/>
        <v>27.662700000000001</v>
      </c>
      <c r="DG253" s="179">
        <f t="shared" si="168"/>
        <v>50.360300000000002</v>
      </c>
      <c r="DH253" s="180">
        <f t="shared" si="169"/>
        <v>71</v>
      </c>
      <c r="DI253" s="181">
        <f t="shared" si="188"/>
        <v>230</v>
      </c>
      <c r="DJ253" s="182">
        <f t="shared" si="183"/>
        <v>0</v>
      </c>
      <c r="DK253" s="182">
        <f t="shared" si="184"/>
        <v>1</v>
      </c>
      <c r="DL253" s="182">
        <f t="shared" si="189"/>
        <v>0</v>
      </c>
      <c r="DM253" s="182">
        <f t="shared" si="190"/>
        <v>0</v>
      </c>
      <c r="DN253" s="182">
        <f t="shared" si="191"/>
        <v>0</v>
      </c>
      <c r="DO253" s="182">
        <f t="shared" si="170"/>
        <v>0</v>
      </c>
      <c r="DP253" s="182">
        <f t="shared" si="171"/>
        <v>1</v>
      </c>
      <c r="DQ253" s="25">
        <f t="shared" si="172"/>
        <v>0</v>
      </c>
      <c r="DR253" s="169"/>
      <c r="DS253" s="166" t="str">
        <f t="shared" si="192"/>
        <v>A</v>
      </c>
      <c r="DT253" s="166" t="str">
        <f t="shared" si="193"/>
        <v>B</v>
      </c>
      <c r="DU253" s="167">
        <f t="shared" si="194"/>
        <v>2</v>
      </c>
      <c r="DV253" s="153" t="str">
        <f>VLOOKUP(M253,'Data Master kondisi'!$O$3:$P$11,2,FALSE)</f>
        <v>Z</v>
      </c>
      <c r="DW253" s="153">
        <f>LOOKUP(DV253,{"X","X","X","Y","Y","Y","Z","Z","Z"},{6,6,6,4,4,4,2,2,2})</f>
        <v>2</v>
      </c>
      <c r="DX253" s="153">
        <f t="shared" si="173"/>
        <v>1</v>
      </c>
      <c r="DY253" s="153">
        <f t="shared" si="195"/>
        <v>5</v>
      </c>
      <c r="DZ253" s="153" t="str">
        <f>VLOOKUP(G253,'Data Master class'!$A$5:$D$12,3,FALSE)</f>
        <v>B</v>
      </c>
      <c r="EA253" s="160" t="str">
        <f t="shared" si="196"/>
        <v>BAIK</v>
      </c>
      <c r="EB253" s="156"/>
      <c r="EC253" s="153">
        <f>VLOOKUP(G253,'Data Master class'!$A$5:$D$12,2,FALSE)</f>
        <v>3</v>
      </c>
      <c r="ED253" s="153" t="str">
        <f>VLOOKUP(H253,'Data Master class'!$E$5:$G$6,3,FALSE)</f>
        <v>Y</v>
      </c>
      <c r="EE253" s="153">
        <f>VLOOKUP(H253,'Data Master class'!$E$5:$G$6,2,FALSE)</f>
        <v>1</v>
      </c>
      <c r="EF253" s="153">
        <f t="shared" si="197"/>
        <v>4</v>
      </c>
      <c r="EG253" s="153" t="str">
        <f t="shared" si="198"/>
        <v>CLASS 3</v>
      </c>
      <c r="EH253" s="153">
        <f t="shared" si="199"/>
        <v>9</v>
      </c>
      <c r="EI253" s="171"/>
      <c r="EJ253" s="441">
        <f t="shared" si="174"/>
        <v>1.2195121951219469E-2</v>
      </c>
      <c r="EK253" s="441">
        <f t="shared" si="175"/>
        <v>0.28658536585365851</v>
      </c>
      <c r="EL253" s="441">
        <f t="shared" si="176"/>
        <v>0.29878048780487809</v>
      </c>
      <c r="EM253" s="442">
        <f t="shared" si="200"/>
        <v>0.1991869918699187</v>
      </c>
      <c r="EN253" s="443" t="str">
        <f t="shared" si="201"/>
        <v>CUKUP</v>
      </c>
      <c r="EO253" s="195"/>
      <c r="EP253" s="196" t="e">
        <f>'2. SUHU &amp; FISIK TRAFO'!CY253</f>
        <v>#NAME?</v>
      </c>
      <c r="EQ253" s="168" t="e">
        <f t="shared" si="202"/>
        <v>#NAME?</v>
      </c>
      <c r="ER253" s="189" t="e">
        <f t="shared" si="203"/>
        <v>#NAME?</v>
      </c>
      <c r="ES253" s="195"/>
      <c r="ET253" s="447">
        <f t="shared" si="185"/>
        <v>38.777999999999999</v>
      </c>
      <c r="EU253" s="447">
        <f t="shared" si="204"/>
        <v>31.022400000000001</v>
      </c>
      <c r="EV253" s="448">
        <f t="shared" si="177"/>
        <v>38.777999999999999</v>
      </c>
      <c r="EW253" s="449" t="str">
        <f t="shared" si="205"/>
        <v>BAIK</v>
      </c>
      <c r="EX253" s="721"/>
      <c r="EY253" s="447">
        <f t="shared" si="186"/>
        <v>26.452000000000002</v>
      </c>
      <c r="EZ253" s="447">
        <f t="shared" si="178"/>
        <v>21.161600000000004</v>
      </c>
      <c r="FA253" s="448">
        <f t="shared" si="187"/>
        <v>26.452000000000002</v>
      </c>
      <c r="FB253" s="449" t="str">
        <f t="shared" si="179"/>
        <v>BAIK</v>
      </c>
      <c r="FC253" s="195"/>
      <c r="FD253" s="453">
        <f t="shared" si="180"/>
        <v>40</v>
      </c>
      <c r="FE253" s="454">
        <f t="shared" si="181"/>
        <v>144.50867052023122</v>
      </c>
      <c r="FF253" s="725">
        <f t="shared" si="182"/>
        <v>27.68</v>
      </c>
      <c r="FG253" s="202" t="str">
        <f t="shared" si="206"/>
        <v>BURUK</v>
      </c>
    </row>
    <row r="254" spans="1:163">
      <c r="A254" s="347">
        <v>242</v>
      </c>
      <c r="B254" s="764" t="s">
        <v>2239</v>
      </c>
      <c r="C254" s="331" t="s">
        <v>1569</v>
      </c>
      <c r="D254" s="259" t="s">
        <v>1568</v>
      </c>
      <c r="E254" s="319" t="s">
        <v>1570</v>
      </c>
      <c r="F254" s="319" t="s">
        <v>1488</v>
      </c>
      <c r="G254" s="208" t="s">
        <v>206</v>
      </c>
      <c r="H254" s="214" t="s">
        <v>209</v>
      </c>
      <c r="I254" s="463">
        <v>10806281698</v>
      </c>
      <c r="J254" s="462">
        <v>-267074653</v>
      </c>
      <c r="K254" s="259" t="s">
        <v>315</v>
      </c>
      <c r="L254" s="259" t="s">
        <v>700</v>
      </c>
      <c r="M254" s="259">
        <v>100</v>
      </c>
      <c r="N254" s="259">
        <v>12180911</v>
      </c>
      <c r="O254" s="259">
        <v>2012</v>
      </c>
      <c r="P254" s="259" t="s">
        <v>316</v>
      </c>
      <c r="Q254" s="665">
        <v>0.7416666666666667</v>
      </c>
      <c r="R254" s="433">
        <v>44795</v>
      </c>
      <c r="S254" s="331" t="s">
        <v>318</v>
      </c>
      <c r="T254" s="331" t="s">
        <v>607</v>
      </c>
      <c r="U254" s="259">
        <v>3</v>
      </c>
      <c r="V254" s="259">
        <v>3</v>
      </c>
      <c r="W254" s="259">
        <v>3</v>
      </c>
      <c r="X254" s="259">
        <v>20000</v>
      </c>
      <c r="Y254" s="332">
        <v>401</v>
      </c>
      <c r="Z254" s="332">
        <v>404</v>
      </c>
      <c r="AA254" s="332">
        <v>400</v>
      </c>
      <c r="AB254" s="332">
        <v>234</v>
      </c>
      <c r="AC254" s="332">
        <v>231</v>
      </c>
      <c r="AD254" s="332">
        <v>229</v>
      </c>
      <c r="AE254" s="332">
        <v>26</v>
      </c>
      <c r="AF254" s="332">
        <v>20</v>
      </c>
      <c r="AG254" s="332">
        <v>43</v>
      </c>
      <c r="AH254" s="332">
        <v>24</v>
      </c>
      <c r="AI254" s="332">
        <v>16</v>
      </c>
      <c r="AJ254" s="332">
        <v>7</v>
      </c>
      <c r="AK254" s="332">
        <v>22</v>
      </c>
      <c r="AL254" s="332">
        <v>10</v>
      </c>
      <c r="AM254" s="332">
        <v>4</v>
      </c>
      <c r="AN254" s="332">
        <v>3</v>
      </c>
      <c r="AO254" s="332">
        <v>8</v>
      </c>
      <c r="AP254" s="332">
        <v>5</v>
      </c>
      <c r="AQ254" s="332">
        <v>6</v>
      </c>
      <c r="AR254" s="332">
        <v>10</v>
      </c>
      <c r="AS254" s="332">
        <v>12</v>
      </c>
      <c r="AT254" s="332">
        <v>9</v>
      </c>
      <c r="AU254" s="332"/>
      <c r="AV254" s="332"/>
      <c r="AW254" s="332"/>
      <c r="AX254" s="332"/>
      <c r="AY254" s="648">
        <v>0.90700000000000003</v>
      </c>
      <c r="AZ254" s="648">
        <v>0.92700000000000005</v>
      </c>
      <c r="BA254" s="648">
        <v>0.89500000000000002</v>
      </c>
      <c r="BB254" s="261">
        <v>401</v>
      </c>
      <c r="BC254" s="261">
        <v>398</v>
      </c>
      <c r="BD254" s="261">
        <v>399</v>
      </c>
      <c r="BE254" s="261">
        <v>231</v>
      </c>
      <c r="BF254" s="261">
        <v>229</v>
      </c>
      <c r="BG254" s="261">
        <v>227</v>
      </c>
      <c r="BH254" s="261">
        <v>22</v>
      </c>
      <c r="BI254" s="261">
        <v>11</v>
      </c>
      <c r="BJ254" s="261">
        <v>35</v>
      </c>
      <c r="BK254" s="261">
        <v>21</v>
      </c>
      <c r="BL254" s="261">
        <v>12</v>
      </c>
      <c r="BM254" s="261">
        <v>6</v>
      </c>
      <c r="BN254" s="261">
        <v>18</v>
      </c>
      <c r="BO254" s="261">
        <v>10</v>
      </c>
      <c r="BP254" s="261">
        <v>4</v>
      </c>
      <c r="BQ254" s="261">
        <v>1</v>
      </c>
      <c r="BR254" s="261">
        <v>7</v>
      </c>
      <c r="BS254" s="261">
        <v>6</v>
      </c>
      <c r="BT254" s="261">
        <v>1</v>
      </c>
      <c r="BU254" s="261">
        <v>4</v>
      </c>
      <c r="BV254" s="261">
        <v>10</v>
      </c>
      <c r="BW254" s="261">
        <v>5</v>
      </c>
      <c r="BX254" s="261"/>
      <c r="BY254" s="261"/>
      <c r="BZ254" s="261"/>
      <c r="CA254" s="261"/>
      <c r="CB254" s="720">
        <v>0.78800000000000003</v>
      </c>
      <c r="CC254" s="720">
        <v>0.78700000000000003</v>
      </c>
      <c r="CD254" s="720">
        <v>0.79300000000000004</v>
      </c>
      <c r="CE254" s="333">
        <v>229</v>
      </c>
      <c r="CF254" s="333">
        <v>163200069421</v>
      </c>
      <c r="CG254" s="333">
        <v>228</v>
      </c>
      <c r="CH254" s="333">
        <v>22121674020</v>
      </c>
      <c r="CI254" s="333">
        <v>224</v>
      </c>
      <c r="CJ254" s="333">
        <v>163200069986</v>
      </c>
      <c r="CK254" s="333">
        <v>229</v>
      </c>
      <c r="CL254" s="333">
        <v>566074198</v>
      </c>
      <c r="CM254" s="333">
        <v>228</v>
      </c>
      <c r="CN254" s="333">
        <v>163200069724</v>
      </c>
      <c r="CO254" s="333">
        <v>224</v>
      </c>
      <c r="CP254" s="333">
        <v>5660409327</v>
      </c>
      <c r="CQ254" s="333">
        <v>229</v>
      </c>
      <c r="CR254" s="333">
        <v>22121633956</v>
      </c>
      <c r="CS254" s="333">
        <v>228</v>
      </c>
      <c r="CT254" s="333">
        <v>22121633823</v>
      </c>
      <c r="CU254" s="333">
        <v>224</v>
      </c>
      <c r="CV254" s="333">
        <v>22121637946</v>
      </c>
      <c r="CW254" s="333"/>
      <c r="CX254" s="333"/>
      <c r="CY254" s="333"/>
      <c r="CZ254" s="333"/>
      <c r="DA254" s="333"/>
      <c r="DB254" s="374"/>
      <c r="DC254" s="154"/>
      <c r="DD254" s="179">
        <f t="shared" si="165"/>
        <v>143.90904948072819</v>
      </c>
      <c r="DE254" s="179">
        <f t="shared" si="166"/>
        <v>18.066966666666666</v>
      </c>
      <c r="DF254" s="179">
        <f t="shared" si="167"/>
        <v>13.897666666666666</v>
      </c>
      <c r="DG254" s="179">
        <f t="shared" si="168"/>
        <v>29.879983333333332</v>
      </c>
      <c r="DH254" s="180">
        <f t="shared" si="169"/>
        <v>43</v>
      </c>
      <c r="DI254" s="181">
        <f t="shared" si="188"/>
        <v>224</v>
      </c>
      <c r="DJ254" s="182">
        <f t="shared" si="183"/>
        <v>1</v>
      </c>
      <c r="DK254" s="182">
        <f t="shared" si="184"/>
        <v>0</v>
      </c>
      <c r="DL254" s="182">
        <f t="shared" si="189"/>
        <v>0</v>
      </c>
      <c r="DM254" s="182">
        <f t="shared" si="190"/>
        <v>0</v>
      </c>
      <c r="DN254" s="182">
        <f t="shared" si="191"/>
        <v>0</v>
      </c>
      <c r="DO254" s="182">
        <f t="shared" si="170"/>
        <v>1</v>
      </c>
      <c r="DP254" s="182">
        <f t="shared" si="171"/>
        <v>0</v>
      </c>
      <c r="DQ254" s="25">
        <f t="shared" si="172"/>
        <v>0</v>
      </c>
      <c r="DR254" s="169"/>
      <c r="DS254" s="166" t="str">
        <f t="shared" si="192"/>
        <v>A</v>
      </c>
      <c r="DT254" s="166" t="str">
        <f t="shared" si="193"/>
        <v>B</v>
      </c>
      <c r="DU254" s="167">
        <f t="shared" si="194"/>
        <v>2</v>
      </c>
      <c r="DV254" s="153" t="str">
        <f>VLOOKUP(M254,'Data Master kondisi'!$O$3:$P$11,2,FALSE)</f>
        <v>Z</v>
      </c>
      <c r="DW254" s="153">
        <f>LOOKUP(DV254,{"X","X","X","Y","Y","Y","Z","Z","Z"},{6,6,6,4,4,4,2,2,2})</f>
        <v>2</v>
      </c>
      <c r="DX254" s="153">
        <f t="shared" si="173"/>
        <v>1</v>
      </c>
      <c r="DY254" s="153">
        <f t="shared" si="195"/>
        <v>5</v>
      </c>
      <c r="DZ254" s="153" t="str">
        <f>VLOOKUP(G254,'Data Master class'!$A$5:$D$12,3,FALSE)</f>
        <v>B</v>
      </c>
      <c r="EA254" s="160" t="str">
        <f t="shared" si="196"/>
        <v>BAIK</v>
      </c>
      <c r="EB254" s="156"/>
      <c r="EC254" s="153">
        <f>VLOOKUP(G254,'Data Master class'!$A$5:$D$12,2,FALSE)</f>
        <v>3</v>
      </c>
      <c r="ED254" s="153" t="str">
        <f>VLOOKUP(H254,'Data Master class'!$E$5:$G$6,3,FALSE)</f>
        <v>Y</v>
      </c>
      <c r="EE254" s="153">
        <f>VLOOKUP(H254,'Data Master class'!$E$5:$G$6,2,FALSE)</f>
        <v>1</v>
      </c>
      <c r="EF254" s="153">
        <f t="shared" si="197"/>
        <v>4</v>
      </c>
      <c r="EG254" s="153" t="str">
        <f t="shared" si="198"/>
        <v>CLASS 3</v>
      </c>
      <c r="EH254" s="153">
        <f t="shared" si="199"/>
        <v>9</v>
      </c>
      <c r="EI254" s="171"/>
      <c r="EJ254" s="441">
        <f t="shared" si="174"/>
        <v>0.12359550561797757</v>
      </c>
      <c r="EK254" s="441">
        <f t="shared" si="175"/>
        <v>0.3258426966292135</v>
      </c>
      <c r="EL254" s="441">
        <f t="shared" si="176"/>
        <v>0.44943820224719094</v>
      </c>
      <c r="EM254" s="442">
        <f t="shared" si="200"/>
        <v>0.29962546816479402</v>
      </c>
      <c r="EN254" s="443" t="str">
        <f t="shared" si="201"/>
        <v>KURANG</v>
      </c>
      <c r="EO254" s="195"/>
      <c r="EP254" s="196" t="e">
        <f>'2. SUHU &amp; FISIK TRAFO'!CY254</f>
        <v>#NAME?</v>
      </c>
      <c r="EQ254" s="168" t="e">
        <f t="shared" si="202"/>
        <v>#NAME?</v>
      </c>
      <c r="ER254" s="189" t="e">
        <f t="shared" si="203"/>
        <v>#NAME?</v>
      </c>
      <c r="ES254" s="195"/>
      <c r="ET254" s="447">
        <f t="shared" si="185"/>
        <v>20.551000000000002</v>
      </c>
      <c r="EU254" s="447">
        <f t="shared" si="204"/>
        <v>16.440800000000003</v>
      </c>
      <c r="EV254" s="448">
        <f t="shared" si="177"/>
        <v>20.551000000000002</v>
      </c>
      <c r="EW254" s="449" t="str">
        <f t="shared" si="205"/>
        <v>BAIK</v>
      </c>
      <c r="EX254" s="721"/>
      <c r="EY254" s="447">
        <f t="shared" si="186"/>
        <v>15.546000000000001</v>
      </c>
      <c r="EZ254" s="447">
        <f t="shared" si="178"/>
        <v>12.436800000000002</v>
      </c>
      <c r="FA254" s="448">
        <f t="shared" si="187"/>
        <v>15.546000000000001</v>
      </c>
      <c r="FB254" s="449" t="str">
        <f t="shared" si="179"/>
        <v>BAIK</v>
      </c>
      <c r="FC254" s="195"/>
      <c r="FD254" s="453">
        <f t="shared" si="180"/>
        <v>24</v>
      </c>
      <c r="FE254" s="454">
        <f t="shared" si="181"/>
        <v>144.50867052023122</v>
      </c>
      <c r="FF254" s="725">
        <f t="shared" si="182"/>
        <v>16.608000000000001</v>
      </c>
      <c r="FG254" s="202" t="str">
        <f t="shared" si="206"/>
        <v>KURANG</v>
      </c>
    </row>
    <row r="255" spans="1:163">
      <c r="A255" s="347">
        <v>243</v>
      </c>
      <c r="B255" s="764" t="s">
        <v>2239</v>
      </c>
      <c r="C255" s="331" t="s">
        <v>1571</v>
      </c>
      <c r="D255" s="259" t="s">
        <v>1572</v>
      </c>
      <c r="E255" s="319" t="s">
        <v>1488</v>
      </c>
      <c r="F255" s="319" t="s">
        <v>1488</v>
      </c>
      <c r="G255" s="208" t="s">
        <v>206</v>
      </c>
      <c r="H255" s="214" t="s">
        <v>208</v>
      </c>
      <c r="I255" s="463">
        <v>10807180006</v>
      </c>
      <c r="J255" s="462">
        <v>-268998059</v>
      </c>
      <c r="K255" s="259" t="s">
        <v>341</v>
      </c>
      <c r="L255" s="259" t="s">
        <v>571</v>
      </c>
      <c r="M255" s="259">
        <v>100</v>
      </c>
      <c r="N255" s="259">
        <v>15310587</v>
      </c>
      <c r="O255" s="259">
        <v>2016</v>
      </c>
      <c r="P255" s="259" t="s">
        <v>316</v>
      </c>
      <c r="Q255" s="665">
        <v>0.74930555555555556</v>
      </c>
      <c r="R255" s="433">
        <v>44795</v>
      </c>
      <c r="S255" s="331" t="s">
        <v>318</v>
      </c>
      <c r="T255" s="331" t="s">
        <v>607</v>
      </c>
      <c r="U255" s="259">
        <v>3</v>
      </c>
      <c r="V255" s="259">
        <v>3</v>
      </c>
      <c r="W255" s="259">
        <v>3</v>
      </c>
      <c r="X255" s="259">
        <v>20000</v>
      </c>
      <c r="Y255" s="332">
        <v>385</v>
      </c>
      <c r="Z255" s="332">
        <v>388</v>
      </c>
      <c r="AA255" s="332">
        <v>388</v>
      </c>
      <c r="AB255" s="332">
        <v>223</v>
      </c>
      <c r="AC255" s="332">
        <v>228</v>
      </c>
      <c r="AD255" s="332">
        <v>223</v>
      </c>
      <c r="AE255" s="332">
        <v>74</v>
      </c>
      <c r="AF255" s="332">
        <v>49</v>
      </c>
      <c r="AG255" s="332">
        <v>48</v>
      </c>
      <c r="AH255" s="332">
        <v>43</v>
      </c>
      <c r="AI255" s="332">
        <v>0</v>
      </c>
      <c r="AJ255" s="332">
        <v>0</v>
      </c>
      <c r="AK255" s="332">
        <v>0</v>
      </c>
      <c r="AL255" s="332">
        <v>0</v>
      </c>
      <c r="AM255" s="332">
        <v>21</v>
      </c>
      <c r="AN255" s="332">
        <v>0</v>
      </c>
      <c r="AO255" s="332">
        <v>25</v>
      </c>
      <c r="AP255" s="332">
        <v>20</v>
      </c>
      <c r="AQ255" s="332">
        <v>53</v>
      </c>
      <c r="AR255" s="332">
        <v>49</v>
      </c>
      <c r="AS255" s="332">
        <v>23</v>
      </c>
      <c r="AT255" s="332">
        <v>23</v>
      </c>
      <c r="AU255" s="332"/>
      <c r="AV255" s="332"/>
      <c r="AW255" s="332"/>
      <c r="AX255" s="332"/>
      <c r="AY255" s="648">
        <v>0.95599999999999996</v>
      </c>
      <c r="AZ255" s="648">
        <v>0.95499999999999996</v>
      </c>
      <c r="BA255" s="648">
        <v>0.95799999999999996</v>
      </c>
      <c r="BB255" s="261">
        <v>388</v>
      </c>
      <c r="BC255" s="261">
        <v>390</v>
      </c>
      <c r="BD255" s="261">
        <v>390</v>
      </c>
      <c r="BE255" s="261">
        <v>223</v>
      </c>
      <c r="BF255" s="261">
        <v>227</v>
      </c>
      <c r="BG255" s="261">
        <v>223</v>
      </c>
      <c r="BH255" s="261">
        <v>57</v>
      </c>
      <c r="BI255" s="261">
        <v>32</v>
      </c>
      <c r="BJ255" s="261">
        <v>54</v>
      </c>
      <c r="BK255" s="261">
        <v>29</v>
      </c>
      <c r="BL255" s="261">
        <v>0</v>
      </c>
      <c r="BM255" s="261">
        <v>0</v>
      </c>
      <c r="BN255" s="261">
        <v>0</v>
      </c>
      <c r="BO255" s="261">
        <v>0</v>
      </c>
      <c r="BP255" s="261">
        <v>14</v>
      </c>
      <c r="BQ255" s="261">
        <v>0</v>
      </c>
      <c r="BR255" s="261">
        <v>21</v>
      </c>
      <c r="BS255" s="261">
        <v>18</v>
      </c>
      <c r="BT255" s="261">
        <v>43</v>
      </c>
      <c r="BU255" s="261">
        <v>32</v>
      </c>
      <c r="BV255" s="261">
        <v>33</v>
      </c>
      <c r="BW255" s="261">
        <v>11</v>
      </c>
      <c r="BX255" s="261"/>
      <c r="BY255" s="261"/>
      <c r="BZ255" s="261"/>
      <c r="CA255" s="261"/>
      <c r="CB255" s="720">
        <v>0.88500000000000001</v>
      </c>
      <c r="CC255" s="720">
        <v>0.85499999999999998</v>
      </c>
      <c r="CD255" s="720">
        <v>0.90600000000000003</v>
      </c>
      <c r="CE255" s="333"/>
      <c r="CF255" s="333"/>
      <c r="CG255" s="333"/>
      <c r="CH255" s="333"/>
      <c r="CI255" s="333"/>
      <c r="CJ255" s="333"/>
      <c r="CK255" s="333">
        <v>221</v>
      </c>
      <c r="CL255" s="333">
        <v>56601291232</v>
      </c>
      <c r="CM255" s="333">
        <v>225</v>
      </c>
      <c r="CN255" s="333">
        <v>56601291729</v>
      </c>
      <c r="CO255" s="333">
        <v>221</v>
      </c>
      <c r="CP255" s="333">
        <v>163200011062</v>
      </c>
      <c r="CQ255" s="333">
        <v>221</v>
      </c>
      <c r="CR255" s="333">
        <v>8607351760</v>
      </c>
      <c r="CS255" s="333">
        <v>225</v>
      </c>
      <c r="CT255" s="333">
        <v>163200011794</v>
      </c>
      <c r="CU255" s="333">
        <v>221</v>
      </c>
      <c r="CV255" s="333">
        <v>56601291233</v>
      </c>
      <c r="CW255" s="333"/>
      <c r="CX255" s="333"/>
      <c r="CY255" s="333"/>
      <c r="CZ255" s="333"/>
      <c r="DA255" s="333"/>
      <c r="DB255" s="374"/>
      <c r="DC255" s="48"/>
      <c r="DD255" s="179">
        <f t="shared" si="165"/>
        <v>149.36296694597542</v>
      </c>
      <c r="DE255" s="179">
        <f t="shared" si="166"/>
        <v>49.54374</v>
      </c>
      <c r="DF255" s="179">
        <f t="shared" si="167"/>
        <v>32.805990000000001</v>
      </c>
      <c r="DG255" s="179">
        <f t="shared" si="168"/>
        <v>32.136479999999999</v>
      </c>
      <c r="DH255" s="180">
        <f t="shared" si="169"/>
        <v>74</v>
      </c>
      <c r="DI255" s="181">
        <f t="shared" si="188"/>
        <v>221</v>
      </c>
      <c r="DJ255" s="182">
        <f t="shared" si="183"/>
        <v>0</v>
      </c>
      <c r="DK255" s="182">
        <f t="shared" si="184"/>
        <v>1</v>
      </c>
      <c r="DL255" s="182">
        <f t="shared" si="189"/>
        <v>0</v>
      </c>
      <c r="DM255" s="182">
        <f t="shared" si="190"/>
        <v>0</v>
      </c>
      <c r="DN255" s="182">
        <f t="shared" si="191"/>
        <v>0</v>
      </c>
      <c r="DO255" s="182">
        <f t="shared" si="170"/>
        <v>1</v>
      </c>
      <c r="DP255" s="182">
        <f t="shared" si="171"/>
        <v>0</v>
      </c>
      <c r="DQ255" s="25">
        <f t="shared" si="172"/>
        <v>0</v>
      </c>
      <c r="DR255" s="169"/>
      <c r="DS255" s="166" t="str">
        <f t="shared" si="192"/>
        <v>A</v>
      </c>
      <c r="DT255" s="166" t="str">
        <f t="shared" si="193"/>
        <v>B</v>
      </c>
      <c r="DU255" s="167">
        <f t="shared" si="194"/>
        <v>2</v>
      </c>
      <c r="DV255" s="153" t="str">
        <f>VLOOKUP(M255,'Data Master kondisi'!$O$3:$P$11,2,FALSE)</f>
        <v>Z</v>
      </c>
      <c r="DW255" s="153">
        <f>LOOKUP(DV255,{"X","X","X","Y","Y","Y","Z","Z","Z"},{6,6,6,4,4,4,2,2,2})</f>
        <v>2</v>
      </c>
      <c r="DX255" s="153">
        <f t="shared" si="173"/>
        <v>1</v>
      </c>
      <c r="DY255" s="153">
        <f t="shared" si="195"/>
        <v>5</v>
      </c>
      <c r="DZ255" s="153" t="str">
        <f>VLOOKUP(G255,'Data Master class'!$A$5:$D$12,3,FALSE)</f>
        <v>B</v>
      </c>
      <c r="EA255" s="160" t="str">
        <f t="shared" si="196"/>
        <v>BAIK</v>
      </c>
      <c r="EB255" s="156"/>
      <c r="EC255" s="153">
        <f>VLOOKUP(G255,'Data Master class'!$A$5:$D$12,2,FALSE)</f>
        <v>3</v>
      </c>
      <c r="ED255" s="153" t="str">
        <f>VLOOKUP(H255,'Data Master class'!$E$5:$G$6,3,FALSE)</f>
        <v>X</v>
      </c>
      <c r="EE255" s="153">
        <f>VLOOKUP(H255,'Data Master class'!$E$5:$G$6,2,FALSE)</f>
        <v>2</v>
      </c>
      <c r="EF255" s="153">
        <f t="shared" si="197"/>
        <v>5</v>
      </c>
      <c r="EG255" s="153" t="str">
        <f t="shared" si="198"/>
        <v>CLASS 3</v>
      </c>
      <c r="EH255" s="153">
        <f t="shared" si="199"/>
        <v>10</v>
      </c>
      <c r="EI255" s="171"/>
      <c r="EJ255" s="441">
        <f t="shared" si="174"/>
        <v>0.2982456140350877</v>
      </c>
      <c r="EK255" s="441">
        <f t="shared" si="175"/>
        <v>0.14035087719298245</v>
      </c>
      <c r="EL255" s="441">
        <f t="shared" si="176"/>
        <v>0.15789473684210525</v>
      </c>
      <c r="EM255" s="442">
        <f t="shared" si="200"/>
        <v>0.19883040935672514</v>
      </c>
      <c r="EN255" s="443" t="str">
        <f t="shared" si="201"/>
        <v>CUKUP</v>
      </c>
      <c r="EO255" s="195"/>
      <c r="EP255" s="196" t="e">
        <f>'2. SUHU &amp; FISIK TRAFO'!CY255</f>
        <v>#NAME?</v>
      </c>
      <c r="EQ255" s="168" t="e">
        <f t="shared" si="202"/>
        <v>#NAME?</v>
      </c>
      <c r="ER255" s="189" t="e">
        <f t="shared" si="203"/>
        <v>#NAME?</v>
      </c>
      <c r="ES255" s="195"/>
      <c r="ET255" s="447">
        <f t="shared" si="185"/>
        <v>38.378</v>
      </c>
      <c r="EU255" s="447">
        <f t="shared" si="204"/>
        <v>30.702400000000001</v>
      </c>
      <c r="EV255" s="448">
        <f t="shared" si="177"/>
        <v>38.378</v>
      </c>
      <c r="EW255" s="449" t="str">
        <f t="shared" si="205"/>
        <v>BAIK</v>
      </c>
      <c r="EX255" s="721"/>
      <c r="EY255" s="447">
        <f t="shared" si="186"/>
        <v>32.017000000000003</v>
      </c>
      <c r="EZ255" s="447">
        <f t="shared" si="178"/>
        <v>25.613600000000005</v>
      </c>
      <c r="FA255" s="448">
        <f t="shared" si="187"/>
        <v>32.017000000000003</v>
      </c>
      <c r="FB255" s="449" t="str">
        <f t="shared" si="179"/>
        <v>BAIK</v>
      </c>
      <c r="FC255" s="195"/>
      <c r="FD255" s="453">
        <f t="shared" si="180"/>
        <v>43</v>
      </c>
      <c r="FE255" s="454">
        <f t="shared" si="181"/>
        <v>144.50867052023122</v>
      </c>
      <c r="FF255" s="725">
        <f t="shared" si="182"/>
        <v>29.756</v>
      </c>
      <c r="FG255" s="202" t="str">
        <f t="shared" si="206"/>
        <v>BURUK</v>
      </c>
    </row>
    <row r="256" spans="1:163">
      <c r="A256" s="347">
        <v>244</v>
      </c>
      <c r="B256" s="764" t="s">
        <v>2239</v>
      </c>
      <c r="C256" s="331" t="s">
        <v>1573</v>
      </c>
      <c r="D256" s="259" t="s">
        <v>819</v>
      </c>
      <c r="E256" s="319" t="s">
        <v>1488</v>
      </c>
      <c r="F256" s="319" t="s">
        <v>1488</v>
      </c>
      <c r="G256" s="208" t="s">
        <v>206</v>
      </c>
      <c r="H256" s="214" t="s">
        <v>209</v>
      </c>
      <c r="I256" s="463">
        <v>10807448525</v>
      </c>
      <c r="J256" s="462">
        <v>-269522216</v>
      </c>
      <c r="K256" s="259" t="s">
        <v>341</v>
      </c>
      <c r="L256" s="259" t="s">
        <v>571</v>
      </c>
      <c r="M256" s="259">
        <v>160</v>
      </c>
      <c r="N256" s="259">
        <v>15128402</v>
      </c>
      <c r="O256" s="259">
        <v>2016</v>
      </c>
      <c r="P256" s="259" t="s">
        <v>316</v>
      </c>
      <c r="Q256" s="665">
        <v>0.75624999999999998</v>
      </c>
      <c r="R256" s="433">
        <v>44795</v>
      </c>
      <c r="S256" s="331" t="s">
        <v>318</v>
      </c>
      <c r="T256" s="331" t="s">
        <v>607</v>
      </c>
      <c r="U256" s="259">
        <v>4</v>
      </c>
      <c r="V256" s="259">
        <v>2</v>
      </c>
      <c r="W256" s="259">
        <v>3</v>
      </c>
      <c r="X256" s="259">
        <v>20000</v>
      </c>
      <c r="Y256" s="332">
        <v>392</v>
      </c>
      <c r="Z256" s="332">
        <v>390</v>
      </c>
      <c r="AA256" s="332">
        <v>393</v>
      </c>
      <c r="AB256" s="332">
        <v>228</v>
      </c>
      <c r="AC256" s="332">
        <v>225</v>
      </c>
      <c r="AD256" s="332">
        <v>224</v>
      </c>
      <c r="AE256" s="332">
        <v>64</v>
      </c>
      <c r="AF256" s="332">
        <v>61</v>
      </c>
      <c r="AG256" s="332">
        <v>61</v>
      </c>
      <c r="AH256" s="332">
        <v>24</v>
      </c>
      <c r="AI256" s="332">
        <v>5</v>
      </c>
      <c r="AJ256" s="332">
        <v>23</v>
      </c>
      <c r="AK256" s="332">
        <v>12</v>
      </c>
      <c r="AL256" s="332">
        <v>10</v>
      </c>
      <c r="AM256" s="332">
        <v>59</v>
      </c>
      <c r="AN256" s="332">
        <v>38</v>
      </c>
      <c r="AO256" s="332">
        <v>49</v>
      </c>
      <c r="AP256" s="332">
        <v>14</v>
      </c>
      <c r="AQ256" s="332"/>
      <c r="AR256" s="332"/>
      <c r="AS256" s="332"/>
      <c r="AT256" s="332"/>
      <c r="AU256" s="332"/>
      <c r="AV256" s="332"/>
      <c r="AW256" s="332"/>
      <c r="AX256" s="332"/>
      <c r="AY256" s="648">
        <v>0.93100000000000005</v>
      </c>
      <c r="AZ256" s="648">
        <v>0.94299999999999995</v>
      </c>
      <c r="BA256" s="648">
        <v>0.91</v>
      </c>
      <c r="BB256" s="261">
        <v>385</v>
      </c>
      <c r="BC256" s="261">
        <v>388</v>
      </c>
      <c r="BD256" s="261">
        <v>386</v>
      </c>
      <c r="BE256" s="261">
        <v>223</v>
      </c>
      <c r="BF256" s="261">
        <v>221</v>
      </c>
      <c r="BG256" s="261">
        <v>220</v>
      </c>
      <c r="BH256" s="261">
        <v>69</v>
      </c>
      <c r="BI256" s="261">
        <v>11</v>
      </c>
      <c r="BJ256" s="261">
        <v>62</v>
      </c>
      <c r="BK256" s="261">
        <v>35</v>
      </c>
      <c r="BL256" s="261">
        <v>17</v>
      </c>
      <c r="BM256" s="261">
        <v>28</v>
      </c>
      <c r="BN256" s="261">
        <v>22</v>
      </c>
      <c r="BO256" s="261">
        <v>10</v>
      </c>
      <c r="BP256" s="261">
        <v>52</v>
      </c>
      <c r="BQ256" s="261">
        <v>63</v>
      </c>
      <c r="BR256" s="261">
        <v>40</v>
      </c>
      <c r="BS256" s="261">
        <v>25</v>
      </c>
      <c r="BT256" s="261"/>
      <c r="BU256" s="261"/>
      <c r="BV256" s="261"/>
      <c r="BW256" s="261"/>
      <c r="BX256" s="261"/>
      <c r="BY256" s="261"/>
      <c r="BZ256" s="261"/>
      <c r="CA256" s="261"/>
      <c r="CB256" s="720">
        <v>0.88</v>
      </c>
      <c r="CC256" s="720">
        <v>0.95799999999999996</v>
      </c>
      <c r="CD256" s="720">
        <v>0.81799999999999995</v>
      </c>
      <c r="CE256" s="333">
        <v>221</v>
      </c>
      <c r="CF256" s="333">
        <v>56601409198</v>
      </c>
      <c r="CG256" s="333">
        <v>219</v>
      </c>
      <c r="CH256" s="333">
        <v>2212171037</v>
      </c>
      <c r="CI256" s="333">
        <v>218</v>
      </c>
      <c r="CJ256" s="333">
        <v>56601409026</v>
      </c>
      <c r="CK256" s="333">
        <v>221</v>
      </c>
      <c r="CL256" s="333">
        <v>2212172041</v>
      </c>
      <c r="CM256" s="333">
        <v>219</v>
      </c>
      <c r="CN256" s="333">
        <v>56601401099</v>
      </c>
      <c r="CO256" s="333">
        <v>218</v>
      </c>
      <c r="CP256" s="333">
        <v>22121710332</v>
      </c>
      <c r="CQ256" s="333"/>
      <c r="CR256" s="333"/>
      <c r="CS256" s="333"/>
      <c r="CT256" s="333"/>
      <c r="CU256" s="333"/>
      <c r="CV256" s="333"/>
      <c r="CW256" s="333"/>
      <c r="CX256" s="333"/>
      <c r="CY256" s="333"/>
      <c r="CZ256" s="333"/>
      <c r="DA256" s="333"/>
      <c r="DB256" s="374"/>
      <c r="DC256" s="48"/>
      <c r="DD256" s="179">
        <f t="shared" si="165"/>
        <v>236.13331693518631</v>
      </c>
      <c r="DE256" s="179">
        <f t="shared" si="166"/>
        <v>27.103333333333335</v>
      </c>
      <c r="DF256" s="179">
        <f t="shared" si="167"/>
        <v>25.832864583333336</v>
      </c>
      <c r="DG256" s="179">
        <f t="shared" si="168"/>
        <v>25.832864583333336</v>
      </c>
      <c r="DH256" s="180">
        <f t="shared" si="169"/>
        <v>64</v>
      </c>
      <c r="DI256" s="181">
        <f t="shared" si="188"/>
        <v>218</v>
      </c>
      <c r="DJ256" s="182">
        <f t="shared" si="183"/>
        <v>0</v>
      </c>
      <c r="DK256" s="182">
        <f t="shared" si="184"/>
        <v>1</v>
      </c>
      <c r="DL256" s="182">
        <f t="shared" si="189"/>
        <v>0</v>
      </c>
      <c r="DM256" s="182">
        <f t="shared" si="190"/>
        <v>0</v>
      </c>
      <c r="DN256" s="182">
        <f t="shared" si="191"/>
        <v>0</v>
      </c>
      <c r="DO256" s="182">
        <f t="shared" si="170"/>
        <v>1</v>
      </c>
      <c r="DP256" s="182">
        <f t="shared" si="171"/>
        <v>0</v>
      </c>
      <c r="DQ256" s="25">
        <f t="shared" si="172"/>
        <v>0</v>
      </c>
      <c r="DR256" s="169"/>
      <c r="DS256" s="166" t="str">
        <f t="shared" si="192"/>
        <v>A</v>
      </c>
      <c r="DT256" s="166" t="str">
        <f t="shared" si="193"/>
        <v>A</v>
      </c>
      <c r="DU256" s="167">
        <f t="shared" si="194"/>
        <v>1</v>
      </c>
      <c r="DV256" s="153" t="str">
        <f>VLOOKUP(M256,'Data Master kondisi'!$O$3:$P$11,2,FALSE)</f>
        <v>Y</v>
      </c>
      <c r="DW256" s="153">
        <f>LOOKUP(DV256,{"X","X","X","Y","Y","Y","Z","Z","Z"},{6,6,6,4,4,4,2,2,2})</f>
        <v>4</v>
      </c>
      <c r="DX256" s="153">
        <f t="shared" si="173"/>
        <v>1</v>
      </c>
      <c r="DY256" s="153">
        <f t="shared" si="195"/>
        <v>6</v>
      </c>
      <c r="DZ256" s="153" t="str">
        <f>VLOOKUP(G256,'Data Master class'!$A$5:$D$12,3,FALSE)</f>
        <v>B</v>
      </c>
      <c r="EA256" s="160" t="str">
        <f t="shared" si="196"/>
        <v>CUKUP</v>
      </c>
      <c r="EB256" s="156"/>
      <c r="EC256" s="153">
        <f>VLOOKUP(G256,'Data Master class'!$A$5:$D$12,2,FALSE)</f>
        <v>3</v>
      </c>
      <c r="ED256" s="153" t="str">
        <f>VLOOKUP(H256,'Data Master class'!$E$5:$G$6,3,FALSE)</f>
        <v>Y</v>
      </c>
      <c r="EE256" s="153">
        <f>VLOOKUP(H256,'Data Master class'!$E$5:$G$6,2,FALSE)</f>
        <v>1</v>
      </c>
      <c r="EF256" s="153">
        <f t="shared" si="197"/>
        <v>4</v>
      </c>
      <c r="EG256" s="153" t="str">
        <f t="shared" si="198"/>
        <v>CLASS 3</v>
      </c>
      <c r="EH256" s="153">
        <f t="shared" si="199"/>
        <v>10</v>
      </c>
      <c r="EI256" s="171"/>
      <c r="EJ256" s="441">
        <f t="shared" si="174"/>
        <v>3.2258064516129031E-2</v>
      </c>
      <c r="EK256" s="441">
        <f t="shared" si="175"/>
        <v>1.6129032258064516E-2</v>
      </c>
      <c r="EL256" s="441">
        <f t="shared" si="176"/>
        <v>1.6129032258064516E-2</v>
      </c>
      <c r="EM256" s="442">
        <f t="shared" si="200"/>
        <v>2.150537634408602E-2</v>
      </c>
      <c r="EN256" s="443" t="str">
        <f t="shared" si="201"/>
        <v>BAIK</v>
      </c>
      <c r="EO256" s="195"/>
      <c r="EP256" s="196" t="e">
        <f>'2. SUHU &amp; FISIK TRAFO'!CY256</f>
        <v>#NAME?</v>
      </c>
      <c r="EQ256" s="168" t="e">
        <f t="shared" si="202"/>
        <v>#NAME?</v>
      </c>
      <c r="ER256" s="189" t="e">
        <f t="shared" si="203"/>
        <v>#NAME?</v>
      </c>
      <c r="ES256" s="195"/>
      <c r="ET256" s="447">
        <f t="shared" si="185"/>
        <v>41.981000000000002</v>
      </c>
      <c r="EU256" s="447">
        <f t="shared" si="204"/>
        <v>33.584800000000001</v>
      </c>
      <c r="EV256" s="448">
        <f t="shared" si="177"/>
        <v>26.238125</v>
      </c>
      <c r="EW256" s="449" t="str">
        <f t="shared" si="205"/>
        <v>BAIK</v>
      </c>
      <c r="EX256" s="721"/>
      <c r="EY256" s="447">
        <f t="shared" si="186"/>
        <v>31.458000000000002</v>
      </c>
      <c r="EZ256" s="447">
        <f t="shared" si="178"/>
        <v>25.166400000000003</v>
      </c>
      <c r="FA256" s="448">
        <f t="shared" si="187"/>
        <v>19.661250000000003</v>
      </c>
      <c r="FB256" s="449" t="str">
        <f t="shared" si="179"/>
        <v>BAIK</v>
      </c>
      <c r="FC256" s="195"/>
      <c r="FD256" s="453">
        <f t="shared" si="180"/>
        <v>24</v>
      </c>
      <c r="FE256" s="454">
        <f t="shared" si="181"/>
        <v>231.21387283236993</v>
      </c>
      <c r="FF256" s="725">
        <f t="shared" si="182"/>
        <v>10.38</v>
      </c>
      <c r="FG256" s="202" t="str">
        <f t="shared" si="206"/>
        <v>CUKUP</v>
      </c>
    </row>
    <row r="257" spans="1:163">
      <c r="A257" s="347">
        <v>245</v>
      </c>
      <c r="B257" s="764" t="s">
        <v>2239</v>
      </c>
      <c r="C257" s="331" t="s">
        <v>1574</v>
      </c>
      <c r="D257" s="259" t="s">
        <v>1575</v>
      </c>
      <c r="E257" s="319" t="s">
        <v>1488</v>
      </c>
      <c r="F257" s="319" t="s">
        <v>1488</v>
      </c>
      <c r="G257" s="208" t="s">
        <v>206</v>
      </c>
      <c r="H257" s="214" t="s">
        <v>208</v>
      </c>
      <c r="I257" s="463">
        <v>1080741131</v>
      </c>
      <c r="J257" s="462">
        <v>-2688007286</v>
      </c>
      <c r="K257" s="259" t="s">
        <v>341</v>
      </c>
      <c r="L257" s="259" t="s">
        <v>572</v>
      </c>
      <c r="M257" s="259">
        <v>100</v>
      </c>
      <c r="N257" s="259" t="s">
        <v>1576</v>
      </c>
      <c r="O257" s="259"/>
      <c r="P257" s="259" t="s">
        <v>316</v>
      </c>
      <c r="Q257" s="665">
        <v>0.7631944444444444</v>
      </c>
      <c r="R257" s="433">
        <v>44795</v>
      </c>
      <c r="S257" s="331" t="s">
        <v>318</v>
      </c>
      <c r="T257" s="331" t="s">
        <v>607</v>
      </c>
      <c r="U257" s="259">
        <v>4</v>
      </c>
      <c r="V257" s="259">
        <v>2</v>
      </c>
      <c r="W257" s="259">
        <v>3</v>
      </c>
      <c r="X257" s="259">
        <v>20000</v>
      </c>
      <c r="Y257" s="332">
        <v>412</v>
      </c>
      <c r="Z257" s="332">
        <v>410</v>
      </c>
      <c r="AA257" s="332">
        <v>310</v>
      </c>
      <c r="AB257" s="332">
        <v>234</v>
      </c>
      <c r="AC257" s="332">
        <v>235</v>
      </c>
      <c r="AD257" s="332">
        <v>238</v>
      </c>
      <c r="AE257" s="332">
        <v>65</v>
      </c>
      <c r="AF257" s="332">
        <v>70</v>
      </c>
      <c r="AG257" s="332">
        <v>71</v>
      </c>
      <c r="AH257" s="332">
        <v>56</v>
      </c>
      <c r="AI257" s="332">
        <v>53</v>
      </c>
      <c r="AJ257" s="332">
        <v>37</v>
      </c>
      <c r="AK257" s="332">
        <v>48</v>
      </c>
      <c r="AL257" s="332">
        <v>34</v>
      </c>
      <c r="AM257" s="332"/>
      <c r="AN257" s="332"/>
      <c r="AO257" s="332"/>
      <c r="AP257" s="332"/>
      <c r="AQ257" s="332">
        <v>2</v>
      </c>
      <c r="AR257" s="332">
        <v>8</v>
      </c>
      <c r="AS257" s="332">
        <v>18</v>
      </c>
      <c r="AT257" s="332">
        <v>11</v>
      </c>
      <c r="AU257" s="332">
        <v>10</v>
      </c>
      <c r="AV257" s="332">
        <v>25</v>
      </c>
      <c r="AW257" s="332">
        <v>15</v>
      </c>
      <c r="AX257" s="332">
        <v>11</v>
      </c>
      <c r="AY257" s="648">
        <v>0.96699999999999997</v>
      </c>
      <c r="AZ257" s="648">
        <v>0.92700000000000005</v>
      </c>
      <c r="BA257" s="648">
        <v>0.92100000000000004</v>
      </c>
      <c r="BB257" s="261">
        <v>405</v>
      </c>
      <c r="BC257" s="261">
        <v>407</v>
      </c>
      <c r="BD257" s="261">
        <v>406</v>
      </c>
      <c r="BE257" s="261">
        <v>233</v>
      </c>
      <c r="BF257" s="261">
        <v>233</v>
      </c>
      <c r="BG257" s="261">
        <v>236</v>
      </c>
      <c r="BH257" s="261">
        <v>36</v>
      </c>
      <c r="BI257" s="261">
        <v>46</v>
      </c>
      <c r="BJ257" s="261">
        <v>57</v>
      </c>
      <c r="BK257" s="261">
        <v>36</v>
      </c>
      <c r="BL257" s="261">
        <v>28</v>
      </c>
      <c r="BM257" s="261">
        <v>23</v>
      </c>
      <c r="BN257" s="261">
        <v>51</v>
      </c>
      <c r="BO257" s="261">
        <v>29</v>
      </c>
      <c r="BP257" s="261"/>
      <c r="BQ257" s="261"/>
      <c r="BR257" s="261"/>
      <c r="BS257" s="261"/>
      <c r="BT257" s="261">
        <v>2</v>
      </c>
      <c r="BU257" s="261">
        <v>11</v>
      </c>
      <c r="BV257" s="261">
        <v>5</v>
      </c>
      <c r="BW257" s="261">
        <v>5</v>
      </c>
      <c r="BX257" s="261">
        <v>6</v>
      </c>
      <c r="BY257" s="261">
        <v>12</v>
      </c>
      <c r="BZ257" s="261">
        <v>1</v>
      </c>
      <c r="CA257" s="261">
        <v>2</v>
      </c>
      <c r="CB257" s="720">
        <v>0.90400000000000003</v>
      </c>
      <c r="CC257" s="720">
        <v>0.89600000000000002</v>
      </c>
      <c r="CD257" s="720">
        <v>0.88100000000000001</v>
      </c>
      <c r="CE257" s="333">
        <v>230</v>
      </c>
      <c r="CF257" s="333">
        <v>56601339338</v>
      </c>
      <c r="CG257" s="333">
        <v>231</v>
      </c>
      <c r="CH257" s="333">
        <v>16300041134</v>
      </c>
      <c r="CI257" s="333">
        <v>234</v>
      </c>
      <c r="CJ257" s="333">
        <v>16320059613</v>
      </c>
      <c r="CK257" s="333"/>
      <c r="CL257" s="333"/>
      <c r="CM257" s="333"/>
      <c r="CN257" s="333"/>
      <c r="CO257" s="333"/>
      <c r="CP257" s="333"/>
      <c r="CQ257" s="333">
        <v>230</v>
      </c>
      <c r="CR257" s="333">
        <v>56601438197</v>
      </c>
      <c r="CS257" s="333">
        <v>231</v>
      </c>
      <c r="CT257" s="333">
        <v>56601339735</v>
      </c>
      <c r="CU257" s="333">
        <v>234</v>
      </c>
      <c r="CV257" s="333">
        <v>163200056001</v>
      </c>
      <c r="CW257" s="333">
        <v>230</v>
      </c>
      <c r="CX257" s="333">
        <v>56601310479</v>
      </c>
      <c r="CY257" s="333">
        <v>231</v>
      </c>
      <c r="CZ257" s="333">
        <v>56601314142</v>
      </c>
      <c r="DA257" s="333">
        <v>234</v>
      </c>
      <c r="DB257" s="374">
        <v>163200048538</v>
      </c>
      <c r="DC257" s="154"/>
      <c r="DD257" s="179">
        <f t="shared" si="165"/>
        <v>153.18940337833698</v>
      </c>
      <c r="DE257" s="179">
        <f t="shared" si="166"/>
        <v>42.431133333333335</v>
      </c>
      <c r="DF257" s="179">
        <f t="shared" si="167"/>
        <v>45.695066666666669</v>
      </c>
      <c r="DG257" s="179">
        <f t="shared" si="168"/>
        <v>46.347853333333333</v>
      </c>
      <c r="DH257" s="180">
        <f t="shared" si="169"/>
        <v>71</v>
      </c>
      <c r="DI257" s="181">
        <f t="shared" si="188"/>
        <v>230</v>
      </c>
      <c r="DJ257" s="182">
        <f t="shared" si="183"/>
        <v>0</v>
      </c>
      <c r="DK257" s="182">
        <f t="shared" si="184"/>
        <v>1</v>
      </c>
      <c r="DL257" s="182">
        <f t="shared" si="189"/>
        <v>0</v>
      </c>
      <c r="DM257" s="182">
        <f t="shared" si="190"/>
        <v>0</v>
      </c>
      <c r="DN257" s="182">
        <f t="shared" si="191"/>
        <v>0</v>
      </c>
      <c r="DO257" s="182">
        <f t="shared" si="170"/>
        <v>0</v>
      </c>
      <c r="DP257" s="182">
        <f t="shared" si="171"/>
        <v>1</v>
      </c>
      <c r="DQ257" s="25">
        <f t="shared" si="172"/>
        <v>0</v>
      </c>
      <c r="DR257" s="169"/>
      <c r="DS257" s="166" t="str">
        <f t="shared" si="192"/>
        <v>A</v>
      </c>
      <c r="DT257" s="166" t="str">
        <f t="shared" si="193"/>
        <v>A</v>
      </c>
      <c r="DU257" s="167">
        <f t="shared" si="194"/>
        <v>1</v>
      </c>
      <c r="DV257" s="153" t="str">
        <f>VLOOKUP(M257,'Data Master kondisi'!$O$3:$P$11,2,FALSE)</f>
        <v>Z</v>
      </c>
      <c r="DW257" s="153">
        <f>LOOKUP(DV257,{"X","X","X","Y","Y","Y","Z","Z","Z"},{6,6,6,4,4,4,2,2,2})</f>
        <v>2</v>
      </c>
      <c r="DX257" s="153">
        <f t="shared" si="173"/>
        <v>0</v>
      </c>
      <c r="DY257" s="153">
        <f t="shared" si="195"/>
        <v>3</v>
      </c>
      <c r="DZ257" s="153" t="str">
        <f>VLOOKUP(G257,'Data Master class'!$A$5:$D$12,3,FALSE)</f>
        <v>B</v>
      </c>
      <c r="EA257" s="160">
        <f t="shared" si="196"/>
        <v>0</v>
      </c>
      <c r="EB257" s="156"/>
      <c r="EC257" s="153">
        <f>VLOOKUP(G257,'Data Master class'!$A$5:$D$12,2,FALSE)</f>
        <v>3</v>
      </c>
      <c r="ED257" s="153" t="str">
        <f>VLOOKUP(H257,'Data Master class'!$E$5:$G$6,3,FALSE)</f>
        <v>X</v>
      </c>
      <c r="EE257" s="153">
        <f>VLOOKUP(H257,'Data Master class'!$E$5:$G$6,2,FALSE)</f>
        <v>2</v>
      </c>
      <c r="EF257" s="153">
        <f t="shared" si="197"/>
        <v>5</v>
      </c>
      <c r="EG257" s="153" t="str">
        <f t="shared" si="198"/>
        <v>CLASS 3</v>
      </c>
      <c r="EH257" s="153">
        <f t="shared" si="199"/>
        <v>8</v>
      </c>
      <c r="EI257" s="171"/>
      <c r="EJ257" s="441">
        <f t="shared" si="174"/>
        <v>5.3398058252427251E-2</v>
      </c>
      <c r="EK257" s="441">
        <f t="shared" si="175"/>
        <v>1.9417475728155269E-2</v>
      </c>
      <c r="EL257" s="441">
        <f t="shared" si="176"/>
        <v>3.3980582524271774E-2</v>
      </c>
      <c r="EM257" s="442">
        <f t="shared" si="200"/>
        <v>3.5598705501618096E-2</v>
      </c>
      <c r="EN257" s="443" t="str">
        <f t="shared" si="201"/>
        <v>BAIK</v>
      </c>
      <c r="EO257" s="195"/>
      <c r="EP257" s="196" t="e">
        <f>'2. SUHU &amp; FISIK TRAFO'!CY257</f>
        <v>#NAME?</v>
      </c>
      <c r="EQ257" s="168" t="e">
        <f t="shared" si="202"/>
        <v>#NAME?</v>
      </c>
      <c r="ER257" s="189" t="e">
        <f t="shared" si="203"/>
        <v>#NAME?</v>
      </c>
      <c r="ES257" s="195"/>
      <c r="ET257" s="447">
        <f t="shared" si="185"/>
        <v>48.558</v>
      </c>
      <c r="EU257" s="447">
        <f t="shared" si="204"/>
        <v>38.846400000000003</v>
      </c>
      <c r="EV257" s="448">
        <f t="shared" si="177"/>
        <v>48.558</v>
      </c>
      <c r="EW257" s="449" t="str">
        <f t="shared" si="205"/>
        <v>BAIK</v>
      </c>
      <c r="EX257" s="721"/>
      <c r="EY257" s="447">
        <f t="shared" si="186"/>
        <v>32.558</v>
      </c>
      <c r="EZ257" s="447">
        <f t="shared" si="178"/>
        <v>26.046400000000002</v>
      </c>
      <c r="FA257" s="448">
        <f t="shared" si="187"/>
        <v>32.558</v>
      </c>
      <c r="FB257" s="449" t="str">
        <f t="shared" si="179"/>
        <v>BAIK</v>
      </c>
      <c r="FC257" s="195"/>
      <c r="FD257" s="453">
        <f t="shared" si="180"/>
        <v>56</v>
      </c>
      <c r="FE257" s="454">
        <f t="shared" si="181"/>
        <v>144.50867052023122</v>
      </c>
      <c r="FF257" s="725">
        <f t="shared" si="182"/>
        <v>38.751999999999995</v>
      </c>
      <c r="FG257" s="202" t="str">
        <f t="shared" si="206"/>
        <v>BURUK</v>
      </c>
    </row>
    <row r="258" spans="1:163">
      <c r="A258" s="347">
        <v>246</v>
      </c>
      <c r="B258" s="764" t="s">
        <v>2239</v>
      </c>
      <c r="C258" s="331" t="s">
        <v>1577</v>
      </c>
      <c r="D258" s="259" t="s">
        <v>1578</v>
      </c>
      <c r="E258" s="319" t="s">
        <v>1488</v>
      </c>
      <c r="F258" s="319" t="s">
        <v>1488</v>
      </c>
      <c r="G258" s="208" t="s">
        <v>206</v>
      </c>
      <c r="H258" s="214" t="s">
        <v>209</v>
      </c>
      <c r="I258" s="463">
        <v>1080744548</v>
      </c>
      <c r="J258" s="462">
        <v>-268509126</v>
      </c>
      <c r="K258" s="259" t="s">
        <v>315</v>
      </c>
      <c r="L258" s="259" t="s">
        <v>570</v>
      </c>
      <c r="M258" s="259">
        <v>100</v>
      </c>
      <c r="N258" s="259" t="s">
        <v>1579</v>
      </c>
      <c r="O258" s="259">
        <v>2013</v>
      </c>
      <c r="P258" s="259" t="s">
        <v>316</v>
      </c>
      <c r="Q258" s="665">
        <v>0.76458333333333339</v>
      </c>
      <c r="R258" s="433">
        <v>44795</v>
      </c>
      <c r="S258" s="331" t="s">
        <v>318</v>
      </c>
      <c r="T258" s="331" t="s">
        <v>607</v>
      </c>
      <c r="U258" s="259">
        <v>2</v>
      </c>
      <c r="V258" s="259">
        <v>2</v>
      </c>
      <c r="W258" s="259">
        <v>3</v>
      </c>
      <c r="X258" s="259">
        <v>20000</v>
      </c>
      <c r="Y258" s="332">
        <v>414</v>
      </c>
      <c r="Z258" s="332">
        <v>413</v>
      </c>
      <c r="AA258" s="332">
        <v>411</v>
      </c>
      <c r="AB258" s="332">
        <v>239</v>
      </c>
      <c r="AC258" s="332">
        <v>235</v>
      </c>
      <c r="AD258" s="332">
        <v>235</v>
      </c>
      <c r="AE258" s="332">
        <v>53</v>
      </c>
      <c r="AF258" s="332">
        <v>71</v>
      </c>
      <c r="AG258" s="332">
        <v>62</v>
      </c>
      <c r="AH258" s="332">
        <v>40</v>
      </c>
      <c r="AI258" s="332">
        <v>11</v>
      </c>
      <c r="AJ258" s="332">
        <v>18</v>
      </c>
      <c r="AK258" s="332">
        <v>10</v>
      </c>
      <c r="AL258" s="332">
        <v>13</v>
      </c>
      <c r="AM258" s="332"/>
      <c r="AN258" s="332"/>
      <c r="AO258" s="332"/>
      <c r="AP258" s="332"/>
      <c r="AQ258" s="332">
        <v>42</v>
      </c>
      <c r="AR258" s="332">
        <v>53</v>
      </c>
      <c r="AS258" s="332">
        <v>52</v>
      </c>
      <c r="AT258" s="332">
        <v>27</v>
      </c>
      <c r="AU258" s="332"/>
      <c r="AV258" s="332"/>
      <c r="AW258" s="332"/>
      <c r="AX258" s="332"/>
      <c r="AY258" s="648">
        <v>0.92300000000000004</v>
      </c>
      <c r="AZ258" s="648">
        <v>0.95099999999999996</v>
      </c>
      <c r="BA258" s="648">
        <v>0.93799999999999994</v>
      </c>
      <c r="BB258" s="261">
        <v>404</v>
      </c>
      <c r="BC258" s="261">
        <v>406</v>
      </c>
      <c r="BD258" s="261">
        <v>403</v>
      </c>
      <c r="BE258" s="261">
        <v>233</v>
      </c>
      <c r="BF258" s="261">
        <v>234</v>
      </c>
      <c r="BG258" s="261">
        <v>232</v>
      </c>
      <c r="BH258" s="261">
        <v>42</v>
      </c>
      <c r="BI258" s="261">
        <v>51</v>
      </c>
      <c r="BJ258" s="261">
        <v>33</v>
      </c>
      <c r="BK258" s="261">
        <v>20</v>
      </c>
      <c r="BL258" s="261">
        <v>7</v>
      </c>
      <c r="BM258" s="261">
        <v>13</v>
      </c>
      <c r="BN258" s="261">
        <v>6</v>
      </c>
      <c r="BO258" s="261">
        <v>6</v>
      </c>
      <c r="BP258" s="261"/>
      <c r="BQ258" s="261"/>
      <c r="BR258" s="261"/>
      <c r="BS258" s="261"/>
      <c r="BT258" s="261">
        <v>35</v>
      </c>
      <c r="BU258" s="261">
        <v>38</v>
      </c>
      <c r="BV258" s="261">
        <v>28</v>
      </c>
      <c r="BW258" s="261">
        <v>14</v>
      </c>
      <c r="BX258" s="261"/>
      <c r="BY258" s="261"/>
      <c r="BZ258" s="261"/>
      <c r="CA258" s="261"/>
      <c r="CB258" s="720">
        <v>0.84899999999999998</v>
      </c>
      <c r="CC258" s="720">
        <v>0.873</v>
      </c>
      <c r="CD258" s="720">
        <v>0.83599999999999997</v>
      </c>
      <c r="CE258" s="333">
        <v>230</v>
      </c>
      <c r="CF258" s="333">
        <v>564025008015</v>
      </c>
      <c r="CG258" s="333">
        <v>232</v>
      </c>
      <c r="CH258" s="333">
        <v>5640250745</v>
      </c>
      <c r="CI258" s="333">
        <v>230</v>
      </c>
      <c r="CJ258" s="333">
        <v>56402576913</v>
      </c>
      <c r="CK258" s="333"/>
      <c r="CL258" s="333"/>
      <c r="CM258" s="333"/>
      <c r="CN258" s="333"/>
      <c r="CO258" s="333"/>
      <c r="CP258" s="333"/>
      <c r="CQ258" s="333">
        <v>230</v>
      </c>
      <c r="CR258" s="333">
        <v>163200027166</v>
      </c>
      <c r="CS258" s="333">
        <v>232</v>
      </c>
      <c r="CT258" s="333">
        <v>163200027665</v>
      </c>
      <c r="CU258" s="333">
        <v>230</v>
      </c>
      <c r="CV258" s="333">
        <v>163200021946</v>
      </c>
      <c r="CW258" s="333"/>
      <c r="CX258" s="333"/>
      <c r="CY258" s="333"/>
      <c r="CZ258" s="333"/>
      <c r="DA258" s="333"/>
      <c r="DB258" s="374"/>
      <c r="DC258" s="154"/>
      <c r="DD258" s="179">
        <f t="shared" si="165"/>
        <v>140.07302473689614</v>
      </c>
      <c r="DE258" s="179">
        <f t="shared" si="166"/>
        <v>37.837406666666674</v>
      </c>
      <c r="DF258" s="179">
        <f t="shared" si="167"/>
        <v>50.68784666666668</v>
      </c>
      <c r="DG258" s="179">
        <f t="shared" si="168"/>
        <v>44.262626666666677</v>
      </c>
      <c r="DH258" s="180">
        <f t="shared" si="169"/>
        <v>71</v>
      </c>
      <c r="DI258" s="181">
        <f t="shared" si="188"/>
        <v>230</v>
      </c>
      <c r="DJ258" s="182">
        <f t="shared" si="183"/>
        <v>0</v>
      </c>
      <c r="DK258" s="182">
        <f t="shared" si="184"/>
        <v>1</v>
      </c>
      <c r="DL258" s="182">
        <f t="shared" si="189"/>
        <v>0</v>
      </c>
      <c r="DM258" s="182">
        <f t="shared" si="190"/>
        <v>0</v>
      </c>
      <c r="DN258" s="182">
        <f t="shared" si="191"/>
        <v>0</v>
      </c>
      <c r="DO258" s="182">
        <f t="shared" si="170"/>
        <v>0</v>
      </c>
      <c r="DP258" s="182">
        <f t="shared" si="171"/>
        <v>1</v>
      </c>
      <c r="DQ258" s="25">
        <f t="shared" si="172"/>
        <v>0</v>
      </c>
      <c r="DR258" s="169"/>
      <c r="DS258" s="166" t="str">
        <f t="shared" si="192"/>
        <v>A</v>
      </c>
      <c r="DT258" s="166" t="str">
        <f t="shared" si="193"/>
        <v>A</v>
      </c>
      <c r="DU258" s="167">
        <f t="shared" si="194"/>
        <v>1</v>
      </c>
      <c r="DV258" s="153" t="str">
        <f>VLOOKUP(M258,'Data Master kondisi'!$O$3:$P$11,2,FALSE)</f>
        <v>Z</v>
      </c>
      <c r="DW258" s="153">
        <f>LOOKUP(DV258,{"X","X","X","Y","Y","Y","Z","Z","Z"},{6,6,6,4,4,4,2,2,2})</f>
        <v>2</v>
      </c>
      <c r="DX258" s="153">
        <f t="shared" si="173"/>
        <v>1</v>
      </c>
      <c r="DY258" s="153">
        <f t="shared" si="195"/>
        <v>4</v>
      </c>
      <c r="DZ258" s="153" t="str">
        <f>VLOOKUP(G258,'Data Master class'!$A$5:$D$12,3,FALSE)</f>
        <v>B</v>
      </c>
      <c r="EA258" s="160" t="str">
        <f t="shared" si="196"/>
        <v>BAIK</v>
      </c>
      <c r="EB258" s="156"/>
      <c r="EC258" s="153">
        <f>VLOOKUP(G258,'Data Master class'!$A$5:$D$12,2,FALSE)</f>
        <v>3</v>
      </c>
      <c r="ED258" s="153" t="str">
        <f>VLOOKUP(H258,'Data Master class'!$E$5:$G$6,3,FALSE)</f>
        <v>Y</v>
      </c>
      <c r="EE258" s="153">
        <f>VLOOKUP(H258,'Data Master class'!$E$5:$G$6,2,FALSE)</f>
        <v>1</v>
      </c>
      <c r="EF258" s="153">
        <f t="shared" si="197"/>
        <v>4</v>
      </c>
      <c r="EG258" s="153" t="str">
        <f t="shared" si="198"/>
        <v>CLASS 3</v>
      </c>
      <c r="EH258" s="153">
        <f t="shared" si="199"/>
        <v>8</v>
      </c>
      <c r="EI258" s="171"/>
      <c r="EJ258" s="441">
        <f t="shared" si="174"/>
        <v>0.14516129032258066</v>
      </c>
      <c r="EK258" s="441">
        <f t="shared" si="175"/>
        <v>0.14516129032258066</v>
      </c>
      <c r="EL258" s="441">
        <f t="shared" si="176"/>
        <v>0</v>
      </c>
      <c r="EM258" s="442">
        <f t="shared" si="200"/>
        <v>9.6774193548387108E-2</v>
      </c>
      <c r="EN258" s="443" t="str">
        <f t="shared" si="201"/>
        <v>BAIK</v>
      </c>
      <c r="EO258" s="195"/>
      <c r="EP258" s="196" t="e">
        <f>'2. SUHU &amp; FISIK TRAFO'!CY258</f>
        <v>#NAME?</v>
      </c>
      <c r="EQ258" s="168" t="e">
        <f t="shared" si="202"/>
        <v>#NAME?</v>
      </c>
      <c r="ER258" s="189" t="e">
        <f t="shared" si="203"/>
        <v>#NAME?</v>
      </c>
      <c r="ES258" s="195"/>
      <c r="ET258" s="447">
        <f t="shared" si="185"/>
        <v>43.922000000000004</v>
      </c>
      <c r="EU258" s="447">
        <f t="shared" si="204"/>
        <v>35.137600000000006</v>
      </c>
      <c r="EV258" s="448">
        <f t="shared" si="177"/>
        <v>43.922000000000004</v>
      </c>
      <c r="EW258" s="449" t="str">
        <f t="shared" si="205"/>
        <v>BAIK</v>
      </c>
      <c r="EX258" s="721"/>
      <c r="EY258" s="447">
        <f t="shared" si="186"/>
        <v>29.376000000000001</v>
      </c>
      <c r="EZ258" s="447">
        <f t="shared" si="178"/>
        <v>23.500800000000002</v>
      </c>
      <c r="FA258" s="448">
        <f t="shared" si="187"/>
        <v>29.376000000000001</v>
      </c>
      <c r="FB258" s="449" t="str">
        <f t="shared" si="179"/>
        <v>BAIK</v>
      </c>
      <c r="FC258" s="195"/>
      <c r="FD258" s="453">
        <f t="shared" si="180"/>
        <v>40</v>
      </c>
      <c r="FE258" s="454">
        <f t="shared" si="181"/>
        <v>144.50867052023122</v>
      </c>
      <c r="FF258" s="725">
        <f t="shared" si="182"/>
        <v>27.68</v>
      </c>
      <c r="FG258" s="202" t="str">
        <f t="shared" si="206"/>
        <v>BURUK</v>
      </c>
    </row>
    <row r="259" spans="1:163">
      <c r="A259" s="347">
        <v>247</v>
      </c>
      <c r="B259" s="764" t="s">
        <v>2239</v>
      </c>
      <c r="C259" s="331" t="s">
        <v>1580</v>
      </c>
      <c r="D259" s="259" t="s">
        <v>1578</v>
      </c>
      <c r="E259" s="319" t="s">
        <v>1488</v>
      </c>
      <c r="F259" s="319" t="s">
        <v>1488</v>
      </c>
      <c r="G259" s="208" t="s">
        <v>206</v>
      </c>
      <c r="H259" s="214" t="s">
        <v>209</v>
      </c>
      <c r="I259" s="463">
        <v>10807289883</v>
      </c>
      <c r="J259" s="462">
        <v>-26831281</v>
      </c>
      <c r="K259" s="259" t="s">
        <v>315</v>
      </c>
      <c r="L259" s="259" t="s">
        <v>572</v>
      </c>
      <c r="M259" s="259">
        <v>100</v>
      </c>
      <c r="N259" s="259">
        <v>1000431056</v>
      </c>
      <c r="O259" s="259">
        <v>2010</v>
      </c>
      <c r="P259" s="259" t="s">
        <v>316</v>
      </c>
      <c r="Q259" s="665">
        <v>0.7715277777777777</v>
      </c>
      <c r="R259" s="433">
        <v>44795</v>
      </c>
      <c r="S259" s="331" t="s">
        <v>318</v>
      </c>
      <c r="T259" s="331" t="s">
        <v>607</v>
      </c>
      <c r="U259" s="259">
        <v>2</v>
      </c>
      <c r="V259" s="259">
        <v>2</v>
      </c>
      <c r="W259" s="259">
        <v>3</v>
      </c>
      <c r="X259" s="259">
        <v>20000</v>
      </c>
      <c r="Y259" s="332">
        <v>390</v>
      </c>
      <c r="Z259" s="332">
        <v>389</v>
      </c>
      <c r="AA259" s="332">
        <v>398</v>
      </c>
      <c r="AB259" s="332">
        <v>225</v>
      </c>
      <c r="AC259" s="332">
        <v>222</v>
      </c>
      <c r="AD259" s="332">
        <v>222</v>
      </c>
      <c r="AE259" s="332">
        <v>68</v>
      </c>
      <c r="AF259" s="332">
        <v>95</v>
      </c>
      <c r="AG259" s="332">
        <v>67</v>
      </c>
      <c r="AH259" s="332">
        <v>51</v>
      </c>
      <c r="AI259" s="332">
        <v>22</v>
      </c>
      <c r="AJ259" s="332">
        <v>49</v>
      </c>
      <c r="AK259" s="332">
        <v>30</v>
      </c>
      <c r="AL259" s="332">
        <v>25</v>
      </c>
      <c r="AM259" s="332"/>
      <c r="AN259" s="332"/>
      <c r="AO259" s="332"/>
      <c r="AP259" s="332"/>
      <c r="AQ259" s="332">
        <v>46</v>
      </c>
      <c r="AR259" s="332">
        <v>46</v>
      </c>
      <c r="AS259" s="332">
        <v>37</v>
      </c>
      <c r="AT259" s="332">
        <v>26</v>
      </c>
      <c r="AU259" s="332"/>
      <c r="AV259" s="332"/>
      <c r="AW259" s="332"/>
      <c r="AX259" s="332"/>
      <c r="AY259" s="648">
        <v>0.93200000000000005</v>
      </c>
      <c r="AZ259" s="648">
        <v>0.95899999999999996</v>
      </c>
      <c r="BA259" s="648">
        <v>0.94</v>
      </c>
      <c r="BB259" s="261">
        <v>395</v>
      </c>
      <c r="BC259" s="261">
        <v>398</v>
      </c>
      <c r="BD259" s="261">
        <v>395</v>
      </c>
      <c r="BE259" s="261">
        <v>228</v>
      </c>
      <c r="BF259" s="261">
        <v>224</v>
      </c>
      <c r="BG259" s="261">
        <v>225</v>
      </c>
      <c r="BH259" s="261">
        <v>36</v>
      </c>
      <c r="BI259" s="261">
        <v>60</v>
      </c>
      <c r="BJ259" s="261">
        <v>52</v>
      </c>
      <c r="BK259" s="261">
        <v>27</v>
      </c>
      <c r="BL259" s="261">
        <v>13</v>
      </c>
      <c r="BM259" s="261">
        <v>33</v>
      </c>
      <c r="BN259" s="261">
        <v>25</v>
      </c>
      <c r="BO259" s="261">
        <v>17</v>
      </c>
      <c r="BP259" s="261"/>
      <c r="BQ259" s="261"/>
      <c r="BR259" s="261"/>
      <c r="BS259" s="261"/>
      <c r="BT259" s="261">
        <v>26</v>
      </c>
      <c r="BU259" s="261">
        <v>27</v>
      </c>
      <c r="BV259" s="261">
        <v>27</v>
      </c>
      <c r="BW259" s="261">
        <v>10</v>
      </c>
      <c r="BX259" s="261"/>
      <c r="BY259" s="261"/>
      <c r="BZ259" s="261"/>
      <c r="CA259" s="261"/>
      <c r="CB259" s="720">
        <v>0.81699999999999995</v>
      </c>
      <c r="CC259" s="720">
        <v>0.872</v>
      </c>
      <c r="CD259" s="720">
        <v>0.872</v>
      </c>
      <c r="CE259" s="333">
        <v>226</v>
      </c>
      <c r="CF259" s="333">
        <v>22125679862</v>
      </c>
      <c r="CG259" s="333">
        <v>221</v>
      </c>
      <c r="CH259" s="333">
        <v>163200031724</v>
      </c>
      <c r="CI259" s="333">
        <v>224</v>
      </c>
      <c r="CJ259" s="333">
        <v>22125678986</v>
      </c>
      <c r="CK259" s="333"/>
      <c r="CL259" s="333"/>
      <c r="CM259" s="333"/>
      <c r="CN259" s="333"/>
      <c r="CO259" s="333"/>
      <c r="CP259" s="333"/>
      <c r="CQ259" s="333">
        <v>226</v>
      </c>
      <c r="CR259" s="333">
        <v>163200036763</v>
      </c>
      <c r="CS259" s="333">
        <v>221</v>
      </c>
      <c r="CT259" s="333">
        <v>22125679823</v>
      </c>
      <c r="CU259" s="333">
        <v>224</v>
      </c>
      <c r="CV259" s="333">
        <v>163200039327</v>
      </c>
      <c r="CW259" s="333"/>
      <c r="CX259" s="333"/>
      <c r="CY259" s="333"/>
      <c r="CZ259" s="333"/>
      <c r="DA259" s="333"/>
      <c r="DB259" s="374"/>
      <c r="DC259" s="154"/>
      <c r="DD259" s="179">
        <f t="shared" si="165"/>
        <v>147.33254428570726</v>
      </c>
      <c r="DE259" s="179">
        <f t="shared" si="166"/>
        <v>46.154093333333336</v>
      </c>
      <c r="DF259" s="179">
        <f t="shared" si="167"/>
        <v>64.479983333333337</v>
      </c>
      <c r="DG259" s="179">
        <f t="shared" si="168"/>
        <v>45.47535666666667</v>
      </c>
      <c r="DH259" s="180">
        <f t="shared" si="169"/>
        <v>95</v>
      </c>
      <c r="DI259" s="181">
        <f t="shared" si="188"/>
        <v>221</v>
      </c>
      <c r="DJ259" s="182">
        <f t="shared" si="183"/>
        <v>0</v>
      </c>
      <c r="DK259" s="182">
        <f t="shared" si="184"/>
        <v>0</v>
      </c>
      <c r="DL259" s="182">
        <f t="shared" si="189"/>
        <v>1</v>
      </c>
      <c r="DM259" s="182">
        <f t="shared" si="190"/>
        <v>0</v>
      </c>
      <c r="DN259" s="182">
        <f t="shared" si="191"/>
        <v>0</v>
      </c>
      <c r="DO259" s="182">
        <f t="shared" si="170"/>
        <v>0</v>
      </c>
      <c r="DP259" s="182">
        <f t="shared" si="171"/>
        <v>1</v>
      </c>
      <c r="DQ259" s="25">
        <f t="shared" si="172"/>
        <v>0</v>
      </c>
      <c r="DR259" s="169"/>
      <c r="DS259" s="166" t="str">
        <f t="shared" si="192"/>
        <v>A</v>
      </c>
      <c r="DT259" s="166" t="str">
        <f t="shared" si="193"/>
        <v>A</v>
      </c>
      <c r="DU259" s="167">
        <f t="shared" si="194"/>
        <v>1</v>
      </c>
      <c r="DV259" s="153" t="str">
        <f>VLOOKUP(M259,'Data Master kondisi'!$O$3:$P$11,2,FALSE)</f>
        <v>Z</v>
      </c>
      <c r="DW259" s="153">
        <f>LOOKUP(DV259,{"X","X","X","Y","Y","Y","Z","Z","Z"},{6,6,6,4,4,4,2,2,2})</f>
        <v>2</v>
      </c>
      <c r="DX259" s="153">
        <f t="shared" si="173"/>
        <v>1</v>
      </c>
      <c r="DY259" s="153">
        <f t="shared" si="195"/>
        <v>4</v>
      </c>
      <c r="DZ259" s="153" t="str">
        <f>VLOOKUP(G259,'Data Master class'!$A$5:$D$12,3,FALSE)</f>
        <v>B</v>
      </c>
      <c r="EA259" s="160" t="str">
        <f t="shared" si="196"/>
        <v>BAIK</v>
      </c>
      <c r="EB259" s="156"/>
      <c r="EC259" s="153">
        <f>VLOOKUP(G259,'Data Master class'!$A$5:$D$12,2,FALSE)</f>
        <v>3</v>
      </c>
      <c r="ED259" s="153" t="str">
        <f>VLOOKUP(H259,'Data Master class'!$E$5:$G$6,3,FALSE)</f>
        <v>Y</v>
      </c>
      <c r="EE259" s="153">
        <f>VLOOKUP(H259,'Data Master class'!$E$5:$G$6,2,FALSE)</f>
        <v>1</v>
      </c>
      <c r="EF259" s="153">
        <f t="shared" si="197"/>
        <v>4</v>
      </c>
      <c r="EG259" s="153" t="str">
        <f t="shared" si="198"/>
        <v>CLASS 3</v>
      </c>
      <c r="EH259" s="153">
        <f t="shared" si="199"/>
        <v>8</v>
      </c>
      <c r="EI259" s="171"/>
      <c r="EJ259" s="441">
        <f t="shared" si="174"/>
        <v>0.11304347826086962</v>
      </c>
      <c r="EK259" s="441">
        <f t="shared" si="175"/>
        <v>0.23913043478260862</v>
      </c>
      <c r="EL259" s="441">
        <f t="shared" si="176"/>
        <v>0.12608695652173918</v>
      </c>
      <c r="EM259" s="442">
        <f t="shared" si="200"/>
        <v>0.15942028985507248</v>
      </c>
      <c r="EN259" s="443" t="str">
        <f t="shared" si="201"/>
        <v>CUKUP</v>
      </c>
      <c r="EO259" s="195"/>
      <c r="EP259" s="196" t="e">
        <f>'2. SUHU &amp; FISIK TRAFO'!CY259</f>
        <v>#NAME?</v>
      </c>
      <c r="EQ259" s="168" t="e">
        <f t="shared" si="202"/>
        <v>#NAME?</v>
      </c>
      <c r="ER259" s="189" t="e">
        <f t="shared" si="203"/>
        <v>#NAME?</v>
      </c>
      <c r="ES259" s="195"/>
      <c r="ET259" s="447">
        <f t="shared" si="185"/>
        <v>51.264000000000003</v>
      </c>
      <c r="EU259" s="447">
        <f t="shared" si="204"/>
        <v>41.011200000000002</v>
      </c>
      <c r="EV259" s="448">
        <f t="shared" si="177"/>
        <v>51.263999999999996</v>
      </c>
      <c r="EW259" s="449" t="str">
        <f t="shared" si="205"/>
        <v>BAIK</v>
      </c>
      <c r="EX259" s="721"/>
      <c r="EY259" s="447">
        <f t="shared" si="186"/>
        <v>33.347999999999999</v>
      </c>
      <c r="EZ259" s="447">
        <f t="shared" si="178"/>
        <v>26.6784</v>
      </c>
      <c r="FA259" s="448">
        <f t="shared" si="187"/>
        <v>33.347999999999999</v>
      </c>
      <c r="FB259" s="449" t="str">
        <f t="shared" si="179"/>
        <v>BAIK</v>
      </c>
      <c r="FC259" s="195"/>
      <c r="FD259" s="453">
        <f t="shared" si="180"/>
        <v>51</v>
      </c>
      <c r="FE259" s="454">
        <f t="shared" si="181"/>
        <v>144.50867052023122</v>
      </c>
      <c r="FF259" s="725">
        <f t="shared" si="182"/>
        <v>35.292000000000002</v>
      </c>
      <c r="FG259" s="202" t="str">
        <f t="shared" si="206"/>
        <v>BURUK</v>
      </c>
    </row>
    <row r="260" spans="1:163">
      <c r="A260" s="347">
        <v>248</v>
      </c>
      <c r="B260" s="764" t="s">
        <v>2239</v>
      </c>
      <c r="C260" s="331" t="s">
        <v>1581</v>
      </c>
      <c r="D260" s="259" t="s">
        <v>1582</v>
      </c>
      <c r="E260" s="319" t="s">
        <v>1488</v>
      </c>
      <c r="F260" s="319" t="s">
        <v>1488</v>
      </c>
      <c r="G260" s="208" t="s">
        <v>206</v>
      </c>
      <c r="H260" s="214" t="s">
        <v>208</v>
      </c>
      <c r="I260" s="463">
        <v>10807818916</v>
      </c>
      <c r="J260" s="462">
        <v>-2687760016</v>
      </c>
      <c r="K260" s="259" t="s">
        <v>341</v>
      </c>
      <c r="L260" s="259" t="s">
        <v>310</v>
      </c>
      <c r="M260" s="259">
        <v>200</v>
      </c>
      <c r="N260" s="259">
        <v>183375549</v>
      </c>
      <c r="O260" s="259">
        <v>2018</v>
      </c>
      <c r="P260" s="259" t="s">
        <v>316</v>
      </c>
      <c r="Q260" s="665">
        <v>0.77708333333333324</v>
      </c>
      <c r="R260" s="433">
        <v>44795</v>
      </c>
      <c r="S260" s="331" t="s">
        <v>318</v>
      </c>
      <c r="T260" s="331" t="s">
        <v>607</v>
      </c>
      <c r="U260" s="259">
        <v>2</v>
      </c>
      <c r="V260" s="259">
        <v>2</v>
      </c>
      <c r="W260" s="259">
        <v>3</v>
      </c>
      <c r="X260" s="259">
        <v>20000</v>
      </c>
      <c r="Y260" s="332">
        <v>415</v>
      </c>
      <c r="Z260" s="332">
        <v>413</v>
      </c>
      <c r="AA260" s="332">
        <v>412</v>
      </c>
      <c r="AB260" s="332">
        <v>241</v>
      </c>
      <c r="AC260" s="332">
        <v>237</v>
      </c>
      <c r="AD260" s="332">
        <v>236</v>
      </c>
      <c r="AE260" s="332">
        <v>46</v>
      </c>
      <c r="AF260" s="332">
        <v>86</v>
      </c>
      <c r="AG260" s="332">
        <v>75</v>
      </c>
      <c r="AH260" s="332">
        <v>62</v>
      </c>
      <c r="AI260" s="332">
        <v>30</v>
      </c>
      <c r="AJ260" s="332">
        <v>22</v>
      </c>
      <c r="AK260" s="332">
        <v>34</v>
      </c>
      <c r="AL260" s="332">
        <v>16</v>
      </c>
      <c r="AM260" s="332">
        <v>16</v>
      </c>
      <c r="AN260" s="332">
        <v>64</v>
      </c>
      <c r="AO260" s="332">
        <v>41</v>
      </c>
      <c r="AP260" s="332">
        <v>46</v>
      </c>
      <c r="AQ260" s="332"/>
      <c r="AR260" s="332"/>
      <c r="AS260" s="332"/>
      <c r="AT260" s="332"/>
      <c r="AU260" s="332"/>
      <c r="AV260" s="332"/>
      <c r="AW260" s="332"/>
      <c r="AX260" s="332"/>
      <c r="AY260" s="648">
        <v>0.96199999999999997</v>
      </c>
      <c r="AZ260" s="648">
        <v>0.96799999999999997</v>
      </c>
      <c r="BA260" s="648">
        <v>0.91100000000000003</v>
      </c>
      <c r="BB260" s="261">
        <v>417</v>
      </c>
      <c r="BC260" s="261">
        <v>417</v>
      </c>
      <c r="BD260" s="261">
        <v>118</v>
      </c>
      <c r="BE260" s="261">
        <v>242</v>
      </c>
      <c r="BF260" s="261">
        <v>240</v>
      </c>
      <c r="BG260" s="261">
        <v>238</v>
      </c>
      <c r="BH260" s="261">
        <v>25</v>
      </c>
      <c r="BI260" s="261">
        <v>47</v>
      </c>
      <c r="BJ260" s="261">
        <v>60</v>
      </c>
      <c r="BK260" s="261">
        <v>32</v>
      </c>
      <c r="BL260" s="261">
        <v>16</v>
      </c>
      <c r="BM260" s="261">
        <v>14</v>
      </c>
      <c r="BN260" s="261">
        <v>20</v>
      </c>
      <c r="BO260" s="261">
        <v>2</v>
      </c>
      <c r="BP260" s="261"/>
      <c r="BQ260" s="261"/>
      <c r="BR260" s="261"/>
      <c r="BS260" s="261"/>
      <c r="BT260" s="261">
        <v>9</v>
      </c>
      <c r="BU260" s="261">
        <v>33</v>
      </c>
      <c r="BV260" s="261">
        <v>40</v>
      </c>
      <c r="BW260" s="261">
        <v>30</v>
      </c>
      <c r="BX260" s="261"/>
      <c r="BY260" s="261"/>
      <c r="BZ260" s="261"/>
      <c r="CA260" s="261"/>
      <c r="CB260" s="720">
        <v>0.95399999999999996</v>
      </c>
      <c r="CC260" s="720">
        <v>0.90700000000000003</v>
      </c>
      <c r="CD260" s="720">
        <v>0.92</v>
      </c>
      <c r="CE260" s="333">
        <v>240</v>
      </c>
      <c r="CF260" s="333">
        <v>56601418983</v>
      </c>
      <c r="CG260" s="333">
        <v>239</v>
      </c>
      <c r="CH260" s="333">
        <v>34038623781</v>
      </c>
      <c r="CI260" s="333">
        <v>236</v>
      </c>
      <c r="CJ260" s="333">
        <v>163200012140</v>
      </c>
      <c r="CK260" s="333"/>
      <c r="CL260" s="333"/>
      <c r="CM260" s="333"/>
      <c r="CN260" s="333"/>
      <c r="CO260" s="333"/>
      <c r="CP260" s="333"/>
      <c r="CQ260" s="333">
        <v>240</v>
      </c>
      <c r="CR260" s="333">
        <v>163200012292</v>
      </c>
      <c r="CS260" s="333">
        <v>239</v>
      </c>
      <c r="CT260" s="333">
        <v>56601418129</v>
      </c>
      <c r="CU260" s="333">
        <v>236</v>
      </c>
      <c r="CV260" s="333">
        <v>340386427320</v>
      </c>
      <c r="CW260" s="333"/>
      <c r="CX260" s="333"/>
      <c r="CY260" s="333"/>
      <c r="CZ260" s="333"/>
      <c r="DA260" s="333"/>
      <c r="DB260" s="374"/>
      <c r="DC260" s="154"/>
      <c r="DD260" s="179">
        <f t="shared" si="165"/>
        <v>279.69420100689916</v>
      </c>
      <c r="DE260" s="179">
        <f t="shared" si="166"/>
        <v>16.446533333333331</v>
      </c>
      <c r="DF260" s="179">
        <f t="shared" si="167"/>
        <v>30.747866666666663</v>
      </c>
      <c r="DG260" s="179">
        <f t="shared" si="168"/>
        <v>26.814999999999994</v>
      </c>
      <c r="DH260" s="180">
        <f t="shared" si="169"/>
        <v>86</v>
      </c>
      <c r="DI260" s="181">
        <f t="shared" si="188"/>
        <v>236</v>
      </c>
      <c r="DJ260" s="182">
        <f t="shared" si="183"/>
        <v>1</v>
      </c>
      <c r="DK260" s="182">
        <f t="shared" si="184"/>
        <v>0</v>
      </c>
      <c r="DL260" s="182">
        <f t="shared" si="189"/>
        <v>0</v>
      </c>
      <c r="DM260" s="182">
        <f t="shared" si="190"/>
        <v>0</v>
      </c>
      <c r="DN260" s="182">
        <f t="shared" si="191"/>
        <v>0</v>
      </c>
      <c r="DO260" s="182">
        <f t="shared" si="170"/>
        <v>1</v>
      </c>
      <c r="DP260" s="182">
        <f t="shared" si="171"/>
        <v>0</v>
      </c>
      <c r="DQ260" s="25">
        <f t="shared" si="172"/>
        <v>0</v>
      </c>
      <c r="DR260" s="169"/>
      <c r="DS260" s="166" t="str">
        <f t="shared" si="192"/>
        <v>A</v>
      </c>
      <c r="DT260" s="166" t="str">
        <f t="shared" si="193"/>
        <v>B</v>
      </c>
      <c r="DU260" s="167">
        <f t="shared" si="194"/>
        <v>2</v>
      </c>
      <c r="DV260" s="153" t="str">
        <f>VLOOKUP(M260,'Data Master kondisi'!$O$3:$P$11,2,FALSE)</f>
        <v>Y</v>
      </c>
      <c r="DW260" s="153">
        <f>LOOKUP(DV260,{"X","X","X","Y","Y","Y","Z","Z","Z"},{6,6,6,4,4,4,2,2,2})</f>
        <v>4</v>
      </c>
      <c r="DX260" s="153">
        <f t="shared" si="173"/>
        <v>1</v>
      </c>
      <c r="DY260" s="153">
        <f t="shared" si="195"/>
        <v>7</v>
      </c>
      <c r="DZ260" s="153" t="str">
        <f>VLOOKUP(G260,'Data Master class'!$A$5:$D$12,3,FALSE)</f>
        <v>B</v>
      </c>
      <c r="EA260" s="160" t="str">
        <f t="shared" si="196"/>
        <v>CUKUP</v>
      </c>
      <c r="EB260" s="156"/>
      <c r="EC260" s="153">
        <f>VLOOKUP(G260,'Data Master class'!$A$5:$D$12,2,FALSE)</f>
        <v>3</v>
      </c>
      <c r="ED260" s="153" t="str">
        <f>VLOOKUP(H260,'Data Master class'!$E$5:$G$6,3,FALSE)</f>
        <v>X</v>
      </c>
      <c r="EE260" s="153">
        <f>VLOOKUP(H260,'Data Master class'!$E$5:$G$6,2,FALSE)</f>
        <v>2</v>
      </c>
      <c r="EF260" s="153">
        <f t="shared" si="197"/>
        <v>5</v>
      </c>
      <c r="EG260" s="153" t="str">
        <f t="shared" si="198"/>
        <v>CLASS 3</v>
      </c>
      <c r="EH260" s="153">
        <f t="shared" si="199"/>
        <v>12</v>
      </c>
      <c r="EI260" s="171"/>
      <c r="EJ260" s="441">
        <f t="shared" si="174"/>
        <v>0.33333333333333331</v>
      </c>
      <c r="EK260" s="441">
        <f t="shared" si="175"/>
        <v>0.24637681159420291</v>
      </c>
      <c r="EL260" s="441">
        <f t="shared" si="176"/>
        <v>8.6956521739130432E-2</v>
      </c>
      <c r="EM260" s="442">
        <f t="shared" si="200"/>
        <v>0.22222222222222224</v>
      </c>
      <c r="EN260" s="443" t="str">
        <f t="shared" si="201"/>
        <v>KURANG</v>
      </c>
      <c r="EO260" s="195"/>
      <c r="EP260" s="196" t="e">
        <f>'2. SUHU &amp; FISIK TRAFO'!CY260</f>
        <v>#NAME?</v>
      </c>
      <c r="EQ260" s="168" t="e">
        <f t="shared" si="202"/>
        <v>#NAME?</v>
      </c>
      <c r="ER260" s="189" t="e">
        <f t="shared" si="203"/>
        <v>#NAME?</v>
      </c>
      <c r="ES260" s="195"/>
      <c r="ET260" s="447">
        <f t="shared" si="185"/>
        <v>49.167999999999999</v>
      </c>
      <c r="EU260" s="447">
        <f t="shared" si="204"/>
        <v>39.334400000000002</v>
      </c>
      <c r="EV260" s="448">
        <f t="shared" si="177"/>
        <v>24.584</v>
      </c>
      <c r="EW260" s="449" t="str">
        <f t="shared" si="205"/>
        <v>BAIK</v>
      </c>
      <c r="EX260" s="721"/>
      <c r="EY260" s="447">
        <f t="shared" si="186"/>
        <v>31.61</v>
      </c>
      <c r="EZ260" s="447">
        <f t="shared" si="178"/>
        <v>25.288</v>
      </c>
      <c r="FA260" s="448">
        <f t="shared" si="187"/>
        <v>15.805</v>
      </c>
      <c r="FB260" s="449" t="str">
        <f t="shared" si="179"/>
        <v>BAIK</v>
      </c>
      <c r="FC260" s="195"/>
      <c r="FD260" s="453">
        <f t="shared" si="180"/>
        <v>62</v>
      </c>
      <c r="FE260" s="454">
        <f t="shared" si="181"/>
        <v>289.01734104046244</v>
      </c>
      <c r="FF260" s="725">
        <f t="shared" si="182"/>
        <v>21.451999999999998</v>
      </c>
      <c r="FG260" s="202" t="str">
        <f t="shared" si="206"/>
        <v>BURUK</v>
      </c>
    </row>
    <row r="261" spans="1:163">
      <c r="A261" s="347">
        <v>249</v>
      </c>
      <c r="B261" s="764" t="s">
        <v>2239</v>
      </c>
      <c r="C261" s="331" t="s">
        <v>1583</v>
      </c>
      <c r="D261" s="259" t="s">
        <v>1575</v>
      </c>
      <c r="E261" s="319" t="s">
        <v>1488</v>
      </c>
      <c r="F261" s="319" t="s">
        <v>1488</v>
      </c>
      <c r="G261" s="208" t="s">
        <v>206</v>
      </c>
      <c r="H261" s="214" t="s">
        <v>208</v>
      </c>
      <c r="I261" s="463">
        <v>10807985140</v>
      </c>
      <c r="J261" s="462">
        <v>-268805915</v>
      </c>
      <c r="K261" s="259" t="s">
        <v>341</v>
      </c>
      <c r="L261" s="259" t="s">
        <v>310</v>
      </c>
      <c r="M261" s="259">
        <v>160</v>
      </c>
      <c r="N261" s="259">
        <v>31499</v>
      </c>
      <c r="O261" s="259">
        <v>1985</v>
      </c>
      <c r="P261" s="259" t="s">
        <v>1562</v>
      </c>
      <c r="Q261" s="665">
        <v>0.78125</v>
      </c>
      <c r="R261" s="433">
        <v>44795</v>
      </c>
      <c r="S261" s="331" t="s">
        <v>318</v>
      </c>
      <c r="T261" s="331" t="s">
        <v>607</v>
      </c>
      <c r="U261" s="259">
        <v>3</v>
      </c>
      <c r="V261" s="259">
        <v>2</v>
      </c>
      <c r="W261" s="259">
        <v>3</v>
      </c>
      <c r="X261" s="259">
        <v>20000</v>
      </c>
      <c r="Y261" s="332">
        <v>416</v>
      </c>
      <c r="Z261" s="332">
        <v>418</v>
      </c>
      <c r="AA261" s="332">
        <v>416</v>
      </c>
      <c r="AB261" s="332">
        <v>241</v>
      </c>
      <c r="AC261" s="332">
        <v>237</v>
      </c>
      <c r="AD261" s="332">
        <v>237</v>
      </c>
      <c r="AE261" s="332">
        <v>28</v>
      </c>
      <c r="AF261" s="332">
        <v>104</v>
      </c>
      <c r="AG261" s="332">
        <v>55</v>
      </c>
      <c r="AH261" s="332">
        <v>48</v>
      </c>
      <c r="AI261" s="332">
        <v>47</v>
      </c>
      <c r="AJ261" s="332">
        <v>94</v>
      </c>
      <c r="AK261" s="332">
        <v>54</v>
      </c>
      <c r="AL261" s="332">
        <v>45</v>
      </c>
      <c r="AM261" s="332">
        <v>1</v>
      </c>
      <c r="AN261" s="332">
        <v>10</v>
      </c>
      <c r="AO261" s="332">
        <v>1</v>
      </c>
      <c r="AP261" s="332">
        <v>3</v>
      </c>
      <c r="AQ261" s="332"/>
      <c r="AR261" s="332"/>
      <c r="AS261" s="332"/>
      <c r="AT261" s="332"/>
      <c r="AU261" s="332"/>
      <c r="AV261" s="332"/>
      <c r="AW261" s="332"/>
      <c r="AX261" s="332"/>
      <c r="AY261" s="648">
        <v>0.91100000000000003</v>
      </c>
      <c r="AZ261" s="648">
        <v>0.90300000000000002</v>
      </c>
      <c r="BA261" s="648">
        <v>0.97199999999999998</v>
      </c>
      <c r="BB261" s="261">
        <v>411</v>
      </c>
      <c r="BC261" s="261">
        <v>410</v>
      </c>
      <c r="BD261" s="261">
        <v>410</v>
      </c>
      <c r="BE261" s="261">
        <v>241</v>
      </c>
      <c r="BF261" s="261">
        <v>237</v>
      </c>
      <c r="BG261" s="261">
        <v>236</v>
      </c>
      <c r="BH261" s="261">
        <v>29</v>
      </c>
      <c r="BI261" s="261">
        <v>88</v>
      </c>
      <c r="BJ261" s="261">
        <v>39</v>
      </c>
      <c r="BK261" s="261">
        <v>51</v>
      </c>
      <c r="BL261" s="261">
        <v>29</v>
      </c>
      <c r="BM261" s="261">
        <v>88</v>
      </c>
      <c r="BN261" s="261">
        <v>39</v>
      </c>
      <c r="BO261" s="261">
        <v>51</v>
      </c>
      <c r="BP261" s="261">
        <v>0</v>
      </c>
      <c r="BQ261" s="261">
        <v>0</v>
      </c>
      <c r="BR261" s="261">
        <v>0</v>
      </c>
      <c r="BS261" s="261">
        <v>0</v>
      </c>
      <c r="BT261" s="261"/>
      <c r="BU261" s="261"/>
      <c r="BV261" s="261"/>
      <c r="BW261" s="261"/>
      <c r="BX261" s="261"/>
      <c r="BY261" s="261"/>
      <c r="BZ261" s="261"/>
      <c r="CA261" s="261"/>
      <c r="CB261" s="720">
        <v>0.83</v>
      </c>
      <c r="CC261" s="720">
        <v>0.98099999999999998</v>
      </c>
      <c r="CD261" s="720">
        <v>0.97899999999999998</v>
      </c>
      <c r="CE261" s="333">
        <v>239</v>
      </c>
      <c r="CF261" s="333">
        <v>56601319694</v>
      </c>
      <c r="CG261" s="333">
        <v>235</v>
      </c>
      <c r="CH261" s="333">
        <v>56601319756</v>
      </c>
      <c r="CI261" s="333">
        <v>234</v>
      </c>
      <c r="CJ261" s="333">
        <v>16320000459</v>
      </c>
      <c r="CK261" s="333"/>
      <c r="CL261" s="333"/>
      <c r="CM261" s="333"/>
      <c r="CN261" s="333"/>
      <c r="CO261" s="333"/>
      <c r="CP261" s="333"/>
      <c r="CQ261" s="333"/>
      <c r="CR261" s="333"/>
      <c r="CS261" s="333"/>
      <c r="CT261" s="333"/>
      <c r="CU261" s="333"/>
      <c r="CV261" s="333"/>
      <c r="CW261" s="333"/>
      <c r="CX261" s="333"/>
      <c r="CY261" s="333"/>
      <c r="CZ261" s="333"/>
      <c r="DA261" s="333"/>
      <c r="DB261" s="374"/>
      <c r="DC261" s="48"/>
      <c r="DD261" s="179">
        <f t="shared" si="165"/>
        <v>221.96531791907512</v>
      </c>
      <c r="DE261" s="179">
        <f t="shared" si="166"/>
        <v>12.614583333333334</v>
      </c>
      <c r="DF261" s="179">
        <f t="shared" si="167"/>
        <v>46.854166666666671</v>
      </c>
      <c r="DG261" s="179">
        <f t="shared" si="168"/>
        <v>24.778645833333336</v>
      </c>
      <c r="DH261" s="180">
        <f t="shared" si="169"/>
        <v>104</v>
      </c>
      <c r="DI261" s="181">
        <f t="shared" si="188"/>
        <v>234</v>
      </c>
      <c r="DJ261" s="182">
        <f t="shared" si="183"/>
        <v>0</v>
      </c>
      <c r="DK261" s="182">
        <f t="shared" si="184"/>
        <v>1</v>
      </c>
      <c r="DL261" s="182">
        <f t="shared" si="189"/>
        <v>0</v>
      </c>
      <c r="DM261" s="182">
        <f t="shared" si="190"/>
        <v>0</v>
      </c>
      <c r="DN261" s="182">
        <f t="shared" si="191"/>
        <v>0</v>
      </c>
      <c r="DO261" s="182">
        <f t="shared" si="170"/>
        <v>1</v>
      </c>
      <c r="DP261" s="182">
        <f t="shared" si="171"/>
        <v>0</v>
      </c>
      <c r="DQ261" s="25">
        <f t="shared" si="172"/>
        <v>0</v>
      </c>
      <c r="DR261" s="169"/>
      <c r="DS261" s="166" t="str">
        <f t="shared" si="192"/>
        <v>A</v>
      </c>
      <c r="DT261" s="166" t="str">
        <f t="shared" si="193"/>
        <v>C</v>
      </c>
      <c r="DU261" s="167">
        <f t="shared" si="194"/>
        <v>3</v>
      </c>
      <c r="DV261" s="153" t="str">
        <f>VLOOKUP(M261,'Data Master kondisi'!$O$3:$P$11,2,FALSE)</f>
        <v>Y</v>
      </c>
      <c r="DW261" s="153">
        <f>LOOKUP(DV261,{"X","X","X","Y","Y","Y","Z","Z","Z"},{6,6,6,4,4,4,2,2,2})</f>
        <v>4</v>
      </c>
      <c r="DX261" s="153">
        <f t="shared" si="173"/>
        <v>4</v>
      </c>
      <c r="DY261" s="153">
        <f t="shared" si="195"/>
        <v>11</v>
      </c>
      <c r="DZ261" s="153" t="str">
        <f>VLOOKUP(G261,'Data Master class'!$A$5:$D$12,3,FALSE)</f>
        <v>B</v>
      </c>
      <c r="EA261" s="160" t="str">
        <f t="shared" si="196"/>
        <v>KURANG</v>
      </c>
      <c r="EB261" s="156"/>
      <c r="EC261" s="153">
        <f>VLOOKUP(G261,'Data Master class'!$A$5:$D$12,2,FALSE)</f>
        <v>3</v>
      </c>
      <c r="ED261" s="153" t="str">
        <f>VLOOKUP(H261,'Data Master class'!$E$5:$G$6,3,FALSE)</f>
        <v>X</v>
      </c>
      <c r="EE261" s="153">
        <f>VLOOKUP(H261,'Data Master class'!$E$5:$G$6,2,FALSE)</f>
        <v>2</v>
      </c>
      <c r="EF261" s="153">
        <f t="shared" si="197"/>
        <v>5</v>
      </c>
      <c r="EG261" s="153" t="str">
        <f t="shared" si="198"/>
        <v>CLASS 3</v>
      </c>
      <c r="EH261" s="153">
        <f t="shared" si="199"/>
        <v>16</v>
      </c>
      <c r="EI261" s="171"/>
      <c r="EJ261" s="441">
        <f t="shared" si="174"/>
        <v>0.55080213903743314</v>
      </c>
      <c r="EK261" s="441">
        <f t="shared" si="175"/>
        <v>0.66844919786096246</v>
      </c>
      <c r="EL261" s="441">
        <f t="shared" si="176"/>
        <v>0.11764705882352945</v>
      </c>
      <c r="EM261" s="442">
        <f t="shared" si="200"/>
        <v>0.44563279857397503</v>
      </c>
      <c r="EN261" s="443" t="str">
        <f t="shared" si="201"/>
        <v>BURUK</v>
      </c>
      <c r="EO261" s="195"/>
      <c r="EP261" s="196" t="e">
        <f>'2. SUHU &amp; FISIK TRAFO'!CY261</f>
        <v>#NAME?</v>
      </c>
      <c r="EQ261" s="168" t="e">
        <f t="shared" si="202"/>
        <v>#NAME?</v>
      </c>
      <c r="ER261" s="189" t="e">
        <f t="shared" si="203"/>
        <v>#NAME?</v>
      </c>
      <c r="ES261" s="195"/>
      <c r="ET261" s="447">
        <f t="shared" si="185"/>
        <v>44.430999999999997</v>
      </c>
      <c r="EU261" s="447">
        <f t="shared" si="204"/>
        <v>35.544800000000002</v>
      </c>
      <c r="EV261" s="448">
        <f t="shared" si="177"/>
        <v>27.769374999999997</v>
      </c>
      <c r="EW261" s="449" t="str">
        <f t="shared" si="205"/>
        <v>BAIK</v>
      </c>
      <c r="EX261" s="721"/>
      <c r="EY261" s="447">
        <f t="shared" si="186"/>
        <v>37.048999999999999</v>
      </c>
      <c r="EZ261" s="447">
        <f t="shared" si="178"/>
        <v>29.639200000000002</v>
      </c>
      <c r="FA261" s="448">
        <f t="shared" si="187"/>
        <v>23.155625000000001</v>
      </c>
      <c r="FB261" s="449" t="str">
        <f t="shared" si="179"/>
        <v>BAIK</v>
      </c>
      <c r="FC261" s="195"/>
      <c r="FD261" s="453">
        <f t="shared" si="180"/>
        <v>48</v>
      </c>
      <c r="FE261" s="454">
        <f t="shared" si="181"/>
        <v>231.21387283236993</v>
      </c>
      <c r="FF261" s="725">
        <f t="shared" si="182"/>
        <v>20.76</v>
      </c>
      <c r="FG261" s="202" t="str">
        <f t="shared" si="206"/>
        <v>BURUK</v>
      </c>
    </row>
    <row r="262" spans="1:163">
      <c r="A262" s="347">
        <v>250</v>
      </c>
      <c r="B262" s="764" t="s">
        <v>2239</v>
      </c>
      <c r="C262" s="331" t="s">
        <v>1584</v>
      </c>
      <c r="D262" s="259" t="s">
        <v>1585</v>
      </c>
      <c r="E262" s="319" t="s">
        <v>1488</v>
      </c>
      <c r="F262" s="319" t="s">
        <v>1488</v>
      </c>
      <c r="G262" s="208" t="s">
        <v>206</v>
      </c>
      <c r="H262" s="214" t="s">
        <v>209</v>
      </c>
      <c r="I262" s="463">
        <v>10808078300</v>
      </c>
      <c r="J262" s="462">
        <v>-268660575</v>
      </c>
      <c r="K262" s="259" t="s">
        <v>315</v>
      </c>
      <c r="L262" s="259" t="s">
        <v>310</v>
      </c>
      <c r="M262" s="259">
        <v>25</v>
      </c>
      <c r="N262" s="666">
        <v>164307786</v>
      </c>
      <c r="O262" s="259">
        <v>2016</v>
      </c>
      <c r="P262" s="259" t="s">
        <v>316</v>
      </c>
      <c r="Q262" s="665">
        <v>1.7888888888888888</v>
      </c>
      <c r="R262" s="433">
        <v>44795</v>
      </c>
      <c r="S262" s="331" t="s">
        <v>318</v>
      </c>
      <c r="T262" s="331" t="s">
        <v>607</v>
      </c>
      <c r="U262" s="259">
        <v>1</v>
      </c>
      <c r="V262" s="259">
        <v>1</v>
      </c>
      <c r="W262" s="259">
        <v>3</v>
      </c>
      <c r="X262" s="259">
        <v>20000</v>
      </c>
      <c r="Y262" s="332">
        <v>389</v>
      </c>
      <c r="Z262" s="332">
        <v>392</v>
      </c>
      <c r="AA262" s="332">
        <v>391</v>
      </c>
      <c r="AB262" s="332">
        <v>226</v>
      </c>
      <c r="AC262" s="332">
        <v>228</v>
      </c>
      <c r="AD262" s="332">
        <v>224</v>
      </c>
      <c r="AE262" s="332">
        <v>5</v>
      </c>
      <c r="AF262" s="332">
        <v>4</v>
      </c>
      <c r="AG262" s="332">
        <v>5</v>
      </c>
      <c r="AH262" s="332" t="s">
        <v>611</v>
      </c>
      <c r="AI262" s="332">
        <v>5</v>
      </c>
      <c r="AJ262" s="332">
        <v>4</v>
      </c>
      <c r="AK262" s="332">
        <v>5</v>
      </c>
      <c r="AL262" s="332" t="s">
        <v>611</v>
      </c>
      <c r="AM262" s="332"/>
      <c r="AN262" s="332"/>
      <c r="AO262" s="332"/>
      <c r="AP262" s="332"/>
      <c r="AQ262" s="332"/>
      <c r="AR262" s="332"/>
      <c r="AS262" s="332"/>
      <c r="AT262" s="332"/>
      <c r="AU262" s="332"/>
      <c r="AV262" s="332"/>
      <c r="AW262" s="332"/>
      <c r="AX262" s="332"/>
      <c r="AY262" s="648">
        <v>0.995</v>
      </c>
      <c r="AZ262" s="648">
        <v>0.995</v>
      </c>
      <c r="BA262" s="648">
        <v>0.998</v>
      </c>
      <c r="BB262" s="261">
        <v>391</v>
      </c>
      <c r="BC262" s="261">
        <v>388</v>
      </c>
      <c r="BD262" s="261">
        <v>389</v>
      </c>
      <c r="BE262" s="261">
        <v>225</v>
      </c>
      <c r="BF262" s="261">
        <v>227</v>
      </c>
      <c r="BG262" s="261">
        <v>223</v>
      </c>
      <c r="BH262" s="261">
        <v>4</v>
      </c>
      <c r="BI262" s="261">
        <v>3</v>
      </c>
      <c r="BJ262" s="261">
        <v>4</v>
      </c>
      <c r="BK262" s="261" t="s">
        <v>1586</v>
      </c>
      <c r="BL262" s="261">
        <v>4</v>
      </c>
      <c r="BM262" s="261">
        <v>3</v>
      </c>
      <c r="BN262" s="261">
        <v>4</v>
      </c>
      <c r="BO262" s="261" t="s">
        <v>1586</v>
      </c>
      <c r="BP262" s="261"/>
      <c r="BQ262" s="261"/>
      <c r="BR262" s="261"/>
      <c r="BS262" s="261"/>
      <c r="BT262" s="261"/>
      <c r="BU262" s="261"/>
      <c r="BV262" s="261"/>
      <c r="BW262" s="261"/>
      <c r="BX262" s="261"/>
      <c r="BY262" s="261"/>
      <c r="BZ262" s="261"/>
      <c r="CA262" s="261"/>
      <c r="CB262" s="720">
        <v>0.99399999999999999</v>
      </c>
      <c r="CC262" s="720">
        <v>0.99099999999999999</v>
      </c>
      <c r="CD262" s="720">
        <v>0.996</v>
      </c>
      <c r="CE262" s="333" t="s">
        <v>851</v>
      </c>
      <c r="CF262" s="333"/>
      <c r="CG262" s="333"/>
      <c r="CH262" s="333"/>
      <c r="CI262" s="333"/>
      <c r="CJ262" s="333"/>
      <c r="CK262" s="333"/>
      <c r="CL262" s="333"/>
      <c r="CM262" s="333"/>
      <c r="CN262" s="333"/>
      <c r="CO262" s="333"/>
      <c r="CP262" s="333"/>
      <c r="CQ262" s="333"/>
      <c r="CR262" s="333"/>
      <c r="CS262" s="333"/>
      <c r="CT262" s="333"/>
      <c r="CU262" s="333"/>
      <c r="CV262" s="333"/>
      <c r="CW262" s="333"/>
      <c r="CX262" s="333"/>
      <c r="CY262" s="333"/>
      <c r="CZ262" s="333"/>
      <c r="DA262" s="333"/>
      <c r="DB262" s="374"/>
      <c r="DC262" s="48"/>
      <c r="DD262" s="179">
        <f t="shared" si="165"/>
        <v>36.990274023949965</v>
      </c>
      <c r="DE262" s="179">
        <f t="shared" si="166"/>
        <v>13.517066666666668</v>
      </c>
      <c r="DF262" s="179">
        <f t="shared" si="167"/>
        <v>10.813653333333335</v>
      </c>
      <c r="DG262" s="179">
        <f t="shared" si="168"/>
        <v>13.517066666666668</v>
      </c>
      <c r="DH262" s="180">
        <f t="shared" si="169"/>
        <v>5</v>
      </c>
      <c r="DI262" s="181">
        <f t="shared" si="188"/>
        <v>0</v>
      </c>
      <c r="DJ262" s="182">
        <f t="shared" si="183"/>
        <v>1</v>
      </c>
      <c r="DK262" s="182">
        <f t="shared" si="184"/>
        <v>0</v>
      </c>
      <c r="DL262" s="182">
        <f t="shared" si="189"/>
        <v>0</v>
      </c>
      <c r="DM262" s="182">
        <f t="shared" si="190"/>
        <v>0</v>
      </c>
      <c r="DN262" s="182">
        <f t="shared" si="191"/>
        <v>0</v>
      </c>
      <c r="DO262" s="182">
        <f t="shared" si="170"/>
        <v>1</v>
      </c>
      <c r="DP262" s="182">
        <f t="shared" si="171"/>
        <v>0</v>
      </c>
      <c r="DQ262" s="25">
        <f t="shared" si="172"/>
        <v>0</v>
      </c>
      <c r="DR262" s="169"/>
      <c r="DS262" s="166" t="str">
        <f t="shared" si="192"/>
        <v>A</v>
      </c>
      <c r="DT262" s="166" t="str">
        <f t="shared" si="193"/>
        <v>A</v>
      </c>
      <c r="DU262" s="167">
        <f t="shared" si="194"/>
        <v>1</v>
      </c>
      <c r="DV262" s="153" t="str">
        <f>VLOOKUP(M262,'Data Master kondisi'!$O$3:$P$11,2,FALSE)</f>
        <v>Z</v>
      </c>
      <c r="DW262" s="153">
        <f>LOOKUP(DV262,{"X","X","X","Y","Y","Y","Z","Z","Z"},{6,6,6,4,4,4,2,2,2})</f>
        <v>2</v>
      </c>
      <c r="DX262" s="153">
        <f t="shared" si="173"/>
        <v>1</v>
      </c>
      <c r="DY262" s="153">
        <f t="shared" si="195"/>
        <v>4</v>
      </c>
      <c r="DZ262" s="153" t="str">
        <f>VLOOKUP(G262,'Data Master class'!$A$5:$D$12,3,FALSE)</f>
        <v>B</v>
      </c>
      <c r="EA262" s="160" t="str">
        <f t="shared" si="196"/>
        <v>BAIK</v>
      </c>
      <c r="EB262" s="156"/>
      <c r="EC262" s="153">
        <f>VLOOKUP(G262,'Data Master class'!$A$5:$D$12,2,FALSE)</f>
        <v>3</v>
      </c>
      <c r="ED262" s="153" t="str">
        <f>VLOOKUP(H262,'Data Master class'!$E$5:$G$6,3,FALSE)</f>
        <v>Y</v>
      </c>
      <c r="EE262" s="153">
        <f>VLOOKUP(H262,'Data Master class'!$E$5:$G$6,2,FALSE)</f>
        <v>1</v>
      </c>
      <c r="EF262" s="153">
        <f t="shared" si="197"/>
        <v>4</v>
      </c>
      <c r="EG262" s="153" t="str">
        <f t="shared" si="198"/>
        <v>CLASS 3</v>
      </c>
      <c r="EH262" s="153">
        <f t="shared" si="199"/>
        <v>8</v>
      </c>
      <c r="EI262" s="171"/>
      <c r="EJ262" s="441">
        <f t="shared" si="174"/>
        <v>7.1428571428571355E-2</v>
      </c>
      <c r="EK262" s="441">
        <f t="shared" si="175"/>
        <v>0.1428571428571429</v>
      </c>
      <c r="EL262" s="441">
        <f t="shared" si="176"/>
        <v>7.1428571428571355E-2</v>
      </c>
      <c r="EM262" s="442">
        <f t="shared" si="200"/>
        <v>9.5238095238095191E-2</v>
      </c>
      <c r="EN262" s="443" t="str">
        <f t="shared" si="201"/>
        <v>BAIK</v>
      </c>
      <c r="EO262" s="195"/>
      <c r="EP262" s="196" t="e">
        <f>'2. SUHU &amp; FISIK TRAFO'!CY262</f>
        <v>#NAME?</v>
      </c>
      <c r="EQ262" s="168" t="e">
        <f t="shared" si="202"/>
        <v>#NAME?</v>
      </c>
      <c r="ER262" s="189" t="e">
        <f t="shared" si="203"/>
        <v>#NAME?</v>
      </c>
      <c r="ES262" s="195"/>
      <c r="ET262" s="447">
        <f t="shared" si="185"/>
        <v>3.1619999999999999</v>
      </c>
      <c r="EU262" s="447">
        <f t="shared" si="204"/>
        <v>2.5296000000000003</v>
      </c>
      <c r="EV262" s="448">
        <f t="shared" si="177"/>
        <v>12.648000000000001</v>
      </c>
      <c r="EW262" s="449" t="str">
        <f t="shared" si="205"/>
        <v>BAIK</v>
      </c>
      <c r="EX262" s="721"/>
      <c r="EY262" s="447">
        <f t="shared" si="186"/>
        <v>2.4729999999999999</v>
      </c>
      <c r="EZ262" s="447">
        <f t="shared" si="178"/>
        <v>1.9783999999999999</v>
      </c>
      <c r="FA262" s="448">
        <f t="shared" si="187"/>
        <v>9.8919999999999995</v>
      </c>
      <c r="FB262" s="449" t="str">
        <f t="shared" si="179"/>
        <v>BAIK</v>
      </c>
      <c r="FC262" s="195"/>
      <c r="FD262" s="453" t="str">
        <f t="shared" si="180"/>
        <v>0.5</v>
      </c>
      <c r="FE262" s="454">
        <f t="shared" si="181"/>
        <v>36.127167630057805</v>
      </c>
      <c r="FF262" s="725">
        <f t="shared" si="182"/>
        <v>1.3839999999999999</v>
      </c>
      <c r="FG262" s="202" t="str">
        <f t="shared" si="206"/>
        <v>BAIK</v>
      </c>
    </row>
    <row r="263" spans="1:163">
      <c r="A263" s="347">
        <v>251</v>
      </c>
      <c r="B263" s="764" t="s">
        <v>2239</v>
      </c>
      <c r="C263" s="331" t="s">
        <v>1587</v>
      </c>
      <c r="D263" s="259" t="s">
        <v>1585</v>
      </c>
      <c r="E263" s="319" t="s">
        <v>1488</v>
      </c>
      <c r="F263" s="319" t="s">
        <v>1488</v>
      </c>
      <c r="G263" s="208" t="s">
        <v>206</v>
      </c>
      <c r="H263" s="214" t="s">
        <v>209</v>
      </c>
      <c r="I263" s="463">
        <v>108081420100</v>
      </c>
      <c r="J263" s="462">
        <v>-268568308</v>
      </c>
      <c r="K263" s="259" t="s">
        <v>341</v>
      </c>
      <c r="L263" s="259" t="s">
        <v>571</v>
      </c>
      <c r="M263" s="259">
        <v>160</v>
      </c>
      <c r="N263" s="259">
        <v>19032080</v>
      </c>
      <c r="O263" s="259">
        <v>2019</v>
      </c>
      <c r="P263" s="259" t="s">
        <v>316</v>
      </c>
      <c r="Q263" s="665">
        <v>1.7979166666666666</v>
      </c>
      <c r="R263" s="433">
        <v>44795</v>
      </c>
      <c r="S263" s="331" t="s">
        <v>318</v>
      </c>
      <c r="T263" s="331" t="s">
        <v>607</v>
      </c>
      <c r="U263" s="259">
        <v>4</v>
      </c>
      <c r="V263" s="259">
        <v>2</v>
      </c>
      <c r="W263" s="259">
        <v>3</v>
      </c>
      <c r="X263" s="259">
        <v>20000</v>
      </c>
      <c r="Y263" s="332">
        <v>394</v>
      </c>
      <c r="Z263" s="332">
        <v>391</v>
      </c>
      <c r="AA263" s="332">
        <v>392</v>
      </c>
      <c r="AB263" s="332">
        <v>226</v>
      </c>
      <c r="AC263" s="332">
        <v>226</v>
      </c>
      <c r="AD263" s="332">
        <v>224</v>
      </c>
      <c r="AE263" s="332">
        <v>108</v>
      </c>
      <c r="AF263" s="332">
        <v>62</v>
      </c>
      <c r="AG263" s="332">
        <v>31</v>
      </c>
      <c r="AH263" s="332">
        <v>59</v>
      </c>
      <c r="AI263" s="332">
        <v>91</v>
      </c>
      <c r="AJ263" s="332">
        <v>45</v>
      </c>
      <c r="AK263" s="332">
        <v>28</v>
      </c>
      <c r="AL263" s="332">
        <v>49</v>
      </c>
      <c r="AM263" s="332"/>
      <c r="AN263" s="332"/>
      <c r="AO263" s="332"/>
      <c r="AP263" s="332"/>
      <c r="AQ263" s="332">
        <v>107</v>
      </c>
      <c r="AR263" s="332">
        <v>17</v>
      </c>
      <c r="AS263" s="332">
        <v>3</v>
      </c>
      <c r="AT263" s="332">
        <v>10</v>
      </c>
      <c r="AU263" s="332"/>
      <c r="AV263" s="332"/>
      <c r="AW263" s="332"/>
      <c r="AX263" s="332"/>
      <c r="AY263" s="648">
        <v>0.92800000000000005</v>
      </c>
      <c r="AZ263" s="648">
        <v>0.95099999999999996</v>
      </c>
      <c r="BA263" s="648">
        <v>0.94399999999999995</v>
      </c>
      <c r="BB263" s="261">
        <v>394</v>
      </c>
      <c r="BC263" s="261">
        <v>393</v>
      </c>
      <c r="BD263" s="261">
        <v>390</v>
      </c>
      <c r="BE263" s="261">
        <v>226</v>
      </c>
      <c r="BF263" s="261">
        <v>225</v>
      </c>
      <c r="BG263" s="261">
        <v>223</v>
      </c>
      <c r="BH263" s="261">
        <v>64</v>
      </c>
      <c r="BI263" s="261">
        <v>48</v>
      </c>
      <c r="BJ263" s="261">
        <v>28</v>
      </c>
      <c r="BK263" s="261">
        <v>23</v>
      </c>
      <c r="BL263" s="261">
        <v>57</v>
      </c>
      <c r="BM263" s="261">
        <v>37</v>
      </c>
      <c r="BN263" s="261">
        <v>24</v>
      </c>
      <c r="BO263" s="261">
        <v>18</v>
      </c>
      <c r="BP263" s="261"/>
      <c r="BQ263" s="261"/>
      <c r="BR263" s="261"/>
      <c r="BS263" s="261"/>
      <c r="BT263" s="261">
        <v>7</v>
      </c>
      <c r="BU263" s="261">
        <v>11</v>
      </c>
      <c r="BV263" s="261">
        <v>4</v>
      </c>
      <c r="BW263" s="261">
        <v>5</v>
      </c>
      <c r="BX263" s="261"/>
      <c r="BY263" s="261"/>
      <c r="BZ263" s="261"/>
      <c r="CA263" s="261"/>
      <c r="CB263" s="720">
        <v>0.87</v>
      </c>
      <c r="CC263" s="720" t="e">
        <v>#VALUE!</v>
      </c>
      <c r="CD263" s="720">
        <v>0.93300000000000005</v>
      </c>
      <c r="CE263" s="333">
        <v>224</v>
      </c>
      <c r="CF263" s="333">
        <v>86051019023</v>
      </c>
      <c r="CG263" s="333">
        <v>223</v>
      </c>
      <c r="CH263" s="333">
        <v>86051019739</v>
      </c>
      <c r="CI263" s="333">
        <v>221</v>
      </c>
      <c r="CJ263" s="333">
        <v>163200069455</v>
      </c>
      <c r="CK263" s="333"/>
      <c r="CL263" s="333"/>
      <c r="CM263" s="333"/>
      <c r="CN263" s="333"/>
      <c r="CO263" s="333"/>
      <c r="CP263" s="333"/>
      <c r="CQ263" s="333">
        <v>224</v>
      </c>
      <c r="CR263" s="333">
        <v>86051027588</v>
      </c>
      <c r="CS263" s="333">
        <v>223</v>
      </c>
      <c r="CT263" s="333">
        <v>163200069766</v>
      </c>
      <c r="CU263" s="333">
        <v>221</v>
      </c>
      <c r="CV263" s="333">
        <v>163200069413</v>
      </c>
      <c r="CW263" s="333"/>
      <c r="CX263" s="333"/>
      <c r="CY263" s="333"/>
      <c r="CZ263" s="333"/>
      <c r="DA263" s="333"/>
      <c r="DB263" s="374"/>
      <c r="DC263" s="48"/>
      <c r="DD263" s="179">
        <f t="shared" si="165"/>
        <v>235.73207085713162</v>
      </c>
      <c r="DE263" s="179">
        <f t="shared" si="166"/>
        <v>45.814725000000003</v>
      </c>
      <c r="DF263" s="179">
        <f t="shared" si="167"/>
        <v>26.301045833333337</v>
      </c>
      <c r="DG263" s="179">
        <f t="shared" si="168"/>
        <v>13.150522916666668</v>
      </c>
      <c r="DH263" s="180">
        <f t="shared" si="169"/>
        <v>108</v>
      </c>
      <c r="DI263" s="181">
        <f t="shared" si="188"/>
        <v>221</v>
      </c>
      <c r="DJ263" s="182">
        <f t="shared" si="183"/>
        <v>0</v>
      </c>
      <c r="DK263" s="182">
        <f t="shared" si="184"/>
        <v>1</v>
      </c>
      <c r="DL263" s="182">
        <f t="shared" si="189"/>
        <v>0</v>
      </c>
      <c r="DM263" s="182">
        <f t="shared" si="190"/>
        <v>0</v>
      </c>
      <c r="DN263" s="182">
        <f t="shared" si="191"/>
        <v>0</v>
      </c>
      <c r="DO263" s="182">
        <f t="shared" si="170"/>
        <v>1</v>
      </c>
      <c r="DP263" s="182">
        <f t="shared" si="171"/>
        <v>0</v>
      </c>
      <c r="DQ263" s="25">
        <f t="shared" si="172"/>
        <v>0</v>
      </c>
      <c r="DR263" s="169"/>
      <c r="DS263" s="166" t="str">
        <f t="shared" si="192"/>
        <v>A</v>
      </c>
      <c r="DT263" s="166" t="str">
        <f t="shared" si="193"/>
        <v>C</v>
      </c>
      <c r="DU263" s="167">
        <f t="shared" si="194"/>
        <v>3</v>
      </c>
      <c r="DV263" s="153" t="str">
        <f>VLOOKUP(M263,'Data Master kondisi'!$O$3:$P$11,2,FALSE)</f>
        <v>Y</v>
      </c>
      <c r="DW263" s="153">
        <f>LOOKUP(DV263,{"X","X","X","Y","Y","Y","Z","Z","Z"},{6,6,6,4,4,4,2,2,2})</f>
        <v>4</v>
      </c>
      <c r="DX263" s="153">
        <f t="shared" si="173"/>
        <v>1</v>
      </c>
      <c r="DY263" s="153">
        <f t="shared" si="195"/>
        <v>8</v>
      </c>
      <c r="DZ263" s="153" t="str">
        <f>VLOOKUP(G263,'Data Master class'!$A$5:$D$12,3,FALSE)</f>
        <v>B</v>
      </c>
      <c r="EA263" s="160" t="str">
        <f t="shared" si="196"/>
        <v>CUKUP</v>
      </c>
      <c r="EB263" s="156"/>
      <c r="EC263" s="153">
        <f>VLOOKUP(G263,'Data Master class'!$A$5:$D$12,2,FALSE)</f>
        <v>3</v>
      </c>
      <c r="ED263" s="153" t="str">
        <f>VLOOKUP(H263,'Data Master class'!$E$5:$G$6,3,FALSE)</f>
        <v>Y</v>
      </c>
      <c r="EE263" s="153">
        <f>VLOOKUP(H263,'Data Master class'!$E$5:$G$6,2,FALSE)</f>
        <v>1</v>
      </c>
      <c r="EF263" s="153">
        <f t="shared" si="197"/>
        <v>4</v>
      </c>
      <c r="EG263" s="153" t="str">
        <f t="shared" si="198"/>
        <v>CLASS 3</v>
      </c>
      <c r="EH263" s="153">
        <f t="shared" si="199"/>
        <v>12</v>
      </c>
      <c r="EI263" s="171"/>
      <c r="EJ263" s="441">
        <f t="shared" si="174"/>
        <v>0.61194029850746268</v>
      </c>
      <c r="EK263" s="441">
        <f t="shared" si="175"/>
        <v>7.4626865671641784E-2</v>
      </c>
      <c r="EL263" s="441">
        <f t="shared" si="176"/>
        <v>0.53731343283582089</v>
      </c>
      <c r="EM263" s="442">
        <f t="shared" si="200"/>
        <v>0.4079601990049751</v>
      </c>
      <c r="EN263" s="443" t="str">
        <f t="shared" si="201"/>
        <v>BURUK</v>
      </c>
      <c r="EO263" s="195"/>
      <c r="EP263" s="196" t="e">
        <f>'2. SUHU &amp; FISIK TRAFO'!CY263</f>
        <v>#NAME?</v>
      </c>
      <c r="EQ263" s="168" t="e">
        <f t="shared" si="202"/>
        <v>#NAME?</v>
      </c>
      <c r="ER263" s="189" t="e">
        <f t="shared" si="203"/>
        <v>#NAME?</v>
      </c>
      <c r="ES263" s="195"/>
      <c r="ET263" s="447">
        <f t="shared" si="185"/>
        <v>45.364000000000004</v>
      </c>
      <c r="EU263" s="447">
        <f t="shared" si="204"/>
        <v>36.291200000000003</v>
      </c>
      <c r="EV263" s="448">
        <f t="shared" si="177"/>
        <v>28.352500000000003</v>
      </c>
      <c r="EW263" s="449" t="str">
        <f t="shared" si="205"/>
        <v>BAIK</v>
      </c>
      <c r="EX263" s="721"/>
      <c r="EY263" s="447">
        <f t="shared" si="186"/>
        <v>31.507999999999999</v>
      </c>
      <c r="EZ263" s="447">
        <f t="shared" si="178"/>
        <v>25.206400000000002</v>
      </c>
      <c r="FA263" s="448">
        <f t="shared" si="187"/>
        <v>19.692499999999999</v>
      </c>
      <c r="FB263" s="449" t="str">
        <f t="shared" si="179"/>
        <v>BAIK</v>
      </c>
      <c r="FC263" s="195"/>
      <c r="FD263" s="453">
        <f t="shared" si="180"/>
        <v>59</v>
      </c>
      <c r="FE263" s="454">
        <f t="shared" si="181"/>
        <v>231.21387283236993</v>
      </c>
      <c r="FF263" s="725">
        <f t="shared" si="182"/>
        <v>25.517500000000005</v>
      </c>
      <c r="FG263" s="202" t="str">
        <f t="shared" si="206"/>
        <v>BURUK</v>
      </c>
    </row>
    <row r="264" spans="1:163">
      <c r="A264" s="347">
        <v>252</v>
      </c>
      <c r="B264" s="764" t="s">
        <v>2239</v>
      </c>
      <c r="C264" s="331" t="s">
        <v>1588</v>
      </c>
      <c r="D264" s="259" t="s">
        <v>1558</v>
      </c>
      <c r="E264" s="319" t="s">
        <v>1589</v>
      </c>
      <c r="F264" s="319" t="s">
        <v>1488</v>
      </c>
      <c r="G264" s="208" t="s">
        <v>206</v>
      </c>
      <c r="H264" s="214" t="s">
        <v>209</v>
      </c>
      <c r="I264" s="463">
        <v>10808746148</v>
      </c>
      <c r="J264" s="462">
        <v>-268046960</v>
      </c>
      <c r="K264" s="259" t="s">
        <v>315</v>
      </c>
      <c r="L264" s="259" t="s">
        <v>310</v>
      </c>
      <c r="M264" s="259">
        <v>50</v>
      </c>
      <c r="N264" s="259">
        <v>173300437</v>
      </c>
      <c r="O264" s="259">
        <v>2017</v>
      </c>
      <c r="P264" s="259" t="s">
        <v>316</v>
      </c>
      <c r="Q264" s="665">
        <v>1.8034722222222221</v>
      </c>
      <c r="R264" s="433">
        <v>44795</v>
      </c>
      <c r="S264" s="331" t="s">
        <v>318</v>
      </c>
      <c r="T264" s="331" t="s">
        <v>607</v>
      </c>
      <c r="U264" s="259">
        <v>1</v>
      </c>
      <c r="V264" s="259">
        <v>1</v>
      </c>
      <c r="W264" s="259">
        <v>3</v>
      </c>
      <c r="X264" s="259">
        <v>20000</v>
      </c>
      <c r="Y264" s="332">
        <v>389</v>
      </c>
      <c r="Z264" s="332">
        <v>390</v>
      </c>
      <c r="AA264" s="332">
        <v>390</v>
      </c>
      <c r="AB264" s="332">
        <v>226</v>
      </c>
      <c r="AC264" s="332">
        <v>226</v>
      </c>
      <c r="AD264" s="332">
        <v>224</v>
      </c>
      <c r="AE264" s="332">
        <v>14</v>
      </c>
      <c r="AF264" s="332">
        <v>30</v>
      </c>
      <c r="AG264" s="332">
        <v>7</v>
      </c>
      <c r="AH264" s="332">
        <v>19</v>
      </c>
      <c r="AI264" s="332"/>
      <c r="AJ264" s="332"/>
      <c r="AK264" s="332"/>
      <c r="AL264" s="332"/>
      <c r="AM264" s="332">
        <v>14</v>
      </c>
      <c r="AN264" s="332">
        <v>30</v>
      </c>
      <c r="AO264" s="332">
        <v>7</v>
      </c>
      <c r="AP264" s="332">
        <v>19</v>
      </c>
      <c r="AQ264" s="332"/>
      <c r="AR264" s="332"/>
      <c r="AS264" s="332"/>
      <c r="AT264" s="332"/>
      <c r="AU264" s="332"/>
      <c r="AV264" s="332"/>
      <c r="AW264" s="332"/>
      <c r="AX264" s="332"/>
      <c r="AY264" s="648">
        <v>0.92200000000000004</v>
      </c>
      <c r="AZ264" s="648">
        <v>0.92300000000000004</v>
      </c>
      <c r="BA264" s="648">
        <v>0.94399999999999995</v>
      </c>
      <c r="BB264" s="261">
        <v>388</v>
      </c>
      <c r="BC264" s="261">
        <v>392</v>
      </c>
      <c r="BD264" s="261">
        <v>387</v>
      </c>
      <c r="BE264" s="261">
        <v>225</v>
      </c>
      <c r="BF264" s="261">
        <v>225</v>
      </c>
      <c r="BG264" s="261">
        <v>223</v>
      </c>
      <c r="BH264" s="261">
        <v>9</v>
      </c>
      <c r="BI264" s="261">
        <v>19</v>
      </c>
      <c r="BJ264" s="261">
        <v>4</v>
      </c>
      <c r="BK264" s="261">
        <v>12</v>
      </c>
      <c r="BL264" s="261"/>
      <c r="BM264" s="261"/>
      <c r="BN264" s="261"/>
      <c r="BO264" s="261"/>
      <c r="BP264" s="261">
        <v>9</v>
      </c>
      <c r="BQ264" s="261">
        <v>19</v>
      </c>
      <c r="BR264" s="261">
        <v>4</v>
      </c>
      <c r="BS264" s="261">
        <v>12</v>
      </c>
      <c r="BT264" s="261"/>
      <c r="BU264" s="261"/>
      <c r="BV264" s="261"/>
      <c r="BW264" s="261"/>
      <c r="BX264" s="261"/>
      <c r="BY264" s="261"/>
      <c r="BZ264" s="261"/>
      <c r="CA264" s="261"/>
      <c r="CB264" s="720">
        <v>0.82599999999999996</v>
      </c>
      <c r="CC264" s="720">
        <v>0.83099999999999996</v>
      </c>
      <c r="CD264" s="720">
        <v>0.74299999999999999</v>
      </c>
      <c r="CE264" s="333"/>
      <c r="CF264" s="333"/>
      <c r="CG264" s="333"/>
      <c r="CH264" s="333"/>
      <c r="CI264" s="333"/>
      <c r="CJ264" s="333"/>
      <c r="CK264" s="333">
        <v>223</v>
      </c>
      <c r="CL264" s="333">
        <v>56601342605</v>
      </c>
      <c r="CM264" s="333">
        <v>224</v>
      </c>
      <c r="CN264" s="333">
        <v>56601341994</v>
      </c>
      <c r="CO264" s="333">
        <v>220</v>
      </c>
      <c r="CP264" s="333">
        <v>1632000533913</v>
      </c>
      <c r="CQ264" s="333"/>
      <c r="CR264" s="333"/>
      <c r="CS264" s="333"/>
      <c r="CT264" s="333"/>
      <c r="CU264" s="333"/>
      <c r="CV264" s="333"/>
      <c r="CW264" s="333"/>
      <c r="CX264" s="333"/>
      <c r="CY264" s="333"/>
      <c r="CZ264" s="333"/>
      <c r="DA264" s="333"/>
      <c r="DB264" s="374"/>
      <c r="DC264" s="154"/>
      <c r="DD264" s="179">
        <f t="shared" si="165"/>
        <v>74.170404030914227</v>
      </c>
      <c r="DE264" s="179">
        <f t="shared" si="166"/>
        <v>18.875453333333333</v>
      </c>
      <c r="DF264" s="179">
        <f t="shared" si="167"/>
        <v>40.447400000000002</v>
      </c>
      <c r="DG264" s="179">
        <f t="shared" si="168"/>
        <v>9.4377266666666664</v>
      </c>
      <c r="DH264" s="180">
        <f t="shared" si="169"/>
        <v>30</v>
      </c>
      <c r="DI264" s="181">
        <f t="shared" si="188"/>
        <v>220</v>
      </c>
      <c r="DJ264" s="182">
        <f t="shared" si="183"/>
        <v>1</v>
      </c>
      <c r="DK264" s="182">
        <f t="shared" si="184"/>
        <v>0</v>
      </c>
      <c r="DL264" s="182">
        <f t="shared" si="189"/>
        <v>0</v>
      </c>
      <c r="DM264" s="182">
        <f t="shared" si="190"/>
        <v>0</v>
      </c>
      <c r="DN264" s="182">
        <f t="shared" si="191"/>
        <v>0</v>
      </c>
      <c r="DO264" s="182">
        <f t="shared" si="170"/>
        <v>1</v>
      </c>
      <c r="DP264" s="182">
        <f t="shared" si="171"/>
        <v>0</v>
      </c>
      <c r="DQ264" s="25">
        <f t="shared" si="172"/>
        <v>0</v>
      </c>
      <c r="DR264" s="169"/>
      <c r="DS264" s="166" t="str">
        <f t="shared" si="192"/>
        <v>A</v>
      </c>
      <c r="DT264" s="166" t="str">
        <f t="shared" si="193"/>
        <v>C</v>
      </c>
      <c r="DU264" s="167">
        <f t="shared" si="194"/>
        <v>3</v>
      </c>
      <c r="DV264" s="153" t="str">
        <f>VLOOKUP(M264,'Data Master kondisi'!$O$3:$P$11,2,FALSE)</f>
        <v>Z</v>
      </c>
      <c r="DW264" s="153">
        <f>LOOKUP(DV264,{"X","X","X","Y","Y","Y","Z","Z","Z"},{6,6,6,4,4,4,2,2,2})</f>
        <v>2</v>
      </c>
      <c r="DX264" s="153">
        <f t="shared" si="173"/>
        <v>1</v>
      </c>
      <c r="DY264" s="153">
        <f t="shared" si="195"/>
        <v>6</v>
      </c>
      <c r="DZ264" s="153" t="str">
        <f>VLOOKUP(G264,'Data Master class'!$A$5:$D$12,3,FALSE)</f>
        <v>B</v>
      </c>
      <c r="EA264" s="160" t="str">
        <f t="shared" si="196"/>
        <v>CUKUP</v>
      </c>
      <c r="EB264" s="156"/>
      <c r="EC264" s="153">
        <f>VLOOKUP(G264,'Data Master class'!$A$5:$D$12,2,FALSE)</f>
        <v>3</v>
      </c>
      <c r="ED264" s="153" t="str">
        <f>VLOOKUP(H264,'Data Master class'!$E$5:$G$6,3,FALSE)</f>
        <v>Y</v>
      </c>
      <c r="EE264" s="153">
        <f>VLOOKUP(H264,'Data Master class'!$E$5:$G$6,2,FALSE)</f>
        <v>1</v>
      </c>
      <c r="EF264" s="153">
        <f t="shared" si="197"/>
        <v>4</v>
      </c>
      <c r="EG264" s="153" t="str">
        <f t="shared" si="198"/>
        <v>CLASS 3</v>
      </c>
      <c r="EH264" s="153">
        <f t="shared" si="199"/>
        <v>10</v>
      </c>
      <c r="EI264" s="171"/>
      <c r="EJ264" s="441">
        <f t="shared" si="174"/>
        <v>0.17647058823529413</v>
      </c>
      <c r="EK264" s="441">
        <f t="shared" si="175"/>
        <v>0.76470588235294112</v>
      </c>
      <c r="EL264" s="441">
        <f t="shared" si="176"/>
        <v>0.58823529411764708</v>
      </c>
      <c r="EM264" s="442">
        <f t="shared" si="200"/>
        <v>0.50980392156862742</v>
      </c>
      <c r="EN264" s="443" t="str">
        <f t="shared" si="201"/>
        <v>BURUK</v>
      </c>
      <c r="EO264" s="195"/>
      <c r="EP264" s="196" t="e">
        <f>'2. SUHU &amp; FISIK TRAFO'!CY264</f>
        <v>#NAME?</v>
      </c>
      <c r="EQ264" s="168" t="e">
        <f t="shared" si="202"/>
        <v>#NAME?</v>
      </c>
      <c r="ER264" s="189" t="e">
        <f t="shared" si="203"/>
        <v>#NAME?</v>
      </c>
      <c r="ES264" s="195"/>
      <c r="ET264" s="447">
        <f t="shared" si="185"/>
        <v>11.512</v>
      </c>
      <c r="EU264" s="447">
        <f t="shared" si="204"/>
        <v>9.2096</v>
      </c>
      <c r="EV264" s="448">
        <f t="shared" si="177"/>
        <v>23.024000000000001</v>
      </c>
      <c r="EW264" s="449" t="str">
        <f t="shared" si="205"/>
        <v>BAIK</v>
      </c>
      <c r="EX264" s="721"/>
      <c r="EY264" s="447">
        <f t="shared" si="186"/>
        <v>7.1920000000000002</v>
      </c>
      <c r="EZ264" s="447">
        <f t="shared" si="178"/>
        <v>5.7536000000000005</v>
      </c>
      <c r="FA264" s="448">
        <f t="shared" si="187"/>
        <v>14.384</v>
      </c>
      <c r="FB264" s="449" t="str">
        <f t="shared" si="179"/>
        <v>BAIK</v>
      </c>
      <c r="FC264" s="195"/>
      <c r="FD264" s="453">
        <f t="shared" si="180"/>
        <v>19</v>
      </c>
      <c r="FE264" s="454">
        <f t="shared" si="181"/>
        <v>72.25433526011561</v>
      </c>
      <c r="FF264" s="725">
        <f t="shared" si="182"/>
        <v>26.295999999999996</v>
      </c>
      <c r="FG264" s="202" t="str">
        <f t="shared" si="206"/>
        <v>BURUK</v>
      </c>
    </row>
    <row r="265" spans="1:163">
      <c r="A265" s="347">
        <v>253</v>
      </c>
      <c r="B265" s="764" t="s">
        <v>2239</v>
      </c>
      <c r="C265" s="331" t="s">
        <v>1590</v>
      </c>
      <c r="D265" s="259" t="s">
        <v>1591</v>
      </c>
      <c r="E265" s="319" t="s">
        <v>1488</v>
      </c>
      <c r="F265" s="319" t="s">
        <v>1488</v>
      </c>
      <c r="G265" s="208" t="s">
        <v>206</v>
      </c>
      <c r="H265" s="214" t="s">
        <v>209</v>
      </c>
      <c r="I265" s="463">
        <v>1080801907</v>
      </c>
      <c r="J265" s="462">
        <v>-2689554079</v>
      </c>
      <c r="K265" s="259" t="s">
        <v>341</v>
      </c>
      <c r="L265" s="259" t="s">
        <v>571</v>
      </c>
      <c r="M265" s="259">
        <v>50</v>
      </c>
      <c r="N265" s="259">
        <v>10008519</v>
      </c>
      <c r="O265" s="259">
        <v>2010</v>
      </c>
      <c r="P265" s="259" t="s">
        <v>316</v>
      </c>
      <c r="Q265" s="665">
        <v>1.8111111111111109</v>
      </c>
      <c r="R265" s="433">
        <v>44795</v>
      </c>
      <c r="S265" s="331" t="s">
        <v>318</v>
      </c>
      <c r="T265" s="331" t="s">
        <v>607</v>
      </c>
      <c r="U265" s="259">
        <v>3</v>
      </c>
      <c r="V265" s="259">
        <v>3</v>
      </c>
      <c r="W265" s="259">
        <v>3</v>
      </c>
      <c r="X265" s="259">
        <v>20000</v>
      </c>
      <c r="Y265" s="332">
        <v>390</v>
      </c>
      <c r="Z265" s="332">
        <v>387</v>
      </c>
      <c r="AA265" s="332">
        <v>388</v>
      </c>
      <c r="AB265" s="332">
        <v>222</v>
      </c>
      <c r="AC265" s="332">
        <v>222</v>
      </c>
      <c r="AD265" s="332">
        <v>226</v>
      </c>
      <c r="AE265" s="332">
        <v>57</v>
      </c>
      <c r="AF265" s="332">
        <v>55</v>
      </c>
      <c r="AG265" s="332">
        <v>52</v>
      </c>
      <c r="AH265" s="332">
        <v>38</v>
      </c>
      <c r="AI265" s="332">
        <v>22</v>
      </c>
      <c r="AJ265" s="332">
        <v>14</v>
      </c>
      <c r="AK265" s="332">
        <v>20</v>
      </c>
      <c r="AL265" s="332">
        <v>13</v>
      </c>
      <c r="AM265" s="332">
        <v>32</v>
      </c>
      <c r="AN265" s="332">
        <v>39</v>
      </c>
      <c r="AO265" s="332">
        <v>12</v>
      </c>
      <c r="AP265" s="332">
        <v>19</v>
      </c>
      <c r="AQ265" s="332">
        <v>3</v>
      </c>
      <c r="AR265" s="332">
        <v>2</v>
      </c>
      <c r="AS265" s="332">
        <v>20</v>
      </c>
      <c r="AT265" s="332">
        <v>6</v>
      </c>
      <c r="AU265" s="332"/>
      <c r="AV265" s="332"/>
      <c r="AW265" s="332"/>
      <c r="AX265" s="332"/>
      <c r="AY265" s="648">
        <v>0.96199999999999997</v>
      </c>
      <c r="AZ265" s="648">
        <v>0.95599999999999996</v>
      </c>
      <c r="BA265" s="648">
        <v>0.94</v>
      </c>
      <c r="BB265" s="261">
        <v>388</v>
      </c>
      <c r="BC265" s="261">
        <v>388</v>
      </c>
      <c r="BD265" s="261">
        <v>386</v>
      </c>
      <c r="BE265" s="261">
        <v>220</v>
      </c>
      <c r="BF265" s="261">
        <v>222</v>
      </c>
      <c r="BG265" s="261">
        <v>225</v>
      </c>
      <c r="BH265" s="261">
        <v>54</v>
      </c>
      <c r="BI265" s="261">
        <v>43</v>
      </c>
      <c r="BJ265" s="261">
        <v>34</v>
      </c>
      <c r="BK265" s="261">
        <v>34</v>
      </c>
      <c r="BL265" s="261">
        <v>27</v>
      </c>
      <c r="BM265" s="261">
        <v>11</v>
      </c>
      <c r="BN265" s="261">
        <v>20</v>
      </c>
      <c r="BO265" s="261">
        <v>16</v>
      </c>
      <c r="BP265" s="261">
        <v>23</v>
      </c>
      <c r="BQ265" s="261">
        <v>30</v>
      </c>
      <c r="BR265" s="261">
        <v>6</v>
      </c>
      <c r="BS265" s="261">
        <v>16</v>
      </c>
      <c r="BT265" s="261">
        <v>4</v>
      </c>
      <c r="BU265" s="261">
        <v>2</v>
      </c>
      <c r="BV265" s="261">
        <v>7</v>
      </c>
      <c r="BW265" s="261">
        <v>2</v>
      </c>
      <c r="BX265" s="261"/>
      <c r="BY265" s="261"/>
      <c r="BZ265" s="261"/>
      <c r="CA265" s="261"/>
      <c r="CB265" s="720">
        <v>0.91200000000000003</v>
      </c>
      <c r="CC265" s="720">
        <v>0.88400000000000001</v>
      </c>
      <c r="CD265" s="720">
        <v>0.90400000000000003</v>
      </c>
      <c r="CE265" s="333">
        <v>218</v>
      </c>
      <c r="CF265" s="333">
        <v>56601420616</v>
      </c>
      <c r="CG265" s="333">
        <v>220</v>
      </c>
      <c r="CH265" s="333">
        <v>56601437280</v>
      </c>
      <c r="CI265" s="333">
        <v>223</v>
      </c>
      <c r="CJ265" s="333">
        <v>16320001578</v>
      </c>
      <c r="CK265" s="333">
        <v>218</v>
      </c>
      <c r="CL265" s="333">
        <v>16320000182</v>
      </c>
      <c r="CM265" s="333">
        <v>220</v>
      </c>
      <c r="CN265" s="333">
        <v>163200091797</v>
      </c>
      <c r="CO265" s="333">
        <v>223</v>
      </c>
      <c r="CP265" s="333">
        <v>56601417062</v>
      </c>
      <c r="CQ265" s="333">
        <v>218</v>
      </c>
      <c r="CR265" s="333">
        <v>56601412416</v>
      </c>
      <c r="CS265" s="333">
        <v>220</v>
      </c>
      <c r="CT265" s="333">
        <v>56601412942</v>
      </c>
      <c r="CU265" s="333">
        <v>223</v>
      </c>
      <c r="CV265" s="333">
        <v>163200093978</v>
      </c>
      <c r="CW265" s="333"/>
      <c r="CX265" s="333"/>
      <c r="CY265" s="333"/>
      <c r="CZ265" s="333"/>
      <c r="DA265" s="333"/>
      <c r="DB265" s="374"/>
      <c r="DC265" s="154"/>
      <c r="DD265" s="179">
        <f t="shared" si="165"/>
        <v>74.425066362350847</v>
      </c>
      <c r="DE265" s="179">
        <f t="shared" si="166"/>
        <v>76.587099999999992</v>
      </c>
      <c r="DF265" s="179">
        <f t="shared" si="167"/>
        <v>73.899833333333333</v>
      </c>
      <c r="DG265" s="179">
        <f t="shared" si="168"/>
        <v>69.868933333333331</v>
      </c>
      <c r="DH265" s="180">
        <f t="shared" si="169"/>
        <v>57</v>
      </c>
      <c r="DI265" s="181">
        <f t="shared" si="188"/>
        <v>218</v>
      </c>
      <c r="DJ265" s="182">
        <f t="shared" si="183"/>
        <v>0</v>
      </c>
      <c r="DK265" s="182">
        <f t="shared" si="184"/>
        <v>0</v>
      </c>
      <c r="DL265" s="182">
        <f t="shared" si="189"/>
        <v>1</v>
      </c>
      <c r="DM265" s="182">
        <f t="shared" si="190"/>
        <v>0</v>
      </c>
      <c r="DN265" s="182">
        <f t="shared" si="191"/>
        <v>0</v>
      </c>
      <c r="DO265" s="182">
        <f t="shared" si="170"/>
        <v>0</v>
      </c>
      <c r="DP265" s="182">
        <f t="shared" si="171"/>
        <v>1</v>
      </c>
      <c r="DQ265" s="25">
        <f t="shared" si="172"/>
        <v>0</v>
      </c>
      <c r="DR265" s="169"/>
      <c r="DS265" s="166" t="str">
        <f t="shared" si="192"/>
        <v>B</v>
      </c>
      <c r="DT265" s="166" t="str">
        <f t="shared" si="193"/>
        <v>A</v>
      </c>
      <c r="DU265" s="167">
        <f t="shared" si="194"/>
        <v>4</v>
      </c>
      <c r="DV265" s="153" t="str">
        <f>VLOOKUP(M265,'Data Master kondisi'!$O$3:$P$11,2,FALSE)</f>
        <v>Z</v>
      </c>
      <c r="DW265" s="153">
        <f>LOOKUP(DV265,{"X","X","X","Y","Y","Y","Z","Z","Z"},{6,6,6,4,4,4,2,2,2})</f>
        <v>2</v>
      </c>
      <c r="DX265" s="153">
        <f t="shared" si="173"/>
        <v>1</v>
      </c>
      <c r="DY265" s="153">
        <f t="shared" si="195"/>
        <v>7</v>
      </c>
      <c r="DZ265" s="153" t="str">
        <f>VLOOKUP(G265,'Data Master class'!$A$5:$D$12,3,FALSE)</f>
        <v>B</v>
      </c>
      <c r="EA265" s="160" t="str">
        <f t="shared" si="196"/>
        <v>CUKUP</v>
      </c>
      <c r="EB265" s="156"/>
      <c r="EC265" s="153">
        <f>VLOOKUP(G265,'Data Master class'!$A$5:$D$12,2,FALSE)</f>
        <v>3</v>
      </c>
      <c r="ED265" s="153" t="str">
        <f>VLOOKUP(H265,'Data Master class'!$E$5:$G$6,3,FALSE)</f>
        <v>Y</v>
      </c>
      <c r="EE265" s="153">
        <f>VLOOKUP(H265,'Data Master class'!$E$5:$G$6,2,FALSE)</f>
        <v>1</v>
      </c>
      <c r="EF265" s="153">
        <f t="shared" si="197"/>
        <v>4</v>
      </c>
      <c r="EG265" s="153" t="str">
        <f t="shared" si="198"/>
        <v>CLASS 3</v>
      </c>
      <c r="EH265" s="153">
        <f t="shared" si="199"/>
        <v>11</v>
      </c>
      <c r="EI265" s="171"/>
      <c r="EJ265" s="441">
        <f t="shared" si="174"/>
        <v>4.2682926829268338E-2</v>
      </c>
      <c r="EK265" s="441">
        <f t="shared" si="175"/>
        <v>6.0975609756097997E-3</v>
      </c>
      <c r="EL265" s="441">
        <f t="shared" si="176"/>
        <v>4.8780487804878009E-2</v>
      </c>
      <c r="EM265" s="442">
        <f t="shared" si="200"/>
        <v>3.252032520325205E-2</v>
      </c>
      <c r="EN265" s="443" t="str">
        <f t="shared" si="201"/>
        <v>BAIK</v>
      </c>
      <c r="EO265" s="195"/>
      <c r="EP265" s="196" t="e">
        <f>'2. SUHU &amp; FISIK TRAFO'!CY265</f>
        <v>#NAME?</v>
      </c>
      <c r="EQ265" s="168" t="e">
        <f t="shared" si="202"/>
        <v>#NAME?</v>
      </c>
      <c r="ER265" s="189" t="e">
        <f t="shared" si="203"/>
        <v>#NAME?</v>
      </c>
      <c r="ES265" s="195"/>
      <c r="ET265" s="447">
        <f t="shared" si="185"/>
        <v>36.616</v>
      </c>
      <c r="EU265" s="447">
        <f t="shared" si="204"/>
        <v>29.2928</v>
      </c>
      <c r="EV265" s="448">
        <f t="shared" si="177"/>
        <v>73.231999999999999</v>
      </c>
      <c r="EW265" s="449" t="str">
        <f t="shared" si="205"/>
        <v>CUKUP</v>
      </c>
      <c r="EX265" s="721"/>
      <c r="EY265" s="447">
        <f t="shared" si="186"/>
        <v>29.076000000000001</v>
      </c>
      <c r="EZ265" s="447">
        <f t="shared" si="178"/>
        <v>23.260800000000003</v>
      </c>
      <c r="FA265" s="448">
        <f t="shared" si="187"/>
        <v>58.152000000000001</v>
      </c>
      <c r="FB265" s="449" t="str">
        <f t="shared" si="179"/>
        <v>BAIK</v>
      </c>
      <c r="FC265" s="195"/>
      <c r="FD265" s="453">
        <f t="shared" si="180"/>
        <v>38</v>
      </c>
      <c r="FE265" s="454">
        <f t="shared" si="181"/>
        <v>72.25433526011561</v>
      </c>
      <c r="FF265" s="725">
        <f t="shared" si="182"/>
        <v>52.591999999999992</v>
      </c>
      <c r="FG265" s="202" t="str">
        <f t="shared" si="206"/>
        <v>BURUK</v>
      </c>
    </row>
    <row r="266" spans="1:163">
      <c r="A266" s="347">
        <v>254</v>
      </c>
      <c r="B266" s="764" t="s">
        <v>2239</v>
      </c>
      <c r="C266" s="331" t="s">
        <v>1592</v>
      </c>
      <c r="D266" s="259" t="s">
        <v>1591</v>
      </c>
      <c r="E266" s="319" t="s">
        <v>1488</v>
      </c>
      <c r="F266" s="319" t="s">
        <v>1488</v>
      </c>
      <c r="G266" s="208" t="s">
        <v>206</v>
      </c>
      <c r="H266" s="214" t="s">
        <v>209</v>
      </c>
      <c r="I266" s="463">
        <v>10807988446</v>
      </c>
      <c r="J266" s="462">
        <v>-2693436466</v>
      </c>
      <c r="K266" s="259" t="s">
        <v>341</v>
      </c>
      <c r="L266" s="259" t="s">
        <v>572</v>
      </c>
      <c r="M266" s="259">
        <v>100</v>
      </c>
      <c r="N266" s="259">
        <v>90303223</v>
      </c>
      <c r="O266" s="259">
        <v>1991</v>
      </c>
      <c r="P266" s="259" t="s">
        <v>316</v>
      </c>
      <c r="Q266" s="665">
        <v>1.8187500000000001</v>
      </c>
      <c r="R266" s="433">
        <v>44795</v>
      </c>
      <c r="S266" s="331" t="s">
        <v>318</v>
      </c>
      <c r="T266" s="331" t="s">
        <v>607</v>
      </c>
      <c r="U266" s="259">
        <v>4</v>
      </c>
      <c r="V266" s="259">
        <v>2</v>
      </c>
      <c r="W266" s="259">
        <v>3</v>
      </c>
      <c r="X266" s="259">
        <v>20000</v>
      </c>
      <c r="Y266" s="332">
        <v>400</v>
      </c>
      <c r="Z266" s="332">
        <v>399</v>
      </c>
      <c r="AA266" s="332">
        <v>396</v>
      </c>
      <c r="AB266" s="332">
        <v>230</v>
      </c>
      <c r="AC266" s="332">
        <v>228</v>
      </c>
      <c r="AD266" s="332">
        <v>226</v>
      </c>
      <c r="AE266" s="332">
        <v>4</v>
      </c>
      <c r="AF266" s="332">
        <v>10</v>
      </c>
      <c r="AG266" s="332">
        <v>18</v>
      </c>
      <c r="AH266" s="332">
        <v>15</v>
      </c>
      <c r="AI266" s="332">
        <v>3</v>
      </c>
      <c r="AJ266" s="332">
        <v>10</v>
      </c>
      <c r="AK266" s="332">
        <v>18</v>
      </c>
      <c r="AL266" s="332">
        <v>14</v>
      </c>
      <c r="AM266" s="332">
        <v>1</v>
      </c>
      <c r="AN266" s="332">
        <v>0</v>
      </c>
      <c r="AO266" s="332">
        <v>0</v>
      </c>
      <c r="AP266" s="332">
        <v>1</v>
      </c>
      <c r="AQ266" s="332"/>
      <c r="AR266" s="332"/>
      <c r="AS266" s="332"/>
      <c r="AT266" s="332"/>
      <c r="AU266" s="332"/>
      <c r="AV266" s="332"/>
      <c r="AW266" s="332"/>
      <c r="AX266" s="332"/>
      <c r="AY266" s="648">
        <v>0.94599999999999995</v>
      </c>
      <c r="AZ266" s="648">
        <v>0.878</v>
      </c>
      <c r="BA266" s="648">
        <v>0.96099999999999997</v>
      </c>
      <c r="BB266" s="261">
        <v>397</v>
      </c>
      <c r="BC266" s="261">
        <v>395</v>
      </c>
      <c r="BD266" s="261">
        <v>395</v>
      </c>
      <c r="BE266" s="261">
        <v>228</v>
      </c>
      <c r="BF266" s="261">
        <v>227</v>
      </c>
      <c r="BG266" s="261">
        <v>225</v>
      </c>
      <c r="BH266" s="261">
        <v>1</v>
      </c>
      <c r="BI266" s="261">
        <v>3</v>
      </c>
      <c r="BJ266" s="261">
        <v>13</v>
      </c>
      <c r="BK266" s="261">
        <v>12</v>
      </c>
      <c r="BL266" s="261">
        <v>1</v>
      </c>
      <c r="BM266" s="261">
        <v>3</v>
      </c>
      <c r="BN266" s="261">
        <v>13</v>
      </c>
      <c r="BO266" s="261">
        <v>12</v>
      </c>
      <c r="BP266" s="261">
        <v>0</v>
      </c>
      <c r="BQ266" s="261">
        <v>0</v>
      </c>
      <c r="BR266" s="261">
        <v>0</v>
      </c>
      <c r="BS266" s="261">
        <v>0</v>
      </c>
      <c r="BT266" s="261"/>
      <c r="BU266" s="261"/>
      <c r="BV266" s="261"/>
      <c r="BW266" s="261"/>
      <c r="BX266" s="261"/>
      <c r="BY266" s="261"/>
      <c r="BZ266" s="261"/>
      <c r="CA266" s="261"/>
      <c r="CB266" s="720">
        <v>0.83499999999999996</v>
      </c>
      <c r="CC266" s="720">
        <v>0.84599999999999997</v>
      </c>
      <c r="CD266" s="720">
        <v>0.88300000000000001</v>
      </c>
      <c r="CE266" s="333">
        <v>226</v>
      </c>
      <c r="CF266" s="333">
        <v>32201758789</v>
      </c>
      <c r="CG266" s="333">
        <v>226</v>
      </c>
      <c r="CH266" s="333">
        <v>3220175876</v>
      </c>
      <c r="CI266" s="333">
        <v>223</v>
      </c>
      <c r="CJ266" s="333">
        <v>16320008937</v>
      </c>
      <c r="CK266" s="333"/>
      <c r="CL266" s="333"/>
      <c r="CM266" s="333"/>
      <c r="CN266" s="333"/>
      <c r="CO266" s="333"/>
      <c r="CP266" s="333"/>
      <c r="CQ266" s="333"/>
      <c r="CR266" s="333"/>
      <c r="CS266" s="333"/>
      <c r="CT266" s="333"/>
      <c r="CU266" s="333"/>
      <c r="CV266" s="333"/>
      <c r="CW266" s="333"/>
      <c r="CX266" s="333"/>
      <c r="CY266" s="333"/>
      <c r="CZ266" s="333"/>
      <c r="DA266" s="333"/>
      <c r="DB266" s="374"/>
      <c r="DC266" s="170"/>
      <c r="DD266" s="179">
        <f t="shared" si="165"/>
        <v>145.1133093090188</v>
      </c>
      <c r="DE266" s="179">
        <f t="shared" si="166"/>
        <v>2.7564666666666664</v>
      </c>
      <c r="DF266" s="179">
        <f t="shared" si="167"/>
        <v>6.891166666666666</v>
      </c>
      <c r="DG266" s="179">
        <f t="shared" si="168"/>
        <v>12.404099999999998</v>
      </c>
      <c r="DH266" s="180">
        <f t="shared" si="169"/>
        <v>18</v>
      </c>
      <c r="DI266" s="181">
        <f t="shared" si="188"/>
        <v>223</v>
      </c>
      <c r="DJ266" s="182">
        <f t="shared" si="183"/>
        <v>1</v>
      </c>
      <c r="DK266" s="182">
        <f t="shared" si="184"/>
        <v>0</v>
      </c>
      <c r="DL266" s="182">
        <f t="shared" si="189"/>
        <v>0</v>
      </c>
      <c r="DM266" s="182">
        <f t="shared" si="190"/>
        <v>0</v>
      </c>
      <c r="DN266" s="182">
        <f t="shared" si="191"/>
        <v>0</v>
      </c>
      <c r="DO266" s="182">
        <f t="shared" si="170"/>
        <v>1</v>
      </c>
      <c r="DP266" s="182">
        <f t="shared" si="171"/>
        <v>0</v>
      </c>
      <c r="DQ266" s="25">
        <f t="shared" si="172"/>
        <v>0</v>
      </c>
      <c r="DR266" s="169"/>
      <c r="DS266" s="166" t="str">
        <f t="shared" si="192"/>
        <v>A</v>
      </c>
      <c r="DT266" s="166" t="str">
        <f t="shared" si="193"/>
        <v>C</v>
      </c>
      <c r="DU266" s="167">
        <f t="shared" si="194"/>
        <v>3</v>
      </c>
      <c r="DV266" s="153" t="str">
        <f>VLOOKUP(M266,'Data Master kondisi'!$O$3:$P$11,2,FALSE)</f>
        <v>Z</v>
      </c>
      <c r="DW266" s="153">
        <f>LOOKUP(DV266,{"X","X","X","Y","Y","Y","Z","Z","Z"},{6,6,6,4,4,4,2,2,2})</f>
        <v>2</v>
      </c>
      <c r="DX266" s="153">
        <f t="shared" si="173"/>
        <v>3</v>
      </c>
      <c r="DY266" s="153">
        <f t="shared" si="195"/>
        <v>8</v>
      </c>
      <c r="DZ266" s="153" t="str">
        <f>VLOOKUP(G266,'Data Master class'!$A$5:$D$12,3,FALSE)</f>
        <v>B</v>
      </c>
      <c r="EA266" s="160" t="str">
        <f t="shared" si="196"/>
        <v>CUKUP</v>
      </c>
      <c r="EB266" s="156"/>
      <c r="EC266" s="153">
        <f>VLOOKUP(G266,'Data Master class'!$A$5:$D$12,2,FALSE)</f>
        <v>3</v>
      </c>
      <c r="ED266" s="153" t="str">
        <f>VLOOKUP(H266,'Data Master class'!$E$5:$G$6,3,FALSE)</f>
        <v>Y</v>
      </c>
      <c r="EE266" s="153">
        <f>VLOOKUP(H266,'Data Master class'!$E$5:$G$6,2,FALSE)</f>
        <v>1</v>
      </c>
      <c r="EF266" s="153">
        <f t="shared" si="197"/>
        <v>4</v>
      </c>
      <c r="EG266" s="153" t="str">
        <f t="shared" si="198"/>
        <v>CLASS 3</v>
      </c>
      <c r="EH266" s="153">
        <f t="shared" si="199"/>
        <v>12</v>
      </c>
      <c r="EI266" s="171"/>
      <c r="EJ266" s="441">
        <f t="shared" si="174"/>
        <v>0.625</v>
      </c>
      <c r="EK266" s="441">
        <f t="shared" si="175"/>
        <v>6.2499999999999944E-2</v>
      </c>
      <c r="EL266" s="441">
        <f t="shared" si="176"/>
        <v>0.68750000000000011</v>
      </c>
      <c r="EM266" s="442">
        <f t="shared" si="200"/>
        <v>0.45833333333333331</v>
      </c>
      <c r="EN266" s="443" t="str">
        <f t="shared" si="201"/>
        <v>BURUK</v>
      </c>
      <c r="EO266" s="195"/>
      <c r="EP266" s="196" t="e">
        <f>'2. SUHU &amp; FISIK TRAFO'!CY266</f>
        <v>#NAME?</v>
      </c>
      <c r="EQ266" s="168" t="e">
        <f t="shared" si="202"/>
        <v>#NAME?</v>
      </c>
      <c r="ER266" s="189" t="e">
        <f t="shared" si="203"/>
        <v>#NAME?</v>
      </c>
      <c r="ES266" s="195"/>
      <c r="ET266" s="447">
        <f t="shared" si="185"/>
        <v>7.2679999999999998</v>
      </c>
      <c r="EU266" s="447">
        <f t="shared" si="204"/>
        <v>5.8144</v>
      </c>
      <c r="EV266" s="448">
        <f t="shared" si="177"/>
        <v>7.2679999999999998</v>
      </c>
      <c r="EW266" s="449" t="str">
        <f t="shared" si="205"/>
        <v>BAIK</v>
      </c>
      <c r="EX266" s="721"/>
      <c r="EY266" s="447">
        <f t="shared" si="186"/>
        <v>3.8340000000000001</v>
      </c>
      <c r="EZ266" s="447">
        <f t="shared" si="178"/>
        <v>3.0672000000000001</v>
      </c>
      <c r="FA266" s="448">
        <f t="shared" si="187"/>
        <v>3.8340000000000001</v>
      </c>
      <c r="FB266" s="449" t="str">
        <f t="shared" si="179"/>
        <v>BAIK</v>
      </c>
      <c r="FC266" s="195"/>
      <c r="FD266" s="453">
        <f t="shared" si="180"/>
        <v>15</v>
      </c>
      <c r="FE266" s="454">
        <f t="shared" si="181"/>
        <v>144.50867052023122</v>
      </c>
      <c r="FF266" s="725">
        <f t="shared" si="182"/>
        <v>10.379999999999999</v>
      </c>
      <c r="FG266" s="202" t="str">
        <f t="shared" si="206"/>
        <v>CUKUP</v>
      </c>
    </row>
    <row r="267" spans="1:163">
      <c r="A267" s="347">
        <v>255</v>
      </c>
      <c r="B267" s="764" t="s">
        <v>2239</v>
      </c>
      <c r="C267" s="331" t="s">
        <v>1593</v>
      </c>
      <c r="D267" s="259" t="s">
        <v>1575</v>
      </c>
      <c r="E267" s="319" t="s">
        <v>1488</v>
      </c>
      <c r="F267" s="319" t="s">
        <v>1488</v>
      </c>
      <c r="G267" s="208" t="s">
        <v>206</v>
      </c>
      <c r="H267" s="214" t="s">
        <v>208</v>
      </c>
      <c r="I267" s="463">
        <v>1080818978</v>
      </c>
      <c r="J267" s="462">
        <v>-26885487</v>
      </c>
      <c r="K267" s="259" t="s">
        <v>315</v>
      </c>
      <c r="L267" s="259" t="s">
        <v>572</v>
      </c>
      <c r="M267" s="259">
        <v>50</v>
      </c>
      <c r="N267" s="259">
        <v>1019691055022</v>
      </c>
      <c r="O267" s="259">
        <v>2010</v>
      </c>
      <c r="P267" s="259" t="s">
        <v>316</v>
      </c>
      <c r="Q267" s="665">
        <v>1.8256944444444443</v>
      </c>
      <c r="R267" s="433">
        <v>44795</v>
      </c>
      <c r="S267" s="331" t="s">
        <v>318</v>
      </c>
      <c r="T267" s="331" t="s">
        <v>607</v>
      </c>
      <c r="U267" s="259">
        <v>1</v>
      </c>
      <c r="V267" s="259">
        <v>1</v>
      </c>
      <c r="W267" s="259">
        <v>3</v>
      </c>
      <c r="X267" s="259">
        <v>20000</v>
      </c>
      <c r="Y267" s="332">
        <v>410</v>
      </c>
      <c r="Z267" s="332">
        <v>412</v>
      </c>
      <c r="AA267" s="332">
        <v>410</v>
      </c>
      <c r="AB267" s="332">
        <v>238</v>
      </c>
      <c r="AC267" s="332">
        <v>238</v>
      </c>
      <c r="AD267" s="332">
        <v>236</v>
      </c>
      <c r="AE267" s="332">
        <v>58</v>
      </c>
      <c r="AF267" s="332">
        <v>27</v>
      </c>
      <c r="AG267" s="332">
        <v>16</v>
      </c>
      <c r="AH267" s="332">
        <v>37</v>
      </c>
      <c r="AI267" s="332"/>
      <c r="AJ267" s="332"/>
      <c r="AK267" s="332"/>
      <c r="AL267" s="332"/>
      <c r="AM267" s="332">
        <v>58</v>
      </c>
      <c r="AN267" s="332">
        <v>27</v>
      </c>
      <c r="AO267" s="332">
        <v>16</v>
      </c>
      <c r="AP267" s="332">
        <v>37</v>
      </c>
      <c r="AQ267" s="332"/>
      <c r="AR267" s="332"/>
      <c r="AS267" s="332"/>
      <c r="AT267" s="332"/>
      <c r="AU267" s="332"/>
      <c r="AV267" s="332"/>
      <c r="AW267" s="332"/>
      <c r="AX267" s="332"/>
      <c r="AY267" s="648">
        <v>0.97499999999999998</v>
      </c>
      <c r="AZ267" s="648">
        <v>0.90700000000000003</v>
      </c>
      <c r="BA267" s="648">
        <v>0.87</v>
      </c>
      <c r="BB267" s="261">
        <v>410</v>
      </c>
      <c r="BC267" s="261">
        <v>410</v>
      </c>
      <c r="BD267" s="261">
        <v>410</v>
      </c>
      <c r="BE267" s="261">
        <v>236</v>
      </c>
      <c r="BF267" s="261">
        <v>236</v>
      </c>
      <c r="BG267" s="261">
        <v>236</v>
      </c>
      <c r="BH267" s="261">
        <v>41</v>
      </c>
      <c r="BI267" s="261">
        <v>21</v>
      </c>
      <c r="BJ267" s="261">
        <v>12</v>
      </c>
      <c r="BK267" s="261">
        <v>20</v>
      </c>
      <c r="BL267" s="261"/>
      <c r="BM267" s="261"/>
      <c r="BN267" s="261"/>
      <c r="BO267" s="261"/>
      <c r="BP267" s="261">
        <v>41</v>
      </c>
      <c r="BQ267" s="261">
        <v>21</v>
      </c>
      <c r="BR267" s="261">
        <v>12</v>
      </c>
      <c r="BS267" s="261">
        <v>20</v>
      </c>
      <c r="BT267" s="261"/>
      <c r="BU267" s="261"/>
      <c r="BV267" s="261"/>
      <c r="BW267" s="261"/>
      <c r="BX267" s="261"/>
      <c r="BY267" s="261"/>
      <c r="BZ267" s="261"/>
      <c r="CA267" s="261"/>
      <c r="CB267" s="720">
        <v>0.91600000000000004</v>
      </c>
      <c r="CC267" s="720">
        <v>0.91500000000000004</v>
      </c>
      <c r="CD267" s="720">
        <v>0.85499999999999998</v>
      </c>
      <c r="CE267" s="333"/>
      <c r="CF267" s="333"/>
      <c r="CG267" s="333"/>
      <c r="CH267" s="333"/>
      <c r="CI267" s="333"/>
      <c r="CJ267" s="333"/>
      <c r="CK267" s="333">
        <v>233</v>
      </c>
      <c r="CL267" s="333">
        <v>56601404611</v>
      </c>
      <c r="CM267" s="333">
        <v>233</v>
      </c>
      <c r="CN267" s="333">
        <v>56601407231</v>
      </c>
      <c r="CO267" s="333">
        <v>234</v>
      </c>
      <c r="CP267" s="333">
        <v>1632000169541</v>
      </c>
      <c r="CQ267" s="333"/>
      <c r="CR267" s="333"/>
      <c r="CS267" s="333"/>
      <c r="CT267" s="333"/>
      <c r="CU267" s="333"/>
      <c r="CV267" s="333"/>
      <c r="CW267" s="333"/>
      <c r="CX267" s="333"/>
      <c r="CY267" s="333"/>
      <c r="CZ267" s="333"/>
      <c r="DA267" s="333"/>
      <c r="DB267" s="374"/>
      <c r="DC267" s="154"/>
      <c r="DD267" s="179">
        <f t="shared" si="165"/>
        <v>70.377599279333381</v>
      </c>
      <c r="DE267" s="179">
        <f t="shared" si="166"/>
        <v>82.41258666666667</v>
      </c>
      <c r="DF267" s="179">
        <f t="shared" si="167"/>
        <v>38.36448</v>
      </c>
      <c r="DG267" s="179">
        <f t="shared" si="168"/>
        <v>22.734506666666668</v>
      </c>
      <c r="DH267" s="180">
        <f t="shared" si="169"/>
        <v>58</v>
      </c>
      <c r="DI267" s="181">
        <f t="shared" si="188"/>
        <v>233</v>
      </c>
      <c r="DJ267" s="182">
        <f t="shared" si="183"/>
        <v>0</v>
      </c>
      <c r="DK267" s="182">
        <f t="shared" si="184"/>
        <v>1</v>
      </c>
      <c r="DL267" s="182">
        <f t="shared" si="189"/>
        <v>0</v>
      </c>
      <c r="DM267" s="182">
        <f t="shared" si="190"/>
        <v>0</v>
      </c>
      <c r="DN267" s="182">
        <f t="shared" si="191"/>
        <v>0</v>
      </c>
      <c r="DO267" s="182">
        <f t="shared" si="170"/>
        <v>0</v>
      </c>
      <c r="DP267" s="182">
        <f t="shared" si="171"/>
        <v>0</v>
      </c>
      <c r="DQ267" s="25">
        <f t="shared" si="172"/>
        <v>1</v>
      </c>
      <c r="DR267" s="169"/>
      <c r="DS267" s="166" t="str">
        <f t="shared" si="192"/>
        <v>A</v>
      </c>
      <c r="DT267" s="166" t="str">
        <f t="shared" si="193"/>
        <v>C</v>
      </c>
      <c r="DU267" s="167">
        <f t="shared" si="194"/>
        <v>3</v>
      </c>
      <c r="DV267" s="153" t="str">
        <f>VLOOKUP(M267,'Data Master kondisi'!$O$3:$P$11,2,FALSE)</f>
        <v>Z</v>
      </c>
      <c r="DW267" s="153">
        <f>LOOKUP(DV267,{"X","X","X","Y","Y","Y","Z","Z","Z"},{6,6,6,4,4,4,2,2,2})</f>
        <v>2</v>
      </c>
      <c r="DX267" s="153">
        <f t="shared" si="173"/>
        <v>1</v>
      </c>
      <c r="DY267" s="153">
        <f t="shared" si="195"/>
        <v>6</v>
      </c>
      <c r="DZ267" s="153" t="str">
        <f>VLOOKUP(G267,'Data Master class'!$A$5:$D$12,3,FALSE)</f>
        <v>B</v>
      </c>
      <c r="EA267" s="160" t="str">
        <f t="shared" si="196"/>
        <v>CUKUP</v>
      </c>
      <c r="EB267" s="156"/>
      <c r="EC267" s="153">
        <f>VLOOKUP(G267,'Data Master class'!$A$5:$D$12,2,FALSE)</f>
        <v>3</v>
      </c>
      <c r="ED267" s="153" t="str">
        <f>VLOOKUP(H267,'Data Master class'!$E$5:$G$6,3,FALSE)</f>
        <v>X</v>
      </c>
      <c r="EE267" s="153">
        <f>VLOOKUP(H267,'Data Master class'!$E$5:$G$6,2,FALSE)</f>
        <v>2</v>
      </c>
      <c r="EF267" s="153">
        <f t="shared" si="197"/>
        <v>5</v>
      </c>
      <c r="EG267" s="153" t="str">
        <f t="shared" si="198"/>
        <v>CLASS 3</v>
      </c>
      <c r="EH267" s="153">
        <f t="shared" si="199"/>
        <v>11</v>
      </c>
      <c r="EI267" s="171"/>
      <c r="EJ267" s="441">
        <f t="shared" si="174"/>
        <v>0.72277227722772286</v>
      </c>
      <c r="EK267" s="441">
        <f t="shared" si="175"/>
        <v>0.19801980198019797</v>
      </c>
      <c r="EL267" s="441">
        <f t="shared" si="176"/>
        <v>0.52475247524752477</v>
      </c>
      <c r="EM267" s="442">
        <f t="shared" si="200"/>
        <v>0.48184818481848185</v>
      </c>
      <c r="EN267" s="443" t="str">
        <f t="shared" si="201"/>
        <v>BURUK</v>
      </c>
      <c r="EO267" s="195"/>
      <c r="EP267" s="196" t="e">
        <f>'2. SUHU &amp; FISIK TRAFO'!CY267</f>
        <v>#NAME?</v>
      </c>
      <c r="EQ267" s="168" t="e">
        <f t="shared" si="202"/>
        <v>#NAME?</v>
      </c>
      <c r="ER267" s="189" t="e">
        <f t="shared" si="203"/>
        <v>#NAME?</v>
      </c>
      <c r="ES267" s="195"/>
      <c r="ET267" s="447">
        <f t="shared" si="185"/>
        <v>24.006</v>
      </c>
      <c r="EU267" s="447">
        <f t="shared" si="204"/>
        <v>19.204800000000002</v>
      </c>
      <c r="EV267" s="448">
        <f t="shared" si="177"/>
        <v>48.012</v>
      </c>
      <c r="EW267" s="449" t="str">
        <f t="shared" si="205"/>
        <v>BAIK</v>
      </c>
      <c r="EX267" s="721"/>
      <c r="EY267" s="447">
        <f t="shared" si="186"/>
        <v>17.463999999999999</v>
      </c>
      <c r="EZ267" s="447">
        <f t="shared" si="178"/>
        <v>13.9712</v>
      </c>
      <c r="FA267" s="448">
        <f t="shared" si="187"/>
        <v>34.927999999999997</v>
      </c>
      <c r="FB267" s="449" t="str">
        <f t="shared" si="179"/>
        <v>BAIK</v>
      </c>
      <c r="FC267" s="195"/>
      <c r="FD267" s="453">
        <f t="shared" si="180"/>
        <v>37</v>
      </c>
      <c r="FE267" s="454">
        <f t="shared" si="181"/>
        <v>72.25433526011561</v>
      </c>
      <c r="FF267" s="725">
        <f t="shared" si="182"/>
        <v>51.207999999999998</v>
      </c>
      <c r="FG267" s="202" t="str">
        <f t="shared" si="206"/>
        <v>BURUK</v>
      </c>
    </row>
    <row r="268" spans="1:163">
      <c r="A268" s="347">
        <v>256</v>
      </c>
      <c r="B268" s="764" t="s">
        <v>2239</v>
      </c>
      <c r="C268" s="331" t="s">
        <v>1594</v>
      </c>
      <c r="D268" s="259" t="s">
        <v>1558</v>
      </c>
      <c r="E268" s="319" t="s">
        <v>1488</v>
      </c>
      <c r="F268" s="319" t="s">
        <v>1488</v>
      </c>
      <c r="G268" s="208" t="s">
        <v>206</v>
      </c>
      <c r="H268" s="214" t="s">
        <v>208</v>
      </c>
      <c r="I268" s="463">
        <v>10808572546</v>
      </c>
      <c r="J268" s="462">
        <v>-2688283616</v>
      </c>
      <c r="K268" s="259" t="s">
        <v>341</v>
      </c>
      <c r="L268" s="259" t="s">
        <v>310</v>
      </c>
      <c r="M268" s="259">
        <v>100</v>
      </c>
      <c r="N268" s="259">
        <v>9431800</v>
      </c>
      <c r="O268" s="259">
        <v>1994</v>
      </c>
      <c r="P268" s="259" t="s">
        <v>316</v>
      </c>
      <c r="Q268" s="665">
        <v>1.8319444444444444</v>
      </c>
      <c r="R268" s="433">
        <v>44795</v>
      </c>
      <c r="S268" s="331" t="s">
        <v>318</v>
      </c>
      <c r="T268" s="331" t="s">
        <v>607</v>
      </c>
      <c r="U268" s="259">
        <v>3</v>
      </c>
      <c r="V268" s="259">
        <v>3</v>
      </c>
      <c r="W268" s="259">
        <v>3</v>
      </c>
      <c r="X268" s="259">
        <v>20000</v>
      </c>
      <c r="Y268" s="332">
        <v>399</v>
      </c>
      <c r="Z268" s="332">
        <v>401</v>
      </c>
      <c r="AA268" s="332">
        <v>400</v>
      </c>
      <c r="AB268" s="332">
        <v>228</v>
      </c>
      <c r="AC268" s="332">
        <v>231</v>
      </c>
      <c r="AD268" s="332">
        <v>227</v>
      </c>
      <c r="AE268" s="332">
        <v>43</v>
      </c>
      <c r="AF268" s="332">
        <v>45</v>
      </c>
      <c r="AG268" s="332">
        <v>109</v>
      </c>
      <c r="AH268" s="332">
        <v>78</v>
      </c>
      <c r="AI268" s="332"/>
      <c r="AJ268" s="332"/>
      <c r="AK268" s="332"/>
      <c r="AL268" s="332"/>
      <c r="AM268" s="332">
        <v>8</v>
      </c>
      <c r="AN268" s="332">
        <v>13</v>
      </c>
      <c r="AO268" s="332">
        <v>38</v>
      </c>
      <c r="AP268" s="332">
        <v>33</v>
      </c>
      <c r="AQ268" s="332">
        <v>4</v>
      </c>
      <c r="AR268" s="332">
        <v>0</v>
      </c>
      <c r="AS268" s="332">
        <v>15</v>
      </c>
      <c r="AT268" s="332">
        <v>14</v>
      </c>
      <c r="AU268" s="332">
        <v>30</v>
      </c>
      <c r="AV268" s="332">
        <v>32</v>
      </c>
      <c r="AW268" s="332">
        <v>44</v>
      </c>
      <c r="AX268" s="332">
        <v>25</v>
      </c>
      <c r="AY268" s="648">
        <v>0.97199999999999998</v>
      </c>
      <c r="AZ268" s="648">
        <v>0.96399999999999997</v>
      </c>
      <c r="BA268" s="648">
        <v>0.96299999999999997</v>
      </c>
      <c r="BB268" s="261">
        <v>398</v>
      </c>
      <c r="BC268" s="261">
        <v>400</v>
      </c>
      <c r="BD268" s="261">
        <v>398</v>
      </c>
      <c r="BE268" s="261">
        <v>227</v>
      </c>
      <c r="BF268" s="261">
        <v>230</v>
      </c>
      <c r="BG268" s="261">
        <v>227</v>
      </c>
      <c r="BH268" s="261">
        <v>66</v>
      </c>
      <c r="BI268" s="261">
        <v>79</v>
      </c>
      <c r="BJ268" s="261">
        <v>93</v>
      </c>
      <c r="BK268" s="261">
        <v>30</v>
      </c>
      <c r="BL268" s="261"/>
      <c r="BM268" s="261"/>
      <c r="BN268" s="261"/>
      <c r="BO268" s="261"/>
      <c r="BP268" s="261">
        <v>6</v>
      </c>
      <c r="BQ268" s="261">
        <v>6</v>
      </c>
      <c r="BR268" s="261">
        <v>23</v>
      </c>
      <c r="BS268" s="261">
        <v>9</v>
      </c>
      <c r="BT268" s="261">
        <v>39</v>
      </c>
      <c r="BU268" s="261">
        <v>42</v>
      </c>
      <c r="BV268" s="261">
        <v>40</v>
      </c>
      <c r="BW268" s="261">
        <v>19</v>
      </c>
      <c r="BX268" s="261">
        <v>21</v>
      </c>
      <c r="BY268" s="261">
        <v>31</v>
      </c>
      <c r="BZ268" s="261">
        <v>30</v>
      </c>
      <c r="CA268" s="261">
        <v>3</v>
      </c>
      <c r="CB268" s="720">
        <v>0.92200000000000004</v>
      </c>
      <c r="CC268" s="720">
        <v>0.91500000000000004</v>
      </c>
      <c r="CD268" s="720">
        <v>0.91</v>
      </c>
      <c r="CE268" s="333"/>
      <c r="CF268" s="333"/>
      <c r="CG268" s="333"/>
      <c r="CH268" s="333"/>
      <c r="CI268" s="333"/>
      <c r="CJ268" s="333"/>
      <c r="CK268" s="333">
        <v>225</v>
      </c>
      <c r="CL268" s="333">
        <v>16320001628</v>
      </c>
      <c r="CM268" s="333">
        <v>228</v>
      </c>
      <c r="CN268" s="333">
        <v>34011446977</v>
      </c>
      <c r="CO268" s="333">
        <v>225</v>
      </c>
      <c r="CP268" s="333">
        <v>163200017033</v>
      </c>
      <c r="CQ268" s="333">
        <v>225</v>
      </c>
      <c r="CR268" s="333">
        <v>163200054343</v>
      </c>
      <c r="CS268" s="333">
        <v>228</v>
      </c>
      <c r="CT268" s="333">
        <v>56401449923</v>
      </c>
      <c r="CU268" s="333">
        <v>225</v>
      </c>
      <c r="CV268" s="333">
        <v>56401449863</v>
      </c>
      <c r="CW268" s="333">
        <v>225</v>
      </c>
      <c r="CX268" s="333">
        <v>163200069156</v>
      </c>
      <c r="CY268" s="333">
        <v>228</v>
      </c>
      <c r="CZ268" s="333">
        <v>22121501286</v>
      </c>
      <c r="DA268" s="333">
        <v>225</v>
      </c>
      <c r="DB268" s="374">
        <v>22121507219</v>
      </c>
      <c r="DC268" s="154"/>
      <c r="DD268" s="179">
        <f t="shared" si="165"/>
        <v>144.50867052023122</v>
      </c>
      <c r="DE268" s="179">
        <f t="shared" si="166"/>
        <v>29.756</v>
      </c>
      <c r="DF268" s="179">
        <f t="shared" si="167"/>
        <v>31.14</v>
      </c>
      <c r="DG268" s="179">
        <f t="shared" si="168"/>
        <v>75.427999999999997</v>
      </c>
      <c r="DH268" s="180">
        <f t="shared" si="169"/>
        <v>109</v>
      </c>
      <c r="DI268" s="181">
        <f t="shared" si="188"/>
        <v>225</v>
      </c>
      <c r="DJ268" s="182">
        <f t="shared" si="183"/>
        <v>0</v>
      </c>
      <c r="DK268" s="182">
        <f t="shared" si="184"/>
        <v>1</v>
      </c>
      <c r="DL268" s="182">
        <f t="shared" si="189"/>
        <v>0</v>
      </c>
      <c r="DM268" s="182">
        <f t="shared" si="190"/>
        <v>0</v>
      </c>
      <c r="DN268" s="182">
        <f t="shared" si="191"/>
        <v>0</v>
      </c>
      <c r="DO268" s="182">
        <f t="shared" si="170"/>
        <v>0</v>
      </c>
      <c r="DP268" s="182">
        <f t="shared" si="171"/>
        <v>1</v>
      </c>
      <c r="DQ268" s="25">
        <f t="shared" si="172"/>
        <v>0</v>
      </c>
      <c r="DR268" s="169"/>
      <c r="DS268" s="166" t="str">
        <f t="shared" si="192"/>
        <v>A</v>
      </c>
      <c r="DT268" s="166" t="str">
        <f t="shared" si="193"/>
        <v>C</v>
      </c>
      <c r="DU268" s="167">
        <f t="shared" si="194"/>
        <v>3</v>
      </c>
      <c r="DV268" s="153" t="str">
        <f>VLOOKUP(M268,'Data Master kondisi'!$O$3:$P$11,2,FALSE)</f>
        <v>Z</v>
      </c>
      <c r="DW268" s="153">
        <f>LOOKUP(DV268,{"X","X","X","Y","Y","Y","Z","Z","Z"},{6,6,6,4,4,4,2,2,2})</f>
        <v>2</v>
      </c>
      <c r="DX268" s="153">
        <f t="shared" si="173"/>
        <v>3</v>
      </c>
      <c r="DY268" s="153">
        <f t="shared" si="195"/>
        <v>8</v>
      </c>
      <c r="DZ268" s="153" t="str">
        <f>VLOOKUP(G268,'Data Master class'!$A$5:$D$12,3,FALSE)</f>
        <v>B</v>
      </c>
      <c r="EA268" s="160" t="str">
        <f t="shared" si="196"/>
        <v>CUKUP</v>
      </c>
      <c r="EB268" s="156"/>
      <c r="EC268" s="153">
        <f>VLOOKUP(G268,'Data Master class'!$A$5:$D$12,2,FALSE)</f>
        <v>3</v>
      </c>
      <c r="ED268" s="153" t="str">
        <f>VLOOKUP(H268,'Data Master class'!$E$5:$G$6,3,FALSE)</f>
        <v>X</v>
      </c>
      <c r="EE268" s="153">
        <f>VLOOKUP(H268,'Data Master class'!$E$5:$G$6,2,FALSE)</f>
        <v>2</v>
      </c>
      <c r="EF268" s="153">
        <f t="shared" si="197"/>
        <v>5</v>
      </c>
      <c r="EG268" s="153" t="str">
        <f t="shared" si="198"/>
        <v>CLASS 3</v>
      </c>
      <c r="EH268" s="153">
        <f t="shared" si="199"/>
        <v>13</v>
      </c>
      <c r="EI268" s="171"/>
      <c r="EJ268" s="441">
        <f t="shared" si="174"/>
        <v>0.34517766497461932</v>
      </c>
      <c r="EK268" s="441">
        <f t="shared" si="175"/>
        <v>0.31472081218274117</v>
      </c>
      <c r="EL268" s="441">
        <f t="shared" si="176"/>
        <v>0.65989847715736027</v>
      </c>
      <c r="EM268" s="442">
        <f t="shared" si="200"/>
        <v>0.43993231810490691</v>
      </c>
      <c r="EN268" s="443" t="str">
        <f t="shared" si="201"/>
        <v>BURUK</v>
      </c>
      <c r="EO268" s="195"/>
      <c r="EP268" s="196" t="e">
        <f>'2. SUHU &amp; FISIK TRAFO'!CY268</f>
        <v>#NAME?</v>
      </c>
      <c r="EQ268" s="168" t="e">
        <f t="shared" si="202"/>
        <v>#NAME?</v>
      </c>
      <c r="ER268" s="189" t="e">
        <f t="shared" si="203"/>
        <v>#NAME?</v>
      </c>
      <c r="ES268" s="195"/>
      <c r="ET268" s="447">
        <f t="shared" si="185"/>
        <v>44.942</v>
      </c>
      <c r="EU268" s="447">
        <f t="shared" si="204"/>
        <v>35.953600000000002</v>
      </c>
      <c r="EV268" s="448">
        <f t="shared" si="177"/>
        <v>44.942</v>
      </c>
      <c r="EW268" s="449" t="str">
        <f t="shared" si="205"/>
        <v>BAIK</v>
      </c>
      <c r="EX268" s="721"/>
      <c r="EY268" s="447">
        <f t="shared" si="186"/>
        <v>54.262999999999998</v>
      </c>
      <c r="EZ268" s="447">
        <f t="shared" si="178"/>
        <v>43.410400000000003</v>
      </c>
      <c r="FA268" s="448">
        <f t="shared" si="187"/>
        <v>54.262999999999991</v>
      </c>
      <c r="FB268" s="449" t="str">
        <f t="shared" si="179"/>
        <v>BAIK</v>
      </c>
      <c r="FC268" s="195"/>
      <c r="FD268" s="453">
        <f t="shared" si="180"/>
        <v>78</v>
      </c>
      <c r="FE268" s="454">
        <f t="shared" si="181"/>
        <v>144.50867052023122</v>
      </c>
      <c r="FF268" s="725">
        <f t="shared" si="182"/>
        <v>53.975999999999999</v>
      </c>
      <c r="FG268" s="202" t="str">
        <f t="shared" si="206"/>
        <v>BURUK</v>
      </c>
    </row>
    <row r="269" spans="1:163">
      <c r="A269" s="347">
        <v>257</v>
      </c>
      <c r="B269" s="764" t="s">
        <v>2239</v>
      </c>
      <c r="C269" s="331" t="s">
        <v>1595</v>
      </c>
      <c r="D269" s="259" t="s">
        <v>1558</v>
      </c>
      <c r="E269" s="319" t="s">
        <v>1488</v>
      </c>
      <c r="F269" s="319" t="s">
        <v>1488</v>
      </c>
      <c r="G269" s="208" t="s">
        <v>206</v>
      </c>
      <c r="H269" s="214" t="s">
        <v>208</v>
      </c>
      <c r="I269" s="463">
        <v>10809095486</v>
      </c>
      <c r="J269" s="462">
        <v>-269019393</v>
      </c>
      <c r="K269" s="259" t="s">
        <v>315</v>
      </c>
      <c r="L269" s="259" t="s">
        <v>571</v>
      </c>
      <c r="M269" s="259">
        <v>50</v>
      </c>
      <c r="N269" s="259">
        <v>10008585</v>
      </c>
      <c r="O269" s="259">
        <v>2010</v>
      </c>
      <c r="P269" s="259" t="s">
        <v>316</v>
      </c>
      <c r="Q269" s="665">
        <v>1.8374999999999999</v>
      </c>
      <c r="R269" s="433">
        <v>44795</v>
      </c>
      <c r="S269" s="331" t="s">
        <v>318</v>
      </c>
      <c r="T269" s="331" t="s">
        <v>607</v>
      </c>
      <c r="U269" s="259">
        <v>1</v>
      </c>
      <c r="V269" s="259">
        <v>1</v>
      </c>
      <c r="W269" s="259">
        <v>3</v>
      </c>
      <c r="X269" s="259">
        <v>20000</v>
      </c>
      <c r="Y269" s="332">
        <v>403</v>
      </c>
      <c r="Z269" s="332">
        <v>406</v>
      </c>
      <c r="AA269" s="332">
        <v>404</v>
      </c>
      <c r="AB269" s="332">
        <v>234</v>
      </c>
      <c r="AC269" s="332">
        <v>236</v>
      </c>
      <c r="AD269" s="332">
        <v>233</v>
      </c>
      <c r="AE269" s="332">
        <v>22</v>
      </c>
      <c r="AF269" s="332">
        <v>22</v>
      </c>
      <c r="AG269" s="332">
        <v>5</v>
      </c>
      <c r="AH269" s="332">
        <v>14</v>
      </c>
      <c r="AI269" s="332">
        <v>22</v>
      </c>
      <c r="AJ269" s="332">
        <v>22</v>
      </c>
      <c r="AK269" s="332">
        <v>5</v>
      </c>
      <c r="AL269" s="332">
        <v>14</v>
      </c>
      <c r="AM269" s="332"/>
      <c r="AN269" s="332"/>
      <c r="AO269" s="332"/>
      <c r="AP269" s="332"/>
      <c r="AQ269" s="332"/>
      <c r="AR269" s="332"/>
      <c r="AS269" s="332"/>
      <c r="AT269" s="332"/>
      <c r="AU269" s="332"/>
      <c r="AV269" s="332"/>
      <c r="AW269" s="332"/>
      <c r="AX269" s="332"/>
      <c r="AY269" s="648">
        <v>0.85199999999999998</v>
      </c>
      <c r="AZ269" s="648">
        <v>0.72699999999999998</v>
      </c>
      <c r="BA269" s="648">
        <v>0.82099999999999995</v>
      </c>
      <c r="BB269" s="261">
        <v>412</v>
      </c>
      <c r="BC269" s="261">
        <v>412</v>
      </c>
      <c r="BD269" s="261">
        <v>410</v>
      </c>
      <c r="BE269" s="261">
        <v>236</v>
      </c>
      <c r="BF269" s="261">
        <v>237</v>
      </c>
      <c r="BG269" s="261">
        <v>232</v>
      </c>
      <c r="BH269" s="261">
        <v>20</v>
      </c>
      <c r="BI269" s="261">
        <v>17</v>
      </c>
      <c r="BJ269" s="261">
        <v>3</v>
      </c>
      <c r="BK269" s="261">
        <v>13</v>
      </c>
      <c r="BL269" s="261">
        <v>20</v>
      </c>
      <c r="BM269" s="261">
        <v>17</v>
      </c>
      <c r="BN269" s="261">
        <v>3</v>
      </c>
      <c r="BO269" s="261">
        <v>13</v>
      </c>
      <c r="BP269" s="261"/>
      <c r="BQ269" s="261"/>
      <c r="BR269" s="261"/>
      <c r="BS269" s="261"/>
      <c r="BT269" s="261"/>
      <c r="BU269" s="261"/>
      <c r="BV269" s="261"/>
      <c r="BW269" s="261"/>
      <c r="BX269" s="261"/>
      <c r="BY269" s="261"/>
      <c r="BZ269" s="261"/>
      <c r="CA269" s="261"/>
      <c r="CB269" s="720">
        <v>0.85199999999999998</v>
      </c>
      <c r="CC269" s="720">
        <v>0.72699999999999998</v>
      </c>
      <c r="CD269" s="720">
        <v>0.82099999999999995</v>
      </c>
      <c r="CE269" s="333">
        <v>234</v>
      </c>
      <c r="CF269" s="333">
        <v>163200013495</v>
      </c>
      <c r="CG269" s="333">
        <v>235</v>
      </c>
      <c r="CH269" s="333">
        <v>56601404671</v>
      </c>
      <c r="CI269" s="333">
        <v>230</v>
      </c>
      <c r="CJ269" s="333">
        <v>163200013221</v>
      </c>
      <c r="CK269" s="333"/>
      <c r="CL269" s="333"/>
      <c r="CM269" s="333"/>
      <c r="CN269" s="333"/>
      <c r="CO269" s="333"/>
      <c r="CP269" s="333"/>
      <c r="CQ269" s="333"/>
      <c r="CR269" s="333"/>
      <c r="CS269" s="333"/>
      <c r="CT269" s="333"/>
      <c r="CU269" s="333"/>
      <c r="CV269" s="333"/>
      <c r="CW269" s="333"/>
      <c r="CX269" s="333"/>
      <c r="CY269" s="333"/>
      <c r="CZ269" s="333"/>
      <c r="DA269" s="333"/>
      <c r="DB269" s="374"/>
      <c r="DC269" s="154"/>
      <c r="DD269" s="179">
        <f t="shared" ref="DD269:DD332" si="207">((M269*1000)/(1.73*AVERAGE(Y269:AA269)))</f>
        <v>71.479968930040172</v>
      </c>
      <c r="DE269" s="179">
        <f t="shared" ref="DE269:DE332" si="208">((AE269/((M269*1000)/(1.73*AVERAGE(Y269:AA269)))*100))</f>
        <v>30.777853333333333</v>
      </c>
      <c r="DF269" s="179">
        <f t="shared" ref="DF269:DF332" si="209">((AF269/((M269*1000)/(1.73*AVERAGE(Y269:AA269)))*100))</f>
        <v>30.777853333333333</v>
      </c>
      <c r="DG269" s="179">
        <f t="shared" ref="DG269:DG332" si="210">((AG269/((M269*1000)/(1.73*AVERAGE(Y269:AA269)))*100))</f>
        <v>6.9949666666666657</v>
      </c>
      <c r="DH269" s="180">
        <f t="shared" ref="DH269:DH332" si="211">MAX(AE269:AG269)</f>
        <v>22</v>
      </c>
      <c r="DI269" s="181">
        <f t="shared" si="188"/>
        <v>230</v>
      </c>
      <c r="DJ269" s="182">
        <f t="shared" si="183"/>
        <v>1</v>
      </c>
      <c r="DK269" s="182">
        <f t="shared" si="184"/>
        <v>0</v>
      </c>
      <c r="DL269" s="182">
        <f t="shared" si="189"/>
        <v>0</v>
      </c>
      <c r="DM269" s="182">
        <f t="shared" si="190"/>
        <v>0</v>
      </c>
      <c r="DN269" s="182">
        <f t="shared" si="191"/>
        <v>0</v>
      </c>
      <c r="DO269" s="182">
        <f t="shared" ref="DO269:DO332" si="212">IF(ISERR(DH269/(M269/(1.732*0.001*MAX(Y269:AA269)))&lt;0.5),0,IF(DH269/(M269/(1.732*0.001*MAX(Y269:AA269)))&lt;0.5,1,0))</f>
        <v>1</v>
      </c>
      <c r="DP269" s="182">
        <f t="shared" ref="DP269:DP332" si="213">IF(ISERR(AND(DH269/(M269/(1.732*0.001*MAX(Y269:AA269)))&gt;0.5,DH269/(M269/(1.732*0.001*MAX(Y269:AA269)))&lt;0.8)),0,IF(AND(DH269/(M269/(1.732*0.001*MAX(Y269:AA269)))&gt;0.5,DH269/(M269/(1.732*0.001*MAX(Y269:AA269)))&lt;0.8),1,0))</f>
        <v>0</v>
      </c>
      <c r="DQ269" s="25">
        <f t="shared" ref="DQ269:DQ332" si="214">IF(ISERR(AND(DH269/(M269/(1.732*0.001*MAX(Y269:AA269)))&gt;=0.8,DH269/(M269/(1.732*0.001*MAX(Y269:AA269)))&lt;=1)),0,IF(AND(DH269/(M269/(1.732*0.001*MAX(Y269:AA269)))&gt;=0.8,DH269/(M269/(1.732*0.001*MAX(Y269:AA269)))&lt;=1),1,0))</f>
        <v>0</v>
      </c>
      <c r="DR269" s="169"/>
      <c r="DS269" s="166" t="str">
        <f t="shared" si="192"/>
        <v>A</v>
      </c>
      <c r="DT269" s="166" t="str">
        <f t="shared" si="193"/>
        <v>C</v>
      </c>
      <c r="DU269" s="167">
        <f t="shared" si="194"/>
        <v>3</v>
      </c>
      <c r="DV269" s="153" t="str">
        <f>VLOOKUP(M269,'Data Master kondisi'!$O$3:$P$11,2,FALSE)</f>
        <v>Z</v>
      </c>
      <c r="DW269" s="153">
        <f>LOOKUP(DV269,{"X","X","X","Y","Y","Y","Z","Z","Z"},{6,6,6,4,4,4,2,2,2})</f>
        <v>2</v>
      </c>
      <c r="DX269" s="153">
        <f t="shared" ref="DX269:DX332" si="215">IF(O269&gt;=2010,1,IF(AND(O269&lt;=2009,O269&gt;=2000),2,IF(AND(O269&lt;=1999,O269&gt;=1990),3,IF(AND(O269&lt;=1989,O269&gt;=1980),4,IF(AND(O269&lt;=1979,O269&gt;=1970),5,0)))))</f>
        <v>1</v>
      </c>
      <c r="DY269" s="153">
        <f t="shared" si="195"/>
        <v>6</v>
      </c>
      <c r="DZ269" s="153" t="str">
        <f>VLOOKUP(G269,'Data Master class'!$A$5:$D$12,3,FALSE)</f>
        <v>B</v>
      </c>
      <c r="EA269" s="160" t="str">
        <f t="shared" si="196"/>
        <v>CUKUP</v>
      </c>
      <c r="EB269" s="156"/>
      <c r="EC269" s="153">
        <f>VLOOKUP(G269,'Data Master class'!$A$5:$D$12,2,FALSE)</f>
        <v>3</v>
      </c>
      <c r="ED269" s="153" t="str">
        <f>VLOOKUP(H269,'Data Master class'!$E$5:$G$6,3,FALSE)</f>
        <v>X</v>
      </c>
      <c r="EE269" s="153">
        <f>VLOOKUP(H269,'Data Master class'!$E$5:$G$6,2,FALSE)</f>
        <v>2</v>
      </c>
      <c r="EF269" s="153">
        <f t="shared" si="197"/>
        <v>5</v>
      </c>
      <c r="EG269" s="153" t="str">
        <f t="shared" si="198"/>
        <v>CLASS 3</v>
      </c>
      <c r="EH269" s="153">
        <f t="shared" si="199"/>
        <v>11</v>
      </c>
      <c r="EI269" s="171"/>
      <c r="EJ269" s="441">
        <f t="shared" ref="EJ269:EJ332" si="216">ABS(AE269-AVERAGE(AE269:AG269))/((AE269+AF269+AG269)/3)</f>
        <v>0.34693877551020419</v>
      </c>
      <c r="EK269" s="441">
        <f t="shared" ref="EK269:EK332" si="217">ABS(AF269-AVERAGE(AE269:AG269))/((AE269+AF269+AG269)/3)</f>
        <v>0.34693877551020419</v>
      </c>
      <c r="EL269" s="441">
        <f t="shared" ref="EL269:EL332" si="218">ABS(AG269-AVERAGE(AE269:AG269))/((AE269+AF269+AG269)/3)</f>
        <v>0.69387755102040816</v>
      </c>
      <c r="EM269" s="442">
        <f t="shared" si="200"/>
        <v>0.46258503401360551</v>
      </c>
      <c r="EN269" s="443" t="str">
        <f t="shared" si="201"/>
        <v>BURUK</v>
      </c>
      <c r="EO269" s="195"/>
      <c r="EP269" s="196" t="e">
        <f>'2. SUHU &amp; FISIK TRAFO'!CY269</f>
        <v>#NAME?</v>
      </c>
      <c r="EQ269" s="168" t="e">
        <f t="shared" si="202"/>
        <v>#NAME?</v>
      </c>
      <c r="ER269" s="189" t="e">
        <f t="shared" si="203"/>
        <v>#NAME?</v>
      </c>
      <c r="ES269" s="195"/>
      <c r="ET269" s="447">
        <f t="shared" si="185"/>
        <v>11.505000000000001</v>
      </c>
      <c r="EU269" s="447">
        <f t="shared" si="204"/>
        <v>9.2040000000000006</v>
      </c>
      <c r="EV269" s="448">
        <f t="shared" ref="EV269:EV332" si="219">(ET269/M269)*100</f>
        <v>23.01</v>
      </c>
      <c r="EW269" s="449" t="str">
        <f t="shared" si="205"/>
        <v>BAIK</v>
      </c>
      <c r="EX269" s="721"/>
      <c r="EY269" s="447">
        <f t="shared" si="186"/>
        <v>9.4450000000000003</v>
      </c>
      <c r="EZ269" s="447">
        <f t="shared" ref="EZ269:EZ332" si="220">EY269*0.8</f>
        <v>7.5560000000000009</v>
      </c>
      <c r="FA269" s="448">
        <f t="shared" si="187"/>
        <v>18.89</v>
      </c>
      <c r="FB269" s="449" t="str">
        <f t="shared" ref="FB269:FB332" si="221">IF(AND(FA269&gt;0,FA269&lt;60),"BAIK",IF(AND(FA269&gt;=60,FA269&lt;80),"CUKUP",IF(AND(FA269&gt;=80,FA269&lt;100),"KURANG",IF(AND(FA269&gt;=100),"BURUK",0))))</f>
        <v>BAIK</v>
      </c>
      <c r="FC269" s="195"/>
      <c r="FD269" s="453">
        <f t="shared" ref="FD269:FD332" si="222">AH269</f>
        <v>14</v>
      </c>
      <c r="FE269" s="454">
        <f t="shared" ref="FE269:FE332" si="223">M269/(1.73*400)*1000</f>
        <v>72.25433526011561</v>
      </c>
      <c r="FF269" s="725">
        <f t="shared" ref="FF269:FF332" si="224">FD269/(FE269)*100</f>
        <v>19.375999999999998</v>
      </c>
      <c r="FG269" s="202" t="str">
        <f t="shared" si="206"/>
        <v>KURANG</v>
      </c>
    </row>
    <row r="270" spans="1:163">
      <c r="A270" s="347">
        <v>258</v>
      </c>
      <c r="B270" s="764" t="s">
        <v>2239</v>
      </c>
      <c r="C270" s="331" t="s">
        <v>1596</v>
      </c>
      <c r="D270" s="259" t="s">
        <v>1597</v>
      </c>
      <c r="E270" s="319" t="s">
        <v>1488</v>
      </c>
      <c r="F270" s="319" t="s">
        <v>1488</v>
      </c>
      <c r="G270" s="208" t="s">
        <v>206</v>
      </c>
      <c r="H270" s="214" t="s">
        <v>209</v>
      </c>
      <c r="I270" s="463">
        <v>10809811055</v>
      </c>
      <c r="J270" s="462">
        <v>-268590876</v>
      </c>
      <c r="K270" s="259" t="s">
        <v>315</v>
      </c>
      <c r="L270" s="259" t="s">
        <v>571</v>
      </c>
      <c r="M270" s="259">
        <v>50</v>
      </c>
      <c r="N270" s="259">
        <v>15130119</v>
      </c>
      <c r="O270" s="259">
        <v>2010</v>
      </c>
      <c r="P270" s="259" t="s">
        <v>316</v>
      </c>
      <c r="Q270" s="665">
        <v>1.8465277777777778</v>
      </c>
      <c r="R270" s="433">
        <v>44795</v>
      </c>
      <c r="S270" s="331" t="s">
        <v>318</v>
      </c>
      <c r="T270" s="331" t="s">
        <v>607</v>
      </c>
      <c r="U270" s="259">
        <v>3</v>
      </c>
      <c r="V270" s="259">
        <v>3</v>
      </c>
      <c r="W270" s="259">
        <v>3</v>
      </c>
      <c r="X270" s="259">
        <v>20000</v>
      </c>
      <c r="Y270" s="332">
        <v>401</v>
      </c>
      <c r="Z270" s="332">
        <v>404</v>
      </c>
      <c r="AA270" s="332">
        <v>405</v>
      </c>
      <c r="AB270" s="332">
        <v>234</v>
      </c>
      <c r="AC270" s="332">
        <v>234</v>
      </c>
      <c r="AD270" s="332">
        <v>231</v>
      </c>
      <c r="AE270" s="332">
        <v>69</v>
      </c>
      <c r="AF270" s="332">
        <v>40</v>
      </c>
      <c r="AG270" s="332">
        <v>35</v>
      </c>
      <c r="AH270" s="332">
        <v>38</v>
      </c>
      <c r="AI270" s="332">
        <v>25</v>
      </c>
      <c r="AJ270" s="332">
        <v>19</v>
      </c>
      <c r="AK270" s="332">
        <v>16</v>
      </c>
      <c r="AL270" s="332">
        <v>19</v>
      </c>
      <c r="AM270" s="332">
        <v>0</v>
      </c>
      <c r="AN270" s="332">
        <v>1</v>
      </c>
      <c r="AO270" s="332">
        <v>0</v>
      </c>
      <c r="AP270" s="332">
        <v>1</v>
      </c>
      <c r="AQ270" s="332">
        <v>44</v>
      </c>
      <c r="AR270" s="332">
        <v>20</v>
      </c>
      <c r="AS270" s="332">
        <v>19</v>
      </c>
      <c r="AT270" s="332">
        <v>18</v>
      </c>
      <c r="AU270" s="332"/>
      <c r="AV270" s="332"/>
      <c r="AW270" s="332"/>
      <c r="AX270" s="332"/>
      <c r="AY270" s="648">
        <v>0.95299999999999996</v>
      </c>
      <c r="AZ270" s="648">
        <v>0.93799999999999994</v>
      </c>
      <c r="BA270" s="648">
        <v>0.93</v>
      </c>
      <c r="BB270" s="261">
        <v>407</v>
      </c>
      <c r="BC270" s="261">
        <v>407</v>
      </c>
      <c r="BD270" s="261">
        <v>405</v>
      </c>
      <c r="BE270" s="261">
        <v>236</v>
      </c>
      <c r="BF270" s="261">
        <v>236</v>
      </c>
      <c r="BG270" s="261">
        <v>233</v>
      </c>
      <c r="BH270" s="261">
        <v>37</v>
      </c>
      <c r="BI270" s="261">
        <v>25</v>
      </c>
      <c r="BJ270" s="261">
        <v>28</v>
      </c>
      <c r="BK270" s="261">
        <v>14</v>
      </c>
      <c r="BL270" s="261">
        <v>25</v>
      </c>
      <c r="BM270" s="261">
        <v>10</v>
      </c>
      <c r="BN270" s="261">
        <v>16</v>
      </c>
      <c r="BO270" s="261">
        <v>11</v>
      </c>
      <c r="BP270" s="261">
        <v>0</v>
      </c>
      <c r="BQ270" s="261">
        <v>0</v>
      </c>
      <c r="BR270" s="261">
        <v>0</v>
      </c>
      <c r="BS270" s="261">
        <v>0</v>
      </c>
      <c r="BT270" s="261">
        <v>12</v>
      </c>
      <c r="BU270" s="261">
        <v>15</v>
      </c>
      <c r="BV270" s="261">
        <v>12</v>
      </c>
      <c r="BW270" s="261">
        <v>3</v>
      </c>
      <c r="BX270" s="261"/>
      <c r="BY270" s="261"/>
      <c r="BZ270" s="261"/>
      <c r="CA270" s="261"/>
      <c r="CB270" s="720">
        <v>0.84799999999999998</v>
      </c>
      <c r="CC270" s="720">
        <v>0.88600000000000001</v>
      </c>
      <c r="CD270" s="720">
        <v>0.86</v>
      </c>
      <c r="CE270" s="333">
        <v>234</v>
      </c>
      <c r="CF270" s="333">
        <v>86058175810</v>
      </c>
      <c r="CG270" s="333">
        <v>234</v>
      </c>
      <c r="CH270" s="333">
        <v>86058175200</v>
      </c>
      <c r="CI270" s="333">
        <v>231</v>
      </c>
      <c r="CJ270" s="333">
        <v>163200052513</v>
      </c>
      <c r="CK270" s="333"/>
      <c r="CL270" s="333"/>
      <c r="CM270" s="333"/>
      <c r="CN270" s="333"/>
      <c r="CO270" s="333"/>
      <c r="CP270" s="333"/>
      <c r="CQ270" s="333">
        <v>234</v>
      </c>
      <c r="CR270" s="333">
        <v>860320357870</v>
      </c>
      <c r="CS270" s="333">
        <v>234</v>
      </c>
      <c r="CT270" s="333">
        <v>163200052722</v>
      </c>
      <c r="CU270" s="333">
        <v>231</v>
      </c>
      <c r="CV270" s="333">
        <v>163200052992</v>
      </c>
      <c r="CW270" s="333"/>
      <c r="CX270" s="333"/>
      <c r="CY270" s="333"/>
      <c r="CZ270" s="333"/>
      <c r="DA270" s="333"/>
      <c r="DB270" s="374"/>
      <c r="DC270" s="154"/>
      <c r="DD270" s="179">
        <f t="shared" si="207"/>
        <v>71.657191993503076</v>
      </c>
      <c r="DE270" s="179">
        <f t="shared" si="208"/>
        <v>96.291800000000009</v>
      </c>
      <c r="DF270" s="179">
        <f t="shared" si="209"/>
        <v>55.821333333333335</v>
      </c>
      <c r="DG270" s="179">
        <f t="shared" si="210"/>
        <v>48.843666666666671</v>
      </c>
      <c r="DH270" s="180">
        <f t="shared" si="211"/>
        <v>69</v>
      </c>
      <c r="DI270" s="181">
        <f t="shared" si="188"/>
        <v>231</v>
      </c>
      <c r="DJ270" s="182">
        <f t="shared" ref="DJ270:DJ333" si="225">IF(AND(EV270&lt;=25),1,0)</f>
        <v>0</v>
      </c>
      <c r="DK270" s="182">
        <f t="shared" ref="DK270:DK333" si="226">IF(AND(EV270&gt;25,EV270&lt;=50),1,0)</f>
        <v>0</v>
      </c>
      <c r="DL270" s="182">
        <f t="shared" si="189"/>
        <v>1</v>
      </c>
      <c r="DM270" s="182">
        <f t="shared" si="190"/>
        <v>0</v>
      </c>
      <c r="DN270" s="182">
        <f t="shared" si="191"/>
        <v>0</v>
      </c>
      <c r="DO270" s="182">
        <f t="shared" si="212"/>
        <v>0</v>
      </c>
      <c r="DP270" s="182">
        <f t="shared" si="213"/>
        <v>0</v>
      </c>
      <c r="DQ270" s="25">
        <f t="shared" si="214"/>
        <v>1</v>
      </c>
      <c r="DR270" s="169"/>
      <c r="DS270" s="166" t="str">
        <f t="shared" si="192"/>
        <v>B</v>
      </c>
      <c r="DT270" s="166" t="str">
        <f t="shared" si="193"/>
        <v>B</v>
      </c>
      <c r="DU270" s="167">
        <f t="shared" si="194"/>
        <v>5</v>
      </c>
      <c r="DV270" s="153" t="str">
        <f>VLOOKUP(M270,'Data Master kondisi'!$O$3:$P$11,2,FALSE)</f>
        <v>Z</v>
      </c>
      <c r="DW270" s="153">
        <f>LOOKUP(DV270,{"X","X","X","Y","Y","Y","Z","Z","Z"},{6,6,6,4,4,4,2,2,2})</f>
        <v>2</v>
      </c>
      <c r="DX270" s="153">
        <f t="shared" si="215"/>
        <v>1</v>
      </c>
      <c r="DY270" s="153">
        <f t="shared" si="195"/>
        <v>8</v>
      </c>
      <c r="DZ270" s="153" t="str">
        <f>VLOOKUP(G270,'Data Master class'!$A$5:$D$12,3,FALSE)</f>
        <v>B</v>
      </c>
      <c r="EA270" s="160" t="str">
        <f t="shared" si="196"/>
        <v>CUKUP</v>
      </c>
      <c r="EB270" s="156"/>
      <c r="EC270" s="153">
        <f>VLOOKUP(G270,'Data Master class'!$A$5:$D$12,2,FALSE)</f>
        <v>3</v>
      </c>
      <c r="ED270" s="153" t="str">
        <f>VLOOKUP(H270,'Data Master class'!$E$5:$G$6,3,FALSE)</f>
        <v>Y</v>
      </c>
      <c r="EE270" s="153">
        <f>VLOOKUP(H270,'Data Master class'!$E$5:$G$6,2,FALSE)</f>
        <v>1</v>
      </c>
      <c r="EF270" s="153">
        <f t="shared" si="197"/>
        <v>4</v>
      </c>
      <c r="EG270" s="153" t="str">
        <f t="shared" si="198"/>
        <v>CLASS 3</v>
      </c>
      <c r="EH270" s="153">
        <f t="shared" si="199"/>
        <v>12</v>
      </c>
      <c r="EI270" s="171"/>
      <c r="EJ270" s="441">
        <f t="shared" si="216"/>
        <v>0.4375</v>
      </c>
      <c r="EK270" s="441">
        <f t="shared" si="217"/>
        <v>0.16666666666666666</v>
      </c>
      <c r="EL270" s="441">
        <f t="shared" si="218"/>
        <v>0.27083333333333331</v>
      </c>
      <c r="EM270" s="442">
        <f t="shared" si="200"/>
        <v>0.29166666666666669</v>
      </c>
      <c r="EN270" s="443" t="str">
        <f t="shared" si="201"/>
        <v>KURANG</v>
      </c>
      <c r="EO270" s="195"/>
      <c r="EP270" s="196" t="e">
        <f>'2. SUHU &amp; FISIK TRAFO'!CY270</f>
        <v>#NAME?</v>
      </c>
      <c r="EQ270" s="168" t="e">
        <f t="shared" si="202"/>
        <v>#NAME?</v>
      </c>
      <c r="ER270" s="189" t="e">
        <f t="shared" si="203"/>
        <v>#NAME?</v>
      </c>
      <c r="ES270" s="195"/>
      <c r="ET270" s="447">
        <f t="shared" ref="ET270:ET333" si="227">((AB270*AE270)+(AC270*AF270)+(AD270*AG270))*0.001</f>
        <v>33.591000000000001</v>
      </c>
      <c r="EU270" s="447">
        <f t="shared" si="204"/>
        <v>26.872800000000002</v>
      </c>
      <c r="EV270" s="448">
        <f t="shared" si="219"/>
        <v>67.182000000000002</v>
      </c>
      <c r="EW270" s="449" t="str">
        <f t="shared" si="205"/>
        <v>CUKUP</v>
      </c>
      <c r="EX270" s="721"/>
      <c r="EY270" s="447">
        <f t="shared" ref="EY270:EY333" si="228">((BE270*BH270)+(BF270*BI270)+(BG270*BJ270))*0.001</f>
        <v>21.155999999999999</v>
      </c>
      <c r="EZ270" s="447">
        <f t="shared" si="220"/>
        <v>16.924800000000001</v>
      </c>
      <c r="FA270" s="448">
        <f t="shared" ref="FA270:FA333" si="229">(EY270/M270)*100</f>
        <v>42.311999999999998</v>
      </c>
      <c r="FB270" s="449" t="str">
        <f t="shared" si="221"/>
        <v>BAIK</v>
      </c>
      <c r="FC270" s="195"/>
      <c r="FD270" s="453">
        <f t="shared" si="222"/>
        <v>38</v>
      </c>
      <c r="FE270" s="454">
        <f t="shared" si="223"/>
        <v>72.25433526011561</v>
      </c>
      <c r="FF270" s="725">
        <f t="shared" si="224"/>
        <v>52.591999999999992</v>
      </c>
      <c r="FG270" s="202" t="str">
        <f t="shared" si="206"/>
        <v>BURUK</v>
      </c>
    </row>
    <row r="271" spans="1:163">
      <c r="A271" s="347">
        <v>259</v>
      </c>
      <c r="B271" s="764" t="s">
        <v>2239</v>
      </c>
      <c r="C271" s="331" t="s">
        <v>1598</v>
      </c>
      <c r="D271" s="259" t="s">
        <v>1599</v>
      </c>
      <c r="E271" s="319" t="s">
        <v>1488</v>
      </c>
      <c r="F271" s="319" t="s">
        <v>1488</v>
      </c>
      <c r="G271" s="208" t="s">
        <v>206</v>
      </c>
      <c r="H271" s="214" t="s">
        <v>209</v>
      </c>
      <c r="I271" s="463">
        <v>10811031470</v>
      </c>
      <c r="J271" s="462">
        <v>-268127463</v>
      </c>
      <c r="K271" s="259" t="s">
        <v>315</v>
      </c>
      <c r="L271" s="259" t="s">
        <v>310</v>
      </c>
      <c r="M271" s="259">
        <v>100</v>
      </c>
      <c r="N271" s="259">
        <v>194309440</v>
      </c>
      <c r="O271" s="259">
        <v>2019</v>
      </c>
      <c r="P271" s="259" t="s">
        <v>316</v>
      </c>
      <c r="Q271" s="665">
        <v>1.8534722222222224</v>
      </c>
      <c r="R271" s="433">
        <v>44795</v>
      </c>
      <c r="S271" s="331" t="s">
        <v>318</v>
      </c>
      <c r="T271" s="331" t="s">
        <v>607</v>
      </c>
      <c r="U271" s="259">
        <v>1</v>
      </c>
      <c r="V271" s="259">
        <v>1</v>
      </c>
      <c r="W271" s="259">
        <v>3</v>
      </c>
      <c r="X271" s="259">
        <v>20000</v>
      </c>
      <c r="Y271" s="332">
        <v>392</v>
      </c>
      <c r="Z271" s="332">
        <v>391</v>
      </c>
      <c r="AA271" s="332">
        <v>393</v>
      </c>
      <c r="AB271" s="332">
        <v>227</v>
      </c>
      <c r="AC271" s="332">
        <v>223</v>
      </c>
      <c r="AD271" s="332">
        <v>211</v>
      </c>
      <c r="AE271" s="332">
        <v>36</v>
      </c>
      <c r="AF271" s="332">
        <v>19</v>
      </c>
      <c r="AG271" s="332">
        <v>23</v>
      </c>
      <c r="AH271" s="332">
        <v>22</v>
      </c>
      <c r="AI271" s="332">
        <v>36</v>
      </c>
      <c r="AJ271" s="332">
        <v>19</v>
      </c>
      <c r="AK271" s="332">
        <v>23</v>
      </c>
      <c r="AL271" s="332">
        <v>22</v>
      </c>
      <c r="AM271" s="332"/>
      <c r="AN271" s="332"/>
      <c r="AO271" s="332"/>
      <c r="AP271" s="332"/>
      <c r="AQ271" s="332"/>
      <c r="AR271" s="332"/>
      <c r="AS271" s="332"/>
      <c r="AT271" s="332"/>
      <c r="AU271" s="332"/>
      <c r="AV271" s="332"/>
      <c r="AW271" s="332"/>
      <c r="AX271" s="332"/>
      <c r="AY271" s="648">
        <v>0.93300000000000005</v>
      </c>
      <c r="AZ271" s="648">
        <v>0.92900000000000005</v>
      </c>
      <c r="BA271" s="648">
        <v>0.95799999999999996</v>
      </c>
      <c r="BB271" s="261">
        <v>396</v>
      </c>
      <c r="BC271" s="261">
        <v>393</v>
      </c>
      <c r="BD271" s="261">
        <v>390</v>
      </c>
      <c r="BE271" s="261">
        <v>227</v>
      </c>
      <c r="BF271" s="261">
        <v>225</v>
      </c>
      <c r="BG271" s="261">
        <v>223</v>
      </c>
      <c r="BH271" s="261">
        <v>18</v>
      </c>
      <c r="BI271" s="261">
        <v>9</v>
      </c>
      <c r="BJ271" s="261">
        <v>14</v>
      </c>
      <c r="BK271" s="261">
        <v>9</v>
      </c>
      <c r="BL271" s="261">
        <v>18</v>
      </c>
      <c r="BM271" s="261">
        <v>9</v>
      </c>
      <c r="BN271" s="261">
        <v>14</v>
      </c>
      <c r="BO271" s="261">
        <v>9</v>
      </c>
      <c r="BP271" s="261"/>
      <c r="BQ271" s="261"/>
      <c r="BR271" s="261"/>
      <c r="BS271" s="261"/>
      <c r="BT271" s="261"/>
      <c r="BU271" s="261"/>
      <c r="BV271" s="261"/>
      <c r="BW271" s="261"/>
      <c r="BX271" s="261"/>
      <c r="BY271" s="261"/>
      <c r="BZ271" s="261"/>
      <c r="CA271" s="261"/>
      <c r="CB271" s="720">
        <v>0.88900000000000001</v>
      </c>
      <c r="CC271" s="720">
        <v>0.872</v>
      </c>
      <c r="CD271" s="720">
        <v>0.88300000000000001</v>
      </c>
      <c r="CE271" s="333">
        <v>225</v>
      </c>
      <c r="CF271" s="333">
        <v>86051018082</v>
      </c>
      <c r="CG271" s="333">
        <v>223</v>
      </c>
      <c r="CH271" s="333">
        <v>86051018731</v>
      </c>
      <c r="CI271" s="333">
        <v>221</v>
      </c>
      <c r="CJ271" s="333">
        <v>16320000177</v>
      </c>
      <c r="CK271" s="333"/>
      <c r="CL271" s="333"/>
      <c r="CM271" s="333"/>
      <c r="CN271" s="333"/>
      <c r="CO271" s="333"/>
      <c r="CP271" s="333"/>
      <c r="CQ271" s="333"/>
      <c r="CR271" s="333"/>
      <c r="CS271" s="333"/>
      <c r="CT271" s="333"/>
      <c r="CU271" s="333"/>
      <c r="CV271" s="333"/>
      <c r="CW271" s="333"/>
      <c r="CX271" s="333"/>
      <c r="CY271" s="333"/>
      <c r="CZ271" s="333"/>
      <c r="DA271" s="333"/>
      <c r="DB271" s="374"/>
      <c r="DC271" s="154"/>
      <c r="DD271" s="179">
        <f t="shared" si="207"/>
        <v>147.45782706146042</v>
      </c>
      <c r="DE271" s="179">
        <f t="shared" si="208"/>
        <v>24.41376</v>
      </c>
      <c r="DF271" s="179">
        <f t="shared" si="209"/>
        <v>12.88504</v>
      </c>
      <c r="DG271" s="179">
        <f t="shared" si="210"/>
        <v>15.59768</v>
      </c>
      <c r="DH271" s="180">
        <f t="shared" si="211"/>
        <v>36</v>
      </c>
      <c r="DI271" s="181">
        <f t="shared" si="188"/>
        <v>221</v>
      </c>
      <c r="DJ271" s="182">
        <f t="shared" si="225"/>
        <v>1</v>
      </c>
      <c r="DK271" s="182">
        <f t="shared" si="226"/>
        <v>0</v>
      </c>
      <c r="DL271" s="182">
        <f t="shared" si="189"/>
        <v>0</v>
      </c>
      <c r="DM271" s="182">
        <f t="shared" si="190"/>
        <v>0</v>
      </c>
      <c r="DN271" s="182">
        <f t="shared" si="191"/>
        <v>0</v>
      </c>
      <c r="DO271" s="182">
        <f t="shared" si="212"/>
        <v>1</v>
      </c>
      <c r="DP271" s="182">
        <f t="shared" si="213"/>
        <v>0</v>
      </c>
      <c r="DQ271" s="25">
        <f t="shared" si="214"/>
        <v>0</v>
      </c>
      <c r="DR271" s="169"/>
      <c r="DS271" s="166" t="str">
        <f t="shared" si="192"/>
        <v>A</v>
      </c>
      <c r="DT271" s="166" t="str">
        <f t="shared" si="193"/>
        <v>B</v>
      </c>
      <c r="DU271" s="167">
        <f t="shared" si="194"/>
        <v>2</v>
      </c>
      <c r="DV271" s="153" t="str">
        <f>VLOOKUP(M271,'Data Master kondisi'!$O$3:$P$11,2,FALSE)</f>
        <v>Z</v>
      </c>
      <c r="DW271" s="153">
        <f>LOOKUP(DV271,{"X","X","X","Y","Y","Y","Z","Z","Z"},{6,6,6,4,4,4,2,2,2})</f>
        <v>2</v>
      </c>
      <c r="DX271" s="153">
        <f t="shared" si="215"/>
        <v>1</v>
      </c>
      <c r="DY271" s="153">
        <f t="shared" si="195"/>
        <v>5</v>
      </c>
      <c r="DZ271" s="153" t="str">
        <f>VLOOKUP(G271,'Data Master class'!$A$5:$D$12,3,FALSE)</f>
        <v>B</v>
      </c>
      <c r="EA271" s="160" t="str">
        <f t="shared" si="196"/>
        <v>BAIK</v>
      </c>
      <c r="EB271" s="156"/>
      <c r="EC271" s="153">
        <f>VLOOKUP(G271,'Data Master class'!$A$5:$D$12,2,FALSE)</f>
        <v>3</v>
      </c>
      <c r="ED271" s="153" t="str">
        <f>VLOOKUP(H271,'Data Master class'!$E$5:$G$6,3,FALSE)</f>
        <v>Y</v>
      </c>
      <c r="EE271" s="153">
        <f>VLOOKUP(H271,'Data Master class'!$E$5:$G$6,2,FALSE)</f>
        <v>1</v>
      </c>
      <c r="EF271" s="153">
        <f t="shared" si="197"/>
        <v>4</v>
      </c>
      <c r="EG271" s="153" t="str">
        <f t="shared" si="198"/>
        <v>CLASS 3</v>
      </c>
      <c r="EH271" s="153">
        <f t="shared" si="199"/>
        <v>9</v>
      </c>
      <c r="EI271" s="171"/>
      <c r="EJ271" s="441">
        <f t="shared" si="216"/>
        <v>0.38461538461538464</v>
      </c>
      <c r="EK271" s="441">
        <f t="shared" si="217"/>
        <v>0.26923076923076922</v>
      </c>
      <c r="EL271" s="441">
        <f t="shared" si="218"/>
        <v>0.11538461538461539</v>
      </c>
      <c r="EM271" s="442">
        <f t="shared" si="200"/>
        <v>0.25641025641025644</v>
      </c>
      <c r="EN271" s="443" t="str">
        <f t="shared" si="201"/>
        <v>KURANG</v>
      </c>
      <c r="EO271" s="195"/>
      <c r="EP271" s="196" t="e">
        <f>'2. SUHU &amp; FISIK TRAFO'!CY271</f>
        <v>#NAME?</v>
      </c>
      <c r="EQ271" s="168" t="e">
        <f t="shared" si="202"/>
        <v>#NAME?</v>
      </c>
      <c r="ER271" s="189" t="e">
        <f t="shared" si="203"/>
        <v>#NAME?</v>
      </c>
      <c r="ES271" s="195"/>
      <c r="ET271" s="447">
        <f t="shared" si="227"/>
        <v>17.262</v>
      </c>
      <c r="EU271" s="447">
        <f t="shared" si="204"/>
        <v>13.809600000000001</v>
      </c>
      <c r="EV271" s="448">
        <f t="shared" si="219"/>
        <v>17.262</v>
      </c>
      <c r="EW271" s="449" t="str">
        <f t="shared" si="205"/>
        <v>BAIK</v>
      </c>
      <c r="EX271" s="721"/>
      <c r="EY271" s="447">
        <f t="shared" si="228"/>
        <v>9.2330000000000005</v>
      </c>
      <c r="EZ271" s="447">
        <f t="shared" si="220"/>
        <v>7.386400000000001</v>
      </c>
      <c r="FA271" s="448">
        <f t="shared" si="229"/>
        <v>9.2330000000000005</v>
      </c>
      <c r="FB271" s="449" t="str">
        <f t="shared" si="221"/>
        <v>BAIK</v>
      </c>
      <c r="FC271" s="195"/>
      <c r="FD271" s="453">
        <f t="shared" si="222"/>
        <v>22</v>
      </c>
      <c r="FE271" s="454">
        <f t="shared" si="223"/>
        <v>144.50867052023122</v>
      </c>
      <c r="FF271" s="725">
        <f t="shared" si="224"/>
        <v>15.223999999999998</v>
      </c>
      <c r="FG271" s="202" t="str">
        <f t="shared" si="206"/>
        <v>KURANG</v>
      </c>
    </row>
    <row r="272" spans="1:163">
      <c r="A272" s="347">
        <v>260</v>
      </c>
      <c r="B272" s="764" t="s">
        <v>2239</v>
      </c>
      <c r="C272" s="331" t="s">
        <v>1600</v>
      </c>
      <c r="D272" s="259" t="s">
        <v>1599</v>
      </c>
      <c r="E272" s="319" t="s">
        <v>1488</v>
      </c>
      <c r="F272" s="319" t="s">
        <v>1488</v>
      </c>
      <c r="G272" s="208" t="s">
        <v>206</v>
      </c>
      <c r="H272" s="214" t="s">
        <v>209</v>
      </c>
      <c r="I272" s="463">
        <v>10814623986</v>
      </c>
      <c r="J272" s="462">
        <v>-26716405</v>
      </c>
      <c r="K272" s="259" t="s">
        <v>315</v>
      </c>
      <c r="L272" s="259" t="s">
        <v>310</v>
      </c>
      <c r="M272" s="259">
        <v>50</v>
      </c>
      <c r="N272" s="259">
        <v>173314181</v>
      </c>
      <c r="O272" s="259">
        <v>2017</v>
      </c>
      <c r="P272" s="259" t="s">
        <v>316</v>
      </c>
      <c r="Q272" s="665">
        <v>1.8604166666666666</v>
      </c>
      <c r="R272" s="433">
        <v>44795</v>
      </c>
      <c r="S272" s="331" t="s">
        <v>318</v>
      </c>
      <c r="T272" s="331" t="s">
        <v>607</v>
      </c>
      <c r="U272" s="259">
        <v>2</v>
      </c>
      <c r="V272" s="259">
        <v>2</v>
      </c>
      <c r="W272" s="259">
        <v>3</v>
      </c>
      <c r="X272" s="259">
        <v>20000</v>
      </c>
      <c r="Y272" s="332">
        <v>393</v>
      </c>
      <c r="Z272" s="332">
        <v>390</v>
      </c>
      <c r="AA272" s="332">
        <v>391</v>
      </c>
      <c r="AB272" s="332">
        <v>226</v>
      </c>
      <c r="AC272" s="332">
        <v>227</v>
      </c>
      <c r="AD272" s="332">
        <v>225</v>
      </c>
      <c r="AE272" s="332">
        <v>8</v>
      </c>
      <c r="AF272" s="332">
        <v>15</v>
      </c>
      <c r="AG272" s="332">
        <v>0</v>
      </c>
      <c r="AH272" s="332">
        <v>16</v>
      </c>
      <c r="AI272" s="332">
        <v>8</v>
      </c>
      <c r="AJ272" s="332">
        <v>11</v>
      </c>
      <c r="AK272" s="332">
        <v>0</v>
      </c>
      <c r="AL272" s="332">
        <v>10</v>
      </c>
      <c r="AM272" s="332">
        <v>0</v>
      </c>
      <c r="AN272" s="332">
        <v>4</v>
      </c>
      <c r="AO272" s="332">
        <v>0</v>
      </c>
      <c r="AP272" s="332">
        <v>6</v>
      </c>
      <c r="AQ272" s="332"/>
      <c r="AR272" s="332"/>
      <c r="AS272" s="332"/>
      <c r="AT272" s="332"/>
      <c r="AU272" s="332"/>
      <c r="AV272" s="332"/>
      <c r="AW272" s="332"/>
      <c r="AX272" s="332"/>
      <c r="AY272" s="648">
        <v>0.83299999999999996</v>
      </c>
      <c r="AZ272" s="648">
        <v>0.95699999999999996</v>
      </c>
      <c r="BA272" s="648">
        <v>0</v>
      </c>
      <c r="BB272" s="261">
        <v>390</v>
      </c>
      <c r="BC272" s="261">
        <v>389</v>
      </c>
      <c r="BD272" s="261">
        <v>390</v>
      </c>
      <c r="BE272" s="261">
        <v>225</v>
      </c>
      <c r="BF272" s="261">
        <v>225</v>
      </c>
      <c r="BG272" s="261">
        <v>223</v>
      </c>
      <c r="BH272" s="261">
        <v>9</v>
      </c>
      <c r="BI272" s="261">
        <v>25</v>
      </c>
      <c r="BJ272" s="261">
        <v>0</v>
      </c>
      <c r="BK272" s="261">
        <v>25</v>
      </c>
      <c r="BL272" s="261">
        <v>9</v>
      </c>
      <c r="BM272" s="261">
        <v>25</v>
      </c>
      <c r="BN272" s="261">
        <v>0</v>
      </c>
      <c r="BO272" s="261">
        <v>25</v>
      </c>
      <c r="BP272" s="261">
        <v>0</v>
      </c>
      <c r="BQ272" s="261">
        <v>0</v>
      </c>
      <c r="BR272" s="261">
        <v>0</v>
      </c>
      <c r="BS272" s="261">
        <v>0</v>
      </c>
      <c r="BT272" s="261"/>
      <c r="BU272" s="261"/>
      <c r="BV272" s="261"/>
      <c r="BW272" s="261"/>
      <c r="BX272" s="261"/>
      <c r="BY272" s="261"/>
      <c r="BZ272" s="261"/>
      <c r="CA272" s="261"/>
      <c r="CB272" s="720">
        <v>0.74</v>
      </c>
      <c r="CC272" s="720">
        <v>0.97099999999999997</v>
      </c>
      <c r="CD272" s="720">
        <v>0</v>
      </c>
      <c r="CE272" s="333">
        <v>223</v>
      </c>
      <c r="CF272" s="333">
        <v>86051093994</v>
      </c>
      <c r="CG272" s="333">
        <v>223</v>
      </c>
      <c r="CH272" s="333">
        <v>8605103721</v>
      </c>
      <c r="CI272" s="333">
        <v>220</v>
      </c>
      <c r="CJ272" s="333">
        <v>0</v>
      </c>
      <c r="CK272" s="333"/>
      <c r="CL272" s="333"/>
      <c r="CM272" s="333"/>
      <c r="CN272" s="333"/>
      <c r="CO272" s="333"/>
      <c r="CP272" s="333"/>
      <c r="CQ272" s="333"/>
      <c r="CR272" s="333"/>
      <c r="CS272" s="333"/>
      <c r="CT272" s="333"/>
      <c r="CU272" s="333"/>
      <c r="CV272" s="333"/>
      <c r="CW272" s="333"/>
      <c r="CX272" s="333"/>
      <c r="CY272" s="333"/>
      <c r="CZ272" s="333"/>
      <c r="DA272" s="333"/>
      <c r="DB272" s="374"/>
      <c r="DC272" s="170"/>
      <c r="DD272" s="179">
        <f t="shared" si="207"/>
        <v>73.854516449862629</v>
      </c>
      <c r="DE272" s="179">
        <f t="shared" si="208"/>
        <v>10.832106666666668</v>
      </c>
      <c r="DF272" s="179">
        <f t="shared" si="209"/>
        <v>20.310200000000002</v>
      </c>
      <c r="DG272" s="179">
        <f t="shared" si="210"/>
        <v>0</v>
      </c>
      <c r="DH272" s="180">
        <f t="shared" si="211"/>
        <v>15</v>
      </c>
      <c r="DI272" s="181">
        <f t="shared" si="188"/>
        <v>220</v>
      </c>
      <c r="DJ272" s="182">
        <f t="shared" si="225"/>
        <v>1</v>
      </c>
      <c r="DK272" s="182">
        <f t="shared" si="226"/>
        <v>0</v>
      </c>
      <c r="DL272" s="182">
        <f t="shared" si="189"/>
        <v>0</v>
      </c>
      <c r="DM272" s="182">
        <f t="shared" si="190"/>
        <v>0</v>
      </c>
      <c r="DN272" s="182">
        <f t="shared" si="191"/>
        <v>0</v>
      </c>
      <c r="DO272" s="182">
        <f t="shared" si="212"/>
        <v>1</v>
      </c>
      <c r="DP272" s="182">
        <f t="shared" si="213"/>
        <v>0</v>
      </c>
      <c r="DQ272" s="25">
        <f t="shared" si="214"/>
        <v>0</v>
      </c>
      <c r="DR272" s="169"/>
      <c r="DS272" s="166" t="str">
        <f t="shared" si="192"/>
        <v>A</v>
      </c>
      <c r="DT272" s="166" t="str">
        <f t="shared" si="193"/>
        <v>C</v>
      </c>
      <c r="DU272" s="167">
        <f t="shared" si="194"/>
        <v>3</v>
      </c>
      <c r="DV272" s="153" t="str">
        <f>VLOOKUP(M272,'Data Master kondisi'!$O$3:$P$11,2,FALSE)</f>
        <v>Z</v>
      </c>
      <c r="DW272" s="153">
        <f>LOOKUP(DV272,{"X","X","X","Y","Y","Y","Z","Z","Z"},{6,6,6,4,4,4,2,2,2})</f>
        <v>2</v>
      </c>
      <c r="DX272" s="153">
        <f t="shared" si="215"/>
        <v>1</v>
      </c>
      <c r="DY272" s="153">
        <f t="shared" si="195"/>
        <v>6</v>
      </c>
      <c r="DZ272" s="153" t="str">
        <f>VLOOKUP(G272,'Data Master class'!$A$5:$D$12,3,FALSE)</f>
        <v>B</v>
      </c>
      <c r="EA272" s="160" t="str">
        <f t="shared" si="196"/>
        <v>CUKUP</v>
      </c>
      <c r="EB272" s="156"/>
      <c r="EC272" s="153">
        <f>VLOOKUP(G272,'Data Master class'!$A$5:$D$12,2,FALSE)</f>
        <v>3</v>
      </c>
      <c r="ED272" s="153" t="str">
        <f>VLOOKUP(H272,'Data Master class'!$E$5:$G$6,3,FALSE)</f>
        <v>Y</v>
      </c>
      <c r="EE272" s="153">
        <f>VLOOKUP(H272,'Data Master class'!$E$5:$G$6,2,FALSE)</f>
        <v>1</v>
      </c>
      <c r="EF272" s="153">
        <f t="shared" si="197"/>
        <v>4</v>
      </c>
      <c r="EG272" s="153" t="str">
        <f t="shared" si="198"/>
        <v>CLASS 3</v>
      </c>
      <c r="EH272" s="153">
        <f t="shared" si="199"/>
        <v>10</v>
      </c>
      <c r="EI272" s="171"/>
      <c r="EJ272" s="441">
        <f t="shared" si="216"/>
        <v>4.3478260869565175E-2</v>
      </c>
      <c r="EK272" s="441">
        <f t="shared" si="217"/>
        <v>0.9565217391304347</v>
      </c>
      <c r="EL272" s="441">
        <f t="shared" si="218"/>
        <v>1</v>
      </c>
      <c r="EM272" s="442">
        <f t="shared" si="200"/>
        <v>0.66666666666666663</v>
      </c>
      <c r="EN272" s="443" t="str">
        <f t="shared" si="201"/>
        <v>BURUK</v>
      </c>
      <c r="EO272" s="195"/>
      <c r="EP272" s="196" t="e">
        <f>'2. SUHU &amp; FISIK TRAFO'!CY272</f>
        <v>#NAME?</v>
      </c>
      <c r="EQ272" s="168" t="e">
        <f t="shared" si="202"/>
        <v>#NAME?</v>
      </c>
      <c r="ER272" s="189" t="e">
        <f t="shared" si="203"/>
        <v>#NAME?</v>
      </c>
      <c r="ES272" s="195"/>
      <c r="ET272" s="447">
        <f t="shared" si="227"/>
        <v>5.2130000000000001</v>
      </c>
      <c r="EU272" s="447">
        <f t="shared" si="204"/>
        <v>4.1703999999999999</v>
      </c>
      <c r="EV272" s="448">
        <f t="shared" si="219"/>
        <v>10.426</v>
      </c>
      <c r="EW272" s="449" t="str">
        <f t="shared" si="205"/>
        <v>BAIK</v>
      </c>
      <c r="EX272" s="721"/>
      <c r="EY272" s="447">
        <f t="shared" si="228"/>
        <v>7.65</v>
      </c>
      <c r="EZ272" s="447">
        <f t="shared" si="220"/>
        <v>6.120000000000001</v>
      </c>
      <c r="FA272" s="448">
        <f t="shared" si="229"/>
        <v>15.299999999999999</v>
      </c>
      <c r="FB272" s="449" t="str">
        <f t="shared" si="221"/>
        <v>BAIK</v>
      </c>
      <c r="FC272" s="195"/>
      <c r="FD272" s="453">
        <f t="shared" si="222"/>
        <v>16</v>
      </c>
      <c r="FE272" s="454">
        <f t="shared" si="223"/>
        <v>72.25433526011561</v>
      </c>
      <c r="FF272" s="725">
        <f t="shared" si="224"/>
        <v>22.143999999999998</v>
      </c>
      <c r="FG272" s="202" t="str">
        <f t="shared" si="206"/>
        <v>BURUK</v>
      </c>
    </row>
    <row r="273" spans="1:163">
      <c r="A273" s="347">
        <v>261</v>
      </c>
      <c r="B273" s="764" t="s">
        <v>2239</v>
      </c>
      <c r="C273" s="331" t="s">
        <v>1601</v>
      </c>
      <c r="D273" s="259" t="s">
        <v>1602</v>
      </c>
      <c r="E273" s="319" t="s">
        <v>1488</v>
      </c>
      <c r="F273" s="319" t="s">
        <v>1488</v>
      </c>
      <c r="G273" s="208" t="s">
        <v>206</v>
      </c>
      <c r="H273" s="214" t="s">
        <v>209</v>
      </c>
      <c r="I273" s="463">
        <v>10809764535</v>
      </c>
      <c r="J273" s="462">
        <v>-2702143083</v>
      </c>
      <c r="K273" s="259" t="s">
        <v>315</v>
      </c>
      <c r="L273" s="259" t="s">
        <v>700</v>
      </c>
      <c r="M273" s="259">
        <v>100</v>
      </c>
      <c r="N273" s="259">
        <v>12180898</v>
      </c>
      <c r="O273" s="259">
        <v>2010</v>
      </c>
      <c r="P273" s="259" t="s">
        <v>316</v>
      </c>
      <c r="Q273" s="665">
        <v>1.7354166666666666</v>
      </c>
      <c r="R273" s="433">
        <v>44797</v>
      </c>
      <c r="S273" s="331" t="s">
        <v>318</v>
      </c>
      <c r="T273" s="331" t="s">
        <v>607</v>
      </c>
      <c r="U273" s="259">
        <v>1</v>
      </c>
      <c r="V273" s="259">
        <v>1</v>
      </c>
      <c r="W273" s="259">
        <v>3</v>
      </c>
      <c r="X273" s="259">
        <v>20000</v>
      </c>
      <c r="Y273" s="332">
        <v>390</v>
      </c>
      <c r="Z273" s="332">
        <v>389</v>
      </c>
      <c r="AA273" s="332">
        <v>340</v>
      </c>
      <c r="AB273" s="332">
        <v>225</v>
      </c>
      <c r="AC273" s="332">
        <v>224</v>
      </c>
      <c r="AD273" s="332">
        <v>227</v>
      </c>
      <c r="AE273" s="332">
        <v>0</v>
      </c>
      <c r="AF273" s="332">
        <v>0</v>
      </c>
      <c r="AG273" s="332">
        <v>4</v>
      </c>
      <c r="AH273" s="332">
        <v>4</v>
      </c>
      <c r="AI273" s="332">
        <v>0</v>
      </c>
      <c r="AJ273" s="332">
        <v>0</v>
      </c>
      <c r="AK273" s="332">
        <v>4</v>
      </c>
      <c r="AL273" s="332">
        <v>4</v>
      </c>
      <c r="AM273" s="332"/>
      <c r="AN273" s="332"/>
      <c r="AO273" s="332"/>
      <c r="AP273" s="332"/>
      <c r="AQ273" s="332"/>
      <c r="AR273" s="332"/>
      <c r="AS273" s="332"/>
      <c r="AT273" s="332"/>
      <c r="AU273" s="332"/>
      <c r="AV273" s="332"/>
      <c r="AW273" s="332"/>
      <c r="AX273" s="332"/>
      <c r="AY273" s="648">
        <v>0</v>
      </c>
      <c r="AZ273" s="648">
        <v>0</v>
      </c>
      <c r="BA273" s="648">
        <v>0.878</v>
      </c>
      <c r="BB273" s="261">
        <v>0</v>
      </c>
      <c r="BC273" s="261">
        <v>0</v>
      </c>
      <c r="BD273" s="261">
        <v>397</v>
      </c>
      <c r="BE273" s="261">
        <v>227</v>
      </c>
      <c r="BF273" s="261">
        <v>0</v>
      </c>
      <c r="BG273" s="261">
        <v>229</v>
      </c>
      <c r="BH273" s="261">
        <v>0</v>
      </c>
      <c r="BI273" s="261">
        <v>0</v>
      </c>
      <c r="BJ273" s="261">
        <v>5</v>
      </c>
      <c r="BK273" s="261">
        <v>5</v>
      </c>
      <c r="BL273" s="261">
        <v>0</v>
      </c>
      <c r="BM273" s="261">
        <v>0</v>
      </c>
      <c r="BN273" s="261">
        <v>5</v>
      </c>
      <c r="BO273" s="261">
        <v>5</v>
      </c>
      <c r="BP273" s="261"/>
      <c r="BQ273" s="261"/>
      <c r="BR273" s="261"/>
      <c r="BS273" s="261"/>
      <c r="BT273" s="261"/>
      <c r="BU273" s="261"/>
      <c r="BV273" s="261"/>
      <c r="BW273" s="261"/>
      <c r="BX273" s="261"/>
      <c r="BY273" s="261"/>
      <c r="BZ273" s="261"/>
      <c r="CA273" s="261"/>
      <c r="CB273" s="720">
        <v>0</v>
      </c>
      <c r="CC273" s="720">
        <v>0</v>
      </c>
      <c r="CD273" s="720">
        <v>0.75900000000000001</v>
      </c>
      <c r="CE273" s="333">
        <v>226</v>
      </c>
      <c r="CF273" s="333">
        <v>45017327144</v>
      </c>
      <c r="CG273" s="333">
        <v>0</v>
      </c>
      <c r="CH273" s="333">
        <v>0</v>
      </c>
      <c r="CI273" s="333">
        <v>228</v>
      </c>
      <c r="CJ273" s="333">
        <v>566014932996</v>
      </c>
      <c r="CK273" s="333"/>
      <c r="CL273" s="333"/>
      <c r="CM273" s="333"/>
      <c r="CN273" s="333"/>
      <c r="CO273" s="333"/>
      <c r="CP273" s="333"/>
      <c r="CQ273" s="333"/>
      <c r="CR273" s="333"/>
      <c r="CS273" s="333"/>
      <c r="CT273" s="333"/>
      <c r="CU273" s="333"/>
      <c r="CV273" s="333"/>
      <c r="CW273" s="333"/>
      <c r="CX273" s="333"/>
      <c r="CY273" s="333"/>
      <c r="CZ273" s="333"/>
      <c r="DA273" s="333"/>
      <c r="DB273" s="374"/>
      <c r="DC273" s="154"/>
      <c r="DD273" s="179">
        <f t="shared" si="207"/>
        <v>154.96908366780829</v>
      </c>
      <c r="DE273" s="179">
        <f t="shared" si="208"/>
        <v>0</v>
      </c>
      <c r="DF273" s="179">
        <f t="shared" si="209"/>
        <v>0</v>
      </c>
      <c r="DG273" s="179">
        <f t="shared" si="210"/>
        <v>2.5811599999999997</v>
      </c>
      <c r="DH273" s="180">
        <f t="shared" si="211"/>
        <v>4</v>
      </c>
      <c r="DI273" s="181">
        <f t="shared" si="188"/>
        <v>0</v>
      </c>
      <c r="DJ273" s="182">
        <f t="shared" si="225"/>
        <v>1</v>
      </c>
      <c r="DK273" s="182">
        <f t="shared" si="226"/>
        <v>0</v>
      </c>
      <c r="DL273" s="182">
        <f t="shared" si="189"/>
        <v>0</v>
      </c>
      <c r="DM273" s="182">
        <f t="shared" si="190"/>
        <v>0</v>
      </c>
      <c r="DN273" s="182">
        <f t="shared" si="191"/>
        <v>0</v>
      </c>
      <c r="DO273" s="182">
        <f t="shared" si="212"/>
        <v>1</v>
      </c>
      <c r="DP273" s="182">
        <f t="shared" si="213"/>
        <v>0</v>
      </c>
      <c r="DQ273" s="25">
        <f t="shared" si="214"/>
        <v>0</v>
      </c>
      <c r="DR273" s="169"/>
      <c r="DS273" s="166" t="str">
        <f t="shared" si="192"/>
        <v>A</v>
      </c>
      <c r="DT273" s="166" t="str">
        <f t="shared" si="193"/>
        <v>C</v>
      </c>
      <c r="DU273" s="167">
        <f t="shared" si="194"/>
        <v>3</v>
      </c>
      <c r="DV273" s="153" t="str">
        <f>VLOOKUP(M273,'Data Master kondisi'!$O$3:$P$11,2,FALSE)</f>
        <v>Z</v>
      </c>
      <c r="DW273" s="153">
        <f>LOOKUP(DV273,{"X","X","X","Y","Y","Y","Z","Z","Z"},{6,6,6,4,4,4,2,2,2})</f>
        <v>2</v>
      </c>
      <c r="DX273" s="153">
        <f t="shared" si="215"/>
        <v>1</v>
      </c>
      <c r="DY273" s="153">
        <f t="shared" si="195"/>
        <v>6</v>
      </c>
      <c r="DZ273" s="153" t="str">
        <f>VLOOKUP(G273,'Data Master class'!$A$5:$D$12,3,FALSE)</f>
        <v>B</v>
      </c>
      <c r="EA273" s="160" t="str">
        <f t="shared" si="196"/>
        <v>CUKUP</v>
      </c>
      <c r="EB273" s="156"/>
      <c r="EC273" s="153">
        <f>VLOOKUP(G273,'Data Master class'!$A$5:$D$12,2,FALSE)</f>
        <v>3</v>
      </c>
      <c r="ED273" s="153" t="str">
        <f>VLOOKUP(H273,'Data Master class'!$E$5:$G$6,3,FALSE)</f>
        <v>Y</v>
      </c>
      <c r="EE273" s="153">
        <f>VLOOKUP(H273,'Data Master class'!$E$5:$G$6,2,FALSE)</f>
        <v>1</v>
      </c>
      <c r="EF273" s="153">
        <f t="shared" si="197"/>
        <v>4</v>
      </c>
      <c r="EG273" s="153" t="str">
        <f t="shared" si="198"/>
        <v>CLASS 3</v>
      </c>
      <c r="EH273" s="153">
        <f t="shared" si="199"/>
        <v>10</v>
      </c>
      <c r="EI273" s="171"/>
      <c r="EJ273" s="441">
        <f t="shared" si="216"/>
        <v>1</v>
      </c>
      <c r="EK273" s="441">
        <f t="shared" si="217"/>
        <v>1</v>
      </c>
      <c r="EL273" s="441">
        <f t="shared" si="218"/>
        <v>2.0000000000000004</v>
      </c>
      <c r="EM273" s="442">
        <f t="shared" si="200"/>
        <v>1.3333333333333333</v>
      </c>
      <c r="EN273" s="443" t="str">
        <f t="shared" si="201"/>
        <v>BURUK</v>
      </c>
      <c r="EO273" s="195"/>
      <c r="EP273" s="196" t="e">
        <f>'2. SUHU &amp; FISIK TRAFO'!CY273</f>
        <v>#NAME?</v>
      </c>
      <c r="EQ273" s="168" t="e">
        <f t="shared" si="202"/>
        <v>#NAME?</v>
      </c>
      <c r="ER273" s="189" t="e">
        <f t="shared" si="203"/>
        <v>#NAME?</v>
      </c>
      <c r="ES273" s="195"/>
      <c r="ET273" s="447">
        <f t="shared" si="227"/>
        <v>0.90800000000000003</v>
      </c>
      <c r="EU273" s="447">
        <f t="shared" si="204"/>
        <v>0.72640000000000005</v>
      </c>
      <c r="EV273" s="448">
        <f t="shared" si="219"/>
        <v>0.90799999999999992</v>
      </c>
      <c r="EW273" s="449" t="str">
        <f t="shared" si="205"/>
        <v>BAIK</v>
      </c>
      <c r="EX273" s="721"/>
      <c r="EY273" s="447">
        <f t="shared" si="228"/>
        <v>1.145</v>
      </c>
      <c r="EZ273" s="447">
        <f t="shared" si="220"/>
        <v>0.91600000000000004</v>
      </c>
      <c r="FA273" s="448">
        <f t="shared" si="229"/>
        <v>1.145</v>
      </c>
      <c r="FB273" s="449" t="str">
        <f t="shared" si="221"/>
        <v>BAIK</v>
      </c>
      <c r="FC273" s="195"/>
      <c r="FD273" s="453">
        <f t="shared" si="222"/>
        <v>4</v>
      </c>
      <c r="FE273" s="454">
        <f t="shared" si="223"/>
        <v>144.50867052023122</v>
      </c>
      <c r="FF273" s="725">
        <f t="shared" si="224"/>
        <v>2.7679999999999998</v>
      </c>
      <c r="FG273" s="202" t="str">
        <f t="shared" si="206"/>
        <v>BAIK</v>
      </c>
    </row>
    <row r="274" spans="1:163">
      <c r="A274" s="347">
        <v>262</v>
      </c>
      <c r="B274" s="764" t="s">
        <v>2232</v>
      </c>
      <c r="C274" s="331" t="s">
        <v>1687</v>
      </c>
      <c r="D274" s="259" t="s">
        <v>1688</v>
      </c>
      <c r="E274" s="319" t="s">
        <v>1689</v>
      </c>
      <c r="F274" s="319" t="s">
        <v>1690</v>
      </c>
      <c r="G274" s="208" t="s">
        <v>206</v>
      </c>
      <c r="H274" s="214" t="s">
        <v>208</v>
      </c>
      <c r="I274" s="463" t="s">
        <v>1691</v>
      </c>
      <c r="J274" s="462" t="s">
        <v>1692</v>
      </c>
      <c r="K274" s="259" t="s">
        <v>315</v>
      </c>
      <c r="L274" s="259" t="s">
        <v>560</v>
      </c>
      <c r="M274" s="259">
        <v>100</v>
      </c>
      <c r="N274" s="259">
        <v>12034647</v>
      </c>
      <c r="O274" s="259">
        <v>2012</v>
      </c>
      <c r="P274" s="259" t="s">
        <v>316</v>
      </c>
      <c r="Q274" s="703">
        <v>0.40625</v>
      </c>
      <c r="R274" s="433">
        <v>44798</v>
      </c>
      <c r="S274" s="331" t="s">
        <v>318</v>
      </c>
      <c r="T274" s="331" t="s">
        <v>343</v>
      </c>
      <c r="U274" s="259">
        <v>2</v>
      </c>
      <c r="V274" s="259">
        <v>2</v>
      </c>
      <c r="W274" s="259">
        <v>3</v>
      </c>
      <c r="X274" s="259">
        <v>20000</v>
      </c>
      <c r="Y274" s="332">
        <v>401</v>
      </c>
      <c r="Z274" s="332">
        <v>405</v>
      </c>
      <c r="AA274" s="332">
        <v>403</v>
      </c>
      <c r="AB274" s="332">
        <v>233</v>
      </c>
      <c r="AC274" s="332">
        <v>235</v>
      </c>
      <c r="AD274" s="332">
        <v>233</v>
      </c>
      <c r="AE274" s="332">
        <v>36.200000000000003</v>
      </c>
      <c r="AF274" s="332">
        <v>25.3</v>
      </c>
      <c r="AG274" s="332">
        <v>78.3</v>
      </c>
      <c r="AH274" s="332">
        <v>52.1</v>
      </c>
      <c r="AI274" s="332">
        <v>17.5</v>
      </c>
      <c r="AJ274" s="332">
        <v>4</v>
      </c>
      <c r="AK274" s="332">
        <v>72.900000000000006</v>
      </c>
      <c r="AL274" s="332">
        <v>62.4</v>
      </c>
      <c r="AM274" s="332">
        <v>20.5</v>
      </c>
      <c r="AN274" s="332">
        <v>21.5</v>
      </c>
      <c r="AO274" s="332">
        <v>12.6</v>
      </c>
      <c r="AP274" s="332">
        <v>11.6</v>
      </c>
      <c r="AQ274" s="332"/>
      <c r="AR274" s="332"/>
      <c r="AS274" s="332"/>
      <c r="AT274" s="332"/>
      <c r="AU274" s="332"/>
      <c r="AV274" s="332"/>
      <c r="AW274" s="332"/>
      <c r="AX274" s="332"/>
      <c r="AY274" s="332">
        <v>0.85</v>
      </c>
      <c r="AZ274" s="332">
        <v>0.85</v>
      </c>
      <c r="BA274" s="332">
        <v>0.85</v>
      </c>
      <c r="BB274" s="261">
        <v>401</v>
      </c>
      <c r="BC274" s="261">
        <v>399</v>
      </c>
      <c r="BD274" s="261">
        <v>397</v>
      </c>
      <c r="BE274" s="261">
        <v>229</v>
      </c>
      <c r="BF274" s="261">
        <v>230</v>
      </c>
      <c r="BG274" s="261">
        <v>228</v>
      </c>
      <c r="BH274" s="261">
        <v>10.7</v>
      </c>
      <c r="BI274" s="261">
        <v>11</v>
      </c>
      <c r="BJ274" s="261">
        <v>36.299999999999997</v>
      </c>
      <c r="BK274" s="261">
        <v>23</v>
      </c>
      <c r="BL274" s="261">
        <v>8.9</v>
      </c>
      <c r="BM274" s="261">
        <v>1.3</v>
      </c>
      <c r="BN274" s="261">
        <v>33.700000000000003</v>
      </c>
      <c r="BO274" s="261">
        <v>28.9</v>
      </c>
      <c r="BP274" s="261">
        <v>1.3</v>
      </c>
      <c r="BQ274" s="261">
        <v>10.1</v>
      </c>
      <c r="BR274" s="261">
        <v>0.5</v>
      </c>
      <c r="BS274" s="261">
        <v>10.1</v>
      </c>
      <c r="BT274" s="261"/>
      <c r="BU274" s="261"/>
      <c r="BV274" s="261"/>
      <c r="BW274" s="261"/>
      <c r="BX274" s="261"/>
      <c r="BY274" s="261"/>
      <c r="BZ274" s="261"/>
      <c r="CA274" s="261"/>
      <c r="CB274" s="261">
        <v>0.85</v>
      </c>
      <c r="CC274" s="261">
        <v>0.85</v>
      </c>
      <c r="CD274" s="261">
        <v>0.85</v>
      </c>
      <c r="CE274" s="333">
        <v>227</v>
      </c>
      <c r="CF274" s="333">
        <v>56601383377</v>
      </c>
      <c r="CG274" s="333">
        <v>225</v>
      </c>
      <c r="CH274" s="333">
        <v>86065073479</v>
      </c>
      <c r="CI274" s="333">
        <v>226</v>
      </c>
      <c r="CJ274" s="333">
        <v>56601470323</v>
      </c>
      <c r="CK274" s="333">
        <v>226</v>
      </c>
      <c r="CL274" s="333">
        <v>52104494845</v>
      </c>
      <c r="CM274" s="333">
        <v>226</v>
      </c>
      <c r="CN274" s="333">
        <v>86058070086</v>
      </c>
      <c r="CO274" s="333">
        <v>232</v>
      </c>
      <c r="CP274" s="333">
        <v>86058033241</v>
      </c>
      <c r="CQ274" s="333"/>
      <c r="CR274" s="333"/>
      <c r="CS274" s="333"/>
      <c r="CT274" s="333"/>
      <c r="CU274" s="333"/>
      <c r="CV274" s="333"/>
      <c r="CW274" s="333"/>
      <c r="CX274" s="333"/>
      <c r="CY274" s="333"/>
      <c r="CZ274" s="333"/>
      <c r="DA274" s="333"/>
      <c r="DB274" s="374"/>
      <c r="DC274" s="154"/>
      <c r="DD274" s="179">
        <f t="shared" si="207"/>
        <v>143.4329235932816</v>
      </c>
      <c r="DE274" s="179">
        <f t="shared" si="208"/>
        <v>25.238278000000001</v>
      </c>
      <c r="DF274" s="179">
        <f t="shared" si="209"/>
        <v>17.638907</v>
      </c>
      <c r="DG274" s="179">
        <f t="shared" si="210"/>
        <v>54.589976999999998</v>
      </c>
      <c r="DH274" s="180">
        <f t="shared" si="211"/>
        <v>78.3</v>
      </c>
      <c r="DI274" s="181">
        <f t="shared" si="188"/>
        <v>225</v>
      </c>
      <c r="DJ274" s="182">
        <f t="shared" si="225"/>
        <v>0</v>
      </c>
      <c r="DK274" s="182">
        <f t="shared" si="226"/>
        <v>1</v>
      </c>
      <c r="DL274" s="182">
        <f t="shared" si="189"/>
        <v>0</v>
      </c>
      <c r="DM274" s="182">
        <f t="shared" si="190"/>
        <v>0</v>
      </c>
      <c r="DN274" s="182">
        <f t="shared" si="191"/>
        <v>0</v>
      </c>
      <c r="DO274" s="182">
        <f t="shared" si="212"/>
        <v>0</v>
      </c>
      <c r="DP274" s="182">
        <f t="shared" si="213"/>
        <v>1</v>
      </c>
      <c r="DQ274" s="25">
        <f t="shared" si="214"/>
        <v>0</v>
      </c>
      <c r="DR274" s="169"/>
      <c r="DS274" s="166" t="str">
        <f t="shared" si="192"/>
        <v>A</v>
      </c>
      <c r="DT274" s="166" t="str">
        <f t="shared" si="193"/>
        <v>C</v>
      </c>
      <c r="DU274" s="167">
        <f t="shared" si="194"/>
        <v>3</v>
      </c>
      <c r="DV274" s="153" t="str">
        <f>VLOOKUP(M274,'Data Master kondisi'!$O$3:$P$11,2,FALSE)</f>
        <v>Z</v>
      </c>
      <c r="DW274" s="153">
        <f>LOOKUP(DV274,{"X","X","X","Y","Y","Y","Z","Z","Z"},{6,6,6,4,4,4,2,2,2})</f>
        <v>2</v>
      </c>
      <c r="DX274" s="153">
        <f t="shared" si="215"/>
        <v>1</v>
      </c>
      <c r="DY274" s="153">
        <f t="shared" si="195"/>
        <v>6</v>
      </c>
      <c r="DZ274" s="153" t="str">
        <f>VLOOKUP(G274,'Data Master class'!$A$5:$D$12,3,FALSE)</f>
        <v>B</v>
      </c>
      <c r="EA274" s="160" t="str">
        <f t="shared" si="196"/>
        <v>CUKUP</v>
      </c>
      <c r="EB274" s="156"/>
      <c r="EC274" s="153">
        <f>VLOOKUP(G274,'Data Master class'!$A$5:$D$12,2,FALSE)</f>
        <v>3</v>
      </c>
      <c r="ED274" s="153" t="str">
        <f>VLOOKUP(H274,'Data Master class'!$E$5:$G$6,3,FALSE)</f>
        <v>X</v>
      </c>
      <c r="EE274" s="153">
        <f>VLOOKUP(H274,'Data Master class'!$E$5:$G$6,2,FALSE)</f>
        <v>2</v>
      </c>
      <c r="EF274" s="153">
        <f t="shared" si="197"/>
        <v>5</v>
      </c>
      <c r="EG274" s="153" t="str">
        <f t="shared" si="198"/>
        <v>CLASS 3</v>
      </c>
      <c r="EH274" s="153">
        <f t="shared" si="199"/>
        <v>11</v>
      </c>
      <c r="EI274" s="171"/>
      <c r="EJ274" s="441">
        <f t="shared" si="216"/>
        <v>0.22317596566523601</v>
      </c>
      <c r="EK274" s="441">
        <f t="shared" si="217"/>
        <v>0.4570815450643777</v>
      </c>
      <c r="EL274" s="441">
        <f t="shared" si="218"/>
        <v>0.6802575107296136</v>
      </c>
      <c r="EM274" s="442">
        <f t="shared" si="200"/>
        <v>0.45350500715307573</v>
      </c>
      <c r="EN274" s="443" t="str">
        <f t="shared" si="201"/>
        <v>BURUK</v>
      </c>
      <c r="EO274" s="195"/>
      <c r="EP274" s="196" t="e">
        <f>'2. SUHU &amp; FISIK TRAFO'!CY274</f>
        <v>#NAME?</v>
      </c>
      <c r="EQ274" s="168" t="e">
        <f t="shared" si="202"/>
        <v>#NAME?</v>
      </c>
      <c r="ER274" s="189" t="e">
        <f t="shared" si="203"/>
        <v>#NAME?</v>
      </c>
      <c r="ES274" s="195"/>
      <c r="ET274" s="447">
        <f t="shared" si="227"/>
        <v>32.624000000000002</v>
      </c>
      <c r="EU274" s="447">
        <f t="shared" si="204"/>
        <v>26.099200000000003</v>
      </c>
      <c r="EV274" s="448">
        <f t="shared" si="219"/>
        <v>32.624000000000002</v>
      </c>
      <c r="EW274" s="449" t="str">
        <f t="shared" si="205"/>
        <v>BAIK</v>
      </c>
      <c r="EX274" s="721"/>
      <c r="EY274" s="447">
        <f t="shared" si="228"/>
        <v>13.256699999999999</v>
      </c>
      <c r="EZ274" s="447">
        <f t="shared" si="220"/>
        <v>10.605359999999999</v>
      </c>
      <c r="FA274" s="448">
        <f t="shared" si="229"/>
        <v>13.256699999999999</v>
      </c>
      <c r="FB274" s="449" t="str">
        <f t="shared" si="221"/>
        <v>BAIK</v>
      </c>
      <c r="FC274" s="195"/>
      <c r="FD274" s="453">
        <f t="shared" si="222"/>
        <v>52.1</v>
      </c>
      <c r="FE274" s="454">
        <f t="shared" si="223"/>
        <v>144.50867052023122</v>
      </c>
      <c r="FF274" s="725">
        <f t="shared" si="224"/>
        <v>36.053200000000004</v>
      </c>
      <c r="FG274" s="202" t="str">
        <f t="shared" si="206"/>
        <v>BURUK</v>
      </c>
    </row>
    <row r="275" spans="1:163">
      <c r="A275" s="347">
        <v>263</v>
      </c>
      <c r="B275" s="764" t="s">
        <v>2232</v>
      </c>
      <c r="C275" s="331" t="s">
        <v>1693</v>
      </c>
      <c r="D275" s="259" t="s">
        <v>1688</v>
      </c>
      <c r="E275" s="319" t="s">
        <v>1689</v>
      </c>
      <c r="F275" s="319" t="s">
        <v>1694</v>
      </c>
      <c r="G275" s="208" t="s">
        <v>206</v>
      </c>
      <c r="H275" s="214" t="s">
        <v>208</v>
      </c>
      <c r="I275" s="463" t="s">
        <v>1695</v>
      </c>
      <c r="J275" s="462" t="s">
        <v>1696</v>
      </c>
      <c r="K275" s="259" t="s">
        <v>341</v>
      </c>
      <c r="L275" s="259" t="s">
        <v>1259</v>
      </c>
      <c r="M275" s="259">
        <v>100</v>
      </c>
      <c r="N275" s="259" t="s">
        <v>1697</v>
      </c>
      <c r="O275" s="259">
        <v>2017</v>
      </c>
      <c r="P275" s="259" t="s">
        <v>316</v>
      </c>
      <c r="Q275" s="703">
        <v>0.42708333333575865</v>
      </c>
      <c r="R275" s="433">
        <v>44798</v>
      </c>
      <c r="S275" s="331" t="s">
        <v>318</v>
      </c>
      <c r="T275" s="331" t="s">
        <v>343</v>
      </c>
      <c r="U275" s="259">
        <v>4</v>
      </c>
      <c r="V275" s="259">
        <v>2</v>
      </c>
      <c r="W275" s="259">
        <v>3</v>
      </c>
      <c r="X275" s="259">
        <v>20000</v>
      </c>
      <c r="Y275" s="332">
        <v>408</v>
      </c>
      <c r="Z275" s="332">
        <v>407</v>
      </c>
      <c r="AA275" s="332">
        <v>406</v>
      </c>
      <c r="AB275" s="332">
        <v>234</v>
      </c>
      <c r="AC275" s="332">
        <v>235</v>
      </c>
      <c r="AD275" s="332">
        <v>234</v>
      </c>
      <c r="AE275" s="332">
        <v>25.9</v>
      </c>
      <c r="AF275" s="332">
        <v>18.899999999999999</v>
      </c>
      <c r="AG275" s="332">
        <v>6.7</v>
      </c>
      <c r="AH275" s="332">
        <v>20.5</v>
      </c>
      <c r="AI275" s="332">
        <v>7.6</v>
      </c>
      <c r="AJ275" s="332">
        <v>3.2</v>
      </c>
      <c r="AK275" s="332">
        <v>0</v>
      </c>
      <c r="AL275" s="332">
        <v>6.9</v>
      </c>
      <c r="AM275" s="332">
        <v>16.899999999999999</v>
      </c>
      <c r="AN275" s="332">
        <v>17.8</v>
      </c>
      <c r="AO275" s="332">
        <v>6.5</v>
      </c>
      <c r="AP275" s="332">
        <v>14.3</v>
      </c>
      <c r="AQ275" s="332"/>
      <c r="AR275" s="332"/>
      <c r="AS275" s="332"/>
      <c r="AT275" s="332"/>
      <c r="AU275" s="332"/>
      <c r="AV275" s="332"/>
      <c r="AW275" s="332"/>
      <c r="AX275" s="332"/>
      <c r="AY275" s="332">
        <v>0.85</v>
      </c>
      <c r="AZ275" s="332">
        <v>0.85</v>
      </c>
      <c r="BA275" s="332">
        <v>0.85</v>
      </c>
      <c r="BB275" s="261">
        <v>399</v>
      </c>
      <c r="BC275" s="261">
        <v>397</v>
      </c>
      <c r="BD275" s="261">
        <v>395</v>
      </c>
      <c r="BE275" s="261">
        <v>229</v>
      </c>
      <c r="BF275" s="261">
        <v>230</v>
      </c>
      <c r="BG275" s="261">
        <v>228</v>
      </c>
      <c r="BH275" s="261">
        <v>68.599999999999994</v>
      </c>
      <c r="BI275" s="261">
        <v>30.9</v>
      </c>
      <c r="BJ275" s="261">
        <v>16.399999999999999</v>
      </c>
      <c r="BK275" s="261">
        <v>45.3</v>
      </c>
      <c r="BL275" s="261">
        <v>34.9</v>
      </c>
      <c r="BM275" s="261">
        <v>1.8</v>
      </c>
      <c r="BN275" s="261">
        <v>0.4</v>
      </c>
      <c r="BO275" s="261">
        <v>11.2</v>
      </c>
      <c r="BP275" s="261">
        <v>29.2</v>
      </c>
      <c r="BQ275" s="261">
        <v>25.4</v>
      </c>
      <c r="BR275" s="261">
        <v>23.9</v>
      </c>
      <c r="BS275" s="261">
        <v>11.6</v>
      </c>
      <c r="BT275" s="261"/>
      <c r="BU275" s="261"/>
      <c r="BV275" s="261"/>
      <c r="BW275" s="261"/>
      <c r="BX275" s="261"/>
      <c r="BY275" s="261"/>
      <c r="BZ275" s="261"/>
      <c r="CA275" s="261"/>
      <c r="CB275" s="261">
        <v>0.85</v>
      </c>
      <c r="CC275" s="261">
        <v>0.85</v>
      </c>
      <c r="CD275" s="261">
        <v>0.85</v>
      </c>
      <c r="CE275" s="333">
        <v>233</v>
      </c>
      <c r="CF275" s="333">
        <v>32201817171</v>
      </c>
      <c r="CG275" s="333">
        <v>235</v>
      </c>
      <c r="CH275" s="333">
        <v>56601386594</v>
      </c>
      <c r="CI275" s="333">
        <v>232</v>
      </c>
      <c r="CJ275" s="333">
        <v>86066113691</v>
      </c>
      <c r="CK275" s="333">
        <v>233</v>
      </c>
      <c r="CL275" s="333">
        <v>86069953999</v>
      </c>
      <c r="CM275" s="333">
        <v>231</v>
      </c>
      <c r="CN275" s="333">
        <v>45017567042</v>
      </c>
      <c r="CO275" s="333">
        <v>230</v>
      </c>
      <c r="CP275" s="333">
        <v>45016814803</v>
      </c>
      <c r="CQ275" s="333"/>
      <c r="CR275" s="333"/>
      <c r="CS275" s="333"/>
      <c r="CT275" s="333"/>
      <c r="CU275" s="333"/>
      <c r="CV275" s="333"/>
      <c r="CW275" s="333"/>
      <c r="CX275" s="333"/>
      <c r="CY275" s="333"/>
      <c r="CZ275" s="333"/>
      <c r="DA275" s="333"/>
      <c r="DB275" s="374"/>
      <c r="DC275" s="154"/>
      <c r="DD275" s="179">
        <f t="shared" si="207"/>
        <v>142.02326341054663</v>
      </c>
      <c r="DE275" s="179">
        <f t="shared" si="208"/>
        <v>18.236449</v>
      </c>
      <c r="DF275" s="179">
        <f t="shared" si="209"/>
        <v>13.307679</v>
      </c>
      <c r="DG275" s="179">
        <f t="shared" si="210"/>
        <v>4.717537000000001</v>
      </c>
      <c r="DH275" s="180">
        <f t="shared" si="211"/>
        <v>25.9</v>
      </c>
      <c r="DI275" s="181">
        <f t="shared" si="188"/>
        <v>230</v>
      </c>
      <c r="DJ275" s="182">
        <f t="shared" si="225"/>
        <v>1</v>
      </c>
      <c r="DK275" s="182">
        <f t="shared" si="226"/>
        <v>0</v>
      </c>
      <c r="DL275" s="182">
        <f t="shared" si="189"/>
        <v>0</v>
      </c>
      <c r="DM275" s="182">
        <f t="shared" si="190"/>
        <v>0</v>
      </c>
      <c r="DN275" s="182">
        <f t="shared" si="191"/>
        <v>0</v>
      </c>
      <c r="DO275" s="182">
        <f t="shared" si="212"/>
        <v>1</v>
      </c>
      <c r="DP275" s="182">
        <f t="shared" si="213"/>
        <v>0</v>
      </c>
      <c r="DQ275" s="25">
        <f t="shared" si="214"/>
        <v>0</v>
      </c>
      <c r="DR275" s="169"/>
      <c r="DS275" s="166" t="str">
        <f t="shared" si="192"/>
        <v>A</v>
      </c>
      <c r="DT275" s="166" t="str">
        <f t="shared" si="193"/>
        <v>C</v>
      </c>
      <c r="DU275" s="167">
        <f t="shared" si="194"/>
        <v>3</v>
      </c>
      <c r="DV275" s="153" t="str">
        <f>VLOOKUP(M275,'Data Master kondisi'!$O$3:$P$11,2,FALSE)</f>
        <v>Z</v>
      </c>
      <c r="DW275" s="153">
        <f>LOOKUP(DV275,{"X","X","X","Y","Y","Y","Z","Z","Z"},{6,6,6,4,4,4,2,2,2})</f>
        <v>2</v>
      </c>
      <c r="DX275" s="153">
        <f t="shared" si="215"/>
        <v>1</v>
      </c>
      <c r="DY275" s="153">
        <f t="shared" si="195"/>
        <v>6</v>
      </c>
      <c r="DZ275" s="153" t="str">
        <f>VLOOKUP(G275,'Data Master class'!$A$5:$D$12,3,FALSE)</f>
        <v>B</v>
      </c>
      <c r="EA275" s="160" t="str">
        <f t="shared" si="196"/>
        <v>CUKUP</v>
      </c>
      <c r="EB275" s="156"/>
      <c r="EC275" s="153">
        <f>VLOOKUP(G275,'Data Master class'!$A$5:$D$12,2,FALSE)</f>
        <v>3</v>
      </c>
      <c r="ED275" s="153" t="str">
        <f>VLOOKUP(H275,'Data Master class'!$E$5:$G$6,3,FALSE)</f>
        <v>X</v>
      </c>
      <c r="EE275" s="153">
        <f>VLOOKUP(H275,'Data Master class'!$E$5:$G$6,2,FALSE)</f>
        <v>2</v>
      </c>
      <c r="EF275" s="153">
        <f t="shared" si="197"/>
        <v>5</v>
      </c>
      <c r="EG275" s="153" t="str">
        <f t="shared" si="198"/>
        <v>CLASS 3</v>
      </c>
      <c r="EH275" s="153">
        <f t="shared" si="199"/>
        <v>11</v>
      </c>
      <c r="EI275" s="171"/>
      <c r="EJ275" s="441">
        <f t="shared" si="216"/>
        <v>0.50873786407766974</v>
      </c>
      <c r="EK275" s="441">
        <f t="shared" si="217"/>
        <v>0.10097087378640761</v>
      </c>
      <c r="EL275" s="441">
        <f t="shared" si="218"/>
        <v>0.60970873786407775</v>
      </c>
      <c r="EM275" s="442">
        <f t="shared" si="200"/>
        <v>0.406472491909385</v>
      </c>
      <c r="EN275" s="443" t="str">
        <f t="shared" si="201"/>
        <v>BURUK</v>
      </c>
      <c r="EO275" s="195"/>
      <c r="EP275" s="196" t="e">
        <f>'2. SUHU &amp; FISIK TRAFO'!CY275</f>
        <v>#NAME?</v>
      </c>
      <c r="EQ275" s="168" t="e">
        <f t="shared" si="202"/>
        <v>#NAME?</v>
      </c>
      <c r="ER275" s="189" t="e">
        <f t="shared" si="203"/>
        <v>#NAME?</v>
      </c>
      <c r="ES275" s="195"/>
      <c r="ET275" s="447">
        <f t="shared" si="227"/>
        <v>12.069899999999999</v>
      </c>
      <c r="EU275" s="447">
        <f t="shared" si="204"/>
        <v>9.6559200000000001</v>
      </c>
      <c r="EV275" s="448">
        <f t="shared" si="219"/>
        <v>12.069899999999999</v>
      </c>
      <c r="EW275" s="449" t="str">
        <f t="shared" si="205"/>
        <v>BAIK</v>
      </c>
      <c r="EX275" s="721"/>
      <c r="EY275" s="447">
        <f t="shared" si="228"/>
        <v>26.555599999999998</v>
      </c>
      <c r="EZ275" s="447">
        <f t="shared" si="220"/>
        <v>21.244479999999999</v>
      </c>
      <c r="FA275" s="448">
        <f t="shared" si="229"/>
        <v>26.555599999999995</v>
      </c>
      <c r="FB275" s="449" t="str">
        <f t="shared" si="221"/>
        <v>BAIK</v>
      </c>
      <c r="FC275" s="195"/>
      <c r="FD275" s="453">
        <f t="shared" si="222"/>
        <v>20.5</v>
      </c>
      <c r="FE275" s="454">
        <f t="shared" si="223"/>
        <v>144.50867052023122</v>
      </c>
      <c r="FF275" s="725">
        <f t="shared" si="224"/>
        <v>14.185999999999998</v>
      </c>
      <c r="FG275" s="202" t="str">
        <f t="shared" si="206"/>
        <v>CUKUP</v>
      </c>
    </row>
    <row r="276" spans="1:163">
      <c r="A276" s="347">
        <v>264</v>
      </c>
      <c r="B276" s="764" t="s">
        <v>2232</v>
      </c>
      <c r="C276" s="331" t="s">
        <v>1698</v>
      </c>
      <c r="D276" s="259" t="s">
        <v>1699</v>
      </c>
      <c r="E276" s="319" t="s">
        <v>1689</v>
      </c>
      <c r="F276" s="319" t="s">
        <v>1694</v>
      </c>
      <c r="G276" s="208" t="s">
        <v>206</v>
      </c>
      <c r="H276" s="214" t="s">
        <v>208</v>
      </c>
      <c r="I276" s="463" t="s">
        <v>1700</v>
      </c>
      <c r="J276" s="462" t="s">
        <v>1701</v>
      </c>
      <c r="K276" s="259" t="s">
        <v>315</v>
      </c>
      <c r="L276" s="259" t="s">
        <v>414</v>
      </c>
      <c r="M276" s="259">
        <v>100</v>
      </c>
      <c r="N276" s="259" t="s">
        <v>1702</v>
      </c>
      <c r="O276" s="259">
        <v>2010</v>
      </c>
      <c r="P276" s="259" t="s">
        <v>316</v>
      </c>
      <c r="Q276" s="703">
        <v>0.59375</v>
      </c>
      <c r="R276" s="433">
        <v>44798</v>
      </c>
      <c r="S276" s="331" t="s">
        <v>318</v>
      </c>
      <c r="T276" s="331" t="s">
        <v>343</v>
      </c>
      <c r="U276" s="259">
        <v>1</v>
      </c>
      <c r="V276" s="259">
        <v>1</v>
      </c>
      <c r="W276" s="259">
        <v>3</v>
      </c>
      <c r="X276" s="259">
        <v>20000</v>
      </c>
      <c r="Y276" s="332">
        <v>406</v>
      </c>
      <c r="Z276" s="332">
        <v>404</v>
      </c>
      <c r="AA276" s="332">
        <v>404</v>
      </c>
      <c r="AB276" s="332">
        <v>234</v>
      </c>
      <c r="AC276" s="332">
        <v>233</v>
      </c>
      <c r="AD276" s="332">
        <v>233</v>
      </c>
      <c r="AE276" s="332">
        <v>59</v>
      </c>
      <c r="AF276" s="332">
        <v>76</v>
      </c>
      <c r="AG276" s="332">
        <v>57.6</v>
      </c>
      <c r="AH276" s="332">
        <v>27.2</v>
      </c>
      <c r="AI276" s="332"/>
      <c r="AJ276" s="332"/>
      <c r="AK276" s="332"/>
      <c r="AL276" s="332"/>
      <c r="AM276" s="332"/>
      <c r="AN276" s="332"/>
      <c r="AO276" s="332"/>
      <c r="AP276" s="332"/>
      <c r="AQ276" s="332">
        <v>60.8</v>
      </c>
      <c r="AR276" s="332">
        <v>74.099999999999994</v>
      </c>
      <c r="AS276" s="332">
        <v>59</v>
      </c>
      <c r="AT276" s="332">
        <v>28</v>
      </c>
      <c r="AU276" s="332"/>
      <c r="AV276" s="332"/>
      <c r="AW276" s="332"/>
      <c r="AX276" s="332"/>
      <c r="AY276" s="332">
        <v>0.85</v>
      </c>
      <c r="AZ276" s="332">
        <v>0.85</v>
      </c>
      <c r="BA276" s="332">
        <v>0.85</v>
      </c>
      <c r="BB276" s="261">
        <v>393</v>
      </c>
      <c r="BC276" s="261">
        <v>392</v>
      </c>
      <c r="BD276" s="261">
        <v>393</v>
      </c>
      <c r="BE276" s="261">
        <v>227</v>
      </c>
      <c r="BF276" s="261">
        <v>226</v>
      </c>
      <c r="BG276" s="261">
        <v>226</v>
      </c>
      <c r="BH276" s="261">
        <v>65.400000000000006</v>
      </c>
      <c r="BI276" s="261">
        <v>72.5</v>
      </c>
      <c r="BJ276" s="261">
        <v>79.599999999999994</v>
      </c>
      <c r="BK276" s="261">
        <v>21.5</v>
      </c>
      <c r="BL276" s="261"/>
      <c r="BM276" s="261"/>
      <c r="BN276" s="261"/>
      <c r="BO276" s="261"/>
      <c r="BP276" s="261"/>
      <c r="BQ276" s="261"/>
      <c r="BR276" s="261"/>
      <c r="BS276" s="261"/>
      <c r="BT276" s="261">
        <v>68.900000000000006</v>
      </c>
      <c r="BU276" s="261">
        <v>70.599999999999994</v>
      </c>
      <c r="BV276" s="261">
        <v>59.3</v>
      </c>
      <c r="BW276" s="261">
        <v>16.7</v>
      </c>
      <c r="BX276" s="261"/>
      <c r="BY276" s="261"/>
      <c r="BZ276" s="261"/>
      <c r="CA276" s="261"/>
      <c r="CB276" s="261">
        <v>0.85</v>
      </c>
      <c r="CC276" s="261">
        <v>0.85</v>
      </c>
      <c r="CD276" s="261">
        <v>0.85</v>
      </c>
      <c r="CE276" s="333"/>
      <c r="CF276" s="333"/>
      <c r="CG276" s="333"/>
      <c r="CH276" s="333"/>
      <c r="CI276" s="333"/>
      <c r="CJ276" s="333"/>
      <c r="CK276" s="333"/>
      <c r="CL276" s="333"/>
      <c r="CM276" s="333"/>
      <c r="CN276" s="333"/>
      <c r="CO276" s="333"/>
      <c r="CP276" s="333"/>
      <c r="CQ276" s="333" t="s">
        <v>1703</v>
      </c>
      <c r="CR276" s="333">
        <v>63000401813</v>
      </c>
      <c r="CS276" s="333" t="s">
        <v>1704</v>
      </c>
      <c r="CT276" s="333">
        <v>63000401813</v>
      </c>
      <c r="CU276" s="333" t="s">
        <v>1705</v>
      </c>
      <c r="CV276" s="333">
        <v>63000401813</v>
      </c>
      <c r="CW276" s="333"/>
      <c r="CX276" s="333"/>
      <c r="CY276" s="333"/>
      <c r="CZ276" s="333"/>
      <c r="DA276" s="333"/>
      <c r="DB276" s="374"/>
      <c r="DC276" s="154"/>
      <c r="DD276" s="179">
        <f t="shared" si="207"/>
        <v>142.84217843844931</v>
      </c>
      <c r="DE276" s="179">
        <f t="shared" si="208"/>
        <v>41.304326666666661</v>
      </c>
      <c r="DF276" s="179">
        <f t="shared" si="209"/>
        <v>53.205573333333334</v>
      </c>
      <c r="DG276" s="179">
        <f t="shared" si="210"/>
        <v>40.324224000000001</v>
      </c>
      <c r="DH276" s="180">
        <f t="shared" si="211"/>
        <v>76</v>
      </c>
      <c r="DI276" s="181">
        <f t="shared" si="188"/>
        <v>0</v>
      </c>
      <c r="DJ276" s="182">
        <f t="shared" si="225"/>
        <v>0</v>
      </c>
      <c r="DK276" s="182">
        <f t="shared" si="226"/>
        <v>1</v>
      </c>
      <c r="DL276" s="182">
        <f t="shared" si="189"/>
        <v>0</v>
      </c>
      <c r="DM276" s="182">
        <f t="shared" si="190"/>
        <v>0</v>
      </c>
      <c r="DN276" s="182">
        <f t="shared" si="191"/>
        <v>0</v>
      </c>
      <c r="DO276" s="182">
        <f t="shared" si="212"/>
        <v>0</v>
      </c>
      <c r="DP276" s="182">
        <f t="shared" si="213"/>
        <v>1</v>
      </c>
      <c r="DQ276" s="25">
        <f t="shared" si="214"/>
        <v>0</v>
      </c>
      <c r="DR276" s="169"/>
      <c r="DS276" s="166" t="str">
        <f t="shared" si="192"/>
        <v>A</v>
      </c>
      <c r="DT276" s="166" t="str">
        <f t="shared" si="193"/>
        <v>A</v>
      </c>
      <c r="DU276" s="167">
        <f t="shared" si="194"/>
        <v>1</v>
      </c>
      <c r="DV276" s="153" t="str">
        <f>VLOOKUP(M276,'Data Master kondisi'!$O$3:$P$11,2,FALSE)</f>
        <v>Z</v>
      </c>
      <c r="DW276" s="153">
        <f>LOOKUP(DV276,{"X","X","X","Y","Y","Y","Z","Z","Z"},{6,6,6,4,4,4,2,2,2})</f>
        <v>2</v>
      </c>
      <c r="DX276" s="153">
        <f t="shared" si="215"/>
        <v>1</v>
      </c>
      <c r="DY276" s="153">
        <f t="shared" si="195"/>
        <v>4</v>
      </c>
      <c r="DZ276" s="153" t="str">
        <f>VLOOKUP(G276,'Data Master class'!$A$5:$D$12,3,FALSE)</f>
        <v>B</v>
      </c>
      <c r="EA276" s="160" t="str">
        <f t="shared" si="196"/>
        <v>BAIK</v>
      </c>
      <c r="EB276" s="156"/>
      <c r="EC276" s="153">
        <f>VLOOKUP(G276,'Data Master class'!$A$5:$D$12,2,FALSE)</f>
        <v>3</v>
      </c>
      <c r="ED276" s="153" t="str">
        <f>VLOOKUP(H276,'Data Master class'!$E$5:$G$6,3,FALSE)</f>
        <v>X</v>
      </c>
      <c r="EE276" s="153">
        <f>VLOOKUP(H276,'Data Master class'!$E$5:$G$6,2,FALSE)</f>
        <v>2</v>
      </c>
      <c r="EF276" s="153">
        <f t="shared" si="197"/>
        <v>5</v>
      </c>
      <c r="EG276" s="153" t="str">
        <f t="shared" si="198"/>
        <v>CLASS 3</v>
      </c>
      <c r="EH276" s="153">
        <f t="shared" si="199"/>
        <v>9</v>
      </c>
      <c r="EI276" s="171"/>
      <c r="EJ276" s="441">
        <f t="shared" si="216"/>
        <v>8.0996884735202529E-2</v>
      </c>
      <c r="EK276" s="441">
        <f t="shared" si="217"/>
        <v>0.18380062305295944</v>
      </c>
      <c r="EL276" s="441">
        <f t="shared" si="218"/>
        <v>0.10280373831775702</v>
      </c>
      <c r="EM276" s="442">
        <f t="shared" si="200"/>
        <v>0.12253374870197299</v>
      </c>
      <c r="EN276" s="443" t="str">
        <f t="shared" si="201"/>
        <v>CUKUP</v>
      </c>
      <c r="EO276" s="195"/>
      <c r="EP276" s="196" t="e">
        <f>'2. SUHU &amp; FISIK TRAFO'!CY276</f>
        <v>#NAME?</v>
      </c>
      <c r="EQ276" s="168" t="e">
        <f t="shared" si="202"/>
        <v>#NAME?</v>
      </c>
      <c r="ER276" s="189" t="e">
        <f t="shared" si="203"/>
        <v>#NAME?</v>
      </c>
      <c r="ES276" s="195"/>
      <c r="ET276" s="447">
        <f t="shared" si="227"/>
        <v>44.934800000000003</v>
      </c>
      <c r="EU276" s="447">
        <f t="shared" si="204"/>
        <v>35.947840000000006</v>
      </c>
      <c r="EV276" s="448">
        <f t="shared" si="219"/>
        <v>44.934800000000003</v>
      </c>
      <c r="EW276" s="449" t="str">
        <f t="shared" si="205"/>
        <v>BAIK</v>
      </c>
      <c r="EX276" s="721"/>
      <c r="EY276" s="447">
        <f t="shared" si="228"/>
        <v>49.220400000000005</v>
      </c>
      <c r="EZ276" s="447">
        <f t="shared" si="220"/>
        <v>39.376320000000007</v>
      </c>
      <c r="FA276" s="448">
        <f t="shared" si="229"/>
        <v>49.220400000000005</v>
      </c>
      <c r="FB276" s="449" t="str">
        <f t="shared" si="221"/>
        <v>BAIK</v>
      </c>
      <c r="FC276" s="195"/>
      <c r="FD276" s="453">
        <f t="shared" si="222"/>
        <v>27.2</v>
      </c>
      <c r="FE276" s="454">
        <f t="shared" si="223"/>
        <v>144.50867052023122</v>
      </c>
      <c r="FF276" s="725">
        <f t="shared" si="224"/>
        <v>18.822399999999998</v>
      </c>
      <c r="FG276" s="202" t="str">
        <f t="shared" si="206"/>
        <v>KURANG</v>
      </c>
    </row>
    <row r="277" spans="1:163">
      <c r="A277" s="347">
        <v>265</v>
      </c>
      <c r="B277" s="764" t="s">
        <v>2232</v>
      </c>
      <c r="C277" s="331" t="s">
        <v>1706</v>
      </c>
      <c r="D277" s="259" t="s">
        <v>1688</v>
      </c>
      <c r="E277" s="319" t="s">
        <v>1689</v>
      </c>
      <c r="F277" s="319" t="s">
        <v>1694</v>
      </c>
      <c r="G277" s="208" t="s">
        <v>206</v>
      </c>
      <c r="H277" s="214" t="s">
        <v>208</v>
      </c>
      <c r="I277" s="463" t="s">
        <v>1707</v>
      </c>
      <c r="J277" s="462" t="s">
        <v>1708</v>
      </c>
      <c r="K277" s="259" t="s">
        <v>315</v>
      </c>
      <c r="L277" s="259" t="s">
        <v>342</v>
      </c>
      <c r="M277" s="259">
        <v>100</v>
      </c>
      <c r="N277" s="259">
        <v>193306298</v>
      </c>
      <c r="O277" s="259">
        <v>2020</v>
      </c>
      <c r="P277" s="259" t="s">
        <v>316</v>
      </c>
      <c r="Q277" s="703">
        <v>0.60763888889050577</v>
      </c>
      <c r="R277" s="433">
        <v>44798</v>
      </c>
      <c r="S277" s="331" t="s">
        <v>318</v>
      </c>
      <c r="T277" s="331" t="s">
        <v>343</v>
      </c>
      <c r="U277" s="259">
        <v>2</v>
      </c>
      <c r="V277" s="259">
        <v>1</v>
      </c>
      <c r="W277" s="259">
        <v>3</v>
      </c>
      <c r="X277" s="259">
        <v>20000</v>
      </c>
      <c r="Y277" s="332">
        <v>408</v>
      </c>
      <c r="Z277" s="332">
        <v>405</v>
      </c>
      <c r="AA277" s="332">
        <v>407</v>
      </c>
      <c r="AB277" s="332">
        <v>234</v>
      </c>
      <c r="AC277" s="332">
        <v>234</v>
      </c>
      <c r="AD277" s="332">
        <v>233</v>
      </c>
      <c r="AE277" s="332">
        <v>6.4</v>
      </c>
      <c r="AF277" s="332">
        <v>10.199999999999999</v>
      </c>
      <c r="AG277" s="332">
        <v>7.8</v>
      </c>
      <c r="AH277" s="332">
        <v>7.3</v>
      </c>
      <c r="AI277" s="332">
        <v>6.5</v>
      </c>
      <c r="AJ277" s="332">
        <v>10.3</v>
      </c>
      <c r="AK277" s="332">
        <v>8</v>
      </c>
      <c r="AL277" s="332">
        <v>7.3</v>
      </c>
      <c r="AM277" s="332"/>
      <c r="AN277" s="332"/>
      <c r="AO277" s="332"/>
      <c r="AP277" s="332"/>
      <c r="AQ277" s="332"/>
      <c r="AR277" s="332"/>
      <c r="AS277" s="332"/>
      <c r="AT277" s="332"/>
      <c r="AU277" s="332"/>
      <c r="AV277" s="332"/>
      <c r="AW277" s="332"/>
      <c r="AX277" s="332"/>
      <c r="AY277" s="332">
        <v>0.85</v>
      </c>
      <c r="AZ277" s="332">
        <v>0.85</v>
      </c>
      <c r="BA277" s="332">
        <v>0.85</v>
      </c>
      <c r="BB277" s="261">
        <v>396</v>
      </c>
      <c r="BC277" s="261">
        <v>395</v>
      </c>
      <c r="BD277" s="261">
        <v>395</v>
      </c>
      <c r="BE277" s="261">
        <v>229</v>
      </c>
      <c r="BF277" s="261">
        <v>228</v>
      </c>
      <c r="BG277" s="261">
        <v>227</v>
      </c>
      <c r="BH277" s="261">
        <v>22.2</v>
      </c>
      <c r="BI277" s="261">
        <v>20.8</v>
      </c>
      <c r="BJ277" s="261">
        <v>27.3</v>
      </c>
      <c r="BK277" s="261">
        <v>8.6999999999999993</v>
      </c>
      <c r="BL277" s="261">
        <v>22.2</v>
      </c>
      <c r="BM277" s="261">
        <v>21.7</v>
      </c>
      <c r="BN277" s="261">
        <v>23.9</v>
      </c>
      <c r="BO277" s="261">
        <v>8.1999999999999993</v>
      </c>
      <c r="BP277" s="261"/>
      <c r="BQ277" s="261"/>
      <c r="BR277" s="261"/>
      <c r="BS277" s="261"/>
      <c r="BT277" s="261"/>
      <c r="BU277" s="261"/>
      <c r="BV277" s="261"/>
      <c r="BW277" s="261"/>
      <c r="BX277" s="261"/>
      <c r="BY277" s="261"/>
      <c r="BZ277" s="261"/>
      <c r="CA277" s="261"/>
      <c r="CB277" s="261">
        <v>0.85</v>
      </c>
      <c r="CC277" s="261">
        <v>0.85</v>
      </c>
      <c r="CD277" s="261">
        <v>0.85</v>
      </c>
      <c r="CE277" s="333" t="s">
        <v>1709</v>
      </c>
      <c r="CF277" s="333">
        <v>163000299865</v>
      </c>
      <c r="CG277" s="333" t="s">
        <v>1709</v>
      </c>
      <c r="CH277" s="333">
        <v>163000299865</v>
      </c>
      <c r="CI277" s="333" t="s">
        <v>1710</v>
      </c>
      <c r="CJ277" s="333">
        <v>163000299865</v>
      </c>
      <c r="CK277" s="333"/>
      <c r="CL277" s="333"/>
      <c r="CM277" s="333"/>
      <c r="CN277" s="333"/>
      <c r="CO277" s="333"/>
      <c r="CP277" s="333"/>
      <c r="CQ277" s="333"/>
      <c r="CR277" s="333"/>
      <c r="CS277" s="333"/>
      <c r="CT277" s="333"/>
      <c r="CU277" s="333"/>
      <c r="CV277" s="333"/>
      <c r="CW277" s="333"/>
      <c r="CX277" s="333"/>
      <c r="CY277" s="333"/>
      <c r="CZ277" s="333"/>
      <c r="DA277" s="333"/>
      <c r="DB277" s="374"/>
      <c r="DC277" s="154"/>
      <c r="DD277" s="179">
        <f t="shared" si="207"/>
        <v>142.1396759215389</v>
      </c>
      <c r="DE277" s="179">
        <f t="shared" si="208"/>
        <v>4.5026133333333336</v>
      </c>
      <c r="DF277" s="179">
        <f t="shared" si="209"/>
        <v>7.1760400000000004</v>
      </c>
      <c r="DG277" s="179">
        <f t="shared" si="210"/>
        <v>5.4875600000000002</v>
      </c>
      <c r="DH277" s="180">
        <f t="shared" si="211"/>
        <v>10.199999999999999</v>
      </c>
      <c r="DI277" s="181">
        <f t="shared" ref="DI277:DI340" si="230">MIN(CE277,CG277,CI277,CK277,CM277,CO277,CQ277,CS277,CU277,CW277,CY277,DA277)</f>
        <v>0</v>
      </c>
      <c r="DJ277" s="182">
        <f t="shared" si="225"/>
        <v>1</v>
      </c>
      <c r="DK277" s="182">
        <f t="shared" si="226"/>
        <v>0</v>
      </c>
      <c r="DL277" s="182">
        <f t="shared" ref="DL277:DL340" si="231">IF(AND(EV277&gt;50,EV277&lt;=80),1,0)</f>
        <v>0</v>
      </c>
      <c r="DM277" s="182">
        <f t="shared" ref="DM277:DM340" si="232">IF(AND(EV277&gt;80,EV277&lt;=100),1,0)</f>
        <v>0</v>
      </c>
      <c r="DN277" s="182">
        <f t="shared" ref="DN277:DN340" si="233">IF(AND(EV277&gt;=100),1,0)</f>
        <v>0</v>
      </c>
      <c r="DO277" s="182">
        <f t="shared" si="212"/>
        <v>1</v>
      </c>
      <c r="DP277" s="182">
        <f t="shared" si="213"/>
        <v>0</v>
      </c>
      <c r="DQ277" s="25">
        <f t="shared" si="214"/>
        <v>0</v>
      </c>
      <c r="DR277" s="169"/>
      <c r="DS277" s="166" t="str">
        <f t="shared" ref="DS277:DS340" si="234">IF(EV277&lt;60,"A",IF(AND(EV277&gt;=60,EV277&lt;=80),"B",IF(AND(EV277&gt;80),"C",0)))</f>
        <v>A</v>
      </c>
      <c r="DT277" s="166" t="str">
        <f t="shared" ref="DT277:DT340" si="235">IF(EM277&lt;19%,"A",IF(AND(EM277&gt;=19%,EM277&lt;=40%),"B",IF(AND(EM277&gt;40%),"C",0)))</f>
        <v>A</v>
      </c>
      <c r="DU277" s="167">
        <f t="shared" ref="DU277:DU340" si="236">IF(AND(DS277="A",DT277="A"),1,IF(AND(DS277="A",DT277="B"),2,IF(AND(DS277="A",DT277="C"),3,IF(AND(DS277="B",DT277="A"),4,IF(AND(DS277="B",DT277="B"),5,IF(AND(DS277="B",DT277="C"),6,IF(AND(DS277="C",DT277="A"),7,IF(AND(DS277="C",DT277="B"),8,IF(AND(DS277="C",DT277="C"),9,0)))))))))</f>
        <v>1</v>
      </c>
      <c r="DV277" s="153" t="str">
        <f>VLOOKUP(M277,'Data Master kondisi'!$O$3:$P$11,2,FALSE)</f>
        <v>Z</v>
      </c>
      <c r="DW277" s="153">
        <f>LOOKUP(DV277,{"X","X","X","Y","Y","Y","Z","Z","Z"},{6,6,6,4,4,4,2,2,2})</f>
        <v>2</v>
      </c>
      <c r="DX277" s="153">
        <f t="shared" si="215"/>
        <v>1</v>
      </c>
      <c r="DY277" s="153">
        <f t="shared" ref="DY277:DY340" si="237">SUM(DU277,DW277,DX277)</f>
        <v>4</v>
      </c>
      <c r="DZ277" s="153" t="str">
        <f>VLOOKUP(G277,'Data Master class'!$A$5:$D$12,3,FALSE)</f>
        <v>B</v>
      </c>
      <c r="EA277" s="160" t="str">
        <f t="shared" ref="EA277:EA340" si="238">IF(AND(DY277&lt;=14,DY277&gt;=12),"BURUK",IF(AND(DY277&lt;=11,DY277&gt;=9),"KURANG",IF(AND(DY277&lt;=8,DY277&gt;=6),"CUKUP",IF(AND(DY277&lt;=5,DY277&gt;=4),"BAIK",0))))</f>
        <v>BAIK</v>
      </c>
      <c r="EB277" s="156"/>
      <c r="EC277" s="153">
        <f>VLOOKUP(G277,'Data Master class'!$A$5:$D$12,2,FALSE)</f>
        <v>3</v>
      </c>
      <c r="ED277" s="153" t="str">
        <f>VLOOKUP(H277,'Data Master class'!$E$5:$G$6,3,FALSE)</f>
        <v>X</v>
      </c>
      <c r="EE277" s="153">
        <f>VLOOKUP(H277,'Data Master class'!$E$5:$G$6,2,FALSE)</f>
        <v>2</v>
      </c>
      <c r="EF277" s="153">
        <f t="shared" ref="EF277:EF340" si="239">EC277+EE277</f>
        <v>5</v>
      </c>
      <c r="EG277" s="153" t="str">
        <f t="shared" ref="EG277:EG340" si="240">IF(AND(EF277&lt;=12,EF277&gt;=9),"CLASS 1",IF(AND(EF277&lt;=8,EF277&gt;=6),"CLASS 2",IF(AND(EF277&lt;=5,EF277&gt;=4),"CLASS 3",0)))</f>
        <v>CLASS 3</v>
      </c>
      <c r="EH277" s="153">
        <f t="shared" ref="EH277:EH340" si="241">SUM(DY277,EF277)</f>
        <v>9</v>
      </c>
      <c r="EI277" s="171"/>
      <c r="EJ277" s="441">
        <f t="shared" si="216"/>
        <v>0.21311475409836073</v>
      </c>
      <c r="EK277" s="441">
        <f t="shared" si="217"/>
        <v>0.25409836065573743</v>
      </c>
      <c r="EL277" s="441">
        <f t="shared" si="218"/>
        <v>4.0983606557377227E-2</v>
      </c>
      <c r="EM277" s="442">
        <f t="shared" ref="EM277:EM340" si="242">((EJ277+EK277+EL277)/3)</f>
        <v>0.16939890710382513</v>
      </c>
      <c r="EN277" s="443" t="str">
        <f t="shared" ref="EN277:EN340" si="243">IF(AND(EM277&lt;10%),"BAIK",IF(AND(EM277&gt;=10%,EM277&lt;=20%),"CUKUP",IF(AND(EM277&gt;20%,EM277&lt;=30%),"KURANG",IF(AND(EM277&gt;30%),"BURUK",0))))</f>
        <v>CUKUP</v>
      </c>
      <c r="EO277" s="195"/>
      <c r="EP277" s="196" t="e">
        <f>'2. SUHU &amp; FISIK TRAFO'!CY277</f>
        <v>#NAME?</v>
      </c>
      <c r="EQ277" s="168" t="e">
        <f t="shared" ref="EQ277:EQ340" si="244">DH277/EP277*100</f>
        <v>#NAME?</v>
      </c>
      <c r="ER277" s="189" t="e">
        <f t="shared" ref="ER277:ER340" si="245">IF(AND(EQ277&gt;0,EQ277&lt;60),"BAIK",IF(AND(EQ277&gt;=60,EQ277&lt;80),"CUKUP",IF(AND(EQ277&gt;=80,EQ277&lt;100),"KURANG",IF(AND(EQ277&gt;=100),"BURUK",0))))</f>
        <v>#NAME?</v>
      </c>
      <c r="ES277" s="195"/>
      <c r="ET277" s="447">
        <f t="shared" si="227"/>
        <v>5.7017999999999995</v>
      </c>
      <c r="EU277" s="447">
        <f t="shared" ref="EU277:EU340" si="246">ET277*0.8</f>
        <v>4.5614400000000002</v>
      </c>
      <c r="EV277" s="448">
        <f t="shared" si="219"/>
        <v>5.7017999999999995</v>
      </c>
      <c r="EW277" s="449" t="str">
        <f t="shared" ref="EW277:EW340" si="247">IF(AND(EV277&gt;0,EV277&lt;60),"BAIK",IF(AND(EV277&gt;=60,EV277&lt;80),"CUKUP",IF(AND(EV277&gt;=80,EV277&lt;100),"KURANG",IF(AND(EV277&gt;=100),"BURUK",0))))</f>
        <v>BAIK</v>
      </c>
      <c r="EX277" s="721"/>
      <c r="EY277" s="447">
        <f t="shared" si="228"/>
        <v>16.023300000000003</v>
      </c>
      <c r="EZ277" s="447">
        <f t="shared" si="220"/>
        <v>12.818640000000002</v>
      </c>
      <c r="FA277" s="448">
        <f t="shared" si="229"/>
        <v>16.023300000000003</v>
      </c>
      <c r="FB277" s="449" t="str">
        <f t="shared" si="221"/>
        <v>BAIK</v>
      </c>
      <c r="FC277" s="195"/>
      <c r="FD277" s="453">
        <f t="shared" si="222"/>
        <v>7.3</v>
      </c>
      <c r="FE277" s="454">
        <f t="shared" si="223"/>
        <v>144.50867052023122</v>
      </c>
      <c r="FF277" s="725">
        <f t="shared" si="224"/>
        <v>5.0515999999999996</v>
      </c>
      <c r="FG277" s="202" t="str">
        <f t="shared" ref="FG277:FG340" si="248">IF(AND(FF277&gt;0,FF277&lt;10),"BAIK",IF(AND(FF277&gt;=10,FF277&lt;15),"CUKUP",IF(AND(FF277&gt;=15,FF277&lt;20),"KURANG",IF(AND(FF277&gt;=20),"BURUK",0))))</f>
        <v>BAIK</v>
      </c>
    </row>
    <row r="278" spans="1:163">
      <c r="A278" s="347">
        <v>266</v>
      </c>
      <c r="B278" s="764" t="s">
        <v>2232</v>
      </c>
      <c r="C278" s="331" t="s">
        <v>1711</v>
      </c>
      <c r="D278" s="259" t="s">
        <v>1688</v>
      </c>
      <c r="E278" s="319" t="s">
        <v>1689</v>
      </c>
      <c r="F278" s="319" t="s">
        <v>1694</v>
      </c>
      <c r="G278" s="208" t="s">
        <v>206</v>
      </c>
      <c r="H278" s="214" t="s">
        <v>208</v>
      </c>
      <c r="I278" s="463" t="s">
        <v>1712</v>
      </c>
      <c r="J278" s="462" t="s">
        <v>1713</v>
      </c>
      <c r="K278" s="259" t="s">
        <v>315</v>
      </c>
      <c r="L278" s="259" t="s">
        <v>560</v>
      </c>
      <c r="M278" s="259">
        <v>100</v>
      </c>
      <c r="N278" s="259">
        <v>11060294</v>
      </c>
      <c r="O278" s="259">
        <v>2013</v>
      </c>
      <c r="P278" s="259" t="s">
        <v>316</v>
      </c>
      <c r="Q278" s="703">
        <v>0.63958333333721384</v>
      </c>
      <c r="R278" s="433">
        <v>44798</v>
      </c>
      <c r="S278" s="331" t="s">
        <v>318</v>
      </c>
      <c r="T278" s="331" t="s">
        <v>343</v>
      </c>
      <c r="U278" s="259">
        <v>1</v>
      </c>
      <c r="V278" s="259">
        <v>1</v>
      </c>
      <c r="W278" s="259">
        <v>3</v>
      </c>
      <c r="X278" s="259">
        <v>20000</v>
      </c>
      <c r="Y278" s="332">
        <v>411</v>
      </c>
      <c r="Z278" s="332">
        <v>405</v>
      </c>
      <c r="AA278" s="332">
        <v>405</v>
      </c>
      <c r="AB278" s="332">
        <v>235</v>
      </c>
      <c r="AC278" s="332">
        <v>234</v>
      </c>
      <c r="AD278" s="332">
        <v>233</v>
      </c>
      <c r="AE278" s="332">
        <v>21.6</v>
      </c>
      <c r="AF278" s="332">
        <v>8.3000000000000007</v>
      </c>
      <c r="AG278" s="332">
        <v>23.5</v>
      </c>
      <c r="AH278" s="332">
        <v>17.100000000000001</v>
      </c>
      <c r="AI278" s="332">
        <v>21.5</v>
      </c>
      <c r="AJ278" s="332">
        <v>8</v>
      </c>
      <c r="AK278" s="332">
        <v>23.6</v>
      </c>
      <c r="AL278" s="332">
        <v>16.899999999999999</v>
      </c>
      <c r="AM278" s="332"/>
      <c r="AN278" s="332"/>
      <c r="AO278" s="332"/>
      <c r="AP278" s="332"/>
      <c r="AQ278" s="332"/>
      <c r="AR278" s="332"/>
      <c r="AS278" s="332"/>
      <c r="AT278" s="332"/>
      <c r="AU278" s="332"/>
      <c r="AV278" s="332"/>
      <c r="AW278" s="332"/>
      <c r="AX278" s="332"/>
      <c r="AY278" s="332">
        <v>0.85</v>
      </c>
      <c r="AZ278" s="332">
        <v>0.85</v>
      </c>
      <c r="BA278" s="332">
        <v>0.85</v>
      </c>
      <c r="BB278" s="261">
        <v>396</v>
      </c>
      <c r="BC278" s="261">
        <v>394</v>
      </c>
      <c r="BD278" s="261">
        <v>395</v>
      </c>
      <c r="BE278" s="261">
        <v>228</v>
      </c>
      <c r="BF278" s="261">
        <v>227</v>
      </c>
      <c r="BG278" s="261">
        <v>227</v>
      </c>
      <c r="BH278" s="261">
        <v>23.1</v>
      </c>
      <c r="BI278" s="261">
        <v>44.6</v>
      </c>
      <c r="BJ278" s="261">
        <v>32.799999999999997</v>
      </c>
      <c r="BK278" s="261">
        <v>29.3</v>
      </c>
      <c r="BL278" s="261">
        <v>22.8</v>
      </c>
      <c r="BM278" s="261">
        <v>43.4</v>
      </c>
      <c r="BN278" s="261">
        <v>54.2</v>
      </c>
      <c r="BO278" s="261">
        <v>28.6</v>
      </c>
      <c r="BP278" s="261"/>
      <c r="BQ278" s="261"/>
      <c r="BR278" s="261"/>
      <c r="BS278" s="261"/>
      <c r="BT278" s="261"/>
      <c r="BU278" s="261"/>
      <c r="BV278" s="261"/>
      <c r="BW278" s="261"/>
      <c r="BX278" s="261"/>
      <c r="BY278" s="261"/>
      <c r="BZ278" s="261"/>
      <c r="CA278" s="261"/>
      <c r="CB278" s="261">
        <v>0.85</v>
      </c>
      <c r="CC278" s="261">
        <v>0.85</v>
      </c>
      <c r="CD278" s="261">
        <v>0.85</v>
      </c>
      <c r="CE278" s="333" t="s">
        <v>1714</v>
      </c>
      <c r="CF278" s="333">
        <v>163000318649</v>
      </c>
      <c r="CG278" s="333" t="s">
        <v>1710</v>
      </c>
      <c r="CH278" s="333">
        <v>163000318649</v>
      </c>
      <c r="CI278" s="333" t="s">
        <v>1710</v>
      </c>
      <c r="CJ278" s="333">
        <v>163000318649</v>
      </c>
      <c r="CK278" s="333"/>
      <c r="CL278" s="333"/>
      <c r="CM278" s="333"/>
      <c r="CN278" s="333"/>
      <c r="CO278" s="333"/>
      <c r="CP278" s="333"/>
      <c r="CQ278" s="333"/>
      <c r="CR278" s="333"/>
      <c r="CS278" s="333"/>
      <c r="CT278" s="333"/>
      <c r="CU278" s="333"/>
      <c r="CV278" s="333"/>
      <c r="CW278" s="333"/>
      <c r="CX278" s="333"/>
      <c r="CY278" s="333"/>
      <c r="CZ278" s="333"/>
      <c r="DA278" s="333"/>
      <c r="DB278" s="374"/>
      <c r="DC278" s="154"/>
      <c r="DD278" s="179">
        <f t="shared" si="207"/>
        <v>142.02326341054663</v>
      </c>
      <c r="DE278" s="179">
        <f t="shared" si="208"/>
        <v>15.208776000000002</v>
      </c>
      <c r="DF278" s="179">
        <f t="shared" si="209"/>
        <v>5.844113000000001</v>
      </c>
      <c r="DG278" s="179">
        <f t="shared" si="210"/>
        <v>16.546585000000004</v>
      </c>
      <c r="DH278" s="180">
        <f t="shared" si="211"/>
        <v>23.5</v>
      </c>
      <c r="DI278" s="181">
        <f t="shared" si="230"/>
        <v>0</v>
      </c>
      <c r="DJ278" s="182">
        <f t="shared" si="225"/>
        <v>1</v>
      </c>
      <c r="DK278" s="182">
        <f t="shared" si="226"/>
        <v>0</v>
      </c>
      <c r="DL278" s="182">
        <f t="shared" si="231"/>
        <v>0</v>
      </c>
      <c r="DM278" s="182">
        <f t="shared" si="232"/>
        <v>0</v>
      </c>
      <c r="DN278" s="182">
        <f t="shared" si="233"/>
        <v>0</v>
      </c>
      <c r="DO278" s="182">
        <f t="shared" si="212"/>
        <v>1</v>
      </c>
      <c r="DP278" s="182">
        <f t="shared" si="213"/>
        <v>0</v>
      </c>
      <c r="DQ278" s="25">
        <f t="shared" si="214"/>
        <v>0</v>
      </c>
      <c r="DR278" s="169"/>
      <c r="DS278" s="166" t="str">
        <f t="shared" si="234"/>
        <v>A</v>
      </c>
      <c r="DT278" s="166" t="str">
        <f t="shared" si="235"/>
        <v>B</v>
      </c>
      <c r="DU278" s="167">
        <f t="shared" si="236"/>
        <v>2</v>
      </c>
      <c r="DV278" s="153" t="str">
        <f>VLOOKUP(M278,'Data Master kondisi'!$O$3:$P$11,2,FALSE)</f>
        <v>Z</v>
      </c>
      <c r="DW278" s="153">
        <f>LOOKUP(DV278,{"X","X","X","Y","Y","Y","Z","Z","Z"},{6,6,6,4,4,4,2,2,2})</f>
        <v>2</v>
      </c>
      <c r="DX278" s="153">
        <f t="shared" si="215"/>
        <v>1</v>
      </c>
      <c r="DY278" s="153">
        <f t="shared" si="237"/>
        <v>5</v>
      </c>
      <c r="DZ278" s="153" t="str">
        <f>VLOOKUP(G278,'Data Master class'!$A$5:$D$12,3,FALSE)</f>
        <v>B</v>
      </c>
      <c r="EA278" s="160" t="str">
        <f t="shared" si="238"/>
        <v>BAIK</v>
      </c>
      <c r="EB278" s="156"/>
      <c r="EC278" s="153">
        <f>VLOOKUP(G278,'Data Master class'!$A$5:$D$12,2,FALSE)</f>
        <v>3</v>
      </c>
      <c r="ED278" s="153" t="str">
        <f>VLOOKUP(H278,'Data Master class'!$E$5:$G$6,3,FALSE)</f>
        <v>X</v>
      </c>
      <c r="EE278" s="153">
        <f>VLOOKUP(H278,'Data Master class'!$E$5:$G$6,2,FALSE)</f>
        <v>2</v>
      </c>
      <c r="EF278" s="153">
        <f t="shared" si="239"/>
        <v>5</v>
      </c>
      <c r="EG278" s="153" t="str">
        <f t="shared" si="240"/>
        <v>CLASS 3</v>
      </c>
      <c r="EH278" s="153">
        <f t="shared" si="241"/>
        <v>10</v>
      </c>
      <c r="EI278" s="171"/>
      <c r="EJ278" s="441">
        <f t="shared" si="216"/>
        <v>0.21348314606741575</v>
      </c>
      <c r="EK278" s="441">
        <f t="shared" si="217"/>
        <v>0.5337078651685393</v>
      </c>
      <c r="EL278" s="441">
        <f t="shared" si="218"/>
        <v>0.32022471910112354</v>
      </c>
      <c r="EM278" s="442">
        <f t="shared" si="242"/>
        <v>0.35580524344569286</v>
      </c>
      <c r="EN278" s="443" t="str">
        <f t="shared" si="243"/>
        <v>BURUK</v>
      </c>
      <c r="EO278" s="195"/>
      <c r="EP278" s="196" t="e">
        <f>'2. SUHU &amp; FISIK TRAFO'!CY278</f>
        <v>#NAME?</v>
      </c>
      <c r="EQ278" s="168" t="e">
        <f t="shared" si="244"/>
        <v>#NAME?</v>
      </c>
      <c r="ER278" s="189" t="e">
        <f t="shared" si="245"/>
        <v>#NAME?</v>
      </c>
      <c r="ES278" s="195"/>
      <c r="ET278" s="447">
        <f t="shared" si="227"/>
        <v>12.4937</v>
      </c>
      <c r="EU278" s="447">
        <f t="shared" si="246"/>
        <v>9.9949600000000007</v>
      </c>
      <c r="EV278" s="448">
        <f t="shared" si="219"/>
        <v>12.4937</v>
      </c>
      <c r="EW278" s="449" t="str">
        <f t="shared" si="247"/>
        <v>BAIK</v>
      </c>
      <c r="EX278" s="721"/>
      <c r="EY278" s="447">
        <f t="shared" si="228"/>
        <v>22.836600000000001</v>
      </c>
      <c r="EZ278" s="447">
        <f t="shared" si="220"/>
        <v>18.269280000000002</v>
      </c>
      <c r="FA278" s="448">
        <f t="shared" si="229"/>
        <v>22.836600000000001</v>
      </c>
      <c r="FB278" s="449" t="str">
        <f t="shared" si="221"/>
        <v>BAIK</v>
      </c>
      <c r="FC278" s="195"/>
      <c r="FD278" s="453">
        <f t="shared" si="222"/>
        <v>17.100000000000001</v>
      </c>
      <c r="FE278" s="454">
        <f t="shared" si="223"/>
        <v>144.50867052023122</v>
      </c>
      <c r="FF278" s="725">
        <f t="shared" si="224"/>
        <v>11.833200000000001</v>
      </c>
      <c r="FG278" s="202" t="str">
        <f t="shared" si="248"/>
        <v>CUKUP</v>
      </c>
    </row>
    <row r="279" spans="1:163">
      <c r="A279" s="347">
        <v>267</v>
      </c>
      <c r="B279" s="764" t="s">
        <v>2232</v>
      </c>
      <c r="C279" s="331" t="s">
        <v>1715</v>
      </c>
      <c r="D279" s="259" t="s">
        <v>1688</v>
      </c>
      <c r="E279" s="319" t="s">
        <v>1689</v>
      </c>
      <c r="F279" s="319" t="s">
        <v>1694</v>
      </c>
      <c r="G279" s="208" t="s">
        <v>206</v>
      </c>
      <c r="H279" s="214" t="s">
        <v>208</v>
      </c>
      <c r="I279" s="463" t="s">
        <v>1716</v>
      </c>
      <c r="J279" s="462" t="s">
        <v>1717</v>
      </c>
      <c r="K279" s="259" t="s">
        <v>341</v>
      </c>
      <c r="L279" s="259" t="s">
        <v>1085</v>
      </c>
      <c r="M279" s="259">
        <v>100</v>
      </c>
      <c r="N279" s="259" t="s">
        <v>1718</v>
      </c>
      <c r="O279" s="259">
        <v>2011</v>
      </c>
      <c r="P279" s="259" t="s">
        <v>316</v>
      </c>
      <c r="Q279" s="703">
        <v>0.65625</v>
      </c>
      <c r="R279" s="433">
        <v>44798</v>
      </c>
      <c r="S279" s="331" t="s">
        <v>318</v>
      </c>
      <c r="T279" s="331" t="s">
        <v>343</v>
      </c>
      <c r="U279" s="259">
        <v>2</v>
      </c>
      <c r="V279" s="259">
        <v>2</v>
      </c>
      <c r="W279" s="259">
        <v>3</v>
      </c>
      <c r="X279" s="259">
        <v>20000</v>
      </c>
      <c r="Y279" s="332">
        <v>395</v>
      </c>
      <c r="Z279" s="332">
        <v>394</v>
      </c>
      <c r="AA279" s="332">
        <v>392</v>
      </c>
      <c r="AB279" s="332">
        <v>227</v>
      </c>
      <c r="AC279" s="332">
        <v>227</v>
      </c>
      <c r="AD279" s="332">
        <v>226</v>
      </c>
      <c r="AE279" s="332">
        <v>43</v>
      </c>
      <c r="AF279" s="332">
        <v>52.1</v>
      </c>
      <c r="AG279" s="332">
        <v>62.2</v>
      </c>
      <c r="AH279" s="332">
        <v>28.8</v>
      </c>
      <c r="AI279" s="332">
        <v>12.2</v>
      </c>
      <c r="AJ279" s="332">
        <v>17.3</v>
      </c>
      <c r="AK279" s="332">
        <v>32.200000000000003</v>
      </c>
      <c r="AL279" s="332">
        <v>37.6</v>
      </c>
      <c r="AM279" s="332">
        <v>26.5</v>
      </c>
      <c r="AN279" s="332">
        <v>31.8</v>
      </c>
      <c r="AO279" s="332">
        <v>24.7</v>
      </c>
      <c r="AP279" s="332">
        <v>23.6</v>
      </c>
      <c r="AQ279" s="332"/>
      <c r="AR279" s="332"/>
      <c r="AS279" s="332"/>
      <c r="AT279" s="332"/>
      <c r="AU279" s="332"/>
      <c r="AV279" s="332"/>
      <c r="AW279" s="332"/>
      <c r="AX279" s="332"/>
      <c r="AY279" s="332">
        <v>0.85</v>
      </c>
      <c r="AZ279" s="332">
        <v>0.85</v>
      </c>
      <c r="BA279" s="332">
        <v>0.85</v>
      </c>
      <c r="BB279" s="261">
        <v>386</v>
      </c>
      <c r="BC279" s="261">
        <v>384</v>
      </c>
      <c r="BD279" s="261">
        <v>385</v>
      </c>
      <c r="BE279" s="261">
        <v>222</v>
      </c>
      <c r="BF279" s="261">
        <v>222</v>
      </c>
      <c r="BG279" s="261">
        <v>221</v>
      </c>
      <c r="BH279" s="261">
        <v>31.7</v>
      </c>
      <c r="BI279" s="261">
        <v>19.600000000000001</v>
      </c>
      <c r="BJ279" s="261">
        <v>22.4</v>
      </c>
      <c r="BK279" s="261">
        <v>9.5</v>
      </c>
      <c r="BL279" s="261">
        <v>7.3</v>
      </c>
      <c r="BM279" s="261">
        <v>2.1</v>
      </c>
      <c r="BN279" s="261">
        <v>3</v>
      </c>
      <c r="BO279" s="261">
        <v>14</v>
      </c>
      <c r="BP279" s="261">
        <v>20.6</v>
      </c>
      <c r="BQ279" s="261">
        <v>19.3</v>
      </c>
      <c r="BR279" s="261">
        <v>20.3</v>
      </c>
      <c r="BS279" s="261">
        <v>19.399999999999999</v>
      </c>
      <c r="BT279" s="261"/>
      <c r="BU279" s="261"/>
      <c r="BV279" s="261"/>
      <c r="BW279" s="261"/>
      <c r="BX279" s="261"/>
      <c r="BY279" s="261"/>
      <c r="BZ279" s="261"/>
      <c r="CA279" s="261"/>
      <c r="CB279" s="261">
        <v>0.85</v>
      </c>
      <c r="CC279" s="261">
        <v>0.85</v>
      </c>
      <c r="CD279" s="261">
        <v>0.85</v>
      </c>
      <c r="CE279" s="333">
        <v>223</v>
      </c>
      <c r="CF279" s="333">
        <v>45017736797</v>
      </c>
      <c r="CG279" s="333">
        <v>223</v>
      </c>
      <c r="CH279" s="333">
        <v>45017790465</v>
      </c>
      <c r="CI279" s="333">
        <v>223</v>
      </c>
      <c r="CJ279" s="333">
        <v>45017380192</v>
      </c>
      <c r="CK279" s="333">
        <v>225</v>
      </c>
      <c r="CL279" s="333">
        <v>56601383013</v>
      </c>
      <c r="CM279" s="333"/>
      <c r="CN279" s="333"/>
      <c r="CO279" s="333"/>
      <c r="CP279" s="333"/>
      <c r="CQ279" s="333"/>
      <c r="CR279" s="333"/>
      <c r="CS279" s="333"/>
      <c r="CT279" s="333"/>
      <c r="CU279" s="333"/>
      <c r="CV279" s="333"/>
      <c r="CW279" s="333"/>
      <c r="CX279" s="333"/>
      <c r="CY279" s="333"/>
      <c r="CZ279" s="333"/>
      <c r="DA279" s="333"/>
      <c r="DB279" s="374"/>
      <c r="DC279" s="154"/>
      <c r="DD279" s="179">
        <f t="shared" si="207"/>
        <v>146.83353482157275</v>
      </c>
      <c r="DE279" s="179">
        <f t="shared" si="208"/>
        <v>29.284863333333337</v>
      </c>
      <c r="DF279" s="179">
        <f t="shared" si="209"/>
        <v>35.482357666666672</v>
      </c>
      <c r="DG279" s="179">
        <f t="shared" si="210"/>
        <v>42.360895333333346</v>
      </c>
      <c r="DH279" s="180">
        <f t="shared" si="211"/>
        <v>62.2</v>
      </c>
      <c r="DI279" s="181">
        <f t="shared" si="230"/>
        <v>223</v>
      </c>
      <c r="DJ279" s="182">
        <f t="shared" si="225"/>
        <v>0</v>
      </c>
      <c r="DK279" s="182">
        <f t="shared" si="226"/>
        <v>1</v>
      </c>
      <c r="DL279" s="182">
        <f t="shared" si="231"/>
        <v>0</v>
      </c>
      <c r="DM279" s="182">
        <f t="shared" si="232"/>
        <v>0</v>
      </c>
      <c r="DN279" s="182">
        <f t="shared" si="233"/>
        <v>0</v>
      </c>
      <c r="DO279" s="182">
        <f t="shared" si="212"/>
        <v>1</v>
      </c>
      <c r="DP279" s="182">
        <f t="shared" si="213"/>
        <v>0</v>
      </c>
      <c r="DQ279" s="25">
        <f t="shared" si="214"/>
        <v>0</v>
      </c>
      <c r="DR279" s="169"/>
      <c r="DS279" s="166" t="str">
        <f t="shared" si="234"/>
        <v>A</v>
      </c>
      <c r="DT279" s="166" t="str">
        <f t="shared" si="235"/>
        <v>A</v>
      </c>
      <c r="DU279" s="167">
        <f t="shared" si="236"/>
        <v>1</v>
      </c>
      <c r="DV279" s="153" t="str">
        <f>VLOOKUP(M279,'Data Master kondisi'!$O$3:$P$11,2,FALSE)</f>
        <v>Z</v>
      </c>
      <c r="DW279" s="153">
        <f>LOOKUP(DV279,{"X","X","X","Y","Y","Y","Z","Z","Z"},{6,6,6,4,4,4,2,2,2})</f>
        <v>2</v>
      </c>
      <c r="DX279" s="153">
        <f t="shared" si="215"/>
        <v>1</v>
      </c>
      <c r="DY279" s="153">
        <f t="shared" si="237"/>
        <v>4</v>
      </c>
      <c r="DZ279" s="153" t="str">
        <f>VLOOKUP(G279,'Data Master class'!$A$5:$D$12,3,FALSE)</f>
        <v>B</v>
      </c>
      <c r="EA279" s="160" t="str">
        <f t="shared" si="238"/>
        <v>BAIK</v>
      </c>
      <c r="EB279" s="156"/>
      <c r="EC279" s="153">
        <f>VLOOKUP(G279,'Data Master class'!$A$5:$D$12,2,FALSE)</f>
        <v>3</v>
      </c>
      <c r="ED279" s="153" t="str">
        <f>VLOOKUP(H279,'Data Master class'!$E$5:$G$6,3,FALSE)</f>
        <v>X</v>
      </c>
      <c r="EE279" s="153">
        <f>VLOOKUP(H279,'Data Master class'!$E$5:$G$6,2,FALSE)</f>
        <v>2</v>
      </c>
      <c r="EF279" s="153">
        <f t="shared" si="239"/>
        <v>5</v>
      </c>
      <c r="EG279" s="153" t="str">
        <f t="shared" si="240"/>
        <v>CLASS 3</v>
      </c>
      <c r="EH279" s="153">
        <f t="shared" si="241"/>
        <v>9</v>
      </c>
      <c r="EI279" s="171"/>
      <c r="EJ279" s="441">
        <f t="shared" si="216"/>
        <v>0.17991099809281633</v>
      </c>
      <c r="EK279" s="441">
        <f t="shared" si="217"/>
        <v>6.3572790845518564E-3</v>
      </c>
      <c r="EL279" s="441">
        <f t="shared" si="218"/>
        <v>0.18626827717736805</v>
      </c>
      <c r="EM279" s="442">
        <f t="shared" si="242"/>
        <v>0.12417885145157874</v>
      </c>
      <c r="EN279" s="443" t="str">
        <f t="shared" si="243"/>
        <v>CUKUP</v>
      </c>
      <c r="EO279" s="195"/>
      <c r="EP279" s="196" t="e">
        <f>'2. SUHU &amp; FISIK TRAFO'!CY279</f>
        <v>#NAME?</v>
      </c>
      <c r="EQ279" s="168" t="e">
        <f t="shared" si="244"/>
        <v>#NAME?</v>
      </c>
      <c r="ER279" s="189" t="e">
        <f t="shared" si="245"/>
        <v>#NAME?</v>
      </c>
      <c r="ES279" s="195"/>
      <c r="ET279" s="447">
        <f t="shared" si="227"/>
        <v>35.6449</v>
      </c>
      <c r="EU279" s="447">
        <f t="shared" si="246"/>
        <v>28.515920000000001</v>
      </c>
      <c r="EV279" s="448">
        <f t="shared" si="219"/>
        <v>35.6449</v>
      </c>
      <c r="EW279" s="449" t="str">
        <f t="shared" si="247"/>
        <v>BAIK</v>
      </c>
      <c r="EX279" s="721"/>
      <c r="EY279" s="447">
        <f t="shared" si="228"/>
        <v>16.338999999999999</v>
      </c>
      <c r="EZ279" s="447">
        <f t="shared" si="220"/>
        <v>13.071199999999999</v>
      </c>
      <c r="FA279" s="448">
        <f t="shared" si="229"/>
        <v>16.338999999999999</v>
      </c>
      <c r="FB279" s="449" t="str">
        <f t="shared" si="221"/>
        <v>BAIK</v>
      </c>
      <c r="FC279" s="195"/>
      <c r="FD279" s="453">
        <f t="shared" si="222"/>
        <v>28.8</v>
      </c>
      <c r="FE279" s="454">
        <f t="shared" si="223"/>
        <v>144.50867052023122</v>
      </c>
      <c r="FF279" s="725">
        <f t="shared" si="224"/>
        <v>19.929600000000001</v>
      </c>
      <c r="FG279" s="202" t="str">
        <f t="shared" si="248"/>
        <v>KURANG</v>
      </c>
    </row>
    <row r="280" spans="1:163">
      <c r="A280" s="347">
        <v>268</v>
      </c>
      <c r="B280" s="764" t="s">
        <v>2232</v>
      </c>
      <c r="C280" s="331" t="s">
        <v>1719</v>
      </c>
      <c r="D280" s="259" t="s">
        <v>1720</v>
      </c>
      <c r="E280" s="319" t="s">
        <v>1689</v>
      </c>
      <c r="F280" s="319" t="s">
        <v>1721</v>
      </c>
      <c r="G280" s="208" t="s">
        <v>206</v>
      </c>
      <c r="H280" s="214" t="s">
        <v>209</v>
      </c>
      <c r="I280" s="463" t="s">
        <v>1722</v>
      </c>
      <c r="J280" s="462" t="s">
        <v>1723</v>
      </c>
      <c r="K280" s="259" t="s">
        <v>315</v>
      </c>
      <c r="L280" s="259" t="s">
        <v>1085</v>
      </c>
      <c r="M280" s="259">
        <v>160</v>
      </c>
      <c r="N280" s="259">
        <v>1208921021080</v>
      </c>
      <c r="O280" s="259">
        <v>2012</v>
      </c>
      <c r="P280" s="259" t="s">
        <v>316</v>
      </c>
      <c r="Q280" s="703">
        <v>0.58472222222189885</v>
      </c>
      <c r="R280" s="433">
        <v>44799</v>
      </c>
      <c r="S280" s="331" t="s">
        <v>318</v>
      </c>
      <c r="T280" s="331" t="s">
        <v>343</v>
      </c>
      <c r="U280" s="259">
        <v>3</v>
      </c>
      <c r="V280" s="259">
        <v>2</v>
      </c>
      <c r="W280" s="259">
        <v>3</v>
      </c>
      <c r="X280" s="259">
        <v>20000</v>
      </c>
      <c r="Y280" s="332">
        <v>403</v>
      </c>
      <c r="Z280" s="332">
        <v>403</v>
      </c>
      <c r="AA280" s="332">
        <v>401</v>
      </c>
      <c r="AB280" s="332">
        <v>231</v>
      </c>
      <c r="AC280" s="332">
        <v>233</v>
      </c>
      <c r="AD280" s="332">
        <v>231</v>
      </c>
      <c r="AE280" s="332">
        <v>129.19999999999999</v>
      </c>
      <c r="AF280" s="332">
        <v>103.8</v>
      </c>
      <c r="AG280" s="332">
        <v>141.6</v>
      </c>
      <c r="AH280" s="332">
        <v>73.2</v>
      </c>
      <c r="AI280" s="332"/>
      <c r="AJ280" s="332"/>
      <c r="AK280" s="332"/>
      <c r="AL280" s="332"/>
      <c r="AM280" s="332">
        <v>91.6</v>
      </c>
      <c r="AN280" s="332">
        <v>77.7</v>
      </c>
      <c r="AO280" s="332">
        <v>116.3</v>
      </c>
      <c r="AP280" s="332">
        <v>58.3</v>
      </c>
      <c r="AQ280" s="332">
        <v>30.8</v>
      </c>
      <c r="AR280" s="332">
        <v>27.6</v>
      </c>
      <c r="AS280" s="332">
        <v>20.6</v>
      </c>
      <c r="AT280" s="332">
        <v>20.8</v>
      </c>
      <c r="AU280" s="332"/>
      <c r="AV280" s="332"/>
      <c r="AW280" s="332"/>
      <c r="AX280" s="332"/>
      <c r="AY280" s="332">
        <v>0.85</v>
      </c>
      <c r="AZ280" s="332">
        <v>0.85</v>
      </c>
      <c r="BA280" s="332">
        <v>0.85</v>
      </c>
      <c r="BB280" s="261">
        <v>401</v>
      </c>
      <c r="BC280" s="261">
        <v>399</v>
      </c>
      <c r="BD280" s="261">
        <v>398</v>
      </c>
      <c r="BE280" s="261">
        <v>230</v>
      </c>
      <c r="BF280" s="261">
        <v>270</v>
      </c>
      <c r="BG280" s="261">
        <v>229</v>
      </c>
      <c r="BH280" s="261">
        <v>83.2</v>
      </c>
      <c r="BI280" s="261">
        <v>85.2</v>
      </c>
      <c r="BJ280" s="261">
        <v>111.5</v>
      </c>
      <c r="BK280" s="261">
        <v>52</v>
      </c>
      <c r="BL280" s="261"/>
      <c r="BM280" s="261"/>
      <c r="BN280" s="261"/>
      <c r="BO280" s="261"/>
      <c r="BP280" s="261">
        <v>65.900000000000006</v>
      </c>
      <c r="BQ280" s="261">
        <v>52.6</v>
      </c>
      <c r="BR280" s="261">
        <v>91.8</v>
      </c>
      <c r="BS280" s="261">
        <v>46.7</v>
      </c>
      <c r="BT280" s="261">
        <v>18.8</v>
      </c>
      <c r="BU280" s="261">
        <v>31.7</v>
      </c>
      <c r="BV280" s="261">
        <v>16.600000000000001</v>
      </c>
      <c r="BW280" s="261">
        <v>15.3</v>
      </c>
      <c r="BX280" s="261"/>
      <c r="BY280" s="261"/>
      <c r="BZ280" s="261"/>
      <c r="CA280" s="261"/>
      <c r="CB280" s="261">
        <v>0.85</v>
      </c>
      <c r="CC280" s="261">
        <v>0.85</v>
      </c>
      <c r="CD280" s="261">
        <v>0.85</v>
      </c>
      <c r="CE280" s="333"/>
      <c r="CF280" s="333"/>
      <c r="CG280" s="333"/>
      <c r="CH280" s="333"/>
      <c r="CI280" s="333"/>
      <c r="CJ280" s="333"/>
      <c r="CK280" s="333">
        <v>232</v>
      </c>
      <c r="CL280" s="333">
        <v>56601389044</v>
      </c>
      <c r="CM280" s="333">
        <v>232</v>
      </c>
      <c r="CN280" s="333">
        <v>86065064288</v>
      </c>
      <c r="CO280" s="333">
        <v>211</v>
      </c>
      <c r="CP280" s="333">
        <v>860898111489</v>
      </c>
      <c r="CQ280" s="333">
        <v>232</v>
      </c>
      <c r="CR280" s="333">
        <v>56601408406</v>
      </c>
      <c r="CS280" s="333">
        <v>232</v>
      </c>
      <c r="CT280" s="333">
        <v>32105631538</v>
      </c>
      <c r="CU280" s="333">
        <v>203</v>
      </c>
      <c r="CV280" s="333">
        <v>56600140885</v>
      </c>
      <c r="CW280" s="333"/>
      <c r="CX280" s="333"/>
      <c r="CY280" s="333"/>
      <c r="CZ280" s="333"/>
      <c r="DA280" s="333"/>
      <c r="DB280" s="374"/>
      <c r="DC280" s="154"/>
      <c r="DD280" s="179">
        <f t="shared" si="207"/>
        <v>229.87294730641585</v>
      </c>
      <c r="DE280" s="179">
        <f t="shared" si="208"/>
        <v>56.204960833333331</v>
      </c>
      <c r="DF280" s="179">
        <f t="shared" si="209"/>
        <v>45.155378749999997</v>
      </c>
      <c r="DG280" s="179">
        <f t="shared" si="210"/>
        <v>61.599244999999989</v>
      </c>
      <c r="DH280" s="180">
        <f t="shared" si="211"/>
        <v>141.6</v>
      </c>
      <c r="DI280" s="181">
        <f t="shared" si="230"/>
        <v>203</v>
      </c>
      <c r="DJ280" s="182">
        <f t="shared" si="225"/>
        <v>0</v>
      </c>
      <c r="DK280" s="182">
        <f t="shared" si="226"/>
        <v>0</v>
      </c>
      <c r="DL280" s="182">
        <f t="shared" si="231"/>
        <v>1</v>
      </c>
      <c r="DM280" s="182">
        <f t="shared" si="232"/>
        <v>0</v>
      </c>
      <c r="DN280" s="182">
        <f t="shared" si="233"/>
        <v>0</v>
      </c>
      <c r="DO280" s="182">
        <f t="shared" si="212"/>
        <v>0</v>
      </c>
      <c r="DP280" s="182">
        <f t="shared" si="213"/>
        <v>1</v>
      </c>
      <c r="DQ280" s="25">
        <f t="shared" si="214"/>
        <v>0</v>
      </c>
      <c r="DR280" s="169"/>
      <c r="DS280" s="166" t="str">
        <f t="shared" si="234"/>
        <v>A</v>
      </c>
      <c r="DT280" s="166" t="str">
        <f t="shared" si="235"/>
        <v>A</v>
      </c>
      <c r="DU280" s="167">
        <f t="shared" si="236"/>
        <v>1</v>
      </c>
      <c r="DV280" s="153" t="str">
        <f>VLOOKUP(M280,'Data Master kondisi'!$O$3:$P$11,2,FALSE)</f>
        <v>Y</v>
      </c>
      <c r="DW280" s="153">
        <f>LOOKUP(DV280,{"X","X","X","Y","Y","Y","Z","Z","Z"},{6,6,6,4,4,4,2,2,2})</f>
        <v>4</v>
      </c>
      <c r="DX280" s="153">
        <f t="shared" si="215"/>
        <v>1</v>
      </c>
      <c r="DY280" s="153">
        <f t="shared" si="237"/>
        <v>6</v>
      </c>
      <c r="DZ280" s="153" t="str">
        <f>VLOOKUP(G280,'Data Master class'!$A$5:$D$12,3,FALSE)</f>
        <v>B</v>
      </c>
      <c r="EA280" s="160" t="str">
        <f t="shared" si="238"/>
        <v>CUKUP</v>
      </c>
      <c r="EB280" s="156"/>
      <c r="EC280" s="153">
        <f>VLOOKUP(G280,'Data Master class'!$A$5:$D$12,2,FALSE)</f>
        <v>3</v>
      </c>
      <c r="ED280" s="153" t="str">
        <f>VLOOKUP(H280,'Data Master class'!$E$5:$G$6,3,FALSE)</f>
        <v>Y</v>
      </c>
      <c r="EE280" s="153">
        <f>VLOOKUP(H280,'Data Master class'!$E$5:$G$6,2,FALSE)</f>
        <v>1</v>
      </c>
      <c r="EF280" s="153">
        <f t="shared" si="239"/>
        <v>4</v>
      </c>
      <c r="EG280" s="153" t="str">
        <f t="shared" si="240"/>
        <v>CLASS 3</v>
      </c>
      <c r="EH280" s="153">
        <f t="shared" si="241"/>
        <v>10</v>
      </c>
      <c r="EI280" s="171"/>
      <c r="EJ280" s="441">
        <f t="shared" si="216"/>
        <v>3.4703683929524672E-2</v>
      </c>
      <c r="EK280" s="441">
        <f t="shared" si="217"/>
        <v>0.16871329418045922</v>
      </c>
      <c r="EL280" s="441">
        <f t="shared" si="218"/>
        <v>0.13400961025093422</v>
      </c>
      <c r="EM280" s="442">
        <f t="shared" si="242"/>
        <v>0.11247552945363937</v>
      </c>
      <c r="EN280" s="443" t="str">
        <f t="shared" si="243"/>
        <v>CUKUP</v>
      </c>
      <c r="EO280" s="195"/>
      <c r="EP280" s="196" t="e">
        <f>'2. SUHU &amp; FISIK TRAFO'!CY280</f>
        <v>#NAME?</v>
      </c>
      <c r="EQ280" s="168" t="e">
        <f t="shared" si="244"/>
        <v>#NAME?</v>
      </c>
      <c r="ER280" s="189" t="e">
        <f t="shared" si="245"/>
        <v>#NAME?</v>
      </c>
      <c r="ES280" s="195"/>
      <c r="ET280" s="447">
        <f t="shared" si="227"/>
        <v>86.740199999999987</v>
      </c>
      <c r="EU280" s="447">
        <f t="shared" si="246"/>
        <v>69.39215999999999</v>
      </c>
      <c r="EV280" s="448">
        <f t="shared" si="219"/>
        <v>54.212624999999989</v>
      </c>
      <c r="EW280" s="449" t="str">
        <f t="shared" si="247"/>
        <v>BAIK</v>
      </c>
      <c r="EX280" s="721"/>
      <c r="EY280" s="447">
        <f t="shared" si="228"/>
        <v>67.673500000000004</v>
      </c>
      <c r="EZ280" s="447">
        <f t="shared" si="220"/>
        <v>54.138800000000003</v>
      </c>
      <c r="FA280" s="448">
        <f t="shared" si="229"/>
        <v>42.295937500000001</v>
      </c>
      <c r="FB280" s="449" t="str">
        <f t="shared" si="221"/>
        <v>BAIK</v>
      </c>
      <c r="FC280" s="195"/>
      <c r="FD280" s="453">
        <f t="shared" si="222"/>
        <v>73.2</v>
      </c>
      <c r="FE280" s="454">
        <f t="shared" si="223"/>
        <v>231.21387283236993</v>
      </c>
      <c r="FF280" s="725">
        <f t="shared" si="224"/>
        <v>31.659000000000002</v>
      </c>
      <c r="FG280" s="202" t="str">
        <f t="shared" si="248"/>
        <v>BURUK</v>
      </c>
    </row>
    <row r="281" spans="1:163">
      <c r="A281" s="347">
        <v>269</v>
      </c>
      <c r="B281" s="764" t="s">
        <v>2232</v>
      </c>
      <c r="C281" s="331" t="s">
        <v>1724</v>
      </c>
      <c r="D281" s="259" t="s">
        <v>1720</v>
      </c>
      <c r="E281" s="319" t="s">
        <v>1689</v>
      </c>
      <c r="F281" s="319" t="s">
        <v>1721</v>
      </c>
      <c r="G281" s="208" t="s">
        <v>206</v>
      </c>
      <c r="H281" s="214" t="s">
        <v>208</v>
      </c>
      <c r="I281" s="463" t="s">
        <v>1725</v>
      </c>
      <c r="J281" s="462" t="s">
        <v>1726</v>
      </c>
      <c r="K281" s="259" t="s">
        <v>341</v>
      </c>
      <c r="L281" s="259" t="s">
        <v>560</v>
      </c>
      <c r="M281" s="259">
        <v>160</v>
      </c>
      <c r="N281" s="259">
        <v>11010005</v>
      </c>
      <c r="O281" s="259">
        <v>2011</v>
      </c>
      <c r="P281" s="259" t="s">
        <v>316</v>
      </c>
      <c r="Q281" s="703">
        <v>0.62152777778101154</v>
      </c>
      <c r="R281" s="433">
        <v>44799</v>
      </c>
      <c r="S281" s="331" t="s">
        <v>318</v>
      </c>
      <c r="T281" s="331" t="s">
        <v>343</v>
      </c>
      <c r="U281" s="259">
        <v>4</v>
      </c>
      <c r="V281" s="259">
        <v>2</v>
      </c>
      <c r="W281" s="259">
        <v>3</v>
      </c>
      <c r="X281" s="259">
        <v>20000</v>
      </c>
      <c r="Y281" s="332">
        <v>403</v>
      </c>
      <c r="Z281" s="332">
        <v>403</v>
      </c>
      <c r="AA281" s="332">
        <v>401</v>
      </c>
      <c r="AB281" s="332">
        <v>231</v>
      </c>
      <c r="AC281" s="332">
        <v>232</v>
      </c>
      <c r="AD281" s="332">
        <v>231</v>
      </c>
      <c r="AE281" s="332">
        <v>89.7</v>
      </c>
      <c r="AF281" s="332">
        <v>113</v>
      </c>
      <c r="AG281" s="332">
        <v>50.9</v>
      </c>
      <c r="AH281" s="332">
        <v>60.9</v>
      </c>
      <c r="AI281" s="332">
        <v>88.7</v>
      </c>
      <c r="AJ281" s="332">
        <v>107.4</v>
      </c>
      <c r="AK281" s="332">
        <v>45.9</v>
      </c>
      <c r="AL281" s="332">
        <v>51.2</v>
      </c>
      <c r="AM281" s="332">
        <v>0.4</v>
      </c>
      <c r="AN281" s="332">
        <v>3.1</v>
      </c>
      <c r="AO281" s="332">
        <v>0</v>
      </c>
      <c r="AP281" s="332">
        <v>3.2</v>
      </c>
      <c r="AQ281" s="332"/>
      <c r="AR281" s="332"/>
      <c r="AS281" s="332"/>
      <c r="AT281" s="332"/>
      <c r="AU281" s="332"/>
      <c r="AV281" s="332"/>
      <c r="AW281" s="332"/>
      <c r="AX281" s="332"/>
      <c r="AY281" s="332">
        <v>0.85</v>
      </c>
      <c r="AZ281" s="332">
        <v>0.85</v>
      </c>
      <c r="BA281" s="332">
        <v>0.85</v>
      </c>
      <c r="BB281" s="261">
        <v>399</v>
      </c>
      <c r="BC281" s="261">
        <v>400</v>
      </c>
      <c r="BD281" s="261">
        <v>398</v>
      </c>
      <c r="BE281" s="261">
        <v>230</v>
      </c>
      <c r="BF281" s="261">
        <v>230</v>
      </c>
      <c r="BG281" s="261">
        <v>230</v>
      </c>
      <c r="BH281" s="261">
        <v>99.7</v>
      </c>
      <c r="BI281" s="261">
        <v>115.1</v>
      </c>
      <c r="BJ281" s="261">
        <v>43.7</v>
      </c>
      <c r="BK281" s="261">
        <v>60.2</v>
      </c>
      <c r="BL281" s="261">
        <v>93.4</v>
      </c>
      <c r="BM281" s="261">
        <v>102.4</v>
      </c>
      <c r="BN281" s="261">
        <v>32.700000000000003</v>
      </c>
      <c r="BO281" s="261">
        <v>57.2</v>
      </c>
      <c r="BP281" s="261">
        <v>10.5</v>
      </c>
      <c r="BQ281" s="261">
        <v>10.6</v>
      </c>
      <c r="BR281" s="261">
        <v>10.3</v>
      </c>
      <c r="BS281" s="261">
        <v>4.0999999999999996</v>
      </c>
      <c r="BT281" s="261"/>
      <c r="BU281" s="261"/>
      <c r="BV281" s="261"/>
      <c r="BW281" s="261"/>
      <c r="BX281" s="261"/>
      <c r="BY281" s="261"/>
      <c r="BZ281" s="261"/>
      <c r="CA281" s="261"/>
      <c r="CB281" s="261">
        <v>0.85</v>
      </c>
      <c r="CC281" s="261">
        <v>0.85</v>
      </c>
      <c r="CD281" s="261">
        <v>0.85</v>
      </c>
      <c r="CE281" s="333">
        <v>237</v>
      </c>
      <c r="CF281" s="333">
        <v>45017070561</v>
      </c>
      <c r="CG281" s="333">
        <v>233</v>
      </c>
      <c r="CH281" s="333">
        <v>45017373072</v>
      </c>
      <c r="CI281" s="333">
        <v>227</v>
      </c>
      <c r="CJ281" s="333">
        <v>32104492189</v>
      </c>
      <c r="CK281" s="333">
        <v>231</v>
      </c>
      <c r="CL281" s="333">
        <v>32900834469</v>
      </c>
      <c r="CM281" s="333"/>
      <c r="CN281" s="333"/>
      <c r="CO281" s="333"/>
      <c r="CP281" s="333"/>
      <c r="CQ281" s="333"/>
      <c r="CR281" s="333"/>
      <c r="CS281" s="333"/>
      <c r="CT281" s="333"/>
      <c r="CU281" s="333"/>
      <c r="CV281" s="333"/>
      <c r="CW281" s="333"/>
      <c r="CX281" s="333"/>
      <c r="CY281" s="333"/>
      <c r="CZ281" s="333"/>
      <c r="DA281" s="333"/>
      <c r="DB281" s="374"/>
      <c r="DC281" s="154"/>
      <c r="DD281" s="179">
        <f t="shared" si="207"/>
        <v>229.87294730641585</v>
      </c>
      <c r="DE281" s="179">
        <f t="shared" si="208"/>
        <v>39.021555624999998</v>
      </c>
      <c r="DF281" s="179">
        <f t="shared" si="209"/>
        <v>49.157589583333333</v>
      </c>
      <c r="DG281" s="179">
        <f t="shared" si="210"/>
        <v>22.142666458333331</v>
      </c>
      <c r="DH281" s="180">
        <f t="shared" si="211"/>
        <v>113</v>
      </c>
      <c r="DI281" s="181">
        <f t="shared" si="230"/>
        <v>227</v>
      </c>
      <c r="DJ281" s="182">
        <f t="shared" si="225"/>
        <v>0</v>
      </c>
      <c r="DK281" s="182">
        <f t="shared" si="226"/>
        <v>1</v>
      </c>
      <c r="DL281" s="182">
        <f t="shared" si="231"/>
        <v>0</v>
      </c>
      <c r="DM281" s="182">
        <f t="shared" si="232"/>
        <v>0</v>
      </c>
      <c r="DN281" s="182">
        <f t="shared" si="233"/>
        <v>0</v>
      </c>
      <c r="DO281" s="182">
        <f t="shared" si="212"/>
        <v>1</v>
      </c>
      <c r="DP281" s="182">
        <f t="shared" si="213"/>
        <v>0</v>
      </c>
      <c r="DQ281" s="25">
        <f t="shared" si="214"/>
        <v>0</v>
      </c>
      <c r="DR281" s="169"/>
      <c r="DS281" s="166" t="str">
        <f t="shared" si="234"/>
        <v>A</v>
      </c>
      <c r="DT281" s="166" t="str">
        <f t="shared" si="235"/>
        <v>B</v>
      </c>
      <c r="DU281" s="167">
        <f t="shared" si="236"/>
        <v>2</v>
      </c>
      <c r="DV281" s="153" t="str">
        <f>VLOOKUP(M281,'Data Master kondisi'!$O$3:$P$11,2,FALSE)</f>
        <v>Y</v>
      </c>
      <c r="DW281" s="153">
        <f>LOOKUP(DV281,{"X","X","X","Y","Y","Y","Z","Z","Z"},{6,6,6,4,4,4,2,2,2})</f>
        <v>4</v>
      </c>
      <c r="DX281" s="153">
        <f t="shared" si="215"/>
        <v>1</v>
      </c>
      <c r="DY281" s="153">
        <f t="shared" si="237"/>
        <v>7</v>
      </c>
      <c r="DZ281" s="153" t="str">
        <f>VLOOKUP(G281,'Data Master class'!$A$5:$D$12,3,FALSE)</f>
        <v>B</v>
      </c>
      <c r="EA281" s="160" t="str">
        <f t="shared" si="238"/>
        <v>CUKUP</v>
      </c>
      <c r="EB281" s="156"/>
      <c r="EC281" s="153">
        <f>VLOOKUP(G281,'Data Master class'!$A$5:$D$12,2,FALSE)</f>
        <v>3</v>
      </c>
      <c r="ED281" s="153" t="str">
        <f>VLOOKUP(H281,'Data Master class'!$E$5:$G$6,3,FALSE)</f>
        <v>X</v>
      </c>
      <c r="EE281" s="153">
        <f>VLOOKUP(H281,'Data Master class'!$E$5:$G$6,2,FALSE)</f>
        <v>2</v>
      </c>
      <c r="EF281" s="153">
        <f t="shared" si="239"/>
        <v>5</v>
      </c>
      <c r="EG281" s="153" t="str">
        <f t="shared" si="240"/>
        <v>CLASS 3</v>
      </c>
      <c r="EH281" s="153">
        <f t="shared" si="241"/>
        <v>12</v>
      </c>
      <c r="EI281" s="171"/>
      <c r="EJ281" s="441">
        <f t="shared" si="216"/>
        <v>6.1119873817034757E-2</v>
      </c>
      <c r="EK281" s="441">
        <f t="shared" si="217"/>
        <v>0.33675078864353314</v>
      </c>
      <c r="EL281" s="441">
        <f t="shared" si="218"/>
        <v>0.39787066246056785</v>
      </c>
      <c r="EM281" s="442">
        <f t="shared" si="242"/>
        <v>0.26524710830704529</v>
      </c>
      <c r="EN281" s="443" t="str">
        <f t="shared" si="243"/>
        <v>KURANG</v>
      </c>
      <c r="EO281" s="195"/>
      <c r="EP281" s="196" t="e">
        <f>'2. SUHU &amp; FISIK TRAFO'!CY281</f>
        <v>#NAME?</v>
      </c>
      <c r="EQ281" s="168" t="e">
        <f t="shared" si="244"/>
        <v>#NAME?</v>
      </c>
      <c r="ER281" s="189" t="e">
        <f t="shared" si="245"/>
        <v>#NAME?</v>
      </c>
      <c r="ES281" s="195"/>
      <c r="ET281" s="447">
        <f t="shared" si="227"/>
        <v>58.694600000000001</v>
      </c>
      <c r="EU281" s="447">
        <f t="shared" si="246"/>
        <v>46.955680000000001</v>
      </c>
      <c r="EV281" s="448">
        <f t="shared" si="219"/>
        <v>36.684125000000002</v>
      </c>
      <c r="EW281" s="449" t="str">
        <f t="shared" si="247"/>
        <v>BAIK</v>
      </c>
      <c r="EX281" s="721"/>
      <c r="EY281" s="447">
        <f t="shared" si="228"/>
        <v>59.454999999999998</v>
      </c>
      <c r="EZ281" s="447">
        <f t="shared" si="220"/>
        <v>47.564</v>
      </c>
      <c r="FA281" s="448">
        <f t="shared" si="229"/>
        <v>37.159374999999997</v>
      </c>
      <c r="FB281" s="449" t="str">
        <f t="shared" si="221"/>
        <v>BAIK</v>
      </c>
      <c r="FC281" s="195"/>
      <c r="FD281" s="453">
        <f t="shared" si="222"/>
        <v>60.9</v>
      </c>
      <c r="FE281" s="454">
        <f t="shared" si="223"/>
        <v>231.21387283236993</v>
      </c>
      <c r="FF281" s="725">
        <f t="shared" si="224"/>
        <v>26.339250000000003</v>
      </c>
      <c r="FG281" s="202" t="str">
        <f t="shared" si="248"/>
        <v>BURUK</v>
      </c>
    </row>
    <row r="282" spans="1:163">
      <c r="A282" s="347">
        <v>270</v>
      </c>
      <c r="B282" s="764" t="s">
        <v>2232</v>
      </c>
      <c r="C282" s="331" t="s">
        <v>1727</v>
      </c>
      <c r="D282" s="259" t="s">
        <v>1728</v>
      </c>
      <c r="E282" s="319" t="s">
        <v>1689</v>
      </c>
      <c r="F282" s="319" t="s">
        <v>1721</v>
      </c>
      <c r="G282" s="208" t="s">
        <v>206</v>
      </c>
      <c r="H282" s="214" t="s">
        <v>208</v>
      </c>
      <c r="I282" s="463" t="s">
        <v>1729</v>
      </c>
      <c r="J282" s="462" t="s">
        <v>1730</v>
      </c>
      <c r="K282" s="259" t="s">
        <v>341</v>
      </c>
      <c r="L282" s="259" t="s">
        <v>1259</v>
      </c>
      <c r="M282" s="259">
        <v>100</v>
      </c>
      <c r="N282" s="259" t="s">
        <v>1731</v>
      </c>
      <c r="O282" s="259">
        <v>2014</v>
      </c>
      <c r="P282" s="259" t="s">
        <v>316</v>
      </c>
      <c r="Q282" s="703">
        <v>0.64305555555620231</v>
      </c>
      <c r="R282" s="433">
        <v>44799</v>
      </c>
      <c r="S282" s="331" t="s">
        <v>318</v>
      </c>
      <c r="T282" s="331" t="s">
        <v>343</v>
      </c>
      <c r="U282" s="259">
        <v>2</v>
      </c>
      <c r="V282" s="259">
        <v>2</v>
      </c>
      <c r="W282" s="259">
        <v>3</v>
      </c>
      <c r="X282" s="259">
        <v>20000</v>
      </c>
      <c r="Y282" s="332">
        <v>401</v>
      </c>
      <c r="Z282" s="332">
        <v>400</v>
      </c>
      <c r="AA282" s="332">
        <v>401</v>
      </c>
      <c r="AB282" s="332">
        <v>231</v>
      </c>
      <c r="AC282" s="332">
        <v>231</v>
      </c>
      <c r="AD282" s="332">
        <v>231</v>
      </c>
      <c r="AE282" s="332">
        <v>46.8</v>
      </c>
      <c r="AF282" s="332">
        <v>77</v>
      </c>
      <c r="AG282" s="332">
        <v>64.2</v>
      </c>
      <c r="AH282" s="332">
        <v>33.9</v>
      </c>
      <c r="AI282" s="332">
        <v>70.400000000000006</v>
      </c>
      <c r="AJ282" s="332">
        <v>20.399999999999999</v>
      </c>
      <c r="AK282" s="332">
        <v>64.900000000000006</v>
      </c>
      <c r="AL282" s="332" t="s">
        <v>309</v>
      </c>
      <c r="AM282" s="332">
        <v>19</v>
      </c>
      <c r="AN282" s="332">
        <v>64.400000000000006</v>
      </c>
      <c r="AO282" s="332">
        <v>64.900000000000006</v>
      </c>
      <c r="AP282" s="332" t="s">
        <v>309</v>
      </c>
      <c r="AQ282" s="332"/>
      <c r="AR282" s="332"/>
      <c r="AS282" s="332"/>
      <c r="AT282" s="332"/>
      <c r="AU282" s="332"/>
      <c r="AV282" s="332"/>
      <c r="AW282" s="332"/>
      <c r="AX282" s="332"/>
      <c r="AY282" s="332">
        <v>0.85</v>
      </c>
      <c r="AZ282" s="332">
        <v>0.85</v>
      </c>
      <c r="BA282" s="332">
        <v>0.85</v>
      </c>
      <c r="BB282" s="261">
        <v>402</v>
      </c>
      <c r="BC282" s="261">
        <v>400</v>
      </c>
      <c r="BD282" s="261">
        <v>400</v>
      </c>
      <c r="BE282" s="261">
        <v>231</v>
      </c>
      <c r="BF282" s="261">
        <v>231</v>
      </c>
      <c r="BG282" s="261">
        <v>230</v>
      </c>
      <c r="BH282" s="261">
        <v>38.5</v>
      </c>
      <c r="BI282" s="261">
        <v>52.9</v>
      </c>
      <c r="BJ282" s="261">
        <v>38.200000000000003</v>
      </c>
      <c r="BK282" s="261">
        <v>17.8</v>
      </c>
      <c r="BL282" s="261">
        <v>17.7</v>
      </c>
      <c r="BM282" s="261">
        <v>8.5</v>
      </c>
      <c r="BN282" s="261">
        <v>2.6</v>
      </c>
      <c r="BO282" s="261" t="s">
        <v>309</v>
      </c>
      <c r="BP282" s="261">
        <v>20.5</v>
      </c>
      <c r="BQ282" s="261">
        <v>44.1</v>
      </c>
      <c r="BR282" s="261">
        <v>37.5</v>
      </c>
      <c r="BS282" s="261" t="s">
        <v>309</v>
      </c>
      <c r="BT282" s="261"/>
      <c r="BU282" s="261"/>
      <c r="BV282" s="261"/>
      <c r="BW282" s="261"/>
      <c r="BX282" s="261"/>
      <c r="BY282" s="261"/>
      <c r="BZ282" s="261"/>
      <c r="CA282" s="261"/>
      <c r="CB282" s="261">
        <v>0.85</v>
      </c>
      <c r="CC282" s="261">
        <v>0.85</v>
      </c>
      <c r="CD282" s="261">
        <v>0.85</v>
      </c>
      <c r="CE282" s="333">
        <v>233</v>
      </c>
      <c r="CF282" s="333">
        <v>22121649267</v>
      </c>
      <c r="CG282" s="333">
        <v>233</v>
      </c>
      <c r="CH282" s="333">
        <v>86017649145</v>
      </c>
      <c r="CI282" s="333">
        <v>232</v>
      </c>
      <c r="CJ282" s="333">
        <v>86065070301</v>
      </c>
      <c r="CK282" s="333">
        <v>232</v>
      </c>
      <c r="CL282" s="333">
        <v>45017113213</v>
      </c>
      <c r="CM282" s="333">
        <v>232</v>
      </c>
      <c r="CN282" s="333">
        <v>45017139002</v>
      </c>
      <c r="CO282" s="333">
        <v>230</v>
      </c>
      <c r="CP282" s="333">
        <v>45017442067</v>
      </c>
      <c r="CQ282" s="333"/>
      <c r="CR282" s="333"/>
      <c r="CS282" s="333"/>
      <c r="CT282" s="333"/>
      <c r="CU282" s="333"/>
      <c r="CV282" s="333"/>
      <c r="CW282" s="333"/>
      <c r="CX282" s="333"/>
      <c r="CY282" s="333"/>
      <c r="CZ282" s="333"/>
      <c r="DA282" s="333"/>
      <c r="DB282" s="374"/>
      <c r="DC282" s="154"/>
      <c r="DD282" s="179">
        <f t="shared" si="207"/>
        <v>144.26822348109607</v>
      </c>
      <c r="DE282" s="179">
        <f t="shared" si="208"/>
        <v>32.439575999999995</v>
      </c>
      <c r="DF282" s="179">
        <f t="shared" si="209"/>
        <v>53.372806666666662</v>
      </c>
      <c r="DG282" s="179">
        <f t="shared" si="210"/>
        <v>44.500443999999995</v>
      </c>
      <c r="DH282" s="180">
        <f t="shared" si="211"/>
        <v>77</v>
      </c>
      <c r="DI282" s="181">
        <f t="shared" si="230"/>
        <v>230</v>
      </c>
      <c r="DJ282" s="182">
        <f t="shared" si="225"/>
        <v>0</v>
      </c>
      <c r="DK282" s="182">
        <f t="shared" si="226"/>
        <v>1</v>
      </c>
      <c r="DL282" s="182">
        <f t="shared" si="231"/>
        <v>0</v>
      </c>
      <c r="DM282" s="182">
        <f t="shared" si="232"/>
        <v>0</v>
      </c>
      <c r="DN282" s="182">
        <f t="shared" si="233"/>
        <v>0</v>
      </c>
      <c r="DO282" s="182">
        <f t="shared" si="212"/>
        <v>0</v>
      </c>
      <c r="DP282" s="182">
        <f t="shared" si="213"/>
        <v>1</v>
      </c>
      <c r="DQ282" s="25">
        <f t="shared" si="214"/>
        <v>0</v>
      </c>
      <c r="DR282" s="169"/>
      <c r="DS282" s="166" t="str">
        <f t="shared" si="234"/>
        <v>A</v>
      </c>
      <c r="DT282" s="166" t="str">
        <f t="shared" si="235"/>
        <v>A</v>
      </c>
      <c r="DU282" s="167">
        <f t="shared" si="236"/>
        <v>1</v>
      </c>
      <c r="DV282" s="153" t="str">
        <f>VLOOKUP(M282,'Data Master kondisi'!$O$3:$P$11,2,FALSE)</f>
        <v>Z</v>
      </c>
      <c r="DW282" s="153">
        <f>LOOKUP(DV282,{"X","X","X","Y","Y","Y","Z","Z","Z"},{6,6,6,4,4,4,2,2,2})</f>
        <v>2</v>
      </c>
      <c r="DX282" s="153">
        <f t="shared" si="215"/>
        <v>1</v>
      </c>
      <c r="DY282" s="153">
        <f t="shared" si="237"/>
        <v>4</v>
      </c>
      <c r="DZ282" s="153" t="str">
        <f>VLOOKUP(G282,'Data Master class'!$A$5:$D$12,3,FALSE)</f>
        <v>B</v>
      </c>
      <c r="EA282" s="160" t="str">
        <f t="shared" si="238"/>
        <v>BAIK</v>
      </c>
      <c r="EB282" s="156"/>
      <c r="EC282" s="153">
        <f>VLOOKUP(G282,'Data Master class'!$A$5:$D$12,2,FALSE)</f>
        <v>3</v>
      </c>
      <c r="ED282" s="153" t="str">
        <f>VLOOKUP(H282,'Data Master class'!$E$5:$G$6,3,FALSE)</f>
        <v>X</v>
      </c>
      <c r="EE282" s="153">
        <f>VLOOKUP(H282,'Data Master class'!$E$5:$G$6,2,FALSE)</f>
        <v>2</v>
      </c>
      <c r="EF282" s="153">
        <f t="shared" si="239"/>
        <v>5</v>
      </c>
      <c r="EG282" s="153" t="str">
        <f t="shared" si="240"/>
        <v>CLASS 3</v>
      </c>
      <c r="EH282" s="153">
        <f t="shared" si="241"/>
        <v>9</v>
      </c>
      <c r="EI282" s="171"/>
      <c r="EJ282" s="441">
        <f t="shared" si="216"/>
        <v>0.25319148936170216</v>
      </c>
      <c r="EK282" s="441">
        <f t="shared" si="217"/>
        <v>0.2287234042553192</v>
      </c>
      <c r="EL282" s="441">
        <f t="shared" si="218"/>
        <v>2.4468085106383063E-2</v>
      </c>
      <c r="EM282" s="442">
        <f t="shared" si="242"/>
        <v>0.1687943262411348</v>
      </c>
      <c r="EN282" s="443" t="str">
        <f t="shared" si="243"/>
        <v>CUKUP</v>
      </c>
      <c r="EO282" s="195"/>
      <c r="EP282" s="196" t="e">
        <f>'2. SUHU &amp; FISIK TRAFO'!CY282</f>
        <v>#NAME?</v>
      </c>
      <c r="EQ282" s="168" t="e">
        <f t="shared" si="244"/>
        <v>#NAME?</v>
      </c>
      <c r="ER282" s="189" t="e">
        <f t="shared" si="245"/>
        <v>#NAME?</v>
      </c>
      <c r="ES282" s="195"/>
      <c r="ET282" s="447">
        <f t="shared" si="227"/>
        <v>43.428000000000004</v>
      </c>
      <c r="EU282" s="447">
        <f t="shared" si="246"/>
        <v>34.742400000000004</v>
      </c>
      <c r="EV282" s="448">
        <f t="shared" si="219"/>
        <v>43.428000000000004</v>
      </c>
      <c r="EW282" s="449" t="str">
        <f t="shared" si="247"/>
        <v>BAIK</v>
      </c>
      <c r="EX282" s="721"/>
      <c r="EY282" s="447">
        <f t="shared" si="228"/>
        <v>29.899400000000004</v>
      </c>
      <c r="EZ282" s="447">
        <f t="shared" si="220"/>
        <v>23.919520000000006</v>
      </c>
      <c r="FA282" s="448">
        <f t="shared" si="229"/>
        <v>29.899400000000004</v>
      </c>
      <c r="FB282" s="449" t="str">
        <f t="shared" si="221"/>
        <v>BAIK</v>
      </c>
      <c r="FC282" s="195"/>
      <c r="FD282" s="453">
        <f t="shared" si="222"/>
        <v>33.9</v>
      </c>
      <c r="FE282" s="454">
        <f t="shared" si="223"/>
        <v>144.50867052023122</v>
      </c>
      <c r="FF282" s="725">
        <f t="shared" si="224"/>
        <v>23.4588</v>
      </c>
      <c r="FG282" s="202" t="str">
        <f t="shared" si="248"/>
        <v>BURUK</v>
      </c>
    </row>
    <row r="283" spans="1:163">
      <c r="A283" s="347">
        <v>271</v>
      </c>
      <c r="B283" s="764" t="s">
        <v>2232</v>
      </c>
      <c r="C283" s="331" t="s">
        <v>1732</v>
      </c>
      <c r="D283" s="259" t="s">
        <v>1733</v>
      </c>
      <c r="E283" s="319" t="s">
        <v>1689</v>
      </c>
      <c r="F283" s="319" t="s">
        <v>1721</v>
      </c>
      <c r="G283" s="208" t="s">
        <v>206</v>
      </c>
      <c r="H283" s="214" t="s">
        <v>209</v>
      </c>
      <c r="I283" s="463" t="s">
        <v>1734</v>
      </c>
      <c r="J283" s="462" t="s">
        <v>1735</v>
      </c>
      <c r="K283" s="259" t="s">
        <v>315</v>
      </c>
      <c r="L283" s="259" t="s">
        <v>560</v>
      </c>
      <c r="M283" s="259">
        <v>100</v>
      </c>
      <c r="N283" s="259">
        <v>12034649</v>
      </c>
      <c r="O283" s="259">
        <v>2012</v>
      </c>
      <c r="P283" s="259" t="s">
        <v>316</v>
      </c>
      <c r="Q283" s="703">
        <v>0.43055555555474712</v>
      </c>
      <c r="R283" s="433">
        <v>44800</v>
      </c>
      <c r="S283" s="331" t="s">
        <v>318</v>
      </c>
      <c r="T283" s="331" t="s">
        <v>343</v>
      </c>
      <c r="U283" s="259">
        <v>3</v>
      </c>
      <c r="V283" s="259">
        <v>2</v>
      </c>
      <c r="W283" s="259">
        <v>3</v>
      </c>
      <c r="X283" s="259">
        <v>20000</v>
      </c>
      <c r="Y283" s="332">
        <v>407</v>
      </c>
      <c r="Z283" s="332">
        <v>405</v>
      </c>
      <c r="AA283" s="332">
        <v>403</v>
      </c>
      <c r="AB283" s="332">
        <v>233</v>
      </c>
      <c r="AC283" s="332">
        <v>235</v>
      </c>
      <c r="AD283" s="332">
        <v>232</v>
      </c>
      <c r="AE283" s="332">
        <v>65.2</v>
      </c>
      <c r="AF283" s="332">
        <v>11.7</v>
      </c>
      <c r="AG283" s="332">
        <v>23.2</v>
      </c>
      <c r="AH283" s="332">
        <v>54.1</v>
      </c>
      <c r="AI283" s="332">
        <v>48.2</v>
      </c>
      <c r="AJ283" s="332">
        <v>4.2</v>
      </c>
      <c r="AK283" s="332">
        <v>0.8</v>
      </c>
      <c r="AL283" s="332">
        <v>44.7</v>
      </c>
      <c r="AM283" s="332">
        <v>17</v>
      </c>
      <c r="AN283" s="332">
        <v>5.5</v>
      </c>
      <c r="AO283" s="332">
        <v>18.100000000000001</v>
      </c>
      <c r="AP283" s="332">
        <v>12.4</v>
      </c>
      <c r="AQ283" s="332"/>
      <c r="AR283" s="332"/>
      <c r="AS283" s="332"/>
      <c r="AT283" s="332"/>
      <c r="AU283" s="332"/>
      <c r="AV283" s="332"/>
      <c r="AW283" s="332"/>
      <c r="AX283" s="332"/>
      <c r="AY283" s="332">
        <v>0.85</v>
      </c>
      <c r="AZ283" s="332">
        <v>0.85</v>
      </c>
      <c r="BA283" s="332">
        <v>0.85</v>
      </c>
      <c r="BB283" s="261">
        <v>405</v>
      </c>
      <c r="BC283" s="261">
        <v>401</v>
      </c>
      <c r="BD283" s="261">
        <v>399</v>
      </c>
      <c r="BE283" s="261">
        <v>231</v>
      </c>
      <c r="BF283" s="261">
        <v>233</v>
      </c>
      <c r="BG283" s="261">
        <v>230</v>
      </c>
      <c r="BH283" s="261">
        <v>60.9</v>
      </c>
      <c r="BI283" s="261">
        <v>8</v>
      </c>
      <c r="BJ283" s="261">
        <v>24.6</v>
      </c>
      <c r="BK283" s="261">
        <v>48.4</v>
      </c>
      <c r="BL283" s="261">
        <v>51.2</v>
      </c>
      <c r="BM283" s="261">
        <v>4</v>
      </c>
      <c r="BN283" s="261">
        <v>5.6</v>
      </c>
      <c r="BO283" s="261">
        <v>47.9</v>
      </c>
      <c r="BP283" s="261">
        <v>11.3</v>
      </c>
      <c r="BQ283" s="261">
        <v>1.9</v>
      </c>
      <c r="BR283" s="261">
        <v>24.7</v>
      </c>
      <c r="BS283" s="261">
        <v>17.3</v>
      </c>
      <c r="BT283" s="261"/>
      <c r="BU283" s="261"/>
      <c r="BV283" s="261"/>
      <c r="BW283" s="261"/>
      <c r="BX283" s="261"/>
      <c r="BY283" s="261"/>
      <c r="BZ283" s="261"/>
      <c r="CA283" s="261"/>
      <c r="CB283" s="261">
        <v>0.85</v>
      </c>
      <c r="CC283" s="261">
        <v>0.85</v>
      </c>
      <c r="CD283" s="261">
        <v>0.85</v>
      </c>
      <c r="CE283" s="333">
        <v>229</v>
      </c>
      <c r="CF283" s="333">
        <v>45017793360</v>
      </c>
      <c r="CG283" s="333">
        <v>228</v>
      </c>
      <c r="CH283" s="333">
        <v>32115263884</v>
      </c>
      <c r="CI283" s="333">
        <v>231</v>
      </c>
      <c r="CJ283" s="333">
        <v>86058133231</v>
      </c>
      <c r="CK283" s="333">
        <v>225</v>
      </c>
      <c r="CL283" s="333">
        <v>86064875320</v>
      </c>
      <c r="CM283" s="333">
        <v>226</v>
      </c>
      <c r="CN283" s="333">
        <v>86089820418</v>
      </c>
      <c r="CO283" s="333">
        <v>226</v>
      </c>
      <c r="CP283" s="333">
        <v>45017731378</v>
      </c>
      <c r="CQ283" s="333"/>
      <c r="CR283" s="333"/>
      <c r="CS283" s="333"/>
      <c r="CT283" s="333"/>
      <c r="CU283" s="333"/>
      <c r="CV283" s="333"/>
      <c r="CW283" s="333"/>
      <c r="CX283" s="333"/>
      <c r="CY283" s="333"/>
      <c r="CZ283" s="333"/>
      <c r="DA283" s="333"/>
      <c r="DB283" s="374"/>
      <c r="DC283" s="154"/>
      <c r="DD283" s="179">
        <f t="shared" si="207"/>
        <v>142.72461285948762</v>
      </c>
      <c r="DE283" s="179">
        <f t="shared" si="208"/>
        <v>45.682380000000002</v>
      </c>
      <c r="DF283" s="179">
        <f t="shared" si="209"/>
        <v>8.1976049999999994</v>
      </c>
      <c r="DG283" s="179">
        <f t="shared" si="210"/>
        <v>16.25508</v>
      </c>
      <c r="DH283" s="180">
        <f t="shared" si="211"/>
        <v>65.2</v>
      </c>
      <c r="DI283" s="181">
        <f t="shared" si="230"/>
        <v>225</v>
      </c>
      <c r="DJ283" s="182">
        <f t="shared" si="225"/>
        <v>1</v>
      </c>
      <c r="DK283" s="182">
        <f t="shared" si="226"/>
        <v>0</v>
      </c>
      <c r="DL283" s="182">
        <f t="shared" si="231"/>
        <v>0</v>
      </c>
      <c r="DM283" s="182">
        <f t="shared" si="232"/>
        <v>0</v>
      </c>
      <c r="DN283" s="182">
        <f t="shared" si="233"/>
        <v>0</v>
      </c>
      <c r="DO283" s="182">
        <f t="shared" si="212"/>
        <v>1</v>
      </c>
      <c r="DP283" s="182">
        <f t="shared" si="213"/>
        <v>0</v>
      </c>
      <c r="DQ283" s="25">
        <f t="shared" si="214"/>
        <v>0</v>
      </c>
      <c r="DR283" s="169"/>
      <c r="DS283" s="166" t="str">
        <f t="shared" si="234"/>
        <v>A</v>
      </c>
      <c r="DT283" s="166" t="str">
        <f t="shared" si="235"/>
        <v>C</v>
      </c>
      <c r="DU283" s="167">
        <f t="shared" si="236"/>
        <v>3</v>
      </c>
      <c r="DV283" s="153" t="str">
        <f>VLOOKUP(M283,'Data Master kondisi'!$O$3:$P$11,2,FALSE)</f>
        <v>Z</v>
      </c>
      <c r="DW283" s="153">
        <f>LOOKUP(DV283,{"X","X","X","Y","Y","Y","Z","Z","Z"},{6,6,6,4,4,4,2,2,2})</f>
        <v>2</v>
      </c>
      <c r="DX283" s="153">
        <f t="shared" si="215"/>
        <v>1</v>
      </c>
      <c r="DY283" s="153">
        <f t="shared" si="237"/>
        <v>6</v>
      </c>
      <c r="DZ283" s="153" t="str">
        <f>VLOOKUP(G283,'Data Master class'!$A$5:$D$12,3,FALSE)</f>
        <v>B</v>
      </c>
      <c r="EA283" s="160" t="str">
        <f t="shared" si="238"/>
        <v>CUKUP</v>
      </c>
      <c r="EB283" s="156"/>
      <c r="EC283" s="153">
        <f>VLOOKUP(G283,'Data Master class'!$A$5:$D$12,2,FALSE)</f>
        <v>3</v>
      </c>
      <c r="ED283" s="153" t="str">
        <f>VLOOKUP(H283,'Data Master class'!$E$5:$G$6,3,FALSE)</f>
        <v>Y</v>
      </c>
      <c r="EE283" s="153">
        <f>VLOOKUP(H283,'Data Master class'!$E$5:$G$6,2,FALSE)</f>
        <v>1</v>
      </c>
      <c r="EF283" s="153">
        <f t="shared" si="239"/>
        <v>4</v>
      </c>
      <c r="EG283" s="153" t="str">
        <f t="shared" si="240"/>
        <v>CLASS 3</v>
      </c>
      <c r="EH283" s="153">
        <f t="shared" si="241"/>
        <v>10</v>
      </c>
      <c r="EI283" s="171"/>
      <c r="EJ283" s="441">
        <f t="shared" si="216"/>
        <v>0.95404595404595416</v>
      </c>
      <c r="EK283" s="441">
        <f t="shared" si="217"/>
        <v>0.64935064935064934</v>
      </c>
      <c r="EL283" s="441">
        <f t="shared" si="218"/>
        <v>0.3046953046953047</v>
      </c>
      <c r="EM283" s="442">
        <f t="shared" si="242"/>
        <v>0.63603063603063603</v>
      </c>
      <c r="EN283" s="443" t="str">
        <f t="shared" si="243"/>
        <v>BURUK</v>
      </c>
      <c r="EO283" s="195"/>
      <c r="EP283" s="196" t="e">
        <f>'2. SUHU &amp; FISIK TRAFO'!CY283</f>
        <v>#NAME?</v>
      </c>
      <c r="EQ283" s="168" t="e">
        <f t="shared" si="244"/>
        <v>#NAME?</v>
      </c>
      <c r="ER283" s="189" t="e">
        <f t="shared" si="245"/>
        <v>#NAME?</v>
      </c>
      <c r="ES283" s="195"/>
      <c r="ET283" s="447">
        <f t="shared" si="227"/>
        <v>23.323499999999999</v>
      </c>
      <c r="EU283" s="447">
        <f t="shared" si="246"/>
        <v>18.658799999999999</v>
      </c>
      <c r="EV283" s="448">
        <f t="shared" si="219"/>
        <v>23.323499999999999</v>
      </c>
      <c r="EW283" s="449" t="str">
        <f t="shared" si="247"/>
        <v>BAIK</v>
      </c>
      <c r="EX283" s="721"/>
      <c r="EY283" s="447">
        <f t="shared" si="228"/>
        <v>21.589900000000004</v>
      </c>
      <c r="EZ283" s="447">
        <f t="shared" si="220"/>
        <v>17.271920000000005</v>
      </c>
      <c r="FA283" s="448">
        <f t="shared" si="229"/>
        <v>21.589900000000004</v>
      </c>
      <c r="FB283" s="449" t="str">
        <f t="shared" si="221"/>
        <v>BAIK</v>
      </c>
      <c r="FC283" s="195"/>
      <c r="FD283" s="453">
        <f t="shared" si="222"/>
        <v>54.1</v>
      </c>
      <c r="FE283" s="454">
        <f t="shared" si="223"/>
        <v>144.50867052023122</v>
      </c>
      <c r="FF283" s="725">
        <f t="shared" si="224"/>
        <v>37.437199999999997</v>
      </c>
      <c r="FG283" s="202" t="str">
        <f t="shared" si="248"/>
        <v>BURUK</v>
      </c>
    </row>
    <row r="284" spans="1:163">
      <c r="A284" s="347">
        <v>272</v>
      </c>
      <c r="B284" s="764" t="s">
        <v>2232</v>
      </c>
      <c r="C284" s="331" t="s">
        <v>1736</v>
      </c>
      <c r="D284" s="259" t="s">
        <v>1737</v>
      </c>
      <c r="E284" s="319" t="s">
        <v>1689</v>
      </c>
      <c r="F284" s="319" t="s">
        <v>1738</v>
      </c>
      <c r="G284" s="208" t="s">
        <v>204</v>
      </c>
      <c r="H284" s="214" t="s">
        <v>208</v>
      </c>
      <c r="I284" s="463" t="s">
        <v>1739</v>
      </c>
      <c r="J284" s="462" t="s">
        <v>1740</v>
      </c>
      <c r="K284" s="259" t="s">
        <v>315</v>
      </c>
      <c r="L284" s="259" t="s">
        <v>342</v>
      </c>
      <c r="M284" s="259">
        <v>100</v>
      </c>
      <c r="N284" s="259">
        <v>10233718</v>
      </c>
      <c r="O284" s="259">
        <v>2010</v>
      </c>
      <c r="P284" s="259" t="s">
        <v>316</v>
      </c>
      <c r="Q284" s="703">
        <v>0.45486111110949423</v>
      </c>
      <c r="R284" s="433">
        <v>44800</v>
      </c>
      <c r="S284" s="331" t="s">
        <v>318</v>
      </c>
      <c r="T284" s="331" t="s">
        <v>343</v>
      </c>
      <c r="U284" s="259">
        <v>2</v>
      </c>
      <c r="V284" s="259">
        <v>2</v>
      </c>
      <c r="W284" s="259">
        <v>3</v>
      </c>
      <c r="X284" s="259">
        <v>20000</v>
      </c>
      <c r="Y284" s="332">
        <v>404</v>
      </c>
      <c r="Z284" s="332">
        <v>403</v>
      </c>
      <c r="AA284" s="332">
        <v>403</v>
      </c>
      <c r="AB284" s="332">
        <v>233</v>
      </c>
      <c r="AC284" s="332">
        <v>233</v>
      </c>
      <c r="AD284" s="332">
        <v>232</v>
      </c>
      <c r="AE284" s="332">
        <v>44</v>
      </c>
      <c r="AF284" s="332">
        <v>43.6</v>
      </c>
      <c r="AG284" s="332">
        <v>20.399999999999999</v>
      </c>
      <c r="AH284" s="332">
        <v>23.9</v>
      </c>
      <c r="AI284" s="332">
        <v>23.9</v>
      </c>
      <c r="AJ284" s="332">
        <v>24.7</v>
      </c>
      <c r="AK284" s="332">
        <v>16.5</v>
      </c>
      <c r="AL284" s="332">
        <v>10.1</v>
      </c>
      <c r="AM284" s="332">
        <v>17.899999999999999</v>
      </c>
      <c r="AN284" s="332">
        <v>15.9</v>
      </c>
      <c r="AO284" s="332">
        <v>3.3</v>
      </c>
      <c r="AP284" s="332">
        <v>15.6</v>
      </c>
      <c r="AQ284" s="332"/>
      <c r="AR284" s="332"/>
      <c r="AS284" s="332"/>
      <c r="AT284" s="332"/>
      <c r="AU284" s="332"/>
      <c r="AV284" s="332"/>
      <c r="AW284" s="332"/>
      <c r="AX284" s="332"/>
      <c r="AY284" s="332">
        <v>0.85</v>
      </c>
      <c r="AZ284" s="332">
        <v>0.85</v>
      </c>
      <c r="BA284" s="332">
        <v>0.85</v>
      </c>
      <c r="BB284" s="261">
        <v>398</v>
      </c>
      <c r="BC284" s="261">
        <v>398</v>
      </c>
      <c r="BD284" s="261">
        <v>399</v>
      </c>
      <c r="BE284" s="261">
        <v>229</v>
      </c>
      <c r="BF284" s="261">
        <v>228</v>
      </c>
      <c r="BG284" s="261">
        <v>229</v>
      </c>
      <c r="BH284" s="261">
        <v>43.6</v>
      </c>
      <c r="BI284" s="261">
        <v>68.099999999999994</v>
      </c>
      <c r="BJ284" s="261">
        <v>30.1</v>
      </c>
      <c r="BK284" s="261">
        <v>23.4</v>
      </c>
      <c r="BL284" s="261">
        <v>20.100000000000001</v>
      </c>
      <c r="BM284" s="261">
        <v>20.5</v>
      </c>
      <c r="BN284" s="261">
        <v>9.3000000000000007</v>
      </c>
      <c r="BO284" s="261">
        <v>9.6</v>
      </c>
      <c r="BP284" s="261">
        <v>29.9</v>
      </c>
      <c r="BQ284" s="261">
        <v>49.8</v>
      </c>
      <c r="BR284" s="261">
        <v>20.399999999999999</v>
      </c>
      <c r="BS284" s="261">
        <v>24.9</v>
      </c>
      <c r="BT284" s="261"/>
      <c r="BU284" s="261"/>
      <c r="BV284" s="261"/>
      <c r="BW284" s="261"/>
      <c r="BX284" s="261"/>
      <c r="BY284" s="261"/>
      <c r="BZ284" s="261"/>
      <c r="CA284" s="261"/>
      <c r="CB284" s="261">
        <v>0.85</v>
      </c>
      <c r="CC284" s="261">
        <v>0.85</v>
      </c>
      <c r="CD284" s="261">
        <v>0.85</v>
      </c>
      <c r="CE284" s="333">
        <v>231</v>
      </c>
      <c r="CF284" s="333">
        <v>45016963600</v>
      </c>
      <c r="CG284" s="333"/>
      <c r="CH284" s="333"/>
      <c r="CI284" s="333"/>
      <c r="CJ284" s="333"/>
      <c r="CK284" s="333"/>
      <c r="CL284" s="333"/>
      <c r="CM284" s="333">
        <v>226</v>
      </c>
      <c r="CN284" s="333">
        <v>856601421680</v>
      </c>
      <c r="CO284" s="333"/>
      <c r="CP284" s="333"/>
      <c r="CQ284" s="333"/>
      <c r="CR284" s="333"/>
      <c r="CS284" s="333"/>
      <c r="CT284" s="333"/>
      <c r="CU284" s="333"/>
      <c r="CV284" s="333"/>
      <c r="CW284" s="333"/>
      <c r="CX284" s="333"/>
      <c r="CY284" s="333"/>
      <c r="CZ284" s="333"/>
      <c r="DA284" s="333"/>
      <c r="DB284" s="374"/>
      <c r="DC284" s="154"/>
      <c r="DD284" s="179">
        <f t="shared" si="207"/>
        <v>143.31438398700615</v>
      </c>
      <c r="DE284" s="179">
        <f t="shared" si="208"/>
        <v>30.701733333333337</v>
      </c>
      <c r="DF284" s="179">
        <f t="shared" si="209"/>
        <v>30.42262666666667</v>
      </c>
      <c r="DG284" s="179">
        <f t="shared" si="210"/>
        <v>14.234440000000001</v>
      </c>
      <c r="DH284" s="180">
        <f t="shared" si="211"/>
        <v>44</v>
      </c>
      <c r="DI284" s="181">
        <f t="shared" si="230"/>
        <v>226</v>
      </c>
      <c r="DJ284" s="182">
        <f t="shared" si="225"/>
        <v>0</v>
      </c>
      <c r="DK284" s="182">
        <f t="shared" si="226"/>
        <v>1</v>
      </c>
      <c r="DL284" s="182">
        <f t="shared" si="231"/>
        <v>0</v>
      </c>
      <c r="DM284" s="182">
        <f t="shared" si="232"/>
        <v>0</v>
      </c>
      <c r="DN284" s="182">
        <f t="shared" si="233"/>
        <v>0</v>
      </c>
      <c r="DO284" s="182">
        <f t="shared" si="212"/>
        <v>1</v>
      </c>
      <c r="DP284" s="182">
        <f t="shared" si="213"/>
        <v>0</v>
      </c>
      <c r="DQ284" s="25">
        <f t="shared" si="214"/>
        <v>0</v>
      </c>
      <c r="DR284" s="169"/>
      <c r="DS284" s="166" t="str">
        <f t="shared" si="234"/>
        <v>A</v>
      </c>
      <c r="DT284" s="166" t="str">
        <f t="shared" si="235"/>
        <v>B</v>
      </c>
      <c r="DU284" s="167">
        <f t="shared" si="236"/>
        <v>2</v>
      </c>
      <c r="DV284" s="153" t="str">
        <f>VLOOKUP(M284,'Data Master kondisi'!$O$3:$P$11,2,FALSE)</f>
        <v>Z</v>
      </c>
      <c r="DW284" s="153">
        <f>LOOKUP(DV284,{"X","X","X","Y","Y","Y","Z","Z","Z"},{6,6,6,4,4,4,2,2,2})</f>
        <v>2</v>
      </c>
      <c r="DX284" s="153">
        <f t="shared" si="215"/>
        <v>1</v>
      </c>
      <c r="DY284" s="153">
        <f t="shared" si="237"/>
        <v>5</v>
      </c>
      <c r="DZ284" s="153" t="str">
        <f>VLOOKUP(G284,'Data Master class'!$A$5:$D$12,3,FALSE)</f>
        <v>A</v>
      </c>
      <c r="EA284" s="160" t="str">
        <f t="shared" si="238"/>
        <v>BAIK</v>
      </c>
      <c r="EB284" s="156"/>
      <c r="EC284" s="153">
        <f>VLOOKUP(G284,'Data Master class'!$A$5:$D$12,2,FALSE)</f>
        <v>5</v>
      </c>
      <c r="ED284" s="153" t="str">
        <f>VLOOKUP(H284,'Data Master class'!$E$5:$G$6,3,FALSE)</f>
        <v>X</v>
      </c>
      <c r="EE284" s="153">
        <f>VLOOKUP(H284,'Data Master class'!$E$5:$G$6,2,FALSE)</f>
        <v>2</v>
      </c>
      <c r="EF284" s="153">
        <f t="shared" si="239"/>
        <v>7</v>
      </c>
      <c r="EG284" s="153" t="str">
        <f t="shared" si="240"/>
        <v>CLASS 2</v>
      </c>
      <c r="EH284" s="153">
        <f t="shared" si="241"/>
        <v>12</v>
      </c>
      <c r="EI284" s="171"/>
      <c r="EJ284" s="441">
        <f t="shared" si="216"/>
        <v>0.22222222222222221</v>
      </c>
      <c r="EK284" s="441">
        <f t="shared" si="217"/>
        <v>0.21111111111111114</v>
      </c>
      <c r="EL284" s="441">
        <f t="shared" si="218"/>
        <v>0.43333333333333335</v>
      </c>
      <c r="EM284" s="442">
        <f t="shared" si="242"/>
        <v>0.28888888888888892</v>
      </c>
      <c r="EN284" s="443" t="str">
        <f t="shared" si="243"/>
        <v>KURANG</v>
      </c>
      <c r="EO284" s="195"/>
      <c r="EP284" s="196" t="e">
        <f>'2. SUHU &amp; FISIK TRAFO'!CY284</f>
        <v>#NAME?</v>
      </c>
      <c r="EQ284" s="168" t="e">
        <f t="shared" si="244"/>
        <v>#NAME?</v>
      </c>
      <c r="ER284" s="189" t="e">
        <f t="shared" si="245"/>
        <v>#NAME?</v>
      </c>
      <c r="ES284" s="195"/>
      <c r="ET284" s="447">
        <f t="shared" si="227"/>
        <v>25.143600000000003</v>
      </c>
      <c r="EU284" s="447">
        <f t="shared" si="246"/>
        <v>20.114880000000003</v>
      </c>
      <c r="EV284" s="448">
        <f t="shared" si="219"/>
        <v>25.143600000000006</v>
      </c>
      <c r="EW284" s="449" t="str">
        <f t="shared" si="247"/>
        <v>BAIK</v>
      </c>
      <c r="EX284" s="721"/>
      <c r="EY284" s="447">
        <f t="shared" si="228"/>
        <v>32.4041</v>
      </c>
      <c r="EZ284" s="447">
        <f t="shared" si="220"/>
        <v>25.923280000000002</v>
      </c>
      <c r="FA284" s="448">
        <f t="shared" si="229"/>
        <v>32.4041</v>
      </c>
      <c r="FB284" s="449" t="str">
        <f t="shared" si="221"/>
        <v>BAIK</v>
      </c>
      <c r="FC284" s="195"/>
      <c r="FD284" s="453">
        <f t="shared" si="222"/>
        <v>23.9</v>
      </c>
      <c r="FE284" s="454">
        <f t="shared" si="223"/>
        <v>144.50867052023122</v>
      </c>
      <c r="FF284" s="725">
        <f t="shared" si="224"/>
        <v>16.538799999999998</v>
      </c>
      <c r="FG284" s="202" t="str">
        <f t="shared" si="248"/>
        <v>KURANG</v>
      </c>
    </row>
    <row r="285" spans="1:163">
      <c r="A285" s="347">
        <v>273</v>
      </c>
      <c r="B285" s="764" t="s">
        <v>2232</v>
      </c>
      <c r="C285" s="331" t="s">
        <v>1741</v>
      </c>
      <c r="D285" s="259" t="s">
        <v>1742</v>
      </c>
      <c r="E285" s="319" t="s">
        <v>1689</v>
      </c>
      <c r="F285" s="319" t="s">
        <v>1743</v>
      </c>
      <c r="G285" s="208" t="s">
        <v>204</v>
      </c>
      <c r="H285" s="214" t="s">
        <v>208</v>
      </c>
      <c r="I285" s="463" t="s">
        <v>1744</v>
      </c>
      <c r="J285" s="462" t="s">
        <v>1745</v>
      </c>
      <c r="K285" s="259" t="s">
        <v>341</v>
      </c>
      <c r="L285" s="259" t="s">
        <v>388</v>
      </c>
      <c r="M285" s="259">
        <v>100</v>
      </c>
      <c r="N285" s="259" t="s">
        <v>1746</v>
      </c>
      <c r="O285" s="259">
        <v>2008</v>
      </c>
      <c r="P285" s="259" t="s">
        <v>316</v>
      </c>
      <c r="Q285" s="703">
        <v>0.45972222222189885</v>
      </c>
      <c r="R285" s="433">
        <v>44800</v>
      </c>
      <c r="S285" s="331" t="s">
        <v>318</v>
      </c>
      <c r="T285" s="331" t="s">
        <v>343</v>
      </c>
      <c r="U285" s="259">
        <v>4</v>
      </c>
      <c r="V285" s="259">
        <v>2</v>
      </c>
      <c r="W285" s="259">
        <v>3</v>
      </c>
      <c r="X285" s="259">
        <v>20000</v>
      </c>
      <c r="Y285" s="332">
        <v>402</v>
      </c>
      <c r="Z285" s="332">
        <v>406</v>
      </c>
      <c r="AA285" s="332">
        <v>403</v>
      </c>
      <c r="AB285" s="332">
        <v>231</v>
      </c>
      <c r="AC285" s="332">
        <v>233</v>
      </c>
      <c r="AD285" s="332">
        <v>233</v>
      </c>
      <c r="AE285" s="332">
        <v>80.5</v>
      </c>
      <c r="AF285" s="332">
        <v>38.5</v>
      </c>
      <c r="AG285" s="332">
        <v>59.7</v>
      </c>
      <c r="AH285" s="332">
        <v>46.5</v>
      </c>
      <c r="AI285" s="332">
        <v>70.3</v>
      </c>
      <c r="AJ285" s="332">
        <v>29.5</v>
      </c>
      <c r="AK285" s="332">
        <v>46.3</v>
      </c>
      <c r="AL285" s="332">
        <v>50.8</v>
      </c>
      <c r="AM285" s="332"/>
      <c r="AN285" s="332"/>
      <c r="AO285" s="332"/>
      <c r="AP285" s="332"/>
      <c r="AQ285" s="332"/>
      <c r="AR285" s="332"/>
      <c r="AS285" s="332"/>
      <c r="AT285" s="332"/>
      <c r="AU285" s="332">
        <v>9.3000000000000007</v>
      </c>
      <c r="AV285" s="332">
        <v>8</v>
      </c>
      <c r="AW285" s="332">
        <v>12.2</v>
      </c>
      <c r="AX285" s="332">
        <v>7.6</v>
      </c>
      <c r="AY285" s="332">
        <v>0.85</v>
      </c>
      <c r="AZ285" s="332">
        <v>0.85</v>
      </c>
      <c r="BA285" s="332">
        <v>0.85</v>
      </c>
      <c r="BB285" s="261">
        <v>398</v>
      </c>
      <c r="BC285" s="261">
        <v>401</v>
      </c>
      <c r="BD285" s="261">
        <v>397</v>
      </c>
      <c r="BE285" s="261">
        <v>228</v>
      </c>
      <c r="BF285" s="261">
        <v>231</v>
      </c>
      <c r="BG285" s="261">
        <v>230</v>
      </c>
      <c r="BH285" s="261">
        <v>57.7</v>
      </c>
      <c r="BI285" s="261">
        <v>29.8</v>
      </c>
      <c r="BJ285" s="261">
        <v>69.2</v>
      </c>
      <c r="BK285" s="261">
        <v>35.200000000000003</v>
      </c>
      <c r="BL285" s="261">
        <v>50.4</v>
      </c>
      <c r="BM285" s="261">
        <v>32.9</v>
      </c>
      <c r="BN285" s="261">
        <v>40.700000000000003</v>
      </c>
      <c r="BO285" s="261">
        <v>33.5</v>
      </c>
      <c r="BP285" s="261"/>
      <c r="BQ285" s="261"/>
      <c r="BR285" s="261"/>
      <c r="BS285" s="261"/>
      <c r="BT285" s="261"/>
      <c r="BU285" s="261"/>
      <c r="BV285" s="261"/>
      <c r="BW285" s="261"/>
      <c r="BX285" s="261">
        <v>5.8</v>
      </c>
      <c r="BY285" s="261">
        <v>5.6</v>
      </c>
      <c r="BZ285" s="261">
        <v>17.2</v>
      </c>
      <c r="CA285" s="261">
        <v>13.8</v>
      </c>
      <c r="CB285" s="261">
        <v>0.85</v>
      </c>
      <c r="CC285" s="261">
        <v>0.85</v>
      </c>
      <c r="CD285" s="261">
        <v>0.85</v>
      </c>
      <c r="CE285" s="333">
        <v>230</v>
      </c>
      <c r="CF285" s="333">
        <v>86065250432</v>
      </c>
      <c r="CG285" s="333"/>
      <c r="CH285" s="333"/>
      <c r="CI285" s="333"/>
      <c r="CJ285" s="333"/>
      <c r="CK285" s="333"/>
      <c r="CL285" s="333"/>
      <c r="CM285" s="333"/>
      <c r="CN285" s="333"/>
      <c r="CO285" s="333"/>
      <c r="CP285" s="333"/>
      <c r="CQ285" s="333"/>
      <c r="CR285" s="333"/>
      <c r="CS285" s="333"/>
      <c r="CT285" s="333"/>
      <c r="CU285" s="333"/>
      <c r="CV285" s="333"/>
      <c r="CW285" s="333"/>
      <c r="CX285" s="333"/>
      <c r="CY285" s="333">
        <v>229</v>
      </c>
      <c r="CZ285" s="333">
        <v>86065262973</v>
      </c>
      <c r="DA285" s="333"/>
      <c r="DB285" s="374"/>
      <c r="DC285" s="154"/>
      <c r="DD285" s="179">
        <f t="shared" si="207"/>
        <v>143.19604015216964</v>
      </c>
      <c r="DE285" s="179">
        <f t="shared" si="208"/>
        <v>56.216638333333336</v>
      </c>
      <c r="DF285" s="179">
        <f t="shared" si="209"/>
        <v>26.886218333333332</v>
      </c>
      <c r="DG285" s="179">
        <f t="shared" si="210"/>
        <v>41.691097000000006</v>
      </c>
      <c r="DH285" s="180">
        <f t="shared" si="211"/>
        <v>80.5</v>
      </c>
      <c r="DI285" s="181">
        <f t="shared" si="230"/>
        <v>229</v>
      </c>
      <c r="DJ285" s="182">
        <f t="shared" si="225"/>
        <v>0</v>
      </c>
      <c r="DK285" s="182">
        <f t="shared" si="226"/>
        <v>1</v>
      </c>
      <c r="DL285" s="182">
        <f t="shared" si="231"/>
        <v>0</v>
      </c>
      <c r="DM285" s="182">
        <f t="shared" si="232"/>
        <v>0</v>
      </c>
      <c r="DN285" s="182">
        <f t="shared" si="233"/>
        <v>0</v>
      </c>
      <c r="DO285" s="182">
        <f t="shared" si="212"/>
        <v>0</v>
      </c>
      <c r="DP285" s="182">
        <f t="shared" si="213"/>
        <v>1</v>
      </c>
      <c r="DQ285" s="25">
        <f t="shared" si="214"/>
        <v>0</v>
      </c>
      <c r="DR285" s="169"/>
      <c r="DS285" s="166" t="str">
        <f t="shared" si="234"/>
        <v>A</v>
      </c>
      <c r="DT285" s="166" t="str">
        <f t="shared" si="235"/>
        <v>B</v>
      </c>
      <c r="DU285" s="167">
        <f t="shared" si="236"/>
        <v>2</v>
      </c>
      <c r="DV285" s="153" t="str">
        <f>VLOOKUP(M285,'Data Master kondisi'!$O$3:$P$11,2,FALSE)</f>
        <v>Z</v>
      </c>
      <c r="DW285" s="153">
        <f>LOOKUP(DV285,{"X","X","X","Y","Y","Y","Z","Z","Z"},{6,6,6,4,4,4,2,2,2})</f>
        <v>2</v>
      </c>
      <c r="DX285" s="153">
        <f t="shared" si="215"/>
        <v>2</v>
      </c>
      <c r="DY285" s="153">
        <f t="shared" si="237"/>
        <v>6</v>
      </c>
      <c r="DZ285" s="153" t="str">
        <f>VLOOKUP(G285,'Data Master class'!$A$5:$D$12,3,FALSE)</f>
        <v>A</v>
      </c>
      <c r="EA285" s="160" t="str">
        <f t="shared" si="238"/>
        <v>CUKUP</v>
      </c>
      <c r="EB285" s="156"/>
      <c r="EC285" s="153">
        <f>VLOOKUP(G285,'Data Master class'!$A$5:$D$12,2,FALSE)</f>
        <v>5</v>
      </c>
      <c r="ED285" s="153" t="str">
        <f>VLOOKUP(H285,'Data Master class'!$E$5:$G$6,3,FALSE)</f>
        <v>X</v>
      </c>
      <c r="EE285" s="153">
        <f>VLOOKUP(H285,'Data Master class'!$E$5:$G$6,2,FALSE)</f>
        <v>2</v>
      </c>
      <c r="EF285" s="153">
        <f t="shared" si="239"/>
        <v>7</v>
      </c>
      <c r="EG285" s="153" t="str">
        <f t="shared" si="240"/>
        <v>CLASS 2</v>
      </c>
      <c r="EH285" s="153">
        <f t="shared" si="241"/>
        <v>13</v>
      </c>
      <c r="EI285" s="171"/>
      <c r="EJ285" s="441">
        <f t="shared" si="216"/>
        <v>0.35142697257974265</v>
      </c>
      <c r="EK285" s="441">
        <f t="shared" si="217"/>
        <v>0.35366536094012307</v>
      </c>
      <c r="EL285" s="441">
        <f t="shared" si="218"/>
        <v>2.2383883603806377E-3</v>
      </c>
      <c r="EM285" s="442">
        <f t="shared" si="242"/>
        <v>0.23577690729341547</v>
      </c>
      <c r="EN285" s="443" t="str">
        <f t="shared" si="243"/>
        <v>KURANG</v>
      </c>
      <c r="EO285" s="195"/>
      <c r="EP285" s="196" t="e">
        <f>'2. SUHU &amp; FISIK TRAFO'!CY285</f>
        <v>#NAME?</v>
      </c>
      <c r="EQ285" s="168" t="e">
        <f t="shared" si="244"/>
        <v>#NAME?</v>
      </c>
      <c r="ER285" s="189" t="e">
        <f t="shared" si="245"/>
        <v>#NAME?</v>
      </c>
      <c r="ES285" s="195"/>
      <c r="ET285" s="447">
        <f t="shared" si="227"/>
        <v>41.476100000000002</v>
      </c>
      <c r="EU285" s="447">
        <f t="shared" si="246"/>
        <v>33.180880000000002</v>
      </c>
      <c r="EV285" s="448">
        <f t="shared" si="219"/>
        <v>41.476100000000002</v>
      </c>
      <c r="EW285" s="449" t="str">
        <f t="shared" si="247"/>
        <v>BAIK</v>
      </c>
      <c r="EX285" s="721"/>
      <c r="EY285" s="447">
        <f t="shared" si="228"/>
        <v>35.955400000000004</v>
      </c>
      <c r="EZ285" s="447">
        <f t="shared" si="220"/>
        <v>28.764320000000005</v>
      </c>
      <c r="FA285" s="448">
        <f t="shared" si="229"/>
        <v>35.955400000000004</v>
      </c>
      <c r="FB285" s="449" t="str">
        <f t="shared" si="221"/>
        <v>BAIK</v>
      </c>
      <c r="FC285" s="195"/>
      <c r="FD285" s="453">
        <f t="shared" si="222"/>
        <v>46.5</v>
      </c>
      <c r="FE285" s="454">
        <f t="shared" si="223"/>
        <v>144.50867052023122</v>
      </c>
      <c r="FF285" s="725">
        <f t="shared" si="224"/>
        <v>32.178000000000004</v>
      </c>
      <c r="FG285" s="202" t="str">
        <f t="shared" si="248"/>
        <v>BURUK</v>
      </c>
    </row>
    <row r="286" spans="1:163">
      <c r="A286" s="347">
        <v>274</v>
      </c>
      <c r="B286" s="764" t="s">
        <v>2232</v>
      </c>
      <c r="C286" s="331" t="s">
        <v>1747</v>
      </c>
      <c r="D286" s="259" t="s">
        <v>1748</v>
      </c>
      <c r="E286" s="319" t="s">
        <v>1689</v>
      </c>
      <c r="F286" s="319" t="s">
        <v>1749</v>
      </c>
      <c r="G286" s="208" t="s">
        <v>204</v>
      </c>
      <c r="H286" s="214" t="s">
        <v>208</v>
      </c>
      <c r="I286" s="463" t="s">
        <v>1750</v>
      </c>
      <c r="J286" s="462" t="s">
        <v>1751</v>
      </c>
      <c r="K286" s="259" t="s">
        <v>341</v>
      </c>
      <c r="L286" s="259" t="s">
        <v>1259</v>
      </c>
      <c r="M286" s="259">
        <v>100</v>
      </c>
      <c r="N286" s="259" t="s">
        <v>1409</v>
      </c>
      <c r="O286" s="259">
        <v>2014</v>
      </c>
      <c r="P286" s="259" t="s">
        <v>316</v>
      </c>
      <c r="Q286" s="703">
        <v>0.42916666666860692</v>
      </c>
      <c r="R286" s="433">
        <v>44802</v>
      </c>
      <c r="S286" s="331" t="s">
        <v>318</v>
      </c>
      <c r="T286" s="331" t="s">
        <v>343</v>
      </c>
      <c r="U286" s="259">
        <v>2</v>
      </c>
      <c r="V286" s="259">
        <v>2</v>
      </c>
      <c r="W286" s="259">
        <v>3</v>
      </c>
      <c r="X286" s="259">
        <v>20000</v>
      </c>
      <c r="Y286" s="332">
        <v>404</v>
      </c>
      <c r="Z286" s="332">
        <v>404</v>
      </c>
      <c r="AA286" s="332">
        <v>403</v>
      </c>
      <c r="AB286" s="332">
        <v>233</v>
      </c>
      <c r="AC286" s="332">
        <v>233</v>
      </c>
      <c r="AD286" s="332">
        <v>232</v>
      </c>
      <c r="AE286" s="332">
        <v>56.2</v>
      </c>
      <c r="AF286" s="332">
        <v>49.5</v>
      </c>
      <c r="AG286" s="332">
        <v>35.700000000000003</v>
      </c>
      <c r="AH286" s="332">
        <v>26.2</v>
      </c>
      <c r="AI286" s="332">
        <v>55.6</v>
      </c>
      <c r="AJ286" s="332">
        <v>50.4</v>
      </c>
      <c r="AK286" s="332">
        <v>40.700000000000003</v>
      </c>
      <c r="AL286" s="332">
        <v>14.1</v>
      </c>
      <c r="AM286" s="332">
        <v>0</v>
      </c>
      <c r="AN286" s="332">
        <v>2.9</v>
      </c>
      <c r="AO286" s="332">
        <v>0</v>
      </c>
      <c r="AP286" s="332">
        <v>3</v>
      </c>
      <c r="AQ286" s="332"/>
      <c r="AR286" s="332"/>
      <c r="AS286" s="332"/>
      <c r="AT286" s="332"/>
      <c r="AU286" s="332"/>
      <c r="AV286" s="332"/>
      <c r="AW286" s="332"/>
      <c r="AX286" s="332"/>
      <c r="AY286" s="332">
        <v>0.85</v>
      </c>
      <c r="AZ286" s="332">
        <v>0.85</v>
      </c>
      <c r="BA286" s="332">
        <v>0.85</v>
      </c>
      <c r="BB286" s="261">
        <v>401</v>
      </c>
      <c r="BC286" s="261">
        <v>399</v>
      </c>
      <c r="BD286" s="261">
        <v>400</v>
      </c>
      <c r="BE286" s="261">
        <v>231</v>
      </c>
      <c r="BF286" s="261">
        <v>231</v>
      </c>
      <c r="BG286" s="261">
        <v>230</v>
      </c>
      <c r="BH286" s="261">
        <v>62.7</v>
      </c>
      <c r="BI286" s="261">
        <v>59.2</v>
      </c>
      <c r="BJ286" s="261">
        <v>37.9</v>
      </c>
      <c r="BK286" s="261">
        <v>21.6</v>
      </c>
      <c r="BL286" s="261">
        <v>60.9</v>
      </c>
      <c r="BM286" s="261">
        <v>56.4</v>
      </c>
      <c r="BN286" s="261">
        <v>36.9</v>
      </c>
      <c r="BO286" s="261">
        <v>21.9</v>
      </c>
      <c r="BP286" s="261">
        <v>0</v>
      </c>
      <c r="BQ286" s="261">
        <v>3.5</v>
      </c>
      <c r="BR286" s="261">
        <v>0</v>
      </c>
      <c r="BS286" s="261">
        <v>3.6</v>
      </c>
      <c r="BT286" s="261"/>
      <c r="BU286" s="261"/>
      <c r="BV286" s="261"/>
      <c r="BW286" s="261"/>
      <c r="BX286" s="261"/>
      <c r="BY286" s="261"/>
      <c r="BZ286" s="261"/>
      <c r="CA286" s="261"/>
      <c r="CB286" s="261">
        <v>0.85</v>
      </c>
      <c r="CC286" s="261">
        <v>0.85</v>
      </c>
      <c r="CD286" s="261">
        <v>0.85</v>
      </c>
      <c r="CE286" s="333">
        <v>229</v>
      </c>
      <c r="CF286" s="333">
        <v>4601514113</v>
      </c>
      <c r="CG286" s="333"/>
      <c r="CH286" s="333"/>
      <c r="CI286" s="333"/>
      <c r="CJ286" s="333"/>
      <c r="CK286" s="333"/>
      <c r="CL286" s="333"/>
      <c r="CM286" s="333"/>
      <c r="CN286" s="333"/>
      <c r="CO286" s="333">
        <v>230</v>
      </c>
      <c r="CP286" s="333">
        <v>32106308615</v>
      </c>
      <c r="CQ286" s="333"/>
      <c r="CR286" s="333"/>
      <c r="CS286" s="333"/>
      <c r="CT286" s="333"/>
      <c r="CU286" s="333"/>
      <c r="CV286" s="333"/>
      <c r="CW286" s="333"/>
      <c r="CX286" s="333"/>
      <c r="CY286" s="333"/>
      <c r="CZ286" s="333"/>
      <c r="DA286" s="333"/>
      <c r="DB286" s="374"/>
      <c r="DC286" s="154"/>
      <c r="DD286" s="179">
        <f t="shared" si="207"/>
        <v>143.19604015216964</v>
      </c>
      <c r="DE286" s="179">
        <f t="shared" si="208"/>
        <v>39.246895333333335</v>
      </c>
      <c r="DF286" s="179">
        <f t="shared" si="209"/>
        <v>34.567995000000003</v>
      </c>
      <c r="DG286" s="179">
        <f t="shared" si="210"/>
        <v>24.930857000000003</v>
      </c>
      <c r="DH286" s="180">
        <f t="shared" si="211"/>
        <v>56.2</v>
      </c>
      <c r="DI286" s="181">
        <f t="shared" si="230"/>
        <v>229</v>
      </c>
      <c r="DJ286" s="182">
        <f t="shared" si="225"/>
        <v>0</v>
      </c>
      <c r="DK286" s="182">
        <f t="shared" si="226"/>
        <v>1</v>
      </c>
      <c r="DL286" s="182">
        <f t="shared" si="231"/>
        <v>0</v>
      </c>
      <c r="DM286" s="182">
        <f t="shared" si="232"/>
        <v>0</v>
      </c>
      <c r="DN286" s="182">
        <f t="shared" si="233"/>
        <v>0</v>
      </c>
      <c r="DO286" s="182">
        <f t="shared" si="212"/>
        <v>1</v>
      </c>
      <c r="DP286" s="182">
        <f t="shared" si="213"/>
        <v>0</v>
      </c>
      <c r="DQ286" s="25">
        <f t="shared" si="214"/>
        <v>0</v>
      </c>
      <c r="DR286" s="169"/>
      <c r="DS286" s="166" t="str">
        <f t="shared" si="234"/>
        <v>A</v>
      </c>
      <c r="DT286" s="166" t="str">
        <f t="shared" si="235"/>
        <v>A</v>
      </c>
      <c r="DU286" s="167">
        <f t="shared" si="236"/>
        <v>1</v>
      </c>
      <c r="DV286" s="153" t="str">
        <f>VLOOKUP(M286,'Data Master kondisi'!$O$3:$P$11,2,FALSE)</f>
        <v>Z</v>
      </c>
      <c r="DW286" s="153">
        <f>LOOKUP(DV286,{"X","X","X","Y","Y","Y","Z","Z","Z"},{6,6,6,4,4,4,2,2,2})</f>
        <v>2</v>
      </c>
      <c r="DX286" s="153">
        <f t="shared" si="215"/>
        <v>1</v>
      </c>
      <c r="DY286" s="153">
        <f t="shared" si="237"/>
        <v>4</v>
      </c>
      <c r="DZ286" s="153" t="str">
        <f>VLOOKUP(G286,'Data Master class'!$A$5:$D$12,3,FALSE)</f>
        <v>A</v>
      </c>
      <c r="EA286" s="160" t="str">
        <f t="shared" si="238"/>
        <v>BAIK</v>
      </c>
      <c r="EB286" s="156"/>
      <c r="EC286" s="153">
        <f>VLOOKUP(G286,'Data Master class'!$A$5:$D$12,2,FALSE)</f>
        <v>5</v>
      </c>
      <c r="ED286" s="153" t="str">
        <f>VLOOKUP(H286,'Data Master class'!$E$5:$G$6,3,FALSE)</f>
        <v>X</v>
      </c>
      <c r="EE286" s="153">
        <f>VLOOKUP(H286,'Data Master class'!$E$5:$G$6,2,FALSE)</f>
        <v>2</v>
      </c>
      <c r="EF286" s="153">
        <f t="shared" si="239"/>
        <v>7</v>
      </c>
      <c r="EG286" s="153" t="str">
        <f t="shared" si="240"/>
        <v>CLASS 2</v>
      </c>
      <c r="EH286" s="153">
        <f t="shared" si="241"/>
        <v>11</v>
      </c>
      <c r="EI286" s="171"/>
      <c r="EJ286" s="441">
        <f t="shared" si="216"/>
        <v>0.19236209335219243</v>
      </c>
      <c r="EK286" s="441">
        <f t="shared" si="217"/>
        <v>5.0212164073550225E-2</v>
      </c>
      <c r="EL286" s="441">
        <f t="shared" si="218"/>
        <v>0.24257425742574251</v>
      </c>
      <c r="EM286" s="442">
        <f t="shared" si="242"/>
        <v>0.1617161716171617</v>
      </c>
      <c r="EN286" s="443" t="str">
        <f t="shared" si="243"/>
        <v>CUKUP</v>
      </c>
      <c r="EO286" s="195"/>
      <c r="EP286" s="196" t="e">
        <f>'2. SUHU &amp; FISIK TRAFO'!CY286</f>
        <v>#NAME?</v>
      </c>
      <c r="EQ286" s="168" t="e">
        <f t="shared" si="244"/>
        <v>#NAME?</v>
      </c>
      <c r="ER286" s="189" t="e">
        <f t="shared" si="245"/>
        <v>#NAME?</v>
      </c>
      <c r="ES286" s="195"/>
      <c r="ET286" s="447">
        <f t="shared" si="227"/>
        <v>32.910499999999999</v>
      </c>
      <c r="EU286" s="447">
        <f t="shared" si="246"/>
        <v>26.328400000000002</v>
      </c>
      <c r="EV286" s="448">
        <f t="shared" si="219"/>
        <v>32.910499999999999</v>
      </c>
      <c r="EW286" s="449" t="str">
        <f t="shared" si="247"/>
        <v>BAIK</v>
      </c>
      <c r="EX286" s="721"/>
      <c r="EY286" s="447">
        <f t="shared" si="228"/>
        <v>36.875900000000001</v>
      </c>
      <c r="EZ286" s="447">
        <f t="shared" si="220"/>
        <v>29.500720000000001</v>
      </c>
      <c r="FA286" s="448">
        <f t="shared" si="229"/>
        <v>36.875900000000001</v>
      </c>
      <c r="FB286" s="449" t="str">
        <f t="shared" si="221"/>
        <v>BAIK</v>
      </c>
      <c r="FC286" s="195"/>
      <c r="FD286" s="453">
        <f t="shared" si="222"/>
        <v>26.2</v>
      </c>
      <c r="FE286" s="454">
        <f t="shared" si="223"/>
        <v>144.50867052023122</v>
      </c>
      <c r="FF286" s="725">
        <f t="shared" si="224"/>
        <v>18.130399999999998</v>
      </c>
      <c r="FG286" s="202" t="str">
        <f t="shared" si="248"/>
        <v>KURANG</v>
      </c>
    </row>
    <row r="287" spans="1:163">
      <c r="A287" s="347">
        <v>275</v>
      </c>
      <c r="B287" s="764" t="s">
        <v>2232</v>
      </c>
      <c r="C287" s="331" t="s">
        <v>1752</v>
      </c>
      <c r="D287" s="259" t="s">
        <v>1753</v>
      </c>
      <c r="E287" s="319" t="s">
        <v>1689</v>
      </c>
      <c r="F287" s="319" t="s">
        <v>1754</v>
      </c>
      <c r="G287" s="208" t="s">
        <v>204</v>
      </c>
      <c r="H287" s="214" t="s">
        <v>209</v>
      </c>
      <c r="I287" s="463" t="s">
        <v>1755</v>
      </c>
      <c r="J287" s="462" t="s">
        <v>1756</v>
      </c>
      <c r="K287" s="259" t="s">
        <v>341</v>
      </c>
      <c r="L287" s="259" t="s">
        <v>560</v>
      </c>
      <c r="M287" s="259">
        <v>200</v>
      </c>
      <c r="N287" s="259">
        <v>15120219</v>
      </c>
      <c r="O287" s="259">
        <v>2015</v>
      </c>
      <c r="P287" s="259" t="s">
        <v>316</v>
      </c>
      <c r="Q287" s="703">
        <v>0.57777777777664596</v>
      </c>
      <c r="R287" s="433">
        <v>44802</v>
      </c>
      <c r="S287" s="331" t="s">
        <v>318</v>
      </c>
      <c r="T287" s="331" t="s">
        <v>343</v>
      </c>
      <c r="U287" s="259">
        <v>1</v>
      </c>
      <c r="V287" s="259">
        <v>1</v>
      </c>
      <c r="W287" s="259">
        <v>3</v>
      </c>
      <c r="X287" s="259">
        <v>20000</v>
      </c>
      <c r="Y287" s="332">
        <v>408</v>
      </c>
      <c r="Z287" s="332">
        <v>406</v>
      </c>
      <c r="AA287" s="332">
        <v>406</v>
      </c>
      <c r="AB287" s="332">
        <v>235</v>
      </c>
      <c r="AC287" s="332">
        <v>235</v>
      </c>
      <c r="AD287" s="332">
        <v>234</v>
      </c>
      <c r="AE287" s="332">
        <v>2.2999999999999998</v>
      </c>
      <c r="AF287" s="332">
        <v>17.100000000000001</v>
      </c>
      <c r="AG287" s="332">
        <v>14.6</v>
      </c>
      <c r="AH287" s="332">
        <v>13.2</v>
      </c>
      <c r="AI287" s="332"/>
      <c r="AJ287" s="332"/>
      <c r="AK287" s="332"/>
      <c r="AL287" s="332"/>
      <c r="AM287" s="332"/>
      <c r="AN287" s="332"/>
      <c r="AO287" s="332"/>
      <c r="AP287" s="332"/>
      <c r="AQ287" s="332"/>
      <c r="AR287" s="332"/>
      <c r="AS287" s="332"/>
      <c r="AT287" s="332"/>
      <c r="AU287" s="332">
        <v>2.4</v>
      </c>
      <c r="AV287" s="332">
        <v>14.9</v>
      </c>
      <c r="AW287" s="332">
        <v>15.3</v>
      </c>
      <c r="AX287" s="332">
        <v>12</v>
      </c>
      <c r="AY287" s="332">
        <v>0.85</v>
      </c>
      <c r="AZ287" s="332">
        <v>0.85</v>
      </c>
      <c r="BA287" s="332">
        <v>0.85</v>
      </c>
      <c r="BB287" s="261">
        <v>402</v>
      </c>
      <c r="BC287" s="261">
        <v>400</v>
      </c>
      <c r="BD287" s="261">
        <v>400</v>
      </c>
      <c r="BE287" s="261">
        <v>231</v>
      </c>
      <c r="BF287" s="261">
        <v>231</v>
      </c>
      <c r="BG287" s="261">
        <v>230</v>
      </c>
      <c r="BH287" s="261">
        <v>22.2</v>
      </c>
      <c r="BI287" s="261">
        <v>27.2</v>
      </c>
      <c r="BJ287" s="261">
        <v>29.2</v>
      </c>
      <c r="BK287" s="261">
        <v>6</v>
      </c>
      <c r="BL287" s="261"/>
      <c r="BM287" s="261"/>
      <c r="BN287" s="261"/>
      <c r="BO287" s="261"/>
      <c r="BP287" s="261"/>
      <c r="BQ287" s="261"/>
      <c r="BR287" s="261"/>
      <c r="BS287" s="261"/>
      <c r="BT287" s="261"/>
      <c r="BU287" s="261"/>
      <c r="BV287" s="261"/>
      <c r="BW287" s="261"/>
      <c r="BX287" s="261">
        <v>21.9</v>
      </c>
      <c r="BY287" s="261">
        <v>21.3</v>
      </c>
      <c r="BZ287" s="261">
        <v>31.9</v>
      </c>
      <c r="CA287" s="261">
        <v>6.5</v>
      </c>
      <c r="CB287" s="261">
        <v>0.85</v>
      </c>
      <c r="CC287" s="261">
        <v>0.85</v>
      </c>
      <c r="CD287" s="261">
        <v>0.85</v>
      </c>
      <c r="CE287" s="333"/>
      <c r="CF287" s="333"/>
      <c r="CG287" s="333"/>
      <c r="CH287" s="333"/>
      <c r="CI287" s="333"/>
      <c r="CJ287" s="333"/>
      <c r="CK287" s="333"/>
      <c r="CL287" s="333"/>
      <c r="CM287" s="333"/>
      <c r="CN287" s="333"/>
      <c r="CO287" s="333"/>
      <c r="CP287" s="333"/>
      <c r="CQ287" s="333"/>
      <c r="CR287" s="333"/>
      <c r="CS287" s="333"/>
      <c r="CT287" s="333"/>
      <c r="CU287" s="333"/>
      <c r="CV287" s="333"/>
      <c r="CW287" s="333" t="s">
        <v>1757</v>
      </c>
      <c r="CX287" s="333">
        <v>18002769</v>
      </c>
      <c r="CY287" s="333" t="s">
        <v>1757</v>
      </c>
      <c r="CZ287" s="333">
        <v>18002769</v>
      </c>
      <c r="DA287" s="333" t="s">
        <v>1757</v>
      </c>
      <c r="DB287" s="374">
        <v>18002769</v>
      </c>
      <c r="DC287" s="154"/>
      <c r="DD287" s="179">
        <f t="shared" si="207"/>
        <v>284.27935184307779</v>
      </c>
      <c r="DE287" s="179">
        <f t="shared" si="208"/>
        <v>0.80906333333333325</v>
      </c>
      <c r="DF287" s="179">
        <f t="shared" si="209"/>
        <v>6.0152100000000006</v>
      </c>
      <c r="DG287" s="179">
        <f t="shared" si="210"/>
        <v>5.1357933333333339</v>
      </c>
      <c r="DH287" s="180">
        <f t="shared" si="211"/>
        <v>17.100000000000001</v>
      </c>
      <c r="DI287" s="181">
        <f t="shared" si="230"/>
        <v>0</v>
      </c>
      <c r="DJ287" s="182">
        <f t="shared" si="225"/>
        <v>1</v>
      </c>
      <c r="DK287" s="182">
        <f t="shared" si="226"/>
        <v>0</v>
      </c>
      <c r="DL287" s="182">
        <f t="shared" si="231"/>
        <v>0</v>
      </c>
      <c r="DM287" s="182">
        <f t="shared" si="232"/>
        <v>0</v>
      </c>
      <c r="DN287" s="182">
        <f t="shared" si="233"/>
        <v>0</v>
      </c>
      <c r="DO287" s="182">
        <f t="shared" si="212"/>
        <v>1</v>
      </c>
      <c r="DP287" s="182">
        <f t="shared" si="213"/>
        <v>0</v>
      </c>
      <c r="DQ287" s="25">
        <f t="shared" si="214"/>
        <v>0</v>
      </c>
      <c r="DR287" s="169"/>
      <c r="DS287" s="166" t="str">
        <f t="shared" si="234"/>
        <v>A</v>
      </c>
      <c r="DT287" s="166" t="str">
        <f t="shared" si="235"/>
        <v>C</v>
      </c>
      <c r="DU287" s="167">
        <f t="shared" si="236"/>
        <v>3</v>
      </c>
      <c r="DV287" s="153" t="str">
        <f>VLOOKUP(M287,'Data Master kondisi'!$O$3:$P$11,2,FALSE)</f>
        <v>Y</v>
      </c>
      <c r="DW287" s="153">
        <f>LOOKUP(DV287,{"X","X","X","Y","Y","Y","Z","Z","Z"},{6,6,6,4,4,4,2,2,2})</f>
        <v>4</v>
      </c>
      <c r="DX287" s="153">
        <f t="shared" si="215"/>
        <v>1</v>
      </c>
      <c r="DY287" s="153">
        <f t="shared" si="237"/>
        <v>8</v>
      </c>
      <c r="DZ287" s="153" t="str">
        <f>VLOOKUP(G287,'Data Master class'!$A$5:$D$12,3,FALSE)</f>
        <v>A</v>
      </c>
      <c r="EA287" s="160" t="str">
        <f t="shared" si="238"/>
        <v>CUKUP</v>
      </c>
      <c r="EB287" s="156"/>
      <c r="EC287" s="153">
        <f>VLOOKUP(G287,'Data Master class'!$A$5:$D$12,2,FALSE)</f>
        <v>5</v>
      </c>
      <c r="ED287" s="153" t="str">
        <f>VLOOKUP(H287,'Data Master class'!$E$5:$G$6,3,FALSE)</f>
        <v>Y</v>
      </c>
      <c r="EE287" s="153">
        <f>VLOOKUP(H287,'Data Master class'!$E$5:$G$6,2,FALSE)</f>
        <v>1</v>
      </c>
      <c r="EF287" s="153">
        <f t="shared" si="239"/>
        <v>6</v>
      </c>
      <c r="EG287" s="153" t="str">
        <f t="shared" si="240"/>
        <v>CLASS 2</v>
      </c>
      <c r="EH287" s="153">
        <f t="shared" si="241"/>
        <v>14</v>
      </c>
      <c r="EI287" s="171"/>
      <c r="EJ287" s="441">
        <f t="shared" si="216"/>
        <v>0.79705882352941182</v>
      </c>
      <c r="EK287" s="441">
        <f t="shared" si="217"/>
        <v>0.50882352941176479</v>
      </c>
      <c r="EL287" s="441">
        <f t="shared" si="218"/>
        <v>0.28823529411764698</v>
      </c>
      <c r="EM287" s="442">
        <f t="shared" si="242"/>
        <v>0.53137254901960784</v>
      </c>
      <c r="EN287" s="443" t="str">
        <f t="shared" si="243"/>
        <v>BURUK</v>
      </c>
      <c r="EO287" s="195"/>
      <c r="EP287" s="196" t="e">
        <f>'2. SUHU &amp; FISIK TRAFO'!CY287</f>
        <v>#NAME?</v>
      </c>
      <c r="EQ287" s="168" t="e">
        <f t="shared" si="244"/>
        <v>#NAME?</v>
      </c>
      <c r="ER287" s="189" t="e">
        <f t="shared" si="245"/>
        <v>#NAME?</v>
      </c>
      <c r="ES287" s="195"/>
      <c r="ET287" s="447">
        <f t="shared" si="227"/>
        <v>7.9753999999999996</v>
      </c>
      <c r="EU287" s="447">
        <f t="shared" si="246"/>
        <v>6.3803200000000002</v>
      </c>
      <c r="EV287" s="448">
        <f t="shared" si="219"/>
        <v>3.9876999999999994</v>
      </c>
      <c r="EW287" s="449" t="str">
        <f t="shared" si="247"/>
        <v>BAIK</v>
      </c>
      <c r="EX287" s="721"/>
      <c r="EY287" s="447">
        <f t="shared" si="228"/>
        <v>18.127400000000002</v>
      </c>
      <c r="EZ287" s="447">
        <f t="shared" si="220"/>
        <v>14.501920000000002</v>
      </c>
      <c r="FA287" s="448">
        <f t="shared" si="229"/>
        <v>9.0637000000000008</v>
      </c>
      <c r="FB287" s="449" t="str">
        <f t="shared" si="221"/>
        <v>BAIK</v>
      </c>
      <c r="FC287" s="195"/>
      <c r="FD287" s="453">
        <f t="shared" si="222"/>
        <v>13.2</v>
      </c>
      <c r="FE287" s="454">
        <f t="shared" si="223"/>
        <v>289.01734104046244</v>
      </c>
      <c r="FF287" s="725">
        <f t="shared" si="224"/>
        <v>4.5671999999999997</v>
      </c>
      <c r="FG287" s="202" t="str">
        <f t="shared" si="248"/>
        <v>BAIK</v>
      </c>
    </row>
    <row r="288" spans="1:163">
      <c r="A288" s="347">
        <v>276</v>
      </c>
      <c r="B288" s="764" t="s">
        <v>2232</v>
      </c>
      <c r="C288" s="331" t="s">
        <v>1758</v>
      </c>
      <c r="D288" s="259" t="s">
        <v>1753</v>
      </c>
      <c r="E288" s="319" t="s">
        <v>1689</v>
      </c>
      <c r="F288" s="319" t="s">
        <v>1738</v>
      </c>
      <c r="G288" s="208" t="s">
        <v>204</v>
      </c>
      <c r="H288" s="214" t="s">
        <v>208</v>
      </c>
      <c r="I288" s="463" t="s">
        <v>1759</v>
      </c>
      <c r="J288" s="462" t="s">
        <v>1760</v>
      </c>
      <c r="K288" s="259" t="s">
        <v>341</v>
      </c>
      <c r="L288" s="259" t="s">
        <v>342</v>
      </c>
      <c r="M288" s="259">
        <v>50</v>
      </c>
      <c r="N288" s="259" t="s">
        <v>1761</v>
      </c>
      <c r="O288" s="259">
        <v>2012</v>
      </c>
      <c r="P288" s="259" t="s">
        <v>316</v>
      </c>
      <c r="Q288" s="703">
        <v>0.46736111110658385</v>
      </c>
      <c r="R288" s="433">
        <v>44802</v>
      </c>
      <c r="S288" s="331" t="s">
        <v>318</v>
      </c>
      <c r="T288" s="331" t="s">
        <v>343</v>
      </c>
      <c r="U288" s="259">
        <v>1</v>
      </c>
      <c r="V288" s="259">
        <v>1</v>
      </c>
      <c r="W288" s="259">
        <v>3</v>
      </c>
      <c r="X288" s="259">
        <v>20000</v>
      </c>
      <c r="Y288" s="332">
        <v>405</v>
      </c>
      <c r="Z288" s="332">
        <v>406</v>
      </c>
      <c r="AA288" s="332">
        <v>405</v>
      </c>
      <c r="AB288" s="332">
        <v>233</v>
      </c>
      <c r="AC288" s="332">
        <v>234</v>
      </c>
      <c r="AD288" s="332">
        <v>234</v>
      </c>
      <c r="AE288" s="332">
        <v>21.5</v>
      </c>
      <c r="AF288" s="332">
        <v>5.0999999999999996</v>
      </c>
      <c r="AG288" s="332">
        <v>0.6</v>
      </c>
      <c r="AH288" s="332">
        <v>20.5</v>
      </c>
      <c r="AI288" s="332"/>
      <c r="AJ288" s="332"/>
      <c r="AK288" s="332"/>
      <c r="AL288" s="332"/>
      <c r="AM288" s="332">
        <v>22</v>
      </c>
      <c r="AN288" s="332">
        <v>5.4</v>
      </c>
      <c r="AO288" s="332">
        <v>0.8</v>
      </c>
      <c r="AP288" s="332">
        <v>20.6</v>
      </c>
      <c r="AQ288" s="332"/>
      <c r="AR288" s="332"/>
      <c r="AS288" s="332"/>
      <c r="AT288" s="332"/>
      <c r="AU288" s="332"/>
      <c r="AV288" s="332"/>
      <c r="AW288" s="332"/>
      <c r="AX288" s="332"/>
      <c r="AY288" s="332">
        <v>0.85</v>
      </c>
      <c r="AZ288" s="332">
        <v>0.85</v>
      </c>
      <c r="BA288" s="332">
        <v>0.85</v>
      </c>
      <c r="BB288" s="261">
        <v>402</v>
      </c>
      <c r="BC288" s="261">
        <v>404</v>
      </c>
      <c r="BD288" s="261">
        <v>403</v>
      </c>
      <c r="BE288" s="261">
        <v>231</v>
      </c>
      <c r="BF288" s="261">
        <v>231</v>
      </c>
      <c r="BG288" s="261">
        <v>230</v>
      </c>
      <c r="BH288" s="261">
        <v>29.4</v>
      </c>
      <c r="BI288" s="261">
        <v>0</v>
      </c>
      <c r="BJ288" s="261">
        <v>0.5</v>
      </c>
      <c r="BK288" s="261">
        <v>29.1</v>
      </c>
      <c r="BL288" s="261"/>
      <c r="BM288" s="261"/>
      <c r="BN288" s="261"/>
      <c r="BO288" s="261"/>
      <c r="BP288" s="261">
        <v>29.2</v>
      </c>
      <c r="BQ288" s="261">
        <v>0</v>
      </c>
      <c r="BR288" s="261">
        <v>0.4</v>
      </c>
      <c r="BS288" s="261">
        <v>29.2</v>
      </c>
      <c r="BT288" s="261"/>
      <c r="BU288" s="261"/>
      <c r="BV288" s="261"/>
      <c r="BW288" s="261"/>
      <c r="BX288" s="261"/>
      <c r="BY288" s="261"/>
      <c r="BZ288" s="261"/>
      <c r="CA288" s="261"/>
      <c r="CB288" s="261">
        <v>0.85</v>
      </c>
      <c r="CC288" s="261">
        <v>0.85</v>
      </c>
      <c r="CD288" s="261">
        <v>0.85</v>
      </c>
      <c r="CE288" s="333"/>
      <c r="CF288" s="333"/>
      <c r="CG288" s="333"/>
      <c r="CH288" s="333"/>
      <c r="CI288" s="333"/>
      <c r="CJ288" s="333"/>
      <c r="CK288" s="333">
        <v>229</v>
      </c>
      <c r="CL288" s="333">
        <v>86064874760</v>
      </c>
      <c r="CM288" s="333">
        <v>229</v>
      </c>
      <c r="CN288" s="333">
        <v>86077757721</v>
      </c>
      <c r="CO288" s="333"/>
      <c r="CP288" s="333"/>
      <c r="CQ288" s="333"/>
      <c r="CR288" s="333"/>
      <c r="CS288" s="333"/>
      <c r="CT288" s="333"/>
      <c r="CU288" s="333"/>
      <c r="CV288" s="333"/>
      <c r="CW288" s="333"/>
      <c r="CX288" s="333"/>
      <c r="CY288" s="333"/>
      <c r="CZ288" s="333"/>
      <c r="DA288" s="333"/>
      <c r="DB288" s="374"/>
      <c r="DC288" s="154"/>
      <c r="DD288" s="179">
        <f t="shared" si="207"/>
        <v>71.303620322482516</v>
      </c>
      <c r="DE288" s="179">
        <f t="shared" si="208"/>
        <v>30.152746666666662</v>
      </c>
      <c r="DF288" s="179">
        <f t="shared" si="209"/>
        <v>7.152511999999998</v>
      </c>
      <c r="DG288" s="179">
        <f t="shared" si="210"/>
        <v>0.84147199999999989</v>
      </c>
      <c r="DH288" s="180">
        <f t="shared" si="211"/>
        <v>21.5</v>
      </c>
      <c r="DI288" s="181">
        <f t="shared" si="230"/>
        <v>229</v>
      </c>
      <c r="DJ288" s="182">
        <f t="shared" si="225"/>
        <v>1</v>
      </c>
      <c r="DK288" s="182">
        <f t="shared" si="226"/>
        <v>0</v>
      </c>
      <c r="DL288" s="182">
        <f t="shared" si="231"/>
        <v>0</v>
      </c>
      <c r="DM288" s="182">
        <f t="shared" si="232"/>
        <v>0</v>
      </c>
      <c r="DN288" s="182">
        <f t="shared" si="233"/>
        <v>0</v>
      </c>
      <c r="DO288" s="182">
        <f t="shared" si="212"/>
        <v>1</v>
      </c>
      <c r="DP288" s="182">
        <f t="shared" si="213"/>
        <v>0</v>
      </c>
      <c r="DQ288" s="25">
        <f t="shared" si="214"/>
        <v>0</v>
      </c>
      <c r="DR288" s="169"/>
      <c r="DS288" s="166" t="str">
        <f t="shared" si="234"/>
        <v>A</v>
      </c>
      <c r="DT288" s="166" t="str">
        <f t="shared" si="235"/>
        <v>C</v>
      </c>
      <c r="DU288" s="167">
        <f t="shared" si="236"/>
        <v>3</v>
      </c>
      <c r="DV288" s="153" t="str">
        <f>VLOOKUP(M288,'Data Master kondisi'!$O$3:$P$11,2,FALSE)</f>
        <v>Z</v>
      </c>
      <c r="DW288" s="153">
        <f>LOOKUP(DV288,{"X","X","X","Y","Y","Y","Z","Z","Z"},{6,6,6,4,4,4,2,2,2})</f>
        <v>2</v>
      </c>
      <c r="DX288" s="153">
        <f t="shared" si="215"/>
        <v>1</v>
      </c>
      <c r="DY288" s="153">
        <f t="shared" si="237"/>
        <v>6</v>
      </c>
      <c r="DZ288" s="153" t="str">
        <f>VLOOKUP(G288,'Data Master class'!$A$5:$D$12,3,FALSE)</f>
        <v>A</v>
      </c>
      <c r="EA288" s="160" t="str">
        <f t="shared" si="238"/>
        <v>CUKUP</v>
      </c>
      <c r="EB288" s="156"/>
      <c r="EC288" s="153">
        <f>VLOOKUP(G288,'Data Master class'!$A$5:$D$12,2,FALSE)</f>
        <v>5</v>
      </c>
      <c r="ED288" s="153" t="str">
        <f>VLOOKUP(H288,'Data Master class'!$E$5:$G$6,3,FALSE)</f>
        <v>X</v>
      </c>
      <c r="EE288" s="153">
        <f>VLOOKUP(H288,'Data Master class'!$E$5:$G$6,2,FALSE)</f>
        <v>2</v>
      </c>
      <c r="EF288" s="153">
        <f t="shared" si="239"/>
        <v>7</v>
      </c>
      <c r="EG288" s="153" t="str">
        <f t="shared" si="240"/>
        <v>CLASS 2</v>
      </c>
      <c r="EH288" s="153">
        <f t="shared" si="241"/>
        <v>13</v>
      </c>
      <c r="EI288" s="171"/>
      <c r="EJ288" s="441">
        <f t="shared" si="216"/>
        <v>1.3713235294117643</v>
      </c>
      <c r="EK288" s="441">
        <f t="shared" si="217"/>
        <v>0.43750000000000011</v>
      </c>
      <c r="EL288" s="441">
        <f t="shared" si="218"/>
        <v>0.93382352941176472</v>
      </c>
      <c r="EM288" s="442">
        <f t="shared" si="242"/>
        <v>0.91421568627450966</v>
      </c>
      <c r="EN288" s="443" t="str">
        <f t="shared" si="243"/>
        <v>BURUK</v>
      </c>
      <c r="EO288" s="195"/>
      <c r="EP288" s="196" t="e">
        <f>'2. SUHU &amp; FISIK TRAFO'!CY288</f>
        <v>#NAME?</v>
      </c>
      <c r="EQ288" s="168" t="e">
        <f t="shared" si="244"/>
        <v>#NAME?</v>
      </c>
      <c r="ER288" s="189" t="e">
        <f t="shared" si="245"/>
        <v>#NAME?</v>
      </c>
      <c r="ES288" s="195"/>
      <c r="ET288" s="447">
        <f t="shared" si="227"/>
        <v>6.3432999999999993</v>
      </c>
      <c r="EU288" s="447">
        <f t="shared" si="246"/>
        <v>5.0746399999999996</v>
      </c>
      <c r="EV288" s="448">
        <f t="shared" si="219"/>
        <v>12.686599999999999</v>
      </c>
      <c r="EW288" s="449" t="str">
        <f t="shared" si="247"/>
        <v>BAIK</v>
      </c>
      <c r="EX288" s="721"/>
      <c r="EY288" s="447">
        <f t="shared" si="228"/>
        <v>6.9063999999999997</v>
      </c>
      <c r="EZ288" s="447">
        <f t="shared" si="220"/>
        <v>5.5251200000000003</v>
      </c>
      <c r="FA288" s="448">
        <f t="shared" si="229"/>
        <v>13.812799999999999</v>
      </c>
      <c r="FB288" s="449" t="str">
        <f t="shared" si="221"/>
        <v>BAIK</v>
      </c>
      <c r="FC288" s="195"/>
      <c r="FD288" s="453">
        <f t="shared" si="222"/>
        <v>20.5</v>
      </c>
      <c r="FE288" s="454">
        <f t="shared" si="223"/>
        <v>72.25433526011561</v>
      </c>
      <c r="FF288" s="725">
        <f t="shared" si="224"/>
        <v>28.371999999999996</v>
      </c>
      <c r="FG288" s="202" t="str">
        <f t="shared" si="248"/>
        <v>BURUK</v>
      </c>
    </row>
    <row r="289" spans="1:163">
      <c r="A289" s="347">
        <v>277</v>
      </c>
      <c r="B289" s="764" t="s">
        <v>2232</v>
      </c>
      <c r="C289" s="331" t="s">
        <v>1762</v>
      </c>
      <c r="D289" s="259" t="s">
        <v>1753</v>
      </c>
      <c r="E289" s="319" t="s">
        <v>1689</v>
      </c>
      <c r="F289" s="319" t="s">
        <v>1754</v>
      </c>
      <c r="G289" s="208" t="s">
        <v>204</v>
      </c>
      <c r="H289" s="214" t="s">
        <v>208</v>
      </c>
      <c r="I289" s="463" t="s">
        <v>1763</v>
      </c>
      <c r="J289" s="462" t="s">
        <v>1764</v>
      </c>
      <c r="K289" s="259" t="s">
        <v>341</v>
      </c>
      <c r="L289" s="259" t="s">
        <v>1085</v>
      </c>
      <c r="M289" s="259">
        <v>100</v>
      </c>
      <c r="N289" s="259">
        <v>1400031007649</v>
      </c>
      <c r="O289" s="259">
        <v>2014</v>
      </c>
      <c r="P289" s="259" t="s">
        <v>316</v>
      </c>
      <c r="Q289" s="703">
        <v>0.37430555555329192</v>
      </c>
      <c r="R289" s="433">
        <v>44805</v>
      </c>
      <c r="S289" s="331" t="s">
        <v>318</v>
      </c>
      <c r="T289" s="331" t="s">
        <v>343</v>
      </c>
      <c r="U289" s="259">
        <v>1</v>
      </c>
      <c r="V289" s="259">
        <v>1</v>
      </c>
      <c r="W289" s="259">
        <v>3</v>
      </c>
      <c r="X289" s="259">
        <v>20000</v>
      </c>
      <c r="Y289" s="332">
        <v>415</v>
      </c>
      <c r="Z289" s="332">
        <v>414</v>
      </c>
      <c r="AA289" s="332">
        <v>410</v>
      </c>
      <c r="AB289" s="332">
        <v>240</v>
      </c>
      <c r="AC289" s="332">
        <v>237</v>
      </c>
      <c r="AD289" s="332">
        <v>236</v>
      </c>
      <c r="AE289" s="332">
        <v>11.7</v>
      </c>
      <c r="AF289" s="332">
        <v>17.7</v>
      </c>
      <c r="AG289" s="332">
        <v>46.7</v>
      </c>
      <c r="AH289" s="332">
        <v>32.200000000000003</v>
      </c>
      <c r="AI289" s="332">
        <v>11.1</v>
      </c>
      <c r="AJ289" s="332">
        <v>15.6</v>
      </c>
      <c r="AK289" s="332">
        <v>45.7</v>
      </c>
      <c r="AL289" s="332">
        <v>29.8</v>
      </c>
      <c r="AM289" s="332"/>
      <c r="AN289" s="332"/>
      <c r="AO289" s="332"/>
      <c r="AP289" s="332"/>
      <c r="AQ289" s="332"/>
      <c r="AR289" s="332"/>
      <c r="AS289" s="332"/>
      <c r="AT289" s="332"/>
      <c r="AU289" s="332"/>
      <c r="AV289" s="332"/>
      <c r="AW289" s="332"/>
      <c r="AX289" s="332"/>
      <c r="AY289" s="332">
        <v>0.85</v>
      </c>
      <c r="AZ289" s="332">
        <v>0.85</v>
      </c>
      <c r="BA289" s="332">
        <v>0.85</v>
      </c>
      <c r="BB289" s="261">
        <v>401</v>
      </c>
      <c r="BC289" s="261">
        <v>397</v>
      </c>
      <c r="BD289" s="261">
        <v>399</v>
      </c>
      <c r="BE289" s="261">
        <v>231</v>
      </c>
      <c r="BF289" s="261">
        <v>230</v>
      </c>
      <c r="BG289" s="261">
        <v>228</v>
      </c>
      <c r="BH289" s="261">
        <v>12.1</v>
      </c>
      <c r="BI289" s="261">
        <v>23</v>
      </c>
      <c r="BJ289" s="261">
        <v>52.2</v>
      </c>
      <c r="BK289" s="261">
        <v>36.1</v>
      </c>
      <c r="BL289" s="261">
        <v>11.2</v>
      </c>
      <c r="BM289" s="261">
        <v>23.9</v>
      </c>
      <c r="BN289" s="261">
        <v>52.6</v>
      </c>
      <c r="BO289" s="261">
        <v>32.4</v>
      </c>
      <c r="BP289" s="261"/>
      <c r="BQ289" s="261"/>
      <c r="BR289" s="261"/>
      <c r="BS289" s="261"/>
      <c r="BT289" s="261"/>
      <c r="BU289" s="261"/>
      <c r="BV289" s="261"/>
      <c r="BW289" s="261"/>
      <c r="BX289" s="261"/>
      <c r="BY289" s="261"/>
      <c r="BZ289" s="261"/>
      <c r="CA289" s="261"/>
      <c r="CB289" s="261">
        <v>0.85</v>
      </c>
      <c r="CC289" s="261">
        <v>0.85</v>
      </c>
      <c r="CD289" s="261">
        <v>0.85</v>
      </c>
      <c r="CE289" s="333">
        <v>235</v>
      </c>
      <c r="CF289" s="333">
        <v>45017044129</v>
      </c>
      <c r="CG289" s="333">
        <v>235</v>
      </c>
      <c r="CH289" s="333">
        <v>50174140082</v>
      </c>
      <c r="CI289" s="333"/>
      <c r="CJ289" s="333"/>
      <c r="CK289" s="333"/>
      <c r="CL289" s="333"/>
      <c r="CM289" s="333"/>
      <c r="CN289" s="333"/>
      <c r="CO289" s="333"/>
      <c r="CP289" s="333"/>
      <c r="CQ289" s="333"/>
      <c r="CR289" s="333"/>
      <c r="CS289" s="333"/>
      <c r="CT289" s="333"/>
      <c r="CU289" s="333"/>
      <c r="CV289" s="333"/>
      <c r="CW289" s="333"/>
      <c r="CX289" s="333"/>
      <c r="CY289" s="333"/>
      <c r="CZ289" s="333"/>
      <c r="DA289" s="333"/>
      <c r="DB289" s="374"/>
      <c r="DC289" s="154"/>
      <c r="DD289" s="179">
        <f t="shared" si="207"/>
        <v>139.95997144816582</v>
      </c>
      <c r="DE289" s="179">
        <f t="shared" si="208"/>
        <v>8.359532999999999</v>
      </c>
      <c r="DF289" s="179">
        <f t="shared" si="209"/>
        <v>12.646473</v>
      </c>
      <c r="DG289" s="179">
        <f t="shared" si="210"/>
        <v>33.366683000000002</v>
      </c>
      <c r="DH289" s="180">
        <f t="shared" si="211"/>
        <v>46.7</v>
      </c>
      <c r="DI289" s="181">
        <f t="shared" si="230"/>
        <v>235</v>
      </c>
      <c r="DJ289" s="182">
        <f t="shared" si="225"/>
        <v>1</v>
      </c>
      <c r="DK289" s="182">
        <f t="shared" si="226"/>
        <v>0</v>
      </c>
      <c r="DL289" s="182">
        <f t="shared" si="231"/>
        <v>0</v>
      </c>
      <c r="DM289" s="182">
        <f t="shared" si="232"/>
        <v>0</v>
      </c>
      <c r="DN289" s="182">
        <f t="shared" si="233"/>
        <v>0</v>
      </c>
      <c r="DO289" s="182">
        <f t="shared" si="212"/>
        <v>1</v>
      </c>
      <c r="DP289" s="182">
        <f t="shared" si="213"/>
        <v>0</v>
      </c>
      <c r="DQ289" s="25">
        <f t="shared" si="214"/>
        <v>0</v>
      </c>
      <c r="DR289" s="169"/>
      <c r="DS289" s="166" t="str">
        <f t="shared" si="234"/>
        <v>A</v>
      </c>
      <c r="DT289" s="166" t="str">
        <f t="shared" si="235"/>
        <v>C</v>
      </c>
      <c r="DU289" s="167">
        <f t="shared" si="236"/>
        <v>3</v>
      </c>
      <c r="DV289" s="153" t="str">
        <f>VLOOKUP(M289,'Data Master kondisi'!$O$3:$P$11,2,FALSE)</f>
        <v>Z</v>
      </c>
      <c r="DW289" s="153">
        <f>LOOKUP(DV289,{"X","X","X","Y","Y","Y","Z","Z","Z"},{6,6,6,4,4,4,2,2,2})</f>
        <v>2</v>
      </c>
      <c r="DX289" s="153">
        <f t="shared" si="215"/>
        <v>1</v>
      </c>
      <c r="DY289" s="153">
        <f t="shared" si="237"/>
        <v>6</v>
      </c>
      <c r="DZ289" s="153" t="str">
        <f>VLOOKUP(G289,'Data Master class'!$A$5:$D$12,3,FALSE)</f>
        <v>A</v>
      </c>
      <c r="EA289" s="160" t="str">
        <f t="shared" si="238"/>
        <v>CUKUP</v>
      </c>
      <c r="EB289" s="156"/>
      <c r="EC289" s="153">
        <f>VLOOKUP(G289,'Data Master class'!$A$5:$D$12,2,FALSE)</f>
        <v>5</v>
      </c>
      <c r="ED289" s="153" t="str">
        <f>VLOOKUP(H289,'Data Master class'!$E$5:$G$6,3,FALSE)</f>
        <v>X</v>
      </c>
      <c r="EE289" s="153">
        <f>VLOOKUP(H289,'Data Master class'!$E$5:$G$6,2,FALSE)</f>
        <v>2</v>
      </c>
      <c r="EF289" s="153">
        <f t="shared" si="239"/>
        <v>7</v>
      </c>
      <c r="EG289" s="153" t="str">
        <f t="shared" si="240"/>
        <v>CLASS 2</v>
      </c>
      <c r="EH289" s="153">
        <f t="shared" si="241"/>
        <v>13</v>
      </c>
      <c r="EI289" s="171"/>
      <c r="EJ289" s="441">
        <f t="shared" si="216"/>
        <v>0.5387647831800263</v>
      </c>
      <c r="EK289" s="441">
        <f t="shared" si="217"/>
        <v>0.30223390275952688</v>
      </c>
      <c r="EL289" s="441">
        <f t="shared" si="218"/>
        <v>0.84099868593955351</v>
      </c>
      <c r="EM289" s="442">
        <f t="shared" si="242"/>
        <v>0.5606657906263689</v>
      </c>
      <c r="EN289" s="443" t="str">
        <f t="shared" si="243"/>
        <v>BURUK</v>
      </c>
      <c r="EO289" s="195"/>
      <c r="EP289" s="196" t="e">
        <f>'2. SUHU &amp; FISIK TRAFO'!CY289</f>
        <v>#NAME?</v>
      </c>
      <c r="EQ289" s="168" t="e">
        <f t="shared" si="244"/>
        <v>#NAME?</v>
      </c>
      <c r="ER289" s="189" t="e">
        <f t="shared" si="245"/>
        <v>#NAME?</v>
      </c>
      <c r="ES289" s="195"/>
      <c r="ET289" s="447">
        <f t="shared" si="227"/>
        <v>18.024100000000001</v>
      </c>
      <c r="EU289" s="447">
        <f t="shared" si="246"/>
        <v>14.419280000000001</v>
      </c>
      <c r="EV289" s="448">
        <f t="shared" si="219"/>
        <v>18.024100000000001</v>
      </c>
      <c r="EW289" s="449" t="str">
        <f t="shared" si="247"/>
        <v>BAIK</v>
      </c>
      <c r="EX289" s="721"/>
      <c r="EY289" s="447">
        <f t="shared" si="228"/>
        <v>19.986700000000003</v>
      </c>
      <c r="EZ289" s="447">
        <f t="shared" si="220"/>
        <v>15.989360000000003</v>
      </c>
      <c r="FA289" s="448">
        <f t="shared" si="229"/>
        <v>19.986700000000003</v>
      </c>
      <c r="FB289" s="449" t="str">
        <f t="shared" si="221"/>
        <v>BAIK</v>
      </c>
      <c r="FC289" s="195"/>
      <c r="FD289" s="453">
        <f t="shared" si="222"/>
        <v>32.200000000000003</v>
      </c>
      <c r="FE289" s="454">
        <f t="shared" si="223"/>
        <v>144.50867052023122</v>
      </c>
      <c r="FF289" s="725">
        <f t="shared" si="224"/>
        <v>22.282400000000003</v>
      </c>
      <c r="FG289" s="202" t="str">
        <f t="shared" si="248"/>
        <v>BURUK</v>
      </c>
    </row>
    <row r="290" spans="1:163">
      <c r="A290" s="347">
        <v>278</v>
      </c>
      <c r="B290" s="764" t="s">
        <v>2232</v>
      </c>
      <c r="C290" s="331" t="s">
        <v>1765</v>
      </c>
      <c r="D290" s="259" t="s">
        <v>1766</v>
      </c>
      <c r="E290" s="319" t="s">
        <v>1689</v>
      </c>
      <c r="F290" s="319" t="s">
        <v>1754</v>
      </c>
      <c r="G290" s="208" t="s">
        <v>204</v>
      </c>
      <c r="H290" s="214" t="s">
        <v>209</v>
      </c>
      <c r="I290" s="463" t="s">
        <v>1767</v>
      </c>
      <c r="J290" s="462" t="s">
        <v>1768</v>
      </c>
      <c r="K290" s="259" t="s">
        <v>341</v>
      </c>
      <c r="L290" s="259" t="s">
        <v>342</v>
      </c>
      <c r="M290" s="259">
        <v>50</v>
      </c>
      <c r="N290" s="259" t="s">
        <v>1409</v>
      </c>
      <c r="O290" s="259">
        <v>2017</v>
      </c>
      <c r="P290" s="259" t="s">
        <v>316</v>
      </c>
      <c r="Q290" s="703">
        <v>0.40416666666715173</v>
      </c>
      <c r="R290" s="433">
        <v>44805</v>
      </c>
      <c r="S290" s="331" t="s">
        <v>318</v>
      </c>
      <c r="T290" s="331" t="s">
        <v>343</v>
      </c>
      <c r="U290" s="259">
        <v>2</v>
      </c>
      <c r="V290" s="259">
        <v>1</v>
      </c>
      <c r="W290" s="259">
        <v>3</v>
      </c>
      <c r="X290" s="259">
        <v>20000</v>
      </c>
      <c r="Y290" s="332">
        <v>404</v>
      </c>
      <c r="Z290" s="332">
        <v>402</v>
      </c>
      <c r="AA290" s="332">
        <v>399</v>
      </c>
      <c r="AB290" s="332">
        <v>231</v>
      </c>
      <c r="AC290" s="332">
        <v>233</v>
      </c>
      <c r="AD290" s="332">
        <v>230</v>
      </c>
      <c r="AE290" s="332">
        <v>26.2</v>
      </c>
      <c r="AF290" s="332">
        <v>21.2</v>
      </c>
      <c r="AG290" s="332">
        <v>39.4</v>
      </c>
      <c r="AH290" s="332">
        <v>22.9</v>
      </c>
      <c r="AI290" s="332"/>
      <c r="AJ290" s="332"/>
      <c r="AK290" s="332"/>
      <c r="AL290" s="332"/>
      <c r="AM290" s="332">
        <v>24</v>
      </c>
      <c r="AN290" s="332">
        <v>23.1</v>
      </c>
      <c r="AO290" s="332">
        <v>45.1</v>
      </c>
      <c r="AP290" s="332">
        <v>27.7</v>
      </c>
      <c r="AQ290" s="332"/>
      <c r="AR290" s="332"/>
      <c r="AS290" s="332"/>
      <c r="AT290" s="332"/>
      <c r="AU290" s="332"/>
      <c r="AV290" s="332"/>
      <c r="AW290" s="332"/>
      <c r="AX290" s="332"/>
      <c r="AY290" s="332">
        <v>0.85</v>
      </c>
      <c r="AZ290" s="332">
        <v>0.85</v>
      </c>
      <c r="BA290" s="332">
        <v>0.85</v>
      </c>
      <c r="BB290" s="261">
        <v>400</v>
      </c>
      <c r="BC290" s="261">
        <v>397</v>
      </c>
      <c r="BD290" s="261">
        <v>396</v>
      </c>
      <c r="BE290" s="261">
        <v>230</v>
      </c>
      <c r="BF290" s="261">
        <v>233</v>
      </c>
      <c r="BG290" s="261">
        <v>230</v>
      </c>
      <c r="BH290" s="261">
        <v>16.600000000000001</v>
      </c>
      <c r="BI290" s="261">
        <v>19</v>
      </c>
      <c r="BJ290" s="261">
        <v>32.9</v>
      </c>
      <c r="BK290" s="261">
        <v>15.4</v>
      </c>
      <c r="BL290" s="261"/>
      <c r="BM290" s="261"/>
      <c r="BN290" s="261"/>
      <c r="BO290" s="261"/>
      <c r="BP290" s="261">
        <v>14.6</v>
      </c>
      <c r="BQ290" s="261">
        <v>18.7</v>
      </c>
      <c r="BR290" s="261">
        <v>32.4</v>
      </c>
      <c r="BS290" s="261">
        <v>15.1</v>
      </c>
      <c r="BT290" s="261"/>
      <c r="BU290" s="261"/>
      <c r="BV290" s="261"/>
      <c r="BW290" s="261"/>
      <c r="BX290" s="261"/>
      <c r="BY290" s="261"/>
      <c r="BZ290" s="261"/>
      <c r="CA290" s="261"/>
      <c r="CB290" s="261">
        <v>0.85</v>
      </c>
      <c r="CC290" s="261">
        <v>0.85</v>
      </c>
      <c r="CD290" s="261">
        <v>0.85</v>
      </c>
      <c r="CE290" s="333"/>
      <c r="CF290" s="333"/>
      <c r="CG290" s="333"/>
      <c r="CH290" s="333"/>
      <c r="CI290" s="333"/>
      <c r="CJ290" s="333"/>
      <c r="CK290" s="333">
        <v>230</v>
      </c>
      <c r="CL290" s="333">
        <v>45017041505</v>
      </c>
      <c r="CM290" s="333"/>
      <c r="CN290" s="333"/>
      <c r="CO290" s="333">
        <v>231</v>
      </c>
      <c r="CP290" s="333">
        <v>32100267024</v>
      </c>
      <c r="CQ290" s="333"/>
      <c r="CR290" s="333"/>
      <c r="CS290" s="333"/>
      <c r="CT290" s="333"/>
      <c r="CU290" s="333"/>
      <c r="CV290" s="333"/>
      <c r="CW290" s="333"/>
      <c r="CX290" s="333"/>
      <c r="CY290" s="333"/>
      <c r="CZ290" s="333"/>
      <c r="DA290" s="333"/>
      <c r="DB290" s="374"/>
      <c r="DC290" s="48"/>
      <c r="DD290" s="179">
        <f t="shared" si="207"/>
        <v>71.954524740364093</v>
      </c>
      <c r="DE290" s="179">
        <f t="shared" si="208"/>
        <v>36.411886666666668</v>
      </c>
      <c r="DF290" s="179">
        <f t="shared" si="209"/>
        <v>29.463053333333335</v>
      </c>
      <c r="DG290" s="179">
        <f t="shared" si="210"/>
        <v>54.756806666666655</v>
      </c>
      <c r="DH290" s="180">
        <f t="shared" si="211"/>
        <v>39.4</v>
      </c>
      <c r="DI290" s="181">
        <f t="shared" si="230"/>
        <v>230</v>
      </c>
      <c r="DJ290" s="182">
        <f t="shared" si="225"/>
        <v>0</v>
      </c>
      <c r="DK290" s="182">
        <f t="shared" si="226"/>
        <v>1</v>
      </c>
      <c r="DL290" s="182">
        <f t="shared" si="231"/>
        <v>0</v>
      </c>
      <c r="DM290" s="182">
        <f t="shared" si="232"/>
        <v>0</v>
      </c>
      <c r="DN290" s="182">
        <f t="shared" si="233"/>
        <v>0</v>
      </c>
      <c r="DO290" s="182">
        <f t="shared" si="212"/>
        <v>0</v>
      </c>
      <c r="DP290" s="182">
        <f t="shared" si="213"/>
        <v>1</v>
      </c>
      <c r="DQ290" s="25">
        <f t="shared" si="214"/>
        <v>0</v>
      </c>
      <c r="DR290" s="169"/>
      <c r="DS290" s="166" t="str">
        <f t="shared" si="234"/>
        <v>A</v>
      </c>
      <c r="DT290" s="166" t="str">
        <f t="shared" si="235"/>
        <v>B</v>
      </c>
      <c r="DU290" s="167">
        <f t="shared" si="236"/>
        <v>2</v>
      </c>
      <c r="DV290" s="153" t="str">
        <f>VLOOKUP(M290,'Data Master kondisi'!$O$3:$P$11,2,FALSE)</f>
        <v>Z</v>
      </c>
      <c r="DW290" s="153">
        <f>LOOKUP(DV290,{"X","X","X","Y","Y","Y","Z","Z","Z"},{6,6,6,4,4,4,2,2,2})</f>
        <v>2</v>
      </c>
      <c r="DX290" s="153">
        <f t="shared" si="215"/>
        <v>1</v>
      </c>
      <c r="DY290" s="153">
        <f t="shared" si="237"/>
        <v>5</v>
      </c>
      <c r="DZ290" s="153" t="str">
        <f>VLOOKUP(G290,'Data Master class'!$A$5:$D$12,3,FALSE)</f>
        <v>A</v>
      </c>
      <c r="EA290" s="160" t="str">
        <f t="shared" si="238"/>
        <v>BAIK</v>
      </c>
      <c r="EB290" s="156"/>
      <c r="EC290" s="153">
        <f>VLOOKUP(G290,'Data Master class'!$A$5:$D$12,2,FALSE)</f>
        <v>5</v>
      </c>
      <c r="ED290" s="153" t="str">
        <f>VLOOKUP(H290,'Data Master class'!$E$5:$G$6,3,FALSE)</f>
        <v>Y</v>
      </c>
      <c r="EE290" s="153">
        <f>VLOOKUP(H290,'Data Master class'!$E$5:$G$6,2,FALSE)</f>
        <v>1</v>
      </c>
      <c r="EF290" s="153">
        <f t="shared" si="239"/>
        <v>6</v>
      </c>
      <c r="EG290" s="153" t="str">
        <f t="shared" si="240"/>
        <v>CLASS 2</v>
      </c>
      <c r="EH290" s="153">
        <f t="shared" si="241"/>
        <v>11</v>
      </c>
      <c r="EI290" s="171"/>
      <c r="EJ290" s="441">
        <f t="shared" si="216"/>
        <v>9.4470046082949344E-2</v>
      </c>
      <c r="EK290" s="441">
        <f t="shared" si="217"/>
        <v>0.26728110599078342</v>
      </c>
      <c r="EL290" s="441">
        <f t="shared" si="218"/>
        <v>0.36175115207373265</v>
      </c>
      <c r="EM290" s="442">
        <f t="shared" si="242"/>
        <v>0.2411674347158218</v>
      </c>
      <c r="EN290" s="443" t="str">
        <f t="shared" si="243"/>
        <v>KURANG</v>
      </c>
      <c r="EO290" s="195"/>
      <c r="EP290" s="196" t="e">
        <f>'2. SUHU &amp; FISIK TRAFO'!CY290</f>
        <v>#NAME?</v>
      </c>
      <c r="EQ290" s="168" t="e">
        <f t="shared" si="244"/>
        <v>#NAME?</v>
      </c>
      <c r="ER290" s="189" t="e">
        <f t="shared" si="245"/>
        <v>#NAME?</v>
      </c>
      <c r="ES290" s="195"/>
      <c r="ET290" s="447">
        <f t="shared" si="227"/>
        <v>20.053799999999999</v>
      </c>
      <c r="EU290" s="447">
        <f t="shared" si="246"/>
        <v>16.043040000000001</v>
      </c>
      <c r="EV290" s="448">
        <f t="shared" si="219"/>
        <v>40.107599999999998</v>
      </c>
      <c r="EW290" s="449" t="str">
        <f t="shared" si="247"/>
        <v>BAIK</v>
      </c>
      <c r="EX290" s="721"/>
      <c r="EY290" s="447">
        <f t="shared" si="228"/>
        <v>15.812000000000001</v>
      </c>
      <c r="EZ290" s="447">
        <f t="shared" si="220"/>
        <v>12.649600000000001</v>
      </c>
      <c r="FA290" s="448">
        <f t="shared" si="229"/>
        <v>31.624000000000002</v>
      </c>
      <c r="FB290" s="449" t="str">
        <f t="shared" si="221"/>
        <v>BAIK</v>
      </c>
      <c r="FC290" s="195"/>
      <c r="FD290" s="453">
        <f t="shared" si="222"/>
        <v>22.9</v>
      </c>
      <c r="FE290" s="454">
        <f t="shared" si="223"/>
        <v>72.25433526011561</v>
      </c>
      <c r="FF290" s="725">
        <f t="shared" si="224"/>
        <v>31.693599999999993</v>
      </c>
      <c r="FG290" s="202" t="str">
        <f t="shared" si="248"/>
        <v>BURUK</v>
      </c>
    </row>
    <row r="291" spans="1:163">
      <c r="A291" s="347">
        <v>279</v>
      </c>
      <c r="B291" s="764" t="s">
        <v>2232</v>
      </c>
      <c r="C291" s="331" t="s">
        <v>1769</v>
      </c>
      <c r="D291" s="259" t="s">
        <v>1753</v>
      </c>
      <c r="E291" s="319" t="s">
        <v>1689</v>
      </c>
      <c r="F291" s="319" t="s">
        <v>1754</v>
      </c>
      <c r="G291" s="208" t="s">
        <v>204</v>
      </c>
      <c r="H291" s="214" t="s">
        <v>208</v>
      </c>
      <c r="I291" s="463" t="s">
        <v>1770</v>
      </c>
      <c r="J291" s="462" t="s">
        <v>1771</v>
      </c>
      <c r="K291" s="259" t="s">
        <v>341</v>
      </c>
      <c r="L291" s="259" t="s">
        <v>1259</v>
      </c>
      <c r="M291" s="259">
        <v>100</v>
      </c>
      <c r="N291" s="259" t="s">
        <v>1772</v>
      </c>
      <c r="O291" s="259">
        <v>2014</v>
      </c>
      <c r="P291" s="259" t="s">
        <v>316</v>
      </c>
      <c r="Q291" s="703">
        <v>0.41319444444525288</v>
      </c>
      <c r="R291" s="433">
        <v>44805</v>
      </c>
      <c r="S291" s="331" t="s">
        <v>318</v>
      </c>
      <c r="T291" s="331" t="s">
        <v>343</v>
      </c>
      <c r="U291" s="259">
        <v>2</v>
      </c>
      <c r="V291" s="259">
        <v>2</v>
      </c>
      <c r="W291" s="259">
        <v>3</v>
      </c>
      <c r="X291" s="259">
        <v>20000</v>
      </c>
      <c r="Y291" s="332">
        <v>405</v>
      </c>
      <c r="Z291" s="332">
        <v>402</v>
      </c>
      <c r="AA291" s="332">
        <v>403</v>
      </c>
      <c r="AB291" s="332">
        <v>233</v>
      </c>
      <c r="AC291" s="332">
        <v>232</v>
      </c>
      <c r="AD291" s="332">
        <v>231</v>
      </c>
      <c r="AE291" s="332">
        <v>32.200000000000003</v>
      </c>
      <c r="AF291" s="332">
        <v>45.3</v>
      </c>
      <c r="AG291" s="332">
        <v>39.6</v>
      </c>
      <c r="AH291" s="332">
        <v>27.8</v>
      </c>
      <c r="AI291" s="332">
        <v>5.5</v>
      </c>
      <c r="AJ291" s="332">
        <v>32.700000000000003</v>
      </c>
      <c r="AK291" s="332">
        <v>8</v>
      </c>
      <c r="AL291" s="332">
        <v>12</v>
      </c>
      <c r="AM291" s="332">
        <v>30.8</v>
      </c>
      <c r="AN291" s="332">
        <v>18.8</v>
      </c>
      <c r="AO291" s="332">
        <v>32</v>
      </c>
      <c r="AP291" s="332">
        <v>11.9</v>
      </c>
      <c r="AQ291" s="332"/>
      <c r="AR291" s="332"/>
      <c r="AS291" s="332"/>
      <c r="AT291" s="332"/>
      <c r="AU291" s="332"/>
      <c r="AV291" s="332"/>
      <c r="AW291" s="332"/>
      <c r="AX291" s="332"/>
      <c r="AY291" s="332">
        <v>0.85</v>
      </c>
      <c r="AZ291" s="332">
        <v>0.85</v>
      </c>
      <c r="BA291" s="332">
        <v>0.85</v>
      </c>
      <c r="BB291" s="261">
        <v>397</v>
      </c>
      <c r="BC291" s="261">
        <v>395</v>
      </c>
      <c r="BD291" s="261">
        <v>397</v>
      </c>
      <c r="BE291" s="261">
        <v>229</v>
      </c>
      <c r="BF291" s="261">
        <v>228</v>
      </c>
      <c r="BG291" s="261">
        <v>228</v>
      </c>
      <c r="BH291" s="261">
        <v>52</v>
      </c>
      <c r="BI291" s="261">
        <v>48.9</v>
      </c>
      <c r="BJ291" s="261">
        <v>59.7</v>
      </c>
      <c r="BK291" s="261">
        <v>11.7</v>
      </c>
      <c r="BL291" s="261">
        <v>38.5</v>
      </c>
      <c r="BM291" s="261">
        <v>39.6</v>
      </c>
      <c r="BN291" s="261">
        <v>31.8</v>
      </c>
      <c r="BO291" s="261">
        <v>16</v>
      </c>
      <c r="BP291" s="261">
        <v>14.3</v>
      </c>
      <c r="BQ291" s="261">
        <v>14.3</v>
      </c>
      <c r="BR291" s="261">
        <v>28.2</v>
      </c>
      <c r="BS291" s="261">
        <v>10.6</v>
      </c>
      <c r="BT291" s="261"/>
      <c r="BU291" s="261"/>
      <c r="BV291" s="261"/>
      <c r="BW291" s="261"/>
      <c r="BX291" s="261"/>
      <c r="BY291" s="261"/>
      <c r="BZ291" s="261"/>
      <c r="CA291" s="261"/>
      <c r="CB291" s="261">
        <v>0.85</v>
      </c>
      <c r="CC291" s="261">
        <v>0.85</v>
      </c>
      <c r="CD291" s="261">
        <v>0.85</v>
      </c>
      <c r="CE291" s="333">
        <v>229</v>
      </c>
      <c r="CF291" s="333">
        <v>45016860954</v>
      </c>
      <c r="CG291" s="333"/>
      <c r="CH291" s="333"/>
      <c r="CI291" s="333"/>
      <c r="CJ291" s="333"/>
      <c r="CK291" s="333"/>
      <c r="CL291" s="333"/>
      <c r="CM291" s="333"/>
      <c r="CN291" s="333"/>
      <c r="CO291" s="333">
        <v>228</v>
      </c>
      <c r="CP291" s="333">
        <v>86041987349</v>
      </c>
      <c r="CQ291" s="333"/>
      <c r="CR291" s="333"/>
      <c r="CS291" s="333"/>
      <c r="CT291" s="333"/>
      <c r="CU291" s="333"/>
      <c r="CV291" s="333"/>
      <c r="CW291" s="333"/>
      <c r="CX291" s="333"/>
      <c r="CY291" s="333"/>
      <c r="CZ291" s="333"/>
      <c r="DA291" s="333"/>
      <c r="DB291" s="374"/>
      <c r="DC291" s="154"/>
      <c r="DD291" s="179">
        <f t="shared" si="207"/>
        <v>143.31438398700615</v>
      </c>
      <c r="DE291" s="179">
        <f t="shared" si="208"/>
        <v>22.468086666666672</v>
      </c>
      <c r="DF291" s="179">
        <f t="shared" si="209"/>
        <v>31.608829999999998</v>
      </c>
      <c r="DG291" s="179">
        <f t="shared" si="210"/>
        <v>27.631560000000004</v>
      </c>
      <c r="DH291" s="180">
        <f t="shared" si="211"/>
        <v>45.3</v>
      </c>
      <c r="DI291" s="181">
        <f t="shared" si="230"/>
        <v>228</v>
      </c>
      <c r="DJ291" s="182">
        <f t="shared" si="225"/>
        <v>0</v>
      </c>
      <c r="DK291" s="182">
        <f t="shared" si="226"/>
        <v>1</v>
      </c>
      <c r="DL291" s="182">
        <f t="shared" si="231"/>
        <v>0</v>
      </c>
      <c r="DM291" s="182">
        <f t="shared" si="232"/>
        <v>0</v>
      </c>
      <c r="DN291" s="182">
        <f t="shared" si="233"/>
        <v>0</v>
      </c>
      <c r="DO291" s="182">
        <f t="shared" si="212"/>
        <v>1</v>
      </c>
      <c r="DP291" s="182">
        <f t="shared" si="213"/>
        <v>0</v>
      </c>
      <c r="DQ291" s="25">
        <f t="shared" si="214"/>
        <v>0</v>
      </c>
      <c r="DR291" s="169"/>
      <c r="DS291" s="166" t="str">
        <f t="shared" si="234"/>
        <v>A</v>
      </c>
      <c r="DT291" s="166" t="str">
        <f t="shared" si="235"/>
        <v>A</v>
      </c>
      <c r="DU291" s="167">
        <f t="shared" si="236"/>
        <v>1</v>
      </c>
      <c r="DV291" s="153" t="str">
        <f>VLOOKUP(M291,'Data Master kondisi'!$O$3:$P$11,2,FALSE)</f>
        <v>Z</v>
      </c>
      <c r="DW291" s="153">
        <f>LOOKUP(DV291,{"X","X","X","Y","Y","Y","Z","Z","Z"},{6,6,6,4,4,4,2,2,2})</f>
        <v>2</v>
      </c>
      <c r="DX291" s="153">
        <f t="shared" si="215"/>
        <v>1</v>
      </c>
      <c r="DY291" s="153">
        <f t="shared" si="237"/>
        <v>4</v>
      </c>
      <c r="DZ291" s="153" t="str">
        <f>VLOOKUP(G291,'Data Master class'!$A$5:$D$12,3,FALSE)</f>
        <v>A</v>
      </c>
      <c r="EA291" s="160" t="str">
        <f t="shared" si="238"/>
        <v>BAIK</v>
      </c>
      <c r="EB291" s="156"/>
      <c r="EC291" s="153">
        <f>VLOOKUP(G291,'Data Master class'!$A$5:$D$12,2,FALSE)</f>
        <v>5</v>
      </c>
      <c r="ED291" s="153" t="str">
        <f>VLOOKUP(H291,'Data Master class'!$E$5:$G$6,3,FALSE)</f>
        <v>X</v>
      </c>
      <c r="EE291" s="153">
        <f>VLOOKUP(H291,'Data Master class'!$E$5:$G$6,2,FALSE)</f>
        <v>2</v>
      </c>
      <c r="EF291" s="153">
        <f t="shared" si="239"/>
        <v>7</v>
      </c>
      <c r="EG291" s="153" t="str">
        <f t="shared" si="240"/>
        <v>CLASS 2</v>
      </c>
      <c r="EH291" s="153">
        <f t="shared" si="241"/>
        <v>11</v>
      </c>
      <c r="EI291" s="171"/>
      <c r="EJ291" s="441">
        <f t="shared" si="216"/>
        <v>0.17506404782237392</v>
      </c>
      <c r="EK291" s="441">
        <f t="shared" si="217"/>
        <v>0.16054654141759178</v>
      </c>
      <c r="EL291" s="441">
        <f t="shared" si="218"/>
        <v>1.4517506404782323E-2</v>
      </c>
      <c r="EM291" s="442">
        <f t="shared" si="242"/>
        <v>0.116709365214916</v>
      </c>
      <c r="EN291" s="443" t="str">
        <f t="shared" si="243"/>
        <v>CUKUP</v>
      </c>
      <c r="EO291" s="195"/>
      <c r="EP291" s="196" t="e">
        <f>'2. SUHU &amp; FISIK TRAFO'!CY291</f>
        <v>#NAME?</v>
      </c>
      <c r="EQ291" s="168" t="e">
        <f t="shared" si="244"/>
        <v>#NAME?</v>
      </c>
      <c r="ER291" s="189" t="e">
        <f t="shared" si="245"/>
        <v>#NAME?</v>
      </c>
      <c r="ES291" s="195"/>
      <c r="ET291" s="447">
        <f t="shared" si="227"/>
        <v>27.159799999999997</v>
      </c>
      <c r="EU291" s="447">
        <f t="shared" si="246"/>
        <v>21.72784</v>
      </c>
      <c r="EV291" s="448">
        <f t="shared" si="219"/>
        <v>27.159799999999994</v>
      </c>
      <c r="EW291" s="449" t="str">
        <f t="shared" si="247"/>
        <v>BAIK</v>
      </c>
      <c r="EX291" s="721"/>
      <c r="EY291" s="447">
        <f t="shared" si="228"/>
        <v>36.668799999999997</v>
      </c>
      <c r="EZ291" s="447">
        <f t="shared" si="220"/>
        <v>29.335039999999999</v>
      </c>
      <c r="FA291" s="448">
        <f t="shared" si="229"/>
        <v>36.668799999999997</v>
      </c>
      <c r="FB291" s="449" t="str">
        <f t="shared" si="221"/>
        <v>BAIK</v>
      </c>
      <c r="FC291" s="195"/>
      <c r="FD291" s="453">
        <f t="shared" si="222"/>
        <v>27.8</v>
      </c>
      <c r="FE291" s="454">
        <f t="shared" si="223"/>
        <v>144.50867052023122</v>
      </c>
      <c r="FF291" s="725">
        <f t="shared" si="224"/>
        <v>19.2376</v>
      </c>
      <c r="FG291" s="202" t="str">
        <f t="shared" si="248"/>
        <v>KURANG</v>
      </c>
    </row>
    <row r="292" spans="1:163">
      <c r="A292" s="347">
        <v>280</v>
      </c>
      <c r="B292" s="764" t="s">
        <v>2232</v>
      </c>
      <c r="C292" s="331" t="s">
        <v>1773</v>
      </c>
      <c r="D292" s="259" t="s">
        <v>1753</v>
      </c>
      <c r="E292" s="319" t="s">
        <v>1689</v>
      </c>
      <c r="F292" s="319" t="s">
        <v>1754</v>
      </c>
      <c r="G292" s="208" t="s">
        <v>204</v>
      </c>
      <c r="H292" s="214" t="s">
        <v>209</v>
      </c>
      <c r="I292" s="463" t="s">
        <v>1774</v>
      </c>
      <c r="J292" s="462" t="s">
        <v>1775</v>
      </c>
      <c r="K292" s="259" t="s">
        <v>341</v>
      </c>
      <c r="L292" s="259" t="s">
        <v>342</v>
      </c>
      <c r="M292" s="259">
        <v>100</v>
      </c>
      <c r="N292" s="259">
        <v>194304442</v>
      </c>
      <c r="O292" s="259">
        <v>2019</v>
      </c>
      <c r="P292" s="259"/>
      <c r="Q292" s="703">
        <v>0.40277777778101154</v>
      </c>
      <c r="R292" s="433">
        <v>44803</v>
      </c>
      <c r="S292" s="331" t="s">
        <v>318</v>
      </c>
      <c r="T292" s="331" t="s">
        <v>343</v>
      </c>
      <c r="U292" s="259">
        <v>2</v>
      </c>
      <c r="V292" s="259">
        <v>1</v>
      </c>
      <c r="W292" s="259">
        <v>3</v>
      </c>
      <c r="X292" s="259">
        <v>20000</v>
      </c>
      <c r="Y292" s="332">
        <v>412</v>
      </c>
      <c r="Z292" s="332">
        <v>411</v>
      </c>
      <c r="AA292" s="332">
        <v>410</v>
      </c>
      <c r="AB292" s="332">
        <v>237</v>
      </c>
      <c r="AC292" s="332">
        <v>237</v>
      </c>
      <c r="AD292" s="332">
        <v>236</v>
      </c>
      <c r="AE292" s="332">
        <v>11.8</v>
      </c>
      <c r="AF292" s="332">
        <v>15.2</v>
      </c>
      <c r="AG292" s="332">
        <v>19.600000000000001</v>
      </c>
      <c r="AH292" s="332">
        <v>15.4</v>
      </c>
      <c r="AI292" s="332"/>
      <c r="AJ292" s="332"/>
      <c r="AK292" s="332"/>
      <c r="AL292" s="332"/>
      <c r="AM292" s="332">
        <v>11.7</v>
      </c>
      <c r="AN292" s="332">
        <v>14.7</v>
      </c>
      <c r="AO292" s="332">
        <v>19</v>
      </c>
      <c r="AP292" s="332">
        <v>15.2</v>
      </c>
      <c r="AQ292" s="332"/>
      <c r="AR292" s="332"/>
      <c r="AS292" s="332"/>
      <c r="AT292" s="332"/>
      <c r="AU292" s="332"/>
      <c r="AV292" s="332"/>
      <c r="AW292" s="332"/>
      <c r="AX292" s="332"/>
      <c r="AY292" s="332">
        <v>0.85</v>
      </c>
      <c r="AZ292" s="332">
        <v>0.85</v>
      </c>
      <c r="BA292" s="332">
        <v>0.85</v>
      </c>
      <c r="BB292" s="261">
        <v>400</v>
      </c>
      <c r="BC292" s="261">
        <v>397</v>
      </c>
      <c r="BD292" s="261">
        <v>397</v>
      </c>
      <c r="BE292" s="261">
        <v>230</v>
      </c>
      <c r="BF292" s="261">
        <v>230</v>
      </c>
      <c r="BG292" s="261">
        <v>228</v>
      </c>
      <c r="BH292" s="261">
        <v>35.4</v>
      </c>
      <c r="BI292" s="261">
        <v>42.8</v>
      </c>
      <c r="BJ292" s="261">
        <v>45.4</v>
      </c>
      <c r="BK292" s="261">
        <v>14.7</v>
      </c>
      <c r="BL292" s="261"/>
      <c r="BM292" s="261"/>
      <c r="BN292" s="261"/>
      <c r="BO292" s="261"/>
      <c r="BP292" s="261">
        <v>34.5</v>
      </c>
      <c r="BQ292" s="261">
        <v>40.9</v>
      </c>
      <c r="BR292" s="261">
        <v>43.1</v>
      </c>
      <c r="BS292" s="261">
        <v>14.9</v>
      </c>
      <c r="BT292" s="261"/>
      <c r="BU292" s="261"/>
      <c r="BV292" s="261"/>
      <c r="BW292" s="261"/>
      <c r="BX292" s="261"/>
      <c r="BY292" s="261"/>
      <c r="BZ292" s="261"/>
      <c r="CA292" s="261"/>
      <c r="CB292" s="261">
        <v>0.85</v>
      </c>
      <c r="CC292" s="261">
        <v>0.85</v>
      </c>
      <c r="CD292" s="261">
        <v>0.85</v>
      </c>
      <c r="CE292" s="333"/>
      <c r="CF292" s="333"/>
      <c r="CG292" s="333"/>
      <c r="CH292" s="333"/>
      <c r="CI292" s="333"/>
      <c r="CJ292" s="333"/>
      <c r="CK292" s="333">
        <v>235</v>
      </c>
      <c r="CL292" s="333">
        <v>45016820214</v>
      </c>
      <c r="CM292" s="333">
        <v>231</v>
      </c>
      <c r="CN292" s="333">
        <v>32198699491</v>
      </c>
      <c r="CO292" s="333"/>
      <c r="CP292" s="333"/>
      <c r="CQ292" s="333"/>
      <c r="CR292" s="333"/>
      <c r="CS292" s="333"/>
      <c r="CT292" s="333"/>
      <c r="CU292" s="333"/>
      <c r="CV292" s="333"/>
      <c r="CW292" s="333"/>
      <c r="CX292" s="333"/>
      <c r="CY292" s="333"/>
      <c r="CZ292" s="333"/>
      <c r="DA292" s="333"/>
      <c r="DB292" s="374"/>
      <c r="DC292" s="154"/>
      <c r="DD292" s="179">
        <f t="shared" si="207"/>
        <v>140.64104186883816</v>
      </c>
      <c r="DE292" s="179">
        <f t="shared" si="208"/>
        <v>8.3901540000000008</v>
      </c>
      <c r="DF292" s="179">
        <f t="shared" si="209"/>
        <v>10.807656</v>
      </c>
      <c r="DG292" s="179">
        <f t="shared" si="210"/>
        <v>13.936188000000001</v>
      </c>
      <c r="DH292" s="180">
        <f t="shared" si="211"/>
        <v>19.600000000000001</v>
      </c>
      <c r="DI292" s="181">
        <f t="shared" si="230"/>
        <v>231</v>
      </c>
      <c r="DJ292" s="182">
        <f t="shared" si="225"/>
        <v>1</v>
      </c>
      <c r="DK292" s="182">
        <f t="shared" si="226"/>
        <v>0</v>
      </c>
      <c r="DL292" s="182">
        <f t="shared" si="231"/>
        <v>0</v>
      </c>
      <c r="DM292" s="182">
        <f t="shared" si="232"/>
        <v>0</v>
      </c>
      <c r="DN292" s="182">
        <f t="shared" si="233"/>
        <v>0</v>
      </c>
      <c r="DO292" s="182">
        <f t="shared" si="212"/>
        <v>1</v>
      </c>
      <c r="DP292" s="182">
        <f t="shared" si="213"/>
        <v>0</v>
      </c>
      <c r="DQ292" s="25">
        <f t="shared" si="214"/>
        <v>0</v>
      </c>
      <c r="DR292" s="169"/>
      <c r="DS292" s="166" t="str">
        <f t="shared" si="234"/>
        <v>A</v>
      </c>
      <c r="DT292" s="166" t="str">
        <f t="shared" si="235"/>
        <v>A</v>
      </c>
      <c r="DU292" s="167">
        <f t="shared" si="236"/>
        <v>1</v>
      </c>
      <c r="DV292" s="153" t="str">
        <f>VLOOKUP(M292,'Data Master kondisi'!$O$3:$P$11,2,FALSE)</f>
        <v>Z</v>
      </c>
      <c r="DW292" s="153">
        <f>LOOKUP(DV292,{"X","X","X","Y","Y","Y","Z","Z","Z"},{6,6,6,4,4,4,2,2,2})</f>
        <v>2</v>
      </c>
      <c r="DX292" s="153">
        <f t="shared" si="215"/>
        <v>1</v>
      </c>
      <c r="DY292" s="153">
        <f t="shared" si="237"/>
        <v>4</v>
      </c>
      <c r="DZ292" s="153" t="str">
        <f>VLOOKUP(G292,'Data Master class'!$A$5:$D$12,3,FALSE)</f>
        <v>A</v>
      </c>
      <c r="EA292" s="160" t="str">
        <f t="shared" si="238"/>
        <v>BAIK</v>
      </c>
      <c r="EB292" s="156"/>
      <c r="EC292" s="153">
        <f>VLOOKUP(G292,'Data Master class'!$A$5:$D$12,2,FALSE)</f>
        <v>5</v>
      </c>
      <c r="ED292" s="153" t="str">
        <f>VLOOKUP(H292,'Data Master class'!$E$5:$G$6,3,FALSE)</f>
        <v>Y</v>
      </c>
      <c r="EE292" s="153">
        <f>VLOOKUP(H292,'Data Master class'!$E$5:$G$6,2,FALSE)</f>
        <v>1</v>
      </c>
      <c r="EF292" s="153">
        <f t="shared" si="239"/>
        <v>6</v>
      </c>
      <c r="EG292" s="153" t="str">
        <f t="shared" si="240"/>
        <v>CLASS 2</v>
      </c>
      <c r="EH292" s="153">
        <f t="shared" si="241"/>
        <v>10</v>
      </c>
      <c r="EI292" s="171"/>
      <c r="EJ292" s="441">
        <f t="shared" si="216"/>
        <v>0.24034334763948492</v>
      </c>
      <c r="EK292" s="441">
        <f t="shared" si="217"/>
        <v>2.1459227467811197E-2</v>
      </c>
      <c r="EL292" s="441">
        <f t="shared" si="218"/>
        <v>0.26180257510729626</v>
      </c>
      <c r="EM292" s="442">
        <f t="shared" si="242"/>
        <v>0.17453505007153081</v>
      </c>
      <c r="EN292" s="443" t="str">
        <f t="shared" si="243"/>
        <v>CUKUP</v>
      </c>
      <c r="EO292" s="195"/>
      <c r="EP292" s="196" t="e">
        <f>'2. SUHU &amp; FISIK TRAFO'!CY292</f>
        <v>#NAME?</v>
      </c>
      <c r="EQ292" s="168" t="e">
        <f t="shared" si="244"/>
        <v>#NAME?</v>
      </c>
      <c r="ER292" s="189" t="e">
        <f t="shared" si="245"/>
        <v>#NAME?</v>
      </c>
      <c r="ES292" s="195"/>
      <c r="ET292" s="447">
        <f t="shared" si="227"/>
        <v>11.024600000000001</v>
      </c>
      <c r="EU292" s="447">
        <f t="shared" si="246"/>
        <v>8.8196800000000017</v>
      </c>
      <c r="EV292" s="448">
        <f t="shared" si="219"/>
        <v>11.024600000000001</v>
      </c>
      <c r="EW292" s="449" t="str">
        <f t="shared" si="247"/>
        <v>BAIK</v>
      </c>
      <c r="EX292" s="721"/>
      <c r="EY292" s="447">
        <f t="shared" si="228"/>
        <v>28.337199999999999</v>
      </c>
      <c r="EZ292" s="447">
        <f t="shared" si="220"/>
        <v>22.66976</v>
      </c>
      <c r="FA292" s="448">
        <f t="shared" si="229"/>
        <v>28.337200000000003</v>
      </c>
      <c r="FB292" s="449" t="str">
        <f t="shared" si="221"/>
        <v>BAIK</v>
      </c>
      <c r="FC292" s="195"/>
      <c r="FD292" s="453">
        <f t="shared" si="222"/>
        <v>15.4</v>
      </c>
      <c r="FE292" s="454">
        <f t="shared" si="223"/>
        <v>144.50867052023122</v>
      </c>
      <c r="FF292" s="725">
        <f t="shared" si="224"/>
        <v>10.6568</v>
      </c>
      <c r="FG292" s="202" t="str">
        <f t="shared" si="248"/>
        <v>CUKUP</v>
      </c>
    </row>
    <row r="293" spans="1:163">
      <c r="A293" s="347">
        <v>281</v>
      </c>
      <c r="B293" s="764" t="s">
        <v>2232</v>
      </c>
      <c r="C293" s="331" t="s">
        <v>1776</v>
      </c>
      <c r="D293" s="259" t="s">
        <v>1753</v>
      </c>
      <c r="E293" s="319" t="s">
        <v>1689</v>
      </c>
      <c r="F293" s="319" t="s">
        <v>1754</v>
      </c>
      <c r="G293" s="208" t="s">
        <v>204</v>
      </c>
      <c r="H293" s="214" t="s">
        <v>208</v>
      </c>
      <c r="I293" s="463" t="s">
        <v>1777</v>
      </c>
      <c r="J293" s="462" t="s">
        <v>1778</v>
      </c>
      <c r="K293" s="259" t="s">
        <v>341</v>
      </c>
      <c r="L293" s="259" t="s">
        <v>1779</v>
      </c>
      <c r="M293" s="259">
        <v>160</v>
      </c>
      <c r="N293" s="259" t="s">
        <v>1780</v>
      </c>
      <c r="O293" s="259">
        <v>2016</v>
      </c>
      <c r="P293" s="259" t="s">
        <v>316</v>
      </c>
      <c r="Q293" s="703">
        <v>0.38819444444379769</v>
      </c>
      <c r="R293" s="433">
        <v>44803</v>
      </c>
      <c r="S293" s="331" t="s">
        <v>318</v>
      </c>
      <c r="T293" s="331" t="s">
        <v>343</v>
      </c>
      <c r="U293" s="259">
        <v>4</v>
      </c>
      <c r="V293" s="259">
        <v>1</v>
      </c>
      <c r="W293" s="259">
        <v>3</v>
      </c>
      <c r="X293" s="259">
        <v>20000</v>
      </c>
      <c r="Y293" s="332">
        <v>413</v>
      </c>
      <c r="Z293" s="332">
        <v>411</v>
      </c>
      <c r="AA293" s="332">
        <v>410</v>
      </c>
      <c r="AB293" s="332">
        <v>237</v>
      </c>
      <c r="AC293" s="332">
        <v>238</v>
      </c>
      <c r="AD293" s="332">
        <v>236</v>
      </c>
      <c r="AE293" s="332">
        <v>0</v>
      </c>
      <c r="AF293" s="332">
        <v>0</v>
      </c>
      <c r="AG293" s="332">
        <v>0</v>
      </c>
      <c r="AH293" s="332">
        <v>0</v>
      </c>
      <c r="AI293" s="332">
        <v>0</v>
      </c>
      <c r="AJ293" s="332">
        <v>0</v>
      </c>
      <c r="AK293" s="332">
        <v>0</v>
      </c>
      <c r="AL293" s="332">
        <v>0</v>
      </c>
      <c r="AM293" s="332"/>
      <c r="AN293" s="332"/>
      <c r="AO293" s="332"/>
      <c r="AP293" s="332"/>
      <c r="AQ293" s="332"/>
      <c r="AR293" s="332"/>
      <c r="AS293" s="332"/>
      <c r="AT293" s="332"/>
      <c r="AU293" s="332"/>
      <c r="AV293" s="332"/>
      <c r="AW293" s="332"/>
      <c r="AX293" s="332"/>
      <c r="AY293" s="332">
        <v>0.85</v>
      </c>
      <c r="AZ293" s="332">
        <v>0.85</v>
      </c>
      <c r="BA293" s="332">
        <v>0.85</v>
      </c>
      <c r="BB293" s="261">
        <v>408</v>
      </c>
      <c r="BC293" s="261">
        <v>406</v>
      </c>
      <c r="BD293" s="261">
        <v>406</v>
      </c>
      <c r="BE293" s="261">
        <v>235</v>
      </c>
      <c r="BF293" s="261">
        <v>235</v>
      </c>
      <c r="BG293" s="261">
        <v>233</v>
      </c>
      <c r="BH293" s="261">
        <v>0</v>
      </c>
      <c r="BI293" s="261">
        <v>0</v>
      </c>
      <c r="BJ293" s="261">
        <v>0</v>
      </c>
      <c r="BK293" s="261">
        <v>0</v>
      </c>
      <c r="BL293" s="261">
        <v>0</v>
      </c>
      <c r="BM293" s="261">
        <v>0</v>
      </c>
      <c r="BN293" s="261">
        <v>0</v>
      </c>
      <c r="BO293" s="261">
        <v>0</v>
      </c>
      <c r="BP293" s="261"/>
      <c r="BQ293" s="261"/>
      <c r="BR293" s="261"/>
      <c r="BS293" s="261"/>
      <c r="BT293" s="261"/>
      <c r="BU293" s="261"/>
      <c r="BV293" s="261"/>
      <c r="BW293" s="261"/>
      <c r="BX293" s="261"/>
      <c r="BY293" s="261"/>
      <c r="BZ293" s="261"/>
      <c r="CA293" s="261"/>
      <c r="CB293" s="261">
        <v>0.85</v>
      </c>
      <c r="CC293" s="261">
        <v>0.85</v>
      </c>
      <c r="CD293" s="261">
        <v>0.85</v>
      </c>
      <c r="CE293" s="333"/>
      <c r="CF293" s="333"/>
      <c r="CG293" s="333"/>
      <c r="CH293" s="333"/>
      <c r="CI293" s="333"/>
      <c r="CJ293" s="333"/>
      <c r="CK293" s="333"/>
      <c r="CL293" s="333"/>
      <c r="CM293" s="333"/>
      <c r="CN293" s="333"/>
      <c r="CO293" s="333"/>
      <c r="CP293" s="333"/>
      <c r="CQ293" s="333"/>
      <c r="CR293" s="333"/>
      <c r="CS293" s="333"/>
      <c r="CT293" s="333"/>
      <c r="CU293" s="333"/>
      <c r="CV293" s="333"/>
      <c r="CW293" s="333"/>
      <c r="CX293" s="333"/>
      <c r="CY293" s="333"/>
      <c r="CZ293" s="333"/>
      <c r="DA293" s="333"/>
      <c r="DB293" s="374"/>
      <c r="DC293" s="154"/>
      <c r="DD293" s="179">
        <f t="shared" si="207"/>
        <v>224.84331231672928</v>
      </c>
      <c r="DE293" s="179">
        <f t="shared" si="208"/>
        <v>0</v>
      </c>
      <c r="DF293" s="179">
        <f t="shared" si="209"/>
        <v>0</v>
      </c>
      <c r="DG293" s="179">
        <f t="shared" si="210"/>
        <v>0</v>
      </c>
      <c r="DH293" s="180">
        <f t="shared" si="211"/>
        <v>0</v>
      </c>
      <c r="DI293" s="181">
        <f t="shared" si="230"/>
        <v>0</v>
      </c>
      <c r="DJ293" s="182">
        <f t="shared" si="225"/>
        <v>1</v>
      </c>
      <c r="DK293" s="182">
        <f t="shared" si="226"/>
        <v>0</v>
      </c>
      <c r="DL293" s="182">
        <f t="shared" si="231"/>
        <v>0</v>
      </c>
      <c r="DM293" s="182">
        <f t="shared" si="232"/>
        <v>0</v>
      </c>
      <c r="DN293" s="182">
        <f t="shared" si="233"/>
        <v>0</v>
      </c>
      <c r="DO293" s="182">
        <f t="shared" si="212"/>
        <v>1</v>
      </c>
      <c r="DP293" s="182">
        <f t="shared" si="213"/>
        <v>0</v>
      </c>
      <c r="DQ293" s="25">
        <f t="shared" si="214"/>
        <v>0</v>
      </c>
      <c r="DR293" s="169"/>
      <c r="DS293" s="166" t="str">
        <f t="shared" si="234"/>
        <v>A</v>
      </c>
      <c r="DT293" s="166" t="e">
        <f t="shared" si="235"/>
        <v>#DIV/0!</v>
      </c>
      <c r="DU293" s="167" t="e">
        <f t="shared" si="236"/>
        <v>#DIV/0!</v>
      </c>
      <c r="DV293" s="153" t="str">
        <f>VLOOKUP(M293,'Data Master kondisi'!$O$3:$P$11,2,FALSE)</f>
        <v>Y</v>
      </c>
      <c r="DW293" s="153">
        <f>LOOKUP(DV293,{"X","X","X","Y","Y","Y","Z","Z","Z"},{6,6,6,4,4,4,2,2,2})</f>
        <v>4</v>
      </c>
      <c r="DX293" s="153">
        <f t="shared" si="215"/>
        <v>1</v>
      </c>
      <c r="DY293" s="153" t="e">
        <f t="shared" si="237"/>
        <v>#DIV/0!</v>
      </c>
      <c r="DZ293" s="153" t="str">
        <f>VLOOKUP(G293,'Data Master class'!$A$5:$D$12,3,FALSE)</f>
        <v>A</v>
      </c>
      <c r="EA293" s="160" t="e">
        <f t="shared" si="238"/>
        <v>#DIV/0!</v>
      </c>
      <c r="EB293" s="156"/>
      <c r="EC293" s="153">
        <f>VLOOKUP(G293,'Data Master class'!$A$5:$D$12,2,FALSE)</f>
        <v>5</v>
      </c>
      <c r="ED293" s="153" t="str">
        <f>VLOOKUP(H293,'Data Master class'!$E$5:$G$6,3,FALSE)</f>
        <v>X</v>
      </c>
      <c r="EE293" s="153">
        <f>VLOOKUP(H293,'Data Master class'!$E$5:$G$6,2,FALSE)</f>
        <v>2</v>
      </c>
      <c r="EF293" s="153">
        <f t="shared" si="239"/>
        <v>7</v>
      </c>
      <c r="EG293" s="153" t="str">
        <f t="shared" si="240"/>
        <v>CLASS 2</v>
      </c>
      <c r="EH293" s="153" t="e">
        <f t="shared" si="241"/>
        <v>#DIV/0!</v>
      </c>
      <c r="EI293" s="171"/>
      <c r="EJ293" s="441" t="e">
        <f t="shared" si="216"/>
        <v>#DIV/0!</v>
      </c>
      <c r="EK293" s="441" t="e">
        <f t="shared" si="217"/>
        <v>#DIV/0!</v>
      </c>
      <c r="EL293" s="441" t="e">
        <f t="shared" si="218"/>
        <v>#DIV/0!</v>
      </c>
      <c r="EM293" s="442" t="e">
        <f t="shared" si="242"/>
        <v>#DIV/0!</v>
      </c>
      <c r="EN293" s="443" t="e">
        <f t="shared" si="243"/>
        <v>#DIV/0!</v>
      </c>
      <c r="EO293" s="195"/>
      <c r="EP293" s="196" t="e">
        <f>'2. SUHU &amp; FISIK TRAFO'!CY293</f>
        <v>#NAME?</v>
      </c>
      <c r="EQ293" s="168" t="e">
        <f t="shared" si="244"/>
        <v>#NAME?</v>
      </c>
      <c r="ER293" s="189" t="e">
        <f t="shared" si="245"/>
        <v>#NAME?</v>
      </c>
      <c r="ES293" s="195"/>
      <c r="ET293" s="447">
        <f t="shared" si="227"/>
        <v>0</v>
      </c>
      <c r="EU293" s="447">
        <f t="shared" si="246"/>
        <v>0</v>
      </c>
      <c r="EV293" s="448">
        <f t="shared" si="219"/>
        <v>0</v>
      </c>
      <c r="EW293" s="449">
        <f t="shared" si="247"/>
        <v>0</v>
      </c>
      <c r="EX293" s="721"/>
      <c r="EY293" s="447">
        <f t="shared" si="228"/>
        <v>0</v>
      </c>
      <c r="EZ293" s="447">
        <f t="shared" si="220"/>
        <v>0</v>
      </c>
      <c r="FA293" s="448">
        <f t="shared" si="229"/>
        <v>0</v>
      </c>
      <c r="FB293" s="449">
        <f t="shared" si="221"/>
        <v>0</v>
      </c>
      <c r="FC293" s="195"/>
      <c r="FD293" s="453">
        <f t="shared" si="222"/>
        <v>0</v>
      </c>
      <c r="FE293" s="454">
        <f t="shared" si="223"/>
        <v>231.21387283236993</v>
      </c>
      <c r="FF293" s="725">
        <f t="shared" si="224"/>
        <v>0</v>
      </c>
      <c r="FG293" s="202">
        <f t="shared" si="248"/>
        <v>0</v>
      </c>
    </row>
    <row r="294" spans="1:163">
      <c r="A294" s="347">
        <v>282</v>
      </c>
      <c r="B294" s="764" t="s">
        <v>2232</v>
      </c>
      <c r="C294" s="331" t="s">
        <v>1781</v>
      </c>
      <c r="D294" s="259" t="s">
        <v>1782</v>
      </c>
      <c r="E294" s="319" t="s">
        <v>1689</v>
      </c>
      <c r="F294" s="319" t="s">
        <v>1754</v>
      </c>
      <c r="G294" s="208" t="s">
        <v>204</v>
      </c>
      <c r="H294" s="214" t="s">
        <v>209</v>
      </c>
      <c r="I294" s="463" t="s">
        <v>1783</v>
      </c>
      <c r="J294" s="462" t="s">
        <v>1784</v>
      </c>
      <c r="K294" s="259" t="s">
        <v>341</v>
      </c>
      <c r="L294" s="259" t="s">
        <v>560</v>
      </c>
      <c r="M294" s="259">
        <v>100</v>
      </c>
      <c r="N294" s="259">
        <v>15069276</v>
      </c>
      <c r="O294" s="259">
        <v>2015</v>
      </c>
      <c r="P294" s="259" t="s">
        <v>316</v>
      </c>
      <c r="Q294" s="703">
        <v>0.40972222221898846</v>
      </c>
      <c r="R294" s="433">
        <v>44804</v>
      </c>
      <c r="S294" s="331" t="s">
        <v>318</v>
      </c>
      <c r="T294" s="331" t="s">
        <v>343</v>
      </c>
      <c r="U294" s="259">
        <v>4</v>
      </c>
      <c r="V294" s="259">
        <v>2</v>
      </c>
      <c r="W294" s="259">
        <v>3</v>
      </c>
      <c r="X294" s="259">
        <v>20000</v>
      </c>
      <c r="Y294" s="332">
        <v>411</v>
      </c>
      <c r="Z294" s="332">
        <v>409</v>
      </c>
      <c r="AA294" s="332">
        <v>407</v>
      </c>
      <c r="AB294" s="332">
        <v>236</v>
      </c>
      <c r="AC294" s="332">
        <v>237</v>
      </c>
      <c r="AD294" s="332">
        <v>235</v>
      </c>
      <c r="AE294" s="332">
        <v>37.799999999999997</v>
      </c>
      <c r="AF294" s="332">
        <v>31.6</v>
      </c>
      <c r="AG294" s="332">
        <v>46.5</v>
      </c>
      <c r="AH294" s="332">
        <v>23.3</v>
      </c>
      <c r="AI294" s="332"/>
      <c r="AJ294" s="332"/>
      <c r="AK294" s="332"/>
      <c r="AL294" s="332"/>
      <c r="AM294" s="332"/>
      <c r="AN294" s="332"/>
      <c r="AO294" s="332"/>
      <c r="AP294" s="332"/>
      <c r="AQ294" s="332">
        <v>33.1</v>
      </c>
      <c r="AR294" s="332">
        <v>24.3</v>
      </c>
      <c r="AS294" s="332">
        <v>24.9</v>
      </c>
      <c r="AT294" s="332">
        <v>17.600000000000001</v>
      </c>
      <c r="AU294" s="332">
        <v>3.3</v>
      </c>
      <c r="AV294" s="332">
        <v>8.3000000000000007</v>
      </c>
      <c r="AW294" s="332">
        <v>17.100000000000001</v>
      </c>
      <c r="AX294" s="332">
        <v>12.3</v>
      </c>
      <c r="AY294" s="332">
        <v>0.85</v>
      </c>
      <c r="AZ294" s="332">
        <v>0.85</v>
      </c>
      <c r="BA294" s="332">
        <v>0.85</v>
      </c>
      <c r="BB294" s="261">
        <v>401</v>
      </c>
      <c r="BC294" s="261">
        <v>398</v>
      </c>
      <c r="BD294" s="261">
        <v>399</v>
      </c>
      <c r="BE294" s="261">
        <v>230</v>
      </c>
      <c r="BF294" s="261">
        <v>231</v>
      </c>
      <c r="BG294" s="261">
        <v>229</v>
      </c>
      <c r="BH294" s="261">
        <v>24.8</v>
      </c>
      <c r="BI294" s="261">
        <v>20.6</v>
      </c>
      <c r="BJ294" s="261">
        <v>32.5</v>
      </c>
      <c r="BK294" s="261">
        <v>11</v>
      </c>
      <c r="BL294" s="261"/>
      <c r="BM294" s="261"/>
      <c r="BN294" s="261"/>
      <c r="BO294" s="261"/>
      <c r="BP294" s="261"/>
      <c r="BQ294" s="261"/>
      <c r="BR294" s="261"/>
      <c r="BS294" s="261"/>
      <c r="BT294" s="261">
        <v>23.5</v>
      </c>
      <c r="BU294" s="261">
        <v>14.2</v>
      </c>
      <c r="BV294" s="261">
        <v>22.1</v>
      </c>
      <c r="BW294" s="261">
        <v>9.8000000000000007</v>
      </c>
      <c r="BX294" s="261">
        <v>2.7</v>
      </c>
      <c r="BY294" s="261">
        <v>5.3</v>
      </c>
      <c r="BZ294" s="261">
        <v>9.9</v>
      </c>
      <c r="CA294" s="261">
        <v>7.6</v>
      </c>
      <c r="CB294" s="261">
        <v>0.85</v>
      </c>
      <c r="CC294" s="261">
        <v>0.85</v>
      </c>
      <c r="CD294" s="261">
        <v>0.85</v>
      </c>
      <c r="CE294" s="333"/>
      <c r="CF294" s="333"/>
      <c r="CG294" s="333"/>
      <c r="CH294" s="333"/>
      <c r="CI294" s="333"/>
      <c r="CJ294" s="333"/>
      <c r="CK294" s="333"/>
      <c r="CL294" s="333"/>
      <c r="CM294" s="333"/>
      <c r="CN294" s="333"/>
      <c r="CO294" s="333"/>
      <c r="CP294" s="333"/>
      <c r="CQ294" s="333">
        <v>226</v>
      </c>
      <c r="CR294" s="333">
        <v>45017387932</v>
      </c>
      <c r="CS294" s="333"/>
      <c r="CT294" s="333"/>
      <c r="CU294" s="333"/>
      <c r="CV294" s="333"/>
      <c r="CW294" s="333"/>
      <c r="CX294" s="333"/>
      <c r="CY294" s="333"/>
      <c r="CZ294" s="333"/>
      <c r="DA294" s="333">
        <v>229</v>
      </c>
      <c r="DB294" s="374">
        <v>32104375624</v>
      </c>
      <c r="DC294" s="154"/>
      <c r="DD294" s="179">
        <f t="shared" si="207"/>
        <v>141.3287731249205</v>
      </c>
      <c r="DE294" s="179">
        <f t="shared" si="208"/>
        <v>26.746146</v>
      </c>
      <c r="DF294" s="179">
        <f t="shared" si="209"/>
        <v>22.359211999999999</v>
      </c>
      <c r="DG294" s="179">
        <f t="shared" si="210"/>
        <v>32.902005000000003</v>
      </c>
      <c r="DH294" s="180">
        <f t="shared" si="211"/>
        <v>46.5</v>
      </c>
      <c r="DI294" s="181">
        <f t="shared" si="230"/>
        <v>226</v>
      </c>
      <c r="DJ294" s="182">
        <f t="shared" si="225"/>
        <v>0</v>
      </c>
      <c r="DK294" s="182">
        <f t="shared" si="226"/>
        <v>1</v>
      </c>
      <c r="DL294" s="182">
        <f t="shared" si="231"/>
        <v>0</v>
      </c>
      <c r="DM294" s="182">
        <f t="shared" si="232"/>
        <v>0</v>
      </c>
      <c r="DN294" s="182">
        <f t="shared" si="233"/>
        <v>0</v>
      </c>
      <c r="DO294" s="182">
        <f t="shared" si="212"/>
        <v>1</v>
      </c>
      <c r="DP294" s="182">
        <f t="shared" si="213"/>
        <v>0</v>
      </c>
      <c r="DQ294" s="25">
        <f t="shared" si="214"/>
        <v>0</v>
      </c>
      <c r="DR294" s="169"/>
      <c r="DS294" s="166" t="str">
        <f t="shared" si="234"/>
        <v>A</v>
      </c>
      <c r="DT294" s="166" t="str">
        <f t="shared" si="235"/>
        <v>A</v>
      </c>
      <c r="DU294" s="167">
        <f t="shared" si="236"/>
        <v>1</v>
      </c>
      <c r="DV294" s="153" t="str">
        <f>VLOOKUP(M294,'Data Master kondisi'!$O$3:$P$11,2,FALSE)</f>
        <v>Z</v>
      </c>
      <c r="DW294" s="153">
        <f>LOOKUP(DV294,{"X","X","X","Y","Y","Y","Z","Z","Z"},{6,6,6,4,4,4,2,2,2})</f>
        <v>2</v>
      </c>
      <c r="DX294" s="153">
        <f t="shared" si="215"/>
        <v>1</v>
      </c>
      <c r="DY294" s="153">
        <f t="shared" si="237"/>
        <v>4</v>
      </c>
      <c r="DZ294" s="153" t="str">
        <f>VLOOKUP(G294,'Data Master class'!$A$5:$D$12,3,FALSE)</f>
        <v>A</v>
      </c>
      <c r="EA294" s="160" t="str">
        <f t="shared" si="238"/>
        <v>BAIK</v>
      </c>
      <c r="EB294" s="156"/>
      <c r="EC294" s="153">
        <f>VLOOKUP(G294,'Data Master class'!$A$5:$D$12,2,FALSE)</f>
        <v>5</v>
      </c>
      <c r="ED294" s="153" t="str">
        <f>VLOOKUP(H294,'Data Master class'!$E$5:$G$6,3,FALSE)</f>
        <v>Y</v>
      </c>
      <c r="EE294" s="153">
        <f>VLOOKUP(H294,'Data Master class'!$E$5:$G$6,2,FALSE)</f>
        <v>1</v>
      </c>
      <c r="EF294" s="153">
        <f t="shared" si="239"/>
        <v>6</v>
      </c>
      <c r="EG294" s="153" t="str">
        <f t="shared" si="240"/>
        <v>CLASS 2</v>
      </c>
      <c r="EH294" s="153">
        <f t="shared" si="241"/>
        <v>10</v>
      </c>
      <c r="EI294" s="171"/>
      <c r="EJ294" s="441">
        <f t="shared" si="216"/>
        <v>2.1570319240724823E-2</v>
      </c>
      <c r="EK294" s="441">
        <f t="shared" si="217"/>
        <v>0.18205349439171695</v>
      </c>
      <c r="EL294" s="441">
        <f t="shared" si="218"/>
        <v>0.20362381363244178</v>
      </c>
      <c r="EM294" s="442">
        <f t="shared" si="242"/>
        <v>0.13574920908829452</v>
      </c>
      <c r="EN294" s="443" t="str">
        <f t="shared" si="243"/>
        <v>CUKUP</v>
      </c>
      <c r="EO294" s="195"/>
      <c r="EP294" s="196" t="e">
        <f>'2. SUHU &amp; FISIK TRAFO'!CY294</f>
        <v>#NAME?</v>
      </c>
      <c r="EQ294" s="168" t="e">
        <f t="shared" si="244"/>
        <v>#NAME?</v>
      </c>
      <c r="ER294" s="189" t="e">
        <f t="shared" si="245"/>
        <v>#NAME?</v>
      </c>
      <c r="ES294" s="195"/>
      <c r="ET294" s="447">
        <f t="shared" si="227"/>
        <v>27.337500000000002</v>
      </c>
      <c r="EU294" s="447">
        <f t="shared" si="246"/>
        <v>21.870000000000005</v>
      </c>
      <c r="EV294" s="448">
        <f t="shared" si="219"/>
        <v>27.337500000000002</v>
      </c>
      <c r="EW294" s="449" t="str">
        <f t="shared" si="247"/>
        <v>BAIK</v>
      </c>
      <c r="EX294" s="721"/>
      <c r="EY294" s="447">
        <f t="shared" si="228"/>
        <v>17.905099999999997</v>
      </c>
      <c r="EZ294" s="447">
        <f t="shared" si="220"/>
        <v>14.324079999999999</v>
      </c>
      <c r="FA294" s="448">
        <f t="shared" si="229"/>
        <v>17.905099999999997</v>
      </c>
      <c r="FB294" s="449" t="str">
        <f t="shared" si="221"/>
        <v>BAIK</v>
      </c>
      <c r="FC294" s="195"/>
      <c r="FD294" s="453">
        <f t="shared" si="222"/>
        <v>23.3</v>
      </c>
      <c r="FE294" s="454">
        <f t="shared" si="223"/>
        <v>144.50867052023122</v>
      </c>
      <c r="FF294" s="725">
        <f t="shared" si="224"/>
        <v>16.1236</v>
      </c>
      <c r="FG294" s="202" t="str">
        <f t="shared" si="248"/>
        <v>KURANG</v>
      </c>
    </row>
    <row r="295" spans="1:163">
      <c r="A295" s="347">
        <v>283</v>
      </c>
      <c r="B295" s="764" t="s">
        <v>2232</v>
      </c>
      <c r="C295" s="331" t="s">
        <v>1785</v>
      </c>
      <c r="D295" s="259" t="s">
        <v>1753</v>
      </c>
      <c r="E295" s="319" t="s">
        <v>1689</v>
      </c>
      <c r="F295" s="319" t="s">
        <v>1754</v>
      </c>
      <c r="G295" s="208" t="s">
        <v>204</v>
      </c>
      <c r="H295" s="214" t="s">
        <v>208</v>
      </c>
      <c r="I295" s="463" t="s">
        <v>1786</v>
      </c>
      <c r="J295" s="462" t="s">
        <v>1787</v>
      </c>
      <c r="K295" s="259" t="s">
        <v>341</v>
      </c>
      <c r="L295" s="259" t="s">
        <v>1084</v>
      </c>
      <c r="M295" s="259">
        <v>160</v>
      </c>
      <c r="N295" s="259" t="s">
        <v>1788</v>
      </c>
      <c r="O295" s="259">
        <v>2013</v>
      </c>
      <c r="P295" s="259" t="s">
        <v>316</v>
      </c>
      <c r="Q295" s="703">
        <v>0.42430555555620231</v>
      </c>
      <c r="R295" s="433">
        <v>44804</v>
      </c>
      <c r="S295" s="331" t="s">
        <v>318</v>
      </c>
      <c r="T295" s="331" t="s">
        <v>343</v>
      </c>
      <c r="U295" s="259">
        <v>4</v>
      </c>
      <c r="V295" s="259">
        <v>2</v>
      </c>
      <c r="W295" s="259">
        <v>3</v>
      </c>
      <c r="X295" s="259">
        <v>20000</v>
      </c>
      <c r="Y295" s="332">
        <v>410</v>
      </c>
      <c r="Z295" s="332">
        <v>408</v>
      </c>
      <c r="AA295" s="332">
        <v>406</v>
      </c>
      <c r="AB295" s="332">
        <v>235</v>
      </c>
      <c r="AC295" s="332">
        <v>237</v>
      </c>
      <c r="AD295" s="332">
        <v>234</v>
      </c>
      <c r="AE295" s="332">
        <v>63.4</v>
      </c>
      <c r="AF295" s="332">
        <v>66.2</v>
      </c>
      <c r="AG295" s="332">
        <v>98.7</v>
      </c>
      <c r="AH295" s="332">
        <v>60.7</v>
      </c>
      <c r="AI295" s="332">
        <v>55.9</v>
      </c>
      <c r="AJ295" s="332">
        <v>53.9</v>
      </c>
      <c r="AK295" s="332">
        <v>90.1</v>
      </c>
      <c r="AL295" s="332">
        <v>58.9</v>
      </c>
      <c r="AM295" s="332">
        <v>7.2</v>
      </c>
      <c r="AN295" s="332">
        <v>14.6</v>
      </c>
      <c r="AO295" s="332">
        <v>6.4</v>
      </c>
      <c r="AP295" s="332">
        <v>8.1</v>
      </c>
      <c r="AQ295" s="332"/>
      <c r="AR295" s="332"/>
      <c r="AS295" s="332"/>
      <c r="AT295" s="332"/>
      <c r="AU295" s="332"/>
      <c r="AV295" s="332"/>
      <c r="AW295" s="332"/>
      <c r="AX295" s="332"/>
      <c r="AY295" s="332">
        <v>0.85</v>
      </c>
      <c r="AZ295" s="332">
        <v>0.85</v>
      </c>
      <c r="BA295" s="332">
        <v>0.85</v>
      </c>
      <c r="BB295" s="261">
        <v>404</v>
      </c>
      <c r="BC295" s="261">
        <v>401</v>
      </c>
      <c r="BD295" s="261">
        <v>400</v>
      </c>
      <c r="BE295" s="261">
        <v>231</v>
      </c>
      <c r="BF295" s="261">
        <v>232</v>
      </c>
      <c r="BG295" s="261">
        <v>230</v>
      </c>
      <c r="BH295" s="261">
        <v>66.599999999999994</v>
      </c>
      <c r="BI295" s="261">
        <v>62.1</v>
      </c>
      <c r="BJ295" s="261">
        <v>74.099999999999994</v>
      </c>
      <c r="BK295" s="261">
        <v>31.7</v>
      </c>
      <c r="BL295" s="261">
        <v>60.8</v>
      </c>
      <c r="BM295" s="261">
        <v>47</v>
      </c>
      <c r="BN295" s="261">
        <v>69.8</v>
      </c>
      <c r="BO295" s="261">
        <v>33.700000000000003</v>
      </c>
      <c r="BP295" s="261">
        <v>10.4</v>
      </c>
      <c r="BQ295" s="261">
        <v>15.8</v>
      </c>
      <c r="BR295" s="261">
        <v>5.6</v>
      </c>
      <c r="BS295" s="261">
        <v>5.7</v>
      </c>
      <c r="BT295" s="261"/>
      <c r="BU295" s="261"/>
      <c r="BV295" s="261"/>
      <c r="BW295" s="261"/>
      <c r="BX295" s="261"/>
      <c r="BY295" s="261"/>
      <c r="BZ295" s="261"/>
      <c r="CA295" s="261"/>
      <c r="CB295" s="261">
        <v>0.85</v>
      </c>
      <c r="CC295" s="261">
        <v>0.85</v>
      </c>
      <c r="CD295" s="261">
        <v>0.85</v>
      </c>
      <c r="CE295" s="333"/>
      <c r="CF295" s="333"/>
      <c r="CG295" s="333">
        <v>230</v>
      </c>
      <c r="CH295" s="333">
        <v>45017182465</v>
      </c>
      <c r="CI295" s="333"/>
      <c r="CJ295" s="333"/>
      <c r="CK295" s="333" t="s">
        <v>1789</v>
      </c>
      <c r="CL295" s="333">
        <v>5219019067</v>
      </c>
      <c r="CM295" s="333" t="s">
        <v>1789</v>
      </c>
      <c r="CN295" s="333">
        <v>5219019067</v>
      </c>
      <c r="CO295" s="333" t="s">
        <v>1789</v>
      </c>
      <c r="CP295" s="333">
        <v>5219019067</v>
      </c>
      <c r="CQ295" s="333"/>
      <c r="CR295" s="333"/>
      <c r="CS295" s="333"/>
      <c r="CT295" s="333"/>
      <c r="CU295" s="333"/>
      <c r="CV295" s="333"/>
      <c r="CW295" s="333"/>
      <c r="CX295" s="333"/>
      <c r="CY295" s="333"/>
      <c r="CZ295" s="333"/>
      <c r="DA295" s="333"/>
      <c r="DB295" s="374"/>
      <c r="DC295" s="154"/>
      <c r="DD295" s="179">
        <f t="shared" si="207"/>
        <v>226.68026748271561</v>
      </c>
      <c r="DE295" s="179">
        <f t="shared" si="208"/>
        <v>27.968910000000001</v>
      </c>
      <c r="DF295" s="179">
        <f t="shared" si="209"/>
        <v>29.204130000000006</v>
      </c>
      <c r="DG295" s="179">
        <f t="shared" si="210"/>
        <v>43.541505000000008</v>
      </c>
      <c r="DH295" s="180">
        <f t="shared" si="211"/>
        <v>98.7</v>
      </c>
      <c r="DI295" s="181">
        <f t="shared" si="230"/>
        <v>230</v>
      </c>
      <c r="DJ295" s="182">
        <f t="shared" si="225"/>
        <v>0</v>
      </c>
      <c r="DK295" s="182">
        <f t="shared" si="226"/>
        <v>1</v>
      </c>
      <c r="DL295" s="182">
        <f t="shared" si="231"/>
        <v>0</v>
      </c>
      <c r="DM295" s="182">
        <f t="shared" si="232"/>
        <v>0</v>
      </c>
      <c r="DN295" s="182">
        <f t="shared" si="233"/>
        <v>0</v>
      </c>
      <c r="DO295" s="182">
        <f t="shared" si="212"/>
        <v>1</v>
      </c>
      <c r="DP295" s="182">
        <f t="shared" si="213"/>
        <v>0</v>
      </c>
      <c r="DQ295" s="25">
        <f t="shared" si="214"/>
        <v>0</v>
      </c>
      <c r="DR295" s="169"/>
      <c r="DS295" s="166" t="str">
        <f t="shared" si="234"/>
        <v>A</v>
      </c>
      <c r="DT295" s="166" t="str">
        <f t="shared" si="235"/>
        <v>B</v>
      </c>
      <c r="DU295" s="167">
        <f t="shared" si="236"/>
        <v>2</v>
      </c>
      <c r="DV295" s="153" t="str">
        <f>VLOOKUP(M295,'Data Master kondisi'!$O$3:$P$11,2,FALSE)</f>
        <v>Y</v>
      </c>
      <c r="DW295" s="153">
        <f>LOOKUP(DV295,{"X","X","X","Y","Y","Y","Z","Z","Z"},{6,6,6,4,4,4,2,2,2})</f>
        <v>4</v>
      </c>
      <c r="DX295" s="153">
        <f t="shared" si="215"/>
        <v>1</v>
      </c>
      <c r="DY295" s="153">
        <f t="shared" si="237"/>
        <v>7</v>
      </c>
      <c r="DZ295" s="153" t="str">
        <f>VLOOKUP(G295,'Data Master class'!$A$5:$D$12,3,FALSE)</f>
        <v>A</v>
      </c>
      <c r="EA295" s="160" t="str">
        <f t="shared" si="238"/>
        <v>CUKUP</v>
      </c>
      <c r="EB295" s="156"/>
      <c r="EC295" s="153">
        <f>VLOOKUP(G295,'Data Master class'!$A$5:$D$12,2,FALSE)</f>
        <v>5</v>
      </c>
      <c r="ED295" s="153" t="str">
        <f>VLOOKUP(H295,'Data Master class'!$E$5:$G$6,3,FALSE)</f>
        <v>X</v>
      </c>
      <c r="EE295" s="153">
        <f>VLOOKUP(H295,'Data Master class'!$E$5:$G$6,2,FALSE)</f>
        <v>2</v>
      </c>
      <c r="EF295" s="153">
        <f t="shared" si="239"/>
        <v>7</v>
      </c>
      <c r="EG295" s="153" t="str">
        <f t="shared" si="240"/>
        <v>CLASS 2</v>
      </c>
      <c r="EH295" s="153">
        <f t="shared" si="241"/>
        <v>14</v>
      </c>
      <c r="EI295" s="171"/>
      <c r="EJ295" s="441">
        <f t="shared" si="216"/>
        <v>0.1668856767411302</v>
      </c>
      <c r="EK295" s="441">
        <f t="shared" si="217"/>
        <v>0.13009198423127469</v>
      </c>
      <c r="EL295" s="441">
        <f t="shared" si="218"/>
        <v>0.29697766097240463</v>
      </c>
      <c r="EM295" s="442">
        <f t="shared" si="242"/>
        <v>0.19798510731493649</v>
      </c>
      <c r="EN295" s="443" t="str">
        <f t="shared" si="243"/>
        <v>CUKUP</v>
      </c>
      <c r="EO295" s="195"/>
      <c r="EP295" s="196" t="e">
        <f>'2. SUHU &amp; FISIK TRAFO'!CY295</f>
        <v>#NAME?</v>
      </c>
      <c r="EQ295" s="168" t="e">
        <f t="shared" si="244"/>
        <v>#NAME?</v>
      </c>
      <c r="ER295" s="189" t="e">
        <f t="shared" si="245"/>
        <v>#NAME?</v>
      </c>
      <c r="ES295" s="195"/>
      <c r="ET295" s="447">
        <f t="shared" si="227"/>
        <v>53.684199999999997</v>
      </c>
      <c r="EU295" s="447">
        <f t="shared" si="246"/>
        <v>42.947360000000003</v>
      </c>
      <c r="EV295" s="448">
        <f t="shared" si="219"/>
        <v>33.552624999999999</v>
      </c>
      <c r="EW295" s="449" t="str">
        <f t="shared" si="247"/>
        <v>BAIK</v>
      </c>
      <c r="EX295" s="721"/>
      <c r="EY295" s="447">
        <f t="shared" si="228"/>
        <v>46.834800000000001</v>
      </c>
      <c r="EZ295" s="447">
        <f t="shared" si="220"/>
        <v>37.467840000000002</v>
      </c>
      <c r="FA295" s="448">
        <f t="shared" si="229"/>
        <v>29.271750000000001</v>
      </c>
      <c r="FB295" s="449" t="str">
        <f t="shared" si="221"/>
        <v>BAIK</v>
      </c>
      <c r="FC295" s="195"/>
      <c r="FD295" s="453">
        <f t="shared" si="222"/>
        <v>60.7</v>
      </c>
      <c r="FE295" s="454">
        <f t="shared" si="223"/>
        <v>231.21387283236993</v>
      </c>
      <c r="FF295" s="725">
        <f t="shared" si="224"/>
        <v>26.252750000000002</v>
      </c>
      <c r="FG295" s="202" t="str">
        <f t="shared" si="248"/>
        <v>BURUK</v>
      </c>
    </row>
    <row r="296" spans="1:163">
      <c r="A296" s="347">
        <v>284</v>
      </c>
      <c r="B296" s="764" t="s">
        <v>2232</v>
      </c>
      <c r="C296" s="331" t="s">
        <v>1790</v>
      </c>
      <c r="D296" s="259" t="s">
        <v>1791</v>
      </c>
      <c r="E296" s="319" t="s">
        <v>1689</v>
      </c>
      <c r="F296" s="319" t="s">
        <v>1754</v>
      </c>
      <c r="G296" s="208" t="s">
        <v>204</v>
      </c>
      <c r="H296" s="214" t="s">
        <v>209</v>
      </c>
      <c r="I296" s="463" t="s">
        <v>1792</v>
      </c>
      <c r="J296" s="462" t="s">
        <v>1793</v>
      </c>
      <c r="K296" s="259" t="s">
        <v>315</v>
      </c>
      <c r="L296" s="259" t="s">
        <v>342</v>
      </c>
      <c r="M296" s="259">
        <v>100</v>
      </c>
      <c r="N296" s="259" t="s">
        <v>1794</v>
      </c>
      <c r="O296" s="259" t="s">
        <v>1409</v>
      </c>
      <c r="P296" s="259" t="s">
        <v>316</v>
      </c>
      <c r="Q296" s="703">
        <v>0.44722222222480923</v>
      </c>
      <c r="R296" s="433">
        <v>44804</v>
      </c>
      <c r="S296" s="331" t="s">
        <v>318</v>
      </c>
      <c r="T296" s="331" t="s">
        <v>343</v>
      </c>
      <c r="U296" s="259">
        <v>2</v>
      </c>
      <c r="V296" s="259">
        <v>1</v>
      </c>
      <c r="W296" s="259">
        <v>3</v>
      </c>
      <c r="X296" s="259">
        <v>20000</v>
      </c>
      <c r="Y296" s="332">
        <v>411</v>
      </c>
      <c r="Z296" s="332">
        <v>409</v>
      </c>
      <c r="AA296" s="332">
        <v>408</v>
      </c>
      <c r="AB296" s="332">
        <v>235</v>
      </c>
      <c r="AC296" s="332">
        <v>234</v>
      </c>
      <c r="AD296" s="332">
        <v>235</v>
      </c>
      <c r="AE296" s="332">
        <v>23.7</v>
      </c>
      <c r="AF296" s="332">
        <v>35.700000000000003</v>
      </c>
      <c r="AG296" s="332">
        <v>36.200000000000003</v>
      </c>
      <c r="AH296" s="332">
        <v>21.3</v>
      </c>
      <c r="AI296" s="332">
        <v>1.9</v>
      </c>
      <c r="AJ296" s="332">
        <v>6.6</v>
      </c>
      <c r="AK296" s="332">
        <v>13.4</v>
      </c>
      <c r="AL296" s="332">
        <v>10.3</v>
      </c>
      <c r="AM296" s="332">
        <v>22.5</v>
      </c>
      <c r="AN296" s="332">
        <v>25.8</v>
      </c>
      <c r="AO296" s="332">
        <v>26.9</v>
      </c>
      <c r="AP296" s="332">
        <v>15.3</v>
      </c>
      <c r="AQ296" s="332"/>
      <c r="AR296" s="332"/>
      <c r="AS296" s="332"/>
      <c r="AT296" s="332"/>
      <c r="AU296" s="332"/>
      <c r="AV296" s="332"/>
      <c r="AW296" s="332"/>
      <c r="AX296" s="332"/>
      <c r="AY296" s="332">
        <v>0.85</v>
      </c>
      <c r="AZ296" s="332">
        <v>0.85</v>
      </c>
      <c r="BA296" s="332">
        <v>0.85</v>
      </c>
      <c r="BB296" s="261">
        <v>391</v>
      </c>
      <c r="BC296" s="261">
        <v>400</v>
      </c>
      <c r="BD296" s="261">
        <v>398</v>
      </c>
      <c r="BE296" s="261">
        <v>230</v>
      </c>
      <c r="BF296" s="261">
        <v>230</v>
      </c>
      <c r="BG296" s="261">
        <v>224</v>
      </c>
      <c r="BH296" s="261">
        <v>23.9</v>
      </c>
      <c r="BI296" s="261">
        <v>24.1</v>
      </c>
      <c r="BJ296" s="261">
        <v>25.7</v>
      </c>
      <c r="BK296" s="261">
        <v>11.2</v>
      </c>
      <c r="BL296" s="261">
        <v>2.7</v>
      </c>
      <c r="BM296" s="261">
        <v>6.6</v>
      </c>
      <c r="BN296" s="261">
        <v>9.1999999999999993</v>
      </c>
      <c r="BO296" s="261">
        <v>6.5</v>
      </c>
      <c r="BP296" s="261">
        <v>22.5</v>
      </c>
      <c r="BQ296" s="261">
        <v>19.399999999999999</v>
      </c>
      <c r="BR296" s="261">
        <v>14.1</v>
      </c>
      <c r="BS296" s="261">
        <v>10</v>
      </c>
      <c r="BT296" s="261"/>
      <c r="BU296" s="261"/>
      <c r="BV296" s="261"/>
      <c r="BW296" s="261"/>
      <c r="BX296" s="261"/>
      <c r="BY296" s="261"/>
      <c r="BZ296" s="261"/>
      <c r="CA296" s="261"/>
      <c r="CB296" s="261">
        <v>0.85</v>
      </c>
      <c r="CC296" s="261">
        <v>0.85</v>
      </c>
      <c r="CD296" s="261">
        <v>0.85</v>
      </c>
      <c r="CE296" s="333">
        <v>230</v>
      </c>
      <c r="CF296" s="333">
        <v>56601419874</v>
      </c>
      <c r="CG296" s="333"/>
      <c r="CH296" s="333"/>
      <c r="CI296" s="333"/>
      <c r="CJ296" s="333"/>
      <c r="CK296" s="333"/>
      <c r="CL296" s="333"/>
      <c r="CM296" s="333">
        <v>229</v>
      </c>
      <c r="CN296" s="333">
        <v>56601456843</v>
      </c>
      <c r="CO296" s="333"/>
      <c r="CP296" s="333"/>
      <c r="CQ296" s="333"/>
      <c r="CR296" s="333"/>
      <c r="CS296" s="333"/>
      <c r="CT296" s="333"/>
      <c r="CU296" s="333"/>
      <c r="CV296" s="333"/>
      <c r="CW296" s="333"/>
      <c r="CX296" s="333"/>
      <c r="CY296" s="333"/>
      <c r="CZ296" s="333"/>
      <c r="DA296" s="333"/>
      <c r="DB296" s="374"/>
      <c r="DC296" s="154"/>
      <c r="DD296" s="179">
        <f t="shared" si="207"/>
        <v>141.21368454745721</v>
      </c>
      <c r="DE296" s="179">
        <f t="shared" si="208"/>
        <v>16.783076000000001</v>
      </c>
      <c r="DF296" s="179">
        <f t="shared" si="209"/>
        <v>25.280836000000001</v>
      </c>
      <c r="DG296" s="179">
        <f t="shared" si="210"/>
        <v>25.63490933333334</v>
      </c>
      <c r="DH296" s="180">
        <f t="shared" si="211"/>
        <v>36.200000000000003</v>
      </c>
      <c r="DI296" s="181">
        <f t="shared" si="230"/>
        <v>229</v>
      </c>
      <c r="DJ296" s="182">
        <f t="shared" si="225"/>
        <v>1</v>
      </c>
      <c r="DK296" s="182">
        <f t="shared" si="226"/>
        <v>0</v>
      </c>
      <c r="DL296" s="182">
        <f t="shared" si="231"/>
        <v>0</v>
      </c>
      <c r="DM296" s="182">
        <f t="shared" si="232"/>
        <v>0</v>
      </c>
      <c r="DN296" s="182">
        <f t="shared" si="233"/>
        <v>0</v>
      </c>
      <c r="DO296" s="182">
        <f t="shared" si="212"/>
        <v>1</v>
      </c>
      <c r="DP296" s="182">
        <f t="shared" si="213"/>
        <v>0</v>
      </c>
      <c r="DQ296" s="25">
        <f t="shared" si="214"/>
        <v>0</v>
      </c>
      <c r="DR296" s="169"/>
      <c r="DS296" s="166" t="str">
        <f t="shared" si="234"/>
        <v>A</v>
      </c>
      <c r="DT296" s="166" t="str">
        <f t="shared" si="235"/>
        <v>A</v>
      </c>
      <c r="DU296" s="167">
        <f t="shared" si="236"/>
        <v>1</v>
      </c>
      <c r="DV296" s="153" t="str">
        <f>VLOOKUP(M296,'Data Master kondisi'!$O$3:$P$11,2,FALSE)</f>
        <v>Z</v>
      </c>
      <c r="DW296" s="153">
        <f>LOOKUP(DV296,{"X","X","X","Y","Y","Y","Z","Z","Z"},{6,6,6,4,4,4,2,2,2})</f>
        <v>2</v>
      </c>
      <c r="DX296" s="153">
        <f t="shared" si="215"/>
        <v>1</v>
      </c>
      <c r="DY296" s="153">
        <f t="shared" si="237"/>
        <v>4</v>
      </c>
      <c r="DZ296" s="153" t="str">
        <f>VLOOKUP(G296,'Data Master class'!$A$5:$D$12,3,FALSE)</f>
        <v>A</v>
      </c>
      <c r="EA296" s="160" t="str">
        <f t="shared" si="238"/>
        <v>BAIK</v>
      </c>
      <c r="EB296" s="156"/>
      <c r="EC296" s="153">
        <f>VLOOKUP(G296,'Data Master class'!$A$5:$D$12,2,FALSE)</f>
        <v>5</v>
      </c>
      <c r="ED296" s="153" t="str">
        <f>VLOOKUP(H296,'Data Master class'!$E$5:$G$6,3,FALSE)</f>
        <v>Y</v>
      </c>
      <c r="EE296" s="153">
        <f>VLOOKUP(H296,'Data Master class'!$E$5:$G$6,2,FALSE)</f>
        <v>1</v>
      </c>
      <c r="EF296" s="153">
        <f t="shared" si="239"/>
        <v>6</v>
      </c>
      <c r="EG296" s="153" t="str">
        <f t="shared" si="240"/>
        <v>CLASS 2</v>
      </c>
      <c r="EH296" s="153">
        <f t="shared" si="241"/>
        <v>10</v>
      </c>
      <c r="EI296" s="171"/>
      <c r="EJ296" s="441">
        <f t="shared" si="216"/>
        <v>0.25627615062761516</v>
      </c>
      <c r="EK296" s="441">
        <f t="shared" si="217"/>
        <v>0.12029288702928866</v>
      </c>
      <c r="EL296" s="441">
        <f t="shared" si="218"/>
        <v>0.1359832635983263</v>
      </c>
      <c r="EM296" s="442">
        <f t="shared" si="242"/>
        <v>0.17085076708507671</v>
      </c>
      <c r="EN296" s="443" t="str">
        <f t="shared" si="243"/>
        <v>CUKUP</v>
      </c>
      <c r="EO296" s="195"/>
      <c r="EP296" s="196" t="e">
        <f>'2. SUHU &amp; FISIK TRAFO'!CY296</f>
        <v>#NAME?</v>
      </c>
      <c r="EQ296" s="168" t="e">
        <f t="shared" si="244"/>
        <v>#NAME?</v>
      </c>
      <c r="ER296" s="189" t="e">
        <f t="shared" si="245"/>
        <v>#NAME?</v>
      </c>
      <c r="ES296" s="195"/>
      <c r="ET296" s="447">
        <f t="shared" si="227"/>
        <v>22.430300000000003</v>
      </c>
      <c r="EU296" s="447">
        <f t="shared" si="246"/>
        <v>17.944240000000004</v>
      </c>
      <c r="EV296" s="448">
        <f t="shared" si="219"/>
        <v>22.430300000000003</v>
      </c>
      <c r="EW296" s="449" t="str">
        <f t="shared" si="247"/>
        <v>BAIK</v>
      </c>
      <c r="EX296" s="721"/>
      <c r="EY296" s="447">
        <f t="shared" si="228"/>
        <v>16.796800000000001</v>
      </c>
      <c r="EZ296" s="447">
        <f t="shared" si="220"/>
        <v>13.437440000000002</v>
      </c>
      <c r="FA296" s="448">
        <f t="shared" si="229"/>
        <v>16.796800000000001</v>
      </c>
      <c r="FB296" s="449" t="str">
        <f t="shared" si="221"/>
        <v>BAIK</v>
      </c>
      <c r="FC296" s="195"/>
      <c r="FD296" s="453">
        <f t="shared" si="222"/>
        <v>21.3</v>
      </c>
      <c r="FE296" s="454">
        <f t="shared" si="223"/>
        <v>144.50867052023122</v>
      </c>
      <c r="FF296" s="725">
        <f t="shared" si="224"/>
        <v>14.739599999999999</v>
      </c>
      <c r="FG296" s="202" t="str">
        <f t="shared" si="248"/>
        <v>CUKUP</v>
      </c>
    </row>
    <row r="297" spans="1:163">
      <c r="A297" s="347">
        <v>285</v>
      </c>
      <c r="B297" s="764" t="s">
        <v>2232</v>
      </c>
      <c r="C297" s="331" t="s">
        <v>1795</v>
      </c>
      <c r="D297" s="259" t="s">
        <v>1688</v>
      </c>
      <c r="E297" s="319" t="s">
        <v>1689</v>
      </c>
      <c r="F297" s="319" t="s">
        <v>1796</v>
      </c>
      <c r="G297" s="208" t="s">
        <v>204</v>
      </c>
      <c r="H297" s="214" t="s">
        <v>209</v>
      </c>
      <c r="I297" s="463" t="s">
        <v>1797</v>
      </c>
      <c r="J297" s="462" t="s">
        <v>1798</v>
      </c>
      <c r="K297" s="259" t="s">
        <v>341</v>
      </c>
      <c r="L297" s="259" t="s">
        <v>1799</v>
      </c>
      <c r="M297" s="259">
        <v>100</v>
      </c>
      <c r="N297" s="259" t="s">
        <v>1800</v>
      </c>
      <c r="O297" s="259">
        <v>2021</v>
      </c>
      <c r="P297" s="259" t="s">
        <v>316</v>
      </c>
      <c r="Q297" s="703">
        <v>0.38194444444525288</v>
      </c>
      <c r="R297" s="433">
        <v>44804</v>
      </c>
      <c r="S297" s="331" t="s">
        <v>318</v>
      </c>
      <c r="T297" s="331" t="s">
        <v>343</v>
      </c>
      <c r="U297" s="259">
        <v>4</v>
      </c>
      <c r="V297" s="259">
        <v>2</v>
      </c>
      <c r="W297" s="259">
        <v>3</v>
      </c>
      <c r="X297" s="259">
        <v>20000</v>
      </c>
      <c r="Y297" s="332">
        <v>403</v>
      </c>
      <c r="Z297" s="332">
        <v>402</v>
      </c>
      <c r="AA297" s="332">
        <v>402</v>
      </c>
      <c r="AB297" s="332">
        <v>232</v>
      </c>
      <c r="AC297" s="332">
        <v>232</v>
      </c>
      <c r="AD297" s="332">
        <v>231</v>
      </c>
      <c r="AE297" s="332">
        <v>19.399999999999999</v>
      </c>
      <c r="AF297" s="332">
        <v>32.4</v>
      </c>
      <c r="AG297" s="332">
        <v>17</v>
      </c>
      <c r="AH297" s="332">
        <v>22.4</v>
      </c>
      <c r="AI297" s="332">
        <v>0</v>
      </c>
      <c r="AJ297" s="332">
        <v>0</v>
      </c>
      <c r="AK297" s="332">
        <v>0</v>
      </c>
      <c r="AL297" s="332">
        <v>0</v>
      </c>
      <c r="AM297" s="332">
        <v>19</v>
      </c>
      <c r="AN297" s="332">
        <v>31.6</v>
      </c>
      <c r="AO297" s="332">
        <v>16.399999999999999</v>
      </c>
      <c r="AP297" s="332">
        <v>22.2</v>
      </c>
      <c r="AQ297" s="332"/>
      <c r="AR297" s="332"/>
      <c r="AS297" s="332"/>
      <c r="AT297" s="332"/>
      <c r="AU297" s="332"/>
      <c r="AV297" s="332"/>
      <c r="AW297" s="332"/>
      <c r="AX297" s="332"/>
      <c r="AY297" s="332">
        <v>0.85</v>
      </c>
      <c r="AZ297" s="332">
        <v>0.85</v>
      </c>
      <c r="BA297" s="332">
        <v>0.85</v>
      </c>
      <c r="BB297" s="261">
        <v>403</v>
      </c>
      <c r="BC297" s="261">
        <v>400</v>
      </c>
      <c r="BD297" s="261">
        <v>400</v>
      </c>
      <c r="BE297" s="261">
        <v>232</v>
      </c>
      <c r="BF297" s="261">
        <v>232</v>
      </c>
      <c r="BG297" s="261">
        <v>230</v>
      </c>
      <c r="BH297" s="261">
        <v>11</v>
      </c>
      <c r="BI297" s="261">
        <v>13.7</v>
      </c>
      <c r="BJ297" s="261">
        <v>9.6999999999999993</v>
      </c>
      <c r="BK297" s="261">
        <v>15.3</v>
      </c>
      <c r="BL297" s="261">
        <v>0</v>
      </c>
      <c r="BM297" s="261">
        <v>0</v>
      </c>
      <c r="BN297" s="261">
        <v>0</v>
      </c>
      <c r="BO297" s="261">
        <v>0</v>
      </c>
      <c r="BP297" s="261">
        <v>10.9</v>
      </c>
      <c r="BQ297" s="261">
        <v>13.2</v>
      </c>
      <c r="BR297" s="261">
        <v>9.4</v>
      </c>
      <c r="BS297" s="261">
        <v>15.4</v>
      </c>
      <c r="BT297" s="261"/>
      <c r="BU297" s="261"/>
      <c r="BV297" s="261"/>
      <c r="BW297" s="261"/>
      <c r="BX297" s="261"/>
      <c r="BY297" s="261"/>
      <c r="BZ297" s="261"/>
      <c r="CA297" s="261"/>
      <c r="CB297" s="261">
        <v>0.85</v>
      </c>
      <c r="CC297" s="261">
        <v>0.85</v>
      </c>
      <c r="CD297" s="261">
        <v>0.85</v>
      </c>
      <c r="CE297" s="333"/>
      <c r="CF297" s="333"/>
      <c r="CG297" s="333"/>
      <c r="CH297" s="333"/>
      <c r="CI297" s="333"/>
      <c r="CJ297" s="333"/>
      <c r="CK297" s="333" t="s">
        <v>1801</v>
      </c>
      <c r="CL297" s="333">
        <v>163000278994</v>
      </c>
      <c r="CM297" s="333" t="s">
        <v>1801</v>
      </c>
      <c r="CN297" s="333">
        <v>163000278994</v>
      </c>
      <c r="CO297" s="333" t="s">
        <v>1801</v>
      </c>
      <c r="CP297" s="333">
        <v>163000278994</v>
      </c>
      <c r="CQ297" s="333"/>
      <c r="CR297" s="333"/>
      <c r="CS297" s="333"/>
      <c r="CT297" s="333"/>
      <c r="CU297" s="333"/>
      <c r="CV297" s="333"/>
      <c r="CW297" s="333"/>
      <c r="CX297" s="333"/>
      <c r="CY297" s="333"/>
      <c r="CZ297" s="333"/>
      <c r="DA297" s="333"/>
      <c r="DB297" s="374"/>
      <c r="DC297" s="154"/>
      <c r="DD297" s="179">
        <f t="shared" si="207"/>
        <v>143.67059206650993</v>
      </c>
      <c r="DE297" s="179">
        <f t="shared" si="208"/>
        <v>13.503111333333331</v>
      </c>
      <c r="DF297" s="179">
        <f t="shared" si="209"/>
        <v>22.551587999999995</v>
      </c>
      <c r="DG297" s="179">
        <f t="shared" si="210"/>
        <v>11.832623333333332</v>
      </c>
      <c r="DH297" s="180">
        <f t="shared" si="211"/>
        <v>32.4</v>
      </c>
      <c r="DI297" s="181">
        <f t="shared" si="230"/>
        <v>0</v>
      </c>
      <c r="DJ297" s="182">
        <f t="shared" si="225"/>
        <v>1</v>
      </c>
      <c r="DK297" s="182">
        <f t="shared" si="226"/>
        <v>0</v>
      </c>
      <c r="DL297" s="182">
        <f t="shared" si="231"/>
        <v>0</v>
      </c>
      <c r="DM297" s="182">
        <f t="shared" si="232"/>
        <v>0</v>
      </c>
      <c r="DN297" s="182">
        <f t="shared" si="233"/>
        <v>0</v>
      </c>
      <c r="DO297" s="182">
        <f t="shared" si="212"/>
        <v>1</v>
      </c>
      <c r="DP297" s="182">
        <f t="shared" si="213"/>
        <v>0</v>
      </c>
      <c r="DQ297" s="25">
        <f t="shared" si="214"/>
        <v>0</v>
      </c>
      <c r="DR297" s="169"/>
      <c r="DS297" s="166" t="str">
        <f t="shared" si="234"/>
        <v>A</v>
      </c>
      <c r="DT297" s="166" t="str">
        <f t="shared" si="235"/>
        <v>B</v>
      </c>
      <c r="DU297" s="167">
        <f t="shared" si="236"/>
        <v>2</v>
      </c>
      <c r="DV297" s="153" t="str">
        <f>VLOOKUP(M297,'Data Master kondisi'!$O$3:$P$11,2,FALSE)</f>
        <v>Z</v>
      </c>
      <c r="DW297" s="153">
        <f>LOOKUP(DV297,{"X","X","X","Y","Y","Y","Z","Z","Z"},{6,6,6,4,4,4,2,2,2})</f>
        <v>2</v>
      </c>
      <c r="DX297" s="153">
        <f t="shared" si="215"/>
        <v>1</v>
      </c>
      <c r="DY297" s="153">
        <f t="shared" si="237"/>
        <v>5</v>
      </c>
      <c r="DZ297" s="153" t="str">
        <f>VLOOKUP(G297,'Data Master class'!$A$5:$D$12,3,FALSE)</f>
        <v>A</v>
      </c>
      <c r="EA297" s="160" t="str">
        <f t="shared" si="238"/>
        <v>BAIK</v>
      </c>
      <c r="EB297" s="156"/>
      <c r="EC297" s="153">
        <f>VLOOKUP(G297,'Data Master class'!$A$5:$D$12,2,FALSE)</f>
        <v>5</v>
      </c>
      <c r="ED297" s="153" t="str">
        <f>VLOOKUP(H297,'Data Master class'!$E$5:$G$6,3,FALSE)</f>
        <v>Y</v>
      </c>
      <c r="EE297" s="153">
        <f>VLOOKUP(H297,'Data Master class'!$E$5:$G$6,2,FALSE)</f>
        <v>1</v>
      </c>
      <c r="EF297" s="153">
        <f t="shared" si="239"/>
        <v>6</v>
      </c>
      <c r="EG297" s="153" t="str">
        <f t="shared" si="240"/>
        <v>CLASS 2</v>
      </c>
      <c r="EH297" s="153">
        <f t="shared" si="241"/>
        <v>11</v>
      </c>
      <c r="EI297" s="171"/>
      <c r="EJ297" s="441">
        <f t="shared" si="216"/>
        <v>0.15406976744186054</v>
      </c>
      <c r="EK297" s="441">
        <f t="shared" si="217"/>
        <v>0.41279069767441851</v>
      </c>
      <c r="EL297" s="441">
        <f t="shared" si="218"/>
        <v>0.25872093023255816</v>
      </c>
      <c r="EM297" s="442">
        <f t="shared" si="242"/>
        <v>0.27519379844961239</v>
      </c>
      <c r="EN297" s="443" t="str">
        <f t="shared" si="243"/>
        <v>KURANG</v>
      </c>
      <c r="EO297" s="195"/>
      <c r="EP297" s="196" t="e">
        <f>'2. SUHU &amp; FISIK TRAFO'!CY297</f>
        <v>#NAME?</v>
      </c>
      <c r="EQ297" s="168" t="e">
        <f t="shared" si="244"/>
        <v>#NAME?</v>
      </c>
      <c r="ER297" s="189" t="e">
        <f t="shared" si="245"/>
        <v>#NAME?</v>
      </c>
      <c r="ES297" s="195"/>
      <c r="ET297" s="447">
        <f t="shared" si="227"/>
        <v>15.944599999999999</v>
      </c>
      <c r="EU297" s="447">
        <f t="shared" si="246"/>
        <v>12.75568</v>
      </c>
      <c r="EV297" s="448">
        <f t="shared" si="219"/>
        <v>15.944600000000001</v>
      </c>
      <c r="EW297" s="449" t="str">
        <f t="shared" si="247"/>
        <v>BAIK</v>
      </c>
      <c r="EX297" s="721"/>
      <c r="EY297" s="447">
        <f t="shared" si="228"/>
        <v>7.9613999999999994</v>
      </c>
      <c r="EZ297" s="447">
        <f t="shared" si="220"/>
        <v>6.3691199999999997</v>
      </c>
      <c r="FA297" s="448">
        <f t="shared" si="229"/>
        <v>7.9613999999999994</v>
      </c>
      <c r="FB297" s="449" t="str">
        <f t="shared" si="221"/>
        <v>BAIK</v>
      </c>
      <c r="FC297" s="195"/>
      <c r="FD297" s="453">
        <f t="shared" si="222"/>
        <v>22.4</v>
      </c>
      <c r="FE297" s="454">
        <f t="shared" si="223"/>
        <v>144.50867052023122</v>
      </c>
      <c r="FF297" s="725">
        <f t="shared" si="224"/>
        <v>15.500799999999998</v>
      </c>
      <c r="FG297" s="202" t="str">
        <f t="shared" si="248"/>
        <v>KURANG</v>
      </c>
    </row>
    <row r="298" spans="1:163">
      <c r="A298" s="347">
        <v>286</v>
      </c>
      <c r="B298" s="764" t="s">
        <v>2232</v>
      </c>
      <c r="C298" s="331" t="s">
        <v>1802</v>
      </c>
      <c r="D298" s="259" t="s">
        <v>1803</v>
      </c>
      <c r="E298" s="319" t="s">
        <v>1689</v>
      </c>
      <c r="F298" s="319" t="s">
        <v>1804</v>
      </c>
      <c r="G298" s="208" t="s">
        <v>206</v>
      </c>
      <c r="H298" s="214" t="s">
        <v>209</v>
      </c>
      <c r="I298" s="463" t="s">
        <v>1805</v>
      </c>
      <c r="J298" s="462" t="s">
        <v>1806</v>
      </c>
      <c r="K298" s="259" t="s">
        <v>341</v>
      </c>
      <c r="L298" s="259" t="s">
        <v>342</v>
      </c>
      <c r="M298" s="259">
        <v>50</v>
      </c>
      <c r="N298" s="259">
        <v>173300508</v>
      </c>
      <c r="O298" s="259">
        <v>2017</v>
      </c>
      <c r="P298" s="259" t="s">
        <v>316</v>
      </c>
      <c r="Q298" s="703">
        <v>0.82499999999708962</v>
      </c>
      <c r="R298" s="433">
        <v>44805</v>
      </c>
      <c r="S298" s="331" t="s">
        <v>318</v>
      </c>
      <c r="T298" s="331" t="s">
        <v>343</v>
      </c>
      <c r="U298" s="259">
        <v>2</v>
      </c>
      <c r="V298" s="259">
        <v>2</v>
      </c>
      <c r="W298" s="259">
        <v>3</v>
      </c>
      <c r="X298" s="259">
        <v>20000</v>
      </c>
      <c r="Y298" s="332">
        <v>404</v>
      </c>
      <c r="Z298" s="332">
        <v>400</v>
      </c>
      <c r="AA298" s="332">
        <v>399</v>
      </c>
      <c r="AB298" s="332">
        <v>232</v>
      </c>
      <c r="AC298" s="332">
        <v>232</v>
      </c>
      <c r="AD298" s="332">
        <v>229</v>
      </c>
      <c r="AE298" s="332">
        <v>20.8</v>
      </c>
      <c r="AF298" s="332">
        <v>36.4</v>
      </c>
      <c r="AG298" s="332">
        <v>38.1</v>
      </c>
      <c r="AH298" s="332">
        <v>20.9</v>
      </c>
      <c r="AI298" s="332">
        <v>1.2</v>
      </c>
      <c r="AJ298" s="332">
        <v>5.6</v>
      </c>
      <c r="AK298" s="332">
        <v>8.4</v>
      </c>
      <c r="AL298" s="332">
        <v>0</v>
      </c>
      <c r="AM298" s="332">
        <v>20.6</v>
      </c>
      <c r="AN298" s="332">
        <v>27.9</v>
      </c>
      <c r="AO298" s="332">
        <v>31.6</v>
      </c>
      <c r="AP298" s="332">
        <v>0</v>
      </c>
      <c r="AQ298" s="332"/>
      <c r="AR298" s="332"/>
      <c r="AS298" s="332"/>
      <c r="AT298" s="332"/>
      <c r="AU298" s="332"/>
      <c r="AV298" s="332"/>
      <c r="AW298" s="332"/>
      <c r="AX298" s="332"/>
      <c r="AY298" s="332">
        <v>0.85</v>
      </c>
      <c r="AZ298" s="332">
        <v>0.88</v>
      </c>
      <c r="BA298" s="332">
        <v>0.87</v>
      </c>
      <c r="BB298" s="261">
        <v>400</v>
      </c>
      <c r="BC298" s="261">
        <v>397</v>
      </c>
      <c r="BD298" s="261">
        <v>397</v>
      </c>
      <c r="BE298" s="261">
        <v>230</v>
      </c>
      <c r="BF298" s="261">
        <v>229</v>
      </c>
      <c r="BG298" s="261">
        <v>228</v>
      </c>
      <c r="BH298" s="261">
        <v>13</v>
      </c>
      <c r="BI298" s="261">
        <v>30.6</v>
      </c>
      <c r="BJ298" s="261">
        <v>28.7</v>
      </c>
      <c r="BK298" s="261">
        <v>19</v>
      </c>
      <c r="BL298" s="261">
        <v>1.2</v>
      </c>
      <c r="BM298" s="261">
        <v>5.7</v>
      </c>
      <c r="BN298" s="261">
        <v>6.7</v>
      </c>
      <c r="BO298" s="261">
        <v>0</v>
      </c>
      <c r="BP298" s="261">
        <v>12.4</v>
      </c>
      <c r="BQ298" s="261">
        <v>26.3</v>
      </c>
      <c r="BR298" s="261">
        <v>15.5</v>
      </c>
      <c r="BS298" s="261">
        <v>0</v>
      </c>
      <c r="BT298" s="261"/>
      <c r="BU298" s="261"/>
      <c r="BV298" s="261"/>
      <c r="BW298" s="261"/>
      <c r="BX298" s="261"/>
      <c r="BY298" s="261"/>
      <c r="BZ298" s="261"/>
      <c r="CA298" s="261"/>
      <c r="CB298" s="261">
        <v>0.86</v>
      </c>
      <c r="CC298" s="261">
        <v>0.87</v>
      </c>
      <c r="CD298" s="261">
        <v>0.84</v>
      </c>
      <c r="CE298" s="333">
        <v>230</v>
      </c>
      <c r="CF298" s="333">
        <v>86032078841</v>
      </c>
      <c r="CG298" s="333">
        <v>227</v>
      </c>
      <c r="CH298" s="333">
        <v>45017436986</v>
      </c>
      <c r="CI298" s="333">
        <v>225</v>
      </c>
      <c r="CJ298" s="333">
        <v>95017519294</v>
      </c>
      <c r="CK298" s="333">
        <v>225</v>
      </c>
      <c r="CL298" s="333">
        <v>450168617629</v>
      </c>
      <c r="CM298" s="333">
        <v>222</v>
      </c>
      <c r="CN298" s="333">
        <v>45017763876</v>
      </c>
      <c r="CO298" s="333">
        <v>225</v>
      </c>
      <c r="CP298" s="333">
        <v>22101012146</v>
      </c>
      <c r="CQ298" s="333"/>
      <c r="CR298" s="333"/>
      <c r="CS298" s="333"/>
      <c r="CT298" s="333"/>
      <c r="CU298" s="333"/>
      <c r="CV298" s="333"/>
      <c r="CW298" s="333"/>
      <c r="CX298" s="333"/>
      <c r="CY298" s="333"/>
      <c r="CZ298" s="333"/>
      <c r="DA298" s="333"/>
      <c r="DB298" s="374"/>
      <c r="DC298" s="154"/>
      <c r="DD298" s="179">
        <f t="shared" si="207"/>
        <v>72.074149885402093</v>
      </c>
      <c r="DE298" s="179">
        <f t="shared" si="208"/>
        <v>28.859168</v>
      </c>
      <c r="DF298" s="179">
        <f t="shared" si="209"/>
        <v>50.503543999999998</v>
      </c>
      <c r="DG298" s="179">
        <f t="shared" si="210"/>
        <v>52.862226000000014</v>
      </c>
      <c r="DH298" s="180">
        <f t="shared" si="211"/>
        <v>38.1</v>
      </c>
      <c r="DI298" s="181">
        <f t="shared" si="230"/>
        <v>222</v>
      </c>
      <c r="DJ298" s="182">
        <f t="shared" si="225"/>
        <v>0</v>
      </c>
      <c r="DK298" s="182">
        <f t="shared" si="226"/>
        <v>1</v>
      </c>
      <c r="DL298" s="182">
        <f t="shared" si="231"/>
        <v>0</v>
      </c>
      <c r="DM298" s="182">
        <f t="shared" si="232"/>
        <v>0</v>
      </c>
      <c r="DN298" s="182">
        <f t="shared" si="233"/>
        <v>0</v>
      </c>
      <c r="DO298" s="182">
        <f t="shared" si="212"/>
        <v>0</v>
      </c>
      <c r="DP298" s="182">
        <f t="shared" si="213"/>
        <v>1</v>
      </c>
      <c r="DQ298" s="25">
        <f t="shared" si="214"/>
        <v>0</v>
      </c>
      <c r="DR298" s="169"/>
      <c r="DS298" s="166" t="str">
        <f t="shared" si="234"/>
        <v>A</v>
      </c>
      <c r="DT298" s="166" t="str">
        <f t="shared" si="235"/>
        <v>B</v>
      </c>
      <c r="DU298" s="167">
        <f t="shared" si="236"/>
        <v>2</v>
      </c>
      <c r="DV298" s="153" t="str">
        <f>VLOOKUP(M298,'Data Master kondisi'!$O$3:$P$11,2,FALSE)</f>
        <v>Z</v>
      </c>
      <c r="DW298" s="153">
        <f>LOOKUP(DV298,{"X","X","X","Y","Y","Y","Z","Z","Z"},{6,6,6,4,4,4,2,2,2})</f>
        <v>2</v>
      </c>
      <c r="DX298" s="153">
        <f t="shared" si="215"/>
        <v>1</v>
      </c>
      <c r="DY298" s="153">
        <f t="shared" si="237"/>
        <v>5</v>
      </c>
      <c r="DZ298" s="153" t="str">
        <f>VLOOKUP(G298,'Data Master class'!$A$5:$D$12,3,FALSE)</f>
        <v>B</v>
      </c>
      <c r="EA298" s="160" t="str">
        <f t="shared" si="238"/>
        <v>BAIK</v>
      </c>
      <c r="EB298" s="156"/>
      <c r="EC298" s="153">
        <f>VLOOKUP(G298,'Data Master class'!$A$5:$D$12,2,FALSE)</f>
        <v>3</v>
      </c>
      <c r="ED298" s="153" t="str">
        <f>VLOOKUP(H298,'Data Master class'!$E$5:$G$6,3,FALSE)</f>
        <v>Y</v>
      </c>
      <c r="EE298" s="153">
        <f>VLOOKUP(H298,'Data Master class'!$E$5:$G$6,2,FALSE)</f>
        <v>1</v>
      </c>
      <c r="EF298" s="153">
        <f t="shared" si="239"/>
        <v>4</v>
      </c>
      <c r="EG298" s="153" t="str">
        <f t="shared" si="240"/>
        <v>CLASS 3</v>
      </c>
      <c r="EH298" s="153">
        <f t="shared" si="241"/>
        <v>9</v>
      </c>
      <c r="EI298" s="171"/>
      <c r="EJ298" s="441">
        <f t="shared" si="216"/>
        <v>0.34522560335781743</v>
      </c>
      <c r="EK298" s="441">
        <f t="shared" si="217"/>
        <v>0.14585519412381936</v>
      </c>
      <c r="EL298" s="441">
        <f t="shared" si="218"/>
        <v>0.19937040923399785</v>
      </c>
      <c r="EM298" s="442">
        <f t="shared" si="242"/>
        <v>0.23015040223854488</v>
      </c>
      <c r="EN298" s="443" t="str">
        <f t="shared" si="243"/>
        <v>KURANG</v>
      </c>
      <c r="EO298" s="195"/>
      <c r="EP298" s="196" t="e">
        <f>'2. SUHU &amp; FISIK TRAFO'!CY298</f>
        <v>#NAME?</v>
      </c>
      <c r="EQ298" s="168" t="e">
        <f t="shared" si="244"/>
        <v>#NAME?</v>
      </c>
      <c r="ER298" s="189" t="e">
        <f t="shared" si="245"/>
        <v>#NAME?</v>
      </c>
      <c r="ES298" s="195"/>
      <c r="ET298" s="447">
        <f t="shared" si="227"/>
        <v>21.9953</v>
      </c>
      <c r="EU298" s="447">
        <f t="shared" si="246"/>
        <v>17.596240000000002</v>
      </c>
      <c r="EV298" s="448">
        <f t="shared" si="219"/>
        <v>43.990600000000001</v>
      </c>
      <c r="EW298" s="449" t="str">
        <f t="shared" si="247"/>
        <v>BAIK</v>
      </c>
      <c r="EX298" s="721"/>
      <c r="EY298" s="447">
        <f t="shared" si="228"/>
        <v>16.541</v>
      </c>
      <c r="EZ298" s="447">
        <f t="shared" si="220"/>
        <v>13.232800000000001</v>
      </c>
      <c r="FA298" s="448">
        <f t="shared" si="229"/>
        <v>33.082000000000001</v>
      </c>
      <c r="FB298" s="449" t="str">
        <f t="shared" si="221"/>
        <v>BAIK</v>
      </c>
      <c r="FC298" s="195"/>
      <c r="FD298" s="453">
        <f t="shared" si="222"/>
        <v>20.9</v>
      </c>
      <c r="FE298" s="454">
        <f t="shared" si="223"/>
        <v>72.25433526011561</v>
      </c>
      <c r="FF298" s="725">
        <f t="shared" si="224"/>
        <v>28.925599999999996</v>
      </c>
      <c r="FG298" s="202" t="str">
        <f t="shared" si="248"/>
        <v>BURUK</v>
      </c>
    </row>
    <row r="299" spans="1:163">
      <c r="A299" s="347">
        <v>287</v>
      </c>
      <c r="B299" s="764" t="s">
        <v>2232</v>
      </c>
      <c r="C299" s="331" t="s">
        <v>1807</v>
      </c>
      <c r="D299" s="259" t="s">
        <v>1808</v>
      </c>
      <c r="E299" s="319" t="s">
        <v>1689</v>
      </c>
      <c r="F299" s="319" t="s">
        <v>1804</v>
      </c>
      <c r="G299" s="208" t="s">
        <v>206</v>
      </c>
      <c r="H299" s="214" t="s">
        <v>209</v>
      </c>
      <c r="I299" s="463" t="s">
        <v>1809</v>
      </c>
      <c r="J299" s="462" t="s">
        <v>1810</v>
      </c>
      <c r="K299" s="259" t="s">
        <v>341</v>
      </c>
      <c r="L299" s="259" t="s">
        <v>1073</v>
      </c>
      <c r="M299" s="259">
        <v>50</v>
      </c>
      <c r="N299" s="259">
        <v>173300498</v>
      </c>
      <c r="O299" s="259">
        <v>2017</v>
      </c>
      <c r="P299" s="259" t="s">
        <v>316</v>
      </c>
      <c r="Q299" s="703">
        <v>0.78402777777955635</v>
      </c>
      <c r="R299" s="433">
        <v>44806</v>
      </c>
      <c r="S299" s="331" t="s">
        <v>318</v>
      </c>
      <c r="T299" s="331" t="s">
        <v>343</v>
      </c>
      <c r="U299" s="259">
        <v>2</v>
      </c>
      <c r="V299" s="259">
        <v>2</v>
      </c>
      <c r="W299" s="259">
        <v>3</v>
      </c>
      <c r="X299" s="259">
        <v>20000</v>
      </c>
      <c r="Y299" s="332">
        <v>398</v>
      </c>
      <c r="Z299" s="332">
        <v>398</v>
      </c>
      <c r="AA299" s="332">
        <v>400</v>
      </c>
      <c r="AB299" s="332">
        <v>230</v>
      </c>
      <c r="AC299" s="332">
        <v>229</v>
      </c>
      <c r="AD299" s="332">
        <v>230</v>
      </c>
      <c r="AE299" s="332">
        <v>50.3</v>
      </c>
      <c r="AF299" s="332">
        <v>60.2</v>
      </c>
      <c r="AG299" s="332">
        <v>42.8</v>
      </c>
      <c r="AH299" s="332">
        <v>34.700000000000003</v>
      </c>
      <c r="AI299" s="332">
        <v>43.7</v>
      </c>
      <c r="AJ299" s="332">
        <v>50.7</v>
      </c>
      <c r="AK299" s="332">
        <v>36.1</v>
      </c>
      <c r="AL299" s="332">
        <v>24</v>
      </c>
      <c r="AM299" s="332">
        <v>5</v>
      </c>
      <c r="AN299" s="332">
        <v>14</v>
      </c>
      <c r="AO299" s="332">
        <v>6.3</v>
      </c>
      <c r="AP299" s="332">
        <v>10.1</v>
      </c>
      <c r="AQ299" s="332"/>
      <c r="AR299" s="332"/>
      <c r="AS299" s="332"/>
      <c r="AT299" s="332"/>
      <c r="AU299" s="332"/>
      <c r="AV299" s="332"/>
      <c r="AW299" s="332"/>
      <c r="AX299" s="332"/>
      <c r="AY299" s="332">
        <v>0.86</v>
      </c>
      <c r="AZ299" s="332">
        <v>0.88</v>
      </c>
      <c r="BA299" s="332">
        <v>0.85</v>
      </c>
      <c r="BB299" s="261">
        <v>394</v>
      </c>
      <c r="BC299" s="261">
        <v>393</v>
      </c>
      <c r="BD299" s="261">
        <v>392</v>
      </c>
      <c r="BE299" s="261">
        <v>227</v>
      </c>
      <c r="BF299" s="261">
        <v>226</v>
      </c>
      <c r="BG299" s="261">
        <v>226</v>
      </c>
      <c r="BH299" s="261">
        <v>45.6</v>
      </c>
      <c r="BI299" s="261">
        <v>47.1</v>
      </c>
      <c r="BJ299" s="261">
        <v>32.700000000000003</v>
      </c>
      <c r="BK299" s="261">
        <v>15.2</v>
      </c>
      <c r="BL299" s="261">
        <v>26.2</v>
      </c>
      <c r="BM299" s="261">
        <v>29.1</v>
      </c>
      <c r="BN299" s="261">
        <v>24.6</v>
      </c>
      <c r="BO299" s="261">
        <v>7.8</v>
      </c>
      <c r="BP299" s="261">
        <v>18.3</v>
      </c>
      <c r="BQ299" s="261">
        <v>8.1999999999999993</v>
      </c>
      <c r="BR299" s="261">
        <v>9.9</v>
      </c>
      <c r="BS299" s="261">
        <v>1.1000000000000001</v>
      </c>
      <c r="BT299" s="261"/>
      <c r="BU299" s="261"/>
      <c r="BV299" s="261"/>
      <c r="BW299" s="261"/>
      <c r="BX299" s="261"/>
      <c r="BY299" s="261"/>
      <c r="BZ299" s="261"/>
      <c r="CA299" s="261"/>
      <c r="CB299" s="261">
        <v>0.85</v>
      </c>
      <c r="CC299" s="261">
        <v>0.87</v>
      </c>
      <c r="CD299" s="261">
        <v>0.88</v>
      </c>
      <c r="CE299" s="333">
        <v>223</v>
      </c>
      <c r="CF299" s="333">
        <v>8606104037</v>
      </c>
      <c r="CG299" s="333">
        <v>225</v>
      </c>
      <c r="CH299" s="333">
        <v>45016992153</v>
      </c>
      <c r="CI299" s="333">
        <v>219</v>
      </c>
      <c r="CJ299" s="333">
        <v>86056986598</v>
      </c>
      <c r="CK299" s="333">
        <v>230</v>
      </c>
      <c r="CL299" s="333">
        <v>45017689444</v>
      </c>
      <c r="CM299" s="333">
        <v>232</v>
      </c>
      <c r="CN299" s="333">
        <v>45027377834</v>
      </c>
      <c r="CO299" s="333">
        <v>231</v>
      </c>
      <c r="CP299" s="333">
        <v>56601401872</v>
      </c>
      <c r="CQ299" s="333"/>
      <c r="CR299" s="333"/>
      <c r="CS299" s="333"/>
      <c r="CT299" s="333"/>
      <c r="CU299" s="333"/>
      <c r="CV299" s="333"/>
      <c r="CW299" s="333"/>
      <c r="CX299" s="333"/>
      <c r="CY299" s="333"/>
      <c r="CZ299" s="333"/>
      <c r="DA299" s="333"/>
      <c r="DB299" s="374"/>
      <c r="DC299" s="154"/>
      <c r="DD299" s="179">
        <f t="shared" si="207"/>
        <v>72.495988555299931</v>
      </c>
      <c r="DE299" s="179">
        <f t="shared" si="208"/>
        <v>69.383149333333336</v>
      </c>
      <c r="DF299" s="179">
        <f t="shared" si="209"/>
        <v>83.039077333333339</v>
      </c>
      <c r="DG299" s="179">
        <f t="shared" si="210"/>
        <v>59.037749333333331</v>
      </c>
      <c r="DH299" s="180">
        <f t="shared" si="211"/>
        <v>60.2</v>
      </c>
      <c r="DI299" s="181">
        <f t="shared" si="230"/>
        <v>219</v>
      </c>
      <c r="DJ299" s="182">
        <f t="shared" si="225"/>
        <v>0</v>
      </c>
      <c r="DK299" s="182">
        <f t="shared" si="226"/>
        <v>0</v>
      </c>
      <c r="DL299" s="182">
        <f t="shared" si="231"/>
        <v>1</v>
      </c>
      <c r="DM299" s="182">
        <f t="shared" si="232"/>
        <v>0</v>
      </c>
      <c r="DN299" s="182">
        <f t="shared" si="233"/>
        <v>0</v>
      </c>
      <c r="DO299" s="182">
        <f t="shared" si="212"/>
        <v>0</v>
      </c>
      <c r="DP299" s="182">
        <f t="shared" si="213"/>
        <v>0</v>
      </c>
      <c r="DQ299" s="25">
        <f t="shared" si="214"/>
        <v>1</v>
      </c>
      <c r="DR299" s="169"/>
      <c r="DS299" s="166" t="str">
        <f t="shared" si="234"/>
        <v>B</v>
      </c>
      <c r="DT299" s="166" t="str">
        <f t="shared" si="235"/>
        <v>A</v>
      </c>
      <c r="DU299" s="167">
        <f t="shared" si="236"/>
        <v>4</v>
      </c>
      <c r="DV299" s="153" t="str">
        <f>VLOOKUP(M299,'Data Master kondisi'!$O$3:$P$11,2,FALSE)</f>
        <v>Z</v>
      </c>
      <c r="DW299" s="153">
        <f>LOOKUP(DV299,{"X","X","X","Y","Y","Y","Z","Z","Z"},{6,6,6,4,4,4,2,2,2})</f>
        <v>2</v>
      </c>
      <c r="DX299" s="153">
        <f t="shared" si="215"/>
        <v>1</v>
      </c>
      <c r="DY299" s="153">
        <f t="shared" si="237"/>
        <v>7</v>
      </c>
      <c r="DZ299" s="153" t="str">
        <f>VLOOKUP(G299,'Data Master class'!$A$5:$D$12,3,FALSE)</f>
        <v>B</v>
      </c>
      <c r="EA299" s="160" t="str">
        <f t="shared" si="238"/>
        <v>CUKUP</v>
      </c>
      <c r="EB299" s="156"/>
      <c r="EC299" s="153">
        <f>VLOOKUP(G299,'Data Master class'!$A$5:$D$12,2,FALSE)</f>
        <v>3</v>
      </c>
      <c r="ED299" s="153" t="str">
        <f>VLOOKUP(H299,'Data Master class'!$E$5:$G$6,3,FALSE)</f>
        <v>Y</v>
      </c>
      <c r="EE299" s="153">
        <f>VLOOKUP(H299,'Data Master class'!$E$5:$G$6,2,FALSE)</f>
        <v>1</v>
      </c>
      <c r="EF299" s="153">
        <f t="shared" si="239"/>
        <v>4</v>
      </c>
      <c r="EG299" s="153" t="str">
        <f t="shared" si="240"/>
        <v>CLASS 3</v>
      </c>
      <c r="EH299" s="153">
        <f t="shared" si="241"/>
        <v>11</v>
      </c>
      <c r="EI299" s="171"/>
      <c r="EJ299" s="441">
        <f t="shared" si="216"/>
        <v>1.5655577299412998E-2</v>
      </c>
      <c r="EK299" s="441">
        <f t="shared" si="217"/>
        <v>0.17808219178082194</v>
      </c>
      <c r="EL299" s="441">
        <f t="shared" si="218"/>
        <v>0.16242661448140908</v>
      </c>
      <c r="EM299" s="442">
        <f t="shared" si="242"/>
        <v>0.11872146118721467</v>
      </c>
      <c r="EN299" s="443" t="str">
        <f t="shared" si="243"/>
        <v>CUKUP</v>
      </c>
      <c r="EO299" s="195"/>
      <c r="EP299" s="196" t="e">
        <f>'2. SUHU &amp; FISIK TRAFO'!CY299</f>
        <v>#NAME?</v>
      </c>
      <c r="EQ299" s="168" t="e">
        <f t="shared" si="244"/>
        <v>#NAME?</v>
      </c>
      <c r="ER299" s="189" t="e">
        <f t="shared" si="245"/>
        <v>#NAME?</v>
      </c>
      <c r="ES299" s="195"/>
      <c r="ET299" s="447">
        <f t="shared" si="227"/>
        <v>35.198800000000006</v>
      </c>
      <c r="EU299" s="447">
        <f t="shared" si="246"/>
        <v>28.159040000000005</v>
      </c>
      <c r="EV299" s="448">
        <f t="shared" si="219"/>
        <v>70.397600000000011</v>
      </c>
      <c r="EW299" s="449" t="str">
        <f t="shared" si="247"/>
        <v>CUKUP</v>
      </c>
      <c r="EX299" s="721"/>
      <c r="EY299" s="447">
        <f t="shared" si="228"/>
        <v>28.386000000000003</v>
      </c>
      <c r="EZ299" s="447">
        <f t="shared" si="220"/>
        <v>22.708800000000004</v>
      </c>
      <c r="FA299" s="448">
        <f t="shared" si="229"/>
        <v>56.771999999999998</v>
      </c>
      <c r="FB299" s="449" t="str">
        <f t="shared" si="221"/>
        <v>BAIK</v>
      </c>
      <c r="FC299" s="195"/>
      <c r="FD299" s="453">
        <f t="shared" si="222"/>
        <v>34.700000000000003</v>
      </c>
      <c r="FE299" s="454">
        <f t="shared" si="223"/>
        <v>72.25433526011561</v>
      </c>
      <c r="FF299" s="725">
        <f t="shared" si="224"/>
        <v>48.024799999999999</v>
      </c>
      <c r="FG299" s="202" t="str">
        <f t="shared" si="248"/>
        <v>BURUK</v>
      </c>
    </row>
    <row r="300" spans="1:163">
      <c r="A300" s="347">
        <v>288</v>
      </c>
      <c r="B300" s="764" t="s">
        <v>2232</v>
      </c>
      <c r="C300" s="331" t="s">
        <v>1811</v>
      </c>
      <c r="D300" s="259" t="s">
        <v>1808</v>
      </c>
      <c r="E300" s="319" t="s">
        <v>1689</v>
      </c>
      <c r="F300" s="319" t="s">
        <v>1804</v>
      </c>
      <c r="G300" s="208" t="s">
        <v>206</v>
      </c>
      <c r="H300" s="214" t="s">
        <v>208</v>
      </c>
      <c r="I300" s="463" t="s">
        <v>1812</v>
      </c>
      <c r="J300" s="462" t="s">
        <v>1813</v>
      </c>
      <c r="K300" s="259" t="s">
        <v>341</v>
      </c>
      <c r="L300" s="259" t="s">
        <v>342</v>
      </c>
      <c r="M300" s="259">
        <v>100</v>
      </c>
      <c r="N300" s="259">
        <v>15131121</v>
      </c>
      <c r="O300" s="259">
        <v>2005</v>
      </c>
      <c r="P300" s="259" t="s">
        <v>316</v>
      </c>
      <c r="Q300" s="703">
        <v>0.76875000000291038</v>
      </c>
      <c r="R300" s="433">
        <v>44815</v>
      </c>
      <c r="S300" s="331" t="s">
        <v>318</v>
      </c>
      <c r="T300" s="331" t="s">
        <v>343</v>
      </c>
      <c r="U300" s="259">
        <v>3</v>
      </c>
      <c r="V300" s="259">
        <v>3</v>
      </c>
      <c r="W300" s="259">
        <v>3</v>
      </c>
      <c r="X300" s="259">
        <v>20000</v>
      </c>
      <c r="Y300" s="332">
        <v>405</v>
      </c>
      <c r="Z300" s="332">
        <v>403</v>
      </c>
      <c r="AA300" s="332">
        <v>406</v>
      </c>
      <c r="AB300" s="332">
        <v>234</v>
      </c>
      <c r="AC300" s="332">
        <v>233</v>
      </c>
      <c r="AD300" s="332">
        <v>233</v>
      </c>
      <c r="AE300" s="332">
        <v>38.700000000000003</v>
      </c>
      <c r="AF300" s="332">
        <v>68.5</v>
      </c>
      <c r="AG300" s="332">
        <v>69.5</v>
      </c>
      <c r="AH300" s="332">
        <v>73.099999999999994</v>
      </c>
      <c r="AI300" s="332">
        <v>23.2</v>
      </c>
      <c r="AJ300" s="332">
        <v>21.4</v>
      </c>
      <c r="AK300" s="332">
        <v>26.9</v>
      </c>
      <c r="AL300" s="332">
        <v>16.5</v>
      </c>
      <c r="AM300" s="332">
        <v>11</v>
      </c>
      <c r="AN300" s="332">
        <v>44.7</v>
      </c>
      <c r="AO300" s="332">
        <v>37.200000000000003</v>
      </c>
      <c r="AP300" s="332">
        <v>28.2</v>
      </c>
      <c r="AQ300" s="332">
        <v>4</v>
      </c>
      <c r="AR300" s="332">
        <v>4.0999999999999996</v>
      </c>
      <c r="AS300" s="332">
        <v>4.9000000000000004</v>
      </c>
      <c r="AT300" s="332">
        <v>3.3</v>
      </c>
      <c r="AU300" s="332"/>
      <c r="AV300" s="332"/>
      <c r="AW300" s="332"/>
      <c r="AX300" s="332"/>
      <c r="AY300" s="332">
        <v>0.86</v>
      </c>
      <c r="AZ300" s="332">
        <v>0.85</v>
      </c>
      <c r="BA300" s="332">
        <v>0.87</v>
      </c>
      <c r="BB300" s="261">
        <v>393</v>
      </c>
      <c r="BC300" s="261">
        <v>396</v>
      </c>
      <c r="BD300" s="261">
        <v>395</v>
      </c>
      <c r="BE300" s="261">
        <v>226</v>
      </c>
      <c r="BF300" s="261">
        <v>227</v>
      </c>
      <c r="BG300" s="261">
        <v>229</v>
      </c>
      <c r="BH300" s="261">
        <v>73.5</v>
      </c>
      <c r="BI300" s="261">
        <v>84.8</v>
      </c>
      <c r="BJ300" s="261">
        <v>59.7</v>
      </c>
      <c r="BK300" s="261">
        <v>29.2</v>
      </c>
      <c r="BL300" s="261">
        <v>8.3000000000000007</v>
      </c>
      <c r="BM300" s="261">
        <v>12.4</v>
      </c>
      <c r="BN300" s="261">
        <v>9.8000000000000007</v>
      </c>
      <c r="BO300" s="261">
        <v>3.7</v>
      </c>
      <c r="BP300" s="261">
        <v>52.8</v>
      </c>
      <c r="BQ300" s="261">
        <v>82.4</v>
      </c>
      <c r="BR300" s="261">
        <v>80.5</v>
      </c>
      <c r="BS300" s="261">
        <v>21.5</v>
      </c>
      <c r="BT300" s="261">
        <v>0</v>
      </c>
      <c r="BU300" s="261">
        <v>0</v>
      </c>
      <c r="BV300" s="261">
        <v>0</v>
      </c>
      <c r="BW300" s="261">
        <v>0</v>
      </c>
      <c r="BX300" s="261"/>
      <c r="BY300" s="261"/>
      <c r="BZ300" s="261"/>
      <c r="CA300" s="261"/>
      <c r="CB300" s="261">
        <v>0.88</v>
      </c>
      <c r="CC300" s="261">
        <v>0.86</v>
      </c>
      <c r="CD300" s="261">
        <v>0.87</v>
      </c>
      <c r="CE300" s="333">
        <v>229</v>
      </c>
      <c r="CF300" s="333">
        <v>45017767887</v>
      </c>
      <c r="CG300" s="333">
        <v>226</v>
      </c>
      <c r="CH300" s="333">
        <v>45016762044</v>
      </c>
      <c r="CI300" s="333">
        <v>228</v>
      </c>
      <c r="CJ300" s="333">
        <v>45017379822</v>
      </c>
      <c r="CK300" s="333">
        <v>228</v>
      </c>
      <c r="CL300" s="333">
        <v>22121634853</v>
      </c>
      <c r="CM300" s="333">
        <v>231</v>
      </c>
      <c r="CN300" s="333">
        <v>45016860325</v>
      </c>
      <c r="CO300" s="333">
        <v>231</v>
      </c>
      <c r="CP300" s="333">
        <v>22126203737</v>
      </c>
      <c r="CQ300" s="333"/>
      <c r="CR300" s="333"/>
      <c r="CS300" s="333"/>
      <c r="CT300" s="333"/>
      <c r="CU300" s="333"/>
      <c r="CV300" s="333"/>
      <c r="CW300" s="333"/>
      <c r="CX300" s="333"/>
      <c r="CY300" s="333"/>
      <c r="CZ300" s="333"/>
      <c r="DA300" s="333"/>
      <c r="DB300" s="374"/>
      <c r="DC300" s="154"/>
      <c r="DD300" s="179">
        <f t="shared" si="207"/>
        <v>142.84217843844931</v>
      </c>
      <c r="DE300" s="179">
        <f t="shared" si="208"/>
        <v>27.092838000000004</v>
      </c>
      <c r="DF300" s="179">
        <f t="shared" si="209"/>
        <v>47.95502333333333</v>
      </c>
      <c r="DG300" s="179">
        <f t="shared" si="210"/>
        <v>48.655096666666665</v>
      </c>
      <c r="DH300" s="180">
        <f t="shared" si="211"/>
        <v>69.5</v>
      </c>
      <c r="DI300" s="181">
        <f t="shared" si="230"/>
        <v>226</v>
      </c>
      <c r="DJ300" s="182">
        <f t="shared" si="225"/>
        <v>0</v>
      </c>
      <c r="DK300" s="182">
        <f t="shared" si="226"/>
        <v>1</v>
      </c>
      <c r="DL300" s="182">
        <f t="shared" si="231"/>
        <v>0</v>
      </c>
      <c r="DM300" s="182">
        <f t="shared" si="232"/>
        <v>0</v>
      </c>
      <c r="DN300" s="182">
        <f t="shared" si="233"/>
        <v>0</v>
      </c>
      <c r="DO300" s="182">
        <f t="shared" si="212"/>
        <v>1</v>
      </c>
      <c r="DP300" s="182">
        <f t="shared" si="213"/>
        <v>0</v>
      </c>
      <c r="DQ300" s="25">
        <f t="shared" si="214"/>
        <v>0</v>
      </c>
      <c r="DR300" s="169"/>
      <c r="DS300" s="166" t="str">
        <f t="shared" si="234"/>
        <v>A</v>
      </c>
      <c r="DT300" s="166" t="str">
        <f t="shared" si="235"/>
        <v>B</v>
      </c>
      <c r="DU300" s="167">
        <f t="shared" si="236"/>
        <v>2</v>
      </c>
      <c r="DV300" s="153" t="str">
        <f>VLOOKUP(M300,'Data Master kondisi'!$O$3:$P$11,2,FALSE)</f>
        <v>Z</v>
      </c>
      <c r="DW300" s="153">
        <f>LOOKUP(DV300,{"X","X","X","Y","Y","Y","Z","Z","Z"},{6,6,6,4,4,4,2,2,2})</f>
        <v>2</v>
      </c>
      <c r="DX300" s="153">
        <f t="shared" si="215"/>
        <v>2</v>
      </c>
      <c r="DY300" s="153">
        <f t="shared" si="237"/>
        <v>6</v>
      </c>
      <c r="DZ300" s="153" t="str">
        <f>VLOOKUP(G300,'Data Master class'!$A$5:$D$12,3,FALSE)</f>
        <v>B</v>
      </c>
      <c r="EA300" s="160" t="str">
        <f t="shared" si="238"/>
        <v>CUKUP</v>
      </c>
      <c r="EB300" s="156"/>
      <c r="EC300" s="153">
        <f>VLOOKUP(G300,'Data Master class'!$A$5:$D$12,2,FALSE)</f>
        <v>3</v>
      </c>
      <c r="ED300" s="153" t="str">
        <f>VLOOKUP(H300,'Data Master class'!$E$5:$G$6,3,FALSE)</f>
        <v>X</v>
      </c>
      <c r="EE300" s="153">
        <f>VLOOKUP(H300,'Data Master class'!$E$5:$G$6,2,FALSE)</f>
        <v>2</v>
      </c>
      <c r="EF300" s="153">
        <f t="shared" si="239"/>
        <v>5</v>
      </c>
      <c r="EG300" s="153" t="str">
        <f t="shared" si="240"/>
        <v>CLASS 3</v>
      </c>
      <c r="EH300" s="153">
        <f t="shared" si="241"/>
        <v>11</v>
      </c>
      <c r="EI300" s="171"/>
      <c r="EJ300" s="441">
        <f t="shared" si="216"/>
        <v>0.34295415959252967</v>
      </c>
      <c r="EK300" s="441">
        <f t="shared" si="217"/>
        <v>0.16298811544991515</v>
      </c>
      <c r="EL300" s="441">
        <f t="shared" si="218"/>
        <v>0.17996604414261463</v>
      </c>
      <c r="EM300" s="442">
        <f t="shared" si="242"/>
        <v>0.22863610639501983</v>
      </c>
      <c r="EN300" s="443" t="str">
        <f t="shared" si="243"/>
        <v>KURANG</v>
      </c>
      <c r="EO300" s="195"/>
      <c r="EP300" s="196" t="e">
        <f>'2. SUHU &amp; FISIK TRAFO'!CY300</f>
        <v>#NAME?</v>
      </c>
      <c r="EQ300" s="168" t="e">
        <f t="shared" si="244"/>
        <v>#NAME?</v>
      </c>
      <c r="ER300" s="189" t="e">
        <f t="shared" si="245"/>
        <v>#NAME?</v>
      </c>
      <c r="ES300" s="195"/>
      <c r="ET300" s="447">
        <f t="shared" si="227"/>
        <v>41.209800000000001</v>
      </c>
      <c r="EU300" s="447">
        <f t="shared" si="246"/>
        <v>32.967840000000002</v>
      </c>
      <c r="EV300" s="448">
        <f t="shared" si="219"/>
        <v>41.209800000000001</v>
      </c>
      <c r="EW300" s="449" t="str">
        <f t="shared" si="247"/>
        <v>BAIK</v>
      </c>
      <c r="EX300" s="721"/>
      <c r="EY300" s="447">
        <f t="shared" si="228"/>
        <v>49.5319</v>
      </c>
      <c r="EZ300" s="447">
        <f t="shared" si="220"/>
        <v>39.625520000000002</v>
      </c>
      <c r="FA300" s="448">
        <f t="shared" si="229"/>
        <v>49.5319</v>
      </c>
      <c r="FB300" s="449" t="str">
        <f t="shared" si="221"/>
        <v>BAIK</v>
      </c>
      <c r="FC300" s="195"/>
      <c r="FD300" s="453">
        <f t="shared" si="222"/>
        <v>73.099999999999994</v>
      </c>
      <c r="FE300" s="454">
        <f t="shared" si="223"/>
        <v>144.50867052023122</v>
      </c>
      <c r="FF300" s="725">
        <f t="shared" si="224"/>
        <v>50.5852</v>
      </c>
      <c r="FG300" s="202" t="str">
        <f t="shared" si="248"/>
        <v>BURUK</v>
      </c>
    </row>
    <row r="301" spans="1:163">
      <c r="A301" s="347">
        <v>289</v>
      </c>
      <c r="B301" s="764" t="s">
        <v>2232</v>
      </c>
      <c r="C301" s="331" t="s">
        <v>1814</v>
      </c>
      <c r="D301" s="259" t="s">
        <v>1815</v>
      </c>
      <c r="E301" s="319" t="s">
        <v>1689</v>
      </c>
      <c r="F301" s="319" t="s">
        <v>1816</v>
      </c>
      <c r="G301" s="208" t="s">
        <v>206</v>
      </c>
      <c r="H301" s="214" t="s">
        <v>209</v>
      </c>
      <c r="I301" s="463" t="s">
        <v>1817</v>
      </c>
      <c r="J301" s="462" t="s">
        <v>1818</v>
      </c>
      <c r="K301" s="259" t="s">
        <v>341</v>
      </c>
      <c r="L301" s="259" t="s">
        <v>342</v>
      </c>
      <c r="M301" s="259">
        <v>200</v>
      </c>
      <c r="N301" s="259">
        <v>193304109</v>
      </c>
      <c r="O301" s="259">
        <v>2019</v>
      </c>
      <c r="P301" s="259" t="s">
        <v>316</v>
      </c>
      <c r="Q301" s="703">
        <v>0.80694444444088731</v>
      </c>
      <c r="R301" s="433">
        <v>44806</v>
      </c>
      <c r="S301" s="331" t="s">
        <v>318</v>
      </c>
      <c r="T301" s="331" t="s">
        <v>343</v>
      </c>
      <c r="U301" s="259">
        <v>3</v>
      </c>
      <c r="V301" s="259">
        <v>2</v>
      </c>
      <c r="W301" s="259">
        <v>3</v>
      </c>
      <c r="X301" s="259">
        <v>20000</v>
      </c>
      <c r="Y301" s="332">
        <v>408</v>
      </c>
      <c r="Z301" s="332">
        <v>410</v>
      </c>
      <c r="AA301" s="332">
        <v>407</v>
      </c>
      <c r="AB301" s="332">
        <v>234</v>
      </c>
      <c r="AC301" s="332">
        <v>236</v>
      </c>
      <c r="AD301" s="332">
        <v>235</v>
      </c>
      <c r="AE301" s="332">
        <v>23.2</v>
      </c>
      <c r="AF301" s="332">
        <v>24.9</v>
      </c>
      <c r="AG301" s="332">
        <v>23</v>
      </c>
      <c r="AH301" s="332">
        <v>7.4</v>
      </c>
      <c r="AI301" s="332">
        <v>23.5</v>
      </c>
      <c r="AJ301" s="332">
        <v>24.4</v>
      </c>
      <c r="AK301" s="332">
        <v>23.9</v>
      </c>
      <c r="AL301" s="332">
        <v>7</v>
      </c>
      <c r="AM301" s="332">
        <v>0</v>
      </c>
      <c r="AN301" s="332">
        <v>0</v>
      </c>
      <c r="AO301" s="332">
        <v>0</v>
      </c>
      <c r="AP301" s="332">
        <v>0</v>
      </c>
      <c r="AQ301" s="332"/>
      <c r="AR301" s="332"/>
      <c r="AS301" s="332"/>
      <c r="AT301" s="332"/>
      <c r="AU301" s="332"/>
      <c r="AV301" s="332"/>
      <c r="AW301" s="332"/>
      <c r="AX301" s="332"/>
      <c r="AY301" s="332">
        <v>0.86</v>
      </c>
      <c r="AZ301" s="332">
        <v>0.87</v>
      </c>
      <c r="BA301" s="332">
        <v>0.89</v>
      </c>
      <c r="BB301" s="261">
        <v>398</v>
      </c>
      <c r="BC301" s="261">
        <v>398</v>
      </c>
      <c r="BD301" s="261">
        <v>400</v>
      </c>
      <c r="BE301" s="261">
        <v>229</v>
      </c>
      <c r="BF301" s="261">
        <v>230</v>
      </c>
      <c r="BG301" s="261">
        <v>230</v>
      </c>
      <c r="BH301" s="261">
        <v>132.9</v>
      </c>
      <c r="BI301" s="261">
        <v>141.6</v>
      </c>
      <c r="BJ301" s="261">
        <v>132.19999999999999</v>
      </c>
      <c r="BK301" s="261">
        <v>9.4</v>
      </c>
      <c r="BL301" s="261">
        <v>136.19999999999999</v>
      </c>
      <c r="BM301" s="261">
        <v>135.5</v>
      </c>
      <c r="BN301" s="261">
        <v>133.4</v>
      </c>
      <c r="BO301" s="261">
        <v>9.6</v>
      </c>
      <c r="BP301" s="261">
        <v>0</v>
      </c>
      <c r="BQ301" s="261">
        <v>0</v>
      </c>
      <c r="BR301" s="261">
        <v>0</v>
      </c>
      <c r="BS301" s="261">
        <v>0</v>
      </c>
      <c r="BT301" s="261"/>
      <c r="BU301" s="261"/>
      <c r="BV301" s="261"/>
      <c r="BW301" s="261"/>
      <c r="BX301" s="261"/>
      <c r="BY301" s="261"/>
      <c r="BZ301" s="261"/>
      <c r="CA301" s="261"/>
      <c r="CB301" s="261">
        <v>0.88</v>
      </c>
      <c r="CC301" s="261">
        <v>0.89</v>
      </c>
      <c r="CD301" s="261">
        <v>0.87</v>
      </c>
      <c r="CE301" s="333" t="s">
        <v>1709</v>
      </c>
      <c r="CF301" s="333">
        <v>163000185626</v>
      </c>
      <c r="CG301" s="333" t="s">
        <v>1709</v>
      </c>
      <c r="CH301" s="333">
        <v>163000185626</v>
      </c>
      <c r="CI301" s="333" t="s">
        <v>1710</v>
      </c>
      <c r="CJ301" s="333">
        <v>163000185626</v>
      </c>
      <c r="CK301" s="333"/>
      <c r="CL301" s="333"/>
      <c r="CM301" s="333"/>
      <c r="CN301" s="333"/>
      <c r="CO301" s="333"/>
      <c r="CP301" s="333"/>
      <c r="CQ301" s="333"/>
      <c r="CR301" s="333"/>
      <c r="CS301" s="333"/>
      <c r="CT301" s="333"/>
      <c r="CU301" s="333"/>
      <c r="CV301" s="333"/>
      <c r="CW301" s="333"/>
      <c r="CX301" s="333"/>
      <c r="CY301" s="333"/>
      <c r="CZ301" s="333"/>
      <c r="DA301" s="333"/>
      <c r="DB301" s="374"/>
      <c r="DC301" s="48"/>
      <c r="DD301" s="179">
        <f t="shared" si="207"/>
        <v>283.11902795800404</v>
      </c>
      <c r="DE301" s="179">
        <f t="shared" si="208"/>
        <v>8.1944333333333326</v>
      </c>
      <c r="DF301" s="179">
        <f t="shared" si="209"/>
        <v>8.794887499999998</v>
      </c>
      <c r="DG301" s="179">
        <f t="shared" si="210"/>
        <v>8.1237916666666656</v>
      </c>
      <c r="DH301" s="180">
        <f t="shared" si="211"/>
        <v>24.9</v>
      </c>
      <c r="DI301" s="181">
        <f t="shared" si="230"/>
        <v>0</v>
      </c>
      <c r="DJ301" s="182">
        <f t="shared" si="225"/>
        <v>1</v>
      </c>
      <c r="DK301" s="182">
        <f t="shared" si="226"/>
        <v>0</v>
      </c>
      <c r="DL301" s="182">
        <f t="shared" si="231"/>
        <v>0</v>
      </c>
      <c r="DM301" s="182">
        <f t="shared" si="232"/>
        <v>0</v>
      </c>
      <c r="DN301" s="182">
        <f t="shared" si="233"/>
        <v>0</v>
      </c>
      <c r="DO301" s="182">
        <f t="shared" si="212"/>
        <v>1</v>
      </c>
      <c r="DP301" s="182">
        <f t="shared" si="213"/>
        <v>0</v>
      </c>
      <c r="DQ301" s="25">
        <f t="shared" si="214"/>
        <v>0</v>
      </c>
      <c r="DR301" s="169"/>
      <c r="DS301" s="166" t="str">
        <f t="shared" si="234"/>
        <v>A</v>
      </c>
      <c r="DT301" s="166" t="str">
        <f t="shared" si="235"/>
        <v>A</v>
      </c>
      <c r="DU301" s="167">
        <f t="shared" si="236"/>
        <v>1</v>
      </c>
      <c r="DV301" s="153" t="str">
        <f>VLOOKUP(M301,'Data Master kondisi'!$O$3:$P$11,2,FALSE)</f>
        <v>Y</v>
      </c>
      <c r="DW301" s="153">
        <f>LOOKUP(DV301,{"X","X","X","Y","Y","Y","Z","Z","Z"},{6,6,6,4,4,4,2,2,2})</f>
        <v>4</v>
      </c>
      <c r="DX301" s="153">
        <f t="shared" si="215"/>
        <v>1</v>
      </c>
      <c r="DY301" s="153">
        <f t="shared" si="237"/>
        <v>6</v>
      </c>
      <c r="DZ301" s="153" t="str">
        <f>VLOOKUP(G301,'Data Master class'!$A$5:$D$12,3,FALSE)</f>
        <v>B</v>
      </c>
      <c r="EA301" s="160" t="str">
        <f t="shared" si="238"/>
        <v>CUKUP</v>
      </c>
      <c r="EB301" s="156"/>
      <c r="EC301" s="153">
        <f>VLOOKUP(G301,'Data Master class'!$A$5:$D$12,2,FALSE)</f>
        <v>3</v>
      </c>
      <c r="ED301" s="153" t="str">
        <f>VLOOKUP(H301,'Data Master class'!$E$5:$G$6,3,FALSE)</f>
        <v>Y</v>
      </c>
      <c r="EE301" s="153">
        <f>VLOOKUP(H301,'Data Master class'!$E$5:$G$6,2,FALSE)</f>
        <v>1</v>
      </c>
      <c r="EF301" s="153">
        <f t="shared" si="239"/>
        <v>4</v>
      </c>
      <c r="EG301" s="153" t="str">
        <f t="shared" si="240"/>
        <v>CLASS 3</v>
      </c>
      <c r="EH301" s="153">
        <f t="shared" si="241"/>
        <v>10</v>
      </c>
      <c r="EI301" s="171"/>
      <c r="EJ301" s="441">
        <f t="shared" si="216"/>
        <v>2.1097046413502109E-2</v>
      </c>
      <c r="EK301" s="441">
        <f t="shared" si="217"/>
        <v>5.0632911392405035E-2</v>
      </c>
      <c r="EL301" s="441">
        <f t="shared" si="218"/>
        <v>2.9535864978902926E-2</v>
      </c>
      <c r="EM301" s="442">
        <f t="shared" si="242"/>
        <v>3.3755274261603359E-2</v>
      </c>
      <c r="EN301" s="443" t="str">
        <f t="shared" si="243"/>
        <v>BAIK</v>
      </c>
      <c r="EO301" s="195"/>
      <c r="EP301" s="196" t="e">
        <f>'2. SUHU &amp; FISIK TRAFO'!CY301</f>
        <v>#NAME?</v>
      </c>
      <c r="EQ301" s="168" t="e">
        <f t="shared" si="244"/>
        <v>#NAME?</v>
      </c>
      <c r="ER301" s="189" t="e">
        <f t="shared" si="245"/>
        <v>#NAME?</v>
      </c>
      <c r="ES301" s="195"/>
      <c r="ET301" s="447">
        <f t="shared" si="227"/>
        <v>16.7102</v>
      </c>
      <c r="EU301" s="447">
        <f t="shared" si="246"/>
        <v>13.368160000000001</v>
      </c>
      <c r="EV301" s="448">
        <f t="shared" si="219"/>
        <v>8.3551000000000002</v>
      </c>
      <c r="EW301" s="449" t="str">
        <f t="shared" si="247"/>
        <v>BAIK</v>
      </c>
      <c r="EX301" s="721"/>
      <c r="EY301" s="447">
        <f t="shared" si="228"/>
        <v>93.408100000000005</v>
      </c>
      <c r="EZ301" s="447">
        <f t="shared" si="220"/>
        <v>74.726480000000009</v>
      </c>
      <c r="FA301" s="448">
        <f t="shared" si="229"/>
        <v>46.704050000000002</v>
      </c>
      <c r="FB301" s="449" t="str">
        <f t="shared" si="221"/>
        <v>BAIK</v>
      </c>
      <c r="FC301" s="195"/>
      <c r="FD301" s="453">
        <f t="shared" si="222"/>
        <v>7.4</v>
      </c>
      <c r="FE301" s="454">
        <f t="shared" si="223"/>
        <v>289.01734104046244</v>
      </c>
      <c r="FF301" s="725">
        <f t="shared" si="224"/>
        <v>2.5604</v>
      </c>
      <c r="FG301" s="202" t="str">
        <f t="shared" si="248"/>
        <v>BAIK</v>
      </c>
    </row>
    <row r="302" spans="1:163">
      <c r="A302" s="347">
        <v>290</v>
      </c>
      <c r="B302" s="764" t="s">
        <v>2232</v>
      </c>
      <c r="C302" s="331" t="s">
        <v>1819</v>
      </c>
      <c r="D302" s="259" t="s">
        <v>1820</v>
      </c>
      <c r="E302" s="319" t="s">
        <v>1689</v>
      </c>
      <c r="F302" s="319" t="s">
        <v>1816</v>
      </c>
      <c r="G302" s="208" t="s">
        <v>206</v>
      </c>
      <c r="H302" s="214" t="s">
        <v>209</v>
      </c>
      <c r="I302" s="463" t="s">
        <v>1821</v>
      </c>
      <c r="J302" s="462" t="s">
        <v>1822</v>
      </c>
      <c r="K302" s="259" t="s">
        <v>341</v>
      </c>
      <c r="L302" s="259" t="s">
        <v>560</v>
      </c>
      <c r="M302" s="259">
        <v>200</v>
      </c>
      <c r="N302" s="259" t="s">
        <v>1823</v>
      </c>
      <c r="O302" s="259">
        <v>2007</v>
      </c>
      <c r="P302" s="259" t="s">
        <v>316</v>
      </c>
      <c r="Q302" s="703">
        <v>0.82083333333139308</v>
      </c>
      <c r="R302" s="433">
        <v>44806</v>
      </c>
      <c r="S302" s="331" t="s">
        <v>318</v>
      </c>
      <c r="T302" s="331" t="s">
        <v>343</v>
      </c>
      <c r="U302" s="259">
        <v>4</v>
      </c>
      <c r="V302" s="259">
        <v>1</v>
      </c>
      <c r="W302" s="259">
        <v>3</v>
      </c>
      <c r="X302" s="259">
        <v>20000</v>
      </c>
      <c r="Y302" s="332">
        <v>389</v>
      </c>
      <c r="Z302" s="332">
        <v>388</v>
      </c>
      <c r="AA302" s="332">
        <v>387</v>
      </c>
      <c r="AB302" s="332">
        <v>224</v>
      </c>
      <c r="AC302" s="332">
        <v>224</v>
      </c>
      <c r="AD302" s="332">
        <v>223</v>
      </c>
      <c r="AE302" s="332">
        <v>14.1</v>
      </c>
      <c r="AF302" s="332">
        <v>13.4</v>
      </c>
      <c r="AG302" s="332">
        <v>14.8</v>
      </c>
      <c r="AH302" s="332">
        <v>2.6</v>
      </c>
      <c r="AI302" s="332"/>
      <c r="AJ302" s="332"/>
      <c r="AK302" s="332"/>
      <c r="AL302" s="332"/>
      <c r="AM302" s="332"/>
      <c r="AN302" s="332"/>
      <c r="AO302" s="332"/>
      <c r="AP302" s="332"/>
      <c r="AQ302" s="332"/>
      <c r="AR302" s="332"/>
      <c r="AS302" s="332"/>
      <c r="AT302" s="332"/>
      <c r="AU302" s="332">
        <v>14</v>
      </c>
      <c r="AV302" s="332">
        <v>13.4</v>
      </c>
      <c r="AW302" s="332">
        <v>14.8</v>
      </c>
      <c r="AX302" s="332">
        <v>0</v>
      </c>
      <c r="AY302" s="332">
        <v>0.85</v>
      </c>
      <c r="AZ302" s="332">
        <v>0.86</v>
      </c>
      <c r="BA302" s="332">
        <v>0.88</v>
      </c>
      <c r="BB302" s="261">
        <v>387</v>
      </c>
      <c r="BC302" s="261">
        <v>385</v>
      </c>
      <c r="BD302" s="261">
        <v>386</v>
      </c>
      <c r="BE302" s="261">
        <v>223</v>
      </c>
      <c r="BF302" s="261">
        <v>222</v>
      </c>
      <c r="BG302" s="261">
        <v>222</v>
      </c>
      <c r="BH302" s="261">
        <v>13.7</v>
      </c>
      <c r="BI302" s="261">
        <v>10.199999999999999</v>
      </c>
      <c r="BJ302" s="261">
        <v>12.8</v>
      </c>
      <c r="BK302" s="261">
        <v>1.4</v>
      </c>
      <c r="BL302" s="261"/>
      <c r="BM302" s="261"/>
      <c r="BN302" s="261"/>
      <c r="BO302" s="261"/>
      <c r="BP302" s="261"/>
      <c r="BQ302" s="261"/>
      <c r="BR302" s="261"/>
      <c r="BS302" s="261"/>
      <c r="BT302" s="261"/>
      <c r="BU302" s="261"/>
      <c r="BV302" s="261"/>
      <c r="BW302" s="261"/>
      <c r="BX302" s="261">
        <v>10.7</v>
      </c>
      <c r="BY302" s="261">
        <v>13.4</v>
      </c>
      <c r="BZ302" s="261">
        <v>11.2</v>
      </c>
      <c r="CA302" s="261">
        <v>0</v>
      </c>
      <c r="CB302" s="261">
        <v>0.87</v>
      </c>
      <c r="CC302" s="261">
        <v>0.88</v>
      </c>
      <c r="CD302" s="261">
        <v>0.86</v>
      </c>
      <c r="CE302" s="333"/>
      <c r="CF302" s="333"/>
      <c r="CG302" s="333"/>
      <c r="CH302" s="333"/>
      <c r="CI302" s="333"/>
      <c r="CJ302" s="333"/>
      <c r="CK302" s="333"/>
      <c r="CL302" s="333"/>
      <c r="CM302" s="333"/>
      <c r="CN302" s="333"/>
      <c r="CO302" s="333"/>
      <c r="CP302" s="333"/>
      <c r="CQ302" s="333"/>
      <c r="CR302" s="333"/>
      <c r="CS302" s="333"/>
      <c r="CT302" s="333"/>
      <c r="CU302" s="333"/>
      <c r="CV302" s="333"/>
      <c r="CW302" s="333" t="s">
        <v>1824</v>
      </c>
      <c r="CX302" s="333">
        <v>163000188127</v>
      </c>
      <c r="CY302" s="333" t="s">
        <v>1825</v>
      </c>
      <c r="CZ302" s="333">
        <v>163000188127</v>
      </c>
      <c r="DA302" s="333" t="s">
        <v>1825</v>
      </c>
      <c r="DB302" s="374">
        <v>163000188127</v>
      </c>
      <c r="DC302" s="154"/>
      <c r="DD302" s="179">
        <f t="shared" si="207"/>
        <v>297.95602169119837</v>
      </c>
      <c r="DE302" s="179">
        <f t="shared" si="208"/>
        <v>4.7322419999999994</v>
      </c>
      <c r="DF302" s="179">
        <f t="shared" si="209"/>
        <v>4.4973080000000003</v>
      </c>
      <c r="DG302" s="179">
        <f t="shared" si="210"/>
        <v>4.9671760000000003</v>
      </c>
      <c r="DH302" s="180">
        <f t="shared" si="211"/>
        <v>14.8</v>
      </c>
      <c r="DI302" s="181">
        <f t="shared" si="230"/>
        <v>0</v>
      </c>
      <c r="DJ302" s="182">
        <f t="shared" si="225"/>
        <v>1</v>
      </c>
      <c r="DK302" s="182">
        <f t="shared" si="226"/>
        <v>0</v>
      </c>
      <c r="DL302" s="182">
        <f t="shared" si="231"/>
        <v>0</v>
      </c>
      <c r="DM302" s="182">
        <f t="shared" si="232"/>
        <v>0</v>
      </c>
      <c r="DN302" s="182">
        <f t="shared" si="233"/>
        <v>0</v>
      </c>
      <c r="DO302" s="182">
        <f t="shared" si="212"/>
        <v>1</v>
      </c>
      <c r="DP302" s="182">
        <f t="shared" si="213"/>
        <v>0</v>
      </c>
      <c r="DQ302" s="25">
        <f t="shared" si="214"/>
        <v>0</v>
      </c>
      <c r="DR302" s="169"/>
      <c r="DS302" s="166" t="str">
        <f t="shared" si="234"/>
        <v>A</v>
      </c>
      <c r="DT302" s="166" t="str">
        <f t="shared" si="235"/>
        <v>A</v>
      </c>
      <c r="DU302" s="167">
        <f t="shared" si="236"/>
        <v>1</v>
      </c>
      <c r="DV302" s="153" t="str">
        <f>VLOOKUP(M302,'Data Master kondisi'!$O$3:$P$11,2,FALSE)</f>
        <v>Y</v>
      </c>
      <c r="DW302" s="153">
        <f>LOOKUP(DV302,{"X","X","X","Y","Y","Y","Z","Z","Z"},{6,6,6,4,4,4,2,2,2})</f>
        <v>4</v>
      </c>
      <c r="DX302" s="153">
        <f t="shared" si="215"/>
        <v>2</v>
      </c>
      <c r="DY302" s="153">
        <f t="shared" si="237"/>
        <v>7</v>
      </c>
      <c r="DZ302" s="153" t="str">
        <f>VLOOKUP(G302,'Data Master class'!$A$5:$D$12,3,FALSE)</f>
        <v>B</v>
      </c>
      <c r="EA302" s="160" t="str">
        <f t="shared" si="238"/>
        <v>CUKUP</v>
      </c>
      <c r="EB302" s="156"/>
      <c r="EC302" s="153">
        <f>VLOOKUP(G302,'Data Master class'!$A$5:$D$12,2,FALSE)</f>
        <v>3</v>
      </c>
      <c r="ED302" s="153" t="str">
        <f>VLOOKUP(H302,'Data Master class'!$E$5:$G$6,3,FALSE)</f>
        <v>Y</v>
      </c>
      <c r="EE302" s="153">
        <f>VLOOKUP(H302,'Data Master class'!$E$5:$G$6,2,FALSE)</f>
        <v>1</v>
      </c>
      <c r="EF302" s="153">
        <f t="shared" si="239"/>
        <v>4</v>
      </c>
      <c r="EG302" s="153" t="str">
        <f t="shared" si="240"/>
        <v>CLASS 3</v>
      </c>
      <c r="EH302" s="153">
        <f t="shared" si="241"/>
        <v>11</v>
      </c>
      <c r="EI302" s="171"/>
      <c r="EJ302" s="441">
        <f t="shared" si="216"/>
        <v>0</v>
      </c>
      <c r="EK302" s="441">
        <f t="shared" si="217"/>
        <v>4.964539007092194E-2</v>
      </c>
      <c r="EL302" s="441">
        <f t="shared" si="218"/>
        <v>4.9645390070922064E-2</v>
      </c>
      <c r="EM302" s="442">
        <f t="shared" si="242"/>
        <v>3.3096926713948004E-2</v>
      </c>
      <c r="EN302" s="443" t="str">
        <f t="shared" si="243"/>
        <v>BAIK</v>
      </c>
      <c r="EO302" s="195"/>
      <c r="EP302" s="196" t="e">
        <f>'2. SUHU &amp; FISIK TRAFO'!CY302</f>
        <v>#NAME?</v>
      </c>
      <c r="EQ302" s="168" t="e">
        <f t="shared" si="244"/>
        <v>#NAME?</v>
      </c>
      <c r="ER302" s="189" t="e">
        <f t="shared" si="245"/>
        <v>#NAME?</v>
      </c>
      <c r="ES302" s="195"/>
      <c r="ET302" s="447">
        <f t="shared" si="227"/>
        <v>9.4603999999999999</v>
      </c>
      <c r="EU302" s="447">
        <f t="shared" si="246"/>
        <v>7.5683199999999999</v>
      </c>
      <c r="EV302" s="448">
        <f t="shared" si="219"/>
        <v>4.7302</v>
      </c>
      <c r="EW302" s="449" t="str">
        <f t="shared" si="247"/>
        <v>BAIK</v>
      </c>
      <c r="EX302" s="721"/>
      <c r="EY302" s="447">
        <f t="shared" si="228"/>
        <v>8.1611000000000011</v>
      </c>
      <c r="EZ302" s="447">
        <f t="shared" si="220"/>
        <v>6.5288800000000009</v>
      </c>
      <c r="FA302" s="448">
        <f t="shared" si="229"/>
        <v>4.0805500000000006</v>
      </c>
      <c r="FB302" s="449" t="str">
        <f t="shared" si="221"/>
        <v>BAIK</v>
      </c>
      <c r="FC302" s="195"/>
      <c r="FD302" s="453">
        <f t="shared" si="222"/>
        <v>2.6</v>
      </c>
      <c r="FE302" s="454">
        <f t="shared" si="223"/>
        <v>289.01734104046244</v>
      </c>
      <c r="FF302" s="725">
        <f t="shared" si="224"/>
        <v>0.89960000000000007</v>
      </c>
      <c r="FG302" s="202" t="str">
        <f t="shared" si="248"/>
        <v>BAIK</v>
      </c>
    </row>
    <row r="303" spans="1:163">
      <c r="A303" s="347">
        <v>291</v>
      </c>
      <c r="B303" s="764" t="s">
        <v>2232</v>
      </c>
      <c r="C303" s="331" t="s">
        <v>1826</v>
      </c>
      <c r="D303" s="259" t="s">
        <v>1753</v>
      </c>
      <c r="E303" s="319" t="s">
        <v>1689</v>
      </c>
      <c r="F303" s="319" t="s">
        <v>1827</v>
      </c>
      <c r="G303" s="208" t="s">
        <v>204</v>
      </c>
      <c r="H303" s="214" t="s">
        <v>208</v>
      </c>
      <c r="I303" s="463" t="s">
        <v>1828</v>
      </c>
      <c r="J303" s="462" t="s">
        <v>1829</v>
      </c>
      <c r="K303" s="259" t="s">
        <v>341</v>
      </c>
      <c r="L303" s="259" t="s">
        <v>342</v>
      </c>
      <c r="M303" s="259">
        <v>200</v>
      </c>
      <c r="N303" s="259">
        <v>10232745</v>
      </c>
      <c r="O303" s="259">
        <v>2010</v>
      </c>
      <c r="P303" s="259" t="s">
        <v>316</v>
      </c>
      <c r="Q303" s="703">
        <v>0.85833333333721384</v>
      </c>
      <c r="R303" s="433">
        <v>44809</v>
      </c>
      <c r="S303" s="331" t="s">
        <v>318</v>
      </c>
      <c r="T303" s="331" t="s">
        <v>343</v>
      </c>
      <c r="U303" s="259">
        <v>3</v>
      </c>
      <c r="V303" s="259">
        <v>2</v>
      </c>
      <c r="W303" s="259">
        <v>3</v>
      </c>
      <c r="X303" s="259">
        <v>20000</v>
      </c>
      <c r="Y303" s="332">
        <v>400</v>
      </c>
      <c r="Z303" s="332">
        <v>402</v>
      </c>
      <c r="AA303" s="332">
        <v>401</v>
      </c>
      <c r="AB303" s="332">
        <v>231</v>
      </c>
      <c r="AC303" s="332">
        <v>231</v>
      </c>
      <c r="AD303" s="332">
        <v>232</v>
      </c>
      <c r="AE303" s="332">
        <v>113.6</v>
      </c>
      <c r="AF303" s="332">
        <v>154.30000000000001</v>
      </c>
      <c r="AG303" s="332">
        <v>137.4</v>
      </c>
      <c r="AH303" s="332">
        <v>52.5</v>
      </c>
      <c r="AI303" s="332">
        <v>66.400000000000006</v>
      </c>
      <c r="AJ303" s="332">
        <v>77.5</v>
      </c>
      <c r="AK303" s="332">
        <v>41.5</v>
      </c>
      <c r="AL303" s="332">
        <v>35.9</v>
      </c>
      <c r="AM303" s="332"/>
      <c r="AN303" s="332"/>
      <c r="AO303" s="332"/>
      <c r="AP303" s="332"/>
      <c r="AQ303" s="332">
        <v>76.400000000000006</v>
      </c>
      <c r="AR303" s="332">
        <v>71.3</v>
      </c>
      <c r="AS303" s="332">
        <v>73.5</v>
      </c>
      <c r="AT303" s="332">
        <v>30.8</v>
      </c>
      <c r="AU303" s="332"/>
      <c r="AV303" s="332"/>
      <c r="AW303" s="332"/>
      <c r="AX303" s="332"/>
      <c r="AY303" s="332">
        <v>0.85</v>
      </c>
      <c r="AZ303" s="332">
        <v>0.87</v>
      </c>
      <c r="BA303" s="332">
        <v>0.86</v>
      </c>
      <c r="BB303" s="261">
        <v>398</v>
      </c>
      <c r="BC303" s="261">
        <v>399</v>
      </c>
      <c r="BD303" s="261">
        <v>400</v>
      </c>
      <c r="BE303" s="261">
        <v>230</v>
      </c>
      <c r="BF303" s="261">
        <v>230</v>
      </c>
      <c r="BG303" s="261">
        <v>230</v>
      </c>
      <c r="BH303" s="261">
        <v>94.7</v>
      </c>
      <c r="BI303" s="261">
        <v>135.6</v>
      </c>
      <c r="BJ303" s="261">
        <v>138.4</v>
      </c>
      <c r="BK303" s="261">
        <v>38.799999999999997</v>
      </c>
      <c r="BL303" s="261">
        <v>75.099999999999994</v>
      </c>
      <c r="BM303" s="261">
        <v>66.2</v>
      </c>
      <c r="BN303" s="261">
        <v>48.7</v>
      </c>
      <c r="BO303" s="261">
        <v>25.2</v>
      </c>
      <c r="BP303" s="261"/>
      <c r="BQ303" s="261"/>
      <c r="BR303" s="261"/>
      <c r="BS303" s="261"/>
      <c r="BT303" s="261">
        <v>62.2</v>
      </c>
      <c r="BU303" s="261">
        <v>56.8</v>
      </c>
      <c r="BV303" s="261">
        <v>42.6</v>
      </c>
      <c r="BW303" s="261">
        <v>19.600000000000001</v>
      </c>
      <c r="BX303" s="261"/>
      <c r="BY303" s="261"/>
      <c r="BZ303" s="261"/>
      <c r="CA303" s="261"/>
      <c r="CB303" s="261">
        <v>0.86</v>
      </c>
      <c r="CC303" s="261">
        <v>0.85</v>
      </c>
      <c r="CD303" s="261">
        <v>0.87</v>
      </c>
      <c r="CE303" s="333" t="s">
        <v>1830</v>
      </c>
      <c r="CF303" s="333">
        <v>16300010086</v>
      </c>
      <c r="CG303" s="333" t="s">
        <v>1830</v>
      </c>
      <c r="CH303" s="333">
        <v>16300010086</v>
      </c>
      <c r="CI303" s="333" t="s">
        <v>1830</v>
      </c>
      <c r="CJ303" s="333">
        <v>16300010086</v>
      </c>
      <c r="CK303" s="333"/>
      <c r="CL303" s="333"/>
      <c r="CM303" s="333"/>
      <c r="CN303" s="333"/>
      <c r="CO303" s="333"/>
      <c r="CP303" s="333"/>
      <c r="CQ303" s="333"/>
      <c r="CR303" s="333"/>
      <c r="CS303" s="333"/>
      <c r="CT303" s="333"/>
      <c r="CU303" s="333"/>
      <c r="CV303" s="333"/>
      <c r="CW303" s="333"/>
      <c r="CX303" s="333"/>
      <c r="CY303" s="333"/>
      <c r="CZ303" s="333"/>
      <c r="DA303" s="333"/>
      <c r="DB303" s="374"/>
      <c r="DC303" s="154"/>
      <c r="DD303" s="179">
        <f t="shared" si="207"/>
        <v>288.29659954160837</v>
      </c>
      <c r="DE303" s="179">
        <f t="shared" si="208"/>
        <v>39.403864000000006</v>
      </c>
      <c r="DF303" s="179">
        <f t="shared" si="209"/>
        <v>53.52126950000001</v>
      </c>
      <c r="DG303" s="179">
        <f t="shared" si="210"/>
        <v>47.659251000000005</v>
      </c>
      <c r="DH303" s="180">
        <f t="shared" si="211"/>
        <v>154.30000000000001</v>
      </c>
      <c r="DI303" s="181">
        <f t="shared" si="230"/>
        <v>0</v>
      </c>
      <c r="DJ303" s="182">
        <f t="shared" si="225"/>
        <v>0</v>
      </c>
      <c r="DK303" s="182">
        <f t="shared" si="226"/>
        <v>1</v>
      </c>
      <c r="DL303" s="182">
        <f t="shared" si="231"/>
        <v>0</v>
      </c>
      <c r="DM303" s="182">
        <f t="shared" si="232"/>
        <v>0</v>
      </c>
      <c r="DN303" s="182">
        <f t="shared" si="233"/>
        <v>0</v>
      </c>
      <c r="DO303" s="182">
        <f t="shared" si="212"/>
        <v>0</v>
      </c>
      <c r="DP303" s="182">
        <f t="shared" si="213"/>
        <v>1</v>
      </c>
      <c r="DQ303" s="25">
        <f t="shared" si="214"/>
        <v>0</v>
      </c>
      <c r="DR303" s="169"/>
      <c r="DS303" s="166" t="str">
        <f t="shared" si="234"/>
        <v>A</v>
      </c>
      <c r="DT303" s="166" t="str">
        <f t="shared" si="235"/>
        <v>A</v>
      </c>
      <c r="DU303" s="167">
        <f t="shared" si="236"/>
        <v>1</v>
      </c>
      <c r="DV303" s="153" t="str">
        <f>VLOOKUP(M303,'Data Master kondisi'!$O$3:$P$11,2,FALSE)</f>
        <v>Y</v>
      </c>
      <c r="DW303" s="153">
        <f>LOOKUP(DV303,{"X","X","X","Y","Y","Y","Z","Z","Z"},{6,6,6,4,4,4,2,2,2})</f>
        <v>4</v>
      </c>
      <c r="DX303" s="153">
        <f t="shared" si="215"/>
        <v>1</v>
      </c>
      <c r="DY303" s="153">
        <f t="shared" si="237"/>
        <v>6</v>
      </c>
      <c r="DZ303" s="153" t="str">
        <f>VLOOKUP(G303,'Data Master class'!$A$5:$D$12,3,FALSE)</f>
        <v>A</v>
      </c>
      <c r="EA303" s="160" t="str">
        <f t="shared" si="238"/>
        <v>CUKUP</v>
      </c>
      <c r="EB303" s="156"/>
      <c r="EC303" s="153">
        <f>VLOOKUP(G303,'Data Master class'!$A$5:$D$12,2,FALSE)</f>
        <v>5</v>
      </c>
      <c r="ED303" s="153" t="str">
        <f>VLOOKUP(H303,'Data Master class'!$E$5:$G$6,3,FALSE)</f>
        <v>X</v>
      </c>
      <c r="EE303" s="153">
        <f>VLOOKUP(H303,'Data Master class'!$E$5:$G$6,2,FALSE)</f>
        <v>2</v>
      </c>
      <c r="EF303" s="153">
        <f t="shared" si="239"/>
        <v>7</v>
      </c>
      <c r="EG303" s="153" t="str">
        <f t="shared" si="240"/>
        <v>CLASS 2</v>
      </c>
      <c r="EH303" s="153">
        <f t="shared" si="241"/>
        <v>13</v>
      </c>
      <c r="EI303" s="171"/>
      <c r="EJ303" s="441">
        <f t="shared" si="216"/>
        <v>0.15914137675795709</v>
      </c>
      <c r="EK303" s="441">
        <f t="shared" si="217"/>
        <v>0.14211695040710598</v>
      </c>
      <c r="EL303" s="441">
        <f t="shared" si="218"/>
        <v>1.7024426350851305E-2</v>
      </c>
      <c r="EM303" s="442">
        <f t="shared" si="242"/>
        <v>0.10609425117197147</v>
      </c>
      <c r="EN303" s="443" t="str">
        <f t="shared" si="243"/>
        <v>CUKUP</v>
      </c>
      <c r="EO303" s="195"/>
      <c r="EP303" s="196" t="e">
        <f>'2. SUHU &amp; FISIK TRAFO'!CY303</f>
        <v>#NAME?</v>
      </c>
      <c r="EQ303" s="168" t="e">
        <f t="shared" si="244"/>
        <v>#NAME?</v>
      </c>
      <c r="ER303" s="189" t="e">
        <f t="shared" si="245"/>
        <v>#NAME?</v>
      </c>
      <c r="ES303" s="195"/>
      <c r="ET303" s="447">
        <f t="shared" si="227"/>
        <v>93.761700000000019</v>
      </c>
      <c r="EU303" s="447">
        <f t="shared" si="246"/>
        <v>75.009360000000015</v>
      </c>
      <c r="EV303" s="448">
        <f t="shared" si="219"/>
        <v>46.880850000000009</v>
      </c>
      <c r="EW303" s="449" t="str">
        <f t="shared" si="247"/>
        <v>BAIK</v>
      </c>
      <c r="EX303" s="721"/>
      <c r="EY303" s="447">
        <f t="shared" si="228"/>
        <v>84.801000000000002</v>
      </c>
      <c r="EZ303" s="447">
        <f t="shared" si="220"/>
        <v>67.840800000000002</v>
      </c>
      <c r="FA303" s="448">
        <f t="shared" si="229"/>
        <v>42.400500000000001</v>
      </c>
      <c r="FB303" s="449" t="str">
        <f t="shared" si="221"/>
        <v>BAIK</v>
      </c>
      <c r="FC303" s="195"/>
      <c r="FD303" s="453">
        <f t="shared" si="222"/>
        <v>52.5</v>
      </c>
      <c r="FE303" s="454">
        <f t="shared" si="223"/>
        <v>289.01734104046244</v>
      </c>
      <c r="FF303" s="725">
        <f t="shared" si="224"/>
        <v>18.164999999999999</v>
      </c>
      <c r="FG303" s="202" t="str">
        <f t="shared" si="248"/>
        <v>KURANG</v>
      </c>
    </row>
    <row r="304" spans="1:163">
      <c r="A304" s="347">
        <v>292</v>
      </c>
      <c r="B304" s="764" t="s">
        <v>2232</v>
      </c>
      <c r="C304" s="331" t="s">
        <v>1831</v>
      </c>
      <c r="D304" s="259" t="s">
        <v>1753</v>
      </c>
      <c r="E304" s="319" t="s">
        <v>1689</v>
      </c>
      <c r="F304" s="319" t="s">
        <v>1827</v>
      </c>
      <c r="G304" s="208" t="s">
        <v>204</v>
      </c>
      <c r="H304" s="214" t="s">
        <v>208</v>
      </c>
      <c r="I304" s="463" t="s">
        <v>1832</v>
      </c>
      <c r="J304" s="462" t="s">
        <v>1833</v>
      </c>
      <c r="K304" s="259" t="s">
        <v>341</v>
      </c>
      <c r="L304" s="259" t="s">
        <v>342</v>
      </c>
      <c r="M304" s="259">
        <v>100</v>
      </c>
      <c r="N304" s="259">
        <v>193304634</v>
      </c>
      <c r="O304" s="259">
        <v>2019</v>
      </c>
      <c r="P304" s="259" t="s">
        <v>316</v>
      </c>
      <c r="Q304" s="703">
        <v>0.78263888889341615</v>
      </c>
      <c r="R304" s="433">
        <v>44809</v>
      </c>
      <c r="S304" s="331" t="s">
        <v>318</v>
      </c>
      <c r="T304" s="331" t="s">
        <v>343</v>
      </c>
      <c r="U304" s="259">
        <v>2</v>
      </c>
      <c r="V304" s="259">
        <v>2</v>
      </c>
      <c r="W304" s="259">
        <v>3</v>
      </c>
      <c r="X304" s="259">
        <v>20000</v>
      </c>
      <c r="Y304" s="332">
        <v>405</v>
      </c>
      <c r="Z304" s="332">
        <v>403</v>
      </c>
      <c r="AA304" s="332">
        <v>401</v>
      </c>
      <c r="AB304" s="332">
        <v>232</v>
      </c>
      <c r="AC304" s="332">
        <v>233</v>
      </c>
      <c r="AD304" s="332">
        <v>232</v>
      </c>
      <c r="AE304" s="332">
        <v>33.4</v>
      </c>
      <c r="AF304" s="332">
        <v>50.2</v>
      </c>
      <c r="AG304" s="332">
        <v>71.400000000000006</v>
      </c>
      <c r="AH304" s="332">
        <v>37.299999999999997</v>
      </c>
      <c r="AI304" s="332">
        <v>54.6</v>
      </c>
      <c r="AJ304" s="332">
        <v>69.5</v>
      </c>
      <c r="AK304" s="332">
        <v>70.400000000000006</v>
      </c>
      <c r="AL304" s="332">
        <v>36</v>
      </c>
      <c r="AM304" s="332">
        <v>0</v>
      </c>
      <c r="AN304" s="332">
        <v>0</v>
      </c>
      <c r="AO304" s="332">
        <v>0</v>
      </c>
      <c r="AP304" s="332">
        <v>0</v>
      </c>
      <c r="AQ304" s="332"/>
      <c r="AR304" s="332"/>
      <c r="AS304" s="332"/>
      <c r="AT304" s="332"/>
      <c r="AU304" s="332"/>
      <c r="AV304" s="332"/>
      <c r="AW304" s="332"/>
      <c r="AX304" s="332"/>
      <c r="AY304" s="332">
        <v>0.85</v>
      </c>
      <c r="AZ304" s="332">
        <v>0.86</v>
      </c>
      <c r="BA304" s="332">
        <v>0.85</v>
      </c>
      <c r="BB304" s="261">
        <v>400</v>
      </c>
      <c r="BC304" s="261">
        <v>400</v>
      </c>
      <c r="BD304" s="261">
        <v>397</v>
      </c>
      <c r="BE304" s="261">
        <v>229</v>
      </c>
      <c r="BF304" s="261">
        <v>232</v>
      </c>
      <c r="BG304" s="261">
        <v>229</v>
      </c>
      <c r="BH304" s="261">
        <v>40.299999999999997</v>
      </c>
      <c r="BI304" s="261">
        <v>43.2</v>
      </c>
      <c r="BJ304" s="261">
        <v>67.7</v>
      </c>
      <c r="BK304" s="261">
        <v>36.799999999999997</v>
      </c>
      <c r="BL304" s="261">
        <v>39.9</v>
      </c>
      <c r="BM304" s="261">
        <v>43.1</v>
      </c>
      <c r="BN304" s="261">
        <v>68.099999999999994</v>
      </c>
      <c r="BO304" s="261">
        <v>36.4</v>
      </c>
      <c r="BP304" s="261">
        <v>0</v>
      </c>
      <c r="BQ304" s="261">
        <v>0</v>
      </c>
      <c r="BR304" s="261">
        <v>0</v>
      </c>
      <c r="BS304" s="261">
        <v>0</v>
      </c>
      <c r="BT304" s="261"/>
      <c r="BU304" s="261"/>
      <c r="BV304" s="261"/>
      <c r="BW304" s="261"/>
      <c r="BX304" s="261"/>
      <c r="BY304" s="261"/>
      <c r="BZ304" s="261"/>
      <c r="CA304" s="261"/>
      <c r="CB304" s="261">
        <v>0.86</v>
      </c>
      <c r="CC304" s="261">
        <v>0.85</v>
      </c>
      <c r="CD304" s="261">
        <v>0.87</v>
      </c>
      <c r="CE304" s="333" t="s">
        <v>1704</v>
      </c>
      <c r="CF304" s="333">
        <v>163000136917</v>
      </c>
      <c r="CG304" s="333" t="s">
        <v>1703</v>
      </c>
      <c r="CH304" s="333">
        <v>163000136917</v>
      </c>
      <c r="CI304" s="333" t="s">
        <v>1824</v>
      </c>
      <c r="CJ304" s="333">
        <v>163000136917</v>
      </c>
      <c r="CK304" s="333"/>
      <c r="CL304" s="333"/>
      <c r="CM304" s="333"/>
      <c r="CN304" s="333"/>
      <c r="CO304" s="333"/>
      <c r="CP304" s="333"/>
      <c r="CQ304" s="333"/>
      <c r="CR304" s="333"/>
      <c r="CS304" s="333"/>
      <c r="CT304" s="333"/>
      <c r="CU304" s="333"/>
      <c r="CV304" s="333"/>
      <c r="CW304" s="333"/>
      <c r="CX304" s="333"/>
      <c r="CY304" s="333"/>
      <c r="CZ304" s="333"/>
      <c r="DA304" s="333"/>
      <c r="DB304" s="374"/>
      <c r="DC304" s="154"/>
      <c r="DD304" s="179">
        <f t="shared" si="207"/>
        <v>143.4329235932816</v>
      </c>
      <c r="DE304" s="179">
        <f t="shared" si="208"/>
        <v>23.286145999999999</v>
      </c>
      <c r="DF304" s="179">
        <f t="shared" si="209"/>
        <v>34.998938000000003</v>
      </c>
      <c r="DG304" s="179">
        <f t="shared" si="210"/>
        <v>49.779366000000003</v>
      </c>
      <c r="DH304" s="180">
        <f t="shared" si="211"/>
        <v>71.400000000000006</v>
      </c>
      <c r="DI304" s="181">
        <f t="shared" si="230"/>
        <v>0</v>
      </c>
      <c r="DJ304" s="182">
        <f t="shared" si="225"/>
        <v>0</v>
      </c>
      <c r="DK304" s="182">
        <f t="shared" si="226"/>
        <v>1</v>
      </c>
      <c r="DL304" s="182">
        <f t="shared" si="231"/>
        <v>0</v>
      </c>
      <c r="DM304" s="182">
        <f t="shared" si="232"/>
        <v>0</v>
      </c>
      <c r="DN304" s="182">
        <f t="shared" si="233"/>
        <v>0</v>
      </c>
      <c r="DO304" s="182">
        <f t="shared" si="212"/>
        <v>0</v>
      </c>
      <c r="DP304" s="182">
        <f t="shared" si="213"/>
        <v>1</v>
      </c>
      <c r="DQ304" s="25">
        <f t="shared" si="214"/>
        <v>0</v>
      </c>
      <c r="DR304" s="169"/>
      <c r="DS304" s="166" t="str">
        <f t="shared" si="234"/>
        <v>A</v>
      </c>
      <c r="DT304" s="166" t="str">
        <f t="shared" si="235"/>
        <v>B</v>
      </c>
      <c r="DU304" s="167">
        <f t="shared" si="236"/>
        <v>2</v>
      </c>
      <c r="DV304" s="153" t="str">
        <f>VLOOKUP(M304,'Data Master kondisi'!$O$3:$P$11,2,FALSE)</f>
        <v>Z</v>
      </c>
      <c r="DW304" s="153">
        <f>LOOKUP(DV304,{"X","X","X","Y","Y","Y","Z","Z","Z"},{6,6,6,4,4,4,2,2,2})</f>
        <v>2</v>
      </c>
      <c r="DX304" s="153">
        <f t="shared" si="215"/>
        <v>1</v>
      </c>
      <c r="DY304" s="153">
        <f t="shared" si="237"/>
        <v>5</v>
      </c>
      <c r="DZ304" s="153" t="str">
        <f>VLOOKUP(G304,'Data Master class'!$A$5:$D$12,3,FALSE)</f>
        <v>A</v>
      </c>
      <c r="EA304" s="160" t="str">
        <f t="shared" si="238"/>
        <v>BAIK</v>
      </c>
      <c r="EB304" s="156"/>
      <c r="EC304" s="153">
        <f>VLOOKUP(G304,'Data Master class'!$A$5:$D$12,2,FALSE)</f>
        <v>5</v>
      </c>
      <c r="ED304" s="153" t="str">
        <f>VLOOKUP(H304,'Data Master class'!$E$5:$G$6,3,FALSE)</f>
        <v>X</v>
      </c>
      <c r="EE304" s="153">
        <f>VLOOKUP(H304,'Data Master class'!$E$5:$G$6,2,FALSE)</f>
        <v>2</v>
      </c>
      <c r="EF304" s="153">
        <f t="shared" si="239"/>
        <v>7</v>
      </c>
      <c r="EG304" s="153" t="str">
        <f t="shared" si="240"/>
        <v>CLASS 2</v>
      </c>
      <c r="EH304" s="153">
        <f t="shared" si="241"/>
        <v>12</v>
      </c>
      <c r="EI304" s="171"/>
      <c r="EJ304" s="441">
        <f t="shared" si="216"/>
        <v>0.35354838709677416</v>
      </c>
      <c r="EK304" s="441">
        <f t="shared" si="217"/>
        <v>2.8387096774193449E-2</v>
      </c>
      <c r="EL304" s="441">
        <f t="shared" si="218"/>
        <v>0.38193548387096793</v>
      </c>
      <c r="EM304" s="442">
        <f t="shared" si="242"/>
        <v>0.25462365591397851</v>
      </c>
      <c r="EN304" s="443" t="str">
        <f t="shared" si="243"/>
        <v>KURANG</v>
      </c>
      <c r="EO304" s="195"/>
      <c r="EP304" s="196" t="e">
        <f>'2. SUHU &amp; FISIK TRAFO'!CY304</f>
        <v>#NAME?</v>
      </c>
      <c r="EQ304" s="168" t="e">
        <f t="shared" si="244"/>
        <v>#NAME?</v>
      </c>
      <c r="ER304" s="189" t="e">
        <f t="shared" si="245"/>
        <v>#NAME?</v>
      </c>
      <c r="ES304" s="195"/>
      <c r="ET304" s="447">
        <f t="shared" si="227"/>
        <v>36.010200000000005</v>
      </c>
      <c r="EU304" s="447">
        <f t="shared" si="246"/>
        <v>28.808160000000004</v>
      </c>
      <c r="EV304" s="448">
        <f t="shared" si="219"/>
        <v>36.010200000000005</v>
      </c>
      <c r="EW304" s="449" t="str">
        <f t="shared" si="247"/>
        <v>BAIK</v>
      </c>
      <c r="EX304" s="721"/>
      <c r="EY304" s="447">
        <f t="shared" si="228"/>
        <v>34.754400000000004</v>
      </c>
      <c r="EZ304" s="447">
        <f t="shared" si="220"/>
        <v>27.803520000000006</v>
      </c>
      <c r="FA304" s="448">
        <f t="shared" si="229"/>
        <v>34.754400000000004</v>
      </c>
      <c r="FB304" s="449" t="str">
        <f t="shared" si="221"/>
        <v>BAIK</v>
      </c>
      <c r="FC304" s="195"/>
      <c r="FD304" s="453">
        <f t="shared" si="222"/>
        <v>37.299999999999997</v>
      </c>
      <c r="FE304" s="454">
        <f t="shared" si="223"/>
        <v>144.50867052023122</v>
      </c>
      <c r="FF304" s="725">
        <f t="shared" si="224"/>
        <v>25.811599999999995</v>
      </c>
      <c r="FG304" s="202" t="str">
        <f t="shared" si="248"/>
        <v>BURUK</v>
      </c>
    </row>
    <row r="305" spans="1:163">
      <c r="A305" s="347">
        <v>293</v>
      </c>
      <c r="B305" s="764" t="s">
        <v>2232</v>
      </c>
      <c r="C305" s="331" t="s">
        <v>1834</v>
      </c>
      <c r="D305" s="259" t="s">
        <v>1753</v>
      </c>
      <c r="E305" s="319" t="s">
        <v>1689</v>
      </c>
      <c r="F305" s="319" t="s">
        <v>1827</v>
      </c>
      <c r="G305" s="208" t="s">
        <v>204</v>
      </c>
      <c r="H305" s="214" t="s">
        <v>208</v>
      </c>
      <c r="I305" s="463" t="s">
        <v>1835</v>
      </c>
      <c r="J305" s="462" t="s">
        <v>1836</v>
      </c>
      <c r="K305" s="259" t="s">
        <v>341</v>
      </c>
      <c r="L305" s="259" t="s">
        <v>342</v>
      </c>
      <c r="M305" s="259">
        <v>200</v>
      </c>
      <c r="N305" s="259">
        <v>183313522</v>
      </c>
      <c r="O305" s="259">
        <v>2018</v>
      </c>
      <c r="P305" s="259" t="s">
        <v>316</v>
      </c>
      <c r="Q305" s="703">
        <v>0.84375</v>
      </c>
      <c r="R305" s="433">
        <v>44809</v>
      </c>
      <c r="S305" s="331" t="s">
        <v>318</v>
      </c>
      <c r="T305" s="331" t="s">
        <v>343</v>
      </c>
      <c r="U305" s="259">
        <v>2</v>
      </c>
      <c r="V305" s="259">
        <v>2</v>
      </c>
      <c r="W305" s="259">
        <v>3</v>
      </c>
      <c r="X305" s="259">
        <v>20000</v>
      </c>
      <c r="Y305" s="332">
        <v>404</v>
      </c>
      <c r="Z305" s="332">
        <v>400</v>
      </c>
      <c r="AA305" s="332">
        <v>401</v>
      </c>
      <c r="AB305" s="332">
        <v>232</v>
      </c>
      <c r="AC305" s="332">
        <v>232</v>
      </c>
      <c r="AD305" s="332">
        <v>231</v>
      </c>
      <c r="AE305" s="332">
        <v>138.19999999999999</v>
      </c>
      <c r="AF305" s="332">
        <v>113.8</v>
      </c>
      <c r="AG305" s="332">
        <v>143</v>
      </c>
      <c r="AH305" s="332">
        <v>56.9</v>
      </c>
      <c r="AI305" s="332">
        <v>52.5</v>
      </c>
      <c r="AJ305" s="332">
        <v>19.399999999999999</v>
      </c>
      <c r="AK305" s="332">
        <v>50</v>
      </c>
      <c r="AL305" s="332">
        <v>43.4</v>
      </c>
      <c r="AM305" s="332">
        <v>90.3</v>
      </c>
      <c r="AN305" s="332">
        <v>87.6</v>
      </c>
      <c r="AO305" s="332">
        <v>89.2</v>
      </c>
      <c r="AP305" s="332">
        <v>23.9</v>
      </c>
      <c r="AQ305" s="332"/>
      <c r="AR305" s="332"/>
      <c r="AS305" s="332"/>
      <c r="AT305" s="332"/>
      <c r="AU305" s="332"/>
      <c r="AV305" s="332"/>
      <c r="AW305" s="332"/>
      <c r="AX305" s="332"/>
      <c r="AY305" s="332">
        <v>0.88</v>
      </c>
      <c r="AZ305" s="332">
        <v>0.86</v>
      </c>
      <c r="BA305" s="332">
        <v>0.87</v>
      </c>
      <c r="BB305" s="261">
        <v>400</v>
      </c>
      <c r="BC305" s="261">
        <v>397</v>
      </c>
      <c r="BD305" s="261">
        <v>398</v>
      </c>
      <c r="BE305" s="261">
        <v>230</v>
      </c>
      <c r="BF305" s="261">
        <v>230</v>
      </c>
      <c r="BG305" s="261">
        <v>229</v>
      </c>
      <c r="BH305" s="261">
        <v>102.2</v>
      </c>
      <c r="BI305" s="261">
        <v>87.8</v>
      </c>
      <c r="BJ305" s="261">
        <v>107.6</v>
      </c>
      <c r="BK305" s="261">
        <v>41.2</v>
      </c>
      <c r="BL305" s="261">
        <v>31.6</v>
      </c>
      <c r="BM305" s="261">
        <v>11.7</v>
      </c>
      <c r="BN305" s="261">
        <v>27.8</v>
      </c>
      <c r="BO305" s="261">
        <v>26.3</v>
      </c>
      <c r="BP305" s="261">
        <v>75.599999999999994</v>
      </c>
      <c r="BQ305" s="261">
        <v>77.2</v>
      </c>
      <c r="BR305" s="261">
        <v>69.599999999999994</v>
      </c>
      <c r="BS305" s="261">
        <v>21.9</v>
      </c>
      <c r="BT305" s="261"/>
      <c r="BU305" s="261"/>
      <c r="BV305" s="261"/>
      <c r="BW305" s="261"/>
      <c r="BX305" s="261"/>
      <c r="BY305" s="261"/>
      <c r="BZ305" s="261"/>
      <c r="CA305" s="261"/>
      <c r="CB305" s="261">
        <v>0.86</v>
      </c>
      <c r="CC305" s="261">
        <v>0.87</v>
      </c>
      <c r="CD305" s="261">
        <v>0.86</v>
      </c>
      <c r="CE305" s="333">
        <v>226</v>
      </c>
      <c r="CF305" s="333">
        <v>86051019940</v>
      </c>
      <c r="CG305" s="333">
        <v>226</v>
      </c>
      <c r="CH305" s="333">
        <v>86058134510</v>
      </c>
      <c r="CI305" s="333">
        <v>227</v>
      </c>
      <c r="CJ305" s="333">
        <v>45017394680</v>
      </c>
      <c r="CK305" s="333" t="s">
        <v>1703</v>
      </c>
      <c r="CL305" s="333">
        <v>163000217485</v>
      </c>
      <c r="CM305" s="333" t="s">
        <v>1824</v>
      </c>
      <c r="CN305" s="333">
        <v>163000217485</v>
      </c>
      <c r="CO305" s="333" t="s">
        <v>1825</v>
      </c>
      <c r="CP305" s="333">
        <v>163000217485</v>
      </c>
      <c r="CQ305" s="333"/>
      <c r="CR305" s="333"/>
      <c r="CS305" s="333"/>
      <c r="CT305" s="333"/>
      <c r="CU305" s="333"/>
      <c r="CV305" s="333"/>
      <c r="CW305" s="333"/>
      <c r="CX305" s="333"/>
      <c r="CY305" s="333"/>
      <c r="CZ305" s="333"/>
      <c r="DA305" s="333"/>
      <c r="DB305" s="374"/>
      <c r="DC305" s="154"/>
      <c r="DD305" s="179">
        <f t="shared" si="207"/>
        <v>287.81809896145637</v>
      </c>
      <c r="DE305" s="179">
        <f t="shared" si="208"/>
        <v>48.016438333333326</v>
      </c>
      <c r="DF305" s="179">
        <f t="shared" si="209"/>
        <v>39.538861666666662</v>
      </c>
      <c r="DG305" s="179">
        <f t="shared" si="210"/>
        <v>49.684158333333336</v>
      </c>
      <c r="DH305" s="180">
        <f t="shared" si="211"/>
        <v>143</v>
      </c>
      <c r="DI305" s="181">
        <f t="shared" si="230"/>
        <v>226</v>
      </c>
      <c r="DJ305" s="182">
        <f t="shared" si="225"/>
        <v>0</v>
      </c>
      <c r="DK305" s="182">
        <f t="shared" si="226"/>
        <v>1</v>
      </c>
      <c r="DL305" s="182">
        <f t="shared" si="231"/>
        <v>0</v>
      </c>
      <c r="DM305" s="182">
        <f t="shared" si="232"/>
        <v>0</v>
      </c>
      <c r="DN305" s="182">
        <f t="shared" si="233"/>
        <v>0</v>
      </c>
      <c r="DO305" s="182">
        <f t="shared" si="212"/>
        <v>0</v>
      </c>
      <c r="DP305" s="182">
        <f t="shared" si="213"/>
        <v>1</v>
      </c>
      <c r="DQ305" s="25">
        <f t="shared" si="214"/>
        <v>0</v>
      </c>
      <c r="DR305" s="169"/>
      <c r="DS305" s="166" t="str">
        <f t="shared" si="234"/>
        <v>A</v>
      </c>
      <c r="DT305" s="166" t="str">
        <f t="shared" si="235"/>
        <v>A</v>
      </c>
      <c r="DU305" s="167">
        <f t="shared" si="236"/>
        <v>1</v>
      </c>
      <c r="DV305" s="153" t="str">
        <f>VLOOKUP(M305,'Data Master kondisi'!$O$3:$P$11,2,FALSE)</f>
        <v>Y</v>
      </c>
      <c r="DW305" s="153">
        <f>LOOKUP(DV305,{"X","X","X","Y","Y","Y","Z","Z","Z"},{6,6,6,4,4,4,2,2,2})</f>
        <v>4</v>
      </c>
      <c r="DX305" s="153">
        <f t="shared" si="215"/>
        <v>1</v>
      </c>
      <c r="DY305" s="153">
        <f t="shared" si="237"/>
        <v>6</v>
      </c>
      <c r="DZ305" s="153" t="str">
        <f>VLOOKUP(G305,'Data Master class'!$A$5:$D$12,3,FALSE)</f>
        <v>A</v>
      </c>
      <c r="EA305" s="160" t="str">
        <f t="shared" si="238"/>
        <v>CUKUP</v>
      </c>
      <c r="EB305" s="156"/>
      <c r="EC305" s="153">
        <f>VLOOKUP(G305,'Data Master class'!$A$5:$D$12,2,FALSE)</f>
        <v>5</v>
      </c>
      <c r="ED305" s="153" t="str">
        <f>VLOOKUP(H305,'Data Master class'!$E$5:$G$6,3,FALSE)</f>
        <v>X</v>
      </c>
      <c r="EE305" s="153">
        <f>VLOOKUP(H305,'Data Master class'!$E$5:$G$6,2,FALSE)</f>
        <v>2</v>
      </c>
      <c r="EF305" s="153">
        <f t="shared" si="239"/>
        <v>7</v>
      </c>
      <c r="EG305" s="153" t="str">
        <f t="shared" si="240"/>
        <v>CLASS 2</v>
      </c>
      <c r="EH305" s="153">
        <f t="shared" si="241"/>
        <v>13</v>
      </c>
      <c r="EI305" s="171"/>
      <c r="EJ305" s="441">
        <f t="shared" si="216"/>
        <v>4.9620253164556954E-2</v>
      </c>
      <c r="EK305" s="441">
        <f t="shared" si="217"/>
        <v>0.13569620253164552</v>
      </c>
      <c r="EL305" s="441">
        <f t="shared" si="218"/>
        <v>8.6075949367088692E-2</v>
      </c>
      <c r="EM305" s="442">
        <f t="shared" si="242"/>
        <v>9.0464135021097056E-2</v>
      </c>
      <c r="EN305" s="443" t="str">
        <f t="shared" si="243"/>
        <v>BAIK</v>
      </c>
      <c r="EO305" s="195"/>
      <c r="EP305" s="196" t="e">
        <f>'2. SUHU &amp; FISIK TRAFO'!CY305</f>
        <v>#NAME?</v>
      </c>
      <c r="EQ305" s="168" t="e">
        <f t="shared" si="244"/>
        <v>#NAME?</v>
      </c>
      <c r="ER305" s="189" t="e">
        <f t="shared" si="245"/>
        <v>#NAME?</v>
      </c>
      <c r="ES305" s="195"/>
      <c r="ET305" s="447">
        <f t="shared" si="227"/>
        <v>91.497</v>
      </c>
      <c r="EU305" s="447">
        <f t="shared" si="246"/>
        <v>73.197600000000008</v>
      </c>
      <c r="EV305" s="448">
        <f t="shared" si="219"/>
        <v>45.7485</v>
      </c>
      <c r="EW305" s="449" t="str">
        <f t="shared" si="247"/>
        <v>BAIK</v>
      </c>
      <c r="EX305" s="721"/>
      <c r="EY305" s="447">
        <f t="shared" si="228"/>
        <v>68.340400000000002</v>
      </c>
      <c r="EZ305" s="447">
        <f t="shared" si="220"/>
        <v>54.672320000000006</v>
      </c>
      <c r="FA305" s="448">
        <f t="shared" si="229"/>
        <v>34.170200000000001</v>
      </c>
      <c r="FB305" s="449" t="str">
        <f t="shared" si="221"/>
        <v>BAIK</v>
      </c>
      <c r="FC305" s="195"/>
      <c r="FD305" s="453">
        <f t="shared" si="222"/>
        <v>56.9</v>
      </c>
      <c r="FE305" s="454">
        <f t="shared" si="223"/>
        <v>289.01734104046244</v>
      </c>
      <c r="FF305" s="725">
        <f t="shared" si="224"/>
        <v>19.6874</v>
      </c>
      <c r="FG305" s="202" t="str">
        <f t="shared" si="248"/>
        <v>KURANG</v>
      </c>
    </row>
    <row r="306" spans="1:163">
      <c r="A306" s="347">
        <v>294</v>
      </c>
      <c r="B306" s="764" t="s">
        <v>2232</v>
      </c>
      <c r="C306" s="331" t="s">
        <v>1837</v>
      </c>
      <c r="D306" s="259" t="s">
        <v>1753</v>
      </c>
      <c r="E306" s="319" t="s">
        <v>1689</v>
      </c>
      <c r="F306" s="319" t="s">
        <v>1827</v>
      </c>
      <c r="G306" s="208" t="s">
        <v>204</v>
      </c>
      <c r="H306" s="214" t="s">
        <v>209</v>
      </c>
      <c r="I306" s="463" t="s">
        <v>1838</v>
      </c>
      <c r="J306" s="462" t="s">
        <v>1839</v>
      </c>
      <c r="K306" s="259" t="s">
        <v>341</v>
      </c>
      <c r="L306" s="259" t="s">
        <v>342</v>
      </c>
      <c r="M306" s="259">
        <v>100</v>
      </c>
      <c r="N306" s="259">
        <v>203302442</v>
      </c>
      <c r="O306" s="259">
        <v>2020</v>
      </c>
      <c r="P306" s="259" t="s">
        <v>316</v>
      </c>
      <c r="Q306" s="703">
        <v>0.82083333333139308</v>
      </c>
      <c r="R306" s="433">
        <v>44809</v>
      </c>
      <c r="S306" s="331" t="s">
        <v>318</v>
      </c>
      <c r="T306" s="331" t="s">
        <v>343</v>
      </c>
      <c r="U306" s="259">
        <v>4</v>
      </c>
      <c r="V306" s="259">
        <v>1</v>
      </c>
      <c r="W306" s="259">
        <v>3</v>
      </c>
      <c r="X306" s="259">
        <v>20000</v>
      </c>
      <c r="Y306" s="332">
        <v>404</v>
      </c>
      <c r="Z306" s="332">
        <v>402</v>
      </c>
      <c r="AA306" s="332">
        <v>402</v>
      </c>
      <c r="AB306" s="332">
        <v>231</v>
      </c>
      <c r="AC306" s="332">
        <v>232</v>
      </c>
      <c r="AD306" s="332">
        <v>231</v>
      </c>
      <c r="AE306" s="332">
        <v>37.9</v>
      </c>
      <c r="AF306" s="332">
        <v>40.200000000000003</v>
      </c>
      <c r="AG306" s="332">
        <v>39</v>
      </c>
      <c r="AH306" s="332">
        <v>14.3</v>
      </c>
      <c r="AI306" s="332"/>
      <c r="AJ306" s="332"/>
      <c r="AK306" s="332"/>
      <c r="AL306" s="332"/>
      <c r="AM306" s="332"/>
      <c r="AN306" s="332"/>
      <c r="AO306" s="332"/>
      <c r="AP306" s="332"/>
      <c r="AQ306" s="332"/>
      <c r="AR306" s="332"/>
      <c r="AS306" s="332"/>
      <c r="AT306" s="332"/>
      <c r="AU306" s="332">
        <v>35.9</v>
      </c>
      <c r="AV306" s="332">
        <v>42</v>
      </c>
      <c r="AW306" s="332">
        <v>37.9</v>
      </c>
      <c r="AX306" s="332">
        <v>11.9</v>
      </c>
      <c r="AY306" s="332">
        <v>0.85</v>
      </c>
      <c r="AZ306" s="332">
        <v>0.85</v>
      </c>
      <c r="BA306" s="332">
        <v>0.86</v>
      </c>
      <c r="BB306" s="261">
        <v>397</v>
      </c>
      <c r="BC306" s="261">
        <v>395</v>
      </c>
      <c r="BD306" s="261">
        <v>397</v>
      </c>
      <c r="BE306" s="261">
        <v>229</v>
      </c>
      <c r="BF306" s="261">
        <v>228</v>
      </c>
      <c r="BG306" s="261">
        <v>228</v>
      </c>
      <c r="BH306" s="261">
        <v>33.4</v>
      </c>
      <c r="BI306" s="261">
        <v>52.9</v>
      </c>
      <c r="BJ306" s="261">
        <v>35.6</v>
      </c>
      <c r="BK306" s="261">
        <v>20.9</v>
      </c>
      <c r="BL306" s="261"/>
      <c r="BM306" s="261"/>
      <c r="BN306" s="261"/>
      <c r="BO306" s="261"/>
      <c r="BP306" s="261"/>
      <c r="BQ306" s="261"/>
      <c r="BR306" s="261"/>
      <c r="BS306" s="261"/>
      <c r="BT306" s="261"/>
      <c r="BU306" s="261"/>
      <c r="BV306" s="261"/>
      <c r="BW306" s="261"/>
      <c r="BX306" s="261">
        <v>31.9</v>
      </c>
      <c r="BY306" s="261">
        <v>52.6</v>
      </c>
      <c r="BZ306" s="261">
        <v>35.5</v>
      </c>
      <c r="CA306" s="261">
        <v>20.2</v>
      </c>
      <c r="CB306" s="261">
        <v>0.86</v>
      </c>
      <c r="CC306" s="261">
        <v>0.86</v>
      </c>
      <c r="CD306" s="261">
        <v>0.88</v>
      </c>
      <c r="CE306" s="333"/>
      <c r="CF306" s="333"/>
      <c r="CG306" s="333"/>
      <c r="CH306" s="333"/>
      <c r="CI306" s="333"/>
      <c r="CJ306" s="333"/>
      <c r="CK306" s="333"/>
      <c r="CL306" s="333"/>
      <c r="CM306" s="333"/>
      <c r="CN306" s="333"/>
      <c r="CO306" s="333"/>
      <c r="CP306" s="333"/>
      <c r="CQ306" s="333"/>
      <c r="CR306" s="333"/>
      <c r="CS306" s="333"/>
      <c r="CT306" s="333"/>
      <c r="CU306" s="333"/>
      <c r="CV306" s="333"/>
      <c r="CW306" s="333" t="s">
        <v>1704</v>
      </c>
      <c r="CX306" s="333">
        <v>163000518752</v>
      </c>
      <c r="CY306" s="333" t="s">
        <v>1705</v>
      </c>
      <c r="CZ306" s="333">
        <v>163000518752</v>
      </c>
      <c r="DA306" s="333" t="s">
        <v>1705</v>
      </c>
      <c r="DB306" s="374">
        <v>163000518752</v>
      </c>
      <c r="DC306" s="154"/>
      <c r="DD306" s="179">
        <f t="shared" si="207"/>
        <v>143.55165945718332</v>
      </c>
      <c r="DE306" s="179">
        <f t="shared" si="208"/>
        <v>26.401645333333335</v>
      </c>
      <c r="DF306" s="179">
        <f t="shared" si="209"/>
        <v>28.003856000000006</v>
      </c>
      <c r="DG306" s="179">
        <f t="shared" si="210"/>
        <v>27.167920000000002</v>
      </c>
      <c r="DH306" s="180">
        <f t="shared" si="211"/>
        <v>40.200000000000003</v>
      </c>
      <c r="DI306" s="181">
        <f t="shared" si="230"/>
        <v>0</v>
      </c>
      <c r="DJ306" s="182">
        <f t="shared" si="225"/>
        <v>0</v>
      </c>
      <c r="DK306" s="182">
        <f t="shared" si="226"/>
        <v>1</v>
      </c>
      <c r="DL306" s="182">
        <f t="shared" si="231"/>
        <v>0</v>
      </c>
      <c r="DM306" s="182">
        <f t="shared" si="232"/>
        <v>0</v>
      </c>
      <c r="DN306" s="182">
        <f t="shared" si="233"/>
        <v>0</v>
      </c>
      <c r="DO306" s="182">
        <f t="shared" si="212"/>
        <v>1</v>
      </c>
      <c r="DP306" s="182">
        <f t="shared" si="213"/>
        <v>0</v>
      </c>
      <c r="DQ306" s="25">
        <f t="shared" si="214"/>
        <v>0</v>
      </c>
      <c r="DR306" s="169"/>
      <c r="DS306" s="166" t="str">
        <f t="shared" si="234"/>
        <v>A</v>
      </c>
      <c r="DT306" s="166" t="str">
        <f t="shared" si="235"/>
        <v>A</v>
      </c>
      <c r="DU306" s="167">
        <f t="shared" si="236"/>
        <v>1</v>
      </c>
      <c r="DV306" s="153" t="str">
        <f>VLOOKUP(M306,'Data Master kondisi'!$O$3:$P$11,2,FALSE)</f>
        <v>Z</v>
      </c>
      <c r="DW306" s="153">
        <f>LOOKUP(DV306,{"X","X","X","Y","Y","Y","Z","Z","Z"},{6,6,6,4,4,4,2,2,2})</f>
        <v>2</v>
      </c>
      <c r="DX306" s="153">
        <f t="shared" si="215"/>
        <v>1</v>
      </c>
      <c r="DY306" s="153">
        <f t="shared" si="237"/>
        <v>4</v>
      </c>
      <c r="DZ306" s="153" t="str">
        <f>VLOOKUP(G306,'Data Master class'!$A$5:$D$12,3,FALSE)</f>
        <v>A</v>
      </c>
      <c r="EA306" s="160" t="str">
        <f t="shared" si="238"/>
        <v>BAIK</v>
      </c>
      <c r="EB306" s="156"/>
      <c r="EC306" s="153">
        <f>VLOOKUP(G306,'Data Master class'!$A$5:$D$12,2,FALSE)</f>
        <v>5</v>
      </c>
      <c r="ED306" s="153" t="str">
        <f>VLOOKUP(H306,'Data Master class'!$E$5:$G$6,3,FALSE)</f>
        <v>Y</v>
      </c>
      <c r="EE306" s="153">
        <f>VLOOKUP(H306,'Data Master class'!$E$5:$G$6,2,FALSE)</f>
        <v>1</v>
      </c>
      <c r="EF306" s="153">
        <f t="shared" si="239"/>
        <v>6</v>
      </c>
      <c r="EG306" s="153" t="str">
        <f t="shared" si="240"/>
        <v>CLASS 2</v>
      </c>
      <c r="EH306" s="153">
        <f t="shared" si="241"/>
        <v>10</v>
      </c>
      <c r="EI306" s="171"/>
      <c r="EJ306" s="441">
        <f t="shared" si="216"/>
        <v>2.9035012809564463E-2</v>
      </c>
      <c r="EK306" s="441">
        <f t="shared" si="217"/>
        <v>2.9888983774551788E-2</v>
      </c>
      <c r="EL306" s="441">
        <f t="shared" si="218"/>
        <v>8.5397096498714196E-4</v>
      </c>
      <c r="EM306" s="442">
        <f t="shared" si="242"/>
        <v>1.9925989183034464E-2</v>
      </c>
      <c r="EN306" s="443" t="str">
        <f t="shared" si="243"/>
        <v>BAIK</v>
      </c>
      <c r="EO306" s="195"/>
      <c r="EP306" s="196" t="e">
        <f>'2. SUHU &amp; FISIK TRAFO'!CY306</f>
        <v>#NAME?</v>
      </c>
      <c r="EQ306" s="168" t="e">
        <f t="shared" si="244"/>
        <v>#NAME?</v>
      </c>
      <c r="ER306" s="189" t="e">
        <f t="shared" si="245"/>
        <v>#NAME?</v>
      </c>
      <c r="ES306" s="195"/>
      <c r="ET306" s="447">
        <f t="shared" si="227"/>
        <v>27.090300000000003</v>
      </c>
      <c r="EU306" s="447">
        <f t="shared" si="246"/>
        <v>21.672240000000002</v>
      </c>
      <c r="EV306" s="448">
        <f t="shared" si="219"/>
        <v>27.090299999999999</v>
      </c>
      <c r="EW306" s="449" t="str">
        <f t="shared" si="247"/>
        <v>BAIK</v>
      </c>
      <c r="EX306" s="721"/>
      <c r="EY306" s="447">
        <f t="shared" si="228"/>
        <v>27.826599999999999</v>
      </c>
      <c r="EZ306" s="447">
        <f t="shared" si="220"/>
        <v>22.261279999999999</v>
      </c>
      <c r="FA306" s="448">
        <f t="shared" si="229"/>
        <v>27.826600000000003</v>
      </c>
      <c r="FB306" s="449" t="str">
        <f t="shared" si="221"/>
        <v>BAIK</v>
      </c>
      <c r="FC306" s="195"/>
      <c r="FD306" s="453">
        <f t="shared" si="222"/>
        <v>14.3</v>
      </c>
      <c r="FE306" s="454">
        <f t="shared" si="223"/>
        <v>144.50867052023122</v>
      </c>
      <c r="FF306" s="725">
        <f t="shared" si="224"/>
        <v>9.8956</v>
      </c>
      <c r="FG306" s="202" t="str">
        <f t="shared" si="248"/>
        <v>BAIK</v>
      </c>
    </row>
    <row r="307" spans="1:163">
      <c r="A307" s="347">
        <v>295</v>
      </c>
      <c r="B307" s="764" t="s">
        <v>2232</v>
      </c>
      <c r="C307" s="331" t="s">
        <v>1840</v>
      </c>
      <c r="D307" s="259" t="s">
        <v>1753</v>
      </c>
      <c r="E307" s="319" t="s">
        <v>1689</v>
      </c>
      <c r="F307" s="319" t="s">
        <v>1804</v>
      </c>
      <c r="G307" s="208" t="s">
        <v>204</v>
      </c>
      <c r="H307" s="214" t="s">
        <v>208</v>
      </c>
      <c r="I307" s="463" t="s">
        <v>1841</v>
      </c>
      <c r="J307" s="462" t="s">
        <v>1842</v>
      </c>
      <c r="K307" s="259" t="s">
        <v>341</v>
      </c>
      <c r="L307" s="259" t="s">
        <v>342</v>
      </c>
      <c r="M307" s="259">
        <v>160</v>
      </c>
      <c r="N307" s="259">
        <v>31467</v>
      </c>
      <c r="O307" s="259">
        <v>1985</v>
      </c>
      <c r="P307" s="259" t="s">
        <v>316</v>
      </c>
      <c r="Q307" s="703">
        <v>0.867361111115315</v>
      </c>
      <c r="R307" s="433">
        <v>44809</v>
      </c>
      <c r="S307" s="331" t="s">
        <v>318</v>
      </c>
      <c r="T307" s="331" t="s">
        <v>343</v>
      </c>
      <c r="U307" s="259">
        <v>3</v>
      </c>
      <c r="V307" s="259">
        <v>3</v>
      </c>
      <c r="W307" s="259">
        <v>3</v>
      </c>
      <c r="X307" s="259">
        <v>20000</v>
      </c>
      <c r="Y307" s="332">
        <v>386</v>
      </c>
      <c r="Z307" s="332">
        <v>384</v>
      </c>
      <c r="AA307" s="332">
        <v>383</v>
      </c>
      <c r="AB307" s="332">
        <v>222</v>
      </c>
      <c r="AC307" s="332">
        <v>222</v>
      </c>
      <c r="AD307" s="332">
        <v>221</v>
      </c>
      <c r="AE307" s="332">
        <v>69</v>
      </c>
      <c r="AF307" s="332">
        <v>93</v>
      </c>
      <c r="AG307" s="332">
        <v>105.8</v>
      </c>
      <c r="AH307" s="332">
        <v>27</v>
      </c>
      <c r="AI307" s="332">
        <v>28.9</v>
      </c>
      <c r="AJ307" s="332">
        <v>43.4</v>
      </c>
      <c r="AK307" s="332">
        <v>31.5</v>
      </c>
      <c r="AL307" s="332">
        <v>17.399999999999999</v>
      </c>
      <c r="AM307" s="332">
        <v>39.6</v>
      </c>
      <c r="AN307" s="332">
        <v>38.9</v>
      </c>
      <c r="AO307" s="332">
        <v>61</v>
      </c>
      <c r="AP307" s="332">
        <v>32.700000000000003</v>
      </c>
      <c r="AQ307" s="332">
        <v>21.9</v>
      </c>
      <c r="AR307" s="332">
        <v>10.6</v>
      </c>
      <c r="AS307" s="332">
        <v>2</v>
      </c>
      <c r="AT307" s="332">
        <v>23</v>
      </c>
      <c r="AU307" s="332"/>
      <c r="AV307" s="332"/>
      <c r="AW307" s="332"/>
      <c r="AX307" s="332"/>
      <c r="AY307" s="332">
        <v>0.89</v>
      </c>
      <c r="AZ307" s="332">
        <v>0.88</v>
      </c>
      <c r="BA307" s="332">
        <v>0.86</v>
      </c>
      <c r="BB307" s="261">
        <v>381</v>
      </c>
      <c r="BC307" s="261">
        <v>380</v>
      </c>
      <c r="BD307" s="261">
        <v>379</v>
      </c>
      <c r="BE307" s="261">
        <v>218</v>
      </c>
      <c r="BF307" s="261">
        <v>219</v>
      </c>
      <c r="BG307" s="261">
        <v>218</v>
      </c>
      <c r="BH307" s="261">
        <v>87.1</v>
      </c>
      <c r="BI307" s="261">
        <v>79.900000000000006</v>
      </c>
      <c r="BJ307" s="261">
        <v>75.3</v>
      </c>
      <c r="BK307" s="261">
        <v>27.3</v>
      </c>
      <c r="BL307" s="261">
        <v>34.700000000000003</v>
      </c>
      <c r="BM307" s="261">
        <v>23.8</v>
      </c>
      <c r="BN307" s="261">
        <v>28.5</v>
      </c>
      <c r="BO307" s="261">
        <v>11.2</v>
      </c>
      <c r="BP307" s="261">
        <v>34.700000000000003</v>
      </c>
      <c r="BQ307" s="261">
        <v>23.8</v>
      </c>
      <c r="BR307" s="261">
        <v>28.5</v>
      </c>
      <c r="BS307" s="261">
        <v>11.2</v>
      </c>
      <c r="BT307" s="261">
        <v>23.5</v>
      </c>
      <c r="BU307" s="261">
        <v>9.3000000000000007</v>
      </c>
      <c r="BV307" s="261">
        <v>4.4000000000000004</v>
      </c>
      <c r="BW307" s="261">
        <v>20.6</v>
      </c>
      <c r="BX307" s="261"/>
      <c r="BY307" s="261"/>
      <c r="BZ307" s="261"/>
      <c r="CA307" s="261"/>
      <c r="CB307" s="261">
        <v>0.87</v>
      </c>
      <c r="CC307" s="261">
        <v>0.88</v>
      </c>
      <c r="CD307" s="261">
        <v>0.86</v>
      </c>
      <c r="CE307" s="333">
        <v>220</v>
      </c>
      <c r="CF307" s="333">
        <v>86057074642</v>
      </c>
      <c r="CG307" s="333">
        <v>221</v>
      </c>
      <c r="CH307" s="333">
        <v>56601418793</v>
      </c>
      <c r="CI307" s="333">
        <v>216</v>
      </c>
      <c r="CJ307" s="333">
        <v>86057993254</v>
      </c>
      <c r="CK307" s="333">
        <v>225</v>
      </c>
      <c r="CL307" s="333">
        <v>45017755542</v>
      </c>
      <c r="CM307" s="333">
        <v>216</v>
      </c>
      <c r="CN307" s="333">
        <v>45017284584</v>
      </c>
      <c r="CO307" s="333">
        <v>223</v>
      </c>
      <c r="CP307" s="333">
        <v>14432248780</v>
      </c>
      <c r="CQ307" s="333"/>
      <c r="CR307" s="333"/>
      <c r="CS307" s="333"/>
      <c r="CT307" s="333"/>
      <c r="CU307" s="333"/>
      <c r="CV307" s="333"/>
      <c r="CW307" s="333"/>
      <c r="CX307" s="333"/>
      <c r="CY307" s="333"/>
      <c r="CZ307" s="333"/>
      <c r="DA307" s="333"/>
      <c r="DB307" s="374"/>
      <c r="DC307" s="48"/>
      <c r="DD307" s="179">
        <f t="shared" si="207"/>
        <v>240.63889626959579</v>
      </c>
      <c r="DE307" s="179">
        <f t="shared" si="208"/>
        <v>28.673668749999997</v>
      </c>
      <c r="DF307" s="179">
        <f t="shared" si="209"/>
        <v>38.647118749999997</v>
      </c>
      <c r="DG307" s="179">
        <f t="shared" si="210"/>
        <v>43.966292083333329</v>
      </c>
      <c r="DH307" s="180">
        <f t="shared" si="211"/>
        <v>105.8</v>
      </c>
      <c r="DI307" s="181">
        <f t="shared" si="230"/>
        <v>216</v>
      </c>
      <c r="DJ307" s="182">
        <f t="shared" si="225"/>
        <v>0</v>
      </c>
      <c r="DK307" s="182">
        <f t="shared" si="226"/>
        <v>1</v>
      </c>
      <c r="DL307" s="182">
        <f t="shared" si="231"/>
        <v>0</v>
      </c>
      <c r="DM307" s="182">
        <f t="shared" si="232"/>
        <v>0</v>
      </c>
      <c r="DN307" s="182">
        <f t="shared" si="233"/>
        <v>0</v>
      </c>
      <c r="DO307" s="182">
        <f t="shared" si="212"/>
        <v>1</v>
      </c>
      <c r="DP307" s="182">
        <f t="shared" si="213"/>
        <v>0</v>
      </c>
      <c r="DQ307" s="25">
        <f t="shared" si="214"/>
        <v>0</v>
      </c>
      <c r="DR307" s="169"/>
      <c r="DS307" s="166" t="str">
        <f t="shared" si="234"/>
        <v>A</v>
      </c>
      <c r="DT307" s="166" t="str">
        <f t="shared" si="235"/>
        <v>A</v>
      </c>
      <c r="DU307" s="167">
        <f t="shared" si="236"/>
        <v>1</v>
      </c>
      <c r="DV307" s="153" t="str">
        <f>VLOOKUP(M307,'Data Master kondisi'!$O$3:$P$11,2,FALSE)</f>
        <v>Y</v>
      </c>
      <c r="DW307" s="153">
        <f>LOOKUP(DV307,{"X","X","X","Y","Y","Y","Z","Z","Z"},{6,6,6,4,4,4,2,2,2})</f>
        <v>4</v>
      </c>
      <c r="DX307" s="153">
        <f t="shared" si="215"/>
        <v>4</v>
      </c>
      <c r="DY307" s="153">
        <f t="shared" si="237"/>
        <v>9</v>
      </c>
      <c r="DZ307" s="153" t="str">
        <f>VLOOKUP(G307,'Data Master class'!$A$5:$D$12,3,FALSE)</f>
        <v>A</v>
      </c>
      <c r="EA307" s="160" t="str">
        <f t="shared" si="238"/>
        <v>KURANG</v>
      </c>
      <c r="EB307" s="156"/>
      <c r="EC307" s="153">
        <f>VLOOKUP(G307,'Data Master class'!$A$5:$D$12,2,FALSE)</f>
        <v>5</v>
      </c>
      <c r="ED307" s="153" t="str">
        <f>VLOOKUP(H307,'Data Master class'!$E$5:$G$6,3,FALSE)</f>
        <v>X</v>
      </c>
      <c r="EE307" s="153">
        <f>VLOOKUP(H307,'Data Master class'!$E$5:$G$6,2,FALSE)</f>
        <v>2</v>
      </c>
      <c r="EF307" s="153">
        <f t="shared" si="239"/>
        <v>7</v>
      </c>
      <c r="EG307" s="153" t="str">
        <f t="shared" si="240"/>
        <v>CLASS 2</v>
      </c>
      <c r="EH307" s="153">
        <f t="shared" si="241"/>
        <v>16</v>
      </c>
      <c r="EI307" s="171"/>
      <c r="EJ307" s="441">
        <f t="shared" si="216"/>
        <v>0.22703510082150857</v>
      </c>
      <c r="EK307" s="441">
        <f t="shared" si="217"/>
        <v>4.1822255414488432E-2</v>
      </c>
      <c r="EL307" s="441">
        <f t="shared" si="218"/>
        <v>0.18521284540702015</v>
      </c>
      <c r="EM307" s="442">
        <f t="shared" si="242"/>
        <v>0.15135673388100571</v>
      </c>
      <c r="EN307" s="443" t="str">
        <f t="shared" si="243"/>
        <v>CUKUP</v>
      </c>
      <c r="EO307" s="195"/>
      <c r="EP307" s="196" t="e">
        <f>'2. SUHU &amp; FISIK TRAFO'!CY307</f>
        <v>#NAME?</v>
      </c>
      <c r="EQ307" s="168" t="e">
        <f t="shared" si="244"/>
        <v>#NAME?</v>
      </c>
      <c r="ER307" s="189" t="e">
        <f t="shared" si="245"/>
        <v>#NAME?</v>
      </c>
      <c r="ES307" s="195"/>
      <c r="ET307" s="447">
        <f t="shared" si="227"/>
        <v>59.345800000000004</v>
      </c>
      <c r="EU307" s="447">
        <f t="shared" si="246"/>
        <v>47.476640000000003</v>
      </c>
      <c r="EV307" s="448">
        <f t="shared" si="219"/>
        <v>37.091125000000005</v>
      </c>
      <c r="EW307" s="449" t="str">
        <f t="shared" si="247"/>
        <v>BAIK</v>
      </c>
      <c r="EX307" s="721"/>
      <c r="EY307" s="447">
        <f t="shared" si="228"/>
        <v>52.901300000000006</v>
      </c>
      <c r="EZ307" s="447">
        <f t="shared" si="220"/>
        <v>42.321040000000011</v>
      </c>
      <c r="FA307" s="448">
        <f t="shared" si="229"/>
        <v>33.063312500000002</v>
      </c>
      <c r="FB307" s="449" t="str">
        <f t="shared" si="221"/>
        <v>BAIK</v>
      </c>
      <c r="FC307" s="195"/>
      <c r="FD307" s="453">
        <f t="shared" si="222"/>
        <v>27</v>
      </c>
      <c r="FE307" s="454">
        <f t="shared" si="223"/>
        <v>231.21387283236993</v>
      </c>
      <c r="FF307" s="725">
        <f t="shared" si="224"/>
        <v>11.6775</v>
      </c>
      <c r="FG307" s="202" t="str">
        <f t="shared" si="248"/>
        <v>CUKUP</v>
      </c>
    </row>
    <row r="308" spans="1:163">
      <c r="A308" s="347">
        <v>296</v>
      </c>
      <c r="B308" s="764" t="s">
        <v>2232</v>
      </c>
      <c r="C308" s="331" t="s">
        <v>1843</v>
      </c>
      <c r="D308" s="259" t="s">
        <v>1844</v>
      </c>
      <c r="E308" s="319" t="s">
        <v>1845</v>
      </c>
      <c r="F308" s="319" t="s">
        <v>1846</v>
      </c>
      <c r="G308" s="208" t="s">
        <v>204</v>
      </c>
      <c r="H308" s="214" t="s">
        <v>208</v>
      </c>
      <c r="I308" s="463" t="s">
        <v>1847</v>
      </c>
      <c r="J308" s="462" t="s">
        <v>1848</v>
      </c>
      <c r="K308" s="259" t="s">
        <v>341</v>
      </c>
      <c r="L308" s="259" t="s">
        <v>560</v>
      </c>
      <c r="M308" s="259">
        <v>160</v>
      </c>
      <c r="N308" s="259" t="s">
        <v>1849</v>
      </c>
      <c r="O308" s="259">
        <v>2019</v>
      </c>
      <c r="P308" s="259" t="s">
        <v>316</v>
      </c>
      <c r="Q308" s="703">
        <v>0.79166666666424135</v>
      </c>
      <c r="R308" s="433">
        <v>44818</v>
      </c>
      <c r="S308" s="331" t="s">
        <v>318</v>
      </c>
      <c r="T308" s="331" t="s">
        <v>343</v>
      </c>
      <c r="U308" s="259">
        <v>4</v>
      </c>
      <c r="V308" s="259">
        <v>1</v>
      </c>
      <c r="W308" s="259">
        <v>3</v>
      </c>
      <c r="X308" s="259">
        <v>20000</v>
      </c>
      <c r="Y308" s="332">
        <v>408</v>
      </c>
      <c r="Z308" s="332">
        <v>406</v>
      </c>
      <c r="AA308" s="332">
        <v>405</v>
      </c>
      <c r="AB308" s="332">
        <v>234</v>
      </c>
      <c r="AC308" s="332">
        <v>235</v>
      </c>
      <c r="AD308" s="332">
        <v>233</v>
      </c>
      <c r="AE308" s="332">
        <v>1.3</v>
      </c>
      <c r="AF308" s="332">
        <v>15.7</v>
      </c>
      <c r="AG308" s="332">
        <v>0</v>
      </c>
      <c r="AH308" s="332">
        <v>16.100000000000001</v>
      </c>
      <c r="AI308" s="332">
        <v>1.2</v>
      </c>
      <c r="AJ308" s="332">
        <v>15.6</v>
      </c>
      <c r="AK308" s="332">
        <v>0</v>
      </c>
      <c r="AL308" s="332">
        <v>16.3</v>
      </c>
      <c r="AM308" s="332"/>
      <c r="AN308" s="332"/>
      <c r="AO308" s="332"/>
      <c r="AP308" s="332"/>
      <c r="AQ308" s="332"/>
      <c r="AR308" s="332"/>
      <c r="AS308" s="332"/>
      <c r="AT308" s="332"/>
      <c r="AU308" s="332"/>
      <c r="AV308" s="332"/>
      <c r="AW308" s="332"/>
      <c r="AX308" s="332"/>
      <c r="AY308" s="332">
        <v>0.85</v>
      </c>
      <c r="AZ308" s="332">
        <v>0.86</v>
      </c>
      <c r="BA308" s="332">
        <v>0.88</v>
      </c>
      <c r="BB308" s="261">
        <v>408</v>
      </c>
      <c r="BC308" s="261">
        <v>407</v>
      </c>
      <c r="BD308" s="261">
        <v>406</v>
      </c>
      <c r="BE308" s="261">
        <v>234</v>
      </c>
      <c r="BF308" s="261">
        <v>233</v>
      </c>
      <c r="BG308" s="261">
        <v>234</v>
      </c>
      <c r="BH308" s="261">
        <v>2.8</v>
      </c>
      <c r="BI308" s="261">
        <v>12.4</v>
      </c>
      <c r="BJ308" s="261">
        <v>0</v>
      </c>
      <c r="BK308" s="261">
        <v>12.2</v>
      </c>
      <c r="BL308" s="261">
        <v>2.8</v>
      </c>
      <c r="BM308" s="261">
        <v>12.4</v>
      </c>
      <c r="BN308" s="261">
        <v>0</v>
      </c>
      <c r="BO308" s="261">
        <v>12.2</v>
      </c>
      <c r="BP308" s="261" t="s">
        <v>1850</v>
      </c>
      <c r="BQ308" s="261">
        <v>12.2</v>
      </c>
      <c r="BR308" s="261">
        <v>0</v>
      </c>
      <c r="BS308" s="261">
        <v>12.7</v>
      </c>
      <c r="BT308" s="261"/>
      <c r="BU308" s="261"/>
      <c r="BV308" s="261"/>
      <c r="BW308" s="261"/>
      <c r="BX308" s="261"/>
      <c r="BY308" s="261"/>
      <c r="BZ308" s="261"/>
      <c r="CA308" s="261"/>
      <c r="CB308" s="261">
        <v>0.85</v>
      </c>
      <c r="CC308" s="261">
        <v>0.86</v>
      </c>
      <c r="CD308" s="261">
        <v>0.85</v>
      </c>
      <c r="CE308" s="333" t="s">
        <v>1710</v>
      </c>
      <c r="CF308" s="333">
        <v>163000163040</v>
      </c>
      <c r="CG308" s="333" t="s">
        <v>1709</v>
      </c>
      <c r="CH308" s="333">
        <v>163000163040</v>
      </c>
      <c r="CI308" s="333" t="s">
        <v>1710</v>
      </c>
      <c r="CJ308" s="333">
        <v>163000163040</v>
      </c>
      <c r="CK308" s="333"/>
      <c r="CL308" s="333"/>
      <c r="CM308" s="333"/>
      <c r="CN308" s="333"/>
      <c r="CO308" s="333"/>
      <c r="CP308" s="333"/>
      <c r="CQ308" s="333"/>
      <c r="CR308" s="333"/>
      <c r="CS308" s="333"/>
      <c r="CT308" s="333"/>
      <c r="CU308" s="333"/>
      <c r="CV308" s="333"/>
      <c r="CW308" s="333"/>
      <c r="CX308" s="333"/>
      <c r="CY308" s="333"/>
      <c r="CZ308" s="333"/>
      <c r="DA308" s="333"/>
      <c r="DB308" s="374"/>
      <c r="DC308" s="48"/>
      <c r="DD308" s="179">
        <f t="shared" si="207"/>
        <v>227.6100470868285</v>
      </c>
      <c r="DE308" s="179">
        <f t="shared" si="208"/>
        <v>0.57115229166666659</v>
      </c>
      <c r="DF308" s="179">
        <f t="shared" si="209"/>
        <v>6.8977622916666661</v>
      </c>
      <c r="DG308" s="179">
        <f t="shared" si="210"/>
        <v>0</v>
      </c>
      <c r="DH308" s="180">
        <f t="shared" si="211"/>
        <v>15.7</v>
      </c>
      <c r="DI308" s="181">
        <f t="shared" si="230"/>
        <v>0</v>
      </c>
      <c r="DJ308" s="182">
        <f t="shared" si="225"/>
        <v>1</v>
      </c>
      <c r="DK308" s="182">
        <f t="shared" si="226"/>
        <v>0</v>
      </c>
      <c r="DL308" s="182">
        <f t="shared" si="231"/>
        <v>0</v>
      </c>
      <c r="DM308" s="182">
        <f t="shared" si="232"/>
        <v>0</v>
      </c>
      <c r="DN308" s="182">
        <f t="shared" si="233"/>
        <v>0</v>
      </c>
      <c r="DO308" s="182">
        <f t="shared" si="212"/>
        <v>1</v>
      </c>
      <c r="DP308" s="182">
        <f t="shared" si="213"/>
        <v>0</v>
      </c>
      <c r="DQ308" s="25">
        <f t="shared" si="214"/>
        <v>0</v>
      </c>
      <c r="DR308" s="169"/>
      <c r="DS308" s="166" t="str">
        <f t="shared" si="234"/>
        <v>A</v>
      </c>
      <c r="DT308" s="166" t="str">
        <f t="shared" si="235"/>
        <v>C</v>
      </c>
      <c r="DU308" s="167">
        <f t="shared" si="236"/>
        <v>3</v>
      </c>
      <c r="DV308" s="153" t="str">
        <f>VLOOKUP(M308,'Data Master kondisi'!$O$3:$P$11,2,FALSE)</f>
        <v>Y</v>
      </c>
      <c r="DW308" s="153">
        <f>LOOKUP(DV308,{"X","X","X","Y","Y","Y","Z","Z","Z"},{6,6,6,4,4,4,2,2,2})</f>
        <v>4</v>
      </c>
      <c r="DX308" s="153">
        <f t="shared" si="215"/>
        <v>1</v>
      </c>
      <c r="DY308" s="153">
        <f t="shared" si="237"/>
        <v>8</v>
      </c>
      <c r="DZ308" s="153" t="str">
        <f>VLOOKUP(G308,'Data Master class'!$A$5:$D$12,3,FALSE)</f>
        <v>A</v>
      </c>
      <c r="EA308" s="160" t="str">
        <f t="shared" si="238"/>
        <v>CUKUP</v>
      </c>
      <c r="EB308" s="156"/>
      <c r="EC308" s="153">
        <f>VLOOKUP(G308,'Data Master class'!$A$5:$D$12,2,FALSE)</f>
        <v>5</v>
      </c>
      <c r="ED308" s="153" t="str">
        <f>VLOOKUP(H308,'Data Master class'!$E$5:$G$6,3,FALSE)</f>
        <v>X</v>
      </c>
      <c r="EE308" s="153">
        <f>VLOOKUP(H308,'Data Master class'!$E$5:$G$6,2,FALSE)</f>
        <v>2</v>
      </c>
      <c r="EF308" s="153">
        <f t="shared" si="239"/>
        <v>7</v>
      </c>
      <c r="EG308" s="153" t="str">
        <f t="shared" si="240"/>
        <v>CLASS 2</v>
      </c>
      <c r="EH308" s="153">
        <f t="shared" si="241"/>
        <v>15</v>
      </c>
      <c r="EI308" s="171"/>
      <c r="EJ308" s="441">
        <f t="shared" si="216"/>
        <v>0.77058823529411768</v>
      </c>
      <c r="EK308" s="441">
        <f t="shared" si="217"/>
        <v>1.7705882352941171</v>
      </c>
      <c r="EL308" s="441">
        <f t="shared" si="218"/>
        <v>1</v>
      </c>
      <c r="EM308" s="442">
        <f t="shared" si="242"/>
        <v>1.1803921568627449</v>
      </c>
      <c r="EN308" s="443" t="str">
        <f t="shared" si="243"/>
        <v>BURUK</v>
      </c>
      <c r="EO308" s="195"/>
      <c r="EP308" s="196" t="e">
        <f>'2. SUHU &amp; FISIK TRAFO'!CY308</f>
        <v>#NAME?</v>
      </c>
      <c r="EQ308" s="168" t="e">
        <f t="shared" si="244"/>
        <v>#NAME?</v>
      </c>
      <c r="ER308" s="189" t="e">
        <f t="shared" si="245"/>
        <v>#NAME?</v>
      </c>
      <c r="ES308" s="195"/>
      <c r="ET308" s="447">
        <f t="shared" si="227"/>
        <v>3.9937</v>
      </c>
      <c r="EU308" s="447">
        <f t="shared" si="246"/>
        <v>3.19496</v>
      </c>
      <c r="EV308" s="448">
        <f t="shared" si="219"/>
        <v>2.4960624999999999</v>
      </c>
      <c r="EW308" s="449" t="str">
        <f t="shared" si="247"/>
        <v>BAIK</v>
      </c>
      <c r="EX308" s="721"/>
      <c r="EY308" s="447">
        <f t="shared" si="228"/>
        <v>3.5444</v>
      </c>
      <c r="EZ308" s="447">
        <f t="shared" si="220"/>
        <v>2.8355200000000003</v>
      </c>
      <c r="FA308" s="448">
        <f t="shared" si="229"/>
        <v>2.2152499999999997</v>
      </c>
      <c r="FB308" s="449" t="str">
        <f t="shared" si="221"/>
        <v>BAIK</v>
      </c>
      <c r="FC308" s="195"/>
      <c r="FD308" s="453">
        <f t="shared" si="222"/>
        <v>16.100000000000001</v>
      </c>
      <c r="FE308" s="454">
        <f t="shared" si="223"/>
        <v>231.21387283236993</v>
      </c>
      <c r="FF308" s="725">
        <f t="shared" si="224"/>
        <v>6.9632500000000013</v>
      </c>
      <c r="FG308" s="202" t="str">
        <f t="shared" si="248"/>
        <v>BAIK</v>
      </c>
    </row>
    <row r="309" spans="1:163">
      <c r="A309" s="347">
        <v>297</v>
      </c>
      <c r="B309" s="764" t="s">
        <v>2232</v>
      </c>
      <c r="C309" s="331" t="s">
        <v>1851</v>
      </c>
      <c r="D309" s="259" t="s">
        <v>1852</v>
      </c>
      <c r="E309" s="319" t="s">
        <v>1845</v>
      </c>
      <c r="F309" s="319" t="s">
        <v>1853</v>
      </c>
      <c r="G309" s="208" t="s">
        <v>204</v>
      </c>
      <c r="H309" s="214" t="s">
        <v>209</v>
      </c>
      <c r="I309" s="463" t="s">
        <v>1854</v>
      </c>
      <c r="J309" s="462" t="s">
        <v>1855</v>
      </c>
      <c r="K309" s="259" t="s">
        <v>341</v>
      </c>
      <c r="L309" s="259" t="s">
        <v>1259</v>
      </c>
      <c r="M309" s="259">
        <v>100</v>
      </c>
      <c r="N309" s="259" t="s">
        <v>1856</v>
      </c>
      <c r="O309" s="259">
        <v>2017</v>
      </c>
      <c r="P309" s="259" t="s">
        <v>316</v>
      </c>
      <c r="Q309" s="703">
        <v>0.83472222222189885</v>
      </c>
      <c r="R309" s="433">
        <v>44814</v>
      </c>
      <c r="S309" s="331" t="s">
        <v>318</v>
      </c>
      <c r="T309" s="331" t="s">
        <v>343</v>
      </c>
      <c r="U309" s="259">
        <v>4</v>
      </c>
      <c r="V309" s="259">
        <v>2</v>
      </c>
      <c r="W309" s="259">
        <v>3</v>
      </c>
      <c r="X309" s="259">
        <v>20000</v>
      </c>
      <c r="Y309" s="332">
        <v>417</v>
      </c>
      <c r="Z309" s="332">
        <v>139</v>
      </c>
      <c r="AA309" s="332">
        <v>294</v>
      </c>
      <c r="AB309" s="332">
        <v>236</v>
      </c>
      <c r="AC309" s="332">
        <v>183</v>
      </c>
      <c r="AD309" s="332">
        <v>66.099999999999994</v>
      </c>
      <c r="AE309" s="332">
        <v>0</v>
      </c>
      <c r="AF309" s="332">
        <v>0.5</v>
      </c>
      <c r="AG309" s="332">
        <v>0.4</v>
      </c>
      <c r="AH309" s="332">
        <v>0.8</v>
      </c>
      <c r="AI309" s="332">
        <v>0</v>
      </c>
      <c r="AJ309" s="332">
        <v>0.4</v>
      </c>
      <c r="AK309" s="332">
        <v>0.4</v>
      </c>
      <c r="AL309" s="332">
        <v>0.8</v>
      </c>
      <c r="AM309" s="332">
        <v>0</v>
      </c>
      <c r="AN309" s="332">
        <v>0</v>
      </c>
      <c r="AO309" s="332">
        <v>0</v>
      </c>
      <c r="AP309" s="332">
        <v>0</v>
      </c>
      <c r="AQ309" s="332"/>
      <c r="AR309" s="332"/>
      <c r="AS309" s="332"/>
      <c r="AT309" s="332"/>
      <c r="AU309" s="332"/>
      <c r="AV309" s="332"/>
      <c r="AW309" s="332"/>
      <c r="AX309" s="332"/>
      <c r="AY309" s="332">
        <v>0.86</v>
      </c>
      <c r="AZ309" s="332">
        <v>0.87</v>
      </c>
      <c r="BA309" s="332">
        <v>0.87</v>
      </c>
      <c r="BB309" s="261">
        <v>419</v>
      </c>
      <c r="BC309" s="261">
        <v>144</v>
      </c>
      <c r="BD309" s="261">
        <v>293</v>
      </c>
      <c r="BE309" s="261">
        <v>235</v>
      </c>
      <c r="BF309" s="261">
        <v>184</v>
      </c>
      <c r="BG309" s="261">
        <v>65.400000000000006</v>
      </c>
      <c r="BH309" s="261">
        <v>0</v>
      </c>
      <c r="BI309" s="261">
        <v>0</v>
      </c>
      <c r="BJ309" s="261">
        <v>0</v>
      </c>
      <c r="BK309" s="261">
        <v>0.7</v>
      </c>
      <c r="BL309" s="261">
        <v>0</v>
      </c>
      <c r="BM309" s="261">
        <v>0.4</v>
      </c>
      <c r="BN309" s="261">
        <v>0.4</v>
      </c>
      <c r="BO309" s="261">
        <v>0.7</v>
      </c>
      <c r="BP309" s="261">
        <v>0</v>
      </c>
      <c r="BQ309" s="261">
        <v>0</v>
      </c>
      <c r="BR309" s="261">
        <v>0</v>
      </c>
      <c r="BS309" s="261">
        <v>0</v>
      </c>
      <c r="BT309" s="261"/>
      <c r="BU309" s="261"/>
      <c r="BV309" s="261"/>
      <c r="BW309" s="261"/>
      <c r="BX309" s="261"/>
      <c r="BY309" s="261"/>
      <c r="BZ309" s="261"/>
      <c r="CA309" s="261"/>
      <c r="CB309" s="261">
        <v>0.85</v>
      </c>
      <c r="CC309" s="261">
        <v>0.86</v>
      </c>
      <c r="CD309" s="261">
        <v>0.87</v>
      </c>
      <c r="CE309" s="333" t="s">
        <v>1857</v>
      </c>
      <c r="CF309" s="333">
        <v>163000553070</v>
      </c>
      <c r="CG309" s="333" t="s">
        <v>1858</v>
      </c>
      <c r="CH309" s="333">
        <v>163000553070</v>
      </c>
      <c r="CI309" s="333" t="s">
        <v>1859</v>
      </c>
      <c r="CJ309" s="333">
        <v>163000553070</v>
      </c>
      <c r="CK309" s="333"/>
      <c r="CL309" s="333"/>
      <c r="CM309" s="333"/>
      <c r="CN309" s="333"/>
      <c r="CO309" s="333"/>
      <c r="CP309" s="333"/>
      <c r="CQ309" s="333"/>
      <c r="CR309" s="333"/>
      <c r="CS309" s="333"/>
      <c r="CT309" s="333"/>
      <c r="CU309" s="333"/>
      <c r="CV309" s="333"/>
      <c r="CW309" s="333"/>
      <c r="CX309" s="333"/>
      <c r="CY309" s="333"/>
      <c r="CZ309" s="333"/>
      <c r="DA309" s="333"/>
      <c r="DB309" s="374"/>
      <c r="DC309" s="154"/>
      <c r="DD309" s="179">
        <f t="shared" si="207"/>
        <v>204.01224073444408</v>
      </c>
      <c r="DE309" s="179">
        <f t="shared" si="208"/>
        <v>0</v>
      </c>
      <c r="DF309" s="179">
        <f t="shared" si="209"/>
        <v>0.24508333333333332</v>
      </c>
      <c r="DG309" s="179">
        <f t="shared" si="210"/>
        <v>0.19606666666666667</v>
      </c>
      <c r="DH309" s="180">
        <f t="shared" si="211"/>
        <v>0.5</v>
      </c>
      <c r="DI309" s="181">
        <f t="shared" si="230"/>
        <v>0</v>
      </c>
      <c r="DJ309" s="182">
        <f t="shared" si="225"/>
        <v>1</v>
      </c>
      <c r="DK309" s="182">
        <f t="shared" si="226"/>
        <v>0</v>
      </c>
      <c r="DL309" s="182">
        <f t="shared" si="231"/>
        <v>0</v>
      </c>
      <c r="DM309" s="182">
        <f t="shared" si="232"/>
        <v>0</v>
      </c>
      <c r="DN309" s="182">
        <f t="shared" si="233"/>
        <v>0</v>
      </c>
      <c r="DO309" s="182">
        <f t="shared" si="212"/>
        <v>1</v>
      </c>
      <c r="DP309" s="182">
        <f t="shared" si="213"/>
        <v>0</v>
      </c>
      <c r="DQ309" s="25">
        <f t="shared" si="214"/>
        <v>0</v>
      </c>
      <c r="DR309" s="169"/>
      <c r="DS309" s="166" t="str">
        <f t="shared" si="234"/>
        <v>A</v>
      </c>
      <c r="DT309" s="166" t="str">
        <f t="shared" si="235"/>
        <v>C</v>
      </c>
      <c r="DU309" s="167">
        <f t="shared" si="236"/>
        <v>3</v>
      </c>
      <c r="DV309" s="153" t="str">
        <f>VLOOKUP(M309,'Data Master kondisi'!$O$3:$P$11,2,FALSE)</f>
        <v>Z</v>
      </c>
      <c r="DW309" s="153">
        <f>LOOKUP(DV309,{"X","X","X","Y","Y","Y","Z","Z","Z"},{6,6,6,4,4,4,2,2,2})</f>
        <v>2</v>
      </c>
      <c r="DX309" s="153">
        <f t="shared" si="215"/>
        <v>1</v>
      </c>
      <c r="DY309" s="153">
        <f t="shared" si="237"/>
        <v>6</v>
      </c>
      <c r="DZ309" s="153" t="str">
        <f>VLOOKUP(G309,'Data Master class'!$A$5:$D$12,3,FALSE)</f>
        <v>A</v>
      </c>
      <c r="EA309" s="160" t="str">
        <f t="shared" si="238"/>
        <v>CUKUP</v>
      </c>
      <c r="EB309" s="156"/>
      <c r="EC309" s="153">
        <f>VLOOKUP(G309,'Data Master class'!$A$5:$D$12,2,FALSE)</f>
        <v>5</v>
      </c>
      <c r="ED309" s="153" t="str">
        <f>VLOOKUP(H309,'Data Master class'!$E$5:$G$6,3,FALSE)</f>
        <v>Y</v>
      </c>
      <c r="EE309" s="153">
        <f>VLOOKUP(H309,'Data Master class'!$E$5:$G$6,2,FALSE)</f>
        <v>1</v>
      </c>
      <c r="EF309" s="153">
        <f t="shared" si="239"/>
        <v>6</v>
      </c>
      <c r="EG309" s="153" t="str">
        <f t="shared" si="240"/>
        <v>CLASS 2</v>
      </c>
      <c r="EH309" s="153">
        <f t="shared" si="241"/>
        <v>12</v>
      </c>
      <c r="EI309" s="171"/>
      <c r="EJ309" s="441">
        <f t="shared" si="216"/>
        <v>1</v>
      </c>
      <c r="EK309" s="441">
        <f t="shared" si="217"/>
        <v>0.66666666666666674</v>
      </c>
      <c r="EL309" s="441">
        <f t="shared" si="218"/>
        <v>0.33333333333333348</v>
      </c>
      <c r="EM309" s="442">
        <f t="shared" si="242"/>
        <v>0.66666666666666663</v>
      </c>
      <c r="EN309" s="443" t="str">
        <f t="shared" si="243"/>
        <v>BURUK</v>
      </c>
      <c r="EO309" s="195"/>
      <c r="EP309" s="196" t="e">
        <f>'2. SUHU &amp; FISIK TRAFO'!CY309</f>
        <v>#NAME?</v>
      </c>
      <c r="EQ309" s="168" t="e">
        <f t="shared" si="244"/>
        <v>#NAME?</v>
      </c>
      <c r="ER309" s="189" t="e">
        <f t="shared" si="245"/>
        <v>#NAME?</v>
      </c>
      <c r="ES309" s="195"/>
      <c r="ET309" s="447">
        <f t="shared" si="227"/>
        <v>0.11794</v>
      </c>
      <c r="EU309" s="447">
        <f t="shared" si="246"/>
        <v>9.4352000000000005E-2</v>
      </c>
      <c r="EV309" s="448">
        <f t="shared" si="219"/>
        <v>0.11793999999999999</v>
      </c>
      <c r="EW309" s="449" t="str">
        <f t="shared" si="247"/>
        <v>BAIK</v>
      </c>
      <c r="EX309" s="721"/>
      <c r="EY309" s="447">
        <f t="shared" si="228"/>
        <v>0</v>
      </c>
      <c r="EZ309" s="447">
        <f t="shared" si="220"/>
        <v>0</v>
      </c>
      <c r="FA309" s="448">
        <f t="shared" si="229"/>
        <v>0</v>
      </c>
      <c r="FB309" s="449">
        <f t="shared" si="221"/>
        <v>0</v>
      </c>
      <c r="FC309" s="195"/>
      <c r="FD309" s="453">
        <f t="shared" si="222"/>
        <v>0.8</v>
      </c>
      <c r="FE309" s="454">
        <f t="shared" si="223"/>
        <v>144.50867052023122</v>
      </c>
      <c r="FF309" s="725">
        <f t="shared" si="224"/>
        <v>0.55359999999999998</v>
      </c>
      <c r="FG309" s="202" t="str">
        <f t="shared" si="248"/>
        <v>BAIK</v>
      </c>
    </row>
    <row r="310" spans="1:163">
      <c r="A310" s="347">
        <v>298</v>
      </c>
      <c r="B310" s="764" t="s">
        <v>2232</v>
      </c>
      <c r="C310" s="331" t="s">
        <v>1860</v>
      </c>
      <c r="D310" s="259" t="s">
        <v>1852</v>
      </c>
      <c r="E310" s="319" t="s">
        <v>1845</v>
      </c>
      <c r="F310" s="319" t="s">
        <v>1853</v>
      </c>
      <c r="G310" s="208" t="s">
        <v>204</v>
      </c>
      <c r="H310" s="214" t="s">
        <v>208</v>
      </c>
      <c r="I310" s="463" t="s">
        <v>1854</v>
      </c>
      <c r="J310" s="462" t="s">
        <v>1855</v>
      </c>
      <c r="K310" s="259" t="s">
        <v>341</v>
      </c>
      <c r="L310" s="259" t="s">
        <v>560</v>
      </c>
      <c r="M310" s="259">
        <v>200</v>
      </c>
      <c r="N310" s="259">
        <v>17049597</v>
      </c>
      <c r="O310" s="259">
        <v>2017</v>
      </c>
      <c r="P310" s="259" t="s">
        <v>316</v>
      </c>
      <c r="Q310" s="703">
        <v>0.85208333333139308</v>
      </c>
      <c r="R310" s="433">
        <v>44814</v>
      </c>
      <c r="S310" s="331" t="s">
        <v>318</v>
      </c>
      <c r="T310" s="331" t="s">
        <v>343</v>
      </c>
      <c r="U310" s="259"/>
      <c r="V310" s="259"/>
      <c r="W310" s="259">
        <v>3</v>
      </c>
      <c r="X310" s="259">
        <v>20000</v>
      </c>
      <c r="Y310" s="332">
        <v>391</v>
      </c>
      <c r="Z310" s="332">
        <v>390</v>
      </c>
      <c r="AA310" s="332">
        <v>387</v>
      </c>
      <c r="AB310" s="332">
        <v>224</v>
      </c>
      <c r="AC310" s="332">
        <v>283</v>
      </c>
      <c r="AD310" s="332">
        <v>224</v>
      </c>
      <c r="AE310" s="332">
        <v>134.9</v>
      </c>
      <c r="AF310" s="332">
        <v>135.30000000000001</v>
      </c>
      <c r="AG310" s="332">
        <v>124.5</v>
      </c>
      <c r="AH310" s="332">
        <v>1.8</v>
      </c>
      <c r="AI310" s="332"/>
      <c r="AJ310" s="332"/>
      <c r="AK310" s="332"/>
      <c r="AL310" s="332"/>
      <c r="AM310" s="332"/>
      <c r="AN310" s="332"/>
      <c r="AO310" s="332"/>
      <c r="AP310" s="332"/>
      <c r="AQ310" s="332"/>
      <c r="AR310" s="332"/>
      <c r="AS310" s="332"/>
      <c r="AT310" s="332"/>
      <c r="AU310" s="332"/>
      <c r="AV310" s="332"/>
      <c r="AW310" s="332"/>
      <c r="AX310" s="332"/>
      <c r="AY310" s="332">
        <v>0.85</v>
      </c>
      <c r="AZ310" s="332">
        <v>0.85</v>
      </c>
      <c r="BA310" s="332">
        <v>0.86</v>
      </c>
      <c r="BB310" s="261">
        <v>387</v>
      </c>
      <c r="BC310" s="261">
        <v>391</v>
      </c>
      <c r="BD310" s="261">
        <v>390</v>
      </c>
      <c r="BE310" s="261">
        <v>224</v>
      </c>
      <c r="BF310" s="261">
        <v>225</v>
      </c>
      <c r="BG310" s="261">
        <v>223</v>
      </c>
      <c r="BH310" s="261">
        <v>134.30000000000001</v>
      </c>
      <c r="BI310" s="261">
        <v>141.4</v>
      </c>
      <c r="BJ310" s="261">
        <v>133.19999999999999</v>
      </c>
      <c r="BK310" s="261">
        <v>3.6</v>
      </c>
      <c r="BL310" s="261"/>
      <c r="BM310" s="261"/>
      <c r="BN310" s="261"/>
      <c r="BO310" s="261"/>
      <c r="BP310" s="261"/>
      <c r="BQ310" s="261"/>
      <c r="BR310" s="261"/>
      <c r="BS310" s="261"/>
      <c r="BT310" s="261"/>
      <c r="BU310" s="261"/>
      <c r="BV310" s="261"/>
      <c r="BW310" s="261"/>
      <c r="BX310" s="261"/>
      <c r="BY310" s="261"/>
      <c r="BZ310" s="261"/>
      <c r="CA310" s="261"/>
      <c r="CB310" s="261">
        <v>0.85</v>
      </c>
      <c r="CC310" s="261">
        <v>0.86</v>
      </c>
      <c r="CD310" s="261">
        <v>0.86</v>
      </c>
      <c r="CE310" s="333" t="s">
        <v>1861</v>
      </c>
      <c r="CF310" s="333">
        <v>163000542087</v>
      </c>
      <c r="CG310" s="333" t="s">
        <v>1862</v>
      </c>
      <c r="CH310" s="333">
        <v>163000542087</v>
      </c>
      <c r="CI310" s="333" t="s">
        <v>1862</v>
      </c>
      <c r="CJ310" s="333">
        <v>163000542087</v>
      </c>
      <c r="CK310" s="333"/>
      <c r="CL310" s="333"/>
      <c r="CM310" s="333"/>
      <c r="CN310" s="333"/>
      <c r="CO310" s="333"/>
      <c r="CP310" s="333"/>
      <c r="CQ310" s="333"/>
      <c r="CR310" s="333"/>
      <c r="CS310" s="333"/>
      <c r="CT310" s="333"/>
      <c r="CU310" s="333"/>
      <c r="CV310" s="333"/>
      <c r="CW310" s="333"/>
      <c r="CX310" s="333"/>
      <c r="CY310" s="333"/>
      <c r="CZ310" s="333"/>
      <c r="DA310" s="333"/>
      <c r="DB310" s="374"/>
      <c r="DC310" s="154"/>
      <c r="DD310" s="179">
        <f t="shared" si="207"/>
        <v>296.93562435663949</v>
      </c>
      <c r="DE310" s="179">
        <f t="shared" si="208"/>
        <v>45.430722666666668</v>
      </c>
      <c r="DF310" s="179">
        <f t="shared" si="209"/>
        <v>45.565432000000001</v>
      </c>
      <c r="DG310" s="179">
        <f t="shared" si="210"/>
        <v>41.928279999999994</v>
      </c>
      <c r="DH310" s="180">
        <f t="shared" si="211"/>
        <v>135.30000000000001</v>
      </c>
      <c r="DI310" s="181">
        <f t="shared" si="230"/>
        <v>0</v>
      </c>
      <c r="DJ310" s="182">
        <f t="shared" si="225"/>
        <v>0</v>
      </c>
      <c r="DK310" s="182">
        <f t="shared" si="226"/>
        <v>1</v>
      </c>
      <c r="DL310" s="182">
        <f t="shared" si="231"/>
        <v>0</v>
      </c>
      <c r="DM310" s="182">
        <f t="shared" si="232"/>
        <v>0</v>
      </c>
      <c r="DN310" s="182">
        <f t="shared" si="233"/>
        <v>0</v>
      </c>
      <c r="DO310" s="182">
        <f t="shared" si="212"/>
        <v>1</v>
      </c>
      <c r="DP310" s="182">
        <f t="shared" si="213"/>
        <v>0</v>
      </c>
      <c r="DQ310" s="25">
        <f t="shared" si="214"/>
        <v>0</v>
      </c>
      <c r="DR310" s="169"/>
      <c r="DS310" s="166" t="str">
        <f t="shared" si="234"/>
        <v>A</v>
      </c>
      <c r="DT310" s="166" t="str">
        <f t="shared" si="235"/>
        <v>A</v>
      </c>
      <c r="DU310" s="167">
        <f t="shared" si="236"/>
        <v>1</v>
      </c>
      <c r="DV310" s="153" t="str">
        <f>VLOOKUP(M310,'Data Master kondisi'!$O$3:$P$11,2,FALSE)</f>
        <v>Y</v>
      </c>
      <c r="DW310" s="153">
        <f>LOOKUP(DV310,{"X","X","X","Y","Y","Y","Z","Z","Z"},{6,6,6,4,4,4,2,2,2})</f>
        <v>4</v>
      </c>
      <c r="DX310" s="153">
        <f t="shared" si="215"/>
        <v>1</v>
      </c>
      <c r="DY310" s="153">
        <f t="shared" si="237"/>
        <v>6</v>
      </c>
      <c r="DZ310" s="153" t="str">
        <f>VLOOKUP(G310,'Data Master class'!$A$5:$D$12,3,FALSE)</f>
        <v>A</v>
      </c>
      <c r="EA310" s="160" t="str">
        <f t="shared" si="238"/>
        <v>CUKUP</v>
      </c>
      <c r="EB310" s="156"/>
      <c r="EC310" s="153">
        <f>VLOOKUP(G310,'Data Master class'!$A$5:$D$12,2,FALSE)</f>
        <v>5</v>
      </c>
      <c r="ED310" s="153" t="str">
        <f>VLOOKUP(H310,'Data Master class'!$E$5:$G$6,3,FALSE)</f>
        <v>X</v>
      </c>
      <c r="EE310" s="153">
        <f>VLOOKUP(H310,'Data Master class'!$E$5:$G$6,2,FALSE)</f>
        <v>2</v>
      </c>
      <c r="EF310" s="153">
        <f t="shared" si="239"/>
        <v>7</v>
      </c>
      <c r="EG310" s="153" t="str">
        <f t="shared" si="240"/>
        <v>CLASS 2</v>
      </c>
      <c r="EH310" s="153">
        <f t="shared" si="241"/>
        <v>13</v>
      </c>
      <c r="EI310" s="171"/>
      <c r="EJ310" s="441">
        <f t="shared" si="216"/>
        <v>2.5335697998479709E-2</v>
      </c>
      <c r="EK310" s="441">
        <f t="shared" si="217"/>
        <v>2.8375981758297336E-2</v>
      </c>
      <c r="EL310" s="441">
        <f t="shared" si="218"/>
        <v>5.3711679756777479E-2</v>
      </c>
      <c r="EM310" s="442">
        <f t="shared" si="242"/>
        <v>3.5807786504518178E-2</v>
      </c>
      <c r="EN310" s="443" t="str">
        <f t="shared" si="243"/>
        <v>BAIK</v>
      </c>
      <c r="EO310" s="195"/>
      <c r="EP310" s="196" t="e">
        <f>'2. SUHU &amp; FISIK TRAFO'!CY310</f>
        <v>#NAME?</v>
      </c>
      <c r="EQ310" s="168" t="e">
        <f t="shared" si="244"/>
        <v>#NAME?</v>
      </c>
      <c r="ER310" s="189" t="e">
        <f t="shared" si="245"/>
        <v>#NAME?</v>
      </c>
      <c r="ES310" s="195"/>
      <c r="ET310" s="447">
        <f t="shared" si="227"/>
        <v>96.395499999999998</v>
      </c>
      <c r="EU310" s="447">
        <f t="shared" si="246"/>
        <v>77.116399999999999</v>
      </c>
      <c r="EV310" s="448">
        <f t="shared" si="219"/>
        <v>48.197749999999999</v>
      </c>
      <c r="EW310" s="449" t="str">
        <f t="shared" si="247"/>
        <v>BAIK</v>
      </c>
      <c r="EX310" s="721"/>
      <c r="EY310" s="447">
        <f t="shared" si="228"/>
        <v>91.601800000000011</v>
      </c>
      <c r="EZ310" s="447">
        <f t="shared" si="220"/>
        <v>73.281440000000018</v>
      </c>
      <c r="FA310" s="448">
        <f t="shared" si="229"/>
        <v>45.800900000000006</v>
      </c>
      <c r="FB310" s="449" t="str">
        <f t="shared" si="221"/>
        <v>BAIK</v>
      </c>
      <c r="FC310" s="195"/>
      <c r="FD310" s="453">
        <f t="shared" si="222"/>
        <v>1.8</v>
      </c>
      <c r="FE310" s="454">
        <f t="shared" si="223"/>
        <v>289.01734104046244</v>
      </c>
      <c r="FF310" s="725">
        <f t="shared" si="224"/>
        <v>0.62280000000000002</v>
      </c>
      <c r="FG310" s="202" t="str">
        <f t="shared" si="248"/>
        <v>BAIK</v>
      </c>
    </row>
    <row r="311" spans="1:163">
      <c r="A311" s="347">
        <v>299</v>
      </c>
      <c r="B311" s="764" t="s">
        <v>2232</v>
      </c>
      <c r="C311" s="331" t="s">
        <v>1863</v>
      </c>
      <c r="D311" s="259" t="s">
        <v>1864</v>
      </c>
      <c r="E311" s="319" t="s">
        <v>1845</v>
      </c>
      <c r="F311" s="319" t="s">
        <v>1853</v>
      </c>
      <c r="G311" s="208" t="s">
        <v>204</v>
      </c>
      <c r="H311" s="214" t="s">
        <v>208</v>
      </c>
      <c r="I311" s="463" t="s">
        <v>1865</v>
      </c>
      <c r="J311" s="462" t="s">
        <v>1866</v>
      </c>
      <c r="K311" s="259" t="s">
        <v>341</v>
      </c>
      <c r="L311" s="259" t="s">
        <v>1085</v>
      </c>
      <c r="M311" s="259">
        <v>160</v>
      </c>
      <c r="N311" s="259" t="s">
        <v>1867</v>
      </c>
      <c r="O311" s="259">
        <v>2011</v>
      </c>
      <c r="P311" s="259" t="s">
        <v>316</v>
      </c>
      <c r="Q311" s="703">
        <v>0.77500000000145519</v>
      </c>
      <c r="R311" s="433">
        <v>44814</v>
      </c>
      <c r="S311" s="331" t="s">
        <v>318</v>
      </c>
      <c r="T311" s="331" t="s">
        <v>343</v>
      </c>
      <c r="U311" s="259">
        <v>3</v>
      </c>
      <c r="V311" s="259">
        <v>1</v>
      </c>
      <c r="W311" s="259">
        <v>3</v>
      </c>
      <c r="X311" s="259">
        <v>20000</v>
      </c>
      <c r="Y311" s="332">
        <v>405</v>
      </c>
      <c r="Z311" s="332">
        <v>405</v>
      </c>
      <c r="AA311" s="332">
        <v>405</v>
      </c>
      <c r="AB311" s="332">
        <v>233</v>
      </c>
      <c r="AC311" s="332">
        <v>234</v>
      </c>
      <c r="AD311" s="332">
        <v>234</v>
      </c>
      <c r="AE311" s="332">
        <v>45.7</v>
      </c>
      <c r="AF311" s="332">
        <v>45.9</v>
      </c>
      <c r="AG311" s="332">
        <v>20</v>
      </c>
      <c r="AH311" s="332">
        <v>3.6</v>
      </c>
      <c r="AI311" s="332">
        <v>45</v>
      </c>
      <c r="AJ311" s="332">
        <v>44.4</v>
      </c>
      <c r="AK311" s="332">
        <v>19</v>
      </c>
      <c r="AL311" s="332">
        <v>3.7</v>
      </c>
      <c r="AM311" s="332"/>
      <c r="AN311" s="332"/>
      <c r="AO311" s="332"/>
      <c r="AP311" s="332"/>
      <c r="AQ311" s="332"/>
      <c r="AR311" s="332"/>
      <c r="AS311" s="332"/>
      <c r="AT311" s="332"/>
      <c r="AU311" s="332"/>
      <c r="AV311" s="332"/>
      <c r="AW311" s="332"/>
      <c r="AX311" s="332"/>
      <c r="AY311" s="332">
        <v>0.86</v>
      </c>
      <c r="AZ311" s="332">
        <v>0.85</v>
      </c>
      <c r="BA311" s="332">
        <v>0.85</v>
      </c>
      <c r="BB311" s="261">
        <v>408</v>
      </c>
      <c r="BC311" s="261">
        <v>406</v>
      </c>
      <c r="BD311" s="261">
        <v>405</v>
      </c>
      <c r="BE311" s="261">
        <v>235</v>
      </c>
      <c r="BF311" s="261">
        <v>235</v>
      </c>
      <c r="BG311" s="261">
        <v>233</v>
      </c>
      <c r="BH311" s="261">
        <v>6.3</v>
      </c>
      <c r="BI311" s="261">
        <v>9.9</v>
      </c>
      <c r="BJ311" s="261">
        <v>7.3</v>
      </c>
      <c r="BK311" s="261">
        <v>6.4</v>
      </c>
      <c r="BL311" s="261">
        <v>6.2</v>
      </c>
      <c r="BM311" s="261">
        <v>9.6999999999999993</v>
      </c>
      <c r="BN311" s="261">
        <v>7.2</v>
      </c>
      <c r="BO311" s="261">
        <v>6.1</v>
      </c>
      <c r="BP311" s="261"/>
      <c r="BQ311" s="261"/>
      <c r="BR311" s="261"/>
      <c r="BS311" s="261"/>
      <c r="BT311" s="261"/>
      <c r="BU311" s="261"/>
      <c r="BV311" s="261"/>
      <c r="BW311" s="261"/>
      <c r="BX311" s="261"/>
      <c r="BY311" s="261"/>
      <c r="BZ311" s="261"/>
      <c r="CA311" s="261"/>
      <c r="CB311" s="261">
        <v>0.85</v>
      </c>
      <c r="CC311" s="261">
        <v>0.86</v>
      </c>
      <c r="CD311" s="261">
        <v>0.87</v>
      </c>
      <c r="CE311" s="333" t="s">
        <v>1801</v>
      </c>
      <c r="CF311" s="333">
        <v>163000292359</v>
      </c>
      <c r="CG311" s="333" t="s">
        <v>1868</v>
      </c>
      <c r="CH311" s="333">
        <v>163000292359</v>
      </c>
      <c r="CI311" s="333" t="s">
        <v>1801</v>
      </c>
      <c r="CJ311" s="333">
        <v>163000292359</v>
      </c>
      <c r="CK311" s="333"/>
      <c r="CL311" s="333"/>
      <c r="CM311" s="333"/>
      <c r="CN311" s="333"/>
      <c r="CO311" s="333"/>
      <c r="CP311" s="333"/>
      <c r="CQ311" s="333"/>
      <c r="CR311" s="333"/>
      <c r="CS311" s="333"/>
      <c r="CT311" s="333"/>
      <c r="CU311" s="333"/>
      <c r="CV311" s="333"/>
      <c r="CW311" s="333"/>
      <c r="CX311" s="333"/>
      <c r="CY311" s="333"/>
      <c r="CZ311" s="333"/>
      <c r="DA311" s="333"/>
      <c r="DB311" s="374"/>
      <c r="DC311" s="154"/>
      <c r="DD311" s="179">
        <f t="shared" si="207"/>
        <v>228.35938057518021</v>
      </c>
      <c r="DE311" s="179">
        <f t="shared" si="208"/>
        <v>20.012315624999999</v>
      </c>
      <c r="DF311" s="179">
        <f t="shared" si="209"/>
        <v>20.099896874999999</v>
      </c>
      <c r="DG311" s="179">
        <f t="shared" si="210"/>
        <v>8.7581249999999979</v>
      </c>
      <c r="DH311" s="180">
        <f t="shared" si="211"/>
        <v>45.9</v>
      </c>
      <c r="DI311" s="181">
        <f t="shared" si="230"/>
        <v>0</v>
      </c>
      <c r="DJ311" s="182">
        <f t="shared" si="225"/>
        <v>1</v>
      </c>
      <c r="DK311" s="182">
        <f t="shared" si="226"/>
        <v>0</v>
      </c>
      <c r="DL311" s="182">
        <f t="shared" si="231"/>
        <v>0</v>
      </c>
      <c r="DM311" s="182">
        <f t="shared" si="232"/>
        <v>0</v>
      </c>
      <c r="DN311" s="182">
        <f t="shared" si="233"/>
        <v>0</v>
      </c>
      <c r="DO311" s="182">
        <f t="shared" si="212"/>
        <v>1</v>
      </c>
      <c r="DP311" s="182">
        <f t="shared" si="213"/>
        <v>0</v>
      </c>
      <c r="DQ311" s="25">
        <f t="shared" si="214"/>
        <v>0</v>
      </c>
      <c r="DR311" s="169"/>
      <c r="DS311" s="166" t="str">
        <f t="shared" si="234"/>
        <v>A</v>
      </c>
      <c r="DT311" s="166" t="str">
        <f t="shared" si="235"/>
        <v>B</v>
      </c>
      <c r="DU311" s="167">
        <f t="shared" si="236"/>
        <v>2</v>
      </c>
      <c r="DV311" s="153" t="str">
        <f>VLOOKUP(M311,'Data Master kondisi'!$O$3:$P$11,2,FALSE)</f>
        <v>Y</v>
      </c>
      <c r="DW311" s="153">
        <f>LOOKUP(DV311,{"X","X","X","Y","Y","Y","Z","Z","Z"},{6,6,6,4,4,4,2,2,2})</f>
        <v>4</v>
      </c>
      <c r="DX311" s="153">
        <f t="shared" si="215"/>
        <v>1</v>
      </c>
      <c r="DY311" s="153">
        <f t="shared" si="237"/>
        <v>7</v>
      </c>
      <c r="DZ311" s="153" t="str">
        <f>VLOOKUP(G311,'Data Master class'!$A$5:$D$12,3,FALSE)</f>
        <v>A</v>
      </c>
      <c r="EA311" s="160" t="str">
        <f t="shared" si="238"/>
        <v>CUKUP</v>
      </c>
      <c r="EB311" s="156"/>
      <c r="EC311" s="153">
        <f>VLOOKUP(G311,'Data Master class'!$A$5:$D$12,2,FALSE)</f>
        <v>5</v>
      </c>
      <c r="ED311" s="153" t="str">
        <f>VLOOKUP(H311,'Data Master class'!$E$5:$G$6,3,FALSE)</f>
        <v>X</v>
      </c>
      <c r="EE311" s="153">
        <f>VLOOKUP(H311,'Data Master class'!$E$5:$G$6,2,FALSE)</f>
        <v>2</v>
      </c>
      <c r="EF311" s="153">
        <f t="shared" si="239"/>
        <v>7</v>
      </c>
      <c r="EG311" s="153" t="str">
        <f t="shared" si="240"/>
        <v>CLASS 2</v>
      </c>
      <c r="EH311" s="153">
        <f t="shared" si="241"/>
        <v>14</v>
      </c>
      <c r="EI311" s="171"/>
      <c r="EJ311" s="441">
        <f t="shared" si="216"/>
        <v>0.22849462365591419</v>
      </c>
      <c r="EK311" s="441">
        <f t="shared" si="217"/>
        <v>0.23387096774193558</v>
      </c>
      <c r="EL311" s="441">
        <f t="shared" si="218"/>
        <v>0.46236559139784938</v>
      </c>
      <c r="EM311" s="442">
        <f t="shared" si="242"/>
        <v>0.30824372759856639</v>
      </c>
      <c r="EN311" s="443" t="str">
        <f t="shared" si="243"/>
        <v>BURUK</v>
      </c>
      <c r="EO311" s="195"/>
      <c r="EP311" s="196" t="e">
        <f>'2. SUHU &amp; FISIK TRAFO'!CY311</f>
        <v>#NAME?</v>
      </c>
      <c r="EQ311" s="168" t="e">
        <f t="shared" si="244"/>
        <v>#NAME?</v>
      </c>
      <c r="ER311" s="189" t="e">
        <f t="shared" si="245"/>
        <v>#NAME?</v>
      </c>
      <c r="ES311" s="195"/>
      <c r="ET311" s="447">
        <f t="shared" si="227"/>
        <v>26.0687</v>
      </c>
      <c r="EU311" s="447">
        <f t="shared" si="246"/>
        <v>20.854960000000002</v>
      </c>
      <c r="EV311" s="448">
        <f t="shared" si="219"/>
        <v>16.292937499999997</v>
      </c>
      <c r="EW311" s="449" t="str">
        <f t="shared" si="247"/>
        <v>BAIK</v>
      </c>
      <c r="EX311" s="721"/>
      <c r="EY311" s="447">
        <f t="shared" si="228"/>
        <v>5.5078999999999994</v>
      </c>
      <c r="EZ311" s="447">
        <f t="shared" si="220"/>
        <v>4.40632</v>
      </c>
      <c r="FA311" s="448">
        <f t="shared" si="229"/>
        <v>3.4424374999999992</v>
      </c>
      <c r="FB311" s="449" t="str">
        <f t="shared" si="221"/>
        <v>BAIK</v>
      </c>
      <c r="FC311" s="195"/>
      <c r="FD311" s="453">
        <f t="shared" si="222"/>
        <v>3.6</v>
      </c>
      <c r="FE311" s="454">
        <f t="shared" si="223"/>
        <v>231.21387283236993</v>
      </c>
      <c r="FF311" s="725">
        <f t="shared" si="224"/>
        <v>1.5569999999999999</v>
      </c>
      <c r="FG311" s="202" t="str">
        <f t="shared" si="248"/>
        <v>BAIK</v>
      </c>
    </row>
    <row r="312" spans="1:163">
      <c r="A312" s="347">
        <v>300</v>
      </c>
      <c r="B312" s="764" t="s">
        <v>2232</v>
      </c>
      <c r="C312" s="331" t="s">
        <v>1869</v>
      </c>
      <c r="D312" s="259" t="s">
        <v>1870</v>
      </c>
      <c r="E312" s="319" t="s">
        <v>1845</v>
      </c>
      <c r="F312" s="319" t="s">
        <v>1853</v>
      </c>
      <c r="G312" s="208" t="s">
        <v>204</v>
      </c>
      <c r="H312" s="214" t="s">
        <v>208</v>
      </c>
      <c r="I312" s="463" t="s">
        <v>1871</v>
      </c>
      <c r="J312" s="462" t="s">
        <v>1872</v>
      </c>
      <c r="K312" s="259" t="s">
        <v>341</v>
      </c>
      <c r="L312" s="259" t="s">
        <v>638</v>
      </c>
      <c r="M312" s="259">
        <v>200</v>
      </c>
      <c r="N312" s="259">
        <v>1603906</v>
      </c>
      <c r="O312" s="259">
        <v>2016</v>
      </c>
      <c r="P312" s="259" t="s">
        <v>316</v>
      </c>
      <c r="Q312" s="703">
        <v>0.788888888884685</v>
      </c>
      <c r="R312" s="433">
        <v>44819</v>
      </c>
      <c r="S312" s="331" t="s">
        <v>318</v>
      </c>
      <c r="T312" s="331" t="s">
        <v>343</v>
      </c>
      <c r="U312" s="259">
        <v>4</v>
      </c>
      <c r="V312" s="259">
        <v>1</v>
      </c>
      <c r="W312" s="259">
        <v>3</v>
      </c>
      <c r="X312" s="259">
        <v>20000</v>
      </c>
      <c r="Y312" s="332">
        <v>401</v>
      </c>
      <c r="Z312" s="332">
        <v>399</v>
      </c>
      <c r="AA312" s="332">
        <v>401</v>
      </c>
      <c r="AB312" s="332">
        <v>231</v>
      </c>
      <c r="AC312" s="332">
        <v>231</v>
      </c>
      <c r="AD312" s="332">
        <v>230</v>
      </c>
      <c r="AE312" s="332">
        <v>134.6</v>
      </c>
      <c r="AF312" s="332">
        <v>130.4</v>
      </c>
      <c r="AG312" s="332">
        <v>129.80000000000001</v>
      </c>
      <c r="AH312" s="332">
        <v>3.1</v>
      </c>
      <c r="AI312" s="332">
        <v>133.6</v>
      </c>
      <c r="AJ312" s="332">
        <v>131.6</v>
      </c>
      <c r="AK312" s="332">
        <v>127.8</v>
      </c>
      <c r="AL312" s="332">
        <v>4.9000000000000004</v>
      </c>
      <c r="AM312" s="332"/>
      <c r="AN312" s="332"/>
      <c r="AO312" s="332"/>
      <c r="AP312" s="332"/>
      <c r="AQ312" s="332"/>
      <c r="AR312" s="332"/>
      <c r="AS312" s="332"/>
      <c r="AT312" s="332"/>
      <c r="AU312" s="332"/>
      <c r="AV312" s="332"/>
      <c r="AW312" s="332"/>
      <c r="AX312" s="332"/>
      <c r="AY312" s="332">
        <v>0.88</v>
      </c>
      <c r="AZ312" s="332">
        <v>0.86</v>
      </c>
      <c r="BA312" s="332">
        <v>0.85</v>
      </c>
      <c r="BB312" s="261">
        <v>400</v>
      </c>
      <c r="BC312" s="261">
        <v>396</v>
      </c>
      <c r="BD312" s="261">
        <v>398</v>
      </c>
      <c r="BE312" s="261">
        <v>233</v>
      </c>
      <c r="BF312" s="261">
        <v>231</v>
      </c>
      <c r="BG312" s="261">
        <v>231</v>
      </c>
      <c r="BH312" s="261">
        <v>141</v>
      </c>
      <c r="BI312" s="261">
        <v>139.80000000000001</v>
      </c>
      <c r="BJ312" s="261">
        <v>130.19999999999999</v>
      </c>
      <c r="BK312" s="261">
        <v>2.8</v>
      </c>
      <c r="BL312" s="261">
        <v>150.30000000000001</v>
      </c>
      <c r="BM312" s="261">
        <v>151.6</v>
      </c>
      <c r="BN312" s="261">
        <v>145.80000000000001</v>
      </c>
      <c r="BO312" s="261">
        <v>3.9</v>
      </c>
      <c r="BP312" s="261"/>
      <c r="BQ312" s="261"/>
      <c r="BR312" s="261"/>
      <c r="BS312" s="261"/>
      <c r="BT312" s="261"/>
      <c r="BU312" s="261"/>
      <c r="BV312" s="261"/>
      <c r="BW312" s="261"/>
      <c r="BX312" s="261"/>
      <c r="BY312" s="261"/>
      <c r="BZ312" s="261"/>
      <c r="CA312" s="261"/>
      <c r="CB312" s="261">
        <v>0.86</v>
      </c>
      <c r="CC312" s="261">
        <v>0.87</v>
      </c>
      <c r="CD312" s="261">
        <v>0.86</v>
      </c>
      <c r="CE312" s="333" t="s">
        <v>1830</v>
      </c>
      <c r="CF312" s="333">
        <v>163000484299</v>
      </c>
      <c r="CG312" s="333" t="s">
        <v>1703</v>
      </c>
      <c r="CH312" s="333">
        <v>163000484299</v>
      </c>
      <c r="CI312" s="333" t="s">
        <v>1830</v>
      </c>
      <c r="CJ312" s="333">
        <v>163000484299</v>
      </c>
      <c r="CK312" s="333"/>
      <c r="CL312" s="333"/>
      <c r="CM312" s="333"/>
      <c r="CN312" s="333"/>
      <c r="CO312" s="333"/>
      <c r="CP312" s="333"/>
      <c r="CQ312" s="333"/>
      <c r="CR312" s="333"/>
      <c r="CS312" s="333"/>
      <c r="CT312" s="333"/>
      <c r="CU312" s="333"/>
      <c r="CV312" s="333"/>
      <c r="CW312" s="333"/>
      <c r="CX312" s="333"/>
      <c r="CY312" s="333"/>
      <c r="CZ312" s="333"/>
      <c r="DA312" s="333"/>
      <c r="DB312" s="374"/>
      <c r="DC312" s="154"/>
      <c r="DD312" s="179">
        <f t="shared" si="207"/>
        <v>288.77669379563275</v>
      </c>
      <c r="DE312" s="179">
        <f t="shared" si="208"/>
        <v>46.610409666666662</v>
      </c>
      <c r="DF312" s="179">
        <f t="shared" si="209"/>
        <v>45.155998666666662</v>
      </c>
      <c r="DG312" s="179">
        <f t="shared" si="210"/>
        <v>44.948225666666666</v>
      </c>
      <c r="DH312" s="180">
        <f t="shared" si="211"/>
        <v>134.6</v>
      </c>
      <c r="DI312" s="181">
        <f t="shared" si="230"/>
        <v>0</v>
      </c>
      <c r="DJ312" s="182">
        <f t="shared" si="225"/>
        <v>0</v>
      </c>
      <c r="DK312" s="182">
        <f t="shared" si="226"/>
        <v>1</v>
      </c>
      <c r="DL312" s="182">
        <f t="shared" si="231"/>
        <v>0</v>
      </c>
      <c r="DM312" s="182">
        <f t="shared" si="232"/>
        <v>0</v>
      </c>
      <c r="DN312" s="182">
        <f t="shared" si="233"/>
        <v>0</v>
      </c>
      <c r="DO312" s="182">
        <f t="shared" si="212"/>
        <v>1</v>
      </c>
      <c r="DP312" s="182">
        <f t="shared" si="213"/>
        <v>0</v>
      </c>
      <c r="DQ312" s="25">
        <f t="shared" si="214"/>
        <v>0</v>
      </c>
      <c r="DR312" s="169"/>
      <c r="DS312" s="166" t="str">
        <f t="shared" si="234"/>
        <v>A</v>
      </c>
      <c r="DT312" s="166" t="str">
        <f t="shared" si="235"/>
        <v>A</v>
      </c>
      <c r="DU312" s="167">
        <f t="shared" si="236"/>
        <v>1</v>
      </c>
      <c r="DV312" s="153" t="str">
        <f>VLOOKUP(M312,'Data Master kondisi'!$O$3:$P$11,2,FALSE)</f>
        <v>Y</v>
      </c>
      <c r="DW312" s="153">
        <f>LOOKUP(DV312,{"X","X","X","Y","Y","Y","Z","Z","Z"},{6,6,6,4,4,4,2,2,2})</f>
        <v>4</v>
      </c>
      <c r="DX312" s="153">
        <f t="shared" si="215"/>
        <v>1</v>
      </c>
      <c r="DY312" s="153">
        <f t="shared" si="237"/>
        <v>6</v>
      </c>
      <c r="DZ312" s="153" t="str">
        <f>VLOOKUP(G312,'Data Master class'!$A$5:$D$12,3,FALSE)</f>
        <v>A</v>
      </c>
      <c r="EA312" s="160" t="str">
        <f t="shared" si="238"/>
        <v>CUKUP</v>
      </c>
      <c r="EB312" s="156"/>
      <c r="EC312" s="153">
        <f>VLOOKUP(G312,'Data Master class'!$A$5:$D$12,2,FALSE)</f>
        <v>5</v>
      </c>
      <c r="ED312" s="153" t="str">
        <f>VLOOKUP(H312,'Data Master class'!$E$5:$G$6,3,FALSE)</f>
        <v>X</v>
      </c>
      <c r="EE312" s="153">
        <f>VLOOKUP(H312,'Data Master class'!$E$5:$G$6,2,FALSE)</f>
        <v>2</v>
      </c>
      <c r="EF312" s="153">
        <f t="shared" si="239"/>
        <v>7</v>
      </c>
      <c r="EG312" s="153" t="str">
        <f t="shared" si="240"/>
        <v>CLASS 2</v>
      </c>
      <c r="EH312" s="153">
        <f t="shared" si="241"/>
        <v>13</v>
      </c>
      <c r="EI312" s="171"/>
      <c r="EJ312" s="441">
        <f t="shared" si="216"/>
        <v>2.2796352583586626E-2</v>
      </c>
      <c r="EK312" s="441">
        <f t="shared" si="217"/>
        <v>9.118541033434565E-3</v>
      </c>
      <c r="EL312" s="441">
        <f t="shared" si="218"/>
        <v>1.3677811550151847E-2</v>
      </c>
      <c r="EM312" s="442">
        <f t="shared" si="242"/>
        <v>1.5197568389057678E-2</v>
      </c>
      <c r="EN312" s="443" t="str">
        <f t="shared" si="243"/>
        <v>BAIK</v>
      </c>
      <c r="EO312" s="195"/>
      <c r="EP312" s="196" t="e">
        <f>'2. SUHU &amp; FISIK TRAFO'!CY312</f>
        <v>#NAME?</v>
      </c>
      <c r="EQ312" s="168" t="e">
        <f t="shared" si="244"/>
        <v>#NAME?</v>
      </c>
      <c r="ER312" s="189" t="e">
        <f t="shared" si="245"/>
        <v>#NAME?</v>
      </c>
      <c r="ES312" s="195"/>
      <c r="ET312" s="447">
        <f t="shared" si="227"/>
        <v>91.069000000000003</v>
      </c>
      <c r="EU312" s="447">
        <f t="shared" si="246"/>
        <v>72.855200000000011</v>
      </c>
      <c r="EV312" s="448">
        <f t="shared" si="219"/>
        <v>45.534500000000001</v>
      </c>
      <c r="EW312" s="449" t="str">
        <f t="shared" si="247"/>
        <v>BAIK</v>
      </c>
      <c r="EX312" s="721"/>
      <c r="EY312" s="447">
        <f t="shared" si="228"/>
        <v>95.222999999999999</v>
      </c>
      <c r="EZ312" s="447">
        <f t="shared" si="220"/>
        <v>76.178399999999996</v>
      </c>
      <c r="FA312" s="448">
        <f t="shared" si="229"/>
        <v>47.611499999999999</v>
      </c>
      <c r="FB312" s="449" t="str">
        <f t="shared" si="221"/>
        <v>BAIK</v>
      </c>
      <c r="FC312" s="195"/>
      <c r="FD312" s="453">
        <f t="shared" si="222"/>
        <v>3.1</v>
      </c>
      <c r="FE312" s="454">
        <f t="shared" si="223"/>
        <v>289.01734104046244</v>
      </c>
      <c r="FF312" s="725">
        <f t="shared" si="224"/>
        <v>1.0726</v>
      </c>
      <c r="FG312" s="202" t="str">
        <f t="shared" si="248"/>
        <v>BAIK</v>
      </c>
    </row>
    <row r="313" spans="1:163">
      <c r="A313" s="347">
        <v>301</v>
      </c>
      <c r="B313" s="764" t="s">
        <v>2232</v>
      </c>
      <c r="C313" s="331" t="s">
        <v>1873</v>
      </c>
      <c r="D313" s="259" t="s">
        <v>1870</v>
      </c>
      <c r="E313" s="319" t="s">
        <v>1845</v>
      </c>
      <c r="F313" s="319" t="s">
        <v>1853</v>
      </c>
      <c r="G313" s="208" t="s">
        <v>204</v>
      </c>
      <c r="H313" s="214" t="s">
        <v>208</v>
      </c>
      <c r="I313" s="463" t="s">
        <v>1874</v>
      </c>
      <c r="J313" s="462" t="s">
        <v>1875</v>
      </c>
      <c r="K313" s="259" t="s">
        <v>341</v>
      </c>
      <c r="L313" s="259" t="s">
        <v>614</v>
      </c>
      <c r="M313" s="259">
        <v>200</v>
      </c>
      <c r="N313" s="259">
        <v>78699</v>
      </c>
      <c r="O313" s="259">
        <v>2004</v>
      </c>
      <c r="P313" s="259" t="s">
        <v>316</v>
      </c>
      <c r="Q313" s="703">
        <v>0.8631944444423425</v>
      </c>
      <c r="R313" s="433">
        <v>44818</v>
      </c>
      <c r="S313" s="331" t="s">
        <v>318</v>
      </c>
      <c r="T313" s="331" t="s">
        <v>343</v>
      </c>
      <c r="U313" s="259">
        <v>2</v>
      </c>
      <c r="V313" s="259">
        <v>2</v>
      </c>
      <c r="W313" s="259">
        <v>3</v>
      </c>
      <c r="X313" s="259">
        <v>20000</v>
      </c>
      <c r="Y313" s="332">
        <v>388</v>
      </c>
      <c r="Z313" s="332">
        <v>385</v>
      </c>
      <c r="AA313" s="332">
        <v>385</v>
      </c>
      <c r="AB313" s="332">
        <v>223</v>
      </c>
      <c r="AC313" s="332">
        <v>223</v>
      </c>
      <c r="AD313" s="332">
        <v>221</v>
      </c>
      <c r="AE313" s="332">
        <v>66.400000000000006</v>
      </c>
      <c r="AF313" s="332">
        <v>65.599999999999994</v>
      </c>
      <c r="AG313" s="332">
        <v>59.3</v>
      </c>
      <c r="AH313" s="332">
        <v>9.4</v>
      </c>
      <c r="AI313" s="332">
        <v>0</v>
      </c>
      <c r="AJ313" s="332">
        <v>0</v>
      </c>
      <c r="AK313" s="332">
        <v>0</v>
      </c>
      <c r="AL313" s="332">
        <v>0</v>
      </c>
      <c r="AM313" s="332"/>
      <c r="AN313" s="332"/>
      <c r="AO313" s="332"/>
      <c r="AP313" s="332"/>
      <c r="AQ313" s="332"/>
      <c r="AR313" s="332"/>
      <c r="AS313" s="332"/>
      <c r="AT313" s="332"/>
      <c r="AU313" s="332">
        <v>69.900000000000006</v>
      </c>
      <c r="AV313" s="332">
        <v>65.5</v>
      </c>
      <c r="AW313" s="332">
        <v>58.2</v>
      </c>
      <c r="AX313" s="332">
        <v>7.3</v>
      </c>
      <c r="AY313" s="332">
        <v>0.85</v>
      </c>
      <c r="AZ313" s="332">
        <v>0.86</v>
      </c>
      <c r="BA313" s="332">
        <v>0.86</v>
      </c>
      <c r="BB313" s="261">
        <v>382</v>
      </c>
      <c r="BC313" s="261">
        <v>382</v>
      </c>
      <c r="BD313" s="261">
        <v>382</v>
      </c>
      <c r="BE313" s="261">
        <v>220</v>
      </c>
      <c r="BF313" s="261">
        <v>221</v>
      </c>
      <c r="BG313" s="261">
        <v>221</v>
      </c>
      <c r="BH313" s="261">
        <v>130.80000000000001</v>
      </c>
      <c r="BI313" s="261">
        <v>139.1</v>
      </c>
      <c r="BJ313" s="261">
        <v>106.2</v>
      </c>
      <c r="BK313" s="261">
        <v>27.8</v>
      </c>
      <c r="BL313" s="261">
        <v>0</v>
      </c>
      <c r="BM313" s="261">
        <v>0</v>
      </c>
      <c r="BN313" s="261">
        <v>0</v>
      </c>
      <c r="BO313" s="261">
        <v>0</v>
      </c>
      <c r="BP313" s="261"/>
      <c r="BQ313" s="261"/>
      <c r="BR313" s="261"/>
      <c r="BS313" s="261"/>
      <c r="BT313" s="261"/>
      <c r="BU313" s="261"/>
      <c r="BV313" s="261"/>
      <c r="BW313" s="261"/>
      <c r="BX313" s="261">
        <v>134.1</v>
      </c>
      <c r="BY313" s="261">
        <v>142.30000000000001</v>
      </c>
      <c r="BZ313" s="261">
        <v>105.9</v>
      </c>
      <c r="CA313" s="261">
        <v>9.9</v>
      </c>
      <c r="CB313" s="261">
        <v>0.85</v>
      </c>
      <c r="CC313" s="261">
        <v>0.87</v>
      </c>
      <c r="CD313" s="261">
        <v>0.86</v>
      </c>
      <c r="CE313" s="333" t="s">
        <v>1876</v>
      </c>
      <c r="CF313" s="333">
        <v>163000108526</v>
      </c>
      <c r="CG313" s="333" t="s">
        <v>1877</v>
      </c>
      <c r="CH313" s="333">
        <v>163000108526</v>
      </c>
      <c r="CI313" s="333" t="s">
        <v>1878</v>
      </c>
      <c r="CJ313" s="333">
        <v>163000108526</v>
      </c>
      <c r="CK313" s="333"/>
      <c r="CL313" s="333"/>
      <c r="CM313" s="333"/>
      <c r="CN313" s="333"/>
      <c r="CO313" s="333"/>
      <c r="CP313" s="333"/>
      <c r="CQ313" s="333"/>
      <c r="CR313" s="333"/>
      <c r="CS313" s="333"/>
      <c r="CT313" s="333"/>
      <c r="CU313" s="333"/>
      <c r="CV313" s="333"/>
      <c r="CW313" s="333"/>
      <c r="CX313" s="333"/>
      <c r="CY313" s="333"/>
      <c r="CZ313" s="333"/>
      <c r="DA313" s="333"/>
      <c r="DB313" s="374"/>
      <c r="DC313" s="48"/>
      <c r="DD313" s="179">
        <f t="shared" si="207"/>
        <v>299.49983527509062</v>
      </c>
      <c r="DE313" s="179">
        <f t="shared" si="208"/>
        <v>22.170296</v>
      </c>
      <c r="DF313" s="179">
        <f t="shared" si="209"/>
        <v>21.903183999999996</v>
      </c>
      <c r="DG313" s="179">
        <f t="shared" si="210"/>
        <v>19.799676999999999</v>
      </c>
      <c r="DH313" s="180">
        <f t="shared" si="211"/>
        <v>66.400000000000006</v>
      </c>
      <c r="DI313" s="181">
        <f t="shared" si="230"/>
        <v>0</v>
      </c>
      <c r="DJ313" s="182">
        <f t="shared" si="225"/>
        <v>1</v>
      </c>
      <c r="DK313" s="182">
        <f t="shared" si="226"/>
        <v>0</v>
      </c>
      <c r="DL313" s="182">
        <f t="shared" si="231"/>
        <v>0</v>
      </c>
      <c r="DM313" s="182">
        <f t="shared" si="232"/>
        <v>0</v>
      </c>
      <c r="DN313" s="182">
        <f t="shared" si="233"/>
        <v>0</v>
      </c>
      <c r="DO313" s="182">
        <f t="shared" si="212"/>
        <v>1</v>
      </c>
      <c r="DP313" s="182">
        <f t="shared" si="213"/>
        <v>0</v>
      </c>
      <c r="DQ313" s="25">
        <f t="shared" si="214"/>
        <v>0</v>
      </c>
      <c r="DR313" s="169"/>
      <c r="DS313" s="166" t="str">
        <f t="shared" si="234"/>
        <v>A</v>
      </c>
      <c r="DT313" s="166" t="str">
        <f t="shared" si="235"/>
        <v>A</v>
      </c>
      <c r="DU313" s="167">
        <f t="shared" si="236"/>
        <v>1</v>
      </c>
      <c r="DV313" s="153" t="str">
        <f>VLOOKUP(M313,'Data Master kondisi'!$O$3:$P$11,2,FALSE)</f>
        <v>Y</v>
      </c>
      <c r="DW313" s="153">
        <f>LOOKUP(DV313,{"X","X","X","Y","Y","Y","Z","Z","Z"},{6,6,6,4,4,4,2,2,2})</f>
        <v>4</v>
      </c>
      <c r="DX313" s="153">
        <f t="shared" si="215"/>
        <v>2</v>
      </c>
      <c r="DY313" s="153">
        <f t="shared" si="237"/>
        <v>7</v>
      </c>
      <c r="DZ313" s="153" t="str">
        <f>VLOOKUP(G313,'Data Master class'!$A$5:$D$12,3,FALSE)</f>
        <v>A</v>
      </c>
      <c r="EA313" s="160" t="str">
        <f t="shared" si="238"/>
        <v>CUKUP</v>
      </c>
      <c r="EB313" s="156"/>
      <c r="EC313" s="153">
        <f>VLOOKUP(G313,'Data Master class'!$A$5:$D$12,2,FALSE)</f>
        <v>5</v>
      </c>
      <c r="ED313" s="153" t="str">
        <f>VLOOKUP(H313,'Data Master class'!$E$5:$G$6,3,FALSE)</f>
        <v>X</v>
      </c>
      <c r="EE313" s="153">
        <f>VLOOKUP(H313,'Data Master class'!$E$5:$G$6,2,FALSE)</f>
        <v>2</v>
      </c>
      <c r="EF313" s="153">
        <f t="shared" si="239"/>
        <v>7</v>
      </c>
      <c r="EG313" s="153" t="str">
        <f t="shared" si="240"/>
        <v>CLASS 2</v>
      </c>
      <c r="EH313" s="153">
        <f t="shared" si="241"/>
        <v>14</v>
      </c>
      <c r="EI313" s="171"/>
      <c r="EJ313" s="441">
        <f t="shared" si="216"/>
        <v>4.1296393099843169E-2</v>
      </c>
      <c r="EK313" s="441">
        <f t="shared" si="217"/>
        <v>2.8750653423941265E-2</v>
      </c>
      <c r="EL313" s="441">
        <f t="shared" si="218"/>
        <v>7.0047046523784767E-2</v>
      </c>
      <c r="EM313" s="442">
        <f t="shared" si="242"/>
        <v>4.66980310158564E-2</v>
      </c>
      <c r="EN313" s="443" t="str">
        <f t="shared" si="243"/>
        <v>BAIK</v>
      </c>
      <c r="EO313" s="195"/>
      <c r="EP313" s="196" t="e">
        <f>'2. SUHU &amp; FISIK TRAFO'!CY313</f>
        <v>#NAME?</v>
      </c>
      <c r="EQ313" s="168" t="e">
        <f t="shared" si="244"/>
        <v>#NAME?</v>
      </c>
      <c r="ER313" s="189" t="e">
        <f t="shared" si="245"/>
        <v>#NAME?</v>
      </c>
      <c r="ES313" s="195"/>
      <c r="ET313" s="447">
        <f t="shared" si="227"/>
        <v>42.541300000000007</v>
      </c>
      <c r="EU313" s="447">
        <f t="shared" si="246"/>
        <v>34.033040000000007</v>
      </c>
      <c r="EV313" s="448">
        <f t="shared" si="219"/>
        <v>21.270650000000003</v>
      </c>
      <c r="EW313" s="449" t="str">
        <f t="shared" si="247"/>
        <v>BAIK</v>
      </c>
      <c r="EX313" s="721"/>
      <c r="EY313" s="447">
        <f t="shared" si="228"/>
        <v>82.987300000000005</v>
      </c>
      <c r="EZ313" s="447">
        <f t="shared" si="220"/>
        <v>66.389840000000007</v>
      </c>
      <c r="FA313" s="448">
        <f t="shared" si="229"/>
        <v>41.493650000000002</v>
      </c>
      <c r="FB313" s="449" t="str">
        <f t="shared" si="221"/>
        <v>BAIK</v>
      </c>
      <c r="FC313" s="195"/>
      <c r="FD313" s="453">
        <f t="shared" si="222"/>
        <v>9.4</v>
      </c>
      <c r="FE313" s="454">
        <f t="shared" si="223"/>
        <v>289.01734104046244</v>
      </c>
      <c r="FF313" s="725">
        <f t="shared" si="224"/>
        <v>3.2523999999999997</v>
      </c>
      <c r="FG313" s="202" t="str">
        <f t="shared" si="248"/>
        <v>BAIK</v>
      </c>
    </row>
    <row r="314" spans="1:163">
      <c r="A314" s="347">
        <v>302</v>
      </c>
      <c r="B314" s="764" t="s">
        <v>2232</v>
      </c>
      <c r="C314" s="331" t="s">
        <v>1879</v>
      </c>
      <c r="D314" s="259" t="s">
        <v>1870</v>
      </c>
      <c r="E314" s="319" t="s">
        <v>1845</v>
      </c>
      <c r="F314" s="319" t="s">
        <v>1853</v>
      </c>
      <c r="G314" s="208" t="s">
        <v>204</v>
      </c>
      <c r="H314" s="214" t="s">
        <v>208</v>
      </c>
      <c r="I314" s="463" t="s">
        <v>1880</v>
      </c>
      <c r="J314" s="462" t="s">
        <v>1881</v>
      </c>
      <c r="K314" s="259" t="s">
        <v>341</v>
      </c>
      <c r="L314" s="259" t="s">
        <v>1085</v>
      </c>
      <c r="M314" s="259">
        <v>250</v>
      </c>
      <c r="N314" s="259" t="s">
        <v>1882</v>
      </c>
      <c r="O314" s="259">
        <v>2016</v>
      </c>
      <c r="P314" s="259" t="s">
        <v>316</v>
      </c>
      <c r="Q314" s="703">
        <v>0.80000000000291038</v>
      </c>
      <c r="R314" s="433">
        <v>44819</v>
      </c>
      <c r="S314" s="331" t="s">
        <v>318</v>
      </c>
      <c r="T314" s="331" t="s">
        <v>343</v>
      </c>
      <c r="U314" s="259">
        <v>3</v>
      </c>
      <c r="V314" s="259">
        <v>1</v>
      </c>
      <c r="W314" s="259">
        <v>3</v>
      </c>
      <c r="X314" s="259">
        <v>20000</v>
      </c>
      <c r="Y314" s="332">
        <v>400</v>
      </c>
      <c r="Z314" s="332">
        <v>400</v>
      </c>
      <c r="AA314" s="332">
        <v>397</v>
      </c>
      <c r="AB314" s="332">
        <v>231</v>
      </c>
      <c r="AC314" s="332">
        <v>231</v>
      </c>
      <c r="AD314" s="332">
        <v>229</v>
      </c>
      <c r="AE314" s="332">
        <v>139.80000000000001</v>
      </c>
      <c r="AF314" s="332">
        <v>136.69999999999999</v>
      </c>
      <c r="AG314" s="332">
        <v>139.30000000000001</v>
      </c>
      <c r="AH314" s="332">
        <v>4.5999999999999996</v>
      </c>
      <c r="AI314" s="332">
        <v>141</v>
      </c>
      <c r="AJ314" s="332">
        <v>139</v>
      </c>
      <c r="AK314" s="332">
        <v>136.5</v>
      </c>
      <c r="AL314" s="332">
        <v>4.8</v>
      </c>
      <c r="AM314" s="332"/>
      <c r="AN314" s="332"/>
      <c r="AO314" s="332"/>
      <c r="AP314" s="332"/>
      <c r="AQ314" s="332"/>
      <c r="AR314" s="332"/>
      <c r="AS314" s="332"/>
      <c r="AT314" s="332"/>
      <c r="AU314" s="332"/>
      <c r="AV314" s="332"/>
      <c r="AW314" s="332"/>
      <c r="AX314" s="332"/>
      <c r="AY314" s="332">
        <v>0.85</v>
      </c>
      <c r="AZ314" s="332">
        <v>0.86</v>
      </c>
      <c r="BA314" s="332">
        <v>0.87</v>
      </c>
      <c r="BB314" s="261">
        <v>402</v>
      </c>
      <c r="BC314" s="261">
        <v>404</v>
      </c>
      <c r="BD314" s="261">
        <v>403</v>
      </c>
      <c r="BE314" s="261">
        <v>232</v>
      </c>
      <c r="BF314" s="261">
        <v>233</v>
      </c>
      <c r="BG314" s="261">
        <v>232</v>
      </c>
      <c r="BH314" s="261">
        <v>86</v>
      </c>
      <c r="BI314" s="261">
        <v>76.3</v>
      </c>
      <c r="BJ314" s="261">
        <v>119.3</v>
      </c>
      <c r="BK314" s="261">
        <v>46.7</v>
      </c>
      <c r="BL314" s="261">
        <v>86</v>
      </c>
      <c r="BM314" s="261">
        <v>76.3</v>
      </c>
      <c r="BN314" s="261">
        <v>119.3</v>
      </c>
      <c r="BO314" s="261">
        <v>46.7</v>
      </c>
      <c r="BP314" s="261"/>
      <c r="BQ314" s="261"/>
      <c r="BR314" s="261"/>
      <c r="BS314" s="261"/>
      <c r="BT314" s="261"/>
      <c r="BU314" s="261"/>
      <c r="BV314" s="261"/>
      <c r="BW314" s="261"/>
      <c r="BX314" s="261"/>
      <c r="BY314" s="261"/>
      <c r="BZ314" s="261"/>
      <c r="CA314" s="261"/>
      <c r="CB314" s="261">
        <v>0.85</v>
      </c>
      <c r="CC314" s="261">
        <v>0.86</v>
      </c>
      <c r="CD314" s="261">
        <v>0.87</v>
      </c>
      <c r="CE314" s="333" t="s">
        <v>1883</v>
      </c>
      <c r="CF314" s="333">
        <v>163000209654</v>
      </c>
      <c r="CG314" s="333" t="s">
        <v>1884</v>
      </c>
      <c r="CH314" s="333">
        <v>163000209654</v>
      </c>
      <c r="CI314" s="333" t="s">
        <v>1703</v>
      </c>
      <c r="CJ314" s="333">
        <v>163000209654</v>
      </c>
      <c r="CK314" s="333"/>
      <c r="CL314" s="333"/>
      <c r="CM314" s="333"/>
      <c r="CN314" s="333"/>
      <c r="CO314" s="333"/>
      <c r="CP314" s="333"/>
      <c r="CQ314" s="333"/>
      <c r="CR314" s="333"/>
      <c r="CS314" s="333"/>
      <c r="CT314" s="333"/>
      <c r="CU314" s="333"/>
      <c r="CV314" s="333"/>
      <c r="CW314" s="333"/>
      <c r="CX314" s="333"/>
      <c r="CY314" s="333"/>
      <c r="CZ314" s="333"/>
      <c r="DA314" s="333"/>
      <c r="DB314" s="374"/>
      <c r="DC314" s="48"/>
      <c r="DD314" s="179">
        <f t="shared" si="207"/>
        <v>362.17711909832383</v>
      </c>
      <c r="DE314" s="179">
        <f t="shared" si="208"/>
        <v>38.599898400000008</v>
      </c>
      <c r="DF314" s="179">
        <f t="shared" si="209"/>
        <v>37.743963599999994</v>
      </c>
      <c r="DG314" s="179">
        <f t="shared" si="210"/>
        <v>38.461844400000004</v>
      </c>
      <c r="DH314" s="180">
        <f t="shared" si="211"/>
        <v>139.80000000000001</v>
      </c>
      <c r="DI314" s="181">
        <f t="shared" si="230"/>
        <v>0</v>
      </c>
      <c r="DJ314" s="182">
        <f t="shared" si="225"/>
        <v>0</v>
      </c>
      <c r="DK314" s="182">
        <f t="shared" si="226"/>
        <v>1</v>
      </c>
      <c r="DL314" s="182">
        <f t="shared" si="231"/>
        <v>0</v>
      </c>
      <c r="DM314" s="182">
        <f t="shared" si="232"/>
        <v>0</v>
      </c>
      <c r="DN314" s="182">
        <f t="shared" si="233"/>
        <v>0</v>
      </c>
      <c r="DO314" s="182">
        <f t="shared" si="212"/>
        <v>1</v>
      </c>
      <c r="DP314" s="182">
        <f t="shared" si="213"/>
        <v>0</v>
      </c>
      <c r="DQ314" s="25">
        <f t="shared" si="214"/>
        <v>0</v>
      </c>
      <c r="DR314" s="169"/>
      <c r="DS314" s="166" t="str">
        <f t="shared" si="234"/>
        <v>A</v>
      </c>
      <c r="DT314" s="166" t="str">
        <f t="shared" si="235"/>
        <v>A</v>
      </c>
      <c r="DU314" s="167">
        <f t="shared" si="236"/>
        <v>1</v>
      </c>
      <c r="DV314" s="153" t="str">
        <f>VLOOKUP(M314,'Data Master kondisi'!$O$3:$P$11,2,FALSE)</f>
        <v>Y</v>
      </c>
      <c r="DW314" s="153">
        <f>LOOKUP(DV314,{"X","X","X","Y","Y","Y","Z","Z","Z"},{6,6,6,4,4,4,2,2,2})</f>
        <v>4</v>
      </c>
      <c r="DX314" s="153">
        <f t="shared" si="215"/>
        <v>1</v>
      </c>
      <c r="DY314" s="153">
        <f t="shared" si="237"/>
        <v>6</v>
      </c>
      <c r="DZ314" s="153" t="str">
        <f>VLOOKUP(G314,'Data Master class'!$A$5:$D$12,3,FALSE)</f>
        <v>A</v>
      </c>
      <c r="EA314" s="160" t="str">
        <f t="shared" si="238"/>
        <v>CUKUP</v>
      </c>
      <c r="EB314" s="156"/>
      <c r="EC314" s="153">
        <f>VLOOKUP(G314,'Data Master class'!$A$5:$D$12,2,FALSE)</f>
        <v>5</v>
      </c>
      <c r="ED314" s="153" t="str">
        <f>VLOOKUP(H314,'Data Master class'!$E$5:$G$6,3,FALSE)</f>
        <v>X</v>
      </c>
      <c r="EE314" s="153">
        <f>VLOOKUP(H314,'Data Master class'!$E$5:$G$6,2,FALSE)</f>
        <v>2</v>
      </c>
      <c r="EF314" s="153">
        <f t="shared" si="239"/>
        <v>7</v>
      </c>
      <c r="EG314" s="153" t="str">
        <f t="shared" si="240"/>
        <v>CLASS 2</v>
      </c>
      <c r="EH314" s="153">
        <f t="shared" si="241"/>
        <v>13</v>
      </c>
      <c r="EI314" s="171"/>
      <c r="EJ314" s="441">
        <f t="shared" si="216"/>
        <v>8.6580086580087812E-3</v>
      </c>
      <c r="EK314" s="441">
        <f t="shared" si="217"/>
        <v>1.370851370851375E-2</v>
      </c>
      <c r="EL314" s="441">
        <f t="shared" si="218"/>
        <v>5.0505050505051741E-3</v>
      </c>
      <c r="EM314" s="442">
        <f t="shared" si="242"/>
        <v>9.1390091390092347E-3</v>
      </c>
      <c r="EN314" s="443" t="str">
        <f t="shared" si="243"/>
        <v>BAIK</v>
      </c>
      <c r="EO314" s="195"/>
      <c r="EP314" s="196" t="e">
        <f>'2. SUHU &amp; FISIK TRAFO'!CY314</f>
        <v>#NAME?</v>
      </c>
      <c r="EQ314" s="168" t="e">
        <f t="shared" si="244"/>
        <v>#NAME?</v>
      </c>
      <c r="ER314" s="189" t="e">
        <f t="shared" si="245"/>
        <v>#NAME?</v>
      </c>
      <c r="ES314" s="195"/>
      <c r="ET314" s="447">
        <f t="shared" si="227"/>
        <v>95.771200000000007</v>
      </c>
      <c r="EU314" s="447">
        <f t="shared" si="246"/>
        <v>76.616960000000006</v>
      </c>
      <c r="EV314" s="448">
        <f t="shared" si="219"/>
        <v>38.308480000000003</v>
      </c>
      <c r="EW314" s="449" t="str">
        <f t="shared" si="247"/>
        <v>BAIK</v>
      </c>
      <c r="EX314" s="721"/>
      <c r="EY314" s="447">
        <f t="shared" si="228"/>
        <v>65.407499999999999</v>
      </c>
      <c r="EZ314" s="447">
        <f t="shared" si="220"/>
        <v>52.326000000000001</v>
      </c>
      <c r="FA314" s="448">
        <f t="shared" si="229"/>
        <v>26.162999999999997</v>
      </c>
      <c r="FB314" s="449" t="str">
        <f t="shared" si="221"/>
        <v>BAIK</v>
      </c>
      <c r="FC314" s="195"/>
      <c r="FD314" s="453">
        <f t="shared" si="222"/>
        <v>4.5999999999999996</v>
      </c>
      <c r="FE314" s="454">
        <f t="shared" si="223"/>
        <v>361.27167630057806</v>
      </c>
      <c r="FF314" s="725">
        <f t="shared" si="224"/>
        <v>1.2732799999999997</v>
      </c>
      <c r="FG314" s="202" t="str">
        <f t="shared" si="248"/>
        <v>BAIK</v>
      </c>
    </row>
    <row r="315" spans="1:163">
      <c r="A315" s="347">
        <v>303</v>
      </c>
      <c r="B315" s="764" t="s">
        <v>2232</v>
      </c>
      <c r="C315" s="331" t="s">
        <v>1885</v>
      </c>
      <c r="D315" s="259" t="s">
        <v>1870</v>
      </c>
      <c r="E315" s="319" t="s">
        <v>1845</v>
      </c>
      <c r="F315" s="319" t="s">
        <v>1853</v>
      </c>
      <c r="G315" s="208" t="s">
        <v>204</v>
      </c>
      <c r="H315" s="214" t="s">
        <v>208</v>
      </c>
      <c r="I315" s="463" t="s">
        <v>1886</v>
      </c>
      <c r="J315" s="462" t="s">
        <v>1887</v>
      </c>
      <c r="K315" s="259" t="s">
        <v>341</v>
      </c>
      <c r="L315" s="259" t="s">
        <v>560</v>
      </c>
      <c r="M315" s="259">
        <v>160</v>
      </c>
      <c r="N315" s="259">
        <v>15128397</v>
      </c>
      <c r="O315" s="259">
        <v>2016</v>
      </c>
      <c r="P315" s="259" t="s">
        <v>316</v>
      </c>
      <c r="Q315" s="703">
        <v>0.81458333333284827</v>
      </c>
      <c r="R315" s="433">
        <v>44819</v>
      </c>
      <c r="S315" s="331" t="s">
        <v>318</v>
      </c>
      <c r="T315" s="331" t="s">
        <v>343</v>
      </c>
      <c r="U315" s="259">
        <v>4</v>
      </c>
      <c r="V315" s="259">
        <v>1</v>
      </c>
      <c r="W315" s="259">
        <v>3</v>
      </c>
      <c r="X315" s="259">
        <v>20000</v>
      </c>
      <c r="Y315" s="332">
        <v>402</v>
      </c>
      <c r="Z315" s="332">
        <v>399</v>
      </c>
      <c r="AA315" s="332">
        <v>401</v>
      </c>
      <c r="AB315" s="332">
        <v>232</v>
      </c>
      <c r="AC315" s="332">
        <v>231</v>
      </c>
      <c r="AD315" s="332">
        <v>230</v>
      </c>
      <c r="AE315" s="332">
        <v>65.400000000000006</v>
      </c>
      <c r="AF315" s="332">
        <v>64.2</v>
      </c>
      <c r="AG315" s="332">
        <v>64</v>
      </c>
      <c r="AH315" s="332">
        <v>3.6</v>
      </c>
      <c r="AI315" s="332"/>
      <c r="AJ315" s="332"/>
      <c r="AK315" s="332"/>
      <c r="AL315" s="332"/>
      <c r="AM315" s="332"/>
      <c r="AN315" s="332"/>
      <c r="AO315" s="332"/>
      <c r="AP315" s="332"/>
      <c r="AQ315" s="332">
        <v>63.4</v>
      </c>
      <c r="AR315" s="332">
        <v>64</v>
      </c>
      <c r="AS315" s="332">
        <v>65.099999999999994</v>
      </c>
      <c r="AT315" s="332">
        <v>4.9000000000000004</v>
      </c>
      <c r="AU315" s="332"/>
      <c r="AV315" s="332"/>
      <c r="AW315" s="332"/>
      <c r="AX315" s="332"/>
      <c r="AY315" s="332">
        <v>0.85</v>
      </c>
      <c r="AZ315" s="332">
        <v>0.86</v>
      </c>
      <c r="BA315" s="332">
        <v>0.88</v>
      </c>
      <c r="BB315" s="261">
        <v>401</v>
      </c>
      <c r="BC315" s="261">
        <v>399</v>
      </c>
      <c r="BD315" s="261">
        <v>401</v>
      </c>
      <c r="BE315" s="261">
        <v>231</v>
      </c>
      <c r="BF315" s="261">
        <v>231</v>
      </c>
      <c r="BG315" s="261">
        <v>230</v>
      </c>
      <c r="BH315" s="261">
        <v>66.400000000000006</v>
      </c>
      <c r="BI315" s="261">
        <v>64.5</v>
      </c>
      <c r="BJ315" s="261">
        <v>68.2</v>
      </c>
      <c r="BK315" s="261">
        <v>6</v>
      </c>
      <c r="BL315" s="261"/>
      <c r="BM315" s="261"/>
      <c r="BN315" s="261"/>
      <c r="BO315" s="261"/>
      <c r="BP315" s="261"/>
      <c r="BQ315" s="261"/>
      <c r="BR315" s="261"/>
      <c r="BS315" s="261"/>
      <c r="BT315" s="261">
        <v>65.8</v>
      </c>
      <c r="BU315" s="261">
        <v>63.1</v>
      </c>
      <c r="BV315" s="261">
        <v>70.400000000000006</v>
      </c>
      <c r="BW315" s="261">
        <v>6.2</v>
      </c>
      <c r="BX315" s="261"/>
      <c r="BY315" s="261"/>
      <c r="BZ315" s="261"/>
      <c r="CA315" s="261"/>
      <c r="CB315" s="261">
        <v>0.85</v>
      </c>
      <c r="CC315" s="261">
        <v>0.87</v>
      </c>
      <c r="CD315" s="261">
        <v>0.86</v>
      </c>
      <c r="CE315" s="333" t="s">
        <v>1801</v>
      </c>
      <c r="CF315" s="333">
        <v>163000414096</v>
      </c>
      <c r="CG315" s="333" t="s">
        <v>1703</v>
      </c>
      <c r="CH315" s="333">
        <v>163000414096</v>
      </c>
      <c r="CI315" s="333" t="s">
        <v>1830</v>
      </c>
      <c r="CJ315" s="333">
        <v>163000414096</v>
      </c>
      <c r="CK315" s="333"/>
      <c r="CL315" s="333"/>
      <c r="CM315" s="333"/>
      <c r="CN315" s="333"/>
      <c r="CO315" s="333"/>
      <c r="CP315" s="333"/>
      <c r="CQ315" s="333"/>
      <c r="CR315" s="333"/>
      <c r="CS315" s="333"/>
      <c r="CT315" s="333"/>
      <c r="CU315" s="333"/>
      <c r="CV315" s="333"/>
      <c r="CW315" s="333"/>
      <c r="CX315" s="333"/>
      <c r="CY315" s="333"/>
      <c r="CZ315" s="333"/>
      <c r="DA315" s="333"/>
      <c r="DB315" s="374"/>
      <c r="DC315" s="48"/>
      <c r="DD315" s="179">
        <f t="shared" si="207"/>
        <v>230.8291575697537</v>
      </c>
      <c r="DE315" s="179">
        <f t="shared" si="208"/>
        <v>28.332642499999999</v>
      </c>
      <c r="DF315" s="179">
        <f t="shared" si="209"/>
        <v>27.812777499999996</v>
      </c>
      <c r="DG315" s="179">
        <f t="shared" si="210"/>
        <v>27.72613333333333</v>
      </c>
      <c r="DH315" s="180">
        <f t="shared" si="211"/>
        <v>65.400000000000006</v>
      </c>
      <c r="DI315" s="181">
        <f t="shared" si="230"/>
        <v>0</v>
      </c>
      <c r="DJ315" s="182">
        <f t="shared" si="225"/>
        <v>0</v>
      </c>
      <c r="DK315" s="182">
        <f t="shared" si="226"/>
        <v>1</v>
      </c>
      <c r="DL315" s="182">
        <f t="shared" si="231"/>
        <v>0</v>
      </c>
      <c r="DM315" s="182">
        <f t="shared" si="232"/>
        <v>0</v>
      </c>
      <c r="DN315" s="182">
        <f t="shared" si="233"/>
        <v>0</v>
      </c>
      <c r="DO315" s="182">
        <f t="shared" si="212"/>
        <v>1</v>
      </c>
      <c r="DP315" s="182">
        <f t="shared" si="213"/>
        <v>0</v>
      </c>
      <c r="DQ315" s="25">
        <f t="shared" si="214"/>
        <v>0</v>
      </c>
      <c r="DR315" s="169"/>
      <c r="DS315" s="166" t="str">
        <f t="shared" si="234"/>
        <v>A</v>
      </c>
      <c r="DT315" s="166" t="str">
        <f t="shared" si="235"/>
        <v>A</v>
      </c>
      <c r="DU315" s="167">
        <f t="shared" si="236"/>
        <v>1</v>
      </c>
      <c r="DV315" s="153" t="str">
        <f>VLOOKUP(M315,'Data Master kondisi'!$O$3:$P$11,2,FALSE)</f>
        <v>Y</v>
      </c>
      <c r="DW315" s="153">
        <f>LOOKUP(DV315,{"X","X","X","Y","Y","Y","Z","Z","Z"},{6,6,6,4,4,4,2,2,2})</f>
        <v>4</v>
      </c>
      <c r="DX315" s="153">
        <f t="shared" si="215"/>
        <v>1</v>
      </c>
      <c r="DY315" s="153">
        <f t="shared" si="237"/>
        <v>6</v>
      </c>
      <c r="DZ315" s="153" t="str">
        <f>VLOOKUP(G315,'Data Master class'!$A$5:$D$12,3,FALSE)</f>
        <v>A</v>
      </c>
      <c r="EA315" s="160" t="str">
        <f t="shared" si="238"/>
        <v>CUKUP</v>
      </c>
      <c r="EB315" s="156"/>
      <c r="EC315" s="153">
        <f>VLOOKUP(G315,'Data Master class'!$A$5:$D$12,2,FALSE)</f>
        <v>5</v>
      </c>
      <c r="ED315" s="153" t="str">
        <f>VLOOKUP(H315,'Data Master class'!$E$5:$G$6,3,FALSE)</f>
        <v>X</v>
      </c>
      <c r="EE315" s="153">
        <f>VLOOKUP(H315,'Data Master class'!$E$5:$G$6,2,FALSE)</f>
        <v>2</v>
      </c>
      <c r="EF315" s="153">
        <f t="shared" si="239"/>
        <v>7</v>
      </c>
      <c r="EG315" s="153" t="str">
        <f t="shared" si="240"/>
        <v>CLASS 2</v>
      </c>
      <c r="EH315" s="153">
        <f t="shared" si="241"/>
        <v>13</v>
      </c>
      <c r="EI315" s="171"/>
      <c r="EJ315" s="441">
        <f t="shared" si="216"/>
        <v>1.3429752066115597E-2</v>
      </c>
      <c r="EK315" s="441">
        <f t="shared" si="217"/>
        <v>5.165289256198493E-3</v>
      </c>
      <c r="EL315" s="441">
        <f t="shared" si="218"/>
        <v>8.2644628099175447E-3</v>
      </c>
      <c r="EM315" s="442">
        <f t="shared" si="242"/>
        <v>8.9531680440772116E-3</v>
      </c>
      <c r="EN315" s="443" t="str">
        <f t="shared" si="243"/>
        <v>BAIK</v>
      </c>
      <c r="EO315" s="195"/>
      <c r="EP315" s="196" t="e">
        <f>'2. SUHU &amp; FISIK TRAFO'!CY315</f>
        <v>#NAME?</v>
      </c>
      <c r="EQ315" s="168" t="e">
        <f t="shared" si="244"/>
        <v>#NAME?</v>
      </c>
      <c r="ER315" s="189" t="e">
        <f t="shared" si="245"/>
        <v>#NAME?</v>
      </c>
      <c r="ES315" s="195"/>
      <c r="ET315" s="447">
        <f t="shared" si="227"/>
        <v>44.722999999999999</v>
      </c>
      <c r="EU315" s="447">
        <f t="shared" si="246"/>
        <v>35.778399999999998</v>
      </c>
      <c r="EV315" s="448">
        <f t="shared" si="219"/>
        <v>27.951874999999998</v>
      </c>
      <c r="EW315" s="449" t="str">
        <f t="shared" si="247"/>
        <v>BAIK</v>
      </c>
      <c r="EX315" s="721"/>
      <c r="EY315" s="447">
        <f t="shared" si="228"/>
        <v>45.923900000000003</v>
      </c>
      <c r="EZ315" s="447">
        <f t="shared" si="220"/>
        <v>36.739120000000007</v>
      </c>
      <c r="FA315" s="448">
        <f t="shared" si="229"/>
        <v>28.702437499999998</v>
      </c>
      <c r="FB315" s="449" t="str">
        <f t="shared" si="221"/>
        <v>BAIK</v>
      </c>
      <c r="FC315" s="195"/>
      <c r="FD315" s="453">
        <f t="shared" si="222"/>
        <v>3.6</v>
      </c>
      <c r="FE315" s="454">
        <f t="shared" si="223"/>
        <v>231.21387283236993</v>
      </c>
      <c r="FF315" s="725">
        <f t="shared" si="224"/>
        <v>1.5569999999999999</v>
      </c>
      <c r="FG315" s="202" t="str">
        <f t="shared" si="248"/>
        <v>BAIK</v>
      </c>
    </row>
    <row r="316" spans="1:163">
      <c r="A316" s="347">
        <v>304</v>
      </c>
      <c r="B316" s="764" t="s">
        <v>2232</v>
      </c>
      <c r="C316" s="331" t="s">
        <v>1888</v>
      </c>
      <c r="D316" s="259" t="s">
        <v>1889</v>
      </c>
      <c r="E316" s="319" t="s">
        <v>1845</v>
      </c>
      <c r="F316" s="319" t="s">
        <v>1890</v>
      </c>
      <c r="G316" s="208" t="s">
        <v>204</v>
      </c>
      <c r="H316" s="214" t="s">
        <v>208</v>
      </c>
      <c r="I316" s="463" t="s">
        <v>1891</v>
      </c>
      <c r="J316" s="462" t="s">
        <v>1892</v>
      </c>
      <c r="K316" s="259" t="s">
        <v>341</v>
      </c>
      <c r="L316" s="259" t="s">
        <v>1085</v>
      </c>
      <c r="M316" s="259">
        <v>100</v>
      </c>
      <c r="N316" s="259" t="s">
        <v>1893</v>
      </c>
      <c r="O316" s="259">
        <v>2014</v>
      </c>
      <c r="P316" s="259" t="s">
        <v>316</v>
      </c>
      <c r="Q316" s="703">
        <v>0.84999999999854481</v>
      </c>
      <c r="R316" s="433">
        <v>44811</v>
      </c>
      <c r="S316" s="331" t="s">
        <v>318</v>
      </c>
      <c r="T316" s="331" t="s">
        <v>343</v>
      </c>
      <c r="U316" s="259">
        <v>4</v>
      </c>
      <c r="V316" s="259">
        <v>2</v>
      </c>
      <c r="W316" s="259">
        <v>3</v>
      </c>
      <c r="X316" s="259">
        <v>20000</v>
      </c>
      <c r="Y316" s="332">
        <v>403</v>
      </c>
      <c r="Z316" s="332">
        <v>402</v>
      </c>
      <c r="AA316" s="332">
        <v>400</v>
      </c>
      <c r="AB316" s="332">
        <v>231</v>
      </c>
      <c r="AC316" s="332">
        <v>232</v>
      </c>
      <c r="AD316" s="332">
        <v>231</v>
      </c>
      <c r="AE316" s="332">
        <v>43.1</v>
      </c>
      <c r="AF316" s="332">
        <v>40.299999999999997</v>
      </c>
      <c r="AG316" s="332">
        <v>22.4</v>
      </c>
      <c r="AH316" s="332">
        <v>25.4</v>
      </c>
      <c r="AI316" s="332">
        <v>44.5</v>
      </c>
      <c r="AJ316" s="332">
        <v>40.299999999999997</v>
      </c>
      <c r="AK316" s="332">
        <v>22.9</v>
      </c>
      <c r="AL316" s="332">
        <v>25.8</v>
      </c>
      <c r="AM316" s="332">
        <v>0</v>
      </c>
      <c r="AN316" s="332">
        <v>0</v>
      </c>
      <c r="AO316" s="332">
        <v>0</v>
      </c>
      <c r="AP316" s="332">
        <v>0</v>
      </c>
      <c r="AQ316" s="332"/>
      <c r="AR316" s="332"/>
      <c r="AS316" s="332"/>
      <c r="AT316" s="332"/>
      <c r="AU316" s="332"/>
      <c r="AV316" s="332"/>
      <c r="AW316" s="332"/>
      <c r="AX316" s="332"/>
      <c r="AY316" s="332">
        <v>0.86</v>
      </c>
      <c r="AZ316" s="332">
        <v>0.87</v>
      </c>
      <c r="BA316" s="332">
        <v>0.87</v>
      </c>
      <c r="BB316" s="261">
        <v>398</v>
      </c>
      <c r="BC316" s="261">
        <v>398</v>
      </c>
      <c r="BD316" s="261">
        <v>399</v>
      </c>
      <c r="BE316" s="261">
        <v>230</v>
      </c>
      <c r="BF316" s="261">
        <v>230</v>
      </c>
      <c r="BG316" s="261">
        <v>230</v>
      </c>
      <c r="BH316" s="261">
        <v>65.7</v>
      </c>
      <c r="BI316" s="261">
        <v>55.6</v>
      </c>
      <c r="BJ316" s="261">
        <v>34.200000000000003</v>
      </c>
      <c r="BK316" s="261">
        <v>20.9</v>
      </c>
      <c r="BL316" s="261">
        <v>62.7</v>
      </c>
      <c r="BM316" s="261">
        <v>46.2</v>
      </c>
      <c r="BN316" s="261">
        <v>33.9</v>
      </c>
      <c r="BO316" s="261">
        <v>16.5</v>
      </c>
      <c r="BP316" s="261">
        <v>0</v>
      </c>
      <c r="BQ316" s="261">
        <v>0</v>
      </c>
      <c r="BR316" s="261">
        <v>0</v>
      </c>
      <c r="BS316" s="261">
        <v>0</v>
      </c>
      <c r="BT316" s="261"/>
      <c r="BU316" s="261"/>
      <c r="BV316" s="261"/>
      <c r="BW316" s="261"/>
      <c r="BX316" s="261"/>
      <c r="BY316" s="261"/>
      <c r="BZ316" s="261"/>
      <c r="CA316" s="261"/>
      <c r="CB316" s="261">
        <v>0.85</v>
      </c>
      <c r="CC316" s="261">
        <v>0.86</v>
      </c>
      <c r="CD316" s="261">
        <v>0.87</v>
      </c>
      <c r="CE316" s="333">
        <v>230</v>
      </c>
      <c r="CF316" s="333">
        <v>45017060471</v>
      </c>
      <c r="CG316" s="333"/>
      <c r="CH316" s="333"/>
      <c r="CI316" s="333"/>
      <c r="CJ316" s="333"/>
      <c r="CK316" s="333"/>
      <c r="CL316" s="333"/>
      <c r="CM316" s="333"/>
      <c r="CN316" s="333"/>
      <c r="CO316" s="333"/>
      <c r="CP316" s="333"/>
      <c r="CQ316" s="333"/>
      <c r="CR316" s="333"/>
      <c r="CS316" s="333"/>
      <c r="CT316" s="333"/>
      <c r="CU316" s="333"/>
      <c r="CV316" s="333"/>
      <c r="CW316" s="333"/>
      <c r="CX316" s="333"/>
      <c r="CY316" s="333"/>
      <c r="CZ316" s="333"/>
      <c r="DA316" s="333"/>
      <c r="DB316" s="374"/>
      <c r="DC316" s="154"/>
      <c r="DD316" s="179">
        <f t="shared" si="207"/>
        <v>143.90904948072819</v>
      </c>
      <c r="DE316" s="179">
        <f t="shared" si="208"/>
        <v>29.949471666666668</v>
      </c>
      <c r="DF316" s="179">
        <f t="shared" si="209"/>
        <v>28.003798333333329</v>
      </c>
      <c r="DG316" s="179">
        <f t="shared" si="210"/>
        <v>15.565386666666663</v>
      </c>
      <c r="DH316" s="180">
        <f t="shared" si="211"/>
        <v>43.1</v>
      </c>
      <c r="DI316" s="181">
        <f t="shared" si="230"/>
        <v>230</v>
      </c>
      <c r="DJ316" s="182">
        <f t="shared" si="225"/>
        <v>1</v>
      </c>
      <c r="DK316" s="182">
        <f t="shared" si="226"/>
        <v>0</v>
      </c>
      <c r="DL316" s="182">
        <f t="shared" si="231"/>
        <v>0</v>
      </c>
      <c r="DM316" s="182">
        <f t="shared" si="232"/>
        <v>0</v>
      </c>
      <c r="DN316" s="182">
        <f t="shared" si="233"/>
        <v>0</v>
      </c>
      <c r="DO316" s="182">
        <f t="shared" si="212"/>
        <v>1</v>
      </c>
      <c r="DP316" s="182">
        <f t="shared" si="213"/>
        <v>0</v>
      </c>
      <c r="DQ316" s="25">
        <f t="shared" si="214"/>
        <v>0</v>
      </c>
      <c r="DR316" s="169"/>
      <c r="DS316" s="166" t="str">
        <f t="shared" si="234"/>
        <v>A</v>
      </c>
      <c r="DT316" s="166" t="str">
        <f t="shared" si="235"/>
        <v>B</v>
      </c>
      <c r="DU316" s="167">
        <f t="shared" si="236"/>
        <v>2</v>
      </c>
      <c r="DV316" s="153" t="str">
        <f>VLOOKUP(M316,'Data Master kondisi'!$O$3:$P$11,2,FALSE)</f>
        <v>Z</v>
      </c>
      <c r="DW316" s="153">
        <f>LOOKUP(DV316,{"X","X","X","Y","Y","Y","Z","Z","Z"},{6,6,6,4,4,4,2,2,2})</f>
        <v>2</v>
      </c>
      <c r="DX316" s="153">
        <f t="shared" si="215"/>
        <v>1</v>
      </c>
      <c r="DY316" s="153">
        <f t="shared" si="237"/>
        <v>5</v>
      </c>
      <c r="DZ316" s="153" t="str">
        <f>VLOOKUP(G316,'Data Master class'!$A$5:$D$12,3,FALSE)</f>
        <v>A</v>
      </c>
      <c r="EA316" s="160" t="str">
        <f t="shared" si="238"/>
        <v>BAIK</v>
      </c>
      <c r="EB316" s="156"/>
      <c r="EC316" s="153">
        <f>VLOOKUP(G316,'Data Master class'!$A$5:$D$12,2,FALSE)</f>
        <v>5</v>
      </c>
      <c r="ED316" s="153" t="str">
        <f>VLOOKUP(H316,'Data Master class'!$E$5:$G$6,3,FALSE)</f>
        <v>X</v>
      </c>
      <c r="EE316" s="153">
        <f>VLOOKUP(H316,'Data Master class'!$E$5:$G$6,2,FALSE)</f>
        <v>2</v>
      </c>
      <c r="EF316" s="153">
        <f t="shared" si="239"/>
        <v>7</v>
      </c>
      <c r="EG316" s="153" t="str">
        <f t="shared" si="240"/>
        <v>CLASS 2</v>
      </c>
      <c r="EH316" s="153">
        <f t="shared" si="241"/>
        <v>12</v>
      </c>
      <c r="EI316" s="171"/>
      <c r="EJ316" s="441">
        <f t="shared" si="216"/>
        <v>0.22211720226843082</v>
      </c>
      <c r="EK316" s="441">
        <f t="shared" si="217"/>
        <v>0.14272211720226816</v>
      </c>
      <c r="EL316" s="441">
        <f t="shared" si="218"/>
        <v>0.36483931947069959</v>
      </c>
      <c r="EM316" s="442">
        <f t="shared" si="242"/>
        <v>0.24322621298046618</v>
      </c>
      <c r="EN316" s="443" t="str">
        <f t="shared" si="243"/>
        <v>KURANG</v>
      </c>
      <c r="EO316" s="195"/>
      <c r="EP316" s="196" t="e">
        <f>'2. SUHU &amp; FISIK TRAFO'!CY316</f>
        <v>#NAME?</v>
      </c>
      <c r="EQ316" s="168" t="e">
        <f t="shared" si="244"/>
        <v>#NAME?</v>
      </c>
      <c r="ER316" s="189" t="e">
        <f t="shared" si="245"/>
        <v>#NAME?</v>
      </c>
      <c r="ES316" s="195"/>
      <c r="ET316" s="447">
        <f t="shared" si="227"/>
        <v>24.4801</v>
      </c>
      <c r="EU316" s="447">
        <f t="shared" si="246"/>
        <v>19.58408</v>
      </c>
      <c r="EV316" s="448">
        <f t="shared" si="219"/>
        <v>24.4801</v>
      </c>
      <c r="EW316" s="449" t="str">
        <f t="shared" si="247"/>
        <v>BAIK</v>
      </c>
      <c r="EX316" s="721"/>
      <c r="EY316" s="447">
        <f t="shared" si="228"/>
        <v>35.765000000000001</v>
      </c>
      <c r="EZ316" s="447">
        <f t="shared" si="220"/>
        <v>28.612000000000002</v>
      </c>
      <c r="FA316" s="448">
        <f t="shared" si="229"/>
        <v>35.765000000000001</v>
      </c>
      <c r="FB316" s="449" t="str">
        <f t="shared" si="221"/>
        <v>BAIK</v>
      </c>
      <c r="FC316" s="195"/>
      <c r="FD316" s="453">
        <f t="shared" si="222"/>
        <v>25.4</v>
      </c>
      <c r="FE316" s="454">
        <f t="shared" si="223"/>
        <v>144.50867052023122</v>
      </c>
      <c r="FF316" s="725">
        <f t="shared" si="224"/>
        <v>17.576799999999999</v>
      </c>
      <c r="FG316" s="202" t="str">
        <f t="shared" si="248"/>
        <v>KURANG</v>
      </c>
    </row>
    <row r="317" spans="1:163">
      <c r="A317" s="347">
        <v>305</v>
      </c>
      <c r="B317" s="764" t="s">
        <v>2232</v>
      </c>
      <c r="C317" s="331" t="s">
        <v>1894</v>
      </c>
      <c r="D317" s="259" t="s">
        <v>1895</v>
      </c>
      <c r="E317" s="319" t="s">
        <v>1845</v>
      </c>
      <c r="F317" s="319" t="s">
        <v>1896</v>
      </c>
      <c r="G317" s="208" t="s">
        <v>204</v>
      </c>
      <c r="H317" s="214" t="s">
        <v>208</v>
      </c>
      <c r="I317" s="463" t="s">
        <v>1897</v>
      </c>
      <c r="J317" s="462" t="s">
        <v>1898</v>
      </c>
      <c r="K317" s="259" t="s">
        <v>341</v>
      </c>
      <c r="L317" s="259" t="s">
        <v>638</v>
      </c>
      <c r="M317" s="259">
        <v>200</v>
      </c>
      <c r="N317" s="259">
        <v>1603899</v>
      </c>
      <c r="O317" s="259">
        <v>2017</v>
      </c>
      <c r="P317" s="259" t="s">
        <v>316</v>
      </c>
      <c r="Q317" s="703">
        <v>0.83541666666860692</v>
      </c>
      <c r="R317" s="433">
        <v>44810</v>
      </c>
      <c r="S317" s="331" t="s">
        <v>318</v>
      </c>
      <c r="T317" s="331" t="s">
        <v>343</v>
      </c>
      <c r="U317" s="259">
        <v>4</v>
      </c>
      <c r="V317" s="259">
        <v>2</v>
      </c>
      <c r="W317" s="259">
        <v>3</v>
      </c>
      <c r="X317" s="259">
        <v>20000</v>
      </c>
      <c r="Y317" s="332">
        <v>410</v>
      </c>
      <c r="Z317" s="332">
        <v>406</v>
      </c>
      <c r="AA317" s="332">
        <v>408</v>
      </c>
      <c r="AB317" s="332">
        <v>236</v>
      </c>
      <c r="AC317" s="332">
        <v>235</v>
      </c>
      <c r="AD317" s="332">
        <v>234</v>
      </c>
      <c r="AE317" s="332">
        <v>0</v>
      </c>
      <c r="AF317" s="332">
        <v>0</v>
      </c>
      <c r="AG317" s="332">
        <v>0</v>
      </c>
      <c r="AH317" s="332">
        <v>0</v>
      </c>
      <c r="AI317" s="332">
        <v>0</v>
      </c>
      <c r="AJ317" s="332">
        <v>0</v>
      </c>
      <c r="AK317" s="332">
        <v>0</v>
      </c>
      <c r="AL317" s="332">
        <v>0</v>
      </c>
      <c r="AM317" s="332"/>
      <c r="AN317" s="332"/>
      <c r="AO317" s="332"/>
      <c r="AP317" s="332"/>
      <c r="AQ317" s="332"/>
      <c r="AR317" s="332"/>
      <c r="AS317" s="332"/>
      <c r="AT317" s="332"/>
      <c r="AU317" s="332">
        <v>0</v>
      </c>
      <c r="AV317" s="332">
        <v>0</v>
      </c>
      <c r="AW317" s="332">
        <v>0</v>
      </c>
      <c r="AX317" s="332">
        <v>0</v>
      </c>
      <c r="AY317" s="332">
        <v>0.86</v>
      </c>
      <c r="AZ317" s="332">
        <v>0.85</v>
      </c>
      <c r="BA317" s="332">
        <v>0.88</v>
      </c>
      <c r="BB317" s="261">
        <v>404</v>
      </c>
      <c r="BC317" s="261">
        <v>401</v>
      </c>
      <c r="BD317" s="261">
        <v>403</v>
      </c>
      <c r="BE317" s="261">
        <v>233</v>
      </c>
      <c r="BF317" s="261">
        <v>232</v>
      </c>
      <c r="BG317" s="261">
        <v>232</v>
      </c>
      <c r="BH317" s="261">
        <v>0</v>
      </c>
      <c r="BI317" s="261">
        <v>0</v>
      </c>
      <c r="BJ317" s="261">
        <v>0</v>
      </c>
      <c r="BK317" s="261">
        <v>0</v>
      </c>
      <c r="BL317" s="261">
        <v>0</v>
      </c>
      <c r="BM317" s="261">
        <v>0</v>
      </c>
      <c r="BN317" s="261">
        <v>0</v>
      </c>
      <c r="BO317" s="261">
        <v>0</v>
      </c>
      <c r="BP317" s="261"/>
      <c r="BQ317" s="261"/>
      <c r="BR317" s="261"/>
      <c r="BS317" s="261"/>
      <c r="BT317" s="261"/>
      <c r="BU317" s="261"/>
      <c r="BV317" s="261"/>
      <c r="BW317" s="261"/>
      <c r="BX317" s="261">
        <v>0</v>
      </c>
      <c r="BY317" s="261">
        <v>0</v>
      </c>
      <c r="BZ317" s="261">
        <v>0</v>
      </c>
      <c r="CA317" s="261">
        <v>0</v>
      </c>
      <c r="CB317" s="261">
        <v>0.86</v>
      </c>
      <c r="CC317" s="261">
        <v>0.85</v>
      </c>
      <c r="CD317" s="261">
        <v>0.87</v>
      </c>
      <c r="CE317" s="333"/>
      <c r="CF317" s="333"/>
      <c r="CG317" s="333"/>
      <c r="CH317" s="333"/>
      <c r="CI317" s="333"/>
      <c r="CJ317" s="333"/>
      <c r="CK317" s="333"/>
      <c r="CL317" s="333"/>
      <c r="CM317" s="333"/>
      <c r="CN317" s="333"/>
      <c r="CO317" s="333"/>
      <c r="CP317" s="333"/>
      <c r="CQ317" s="333"/>
      <c r="CR317" s="333"/>
      <c r="CS317" s="333"/>
      <c r="CT317" s="333"/>
      <c r="CU317" s="333"/>
      <c r="CV317" s="333"/>
      <c r="CW317" s="333"/>
      <c r="CX317" s="333"/>
      <c r="CY317" s="333"/>
      <c r="CZ317" s="333"/>
      <c r="DA317" s="333"/>
      <c r="DB317" s="374"/>
      <c r="DC317" s="154"/>
      <c r="DD317" s="179">
        <f t="shared" si="207"/>
        <v>283.35033435339454</v>
      </c>
      <c r="DE317" s="179">
        <f t="shared" si="208"/>
        <v>0</v>
      </c>
      <c r="DF317" s="179">
        <f t="shared" si="209"/>
        <v>0</v>
      </c>
      <c r="DG317" s="179">
        <f t="shared" si="210"/>
        <v>0</v>
      </c>
      <c r="DH317" s="180">
        <f t="shared" si="211"/>
        <v>0</v>
      </c>
      <c r="DI317" s="181">
        <f t="shared" si="230"/>
        <v>0</v>
      </c>
      <c r="DJ317" s="182">
        <f t="shared" si="225"/>
        <v>1</v>
      </c>
      <c r="DK317" s="182">
        <f t="shared" si="226"/>
        <v>0</v>
      </c>
      <c r="DL317" s="182">
        <f t="shared" si="231"/>
        <v>0</v>
      </c>
      <c r="DM317" s="182">
        <f t="shared" si="232"/>
        <v>0</v>
      </c>
      <c r="DN317" s="182">
        <f t="shared" si="233"/>
        <v>0</v>
      </c>
      <c r="DO317" s="182">
        <f t="shared" si="212"/>
        <v>1</v>
      </c>
      <c r="DP317" s="182">
        <f t="shared" si="213"/>
        <v>0</v>
      </c>
      <c r="DQ317" s="25">
        <f t="shared" si="214"/>
        <v>0</v>
      </c>
      <c r="DR317" s="169"/>
      <c r="DS317" s="166" t="str">
        <f t="shared" si="234"/>
        <v>A</v>
      </c>
      <c r="DT317" s="166" t="e">
        <f t="shared" si="235"/>
        <v>#DIV/0!</v>
      </c>
      <c r="DU317" s="167" t="e">
        <f t="shared" si="236"/>
        <v>#DIV/0!</v>
      </c>
      <c r="DV317" s="153" t="str">
        <f>VLOOKUP(M317,'Data Master kondisi'!$O$3:$P$11,2,FALSE)</f>
        <v>Y</v>
      </c>
      <c r="DW317" s="153">
        <f>LOOKUP(DV317,{"X","X","X","Y","Y","Y","Z","Z","Z"},{6,6,6,4,4,4,2,2,2})</f>
        <v>4</v>
      </c>
      <c r="DX317" s="153">
        <f t="shared" si="215"/>
        <v>1</v>
      </c>
      <c r="DY317" s="153" t="e">
        <f t="shared" si="237"/>
        <v>#DIV/0!</v>
      </c>
      <c r="DZ317" s="153" t="str">
        <f>VLOOKUP(G317,'Data Master class'!$A$5:$D$12,3,FALSE)</f>
        <v>A</v>
      </c>
      <c r="EA317" s="160" t="e">
        <f t="shared" si="238"/>
        <v>#DIV/0!</v>
      </c>
      <c r="EB317" s="156"/>
      <c r="EC317" s="153">
        <f>VLOOKUP(G317,'Data Master class'!$A$5:$D$12,2,FALSE)</f>
        <v>5</v>
      </c>
      <c r="ED317" s="153" t="str">
        <f>VLOOKUP(H317,'Data Master class'!$E$5:$G$6,3,FALSE)</f>
        <v>X</v>
      </c>
      <c r="EE317" s="153">
        <f>VLOOKUP(H317,'Data Master class'!$E$5:$G$6,2,FALSE)</f>
        <v>2</v>
      </c>
      <c r="EF317" s="153">
        <f t="shared" si="239"/>
        <v>7</v>
      </c>
      <c r="EG317" s="153" t="str">
        <f t="shared" si="240"/>
        <v>CLASS 2</v>
      </c>
      <c r="EH317" s="153" t="e">
        <f t="shared" si="241"/>
        <v>#DIV/0!</v>
      </c>
      <c r="EI317" s="171"/>
      <c r="EJ317" s="441" t="e">
        <f t="shared" si="216"/>
        <v>#DIV/0!</v>
      </c>
      <c r="EK317" s="441" t="e">
        <f t="shared" si="217"/>
        <v>#DIV/0!</v>
      </c>
      <c r="EL317" s="441" t="e">
        <f t="shared" si="218"/>
        <v>#DIV/0!</v>
      </c>
      <c r="EM317" s="442" t="e">
        <f t="shared" si="242"/>
        <v>#DIV/0!</v>
      </c>
      <c r="EN317" s="443" t="e">
        <f t="shared" si="243"/>
        <v>#DIV/0!</v>
      </c>
      <c r="EO317" s="195"/>
      <c r="EP317" s="196" t="e">
        <f>'2. SUHU &amp; FISIK TRAFO'!CY317</f>
        <v>#NAME?</v>
      </c>
      <c r="EQ317" s="168" t="e">
        <f t="shared" si="244"/>
        <v>#NAME?</v>
      </c>
      <c r="ER317" s="189" t="e">
        <f t="shared" si="245"/>
        <v>#NAME?</v>
      </c>
      <c r="ES317" s="195"/>
      <c r="ET317" s="447">
        <f t="shared" si="227"/>
        <v>0</v>
      </c>
      <c r="EU317" s="447">
        <f t="shared" si="246"/>
        <v>0</v>
      </c>
      <c r="EV317" s="448">
        <f t="shared" si="219"/>
        <v>0</v>
      </c>
      <c r="EW317" s="449">
        <f t="shared" si="247"/>
        <v>0</v>
      </c>
      <c r="EX317" s="721"/>
      <c r="EY317" s="447">
        <f t="shared" si="228"/>
        <v>0</v>
      </c>
      <c r="EZ317" s="447">
        <f t="shared" si="220"/>
        <v>0</v>
      </c>
      <c r="FA317" s="448">
        <f t="shared" si="229"/>
        <v>0</v>
      </c>
      <c r="FB317" s="449">
        <f t="shared" si="221"/>
        <v>0</v>
      </c>
      <c r="FC317" s="195"/>
      <c r="FD317" s="453">
        <f t="shared" si="222"/>
        <v>0</v>
      </c>
      <c r="FE317" s="454">
        <f t="shared" si="223"/>
        <v>289.01734104046244</v>
      </c>
      <c r="FF317" s="725">
        <f t="shared" si="224"/>
        <v>0</v>
      </c>
      <c r="FG317" s="202">
        <f t="shared" si="248"/>
        <v>0</v>
      </c>
    </row>
    <row r="318" spans="1:163">
      <c r="A318" s="347">
        <v>306</v>
      </c>
      <c r="B318" s="764" t="s">
        <v>2232</v>
      </c>
      <c r="C318" s="331" t="s">
        <v>1899</v>
      </c>
      <c r="D318" s="259" t="s">
        <v>1895</v>
      </c>
      <c r="E318" s="319" t="s">
        <v>1845</v>
      </c>
      <c r="F318" s="319" t="s">
        <v>1900</v>
      </c>
      <c r="G318" s="208" t="s">
        <v>204</v>
      </c>
      <c r="H318" s="214" t="s">
        <v>208</v>
      </c>
      <c r="I318" s="463" t="s">
        <v>1901</v>
      </c>
      <c r="J318" s="462" t="s">
        <v>1902</v>
      </c>
      <c r="K318" s="259" t="s">
        <v>341</v>
      </c>
      <c r="L318" s="259" t="s">
        <v>342</v>
      </c>
      <c r="M318" s="259">
        <v>100</v>
      </c>
      <c r="N318" s="259">
        <v>193304598</v>
      </c>
      <c r="O318" s="259">
        <v>2019</v>
      </c>
      <c r="P318" s="259" t="s">
        <v>316</v>
      </c>
      <c r="Q318" s="703">
        <v>0.83750000000145519</v>
      </c>
      <c r="R318" s="433">
        <v>44811</v>
      </c>
      <c r="S318" s="331" t="s">
        <v>318</v>
      </c>
      <c r="T318" s="331" t="s">
        <v>343</v>
      </c>
      <c r="U318" s="259">
        <v>2</v>
      </c>
      <c r="V318" s="259">
        <v>1</v>
      </c>
      <c r="W318" s="259">
        <v>3</v>
      </c>
      <c r="X318" s="259">
        <v>20000</v>
      </c>
      <c r="Y318" s="332">
        <v>401</v>
      </c>
      <c r="Z318" s="332">
        <v>406</v>
      </c>
      <c r="AA318" s="332">
        <v>407</v>
      </c>
      <c r="AB318" s="332">
        <v>233</v>
      </c>
      <c r="AC318" s="332">
        <v>235</v>
      </c>
      <c r="AD318" s="332">
        <v>232</v>
      </c>
      <c r="AE318" s="332">
        <v>68.2</v>
      </c>
      <c r="AF318" s="332">
        <v>43.9</v>
      </c>
      <c r="AG318" s="332">
        <v>77.900000000000006</v>
      </c>
      <c r="AH318" s="332">
        <v>44.7</v>
      </c>
      <c r="AI318" s="332">
        <v>73.3</v>
      </c>
      <c r="AJ318" s="332">
        <v>75.3</v>
      </c>
      <c r="AK318" s="332">
        <v>43.7</v>
      </c>
      <c r="AL318" s="332">
        <v>41.5</v>
      </c>
      <c r="AM318" s="332"/>
      <c r="AN318" s="332"/>
      <c r="AO318" s="332"/>
      <c r="AP318" s="332"/>
      <c r="AQ318" s="332"/>
      <c r="AR318" s="332"/>
      <c r="AS318" s="332"/>
      <c r="AT318" s="332"/>
      <c r="AU318" s="332"/>
      <c r="AV318" s="332"/>
      <c r="AW318" s="332"/>
      <c r="AX318" s="332"/>
      <c r="AY318" s="332">
        <v>0.85</v>
      </c>
      <c r="AZ318" s="332">
        <v>0.88</v>
      </c>
      <c r="BA318" s="332">
        <v>0.86</v>
      </c>
      <c r="BB318" s="261">
        <v>401</v>
      </c>
      <c r="BC318" s="261">
        <v>400</v>
      </c>
      <c r="BD318" s="261">
        <v>397</v>
      </c>
      <c r="BE318" s="261">
        <v>230</v>
      </c>
      <c r="BF318" s="261">
        <v>231</v>
      </c>
      <c r="BG318" s="261">
        <v>229</v>
      </c>
      <c r="BH318" s="261">
        <v>43.9</v>
      </c>
      <c r="BI318" s="261">
        <v>41.8</v>
      </c>
      <c r="BJ318" s="261">
        <v>63.1</v>
      </c>
      <c r="BK318" s="261">
        <v>25.9</v>
      </c>
      <c r="BL318" s="261">
        <v>43.5</v>
      </c>
      <c r="BM318" s="261">
        <v>41.5</v>
      </c>
      <c r="BN318" s="261">
        <v>56.9</v>
      </c>
      <c r="BO318" s="261">
        <v>23.2</v>
      </c>
      <c r="BP318" s="261"/>
      <c r="BQ318" s="261"/>
      <c r="BR318" s="261"/>
      <c r="BS318" s="261"/>
      <c r="BT318" s="261"/>
      <c r="BU318" s="261"/>
      <c r="BV318" s="261"/>
      <c r="BW318" s="261"/>
      <c r="BX318" s="261"/>
      <c r="BY318" s="261"/>
      <c r="BZ318" s="261"/>
      <c r="CA318" s="261"/>
      <c r="CB318" s="261">
        <v>0.85</v>
      </c>
      <c r="CC318" s="261">
        <v>0.86</v>
      </c>
      <c r="CD318" s="261">
        <v>0.86</v>
      </c>
      <c r="CE318" s="333">
        <v>228</v>
      </c>
      <c r="CF318" s="333">
        <v>86064887465</v>
      </c>
      <c r="CG318" s="333"/>
      <c r="CH318" s="333"/>
      <c r="CI318" s="333"/>
      <c r="CJ318" s="333"/>
      <c r="CK318" s="333"/>
      <c r="CL318" s="333"/>
      <c r="CM318" s="333"/>
      <c r="CN318" s="333"/>
      <c r="CO318" s="333"/>
      <c r="CP318" s="333"/>
      <c r="CQ318" s="333"/>
      <c r="CR318" s="333"/>
      <c r="CS318" s="333"/>
      <c r="CT318" s="333"/>
      <c r="CU318" s="333"/>
      <c r="CV318" s="333"/>
      <c r="CW318" s="333"/>
      <c r="CX318" s="333"/>
      <c r="CY318" s="333"/>
      <c r="CZ318" s="333"/>
      <c r="DA318" s="333"/>
      <c r="DB318" s="374"/>
      <c r="DC318" s="170"/>
      <c r="DD318" s="179">
        <f t="shared" si="207"/>
        <v>142.84217843844931</v>
      </c>
      <c r="DE318" s="179">
        <f t="shared" si="208"/>
        <v>47.745001333333335</v>
      </c>
      <c r="DF318" s="179">
        <f t="shared" si="209"/>
        <v>30.733219333333334</v>
      </c>
      <c r="DG318" s="179">
        <f t="shared" si="210"/>
        <v>54.535712666666669</v>
      </c>
      <c r="DH318" s="180">
        <f t="shared" si="211"/>
        <v>77.900000000000006</v>
      </c>
      <c r="DI318" s="181">
        <f t="shared" si="230"/>
        <v>228</v>
      </c>
      <c r="DJ318" s="182">
        <f t="shared" si="225"/>
        <v>0</v>
      </c>
      <c r="DK318" s="182">
        <f t="shared" si="226"/>
        <v>1</v>
      </c>
      <c r="DL318" s="182">
        <f t="shared" si="231"/>
        <v>0</v>
      </c>
      <c r="DM318" s="182">
        <f t="shared" si="232"/>
        <v>0</v>
      </c>
      <c r="DN318" s="182">
        <f t="shared" si="233"/>
        <v>0</v>
      </c>
      <c r="DO318" s="182">
        <f t="shared" si="212"/>
        <v>0</v>
      </c>
      <c r="DP318" s="182">
        <f t="shared" si="213"/>
        <v>1</v>
      </c>
      <c r="DQ318" s="25">
        <f t="shared" si="214"/>
        <v>0</v>
      </c>
      <c r="DR318" s="169"/>
      <c r="DS318" s="166" t="str">
        <f t="shared" si="234"/>
        <v>A</v>
      </c>
      <c r="DT318" s="166" t="str">
        <f t="shared" si="235"/>
        <v>B</v>
      </c>
      <c r="DU318" s="167">
        <f t="shared" si="236"/>
        <v>2</v>
      </c>
      <c r="DV318" s="153" t="str">
        <f>VLOOKUP(M318,'Data Master kondisi'!$O$3:$P$11,2,FALSE)</f>
        <v>Z</v>
      </c>
      <c r="DW318" s="153">
        <f>LOOKUP(DV318,{"X","X","X","Y","Y","Y","Z","Z","Z"},{6,6,6,4,4,4,2,2,2})</f>
        <v>2</v>
      </c>
      <c r="DX318" s="153">
        <f t="shared" si="215"/>
        <v>1</v>
      </c>
      <c r="DY318" s="153">
        <f t="shared" si="237"/>
        <v>5</v>
      </c>
      <c r="DZ318" s="153" t="str">
        <f>VLOOKUP(G318,'Data Master class'!$A$5:$D$12,3,FALSE)</f>
        <v>A</v>
      </c>
      <c r="EA318" s="160" t="str">
        <f t="shared" si="238"/>
        <v>BAIK</v>
      </c>
      <c r="EB318" s="156"/>
      <c r="EC318" s="153">
        <f>VLOOKUP(G318,'Data Master class'!$A$5:$D$12,2,FALSE)</f>
        <v>5</v>
      </c>
      <c r="ED318" s="153" t="str">
        <f>VLOOKUP(H318,'Data Master class'!$E$5:$G$6,3,FALSE)</f>
        <v>X</v>
      </c>
      <c r="EE318" s="153">
        <f>VLOOKUP(H318,'Data Master class'!$E$5:$G$6,2,FALSE)</f>
        <v>2</v>
      </c>
      <c r="EF318" s="153">
        <f t="shared" si="239"/>
        <v>7</v>
      </c>
      <c r="EG318" s="153" t="str">
        <f t="shared" si="240"/>
        <v>CLASS 2</v>
      </c>
      <c r="EH318" s="153">
        <f t="shared" si="241"/>
        <v>12</v>
      </c>
      <c r="EI318" s="171"/>
      <c r="EJ318" s="441">
        <f t="shared" si="216"/>
        <v>7.6842105263157906E-2</v>
      </c>
      <c r="EK318" s="441">
        <f t="shared" si="217"/>
        <v>0.30684210526315792</v>
      </c>
      <c r="EL318" s="441">
        <f t="shared" si="218"/>
        <v>0.23000000000000004</v>
      </c>
      <c r="EM318" s="442">
        <f t="shared" si="242"/>
        <v>0.20456140350877194</v>
      </c>
      <c r="EN318" s="443" t="str">
        <f t="shared" si="243"/>
        <v>KURANG</v>
      </c>
      <c r="EO318" s="195"/>
      <c r="EP318" s="196" t="e">
        <f>'2. SUHU &amp; FISIK TRAFO'!CY318</f>
        <v>#NAME?</v>
      </c>
      <c r="EQ318" s="168" t="e">
        <f t="shared" si="244"/>
        <v>#NAME?</v>
      </c>
      <c r="ER318" s="189" t="e">
        <f t="shared" si="245"/>
        <v>#NAME?</v>
      </c>
      <c r="ES318" s="195"/>
      <c r="ET318" s="447">
        <f t="shared" si="227"/>
        <v>44.279900000000005</v>
      </c>
      <c r="EU318" s="447">
        <f t="shared" si="246"/>
        <v>35.423920000000003</v>
      </c>
      <c r="EV318" s="448">
        <f t="shared" si="219"/>
        <v>44.279900000000005</v>
      </c>
      <c r="EW318" s="449" t="str">
        <f t="shared" si="247"/>
        <v>BAIK</v>
      </c>
      <c r="EX318" s="721"/>
      <c r="EY318" s="447">
        <f t="shared" si="228"/>
        <v>34.2027</v>
      </c>
      <c r="EZ318" s="447">
        <f t="shared" si="220"/>
        <v>27.362160000000003</v>
      </c>
      <c r="FA318" s="448">
        <f t="shared" si="229"/>
        <v>34.2027</v>
      </c>
      <c r="FB318" s="449" t="str">
        <f t="shared" si="221"/>
        <v>BAIK</v>
      </c>
      <c r="FC318" s="195"/>
      <c r="FD318" s="453">
        <f t="shared" si="222"/>
        <v>44.7</v>
      </c>
      <c r="FE318" s="454">
        <f t="shared" si="223"/>
        <v>144.50867052023122</v>
      </c>
      <c r="FF318" s="725">
        <f t="shared" si="224"/>
        <v>30.932399999999998</v>
      </c>
      <c r="FG318" s="202" t="str">
        <f t="shared" si="248"/>
        <v>BURUK</v>
      </c>
    </row>
    <row r="319" spans="1:163">
      <c r="A319" s="347">
        <v>307</v>
      </c>
      <c r="B319" s="764" t="s">
        <v>2232</v>
      </c>
      <c r="C319" s="331" t="s">
        <v>1903</v>
      </c>
      <c r="D319" s="259" t="s">
        <v>1904</v>
      </c>
      <c r="E319" s="319" t="s">
        <v>1845</v>
      </c>
      <c r="F319" s="319" t="s">
        <v>1905</v>
      </c>
      <c r="G319" s="208" t="s">
        <v>204</v>
      </c>
      <c r="H319" s="214" t="s">
        <v>209</v>
      </c>
      <c r="I319" s="463" t="s">
        <v>1906</v>
      </c>
      <c r="J319" s="462" t="s">
        <v>1907</v>
      </c>
      <c r="K319" s="259" t="s">
        <v>341</v>
      </c>
      <c r="L319" s="259" t="s">
        <v>414</v>
      </c>
      <c r="M319" s="259">
        <v>160</v>
      </c>
      <c r="N319" s="259" t="s">
        <v>1409</v>
      </c>
      <c r="O319" s="259">
        <v>2017</v>
      </c>
      <c r="P319" s="259" t="s">
        <v>316</v>
      </c>
      <c r="Q319" s="703">
        <v>0.87013888888759539</v>
      </c>
      <c r="R319" s="433">
        <v>44811</v>
      </c>
      <c r="S319" s="331" t="s">
        <v>318</v>
      </c>
      <c r="T319" s="331" t="s">
        <v>343</v>
      </c>
      <c r="U319" s="259">
        <v>4</v>
      </c>
      <c r="V319" s="259">
        <v>3</v>
      </c>
      <c r="W319" s="259">
        <v>3</v>
      </c>
      <c r="X319" s="259">
        <v>20000</v>
      </c>
      <c r="Y319" s="332">
        <v>402</v>
      </c>
      <c r="Z319" s="332">
        <v>399</v>
      </c>
      <c r="AA319" s="332">
        <v>397</v>
      </c>
      <c r="AB319" s="332">
        <v>231</v>
      </c>
      <c r="AC319" s="332">
        <v>232</v>
      </c>
      <c r="AD319" s="332">
        <v>228</v>
      </c>
      <c r="AE319" s="332">
        <v>117.3</v>
      </c>
      <c r="AF319" s="332">
        <v>135.5</v>
      </c>
      <c r="AG319" s="332">
        <v>188.4</v>
      </c>
      <c r="AH319" s="332">
        <v>77.3</v>
      </c>
      <c r="AI319" s="332">
        <v>37.4</v>
      </c>
      <c r="AJ319" s="332">
        <v>37.200000000000003</v>
      </c>
      <c r="AK319" s="332">
        <v>37.200000000000003</v>
      </c>
      <c r="AL319" s="332">
        <v>37.299999999999997</v>
      </c>
      <c r="AM319" s="332"/>
      <c r="AN319" s="332"/>
      <c r="AO319" s="332"/>
      <c r="AP319" s="332"/>
      <c r="AQ319" s="332">
        <v>63.8</v>
      </c>
      <c r="AR319" s="332">
        <v>84</v>
      </c>
      <c r="AS319" s="332">
        <v>57</v>
      </c>
      <c r="AT319" s="332">
        <v>36.799999999999997</v>
      </c>
      <c r="AU319" s="332">
        <v>21.5</v>
      </c>
      <c r="AV319" s="332">
        <v>11.9</v>
      </c>
      <c r="AW319" s="332">
        <v>11.1</v>
      </c>
      <c r="AX319" s="332">
        <v>18.5</v>
      </c>
      <c r="AY319" s="332">
        <v>0.88</v>
      </c>
      <c r="AZ319" s="332">
        <v>0.87</v>
      </c>
      <c r="BA319" s="332">
        <v>0.89</v>
      </c>
      <c r="BB319" s="261">
        <v>397</v>
      </c>
      <c r="BC319" s="261">
        <v>397</v>
      </c>
      <c r="BD319" s="261">
        <v>394</v>
      </c>
      <c r="BE319" s="261">
        <v>228</v>
      </c>
      <c r="BF319" s="261">
        <v>230</v>
      </c>
      <c r="BG319" s="261">
        <v>228</v>
      </c>
      <c r="BH319" s="261">
        <v>132.9</v>
      </c>
      <c r="BI319" s="261">
        <v>129.5</v>
      </c>
      <c r="BJ319" s="261">
        <v>165.5</v>
      </c>
      <c r="BK319" s="261">
        <v>50.9</v>
      </c>
      <c r="BL319" s="261">
        <v>56.1</v>
      </c>
      <c r="BM319" s="261">
        <v>48</v>
      </c>
      <c r="BN319" s="261">
        <v>98</v>
      </c>
      <c r="BO319" s="261">
        <v>13.7</v>
      </c>
      <c r="BP319" s="261"/>
      <c r="BQ319" s="261"/>
      <c r="BR319" s="261"/>
      <c r="BS319" s="261"/>
      <c r="BT319" s="261">
        <v>64</v>
      </c>
      <c r="BU319" s="261">
        <v>65.400000000000006</v>
      </c>
      <c r="BV319" s="261">
        <v>50.7</v>
      </c>
      <c r="BW319" s="261">
        <v>31.3</v>
      </c>
      <c r="BX319" s="261">
        <v>19.8</v>
      </c>
      <c r="BY319" s="261">
        <v>19.100000000000001</v>
      </c>
      <c r="BZ319" s="261">
        <v>9</v>
      </c>
      <c r="CA319" s="261">
        <v>1.9</v>
      </c>
      <c r="CB319" s="261">
        <v>0.85</v>
      </c>
      <c r="CC319" s="261">
        <v>0.87</v>
      </c>
      <c r="CD319" s="261">
        <v>0.86</v>
      </c>
      <c r="CE319" s="333">
        <v>228</v>
      </c>
      <c r="CF319" s="333">
        <v>56601465968</v>
      </c>
      <c r="CG319" s="333"/>
      <c r="CH319" s="333"/>
      <c r="CI319" s="333"/>
      <c r="CJ319" s="333"/>
      <c r="CK319" s="333"/>
      <c r="CL319" s="333"/>
      <c r="CM319" s="333"/>
      <c r="CN319" s="333"/>
      <c r="CO319" s="333"/>
      <c r="CP319" s="333"/>
      <c r="CQ319" s="333"/>
      <c r="CR319" s="333"/>
      <c r="CS319" s="333">
        <v>229</v>
      </c>
      <c r="CT319" s="333">
        <v>86076812782</v>
      </c>
      <c r="CU319" s="333"/>
      <c r="CV319" s="333"/>
      <c r="CW319" s="333"/>
      <c r="CX319" s="333"/>
      <c r="CY319" s="333"/>
      <c r="CZ319" s="333"/>
      <c r="DA319" s="333">
        <v>228</v>
      </c>
      <c r="DB319" s="374">
        <v>56601475108</v>
      </c>
      <c r="DC319" s="154"/>
      <c r="DD319" s="179">
        <f t="shared" si="207"/>
        <v>231.5998726200701</v>
      </c>
      <c r="DE319" s="179">
        <f t="shared" si="208"/>
        <v>50.647696249999981</v>
      </c>
      <c r="DF319" s="179">
        <f t="shared" si="209"/>
        <v>58.506077083333317</v>
      </c>
      <c r="DG319" s="179">
        <f t="shared" si="210"/>
        <v>81.347194999999985</v>
      </c>
      <c r="DH319" s="180">
        <f t="shared" si="211"/>
        <v>188.4</v>
      </c>
      <c r="DI319" s="181">
        <f t="shared" si="230"/>
        <v>228</v>
      </c>
      <c r="DJ319" s="182">
        <f t="shared" si="225"/>
        <v>0</v>
      </c>
      <c r="DK319" s="182">
        <f t="shared" si="226"/>
        <v>0</v>
      </c>
      <c r="DL319" s="182">
        <f t="shared" si="231"/>
        <v>1</v>
      </c>
      <c r="DM319" s="182">
        <f t="shared" si="232"/>
        <v>0</v>
      </c>
      <c r="DN319" s="182">
        <f t="shared" si="233"/>
        <v>0</v>
      </c>
      <c r="DO319" s="182">
        <f t="shared" si="212"/>
        <v>0</v>
      </c>
      <c r="DP319" s="182">
        <f t="shared" si="213"/>
        <v>0</v>
      </c>
      <c r="DQ319" s="25">
        <f t="shared" si="214"/>
        <v>1</v>
      </c>
      <c r="DR319" s="169"/>
      <c r="DS319" s="166" t="str">
        <f t="shared" si="234"/>
        <v>B</v>
      </c>
      <c r="DT319" s="166" t="str">
        <f t="shared" si="235"/>
        <v>A</v>
      </c>
      <c r="DU319" s="167">
        <f t="shared" si="236"/>
        <v>4</v>
      </c>
      <c r="DV319" s="153" t="str">
        <f>VLOOKUP(M319,'Data Master kondisi'!$O$3:$P$11,2,FALSE)</f>
        <v>Y</v>
      </c>
      <c r="DW319" s="153">
        <f>LOOKUP(DV319,{"X","X","X","Y","Y","Y","Z","Z","Z"},{6,6,6,4,4,4,2,2,2})</f>
        <v>4</v>
      </c>
      <c r="DX319" s="153">
        <f t="shared" si="215"/>
        <v>1</v>
      </c>
      <c r="DY319" s="153">
        <f t="shared" si="237"/>
        <v>9</v>
      </c>
      <c r="DZ319" s="153" t="str">
        <f>VLOOKUP(G319,'Data Master class'!$A$5:$D$12,3,FALSE)</f>
        <v>A</v>
      </c>
      <c r="EA319" s="160" t="str">
        <f t="shared" si="238"/>
        <v>KURANG</v>
      </c>
      <c r="EB319" s="156"/>
      <c r="EC319" s="153">
        <f>VLOOKUP(G319,'Data Master class'!$A$5:$D$12,2,FALSE)</f>
        <v>5</v>
      </c>
      <c r="ED319" s="153" t="str">
        <f>VLOOKUP(H319,'Data Master class'!$E$5:$G$6,3,FALSE)</f>
        <v>Y</v>
      </c>
      <c r="EE319" s="153">
        <f>VLOOKUP(H319,'Data Master class'!$E$5:$G$6,2,FALSE)</f>
        <v>1</v>
      </c>
      <c r="EF319" s="153">
        <f t="shared" si="239"/>
        <v>6</v>
      </c>
      <c r="EG319" s="153" t="str">
        <f t="shared" si="240"/>
        <v>CLASS 2</v>
      </c>
      <c r="EH319" s="153">
        <f t="shared" si="241"/>
        <v>15</v>
      </c>
      <c r="EI319" s="171"/>
      <c r="EJ319" s="441">
        <f t="shared" si="216"/>
        <v>0.20240253853127849</v>
      </c>
      <c r="EK319" s="441">
        <f t="shared" si="217"/>
        <v>7.8649138712602151E-2</v>
      </c>
      <c r="EL319" s="441">
        <f t="shared" si="218"/>
        <v>0.28105167724388014</v>
      </c>
      <c r="EM319" s="442">
        <f t="shared" si="242"/>
        <v>0.18736778482925356</v>
      </c>
      <c r="EN319" s="443" t="str">
        <f t="shared" si="243"/>
        <v>CUKUP</v>
      </c>
      <c r="EO319" s="195"/>
      <c r="EP319" s="196" t="e">
        <f>'2. SUHU &amp; FISIK TRAFO'!CY319</f>
        <v>#NAME?</v>
      </c>
      <c r="EQ319" s="168" t="e">
        <f t="shared" si="244"/>
        <v>#NAME?</v>
      </c>
      <c r="ER319" s="189" t="e">
        <f t="shared" si="245"/>
        <v>#NAME?</v>
      </c>
      <c r="ES319" s="195"/>
      <c r="ET319" s="447">
        <f t="shared" si="227"/>
        <v>101.4875</v>
      </c>
      <c r="EU319" s="447">
        <f t="shared" si="246"/>
        <v>81.19</v>
      </c>
      <c r="EV319" s="448">
        <f t="shared" si="219"/>
        <v>63.4296875</v>
      </c>
      <c r="EW319" s="449" t="str">
        <f t="shared" si="247"/>
        <v>CUKUP</v>
      </c>
      <c r="EX319" s="721"/>
      <c r="EY319" s="447">
        <f t="shared" si="228"/>
        <v>97.8202</v>
      </c>
      <c r="EZ319" s="447">
        <f t="shared" si="220"/>
        <v>78.256160000000008</v>
      </c>
      <c r="FA319" s="448">
        <f t="shared" si="229"/>
        <v>61.137624999999993</v>
      </c>
      <c r="FB319" s="449" t="str">
        <f t="shared" si="221"/>
        <v>CUKUP</v>
      </c>
      <c r="FC319" s="195"/>
      <c r="FD319" s="453">
        <f t="shared" si="222"/>
        <v>77.3</v>
      </c>
      <c r="FE319" s="454">
        <f t="shared" si="223"/>
        <v>231.21387283236993</v>
      </c>
      <c r="FF319" s="725">
        <f t="shared" si="224"/>
        <v>33.432250000000003</v>
      </c>
      <c r="FG319" s="202" t="str">
        <f t="shared" si="248"/>
        <v>BURUK</v>
      </c>
    </row>
    <row r="320" spans="1:163">
      <c r="A320" s="347">
        <v>308</v>
      </c>
      <c r="B320" s="764" t="s">
        <v>2232</v>
      </c>
      <c r="C320" s="331" t="s">
        <v>1908</v>
      </c>
      <c r="D320" s="259" t="s">
        <v>1909</v>
      </c>
      <c r="E320" s="319" t="s">
        <v>1845</v>
      </c>
      <c r="F320" s="319" t="s">
        <v>1910</v>
      </c>
      <c r="G320" s="208" t="s">
        <v>204</v>
      </c>
      <c r="H320" s="214" t="s">
        <v>208</v>
      </c>
      <c r="I320" s="463" t="s">
        <v>1911</v>
      </c>
      <c r="J320" s="462" t="s">
        <v>1912</v>
      </c>
      <c r="K320" s="259" t="s">
        <v>315</v>
      </c>
      <c r="L320" s="259" t="s">
        <v>440</v>
      </c>
      <c r="M320" s="259">
        <v>50</v>
      </c>
      <c r="N320" s="259">
        <v>1905031224</v>
      </c>
      <c r="O320" s="259">
        <v>2019</v>
      </c>
      <c r="P320" s="259" t="s">
        <v>316</v>
      </c>
      <c r="Q320" s="703">
        <v>0.82083333333139308</v>
      </c>
      <c r="R320" s="433">
        <v>44816</v>
      </c>
      <c r="S320" s="331" t="s">
        <v>318</v>
      </c>
      <c r="T320" s="331" t="s">
        <v>343</v>
      </c>
      <c r="U320" s="259">
        <v>1</v>
      </c>
      <c r="V320" s="259">
        <v>1</v>
      </c>
      <c r="W320" s="259">
        <v>3</v>
      </c>
      <c r="X320" s="259">
        <v>20000</v>
      </c>
      <c r="Y320" s="332">
        <v>394</v>
      </c>
      <c r="Z320" s="332">
        <v>387</v>
      </c>
      <c r="AA320" s="332">
        <v>390</v>
      </c>
      <c r="AB320" s="332">
        <v>227</v>
      </c>
      <c r="AC320" s="332">
        <v>225</v>
      </c>
      <c r="AD320" s="332">
        <v>223</v>
      </c>
      <c r="AE320" s="332">
        <v>4.4000000000000004</v>
      </c>
      <c r="AF320" s="332">
        <v>38.299999999999997</v>
      </c>
      <c r="AG320" s="332">
        <v>10.1</v>
      </c>
      <c r="AH320" s="332">
        <v>27.7</v>
      </c>
      <c r="AI320" s="332">
        <v>36.5</v>
      </c>
      <c r="AJ320" s="332">
        <v>38.4</v>
      </c>
      <c r="AK320" s="332">
        <v>7</v>
      </c>
      <c r="AL320" s="332">
        <v>30.6</v>
      </c>
      <c r="AM320" s="332"/>
      <c r="AN320" s="332"/>
      <c r="AO320" s="332"/>
      <c r="AP320" s="332"/>
      <c r="AQ320" s="332"/>
      <c r="AR320" s="332"/>
      <c r="AS320" s="332"/>
      <c r="AT320" s="332"/>
      <c r="AU320" s="332"/>
      <c r="AV320" s="332"/>
      <c r="AW320" s="332"/>
      <c r="AX320" s="332"/>
      <c r="AY320" s="332">
        <v>0.85</v>
      </c>
      <c r="AZ320" s="332">
        <v>0.86</v>
      </c>
      <c r="BA320" s="332">
        <v>0.87</v>
      </c>
      <c r="BB320" s="261">
        <v>397</v>
      </c>
      <c r="BC320" s="261">
        <v>391</v>
      </c>
      <c r="BD320" s="261">
        <v>394</v>
      </c>
      <c r="BE320" s="261">
        <v>229</v>
      </c>
      <c r="BF320" s="261">
        <v>225</v>
      </c>
      <c r="BG320" s="261">
        <v>221</v>
      </c>
      <c r="BH320" s="261">
        <v>3.1</v>
      </c>
      <c r="BI320" s="261">
        <v>30.2</v>
      </c>
      <c r="BJ320" s="261">
        <v>3.5</v>
      </c>
      <c r="BK320" s="261">
        <v>32.5</v>
      </c>
      <c r="BL320" s="261">
        <v>2.9</v>
      </c>
      <c r="BM320" s="261">
        <v>34.700000000000003</v>
      </c>
      <c r="BN320" s="261">
        <v>2.8</v>
      </c>
      <c r="BO320" s="261">
        <v>28.1</v>
      </c>
      <c r="BP320" s="261"/>
      <c r="BQ320" s="261"/>
      <c r="BR320" s="261"/>
      <c r="BS320" s="261"/>
      <c r="BT320" s="261"/>
      <c r="BU320" s="261"/>
      <c r="BV320" s="261"/>
      <c r="BW320" s="261"/>
      <c r="BX320" s="261"/>
      <c r="BY320" s="261"/>
      <c r="BZ320" s="261"/>
      <c r="CA320" s="261"/>
      <c r="CB320" s="261">
        <v>0.88</v>
      </c>
      <c r="CC320" s="261">
        <v>0.86</v>
      </c>
      <c r="CD320" s="261">
        <v>0.88</v>
      </c>
      <c r="CE320" s="333">
        <v>228</v>
      </c>
      <c r="CF320" s="333">
        <v>56702416142</v>
      </c>
      <c r="CG320" s="333">
        <v>228</v>
      </c>
      <c r="CH320" s="333">
        <v>86031996647</v>
      </c>
      <c r="CI320" s="333"/>
      <c r="CJ320" s="333"/>
      <c r="CK320" s="333"/>
      <c r="CL320" s="333"/>
      <c r="CM320" s="333"/>
      <c r="CN320" s="333"/>
      <c r="CO320" s="333"/>
      <c r="CP320" s="333"/>
      <c r="CQ320" s="333"/>
      <c r="CR320" s="333"/>
      <c r="CS320" s="333"/>
      <c r="CT320" s="333"/>
      <c r="CU320" s="333"/>
      <c r="CV320" s="333"/>
      <c r="CW320" s="333"/>
      <c r="CX320" s="333"/>
      <c r="CY320" s="333"/>
      <c r="CZ320" s="333"/>
      <c r="DA320" s="333"/>
      <c r="DB320" s="374"/>
      <c r="DC320" s="154"/>
      <c r="DD320" s="179">
        <f t="shared" si="207"/>
        <v>74.043725287906682</v>
      </c>
      <c r="DE320" s="179">
        <f t="shared" si="208"/>
        <v>5.9424346666666672</v>
      </c>
      <c r="DF320" s="179">
        <f t="shared" si="209"/>
        <v>51.72619266666667</v>
      </c>
      <c r="DG320" s="179">
        <f t="shared" si="210"/>
        <v>13.640588666666668</v>
      </c>
      <c r="DH320" s="180">
        <f t="shared" si="211"/>
        <v>38.299999999999997</v>
      </c>
      <c r="DI320" s="181">
        <f t="shared" si="230"/>
        <v>228</v>
      </c>
      <c r="DJ320" s="182">
        <f t="shared" si="225"/>
        <v>1</v>
      </c>
      <c r="DK320" s="182">
        <f t="shared" si="226"/>
        <v>0</v>
      </c>
      <c r="DL320" s="182">
        <f t="shared" si="231"/>
        <v>0</v>
      </c>
      <c r="DM320" s="182">
        <f t="shared" si="232"/>
        <v>0</v>
      </c>
      <c r="DN320" s="182">
        <f t="shared" si="233"/>
        <v>0</v>
      </c>
      <c r="DO320" s="182">
        <f t="shared" si="212"/>
        <v>0</v>
      </c>
      <c r="DP320" s="182">
        <f t="shared" si="213"/>
        <v>1</v>
      </c>
      <c r="DQ320" s="25">
        <f t="shared" si="214"/>
        <v>0</v>
      </c>
      <c r="DR320" s="169"/>
      <c r="DS320" s="166" t="str">
        <f t="shared" si="234"/>
        <v>A</v>
      </c>
      <c r="DT320" s="166" t="str">
        <f t="shared" si="235"/>
        <v>C</v>
      </c>
      <c r="DU320" s="167">
        <f t="shared" si="236"/>
        <v>3</v>
      </c>
      <c r="DV320" s="153" t="str">
        <f>VLOOKUP(M320,'Data Master kondisi'!$O$3:$P$11,2,FALSE)</f>
        <v>Z</v>
      </c>
      <c r="DW320" s="153">
        <f>LOOKUP(DV320,{"X","X","X","Y","Y","Y","Z","Z","Z"},{6,6,6,4,4,4,2,2,2})</f>
        <v>2</v>
      </c>
      <c r="DX320" s="153">
        <f t="shared" si="215"/>
        <v>1</v>
      </c>
      <c r="DY320" s="153">
        <f t="shared" si="237"/>
        <v>6</v>
      </c>
      <c r="DZ320" s="153" t="str">
        <f>VLOOKUP(G320,'Data Master class'!$A$5:$D$12,3,FALSE)</f>
        <v>A</v>
      </c>
      <c r="EA320" s="160" t="str">
        <f t="shared" si="238"/>
        <v>CUKUP</v>
      </c>
      <c r="EB320" s="156"/>
      <c r="EC320" s="153">
        <f>VLOOKUP(G320,'Data Master class'!$A$5:$D$12,2,FALSE)</f>
        <v>5</v>
      </c>
      <c r="ED320" s="153" t="str">
        <f>VLOOKUP(H320,'Data Master class'!$E$5:$G$6,3,FALSE)</f>
        <v>X</v>
      </c>
      <c r="EE320" s="153">
        <f>VLOOKUP(H320,'Data Master class'!$E$5:$G$6,2,FALSE)</f>
        <v>2</v>
      </c>
      <c r="EF320" s="153">
        <f t="shared" si="239"/>
        <v>7</v>
      </c>
      <c r="EG320" s="153" t="str">
        <f t="shared" si="240"/>
        <v>CLASS 2</v>
      </c>
      <c r="EH320" s="153">
        <f t="shared" si="241"/>
        <v>13</v>
      </c>
      <c r="EI320" s="171"/>
      <c r="EJ320" s="441">
        <f t="shared" si="216"/>
        <v>0.75</v>
      </c>
      <c r="EK320" s="441">
        <f t="shared" si="217"/>
        <v>1.1761363636363638</v>
      </c>
      <c r="EL320" s="441">
        <f t="shared" si="218"/>
        <v>0.42613636363636359</v>
      </c>
      <c r="EM320" s="442">
        <f t="shared" si="242"/>
        <v>0.78409090909090917</v>
      </c>
      <c r="EN320" s="443" t="str">
        <f t="shared" si="243"/>
        <v>BURUK</v>
      </c>
      <c r="EO320" s="195"/>
      <c r="EP320" s="196" t="e">
        <f>'2. SUHU &amp; FISIK TRAFO'!CY320</f>
        <v>#NAME?</v>
      </c>
      <c r="EQ320" s="168" t="e">
        <f t="shared" si="244"/>
        <v>#NAME?</v>
      </c>
      <c r="ER320" s="189" t="e">
        <f t="shared" si="245"/>
        <v>#NAME?</v>
      </c>
      <c r="ES320" s="195"/>
      <c r="ET320" s="447">
        <f t="shared" si="227"/>
        <v>11.868599999999999</v>
      </c>
      <c r="EU320" s="447">
        <f t="shared" si="246"/>
        <v>9.4948800000000002</v>
      </c>
      <c r="EV320" s="448">
        <f t="shared" si="219"/>
        <v>23.737199999999998</v>
      </c>
      <c r="EW320" s="449" t="str">
        <f t="shared" si="247"/>
        <v>BAIK</v>
      </c>
      <c r="EX320" s="721"/>
      <c r="EY320" s="447">
        <f t="shared" si="228"/>
        <v>8.2783999999999995</v>
      </c>
      <c r="EZ320" s="447">
        <f t="shared" si="220"/>
        <v>6.6227200000000002</v>
      </c>
      <c r="FA320" s="448">
        <f t="shared" si="229"/>
        <v>16.556799999999999</v>
      </c>
      <c r="FB320" s="449" t="str">
        <f t="shared" si="221"/>
        <v>BAIK</v>
      </c>
      <c r="FC320" s="195"/>
      <c r="FD320" s="453">
        <f t="shared" si="222"/>
        <v>27.7</v>
      </c>
      <c r="FE320" s="454">
        <f t="shared" si="223"/>
        <v>72.25433526011561</v>
      </c>
      <c r="FF320" s="725">
        <f t="shared" si="224"/>
        <v>38.336799999999997</v>
      </c>
      <c r="FG320" s="202" t="str">
        <f t="shared" si="248"/>
        <v>BURUK</v>
      </c>
    </row>
    <row r="321" spans="1:163">
      <c r="A321" s="347">
        <v>309</v>
      </c>
      <c r="B321" s="764" t="s">
        <v>2232</v>
      </c>
      <c r="C321" s="331" t="s">
        <v>1913</v>
      </c>
      <c r="D321" s="259" t="s">
        <v>1914</v>
      </c>
      <c r="E321" s="319" t="s">
        <v>1845</v>
      </c>
      <c r="F321" s="319" t="s">
        <v>1915</v>
      </c>
      <c r="G321" s="208" t="s">
        <v>204</v>
      </c>
      <c r="H321" s="214" t="s">
        <v>208</v>
      </c>
      <c r="I321" s="463" t="s">
        <v>1916</v>
      </c>
      <c r="J321" s="462" t="s">
        <v>1917</v>
      </c>
      <c r="K321" s="259" t="s">
        <v>315</v>
      </c>
      <c r="L321" s="259" t="s">
        <v>342</v>
      </c>
      <c r="M321" s="259">
        <v>100</v>
      </c>
      <c r="N321" s="259">
        <v>10233712</v>
      </c>
      <c r="O321" s="259">
        <v>2010</v>
      </c>
      <c r="P321" s="259" t="s">
        <v>316</v>
      </c>
      <c r="Q321" s="703">
        <v>0.80625000000145519</v>
      </c>
      <c r="R321" s="433">
        <v>44810</v>
      </c>
      <c r="S321" s="331" t="s">
        <v>318</v>
      </c>
      <c r="T321" s="331" t="s">
        <v>343</v>
      </c>
      <c r="U321" s="259">
        <v>2</v>
      </c>
      <c r="V321" s="259">
        <v>1</v>
      </c>
      <c r="W321" s="259">
        <v>3</v>
      </c>
      <c r="X321" s="259">
        <v>20000</v>
      </c>
      <c r="Y321" s="332">
        <v>407</v>
      </c>
      <c r="Z321" s="332">
        <v>406</v>
      </c>
      <c r="AA321" s="332">
        <v>405</v>
      </c>
      <c r="AB321" s="332">
        <v>234</v>
      </c>
      <c r="AC321" s="332">
        <v>234</v>
      </c>
      <c r="AD321" s="332">
        <v>233</v>
      </c>
      <c r="AE321" s="332">
        <v>10.7</v>
      </c>
      <c r="AF321" s="332">
        <v>5.7</v>
      </c>
      <c r="AG321" s="332">
        <v>7.8</v>
      </c>
      <c r="AH321" s="332">
        <v>8.8000000000000007</v>
      </c>
      <c r="AI321" s="332"/>
      <c r="AJ321" s="332"/>
      <c r="AK321" s="332"/>
      <c r="AL321" s="332"/>
      <c r="AM321" s="332">
        <v>10.4</v>
      </c>
      <c r="AN321" s="332">
        <v>5.8</v>
      </c>
      <c r="AO321" s="332">
        <v>8</v>
      </c>
      <c r="AP321" s="332">
        <v>8.9</v>
      </c>
      <c r="AQ321" s="332"/>
      <c r="AR321" s="332"/>
      <c r="AS321" s="332"/>
      <c r="AT321" s="332"/>
      <c r="AU321" s="332"/>
      <c r="AV321" s="332"/>
      <c r="AW321" s="332"/>
      <c r="AX321" s="332"/>
      <c r="AY321" s="332">
        <v>0.85</v>
      </c>
      <c r="AZ321" s="332">
        <v>0.86</v>
      </c>
      <c r="BA321" s="332">
        <v>0.86</v>
      </c>
      <c r="BB321" s="261">
        <v>400</v>
      </c>
      <c r="BC321" s="261">
        <v>398</v>
      </c>
      <c r="BD321" s="261">
        <v>384</v>
      </c>
      <c r="BE321" s="261">
        <v>230</v>
      </c>
      <c r="BF321" s="261">
        <v>230</v>
      </c>
      <c r="BG321" s="261">
        <v>229</v>
      </c>
      <c r="BH321" s="261">
        <v>10.8</v>
      </c>
      <c r="BI321" s="261">
        <v>16.100000000000001</v>
      </c>
      <c r="BJ321" s="261">
        <v>6.6</v>
      </c>
      <c r="BK321" s="261">
        <v>9.9</v>
      </c>
      <c r="BL321" s="261"/>
      <c r="BM321" s="261"/>
      <c r="BN321" s="261"/>
      <c r="BO321" s="261"/>
      <c r="BP321" s="261">
        <v>10.9</v>
      </c>
      <c r="BQ321" s="261">
        <v>16.2</v>
      </c>
      <c r="BR321" s="261">
        <v>5.2</v>
      </c>
      <c r="BS321" s="261">
        <v>10.1</v>
      </c>
      <c r="BT321" s="261"/>
      <c r="BU321" s="261"/>
      <c r="BV321" s="261"/>
      <c r="BW321" s="261"/>
      <c r="BX321" s="261"/>
      <c r="BY321" s="261"/>
      <c r="BZ321" s="261"/>
      <c r="CA321" s="261"/>
      <c r="CB321" s="261">
        <v>0.85</v>
      </c>
      <c r="CC321" s="261">
        <v>0.88</v>
      </c>
      <c r="CD321" s="261">
        <v>0.89</v>
      </c>
      <c r="CE321" s="333"/>
      <c r="CF321" s="333"/>
      <c r="CG321" s="333"/>
      <c r="CH321" s="333"/>
      <c r="CI321" s="333"/>
      <c r="CJ321" s="333"/>
      <c r="CK321" s="333">
        <v>225</v>
      </c>
      <c r="CL321" s="333">
        <v>32198688056</v>
      </c>
      <c r="CM321" s="333"/>
      <c r="CN321" s="333"/>
      <c r="CO321" s="333"/>
      <c r="CP321" s="333"/>
      <c r="CQ321" s="333"/>
      <c r="CR321" s="333"/>
      <c r="CS321" s="333"/>
      <c r="CT321" s="333"/>
      <c r="CU321" s="333"/>
      <c r="CV321" s="333"/>
      <c r="CW321" s="333"/>
      <c r="CX321" s="333"/>
      <c r="CY321" s="333"/>
      <c r="CZ321" s="333"/>
      <c r="DA321" s="333"/>
      <c r="DB321" s="374"/>
      <c r="DC321" s="154"/>
      <c r="DD321" s="179">
        <f t="shared" si="207"/>
        <v>142.37307440416868</v>
      </c>
      <c r="DE321" s="179">
        <f t="shared" si="208"/>
        <v>7.515466</v>
      </c>
      <c r="DF321" s="179">
        <f t="shared" si="209"/>
        <v>4.0035660000000002</v>
      </c>
      <c r="DG321" s="179">
        <f t="shared" si="210"/>
        <v>5.4785640000000004</v>
      </c>
      <c r="DH321" s="180">
        <f t="shared" si="211"/>
        <v>10.7</v>
      </c>
      <c r="DI321" s="181">
        <f t="shared" si="230"/>
        <v>225</v>
      </c>
      <c r="DJ321" s="182">
        <f t="shared" si="225"/>
        <v>1</v>
      </c>
      <c r="DK321" s="182">
        <f t="shared" si="226"/>
        <v>0</v>
      </c>
      <c r="DL321" s="182">
        <f t="shared" si="231"/>
        <v>0</v>
      </c>
      <c r="DM321" s="182">
        <f t="shared" si="232"/>
        <v>0</v>
      </c>
      <c r="DN321" s="182">
        <f t="shared" si="233"/>
        <v>0</v>
      </c>
      <c r="DO321" s="182">
        <f t="shared" si="212"/>
        <v>1</v>
      </c>
      <c r="DP321" s="182">
        <f t="shared" si="213"/>
        <v>0</v>
      </c>
      <c r="DQ321" s="25">
        <f t="shared" si="214"/>
        <v>0</v>
      </c>
      <c r="DR321" s="169"/>
      <c r="DS321" s="166" t="str">
        <f t="shared" si="234"/>
        <v>A</v>
      </c>
      <c r="DT321" s="166" t="str">
        <f t="shared" si="235"/>
        <v>B</v>
      </c>
      <c r="DU321" s="167">
        <f t="shared" si="236"/>
        <v>2</v>
      </c>
      <c r="DV321" s="153" t="str">
        <f>VLOOKUP(M321,'Data Master kondisi'!$O$3:$P$11,2,FALSE)</f>
        <v>Z</v>
      </c>
      <c r="DW321" s="153">
        <f>LOOKUP(DV321,{"X","X","X","Y","Y","Y","Z","Z","Z"},{6,6,6,4,4,4,2,2,2})</f>
        <v>2</v>
      </c>
      <c r="DX321" s="153">
        <f t="shared" si="215"/>
        <v>1</v>
      </c>
      <c r="DY321" s="153">
        <f t="shared" si="237"/>
        <v>5</v>
      </c>
      <c r="DZ321" s="153" t="str">
        <f>VLOOKUP(G321,'Data Master class'!$A$5:$D$12,3,FALSE)</f>
        <v>A</v>
      </c>
      <c r="EA321" s="160" t="str">
        <f t="shared" si="238"/>
        <v>BAIK</v>
      </c>
      <c r="EB321" s="156"/>
      <c r="EC321" s="153">
        <f>VLOOKUP(G321,'Data Master class'!$A$5:$D$12,2,FALSE)</f>
        <v>5</v>
      </c>
      <c r="ED321" s="153" t="str">
        <f>VLOOKUP(H321,'Data Master class'!$E$5:$G$6,3,FALSE)</f>
        <v>X</v>
      </c>
      <c r="EE321" s="153">
        <f>VLOOKUP(H321,'Data Master class'!$E$5:$G$6,2,FALSE)</f>
        <v>2</v>
      </c>
      <c r="EF321" s="153">
        <f t="shared" si="239"/>
        <v>7</v>
      </c>
      <c r="EG321" s="153" t="str">
        <f t="shared" si="240"/>
        <v>CLASS 2</v>
      </c>
      <c r="EH321" s="153">
        <f t="shared" si="241"/>
        <v>12</v>
      </c>
      <c r="EI321" s="171"/>
      <c r="EJ321" s="441">
        <f t="shared" si="216"/>
        <v>0.3264462809917355</v>
      </c>
      <c r="EK321" s="441">
        <f t="shared" si="217"/>
        <v>0.29338842975206608</v>
      </c>
      <c r="EL321" s="441">
        <f t="shared" si="218"/>
        <v>3.3057851239669415E-2</v>
      </c>
      <c r="EM321" s="442">
        <f t="shared" si="242"/>
        <v>0.21763085399449034</v>
      </c>
      <c r="EN321" s="443" t="str">
        <f t="shared" si="243"/>
        <v>KURANG</v>
      </c>
      <c r="EO321" s="195"/>
      <c r="EP321" s="196" t="e">
        <f>'2. SUHU &amp; FISIK TRAFO'!CY321</f>
        <v>#NAME?</v>
      </c>
      <c r="EQ321" s="168" t="e">
        <f t="shared" si="244"/>
        <v>#NAME?</v>
      </c>
      <c r="ER321" s="189" t="e">
        <f t="shared" si="245"/>
        <v>#NAME?</v>
      </c>
      <c r="ES321" s="195"/>
      <c r="ET321" s="447">
        <f t="shared" si="227"/>
        <v>5.6549999999999994</v>
      </c>
      <c r="EU321" s="447">
        <f t="shared" si="246"/>
        <v>4.524</v>
      </c>
      <c r="EV321" s="448">
        <f t="shared" si="219"/>
        <v>5.6549999999999994</v>
      </c>
      <c r="EW321" s="449" t="str">
        <f t="shared" si="247"/>
        <v>BAIK</v>
      </c>
      <c r="EX321" s="721"/>
      <c r="EY321" s="447">
        <f t="shared" si="228"/>
        <v>7.6983999999999995</v>
      </c>
      <c r="EZ321" s="447">
        <f t="shared" si="220"/>
        <v>6.1587199999999998</v>
      </c>
      <c r="FA321" s="448">
        <f t="shared" si="229"/>
        <v>7.6983999999999995</v>
      </c>
      <c r="FB321" s="449" t="str">
        <f t="shared" si="221"/>
        <v>BAIK</v>
      </c>
      <c r="FC321" s="195"/>
      <c r="FD321" s="453">
        <f t="shared" si="222"/>
        <v>8.8000000000000007</v>
      </c>
      <c r="FE321" s="454">
        <f t="shared" si="223"/>
        <v>144.50867052023122</v>
      </c>
      <c r="FF321" s="725">
        <f t="shared" si="224"/>
        <v>6.0896000000000008</v>
      </c>
      <c r="FG321" s="202" t="str">
        <f t="shared" si="248"/>
        <v>BAIK</v>
      </c>
    </row>
    <row r="322" spans="1:163">
      <c r="A322" s="347">
        <v>310</v>
      </c>
      <c r="B322" s="764" t="s">
        <v>2232</v>
      </c>
      <c r="C322" s="331" t="s">
        <v>1918</v>
      </c>
      <c r="D322" s="259" t="s">
        <v>1919</v>
      </c>
      <c r="E322" s="319" t="s">
        <v>1845</v>
      </c>
      <c r="F322" s="319" t="s">
        <v>1915</v>
      </c>
      <c r="G322" s="208" t="s">
        <v>204</v>
      </c>
      <c r="H322" s="214" t="s">
        <v>208</v>
      </c>
      <c r="I322" s="463" t="s">
        <v>1920</v>
      </c>
      <c r="J322" s="462" t="s">
        <v>1921</v>
      </c>
      <c r="K322" s="259" t="s">
        <v>341</v>
      </c>
      <c r="L322" s="259" t="s">
        <v>342</v>
      </c>
      <c r="M322" s="259">
        <v>100</v>
      </c>
      <c r="N322" s="259">
        <v>194304455</v>
      </c>
      <c r="O322" s="259">
        <v>2019</v>
      </c>
      <c r="P322" s="259" t="s">
        <v>316</v>
      </c>
      <c r="Q322" s="703">
        <v>0.82083333333139308</v>
      </c>
      <c r="R322" s="433">
        <v>44810</v>
      </c>
      <c r="S322" s="331" t="s">
        <v>318</v>
      </c>
      <c r="T322" s="331" t="s">
        <v>343</v>
      </c>
      <c r="U322" s="259">
        <v>2</v>
      </c>
      <c r="V322" s="259">
        <v>1</v>
      </c>
      <c r="W322" s="259">
        <v>1</v>
      </c>
      <c r="X322" s="259">
        <v>21000</v>
      </c>
      <c r="Y322" s="332">
        <v>389</v>
      </c>
      <c r="Z322" s="332">
        <v>385</v>
      </c>
      <c r="AA322" s="332">
        <v>389</v>
      </c>
      <c r="AB322" s="332">
        <v>225</v>
      </c>
      <c r="AC322" s="332">
        <v>218</v>
      </c>
      <c r="AD322" s="332">
        <v>223</v>
      </c>
      <c r="AE322" s="332">
        <v>7.8</v>
      </c>
      <c r="AF322" s="332">
        <v>22.1</v>
      </c>
      <c r="AG322" s="332">
        <v>9.5</v>
      </c>
      <c r="AH322" s="332">
        <v>16.399999999999999</v>
      </c>
      <c r="AI322" s="332">
        <v>10.199999999999999</v>
      </c>
      <c r="AJ322" s="332">
        <v>19.399999999999999</v>
      </c>
      <c r="AK322" s="332">
        <v>9.3000000000000007</v>
      </c>
      <c r="AL322" s="332">
        <v>13.8</v>
      </c>
      <c r="AM322" s="332"/>
      <c r="AN322" s="332"/>
      <c r="AO322" s="332"/>
      <c r="AP322" s="332"/>
      <c r="AQ322" s="332"/>
      <c r="AR322" s="332"/>
      <c r="AS322" s="332"/>
      <c r="AT322" s="332"/>
      <c r="AU322" s="332"/>
      <c r="AV322" s="332"/>
      <c r="AW322" s="332"/>
      <c r="AX322" s="332"/>
      <c r="AY322" s="332">
        <v>0.89</v>
      </c>
      <c r="AZ322" s="332">
        <v>0.86</v>
      </c>
      <c r="BA322" s="332">
        <v>0.88</v>
      </c>
      <c r="BB322" s="261">
        <v>389</v>
      </c>
      <c r="BC322" s="261">
        <v>381</v>
      </c>
      <c r="BD322" s="261">
        <v>384</v>
      </c>
      <c r="BE322" s="261">
        <v>221</v>
      </c>
      <c r="BF322" s="261">
        <v>220</v>
      </c>
      <c r="BG322" s="261">
        <v>220</v>
      </c>
      <c r="BH322" s="261">
        <v>2.2999999999999998</v>
      </c>
      <c r="BI322" s="261">
        <v>2</v>
      </c>
      <c r="BJ322" s="261">
        <v>5.0999999999999996</v>
      </c>
      <c r="BK322" s="261">
        <v>3.9</v>
      </c>
      <c r="BL322" s="261">
        <v>2.2000000000000002</v>
      </c>
      <c r="BM322" s="261">
        <v>1.9</v>
      </c>
      <c r="BN322" s="261">
        <v>5</v>
      </c>
      <c r="BO322" s="261">
        <v>4</v>
      </c>
      <c r="BP322" s="261"/>
      <c r="BQ322" s="261"/>
      <c r="BR322" s="261"/>
      <c r="BS322" s="261"/>
      <c r="BT322" s="261"/>
      <c r="BU322" s="261"/>
      <c r="BV322" s="261"/>
      <c r="BW322" s="261"/>
      <c r="BX322" s="261"/>
      <c r="BY322" s="261"/>
      <c r="BZ322" s="261"/>
      <c r="CA322" s="261"/>
      <c r="CB322" s="261">
        <v>0.88</v>
      </c>
      <c r="CC322" s="261">
        <v>0.87</v>
      </c>
      <c r="CD322" s="261">
        <v>0.86</v>
      </c>
      <c r="CE322" s="333">
        <v>221</v>
      </c>
      <c r="CF322" s="333">
        <v>86031993917</v>
      </c>
      <c r="CG322" s="333"/>
      <c r="CH322" s="333"/>
      <c r="CI322" s="333"/>
      <c r="CJ322" s="333"/>
      <c r="CK322" s="333"/>
      <c r="CL322" s="333"/>
      <c r="CM322" s="333"/>
      <c r="CN322" s="333"/>
      <c r="CO322" s="333"/>
      <c r="CP322" s="333"/>
      <c r="CQ322" s="333"/>
      <c r="CR322" s="333"/>
      <c r="CS322" s="333"/>
      <c r="CT322" s="333"/>
      <c r="CU322" s="333"/>
      <c r="CV322" s="333"/>
      <c r="CW322" s="333"/>
      <c r="CX322" s="333"/>
      <c r="CY322" s="333"/>
      <c r="CZ322" s="333"/>
      <c r="DA322" s="333"/>
      <c r="DB322" s="374"/>
      <c r="DC322" s="154"/>
      <c r="DD322" s="179">
        <f t="shared" si="207"/>
        <v>149.10610887728069</v>
      </c>
      <c r="DE322" s="179">
        <f t="shared" si="208"/>
        <v>5.2311740000000002</v>
      </c>
      <c r="DF322" s="179">
        <f t="shared" si="209"/>
        <v>14.821659666666671</v>
      </c>
      <c r="DG322" s="179">
        <f t="shared" si="210"/>
        <v>6.3713016666666675</v>
      </c>
      <c r="DH322" s="180">
        <f t="shared" si="211"/>
        <v>22.1</v>
      </c>
      <c r="DI322" s="181">
        <f t="shared" si="230"/>
        <v>221</v>
      </c>
      <c r="DJ322" s="182">
        <f t="shared" si="225"/>
        <v>1</v>
      </c>
      <c r="DK322" s="182">
        <f t="shared" si="226"/>
        <v>0</v>
      </c>
      <c r="DL322" s="182">
        <f t="shared" si="231"/>
        <v>0</v>
      </c>
      <c r="DM322" s="182">
        <f t="shared" si="232"/>
        <v>0</v>
      </c>
      <c r="DN322" s="182">
        <f t="shared" si="233"/>
        <v>0</v>
      </c>
      <c r="DO322" s="182">
        <f t="shared" si="212"/>
        <v>1</v>
      </c>
      <c r="DP322" s="182">
        <f t="shared" si="213"/>
        <v>0</v>
      </c>
      <c r="DQ322" s="25">
        <f t="shared" si="214"/>
        <v>0</v>
      </c>
      <c r="DR322" s="169"/>
      <c r="DS322" s="166" t="str">
        <f t="shared" si="234"/>
        <v>A</v>
      </c>
      <c r="DT322" s="166" t="str">
        <f t="shared" si="235"/>
        <v>C</v>
      </c>
      <c r="DU322" s="167">
        <f t="shared" si="236"/>
        <v>3</v>
      </c>
      <c r="DV322" s="153" t="str">
        <f>VLOOKUP(M322,'Data Master kondisi'!$O$3:$P$11,2,FALSE)</f>
        <v>Z</v>
      </c>
      <c r="DW322" s="153">
        <f>LOOKUP(DV322,{"X","X","X","Y","Y","Y","Z","Z","Z"},{6,6,6,4,4,4,2,2,2})</f>
        <v>2</v>
      </c>
      <c r="DX322" s="153">
        <f t="shared" si="215"/>
        <v>1</v>
      </c>
      <c r="DY322" s="153">
        <f t="shared" si="237"/>
        <v>6</v>
      </c>
      <c r="DZ322" s="153" t="str">
        <f>VLOOKUP(G322,'Data Master class'!$A$5:$D$12,3,FALSE)</f>
        <v>A</v>
      </c>
      <c r="EA322" s="160" t="str">
        <f t="shared" si="238"/>
        <v>CUKUP</v>
      </c>
      <c r="EB322" s="156"/>
      <c r="EC322" s="153">
        <f>VLOOKUP(G322,'Data Master class'!$A$5:$D$12,2,FALSE)</f>
        <v>5</v>
      </c>
      <c r="ED322" s="153" t="str">
        <f>VLOOKUP(H322,'Data Master class'!$E$5:$G$6,3,FALSE)</f>
        <v>X</v>
      </c>
      <c r="EE322" s="153">
        <f>VLOOKUP(H322,'Data Master class'!$E$5:$G$6,2,FALSE)</f>
        <v>2</v>
      </c>
      <c r="EF322" s="153">
        <f t="shared" si="239"/>
        <v>7</v>
      </c>
      <c r="EG322" s="153" t="str">
        <f t="shared" si="240"/>
        <v>CLASS 2</v>
      </c>
      <c r="EH322" s="153">
        <f t="shared" si="241"/>
        <v>13</v>
      </c>
      <c r="EI322" s="171"/>
      <c r="EJ322" s="441">
        <f t="shared" si="216"/>
        <v>0.40609137055837569</v>
      </c>
      <c r="EK322" s="441">
        <f t="shared" si="217"/>
        <v>0.68274111675126903</v>
      </c>
      <c r="EL322" s="441">
        <f t="shared" si="218"/>
        <v>0.27664974619289345</v>
      </c>
      <c r="EM322" s="442">
        <f t="shared" si="242"/>
        <v>0.45516074450084604</v>
      </c>
      <c r="EN322" s="443" t="str">
        <f t="shared" si="243"/>
        <v>BURUK</v>
      </c>
      <c r="EO322" s="195"/>
      <c r="EP322" s="196" t="e">
        <f>'2. SUHU &amp; FISIK TRAFO'!CY322</f>
        <v>#NAME?</v>
      </c>
      <c r="EQ322" s="168" t="e">
        <f t="shared" si="244"/>
        <v>#NAME?</v>
      </c>
      <c r="ER322" s="189" t="e">
        <f t="shared" si="245"/>
        <v>#NAME?</v>
      </c>
      <c r="ES322" s="195"/>
      <c r="ET322" s="447">
        <f t="shared" si="227"/>
        <v>8.6913</v>
      </c>
      <c r="EU322" s="447">
        <f t="shared" si="246"/>
        <v>6.9530400000000006</v>
      </c>
      <c r="EV322" s="448">
        <f t="shared" si="219"/>
        <v>8.6913</v>
      </c>
      <c r="EW322" s="449" t="str">
        <f t="shared" si="247"/>
        <v>BAIK</v>
      </c>
      <c r="EX322" s="721"/>
      <c r="EY322" s="447">
        <f t="shared" si="228"/>
        <v>2.0703</v>
      </c>
      <c r="EZ322" s="447">
        <f t="shared" si="220"/>
        <v>1.6562400000000002</v>
      </c>
      <c r="FA322" s="448">
        <f t="shared" si="229"/>
        <v>2.0703</v>
      </c>
      <c r="FB322" s="449" t="str">
        <f t="shared" si="221"/>
        <v>BAIK</v>
      </c>
      <c r="FC322" s="195"/>
      <c r="FD322" s="453">
        <f t="shared" si="222"/>
        <v>16.399999999999999</v>
      </c>
      <c r="FE322" s="454">
        <f t="shared" si="223"/>
        <v>144.50867052023122</v>
      </c>
      <c r="FF322" s="725">
        <f t="shared" si="224"/>
        <v>11.348799999999999</v>
      </c>
      <c r="FG322" s="202" t="str">
        <f t="shared" si="248"/>
        <v>CUKUP</v>
      </c>
    </row>
    <row r="323" spans="1:163">
      <c r="A323" s="347">
        <v>311</v>
      </c>
      <c r="B323" s="764" t="s">
        <v>2232</v>
      </c>
      <c r="C323" s="331" t="s">
        <v>1922</v>
      </c>
      <c r="D323" s="259" t="s">
        <v>1909</v>
      </c>
      <c r="E323" s="319" t="s">
        <v>1845</v>
      </c>
      <c r="F323" s="319" t="s">
        <v>1910</v>
      </c>
      <c r="G323" s="208" t="s">
        <v>204</v>
      </c>
      <c r="H323" s="214" t="s">
        <v>208</v>
      </c>
      <c r="I323" s="463" t="s">
        <v>1923</v>
      </c>
      <c r="J323" s="462" t="s">
        <v>1924</v>
      </c>
      <c r="K323" s="259" t="s">
        <v>341</v>
      </c>
      <c r="L323" s="259" t="s">
        <v>560</v>
      </c>
      <c r="M323" s="259">
        <v>160</v>
      </c>
      <c r="N323" s="259">
        <v>15128399</v>
      </c>
      <c r="O323" s="259">
        <v>2016</v>
      </c>
      <c r="P323" s="259" t="s">
        <v>316</v>
      </c>
      <c r="Q323" s="703">
        <v>0.836111111115315</v>
      </c>
      <c r="R323" s="433">
        <v>44811</v>
      </c>
      <c r="S323" s="331" t="s">
        <v>318</v>
      </c>
      <c r="T323" s="331" t="s">
        <v>343</v>
      </c>
      <c r="U323" s="259">
        <v>4</v>
      </c>
      <c r="V323" s="259">
        <v>2</v>
      </c>
      <c r="W323" s="259">
        <v>3</v>
      </c>
      <c r="X323" s="259">
        <v>20000</v>
      </c>
      <c r="Y323" s="332">
        <v>400</v>
      </c>
      <c r="Z323" s="332">
        <v>402</v>
      </c>
      <c r="AA323" s="332">
        <v>401</v>
      </c>
      <c r="AB323" s="332">
        <v>231</v>
      </c>
      <c r="AC323" s="332">
        <v>231</v>
      </c>
      <c r="AD323" s="332">
        <v>231</v>
      </c>
      <c r="AE323" s="332">
        <v>92</v>
      </c>
      <c r="AF323" s="332">
        <v>129.9</v>
      </c>
      <c r="AG323" s="332">
        <v>112.8</v>
      </c>
      <c r="AH323" s="332">
        <v>41.3</v>
      </c>
      <c r="AI323" s="332">
        <v>102.4</v>
      </c>
      <c r="AJ323" s="332">
        <v>125</v>
      </c>
      <c r="AK323" s="332">
        <v>112.9</v>
      </c>
      <c r="AL323" s="332">
        <v>41.5</v>
      </c>
      <c r="AM323" s="332"/>
      <c r="AN323" s="332"/>
      <c r="AO323" s="332"/>
      <c r="AP323" s="332"/>
      <c r="AQ323" s="332"/>
      <c r="AR323" s="332"/>
      <c r="AS323" s="332"/>
      <c r="AT323" s="332"/>
      <c r="AU323" s="332">
        <v>2.6</v>
      </c>
      <c r="AV323" s="332">
        <v>0</v>
      </c>
      <c r="AW323" s="332">
        <v>4.3</v>
      </c>
      <c r="AX323" s="332">
        <v>4.5</v>
      </c>
      <c r="AY323" s="332">
        <v>0.86</v>
      </c>
      <c r="AZ323" s="332">
        <v>0.87</v>
      </c>
      <c r="BA323" s="332">
        <v>0.85</v>
      </c>
      <c r="BB323" s="261">
        <v>398</v>
      </c>
      <c r="BC323" s="261">
        <v>398</v>
      </c>
      <c r="BD323" s="261">
        <v>399</v>
      </c>
      <c r="BE323" s="261">
        <v>230</v>
      </c>
      <c r="BF323" s="261">
        <v>229</v>
      </c>
      <c r="BG323" s="261">
        <v>230</v>
      </c>
      <c r="BH323" s="261">
        <v>121</v>
      </c>
      <c r="BI323" s="261">
        <v>116.4</v>
      </c>
      <c r="BJ323" s="261">
        <v>116.7</v>
      </c>
      <c r="BK323" s="261">
        <v>37.299999999999997</v>
      </c>
      <c r="BL323" s="261">
        <v>86.4</v>
      </c>
      <c r="BM323" s="261">
        <v>100.4</v>
      </c>
      <c r="BN323" s="261">
        <v>94.1</v>
      </c>
      <c r="BO323" s="261">
        <v>29.5</v>
      </c>
      <c r="BP323" s="261"/>
      <c r="BQ323" s="261"/>
      <c r="BR323" s="261"/>
      <c r="BS323" s="261"/>
      <c r="BT323" s="261"/>
      <c r="BU323" s="261"/>
      <c r="BV323" s="261"/>
      <c r="BW323" s="261"/>
      <c r="BX323" s="261">
        <v>32.9</v>
      </c>
      <c r="BY323" s="261">
        <v>12.3</v>
      </c>
      <c r="BZ323" s="261">
        <v>18.399999999999999</v>
      </c>
      <c r="CA323" s="261">
        <v>21.7</v>
      </c>
      <c r="CB323" s="261">
        <v>0.87</v>
      </c>
      <c r="CC323" s="261">
        <v>0.85</v>
      </c>
      <c r="CD323" s="261">
        <v>0.86</v>
      </c>
      <c r="CE323" s="333">
        <v>228</v>
      </c>
      <c r="CF323" s="333">
        <v>32104495778</v>
      </c>
      <c r="CG323" s="333"/>
      <c r="CH323" s="333"/>
      <c r="CI323" s="333"/>
      <c r="CJ323" s="333"/>
      <c r="CK323" s="333"/>
      <c r="CL323" s="333"/>
      <c r="CM323" s="333"/>
      <c r="CN323" s="333"/>
      <c r="CO323" s="333"/>
      <c r="CP323" s="333"/>
      <c r="CQ323" s="333"/>
      <c r="CR323" s="333"/>
      <c r="CS323" s="333"/>
      <c r="CT323" s="333"/>
      <c r="CU323" s="333"/>
      <c r="CV323" s="333"/>
      <c r="CW323" s="333"/>
      <c r="CX323" s="333"/>
      <c r="CY323" s="333">
        <v>228</v>
      </c>
      <c r="CZ323" s="333">
        <v>56601452347</v>
      </c>
      <c r="DA323" s="333"/>
      <c r="DB323" s="374"/>
      <c r="DC323" s="154"/>
      <c r="DD323" s="179">
        <f t="shared" si="207"/>
        <v>230.63727963328671</v>
      </c>
      <c r="DE323" s="179">
        <f t="shared" si="208"/>
        <v>39.889475000000004</v>
      </c>
      <c r="DF323" s="179">
        <f t="shared" si="209"/>
        <v>56.322204375000005</v>
      </c>
      <c r="DG323" s="179">
        <f t="shared" si="210"/>
        <v>48.907965000000004</v>
      </c>
      <c r="DH323" s="180">
        <f t="shared" si="211"/>
        <v>129.9</v>
      </c>
      <c r="DI323" s="181">
        <f t="shared" si="230"/>
        <v>228</v>
      </c>
      <c r="DJ323" s="182">
        <f t="shared" si="225"/>
        <v>0</v>
      </c>
      <c r="DK323" s="182">
        <f t="shared" si="226"/>
        <v>1</v>
      </c>
      <c r="DL323" s="182">
        <f t="shared" si="231"/>
        <v>0</v>
      </c>
      <c r="DM323" s="182">
        <f t="shared" si="232"/>
        <v>0</v>
      </c>
      <c r="DN323" s="182">
        <f t="shared" si="233"/>
        <v>0</v>
      </c>
      <c r="DO323" s="182">
        <f t="shared" si="212"/>
        <v>0</v>
      </c>
      <c r="DP323" s="182">
        <f t="shared" si="213"/>
        <v>1</v>
      </c>
      <c r="DQ323" s="25">
        <f t="shared" si="214"/>
        <v>0</v>
      </c>
      <c r="DR323" s="169"/>
      <c r="DS323" s="166" t="str">
        <f t="shared" si="234"/>
        <v>A</v>
      </c>
      <c r="DT323" s="166" t="str">
        <f t="shared" si="235"/>
        <v>A</v>
      </c>
      <c r="DU323" s="167">
        <f t="shared" si="236"/>
        <v>1</v>
      </c>
      <c r="DV323" s="153" t="str">
        <f>VLOOKUP(M323,'Data Master kondisi'!$O$3:$P$11,2,FALSE)</f>
        <v>Y</v>
      </c>
      <c r="DW323" s="153">
        <f>LOOKUP(DV323,{"X","X","X","Y","Y","Y","Z","Z","Z"},{6,6,6,4,4,4,2,2,2})</f>
        <v>4</v>
      </c>
      <c r="DX323" s="153">
        <f t="shared" si="215"/>
        <v>1</v>
      </c>
      <c r="DY323" s="153">
        <f t="shared" si="237"/>
        <v>6</v>
      </c>
      <c r="DZ323" s="153" t="str">
        <f>VLOOKUP(G323,'Data Master class'!$A$5:$D$12,3,FALSE)</f>
        <v>A</v>
      </c>
      <c r="EA323" s="160" t="str">
        <f t="shared" si="238"/>
        <v>CUKUP</v>
      </c>
      <c r="EB323" s="156"/>
      <c r="EC323" s="153">
        <f>VLOOKUP(G323,'Data Master class'!$A$5:$D$12,2,FALSE)</f>
        <v>5</v>
      </c>
      <c r="ED323" s="153" t="str">
        <f>VLOOKUP(H323,'Data Master class'!$E$5:$G$6,3,FALSE)</f>
        <v>X</v>
      </c>
      <c r="EE323" s="153">
        <f>VLOOKUP(H323,'Data Master class'!$E$5:$G$6,2,FALSE)</f>
        <v>2</v>
      </c>
      <c r="EF323" s="153">
        <f t="shared" si="239"/>
        <v>7</v>
      </c>
      <c r="EG323" s="153" t="str">
        <f t="shared" si="240"/>
        <v>CLASS 2</v>
      </c>
      <c r="EH323" s="153">
        <f t="shared" si="241"/>
        <v>13</v>
      </c>
      <c r="EI323" s="171"/>
      <c r="EJ323" s="441">
        <f t="shared" si="216"/>
        <v>0.17538093815357034</v>
      </c>
      <c r="EK323" s="441">
        <f t="shared" si="217"/>
        <v>0.16432626232446976</v>
      </c>
      <c r="EL323" s="441">
        <f t="shared" si="218"/>
        <v>1.1054675829100696E-2</v>
      </c>
      <c r="EM323" s="442">
        <f t="shared" si="242"/>
        <v>0.11692062543571359</v>
      </c>
      <c r="EN323" s="443" t="str">
        <f t="shared" si="243"/>
        <v>CUKUP</v>
      </c>
      <c r="EO323" s="195"/>
      <c r="EP323" s="196" t="e">
        <f>'2. SUHU &amp; FISIK TRAFO'!CY323</f>
        <v>#NAME?</v>
      </c>
      <c r="EQ323" s="168" t="e">
        <f t="shared" si="244"/>
        <v>#NAME?</v>
      </c>
      <c r="ER323" s="189" t="e">
        <f t="shared" si="245"/>
        <v>#NAME?</v>
      </c>
      <c r="ES323" s="195"/>
      <c r="ET323" s="447">
        <f t="shared" si="227"/>
        <v>77.315699999999993</v>
      </c>
      <c r="EU323" s="447">
        <f t="shared" si="246"/>
        <v>61.852559999999997</v>
      </c>
      <c r="EV323" s="448">
        <f t="shared" si="219"/>
        <v>48.322312499999995</v>
      </c>
      <c r="EW323" s="449" t="str">
        <f t="shared" si="247"/>
        <v>BAIK</v>
      </c>
      <c r="EX323" s="721"/>
      <c r="EY323" s="447">
        <f t="shared" si="228"/>
        <v>81.326600000000013</v>
      </c>
      <c r="EZ323" s="447">
        <f t="shared" si="220"/>
        <v>65.061280000000011</v>
      </c>
      <c r="FA323" s="448">
        <f t="shared" si="229"/>
        <v>50.829125000000005</v>
      </c>
      <c r="FB323" s="449" t="str">
        <f t="shared" si="221"/>
        <v>BAIK</v>
      </c>
      <c r="FC323" s="195"/>
      <c r="FD323" s="453">
        <f t="shared" si="222"/>
        <v>41.3</v>
      </c>
      <c r="FE323" s="454">
        <f t="shared" si="223"/>
        <v>231.21387283236993</v>
      </c>
      <c r="FF323" s="725">
        <f t="shared" si="224"/>
        <v>17.86225</v>
      </c>
      <c r="FG323" s="202" t="str">
        <f t="shared" si="248"/>
        <v>KURANG</v>
      </c>
    </row>
    <row r="324" spans="1:163">
      <c r="A324" s="347">
        <v>312</v>
      </c>
      <c r="B324" s="764" t="s">
        <v>2232</v>
      </c>
      <c r="C324" s="331" t="s">
        <v>1925</v>
      </c>
      <c r="D324" s="259" t="s">
        <v>1914</v>
      </c>
      <c r="E324" s="319" t="s">
        <v>1845</v>
      </c>
      <c r="F324" s="319" t="s">
        <v>1926</v>
      </c>
      <c r="G324" s="208" t="s">
        <v>204</v>
      </c>
      <c r="H324" s="214" t="s">
        <v>208</v>
      </c>
      <c r="I324" s="463" t="s">
        <v>1927</v>
      </c>
      <c r="J324" s="462" t="s">
        <v>1928</v>
      </c>
      <c r="K324" s="259" t="s">
        <v>341</v>
      </c>
      <c r="L324" s="259" t="s">
        <v>342</v>
      </c>
      <c r="M324" s="259">
        <v>200</v>
      </c>
      <c r="N324" s="259">
        <v>10232746</v>
      </c>
      <c r="O324" s="259">
        <v>2010</v>
      </c>
      <c r="P324" s="259" t="s">
        <v>316</v>
      </c>
      <c r="Q324" s="703">
        <v>0.79236111111094942</v>
      </c>
      <c r="R324" s="433">
        <v>44810</v>
      </c>
      <c r="S324" s="331" t="s">
        <v>318</v>
      </c>
      <c r="T324" s="331" t="s">
        <v>343</v>
      </c>
      <c r="U324" s="259">
        <v>3</v>
      </c>
      <c r="V324" s="259">
        <v>3</v>
      </c>
      <c r="W324" s="259">
        <v>3</v>
      </c>
      <c r="X324" s="259">
        <v>20000</v>
      </c>
      <c r="Y324" s="332">
        <v>403</v>
      </c>
      <c r="Z324" s="332">
        <v>404</v>
      </c>
      <c r="AA324" s="332">
        <v>403</v>
      </c>
      <c r="AB324" s="332">
        <v>232</v>
      </c>
      <c r="AC324" s="332">
        <v>232</v>
      </c>
      <c r="AD324" s="332">
        <v>234</v>
      </c>
      <c r="AE324" s="332">
        <v>128.9</v>
      </c>
      <c r="AF324" s="332">
        <v>153.80000000000001</v>
      </c>
      <c r="AG324" s="332">
        <v>114.1</v>
      </c>
      <c r="AH324" s="332">
        <v>56</v>
      </c>
      <c r="AI324" s="332">
        <v>79.3</v>
      </c>
      <c r="AJ324" s="332">
        <v>76.7</v>
      </c>
      <c r="AK324" s="332">
        <v>39.4</v>
      </c>
      <c r="AL324" s="332">
        <v>30.3</v>
      </c>
      <c r="AM324" s="332">
        <v>2.6</v>
      </c>
      <c r="AN324" s="332">
        <v>0.5</v>
      </c>
      <c r="AO324" s="332">
        <v>0.7</v>
      </c>
      <c r="AP324" s="332">
        <v>2.7</v>
      </c>
      <c r="AQ324" s="332">
        <v>36.4</v>
      </c>
      <c r="AR324" s="332">
        <v>75.3</v>
      </c>
      <c r="AS324" s="332">
        <v>45.4</v>
      </c>
      <c r="AT324" s="332">
        <v>39.299999999999997</v>
      </c>
      <c r="AU324" s="332"/>
      <c r="AV324" s="332"/>
      <c r="AW324" s="332"/>
      <c r="AX324" s="332"/>
      <c r="AY324" s="332">
        <v>0.88</v>
      </c>
      <c r="AZ324" s="332">
        <v>0.86</v>
      </c>
      <c r="BA324" s="332">
        <v>0.85</v>
      </c>
      <c r="BB324" s="261">
        <v>398</v>
      </c>
      <c r="BC324" s="261">
        <v>400</v>
      </c>
      <c r="BD324" s="261">
        <v>401</v>
      </c>
      <c r="BE324" s="261">
        <v>230</v>
      </c>
      <c r="BF324" s="261">
        <v>229</v>
      </c>
      <c r="BG324" s="261">
        <v>231</v>
      </c>
      <c r="BH324" s="261">
        <v>91.2</v>
      </c>
      <c r="BI324" s="261">
        <v>112.3</v>
      </c>
      <c r="BJ324" s="261">
        <v>83.9</v>
      </c>
      <c r="BK324" s="261">
        <v>26.1</v>
      </c>
      <c r="BL324" s="261">
        <v>50.5</v>
      </c>
      <c r="BM324" s="261">
        <v>49.9</v>
      </c>
      <c r="BN324" s="261">
        <v>44.8</v>
      </c>
      <c r="BO324" s="261">
        <v>13.4</v>
      </c>
      <c r="BP324" s="261">
        <v>2.5</v>
      </c>
      <c r="BQ324" s="261">
        <v>0.5</v>
      </c>
      <c r="BR324" s="261">
        <v>2</v>
      </c>
      <c r="BS324" s="261">
        <v>2.8</v>
      </c>
      <c r="BT324" s="261">
        <v>38.299999999999997</v>
      </c>
      <c r="BU324" s="261">
        <v>66.8</v>
      </c>
      <c r="BV324" s="261">
        <v>39.200000000000003</v>
      </c>
      <c r="BW324" s="261">
        <v>32.799999999999997</v>
      </c>
      <c r="BX324" s="261"/>
      <c r="BY324" s="261"/>
      <c r="BZ324" s="261"/>
      <c r="CA324" s="261"/>
      <c r="CB324" s="261">
        <v>0.87</v>
      </c>
      <c r="CC324" s="261">
        <v>0.86</v>
      </c>
      <c r="CD324" s="261">
        <v>0.86</v>
      </c>
      <c r="CE324" s="333">
        <v>227</v>
      </c>
      <c r="CF324" s="333">
        <v>45017498010</v>
      </c>
      <c r="CG324" s="333"/>
      <c r="CH324" s="333"/>
      <c r="CI324" s="333"/>
      <c r="CJ324" s="333"/>
      <c r="CK324" s="333"/>
      <c r="CL324" s="333"/>
      <c r="CM324" s="333">
        <v>227</v>
      </c>
      <c r="CN324" s="333">
        <v>32198642111</v>
      </c>
      <c r="CO324" s="333"/>
      <c r="CP324" s="333"/>
      <c r="CQ324" s="333"/>
      <c r="CR324" s="333"/>
      <c r="CS324" s="333"/>
      <c r="CT324" s="333"/>
      <c r="CU324" s="333">
        <v>228</v>
      </c>
      <c r="CV324" s="333">
        <v>45017490132</v>
      </c>
      <c r="CW324" s="333"/>
      <c r="CX324" s="333"/>
      <c r="CY324" s="333"/>
      <c r="CZ324" s="333"/>
      <c r="DA324" s="333"/>
      <c r="DB324" s="374"/>
      <c r="DC324" s="170"/>
      <c r="DD324" s="179">
        <f t="shared" si="207"/>
        <v>286.62876797401231</v>
      </c>
      <c r="DE324" s="179">
        <f t="shared" si="208"/>
        <v>44.971061666666671</v>
      </c>
      <c r="DF324" s="179">
        <f t="shared" si="209"/>
        <v>53.658256666666674</v>
      </c>
      <c r="DG324" s="179">
        <f t="shared" si="210"/>
        <v>39.807588333333335</v>
      </c>
      <c r="DH324" s="180">
        <f t="shared" si="211"/>
        <v>153.80000000000001</v>
      </c>
      <c r="DI324" s="181">
        <f t="shared" si="230"/>
        <v>227</v>
      </c>
      <c r="DJ324" s="182">
        <f t="shared" si="225"/>
        <v>0</v>
      </c>
      <c r="DK324" s="182">
        <f t="shared" si="226"/>
        <v>1</v>
      </c>
      <c r="DL324" s="182">
        <f t="shared" si="231"/>
        <v>0</v>
      </c>
      <c r="DM324" s="182">
        <f t="shared" si="232"/>
        <v>0</v>
      </c>
      <c r="DN324" s="182">
        <f t="shared" si="233"/>
        <v>0</v>
      </c>
      <c r="DO324" s="182">
        <f t="shared" si="212"/>
        <v>0</v>
      </c>
      <c r="DP324" s="182">
        <f t="shared" si="213"/>
        <v>1</v>
      </c>
      <c r="DQ324" s="25">
        <f t="shared" si="214"/>
        <v>0</v>
      </c>
      <c r="DR324" s="169"/>
      <c r="DS324" s="166" t="str">
        <f t="shared" si="234"/>
        <v>A</v>
      </c>
      <c r="DT324" s="166" t="str">
        <f t="shared" si="235"/>
        <v>A</v>
      </c>
      <c r="DU324" s="167">
        <f t="shared" si="236"/>
        <v>1</v>
      </c>
      <c r="DV324" s="153" t="str">
        <f>VLOOKUP(M324,'Data Master kondisi'!$O$3:$P$11,2,FALSE)</f>
        <v>Y</v>
      </c>
      <c r="DW324" s="153">
        <f>LOOKUP(DV324,{"X","X","X","Y","Y","Y","Z","Z","Z"},{6,6,6,4,4,4,2,2,2})</f>
        <v>4</v>
      </c>
      <c r="DX324" s="153">
        <f t="shared" si="215"/>
        <v>1</v>
      </c>
      <c r="DY324" s="153">
        <f t="shared" si="237"/>
        <v>6</v>
      </c>
      <c r="DZ324" s="153" t="str">
        <f>VLOOKUP(G324,'Data Master class'!$A$5:$D$12,3,FALSE)</f>
        <v>A</v>
      </c>
      <c r="EA324" s="160" t="str">
        <f t="shared" si="238"/>
        <v>CUKUP</v>
      </c>
      <c r="EB324" s="156"/>
      <c r="EC324" s="153">
        <f>VLOOKUP(G324,'Data Master class'!$A$5:$D$12,2,FALSE)</f>
        <v>5</v>
      </c>
      <c r="ED324" s="153" t="str">
        <f>VLOOKUP(H324,'Data Master class'!$E$5:$G$6,3,FALSE)</f>
        <v>X</v>
      </c>
      <c r="EE324" s="153">
        <f>VLOOKUP(H324,'Data Master class'!$E$5:$G$6,2,FALSE)</f>
        <v>2</v>
      </c>
      <c r="EF324" s="153">
        <f t="shared" si="239"/>
        <v>7</v>
      </c>
      <c r="EG324" s="153" t="str">
        <f t="shared" si="240"/>
        <v>CLASS 2</v>
      </c>
      <c r="EH324" s="153">
        <f t="shared" si="241"/>
        <v>13</v>
      </c>
      <c r="EI324" s="171"/>
      <c r="EJ324" s="441">
        <f t="shared" si="216"/>
        <v>2.5453629032258118E-2</v>
      </c>
      <c r="EK324" s="441">
        <f t="shared" si="217"/>
        <v>0.16280241935483869</v>
      </c>
      <c r="EL324" s="441">
        <f t="shared" si="218"/>
        <v>0.13734879032258077</v>
      </c>
      <c r="EM324" s="442">
        <f t="shared" si="242"/>
        <v>0.1085349462365592</v>
      </c>
      <c r="EN324" s="443" t="str">
        <f t="shared" si="243"/>
        <v>CUKUP</v>
      </c>
      <c r="EO324" s="195"/>
      <c r="EP324" s="196" t="e">
        <f>'2. SUHU &amp; FISIK TRAFO'!CY324</f>
        <v>#NAME?</v>
      </c>
      <c r="EQ324" s="168" t="e">
        <f t="shared" si="244"/>
        <v>#NAME?</v>
      </c>
      <c r="ER324" s="189" t="e">
        <f t="shared" si="245"/>
        <v>#NAME?</v>
      </c>
      <c r="ES324" s="195"/>
      <c r="ET324" s="447">
        <f t="shared" si="227"/>
        <v>92.285800000000009</v>
      </c>
      <c r="EU324" s="447">
        <f t="shared" si="246"/>
        <v>73.828640000000007</v>
      </c>
      <c r="EV324" s="448">
        <f t="shared" si="219"/>
        <v>46.142900000000004</v>
      </c>
      <c r="EW324" s="449" t="str">
        <f t="shared" si="247"/>
        <v>BAIK</v>
      </c>
      <c r="EX324" s="721"/>
      <c r="EY324" s="447">
        <f t="shared" si="228"/>
        <v>66.073600000000013</v>
      </c>
      <c r="EZ324" s="447">
        <f t="shared" si="220"/>
        <v>52.858880000000013</v>
      </c>
      <c r="FA324" s="448">
        <f t="shared" si="229"/>
        <v>33.036800000000007</v>
      </c>
      <c r="FB324" s="449" t="str">
        <f t="shared" si="221"/>
        <v>BAIK</v>
      </c>
      <c r="FC324" s="195"/>
      <c r="FD324" s="453">
        <f t="shared" si="222"/>
        <v>56</v>
      </c>
      <c r="FE324" s="454">
        <f t="shared" si="223"/>
        <v>289.01734104046244</v>
      </c>
      <c r="FF324" s="725">
        <f t="shared" si="224"/>
        <v>19.375999999999998</v>
      </c>
      <c r="FG324" s="202" t="str">
        <f t="shared" si="248"/>
        <v>KURANG</v>
      </c>
    </row>
    <row r="325" spans="1:163">
      <c r="A325" s="347">
        <v>313</v>
      </c>
      <c r="B325" s="764" t="s">
        <v>2232</v>
      </c>
      <c r="C325" s="331" t="s">
        <v>1929</v>
      </c>
      <c r="D325" s="259" t="s">
        <v>1914</v>
      </c>
      <c r="E325" s="319" t="s">
        <v>1845</v>
      </c>
      <c r="F325" s="319" t="s">
        <v>1926</v>
      </c>
      <c r="G325" s="208" t="s">
        <v>204</v>
      </c>
      <c r="H325" s="214" t="s">
        <v>208</v>
      </c>
      <c r="I325" s="463" t="s">
        <v>1930</v>
      </c>
      <c r="J325" s="462" t="s">
        <v>1931</v>
      </c>
      <c r="K325" s="259" t="s">
        <v>315</v>
      </c>
      <c r="L325" s="259" t="s">
        <v>1085</v>
      </c>
      <c r="M325" s="259">
        <v>100</v>
      </c>
      <c r="N325" s="259">
        <v>1400031007286</v>
      </c>
      <c r="O325" s="259">
        <v>2014</v>
      </c>
      <c r="P325" s="259" t="s">
        <v>316</v>
      </c>
      <c r="Q325" s="703">
        <v>0.78541666666569654</v>
      </c>
      <c r="R325" s="433">
        <v>44810</v>
      </c>
      <c r="S325" s="331" t="s">
        <v>318</v>
      </c>
      <c r="T325" s="331" t="s">
        <v>343</v>
      </c>
      <c r="U325" s="259">
        <v>1</v>
      </c>
      <c r="V325" s="259">
        <v>1</v>
      </c>
      <c r="W325" s="259">
        <v>3</v>
      </c>
      <c r="X325" s="259">
        <v>20000</v>
      </c>
      <c r="Y325" s="332">
        <v>399</v>
      </c>
      <c r="Z325" s="332">
        <v>399</v>
      </c>
      <c r="AA325" s="332">
        <v>398</v>
      </c>
      <c r="AB325" s="332">
        <v>230</v>
      </c>
      <c r="AC325" s="332">
        <v>230</v>
      </c>
      <c r="AD325" s="332">
        <v>229</v>
      </c>
      <c r="AE325" s="332">
        <v>68.099999999999994</v>
      </c>
      <c r="AF325" s="332">
        <v>40.799999999999997</v>
      </c>
      <c r="AG325" s="332">
        <v>55.1</v>
      </c>
      <c r="AH325" s="332">
        <v>33.299999999999997</v>
      </c>
      <c r="AI325" s="332"/>
      <c r="AJ325" s="332"/>
      <c r="AK325" s="332"/>
      <c r="AL325" s="332"/>
      <c r="AM325" s="332"/>
      <c r="AN325" s="332"/>
      <c r="AO325" s="332"/>
      <c r="AP325" s="332"/>
      <c r="AQ325" s="332">
        <v>70.900000000000006</v>
      </c>
      <c r="AR325" s="332">
        <v>40.6</v>
      </c>
      <c r="AS325" s="332">
        <v>56.6</v>
      </c>
      <c r="AT325" s="332">
        <v>36.9</v>
      </c>
      <c r="AU325" s="332"/>
      <c r="AV325" s="332"/>
      <c r="AW325" s="332"/>
      <c r="AX325" s="332"/>
      <c r="AY325" s="332">
        <v>0.85</v>
      </c>
      <c r="AZ325" s="332">
        <v>0.86</v>
      </c>
      <c r="BA325" s="332">
        <v>0.86</v>
      </c>
      <c r="BB325" s="261">
        <v>402</v>
      </c>
      <c r="BC325" s="261">
        <v>402</v>
      </c>
      <c r="BD325" s="261">
        <v>400</v>
      </c>
      <c r="BE325" s="261">
        <v>231</v>
      </c>
      <c r="BF325" s="261">
        <v>232</v>
      </c>
      <c r="BG325" s="261">
        <v>231</v>
      </c>
      <c r="BH325" s="261">
        <v>58.3</v>
      </c>
      <c r="BI325" s="261">
        <v>17.600000000000001</v>
      </c>
      <c r="BJ325" s="261">
        <v>57.5</v>
      </c>
      <c r="BK325" s="261">
        <v>33.5</v>
      </c>
      <c r="BL325" s="261"/>
      <c r="BM325" s="261"/>
      <c r="BN325" s="261"/>
      <c r="BO325" s="261"/>
      <c r="BP325" s="261"/>
      <c r="BQ325" s="261"/>
      <c r="BR325" s="261"/>
      <c r="BS325" s="261"/>
      <c r="BT325" s="261">
        <v>60.2</v>
      </c>
      <c r="BU325" s="261">
        <v>18.2</v>
      </c>
      <c r="BV325" s="261">
        <v>59.4</v>
      </c>
      <c r="BW325" s="261">
        <v>33.700000000000003</v>
      </c>
      <c r="BX325" s="261"/>
      <c r="BY325" s="261"/>
      <c r="BZ325" s="261"/>
      <c r="CA325" s="261"/>
      <c r="CB325" s="261">
        <v>0.85</v>
      </c>
      <c r="CC325" s="261">
        <v>0.86</v>
      </c>
      <c r="CD325" s="261">
        <v>0.86</v>
      </c>
      <c r="CE325" s="333"/>
      <c r="CF325" s="333"/>
      <c r="CG325" s="333"/>
      <c r="CH325" s="333"/>
      <c r="CI325" s="333"/>
      <c r="CJ325" s="333"/>
      <c r="CK325" s="333"/>
      <c r="CL325" s="333"/>
      <c r="CM325" s="333"/>
      <c r="CN325" s="333"/>
      <c r="CO325" s="333"/>
      <c r="CP325" s="333"/>
      <c r="CQ325" s="333"/>
      <c r="CR325" s="333"/>
      <c r="CS325" s="333"/>
      <c r="CT325" s="333"/>
      <c r="CU325" s="333">
        <v>227</v>
      </c>
      <c r="CV325" s="333">
        <v>86058197889</v>
      </c>
      <c r="CW325" s="333"/>
      <c r="CX325" s="333"/>
      <c r="CY325" s="333"/>
      <c r="CZ325" s="333"/>
      <c r="DA325" s="333"/>
      <c r="DB325" s="374"/>
      <c r="DC325" s="154"/>
      <c r="DD325" s="179">
        <f t="shared" si="207"/>
        <v>144.99197711059986</v>
      </c>
      <c r="DE325" s="179">
        <f t="shared" si="208"/>
        <v>46.968116000000002</v>
      </c>
      <c r="DF325" s="179">
        <f t="shared" si="209"/>
        <v>28.139488</v>
      </c>
      <c r="DG325" s="179">
        <f t="shared" si="210"/>
        <v>38.002102666666673</v>
      </c>
      <c r="DH325" s="180">
        <f t="shared" si="211"/>
        <v>68.099999999999994</v>
      </c>
      <c r="DI325" s="181">
        <f t="shared" si="230"/>
        <v>227</v>
      </c>
      <c r="DJ325" s="182">
        <f t="shared" si="225"/>
        <v>0</v>
      </c>
      <c r="DK325" s="182">
        <f t="shared" si="226"/>
        <v>1</v>
      </c>
      <c r="DL325" s="182">
        <f t="shared" si="231"/>
        <v>0</v>
      </c>
      <c r="DM325" s="182">
        <f t="shared" si="232"/>
        <v>0</v>
      </c>
      <c r="DN325" s="182">
        <f t="shared" si="233"/>
        <v>0</v>
      </c>
      <c r="DO325" s="182">
        <f t="shared" si="212"/>
        <v>1</v>
      </c>
      <c r="DP325" s="182">
        <f t="shared" si="213"/>
        <v>0</v>
      </c>
      <c r="DQ325" s="25">
        <f t="shared" si="214"/>
        <v>0</v>
      </c>
      <c r="DR325" s="169"/>
      <c r="DS325" s="166" t="str">
        <f t="shared" si="234"/>
        <v>A</v>
      </c>
      <c r="DT325" s="166" t="str">
        <f t="shared" si="235"/>
        <v>A</v>
      </c>
      <c r="DU325" s="167">
        <f t="shared" si="236"/>
        <v>1</v>
      </c>
      <c r="DV325" s="153" t="str">
        <f>VLOOKUP(M325,'Data Master kondisi'!$O$3:$P$11,2,FALSE)</f>
        <v>Z</v>
      </c>
      <c r="DW325" s="153">
        <f>LOOKUP(DV325,{"X","X","X","Y","Y","Y","Z","Z","Z"},{6,6,6,4,4,4,2,2,2})</f>
        <v>2</v>
      </c>
      <c r="DX325" s="153">
        <f t="shared" si="215"/>
        <v>1</v>
      </c>
      <c r="DY325" s="153">
        <f t="shared" si="237"/>
        <v>4</v>
      </c>
      <c r="DZ325" s="153" t="str">
        <f>VLOOKUP(G325,'Data Master class'!$A$5:$D$12,3,FALSE)</f>
        <v>A</v>
      </c>
      <c r="EA325" s="160" t="str">
        <f t="shared" si="238"/>
        <v>BAIK</v>
      </c>
      <c r="EB325" s="156"/>
      <c r="EC325" s="153">
        <f>VLOOKUP(G325,'Data Master class'!$A$5:$D$12,2,FALSE)</f>
        <v>5</v>
      </c>
      <c r="ED325" s="153" t="str">
        <f>VLOOKUP(H325,'Data Master class'!$E$5:$G$6,3,FALSE)</f>
        <v>X</v>
      </c>
      <c r="EE325" s="153">
        <f>VLOOKUP(H325,'Data Master class'!$E$5:$G$6,2,FALSE)</f>
        <v>2</v>
      </c>
      <c r="EF325" s="153">
        <f t="shared" si="239"/>
        <v>7</v>
      </c>
      <c r="EG325" s="153" t="str">
        <f t="shared" si="240"/>
        <v>CLASS 2</v>
      </c>
      <c r="EH325" s="153">
        <f t="shared" si="241"/>
        <v>11</v>
      </c>
      <c r="EI325" s="171"/>
      <c r="EJ325" s="441">
        <f t="shared" si="216"/>
        <v>0.24573170731707311</v>
      </c>
      <c r="EK325" s="441">
        <f t="shared" si="217"/>
        <v>0.25365853658536586</v>
      </c>
      <c r="EL325" s="441">
        <f t="shared" si="218"/>
        <v>7.9268292682927524E-3</v>
      </c>
      <c r="EM325" s="442">
        <f t="shared" si="242"/>
        <v>0.16910569105691056</v>
      </c>
      <c r="EN325" s="443" t="str">
        <f t="shared" si="243"/>
        <v>CUKUP</v>
      </c>
      <c r="EO325" s="195"/>
      <c r="EP325" s="196" t="e">
        <f>'2. SUHU &amp; FISIK TRAFO'!CY325</f>
        <v>#NAME?</v>
      </c>
      <c r="EQ325" s="168" t="e">
        <f t="shared" si="244"/>
        <v>#NAME?</v>
      </c>
      <c r="ER325" s="189" t="e">
        <f t="shared" si="245"/>
        <v>#NAME?</v>
      </c>
      <c r="ES325" s="195"/>
      <c r="ET325" s="447">
        <f t="shared" si="227"/>
        <v>37.664900000000003</v>
      </c>
      <c r="EU325" s="447">
        <f t="shared" si="246"/>
        <v>30.131920000000004</v>
      </c>
      <c r="EV325" s="448">
        <f t="shared" si="219"/>
        <v>37.664900000000003</v>
      </c>
      <c r="EW325" s="449" t="str">
        <f t="shared" si="247"/>
        <v>BAIK</v>
      </c>
      <c r="EX325" s="721"/>
      <c r="EY325" s="447">
        <f t="shared" si="228"/>
        <v>30.833000000000002</v>
      </c>
      <c r="EZ325" s="447">
        <f t="shared" si="220"/>
        <v>24.666400000000003</v>
      </c>
      <c r="FA325" s="448">
        <f t="shared" si="229"/>
        <v>30.832999999999998</v>
      </c>
      <c r="FB325" s="449" t="str">
        <f t="shared" si="221"/>
        <v>BAIK</v>
      </c>
      <c r="FC325" s="195"/>
      <c r="FD325" s="453">
        <f t="shared" si="222"/>
        <v>33.299999999999997</v>
      </c>
      <c r="FE325" s="454">
        <f t="shared" si="223"/>
        <v>144.50867052023122</v>
      </c>
      <c r="FF325" s="725">
        <f t="shared" si="224"/>
        <v>23.043599999999998</v>
      </c>
      <c r="FG325" s="202" t="str">
        <f t="shared" si="248"/>
        <v>BURUK</v>
      </c>
    </row>
    <row r="326" spans="1:163">
      <c r="A326" s="347">
        <v>314</v>
      </c>
      <c r="B326" s="764" t="s">
        <v>2232</v>
      </c>
      <c r="C326" s="331" t="s">
        <v>1932</v>
      </c>
      <c r="D326" s="259" t="s">
        <v>1914</v>
      </c>
      <c r="E326" s="319" t="s">
        <v>1845</v>
      </c>
      <c r="F326" s="319" t="s">
        <v>1926</v>
      </c>
      <c r="G326" s="208" t="s">
        <v>204</v>
      </c>
      <c r="H326" s="214" t="s">
        <v>208</v>
      </c>
      <c r="I326" s="463" t="s">
        <v>1933</v>
      </c>
      <c r="J326" s="462" t="s">
        <v>1934</v>
      </c>
      <c r="K326" s="259" t="s">
        <v>341</v>
      </c>
      <c r="L326" s="259" t="s">
        <v>1259</v>
      </c>
      <c r="M326" s="259">
        <v>100</v>
      </c>
      <c r="N326" s="259" t="s">
        <v>1935</v>
      </c>
      <c r="O326" s="259">
        <v>2014</v>
      </c>
      <c r="P326" s="259" t="s">
        <v>316</v>
      </c>
      <c r="Q326" s="703">
        <v>0.77222222222189885</v>
      </c>
      <c r="R326" s="433">
        <v>44810</v>
      </c>
      <c r="S326" s="331" t="s">
        <v>318</v>
      </c>
      <c r="T326" s="331" t="s">
        <v>343</v>
      </c>
      <c r="U326" s="259">
        <v>2</v>
      </c>
      <c r="V326" s="259">
        <v>2</v>
      </c>
      <c r="W326" s="259">
        <v>3</v>
      </c>
      <c r="X326" s="259">
        <v>20000</v>
      </c>
      <c r="Y326" s="332">
        <v>407</v>
      </c>
      <c r="Z326" s="332">
        <v>403</v>
      </c>
      <c r="AA326" s="332">
        <v>403</v>
      </c>
      <c r="AB326" s="332">
        <v>234</v>
      </c>
      <c r="AC326" s="332">
        <v>234</v>
      </c>
      <c r="AD326" s="332">
        <v>231</v>
      </c>
      <c r="AE326" s="332">
        <v>92.9</v>
      </c>
      <c r="AF326" s="332">
        <v>62.2</v>
      </c>
      <c r="AG326" s="332">
        <v>64.8</v>
      </c>
      <c r="AH326" s="332">
        <v>30.5</v>
      </c>
      <c r="AI326" s="332">
        <v>63.6</v>
      </c>
      <c r="AJ326" s="332">
        <v>43.4</v>
      </c>
      <c r="AK326" s="332">
        <v>56.3</v>
      </c>
      <c r="AL326" s="332">
        <v>16.600000000000001</v>
      </c>
      <c r="AM326" s="332">
        <v>33.299999999999997</v>
      </c>
      <c r="AN326" s="332">
        <v>22.6</v>
      </c>
      <c r="AO326" s="332">
        <v>14</v>
      </c>
      <c r="AP326" s="332">
        <v>6.7</v>
      </c>
      <c r="AQ326" s="332"/>
      <c r="AR326" s="332"/>
      <c r="AS326" s="332"/>
      <c r="AT326" s="332"/>
      <c r="AU326" s="332"/>
      <c r="AV326" s="332"/>
      <c r="AW326" s="332"/>
      <c r="AX326" s="332"/>
      <c r="AY326" s="332">
        <v>0.86</v>
      </c>
      <c r="AZ326" s="332">
        <v>0.87</v>
      </c>
      <c r="BA326" s="332">
        <v>0.88</v>
      </c>
      <c r="BB326" s="261">
        <v>400</v>
      </c>
      <c r="BC326" s="261">
        <v>399</v>
      </c>
      <c r="BD326" s="261">
        <v>397</v>
      </c>
      <c r="BE326" s="261">
        <v>229</v>
      </c>
      <c r="BF326" s="261">
        <v>230</v>
      </c>
      <c r="BG326" s="261">
        <v>229</v>
      </c>
      <c r="BH326" s="261">
        <v>76.7</v>
      </c>
      <c r="BI326" s="261">
        <v>52.4</v>
      </c>
      <c r="BJ326" s="261">
        <v>44.3</v>
      </c>
      <c r="BK326" s="261">
        <v>30.8</v>
      </c>
      <c r="BL326" s="261">
        <v>51.5</v>
      </c>
      <c r="BM326" s="261">
        <v>32.200000000000003</v>
      </c>
      <c r="BN326" s="261">
        <v>40.299999999999997</v>
      </c>
      <c r="BO326" s="261">
        <v>12.5</v>
      </c>
      <c r="BP326" s="261">
        <v>25.1</v>
      </c>
      <c r="BQ326" s="261">
        <v>17.5</v>
      </c>
      <c r="BR326" s="261">
        <v>6.7</v>
      </c>
      <c r="BS326" s="261">
        <v>11.6</v>
      </c>
      <c r="BT326" s="261"/>
      <c r="BU326" s="261"/>
      <c r="BV326" s="261"/>
      <c r="BW326" s="261"/>
      <c r="BX326" s="261"/>
      <c r="BY326" s="261"/>
      <c r="BZ326" s="261"/>
      <c r="CA326" s="261"/>
      <c r="CB326" s="261">
        <v>0.86</v>
      </c>
      <c r="CC326" s="261">
        <v>0.85</v>
      </c>
      <c r="CD326" s="261">
        <v>0.87</v>
      </c>
      <c r="CE326" s="333">
        <v>228</v>
      </c>
      <c r="CF326" s="333">
        <v>45017491825</v>
      </c>
      <c r="CG326" s="333"/>
      <c r="CH326" s="333"/>
      <c r="CI326" s="333"/>
      <c r="CJ326" s="333"/>
      <c r="CK326" s="333"/>
      <c r="CL326" s="333"/>
      <c r="CM326" s="333">
        <v>228</v>
      </c>
      <c r="CN326" s="333">
        <v>45017713152</v>
      </c>
      <c r="CO326" s="333"/>
      <c r="CP326" s="333"/>
      <c r="CQ326" s="333"/>
      <c r="CR326" s="333"/>
      <c r="CS326" s="333"/>
      <c r="CT326" s="333"/>
      <c r="CU326" s="333"/>
      <c r="CV326" s="333"/>
      <c r="CW326" s="333"/>
      <c r="CX326" s="333"/>
      <c r="CY326" s="333"/>
      <c r="CZ326" s="333"/>
      <c r="DA326" s="333"/>
      <c r="DB326" s="374"/>
      <c r="DC326" s="154"/>
      <c r="DD326" s="179">
        <f t="shared" si="207"/>
        <v>142.95993786008034</v>
      </c>
      <c r="DE326" s="179">
        <f t="shared" si="208"/>
        <v>64.983240333333342</v>
      </c>
      <c r="DF326" s="179">
        <f t="shared" si="209"/>
        <v>43.508692666666668</v>
      </c>
      <c r="DG326" s="179">
        <f t="shared" si="210"/>
        <v>45.327383999999995</v>
      </c>
      <c r="DH326" s="180">
        <f t="shared" si="211"/>
        <v>92.9</v>
      </c>
      <c r="DI326" s="181">
        <f t="shared" si="230"/>
        <v>228</v>
      </c>
      <c r="DJ326" s="182">
        <f t="shared" si="225"/>
        <v>0</v>
      </c>
      <c r="DK326" s="182">
        <f t="shared" si="226"/>
        <v>0</v>
      </c>
      <c r="DL326" s="182">
        <f t="shared" si="231"/>
        <v>1</v>
      </c>
      <c r="DM326" s="182">
        <f t="shared" si="232"/>
        <v>0</v>
      </c>
      <c r="DN326" s="182">
        <f t="shared" si="233"/>
        <v>0</v>
      </c>
      <c r="DO326" s="182">
        <f t="shared" si="212"/>
        <v>0</v>
      </c>
      <c r="DP326" s="182">
        <f t="shared" si="213"/>
        <v>1</v>
      </c>
      <c r="DQ326" s="25">
        <f t="shared" si="214"/>
        <v>0</v>
      </c>
      <c r="DR326" s="169"/>
      <c r="DS326" s="166" t="str">
        <f t="shared" si="234"/>
        <v>A</v>
      </c>
      <c r="DT326" s="166" t="str">
        <f t="shared" si="235"/>
        <v>A</v>
      </c>
      <c r="DU326" s="167">
        <f t="shared" si="236"/>
        <v>1</v>
      </c>
      <c r="DV326" s="153" t="str">
        <f>VLOOKUP(M326,'Data Master kondisi'!$O$3:$P$11,2,FALSE)</f>
        <v>Z</v>
      </c>
      <c r="DW326" s="153">
        <f>LOOKUP(DV326,{"X","X","X","Y","Y","Y","Z","Z","Z"},{6,6,6,4,4,4,2,2,2})</f>
        <v>2</v>
      </c>
      <c r="DX326" s="153">
        <f t="shared" si="215"/>
        <v>1</v>
      </c>
      <c r="DY326" s="153">
        <f t="shared" si="237"/>
        <v>4</v>
      </c>
      <c r="DZ326" s="153" t="str">
        <f>VLOOKUP(G326,'Data Master class'!$A$5:$D$12,3,FALSE)</f>
        <v>A</v>
      </c>
      <c r="EA326" s="160" t="str">
        <f t="shared" si="238"/>
        <v>BAIK</v>
      </c>
      <c r="EB326" s="156"/>
      <c r="EC326" s="153">
        <f>VLOOKUP(G326,'Data Master class'!$A$5:$D$12,2,FALSE)</f>
        <v>5</v>
      </c>
      <c r="ED326" s="153" t="str">
        <f>VLOOKUP(H326,'Data Master class'!$E$5:$G$6,3,FALSE)</f>
        <v>X</v>
      </c>
      <c r="EE326" s="153">
        <f>VLOOKUP(H326,'Data Master class'!$E$5:$G$6,2,FALSE)</f>
        <v>2</v>
      </c>
      <c r="EF326" s="153">
        <f t="shared" si="239"/>
        <v>7</v>
      </c>
      <c r="EG326" s="153" t="str">
        <f t="shared" si="240"/>
        <v>CLASS 2</v>
      </c>
      <c r="EH326" s="153">
        <f t="shared" si="241"/>
        <v>11</v>
      </c>
      <c r="EI326" s="171"/>
      <c r="EJ326" s="441">
        <f t="shared" si="216"/>
        <v>0.26739427012278294</v>
      </c>
      <c r="EK326" s="441">
        <f t="shared" si="217"/>
        <v>0.15143246930422929</v>
      </c>
      <c r="EL326" s="441">
        <f t="shared" si="218"/>
        <v>0.11596180081855406</v>
      </c>
      <c r="EM326" s="442">
        <f t="shared" si="242"/>
        <v>0.17826284674852211</v>
      </c>
      <c r="EN326" s="443" t="str">
        <f t="shared" si="243"/>
        <v>CUKUP</v>
      </c>
      <c r="EO326" s="195"/>
      <c r="EP326" s="196" t="e">
        <f>'2. SUHU &amp; FISIK TRAFO'!CY326</f>
        <v>#NAME?</v>
      </c>
      <c r="EQ326" s="168" t="e">
        <f t="shared" si="244"/>
        <v>#NAME?</v>
      </c>
      <c r="ER326" s="189" t="e">
        <f t="shared" si="245"/>
        <v>#NAME?</v>
      </c>
      <c r="ES326" s="195"/>
      <c r="ET326" s="447">
        <f t="shared" si="227"/>
        <v>51.2622</v>
      </c>
      <c r="EU326" s="447">
        <f t="shared" si="246"/>
        <v>41.00976</v>
      </c>
      <c r="EV326" s="448">
        <f t="shared" si="219"/>
        <v>51.2622</v>
      </c>
      <c r="EW326" s="449" t="str">
        <f t="shared" si="247"/>
        <v>BAIK</v>
      </c>
      <c r="EX326" s="721"/>
      <c r="EY326" s="447">
        <f t="shared" si="228"/>
        <v>39.761000000000003</v>
      </c>
      <c r="EZ326" s="447">
        <f t="shared" si="220"/>
        <v>31.808800000000005</v>
      </c>
      <c r="FA326" s="448">
        <f t="shared" si="229"/>
        <v>39.761000000000003</v>
      </c>
      <c r="FB326" s="449" t="str">
        <f t="shared" si="221"/>
        <v>BAIK</v>
      </c>
      <c r="FC326" s="195"/>
      <c r="FD326" s="453">
        <f t="shared" si="222"/>
        <v>30.5</v>
      </c>
      <c r="FE326" s="454">
        <f t="shared" si="223"/>
        <v>144.50867052023122</v>
      </c>
      <c r="FF326" s="725">
        <f t="shared" si="224"/>
        <v>21.105999999999998</v>
      </c>
      <c r="FG326" s="202" t="str">
        <f t="shared" si="248"/>
        <v>BURUK</v>
      </c>
    </row>
    <row r="327" spans="1:163">
      <c r="A327" s="347">
        <v>315</v>
      </c>
      <c r="B327" s="764" t="s">
        <v>2232</v>
      </c>
      <c r="C327" s="331" t="s">
        <v>1936</v>
      </c>
      <c r="D327" s="259" t="s">
        <v>1937</v>
      </c>
      <c r="E327" s="319" t="s">
        <v>1845</v>
      </c>
      <c r="F327" s="319" t="s">
        <v>1938</v>
      </c>
      <c r="G327" s="208" t="s">
        <v>204</v>
      </c>
      <c r="H327" s="214" t="s">
        <v>208</v>
      </c>
      <c r="I327" s="463" t="s">
        <v>1939</v>
      </c>
      <c r="J327" s="462" t="s">
        <v>1940</v>
      </c>
      <c r="K327" s="259" t="s">
        <v>341</v>
      </c>
      <c r="L327" s="259" t="s">
        <v>465</v>
      </c>
      <c r="M327" s="259">
        <v>160</v>
      </c>
      <c r="N327" s="259" t="s">
        <v>1941</v>
      </c>
      <c r="O327" s="259">
        <v>2016</v>
      </c>
      <c r="P327" s="259" t="s">
        <v>316</v>
      </c>
      <c r="Q327" s="703">
        <v>0.83472222222189885</v>
      </c>
      <c r="R327" s="433">
        <v>44812</v>
      </c>
      <c r="S327" s="331" t="s">
        <v>318</v>
      </c>
      <c r="T327" s="331" t="s">
        <v>343</v>
      </c>
      <c r="U327" s="259">
        <v>4</v>
      </c>
      <c r="V327" s="259">
        <v>2</v>
      </c>
      <c r="W327" s="259">
        <v>3</v>
      </c>
      <c r="X327" s="259">
        <v>20000</v>
      </c>
      <c r="Y327" s="332">
        <v>393</v>
      </c>
      <c r="Z327" s="332">
        <v>391</v>
      </c>
      <c r="AA327" s="332">
        <v>391</v>
      </c>
      <c r="AB327" s="332">
        <v>226</v>
      </c>
      <c r="AC327" s="332">
        <v>226</v>
      </c>
      <c r="AD327" s="332">
        <v>224</v>
      </c>
      <c r="AE327" s="332">
        <v>51.7</v>
      </c>
      <c r="AF327" s="332">
        <v>46</v>
      </c>
      <c r="AG327" s="332">
        <v>41.6</v>
      </c>
      <c r="AH327" s="332">
        <v>8.6</v>
      </c>
      <c r="AI327" s="332">
        <v>0</v>
      </c>
      <c r="AJ327" s="332">
        <v>0</v>
      </c>
      <c r="AK327" s="332">
        <v>0</v>
      </c>
      <c r="AL327" s="332">
        <v>0</v>
      </c>
      <c r="AM327" s="332"/>
      <c r="AN327" s="332"/>
      <c r="AO327" s="332"/>
      <c r="AP327" s="332"/>
      <c r="AQ327" s="332">
        <v>51</v>
      </c>
      <c r="AR327" s="332">
        <v>46.1</v>
      </c>
      <c r="AS327" s="332">
        <v>41.6</v>
      </c>
      <c r="AT327" s="332">
        <v>8.6</v>
      </c>
      <c r="AU327" s="332"/>
      <c r="AV327" s="332"/>
      <c r="AW327" s="332"/>
      <c r="AX327" s="332"/>
      <c r="AY327" s="332">
        <v>0.85</v>
      </c>
      <c r="AZ327" s="332">
        <v>0.86</v>
      </c>
      <c r="BA327" s="332">
        <v>0.87</v>
      </c>
      <c r="BB327" s="261">
        <v>393</v>
      </c>
      <c r="BC327" s="261">
        <v>391</v>
      </c>
      <c r="BD327" s="261">
        <v>392</v>
      </c>
      <c r="BE327" s="261">
        <v>226</v>
      </c>
      <c r="BF327" s="261">
        <v>226</v>
      </c>
      <c r="BG327" s="261">
        <v>225</v>
      </c>
      <c r="BH327" s="261">
        <v>53.8</v>
      </c>
      <c r="BI327" s="261">
        <v>46.6</v>
      </c>
      <c r="BJ327" s="261">
        <v>44.4</v>
      </c>
      <c r="BK327" s="261">
        <v>8.4</v>
      </c>
      <c r="BL327" s="261">
        <v>0</v>
      </c>
      <c r="BM327" s="261">
        <v>0</v>
      </c>
      <c r="BN327" s="261">
        <v>0</v>
      </c>
      <c r="BO327" s="261">
        <v>0</v>
      </c>
      <c r="BP327" s="261"/>
      <c r="BQ327" s="261"/>
      <c r="BR327" s="261"/>
      <c r="BS327" s="261"/>
      <c r="BT327" s="261">
        <v>53.7</v>
      </c>
      <c r="BU327" s="261">
        <v>46.1</v>
      </c>
      <c r="BV327" s="261">
        <v>42.6</v>
      </c>
      <c r="BW327" s="261">
        <v>8.5</v>
      </c>
      <c r="BX327" s="261"/>
      <c r="BY327" s="261"/>
      <c r="BZ327" s="261"/>
      <c r="CA327" s="261"/>
      <c r="CB327" s="261">
        <v>0.86</v>
      </c>
      <c r="CC327" s="261">
        <v>0.87</v>
      </c>
      <c r="CD327" s="261">
        <v>0.85</v>
      </c>
      <c r="CE327" s="333" t="s">
        <v>1883</v>
      </c>
      <c r="CF327" s="333">
        <v>163000534188</v>
      </c>
      <c r="CG327" s="333" t="s">
        <v>1942</v>
      </c>
      <c r="CH327" s="333">
        <v>163000534188</v>
      </c>
      <c r="CI327" s="333" t="s">
        <v>1883</v>
      </c>
      <c r="CJ327" s="333">
        <v>163000534188</v>
      </c>
      <c r="CK327" s="333"/>
      <c r="CL327" s="333"/>
      <c r="CM327" s="333"/>
      <c r="CN327" s="333"/>
      <c r="CO327" s="333"/>
      <c r="CP327" s="333"/>
      <c r="CQ327" s="333" t="s">
        <v>1825</v>
      </c>
      <c r="CR327" s="333">
        <v>16300044936</v>
      </c>
      <c r="CS327" s="333" t="s">
        <v>1830</v>
      </c>
      <c r="CT327" s="333">
        <v>16300044936</v>
      </c>
      <c r="CU327" s="333" t="s">
        <v>1801</v>
      </c>
      <c r="CV327" s="333">
        <v>16300044936</v>
      </c>
      <c r="CW327" s="333"/>
      <c r="CX327" s="333"/>
      <c r="CY327" s="333"/>
      <c r="CZ327" s="333"/>
      <c r="DA327" s="333"/>
      <c r="DB327" s="374"/>
      <c r="DC327" s="154"/>
      <c r="DD327" s="179">
        <f t="shared" si="207"/>
        <v>236.13331693518631</v>
      </c>
      <c r="DE327" s="179">
        <f t="shared" si="208"/>
        <v>21.894411458333334</v>
      </c>
      <c r="DF327" s="179">
        <f t="shared" si="209"/>
        <v>19.480520833333333</v>
      </c>
      <c r="DG327" s="179">
        <f t="shared" si="210"/>
        <v>17.617166666666666</v>
      </c>
      <c r="DH327" s="180">
        <f t="shared" si="211"/>
        <v>51.7</v>
      </c>
      <c r="DI327" s="181">
        <f t="shared" si="230"/>
        <v>0</v>
      </c>
      <c r="DJ327" s="182">
        <f t="shared" si="225"/>
        <v>1</v>
      </c>
      <c r="DK327" s="182">
        <f t="shared" si="226"/>
        <v>0</v>
      </c>
      <c r="DL327" s="182">
        <f t="shared" si="231"/>
        <v>0</v>
      </c>
      <c r="DM327" s="182">
        <f t="shared" si="232"/>
        <v>0</v>
      </c>
      <c r="DN327" s="182">
        <f t="shared" si="233"/>
        <v>0</v>
      </c>
      <c r="DO327" s="182">
        <f t="shared" si="212"/>
        <v>1</v>
      </c>
      <c r="DP327" s="182">
        <f t="shared" si="213"/>
        <v>0</v>
      </c>
      <c r="DQ327" s="25">
        <f t="shared" si="214"/>
        <v>0</v>
      </c>
      <c r="DR327" s="169"/>
      <c r="DS327" s="166" t="str">
        <f t="shared" si="234"/>
        <v>A</v>
      </c>
      <c r="DT327" s="166" t="str">
        <f t="shared" si="235"/>
        <v>A</v>
      </c>
      <c r="DU327" s="167">
        <f t="shared" si="236"/>
        <v>1</v>
      </c>
      <c r="DV327" s="153" t="str">
        <f>VLOOKUP(M327,'Data Master kondisi'!$O$3:$P$11,2,FALSE)</f>
        <v>Y</v>
      </c>
      <c r="DW327" s="153">
        <f>LOOKUP(DV327,{"X","X","X","Y","Y","Y","Z","Z","Z"},{6,6,6,4,4,4,2,2,2})</f>
        <v>4</v>
      </c>
      <c r="DX327" s="153">
        <f t="shared" si="215"/>
        <v>1</v>
      </c>
      <c r="DY327" s="153">
        <f t="shared" si="237"/>
        <v>6</v>
      </c>
      <c r="DZ327" s="153" t="str">
        <f>VLOOKUP(G327,'Data Master class'!$A$5:$D$12,3,FALSE)</f>
        <v>A</v>
      </c>
      <c r="EA327" s="160" t="str">
        <f t="shared" si="238"/>
        <v>CUKUP</v>
      </c>
      <c r="EB327" s="156"/>
      <c r="EC327" s="153">
        <f>VLOOKUP(G327,'Data Master class'!$A$5:$D$12,2,FALSE)</f>
        <v>5</v>
      </c>
      <c r="ED327" s="153" t="str">
        <f>VLOOKUP(H327,'Data Master class'!$E$5:$G$6,3,FALSE)</f>
        <v>X</v>
      </c>
      <c r="EE327" s="153">
        <f>VLOOKUP(H327,'Data Master class'!$E$5:$G$6,2,FALSE)</f>
        <v>2</v>
      </c>
      <c r="EF327" s="153">
        <f t="shared" si="239"/>
        <v>7</v>
      </c>
      <c r="EG327" s="153" t="str">
        <f t="shared" si="240"/>
        <v>CLASS 2</v>
      </c>
      <c r="EH327" s="153">
        <f t="shared" si="241"/>
        <v>13</v>
      </c>
      <c r="EI327" s="171"/>
      <c r="EJ327" s="441">
        <f t="shared" si="216"/>
        <v>0.11342426417803299</v>
      </c>
      <c r="EK327" s="441">
        <f t="shared" si="217"/>
        <v>9.3323761665471024E-3</v>
      </c>
      <c r="EL327" s="441">
        <f t="shared" si="218"/>
        <v>0.10409188801148604</v>
      </c>
      <c r="EM327" s="442">
        <f t="shared" si="242"/>
        <v>7.5616176118688705E-2</v>
      </c>
      <c r="EN327" s="443" t="str">
        <f t="shared" si="243"/>
        <v>BAIK</v>
      </c>
      <c r="EO327" s="195"/>
      <c r="EP327" s="196" t="e">
        <f>'2. SUHU &amp; FISIK TRAFO'!CY327</f>
        <v>#NAME?</v>
      </c>
      <c r="EQ327" s="168" t="e">
        <f t="shared" si="244"/>
        <v>#NAME?</v>
      </c>
      <c r="ER327" s="189" t="e">
        <f t="shared" si="245"/>
        <v>#NAME?</v>
      </c>
      <c r="ES327" s="195"/>
      <c r="ET327" s="447">
        <f t="shared" si="227"/>
        <v>31.398599999999998</v>
      </c>
      <c r="EU327" s="447">
        <f t="shared" si="246"/>
        <v>25.118880000000001</v>
      </c>
      <c r="EV327" s="448">
        <f t="shared" si="219"/>
        <v>19.624124999999999</v>
      </c>
      <c r="EW327" s="449" t="str">
        <f t="shared" si="247"/>
        <v>BAIK</v>
      </c>
      <c r="EX327" s="721"/>
      <c r="EY327" s="447">
        <f t="shared" si="228"/>
        <v>32.680399999999999</v>
      </c>
      <c r="EZ327" s="447">
        <f t="shared" si="220"/>
        <v>26.14432</v>
      </c>
      <c r="FA327" s="448">
        <f t="shared" si="229"/>
        <v>20.425250000000002</v>
      </c>
      <c r="FB327" s="449" t="str">
        <f t="shared" si="221"/>
        <v>BAIK</v>
      </c>
      <c r="FC327" s="195"/>
      <c r="FD327" s="453">
        <f t="shared" si="222"/>
        <v>8.6</v>
      </c>
      <c r="FE327" s="454">
        <f t="shared" si="223"/>
        <v>231.21387283236993</v>
      </c>
      <c r="FF327" s="725">
        <f t="shared" si="224"/>
        <v>3.7195</v>
      </c>
      <c r="FG327" s="202" t="str">
        <f t="shared" si="248"/>
        <v>BAIK</v>
      </c>
    </row>
    <row r="328" spans="1:163">
      <c r="A328" s="347">
        <v>316</v>
      </c>
      <c r="B328" s="764" t="s">
        <v>2232</v>
      </c>
      <c r="C328" s="331" t="s">
        <v>1943</v>
      </c>
      <c r="D328" s="259" t="s">
        <v>1944</v>
      </c>
      <c r="E328" s="319" t="s">
        <v>1845</v>
      </c>
      <c r="F328" s="319" t="s">
        <v>1853</v>
      </c>
      <c r="G328" s="208" t="s">
        <v>204</v>
      </c>
      <c r="H328" s="214" t="s">
        <v>208</v>
      </c>
      <c r="I328" s="463" t="s">
        <v>1945</v>
      </c>
      <c r="J328" s="462" t="s">
        <v>1946</v>
      </c>
      <c r="K328" s="259" t="s">
        <v>341</v>
      </c>
      <c r="L328" s="259" t="s">
        <v>342</v>
      </c>
      <c r="M328" s="259">
        <v>100</v>
      </c>
      <c r="N328" s="259">
        <v>174314554</v>
      </c>
      <c r="O328" s="259">
        <v>2017</v>
      </c>
      <c r="P328" s="259" t="s">
        <v>316</v>
      </c>
      <c r="Q328" s="703">
        <v>0.82222222222480923</v>
      </c>
      <c r="R328" s="433">
        <v>44814</v>
      </c>
      <c r="S328" s="331" t="s">
        <v>318</v>
      </c>
      <c r="T328" s="331" t="s">
        <v>343</v>
      </c>
      <c r="U328" s="259">
        <v>2</v>
      </c>
      <c r="V328" s="259">
        <v>1</v>
      </c>
      <c r="W328" s="259">
        <v>3</v>
      </c>
      <c r="X328" s="259">
        <v>20000</v>
      </c>
      <c r="Y328" s="332">
        <v>407</v>
      </c>
      <c r="Z328" s="332">
        <v>404</v>
      </c>
      <c r="AA328" s="332">
        <v>406</v>
      </c>
      <c r="AB328" s="332">
        <v>232</v>
      </c>
      <c r="AC328" s="332">
        <v>233</v>
      </c>
      <c r="AD328" s="332">
        <v>232</v>
      </c>
      <c r="AE328" s="332">
        <v>0</v>
      </c>
      <c r="AF328" s="332">
        <v>0</v>
      </c>
      <c r="AG328" s="332">
        <v>0</v>
      </c>
      <c r="AH328" s="332">
        <v>0</v>
      </c>
      <c r="AI328" s="332"/>
      <c r="AJ328" s="332"/>
      <c r="AK328" s="332"/>
      <c r="AL328" s="332"/>
      <c r="AM328" s="332">
        <v>0</v>
      </c>
      <c r="AN328" s="332">
        <v>0</v>
      </c>
      <c r="AO328" s="332">
        <v>0</v>
      </c>
      <c r="AP328" s="332">
        <v>0</v>
      </c>
      <c r="AQ328" s="332"/>
      <c r="AR328" s="332"/>
      <c r="AS328" s="332"/>
      <c r="AT328" s="332"/>
      <c r="AU328" s="332"/>
      <c r="AV328" s="332"/>
      <c r="AW328" s="332"/>
      <c r="AX328" s="332"/>
      <c r="AY328" s="332">
        <v>0.86</v>
      </c>
      <c r="AZ328" s="332">
        <v>0.88</v>
      </c>
      <c r="BA328" s="332">
        <v>0.86</v>
      </c>
      <c r="BB328" s="261">
        <v>407</v>
      </c>
      <c r="BC328" s="261">
        <v>407</v>
      </c>
      <c r="BD328" s="261">
        <v>404</v>
      </c>
      <c r="BE328" s="261">
        <v>234</v>
      </c>
      <c r="BF328" s="261">
        <v>235</v>
      </c>
      <c r="BG328" s="261">
        <v>233</v>
      </c>
      <c r="BH328" s="261">
        <v>0</v>
      </c>
      <c r="BI328" s="261">
        <v>0</v>
      </c>
      <c r="BJ328" s="261">
        <v>0</v>
      </c>
      <c r="BK328" s="261">
        <v>0</v>
      </c>
      <c r="BL328" s="261"/>
      <c r="BM328" s="261"/>
      <c r="BN328" s="261"/>
      <c r="BO328" s="261"/>
      <c r="BP328" s="261">
        <v>0</v>
      </c>
      <c r="BQ328" s="261">
        <v>0</v>
      </c>
      <c r="BR328" s="261">
        <v>0</v>
      </c>
      <c r="BS328" s="261">
        <v>0</v>
      </c>
      <c r="BT328" s="261"/>
      <c r="BU328" s="261"/>
      <c r="BV328" s="261"/>
      <c r="BW328" s="261"/>
      <c r="BX328" s="261"/>
      <c r="BY328" s="261"/>
      <c r="BZ328" s="261"/>
      <c r="CA328" s="261"/>
      <c r="CB328" s="261">
        <v>0.86</v>
      </c>
      <c r="CC328" s="261">
        <v>0.87</v>
      </c>
      <c r="CD328" s="261">
        <v>0.86</v>
      </c>
      <c r="CE328" s="333"/>
      <c r="CF328" s="333"/>
      <c r="CG328" s="333"/>
      <c r="CH328" s="333"/>
      <c r="CI328" s="333"/>
      <c r="CJ328" s="333"/>
      <c r="CK328" s="333"/>
      <c r="CL328" s="333"/>
      <c r="CM328" s="333"/>
      <c r="CN328" s="333"/>
      <c r="CO328" s="333"/>
      <c r="CP328" s="333"/>
      <c r="CQ328" s="333"/>
      <c r="CR328" s="333"/>
      <c r="CS328" s="333"/>
      <c r="CT328" s="333"/>
      <c r="CU328" s="333"/>
      <c r="CV328" s="333"/>
      <c r="CW328" s="333"/>
      <c r="CX328" s="333"/>
      <c r="CY328" s="333"/>
      <c r="CZ328" s="333"/>
      <c r="DA328" s="333"/>
      <c r="DB328" s="374"/>
      <c r="DC328" s="154"/>
      <c r="DD328" s="179">
        <f t="shared" si="207"/>
        <v>142.49006131822304</v>
      </c>
      <c r="DE328" s="179">
        <f t="shared" si="208"/>
        <v>0</v>
      </c>
      <c r="DF328" s="179">
        <f t="shared" si="209"/>
        <v>0</v>
      </c>
      <c r="DG328" s="179">
        <f t="shared" si="210"/>
        <v>0</v>
      </c>
      <c r="DH328" s="180">
        <f t="shared" si="211"/>
        <v>0</v>
      </c>
      <c r="DI328" s="181">
        <f t="shared" si="230"/>
        <v>0</v>
      </c>
      <c r="DJ328" s="182">
        <f t="shared" si="225"/>
        <v>1</v>
      </c>
      <c r="DK328" s="182">
        <f t="shared" si="226"/>
        <v>0</v>
      </c>
      <c r="DL328" s="182">
        <f t="shared" si="231"/>
        <v>0</v>
      </c>
      <c r="DM328" s="182">
        <f t="shared" si="232"/>
        <v>0</v>
      </c>
      <c r="DN328" s="182">
        <f t="shared" si="233"/>
        <v>0</v>
      </c>
      <c r="DO328" s="182">
        <f t="shared" si="212"/>
        <v>1</v>
      </c>
      <c r="DP328" s="182">
        <f t="shared" si="213"/>
        <v>0</v>
      </c>
      <c r="DQ328" s="25">
        <f t="shared" si="214"/>
        <v>0</v>
      </c>
      <c r="DR328" s="169"/>
      <c r="DS328" s="166" t="str">
        <f t="shared" si="234"/>
        <v>A</v>
      </c>
      <c r="DT328" s="166" t="e">
        <f t="shared" si="235"/>
        <v>#DIV/0!</v>
      </c>
      <c r="DU328" s="167" t="e">
        <f t="shared" si="236"/>
        <v>#DIV/0!</v>
      </c>
      <c r="DV328" s="153" t="str">
        <f>VLOOKUP(M328,'Data Master kondisi'!$O$3:$P$11,2,FALSE)</f>
        <v>Z</v>
      </c>
      <c r="DW328" s="153">
        <f>LOOKUP(DV328,{"X","X","X","Y","Y","Y","Z","Z","Z"},{6,6,6,4,4,4,2,2,2})</f>
        <v>2</v>
      </c>
      <c r="DX328" s="153">
        <f t="shared" si="215"/>
        <v>1</v>
      </c>
      <c r="DY328" s="153" t="e">
        <f t="shared" si="237"/>
        <v>#DIV/0!</v>
      </c>
      <c r="DZ328" s="153" t="str">
        <f>VLOOKUP(G328,'Data Master class'!$A$5:$D$12,3,FALSE)</f>
        <v>A</v>
      </c>
      <c r="EA328" s="160" t="e">
        <f t="shared" si="238"/>
        <v>#DIV/0!</v>
      </c>
      <c r="EB328" s="156"/>
      <c r="EC328" s="153">
        <f>VLOOKUP(G328,'Data Master class'!$A$5:$D$12,2,FALSE)</f>
        <v>5</v>
      </c>
      <c r="ED328" s="153" t="str">
        <f>VLOOKUP(H328,'Data Master class'!$E$5:$G$6,3,FALSE)</f>
        <v>X</v>
      </c>
      <c r="EE328" s="153">
        <f>VLOOKUP(H328,'Data Master class'!$E$5:$G$6,2,FALSE)</f>
        <v>2</v>
      </c>
      <c r="EF328" s="153">
        <f t="shared" si="239"/>
        <v>7</v>
      </c>
      <c r="EG328" s="153" t="str">
        <f t="shared" si="240"/>
        <v>CLASS 2</v>
      </c>
      <c r="EH328" s="153" t="e">
        <f t="shared" si="241"/>
        <v>#DIV/0!</v>
      </c>
      <c r="EI328" s="171"/>
      <c r="EJ328" s="441" t="e">
        <f t="shared" si="216"/>
        <v>#DIV/0!</v>
      </c>
      <c r="EK328" s="441" t="e">
        <f t="shared" si="217"/>
        <v>#DIV/0!</v>
      </c>
      <c r="EL328" s="441" t="e">
        <f t="shared" si="218"/>
        <v>#DIV/0!</v>
      </c>
      <c r="EM328" s="442" t="e">
        <f t="shared" si="242"/>
        <v>#DIV/0!</v>
      </c>
      <c r="EN328" s="443" t="e">
        <f t="shared" si="243"/>
        <v>#DIV/0!</v>
      </c>
      <c r="EO328" s="195"/>
      <c r="EP328" s="196" t="e">
        <f>'2. SUHU &amp; FISIK TRAFO'!CY328</f>
        <v>#NAME?</v>
      </c>
      <c r="EQ328" s="168" t="e">
        <f t="shared" si="244"/>
        <v>#NAME?</v>
      </c>
      <c r="ER328" s="189" t="e">
        <f t="shared" si="245"/>
        <v>#NAME?</v>
      </c>
      <c r="ES328" s="195"/>
      <c r="ET328" s="447">
        <f t="shared" si="227"/>
        <v>0</v>
      </c>
      <c r="EU328" s="447">
        <f t="shared" si="246"/>
        <v>0</v>
      </c>
      <c r="EV328" s="448">
        <f t="shared" si="219"/>
        <v>0</v>
      </c>
      <c r="EW328" s="449">
        <f t="shared" si="247"/>
        <v>0</v>
      </c>
      <c r="EX328" s="721"/>
      <c r="EY328" s="447">
        <f t="shared" si="228"/>
        <v>0</v>
      </c>
      <c r="EZ328" s="447">
        <f t="shared" si="220"/>
        <v>0</v>
      </c>
      <c r="FA328" s="448">
        <f t="shared" si="229"/>
        <v>0</v>
      </c>
      <c r="FB328" s="449">
        <f t="shared" si="221"/>
        <v>0</v>
      </c>
      <c r="FC328" s="195"/>
      <c r="FD328" s="453">
        <f t="shared" si="222"/>
        <v>0</v>
      </c>
      <c r="FE328" s="454">
        <f t="shared" si="223"/>
        <v>144.50867052023122</v>
      </c>
      <c r="FF328" s="725">
        <f t="shared" si="224"/>
        <v>0</v>
      </c>
      <c r="FG328" s="202">
        <f t="shared" si="248"/>
        <v>0</v>
      </c>
    </row>
    <row r="329" spans="1:163">
      <c r="A329" s="347">
        <v>317</v>
      </c>
      <c r="B329" s="764" t="s">
        <v>2232</v>
      </c>
      <c r="C329" s="331" t="s">
        <v>1947</v>
      </c>
      <c r="D329" s="259" t="s">
        <v>1937</v>
      </c>
      <c r="E329" s="319" t="s">
        <v>1845</v>
      </c>
      <c r="F329" s="319" t="s">
        <v>1938</v>
      </c>
      <c r="G329" s="208" t="s">
        <v>204</v>
      </c>
      <c r="H329" s="214" t="s">
        <v>208</v>
      </c>
      <c r="I329" s="463" t="s">
        <v>1948</v>
      </c>
      <c r="J329" s="462" t="s">
        <v>1949</v>
      </c>
      <c r="K329" s="259" t="s">
        <v>341</v>
      </c>
      <c r="L329" s="259" t="s">
        <v>342</v>
      </c>
      <c r="M329" s="259">
        <v>100</v>
      </c>
      <c r="N329" s="259">
        <v>193306349</v>
      </c>
      <c r="O329" s="259">
        <v>2020</v>
      </c>
      <c r="P329" s="259" t="s">
        <v>316</v>
      </c>
      <c r="Q329" s="703">
        <v>0.85069444444525288</v>
      </c>
      <c r="R329" s="433">
        <v>44812</v>
      </c>
      <c r="S329" s="331" t="s">
        <v>318</v>
      </c>
      <c r="T329" s="331" t="s">
        <v>343</v>
      </c>
      <c r="U329" s="259">
        <v>4</v>
      </c>
      <c r="V329" s="259">
        <v>1</v>
      </c>
      <c r="W329" s="259">
        <v>3</v>
      </c>
      <c r="X329" s="259">
        <v>20000</v>
      </c>
      <c r="Y329" s="332">
        <v>394</v>
      </c>
      <c r="Z329" s="332">
        <v>391</v>
      </c>
      <c r="AA329" s="332">
        <v>392</v>
      </c>
      <c r="AB329" s="332">
        <v>226</v>
      </c>
      <c r="AC329" s="332">
        <v>226</v>
      </c>
      <c r="AD329" s="332">
        <v>225</v>
      </c>
      <c r="AE329" s="332">
        <v>29.6</v>
      </c>
      <c r="AF329" s="332">
        <v>32.9</v>
      </c>
      <c r="AG329" s="332">
        <v>39.6</v>
      </c>
      <c r="AH329" s="332">
        <v>17.3</v>
      </c>
      <c r="AI329" s="332"/>
      <c r="AJ329" s="332"/>
      <c r="AK329" s="332"/>
      <c r="AL329" s="332"/>
      <c r="AM329" s="332"/>
      <c r="AN329" s="332"/>
      <c r="AO329" s="332"/>
      <c r="AP329" s="332"/>
      <c r="AQ329" s="332"/>
      <c r="AR329" s="332"/>
      <c r="AS329" s="332"/>
      <c r="AT329" s="332"/>
      <c r="AU329" s="332">
        <v>29.6</v>
      </c>
      <c r="AV329" s="332">
        <v>33</v>
      </c>
      <c r="AW329" s="332">
        <v>47.2</v>
      </c>
      <c r="AX329" s="332">
        <v>17.5</v>
      </c>
      <c r="AY329" s="332">
        <v>0.86</v>
      </c>
      <c r="AZ329" s="332">
        <v>0.87</v>
      </c>
      <c r="BA329" s="332">
        <v>0.87</v>
      </c>
      <c r="BB329" s="261">
        <v>395</v>
      </c>
      <c r="BC329" s="261">
        <v>392</v>
      </c>
      <c r="BD329" s="261">
        <v>393</v>
      </c>
      <c r="BE329" s="261">
        <v>227</v>
      </c>
      <c r="BF329" s="261">
        <v>227</v>
      </c>
      <c r="BG329" s="261">
        <v>226</v>
      </c>
      <c r="BH329" s="261">
        <v>35.6</v>
      </c>
      <c r="BI329" s="261">
        <v>31.8</v>
      </c>
      <c r="BJ329" s="261">
        <v>47.5</v>
      </c>
      <c r="BK329" s="261">
        <v>17.600000000000001</v>
      </c>
      <c r="BL329" s="261"/>
      <c r="BM329" s="261"/>
      <c r="BN329" s="261"/>
      <c r="BO329" s="261"/>
      <c r="BP329" s="261"/>
      <c r="BQ329" s="261"/>
      <c r="BR329" s="261"/>
      <c r="BS329" s="261"/>
      <c r="BT329" s="261"/>
      <c r="BU329" s="261"/>
      <c r="BV329" s="261"/>
      <c r="BW329" s="261"/>
      <c r="BX329" s="261">
        <v>35.799999999999997</v>
      </c>
      <c r="BY329" s="261">
        <v>31.5</v>
      </c>
      <c r="BZ329" s="261">
        <v>46.9</v>
      </c>
      <c r="CA329" s="261">
        <v>16.5</v>
      </c>
      <c r="CB329" s="261">
        <v>0.86</v>
      </c>
      <c r="CC329" s="261">
        <v>0.88</v>
      </c>
      <c r="CD329" s="261">
        <v>0.87</v>
      </c>
      <c r="CE329" s="333"/>
      <c r="CF329" s="333"/>
      <c r="CG329" s="333"/>
      <c r="CH329" s="333"/>
      <c r="CI329" s="333"/>
      <c r="CJ329" s="333"/>
      <c r="CK329" s="333"/>
      <c r="CL329" s="333"/>
      <c r="CM329" s="333"/>
      <c r="CN329" s="333"/>
      <c r="CO329" s="333"/>
      <c r="CP329" s="333"/>
      <c r="CQ329" s="333"/>
      <c r="CR329" s="333"/>
      <c r="CS329" s="333"/>
      <c r="CT329" s="333"/>
      <c r="CU329" s="333"/>
      <c r="CV329" s="333"/>
      <c r="CW329" s="333" t="s">
        <v>1824</v>
      </c>
      <c r="CX329" s="333">
        <v>163000085493</v>
      </c>
      <c r="CY329" s="333" t="s">
        <v>1857</v>
      </c>
      <c r="CZ329" s="333">
        <v>163000085493</v>
      </c>
      <c r="DA329" s="333" t="s">
        <v>1942</v>
      </c>
      <c r="DB329" s="374">
        <v>163000085493</v>
      </c>
      <c r="DC329" s="154"/>
      <c r="DD329" s="179">
        <f t="shared" si="207"/>
        <v>147.33254428570726</v>
      </c>
      <c r="DE329" s="179">
        <f t="shared" si="208"/>
        <v>20.090605333333336</v>
      </c>
      <c r="DF329" s="179">
        <f t="shared" si="209"/>
        <v>22.330436333333335</v>
      </c>
      <c r="DG329" s="179">
        <f t="shared" si="210"/>
        <v>26.877972000000007</v>
      </c>
      <c r="DH329" s="180">
        <f t="shared" si="211"/>
        <v>39.6</v>
      </c>
      <c r="DI329" s="181">
        <f t="shared" si="230"/>
        <v>0</v>
      </c>
      <c r="DJ329" s="182">
        <f t="shared" si="225"/>
        <v>1</v>
      </c>
      <c r="DK329" s="182">
        <f t="shared" si="226"/>
        <v>0</v>
      </c>
      <c r="DL329" s="182">
        <f t="shared" si="231"/>
        <v>0</v>
      </c>
      <c r="DM329" s="182">
        <f t="shared" si="232"/>
        <v>0</v>
      </c>
      <c r="DN329" s="182">
        <f t="shared" si="233"/>
        <v>0</v>
      </c>
      <c r="DO329" s="182">
        <f t="shared" si="212"/>
        <v>1</v>
      </c>
      <c r="DP329" s="182">
        <f t="shared" si="213"/>
        <v>0</v>
      </c>
      <c r="DQ329" s="25">
        <f t="shared" si="214"/>
        <v>0</v>
      </c>
      <c r="DR329" s="169"/>
      <c r="DS329" s="166" t="str">
        <f t="shared" si="234"/>
        <v>A</v>
      </c>
      <c r="DT329" s="166" t="str">
        <f t="shared" si="235"/>
        <v>A</v>
      </c>
      <c r="DU329" s="167">
        <f t="shared" si="236"/>
        <v>1</v>
      </c>
      <c r="DV329" s="153" t="str">
        <f>VLOOKUP(M329,'Data Master kondisi'!$O$3:$P$11,2,FALSE)</f>
        <v>Z</v>
      </c>
      <c r="DW329" s="153">
        <f>LOOKUP(DV329,{"X","X","X","Y","Y","Y","Z","Z","Z"},{6,6,6,4,4,4,2,2,2})</f>
        <v>2</v>
      </c>
      <c r="DX329" s="153">
        <f t="shared" si="215"/>
        <v>1</v>
      </c>
      <c r="DY329" s="153">
        <f t="shared" si="237"/>
        <v>4</v>
      </c>
      <c r="DZ329" s="153" t="str">
        <f>VLOOKUP(G329,'Data Master class'!$A$5:$D$12,3,FALSE)</f>
        <v>A</v>
      </c>
      <c r="EA329" s="160" t="str">
        <f t="shared" si="238"/>
        <v>BAIK</v>
      </c>
      <c r="EB329" s="156"/>
      <c r="EC329" s="153">
        <f>VLOOKUP(G329,'Data Master class'!$A$5:$D$12,2,FALSE)</f>
        <v>5</v>
      </c>
      <c r="ED329" s="153" t="str">
        <f>VLOOKUP(H329,'Data Master class'!$E$5:$G$6,3,FALSE)</f>
        <v>X</v>
      </c>
      <c r="EE329" s="153">
        <f>VLOOKUP(H329,'Data Master class'!$E$5:$G$6,2,FALSE)</f>
        <v>2</v>
      </c>
      <c r="EF329" s="153">
        <f t="shared" si="239"/>
        <v>7</v>
      </c>
      <c r="EG329" s="153" t="str">
        <f t="shared" si="240"/>
        <v>CLASS 2</v>
      </c>
      <c r="EH329" s="153">
        <f t="shared" si="241"/>
        <v>11</v>
      </c>
      <c r="EI329" s="171"/>
      <c r="EJ329" s="441">
        <f t="shared" si="216"/>
        <v>0.13026444662095976</v>
      </c>
      <c r="EK329" s="441">
        <f t="shared" si="217"/>
        <v>3.3300685602350624E-2</v>
      </c>
      <c r="EL329" s="441">
        <f t="shared" si="218"/>
        <v>0.16356513222331059</v>
      </c>
      <c r="EM329" s="442">
        <f t="shared" si="242"/>
        <v>0.10904342148220698</v>
      </c>
      <c r="EN329" s="443" t="str">
        <f t="shared" si="243"/>
        <v>CUKUP</v>
      </c>
      <c r="EO329" s="195"/>
      <c r="EP329" s="196" t="e">
        <f>'2. SUHU &amp; FISIK TRAFO'!CY329</f>
        <v>#NAME?</v>
      </c>
      <c r="EQ329" s="168" t="e">
        <f t="shared" si="244"/>
        <v>#NAME?</v>
      </c>
      <c r="ER329" s="189" t="e">
        <f t="shared" si="245"/>
        <v>#NAME?</v>
      </c>
      <c r="ES329" s="195"/>
      <c r="ET329" s="447">
        <f t="shared" si="227"/>
        <v>23.035</v>
      </c>
      <c r="EU329" s="447">
        <f t="shared" si="246"/>
        <v>18.428000000000001</v>
      </c>
      <c r="EV329" s="448">
        <f t="shared" si="219"/>
        <v>23.035</v>
      </c>
      <c r="EW329" s="449" t="str">
        <f t="shared" si="247"/>
        <v>BAIK</v>
      </c>
      <c r="EX329" s="721"/>
      <c r="EY329" s="447">
        <f t="shared" si="228"/>
        <v>26.034800000000004</v>
      </c>
      <c r="EZ329" s="447">
        <f t="shared" si="220"/>
        <v>20.827840000000005</v>
      </c>
      <c r="FA329" s="448">
        <f t="shared" si="229"/>
        <v>26.034800000000004</v>
      </c>
      <c r="FB329" s="449" t="str">
        <f t="shared" si="221"/>
        <v>BAIK</v>
      </c>
      <c r="FC329" s="195"/>
      <c r="FD329" s="453">
        <f t="shared" si="222"/>
        <v>17.3</v>
      </c>
      <c r="FE329" s="454">
        <f t="shared" si="223"/>
        <v>144.50867052023122</v>
      </c>
      <c r="FF329" s="725">
        <f t="shared" si="224"/>
        <v>11.9716</v>
      </c>
      <c r="FG329" s="202" t="str">
        <f t="shared" si="248"/>
        <v>CUKUP</v>
      </c>
    </row>
    <row r="330" spans="1:163">
      <c r="A330" s="347">
        <v>318</v>
      </c>
      <c r="B330" s="764" t="s">
        <v>2232</v>
      </c>
      <c r="C330" s="331" t="s">
        <v>1950</v>
      </c>
      <c r="D330" s="259" t="s">
        <v>1944</v>
      </c>
      <c r="E330" s="319" t="s">
        <v>1845</v>
      </c>
      <c r="F330" s="319" t="s">
        <v>1951</v>
      </c>
      <c r="G330" s="208" t="s">
        <v>204</v>
      </c>
      <c r="H330" s="214" t="s">
        <v>208</v>
      </c>
      <c r="I330" s="463" t="s">
        <v>1952</v>
      </c>
      <c r="J330" s="462" t="s">
        <v>1953</v>
      </c>
      <c r="K330" s="259" t="s">
        <v>341</v>
      </c>
      <c r="L330" s="259" t="s">
        <v>342</v>
      </c>
      <c r="M330" s="259">
        <v>200</v>
      </c>
      <c r="N330" s="259">
        <v>213300453</v>
      </c>
      <c r="O330" s="259">
        <v>2021</v>
      </c>
      <c r="P330" s="259" t="s">
        <v>316</v>
      </c>
      <c r="Q330" s="703">
        <v>0.79374999999708962</v>
      </c>
      <c r="R330" s="433">
        <v>44812</v>
      </c>
      <c r="S330" s="331" t="s">
        <v>318</v>
      </c>
      <c r="T330" s="331" t="s">
        <v>343</v>
      </c>
      <c r="U330" s="259">
        <v>4</v>
      </c>
      <c r="V330" s="259">
        <v>3</v>
      </c>
      <c r="W330" s="259">
        <v>3</v>
      </c>
      <c r="X330" s="259">
        <v>20000</v>
      </c>
      <c r="Y330" s="332">
        <v>399</v>
      </c>
      <c r="Z330" s="332">
        <v>402</v>
      </c>
      <c r="AA330" s="332">
        <v>398</v>
      </c>
      <c r="AB330" s="332">
        <v>230</v>
      </c>
      <c r="AC330" s="332">
        <v>231</v>
      </c>
      <c r="AD330" s="332">
        <v>230</v>
      </c>
      <c r="AE330" s="332">
        <v>122.5</v>
      </c>
      <c r="AF330" s="332">
        <v>118.8</v>
      </c>
      <c r="AG330" s="332">
        <v>100.3</v>
      </c>
      <c r="AH330" s="332">
        <v>50.9</v>
      </c>
      <c r="AI330" s="332">
        <v>60.3</v>
      </c>
      <c r="AJ330" s="332">
        <v>21.7</v>
      </c>
      <c r="AK330" s="332">
        <v>24.8</v>
      </c>
      <c r="AL330" s="332">
        <v>0</v>
      </c>
      <c r="AM330" s="332"/>
      <c r="AN330" s="332"/>
      <c r="AO330" s="332"/>
      <c r="AP330" s="332"/>
      <c r="AQ330" s="332">
        <v>61.7</v>
      </c>
      <c r="AR330" s="332">
        <v>76.8</v>
      </c>
      <c r="AS330" s="332">
        <v>76.099999999999994</v>
      </c>
      <c r="AT330" s="332">
        <v>0</v>
      </c>
      <c r="AU330" s="332">
        <v>0</v>
      </c>
      <c r="AV330" s="332">
        <v>18.3</v>
      </c>
      <c r="AW330" s="332">
        <v>1.2</v>
      </c>
      <c r="AX330" s="332">
        <v>0</v>
      </c>
      <c r="AY330" s="332">
        <v>0.86</v>
      </c>
      <c r="AZ330" s="332">
        <v>0.85</v>
      </c>
      <c r="BA330" s="332">
        <v>0.88</v>
      </c>
      <c r="BB330" s="261">
        <v>395</v>
      </c>
      <c r="BC330" s="261">
        <v>398</v>
      </c>
      <c r="BD330" s="261">
        <v>396</v>
      </c>
      <c r="BE330" s="261">
        <v>228</v>
      </c>
      <c r="BF330" s="261">
        <v>228</v>
      </c>
      <c r="BG330" s="261">
        <v>230</v>
      </c>
      <c r="BH330" s="261">
        <v>158.5</v>
      </c>
      <c r="BI330" s="261">
        <v>170.7</v>
      </c>
      <c r="BJ330" s="261">
        <v>131.4</v>
      </c>
      <c r="BK330" s="261">
        <v>58.5</v>
      </c>
      <c r="BL330" s="261">
        <v>90.9</v>
      </c>
      <c r="BM330" s="261">
        <v>41.4</v>
      </c>
      <c r="BN330" s="261">
        <v>47.2</v>
      </c>
      <c r="BO330" s="261">
        <v>0</v>
      </c>
      <c r="BP330" s="261"/>
      <c r="BQ330" s="261"/>
      <c r="BR330" s="261"/>
      <c r="BS330" s="261"/>
      <c r="BT330" s="261">
        <v>64.099999999999994</v>
      </c>
      <c r="BU330" s="261">
        <v>96.6</v>
      </c>
      <c r="BV330" s="261">
        <v>77</v>
      </c>
      <c r="BW330" s="261">
        <v>0</v>
      </c>
      <c r="BX330" s="261">
        <v>2.9</v>
      </c>
      <c r="BY330" s="261">
        <v>25.6</v>
      </c>
      <c r="BZ330" s="261">
        <v>25.5</v>
      </c>
      <c r="CA330" s="261">
        <v>0</v>
      </c>
      <c r="CB330" s="261">
        <v>0.86</v>
      </c>
      <c r="CC330" s="261">
        <v>0.87</v>
      </c>
      <c r="CD330" s="261">
        <v>0.88</v>
      </c>
      <c r="CE330" s="333" t="s">
        <v>1705</v>
      </c>
      <c r="CF330" s="333">
        <v>16300021590</v>
      </c>
      <c r="CG330" s="333" t="s">
        <v>1705</v>
      </c>
      <c r="CH330" s="333">
        <v>16300021590</v>
      </c>
      <c r="CI330" s="333" t="s">
        <v>1883</v>
      </c>
      <c r="CJ330" s="333">
        <v>16300021590</v>
      </c>
      <c r="CK330" s="333"/>
      <c r="CL330" s="333"/>
      <c r="CM330" s="333"/>
      <c r="CN330" s="333"/>
      <c r="CO330" s="333"/>
      <c r="CP330" s="333"/>
      <c r="CQ330" s="333">
        <v>232</v>
      </c>
      <c r="CR330" s="333">
        <v>45017773481</v>
      </c>
      <c r="CS330" s="333">
        <v>221</v>
      </c>
      <c r="CT330" s="333">
        <v>56601462247</v>
      </c>
      <c r="CU330" s="333"/>
      <c r="CV330" s="333"/>
      <c r="CW330" s="333"/>
      <c r="CX330" s="333"/>
      <c r="CY330" s="333">
        <v>221</v>
      </c>
      <c r="CZ330" s="333">
        <v>56601462247</v>
      </c>
      <c r="DA330" s="333"/>
      <c r="DB330" s="374"/>
      <c r="DC330" s="154"/>
      <c r="DD330" s="179">
        <f t="shared" si="207"/>
        <v>289.25838969854453</v>
      </c>
      <c r="DE330" s="179">
        <f t="shared" si="208"/>
        <v>42.349679166666668</v>
      </c>
      <c r="DF330" s="179">
        <f t="shared" si="209"/>
        <v>41.070546</v>
      </c>
      <c r="DG330" s="179">
        <f t="shared" si="210"/>
        <v>34.674880166666668</v>
      </c>
      <c r="DH330" s="180">
        <f t="shared" si="211"/>
        <v>122.5</v>
      </c>
      <c r="DI330" s="181">
        <f t="shared" si="230"/>
        <v>221</v>
      </c>
      <c r="DJ330" s="182">
        <f t="shared" si="225"/>
        <v>0</v>
      </c>
      <c r="DK330" s="182">
        <f t="shared" si="226"/>
        <v>1</v>
      </c>
      <c r="DL330" s="182">
        <f t="shared" si="231"/>
        <v>0</v>
      </c>
      <c r="DM330" s="182">
        <f t="shared" si="232"/>
        <v>0</v>
      </c>
      <c r="DN330" s="182">
        <f t="shared" si="233"/>
        <v>0</v>
      </c>
      <c r="DO330" s="182">
        <f t="shared" si="212"/>
        <v>1</v>
      </c>
      <c r="DP330" s="182">
        <f t="shared" si="213"/>
        <v>0</v>
      </c>
      <c r="DQ330" s="25">
        <f t="shared" si="214"/>
        <v>0</v>
      </c>
      <c r="DR330" s="169"/>
      <c r="DS330" s="166" t="str">
        <f t="shared" si="234"/>
        <v>A</v>
      </c>
      <c r="DT330" s="166" t="str">
        <f t="shared" si="235"/>
        <v>A</v>
      </c>
      <c r="DU330" s="167">
        <f t="shared" si="236"/>
        <v>1</v>
      </c>
      <c r="DV330" s="153" t="str">
        <f>VLOOKUP(M330,'Data Master kondisi'!$O$3:$P$11,2,FALSE)</f>
        <v>Y</v>
      </c>
      <c r="DW330" s="153">
        <f>LOOKUP(DV330,{"X","X","X","Y","Y","Y","Z","Z","Z"},{6,6,6,4,4,4,2,2,2})</f>
        <v>4</v>
      </c>
      <c r="DX330" s="153">
        <f t="shared" si="215"/>
        <v>1</v>
      </c>
      <c r="DY330" s="153">
        <f t="shared" si="237"/>
        <v>6</v>
      </c>
      <c r="DZ330" s="153" t="str">
        <f>VLOOKUP(G330,'Data Master class'!$A$5:$D$12,3,FALSE)</f>
        <v>A</v>
      </c>
      <c r="EA330" s="160" t="str">
        <f t="shared" si="238"/>
        <v>CUKUP</v>
      </c>
      <c r="EB330" s="156"/>
      <c r="EC330" s="153">
        <f>VLOOKUP(G330,'Data Master class'!$A$5:$D$12,2,FALSE)</f>
        <v>5</v>
      </c>
      <c r="ED330" s="153" t="str">
        <f>VLOOKUP(H330,'Data Master class'!$E$5:$G$6,3,FALSE)</f>
        <v>X</v>
      </c>
      <c r="EE330" s="153">
        <f>VLOOKUP(H330,'Data Master class'!$E$5:$G$6,2,FALSE)</f>
        <v>2</v>
      </c>
      <c r="EF330" s="153">
        <f t="shared" si="239"/>
        <v>7</v>
      </c>
      <c r="EG330" s="153" t="str">
        <f t="shared" si="240"/>
        <v>CLASS 2</v>
      </c>
      <c r="EH330" s="153">
        <f t="shared" si="241"/>
        <v>13</v>
      </c>
      <c r="EI330" s="171"/>
      <c r="EJ330" s="441">
        <f t="shared" si="216"/>
        <v>7.5819672131147473E-2</v>
      </c>
      <c r="EK330" s="441">
        <f t="shared" si="217"/>
        <v>4.3325526932084212E-2</v>
      </c>
      <c r="EL330" s="441">
        <f t="shared" si="218"/>
        <v>0.11914519906323193</v>
      </c>
      <c r="EM330" s="442">
        <f t="shared" si="242"/>
        <v>7.9430132708821197E-2</v>
      </c>
      <c r="EN330" s="443" t="str">
        <f t="shared" si="243"/>
        <v>BAIK</v>
      </c>
      <c r="EO330" s="195"/>
      <c r="EP330" s="196" t="e">
        <f>'2. SUHU &amp; FISIK TRAFO'!CY330</f>
        <v>#NAME?</v>
      </c>
      <c r="EQ330" s="168" t="e">
        <f t="shared" si="244"/>
        <v>#NAME?</v>
      </c>
      <c r="ER330" s="189" t="e">
        <f t="shared" si="245"/>
        <v>#NAME?</v>
      </c>
      <c r="ES330" s="195"/>
      <c r="ET330" s="447">
        <f t="shared" si="227"/>
        <v>78.686800000000005</v>
      </c>
      <c r="EU330" s="447">
        <f t="shared" si="246"/>
        <v>62.94944000000001</v>
      </c>
      <c r="EV330" s="448">
        <f t="shared" si="219"/>
        <v>39.343400000000003</v>
      </c>
      <c r="EW330" s="449" t="str">
        <f t="shared" si="247"/>
        <v>BAIK</v>
      </c>
      <c r="EX330" s="721"/>
      <c r="EY330" s="447">
        <f t="shared" si="228"/>
        <v>105.2796</v>
      </c>
      <c r="EZ330" s="447">
        <f t="shared" si="220"/>
        <v>84.223680000000002</v>
      </c>
      <c r="FA330" s="448">
        <f t="shared" si="229"/>
        <v>52.639800000000001</v>
      </c>
      <c r="FB330" s="449" t="str">
        <f t="shared" si="221"/>
        <v>BAIK</v>
      </c>
      <c r="FC330" s="195"/>
      <c r="FD330" s="453">
        <f t="shared" si="222"/>
        <v>50.9</v>
      </c>
      <c r="FE330" s="454">
        <f t="shared" si="223"/>
        <v>289.01734104046244</v>
      </c>
      <c r="FF330" s="725">
        <f t="shared" si="224"/>
        <v>17.6114</v>
      </c>
      <c r="FG330" s="202" t="str">
        <f t="shared" si="248"/>
        <v>KURANG</v>
      </c>
    </row>
    <row r="331" spans="1:163">
      <c r="A331" s="347">
        <v>319</v>
      </c>
      <c r="B331" s="764" t="s">
        <v>2232</v>
      </c>
      <c r="C331" s="331" t="s">
        <v>1954</v>
      </c>
      <c r="D331" s="259" t="s">
        <v>1944</v>
      </c>
      <c r="E331" s="319" t="s">
        <v>1845</v>
      </c>
      <c r="F331" s="319" t="s">
        <v>1853</v>
      </c>
      <c r="G331" s="208" t="s">
        <v>204</v>
      </c>
      <c r="H331" s="214" t="s">
        <v>208</v>
      </c>
      <c r="I331" s="463" t="s">
        <v>1955</v>
      </c>
      <c r="J331" s="462" t="s">
        <v>1956</v>
      </c>
      <c r="K331" s="259" t="s">
        <v>341</v>
      </c>
      <c r="L331" s="259" t="s">
        <v>342</v>
      </c>
      <c r="M331" s="259">
        <v>200</v>
      </c>
      <c r="N331" s="259">
        <v>193304130</v>
      </c>
      <c r="O331" s="259">
        <v>2019</v>
      </c>
      <c r="P331" s="259" t="s">
        <v>316</v>
      </c>
      <c r="Q331" s="703">
        <v>0.80763888888759539</v>
      </c>
      <c r="R331" s="433">
        <v>44814</v>
      </c>
      <c r="S331" s="331" t="s">
        <v>318</v>
      </c>
      <c r="T331" s="331" t="s">
        <v>343</v>
      </c>
      <c r="U331" s="259">
        <v>4</v>
      </c>
      <c r="V331" s="259">
        <v>1</v>
      </c>
      <c r="W331" s="259">
        <v>3</v>
      </c>
      <c r="X331" s="259">
        <v>20000</v>
      </c>
      <c r="Y331" s="332">
        <v>401</v>
      </c>
      <c r="Z331" s="332">
        <v>399</v>
      </c>
      <c r="AA331" s="332">
        <v>400</v>
      </c>
      <c r="AB331" s="332">
        <v>231</v>
      </c>
      <c r="AC331" s="332">
        <v>231</v>
      </c>
      <c r="AD331" s="332">
        <v>230</v>
      </c>
      <c r="AE331" s="332">
        <v>98.7</v>
      </c>
      <c r="AF331" s="332">
        <v>94.3</v>
      </c>
      <c r="AG331" s="332">
        <v>97.2</v>
      </c>
      <c r="AH331" s="332">
        <v>6</v>
      </c>
      <c r="AI331" s="332">
        <v>94.3</v>
      </c>
      <c r="AJ331" s="332">
        <v>96.2</v>
      </c>
      <c r="AK331" s="332">
        <v>94.9</v>
      </c>
      <c r="AL331" s="332">
        <v>6</v>
      </c>
      <c r="AM331" s="332"/>
      <c r="AN331" s="332"/>
      <c r="AO331" s="332"/>
      <c r="AP331" s="332"/>
      <c r="AQ331" s="332"/>
      <c r="AR331" s="332"/>
      <c r="AS331" s="332"/>
      <c r="AT331" s="332"/>
      <c r="AU331" s="332"/>
      <c r="AV331" s="332"/>
      <c r="AW331" s="332"/>
      <c r="AX331" s="332"/>
      <c r="AY331" s="332">
        <v>0.85</v>
      </c>
      <c r="AZ331" s="332">
        <v>0.86</v>
      </c>
      <c r="BA331" s="332">
        <v>0.87</v>
      </c>
      <c r="BB331" s="261">
        <v>402</v>
      </c>
      <c r="BC331" s="261">
        <v>404</v>
      </c>
      <c r="BD331" s="261">
        <v>401</v>
      </c>
      <c r="BE331" s="261">
        <v>231</v>
      </c>
      <c r="BF331" s="261">
        <v>233</v>
      </c>
      <c r="BG331" s="261">
        <v>231</v>
      </c>
      <c r="BH331" s="261">
        <v>74.8</v>
      </c>
      <c r="BI331" s="261">
        <v>48.1</v>
      </c>
      <c r="BJ331" s="261">
        <v>57.8</v>
      </c>
      <c r="BK331" s="261">
        <v>25.8</v>
      </c>
      <c r="BL331" s="261">
        <v>75.2</v>
      </c>
      <c r="BM331" s="261">
        <v>49.5</v>
      </c>
      <c r="BN331" s="261">
        <v>58.3</v>
      </c>
      <c r="BO331" s="261">
        <v>25.8</v>
      </c>
      <c r="BP331" s="261"/>
      <c r="BQ331" s="261"/>
      <c r="BR331" s="261"/>
      <c r="BS331" s="261"/>
      <c r="BT331" s="261"/>
      <c r="BU331" s="261"/>
      <c r="BV331" s="261"/>
      <c r="BW331" s="261"/>
      <c r="BX331" s="261"/>
      <c r="BY331" s="261"/>
      <c r="BZ331" s="261"/>
      <c r="CA331" s="261"/>
      <c r="CB331" s="261">
        <v>0.85</v>
      </c>
      <c r="CC331" s="261">
        <v>0.85</v>
      </c>
      <c r="CD331" s="261">
        <v>0.86</v>
      </c>
      <c r="CE331" s="333" t="s">
        <v>1801</v>
      </c>
      <c r="CF331" s="333">
        <v>163000204072</v>
      </c>
      <c r="CG331" s="333" t="s">
        <v>1801</v>
      </c>
      <c r="CH331" s="333">
        <v>163000204072</v>
      </c>
      <c r="CI331" s="333" t="s">
        <v>1703</v>
      </c>
      <c r="CJ331" s="333">
        <v>163000204072</v>
      </c>
      <c r="CK331" s="333"/>
      <c r="CL331" s="333"/>
      <c r="CM331" s="333"/>
      <c r="CN331" s="333"/>
      <c r="CO331" s="333"/>
      <c r="CP331" s="333"/>
      <c r="CQ331" s="333"/>
      <c r="CR331" s="333"/>
      <c r="CS331" s="333"/>
      <c r="CT331" s="333"/>
      <c r="CU331" s="333"/>
      <c r="CV331" s="333"/>
      <c r="CW331" s="333"/>
      <c r="CX331" s="333"/>
      <c r="CY331" s="333"/>
      <c r="CZ331" s="333"/>
      <c r="DA331" s="333"/>
      <c r="DB331" s="374"/>
      <c r="DC331" s="154"/>
      <c r="DD331" s="179">
        <f t="shared" si="207"/>
        <v>289.01734104046244</v>
      </c>
      <c r="DE331" s="179">
        <f t="shared" si="208"/>
        <v>34.150199999999998</v>
      </c>
      <c r="DF331" s="179">
        <f t="shared" si="209"/>
        <v>32.627799999999993</v>
      </c>
      <c r="DG331" s="179">
        <f t="shared" si="210"/>
        <v>33.6312</v>
      </c>
      <c r="DH331" s="180">
        <f t="shared" si="211"/>
        <v>98.7</v>
      </c>
      <c r="DI331" s="181">
        <f t="shared" si="230"/>
        <v>0</v>
      </c>
      <c r="DJ331" s="182">
        <f t="shared" si="225"/>
        <v>0</v>
      </c>
      <c r="DK331" s="182">
        <f t="shared" si="226"/>
        <v>1</v>
      </c>
      <c r="DL331" s="182">
        <f t="shared" si="231"/>
        <v>0</v>
      </c>
      <c r="DM331" s="182">
        <f t="shared" si="232"/>
        <v>0</v>
      </c>
      <c r="DN331" s="182">
        <f t="shared" si="233"/>
        <v>0</v>
      </c>
      <c r="DO331" s="182">
        <f t="shared" si="212"/>
        <v>1</v>
      </c>
      <c r="DP331" s="182">
        <f t="shared" si="213"/>
        <v>0</v>
      </c>
      <c r="DQ331" s="25">
        <f t="shared" si="214"/>
        <v>0</v>
      </c>
      <c r="DR331" s="169"/>
      <c r="DS331" s="166" t="str">
        <f t="shared" si="234"/>
        <v>A</v>
      </c>
      <c r="DT331" s="166" t="str">
        <f t="shared" si="235"/>
        <v>A</v>
      </c>
      <c r="DU331" s="167">
        <f t="shared" si="236"/>
        <v>1</v>
      </c>
      <c r="DV331" s="153" t="str">
        <f>VLOOKUP(M331,'Data Master kondisi'!$O$3:$P$11,2,FALSE)</f>
        <v>Y</v>
      </c>
      <c r="DW331" s="153">
        <f>LOOKUP(DV331,{"X","X","X","Y","Y","Y","Z","Z","Z"},{6,6,6,4,4,4,2,2,2})</f>
        <v>4</v>
      </c>
      <c r="DX331" s="153">
        <f t="shared" si="215"/>
        <v>1</v>
      </c>
      <c r="DY331" s="153">
        <f t="shared" si="237"/>
        <v>6</v>
      </c>
      <c r="DZ331" s="153" t="str">
        <f>VLOOKUP(G331,'Data Master class'!$A$5:$D$12,3,FALSE)</f>
        <v>A</v>
      </c>
      <c r="EA331" s="160" t="str">
        <f t="shared" si="238"/>
        <v>CUKUP</v>
      </c>
      <c r="EB331" s="156"/>
      <c r="EC331" s="153">
        <f>VLOOKUP(G331,'Data Master class'!$A$5:$D$12,2,FALSE)</f>
        <v>5</v>
      </c>
      <c r="ED331" s="153" t="str">
        <f>VLOOKUP(H331,'Data Master class'!$E$5:$G$6,3,FALSE)</f>
        <v>X</v>
      </c>
      <c r="EE331" s="153">
        <f>VLOOKUP(H331,'Data Master class'!$E$5:$G$6,2,FALSE)</f>
        <v>2</v>
      </c>
      <c r="EF331" s="153">
        <f t="shared" si="239"/>
        <v>7</v>
      </c>
      <c r="EG331" s="153" t="str">
        <f t="shared" si="240"/>
        <v>CLASS 2</v>
      </c>
      <c r="EH331" s="153">
        <f t="shared" si="241"/>
        <v>13</v>
      </c>
      <c r="EI331" s="171"/>
      <c r="EJ331" s="441">
        <f t="shared" si="216"/>
        <v>2.0330806340454879E-2</v>
      </c>
      <c r="EK331" s="441">
        <f t="shared" si="217"/>
        <v>2.5155065472088255E-2</v>
      </c>
      <c r="EL331" s="441">
        <f t="shared" si="218"/>
        <v>4.8242591316333761E-3</v>
      </c>
      <c r="EM331" s="442">
        <f t="shared" si="242"/>
        <v>1.6770043648058838E-2</v>
      </c>
      <c r="EN331" s="443" t="str">
        <f t="shared" si="243"/>
        <v>BAIK</v>
      </c>
      <c r="EO331" s="195"/>
      <c r="EP331" s="196" t="e">
        <f>'2. SUHU &amp; FISIK TRAFO'!CY331</f>
        <v>#NAME?</v>
      </c>
      <c r="EQ331" s="168" t="e">
        <f t="shared" si="244"/>
        <v>#NAME?</v>
      </c>
      <c r="ER331" s="189" t="e">
        <f t="shared" si="245"/>
        <v>#NAME?</v>
      </c>
      <c r="ES331" s="195"/>
      <c r="ET331" s="447">
        <f t="shared" si="227"/>
        <v>66.939000000000007</v>
      </c>
      <c r="EU331" s="447">
        <f t="shared" si="246"/>
        <v>53.551200000000009</v>
      </c>
      <c r="EV331" s="448">
        <f t="shared" si="219"/>
        <v>33.469500000000004</v>
      </c>
      <c r="EW331" s="449" t="str">
        <f t="shared" si="247"/>
        <v>BAIK</v>
      </c>
      <c r="EX331" s="721"/>
      <c r="EY331" s="447">
        <f t="shared" si="228"/>
        <v>41.837899999999998</v>
      </c>
      <c r="EZ331" s="447">
        <f t="shared" si="220"/>
        <v>33.470320000000001</v>
      </c>
      <c r="FA331" s="448">
        <f t="shared" si="229"/>
        <v>20.918949999999999</v>
      </c>
      <c r="FB331" s="449" t="str">
        <f t="shared" si="221"/>
        <v>BAIK</v>
      </c>
      <c r="FC331" s="195"/>
      <c r="FD331" s="453">
        <f t="shared" si="222"/>
        <v>6</v>
      </c>
      <c r="FE331" s="454">
        <f t="shared" si="223"/>
        <v>289.01734104046244</v>
      </c>
      <c r="FF331" s="725">
        <f t="shared" si="224"/>
        <v>2.0760000000000001</v>
      </c>
      <c r="FG331" s="202" t="str">
        <f t="shared" si="248"/>
        <v>BAIK</v>
      </c>
    </row>
    <row r="332" spans="1:163">
      <c r="A332" s="347">
        <v>320</v>
      </c>
      <c r="B332" s="764" t="s">
        <v>2232</v>
      </c>
      <c r="C332" s="331" t="s">
        <v>1957</v>
      </c>
      <c r="D332" s="259" t="s">
        <v>1958</v>
      </c>
      <c r="E332" s="319" t="s">
        <v>1845</v>
      </c>
      <c r="F332" s="319" t="s">
        <v>1951</v>
      </c>
      <c r="G332" s="208" t="s">
        <v>204</v>
      </c>
      <c r="H332" s="214" t="s">
        <v>208</v>
      </c>
      <c r="I332" s="463" t="s">
        <v>1959</v>
      </c>
      <c r="J332" s="462" t="s">
        <v>1960</v>
      </c>
      <c r="K332" s="259" t="s">
        <v>341</v>
      </c>
      <c r="L332" s="259" t="s">
        <v>414</v>
      </c>
      <c r="M332" s="259">
        <v>100</v>
      </c>
      <c r="N332" s="259">
        <v>1400031007628</v>
      </c>
      <c r="O332" s="259">
        <v>2014</v>
      </c>
      <c r="P332" s="259" t="s">
        <v>316</v>
      </c>
      <c r="Q332" s="703">
        <v>0.77916666666715173</v>
      </c>
      <c r="R332" s="433">
        <v>44812</v>
      </c>
      <c r="S332" s="331" t="s">
        <v>318</v>
      </c>
      <c r="T332" s="331" t="s">
        <v>343</v>
      </c>
      <c r="U332" s="259">
        <v>4</v>
      </c>
      <c r="V332" s="259">
        <v>2</v>
      </c>
      <c r="W332" s="259">
        <v>3</v>
      </c>
      <c r="X332" s="259">
        <v>20000</v>
      </c>
      <c r="Y332" s="332">
        <v>410</v>
      </c>
      <c r="Z332" s="332">
        <v>409</v>
      </c>
      <c r="AA332" s="332">
        <v>407</v>
      </c>
      <c r="AB332" s="332">
        <v>235</v>
      </c>
      <c r="AC332" s="332">
        <v>236</v>
      </c>
      <c r="AD332" s="332">
        <v>234</v>
      </c>
      <c r="AE332" s="332">
        <v>0</v>
      </c>
      <c r="AF332" s="332">
        <v>0</v>
      </c>
      <c r="AG332" s="332">
        <v>0</v>
      </c>
      <c r="AH332" s="332">
        <v>0</v>
      </c>
      <c r="AI332" s="332">
        <v>18.899999999999999</v>
      </c>
      <c r="AJ332" s="332">
        <v>3.5</v>
      </c>
      <c r="AK332" s="332">
        <v>7.6</v>
      </c>
      <c r="AL332" s="332">
        <v>15.6</v>
      </c>
      <c r="AM332" s="332">
        <v>18.7</v>
      </c>
      <c r="AN332" s="332">
        <v>3.3</v>
      </c>
      <c r="AO332" s="332">
        <v>7</v>
      </c>
      <c r="AP332" s="332">
        <v>16.399999999999999</v>
      </c>
      <c r="AQ332" s="332"/>
      <c r="AR332" s="332"/>
      <c r="AS332" s="332"/>
      <c r="AT332" s="332"/>
      <c r="AU332" s="332"/>
      <c r="AV332" s="332"/>
      <c r="AW332" s="332"/>
      <c r="AX332" s="332"/>
      <c r="AY332" s="332">
        <v>0.88</v>
      </c>
      <c r="AZ332" s="332">
        <v>0.87</v>
      </c>
      <c r="BA332" s="332">
        <v>0.87</v>
      </c>
      <c r="BB332" s="261">
        <v>404</v>
      </c>
      <c r="BC332" s="261">
        <v>402</v>
      </c>
      <c r="BD332" s="261">
        <v>402</v>
      </c>
      <c r="BE332" s="261">
        <v>232</v>
      </c>
      <c r="BF332" s="261">
        <v>233</v>
      </c>
      <c r="BG332" s="261">
        <v>232</v>
      </c>
      <c r="BH332" s="261">
        <v>0</v>
      </c>
      <c r="BI332" s="261">
        <v>0</v>
      </c>
      <c r="BJ332" s="261">
        <v>0</v>
      </c>
      <c r="BK332" s="261">
        <v>0</v>
      </c>
      <c r="BL332" s="261">
        <v>16.2</v>
      </c>
      <c r="BM332" s="261">
        <v>5.8</v>
      </c>
      <c r="BN332" s="261">
        <v>2.8</v>
      </c>
      <c r="BO332" s="261">
        <v>12.1</v>
      </c>
      <c r="BP332" s="261">
        <v>14.1</v>
      </c>
      <c r="BQ332" s="261">
        <v>5.7</v>
      </c>
      <c r="BR332" s="261">
        <v>2.7</v>
      </c>
      <c r="BS332" s="261">
        <v>12</v>
      </c>
      <c r="BT332" s="261"/>
      <c r="BU332" s="261"/>
      <c r="BV332" s="261"/>
      <c r="BW332" s="261"/>
      <c r="BX332" s="261"/>
      <c r="BY332" s="261"/>
      <c r="BZ332" s="261"/>
      <c r="CA332" s="261"/>
      <c r="CB332" s="261">
        <v>0.86</v>
      </c>
      <c r="CC332" s="261">
        <v>0.85</v>
      </c>
      <c r="CD332" s="261">
        <v>0.87</v>
      </c>
      <c r="CE332" s="333">
        <v>228</v>
      </c>
      <c r="CF332" s="333">
        <v>45017344099</v>
      </c>
      <c r="CG332" s="333"/>
      <c r="CH332" s="333"/>
      <c r="CI332" s="333"/>
      <c r="CJ332" s="333"/>
      <c r="CK332" s="333">
        <v>228</v>
      </c>
      <c r="CL332" s="333">
        <v>86065026006</v>
      </c>
      <c r="CM332" s="333"/>
      <c r="CN332" s="333"/>
      <c r="CO332" s="333"/>
      <c r="CP332" s="333"/>
      <c r="CQ332" s="333"/>
      <c r="CR332" s="333"/>
      <c r="CS332" s="333"/>
      <c r="CT332" s="333"/>
      <c r="CU332" s="333"/>
      <c r="CV332" s="333"/>
      <c r="CW332" s="333"/>
      <c r="CX332" s="333"/>
      <c r="CY332" s="333"/>
      <c r="CZ332" s="333"/>
      <c r="DA332" s="333"/>
      <c r="DB332" s="374"/>
      <c r="DC332" s="154"/>
      <c r="DD332" s="179">
        <f t="shared" si="207"/>
        <v>141.44404944883968</v>
      </c>
      <c r="DE332" s="179">
        <f t="shared" si="208"/>
        <v>0</v>
      </c>
      <c r="DF332" s="179">
        <f t="shared" si="209"/>
        <v>0</v>
      </c>
      <c r="DG332" s="179">
        <f t="shared" si="210"/>
        <v>0</v>
      </c>
      <c r="DH332" s="180">
        <f t="shared" si="211"/>
        <v>0</v>
      </c>
      <c r="DI332" s="181">
        <f t="shared" si="230"/>
        <v>228</v>
      </c>
      <c r="DJ332" s="182">
        <f t="shared" si="225"/>
        <v>1</v>
      </c>
      <c r="DK332" s="182">
        <f t="shared" si="226"/>
        <v>0</v>
      </c>
      <c r="DL332" s="182">
        <f t="shared" si="231"/>
        <v>0</v>
      </c>
      <c r="DM332" s="182">
        <f t="shared" si="232"/>
        <v>0</v>
      </c>
      <c r="DN332" s="182">
        <f t="shared" si="233"/>
        <v>0</v>
      </c>
      <c r="DO332" s="182">
        <f t="shared" si="212"/>
        <v>1</v>
      </c>
      <c r="DP332" s="182">
        <f t="shared" si="213"/>
        <v>0</v>
      </c>
      <c r="DQ332" s="25">
        <f t="shared" si="214"/>
        <v>0</v>
      </c>
      <c r="DR332" s="169"/>
      <c r="DS332" s="166" t="str">
        <f t="shared" si="234"/>
        <v>A</v>
      </c>
      <c r="DT332" s="166" t="e">
        <f t="shared" si="235"/>
        <v>#DIV/0!</v>
      </c>
      <c r="DU332" s="167" t="e">
        <f t="shared" si="236"/>
        <v>#DIV/0!</v>
      </c>
      <c r="DV332" s="153" t="str">
        <f>VLOOKUP(M332,'Data Master kondisi'!$O$3:$P$11,2,FALSE)</f>
        <v>Z</v>
      </c>
      <c r="DW332" s="153">
        <f>LOOKUP(DV332,{"X","X","X","Y","Y","Y","Z","Z","Z"},{6,6,6,4,4,4,2,2,2})</f>
        <v>2</v>
      </c>
      <c r="DX332" s="153">
        <f t="shared" si="215"/>
        <v>1</v>
      </c>
      <c r="DY332" s="153" t="e">
        <f t="shared" si="237"/>
        <v>#DIV/0!</v>
      </c>
      <c r="DZ332" s="153" t="str">
        <f>VLOOKUP(G332,'Data Master class'!$A$5:$D$12,3,FALSE)</f>
        <v>A</v>
      </c>
      <c r="EA332" s="160" t="e">
        <f t="shared" si="238"/>
        <v>#DIV/0!</v>
      </c>
      <c r="EB332" s="156"/>
      <c r="EC332" s="153">
        <f>VLOOKUP(G332,'Data Master class'!$A$5:$D$12,2,FALSE)</f>
        <v>5</v>
      </c>
      <c r="ED332" s="153" t="str">
        <f>VLOOKUP(H332,'Data Master class'!$E$5:$G$6,3,FALSE)</f>
        <v>X</v>
      </c>
      <c r="EE332" s="153">
        <f>VLOOKUP(H332,'Data Master class'!$E$5:$G$6,2,FALSE)</f>
        <v>2</v>
      </c>
      <c r="EF332" s="153">
        <f t="shared" si="239"/>
        <v>7</v>
      </c>
      <c r="EG332" s="153" t="str">
        <f t="shared" si="240"/>
        <v>CLASS 2</v>
      </c>
      <c r="EH332" s="153" t="e">
        <f t="shared" si="241"/>
        <v>#DIV/0!</v>
      </c>
      <c r="EI332" s="171"/>
      <c r="EJ332" s="441" t="e">
        <f t="shared" si="216"/>
        <v>#DIV/0!</v>
      </c>
      <c r="EK332" s="441" t="e">
        <f t="shared" si="217"/>
        <v>#DIV/0!</v>
      </c>
      <c r="EL332" s="441" t="e">
        <f t="shared" si="218"/>
        <v>#DIV/0!</v>
      </c>
      <c r="EM332" s="442" t="e">
        <f t="shared" si="242"/>
        <v>#DIV/0!</v>
      </c>
      <c r="EN332" s="443" t="e">
        <f t="shared" si="243"/>
        <v>#DIV/0!</v>
      </c>
      <c r="EO332" s="195"/>
      <c r="EP332" s="196" t="e">
        <f>'2. SUHU &amp; FISIK TRAFO'!CY332</f>
        <v>#NAME?</v>
      </c>
      <c r="EQ332" s="168" t="e">
        <f t="shared" si="244"/>
        <v>#NAME?</v>
      </c>
      <c r="ER332" s="189" t="e">
        <f t="shared" si="245"/>
        <v>#NAME?</v>
      </c>
      <c r="ES332" s="195"/>
      <c r="ET332" s="447">
        <f t="shared" si="227"/>
        <v>0</v>
      </c>
      <c r="EU332" s="447">
        <f t="shared" si="246"/>
        <v>0</v>
      </c>
      <c r="EV332" s="448">
        <f t="shared" si="219"/>
        <v>0</v>
      </c>
      <c r="EW332" s="449">
        <f t="shared" si="247"/>
        <v>0</v>
      </c>
      <c r="EX332" s="721"/>
      <c r="EY332" s="447">
        <f t="shared" si="228"/>
        <v>0</v>
      </c>
      <c r="EZ332" s="447">
        <f t="shared" si="220"/>
        <v>0</v>
      </c>
      <c r="FA332" s="448">
        <f t="shared" si="229"/>
        <v>0</v>
      </c>
      <c r="FB332" s="449">
        <f t="shared" si="221"/>
        <v>0</v>
      </c>
      <c r="FC332" s="195"/>
      <c r="FD332" s="453">
        <f t="shared" si="222"/>
        <v>0</v>
      </c>
      <c r="FE332" s="454">
        <f t="shared" si="223"/>
        <v>144.50867052023122</v>
      </c>
      <c r="FF332" s="725">
        <f t="shared" si="224"/>
        <v>0</v>
      </c>
      <c r="FG332" s="202">
        <f t="shared" si="248"/>
        <v>0</v>
      </c>
    </row>
    <row r="333" spans="1:163">
      <c r="A333" s="347">
        <v>321</v>
      </c>
      <c r="B333" s="764" t="s">
        <v>2232</v>
      </c>
      <c r="C333" s="331" t="s">
        <v>1961</v>
      </c>
      <c r="D333" s="259" t="s">
        <v>1962</v>
      </c>
      <c r="E333" s="319" t="s">
        <v>1845</v>
      </c>
      <c r="F333" s="319" t="s">
        <v>1905</v>
      </c>
      <c r="G333" s="208" t="s">
        <v>204</v>
      </c>
      <c r="H333" s="214" t="s">
        <v>208</v>
      </c>
      <c r="I333" s="463" t="s">
        <v>1963</v>
      </c>
      <c r="J333" s="462" t="s">
        <v>1964</v>
      </c>
      <c r="K333" s="259" t="s">
        <v>341</v>
      </c>
      <c r="L333" s="259" t="s">
        <v>371</v>
      </c>
      <c r="M333" s="259">
        <v>100</v>
      </c>
      <c r="N333" s="259" t="s">
        <v>1965</v>
      </c>
      <c r="O333" s="259">
        <v>2017</v>
      </c>
      <c r="P333" s="259" t="s">
        <v>316</v>
      </c>
      <c r="Q333" s="703">
        <v>0.86458333333575865</v>
      </c>
      <c r="R333" s="433">
        <v>44819</v>
      </c>
      <c r="S333" s="331" t="s">
        <v>318</v>
      </c>
      <c r="T333" s="331" t="s">
        <v>343</v>
      </c>
      <c r="U333" s="259">
        <v>4</v>
      </c>
      <c r="V333" s="259">
        <v>2</v>
      </c>
      <c r="W333" s="259">
        <v>3</v>
      </c>
      <c r="X333" s="259">
        <v>20000</v>
      </c>
      <c r="Y333" s="332">
        <v>401</v>
      </c>
      <c r="Z333" s="332">
        <v>398</v>
      </c>
      <c r="AA333" s="332">
        <v>390</v>
      </c>
      <c r="AB333" s="332">
        <v>230</v>
      </c>
      <c r="AC333" s="332">
        <v>231</v>
      </c>
      <c r="AD333" s="332">
        <v>229</v>
      </c>
      <c r="AE333" s="332">
        <v>78.8</v>
      </c>
      <c r="AF333" s="332">
        <v>81.599999999999994</v>
      </c>
      <c r="AG333" s="332">
        <v>63.9</v>
      </c>
      <c r="AH333" s="332">
        <v>33.1</v>
      </c>
      <c r="AI333" s="332">
        <v>35.700000000000003</v>
      </c>
      <c r="AJ333" s="332">
        <v>39.700000000000003</v>
      </c>
      <c r="AK333" s="332">
        <v>40.9</v>
      </c>
      <c r="AL333" s="332">
        <v>19.2</v>
      </c>
      <c r="AM333" s="332">
        <v>50.2</v>
      </c>
      <c r="AN333" s="332">
        <v>35.700000000000003</v>
      </c>
      <c r="AO333" s="332">
        <v>27.5</v>
      </c>
      <c r="AP333" s="332">
        <v>32.1</v>
      </c>
      <c r="AQ333" s="332"/>
      <c r="AR333" s="332"/>
      <c r="AS333" s="332"/>
      <c r="AT333" s="332"/>
      <c r="AU333" s="332"/>
      <c r="AV333" s="332"/>
      <c r="AW333" s="332"/>
      <c r="AX333" s="332"/>
      <c r="AY333" s="332">
        <v>0.86</v>
      </c>
      <c r="AZ333" s="332">
        <v>0.86</v>
      </c>
      <c r="BA333" s="332">
        <v>0.85</v>
      </c>
      <c r="BB333" s="261">
        <v>401</v>
      </c>
      <c r="BC333" s="261">
        <v>401</v>
      </c>
      <c r="BD333" s="261">
        <v>402</v>
      </c>
      <c r="BE333" s="261">
        <v>232</v>
      </c>
      <c r="BF333" s="261">
        <v>231</v>
      </c>
      <c r="BG333" s="261">
        <v>231</v>
      </c>
      <c r="BH333" s="261">
        <v>49.9</v>
      </c>
      <c r="BI333" s="261">
        <v>106.1</v>
      </c>
      <c r="BJ333" s="261">
        <v>43</v>
      </c>
      <c r="BK333" s="261">
        <v>47.4</v>
      </c>
      <c r="BL333" s="261">
        <v>13.1</v>
      </c>
      <c r="BM333" s="261">
        <v>42.4</v>
      </c>
      <c r="BN333" s="261">
        <v>52.1</v>
      </c>
      <c r="BO333" s="261">
        <v>37.200000000000003</v>
      </c>
      <c r="BP333" s="261">
        <v>45.6</v>
      </c>
      <c r="BQ333" s="261">
        <v>58.1</v>
      </c>
      <c r="BR333" s="261">
        <v>22.4</v>
      </c>
      <c r="BS333" s="261">
        <v>25.4</v>
      </c>
      <c r="BT333" s="261"/>
      <c r="BU333" s="261"/>
      <c r="BV333" s="261"/>
      <c r="BW333" s="261"/>
      <c r="BX333" s="261"/>
      <c r="BY333" s="261"/>
      <c r="BZ333" s="261"/>
      <c r="CA333" s="261"/>
      <c r="CB333" s="261">
        <v>0.86</v>
      </c>
      <c r="CC333" s="261">
        <v>0.87</v>
      </c>
      <c r="CD333" s="261">
        <v>0.85</v>
      </c>
      <c r="CE333" s="333">
        <v>234</v>
      </c>
      <c r="CF333" s="333">
        <v>45017347548</v>
      </c>
      <c r="CG333" s="333">
        <v>234</v>
      </c>
      <c r="CH333" s="333">
        <v>56601313838</v>
      </c>
      <c r="CI333" s="333">
        <v>226</v>
      </c>
      <c r="CJ333" s="333">
        <v>56601313820</v>
      </c>
      <c r="CK333" s="333">
        <v>223</v>
      </c>
      <c r="CL333" s="333">
        <v>86089834553</v>
      </c>
      <c r="CM333" s="333">
        <v>234</v>
      </c>
      <c r="CN333" s="333">
        <v>86032074170</v>
      </c>
      <c r="CO333" s="333">
        <v>226</v>
      </c>
      <c r="CP333" s="333">
        <v>4501723384</v>
      </c>
      <c r="CQ333" s="333"/>
      <c r="CR333" s="333"/>
      <c r="CS333" s="333"/>
      <c r="CT333" s="333"/>
      <c r="CU333" s="333"/>
      <c r="CV333" s="333"/>
      <c r="CW333" s="333"/>
      <c r="CX333" s="333"/>
      <c r="CY333" s="333"/>
      <c r="CZ333" s="333"/>
      <c r="DA333" s="333"/>
      <c r="DB333" s="374"/>
      <c r="DC333" s="154"/>
      <c r="DD333" s="179">
        <f t="shared" ref="DD333:DD396" si="249">((M333*1000)/(1.73*AVERAGE(Y333:AA333)))</f>
        <v>145.84558841402645</v>
      </c>
      <c r="DE333" s="179">
        <f t="shared" ref="DE333:DE396" si="250">((AE333/((M333*1000)/(1.73*AVERAGE(Y333:AA333)))*100))</f>
        <v>54.029745333333338</v>
      </c>
      <c r="DF333" s="179">
        <f t="shared" ref="DF333:DF396" si="251">((AF333/((M333*1000)/(1.73*AVERAGE(Y333:AA333)))*100))</f>
        <v>55.949583999999994</v>
      </c>
      <c r="DG333" s="179">
        <f t="shared" ref="DG333:DG396" si="252">((AG333/((M333*1000)/(1.73*AVERAGE(Y333:AA333)))*100))</f>
        <v>43.813460999999997</v>
      </c>
      <c r="DH333" s="180">
        <f t="shared" ref="DH333:DH396" si="253">MAX(AE333:AG333)</f>
        <v>81.599999999999994</v>
      </c>
      <c r="DI333" s="181">
        <f t="shared" si="230"/>
        <v>223</v>
      </c>
      <c r="DJ333" s="182">
        <f t="shared" si="225"/>
        <v>0</v>
      </c>
      <c r="DK333" s="182">
        <f t="shared" si="226"/>
        <v>0</v>
      </c>
      <c r="DL333" s="182">
        <f t="shared" si="231"/>
        <v>1</v>
      </c>
      <c r="DM333" s="182">
        <f t="shared" si="232"/>
        <v>0</v>
      </c>
      <c r="DN333" s="182">
        <f t="shared" si="233"/>
        <v>0</v>
      </c>
      <c r="DO333" s="182">
        <f t="shared" ref="DO333:DO396" si="254">IF(ISERR(DH333/(M333/(1.732*0.001*MAX(Y333:AA333)))&lt;0.5),0,IF(DH333/(M333/(1.732*0.001*MAX(Y333:AA333)))&lt;0.5,1,0))</f>
        <v>0</v>
      </c>
      <c r="DP333" s="182">
        <f t="shared" ref="DP333:DP396" si="255">IF(ISERR(AND(DH333/(M333/(1.732*0.001*MAX(Y333:AA333)))&gt;0.5,DH333/(M333/(1.732*0.001*MAX(Y333:AA333)))&lt;0.8)),0,IF(AND(DH333/(M333/(1.732*0.001*MAX(Y333:AA333)))&gt;0.5,DH333/(M333/(1.732*0.001*MAX(Y333:AA333)))&lt;0.8),1,0))</f>
        <v>1</v>
      </c>
      <c r="DQ333" s="25">
        <f t="shared" ref="DQ333:DQ396" si="256">IF(ISERR(AND(DH333/(M333/(1.732*0.001*MAX(Y333:AA333)))&gt;=0.8,DH333/(M333/(1.732*0.001*MAX(Y333:AA333)))&lt;=1)),0,IF(AND(DH333/(M333/(1.732*0.001*MAX(Y333:AA333)))&gt;=0.8,DH333/(M333/(1.732*0.001*MAX(Y333:AA333)))&lt;=1),1,0))</f>
        <v>0</v>
      </c>
      <c r="DR333" s="169"/>
      <c r="DS333" s="166" t="str">
        <f t="shared" si="234"/>
        <v>A</v>
      </c>
      <c r="DT333" s="166" t="str">
        <f t="shared" si="235"/>
        <v>A</v>
      </c>
      <c r="DU333" s="167">
        <f t="shared" si="236"/>
        <v>1</v>
      </c>
      <c r="DV333" s="153" t="str">
        <f>VLOOKUP(M333,'Data Master kondisi'!$O$3:$P$11,2,FALSE)</f>
        <v>Z</v>
      </c>
      <c r="DW333" s="153">
        <f>LOOKUP(DV333,{"X","X","X","Y","Y","Y","Z","Z","Z"},{6,6,6,4,4,4,2,2,2})</f>
        <v>2</v>
      </c>
      <c r="DX333" s="153">
        <f t="shared" ref="DX333:DX396" si="257">IF(O333&gt;=2010,1,IF(AND(O333&lt;=2009,O333&gt;=2000),2,IF(AND(O333&lt;=1999,O333&gt;=1990),3,IF(AND(O333&lt;=1989,O333&gt;=1980),4,IF(AND(O333&lt;=1979,O333&gt;=1970),5,0)))))</f>
        <v>1</v>
      </c>
      <c r="DY333" s="153">
        <f t="shared" si="237"/>
        <v>4</v>
      </c>
      <c r="DZ333" s="153" t="str">
        <f>VLOOKUP(G333,'Data Master class'!$A$5:$D$12,3,FALSE)</f>
        <v>A</v>
      </c>
      <c r="EA333" s="160" t="str">
        <f t="shared" si="238"/>
        <v>BAIK</v>
      </c>
      <c r="EB333" s="156"/>
      <c r="EC333" s="153">
        <f>VLOOKUP(G333,'Data Master class'!$A$5:$D$12,2,FALSE)</f>
        <v>5</v>
      </c>
      <c r="ED333" s="153" t="str">
        <f>VLOOKUP(H333,'Data Master class'!$E$5:$G$6,3,FALSE)</f>
        <v>X</v>
      </c>
      <c r="EE333" s="153">
        <f>VLOOKUP(H333,'Data Master class'!$E$5:$G$6,2,FALSE)</f>
        <v>2</v>
      </c>
      <c r="EF333" s="153">
        <f t="shared" si="239"/>
        <v>7</v>
      </c>
      <c r="EG333" s="153" t="str">
        <f t="shared" si="240"/>
        <v>CLASS 2</v>
      </c>
      <c r="EH333" s="153">
        <f t="shared" si="241"/>
        <v>11</v>
      </c>
      <c r="EI333" s="171"/>
      <c r="EJ333" s="441">
        <f t="shared" ref="EJ333:EJ396" si="258">ABS(AE333-AVERAGE(AE333:AG333))/((AE333+AF333+AG333)/3)</f>
        <v>5.394560855996431E-2</v>
      </c>
      <c r="EK333" s="441">
        <f t="shared" ref="EK333:EK396" si="259">ABS(AF333-AVERAGE(AE333:AG333))/((AE333+AF333+AG333)/3)</f>
        <v>9.1395452518947776E-2</v>
      </c>
      <c r="EL333" s="441">
        <f t="shared" ref="EL333:EL396" si="260">ABS(AG333-AVERAGE(AE333:AG333))/((AE333+AF333+AG333)/3)</f>
        <v>0.14534106107891218</v>
      </c>
      <c r="EM333" s="442">
        <f t="shared" si="242"/>
        <v>9.6894040719274765E-2</v>
      </c>
      <c r="EN333" s="443" t="str">
        <f t="shared" si="243"/>
        <v>BAIK</v>
      </c>
      <c r="EO333" s="195"/>
      <c r="EP333" s="196" t="e">
        <f>'2. SUHU &amp; FISIK TRAFO'!CY333</f>
        <v>#NAME?</v>
      </c>
      <c r="EQ333" s="168" t="e">
        <f t="shared" si="244"/>
        <v>#NAME?</v>
      </c>
      <c r="ER333" s="189" t="e">
        <f t="shared" si="245"/>
        <v>#NAME?</v>
      </c>
      <c r="ES333" s="195"/>
      <c r="ET333" s="447">
        <f t="shared" si="227"/>
        <v>51.606699999999996</v>
      </c>
      <c r="EU333" s="447">
        <f t="shared" si="246"/>
        <v>41.285359999999997</v>
      </c>
      <c r="EV333" s="448">
        <f t="shared" ref="EV333:EV396" si="261">(ET333/M333)*100</f>
        <v>51.606699999999996</v>
      </c>
      <c r="EW333" s="449" t="str">
        <f t="shared" si="247"/>
        <v>BAIK</v>
      </c>
      <c r="EX333" s="721"/>
      <c r="EY333" s="447">
        <f t="shared" si="228"/>
        <v>46.018899999999995</v>
      </c>
      <c r="EZ333" s="447">
        <f t="shared" ref="EZ333:EZ396" si="262">EY333*0.8</f>
        <v>36.81512</v>
      </c>
      <c r="FA333" s="448">
        <f t="shared" si="229"/>
        <v>46.018899999999995</v>
      </c>
      <c r="FB333" s="449" t="str">
        <f t="shared" ref="FB333:FB396" si="263">IF(AND(FA333&gt;0,FA333&lt;60),"BAIK",IF(AND(FA333&gt;=60,FA333&lt;80),"CUKUP",IF(AND(FA333&gt;=80,FA333&lt;100),"KURANG",IF(AND(FA333&gt;=100),"BURUK",0))))</f>
        <v>BAIK</v>
      </c>
      <c r="FC333" s="195"/>
      <c r="FD333" s="453">
        <f t="shared" ref="FD333:FD396" si="264">AH333</f>
        <v>33.1</v>
      </c>
      <c r="FE333" s="454">
        <f t="shared" ref="FE333:FE396" si="265">M333/(1.73*400)*1000</f>
        <v>144.50867052023122</v>
      </c>
      <c r="FF333" s="725">
        <f t="shared" ref="FF333:FF396" si="266">FD333/(FE333)*100</f>
        <v>22.905200000000001</v>
      </c>
      <c r="FG333" s="202" t="str">
        <f t="shared" si="248"/>
        <v>BURUK</v>
      </c>
    </row>
    <row r="334" spans="1:163">
      <c r="A334" s="347">
        <v>322</v>
      </c>
      <c r="B334" s="764" t="s">
        <v>2232</v>
      </c>
      <c r="C334" s="331" t="s">
        <v>1966</v>
      </c>
      <c r="D334" s="259" t="s">
        <v>1967</v>
      </c>
      <c r="E334" s="319" t="s">
        <v>1845</v>
      </c>
      <c r="F334" s="319" t="s">
        <v>1905</v>
      </c>
      <c r="G334" s="208" t="s">
        <v>204</v>
      </c>
      <c r="H334" s="214" t="s">
        <v>208</v>
      </c>
      <c r="I334" s="463" t="s">
        <v>1968</v>
      </c>
      <c r="J334" s="462" t="s">
        <v>1969</v>
      </c>
      <c r="K334" s="259" t="s">
        <v>341</v>
      </c>
      <c r="L334" s="259" t="s">
        <v>585</v>
      </c>
      <c r="M334" s="259">
        <v>200</v>
      </c>
      <c r="N334" s="259">
        <v>40156</v>
      </c>
      <c r="O334" s="259">
        <v>2017</v>
      </c>
      <c r="P334" s="259" t="s">
        <v>316</v>
      </c>
      <c r="Q334" s="703">
        <v>0.87569444444670808</v>
      </c>
      <c r="R334" s="433">
        <v>44819</v>
      </c>
      <c r="S334" s="331" t="s">
        <v>318</v>
      </c>
      <c r="T334" s="331" t="s">
        <v>343</v>
      </c>
      <c r="U334" s="259">
        <v>4</v>
      </c>
      <c r="V334" s="259">
        <v>3</v>
      </c>
      <c r="W334" s="259">
        <v>3</v>
      </c>
      <c r="X334" s="259">
        <v>20000</v>
      </c>
      <c r="Y334" s="332">
        <v>399</v>
      </c>
      <c r="Z334" s="332">
        <v>402</v>
      </c>
      <c r="AA334" s="332">
        <v>398</v>
      </c>
      <c r="AB334" s="332">
        <v>229</v>
      </c>
      <c r="AC334" s="332">
        <v>231</v>
      </c>
      <c r="AD334" s="332">
        <v>230</v>
      </c>
      <c r="AE334" s="332">
        <v>125.3</v>
      </c>
      <c r="AF334" s="332">
        <v>116.8</v>
      </c>
      <c r="AG334" s="332">
        <v>92.6</v>
      </c>
      <c r="AH334" s="332">
        <v>38.4</v>
      </c>
      <c r="AI334" s="332"/>
      <c r="AJ334" s="332"/>
      <c r="AK334" s="332"/>
      <c r="AL334" s="332"/>
      <c r="AM334" s="332">
        <v>62.6</v>
      </c>
      <c r="AN334" s="332">
        <v>73.900000000000006</v>
      </c>
      <c r="AO334" s="332">
        <v>36.200000000000003</v>
      </c>
      <c r="AP334" s="332">
        <v>45.5</v>
      </c>
      <c r="AQ334" s="332">
        <v>10.1</v>
      </c>
      <c r="AR334" s="332">
        <v>20.399999999999999</v>
      </c>
      <c r="AS334" s="332">
        <v>19.899999999999999</v>
      </c>
      <c r="AT334" s="332">
        <v>44.7</v>
      </c>
      <c r="AU334" s="332">
        <v>60.6</v>
      </c>
      <c r="AV334" s="332">
        <v>31.1</v>
      </c>
      <c r="AW334" s="332">
        <v>28.1</v>
      </c>
      <c r="AX334" s="332">
        <v>46.5</v>
      </c>
      <c r="AY334" s="332">
        <v>0.88</v>
      </c>
      <c r="AZ334" s="332">
        <v>0.85</v>
      </c>
      <c r="BA334" s="332">
        <v>0.86</v>
      </c>
      <c r="BB334" s="261">
        <v>403</v>
      </c>
      <c r="BC334" s="261">
        <v>404</v>
      </c>
      <c r="BD334" s="261">
        <v>400</v>
      </c>
      <c r="BE334" s="261">
        <v>231</v>
      </c>
      <c r="BF334" s="261">
        <v>233</v>
      </c>
      <c r="BG334" s="261">
        <v>231</v>
      </c>
      <c r="BH334" s="261">
        <v>137.5</v>
      </c>
      <c r="BI334" s="261">
        <v>122.1</v>
      </c>
      <c r="BJ334" s="261">
        <v>135.6</v>
      </c>
      <c r="BK334" s="261">
        <v>46.4</v>
      </c>
      <c r="BL334" s="261"/>
      <c r="BM334" s="261"/>
      <c r="BN334" s="261"/>
      <c r="BO334" s="261"/>
      <c r="BP334" s="261">
        <v>32</v>
      </c>
      <c r="BQ334" s="261">
        <v>31.9</v>
      </c>
      <c r="BR334" s="261">
        <v>27.6</v>
      </c>
      <c r="BS334" s="261">
        <v>12.5</v>
      </c>
      <c r="BT334" s="261">
        <v>27</v>
      </c>
      <c r="BU334" s="261">
        <v>33.4</v>
      </c>
      <c r="BV334" s="261">
        <v>37.200000000000003</v>
      </c>
      <c r="BW334" s="261">
        <v>28.5</v>
      </c>
      <c r="BX334" s="261">
        <v>81.400000000000006</v>
      </c>
      <c r="BY334" s="261">
        <v>57.7</v>
      </c>
      <c r="BZ334" s="261">
        <v>69.099999999999994</v>
      </c>
      <c r="CA334" s="261">
        <v>30.5</v>
      </c>
      <c r="CB334" s="261">
        <v>0.86</v>
      </c>
      <c r="CC334" s="261">
        <v>0.87</v>
      </c>
      <c r="CD334" s="261">
        <v>0.88</v>
      </c>
      <c r="CE334" s="333"/>
      <c r="CF334" s="333"/>
      <c r="CG334" s="333"/>
      <c r="CH334" s="333"/>
      <c r="CI334" s="333"/>
      <c r="CJ334" s="333"/>
      <c r="CK334" s="333">
        <v>233</v>
      </c>
      <c r="CL334" s="333">
        <v>56601463112</v>
      </c>
      <c r="CM334" s="333">
        <v>231</v>
      </c>
      <c r="CN334" s="333">
        <v>56601462205</v>
      </c>
      <c r="CO334" s="333">
        <v>231</v>
      </c>
      <c r="CP334" s="333">
        <v>56601383989</v>
      </c>
      <c r="CQ334" s="333">
        <v>231</v>
      </c>
      <c r="CR334" s="333">
        <v>56601384961</v>
      </c>
      <c r="CS334" s="333"/>
      <c r="CT334" s="333"/>
      <c r="CU334" s="333"/>
      <c r="CV334" s="333"/>
      <c r="CW334" s="333">
        <v>224</v>
      </c>
      <c r="CX334" s="333">
        <v>86073520420</v>
      </c>
      <c r="CY334" s="333"/>
      <c r="CZ334" s="333"/>
      <c r="DA334" s="333"/>
      <c r="DB334" s="374"/>
      <c r="DC334" s="154"/>
      <c r="DD334" s="179">
        <f t="shared" si="249"/>
        <v>289.25838969854453</v>
      </c>
      <c r="DE334" s="179">
        <f t="shared" si="250"/>
        <v>43.317671833333335</v>
      </c>
      <c r="DF334" s="179">
        <f t="shared" si="251"/>
        <v>40.379122666666667</v>
      </c>
      <c r="DG334" s="179">
        <f t="shared" si="252"/>
        <v>32.012900333333334</v>
      </c>
      <c r="DH334" s="180">
        <f t="shared" si="253"/>
        <v>125.3</v>
      </c>
      <c r="DI334" s="181">
        <f t="shared" si="230"/>
        <v>224</v>
      </c>
      <c r="DJ334" s="182">
        <f t="shared" ref="DJ334:DJ397" si="267">IF(AND(EV334&lt;=25),1,0)</f>
        <v>0</v>
      </c>
      <c r="DK334" s="182">
        <f t="shared" ref="DK334:DK397" si="268">IF(AND(EV334&gt;25,EV334&lt;=50),1,0)</f>
        <v>1</v>
      </c>
      <c r="DL334" s="182">
        <f t="shared" si="231"/>
        <v>0</v>
      </c>
      <c r="DM334" s="182">
        <f t="shared" si="232"/>
        <v>0</v>
      </c>
      <c r="DN334" s="182">
        <f t="shared" si="233"/>
        <v>0</v>
      </c>
      <c r="DO334" s="182">
        <f t="shared" si="254"/>
        <v>1</v>
      </c>
      <c r="DP334" s="182">
        <f t="shared" si="255"/>
        <v>0</v>
      </c>
      <c r="DQ334" s="25">
        <f t="shared" si="256"/>
        <v>0</v>
      </c>
      <c r="DR334" s="169"/>
      <c r="DS334" s="166" t="str">
        <f t="shared" si="234"/>
        <v>A</v>
      </c>
      <c r="DT334" s="166" t="str">
        <f t="shared" si="235"/>
        <v>A</v>
      </c>
      <c r="DU334" s="167">
        <f t="shared" si="236"/>
        <v>1</v>
      </c>
      <c r="DV334" s="153" t="str">
        <f>VLOOKUP(M334,'Data Master kondisi'!$O$3:$P$11,2,FALSE)</f>
        <v>Y</v>
      </c>
      <c r="DW334" s="153">
        <f>LOOKUP(DV334,{"X","X","X","Y","Y","Y","Z","Z","Z"},{6,6,6,4,4,4,2,2,2})</f>
        <v>4</v>
      </c>
      <c r="DX334" s="153">
        <f t="shared" si="257"/>
        <v>1</v>
      </c>
      <c r="DY334" s="153">
        <f t="shared" si="237"/>
        <v>6</v>
      </c>
      <c r="DZ334" s="153" t="str">
        <f>VLOOKUP(G334,'Data Master class'!$A$5:$D$12,3,FALSE)</f>
        <v>A</v>
      </c>
      <c r="EA334" s="160" t="str">
        <f t="shared" si="238"/>
        <v>CUKUP</v>
      </c>
      <c r="EB334" s="156"/>
      <c r="EC334" s="153">
        <f>VLOOKUP(G334,'Data Master class'!$A$5:$D$12,2,FALSE)</f>
        <v>5</v>
      </c>
      <c r="ED334" s="153" t="str">
        <f>VLOOKUP(H334,'Data Master class'!$E$5:$G$6,3,FALSE)</f>
        <v>X</v>
      </c>
      <c r="EE334" s="153">
        <f>VLOOKUP(H334,'Data Master class'!$E$5:$G$6,2,FALSE)</f>
        <v>2</v>
      </c>
      <c r="EF334" s="153">
        <f t="shared" si="239"/>
        <v>7</v>
      </c>
      <c r="EG334" s="153" t="str">
        <f t="shared" si="240"/>
        <v>CLASS 2</v>
      </c>
      <c r="EH334" s="153">
        <f t="shared" si="241"/>
        <v>13</v>
      </c>
      <c r="EI334" s="171"/>
      <c r="EJ334" s="441">
        <f t="shared" si="258"/>
        <v>0.1230953092321482</v>
      </c>
      <c r="EK334" s="441">
        <f t="shared" si="259"/>
        <v>4.6907678518075896E-2</v>
      </c>
      <c r="EL334" s="441">
        <f t="shared" si="260"/>
        <v>0.1700029877502241</v>
      </c>
      <c r="EM334" s="442">
        <f t="shared" si="242"/>
        <v>0.11333532516681606</v>
      </c>
      <c r="EN334" s="443" t="str">
        <f t="shared" si="243"/>
        <v>CUKUP</v>
      </c>
      <c r="EO334" s="195"/>
      <c r="EP334" s="196" t="e">
        <f>'2. SUHU &amp; FISIK TRAFO'!CY334</f>
        <v>#NAME?</v>
      </c>
      <c r="EQ334" s="168" t="e">
        <f t="shared" si="244"/>
        <v>#NAME?</v>
      </c>
      <c r="ER334" s="189" t="e">
        <f t="shared" si="245"/>
        <v>#NAME?</v>
      </c>
      <c r="ES334" s="195"/>
      <c r="ET334" s="447">
        <f t="shared" ref="ET334:ET397" si="269">((AB334*AE334)+(AC334*AF334)+(AD334*AG334))*0.001</f>
        <v>76.972499999999997</v>
      </c>
      <c r="EU334" s="447">
        <f t="shared" si="246"/>
        <v>61.578000000000003</v>
      </c>
      <c r="EV334" s="448">
        <f t="shared" si="261"/>
        <v>38.486249999999998</v>
      </c>
      <c r="EW334" s="449" t="str">
        <f t="shared" si="247"/>
        <v>BAIK</v>
      </c>
      <c r="EX334" s="721"/>
      <c r="EY334" s="447">
        <f t="shared" ref="EY334:EY397" si="270">((BE334*BH334)+(BF334*BI334)+(BG334*BJ334))*0.001</f>
        <v>91.535399999999996</v>
      </c>
      <c r="EZ334" s="447">
        <f t="shared" si="262"/>
        <v>73.228319999999997</v>
      </c>
      <c r="FA334" s="448">
        <f t="shared" ref="FA334:FA397" si="271">(EY334/M334)*100</f>
        <v>45.767699999999998</v>
      </c>
      <c r="FB334" s="449" t="str">
        <f t="shared" si="263"/>
        <v>BAIK</v>
      </c>
      <c r="FC334" s="195"/>
      <c r="FD334" s="453">
        <f t="shared" si="264"/>
        <v>38.4</v>
      </c>
      <c r="FE334" s="454">
        <f t="shared" si="265"/>
        <v>289.01734104046244</v>
      </c>
      <c r="FF334" s="725">
        <f t="shared" si="266"/>
        <v>13.286399999999999</v>
      </c>
      <c r="FG334" s="202" t="str">
        <f t="shared" si="248"/>
        <v>CUKUP</v>
      </c>
    </row>
    <row r="335" spans="1:163">
      <c r="A335" s="347">
        <v>323</v>
      </c>
      <c r="B335" s="764" t="s">
        <v>2232</v>
      </c>
      <c r="C335" s="331" t="s">
        <v>1970</v>
      </c>
      <c r="D335" s="259" t="s">
        <v>1971</v>
      </c>
      <c r="E335" s="319" t="s">
        <v>1972</v>
      </c>
      <c r="F335" s="319" t="s">
        <v>1973</v>
      </c>
      <c r="G335" s="208" t="s">
        <v>206</v>
      </c>
      <c r="H335" s="214" t="s">
        <v>208</v>
      </c>
      <c r="I335" s="463" t="s">
        <v>1974</v>
      </c>
      <c r="J335" s="462" t="s">
        <v>1975</v>
      </c>
      <c r="K335" s="259" t="s">
        <v>341</v>
      </c>
      <c r="L335" s="259" t="s">
        <v>560</v>
      </c>
      <c r="M335" s="259">
        <v>100</v>
      </c>
      <c r="N335" s="259" t="s">
        <v>1849</v>
      </c>
      <c r="O335" s="259">
        <v>2015</v>
      </c>
      <c r="P335" s="259" t="s">
        <v>316</v>
      </c>
      <c r="Q335" s="703">
        <v>0.820138888884685</v>
      </c>
      <c r="R335" s="433">
        <v>44825</v>
      </c>
      <c r="S335" s="331" t="s">
        <v>318</v>
      </c>
      <c r="T335" s="331" t="s">
        <v>343</v>
      </c>
      <c r="U335" s="259">
        <v>4</v>
      </c>
      <c r="V335" s="259">
        <v>1</v>
      </c>
      <c r="W335" s="259">
        <v>3</v>
      </c>
      <c r="X335" s="259">
        <v>20000</v>
      </c>
      <c r="Y335" s="332">
        <v>403</v>
      </c>
      <c r="Z335" s="332">
        <v>402</v>
      </c>
      <c r="AA335" s="332">
        <v>402</v>
      </c>
      <c r="AB335" s="332">
        <v>232</v>
      </c>
      <c r="AC335" s="332">
        <v>232</v>
      </c>
      <c r="AD335" s="332">
        <v>231</v>
      </c>
      <c r="AE335" s="332">
        <v>31.4</v>
      </c>
      <c r="AF335" s="332">
        <v>30</v>
      </c>
      <c r="AG335" s="332">
        <v>29</v>
      </c>
      <c r="AH335" s="332">
        <v>21</v>
      </c>
      <c r="AI335" s="332">
        <v>30.7</v>
      </c>
      <c r="AJ335" s="332">
        <v>31.8</v>
      </c>
      <c r="AK335" s="332">
        <v>28.3</v>
      </c>
      <c r="AL335" s="332">
        <v>2.1</v>
      </c>
      <c r="AM335" s="332"/>
      <c r="AN335" s="332"/>
      <c r="AO335" s="332"/>
      <c r="AP335" s="332"/>
      <c r="AQ335" s="332"/>
      <c r="AR335" s="332"/>
      <c r="AS335" s="332"/>
      <c r="AT335" s="332"/>
      <c r="AU335" s="332"/>
      <c r="AV335" s="332"/>
      <c r="AW335" s="332"/>
      <c r="AX335" s="332"/>
      <c r="AY335" s="332">
        <v>0.87</v>
      </c>
      <c r="AZ335" s="332">
        <v>0.86</v>
      </c>
      <c r="BA335" s="332">
        <v>0.85</v>
      </c>
      <c r="BB335" s="261">
        <v>407</v>
      </c>
      <c r="BC335" s="261">
        <v>406</v>
      </c>
      <c r="BD335" s="261">
        <v>405</v>
      </c>
      <c r="BE335" s="261">
        <v>234</v>
      </c>
      <c r="BF335" s="261">
        <v>234</v>
      </c>
      <c r="BG335" s="261">
        <v>234</v>
      </c>
      <c r="BH335" s="261">
        <v>23.1</v>
      </c>
      <c r="BI335" s="261">
        <v>21.5</v>
      </c>
      <c r="BJ335" s="261">
        <v>20.9</v>
      </c>
      <c r="BK335" s="261">
        <v>6.3</v>
      </c>
      <c r="BL335" s="261">
        <v>22.1</v>
      </c>
      <c r="BM335" s="261">
        <v>23.6</v>
      </c>
      <c r="BN335" s="261">
        <v>21.3</v>
      </c>
      <c r="BO335" s="261">
        <v>5.4</v>
      </c>
      <c r="BP335" s="261"/>
      <c r="BQ335" s="261"/>
      <c r="BR335" s="261"/>
      <c r="BS335" s="261"/>
      <c r="BT335" s="261"/>
      <c r="BU335" s="261"/>
      <c r="BV335" s="261"/>
      <c r="BW335" s="261"/>
      <c r="BX335" s="261"/>
      <c r="BY335" s="261"/>
      <c r="BZ335" s="261"/>
      <c r="CA335" s="261"/>
      <c r="CB335" s="261">
        <v>0.87</v>
      </c>
      <c r="CC335" s="261">
        <v>0.84</v>
      </c>
      <c r="CD335" s="261">
        <v>0.87</v>
      </c>
      <c r="CE335" s="333">
        <v>232</v>
      </c>
      <c r="CF335" s="333">
        <v>45017740343</v>
      </c>
      <c r="CG335" s="333">
        <v>231</v>
      </c>
      <c r="CH335" s="333">
        <v>45017380242</v>
      </c>
      <c r="CI335" s="333"/>
      <c r="CJ335" s="333"/>
      <c r="CK335" s="333"/>
      <c r="CL335" s="333"/>
      <c r="CM335" s="333"/>
      <c r="CN335" s="333"/>
      <c r="CO335" s="333"/>
      <c r="CP335" s="333"/>
      <c r="CQ335" s="333"/>
      <c r="CR335" s="333"/>
      <c r="CS335" s="333"/>
      <c r="CT335" s="333"/>
      <c r="CU335" s="333"/>
      <c r="CV335" s="333"/>
      <c r="CW335" s="333"/>
      <c r="CX335" s="333"/>
      <c r="CY335" s="333"/>
      <c r="CZ335" s="333"/>
      <c r="DA335" s="333"/>
      <c r="DB335" s="374"/>
      <c r="DC335" s="154"/>
      <c r="DD335" s="179">
        <f t="shared" si="249"/>
        <v>143.67059206650993</v>
      </c>
      <c r="DE335" s="179">
        <f t="shared" si="250"/>
        <v>21.855551333333327</v>
      </c>
      <c r="DF335" s="179">
        <f t="shared" si="251"/>
        <v>20.881099999999996</v>
      </c>
      <c r="DG335" s="179">
        <f t="shared" si="252"/>
        <v>20.185063333333332</v>
      </c>
      <c r="DH335" s="180">
        <f t="shared" si="253"/>
        <v>31.4</v>
      </c>
      <c r="DI335" s="181">
        <f t="shared" si="230"/>
        <v>231</v>
      </c>
      <c r="DJ335" s="182">
        <f t="shared" si="267"/>
        <v>1</v>
      </c>
      <c r="DK335" s="182">
        <f t="shared" si="268"/>
        <v>0</v>
      </c>
      <c r="DL335" s="182">
        <f t="shared" si="231"/>
        <v>0</v>
      </c>
      <c r="DM335" s="182">
        <f t="shared" si="232"/>
        <v>0</v>
      </c>
      <c r="DN335" s="182">
        <f t="shared" si="233"/>
        <v>0</v>
      </c>
      <c r="DO335" s="182">
        <f t="shared" si="254"/>
        <v>1</v>
      </c>
      <c r="DP335" s="182">
        <f t="shared" si="255"/>
        <v>0</v>
      </c>
      <c r="DQ335" s="25">
        <f t="shared" si="256"/>
        <v>0</v>
      </c>
      <c r="DR335" s="169"/>
      <c r="DS335" s="166" t="str">
        <f t="shared" si="234"/>
        <v>A</v>
      </c>
      <c r="DT335" s="166" t="str">
        <f t="shared" si="235"/>
        <v>A</v>
      </c>
      <c r="DU335" s="167">
        <f t="shared" si="236"/>
        <v>1</v>
      </c>
      <c r="DV335" s="153" t="str">
        <f>VLOOKUP(M335,'Data Master kondisi'!$O$3:$P$11,2,FALSE)</f>
        <v>Z</v>
      </c>
      <c r="DW335" s="153">
        <f>LOOKUP(DV335,{"X","X","X","Y","Y","Y","Z","Z","Z"},{6,6,6,4,4,4,2,2,2})</f>
        <v>2</v>
      </c>
      <c r="DX335" s="153">
        <f t="shared" si="257"/>
        <v>1</v>
      </c>
      <c r="DY335" s="153">
        <f t="shared" si="237"/>
        <v>4</v>
      </c>
      <c r="DZ335" s="153" t="str">
        <f>VLOOKUP(G335,'Data Master class'!$A$5:$D$12,3,FALSE)</f>
        <v>B</v>
      </c>
      <c r="EA335" s="160" t="str">
        <f t="shared" si="238"/>
        <v>BAIK</v>
      </c>
      <c r="EB335" s="156"/>
      <c r="EC335" s="153">
        <f>VLOOKUP(G335,'Data Master class'!$A$5:$D$12,2,FALSE)</f>
        <v>3</v>
      </c>
      <c r="ED335" s="153" t="str">
        <f>VLOOKUP(H335,'Data Master class'!$E$5:$G$6,3,FALSE)</f>
        <v>X</v>
      </c>
      <c r="EE335" s="153">
        <f>VLOOKUP(H335,'Data Master class'!$E$5:$G$6,2,FALSE)</f>
        <v>2</v>
      </c>
      <c r="EF335" s="153">
        <f t="shared" si="239"/>
        <v>5</v>
      </c>
      <c r="EG335" s="153" t="str">
        <f t="shared" si="240"/>
        <v>CLASS 3</v>
      </c>
      <c r="EH335" s="153">
        <f t="shared" si="241"/>
        <v>9</v>
      </c>
      <c r="EI335" s="171"/>
      <c r="EJ335" s="441">
        <f t="shared" si="258"/>
        <v>4.2035398230088339E-2</v>
      </c>
      <c r="EK335" s="441">
        <f t="shared" si="259"/>
        <v>4.4247787610620483E-3</v>
      </c>
      <c r="EL335" s="441">
        <f t="shared" si="260"/>
        <v>3.7610619469026649E-2</v>
      </c>
      <c r="EM335" s="442">
        <f t="shared" si="242"/>
        <v>2.8023598820059014E-2</v>
      </c>
      <c r="EN335" s="443" t="str">
        <f t="shared" si="243"/>
        <v>BAIK</v>
      </c>
      <c r="EO335" s="195"/>
      <c r="EP335" s="196" t="e">
        <f>'2. SUHU &amp; FISIK TRAFO'!CY335</f>
        <v>#NAME?</v>
      </c>
      <c r="EQ335" s="168" t="e">
        <f t="shared" si="244"/>
        <v>#NAME?</v>
      </c>
      <c r="ER335" s="189" t="e">
        <f t="shared" si="245"/>
        <v>#NAME?</v>
      </c>
      <c r="ES335" s="195"/>
      <c r="ET335" s="447">
        <f t="shared" si="269"/>
        <v>20.9438</v>
      </c>
      <c r="EU335" s="447">
        <f t="shared" si="246"/>
        <v>16.755040000000001</v>
      </c>
      <c r="EV335" s="448">
        <f t="shared" si="261"/>
        <v>20.9438</v>
      </c>
      <c r="EW335" s="449" t="str">
        <f t="shared" si="247"/>
        <v>BAIK</v>
      </c>
      <c r="EX335" s="721"/>
      <c r="EY335" s="447">
        <f t="shared" si="270"/>
        <v>15.327</v>
      </c>
      <c r="EZ335" s="447">
        <f t="shared" si="262"/>
        <v>12.261600000000001</v>
      </c>
      <c r="FA335" s="448">
        <f t="shared" si="271"/>
        <v>15.326999999999998</v>
      </c>
      <c r="FB335" s="449" t="str">
        <f t="shared" si="263"/>
        <v>BAIK</v>
      </c>
      <c r="FC335" s="195"/>
      <c r="FD335" s="453">
        <f t="shared" si="264"/>
        <v>21</v>
      </c>
      <c r="FE335" s="454">
        <f t="shared" si="265"/>
        <v>144.50867052023122</v>
      </c>
      <c r="FF335" s="725">
        <f t="shared" si="266"/>
        <v>14.532</v>
      </c>
      <c r="FG335" s="202" t="str">
        <f t="shared" si="248"/>
        <v>CUKUP</v>
      </c>
    </row>
    <row r="336" spans="1:163">
      <c r="A336" s="347">
        <v>324</v>
      </c>
      <c r="B336" s="764" t="s">
        <v>2232</v>
      </c>
      <c r="C336" s="331" t="s">
        <v>1976</v>
      </c>
      <c r="D336" s="259" t="s">
        <v>1971</v>
      </c>
      <c r="E336" s="319" t="s">
        <v>1972</v>
      </c>
      <c r="F336" s="319" t="s">
        <v>1973</v>
      </c>
      <c r="G336" s="208" t="s">
        <v>206</v>
      </c>
      <c r="H336" s="214" t="s">
        <v>208</v>
      </c>
      <c r="I336" s="463" t="s">
        <v>1977</v>
      </c>
      <c r="J336" s="462" t="s">
        <v>1978</v>
      </c>
      <c r="K336" s="259" t="s">
        <v>315</v>
      </c>
      <c r="L336" s="259" t="s">
        <v>371</v>
      </c>
      <c r="M336" s="259">
        <v>100</v>
      </c>
      <c r="N336" s="259" t="s">
        <v>1979</v>
      </c>
      <c r="O336" s="259">
        <v>2013</v>
      </c>
      <c r="P336" s="259" t="s">
        <v>316</v>
      </c>
      <c r="Q336" s="703">
        <v>0.80416666666860692</v>
      </c>
      <c r="R336" s="433">
        <v>44825</v>
      </c>
      <c r="S336" s="331" t="s">
        <v>318</v>
      </c>
      <c r="T336" s="331" t="s">
        <v>343</v>
      </c>
      <c r="U336" s="259">
        <v>3</v>
      </c>
      <c r="V336" s="259">
        <v>2</v>
      </c>
      <c r="W336" s="259">
        <v>3</v>
      </c>
      <c r="X336" s="259">
        <v>20000</v>
      </c>
      <c r="Y336" s="332">
        <v>402</v>
      </c>
      <c r="Z336" s="332">
        <v>402</v>
      </c>
      <c r="AA336" s="332">
        <v>402</v>
      </c>
      <c r="AB336" s="332">
        <v>232</v>
      </c>
      <c r="AC336" s="332">
        <v>232</v>
      </c>
      <c r="AD336" s="332">
        <v>230</v>
      </c>
      <c r="AE336" s="332">
        <v>20.3</v>
      </c>
      <c r="AF336" s="332">
        <v>38.299999999999997</v>
      </c>
      <c r="AG336" s="332">
        <v>24</v>
      </c>
      <c r="AH336" s="332">
        <v>26.4</v>
      </c>
      <c r="AI336" s="332"/>
      <c r="AJ336" s="332"/>
      <c r="AK336" s="332"/>
      <c r="AL336" s="332"/>
      <c r="AM336" s="332">
        <v>3.3</v>
      </c>
      <c r="AN336" s="332">
        <v>7.9</v>
      </c>
      <c r="AO336" s="332">
        <v>5.8</v>
      </c>
      <c r="AP336" s="332">
        <v>3.9</v>
      </c>
      <c r="AQ336" s="332">
        <v>17.899999999999999</v>
      </c>
      <c r="AR336" s="332">
        <v>33.5</v>
      </c>
      <c r="AS336" s="332">
        <v>22.7</v>
      </c>
      <c r="AT336" s="332">
        <v>22.1</v>
      </c>
      <c r="AU336" s="332"/>
      <c r="AV336" s="332"/>
      <c r="AW336" s="332"/>
      <c r="AX336" s="332"/>
      <c r="AY336" s="332">
        <v>0.87</v>
      </c>
      <c r="AZ336" s="332">
        <v>0.86</v>
      </c>
      <c r="BA336" s="332">
        <v>0.88</v>
      </c>
      <c r="BB336" s="261">
        <v>404</v>
      </c>
      <c r="BC336" s="261">
        <v>402</v>
      </c>
      <c r="BD336" s="261">
        <v>403</v>
      </c>
      <c r="BE336" s="261">
        <v>233</v>
      </c>
      <c r="BF336" s="261">
        <v>233</v>
      </c>
      <c r="BG336" s="261">
        <v>231</v>
      </c>
      <c r="BH336" s="261">
        <v>17.5</v>
      </c>
      <c r="BI336" s="261">
        <v>21.3</v>
      </c>
      <c r="BJ336" s="261">
        <v>12.8</v>
      </c>
      <c r="BK336" s="261">
        <v>9.1999999999999993</v>
      </c>
      <c r="BL336" s="261"/>
      <c r="BM336" s="261"/>
      <c r="BN336" s="261"/>
      <c r="BO336" s="261"/>
      <c r="BP336" s="261">
        <v>2.9</v>
      </c>
      <c r="BQ336" s="261">
        <v>4.4000000000000004</v>
      </c>
      <c r="BR336" s="261">
        <v>2.4</v>
      </c>
      <c r="BS336" s="261">
        <v>4.9000000000000004</v>
      </c>
      <c r="BT336" s="261">
        <v>16.600000000000001</v>
      </c>
      <c r="BU336" s="261">
        <v>15.5</v>
      </c>
      <c r="BV336" s="261">
        <v>16.2</v>
      </c>
      <c r="BW336" s="261">
        <v>5.9</v>
      </c>
      <c r="BX336" s="261"/>
      <c r="BY336" s="261"/>
      <c r="BZ336" s="261"/>
      <c r="CA336" s="261"/>
      <c r="CB336" s="261">
        <v>0.87</v>
      </c>
      <c r="CC336" s="261">
        <v>0.85</v>
      </c>
      <c r="CD336" s="261">
        <v>0.86</v>
      </c>
      <c r="CE336" s="333"/>
      <c r="CF336" s="333"/>
      <c r="CG336" s="333"/>
      <c r="CH336" s="333"/>
      <c r="CI336" s="333"/>
      <c r="CJ336" s="333"/>
      <c r="CK336" s="333">
        <v>231</v>
      </c>
      <c r="CL336" s="333">
        <v>32190483050</v>
      </c>
      <c r="CM336" s="333">
        <v>232</v>
      </c>
      <c r="CN336" s="333">
        <v>56702382492</v>
      </c>
      <c r="CO336" s="333">
        <v>232</v>
      </c>
      <c r="CP336" s="333">
        <v>56702382500</v>
      </c>
      <c r="CQ336" s="333">
        <v>232</v>
      </c>
      <c r="CR336" s="333">
        <v>56702382518</v>
      </c>
      <c r="CS336" s="333">
        <v>229</v>
      </c>
      <c r="CT336" s="333">
        <v>32104182384</v>
      </c>
      <c r="CU336" s="333">
        <v>228</v>
      </c>
      <c r="CV336" s="333">
        <v>86017506089</v>
      </c>
      <c r="CW336" s="333"/>
      <c r="CX336" s="333"/>
      <c r="CY336" s="333"/>
      <c r="CZ336" s="333"/>
      <c r="DA336" s="333"/>
      <c r="DB336" s="374"/>
      <c r="DC336" s="154"/>
      <c r="DD336" s="179">
        <f t="shared" si="249"/>
        <v>143.78972191067783</v>
      </c>
      <c r="DE336" s="179">
        <f t="shared" si="250"/>
        <v>14.117837999999999</v>
      </c>
      <c r="DF336" s="179">
        <f t="shared" si="251"/>
        <v>26.636117999999996</v>
      </c>
      <c r="DG336" s="179">
        <f t="shared" si="252"/>
        <v>16.691039999999997</v>
      </c>
      <c r="DH336" s="180">
        <f t="shared" si="253"/>
        <v>38.299999999999997</v>
      </c>
      <c r="DI336" s="181">
        <f t="shared" si="230"/>
        <v>228</v>
      </c>
      <c r="DJ336" s="182">
        <f t="shared" si="267"/>
        <v>1</v>
      </c>
      <c r="DK336" s="182">
        <f t="shared" si="268"/>
        <v>0</v>
      </c>
      <c r="DL336" s="182">
        <f t="shared" si="231"/>
        <v>0</v>
      </c>
      <c r="DM336" s="182">
        <f t="shared" si="232"/>
        <v>0</v>
      </c>
      <c r="DN336" s="182">
        <f t="shared" si="233"/>
        <v>0</v>
      </c>
      <c r="DO336" s="182">
        <f t="shared" si="254"/>
        <v>1</v>
      </c>
      <c r="DP336" s="182">
        <f t="shared" si="255"/>
        <v>0</v>
      </c>
      <c r="DQ336" s="25">
        <f t="shared" si="256"/>
        <v>0</v>
      </c>
      <c r="DR336" s="169"/>
      <c r="DS336" s="166" t="str">
        <f t="shared" si="234"/>
        <v>A</v>
      </c>
      <c r="DT336" s="166" t="str">
        <f t="shared" si="235"/>
        <v>B</v>
      </c>
      <c r="DU336" s="167">
        <f t="shared" si="236"/>
        <v>2</v>
      </c>
      <c r="DV336" s="153" t="str">
        <f>VLOOKUP(M336,'Data Master kondisi'!$O$3:$P$11,2,FALSE)</f>
        <v>Z</v>
      </c>
      <c r="DW336" s="153">
        <f>LOOKUP(DV336,{"X","X","X","Y","Y","Y","Z","Z","Z"},{6,6,6,4,4,4,2,2,2})</f>
        <v>2</v>
      </c>
      <c r="DX336" s="153">
        <f t="shared" si="257"/>
        <v>1</v>
      </c>
      <c r="DY336" s="153">
        <f t="shared" si="237"/>
        <v>5</v>
      </c>
      <c r="DZ336" s="153" t="str">
        <f>VLOOKUP(G336,'Data Master class'!$A$5:$D$12,3,FALSE)</f>
        <v>B</v>
      </c>
      <c r="EA336" s="160" t="str">
        <f t="shared" si="238"/>
        <v>BAIK</v>
      </c>
      <c r="EB336" s="156"/>
      <c r="EC336" s="153">
        <f>VLOOKUP(G336,'Data Master class'!$A$5:$D$12,2,FALSE)</f>
        <v>3</v>
      </c>
      <c r="ED336" s="153" t="str">
        <f>VLOOKUP(H336,'Data Master class'!$E$5:$G$6,3,FALSE)</f>
        <v>X</v>
      </c>
      <c r="EE336" s="153">
        <f>VLOOKUP(H336,'Data Master class'!$E$5:$G$6,2,FALSE)</f>
        <v>2</v>
      </c>
      <c r="EF336" s="153">
        <f t="shared" si="239"/>
        <v>5</v>
      </c>
      <c r="EG336" s="153" t="str">
        <f t="shared" si="240"/>
        <v>CLASS 3</v>
      </c>
      <c r="EH336" s="153">
        <f t="shared" si="241"/>
        <v>10</v>
      </c>
      <c r="EI336" s="171"/>
      <c r="EJ336" s="441">
        <f t="shared" si="258"/>
        <v>0.26271186440677957</v>
      </c>
      <c r="EK336" s="441">
        <f t="shared" si="259"/>
        <v>0.39104116222760288</v>
      </c>
      <c r="EL336" s="441">
        <f t="shared" si="260"/>
        <v>0.1283292978208232</v>
      </c>
      <c r="EM336" s="442">
        <f t="shared" si="242"/>
        <v>0.26069410815173527</v>
      </c>
      <c r="EN336" s="443" t="str">
        <f t="shared" si="243"/>
        <v>KURANG</v>
      </c>
      <c r="EO336" s="195"/>
      <c r="EP336" s="196" t="e">
        <f>'2. SUHU &amp; FISIK TRAFO'!CY336</f>
        <v>#NAME?</v>
      </c>
      <c r="EQ336" s="168" t="e">
        <f t="shared" si="244"/>
        <v>#NAME?</v>
      </c>
      <c r="ER336" s="189" t="e">
        <f t="shared" si="245"/>
        <v>#NAME?</v>
      </c>
      <c r="ES336" s="195"/>
      <c r="ET336" s="447">
        <f t="shared" si="269"/>
        <v>19.115199999999998</v>
      </c>
      <c r="EU336" s="447">
        <f t="shared" si="246"/>
        <v>15.292159999999999</v>
      </c>
      <c r="EV336" s="448">
        <f t="shared" si="261"/>
        <v>19.115199999999998</v>
      </c>
      <c r="EW336" s="449" t="str">
        <f t="shared" si="247"/>
        <v>BAIK</v>
      </c>
      <c r="EX336" s="721"/>
      <c r="EY336" s="447">
        <f t="shared" si="270"/>
        <v>11.997200000000001</v>
      </c>
      <c r="EZ336" s="447">
        <f t="shared" si="262"/>
        <v>9.597760000000001</v>
      </c>
      <c r="FA336" s="448">
        <f t="shared" si="271"/>
        <v>11.997200000000001</v>
      </c>
      <c r="FB336" s="449" t="str">
        <f t="shared" si="263"/>
        <v>BAIK</v>
      </c>
      <c r="FC336" s="195"/>
      <c r="FD336" s="453">
        <f t="shared" si="264"/>
        <v>26.4</v>
      </c>
      <c r="FE336" s="454">
        <f t="shared" si="265"/>
        <v>144.50867052023122</v>
      </c>
      <c r="FF336" s="725">
        <f t="shared" si="266"/>
        <v>18.268799999999999</v>
      </c>
      <c r="FG336" s="202" t="str">
        <f t="shared" si="248"/>
        <v>KURANG</v>
      </c>
    </row>
    <row r="337" spans="1:163">
      <c r="A337" s="347">
        <v>325</v>
      </c>
      <c r="B337" s="764" t="s">
        <v>2232</v>
      </c>
      <c r="C337" s="331" t="s">
        <v>1980</v>
      </c>
      <c r="D337" s="259" t="s">
        <v>1981</v>
      </c>
      <c r="E337" s="319" t="s">
        <v>1982</v>
      </c>
      <c r="F337" s="319" t="s">
        <v>1983</v>
      </c>
      <c r="G337" s="208" t="s">
        <v>206</v>
      </c>
      <c r="H337" s="214" t="s">
        <v>209</v>
      </c>
      <c r="I337" s="463" t="s">
        <v>1984</v>
      </c>
      <c r="J337" s="462" t="s">
        <v>1985</v>
      </c>
      <c r="K337" s="259" t="s">
        <v>341</v>
      </c>
      <c r="L337" s="259" t="s">
        <v>342</v>
      </c>
      <c r="M337" s="259">
        <v>100</v>
      </c>
      <c r="N337" s="259">
        <v>194304469</v>
      </c>
      <c r="O337" s="259">
        <v>2019</v>
      </c>
      <c r="P337" s="259" t="s">
        <v>316</v>
      </c>
      <c r="Q337" s="703">
        <v>0.81388888889341615</v>
      </c>
      <c r="R337" s="433">
        <v>44825</v>
      </c>
      <c r="S337" s="331" t="s">
        <v>318</v>
      </c>
      <c r="T337" s="331" t="s">
        <v>343</v>
      </c>
      <c r="U337" s="259">
        <v>2</v>
      </c>
      <c r="V337" s="259">
        <v>2</v>
      </c>
      <c r="W337" s="259">
        <v>3</v>
      </c>
      <c r="X337" s="259">
        <v>20000</v>
      </c>
      <c r="Y337" s="332">
        <v>401</v>
      </c>
      <c r="Z337" s="332">
        <v>400</v>
      </c>
      <c r="AA337" s="332">
        <v>399</v>
      </c>
      <c r="AB337" s="332">
        <v>231</v>
      </c>
      <c r="AC337" s="332">
        <v>231</v>
      </c>
      <c r="AD337" s="332">
        <v>230</v>
      </c>
      <c r="AE337" s="332">
        <v>78.3</v>
      </c>
      <c r="AF337" s="332">
        <v>74.900000000000006</v>
      </c>
      <c r="AG337" s="332">
        <v>61.5</v>
      </c>
      <c r="AH337" s="332">
        <v>50.4</v>
      </c>
      <c r="AI337" s="332">
        <v>8.4</v>
      </c>
      <c r="AJ337" s="332">
        <v>14.9</v>
      </c>
      <c r="AK337" s="332">
        <v>13.6</v>
      </c>
      <c r="AL337" s="332">
        <v>10.8</v>
      </c>
      <c r="AM337" s="332">
        <v>69.400000000000006</v>
      </c>
      <c r="AN337" s="332">
        <v>57.1</v>
      </c>
      <c r="AO337" s="332">
        <v>48.1</v>
      </c>
      <c r="AP337" s="332">
        <v>41.2</v>
      </c>
      <c r="AQ337" s="332"/>
      <c r="AR337" s="332"/>
      <c r="AS337" s="332"/>
      <c r="AT337" s="332"/>
      <c r="AU337" s="332"/>
      <c r="AV337" s="332"/>
      <c r="AW337" s="332"/>
      <c r="AX337" s="332"/>
      <c r="AY337" s="332">
        <v>0.86</v>
      </c>
      <c r="AZ337" s="332">
        <v>0.87</v>
      </c>
      <c r="BA337" s="332">
        <v>0.87</v>
      </c>
      <c r="BB337" s="261">
        <v>405</v>
      </c>
      <c r="BC337" s="261">
        <v>403</v>
      </c>
      <c r="BD337" s="261">
        <v>402</v>
      </c>
      <c r="BE337" s="261">
        <v>233</v>
      </c>
      <c r="BF337" s="261">
        <v>233</v>
      </c>
      <c r="BG337" s="261">
        <v>272</v>
      </c>
      <c r="BH337" s="261">
        <v>61</v>
      </c>
      <c r="BI337" s="261">
        <v>57.6</v>
      </c>
      <c r="BJ337" s="261">
        <v>42.4</v>
      </c>
      <c r="BK337" s="261">
        <v>20</v>
      </c>
      <c r="BL337" s="261">
        <v>6.4</v>
      </c>
      <c r="BM337" s="261">
        <v>15.6</v>
      </c>
      <c r="BN337" s="261">
        <v>10.9</v>
      </c>
      <c r="BO337" s="261">
        <v>9.6999999999999993</v>
      </c>
      <c r="BP337" s="261">
        <v>54.8</v>
      </c>
      <c r="BQ337" s="261">
        <v>42.1</v>
      </c>
      <c r="BR337" s="261">
        <v>33.4</v>
      </c>
      <c r="BS337" s="261">
        <v>23.2</v>
      </c>
      <c r="BT337" s="261"/>
      <c r="BU337" s="261"/>
      <c r="BV337" s="261"/>
      <c r="BW337" s="261"/>
      <c r="BX337" s="261"/>
      <c r="BY337" s="261"/>
      <c r="BZ337" s="261"/>
      <c r="CA337" s="261"/>
      <c r="CB337" s="261">
        <v>0.86</v>
      </c>
      <c r="CC337" s="261">
        <v>0.86</v>
      </c>
      <c r="CD337" s="261">
        <v>0.85</v>
      </c>
      <c r="CE337" s="333">
        <v>228</v>
      </c>
      <c r="CF337" s="333">
        <v>86076773034</v>
      </c>
      <c r="CG337" s="333">
        <v>230</v>
      </c>
      <c r="CH337" s="333">
        <v>4220181546</v>
      </c>
      <c r="CI337" s="333">
        <v>229</v>
      </c>
      <c r="CJ337" s="333">
        <v>82058223834</v>
      </c>
      <c r="CK337" s="333">
        <v>231</v>
      </c>
      <c r="CL337" s="333">
        <v>32115484290</v>
      </c>
      <c r="CM337" s="333"/>
      <c r="CN337" s="333"/>
      <c r="CO337" s="333"/>
      <c r="CP337" s="333"/>
      <c r="CQ337" s="333"/>
      <c r="CR337" s="333"/>
      <c r="CS337" s="333"/>
      <c r="CT337" s="333"/>
      <c r="CU337" s="333"/>
      <c r="CV337" s="333"/>
      <c r="CW337" s="333"/>
      <c r="CX337" s="333"/>
      <c r="CY337" s="333"/>
      <c r="CZ337" s="333"/>
      <c r="DA337" s="333"/>
      <c r="DB337" s="374"/>
      <c r="DC337" s="154"/>
      <c r="DD337" s="179">
        <f t="shared" si="249"/>
        <v>144.50867052023122</v>
      </c>
      <c r="DE337" s="179">
        <f t="shared" si="250"/>
        <v>54.183599999999998</v>
      </c>
      <c r="DF337" s="179">
        <f t="shared" si="251"/>
        <v>51.830799999999996</v>
      </c>
      <c r="DG337" s="179">
        <f t="shared" si="252"/>
        <v>42.557999999999993</v>
      </c>
      <c r="DH337" s="180">
        <f t="shared" si="253"/>
        <v>78.3</v>
      </c>
      <c r="DI337" s="181">
        <f t="shared" si="230"/>
        <v>228</v>
      </c>
      <c r="DJ337" s="182">
        <f t="shared" si="267"/>
        <v>0</v>
      </c>
      <c r="DK337" s="182">
        <f t="shared" si="268"/>
        <v>1</v>
      </c>
      <c r="DL337" s="182">
        <f t="shared" si="231"/>
        <v>0</v>
      </c>
      <c r="DM337" s="182">
        <f t="shared" si="232"/>
        <v>0</v>
      </c>
      <c r="DN337" s="182">
        <f t="shared" si="233"/>
        <v>0</v>
      </c>
      <c r="DO337" s="182">
        <f t="shared" si="254"/>
        <v>0</v>
      </c>
      <c r="DP337" s="182">
        <f t="shared" si="255"/>
        <v>1</v>
      </c>
      <c r="DQ337" s="25">
        <f t="shared" si="256"/>
        <v>0</v>
      </c>
      <c r="DR337" s="169"/>
      <c r="DS337" s="166" t="str">
        <f t="shared" si="234"/>
        <v>A</v>
      </c>
      <c r="DT337" s="166" t="str">
        <f t="shared" si="235"/>
        <v>A</v>
      </c>
      <c r="DU337" s="167">
        <f t="shared" si="236"/>
        <v>1</v>
      </c>
      <c r="DV337" s="153" t="str">
        <f>VLOOKUP(M337,'Data Master kondisi'!$O$3:$P$11,2,FALSE)</f>
        <v>Z</v>
      </c>
      <c r="DW337" s="153">
        <f>LOOKUP(DV337,{"X","X","X","Y","Y","Y","Z","Z","Z"},{6,6,6,4,4,4,2,2,2})</f>
        <v>2</v>
      </c>
      <c r="DX337" s="153">
        <f t="shared" si="257"/>
        <v>1</v>
      </c>
      <c r="DY337" s="153">
        <f t="shared" si="237"/>
        <v>4</v>
      </c>
      <c r="DZ337" s="153" t="str">
        <f>VLOOKUP(G337,'Data Master class'!$A$5:$D$12,3,FALSE)</f>
        <v>B</v>
      </c>
      <c r="EA337" s="160" t="str">
        <f t="shared" si="238"/>
        <v>BAIK</v>
      </c>
      <c r="EB337" s="156"/>
      <c r="EC337" s="153">
        <f>VLOOKUP(G337,'Data Master class'!$A$5:$D$12,2,FALSE)</f>
        <v>3</v>
      </c>
      <c r="ED337" s="153" t="str">
        <f>VLOOKUP(H337,'Data Master class'!$E$5:$G$6,3,FALSE)</f>
        <v>Y</v>
      </c>
      <c r="EE337" s="153">
        <f>VLOOKUP(H337,'Data Master class'!$E$5:$G$6,2,FALSE)</f>
        <v>1</v>
      </c>
      <c r="EF337" s="153">
        <f t="shared" si="239"/>
        <v>4</v>
      </c>
      <c r="EG337" s="153" t="str">
        <f t="shared" si="240"/>
        <v>CLASS 3</v>
      </c>
      <c r="EH337" s="153">
        <f t="shared" si="241"/>
        <v>8</v>
      </c>
      <c r="EI337" s="171"/>
      <c r="EJ337" s="441">
        <f t="shared" si="258"/>
        <v>9.4084769445738264E-2</v>
      </c>
      <c r="EK337" s="441">
        <f t="shared" si="259"/>
        <v>4.6576618537494313E-2</v>
      </c>
      <c r="EL337" s="441">
        <f t="shared" si="260"/>
        <v>0.14066138798323238</v>
      </c>
      <c r="EM337" s="442">
        <f t="shared" si="242"/>
        <v>9.3774258655488316E-2</v>
      </c>
      <c r="EN337" s="443" t="str">
        <f t="shared" si="243"/>
        <v>BAIK</v>
      </c>
      <c r="EO337" s="195"/>
      <c r="EP337" s="196" t="e">
        <f>'2. SUHU &amp; FISIK TRAFO'!CY337</f>
        <v>#NAME?</v>
      </c>
      <c r="EQ337" s="168" t="e">
        <f t="shared" si="244"/>
        <v>#NAME?</v>
      </c>
      <c r="ER337" s="189" t="e">
        <f t="shared" si="245"/>
        <v>#NAME?</v>
      </c>
      <c r="ES337" s="195"/>
      <c r="ET337" s="447">
        <f t="shared" si="269"/>
        <v>49.534199999999998</v>
      </c>
      <c r="EU337" s="447">
        <f t="shared" si="246"/>
        <v>39.627360000000003</v>
      </c>
      <c r="EV337" s="448">
        <f t="shared" si="261"/>
        <v>49.534199999999998</v>
      </c>
      <c r="EW337" s="449" t="str">
        <f t="shared" si="247"/>
        <v>BAIK</v>
      </c>
      <c r="EX337" s="721"/>
      <c r="EY337" s="447">
        <f t="shared" si="270"/>
        <v>39.16660000000001</v>
      </c>
      <c r="EZ337" s="447">
        <f t="shared" si="262"/>
        <v>31.333280000000009</v>
      </c>
      <c r="FA337" s="448">
        <f t="shared" si="271"/>
        <v>39.16660000000001</v>
      </c>
      <c r="FB337" s="449" t="str">
        <f t="shared" si="263"/>
        <v>BAIK</v>
      </c>
      <c r="FC337" s="195"/>
      <c r="FD337" s="453">
        <f t="shared" si="264"/>
        <v>50.4</v>
      </c>
      <c r="FE337" s="454">
        <f t="shared" si="265"/>
        <v>144.50867052023122</v>
      </c>
      <c r="FF337" s="725">
        <f t="shared" si="266"/>
        <v>34.876799999999996</v>
      </c>
      <c r="FG337" s="202" t="str">
        <f t="shared" si="248"/>
        <v>BURUK</v>
      </c>
    </row>
    <row r="338" spans="1:163">
      <c r="A338" s="347">
        <v>326</v>
      </c>
      <c r="B338" s="764" t="s">
        <v>2232</v>
      </c>
      <c r="C338" s="331" t="s">
        <v>1986</v>
      </c>
      <c r="D338" s="259" t="s">
        <v>1971</v>
      </c>
      <c r="E338" s="319" t="s">
        <v>1972</v>
      </c>
      <c r="F338" s="319" t="s">
        <v>1987</v>
      </c>
      <c r="G338" s="208" t="s">
        <v>206</v>
      </c>
      <c r="H338" s="214" t="s">
        <v>209</v>
      </c>
      <c r="I338" s="463" t="s">
        <v>1988</v>
      </c>
      <c r="J338" s="462" t="s">
        <v>1450</v>
      </c>
      <c r="K338" s="259" t="s">
        <v>341</v>
      </c>
      <c r="L338" s="259" t="s">
        <v>342</v>
      </c>
      <c r="M338" s="259">
        <v>100</v>
      </c>
      <c r="N338" s="259">
        <v>193306275</v>
      </c>
      <c r="O338" s="259">
        <v>2020</v>
      </c>
      <c r="P338" s="259" t="s">
        <v>316</v>
      </c>
      <c r="Q338" s="703">
        <v>0.84305555555329192</v>
      </c>
      <c r="R338" s="433">
        <v>44823</v>
      </c>
      <c r="S338" s="331" t="s">
        <v>318</v>
      </c>
      <c r="T338" s="331" t="s">
        <v>343</v>
      </c>
      <c r="U338" s="259">
        <v>4</v>
      </c>
      <c r="V338" s="259">
        <v>2</v>
      </c>
      <c r="W338" s="259">
        <v>3</v>
      </c>
      <c r="X338" s="259">
        <v>20000</v>
      </c>
      <c r="Y338" s="332">
        <v>405</v>
      </c>
      <c r="Z338" s="332">
        <v>402</v>
      </c>
      <c r="AA338" s="332">
        <v>403</v>
      </c>
      <c r="AB338" s="332">
        <v>233</v>
      </c>
      <c r="AC338" s="332">
        <v>233</v>
      </c>
      <c r="AD338" s="332">
        <v>227</v>
      </c>
      <c r="AE338" s="332">
        <v>4.8</v>
      </c>
      <c r="AF338" s="332">
        <v>6.6</v>
      </c>
      <c r="AG338" s="332">
        <v>6.2</v>
      </c>
      <c r="AH338" s="332">
        <v>5.4</v>
      </c>
      <c r="AI338" s="332">
        <v>2.9</v>
      </c>
      <c r="AJ338" s="332">
        <v>5.0999999999999996</v>
      </c>
      <c r="AK338" s="332">
        <v>3.5</v>
      </c>
      <c r="AL338" s="332">
        <v>4.2</v>
      </c>
      <c r="AM338" s="332"/>
      <c r="AN338" s="332"/>
      <c r="AO338" s="332"/>
      <c r="AP338" s="332"/>
      <c r="AQ338" s="332"/>
      <c r="AR338" s="332"/>
      <c r="AS338" s="332"/>
      <c r="AT338" s="332"/>
      <c r="AU338" s="332">
        <v>1.3</v>
      </c>
      <c r="AV338" s="332">
        <v>0.6</v>
      </c>
      <c r="AW338" s="332">
        <v>2.8</v>
      </c>
      <c r="AX338" s="332">
        <v>2.7</v>
      </c>
      <c r="AY338" s="332">
        <v>0.87</v>
      </c>
      <c r="AZ338" s="332">
        <v>0.86</v>
      </c>
      <c r="BA338" s="332">
        <v>0.88</v>
      </c>
      <c r="BB338" s="261">
        <v>404</v>
      </c>
      <c r="BC338" s="261">
        <v>403</v>
      </c>
      <c r="BD338" s="261">
        <v>403</v>
      </c>
      <c r="BE338" s="261">
        <v>233</v>
      </c>
      <c r="BF338" s="261">
        <v>233</v>
      </c>
      <c r="BG338" s="261">
        <v>232</v>
      </c>
      <c r="BH338" s="261">
        <v>2.9</v>
      </c>
      <c r="BI338" s="261">
        <v>3.1</v>
      </c>
      <c r="BJ338" s="261">
        <v>1.7</v>
      </c>
      <c r="BK338" s="261">
        <v>2.6</v>
      </c>
      <c r="BL338" s="261">
        <v>1.6</v>
      </c>
      <c r="BM338" s="261">
        <v>2.7</v>
      </c>
      <c r="BN338" s="261">
        <v>1.4</v>
      </c>
      <c r="BO338" s="261">
        <v>1.3</v>
      </c>
      <c r="BP338" s="261"/>
      <c r="BQ338" s="261"/>
      <c r="BR338" s="261"/>
      <c r="BS338" s="261"/>
      <c r="BT338" s="261"/>
      <c r="BU338" s="261"/>
      <c r="BV338" s="261"/>
      <c r="BW338" s="261"/>
      <c r="BX338" s="261">
        <v>1.9</v>
      </c>
      <c r="BY338" s="261">
        <v>0.4</v>
      </c>
      <c r="BZ338" s="261">
        <v>0.5</v>
      </c>
      <c r="CA338" s="261">
        <v>1.5</v>
      </c>
      <c r="CB338" s="261">
        <v>0.85</v>
      </c>
      <c r="CC338" s="261">
        <v>0.88</v>
      </c>
      <c r="CD338" s="261">
        <v>0.86</v>
      </c>
      <c r="CE338" s="333">
        <v>232</v>
      </c>
      <c r="CF338" s="333">
        <v>1442287463</v>
      </c>
      <c r="CG338" s="333"/>
      <c r="CH338" s="333"/>
      <c r="CI338" s="333"/>
      <c r="CJ338" s="333"/>
      <c r="CK338" s="333">
        <v>233</v>
      </c>
      <c r="CL338" s="333">
        <v>3219043603</v>
      </c>
      <c r="CM338" s="333"/>
      <c r="CN338" s="333"/>
      <c r="CO338" s="333"/>
      <c r="CP338" s="333"/>
      <c r="CQ338" s="333"/>
      <c r="CR338" s="333"/>
      <c r="CS338" s="333"/>
      <c r="CT338" s="333"/>
      <c r="CU338" s="333"/>
      <c r="CV338" s="333"/>
      <c r="CW338" s="333"/>
      <c r="CX338" s="333"/>
      <c r="CY338" s="333"/>
      <c r="CZ338" s="333"/>
      <c r="DA338" s="333"/>
      <c r="DB338" s="374"/>
      <c r="DC338" s="154"/>
      <c r="DD338" s="179">
        <f t="shared" si="249"/>
        <v>143.31438398700615</v>
      </c>
      <c r="DE338" s="179">
        <f t="shared" si="250"/>
        <v>3.3492800000000003</v>
      </c>
      <c r="DF338" s="179">
        <f t="shared" si="251"/>
        <v>4.6052599999999995</v>
      </c>
      <c r="DG338" s="179">
        <f t="shared" si="252"/>
        <v>4.326153333333334</v>
      </c>
      <c r="DH338" s="180">
        <f t="shared" si="253"/>
        <v>6.6</v>
      </c>
      <c r="DI338" s="181">
        <f t="shared" si="230"/>
        <v>232</v>
      </c>
      <c r="DJ338" s="182">
        <f t="shared" si="267"/>
        <v>1</v>
      </c>
      <c r="DK338" s="182">
        <f t="shared" si="268"/>
        <v>0</v>
      </c>
      <c r="DL338" s="182">
        <f t="shared" si="231"/>
        <v>0</v>
      </c>
      <c r="DM338" s="182">
        <f t="shared" si="232"/>
        <v>0</v>
      </c>
      <c r="DN338" s="182">
        <f t="shared" si="233"/>
        <v>0</v>
      </c>
      <c r="DO338" s="182">
        <f t="shared" si="254"/>
        <v>1</v>
      </c>
      <c r="DP338" s="182">
        <f t="shared" si="255"/>
        <v>0</v>
      </c>
      <c r="DQ338" s="25">
        <f t="shared" si="256"/>
        <v>0</v>
      </c>
      <c r="DR338" s="169"/>
      <c r="DS338" s="166" t="str">
        <f t="shared" si="234"/>
        <v>A</v>
      </c>
      <c r="DT338" s="166" t="str">
        <f t="shared" si="235"/>
        <v>A</v>
      </c>
      <c r="DU338" s="167">
        <f t="shared" si="236"/>
        <v>1</v>
      </c>
      <c r="DV338" s="153" t="str">
        <f>VLOOKUP(M338,'Data Master kondisi'!$O$3:$P$11,2,FALSE)</f>
        <v>Z</v>
      </c>
      <c r="DW338" s="153">
        <f>LOOKUP(DV338,{"X","X","X","Y","Y","Y","Z","Z","Z"},{6,6,6,4,4,4,2,2,2})</f>
        <v>2</v>
      </c>
      <c r="DX338" s="153">
        <f t="shared" si="257"/>
        <v>1</v>
      </c>
      <c r="DY338" s="153">
        <f t="shared" si="237"/>
        <v>4</v>
      </c>
      <c r="DZ338" s="153" t="str">
        <f>VLOOKUP(G338,'Data Master class'!$A$5:$D$12,3,FALSE)</f>
        <v>B</v>
      </c>
      <c r="EA338" s="160" t="str">
        <f t="shared" si="238"/>
        <v>BAIK</v>
      </c>
      <c r="EB338" s="156"/>
      <c r="EC338" s="153">
        <f>VLOOKUP(G338,'Data Master class'!$A$5:$D$12,2,FALSE)</f>
        <v>3</v>
      </c>
      <c r="ED338" s="153" t="str">
        <f>VLOOKUP(H338,'Data Master class'!$E$5:$G$6,3,FALSE)</f>
        <v>Y</v>
      </c>
      <c r="EE338" s="153">
        <f>VLOOKUP(H338,'Data Master class'!$E$5:$G$6,2,FALSE)</f>
        <v>1</v>
      </c>
      <c r="EF338" s="153">
        <f t="shared" si="239"/>
        <v>4</v>
      </c>
      <c r="EG338" s="153" t="str">
        <f t="shared" si="240"/>
        <v>CLASS 3</v>
      </c>
      <c r="EH338" s="153">
        <f t="shared" si="241"/>
        <v>8</v>
      </c>
      <c r="EI338" s="171"/>
      <c r="EJ338" s="441">
        <f t="shared" si="258"/>
        <v>0.1818181818181818</v>
      </c>
      <c r="EK338" s="441">
        <f t="shared" si="259"/>
        <v>0.12500000000000003</v>
      </c>
      <c r="EL338" s="441">
        <f t="shared" si="260"/>
        <v>5.681818181818192E-2</v>
      </c>
      <c r="EM338" s="442">
        <f t="shared" si="242"/>
        <v>0.12121212121212126</v>
      </c>
      <c r="EN338" s="443" t="str">
        <f t="shared" si="243"/>
        <v>CUKUP</v>
      </c>
      <c r="EO338" s="195"/>
      <c r="EP338" s="196" t="e">
        <f>'2. SUHU &amp; FISIK TRAFO'!CY338</f>
        <v>#NAME?</v>
      </c>
      <c r="EQ338" s="168" t="e">
        <f t="shared" si="244"/>
        <v>#NAME?</v>
      </c>
      <c r="ER338" s="189" t="e">
        <f t="shared" si="245"/>
        <v>#NAME?</v>
      </c>
      <c r="ES338" s="195"/>
      <c r="ET338" s="447">
        <f t="shared" si="269"/>
        <v>4.0636000000000001</v>
      </c>
      <c r="EU338" s="447">
        <f t="shared" si="246"/>
        <v>3.2508800000000004</v>
      </c>
      <c r="EV338" s="448">
        <f t="shared" si="261"/>
        <v>4.0636000000000001</v>
      </c>
      <c r="EW338" s="449" t="str">
        <f t="shared" si="247"/>
        <v>BAIK</v>
      </c>
      <c r="EX338" s="721"/>
      <c r="EY338" s="447">
        <f t="shared" si="270"/>
        <v>1.7924000000000002</v>
      </c>
      <c r="EZ338" s="447">
        <f t="shared" si="262"/>
        <v>1.4339200000000003</v>
      </c>
      <c r="FA338" s="448">
        <f t="shared" si="271"/>
        <v>1.7924000000000002</v>
      </c>
      <c r="FB338" s="449" t="str">
        <f t="shared" si="263"/>
        <v>BAIK</v>
      </c>
      <c r="FC338" s="195"/>
      <c r="FD338" s="453">
        <f t="shared" si="264"/>
        <v>5.4</v>
      </c>
      <c r="FE338" s="454">
        <f t="shared" si="265"/>
        <v>144.50867052023122</v>
      </c>
      <c r="FF338" s="725">
        <f t="shared" si="266"/>
        <v>3.7367999999999997</v>
      </c>
      <c r="FG338" s="202" t="str">
        <f t="shared" si="248"/>
        <v>BAIK</v>
      </c>
    </row>
    <row r="339" spans="1:163">
      <c r="A339" s="347">
        <v>327</v>
      </c>
      <c r="B339" s="764" t="s">
        <v>2232</v>
      </c>
      <c r="C339" s="331" t="s">
        <v>1989</v>
      </c>
      <c r="D339" s="259" t="s">
        <v>1990</v>
      </c>
      <c r="E339" s="319" t="s">
        <v>1972</v>
      </c>
      <c r="F339" s="319" t="s">
        <v>1987</v>
      </c>
      <c r="G339" s="208" t="s">
        <v>206</v>
      </c>
      <c r="H339" s="214" t="s">
        <v>208</v>
      </c>
      <c r="I339" s="463" t="s">
        <v>1991</v>
      </c>
      <c r="J339" s="462" t="s">
        <v>1992</v>
      </c>
      <c r="K339" s="259" t="s">
        <v>341</v>
      </c>
      <c r="L339" s="259" t="s">
        <v>342</v>
      </c>
      <c r="M339" s="259">
        <v>100</v>
      </c>
      <c r="N339" s="259">
        <v>194304448</v>
      </c>
      <c r="O339" s="259">
        <v>2019</v>
      </c>
      <c r="P339" s="259" t="s">
        <v>316</v>
      </c>
      <c r="Q339" s="703">
        <v>0.79652777777664596</v>
      </c>
      <c r="R339" s="433">
        <v>44825</v>
      </c>
      <c r="S339" s="331" t="s">
        <v>318</v>
      </c>
      <c r="T339" s="331" t="s">
        <v>343</v>
      </c>
      <c r="U339" s="259">
        <v>2</v>
      </c>
      <c r="V339" s="259">
        <v>2</v>
      </c>
      <c r="W339" s="259">
        <v>3</v>
      </c>
      <c r="X339" s="259">
        <v>20000</v>
      </c>
      <c r="Y339" s="332">
        <v>402</v>
      </c>
      <c r="Z339" s="332">
        <v>405</v>
      </c>
      <c r="AA339" s="332">
        <v>403</v>
      </c>
      <c r="AB339" s="332">
        <v>232</v>
      </c>
      <c r="AC339" s="332">
        <v>233</v>
      </c>
      <c r="AD339" s="332">
        <v>233</v>
      </c>
      <c r="AE339" s="332">
        <v>12.8</v>
      </c>
      <c r="AF339" s="332">
        <v>9.6</v>
      </c>
      <c r="AG339" s="332">
        <v>18.7</v>
      </c>
      <c r="AH339" s="332">
        <v>14.4</v>
      </c>
      <c r="AI339" s="332">
        <v>3.8</v>
      </c>
      <c r="AJ339" s="332">
        <v>1.8</v>
      </c>
      <c r="AK339" s="332">
        <v>0</v>
      </c>
      <c r="AL339" s="332">
        <v>3.3</v>
      </c>
      <c r="AM339" s="332">
        <v>8.6</v>
      </c>
      <c r="AN339" s="332">
        <v>8.8000000000000007</v>
      </c>
      <c r="AO339" s="332">
        <v>17.899999999999999</v>
      </c>
      <c r="AP339" s="332">
        <v>14.1</v>
      </c>
      <c r="AQ339" s="332"/>
      <c r="AR339" s="332"/>
      <c r="AS339" s="332"/>
      <c r="AT339" s="332"/>
      <c r="AU339" s="332"/>
      <c r="AV339" s="332"/>
      <c r="AW339" s="332"/>
      <c r="AX339" s="332"/>
      <c r="AY339" s="332">
        <v>0.86</v>
      </c>
      <c r="AZ339" s="332">
        <v>0.87</v>
      </c>
      <c r="BA339" s="332">
        <v>0.88</v>
      </c>
      <c r="BB339" s="261">
        <v>401</v>
      </c>
      <c r="BC339" s="261">
        <v>403</v>
      </c>
      <c r="BD339" s="261">
        <v>401</v>
      </c>
      <c r="BE339" s="261">
        <v>231</v>
      </c>
      <c r="BF339" s="261">
        <v>232</v>
      </c>
      <c r="BG339" s="261">
        <v>232</v>
      </c>
      <c r="BH339" s="261">
        <v>12.8</v>
      </c>
      <c r="BI339" s="261">
        <v>19.600000000000001</v>
      </c>
      <c r="BJ339" s="261">
        <v>18.399999999999999</v>
      </c>
      <c r="BK339" s="261">
        <v>11.4</v>
      </c>
      <c r="BL339" s="261">
        <v>4</v>
      </c>
      <c r="BM339" s="261">
        <v>3</v>
      </c>
      <c r="BN339" s="261">
        <v>0</v>
      </c>
      <c r="BO339" s="261">
        <v>4.0999999999999996</v>
      </c>
      <c r="BP339" s="261">
        <v>11</v>
      </c>
      <c r="BQ339" s="261">
        <v>13.2</v>
      </c>
      <c r="BR339" s="261">
        <v>16.600000000000001</v>
      </c>
      <c r="BS339" s="261">
        <v>8.4</v>
      </c>
      <c r="BT339" s="261"/>
      <c r="BU339" s="261"/>
      <c r="BV339" s="261"/>
      <c r="BW339" s="261"/>
      <c r="BX339" s="261"/>
      <c r="BY339" s="261"/>
      <c r="BZ339" s="261"/>
      <c r="CA339" s="261"/>
      <c r="CB339" s="261">
        <v>0.87</v>
      </c>
      <c r="CC339" s="261">
        <v>0.88</v>
      </c>
      <c r="CD339" s="261">
        <v>0.86</v>
      </c>
      <c r="CE339" s="333">
        <v>233</v>
      </c>
      <c r="CF339" s="333">
        <v>56702382921</v>
      </c>
      <c r="CG339" s="333"/>
      <c r="CH339" s="333"/>
      <c r="CI339" s="333"/>
      <c r="CJ339" s="333"/>
      <c r="CK339" s="333" t="s">
        <v>1993</v>
      </c>
      <c r="CL339" s="333">
        <v>163000513146</v>
      </c>
      <c r="CM339" s="333" t="s">
        <v>1994</v>
      </c>
      <c r="CN339" s="333">
        <v>163000513146</v>
      </c>
      <c r="CO339" s="333" t="s">
        <v>1995</v>
      </c>
      <c r="CP339" s="333">
        <v>163000513146</v>
      </c>
      <c r="CQ339" s="333"/>
      <c r="CR339" s="333"/>
      <c r="CS339" s="333"/>
      <c r="CT339" s="333"/>
      <c r="CU339" s="333"/>
      <c r="CV339" s="333"/>
      <c r="CW339" s="333"/>
      <c r="CX339" s="333"/>
      <c r="CY339" s="333"/>
      <c r="CZ339" s="333"/>
      <c r="DA339" s="333"/>
      <c r="DB339" s="374"/>
      <c r="DC339" s="154"/>
      <c r="DD339" s="179">
        <f t="shared" si="249"/>
        <v>143.31438398700615</v>
      </c>
      <c r="DE339" s="179">
        <f t="shared" si="250"/>
        <v>8.9314133333333352</v>
      </c>
      <c r="DF339" s="179">
        <f t="shared" si="251"/>
        <v>6.6985600000000005</v>
      </c>
      <c r="DG339" s="179">
        <f t="shared" si="252"/>
        <v>13.048236666666668</v>
      </c>
      <c r="DH339" s="180">
        <f t="shared" si="253"/>
        <v>18.7</v>
      </c>
      <c r="DI339" s="181">
        <f t="shared" si="230"/>
        <v>233</v>
      </c>
      <c r="DJ339" s="182">
        <f t="shared" si="267"/>
        <v>1</v>
      </c>
      <c r="DK339" s="182">
        <f t="shared" si="268"/>
        <v>0</v>
      </c>
      <c r="DL339" s="182">
        <f t="shared" si="231"/>
        <v>0</v>
      </c>
      <c r="DM339" s="182">
        <f t="shared" si="232"/>
        <v>0</v>
      </c>
      <c r="DN339" s="182">
        <f t="shared" si="233"/>
        <v>0</v>
      </c>
      <c r="DO339" s="182">
        <f t="shared" si="254"/>
        <v>1</v>
      </c>
      <c r="DP339" s="182">
        <f t="shared" si="255"/>
        <v>0</v>
      </c>
      <c r="DQ339" s="25">
        <f t="shared" si="256"/>
        <v>0</v>
      </c>
      <c r="DR339" s="169"/>
      <c r="DS339" s="166" t="str">
        <f t="shared" si="234"/>
        <v>A</v>
      </c>
      <c r="DT339" s="166" t="str">
        <f t="shared" si="235"/>
        <v>B</v>
      </c>
      <c r="DU339" s="167">
        <f t="shared" si="236"/>
        <v>2</v>
      </c>
      <c r="DV339" s="153" t="str">
        <f>VLOOKUP(M339,'Data Master kondisi'!$O$3:$P$11,2,FALSE)</f>
        <v>Z</v>
      </c>
      <c r="DW339" s="153">
        <f>LOOKUP(DV339,{"X","X","X","Y","Y","Y","Z","Z","Z"},{6,6,6,4,4,4,2,2,2})</f>
        <v>2</v>
      </c>
      <c r="DX339" s="153">
        <f t="shared" si="257"/>
        <v>1</v>
      </c>
      <c r="DY339" s="153">
        <f t="shared" si="237"/>
        <v>5</v>
      </c>
      <c r="DZ339" s="153" t="str">
        <f>VLOOKUP(G339,'Data Master class'!$A$5:$D$12,3,FALSE)</f>
        <v>B</v>
      </c>
      <c r="EA339" s="160" t="str">
        <f t="shared" si="238"/>
        <v>BAIK</v>
      </c>
      <c r="EB339" s="156"/>
      <c r="EC339" s="153">
        <f>VLOOKUP(G339,'Data Master class'!$A$5:$D$12,2,FALSE)</f>
        <v>3</v>
      </c>
      <c r="ED339" s="153" t="str">
        <f>VLOOKUP(H339,'Data Master class'!$E$5:$G$6,3,FALSE)</f>
        <v>X</v>
      </c>
      <c r="EE339" s="153">
        <f>VLOOKUP(H339,'Data Master class'!$E$5:$G$6,2,FALSE)</f>
        <v>2</v>
      </c>
      <c r="EF339" s="153">
        <f t="shared" si="239"/>
        <v>5</v>
      </c>
      <c r="EG339" s="153" t="str">
        <f t="shared" si="240"/>
        <v>CLASS 3</v>
      </c>
      <c r="EH339" s="153">
        <f t="shared" si="241"/>
        <v>10</v>
      </c>
      <c r="EI339" s="171"/>
      <c r="EJ339" s="441">
        <f t="shared" si="258"/>
        <v>6.5693430656934088E-2</v>
      </c>
      <c r="EK339" s="441">
        <f t="shared" si="259"/>
        <v>0.29927007299270064</v>
      </c>
      <c r="EL339" s="441">
        <f t="shared" si="260"/>
        <v>0.36496350364963526</v>
      </c>
      <c r="EM339" s="442">
        <f t="shared" si="242"/>
        <v>0.24330900243308998</v>
      </c>
      <c r="EN339" s="443" t="str">
        <f t="shared" si="243"/>
        <v>KURANG</v>
      </c>
      <c r="EO339" s="195"/>
      <c r="EP339" s="196" t="e">
        <f>'2. SUHU &amp; FISIK TRAFO'!CY339</f>
        <v>#NAME?</v>
      </c>
      <c r="EQ339" s="168" t="e">
        <f t="shared" si="244"/>
        <v>#NAME?</v>
      </c>
      <c r="ER339" s="189" t="e">
        <f t="shared" si="245"/>
        <v>#NAME?</v>
      </c>
      <c r="ES339" s="195"/>
      <c r="ET339" s="447">
        <f t="shared" si="269"/>
        <v>9.5634999999999994</v>
      </c>
      <c r="EU339" s="447">
        <f t="shared" si="246"/>
        <v>7.6508000000000003</v>
      </c>
      <c r="EV339" s="448">
        <f t="shared" si="261"/>
        <v>9.5634999999999994</v>
      </c>
      <c r="EW339" s="449" t="str">
        <f t="shared" si="247"/>
        <v>BAIK</v>
      </c>
      <c r="EX339" s="721"/>
      <c r="EY339" s="447">
        <f t="shared" si="270"/>
        <v>11.7728</v>
      </c>
      <c r="EZ339" s="447">
        <f t="shared" si="262"/>
        <v>9.4182400000000008</v>
      </c>
      <c r="FA339" s="448">
        <f t="shared" si="271"/>
        <v>11.7728</v>
      </c>
      <c r="FB339" s="449" t="str">
        <f t="shared" si="263"/>
        <v>BAIK</v>
      </c>
      <c r="FC339" s="195"/>
      <c r="FD339" s="453">
        <f t="shared" si="264"/>
        <v>14.4</v>
      </c>
      <c r="FE339" s="454">
        <f t="shared" si="265"/>
        <v>144.50867052023122</v>
      </c>
      <c r="FF339" s="725">
        <f t="shared" si="266"/>
        <v>9.9648000000000003</v>
      </c>
      <c r="FG339" s="202" t="str">
        <f t="shared" si="248"/>
        <v>BAIK</v>
      </c>
    </row>
    <row r="340" spans="1:163">
      <c r="A340" s="347">
        <v>328</v>
      </c>
      <c r="B340" s="764" t="s">
        <v>2232</v>
      </c>
      <c r="C340" s="331" t="s">
        <v>1996</v>
      </c>
      <c r="D340" s="259" t="s">
        <v>1971</v>
      </c>
      <c r="E340" s="319" t="s">
        <v>1972</v>
      </c>
      <c r="F340" s="319" t="s">
        <v>1997</v>
      </c>
      <c r="G340" s="208" t="s">
        <v>206</v>
      </c>
      <c r="H340" s="214" t="s">
        <v>208</v>
      </c>
      <c r="I340" s="463" t="s">
        <v>1998</v>
      </c>
      <c r="J340" s="462" t="s">
        <v>1999</v>
      </c>
      <c r="K340" s="259" t="s">
        <v>341</v>
      </c>
      <c r="L340" s="259" t="s">
        <v>560</v>
      </c>
      <c r="M340" s="259">
        <v>100</v>
      </c>
      <c r="N340" s="259">
        <v>15069161</v>
      </c>
      <c r="O340" s="259">
        <v>2015</v>
      </c>
      <c r="P340" s="259" t="s">
        <v>316</v>
      </c>
      <c r="Q340" s="703">
        <v>0.78472222221898846</v>
      </c>
      <c r="R340" s="433">
        <v>44825</v>
      </c>
      <c r="S340" s="331" t="s">
        <v>318</v>
      </c>
      <c r="T340" s="331" t="s">
        <v>343</v>
      </c>
      <c r="U340" s="259">
        <v>4</v>
      </c>
      <c r="V340" s="259">
        <v>2</v>
      </c>
      <c r="W340" s="259">
        <v>3</v>
      </c>
      <c r="X340" s="259">
        <v>20000</v>
      </c>
      <c r="Y340" s="332">
        <v>400</v>
      </c>
      <c r="Z340" s="332">
        <v>400</v>
      </c>
      <c r="AA340" s="332">
        <v>400</v>
      </c>
      <c r="AB340" s="332">
        <v>230</v>
      </c>
      <c r="AC340" s="332">
        <v>231</v>
      </c>
      <c r="AD340" s="332">
        <v>231</v>
      </c>
      <c r="AE340" s="332">
        <v>94.1</v>
      </c>
      <c r="AF340" s="332">
        <v>57.8</v>
      </c>
      <c r="AG340" s="332">
        <v>63.2</v>
      </c>
      <c r="AH340" s="332">
        <v>61.5</v>
      </c>
      <c r="AI340" s="332">
        <v>9.4</v>
      </c>
      <c r="AJ340" s="332">
        <v>3.8</v>
      </c>
      <c r="AK340" s="332">
        <v>11.8</v>
      </c>
      <c r="AL340" s="332">
        <v>9.4</v>
      </c>
      <c r="AM340" s="332"/>
      <c r="AN340" s="332"/>
      <c r="AO340" s="332"/>
      <c r="AP340" s="332"/>
      <c r="AQ340" s="332"/>
      <c r="AR340" s="332"/>
      <c r="AS340" s="332"/>
      <c r="AT340" s="332"/>
      <c r="AU340" s="332">
        <v>85.2</v>
      </c>
      <c r="AV340" s="332">
        <v>53.2</v>
      </c>
      <c r="AW340" s="332">
        <v>51</v>
      </c>
      <c r="AX340" s="332">
        <v>51</v>
      </c>
      <c r="AY340" s="332">
        <v>0.86</v>
      </c>
      <c r="AZ340" s="332">
        <v>0.87</v>
      </c>
      <c r="BA340" s="332">
        <v>0.86</v>
      </c>
      <c r="BB340" s="261">
        <v>402</v>
      </c>
      <c r="BC340" s="261">
        <v>403</v>
      </c>
      <c r="BD340" s="261">
        <v>402</v>
      </c>
      <c r="BE340" s="261">
        <v>231</v>
      </c>
      <c r="BF340" s="261">
        <v>232</v>
      </c>
      <c r="BG340" s="261">
        <v>232</v>
      </c>
      <c r="BH340" s="261">
        <v>79.099999999999994</v>
      </c>
      <c r="BI340" s="261">
        <v>58.8</v>
      </c>
      <c r="BJ340" s="261">
        <v>49.7</v>
      </c>
      <c r="BK340" s="261">
        <v>26.6</v>
      </c>
      <c r="BL340" s="261">
        <v>9.6</v>
      </c>
      <c r="BM340" s="261">
        <v>3.5</v>
      </c>
      <c r="BN340" s="261">
        <v>7.6</v>
      </c>
      <c r="BO340" s="261">
        <v>5.0999999999999996</v>
      </c>
      <c r="BP340" s="261"/>
      <c r="BQ340" s="261"/>
      <c r="BR340" s="261"/>
      <c r="BS340" s="261"/>
      <c r="BT340" s="261"/>
      <c r="BU340" s="261"/>
      <c r="BV340" s="261"/>
      <c r="BW340" s="261"/>
      <c r="BX340" s="261">
        <v>68</v>
      </c>
      <c r="BY340" s="261">
        <v>55.7</v>
      </c>
      <c r="BZ340" s="261">
        <v>46.7</v>
      </c>
      <c r="CA340" s="261">
        <v>17.100000000000001</v>
      </c>
      <c r="CB340" s="261">
        <v>0.87</v>
      </c>
      <c r="CC340" s="261">
        <v>0.86</v>
      </c>
      <c r="CD340" s="261">
        <v>0.87</v>
      </c>
      <c r="CE340" s="333">
        <v>228</v>
      </c>
      <c r="CF340" s="333">
        <v>86057036948</v>
      </c>
      <c r="CG340" s="333">
        <v>229</v>
      </c>
      <c r="CH340" s="333">
        <v>56601479316</v>
      </c>
      <c r="CI340" s="333">
        <v>228</v>
      </c>
      <c r="CJ340" s="333">
        <v>86046460597</v>
      </c>
      <c r="CK340" s="333"/>
      <c r="CL340" s="333"/>
      <c r="CM340" s="333"/>
      <c r="CN340" s="333"/>
      <c r="CO340" s="333"/>
      <c r="CP340" s="333"/>
      <c r="CQ340" s="333"/>
      <c r="CR340" s="333"/>
      <c r="CS340" s="333"/>
      <c r="CT340" s="333"/>
      <c r="CU340" s="333"/>
      <c r="CV340" s="333"/>
      <c r="CW340" s="333">
        <v>230</v>
      </c>
      <c r="CX340" s="333">
        <v>56601477054</v>
      </c>
      <c r="CY340" s="333">
        <v>229</v>
      </c>
      <c r="CZ340" s="333">
        <v>32191108598</v>
      </c>
      <c r="DA340" s="333"/>
      <c r="DB340" s="374"/>
      <c r="DC340" s="154"/>
      <c r="DD340" s="179">
        <f t="shared" si="249"/>
        <v>144.50867052023122</v>
      </c>
      <c r="DE340" s="179">
        <f t="shared" si="250"/>
        <v>65.117199999999997</v>
      </c>
      <c r="DF340" s="179">
        <f t="shared" si="251"/>
        <v>39.997599999999991</v>
      </c>
      <c r="DG340" s="179">
        <f t="shared" si="252"/>
        <v>43.734400000000001</v>
      </c>
      <c r="DH340" s="180">
        <f t="shared" si="253"/>
        <v>94.1</v>
      </c>
      <c r="DI340" s="181">
        <f t="shared" si="230"/>
        <v>228</v>
      </c>
      <c r="DJ340" s="182">
        <f t="shared" si="267"/>
        <v>0</v>
      </c>
      <c r="DK340" s="182">
        <f t="shared" si="268"/>
        <v>1</v>
      </c>
      <c r="DL340" s="182">
        <f t="shared" si="231"/>
        <v>0</v>
      </c>
      <c r="DM340" s="182">
        <f t="shared" si="232"/>
        <v>0</v>
      </c>
      <c r="DN340" s="182">
        <f t="shared" si="233"/>
        <v>0</v>
      </c>
      <c r="DO340" s="182">
        <f t="shared" si="254"/>
        <v>0</v>
      </c>
      <c r="DP340" s="182">
        <f t="shared" si="255"/>
        <v>1</v>
      </c>
      <c r="DQ340" s="25">
        <f t="shared" si="256"/>
        <v>0</v>
      </c>
      <c r="DR340" s="169"/>
      <c r="DS340" s="166" t="str">
        <f t="shared" si="234"/>
        <v>A</v>
      </c>
      <c r="DT340" s="166" t="str">
        <f t="shared" si="235"/>
        <v>B</v>
      </c>
      <c r="DU340" s="167">
        <f t="shared" si="236"/>
        <v>2</v>
      </c>
      <c r="DV340" s="153" t="str">
        <f>VLOOKUP(M340,'Data Master kondisi'!$O$3:$P$11,2,FALSE)</f>
        <v>Z</v>
      </c>
      <c r="DW340" s="153">
        <f>LOOKUP(DV340,{"X","X","X","Y","Y","Y","Z","Z","Z"},{6,6,6,4,4,4,2,2,2})</f>
        <v>2</v>
      </c>
      <c r="DX340" s="153">
        <f t="shared" si="257"/>
        <v>1</v>
      </c>
      <c r="DY340" s="153">
        <f t="shared" si="237"/>
        <v>5</v>
      </c>
      <c r="DZ340" s="153" t="str">
        <f>VLOOKUP(G340,'Data Master class'!$A$5:$D$12,3,FALSE)</f>
        <v>B</v>
      </c>
      <c r="EA340" s="160" t="str">
        <f t="shared" si="238"/>
        <v>BAIK</v>
      </c>
      <c r="EB340" s="156"/>
      <c r="EC340" s="153">
        <f>VLOOKUP(G340,'Data Master class'!$A$5:$D$12,2,FALSE)</f>
        <v>3</v>
      </c>
      <c r="ED340" s="153" t="str">
        <f>VLOOKUP(H340,'Data Master class'!$E$5:$G$6,3,FALSE)</f>
        <v>X</v>
      </c>
      <c r="EE340" s="153">
        <f>VLOOKUP(H340,'Data Master class'!$E$5:$G$6,2,FALSE)</f>
        <v>2</v>
      </c>
      <c r="EF340" s="153">
        <f t="shared" si="239"/>
        <v>5</v>
      </c>
      <c r="EG340" s="153" t="str">
        <f t="shared" si="240"/>
        <v>CLASS 3</v>
      </c>
      <c r="EH340" s="153">
        <f t="shared" si="241"/>
        <v>10</v>
      </c>
      <c r="EI340" s="171"/>
      <c r="EJ340" s="441">
        <f t="shared" si="258"/>
        <v>0.31241283124128327</v>
      </c>
      <c r="EK340" s="441">
        <f t="shared" si="259"/>
        <v>0.19386331938633186</v>
      </c>
      <c r="EL340" s="441">
        <f t="shared" si="260"/>
        <v>0.11854951185495101</v>
      </c>
      <c r="EM340" s="442">
        <f t="shared" si="242"/>
        <v>0.20827522082752203</v>
      </c>
      <c r="EN340" s="443" t="str">
        <f t="shared" si="243"/>
        <v>KURANG</v>
      </c>
      <c r="EO340" s="195"/>
      <c r="EP340" s="196" t="e">
        <f>'2. SUHU &amp; FISIK TRAFO'!CY340</f>
        <v>#NAME?</v>
      </c>
      <c r="EQ340" s="168" t="e">
        <f t="shared" si="244"/>
        <v>#NAME?</v>
      </c>
      <c r="ER340" s="189" t="e">
        <f t="shared" si="245"/>
        <v>#NAME?</v>
      </c>
      <c r="ES340" s="195"/>
      <c r="ET340" s="447">
        <f t="shared" si="269"/>
        <v>49.594000000000001</v>
      </c>
      <c r="EU340" s="447">
        <f t="shared" si="246"/>
        <v>39.675200000000004</v>
      </c>
      <c r="EV340" s="448">
        <f t="shared" si="261"/>
        <v>49.594000000000001</v>
      </c>
      <c r="EW340" s="449" t="str">
        <f t="shared" si="247"/>
        <v>BAIK</v>
      </c>
      <c r="EX340" s="721"/>
      <c r="EY340" s="447">
        <f t="shared" si="270"/>
        <v>43.444099999999999</v>
      </c>
      <c r="EZ340" s="447">
        <f t="shared" si="262"/>
        <v>34.755279999999999</v>
      </c>
      <c r="FA340" s="448">
        <f t="shared" si="271"/>
        <v>43.444099999999999</v>
      </c>
      <c r="FB340" s="449" t="str">
        <f t="shared" si="263"/>
        <v>BAIK</v>
      </c>
      <c r="FC340" s="195"/>
      <c r="FD340" s="453">
        <f t="shared" si="264"/>
        <v>61.5</v>
      </c>
      <c r="FE340" s="454">
        <f t="shared" si="265"/>
        <v>144.50867052023122</v>
      </c>
      <c r="FF340" s="725">
        <f t="shared" si="266"/>
        <v>42.557999999999993</v>
      </c>
      <c r="FG340" s="202" t="str">
        <f t="shared" si="248"/>
        <v>BURUK</v>
      </c>
    </row>
    <row r="341" spans="1:163">
      <c r="A341" s="347">
        <v>329</v>
      </c>
      <c r="B341" s="764" t="s">
        <v>2232</v>
      </c>
      <c r="C341" s="331" t="s">
        <v>2000</v>
      </c>
      <c r="D341" s="259" t="s">
        <v>1688</v>
      </c>
      <c r="E341" s="319" t="s">
        <v>1972</v>
      </c>
      <c r="F341" s="319" t="s">
        <v>2001</v>
      </c>
      <c r="G341" s="208" t="s">
        <v>206</v>
      </c>
      <c r="H341" s="214" t="s">
        <v>208</v>
      </c>
      <c r="I341" s="463" t="s">
        <v>2002</v>
      </c>
      <c r="J341" s="462" t="s">
        <v>2003</v>
      </c>
      <c r="K341" s="259" t="s">
        <v>341</v>
      </c>
      <c r="L341" s="259" t="s">
        <v>585</v>
      </c>
      <c r="M341" s="259">
        <v>160</v>
      </c>
      <c r="N341" s="259">
        <v>78539</v>
      </c>
      <c r="O341" s="259">
        <v>2004</v>
      </c>
      <c r="P341" s="259" t="s">
        <v>316</v>
      </c>
      <c r="Q341" s="703">
        <v>0.77083333333575865</v>
      </c>
      <c r="R341" s="433">
        <v>44825</v>
      </c>
      <c r="S341" s="331" t="s">
        <v>318</v>
      </c>
      <c r="T341" s="331" t="s">
        <v>343</v>
      </c>
      <c r="U341" s="259">
        <v>2</v>
      </c>
      <c r="V341" s="259">
        <v>2</v>
      </c>
      <c r="W341" s="259">
        <v>3</v>
      </c>
      <c r="X341" s="259">
        <v>20000</v>
      </c>
      <c r="Y341" s="332">
        <v>403</v>
      </c>
      <c r="Z341" s="332">
        <v>401</v>
      </c>
      <c r="AA341" s="332">
        <v>400</v>
      </c>
      <c r="AB341" s="332">
        <v>231</v>
      </c>
      <c r="AC341" s="332">
        <v>232</v>
      </c>
      <c r="AD341" s="332">
        <v>230</v>
      </c>
      <c r="AE341" s="332">
        <v>101.2</v>
      </c>
      <c r="AF341" s="332">
        <v>54.4</v>
      </c>
      <c r="AG341" s="332">
        <v>51.1</v>
      </c>
      <c r="AH341" s="332">
        <v>56.5</v>
      </c>
      <c r="AI341" s="332">
        <v>75.8</v>
      </c>
      <c r="AJ341" s="332">
        <v>39.700000000000003</v>
      </c>
      <c r="AK341" s="332">
        <v>39.4</v>
      </c>
      <c r="AL341" s="332">
        <v>50.8</v>
      </c>
      <c r="AM341" s="332">
        <v>23.4</v>
      </c>
      <c r="AN341" s="332">
        <v>15.5</v>
      </c>
      <c r="AO341" s="332">
        <v>14.5</v>
      </c>
      <c r="AP341" s="332">
        <v>11</v>
      </c>
      <c r="AQ341" s="332"/>
      <c r="AR341" s="332"/>
      <c r="AS341" s="332"/>
      <c r="AT341" s="332"/>
      <c r="AU341" s="332"/>
      <c r="AV341" s="332"/>
      <c r="AW341" s="332"/>
      <c r="AX341" s="332"/>
      <c r="AY341" s="332">
        <v>0.87</v>
      </c>
      <c r="AZ341" s="332">
        <v>0.86</v>
      </c>
      <c r="BA341" s="332">
        <v>0.88</v>
      </c>
      <c r="BB341" s="261">
        <v>401</v>
      </c>
      <c r="BC341" s="261">
        <v>400</v>
      </c>
      <c r="BD341" s="261">
        <v>398</v>
      </c>
      <c r="BE341" s="261">
        <v>230</v>
      </c>
      <c r="BF341" s="261">
        <v>231</v>
      </c>
      <c r="BG341" s="261">
        <v>230</v>
      </c>
      <c r="BH341" s="261">
        <v>65.7</v>
      </c>
      <c r="BI341" s="261">
        <v>62.8</v>
      </c>
      <c r="BJ341" s="261">
        <v>37.799999999999997</v>
      </c>
      <c r="BK341" s="261">
        <v>21.5</v>
      </c>
      <c r="BL341" s="261">
        <v>66.900000000000006</v>
      </c>
      <c r="BM341" s="261">
        <v>46</v>
      </c>
      <c r="BN341" s="261">
        <v>36.4</v>
      </c>
      <c r="BO341" s="261">
        <v>29.6</v>
      </c>
      <c r="BP341" s="261">
        <v>0</v>
      </c>
      <c r="BQ341" s="261">
        <v>11.7</v>
      </c>
      <c r="BR341" s="261">
        <v>0.6</v>
      </c>
      <c r="BS341" s="261">
        <v>12.3</v>
      </c>
      <c r="BT341" s="261"/>
      <c r="BU341" s="261"/>
      <c r="BV341" s="261"/>
      <c r="BW341" s="261"/>
      <c r="BX341" s="261"/>
      <c r="BY341" s="261"/>
      <c r="BZ341" s="261"/>
      <c r="CA341" s="261"/>
      <c r="CB341" s="261">
        <v>0.86</v>
      </c>
      <c r="CC341" s="261">
        <v>0.87</v>
      </c>
      <c r="CD341" s="261">
        <v>0.85</v>
      </c>
      <c r="CE341" s="333">
        <v>230</v>
      </c>
      <c r="CF341" s="333">
        <v>45017776204</v>
      </c>
      <c r="CG341" s="333">
        <v>230</v>
      </c>
      <c r="CH341" s="333">
        <v>86070018410</v>
      </c>
      <c r="CI341" s="333"/>
      <c r="CJ341" s="333"/>
      <c r="CK341" s="333">
        <v>228</v>
      </c>
      <c r="CL341" s="333">
        <v>86057044983</v>
      </c>
      <c r="CM341" s="333">
        <v>230</v>
      </c>
      <c r="CN341" s="333">
        <v>56601429832</v>
      </c>
      <c r="CO341" s="333">
        <v>229</v>
      </c>
      <c r="CP341" s="333">
        <v>56601381538</v>
      </c>
      <c r="CQ341" s="333"/>
      <c r="CR341" s="333"/>
      <c r="CS341" s="333"/>
      <c r="CT341" s="333"/>
      <c r="CU341" s="333"/>
      <c r="CV341" s="333"/>
      <c r="CW341" s="333"/>
      <c r="CX341" s="333"/>
      <c r="CY341" s="333"/>
      <c r="CZ341" s="333"/>
      <c r="DA341" s="333"/>
      <c r="DB341" s="374"/>
      <c r="DC341" s="154"/>
      <c r="DD341" s="179">
        <f t="shared" si="249"/>
        <v>230.44572043093351</v>
      </c>
      <c r="DE341" s="179">
        <f t="shared" si="250"/>
        <v>43.914896666666664</v>
      </c>
      <c r="DF341" s="179">
        <f t="shared" si="251"/>
        <v>23.606426666666668</v>
      </c>
      <c r="DG341" s="179">
        <f t="shared" si="252"/>
        <v>22.174419166666667</v>
      </c>
      <c r="DH341" s="180">
        <f t="shared" si="253"/>
        <v>101.2</v>
      </c>
      <c r="DI341" s="181">
        <f t="shared" ref="DI341:DI403" si="272">MIN(CE341,CG341,CI341,CK341,CM341,CO341,CQ341,CS341,CU341,CW341,CY341,DA341)</f>
        <v>228</v>
      </c>
      <c r="DJ341" s="182">
        <f t="shared" si="267"/>
        <v>0</v>
      </c>
      <c r="DK341" s="182">
        <f t="shared" si="268"/>
        <v>1</v>
      </c>
      <c r="DL341" s="182">
        <f t="shared" ref="DL341:DL403" si="273">IF(AND(EV341&gt;50,EV341&lt;=80),1,0)</f>
        <v>0</v>
      </c>
      <c r="DM341" s="182">
        <f t="shared" ref="DM341:DM403" si="274">IF(AND(EV341&gt;80,EV341&lt;=100),1,0)</f>
        <v>0</v>
      </c>
      <c r="DN341" s="182">
        <f t="shared" ref="DN341:DN403" si="275">IF(AND(EV341&gt;=100),1,0)</f>
        <v>0</v>
      </c>
      <c r="DO341" s="182">
        <f t="shared" si="254"/>
        <v>1</v>
      </c>
      <c r="DP341" s="182">
        <f t="shared" si="255"/>
        <v>0</v>
      </c>
      <c r="DQ341" s="25">
        <f t="shared" si="256"/>
        <v>0</v>
      </c>
      <c r="DR341" s="169"/>
      <c r="DS341" s="166" t="str">
        <f t="shared" ref="DS341:DS403" si="276">IF(EV341&lt;60,"A",IF(AND(EV341&gt;=60,EV341&lt;=80),"B",IF(AND(EV341&gt;80),"C",0)))</f>
        <v>A</v>
      </c>
      <c r="DT341" s="166" t="str">
        <f t="shared" ref="DT341:DT403" si="277">IF(EM341&lt;19%,"A",IF(AND(EM341&gt;=19%,EM341&lt;=40%),"B",IF(AND(EM341&gt;40%),"C",0)))</f>
        <v>B</v>
      </c>
      <c r="DU341" s="167">
        <f t="shared" ref="DU341:DU403" si="278">IF(AND(DS341="A",DT341="A"),1,IF(AND(DS341="A",DT341="B"),2,IF(AND(DS341="A",DT341="C"),3,IF(AND(DS341="B",DT341="A"),4,IF(AND(DS341="B",DT341="B"),5,IF(AND(DS341="B",DT341="C"),6,IF(AND(DS341="C",DT341="A"),7,IF(AND(DS341="C",DT341="B"),8,IF(AND(DS341="C",DT341="C"),9,0)))))))))</f>
        <v>2</v>
      </c>
      <c r="DV341" s="153" t="str">
        <f>VLOOKUP(M341,'Data Master kondisi'!$O$3:$P$11,2,FALSE)</f>
        <v>Y</v>
      </c>
      <c r="DW341" s="153">
        <f>LOOKUP(DV341,{"X","X","X","Y","Y","Y","Z","Z","Z"},{6,6,6,4,4,4,2,2,2})</f>
        <v>4</v>
      </c>
      <c r="DX341" s="153">
        <f t="shared" si="257"/>
        <v>2</v>
      </c>
      <c r="DY341" s="153">
        <f t="shared" ref="DY341:DY403" si="279">SUM(DU341,DW341,DX341)</f>
        <v>8</v>
      </c>
      <c r="DZ341" s="153" t="str">
        <f>VLOOKUP(G341,'Data Master class'!$A$5:$D$12,3,FALSE)</f>
        <v>B</v>
      </c>
      <c r="EA341" s="160" t="str">
        <f t="shared" ref="EA341:EA403" si="280">IF(AND(DY341&lt;=14,DY341&gt;=12),"BURUK",IF(AND(DY341&lt;=11,DY341&gt;=9),"KURANG",IF(AND(DY341&lt;=8,DY341&gt;=6),"CUKUP",IF(AND(DY341&lt;=5,DY341&gt;=4),"BAIK",0))))</f>
        <v>CUKUP</v>
      </c>
      <c r="EB341" s="156"/>
      <c r="EC341" s="153">
        <f>VLOOKUP(G341,'Data Master class'!$A$5:$D$12,2,FALSE)</f>
        <v>3</v>
      </c>
      <c r="ED341" s="153" t="str">
        <f>VLOOKUP(H341,'Data Master class'!$E$5:$G$6,3,FALSE)</f>
        <v>X</v>
      </c>
      <c r="EE341" s="153">
        <f>VLOOKUP(H341,'Data Master class'!$E$5:$G$6,2,FALSE)</f>
        <v>2</v>
      </c>
      <c r="EF341" s="153">
        <f t="shared" ref="EF341:EF403" si="281">EC341+EE341</f>
        <v>5</v>
      </c>
      <c r="EG341" s="153" t="str">
        <f t="shared" ref="EG341:EG403" si="282">IF(AND(EF341&lt;=12,EF341&gt;=9),"CLASS 1",IF(AND(EF341&lt;=8,EF341&gt;=6),"CLASS 2",IF(AND(EF341&lt;=5,EF341&gt;=4),"CLASS 3",0)))</f>
        <v>CLASS 3</v>
      </c>
      <c r="EH341" s="153">
        <f t="shared" ref="EH341:EH403" si="283">SUM(DY341,EF341)</f>
        <v>13</v>
      </c>
      <c r="EI341" s="171"/>
      <c r="EJ341" s="441">
        <f t="shared" si="258"/>
        <v>0.46879535558780866</v>
      </c>
      <c r="EK341" s="441">
        <f t="shared" si="259"/>
        <v>0.21044992743105942</v>
      </c>
      <c r="EL341" s="441">
        <f t="shared" si="260"/>
        <v>0.25834542815674882</v>
      </c>
      <c r="EM341" s="442">
        <f t="shared" ref="EM341:EM403" si="284">((EJ341+EK341+EL341)/3)</f>
        <v>0.312530237058539</v>
      </c>
      <c r="EN341" s="443" t="str">
        <f t="shared" ref="EN341:EN403" si="285">IF(AND(EM341&lt;10%),"BAIK",IF(AND(EM341&gt;=10%,EM341&lt;=20%),"CUKUP",IF(AND(EM341&gt;20%,EM341&lt;=30%),"KURANG",IF(AND(EM341&gt;30%),"BURUK",0))))</f>
        <v>BURUK</v>
      </c>
      <c r="EO341" s="195"/>
      <c r="EP341" s="196" t="e">
        <f>'2. SUHU &amp; FISIK TRAFO'!CY341</f>
        <v>#NAME?</v>
      </c>
      <c r="EQ341" s="168" t="e">
        <f t="shared" ref="EQ341:EQ404" si="286">DH341/EP341*100</f>
        <v>#NAME?</v>
      </c>
      <c r="ER341" s="189" t="e">
        <f t="shared" ref="ER341:ER403" si="287">IF(AND(EQ341&gt;0,EQ341&lt;60),"BAIK",IF(AND(EQ341&gt;=60,EQ341&lt;80),"CUKUP",IF(AND(EQ341&gt;=80,EQ341&lt;100),"KURANG",IF(AND(EQ341&gt;=100),"BURUK",0))))</f>
        <v>#NAME?</v>
      </c>
      <c r="ES341" s="195"/>
      <c r="ET341" s="447">
        <f t="shared" si="269"/>
        <v>47.750999999999998</v>
      </c>
      <c r="EU341" s="447">
        <f t="shared" ref="EU341:EU403" si="288">ET341*0.8</f>
        <v>38.200800000000001</v>
      </c>
      <c r="EV341" s="448">
        <f t="shared" si="261"/>
        <v>29.844374999999999</v>
      </c>
      <c r="EW341" s="449" t="str">
        <f t="shared" ref="EW341:EW403" si="289">IF(AND(EV341&gt;0,EV341&lt;60),"BAIK",IF(AND(EV341&gt;=60,EV341&lt;80),"CUKUP",IF(AND(EV341&gt;=80,EV341&lt;100),"KURANG",IF(AND(EV341&gt;=100),"BURUK",0))))</f>
        <v>BAIK</v>
      </c>
      <c r="EX341" s="721"/>
      <c r="EY341" s="447">
        <f t="shared" si="270"/>
        <v>38.311800000000005</v>
      </c>
      <c r="EZ341" s="447">
        <f t="shared" si="262"/>
        <v>30.649440000000006</v>
      </c>
      <c r="FA341" s="448">
        <f t="shared" si="271"/>
        <v>23.944875000000003</v>
      </c>
      <c r="FB341" s="449" t="str">
        <f t="shared" si="263"/>
        <v>BAIK</v>
      </c>
      <c r="FC341" s="195"/>
      <c r="FD341" s="453">
        <f t="shared" si="264"/>
        <v>56.5</v>
      </c>
      <c r="FE341" s="454">
        <f t="shared" si="265"/>
        <v>231.21387283236993</v>
      </c>
      <c r="FF341" s="725">
        <f t="shared" si="266"/>
        <v>24.436250000000001</v>
      </c>
      <c r="FG341" s="202" t="str">
        <f t="shared" ref="FG341:FG403" si="290">IF(AND(FF341&gt;0,FF341&lt;10),"BAIK",IF(AND(FF341&gt;=10,FF341&lt;15),"CUKUP",IF(AND(FF341&gt;=15,FF341&lt;20),"KURANG",IF(AND(FF341&gt;=20),"BURUK",0))))</f>
        <v>BURUK</v>
      </c>
    </row>
    <row r="342" spans="1:163">
      <c r="A342" s="347">
        <v>330</v>
      </c>
      <c r="B342" s="764" t="s">
        <v>2232</v>
      </c>
      <c r="C342" s="331" t="s">
        <v>2004</v>
      </c>
      <c r="D342" s="259" t="s">
        <v>1688</v>
      </c>
      <c r="E342" s="319" t="s">
        <v>1972</v>
      </c>
      <c r="F342" s="319" t="s">
        <v>2005</v>
      </c>
      <c r="G342" s="208" t="s">
        <v>206</v>
      </c>
      <c r="H342" s="214" t="s">
        <v>208</v>
      </c>
      <c r="I342" s="463" t="s">
        <v>2006</v>
      </c>
      <c r="J342" s="462" t="s">
        <v>2007</v>
      </c>
      <c r="K342" s="259" t="s">
        <v>341</v>
      </c>
      <c r="L342" s="259" t="s">
        <v>371</v>
      </c>
      <c r="M342" s="259">
        <v>100</v>
      </c>
      <c r="N342" s="259" t="s">
        <v>2008</v>
      </c>
      <c r="O342" s="259">
        <v>2017</v>
      </c>
      <c r="P342" s="259" t="s">
        <v>316</v>
      </c>
      <c r="Q342" s="703">
        <v>0.80208333333575865</v>
      </c>
      <c r="R342" s="433">
        <v>44820</v>
      </c>
      <c r="S342" s="331" t="s">
        <v>318</v>
      </c>
      <c r="T342" s="331" t="s">
        <v>343</v>
      </c>
      <c r="U342" s="259">
        <v>4</v>
      </c>
      <c r="V342" s="259">
        <v>1</v>
      </c>
      <c r="W342" s="259">
        <v>3</v>
      </c>
      <c r="X342" s="259">
        <v>20000</v>
      </c>
      <c r="Y342" s="332">
        <v>404</v>
      </c>
      <c r="Z342" s="332">
        <v>405</v>
      </c>
      <c r="AA342" s="332">
        <v>404</v>
      </c>
      <c r="AB342" s="332">
        <v>232</v>
      </c>
      <c r="AC342" s="332">
        <v>234</v>
      </c>
      <c r="AD342" s="332">
        <v>233</v>
      </c>
      <c r="AE342" s="332">
        <v>54.8</v>
      </c>
      <c r="AF342" s="332">
        <v>15.4</v>
      </c>
      <c r="AG342" s="332">
        <v>17.2</v>
      </c>
      <c r="AH342" s="332">
        <v>35.6</v>
      </c>
      <c r="AI342" s="332">
        <v>52.6</v>
      </c>
      <c r="AJ342" s="332">
        <v>16</v>
      </c>
      <c r="AK342" s="332">
        <v>17.100000000000001</v>
      </c>
      <c r="AL342" s="332">
        <v>31.2</v>
      </c>
      <c r="AM342" s="332"/>
      <c r="AN342" s="332"/>
      <c r="AO342" s="332"/>
      <c r="AP342" s="332"/>
      <c r="AQ342" s="332"/>
      <c r="AR342" s="332"/>
      <c r="AS342" s="332"/>
      <c r="AT342" s="332"/>
      <c r="AU342" s="332"/>
      <c r="AV342" s="332"/>
      <c r="AW342" s="332"/>
      <c r="AX342" s="332"/>
      <c r="AY342" s="332">
        <v>0.85</v>
      </c>
      <c r="AZ342" s="332">
        <v>0.86</v>
      </c>
      <c r="BA342" s="332">
        <v>0.87</v>
      </c>
      <c r="BB342" s="261">
        <v>401</v>
      </c>
      <c r="BC342" s="261">
        <v>400</v>
      </c>
      <c r="BD342" s="261">
        <v>400</v>
      </c>
      <c r="BE342" s="261">
        <v>230</v>
      </c>
      <c r="BF342" s="261">
        <v>231</v>
      </c>
      <c r="BG342" s="261">
        <v>230</v>
      </c>
      <c r="BH342" s="261">
        <v>48.8</v>
      </c>
      <c r="BI342" s="261">
        <v>10.7</v>
      </c>
      <c r="BJ342" s="261">
        <v>10.3</v>
      </c>
      <c r="BK342" s="261">
        <v>41.4</v>
      </c>
      <c r="BL342" s="261">
        <v>48.3</v>
      </c>
      <c r="BM342" s="261">
        <v>11.8</v>
      </c>
      <c r="BN342" s="261">
        <v>9.1</v>
      </c>
      <c r="BO342" s="261">
        <v>33.1</v>
      </c>
      <c r="BP342" s="261"/>
      <c r="BQ342" s="261"/>
      <c r="BR342" s="261"/>
      <c r="BS342" s="261"/>
      <c r="BT342" s="261"/>
      <c r="BU342" s="261"/>
      <c r="BV342" s="261"/>
      <c r="BW342" s="261"/>
      <c r="BX342" s="261"/>
      <c r="BY342" s="261"/>
      <c r="BZ342" s="261"/>
      <c r="CA342" s="261"/>
      <c r="CB342" s="261">
        <v>0.85</v>
      </c>
      <c r="CC342" s="261">
        <v>0.86</v>
      </c>
      <c r="CD342" s="261">
        <v>0.88</v>
      </c>
      <c r="CE342" s="333">
        <v>220</v>
      </c>
      <c r="CF342" s="333">
        <v>32191103574</v>
      </c>
      <c r="CG342" s="333">
        <v>220</v>
      </c>
      <c r="CH342" s="333">
        <v>86064978173</v>
      </c>
      <c r="CI342" s="333">
        <v>228</v>
      </c>
      <c r="CJ342" s="333">
        <v>86077293049</v>
      </c>
      <c r="CK342" s="333"/>
      <c r="CL342" s="333"/>
      <c r="CM342" s="333"/>
      <c r="CN342" s="333"/>
      <c r="CO342" s="333"/>
      <c r="CP342" s="333"/>
      <c r="CQ342" s="333"/>
      <c r="CR342" s="333"/>
      <c r="CS342" s="333"/>
      <c r="CT342" s="333"/>
      <c r="CU342" s="333"/>
      <c r="CV342" s="333"/>
      <c r="CW342" s="333"/>
      <c r="CX342" s="333"/>
      <c r="CY342" s="333"/>
      <c r="CZ342" s="333"/>
      <c r="DA342" s="333"/>
      <c r="DB342" s="374"/>
      <c r="DC342" s="48"/>
      <c r="DD342" s="179">
        <f t="shared" si="249"/>
        <v>142.95993786008034</v>
      </c>
      <c r="DE342" s="179">
        <f t="shared" si="250"/>
        <v>38.332417333333332</v>
      </c>
      <c r="DF342" s="179">
        <f t="shared" si="251"/>
        <v>10.772248666666668</v>
      </c>
      <c r="DG342" s="179">
        <f t="shared" si="252"/>
        <v>12.031342666666667</v>
      </c>
      <c r="DH342" s="180">
        <f t="shared" si="253"/>
        <v>54.8</v>
      </c>
      <c r="DI342" s="181">
        <f t="shared" si="272"/>
        <v>220</v>
      </c>
      <c r="DJ342" s="182">
        <f t="shared" si="267"/>
        <v>1</v>
      </c>
      <c r="DK342" s="182">
        <f t="shared" si="268"/>
        <v>0</v>
      </c>
      <c r="DL342" s="182">
        <f t="shared" si="273"/>
        <v>0</v>
      </c>
      <c r="DM342" s="182">
        <f t="shared" si="274"/>
        <v>0</v>
      </c>
      <c r="DN342" s="182">
        <f t="shared" si="275"/>
        <v>0</v>
      </c>
      <c r="DO342" s="182">
        <f t="shared" si="254"/>
        <v>1</v>
      </c>
      <c r="DP342" s="182">
        <f t="shared" si="255"/>
        <v>0</v>
      </c>
      <c r="DQ342" s="25">
        <f t="shared" si="256"/>
        <v>0</v>
      </c>
      <c r="DR342" s="169"/>
      <c r="DS342" s="166" t="str">
        <f t="shared" si="276"/>
        <v>A</v>
      </c>
      <c r="DT342" s="166" t="str">
        <f t="shared" si="277"/>
        <v>C</v>
      </c>
      <c r="DU342" s="167">
        <f t="shared" si="278"/>
        <v>3</v>
      </c>
      <c r="DV342" s="153" t="str">
        <f>VLOOKUP(M342,'Data Master kondisi'!$O$3:$P$11,2,FALSE)</f>
        <v>Z</v>
      </c>
      <c r="DW342" s="153">
        <f>LOOKUP(DV342,{"X","X","X","Y","Y","Y","Z","Z","Z"},{6,6,6,4,4,4,2,2,2})</f>
        <v>2</v>
      </c>
      <c r="DX342" s="153">
        <f t="shared" si="257"/>
        <v>1</v>
      </c>
      <c r="DY342" s="153">
        <f t="shared" si="279"/>
        <v>6</v>
      </c>
      <c r="DZ342" s="153" t="str">
        <f>VLOOKUP(G342,'Data Master class'!$A$5:$D$12,3,FALSE)</f>
        <v>B</v>
      </c>
      <c r="EA342" s="160" t="str">
        <f t="shared" si="280"/>
        <v>CUKUP</v>
      </c>
      <c r="EB342" s="156"/>
      <c r="EC342" s="153">
        <f>VLOOKUP(G342,'Data Master class'!$A$5:$D$12,2,FALSE)</f>
        <v>3</v>
      </c>
      <c r="ED342" s="153" t="str">
        <f>VLOOKUP(H342,'Data Master class'!$E$5:$G$6,3,FALSE)</f>
        <v>X</v>
      </c>
      <c r="EE342" s="153">
        <f>VLOOKUP(H342,'Data Master class'!$E$5:$G$6,2,FALSE)</f>
        <v>2</v>
      </c>
      <c r="EF342" s="153">
        <f t="shared" si="281"/>
        <v>5</v>
      </c>
      <c r="EG342" s="153" t="str">
        <f t="shared" si="282"/>
        <v>CLASS 3</v>
      </c>
      <c r="EH342" s="153">
        <f t="shared" si="283"/>
        <v>11</v>
      </c>
      <c r="EI342" s="171"/>
      <c r="EJ342" s="441">
        <f t="shared" si="258"/>
        <v>0.88100686498855807</v>
      </c>
      <c r="EK342" s="441">
        <f t="shared" si="259"/>
        <v>0.47139588100686503</v>
      </c>
      <c r="EL342" s="441">
        <f t="shared" si="260"/>
        <v>0.40961098398169343</v>
      </c>
      <c r="EM342" s="442">
        <f t="shared" si="284"/>
        <v>0.58733790999237223</v>
      </c>
      <c r="EN342" s="443" t="str">
        <f t="shared" si="285"/>
        <v>BURUK</v>
      </c>
      <c r="EO342" s="195"/>
      <c r="EP342" s="196" t="e">
        <f>'2. SUHU &amp; FISIK TRAFO'!CY342</f>
        <v>#NAME?</v>
      </c>
      <c r="EQ342" s="168" t="e">
        <f t="shared" si="286"/>
        <v>#NAME?</v>
      </c>
      <c r="ER342" s="189" t="e">
        <f t="shared" si="287"/>
        <v>#NAME?</v>
      </c>
      <c r="ES342" s="195"/>
      <c r="ET342" s="447">
        <f t="shared" si="269"/>
        <v>20.3248</v>
      </c>
      <c r="EU342" s="447">
        <f t="shared" si="288"/>
        <v>16.259840000000001</v>
      </c>
      <c r="EV342" s="448">
        <f t="shared" si="261"/>
        <v>20.3248</v>
      </c>
      <c r="EW342" s="449" t="str">
        <f t="shared" si="289"/>
        <v>BAIK</v>
      </c>
      <c r="EX342" s="721"/>
      <c r="EY342" s="447">
        <f t="shared" si="270"/>
        <v>16.064700000000002</v>
      </c>
      <c r="EZ342" s="447">
        <f t="shared" si="262"/>
        <v>12.851760000000002</v>
      </c>
      <c r="FA342" s="448">
        <f t="shared" si="271"/>
        <v>16.064700000000002</v>
      </c>
      <c r="FB342" s="449" t="str">
        <f t="shared" si="263"/>
        <v>BAIK</v>
      </c>
      <c r="FC342" s="195"/>
      <c r="FD342" s="453">
        <f t="shared" si="264"/>
        <v>35.6</v>
      </c>
      <c r="FE342" s="454">
        <f t="shared" si="265"/>
        <v>144.50867052023122</v>
      </c>
      <c r="FF342" s="725">
        <f t="shared" si="266"/>
        <v>24.635199999999998</v>
      </c>
      <c r="FG342" s="202" t="str">
        <f t="shared" si="290"/>
        <v>BURUK</v>
      </c>
    </row>
    <row r="343" spans="1:163">
      <c r="A343" s="347">
        <v>331</v>
      </c>
      <c r="B343" s="764" t="s">
        <v>2232</v>
      </c>
      <c r="C343" s="331" t="s">
        <v>2009</v>
      </c>
      <c r="D343" s="259" t="s">
        <v>1688</v>
      </c>
      <c r="E343" s="319" t="s">
        <v>1972</v>
      </c>
      <c r="F343" s="319" t="s">
        <v>2001</v>
      </c>
      <c r="G343" s="208" t="s">
        <v>206</v>
      </c>
      <c r="H343" s="214" t="s">
        <v>208</v>
      </c>
      <c r="I343" s="463" t="s">
        <v>2010</v>
      </c>
      <c r="J343" s="462" t="s">
        <v>2011</v>
      </c>
      <c r="K343" s="259" t="s">
        <v>341</v>
      </c>
      <c r="L343" s="259" t="s">
        <v>1259</v>
      </c>
      <c r="M343" s="259">
        <v>100</v>
      </c>
      <c r="N343" s="259" t="s">
        <v>2012</v>
      </c>
      <c r="O343" s="259">
        <v>2014</v>
      </c>
      <c r="P343" s="259" t="s">
        <v>316</v>
      </c>
      <c r="Q343" s="703">
        <v>0.8125</v>
      </c>
      <c r="R343" s="433">
        <v>44820</v>
      </c>
      <c r="S343" s="331" t="s">
        <v>318</v>
      </c>
      <c r="T343" s="331" t="s">
        <v>343</v>
      </c>
      <c r="U343" s="259">
        <v>2</v>
      </c>
      <c r="V343" s="259">
        <v>1</v>
      </c>
      <c r="W343" s="259">
        <v>3</v>
      </c>
      <c r="X343" s="259">
        <v>20000</v>
      </c>
      <c r="Y343" s="332">
        <v>405</v>
      </c>
      <c r="Z343" s="332">
        <v>406</v>
      </c>
      <c r="AA343" s="332">
        <v>405</v>
      </c>
      <c r="AB343" s="332">
        <v>234</v>
      </c>
      <c r="AC343" s="332">
        <v>234</v>
      </c>
      <c r="AD343" s="332">
        <v>233</v>
      </c>
      <c r="AE343" s="332">
        <v>0</v>
      </c>
      <c r="AF343" s="332">
        <v>0</v>
      </c>
      <c r="AG343" s="332">
        <v>2.6</v>
      </c>
      <c r="AH343" s="332">
        <v>1.8</v>
      </c>
      <c r="AI343" s="332">
        <v>0</v>
      </c>
      <c r="AJ343" s="332">
        <v>0</v>
      </c>
      <c r="AK343" s="332">
        <v>2.1</v>
      </c>
      <c r="AL343" s="332">
        <v>2.1</v>
      </c>
      <c r="AM343" s="332"/>
      <c r="AN343" s="332"/>
      <c r="AO343" s="332"/>
      <c r="AP343" s="332"/>
      <c r="AQ343" s="332"/>
      <c r="AR343" s="332"/>
      <c r="AS343" s="332"/>
      <c r="AT343" s="332"/>
      <c r="AU343" s="332"/>
      <c r="AV343" s="332"/>
      <c r="AW343" s="332"/>
      <c r="AX343" s="332"/>
      <c r="AY343" s="332">
        <v>0.85</v>
      </c>
      <c r="AZ343" s="332">
        <v>0.86</v>
      </c>
      <c r="BA343" s="332">
        <v>0.86</v>
      </c>
      <c r="BB343" s="261">
        <v>404</v>
      </c>
      <c r="BC343" s="261">
        <v>401</v>
      </c>
      <c r="BD343" s="261">
        <v>401</v>
      </c>
      <c r="BE343" s="261">
        <v>232</v>
      </c>
      <c r="BF343" s="261">
        <v>231</v>
      </c>
      <c r="BG343" s="261">
        <v>231</v>
      </c>
      <c r="BH343" s="261">
        <v>0</v>
      </c>
      <c r="BI343" s="261">
        <v>0</v>
      </c>
      <c r="BJ343" s="261">
        <v>1.7</v>
      </c>
      <c r="BK343" s="261">
        <v>1.4</v>
      </c>
      <c r="BL343" s="261">
        <v>0</v>
      </c>
      <c r="BM343" s="261">
        <v>0</v>
      </c>
      <c r="BN343" s="261">
        <v>1.6</v>
      </c>
      <c r="BO343" s="261">
        <v>1.7</v>
      </c>
      <c r="BP343" s="261"/>
      <c r="BQ343" s="261"/>
      <c r="BR343" s="261"/>
      <c r="BS343" s="261"/>
      <c r="BT343" s="261"/>
      <c r="BU343" s="261"/>
      <c r="BV343" s="261"/>
      <c r="BW343" s="261"/>
      <c r="BX343" s="261"/>
      <c r="BY343" s="261"/>
      <c r="BZ343" s="261"/>
      <c r="CA343" s="261"/>
      <c r="CB343" s="261">
        <v>0.86</v>
      </c>
      <c r="CC343" s="261">
        <v>0.87</v>
      </c>
      <c r="CD343" s="261">
        <v>0.86</v>
      </c>
      <c r="CE343" s="333">
        <v>233</v>
      </c>
      <c r="CF343" s="333">
        <v>56601462353</v>
      </c>
      <c r="CG343" s="333">
        <v>232</v>
      </c>
      <c r="CH343" s="333">
        <v>45017703820</v>
      </c>
      <c r="CI343" s="333">
        <v>232</v>
      </c>
      <c r="CJ343" s="333">
        <v>45017209698</v>
      </c>
      <c r="CK343" s="333"/>
      <c r="CL343" s="333"/>
      <c r="CM343" s="333"/>
      <c r="CN343" s="333"/>
      <c r="CO343" s="333"/>
      <c r="CP343" s="333"/>
      <c r="CQ343" s="333"/>
      <c r="CR343" s="333"/>
      <c r="CS343" s="333"/>
      <c r="CT343" s="333"/>
      <c r="CU343" s="333"/>
      <c r="CV343" s="333"/>
      <c r="CW343" s="333"/>
      <c r="CX343" s="333"/>
      <c r="CY343" s="333"/>
      <c r="CZ343" s="333"/>
      <c r="DA343" s="333"/>
      <c r="DB343" s="374"/>
      <c r="DC343" s="154"/>
      <c r="DD343" s="179">
        <f t="shared" si="249"/>
        <v>142.60724064496503</v>
      </c>
      <c r="DE343" s="179">
        <f t="shared" si="250"/>
        <v>0</v>
      </c>
      <c r="DF343" s="179">
        <f t="shared" si="251"/>
        <v>0</v>
      </c>
      <c r="DG343" s="179">
        <f t="shared" si="252"/>
        <v>1.8231893333333331</v>
      </c>
      <c r="DH343" s="180">
        <f t="shared" si="253"/>
        <v>2.6</v>
      </c>
      <c r="DI343" s="181">
        <f t="shared" si="272"/>
        <v>232</v>
      </c>
      <c r="DJ343" s="182">
        <f t="shared" si="267"/>
        <v>1</v>
      </c>
      <c r="DK343" s="182">
        <f t="shared" si="268"/>
        <v>0</v>
      </c>
      <c r="DL343" s="182">
        <f t="shared" si="273"/>
        <v>0</v>
      </c>
      <c r="DM343" s="182">
        <f t="shared" si="274"/>
        <v>0</v>
      </c>
      <c r="DN343" s="182">
        <f t="shared" si="275"/>
        <v>0</v>
      </c>
      <c r="DO343" s="182">
        <f t="shared" si="254"/>
        <v>1</v>
      </c>
      <c r="DP343" s="182">
        <f t="shared" si="255"/>
        <v>0</v>
      </c>
      <c r="DQ343" s="25">
        <f t="shared" si="256"/>
        <v>0</v>
      </c>
      <c r="DR343" s="169"/>
      <c r="DS343" s="166" t="str">
        <f t="shared" si="276"/>
        <v>A</v>
      </c>
      <c r="DT343" s="166" t="str">
        <f t="shared" si="277"/>
        <v>C</v>
      </c>
      <c r="DU343" s="167">
        <f t="shared" si="278"/>
        <v>3</v>
      </c>
      <c r="DV343" s="153" t="str">
        <f>VLOOKUP(M343,'Data Master kondisi'!$O$3:$P$11,2,FALSE)</f>
        <v>Z</v>
      </c>
      <c r="DW343" s="153">
        <f>LOOKUP(DV343,{"X","X","X","Y","Y","Y","Z","Z","Z"},{6,6,6,4,4,4,2,2,2})</f>
        <v>2</v>
      </c>
      <c r="DX343" s="153">
        <f t="shared" si="257"/>
        <v>1</v>
      </c>
      <c r="DY343" s="153">
        <f t="shared" si="279"/>
        <v>6</v>
      </c>
      <c r="DZ343" s="153" t="str">
        <f>VLOOKUP(G343,'Data Master class'!$A$5:$D$12,3,FALSE)</f>
        <v>B</v>
      </c>
      <c r="EA343" s="160" t="str">
        <f t="shared" si="280"/>
        <v>CUKUP</v>
      </c>
      <c r="EB343" s="156"/>
      <c r="EC343" s="153">
        <f>VLOOKUP(G343,'Data Master class'!$A$5:$D$12,2,FALSE)</f>
        <v>3</v>
      </c>
      <c r="ED343" s="153" t="str">
        <f>VLOOKUP(H343,'Data Master class'!$E$5:$G$6,3,FALSE)</f>
        <v>X</v>
      </c>
      <c r="EE343" s="153">
        <f>VLOOKUP(H343,'Data Master class'!$E$5:$G$6,2,FALSE)</f>
        <v>2</v>
      </c>
      <c r="EF343" s="153">
        <f t="shared" si="281"/>
        <v>5</v>
      </c>
      <c r="EG343" s="153" t="str">
        <f t="shared" si="282"/>
        <v>CLASS 3</v>
      </c>
      <c r="EH343" s="153">
        <f t="shared" si="283"/>
        <v>11</v>
      </c>
      <c r="EI343" s="171"/>
      <c r="EJ343" s="441">
        <f t="shared" si="258"/>
        <v>1</v>
      </c>
      <c r="EK343" s="441">
        <f t="shared" si="259"/>
        <v>1</v>
      </c>
      <c r="EL343" s="441">
        <f t="shared" si="260"/>
        <v>2</v>
      </c>
      <c r="EM343" s="442">
        <f t="shared" si="284"/>
        <v>1.3333333333333333</v>
      </c>
      <c r="EN343" s="443" t="str">
        <f t="shared" si="285"/>
        <v>BURUK</v>
      </c>
      <c r="EO343" s="195"/>
      <c r="EP343" s="196" t="e">
        <f>'2. SUHU &amp; FISIK TRAFO'!CY343</f>
        <v>#NAME?</v>
      </c>
      <c r="EQ343" s="168" t="e">
        <f t="shared" si="286"/>
        <v>#NAME?</v>
      </c>
      <c r="ER343" s="189" t="e">
        <f t="shared" si="287"/>
        <v>#NAME?</v>
      </c>
      <c r="ES343" s="195"/>
      <c r="ET343" s="447">
        <f t="shared" si="269"/>
        <v>0.60580000000000012</v>
      </c>
      <c r="EU343" s="447">
        <f t="shared" si="288"/>
        <v>0.48464000000000013</v>
      </c>
      <c r="EV343" s="448">
        <f t="shared" si="261"/>
        <v>0.60580000000000012</v>
      </c>
      <c r="EW343" s="449" t="str">
        <f t="shared" si="289"/>
        <v>BAIK</v>
      </c>
      <c r="EX343" s="721"/>
      <c r="EY343" s="447">
        <f t="shared" si="270"/>
        <v>0.39269999999999999</v>
      </c>
      <c r="EZ343" s="447">
        <f t="shared" si="262"/>
        <v>0.31415999999999999</v>
      </c>
      <c r="FA343" s="448">
        <f t="shared" si="271"/>
        <v>0.39269999999999999</v>
      </c>
      <c r="FB343" s="449" t="str">
        <f t="shared" si="263"/>
        <v>BAIK</v>
      </c>
      <c r="FC343" s="195"/>
      <c r="FD343" s="453">
        <f t="shared" si="264"/>
        <v>1.8</v>
      </c>
      <c r="FE343" s="454">
        <f t="shared" si="265"/>
        <v>144.50867052023122</v>
      </c>
      <c r="FF343" s="725">
        <f t="shared" si="266"/>
        <v>1.2456</v>
      </c>
      <c r="FG343" s="202" t="str">
        <f t="shared" si="290"/>
        <v>BAIK</v>
      </c>
    </row>
    <row r="344" spans="1:163">
      <c r="A344" s="347">
        <v>332</v>
      </c>
      <c r="B344" s="764" t="s">
        <v>2232</v>
      </c>
      <c r="C344" s="331" t="s">
        <v>2013</v>
      </c>
      <c r="D344" s="259" t="s">
        <v>1688</v>
      </c>
      <c r="E344" s="319" t="s">
        <v>1972</v>
      </c>
      <c r="F344" s="319" t="s">
        <v>2001</v>
      </c>
      <c r="G344" s="208" t="s">
        <v>206</v>
      </c>
      <c r="H344" s="214" t="s">
        <v>208</v>
      </c>
      <c r="I344" s="463" t="s">
        <v>2014</v>
      </c>
      <c r="J344" s="462" t="s">
        <v>2015</v>
      </c>
      <c r="K344" s="259" t="s">
        <v>341</v>
      </c>
      <c r="L344" s="259" t="s">
        <v>560</v>
      </c>
      <c r="M344" s="259">
        <v>160</v>
      </c>
      <c r="N344" s="259" t="s">
        <v>1849</v>
      </c>
      <c r="O344" s="259">
        <v>2018</v>
      </c>
      <c r="P344" s="259" t="s">
        <v>316</v>
      </c>
      <c r="Q344" s="703">
        <v>0.78958333333139308</v>
      </c>
      <c r="R344" s="433">
        <v>44820</v>
      </c>
      <c r="S344" s="331" t="s">
        <v>318</v>
      </c>
      <c r="T344" s="331" t="s">
        <v>343</v>
      </c>
      <c r="U344" s="259">
        <v>2</v>
      </c>
      <c r="V344" s="259">
        <v>2</v>
      </c>
      <c r="W344" s="259">
        <v>3</v>
      </c>
      <c r="X344" s="259">
        <v>20000</v>
      </c>
      <c r="Y344" s="332">
        <v>405</v>
      </c>
      <c r="Z344" s="332">
        <v>402</v>
      </c>
      <c r="AA344" s="332">
        <v>403</v>
      </c>
      <c r="AB344" s="332">
        <v>233</v>
      </c>
      <c r="AC344" s="332">
        <v>233</v>
      </c>
      <c r="AD344" s="332">
        <v>231</v>
      </c>
      <c r="AE344" s="332">
        <v>89</v>
      </c>
      <c r="AF344" s="332">
        <v>63.1</v>
      </c>
      <c r="AG344" s="332">
        <v>118.3</v>
      </c>
      <c r="AH344" s="332">
        <v>70.599999999999994</v>
      </c>
      <c r="AI344" s="332">
        <v>48.3</v>
      </c>
      <c r="AJ344" s="332">
        <v>43.7</v>
      </c>
      <c r="AK344" s="332">
        <v>48.3</v>
      </c>
      <c r="AL344" s="332">
        <v>29.8</v>
      </c>
      <c r="AM344" s="332">
        <v>42.1</v>
      </c>
      <c r="AN344" s="332">
        <v>19</v>
      </c>
      <c r="AO344" s="332">
        <v>61.4</v>
      </c>
      <c r="AP344" s="332">
        <v>45.3</v>
      </c>
      <c r="AQ344" s="332"/>
      <c r="AR344" s="332"/>
      <c r="AS344" s="332"/>
      <c r="AT344" s="332"/>
      <c r="AU344" s="332"/>
      <c r="AV344" s="332"/>
      <c r="AW344" s="332"/>
      <c r="AX344" s="332"/>
      <c r="AY344" s="332">
        <v>0.86</v>
      </c>
      <c r="AZ344" s="332">
        <v>0.85</v>
      </c>
      <c r="BA344" s="332">
        <v>0.87</v>
      </c>
      <c r="BB344" s="261">
        <v>401</v>
      </c>
      <c r="BC344" s="261">
        <v>396</v>
      </c>
      <c r="BD344" s="261">
        <v>398</v>
      </c>
      <c r="BE344" s="261">
        <v>229</v>
      </c>
      <c r="BF344" s="261">
        <v>230</v>
      </c>
      <c r="BG344" s="261">
        <v>228</v>
      </c>
      <c r="BH344" s="261">
        <v>74.7</v>
      </c>
      <c r="BI344" s="261">
        <v>64.3</v>
      </c>
      <c r="BJ344" s="261">
        <v>133.4</v>
      </c>
      <c r="BK344" s="261">
        <v>70.099999999999994</v>
      </c>
      <c r="BL344" s="261">
        <v>40.9</v>
      </c>
      <c r="BM344" s="261">
        <v>47.7</v>
      </c>
      <c r="BN344" s="261">
        <v>41.2</v>
      </c>
      <c r="BO344" s="261">
        <v>14.9</v>
      </c>
      <c r="BP344" s="261">
        <v>35.200000000000003</v>
      </c>
      <c r="BQ344" s="261">
        <v>21.9</v>
      </c>
      <c r="BR344" s="261">
        <v>98.6</v>
      </c>
      <c r="BS344" s="261">
        <v>78.900000000000006</v>
      </c>
      <c r="BT344" s="261"/>
      <c r="BU344" s="261"/>
      <c r="BV344" s="261"/>
      <c r="BW344" s="261"/>
      <c r="BX344" s="261"/>
      <c r="BY344" s="261"/>
      <c r="BZ344" s="261"/>
      <c r="CA344" s="261"/>
      <c r="CB344" s="261">
        <v>0.85</v>
      </c>
      <c r="CC344" s="261">
        <v>0.86</v>
      </c>
      <c r="CD344" s="261">
        <v>0.87</v>
      </c>
      <c r="CE344" s="333">
        <v>223</v>
      </c>
      <c r="CF344" s="333">
        <v>86076694990</v>
      </c>
      <c r="CG344" s="333">
        <v>227</v>
      </c>
      <c r="CH344" s="333">
        <v>32190416159</v>
      </c>
      <c r="CI344" s="333"/>
      <c r="CJ344" s="333"/>
      <c r="CK344" s="333">
        <v>198</v>
      </c>
      <c r="CL344" s="333">
        <v>32198615786</v>
      </c>
      <c r="CM344" s="333">
        <v>197</v>
      </c>
      <c r="CN344" s="333">
        <v>56601462361</v>
      </c>
      <c r="CO344" s="333">
        <v>202</v>
      </c>
      <c r="CP344" s="333">
        <v>56702384464</v>
      </c>
      <c r="CQ344" s="333"/>
      <c r="CR344" s="333"/>
      <c r="CS344" s="333"/>
      <c r="CT344" s="333"/>
      <c r="CU344" s="333"/>
      <c r="CV344" s="333"/>
      <c r="CW344" s="333"/>
      <c r="CX344" s="333"/>
      <c r="CY344" s="333"/>
      <c r="CZ344" s="333"/>
      <c r="DA344" s="333"/>
      <c r="DB344" s="374"/>
      <c r="DC344" s="154"/>
      <c r="DD344" s="179">
        <f t="shared" si="249"/>
        <v>229.30301437920986</v>
      </c>
      <c r="DE344" s="179">
        <f t="shared" si="250"/>
        <v>38.813270833333334</v>
      </c>
      <c r="DF344" s="179">
        <f t="shared" si="251"/>
        <v>27.518172916666668</v>
      </c>
      <c r="DG344" s="179">
        <f t="shared" si="252"/>
        <v>51.591122916666663</v>
      </c>
      <c r="DH344" s="180">
        <f t="shared" si="253"/>
        <v>118.3</v>
      </c>
      <c r="DI344" s="181">
        <f t="shared" si="272"/>
        <v>197</v>
      </c>
      <c r="DJ344" s="182">
        <f t="shared" si="267"/>
        <v>0</v>
      </c>
      <c r="DK344" s="182">
        <f t="shared" si="268"/>
        <v>1</v>
      </c>
      <c r="DL344" s="182">
        <f t="shared" si="273"/>
        <v>0</v>
      </c>
      <c r="DM344" s="182">
        <f t="shared" si="274"/>
        <v>0</v>
      </c>
      <c r="DN344" s="182">
        <f t="shared" si="275"/>
        <v>0</v>
      </c>
      <c r="DO344" s="182">
        <f t="shared" si="254"/>
        <v>0</v>
      </c>
      <c r="DP344" s="182">
        <f t="shared" si="255"/>
        <v>1</v>
      </c>
      <c r="DQ344" s="25">
        <f t="shared" si="256"/>
        <v>0</v>
      </c>
      <c r="DR344" s="169"/>
      <c r="DS344" s="166" t="str">
        <f t="shared" si="276"/>
        <v>A</v>
      </c>
      <c r="DT344" s="166" t="str">
        <f t="shared" si="277"/>
        <v>B</v>
      </c>
      <c r="DU344" s="167">
        <f t="shared" si="278"/>
        <v>2</v>
      </c>
      <c r="DV344" s="153" t="str">
        <f>VLOOKUP(M344,'Data Master kondisi'!$O$3:$P$11,2,FALSE)</f>
        <v>Y</v>
      </c>
      <c r="DW344" s="153">
        <f>LOOKUP(DV344,{"X","X","X","Y","Y","Y","Z","Z","Z"},{6,6,6,4,4,4,2,2,2})</f>
        <v>4</v>
      </c>
      <c r="DX344" s="153">
        <f t="shared" si="257"/>
        <v>1</v>
      </c>
      <c r="DY344" s="153">
        <f t="shared" si="279"/>
        <v>7</v>
      </c>
      <c r="DZ344" s="153" t="str">
        <f>VLOOKUP(G344,'Data Master class'!$A$5:$D$12,3,FALSE)</f>
        <v>B</v>
      </c>
      <c r="EA344" s="160" t="str">
        <f t="shared" si="280"/>
        <v>CUKUP</v>
      </c>
      <c r="EB344" s="156"/>
      <c r="EC344" s="153">
        <f>VLOOKUP(G344,'Data Master class'!$A$5:$D$12,2,FALSE)</f>
        <v>3</v>
      </c>
      <c r="ED344" s="153" t="str">
        <f>VLOOKUP(H344,'Data Master class'!$E$5:$G$6,3,FALSE)</f>
        <v>X</v>
      </c>
      <c r="EE344" s="153">
        <f>VLOOKUP(H344,'Data Master class'!$E$5:$G$6,2,FALSE)</f>
        <v>2</v>
      </c>
      <c r="EF344" s="153">
        <f t="shared" si="281"/>
        <v>5</v>
      </c>
      <c r="EG344" s="153" t="str">
        <f t="shared" si="282"/>
        <v>CLASS 3</v>
      </c>
      <c r="EH344" s="153">
        <f t="shared" si="283"/>
        <v>12</v>
      </c>
      <c r="EI344" s="171"/>
      <c r="EJ344" s="441">
        <f t="shared" si="258"/>
        <v>1.2573964497041337E-2</v>
      </c>
      <c r="EK344" s="441">
        <f t="shared" si="259"/>
        <v>0.29992603550295849</v>
      </c>
      <c r="EL344" s="441">
        <f t="shared" si="260"/>
        <v>0.31250000000000006</v>
      </c>
      <c r="EM344" s="442">
        <f t="shared" si="284"/>
        <v>0.20833333333333329</v>
      </c>
      <c r="EN344" s="443" t="str">
        <f t="shared" si="285"/>
        <v>KURANG</v>
      </c>
      <c r="EO344" s="195"/>
      <c r="EP344" s="196" t="e">
        <f>'2. SUHU &amp; FISIK TRAFO'!CY344</f>
        <v>#NAME?</v>
      </c>
      <c r="EQ344" s="168" t="e">
        <f t="shared" si="286"/>
        <v>#NAME?</v>
      </c>
      <c r="ER344" s="189" t="e">
        <f t="shared" si="287"/>
        <v>#NAME?</v>
      </c>
      <c r="ES344" s="195"/>
      <c r="ET344" s="447">
        <f t="shared" si="269"/>
        <v>62.766600000000004</v>
      </c>
      <c r="EU344" s="447">
        <f t="shared" si="288"/>
        <v>50.213280000000005</v>
      </c>
      <c r="EV344" s="448">
        <f t="shared" si="261"/>
        <v>39.229125000000003</v>
      </c>
      <c r="EW344" s="449" t="str">
        <f t="shared" si="289"/>
        <v>BAIK</v>
      </c>
      <c r="EX344" s="721"/>
      <c r="EY344" s="447">
        <f t="shared" si="270"/>
        <v>62.310500000000005</v>
      </c>
      <c r="EZ344" s="447">
        <f t="shared" si="262"/>
        <v>49.848400000000005</v>
      </c>
      <c r="FA344" s="448">
        <f t="shared" si="271"/>
        <v>38.944062500000001</v>
      </c>
      <c r="FB344" s="449" t="str">
        <f t="shared" si="263"/>
        <v>BAIK</v>
      </c>
      <c r="FC344" s="195"/>
      <c r="FD344" s="453">
        <f t="shared" si="264"/>
        <v>70.599999999999994</v>
      </c>
      <c r="FE344" s="454">
        <f t="shared" si="265"/>
        <v>231.21387283236993</v>
      </c>
      <c r="FF344" s="725">
        <f t="shared" si="266"/>
        <v>30.534499999999998</v>
      </c>
      <c r="FG344" s="202" t="str">
        <f t="shared" si="290"/>
        <v>BURUK</v>
      </c>
    </row>
    <row r="345" spans="1:163">
      <c r="A345" s="347">
        <v>333</v>
      </c>
      <c r="B345" s="764" t="s">
        <v>2232</v>
      </c>
      <c r="C345" s="331" t="s">
        <v>2016</v>
      </c>
      <c r="D345" s="259" t="s">
        <v>2017</v>
      </c>
      <c r="E345" s="319" t="s">
        <v>1972</v>
      </c>
      <c r="F345" s="319" t="s">
        <v>2018</v>
      </c>
      <c r="G345" s="208" t="s">
        <v>206</v>
      </c>
      <c r="H345" s="214" t="s">
        <v>208</v>
      </c>
      <c r="I345" s="463" t="s">
        <v>2019</v>
      </c>
      <c r="J345" s="462" t="s">
        <v>2020</v>
      </c>
      <c r="K345" s="259" t="s">
        <v>315</v>
      </c>
      <c r="L345" s="259" t="s">
        <v>560</v>
      </c>
      <c r="M345" s="259">
        <v>100</v>
      </c>
      <c r="N345" s="259">
        <v>12034677</v>
      </c>
      <c r="O345" s="259">
        <v>2012</v>
      </c>
      <c r="P345" s="259" t="s">
        <v>316</v>
      </c>
      <c r="Q345" s="703">
        <v>0.82638888889050577</v>
      </c>
      <c r="R345" s="433">
        <v>44825</v>
      </c>
      <c r="S345" s="331" t="s">
        <v>318</v>
      </c>
      <c r="T345" s="331" t="s">
        <v>343</v>
      </c>
      <c r="U345" s="259">
        <v>2</v>
      </c>
      <c r="V345" s="259">
        <v>2</v>
      </c>
      <c r="W345" s="259">
        <v>3</v>
      </c>
      <c r="X345" s="259">
        <v>20000</v>
      </c>
      <c r="Y345" s="332">
        <v>401</v>
      </c>
      <c r="Z345" s="332">
        <v>401</v>
      </c>
      <c r="AA345" s="332">
        <v>400</v>
      </c>
      <c r="AB345" s="332">
        <v>230</v>
      </c>
      <c r="AC345" s="332">
        <v>231</v>
      </c>
      <c r="AD345" s="332">
        <v>231</v>
      </c>
      <c r="AE345" s="332">
        <v>81.8</v>
      </c>
      <c r="AF345" s="332">
        <v>61.6</v>
      </c>
      <c r="AG345" s="332">
        <v>59.5</v>
      </c>
      <c r="AH345" s="332">
        <v>40.1</v>
      </c>
      <c r="AI345" s="332">
        <v>0</v>
      </c>
      <c r="AJ345" s="332">
        <v>0</v>
      </c>
      <c r="AK345" s="332">
        <v>0</v>
      </c>
      <c r="AL345" s="332">
        <v>1</v>
      </c>
      <c r="AM345" s="332">
        <v>85.7</v>
      </c>
      <c r="AN345" s="332">
        <v>62.2</v>
      </c>
      <c r="AO345" s="332">
        <v>58.3</v>
      </c>
      <c r="AP345" s="332">
        <v>40.4</v>
      </c>
      <c r="AQ345" s="332"/>
      <c r="AR345" s="332"/>
      <c r="AS345" s="332"/>
      <c r="AT345" s="332"/>
      <c r="AU345" s="332"/>
      <c r="AV345" s="332"/>
      <c r="AW345" s="332"/>
      <c r="AX345" s="332"/>
      <c r="AY345" s="332">
        <v>0.86</v>
      </c>
      <c r="AZ345" s="332">
        <v>0.87</v>
      </c>
      <c r="BA345" s="332">
        <v>0.88</v>
      </c>
      <c r="BB345" s="261">
        <v>400</v>
      </c>
      <c r="BC345" s="261">
        <v>395</v>
      </c>
      <c r="BD345" s="261">
        <v>400</v>
      </c>
      <c r="BE345" s="261">
        <v>231</v>
      </c>
      <c r="BF345" s="261">
        <v>230</v>
      </c>
      <c r="BG345" s="261">
        <v>230</v>
      </c>
      <c r="BH345" s="261">
        <v>70.5</v>
      </c>
      <c r="BI345" s="261">
        <v>60.8</v>
      </c>
      <c r="BJ345" s="261">
        <v>32.5</v>
      </c>
      <c r="BK345" s="261">
        <v>26.7</v>
      </c>
      <c r="BL345" s="261">
        <v>0.4</v>
      </c>
      <c r="BM345" s="261">
        <v>1.5</v>
      </c>
      <c r="BN345" s="261">
        <v>0</v>
      </c>
      <c r="BO345" s="261">
        <v>2</v>
      </c>
      <c r="BP345" s="261">
        <v>73.7</v>
      </c>
      <c r="BQ345" s="261">
        <v>61.5</v>
      </c>
      <c r="BR345" s="261">
        <v>37.1</v>
      </c>
      <c r="BS345" s="261">
        <v>25.2</v>
      </c>
      <c r="BT345" s="261"/>
      <c r="BU345" s="261"/>
      <c r="BV345" s="261"/>
      <c r="BW345" s="261"/>
      <c r="BX345" s="261"/>
      <c r="BY345" s="261"/>
      <c r="BZ345" s="261"/>
      <c r="CA345" s="261"/>
      <c r="CB345" s="261">
        <v>0.86</v>
      </c>
      <c r="CC345" s="261">
        <v>0.87</v>
      </c>
      <c r="CD345" s="261">
        <v>0.86</v>
      </c>
      <c r="CE345" s="333"/>
      <c r="CF345" s="333"/>
      <c r="CG345" s="333"/>
      <c r="CH345" s="333"/>
      <c r="CI345" s="333"/>
      <c r="CJ345" s="333"/>
      <c r="CK345" s="333">
        <v>212</v>
      </c>
      <c r="CL345" s="333">
        <v>8607786357</v>
      </c>
      <c r="CM345" s="333">
        <v>223</v>
      </c>
      <c r="CN345" s="333">
        <v>86058207142</v>
      </c>
      <c r="CO345" s="333">
        <v>231</v>
      </c>
      <c r="CP345" s="333">
        <v>56601422589</v>
      </c>
      <c r="CQ345" s="333"/>
      <c r="CR345" s="333"/>
      <c r="CS345" s="333"/>
      <c r="CT345" s="333"/>
      <c r="CU345" s="333"/>
      <c r="CV345" s="333"/>
      <c r="CW345" s="333"/>
      <c r="CX345" s="333"/>
      <c r="CY345" s="333"/>
      <c r="CZ345" s="333"/>
      <c r="DA345" s="333"/>
      <c r="DB345" s="374"/>
      <c r="DC345" s="154"/>
      <c r="DD345" s="179">
        <f t="shared" si="249"/>
        <v>144.26822348109607</v>
      </c>
      <c r="DE345" s="179">
        <f t="shared" si="250"/>
        <v>56.699942666666658</v>
      </c>
      <c r="DF345" s="179">
        <f t="shared" si="251"/>
        <v>42.698245333333332</v>
      </c>
      <c r="DG345" s="179">
        <f t="shared" si="252"/>
        <v>41.242623333333327</v>
      </c>
      <c r="DH345" s="180">
        <f t="shared" si="253"/>
        <v>81.8</v>
      </c>
      <c r="DI345" s="181">
        <f t="shared" si="272"/>
        <v>212</v>
      </c>
      <c r="DJ345" s="182">
        <f t="shared" si="267"/>
        <v>0</v>
      </c>
      <c r="DK345" s="182">
        <f t="shared" si="268"/>
        <v>1</v>
      </c>
      <c r="DL345" s="182">
        <f t="shared" si="273"/>
        <v>0</v>
      </c>
      <c r="DM345" s="182">
        <f t="shared" si="274"/>
        <v>0</v>
      </c>
      <c r="DN345" s="182">
        <f t="shared" si="275"/>
        <v>0</v>
      </c>
      <c r="DO345" s="182">
        <f t="shared" si="254"/>
        <v>0</v>
      </c>
      <c r="DP345" s="182">
        <f t="shared" si="255"/>
        <v>1</v>
      </c>
      <c r="DQ345" s="25">
        <f t="shared" si="256"/>
        <v>0</v>
      </c>
      <c r="DR345" s="169"/>
      <c r="DS345" s="166" t="str">
        <f t="shared" si="276"/>
        <v>A</v>
      </c>
      <c r="DT345" s="166" t="str">
        <f t="shared" si="277"/>
        <v>A</v>
      </c>
      <c r="DU345" s="167">
        <f t="shared" si="278"/>
        <v>1</v>
      </c>
      <c r="DV345" s="153" t="str">
        <f>VLOOKUP(M345,'Data Master kondisi'!$O$3:$P$11,2,FALSE)</f>
        <v>Z</v>
      </c>
      <c r="DW345" s="153">
        <f>LOOKUP(DV345,{"X","X","X","Y","Y","Y","Z","Z","Z"},{6,6,6,4,4,4,2,2,2})</f>
        <v>2</v>
      </c>
      <c r="DX345" s="153">
        <f t="shared" si="257"/>
        <v>1</v>
      </c>
      <c r="DY345" s="153">
        <f t="shared" si="279"/>
        <v>4</v>
      </c>
      <c r="DZ345" s="153" t="str">
        <f>VLOOKUP(G345,'Data Master class'!$A$5:$D$12,3,FALSE)</f>
        <v>B</v>
      </c>
      <c r="EA345" s="160" t="str">
        <f t="shared" si="280"/>
        <v>BAIK</v>
      </c>
      <c r="EB345" s="156"/>
      <c r="EC345" s="153">
        <f>VLOOKUP(G345,'Data Master class'!$A$5:$D$12,2,FALSE)</f>
        <v>3</v>
      </c>
      <c r="ED345" s="153" t="str">
        <f>VLOOKUP(H345,'Data Master class'!$E$5:$G$6,3,FALSE)</f>
        <v>X</v>
      </c>
      <c r="EE345" s="153">
        <f>VLOOKUP(H345,'Data Master class'!$E$5:$G$6,2,FALSE)</f>
        <v>2</v>
      </c>
      <c r="EF345" s="153">
        <f t="shared" si="281"/>
        <v>5</v>
      </c>
      <c r="EG345" s="153" t="str">
        <f t="shared" si="282"/>
        <v>CLASS 3</v>
      </c>
      <c r="EH345" s="153">
        <f t="shared" si="283"/>
        <v>9</v>
      </c>
      <c r="EI345" s="171"/>
      <c r="EJ345" s="441">
        <f t="shared" si="258"/>
        <v>0.20946278955150305</v>
      </c>
      <c r="EK345" s="441">
        <f t="shared" si="259"/>
        <v>8.9206505667816724E-2</v>
      </c>
      <c r="EL345" s="441">
        <f t="shared" si="260"/>
        <v>0.12025628388368663</v>
      </c>
      <c r="EM345" s="442">
        <f t="shared" si="284"/>
        <v>0.13964185970100215</v>
      </c>
      <c r="EN345" s="443" t="str">
        <f t="shared" si="285"/>
        <v>CUKUP</v>
      </c>
      <c r="EO345" s="195"/>
      <c r="EP345" s="196" t="e">
        <f>'2. SUHU &amp; FISIK TRAFO'!CY345</f>
        <v>#NAME?</v>
      </c>
      <c r="EQ345" s="168" t="e">
        <f t="shared" si="286"/>
        <v>#NAME?</v>
      </c>
      <c r="ER345" s="189" t="e">
        <f t="shared" si="287"/>
        <v>#NAME?</v>
      </c>
      <c r="ES345" s="195"/>
      <c r="ET345" s="447">
        <f t="shared" si="269"/>
        <v>46.7881</v>
      </c>
      <c r="EU345" s="447">
        <f t="shared" si="288"/>
        <v>37.430480000000003</v>
      </c>
      <c r="EV345" s="448">
        <f t="shared" si="261"/>
        <v>46.7881</v>
      </c>
      <c r="EW345" s="449" t="str">
        <f t="shared" si="289"/>
        <v>BAIK</v>
      </c>
      <c r="EX345" s="721"/>
      <c r="EY345" s="447">
        <f t="shared" si="270"/>
        <v>37.744500000000002</v>
      </c>
      <c r="EZ345" s="447">
        <f t="shared" si="262"/>
        <v>30.195600000000002</v>
      </c>
      <c r="FA345" s="448">
        <f t="shared" si="271"/>
        <v>37.744500000000002</v>
      </c>
      <c r="FB345" s="449" t="str">
        <f t="shared" si="263"/>
        <v>BAIK</v>
      </c>
      <c r="FC345" s="195"/>
      <c r="FD345" s="453">
        <f t="shared" si="264"/>
        <v>40.1</v>
      </c>
      <c r="FE345" s="454">
        <f t="shared" si="265"/>
        <v>144.50867052023122</v>
      </c>
      <c r="FF345" s="725">
        <f t="shared" si="266"/>
        <v>27.749200000000002</v>
      </c>
      <c r="FG345" s="202" t="str">
        <f t="shared" si="290"/>
        <v>BURUK</v>
      </c>
    </row>
    <row r="346" spans="1:163">
      <c r="A346" s="347">
        <v>334</v>
      </c>
      <c r="B346" s="764" t="s">
        <v>2232</v>
      </c>
      <c r="C346" s="331" t="s">
        <v>2021</v>
      </c>
      <c r="D346" s="259" t="s">
        <v>2022</v>
      </c>
      <c r="E346" s="319" t="s">
        <v>1972</v>
      </c>
      <c r="F346" s="319" t="s">
        <v>2018</v>
      </c>
      <c r="G346" s="208" t="s">
        <v>206</v>
      </c>
      <c r="H346" s="214" t="s">
        <v>208</v>
      </c>
      <c r="I346" s="463" t="s">
        <v>2023</v>
      </c>
      <c r="J346" s="462" t="s">
        <v>2024</v>
      </c>
      <c r="K346" s="259" t="s">
        <v>341</v>
      </c>
      <c r="L346" s="259" t="s">
        <v>388</v>
      </c>
      <c r="M346" s="259">
        <v>100</v>
      </c>
      <c r="N346" s="259">
        <v>15069281</v>
      </c>
      <c r="O346" s="259">
        <v>2015</v>
      </c>
      <c r="P346" s="259" t="s">
        <v>316</v>
      </c>
      <c r="Q346" s="703">
        <v>0.83750000000145519</v>
      </c>
      <c r="R346" s="433">
        <v>44825</v>
      </c>
      <c r="S346" s="331" t="s">
        <v>318</v>
      </c>
      <c r="T346" s="331" t="s">
        <v>343</v>
      </c>
      <c r="U346" s="259">
        <v>4</v>
      </c>
      <c r="V346" s="259">
        <v>2</v>
      </c>
      <c r="W346" s="259">
        <v>3</v>
      </c>
      <c r="X346" s="259">
        <v>20000</v>
      </c>
      <c r="Y346" s="332">
        <v>404</v>
      </c>
      <c r="Z346" s="332">
        <v>401</v>
      </c>
      <c r="AA346" s="332">
        <v>402</v>
      </c>
      <c r="AB346" s="332">
        <v>233</v>
      </c>
      <c r="AC346" s="332">
        <v>230</v>
      </c>
      <c r="AD346" s="332">
        <v>231</v>
      </c>
      <c r="AE346" s="332">
        <v>21.3</v>
      </c>
      <c r="AF346" s="332">
        <v>55.2</v>
      </c>
      <c r="AG346" s="332">
        <v>39.4</v>
      </c>
      <c r="AH346" s="332">
        <v>45.9</v>
      </c>
      <c r="AI346" s="332">
        <v>10.8</v>
      </c>
      <c r="AJ346" s="332">
        <v>9.9</v>
      </c>
      <c r="AK346" s="332">
        <v>4.9000000000000004</v>
      </c>
      <c r="AL346" s="332">
        <v>6.9</v>
      </c>
      <c r="AM346" s="332"/>
      <c r="AN346" s="332"/>
      <c r="AO346" s="332"/>
      <c r="AP346" s="332"/>
      <c r="AQ346" s="332"/>
      <c r="AR346" s="332"/>
      <c r="AS346" s="332"/>
      <c r="AT346" s="332"/>
      <c r="AU346" s="332">
        <v>11.4</v>
      </c>
      <c r="AV346" s="332">
        <v>46.2</v>
      </c>
      <c r="AW346" s="332">
        <v>32.9</v>
      </c>
      <c r="AX346" s="332">
        <v>40.4</v>
      </c>
      <c r="AY346" s="332">
        <v>0.87</v>
      </c>
      <c r="AZ346" s="332">
        <v>0.86</v>
      </c>
      <c r="BA346" s="332">
        <v>0.88</v>
      </c>
      <c r="BB346" s="261">
        <v>405</v>
      </c>
      <c r="BC346" s="261">
        <v>401</v>
      </c>
      <c r="BD346" s="261">
        <v>402</v>
      </c>
      <c r="BE346" s="261">
        <v>232</v>
      </c>
      <c r="BF346" s="261">
        <v>231</v>
      </c>
      <c r="BG346" s="261">
        <v>230</v>
      </c>
      <c r="BH346" s="261">
        <v>19.7</v>
      </c>
      <c r="BI346" s="261">
        <v>41.4</v>
      </c>
      <c r="BJ346" s="261">
        <v>26.4</v>
      </c>
      <c r="BK346" s="261">
        <v>19.8</v>
      </c>
      <c r="BL346" s="261">
        <v>10.6</v>
      </c>
      <c r="BM346" s="261">
        <v>9.9</v>
      </c>
      <c r="BN346" s="261">
        <v>4.7</v>
      </c>
      <c r="BO346" s="261">
        <v>4.5999999999999996</v>
      </c>
      <c r="BP346" s="261"/>
      <c r="BQ346" s="261"/>
      <c r="BR346" s="261"/>
      <c r="BS346" s="261"/>
      <c r="BT346" s="261"/>
      <c r="BU346" s="261"/>
      <c r="BV346" s="261"/>
      <c r="BW346" s="261"/>
      <c r="BX346" s="261">
        <v>7.1</v>
      </c>
      <c r="BY346" s="261">
        <v>29.4</v>
      </c>
      <c r="BZ346" s="261">
        <v>22.2</v>
      </c>
      <c r="CA346" s="261">
        <v>21.8</v>
      </c>
      <c r="CB346" s="261">
        <v>0.86</v>
      </c>
      <c r="CC346" s="261">
        <v>0.87</v>
      </c>
      <c r="CD346" s="261">
        <v>0.86</v>
      </c>
      <c r="CE346" s="333">
        <v>231</v>
      </c>
      <c r="CF346" s="333">
        <v>32106731154</v>
      </c>
      <c r="CG346" s="333">
        <v>231</v>
      </c>
      <c r="CH346" s="333">
        <v>32106731196</v>
      </c>
      <c r="CI346" s="333"/>
      <c r="CJ346" s="333"/>
      <c r="CK346" s="333"/>
      <c r="CL346" s="333"/>
      <c r="CM346" s="333"/>
      <c r="CN346" s="333"/>
      <c r="CO346" s="333"/>
      <c r="CP346" s="333"/>
      <c r="CQ346" s="333"/>
      <c r="CR346" s="333"/>
      <c r="CS346" s="333"/>
      <c r="CT346" s="333"/>
      <c r="CU346" s="333"/>
      <c r="CV346" s="333"/>
      <c r="CW346" s="333">
        <v>230</v>
      </c>
      <c r="CX346" s="333">
        <v>56601332796</v>
      </c>
      <c r="CY346" s="333">
        <v>224</v>
      </c>
      <c r="CZ346" s="333">
        <v>32190239130</v>
      </c>
      <c r="DA346" s="333">
        <v>224</v>
      </c>
      <c r="DB346" s="374">
        <v>32121503546</v>
      </c>
      <c r="DC346" s="154"/>
      <c r="DD346" s="179">
        <f t="shared" si="249"/>
        <v>143.67059206650993</v>
      </c>
      <c r="DE346" s="179">
        <f t="shared" si="250"/>
        <v>14.825581</v>
      </c>
      <c r="DF346" s="179">
        <f t="shared" si="251"/>
        <v>38.421223999999995</v>
      </c>
      <c r="DG346" s="179">
        <f t="shared" si="252"/>
        <v>27.423844666666664</v>
      </c>
      <c r="DH346" s="180">
        <f t="shared" si="253"/>
        <v>55.2</v>
      </c>
      <c r="DI346" s="181">
        <f t="shared" si="272"/>
        <v>224</v>
      </c>
      <c r="DJ346" s="182">
        <f t="shared" si="267"/>
        <v>0</v>
      </c>
      <c r="DK346" s="182">
        <f t="shared" si="268"/>
        <v>1</v>
      </c>
      <c r="DL346" s="182">
        <f t="shared" si="273"/>
        <v>0</v>
      </c>
      <c r="DM346" s="182">
        <f t="shared" si="274"/>
        <v>0</v>
      </c>
      <c r="DN346" s="182">
        <f t="shared" si="275"/>
        <v>0</v>
      </c>
      <c r="DO346" s="182">
        <f t="shared" si="254"/>
        <v>1</v>
      </c>
      <c r="DP346" s="182">
        <f t="shared" si="255"/>
        <v>0</v>
      </c>
      <c r="DQ346" s="25">
        <f t="shared" si="256"/>
        <v>0</v>
      </c>
      <c r="DR346" s="169"/>
      <c r="DS346" s="166" t="str">
        <f t="shared" si="276"/>
        <v>A</v>
      </c>
      <c r="DT346" s="166" t="str">
        <f t="shared" si="277"/>
        <v>B</v>
      </c>
      <c r="DU346" s="167">
        <f t="shared" si="278"/>
        <v>2</v>
      </c>
      <c r="DV346" s="153" t="str">
        <f>VLOOKUP(M346,'Data Master kondisi'!$O$3:$P$11,2,FALSE)</f>
        <v>Z</v>
      </c>
      <c r="DW346" s="153">
        <f>LOOKUP(DV346,{"X","X","X","Y","Y","Y","Z","Z","Z"},{6,6,6,4,4,4,2,2,2})</f>
        <v>2</v>
      </c>
      <c r="DX346" s="153">
        <f t="shared" si="257"/>
        <v>1</v>
      </c>
      <c r="DY346" s="153">
        <f t="shared" si="279"/>
        <v>5</v>
      </c>
      <c r="DZ346" s="153" t="str">
        <f>VLOOKUP(G346,'Data Master class'!$A$5:$D$12,3,FALSE)</f>
        <v>B</v>
      </c>
      <c r="EA346" s="160" t="str">
        <f t="shared" si="280"/>
        <v>BAIK</v>
      </c>
      <c r="EB346" s="156"/>
      <c r="EC346" s="153">
        <f>VLOOKUP(G346,'Data Master class'!$A$5:$D$12,2,FALSE)</f>
        <v>3</v>
      </c>
      <c r="ED346" s="153" t="str">
        <f>VLOOKUP(H346,'Data Master class'!$E$5:$G$6,3,FALSE)</f>
        <v>X</v>
      </c>
      <c r="EE346" s="153">
        <f>VLOOKUP(H346,'Data Master class'!$E$5:$G$6,2,FALSE)</f>
        <v>2</v>
      </c>
      <c r="EF346" s="153">
        <f t="shared" si="281"/>
        <v>5</v>
      </c>
      <c r="EG346" s="153" t="str">
        <f t="shared" si="282"/>
        <v>CLASS 3</v>
      </c>
      <c r="EH346" s="153">
        <f t="shared" si="283"/>
        <v>10</v>
      </c>
      <c r="EI346" s="171"/>
      <c r="EJ346" s="441">
        <f t="shared" si="258"/>
        <v>0.44866264020707503</v>
      </c>
      <c r="EK346" s="441">
        <f t="shared" si="259"/>
        <v>0.42881794650560839</v>
      </c>
      <c r="EL346" s="441">
        <f t="shared" si="260"/>
        <v>1.9844693701466756E-2</v>
      </c>
      <c r="EM346" s="442">
        <f t="shared" si="284"/>
        <v>0.29910842680471672</v>
      </c>
      <c r="EN346" s="443" t="str">
        <f t="shared" si="285"/>
        <v>KURANG</v>
      </c>
      <c r="EO346" s="195"/>
      <c r="EP346" s="196" t="e">
        <f>'2. SUHU &amp; FISIK TRAFO'!CY346</f>
        <v>#NAME?</v>
      </c>
      <c r="EQ346" s="168" t="e">
        <f t="shared" si="286"/>
        <v>#NAME?</v>
      </c>
      <c r="ER346" s="189" t="e">
        <f t="shared" si="287"/>
        <v>#NAME?</v>
      </c>
      <c r="ES346" s="195"/>
      <c r="ET346" s="447">
        <f t="shared" si="269"/>
        <v>26.760300000000004</v>
      </c>
      <c r="EU346" s="447">
        <f t="shared" si="288"/>
        <v>21.408240000000006</v>
      </c>
      <c r="EV346" s="448">
        <f t="shared" si="261"/>
        <v>26.760300000000004</v>
      </c>
      <c r="EW346" s="449" t="str">
        <f t="shared" si="289"/>
        <v>BAIK</v>
      </c>
      <c r="EX346" s="721"/>
      <c r="EY346" s="447">
        <f t="shared" si="270"/>
        <v>20.2058</v>
      </c>
      <c r="EZ346" s="447">
        <f t="shared" si="262"/>
        <v>16.164640000000002</v>
      </c>
      <c r="FA346" s="448">
        <f t="shared" si="271"/>
        <v>20.2058</v>
      </c>
      <c r="FB346" s="449" t="str">
        <f t="shared" si="263"/>
        <v>BAIK</v>
      </c>
      <c r="FC346" s="195"/>
      <c r="FD346" s="453">
        <f t="shared" si="264"/>
        <v>45.9</v>
      </c>
      <c r="FE346" s="454">
        <f t="shared" si="265"/>
        <v>144.50867052023122</v>
      </c>
      <c r="FF346" s="725">
        <f t="shared" si="266"/>
        <v>31.762799999999995</v>
      </c>
      <c r="FG346" s="202" t="str">
        <f t="shared" si="290"/>
        <v>BURUK</v>
      </c>
    </row>
    <row r="347" spans="1:163">
      <c r="A347" s="347">
        <v>335</v>
      </c>
      <c r="B347" s="764" t="s">
        <v>2232</v>
      </c>
      <c r="C347" s="331" t="s">
        <v>2025</v>
      </c>
      <c r="D347" s="259" t="s">
        <v>2026</v>
      </c>
      <c r="E347" s="319" t="s">
        <v>1972</v>
      </c>
      <c r="F347" s="319" t="s">
        <v>2027</v>
      </c>
      <c r="G347" s="208" t="s">
        <v>206</v>
      </c>
      <c r="H347" s="214" t="s">
        <v>208</v>
      </c>
      <c r="I347" s="463" t="s">
        <v>2028</v>
      </c>
      <c r="J347" s="462" t="s">
        <v>2029</v>
      </c>
      <c r="K347" s="259" t="s">
        <v>341</v>
      </c>
      <c r="L347" s="259" t="s">
        <v>1259</v>
      </c>
      <c r="M347" s="259">
        <v>100</v>
      </c>
      <c r="N347" s="259" t="s">
        <v>2030</v>
      </c>
      <c r="O347" s="259">
        <v>2017</v>
      </c>
      <c r="P347" s="259" t="s">
        <v>316</v>
      </c>
      <c r="Q347" s="703">
        <v>0.851388888884685</v>
      </c>
      <c r="R347" s="433">
        <v>44825</v>
      </c>
      <c r="S347" s="331" t="s">
        <v>318</v>
      </c>
      <c r="T347" s="331" t="s">
        <v>343</v>
      </c>
      <c r="U347" s="259">
        <v>2</v>
      </c>
      <c r="V347" s="259">
        <v>2</v>
      </c>
      <c r="W347" s="259">
        <v>3</v>
      </c>
      <c r="X347" s="259">
        <v>20000</v>
      </c>
      <c r="Y347" s="332">
        <v>404</v>
      </c>
      <c r="Z347" s="332">
        <v>402</v>
      </c>
      <c r="AA347" s="332">
        <v>401</v>
      </c>
      <c r="AB347" s="332">
        <v>232</v>
      </c>
      <c r="AC347" s="332">
        <v>232</v>
      </c>
      <c r="AD347" s="332">
        <v>231</v>
      </c>
      <c r="AE347" s="332">
        <v>37.4</v>
      </c>
      <c r="AF347" s="332">
        <v>16.7</v>
      </c>
      <c r="AG347" s="332">
        <v>26.9</v>
      </c>
      <c r="AH347" s="332">
        <v>20.2</v>
      </c>
      <c r="AI347" s="332">
        <v>0</v>
      </c>
      <c r="AJ347" s="332">
        <v>0</v>
      </c>
      <c r="AK347" s="332">
        <v>0</v>
      </c>
      <c r="AL347" s="332">
        <v>0</v>
      </c>
      <c r="AM347" s="332">
        <v>37.299999999999997</v>
      </c>
      <c r="AN347" s="332">
        <v>17</v>
      </c>
      <c r="AO347" s="332">
        <v>26.9</v>
      </c>
      <c r="AP347" s="332">
        <v>19.8</v>
      </c>
      <c r="AQ347" s="332"/>
      <c r="AR347" s="332"/>
      <c r="AS347" s="332"/>
      <c r="AT347" s="332"/>
      <c r="AU347" s="332"/>
      <c r="AV347" s="332"/>
      <c r="AW347" s="332"/>
      <c r="AX347" s="332"/>
      <c r="AY347" s="332">
        <v>0.87</v>
      </c>
      <c r="AZ347" s="332">
        <v>0.86</v>
      </c>
      <c r="BA347" s="332">
        <v>0.85</v>
      </c>
      <c r="BB347" s="261">
        <v>405</v>
      </c>
      <c r="BC347" s="261">
        <v>403</v>
      </c>
      <c r="BD347" s="261">
        <v>403</v>
      </c>
      <c r="BE347" s="261">
        <v>234</v>
      </c>
      <c r="BF347" s="261">
        <v>233</v>
      </c>
      <c r="BG347" s="261">
        <v>232</v>
      </c>
      <c r="BH347" s="261">
        <v>32.6</v>
      </c>
      <c r="BI347" s="261">
        <v>28.8</v>
      </c>
      <c r="BJ347" s="261">
        <v>42.6</v>
      </c>
      <c r="BK347" s="261">
        <v>13.5</v>
      </c>
      <c r="BL347" s="261">
        <v>0</v>
      </c>
      <c r="BM347" s="261">
        <v>0</v>
      </c>
      <c r="BN347" s="261">
        <v>0</v>
      </c>
      <c r="BO347" s="261">
        <v>0</v>
      </c>
      <c r="BP347" s="261">
        <v>34.4</v>
      </c>
      <c r="BQ347" s="261">
        <v>28.1</v>
      </c>
      <c r="BR347" s="261">
        <v>42.4</v>
      </c>
      <c r="BS347" s="261">
        <v>12.2</v>
      </c>
      <c r="BT347" s="261"/>
      <c r="BU347" s="261"/>
      <c r="BV347" s="261"/>
      <c r="BW347" s="261"/>
      <c r="BX347" s="261"/>
      <c r="BY347" s="261"/>
      <c r="BZ347" s="261"/>
      <c r="CA347" s="261"/>
      <c r="CB347" s="261">
        <v>0.86</v>
      </c>
      <c r="CC347" s="261">
        <v>0.85</v>
      </c>
      <c r="CD347" s="261">
        <v>0.87</v>
      </c>
      <c r="CE347" s="333"/>
      <c r="CF347" s="333"/>
      <c r="CG347" s="333"/>
      <c r="CH347" s="333"/>
      <c r="CI347" s="333"/>
      <c r="CJ347" s="333"/>
      <c r="CK347" s="333">
        <v>223</v>
      </c>
      <c r="CL347" s="333">
        <v>56400407724</v>
      </c>
      <c r="CM347" s="333">
        <v>230</v>
      </c>
      <c r="CN347" s="333">
        <v>32198668389</v>
      </c>
      <c r="CO347" s="333">
        <v>230</v>
      </c>
      <c r="CP347" s="333">
        <v>45017461877</v>
      </c>
      <c r="CQ347" s="333"/>
      <c r="CR347" s="333"/>
      <c r="CS347" s="333"/>
      <c r="CT347" s="333"/>
      <c r="CU347" s="333"/>
      <c r="CV347" s="333"/>
      <c r="CW347" s="333"/>
      <c r="CX347" s="333"/>
      <c r="CY347" s="333"/>
      <c r="CZ347" s="333"/>
      <c r="DA347" s="333"/>
      <c r="DB347" s="374"/>
      <c r="DC347" s="154"/>
      <c r="DD347" s="179">
        <f t="shared" si="249"/>
        <v>143.67059206650993</v>
      </c>
      <c r="DE347" s="179">
        <f t="shared" si="250"/>
        <v>26.031771333333332</v>
      </c>
      <c r="DF347" s="179">
        <f t="shared" si="251"/>
        <v>11.623812333333332</v>
      </c>
      <c r="DG347" s="179">
        <f t="shared" si="252"/>
        <v>18.72338633333333</v>
      </c>
      <c r="DH347" s="180">
        <f t="shared" si="253"/>
        <v>37.4</v>
      </c>
      <c r="DI347" s="181">
        <f t="shared" si="272"/>
        <v>223</v>
      </c>
      <c r="DJ347" s="182">
        <f t="shared" si="267"/>
        <v>1</v>
      </c>
      <c r="DK347" s="182">
        <f t="shared" si="268"/>
        <v>0</v>
      </c>
      <c r="DL347" s="182">
        <f t="shared" si="273"/>
        <v>0</v>
      </c>
      <c r="DM347" s="182">
        <f t="shared" si="274"/>
        <v>0</v>
      </c>
      <c r="DN347" s="182">
        <f t="shared" si="275"/>
        <v>0</v>
      </c>
      <c r="DO347" s="182">
        <f t="shared" si="254"/>
        <v>1</v>
      </c>
      <c r="DP347" s="182">
        <f t="shared" si="255"/>
        <v>0</v>
      </c>
      <c r="DQ347" s="25">
        <f t="shared" si="256"/>
        <v>0</v>
      </c>
      <c r="DR347" s="169"/>
      <c r="DS347" s="166" t="str">
        <f t="shared" si="276"/>
        <v>A</v>
      </c>
      <c r="DT347" s="166" t="str">
        <f t="shared" si="277"/>
        <v>B</v>
      </c>
      <c r="DU347" s="167">
        <f t="shared" si="278"/>
        <v>2</v>
      </c>
      <c r="DV347" s="153" t="str">
        <f>VLOOKUP(M347,'Data Master kondisi'!$O$3:$P$11,2,FALSE)</f>
        <v>Z</v>
      </c>
      <c r="DW347" s="153">
        <f>LOOKUP(DV347,{"X","X","X","Y","Y","Y","Z","Z","Z"},{6,6,6,4,4,4,2,2,2})</f>
        <v>2</v>
      </c>
      <c r="DX347" s="153">
        <f t="shared" si="257"/>
        <v>1</v>
      </c>
      <c r="DY347" s="153">
        <f t="shared" si="279"/>
        <v>5</v>
      </c>
      <c r="DZ347" s="153" t="str">
        <f>VLOOKUP(G347,'Data Master class'!$A$5:$D$12,3,FALSE)</f>
        <v>B</v>
      </c>
      <c r="EA347" s="160" t="str">
        <f t="shared" si="280"/>
        <v>BAIK</v>
      </c>
      <c r="EB347" s="156"/>
      <c r="EC347" s="153">
        <f>VLOOKUP(G347,'Data Master class'!$A$5:$D$12,2,FALSE)</f>
        <v>3</v>
      </c>
      <c r="ED347" s="153" t="str">
        <f>VLOOKUP(H347,'Data Master class'!$E$5:$G$6,3,FALSE)</f>
        <v>X</v>
      </c>
      <c r="EE347" s="153">
        <f>VLOOKUP(H347,'Data Master class'!$E$5:$G$6,2,FALSE)</f>
        <v>2</v>
      </c>
      <c r="EF347" s="153">
        <f t="shared" si="281"/>
        <v>5</v>
      </c>
      <c r="EG347" s="153" t="str">
        <f t="shared" si="282"/>
        <v>CLASS 3</v>
      </c>
      <c r="EH347" s="153">
        <f t="shared" si="283"/>
        <v>10</v>
      </c>
      <c r="EI347" s="171"/>
      <c r="EJ347" s="441">
        <f t="shared" si="258"/>
        <v>0.38518518518518513</v>
      </c>
      <c r="EK347" s="441">
        <f t="shared" si="259"/>
        <v>0.38148148148148153</v>
      </c>
      <c r="EL347" s="441">
        <f t="shared" si="260"/>
        <v>3.7037037037037563E-3</v>
      </c>
      <c r="EM347" s="442">
        <f t="shared" si="284"/>
        <v>0.25679012345679014</v>
      </c>
      <c r="EN347" s="443" t="str">
        <f t="shared" si="285"/>
        <v>KURANG</v>
      </c>
      <c r="EO347" s="195"/>
      <c r="EP347" s="196" t="e">
        <f>'2. SUHU &amp; FISIK TRAFO'!CY347</f>
        <v>#NAME?</v>
      </c>
      <c r="EQ347" s="168" t="e">
        <f t="shared" si="286"/>
        <v>#NAME?</v>
      </c>
      <c r="ER347" s="189" t="e">
        <f t="shared" si="287"/>
        <v>#NAME?</v>
      </c>
      <c r="ES347" s="195"/>
      <c r="ET347" s="447">
        <f t="shared" si="269"/>
        <v>18.7651</v>
      </c>
      <c r="EU347" s="447">
        <f t="shared" si="288"/>
        <v>15.012080000000001</v>
      </c>
      <c r="EV347" s="448">
        <f t="shared" si="261"/>
        <v>18.7651</v>
      </c>
      <c r="EW347" s="449" t="str">
        <f t="shared" si="289"/>
        <v>BAIK</v>
      </c>
      <c r="EX347" s="721"/>
      <c r="EY347" s="447">
        <f t="shared" si="270"/>
        <v>24.222000000000001</v>
      </c>
      <c r="EZ347" s="447">
        <f t="shared" si="262"/>
        <v>19.377600000000001</v>
      </c>
      <c r="FA347" s="448">
        <f t="shared" si="271"/>
        <v>24.222000000000001</v>
      </c>
      <c r="FB347" s="449" t="str">
        <f t="shared" si="263"/>
        <v>BAIK</v>
      </c>
      <c r="FC347" s="195"/>
      <c r="FD347" s="453">
        <f t="shared" si="264"/>
        <v>20.2</v>
      </c>
      <c r="FE347" s="454">
        <f t="shared" si="265"/>
        <v>144.50867052023122</v>
      </c>
      <c r="FF347" s="725">
        <f t="shared" si="266"/>
        <v>13.978399999999999</v>
      </c>
      <c r="FG347" s="202" t="str">
        <f t="shared" si="290"/>
        <v>CUKUP</v>
      </c>
    </row>
    <row r="348" spans="1:163">
      <c r="A348" s="347">
        <v>336</v>
      </c>
      <c r="B348" s="764" t="s">
        <v>2232</v>
      </c>
      <c r="C348" s="331" t="s">
        <v>2031</v>
      </c>
      <c r="D348" s="259" t="s">
        <v>2032</v>
      </c>
      <c r="E348" s="319" t="s">
        <v>1972</v>
      </c>
      <c r="F348" s="319" t="s">
        <v>2033</v>
      </c>
      <c r="G348" s="208" t="s">
        <v>206</v>
      </c>
      <c r="H348" s="214" t="s">
        <v>208</v>
      </c>
      <c r="I348" s="463" t="s">
        <v>2034</v>
      </c>
      <c r="J348" s="462" t="s">
        <v>2035</v>
      </c>
      <c r="K348" s="259" t="s">
        <v>341</v>
      </c>
      <c r="L348" s="259" t="s">
        <v>1259</v>
      </c>
      <c r="M348" s="259">
        <v>100</v>
      </c>
      <c r="N348" s="259" t="s">
        <v>2036</v>
      </c>
      <c r="O348" s="259">
        <v>2014</v>
      </c>
      <c r="P348" s="259" t="s">
        <v>316</v>
      </c>
      <c r="Q348" s="703">
        <v>0.77708333333430346</v>
      </c>
      <c r="R348" s="433">
        <v>44825</v>
      </c>
      <c r="S348" s="331" t="s">
        <v>318</v>
      </c>
      <c r="T348" s="331" t="s">
        <v>343</v>
      </c>
      <c r="U348" s="259">
        <v>2</v>
      </c>
      <c r="V348" s="259">
        <v>2</v>
      </c>
      <c r="W348" s="259">
        <v>3</v>
      </c>
      <c r="X348" s="259">
        <v>20000</v>
      </c>
      <c r="Y348" s="332">
        <v>400</v>
      </c>
      <c r="Z348" s="332">
        <v>398</v>
      </c>
      <c r="AA348" s="332">
        <v>399</v>
      </c>
      <c r="AB348" s="332">
        <v>230</v>
      </c>
      <c r="AC348" s="332">
        <v>231</v>
      </c>
      <c r="AD348" s="332">
        <v>230</v>
      </c>
      <c r="AE348" s="332">
        <v>88.3</v>
      </c>
      <c r="AF348" s="332">
        <v>61.3</v>
      </c>
      <c r="AG348" s="332">
        <v>81.7</v>
      </c>
      <c r="AH348" s="332">
        <v>47.7</v>
      </c>
      <c r="AI348" s="332">
        <v>79</v>
      </c>
      <c r="AJ348" s="332">
        <v>57.6</v>
      </c>
      <c r="AK348" s="332">
        <v>70</v>
      </c>
      <c r="AL348" s="332">
        <v>26.3</v>
      </c>
      <c r="AM348" s="332">
        <v>9.4</v>
      </c>
      <c r="AN348" s="332">
        <v>7.9</v>
      </c>
      <c r="AO348" s="332">
        <v>11.4</v>
      </c>
      <c r="AP348" s="332">
        <v>0</v>
      </c>
      <c r="AQ348" s="332"/>
      <c r="AR348" s="332"/>
      <c r="AS348" s="332"/>
      <c r="AT348" s="332"/>
      <c r="AU348" s="332"/>
      <c r="AV348" s="332"/>
      <c r="AW348" s="332"/>
      <c r="AX348" s="332"/>
      <c r="AY348" s="332">
        <v>0.85</v>
      </c>
      <c r="AZ348" s="332">
        <v>0.86</v>
      </c>
      <c r="BA348" s="332">
        <v>0.88</v>
      </c>
      <c r="BB348" s="261">
        <v>403</v>
      </c>
      <c r="BC348" s="261">
        <v>403</v>
      </c>
      <c r="BD348" s="261">
        <v>401</v>
      </c>
      <c r="BE348" s="261">
        <v>230</v>
      </c>
      <c r="BF348" s="261">
        <v>233</v>
      </c>
      <c r="BG348" s="261">
        <v>230</v>
      </c>
      <c r="BH348" s="261">
        <v>79.5</v>
      </c>
      <c r="BI348" s="261">
        <v>68.599999999999994</v>
      </c>
      <c r="BJ348" s="261">
        <v>61.1</v>
      </c>
      <c r="BK348" s="261">
        <v>30.7</v>
      </c>
      <c r="BL348" s="261">
        <v>76</v>
      </c>
      <c r="BM348" s="261">
        <v>59.5</v>
      </c>
      <c r="BN348" s="261">
        <v>55.6</v>
      </c>
      <c r="BO348" s="261">
        <v>28.2</v>
      </c>
      <c r="BP348" s="261">
        <v>4.7</v>
      </c>
      <c r="BQ348" s="261">
        <v>7.2</v>
      </c>
      <c r="BR348" s="261">
        <v>5.4</v>
      </c>
      <c r="BS348" s="261">
        <v>4.2</v>
      </c>
      <c r="BT348" s="261"/>
      <c r="BU348" s="261"/>
      <c r="BV348" s="261"/>
      <c r="BW348" s="261"/>
      <c r="BX348" s="261"/>
      <c r="BY348" s="261"/>
      <c r="BZ348" s="261"/>
      <c r="CA348" s="261"/>
      <c r="CB348" s="261">
        <v>0.86</v>
      </c>
      <c r="CC348" s="261">
        <v>0.87</v>
      </c>
      <c r="CD348" s="261">
        <v>0.88</v>
      </c>
      <c r="CE348" s="333">
        <v>224</v>
      </c>
      <c r="CF348" s="333">
        <v>45017002630</v>
      </c>
      <c r="CG348" s="333">
        <v>230</v>
      </c>
      <c r="CH348" s="333">
        <v>56601463005</v>
      </c>
      <c r="CI348" s="333">
        <v>224</v>
      </c>
      <c r="CJ348" s="333">
        <v>56601477070</v>
      </c>
      <c r="CK348" s="333">
        <v>228</v>
      </c>
      <c r="CL348" s="333">
        <v>45097360293</v>
      </c>
      <c r="CM348" s="333"/>
      <c r="CN348" s="333"/>
      <c r="CO348" s="333"/>
      <c r="CP348" s="333"/>
      <c r="CQ348" s="333"/>
      <c r="CR348" s="333"/>
      <c r="CS348" s="333"/>
      <c r="CT348" s="333"/>
      <c r="CU348" s="333"/>
      <c r="CV348" s="333"/>
      <c r="CW348" s="333"/>
      <c r="CX348" s="333"/>
      <c r="CY348" s="333"/>
      <c r="CZ348" s="333"/>
      <c r="DA348" s="333"/>
      <c r="DB348" s="374"/>
      <c r="DC348" s="154"/>
      <c r="DD348" s="179">
        <f t="shared" si="249"/>
        <v>144.87084763932955</v>
      </c>
      <c r="DE348" s="179">
        <f t="shared" si="250"/>
        <v>60.95084099999999</v>
      </c>
      <c r="DF348" s="179">
        <f t="shared" si="251"/>
        <v>42.313550999999997</v>
      </c>
      <c r="DG348" s="179">
        <f t="shared" si="252"/>
        <v>56.395058999999989</v>
      </c>
      <c r="DH348" s="180">
        <f t="shared" si="253"/>
        <v>88.3</v>
      </c>
      <c r="DI348" s="181">
        <f t="shared" si="272"/>
        <v>224</v>
      </c>
      <c r="DJ348" s="182">
        <f t="shared" si="267"/>
        <v>0</v>
      </c>
      <c r="DK348" s="182">
        <f t="shared" si="268"/>
        <v>0</v>
      </c>
      <c r="DL348" s="182">
        <f t="shared" si="273"/>
        <v>1</v>
      </c>
      <c r="DM348" s="182">
        <f t="shared" si="274"/>
        <v>0</v>
      </c>
      <c r="DN348" s="182">
        <f t="shared" si="275"/>
        <v>0</v>
      </c>
      <c r="DO348" s="182">
        <f t="shared" si="254"/>
        <v>0</v>
      </c>
      <c r="DP348" s="182">
        <f t="shared" si="255"/>
        <v>1</v>
      </c>
      <c r="DQ348" s="25">
        <f t="shared" si="256"/>
        <v>0</v>
      </c>
      <c r="DR348" s="169"/>
      <c r="DS348" s="166" t="str">
        <f t="shared" si="276"/>
        <v>A</v>
      </c>
      <c r="DT348" s="166" t="str">
        <f t="shared" si="277"/>
        <v>A</v>
      </c>
      <c r="DU348" s="167">
        <f t="shared" si="278"/>
        <v>1</v>
      </c>
      <c r="DV348" s="153" t="str">
        <f>VLOOKUP(M348,'Data Master kondisi'!$O$3:$P$11,2,FALSE)</f>
        <v>Z</v>
      </c>
      <c r="DW348" s="153">
        <f>LOOKUP(DV348,{"X","X","X","Y","Y","Y","Z","Z","Z"},{6,6,6,4,4,4,2,2,2})</f>
        <v>2</v>
      </c>
      <c r="DX348" s="153">
        <f t="shared" si="257"/>
        <v>1</v>
      </c>
      <c r="DY348" s="153">
        <f t="shared" si="279"/>
        <v>4</v>
      </c>
      <c r="DZ348" s="153" t="str">
        <f>VLOOKUP(G348,'Data Master class'!$A$5:$D$12,3,FALSE)</f>
        <v>B</v>
      </c>
      <c r="EA348" s="160" t="str">
        <f t="shared" si="280"/>
        <v>BAIK</v>
      </c>
      <c r="EB348" s="156"/>
      <c r="EC348" s="153">
        <f>VLOOKUP(G348,'Data Master class'!$A$5:$D$12,2,FALSE)</f>
        <v>3</v>
      </c>
      <c r="ED348" s="153" t="str">
        <f>VLOOKUP(H348,'Data Master class'!$E$5:$G$6,3,FALSE)</f>
        <v>X</v>
      </c>
      <c r="EE348" s="153">
        <f>VLOOKUP(H348,'Data Master class'!$E$5:$G$6,2,FALSE)</f>
        <v>2</v>
      </c>
      <c r="EF348" s="153">
        <f t="shared" si="281"/>
        <v>5</v>
      </c>
      <c r="EG348" s="153" t="str">
        <f t="shared" si="282"/>
        <v>CLASS 3</v>
      </c>
      <c r="EH348" s="153">
        <f t="shared" si="283"/>
        <v>9</v>
      </c>
      <c r="EI348" s="171"/>
      <c r="EJ348" s="441">
        <f t="shared" si="258"/>
        <v>0.14526588845654978</v>
      </c>
      <c r="EK348" s="441">
        <f t="shared" si="259"/>
        <v>0.20492866407263308</v>
      </c>
      <c r="EL348" s="441">
        <f t="shared" si="260"/>
        <v>5.9662775616082929E-2</v>
      </c>
      <c r="EM348" s="442">
        <f t="shared" si="284"/>
        <v>0.13661910938175525</v>
      </c>
      <c r="EN348" s="443" t="str">
        <f t="shared" si="285"/>
        <v>CUKUP</v>
      </c>
      <c r="EO348" s="195"/>
      <c r="EP348" s="196" t="e">
        <f>'2. SUHU &amp; FISIK TRAFO'!CY348</f>
        <v>#NAME?</v>
      </c>
      <c r="EQ348" s="168" t="e">
        <f t="shared" si="286"/>
        <v>#NAME?</v>
      </c>
      <c r="ER348" s="189" t="e">
        <f t="shared" si="287"/>
        <v>#NAME?</v>
      </c>
      <c r="ES348" s="195"/>
      <c r="ET348" s="447">
        <f t="shared" si="269"/>
        <v>53.260300000000001</v>
      </c>
      <c r="EU348" s="447">
        <f t="shared" si="288"/>
        <v>42.608240000000002</v>
      </c>
      <c r="EV348" s="448">
        <f t="shared" si="261"/>
        <v>53.260300000000008</v>
      </c>
      <c r="EW348" s="449" t="str">
        <f t="shared" si="289"/>
        <v>BAIK</v>
      </c>
      <c r="EX348" s="721"/>
      <c r="EY348" s="447">
        <f t="shared" si="270"/>
        <v>48.321800000000003</v>
      </c>
      <c r="EZ348" s="447">
        <f t="shared" si="262"/>
        <v>38.657440000000008</v>
      </c>
      <c r="FA348" s="448">
        <f t="shared" si="271"/>
        <v>48.321800000000003</v>
      </c>
      <c r="FB348" s="449" t="str">
        <f t="shared" si="263"/>
        <v>BAIK</v>
      </c>
      <c r="FC348" s="195"/>
      <c r="FD348" s="453">
        <f t="shared" si="264"/>
        <v>47.7</v>
      </c>
      <c r="FE348" s="454">
        <f t="shared" si="265"/>
        <v>144.50867052023122</v>
      </c>
      <c r="FF348" s="725">
        <f t="shared" si="266"/>
        <v>33.008400000000002</v>
      </c>
      <c r="FG348" s="202" t="str">
        <f t="shared" si="290"/>
        <v>BURUK</v>
      </c>
    </row>
    <row r="349" spans="1:163">
      <c r="A349" s="347">
        <v>337</v>
      </c>
      <c r="B349" s="764" t="s">
        <v>2232</v>
      </c>
      <c r="C349" s="331" t="s">
        <v>2037</v>
      </c>
      <c r="D349" s="259" t="s">
        <v>2038</v>
      </c>
      <c r="E349" s="319" t="s">
        <v>1972</v>
      </c>
      <c r="F349" s="319" t="s">
        <v>2039</v>
      </c>
      <c r="G349" s="208" t="s">
        <v>206</v>
      </c>
      <c r="H349" s="214" t="s">
        <v>208</v>
      </c>
      <c r="I349" s="463" t="s">
        <v>2040</v>
      </c>
      <c r="J349" s="462" t="s">
        <v>2041</v>
      </c>
      <c r="K349" s="259" t="s">
        <v>315</v>
      </c>
      <c r="L349" s="259" t="s">
        <v>580</v>
      </c>
      <c r="M349" s="259">
        <v>100</v>
      </c>
      <c r="N349" s="259" t="s">
        <v>1849</v>
      </c>
      <c r="O349" s="259">
        <v>2013</v>
      </c>
      <c r="P349" s="259" t="s">
        <v>316</v>
      </c>
      <c r="Q349" s="703">
        <v>0.85694444444379769</v>
      </c>
      <c r="R349" s="433">
        <v>44830</v>
      </c>
      <c r="S349" s="331" t="s">
        <v>318</v>
      </c>
      <c r="T349" s="331" t="s">
        <v>343</v>
      </c>
      <c r="U349" s="259">
        <v>2</v>
      </c>
      <c r="V349" s="259">
        <v>2</v>
      </c>
      <c r="W349" s="259">
        <v>3</v>
      </c>
      <c r="X349" s="259">
        <v>20000</v>
      </c>
      <c r="Y349" s="332">
        <v>403</v>
      </c>
      <c r="Z349" s="332">
        <v>404</v>
      </c>
      <c r="AA349" s="332">
        <v>402</v>
      </c>
      <c r="AB349" s="332">
        <v>232</v>
      </c>
      <c r="AC349" s="332">
        <v>232</v>
      </c>
      <c r="AD349" s="332">
        <v>232</v>
      </c>
      <c r="AE349" s="332">
        <v>148</v>
      </c>
      <c r="AF349" s="332">
        <v>116.4</v>
      </c>
      <c r="AG349" s="332">
        <v>101.5</v>
      </c>
      <c r="AH349" s="332">
        <v>72.400000000000006</v>
      </c>
      <c r="AI349" s="332">
        <v>49.4</v>
      </c>
      <c r="AJ349" s="332">
        <v>55.3</v>
      </c>
      <c r="AK349" s="332">
        <v>59.9</v>
      </c>
      <c r="AL349" s="332">
        <v>40.799999999999997</v>
      </c>
      <c r="AM349" s="332">
        <v>94.7</v>
      </c>
      <c r="AN349" s="332">
        <v>62.1</v>
      </c>
      <c r="AO349" s="332">
        <v>40.1</v>
      </c>
      <c r="AP349" s="332">
        <v>46.1</v>
      </c>
      <c r="AQ349" s="332"/>
      <c r="AR349" s="332"/>
      <c r="AS349" s="332"/>
      <c r="AT349" s="332"/>
      <c r="AU349" s="332"/>
      <c r="AV349" s="332"/>
      <c r="AW349" s="332"/>
      <c r="AX349" s="332"/>
      <c r="AY349" s="332">
        <v>0.86</v>
      </c>
      <c r="AZ349" s="332">
        <v>0.87</v>
      </c>
      <c r="BA349" s="332">
        <v>0.85</v>
      </c>
      <c r="BB349" s="261">
        <v>397</v>
      </c>
      <c r="BC349" s="261">
        <v>396</v>
      </c>
      <c r="BD349" s="261">
        <v>397</v>
      </c>
      <c r="BE349" s="261">
        <v>229</v>
      </c>
      <c r="BF349" s="261">
        <v>229</v>
      </c>
      <c r="BG349" s="261">
        <v>228</v>
      </c>
      <c r="BH349" s="261">
        <v>85.6</v>
      </c>
      <c r="BI349" s="261">
        <v>90.1</v>
      </c>
      <c r="BJ349" s="261">
        <v>81.5</v>
      </c>
      <c r="BK349" s="261">
        <v>22.2</v>
      </c>
      <c r="BL349" s="261">
        <v>28</v>
      </c>
      <c r="BM349" s="261">
        <v>39.6</v>
      </c>
      <c r="BN349" s="261">
        <v>45.5</v>
      </c>
      <c r="BO349" s="261">
        <v>19.8</v>
      </c>
      <c r="BP349" s="261">
        <v>58.3</v>
      </c>
      <c r="BQ349" s="261">
        <v>47.9</v>
      </c>
      <c r="BR349" s="261">
        <v>36.6</v>
      </c>
      <c r="BS349" s="261">
        <v>16.600000000000001</v>
      </c>
      <c r="BT349" s="261"/>
      <c r="BU349" s="261"/>
      <c r="BV349" s="261"/>
      <c r="BW349" s="261"/>
      <c r="BX349" s="261"/>
      <c r="BY349" s="261"/>
      <c r="BZ349" s="261"/>
      <c r="CA349" s="261"/>
      <c r="CB349" s="261">
        <v>0.86</v>
      </c>
      <c r="CC349" s="261">
        <v>0.87</v>
      </c>
      <c r="CD349" s="261">
        <v>0.85</v>
      </c>
      <c r="CE349" s="333">
        <v>224</v>
      </c>
      <c r="CF349" s="333">
        <v>86065059163</v>
      </c>
      <c r="CG349" s="333"/>
      <c r="CH349" s="333"/>
      <c r="CI349" s="333"/>
      <c r="CJ349" s="333"/>
      <c r="CK349" s="333"/>
      <c r="CL349" s="333"/>
      <c r="CM349" s="333">
        <v>205</v>
      </c>
      <c r="CN349" s="333">
        <v>86046402529</v>
      </c>
      <c r="CO349" s="333"/>
      <c r="CP349" s="333"/>
      <c r="CQ349" s="333"/>
      <c r="CR349" s="333"/>
      <c r="CS349" s="333"/>
      <c r="CT349" s="333"/>
      <c r="CU349" s="333"/>
      <c r="CV349" s="333"/>
      <c r="CW349" s="333"/>
      <c r="CX349" s="333"/>
      <c r="CY349" s="333"/>
      <c r="CZ349" s="333"/>
      <c r="DA349" s="333"/>
      <c r="DB349" s="374"/>
      <c r="DC349" s="154"/>
      <c r="DD349" s="179">
        <f t="shared" si="249"/>
        <v>143.4329235932816</v>
      </c>
      <c r="DE349" s="179">
        <f t="shared" si="250"/>
        <v>103.18411999999999</v>
      </c>
      <c r="DF349" s="179">
        <f t="shared" si="251"/>
        <v>81.152916000000005</v>
      </c>
      <c r="DG349" s="179">
        <f t="shared" si="252"/>
        <v>70.764785000000003</v>
      </c>
      <c r="DH349" s="180">
        <f t="shared" si="253"/>
        <v>148</v>
      </c>
      <c r="DI349" s="181">
        <f t="shared" si="272"/>
        <v>205</v>
      </c>
      <c r="DJ349" s="182">
        <f t="shared" si="267"/>
        <v>0</v>
      </c>
      <c r="DK349" s="182">
        <f t="shared" si="268"/>
        <v>0</v>
      </c>
      <c r="DL349" s="182">
        <f t="shared" si="273"/>
        <v>0</v>
      </c>
      <c r="DM349" s="182">
        <f t="shared" si="274"/>
        <v>1</v>
      </c>
      <c r="DN349" s="182">
        <f t="shared" si="275"/>
        <v>0</v>
      </c>
      <c r="DO349" s="182">
        <f t="shared" si="254"/>
        <v>0</v>
      </c>
      <c r="DP349" s="182">
        <f t="shared" si="255"/>
        <v>0</v>
      </c>
      <c r="DQ349" s="25">
        <f t="shared" si="256"/>
        <v>0</v>
      </c>
      <c r="DR349" s="169"/>
      <c r="DS349" s="166" t="str">
        <f t="shared" si="276"/>
        <v>C</v>
      </c>
      <c r="DT349" s="166" t="str">
        <f t="shared" si="277"/>
        <v>A</v>
      </c>
      <c r="DU349" s="167">
        <f t="shared" si="278"/>
        <v>7</v>
      </c>
      <c r="DV349" s="153" t="str">
        <f>VLOOKUP(M349,'Data Master kondisi'!$O$3:$P$11,2,FALSE)</f>
        <v>Z</v>
      </c>
      <c r="DW349" s="153">
        <f>LOOKUP(DV349,{"X","X","X","Y","Y","Y","Z","Z","Z"},{6,6,6,4,4,4,2,2,2})</f>
        <v>2</v>
      </c>
      <c r="DX349" s="153">
        <f t="shared" si="257"/>
        <v>1</v>
      </c>
      <c r="DY349" s="153">
        <f t="shared" si="279"/>
        <v>10</v>
      </c>
      <c r="DZ349" s="153" t="str">
        <f>VLOOKUP(G349,'Data Master class'!$A$5:$D$12,3,FALSE)</f>
        <v>B</v>
      </c>
      <c r="EA349" s="160" t="str">
        <f t="shared" si="280"/>
        <v>KURANG</v>
      </c>
      <c r="EB349" s="156"/>
      <c r="EC349" s="153">
        <f>VLOOKUP(G349,'Data Master class'!$A$5:$D$12,2,FALSE)</f>
        <v>3</v>
      </c>
      <c r="ED349" s="153" t="str">
        <f>VLOOKUP(H349,'Data Master class'!$E$5:$G$6,3,FALSE)</f>
        <v>X</v>
      </c>
      <c r="EE349" s="153">
        <f>VLOOKUP(H349,'Data Master class'!$E$5:$G$6,2,FALSE)</f>
        <v>2</v>
      </c>
      <c r="EF349" s="153">
        <f t="shared" si="281"/>
        <v>5</v>
      </c>
      <c r="EG349" s="153" t="str">
        <f t="shared" si="282"/>
        <v>CLASS 3</v>
      </c>
      <c r="EH349" s="153">
        <f t="shared" si="283"/>
        <v>15</v>
      </c>
      <c r="EI349" s="171"/>
      <c r="EJ349" s="441">
        <f t="shared" si="258"/>
        <v>0.21344629680240515</v>
      </c>
      <c r="EK349" s="441">
        <f t="shared" si="259"/>
        <v>4.5640885487838068E-2</v>
      </c>
      <c r="EL349" s="441">
        <f t="shared" si="260"/>
        <v>0.16780541131456675</v>
      </c>
      <c r="EM349" s="442">
        <f t="shared" si="284"/>
        <v>0.14229753120160329</v>
      </c>
      <c r="EN349" s="443" t="str">
        <f t="shared" si="285"/>
        <v>CUKUP</v>
      </c>
      <c r="EO349" s="195"/>
      <c r="EP349" s="196" t="e">
        <f>'2. SUHU &amp; FISIK TRAFO'!CY349</f>
        <v>#NAME?</v>
      </c>
      <c r="EQ349" s="168" t="e">
        <f t="shared" si="286"/>
        <v>#NAME?</v>
      </c>
      <c r="ER349" s="189" t="e">
        <f t="shared" si="287"/>
        <v>#NAME?</v>
      </c>
      <c r="ES349" s="195"/>
      <c r="ET349" s="447">
        <f t="shared" si="269"/>
        <v>84.888800000000003</v>
      </c>
      <c r="EU349" s="447">
        <f t="shared" si="288"/>
        <v>67.91104</v>
      </c>
      <c r="EV349" s="448">
        <f t="shared" si="261"/>
        <v>84.888800000000003</v>
      </c>
      <c r="EW349" s="449" t="str">
        <f t="shared" si="289"/>
        <v>KURANG</v>
      </c>
      <c r="EX349" s="721"/>
      <c r="EY349" s="447">
        <f t="shared" si="270"/>
        <v>58.817299999999996</v>
      </c>
      <c r="EZ349" s="447">
        <f t="shared" si="262"/>
        <v>47.053840000000001</v>
      </c>
      <c r="FA349" s="448">
        <f t="shared" si="271"/>
        <v>58.817299999999996</v>
      </c>
      <c r="FB349" s="449" t="str">
        <f t="shared" si="263"/>
        <v>BAIK</v>
      </c>
      <c r="FC349" s="195"/>
      <c r="FD349" s="453">
        <f t="shared" si="264"/>
        <v>72.400000000000006</v>
      </c>
      <c r="FE349" s="454">
        <f t="shared" si="265"/>
        <v>144.50867052023122</v>
      </c>
      <c r="FF349" s="725">
        <f t="shared" si="266"/>
        <v>50.1008</v>
      </c>
      <c r="FG349" s="202" t="str">
        <f t="shared" si="290"/>
        <v>BURUK</v>
      </c>
    </row>
    <row r="350" spans="1:163">
      <c r="A350" s="347">
        <v>338</v>
      </c>
      <c r="B350" s="764" t="s">
        <v>2232</v>
      </c>
      <c r="C350" s="331" t="s">
        <v>2042</v>
      </c>
      <c r="D350" s="259" t="s">
        <v>2038</v>
      </c>
      <c r="E350" s="319" t="s">
        <v>1972</v>
      </c>
      <c r="F350" s="319" t="s">
        <v>2043</v>
      </c>
      <c r="G350" s="208" t="s">
        <v>206</v>
      </c>
      <c r="H350" s="214" t="s">
        <v>208</v>
      </c>
      <c r="I350" s="463" t="s">
        <v>2044</v>
      </c>
      <c r="J350" s="462" t="s">
        <v>2045</v>
      </c>
      <c r="K350" s="259" t="s">
        <v>315</v>
      </c>
      <c r="L350" s="259" t="s">
        <v>342</v>
      </c>
      <c r="M350" s="259">
        <v>50</v>
      </c>
      <c r="N350" s="259">
        <v>123300217</v>
      </c>
      <c r="O350" s="259">
        <v>2012</v>
      </c>
      <c r="P350" s="259" t="s">
        <v>316</v>
      </c>
      <c r="Q350" s="703">
        <v>0.83333333333575865</v>
      </c>
      <c r="R350" s="433">
        <v>44830</v>
      </c>
      <c r="S350" s="331" t="s">
        <v>318</v>
      </c>
      <c r="T350" s="331" t="s">
        <v>343</v>
      </c>
      <c r="U350" s="259">
        <v>3</v>
      </c>
      <c r="V350" s="259">
        <v>1</v>
      </c>
      <c r="W350" s="259">
        <v>3</v>
      </c>
      <c r="X350" s="259">
        <v>20000</v>
      </c>
      <c r="Y350" s="332">
        <v>407</v>
      </c>
      <c r="Z350" s="332">
        <v>406</v>
      </c>
      <c r="AA350" s="332">
        <v>405</v>
      </c>
      <c r="AB350" s="332">
        <v>235</v>
      </c>
      <c r="AC350" s="332">
        <v>234</v>
      </c>
      <c r="AD350" s="332">
        <v>233</v>
      </c>
      <c r="AE350" s="332">
        <v>17</v>
      </c>
      <c r="AF350" s="332">
        <v>17.5</v>
      </c>
      <c r="AG350" s="332">
        <v>20.2</v>
      </c>
      <c r="AH350" s="332">
        <v>4.0999999999999996</v>
      </c>
      <c r="AI350" s="332"/>
      <c r="AJ350" s="332"/>
      <c r="AK350" s="332"/>
      <c r="AL350" s="332"/>
      <c r="AM350" s="332"/>
      <c r="AN350" s="332"/>
      <c r="AO350" s="332"/>
      <c r="AP350" s="332"/>
      <c r="AQ350" s="332">
        <v>16.7</v>
      </c>
      <c r="AR350" s="332">
        <v>17.3</v>
      </c>
      <c r="AS350" s="332">
        <v>20.2</v>
      </c>
      <c r="AT350" s="332">
        <v>3.8</v>
      </c>
      <c r="AU350" s="332"/>
      <c r="AV350" s="332"/>
      <c r="AW350" s="332"/>
      <c r="AX350" s="332"/>
      <c r="AY350" s="332">
        <v>0.88</v>
      </c>
      <c r="AZ350" s="332">
        <v>0.87</v>
      </c>
      <c r="BA350" s="332">
        <v>0.87</v>
      </c>
      <c r="BB350" s="261">
        <v>401</v>
      </c>
      <c r="BC350" s="261">
        <v>398</v>
      </c>
      <c r="BD350" s="261">
        <v>399</v>
      </c>
      <c r="BE350" s="261">
        <v>231</v>
      </c>
      <c r="BF350" s="261">
        <v>230</v>
      </c>
      <c r="BG350" s="261">
        <v>229</v>
      </c>
      <c r="BH350" s="261">
        <v>17.3</v>
      </c>
      <c r="BI350" s="261">
        <v>17.8</v>
      </c>
      <c r="BJ350" s="261">
        <v>25.3</v>
      </c>
      <c r="BK350" s="261">
        <v>8.6999999999999993</v>
      </c>
      <c r="BL350" s="261"/>
      <c r="BM350" s="261"/>
      <c r="BN350" s="261"/>
      <c r="BO350" s="261"/>
      <c r="BP350" s="261"/>
      <c r="BQ350" s="261"/>
      <c r="BR350" s="261"/>
      <c r="BS350" s="261"/>
      <c r="BT350" s="261">
        <v>16.399999999999999</v>
      </c>
      <c r="BU350" s="261">
        <v>17.3</v>
      </c>
      <c r="BV350" s="261">
        <v>24.5</v>
      </c>
      <c r="BW350" s="261">
        <v>8.3000000000000007</v>
      </c>
      <c r="BX350" s="261"/>
      <c r="BY350" s="261"/>
      <c r="BZ350" s="261"/>
      <c r="CA350" s="261"/>
      <c r="CB350" s="261">
        <v>0.87</v>
      </c>
      <c r="CC350" s="261">
        <v>0.86</v>
      </c>
      <c r="CD350" s="261">
        <v>0.85</v>
      </c>
      <c r="CE350" s="333"/>
      <c r="CF350" s="333"/>
      <c r="CG350" s="333"/>
      <c r="CH350" s="333"/>
      <c r="CI350" s="333"/>
      <c r="CJ350" s="333"/>
      <c r="CK350" s="333"/>
      <c r="CL350" s="333"/>
      <c r="CM350" s="333"/>
      <c r="CN350" s="333"/>
      <c r="CO350" s="333"/>
      <c r="CP350" s="333"/>
      <c r="CQ350" s="333">
        <v>226</v>
      </c>
      <c r="CR350" s="333">
        <v>86046313309</v>
      </c>
      <c r="CS350" s="333"/>
      <c r="CT350" s="333"/>
      <c r="CU350" s="333"/>
      <c r="CV350" s="333"/>
      <c r="CW350" s="333"/>
      <c r="CX350" s="333"/>
      <c r="CY350" s="333"/>
      <c r="CZ350" s="333"/>
      <c r="DA350" s="333"/>
      <c r="DB350" s="374"/>
      <c r="DC350" s="154"/>
      <c r="DD350" s="179">
        <f t="shared" si="249"/>
        <v>71.186537202084338</v>
      </c>
      <c r="DE350" s="179">
        <f t="shared" si="250"/>
        <v>23.88092</v>
      </c>
      <c r="DF350" s="179">
        <f t="shared" si="251"/>
        <v>24.583300000000001</v>
      </c>
      <c r="DG350" s="179">
        <f t="shared" si="252"/>
        <v>28.376151999999998</v>
      </c>
      <c r="DH350" s="180">
        <f t="shared" si="253"/>
        <v>20.2</v>
      </c>
      <c r="DI350" s="181">
        <f t="shared" si="272"/>
        <v>226</v>
      </c>
      <c r="DJ350" s="182">
        <f t="shared" si="267"/>
        <v>0</v>
      </c>
      <c r="DK350" s="182">
        <f t="shared" si="268"/>
        <v>1</v>
      </c>
      <c r="DL350" s="182">
        <f t="shared" si="273"/>
        <v>0</v>
      </c>
      <c r="DM350" s="182">
        <f t="shared" si="274"/>
        <v>0</v>
      </c>
      <c r="DN350" s="182">
        <f t="shared" si="275"/>
        <v>0</v>
      </c>
      <c r="DO350" s="182">
        <f t="shared" si="254"/>
        <v>1</v>
      </c>
      <c r="DP350" s="182">
        <f t="shared" si="255"/>
        <v>0</v>
      </c>
      <c r="DQ350" s="25">
        <f t="shared" si="256"/>
        <v>0</v>
      </c>
      <c r="DR350" s="169"/>
      <c r="DS350" s="166" t="str">
        <f t="shared" si="276"/>
        <v>A</v>
      </c>
      <c r="DT350" s="166" t="str">
        <f t="shared" si="277"/>
        <v>A</v>
      </c>
      <c r="DU350" s="167">
        <f t="shared" si="278"/>
        <v>1</v>
      </c>
      <c r="DV350" s="153" t="str">
        <f>VLOOKUP(M350,'Data Master kondisi'!$O$3:$P$11,2,FALSE)</f>
        <v>Z</v>
      </c>
      <c r="DW350" s="153">
        <f>LOOKUP(DV350,{"X","X","X","Y","Y","Y","Z","Z","Z"},{6,6,6,4,4,4,2,2,2})</f>
        <v>2</v>
      </c>
      <c r="DX350" s="153">
        <f t="shared" si="257"/>
        <v>1</v>
      </c>
      <c r="DY350" s="153">
        <f t="shared" si="279"/>
        <v>4</v>
      </c>
      <c r="DZ350" s="153" t="str">
        <f>VLOOKUP(G350,'Data Master class'!$A$5:$D$12,3,FALSE)</f>
        <v>B</v>
      </c>
      <c r="EA350" s="160" t="str">
        <f t="shared" si="280"/>
        <v>BAIK</v>
      </c>
      <c r="EB350" s="156"/>
      <c r="EC350" s="153">
        <f>VLOOKUP(G350,'Data Master class'!$A$5:$D$12,2,FALSE)</f>
        <v>3</v>
      </c>
      <c r="ED350" s="153" t="str">
        <f>VLOOKUP(H350,'Data Master class'!$E$5:$G$6,3,FALSE)</f>
        <v>X</v>
      </c>
      <c r="EE350" s="153">
        <f>VLOOKUP(H350,'Data Master class'!$E$5:$G$6,2,FALSE)</f>
        <v>2</v>
      </c>
      <c r="EF350" s="153">
        <f t="shared" si="281"/>
        <v>5</v>
      </c>
      <c r="EG350" s="153" t="str">
        <f t="shared" si="282"/>
        <v>CLASS 3</v>
      </c>
      <c r="EH350" s="153">
        <f t="shared" si="283"/>
        <v>9</v>
      </c>
      <c r="EI350" s="171"/>
      <c r="EJ350" s="441">
        <f t="shared" si="258"/>
        <v>6.7641681901279754E-2</v>
      </c>
      <c r="EK350" s="441">
        <f t="shared" si="259"/>
        <v>4.0219378427787986E-2</v>
      </c>
      <c r="EL350" s="441">
        <f t="shared" si="260"/>
        <v>0.10786106032906755</v>
      </c>
      <c r="EM350" s="442">
        <f t="shared" si="284"/>
        <v>7.1907373552711762E-2</v>
      </c>
      <c r="EN350" s="443" t="str">
        <f t="shared" si="285"/>
        <v>BAIK</v>
      </c>
      <c r="EO350" s="195"/>
      <c r="EP350" s="196" t="e">
        <f>'2. SUHU &amp; FISIK TRAFO'!CY350</f>
        <v>#NAME?</v>
      </c>
      <c r="EQ350" s="168" t="e">
        <f t="shared" si="286"/>
        <v>#NAME?</v>
      </c>
      <c r="ER350" s="189" t="e">
        <f t="shared" si="287"/>
        <v>#NAME?</v>
      </c>
      <c r="ES350" s="195"/>
      <c r="ET350" s="447">
        <f t="shared" si="269"/>
        <v>12.796599999999998</v>
      </c>
      <c r="EU350" s="447">
        <f t="shared" si="288"/>
        <v>10.237279999999998</v>
      </c>
      <c r="EV350" s="448">
        <f t="shared" si="261"/>
        <v>25.593199999999992</v>
      </c>
      <c r="EW350" s="449" t="str">
        <f t="shared" si="289"/>
        <v>BAIK</v>
      </c>
      <c r="EX350" s="721"/>
      <c r="EY350" s="447">
        <f t="shared" si="270"/>
        <v>13.884</v>
      </c>
      <c r="EZ350" s="447">
        <f t="shared" si="262"/>
        <v>11.107200000000001</v>
      </c>
      <c r="FA350" s="448">
        <f t="shared" si="271"/>
        <v>27.767999999999997</v>
      </c>
      <c r="FB350" s="449" t="str">
        <f t="shared" si="263"/>
        <v>BAIK</v>
      </c>
      <c r="FC350" s="195"/>
      <c r="FD350" s="453">
        <f t="shared" si="264"/>
        <v>4.0999999999999996</v>
      </c>
      <c r="FE350" s="454">
        <f t="shared" si="265"/>
        <v>72.25433526011561</v>
      </c>
      <c r="FF350" s="725">
        <f t="shared" si="266"/>
        <v>5.6743999999999994</v>
      </c>
      <c r="FG350" s="202" t="str">
        <f t="shared" si="290"/>
        <v>BAIK</v>
      </c>
    </row>
    <row r="351" spans="1:163">
      <c r="A351" s="347">
        <v>339</v>
      </c>
      <c r="B351" s="764" t="s">
        <v>2232</v>
      </c>
      <c r="C351" s="331" t="s">
        <v>2046</v>
      </c>
      <c r="D351" s="259" t="s">
        <v>2047</v>
      </c>
      <c r="E351" s="319" t="s">
        <v>1972</v>
      </c>
      <c r="F351" s="319" t="s">
        <v>2043</v>
      </c>
      <c r="G351" s="208" t="s">
        <v>206</v>
      </c>
      <c r="H351" s="214" t="s">
        <v>208</v>
      </c>
      <c r="I351" s="463" t="s">
        <v>2048</v>
      </c>
      <c r="J351" s="462" t="s">
        <v>2049</v>
      </c>
      <c r="K351" s="259" t="s">
        <v>341</v>
      </c>
      <c r="L351" s="259" t="s">
        <v>1259</v>
      </c>
      <c r="M351" s="259">
        <v>100</v>
      </c>
      <c r="N351" s="259" t="s">
        <v>2050</v>
      </c>
      <c r="O351" s="259">
        <v>2014</v>
      </c>
      <c r="P351" s="259" t="s">
        <v>316</v>
      </c>
      <c r="Q351" s="703">
        <v>0.81944444444525288</v>
      </c>
      <c r="R351" s="433">
        <v>44827</v>
      </c>
      <c r="S351" s="331" t="s">
        <v>318</v>
      </c>
      <c r="T351" s="331" t="s">
        <v>343</v>
      </c>
      <c r="U351" s="259">
        <v>2</v>
      </c>
      <c r="V351" s="259">
        <v>2</v>
      </c>
      <c r="W351" s="259">
        <v>3</v>
      </c>
      <c r="X351" s="259">
        <v>20000</v>
      </c>
      <c r="Y351" s="332">
        <v>404</v>
      </c>
      <c r="Z351" s="332">
        <v>402</v>
      </c>
      <c r="AA351" s="332">
        <v>403</v>
      </c>
      <c r="AB351" s="332">
        <v>232</v>
      </c>
      <c r="AC351" s="332">
        <v>233</v>
      </c>
      <c r="AD351" s="332">
        <v>232</v>
      </c>
      <c r="AE351" s="332">
        <v>104.6</v>
      </c>
      <c r="AF351" s="332">
        <v>83.5</v>
      </c>
      <c r="AG351" s="332">
        <v>91.3</v>
      </c>
      <c r="AH351" s="332">
        <v>56</v>
      </c>
      <c r="AI351" s="332">
        <v>20.7</v>
      </c>
      <c r="AJ351" s="332">
        <v>17.399999999999999</v>
      </c>
      <c r="AK351" s="332">
        <v>22</v>
      </c>
      <c r="AL351" s="332">
        <v>43.8</v>
      </c>
      <c r="AM351" s="332">
        <v>83.5</v>
      </c>
      <c r="AN351" s="332">
        <v>69.5</v>
      </c>
      <c r="AO351" s="332">
        <v>60.4</v>
      </c>
      <c r="AP351" s="332">
        <v>42.5</v>
      </c>
      <c r="AQ351" s="332"/>
      <c r="AR351" s="332"/>
      <c r="AS351" s="332"/>
      <c r="AT351" s="332"/>
      <c r="AU351" s="332"/>
      <c r="AV351" s="332"/>
      <c r="AW351" s="332"/>
      <c r="AX351" s="332"/>
      <c r="AY351" s="332">
        <v>0.86</v>
      </c>
      <c r="AZ351" s="332">
        <v>0.87</v>
      </c>
      <c r="BA351" s="332">
        <v>0.85</v>
      </c>
      <c r="BB351" s="261">
        <v>397</v>
      </c>
      <c r="BC351" s="261">
        <v>396</v>
      </c>
      <c r="BD351" s="261">
        <v>393</v>
      </c>
      <c r="BE351" s="261">
        <v>227</v>
      </c>
      <c r="BF351" s="261">
        <v>229</v>
      </c>
      <c r="BG351" s="261">
        <v>227</v>
      </c>
      <c r="BH351" s="261">
        <v>102.7</v>
      </c>
      <c r="BI351" s="261">
        <v>78.3</v>
      </c>
      <c r="BJ351" s="261">
        <v>114.6</v>
      </c>
      <c r="BK351" s="261">
        <v>31.2</v>
      </c>
      <c r="BL351" s="261">
        <v>28.9</v>
      </c>
      <c r="BM351" s="261">
        <v>22.6</v>
      </c>
      <c r="BN351" s="261">
        <v>16</v>
      </c>
      <c r="BO351" s="261">
        <v>13.8</v>
      </c>
      <c r="BP351" s="261">
        <v>74.400000000000006</v>
      </c>
      <c r="BQ351" s="261">
        <v>57.2</v>
      </c>
      <c r="BR351" s="261">
        <v>130.69999999999999</v>
      </c>
      <c r="BS351" s="261">
        <v>35.6</v>
      </c>
      <c r="BT351" s="261"/>
      <c r="BU351" s="261"/>
      <c r="BV351" s="261"/>
      <c r="BW351" s="261"/>
      <c r="BX351" s="261"/>
      <c r="BY351" s="261"/>
      <c r="BZ351" s="261"/>
      <c r="CA351" s="261"/>
      <c r="CB351" s="261">
        <v>0.86</v>
      </c>
      <c r="CC351" s="261">
        <v>0.87</v>
      </c>
      <c r="CD351" s="261">
        <v>0.88</v>
      </c>
      <c r="CE351" s="333">
        <v>220</v>
      </c>
      <c r="CF351" s="333">
        <v>86064911398</v>
      </c>
      <c r="CG351" s="333"/>
      <c r="CH351" s="333"/>
      <c r="CI351" s="333"/>
      <c r="CJ351" s="333"/>
      <c r="CK351" s="333"/>
      <c r="CL351" s="333"/>
      <c r="CM351" s="333">
        <v>224</v>
      </c>
      <c r="CN351" s="333">
        <v>56601471370</v>
      </c>
      <c r="CO351" s="333"/>
      <c r="CP351" s="333"/>
      <c r="CQ351" s="333"/>
      <c r="CR351" s="333"/>
      <c r="CS351" s="333"/>
      <c r="CT351" s="333"/>
      <c r="CU351" s="333"/>
      <c r="CV351" s="333"/>
      <c r="CW351" s="333"/>
      <c r="CX351" s="333"/>
      <c r="CY351" s="333"/>
      <c r="CZ351" s="333"/>
      <c r="DA351" s="333"/>
      <c r="DB351" s="374"/>
      <c r="DC351" s="154"/>
      <c r="DD351" s="179">
        <f t="shared" si="249"/>
        <v>143.4329235932816</v>
      </c>
      <c r="DE351" s="179">
        <f t="shared" si="250"/>
        <v>72.926074</v>
      </c>
      <c r="DF351" s="179">
        <f t="shared" si="251"/>
        <v>58.215364999999998</v>
      </c>
      <c r="DG351" s="179">
        <f t="shared" si="252"/>
        <v>63.653447</v>
      </c>
      <c r="DH351" s="180">
        <f t="shared" si="253"/>
        <v>104.6</v>
      </c>
      <c r="DI351" s="181">
        <f t="shared" si="272"/>
        <v>220</v>
      </c>
      <c r="DJ351" s="182">
        <f t="shared" si="267"/>
        <v>0</v>
      </c>
      <c r="DK351" s="182">
        <f t="shared" si="268"/>
        <v>0</v>
      </c>
      <c r="DL351" s="182">
        <f t="shared" si="273"/>
        <v>1</v>
      </c>
      <c r="DM351" s="182">
        <f t="shared" si="274"/>
        <v>0</v>
      </c>
      <c r="DN351" s="182">
        <f t="shared" si="275"/>
        <v>0</v>
      </c>
      <c r="DO351" s="182">
        <f t="shared" si="254"/>
        <v>0</v>
      </c>
      <c r="DP351" s="182">
        <f t="shared" si="255"/>
        <v>1</v>
      </c>
      <c r="DQ351" s="25">
        <f t="shared" si="256"/>
        <v>0</v>
      </c>
      <c r="DR351" s="169"/>
      <c r="DS351" s="166" t="str">
        <f t="shared" si="276"/>
        <v>B</v>
      </c>
      <c r="DT351" s="166" t="str">
        <f t="shared" si="277"/>
        <v>A</v>
      </c>
      <c r="DU351" s="167">
        <f t="shared" si="278"/>
        <v>4</v>
      </c>
      <c r="DV351" s="153" t="str">
        <f>VLOOKUP(M351,'Data Master kondisi'!$O$3:$P$11,2,FALSE)</f>
        <v>Z</v>
      </c>
      <c r="DW351" s="153">
        <f>LOOKUP(DV351,{"X","X","X","Y","Y","Y","Z","Z","Z"},{6,6,6,4,4,4,2,2,2})</f>
        <v>2</v>
      </c>
      <c r="DX351" s="153">
        <f t="shared" si="257"/>
        <v>1</v>
      </c>
      <c r="DY351" s="153">
        <f t="shared" si="279"/>
        <v>7</v>
      </c>
      <c r="DZ351" s="153" t="str">
        <f>VLOOKUP(G351,'Data Master class'!$A$5:$D$12,3,FALSE)</f>
        <v>B</v>
      </c>
      <c r="EA351" s="160" t="str">
        <f t="shared" si="280"/>
        <v>CUKUP</v>
      </c>
      <c r="EB351" s="156"/>
      <c r="EC351" s="153">
        <f>VLOOKUP(G351,'Data Master class'!$A$5:$D$12,2,FALSE)</f>
        <v>3</v>
      </c>
      <c r="ED351" s="153" t="str">
        <f>VLOOKUP(H351,'Data Master class'!$E$5:$G$6,3,FALSE)</f>
        <v>X</v>
      </c>
      <c r="EE351" s="153">
        <f>VLOOKUP(H351,'Data Master class'!$E$5:$G$6,2,FALSE)</f>
        <v>2</v>
      </c>
      <c r="EF351" s="153">
        <f t="shared" si="281"/>
        <v>5</v>
      </c>
      <c r="EG351" s="153" t="str">
        <f t="shared" si="282"/>
        <v>CLASS 3</v>
      </c>
      <c r="EH351" s="153">
        <f t="shared" si="283"/>
        <v>12</v>
      </c>
      <c r="EI351" s="171"/>
      <c r="EJ351" s="441">
        <f t="shared" si="258"/>
        <v>0.12312097351467433</v>
      </c>
      <c r="EK351" s="441">
        <f t="shared" si="259"/>
        <v>0.1034359341445955</v>
      </c>
      <c r="EL351" s="441">
        <f t="shared" si="260"/>
        <v>1.9685039370078691E-2</v>
      </c>
      <c r="EM351" s="442">
        <f t="shared" si="284"/>
        <v>8.2080649009782847E-2</v>
      </c>
      <c r="EN351" s="443" t="str">
        <f t="shared" si="285"/>
        <v>BAIK</v>
      </c>
      <c r="EO351" s="195"/>
      <c r="EP351" s="196" t="e">
        <f>'2. SUHU &amp; FISIK TRAFO'!CY351</f>
        <v>#NAME?</v>
      </c>
      <c r="EQ351" s="168" t="e">
        <f t="shared" si="286"/>
        <v>#NAME?</v>
      </c>
      <c r="ER351" s="189" t="e">
        <f t="shared" si="287"/>
        <v>#NAME?</v>
      </c>
      <c r="ES351" s="195"/>
      <c r="ET351" s="447">
        <f t="shared" si="269"/>
        <v>64.904299999999992</v>
      </c>
      <c r="EU351" s="447">
        <f t="shared" si="288"/>
        <v>51.923439999999999</v>
      </c>
      <c r="EV351" s="448">
        <f t="shared" si="261"/>
        <v>64.904299999999992</v>
      </c>
      <c r="EW351" s="449" t="str">
        <f t="shared" si="289"/>
        <v>CUKUP</v>
      </c>
      <c r="EX351" s="721"/>
      <c r="EY351" s="447">
        <f t="shared" si="270"/>
        <v>67.257800000000003</v>
      </c>
      <c r="EZ351" s="447">
        <f t="shared" si="262"/>
        <v>53.806240000000003</v>
      </c>
      <c r="FA351" s="448">
        <f t="shared" si="271"/>
        <v>67.257800000000003</v>
      </c>
      <c r="FB351" s="449" t="str">
        <f t="shared" si="263"/>
        <v>CUKUP</v>
      </c>
      <c r="FC351" s="195"/>
      <c r="FD351" s="453">
        <f t="shared" si="264"/>
        <v>56</v>
      </c>
      <c r="FE351" s="454">
        <f t="shared" si="265"/>
        <v>144.50867052023122</v>
      </c>
      <c r="FF351" s="725">
        <f t="shared" si="266"/>
        <v>38.751999999999995</v>
      </c>
      <c r="FG351" s="202" t="str">
        <f t="shared" si="290"/>
        <v>BURUK</v>
      </c>
    </row>
    <row r="352" spans="1:163">
      <c r="A352" s="347">
        <v>340</v>
      </c>
      <c r="B352" s="764" t="s">
        <v>2232</v>
      </c>
      <c r="C352" s="331" t="s">
        <v>2051</v>
      </c>
      <c r="D352" s="259" t="s">
        <v>2052</v>
      </c>
      <c r="E352" s="319" t="s">
        <v>1972</v>
      </c>
      <c r="F352" s="319" t="s">
        <v>2043</v>
      </c>
      <c r="G352" s="208" t="s">
        <v>206</v>
      </c>
      <c r="H352" s="214" t="s">
        <v>208</v>
      </c>
      <c r="I352" s="463" t="s">
        <v>2053</v>
      </c>
      <c r="J352" s="462" t="s">
        <v>2054</v>
      </c>
      <c r="K352" s="259" t="s">
        <v>315</v>
      </c>
      <c r="L352" s="259" t="s">
        <v>342</v>
      </c>
      <c r="M352" s="259">
        <v>100</v>
      </c>
      <c r="N352" s="259">
        <v>10233706</v>
      </c>
      <c r="O352" s="259">
        <v>2010</v>
      </c>
      <c r="P352" s="259" t="s">
        <v>316</v>
      </c>
      <c r="Q352" s="703">
        <v>0.81874999999854481</v>
      </c>
      <c r="R352" s="433">
        <v>44830</v>
      </c>
      <c r="S352" s="331" t="s">
        <v>318</v>
      </c>
      <c r="T352" s="331" t="s">
        <v>343</v>
      </c>
      <c r="U352" s="259">
        <v>2</v>
      </c>
      <c r="V352" s="259">
        <v>1</v>
      </c>
      <c r="W352" s="259">
        <v>3</v>
      </c>
      <c r="X352" s="259">
        <v>20000</v>
      </c>
      <c r="Y352" s="332">
        <v>408</v>
      </c>
      <c r="Z352" s="332">
        <v>408</v>
      </c>
      <c r="AA352" s="332">
        <v>403</v>
      </c>
      <c r="AB352" s="332">
        <v>234</v>
      </c>
      <c r="AC352" s="332">
        <v>236</v>
      </c>
      <c r="AD352" s="332">
        <v>233</v>
      </c>
      <c r="AE352" s="332">
        <v>44.3</v>
      </c>
      <c r="AF352" s="332">
        <v>38</v>
      </c>
      <c r="AG352" s="332">
        <v>110</v>
      </c>
      <c r="AH352" s="332">
        <v>83.6</v>
      </c>
      <c r="AI352" s="332">
        <v>41.3</v>
      </c>
      <c r="AJ352" s="332">
        <v>36.200000000000003</v>
      </c>
      <c r="AK352" s="332">
        <v>108.6</v>
      </c>
      <c r="AL352" s="332">
        <v>85.1</v>
      </c>
      <c r="AM352" s="332"/>
      <c r="AN352" s="332"/>
      <c r="AO352" s="332"/>
      <c r="AP352" s="332"/>
      <c r="AQ352" s="332"/>
      <c r="AR352" s="332"/>
      <c r="AS352" s="332"/>
      <c r="AT352" s="332"/>
      <c r="AU352" s="332"/>
      <c r="AV352" s="332"/>
      <c r="AW352" s="332"/>
      <c r="AX352" s="332"/>
      <c r="AY352" s="332">
        <v>0.86</v>
      </c>
      <c r="AZ352" s="332">
        <v>0.85</v>
      </c>
      <c r="BA352" s="332">
        <v>0.87</v>
      </c>
      <c r="BB352" s="261">
        <v>403</v>
      </c>
      <c r="BC352" s="261">
        <v>399</v>
      </c>
      <c r="BD352" s="261">
        <v>395</v>
      </c>
      <c r="BE352" s="261">
        <v>229</v>
      </c>
      <c r="BF352" s="261">
        <v>231</v>
      </c>
      <c r="BG352" s="261">
        <v>227</v>
      </c>
      <c r="BH352" s="261">
        <v>41</v>
      </c>
      <c r="BI352" s="261">
        <v>37.4</v>
      </c>
      <c r="BJ352" s="261">
        <v>97.6</v>
      </c>
      <c r="BK352" s="261">
        <v>61.7</v>
      </c>
      <c r="BL352" s="261">
        <v>42.3</v>
      </c>
      <c r="BM352" s="261">
        <v>36.4</v>
      </c>
      <c r="BN352" s="261">
        <v>98.4</v>
      </c>
      <c r="BO352" s="261">
        <v>63.9</v>
      </c>
      <c r="BP352" s="261"/>
      <c r="BQ352" s="261"/>
      <c r="BR352" s="261"/>
      <c r="BS352" s="261"/>
      <c r="BT352" s="261"/>
      <c r="BU352" s="261"/>
      <c r="BV352" s="261"/>
      <c r="BW352" s="261"/>
      <c r="BX352" s="261"/>
      <c r="BY352" s="261"/>
      <c r="BZ352" s="261"/>
      <c r="CA352" s="261"/>
      <c r="CB352" s="261">
        <v>0.86</v>
      </c>
      <c r="CC352" s="261">
        <v>0.87</v>
      </c>
      <c r="CD352" s="261">
        <v>0.85</v>
      </c>
      <c r="CE352" s="333">
        <v>223</v>
      </c>
      <c r="CF352" s="333">
        <v>45017541744</v>
      </c>
      <c r="CG352" s="333"/>
      <c r="CH352" s="333"/>
      <c r="CI352" s="333"/>
      <c r="CJ352" s="333"/>
      <c r="CK352" s="333"/>
      <c r="CL352" s="333"/>
      <c r="CM352" s="333"/>
      <c r="CN352" s="333"/>
      <c r="CO352" s="333"/>
      <c r="CP352" s="333"/>
      <c r="CQ352" s="333"/>
      <c r="CR352" s="333"/>
      <c r="CS352" s="333"/>
      <c r="CT352" s="333"/>
      <c r="CU352" s="333"/>
      <c r="CV352" s="333"/>
      <c r="CW352" s="333"/>
      <c r="CX352" s="333"/>
      <c r="CY352" s="333"/>
      <c r="CZ352" s="333"/>
      <c r="DA352" s="333"/>
      <c r="DB352" s="374"/>
      <c r="DC352" s="154"/>
      <c r="DD352" s="179">
        <f t="shared" si="249"/>
        <v>142.25627942926783</v>
      </c>
      <c r="DE352" s="179">
        <f t="shared" si="250"/>
        <v>31.140980333333324</v>
      </c>
      <c r="DF352" s="179">
        <f t="shared" si="251"/>
        <v>26.712353333333326</v>
      </c>
      <c r="DG352" s="179">
        <f t="shared" si="252"/>
        <v>77.325233333333315</v>
      </c>
      <c r="DH352" s="180">
        <f t="shared" si="253"/>
        <v>110</v>
      </c>
      <c r="DI352" s="181">
        <f t="shared" si="272"/>
        <v>223</v>
      </c>
      <c r="DJ352" s="182">
        <f t="shared" si="267"/>
        <v>0</v>
      </c>
      <c r="DK352" s="182">
        <f t="shared" si="268"/>
        <v>1</v>
      </c>
      <c r="DL352" s="182">
        <f t="shared" si="273"/>
        <v>0</v>
      </c>
      <c r="DM352" s="182">
        <f t="shared" si="274"/>
        <v>0</v>
      </c>
      <c r="DN352" s="182">
        <f t="shared" si="275"/>
        <v>0</v>
      </c>
      <c r="DO352" s="182">
        <f t="shared" si="254"/>
        <v>0</v>
      </c>
      <c r="DP352" s="182">
        <f t="shared" si="255"/>
        <v>1</v>
      </c>
      <c r="DQ352" s="25">
        <f t="shared" si="256"/>
        <v>0</v>
      </c>
      <c r="DR352" s="169"/>
      <c r="DS352" s="166" t="str">
        <f t="shared" si="276"/>
        <v>A</v>
      </c>
      <c r="DT352" s="166" t="str">
        <f t="shared" si="277"/>
        <v>C</v>
      </c>
      <c r="DU352" s="167">
        <f t="shared" si="278"/>
        <v>3</v>
      </c>
      <c r="DV352" s="153" t="str">
        <f>VLOOKUP(M352,'Data Master kondisi'!$O$3:$P$11,2,FALSE)</f>
        <v>Z</v>
      </c>
      <c r="DW352" s="153">
        <f>LOOKUP(DV352,{"X","X","X","Y","Y","Y","Z","Z","Z"},{6,6,6,4,4,4,2,2,2})</f>
        <v>2</v>
      </c>
      <c r="DX352" s="153">
        <f t="shared" si="257"/>
        <v>1</v>
      </c>
      <c r="DY352" s="153">
        <f t="shared" si="279"/>
        <v>6</v>
      </c>
      <c r="DZ352" s="153" t="str">
        <f>VLOOKUP(G352,'Data Master class'!$A$5:$D$12,3,FALSE)</f>
        <v>B</v>
      </c>
      <c r="EA352" s="160" t="str">
        <f t="shared" si="280"/>
        <v>CUKUP</v>
      </c>
      <c r="EB352" s="156"/>
      <c r="EC352" s="153">
        <f>VLOOKUP(G352,'Data Master class'!$A$5:$D$12,2,FALSE)</f>
        <v>3</v>
      </c>
      <c r="ED352" s="153" t="str">
        <f>VLOOKUP(H352,'Data Master class'!$E$5:$G$6,3,FALSE)</f>
        <v>X</v>
      </c>
      <c r="EE352" s="153">
        <f>VLOOKUP(H352,'Data Master class'!$E$5:$G$6,2,FALSE)</f>
        <v>2</v>
      </c>
      <c r="EF352" s="153">
        <f t="shared" si="281"/>
        <v>5</v>
      </c>
      <c r="EG352" s="153" t="str">
        <f t="shared" si="282"/>
        <v>CLASS 3</v>
      </c>
      <c r="EH352" s="153">
        <f t="shared" si="283"/>
        <v>11</v>
      </c>
      <c r="EI352" s="171"/>
      <c r="EJ352" s="441">
        <f t="shared" si="258"/>
        <v>0.3088923556942279</v>
      </c>
      <c r="EK352" s="441">
        <f t="shared" si="259"/>
        <v>0.40717628705148212</v>
      </c>
      <c r="EL352" s="441">
        <f t="shared" si="260"/>
        <v>0.71606864274570958</v>
      </c>
      <c r="EM352" s="442">
        <f t="shared" si="284"/>
        <v>0.47737909516380655</v>
      </c>
      <c r="EN352" s="443" t="str">
        <f t="shared" si="285"/>
        <v>BURUK</v>
      </c>
      <c r="EO352" s="195"/>
      <c r="EP352" s="196" t="e">
        <f>'2. SUHU &amp; FISIK TRAFO'!CY352</f>
        <v>#NAME?</v>
      </c>
      <c r="EQ352" s="168" t="e">
        <f t="shared" si="286"/>
        <v>#NAME?</v>
      </c>
      <c r="ER352" s="189" t="e">
        <f t="shared" si="287"/>
        <v>#NAME?</v>
      </c>
      <c r="ES352" s="195"/>
      <c r="ET352" s="447">
        <f t="shared" si="269"/>
        <v>44.964199999999998</v>
      </c>
      <c r="EU352" s="447">
        <f t="shared" si="288"/>
        <v>35.971359999999997</v>
      </c>
      <c r="EV352" s="448">
        <f t="shared" si="261"/>
        <v>44.964199999999998</v>
      </c>
      <c r="EW352" s="449" t="str">
        <f t="shared" si="289"/>
        <v>BAIK</v>
      </c>
      <c r="EX352" s="721"/>
      <c r="EY352" s="447">
        <f t="shared" si="270"/>
        <v>40.183599999999998</v>
      </c>
      <c r="EZ352" s="447">
        <f t="shared" si="262"/>
        <v>32.146880000000003</v>
      </c>
      <c r="FA352" s="448">
        <f t="shared" si="271"/>
        <v>40.183599999999998</v>
      </c>
      <c r="FB352" s="449" t="str">
        <f t="shared" si="263"/>
        <v>BAIK</v>
      </c>
      <c r="FC352" s="195"/>
      <c r="FD352" s="453">
        <f t="shared" si="264"/>
        <v>83.6</v>
      </c>
      <c r="FE352" s="454">
        <f t="shared" si="265"/>
        <v>144.50867052023122</v>
      </c>
      <c r="FF352" s="725">
        <f t="shared" si="266"/>
        <v>57.851199999999992</v>
      </c>
      <c r="FG352" s="202" t="str">
        <f t="shared" si="290"/>
        <v>BURUK</v>
      </c>
    </row>
    <row r="353" spans="1:163">
      <c r="A353" s="347">
        <v>341</v>
      </c>
      <c r="B353" s="764" t="s">
        <v>2232</v>
      </c>
      <c r="C353" s="331" t="s">
        <v>2055</v>
      </c>
      <c r="D353" s="259" t="s">
        <v>2056</v>
      </c>
      <c r="E353" s="319" t="s">
        <v>1972</v>
      </c>
      <c r="F353" s="319" t="s">
        <v>2043</v>
      </c>
      <c r="G353" s="208" t="s">
        <v>206</v>
      </c>
      <c r="H353" s="214" t="s">
        <v>208</v>
      </c>
      <c r="I353" s="463" t="s">
        <v>2057</v>
      </c>
      <c r="J353" s="462" t="s">
        <v>2058</v>
      </c>
      <c r="K353" s="259" t="s">
        <v>341</v>
      </c>
      <c r="L353" s="259" t="s">
        <v>388</v>
      </c>
      <c r="M353" s="259">
        <v>100</v>
      </c>
      <c r="N353" s="259">
        <v>15069115</v>
      </c>
      <c r="O353" s="259">
        <v>2015</v>
      </c>
      <c r="P353" s="259" t="s">
        <v>316</v>
      </c>
      <c r="Q353" s="703">
        <v>0.79930555555620231</v>
      </c>
      <c r="R353" s="433">
        <v>44827</v>
      </c>
      <c r="S353" s="331" t="s">
        <v>318</v>
      </c>
      <c r="T353" s="331" t="s">
        <v>343</v>
      </c>
      <c r="U353" s="259">
        <v>4</v>
      </c>
      <c r="V353" s="259">
        <v>2</v>
      </c>
      <c r="W353" s="259">
        <v>3</v>
      </c>
      <c r="X353" s="259">
        <v>20000</v>
      </c>
      <c r="Y353" s="332">
        <v>408</v>
      </c>
      <c r="Z353" s="332">
        <v>406</v>
      </c>
      <c r="AA353" s="332">
        <v>407</v>
      </c>
      <c r="AB353" s="332">
        <v>234</v>
      </c>
      <c r="AC353" s="332">
        <v>235</v>
      </c>
      <c r="AD353" s="332">
        <v>234</v>
      </c>
      <c r="AE353" s="332">
        <v>49.8</v>
      </c>
      <c r="AF353" s="332">
        <v>33.9</v>
      </c>
      <c r="AG353" s="332">
        <v>54.2</v>
      </c>
      <c r="AH353" s="332">
        <v>37.4</v>
      </c>
      <c r="AI353" s="332">
        <v>19.3</v>
      </c>
      <c r="AJ353" s="332">
        <v>31.6</v>
      </c>
      <c r="AK353" s="332">
        <v>28.5</v>
      </c>
      <c r="AL353" s="332">
        <v>19.399999999999999</v>
      </c>
      <c r="AM353" s="332"/>
      <c r="AN353" s="332"/>
      <c r="AO353" s="332"/>
      <c r="AP353" s="332"/>
      <c r="AQ353" s="332"/>
      <c r="AR353" s="332"/>
      <c r="AS353" s="332"/>
      <c r="AT353" s="332"/>
      <c r="AU353" s="332">
        <v>31.4</v>
      </c>
      <c r="AV353" s="332">
        <v>1.8</v>
      </c>
      <c r="AW353" s="332">
        <v>28.7</v>
      </c>
      <c r="AX353" s="332">
        <v>30.7</v>
      </c>
      <c r="AY353" s="332">
        <v>0.85</v>
      </c>
      <c r="AZ353" s="332">
        <v>0.87</v>
      </c>
      <c r="BA353" s="332">
        <v>0.85</v>
      </c>
      <c r="BB353" s="261">
        <v>404</v>
      </c>
      <c r="BC353" s="261">
        <v>402</v>
      </c>
      <c r="BD353" s="261">
        <v>401</v>
      </c>
      <c r="BE353" s="261">
        <v>232</v>
      </c>
      <c r="BF353" s="261">
        <v>232</v>
      </c>
      <c r="BG353" s="261">
        <v>231</v>
      </c>
      <c r="BH353" s="261">
        <v>58.4</v>
      </c>
      <c r="BI353" s="261">
        <v>30.8</v>
      </c>
      <c r="BJ353" s="261">
        <v>49.2</v>
      </c>
      <c r="BK353" s="261">
        <v>14.3</v>
      </c>
      <c r="BL353" s="261">
        <v>16.2</v>
      </c>
      <c r="BM353" s="261">
        <v>32.1</v>
      </c>
      <c r="BN353" s="261">
        <v>26.6</v>
      </c>
      <c r="BO353" s="261">
        <v>14.8</v>
      </c>
      <c r="BP353" s="261"/>
      <c r="BQ353" s="261"/>
      <c r="BR353" s="261"/>
      <c r="BS353" s="261"/>
      <c r="BT353" s="261"/>
      <c r="BU353" s="261"/>
      <c r="BV353" s="261"/>
      <c r="BW353" s="261"/>
      <c r="BX353" s="261">
        <v>26.6</v>
      </c>
      <c r="BY353" s="261">
        <v>0.8</v>
      </c>
      <c r="BZ353" s="261">
        <v>21.1</v>
      </c>
      <c r="CA353" s="261">
        <v>23.2</v>
      </c>
      <c r="CB353" s="261">
        <v>0.86</v>
      </c>
      <c r="CC353" s="261">
        <v>0.87</v>
      </c>
      <c r="CD353" s="261">
        <v>0.85</v>
      </c>
      <c r="CE353" s="333">
        <v>224</v>
      </c>
      <c r="CF353" s="333">
        <v>45017571980</v>
      </c>
      <c r="CG353" s="333"/>
      <c r="CH353" s="333"/>
      <c r="CI353" s="333"/>
      <c r="CJ353" s="333"/>
      <c r="CK353" s="333"/>
      <c r="CL353" s="333"/>
      <c r="CM353" s="333"/>
      <c r="CN353" s="333"/>
      <c r="CO353" s="333"/>
      <c r="CP353" s="333"/>
      <c r="CQ353" s="333"/>
      <c r="CR353" s="333"/>
      <c r="CS353" s="333"/>
      <c r="CT353" s="333"/>
      <c r="CU353" s="333"/>
      <c r="CV353" s="333"/>
      <c r="CW353" s="333"/>
      <c r="CX353" s="333"/>
      <c r="CY353" s="333">
        <v>225</v>
      </c>
      <c r="CZ353" s="333">
        <v>86076793107</v>
      </c>
      <c r="DA353" s="333"/>
      <c r="DB353" s="374"/>
      <c r="DC353" s="48"/>
      <c r="DD353" s="179">
        <f t="shared" si="249"/>
        <v>142.02326341054663</v>
      </c>
      <c r="DE353" s="179">
        <f t="shared" si="250"/>
        <v>35.064678000000001</v>
      </c>
      <c r="DF353" s="179">
        <f t="shared" si="251"/>
        <v>23.869329</v>
      </c>
      <c r="DG353" s="179">
        <f t="shared" si="252"/>
        <v>38.162762000000008</v>
      </c>
      <c r="DH353" s="180">
        <f t="shared" si="253"/>
        <v>54.2</v>
      </c>
      <c r="DI353" s="181">
        <f t="shared" si="272"/>
        <v>224</v>
      </c>
      <c r="DJ353" s="182">
        <f t="shared" si="267"/>
        <v>0</v>
      </c>
      <c r="DK353" s="182">
        <f t="shared" si="268"/>
        <v>1</v>
      </c>
      <c r="DL353" s="182">
        <f t="shared" si="273"/>
        <v>0</v>
      </c>
      <c r="DM353" s="182">
        <f t="shared" si="274"/>
        <v>0</v>
      </c>
      <c r="DN353" s="182">
        <f t="shared" si="275"/>
        <v>0</v>
      </c>
      <c r="DO353" s="182">
        <f t="shared" si="254"/>
        <v>1</v>
      </c>
      <c r="DP353" s="182">
        <f t="shared" si="255"/>
        <v>0</v>
      </c>
      <c r="DQ353" s="25">
        <f t="shared" si="256"/>
        <v>0</v>
      </c>
      <c r="DR353" s="169"/>
      <c r="DS353" s="166" t="str">
        <f t="shared" si="276"/>
        <v>A</v>
      </c>
      <c r="DT353" s="166" t="str">
        <f t="shared" si="277"/>
        <v>A</v>
      </c>
      <c r="DU353" s="167">
        <f t="shared" si="278"/>
        <v>1</v>
      </c>
      <c r="DV353" s="153" t="str">
        <f>VLOOKUP(M353,'Data Master kondisi'!$O$3:$P$11,2,FALSE)</f>
        <v>Z</v>
      </c>
      <c r="DW353" s="153">
        <f>LOOKUP(DV353,{"X","X","X","Y","Y","Y","Z","Z","Z"},{6,6,6,4,4,4,2,2,2})</f>
        <v>2</v>
      </c>
      <c r="DX353" s="153">
        <f t="shared" si="257"/>
        <v>1</v>
      </c>
      <c r="DY353" s="153">
        <f t="shared" si="279"/>
        <v>4</v>
      </c>
      <c r="DZ353" s="153" t="str">
        <f>VLOOKUP(G353,'Data Master class'!$A$5:$D$12,3,FALSE)</f>
        <v>B</v>
      </c>
      <c r="EA353" s="160" t="str">
        <f t="shared" si="280"/>
        <v>BAIK</v>
      </c>
      <c r="EB353" s="156"/>
      <c r="EC353" s="153">
        <f>VLOOKUP(G353,'Data Master class'!$A$5:$D$12,2,FALSE)</f>
        <v>3</v>
      </c>
      <c r="ED353" s="153" t="str">
        <f>VLOOKUP(H353,'Data Master class'!$E$5:$G$6,3,FALSE)</f>
        <v>X</v>
      </c>
      <c r="EE353" s="153">
        <f>VLOOKUP(H353,'Data Master class'!$E$5:$G$6,2,FALSE)</f>
        <v>2</v>
      </c>
      <c r="EF353" s="153">
        <f t="shared" si="281"/>
        <v>5</v>
      </c>
      <c r="EG353" s="153" t="str">
        <f t="shared" si="282"/>
        <v>CLASS 3</v>
      </c>
      <c r="EH353" s="153">
        <f t="shared" si="283"/>
        <v>9</v>
      </c>
      <c r="EI353" s="171"/>
      <c r="EJ353" s="441">
        <f t="shared" si="258"/>
        <v>8.3393763596809348E-2</v>
      </c>
      <c r="EK353" s="441">
        <f t="shared" si="259"/>
        <v>0.26250906453952133</v>
      </c>
      <c r="EL353" s="441">
        <f t="shared" si="260"/>
        <v>0.1791153009427123</v>
      </c>
      <c r="EM353" s="442">
        <f t="shared" si="284"/>
        <v>0.17500604302634767</v>
      </c>
      <c r="EN353" s="443" t="str">
        <f t="shared" si="285"/>
        <v>CUKUP</v>
      </c>
      <c r="EO353" s="195"/>
      <c r="EP353" s="196" t="e">
        <f>'2. SUHU &amp; FISIK TRAFO'!CY353</f>
        <v>#NAME?</v>
      </c>
      <c r="EQ353" s="168" t="e">
        <f t="shared" si="286"/>
        <v>#NAME?</v>
      </c>
      <c r="ER353" s="189" t="e">
        <f t="shared" si="287"/>
        <v>#NAME?</v>
      </c>
      <c r="ES353" s="195"/>
      <c r="ET353" s="447">
        <f t="shared" si="269"/>
        <v>32.302500000000002</v>
      </c>
      <c r="EU353" s="447">
        <f t="shared" si="288"/>
        <v>25.842000000000002</v>
      </c>
      <c r="EV353" s="448">
        <f t="shared" si="261"/>
        <v>32.302500000000002</v>
      </c>
      <c r="EW353" s="449" t="str">
        <f t="shared" si="289"/>
        <v>BAIK</v>
      </c>
      <c r="EX353" s="721"/>
      <c r="EY353" s="447">
        <f t="shared" si="270"/>
        <v>32.059600000000003</v>
      </c>
      <c r="EZ353" s="447">
        <f t="shared" si="262"/>
        <v>25.647680000000005</v>
      </c>
      <c r="FA353" s="448">
        <f t="shared" si="271"/>
        <v>32.059600000000003</v>
      </c>
      <c r="FB353" s="449" t="str">
        <f t="shared" si="263"/>
        <v>BAIK</v>
      </c>
      <c r="FC353" s="195"/>
      <c r="FD353" s="453">
        <f t="shared" si="264"/>
        <v>37.4</v>
      </c>
      <c r="FE353" s="454">
        <f t="shared" si="265"/>
        <v>144.50867052023122</v>
      </c>
      <c r="FF353" s="725">
        <f t="shared" si="266"/>
        <v>25.880799999999997</v>
      </c>
      <c r="FG353" s="202" t="str">
        <f t="shared" si="290"/>
        <v>BURUK</v>
      </c>
    </row>
    <row r="354" spans="1:163">
      <c r="A354" s="347">
        <v>342</v>
      </c>
      <c r="B354" s="764" t="s">
        <v>2232</v>
      </c>
      <c r="C354" s="331" t="s">
        <v>2059</v>
      </c>
      <c r="D354" s="259" t="s">
        <v>2056</v>
      </c>
      <c r="E354" s="319" t="s">
        <v>1972</v>
      </c>
      <c r="F354" s="319" t="s">
        <v>2043</v>
      </c>
      <c r="G354" s="208" t="s">
        <v>206</v>
      </c>
      <c r="H354" s="214" t="s">
        <v>208</v>
      </c>
      <c r="I354" s="463" t="s">
        <v>2060</v>
      </c>
      <c r="J354" s="462" t="s">
        <v>2061</v>
      </c>
      <c r="K354" s="259" t="s">
        <v>315</v>
      </c>
      <c r="L354" s="259" t="s">
        <v>1259</v>
      </c>
      <c r="M354" s="259">
        <v>100</v>
      </c>
      <c r="N354" s="259" t="s">
        <v>2062</v>
      </c>
      <c r="O354" s="259">
        <v>2013</v>
      </c>
      <c r="P354" s="259" t="s">
        <v>316</v>
      </c>
      <c r="Q354" s="703">
        <v>0.80833333333430346</v>
      </c>
      <c r="R354" s="433">
        <v>44830</v>
      </c>
      <c r="S354" s="331" t="s">
        <v>318</v>
      </c>
      <c r="T354" s="331" t="s">
        <v>343</v>
      </c>
      <c r="U354" s="259">
        <v>3</v>
      </c>
      <c r="V354" s="259">
        <v>1</v>
      </c>
      <c r="W354" s="259">
        <v>3</v>
      </c>
      <c r="X354" s="259">
        <v>20000</v>
      </c>
      <c r="Y354" s="332">
        <v>404</v>
      </c>
      <c r="Z354" s="332">
        <v>393</v>
      </c>
      <c r="AA354" s="332">
        <v>404</v>
      </c>
      <c r="AB354" s="332">
        <v>222</v>
      </c>
      <c r="AC354" s="332">
        <v>232</v>
      </c>
      <c r="AD354" s="332">
        <v>233</v>
      </c>
      <c r="AE354" s="332">
        <v>29.9</v>
      </c>
      <c r="AF354" s="332">
        <v>84.4</v>
      </c>
      <c r="AG354" s="332">
        <v>48</v>
      </c>
      <c r="AH354" s="332">
        <v>61.9</v>
      </c>
      <c r="AI354" s="332"/>
      <c r="AJ354" s="332"/>
      <c r="AK354" s="332"/>
      <c r="AL354" s="332"/>
      <c r="AM354" s="332"/>
      <c r="AN354" s="332"/>
      <c r="AO354" s="332"/>
      <c r="AP354" s="332"/>
      <c r="AQ354" s="332">
        <v>29</v>
      </c>
      <c r="AR354" s="332">
        <v>81</v>
      </c>
      <c r="AS354" s="332">
        <v>46.5</v>
      </c>
      <c r="AT354" s="332">
        <v>57.9</v>
      </c>
      <c r="AU354" s="332"/>
      <c r="AV354" s="332"/>
      <c r="AW354" s="332"/>
      <c r="AX354" s="332"/>
      <c r="AY354" s="332">
        <v>0.88</v>
      </c>
      <c r="AZ354" s="332">
        <v>0.87</v>
      </c>
      <c r="BA354" s="332">
        <v>0.89</v>
      </c>
      <c r="BB354" s="261">
        <v>399</v>
      </c>
      <c r="BC354" s="261">
        <v>400</v>
      </c>
      <c r="BD354" s="261">
        <v>399</v>
      </c>
      <c r="BE354" s="261">
        <v>230</v>
      </c>
      <c r="BF354" s="261">
        <v>230</v>
      </c>
      <c r="BG354" s="261">
        <v>230</v>
      </c>
      <c r="BH354" s="261">
        <v>29.7</v>
      </c>
      <c r="BI354" s="261">
        <v>56</v>
      </c>
      <c r="BJ354" s="261">
        <v>38.5</v>
      </c>
      <c r="BK354" s="261">
        <v>37.799999999999997</v>
      </c>
      <c r="BL354" s="261"/>
      <c r="BM354" s="261"/>
      <c r="BN354" s="261"/>
      <c r="BO354" s="261"/>
      <c r="BP354" s="261"/>
      <c r="BQ354" s="261"/>
      <c r="BR354" s="261"/>
      <c r="BS354" s="261"/>
      <c r="BT354" s="261">
        <v>34.1</v>
      </c>
      <c r="BU354" s="261">
        <v>63.2</v>
      </c>
      <c r="BV354" s="261">
        <v>38.1</v>
      </c>
      <c r="BW354" s="261">
        <v>40.200000000000003</v>
      </c>
      <c r="BX354" s="261"/>
      <c r="BY354" s="261"/>
      <c r="BZ354" s="261"/>
      <c r="CA354" s="261"/>
      <c r="CB354" s="261">
        <v>0.88</v>
      </c>
      <c r="CC354" s="261">
        <v>0.87</v>
      </c>
      <c r="CD354" s="261">
        <v>0.86</v>
      </c>
      <c r="CE354" s="333">
        <v>224</v>
      </c>
      <c r="CF354" s="333">
        <v>45017371639</v>
      </c>
      <c r="CG354" s="333"/>
      <c r="CH354" s="333"/>
      <c r="CI354" s="333"/>
      <c r="CJ354" s="333"/>
      <c r="CK354" s="333"/>
      <c r="CL354" s="333"/>
      <c r="CM354" s="333"/>
      <c r="CN354" s="333"/>
      <c r="CO354" s="333"/>
      <c r="CP354" s="333"/>
      <c r="CQ354" s="333"/>
      <c r="CR354" s="333"/>
      <c r="CS354" s="333"/>
      <c r="CT354" s="333"/>
      <c r="CU354" s="333"/>
      <c r="CV354" s="333"/>
      <c r="CW354" s="333"/>
      <c r="CX354" s="333"/>
      <c r="CY354" s="333"/>
      <c r="CZ354" s="333"/>
      <c r="DA354" s="333"/>
      <c r="DB354" s="374"/>
      <c r="DC354" s="154"/>
      <c r="DD354" s="179">
        <f t="shared" si="249"/>
        <v>144.38834689781638</v>
      </c>
      <c r="DE354" s="179">
        <f t="shared" si="250"/>
        <v>20.708042333333331</v>
      </c>
      <c r="DF354" s="179">
        <f t="shared" si="251"/>
        <v>58.453470666666661</v>
      </c>
      <c r="DG354" s="179">
        <f t="shared" si="252"/>
        <v>33.243679999999998</v>
      </c>
      <c r="DH354" s="180">
        <f t="shared" si="253"/>
        <v>84.4</v>
      </c>
      <c r="DI354" s="181">
        <f t="shared" si="272"/>
        <v>224</v>
      </c>
      <c r="DJ354" s="182">
        <f t="shared" si="267"/>
        <v>0</v>
      </c>
      <c r="DK354" s="182">
        <f t="shared" si="268"/>
        <v>1</v>
      </c>
      <c r="DL354" s="182">
        <f t="shared" si="273"/>
        <v>0</v>
      </c>
      <c r="DM354" s="182">
        <f t="shared" si="274"/>
        <v>0</v>
      </c>
      <c r="DN354" s="182">
        <f t="shared" si="275"/>
        <v>0</v>
      </c>
      <c r="DO354" s="182">
        <f t="shared" si="254"/>
        <v>0</v>
      </c>
      <c r="DP354" s="182">
        <f t="shared" si="255"/>
        <v>1</v>
      </c>
      <c r="DQ354" s="25">
        <f t="shared" si="256"/>
        <v>0</v>
      </c>
      <c r="DR354" s="169"/>
      <c r="DS354" s="166" t="str">
        <f t="shared" si="276"/>
        <v>A</v>
      </c>
      <c r="DT354" s="166" t="str">
        <f t="shared" si="277"/>
        <v>B</v>
      </c>
      <c r="DU354" s="167">
        <f t="shared" si="278"/>
        <v>2</v>
      </c>
      <c r="DV354" s="153" t="str">
        <f>VLOOKUP(M354,'Data Master kondisi'!$O$3:$P$11,2,FALSE)</f>
        <v>Z</v>
      </c>
      <c r="DW354" s="153">
        <f>LOOKUP(DV354,{"X","X","X","Y","Y","Y","Z","Z","Z"},{6,6,6,4,4,4,2,2,2})</f>
        <v>2</v>
      </c>
      <c r="DX354" s="153">
        <f t="shared" si="257"/>
        <v>1</v>
      </c>
      <c r="DY354" s="153">
        <f t="shared" si="279"/>
        <v>5</v>
      </c>
      <c r="DZ354" s="153" t="str">
        <f>VLOOKUP(G354,'Data Master class'!$A$5:$D$12,3,FALSE)</f>
        <v>B</v>
      </c>
      <c r="EA354" s="160" t="str">
        <f t="shared" si="280"/>
        <v>BAIK</v>
      </c>
      <c r="EB354" s="156"/>
      <c r="EC354" s="153">
        <f>VLOOKUP(G354,'Data Master class'!$A$5:$D$12,2,FALSE)</f>
        <v>3</v>
      </c>
      <c r="ED354" s="153" t="str">
        <f>VLOOKUP(H354,'Data Master class'!$E$5:$G$6,3,FALSE)</f>
        <v>X</v>
      </c>
      <c r="EE354" s="153">
        <f>VLOOKUP(H354,'Data Master class'!$E$5:$G$6,2,FALSE)</f>
        <v>2</v>
      </c>
      <c r="EF354" s="153">
        <f t="shared" si="281"/>
        <v>5</v>
      </c>
      <c r="EG354" s="153" t="str">
        <f t="shared" si="282"/>
        <v>CLASS 3</v>
      </c>
      <c r="EH354" s="153">
        <f t="shared" si="283"/>
        <v>10</v>
      </c>
      <c r="EI354" s="171"/>
      <c r="EJ354" s="441">
        <f t="shared" si="258"/>
        <v>0.4473197781885398</v>
      </c>
      <c r="EK354" s="441">
        <f t="shared" si="259"/>
        <v>0.56007393715341969</v>
      </c>
      <c r="EL354" s="441">
        <f t="shared" si="260"/>
        <v>0.11275415896487988</v>
      </c>
      <c r="EM354" s="442">
        <f t="shared" si="284"/>
        <v>0.37338262476894646</v>
      </c>
      <c r="EN354" s="443" t="str">
        <f t="shared" si="285"/>
        <v>BURUK</v>
      </c>
      <c r="EO354" s="195"/>
      <c r="EP354" s="196" t="e">
        <f>'2. SUHU &amp; FISIK TRAFO'!CY354</f>
        <v>#NAME?</v>
      </c>
      <c r="EQ354" s="168" t="e">
        <f t="shared" si="286"/>
        <v>#NAME?</v>
      </c>
      <c r="ER354" s="189" t="e">
        <f t="shared" si="287"/>
        <v>#NAME?</v>
      </c>
      <c r="ES354" s="195"/>
      <c r="ET354" s="447">
        <f t="shared" si="269"/>
        <v>37.402600000000007</v>
      </c>
      <c r="EU354" s="447">
        <f t="shared" si="288"/>
        <v>29.922080000000008</v>
      </c>
      <c r="EV354" s="448">
        <f t="shared" si="261"/>
        <v>37.402600000000007</v>
      </c>
      <c r="EW354" s="449" t="str">
        <f t="shared" si="289"/>
        <v>BAIK</v>
      </c>
      <c r="EX354" s="721"/>
      <c r="EY354" s="447">
        <f t="shared" si="270"/>
        <v>28.565999999999999</v>
      </c>
      <c r="EZ354" s="447">
        <f t="shared" si="262"/>
        <v>22.852800000000002</v>
      </c>
      <c r="FA354" s="448">
        <f t="shared" si="271"/>
        <v>28.565999999999995</v>
      </c>
      <c r="FB354" s="449" t="str">
        <f t="shared" si="263"/>
        <v>BAIK</v>
      </c>
      <c r="FC354" s="195"/>
      <c r="FD354" s="453">
        <f t="shared" si="264"/>
        <v>61.9</v>
      </c>
      <c r="FE354" s="454">
        <f t="shared" si="265"/>
        <v>144.50867052023122</v>
      </c>
      <c r="FF354" s="725">
        <f t="shared" si="266"/>
        <v>42.834799999999994</v>
      </c>
      <c r="FG354" s="202" t="str">
        <f t="shared" si="290"/>
        <v>BURUK</v>
      </c>
    </row>
    <row r="355" spans="1:163">
      <c r="A355" s="347">
        <v>343</v>
      </c>
      <c r="B355" s="764" t="s">
        <v>2232</v>
      </c>
      <c r="C355" s="331" t="s">
        <v>2063</v>
      </c>
      <c r="D355" s="259" t="s">
        <v>2056</v>
      </c>
      <c r="E355" s="319" t="s">
        <v>1972</v>
      </c>
      <c r="F355" s="319" t="s">
        <v>2043</v>
      </c>
      <c r="G355" s="208" t="s">
        <v>206</v>
      </c>
      <c r="H355" s="214" t="s">
        <v>208</v>
      </c>
      <c r="I355" s="463" t="s">
        <v>2064</v>
      </c>
      <c r="J355" s="462" t="s">
        <v>2065</v>
      </c>
      <c r="K355" s="259" t="s">
        <v>341</v>
      </c>
      <c r="L355" s="259" t="s">
        <v>1259</v>
      </c>
      <c r="M355" s="259">
        <v>100</v>
      </c>
      <c r="N355" s="259" t="s">
        <v>2066</v>
      </c>
      <c r="O355" s="259">
        <v>2017</v>
      </c>
      <c r="P355" s="259" t="s">
        <v>316</v>
      </c>
      <c r="Q355" s="703">
        <v>0.80902777778101154</v>
      </c>
      <c r="R355" s="433">
        <v>44827</v>
      </c>
      <c r="S355" s="331" t="s">
        <v>318</v>
      </c>
      <c r="T355" s="331" t="s">
        <v>343</v>
      </c>
      <c r="U355" s="259">
        <v>4</v>
      </c>
      <c r="V355" s="259"/>
      <c r="W355" s="259">
        <v>3</v>
      </c>
      <c r="X355" s="259">
        <v>20000</v>
      </c>
      <c r="Y355" s="332">
        <v>401</v>
      </c>
      <c r="Z355" s="332">
        <v>399</v>
      </c>
      <c r="AA355" s="332">
        <v>399</v>
      </c>
      <c r="AB355" s="332">
        <v>230</v>
      </c>
      <c r="AC355" s="332">
        <v>230</v>
      </c>
      <c r="AD355" s="332">
        <v>229</v>
      </c>
      <c r="AE355" s="332">
        <v>0</v>
      </c>
      <c r="AF355" s="332">
        <v>0</v>
      </c>
      <c r="AG355" s="332">
        <v>0</v>
      </c>
      <c r="AH355" s="332">
        <v>0</v>
      </c>
      <c r="AI355" s="332">
        <v>0</v>
      </c>
      <c r="AJ355" s="332">
        <v>0</v>
      </c>
      <c r="AK355" s="332">
        <v>0</v>
      </c>
      <c r="AL355" s="332">
        <v>0</v>
      </c>
      <c r="AM355" s="332"/>
      <c r="AN355" s="332"/>
      <c r="AO355" s="332"/>
      <c r="AP355" s="332"/>
      <c r="AQ355" s="332">
        <v>0</v>
      </c>
      <c r="AR355" s="332">
        <v>0</v>
      </c>
      <c r="AS355" s="332">
        <v>0</v>
      </c>
      <c r="AT355" s="332">
        <v>0</v>
      </c>
      <c r="AU355" s="332"/>
      <c r="AV355" s="332"/>
      <c r="AW355" s="332"/>
      <c r="AX355" s="332"/>
      <c r="AY355" s="332">
        <v>0.85</v>
      </c>
      <c r="AZ355" s="332">
        <v>0.86</v>
      </c>
      <c r="BA355" s="332">
        <v>0.85</v>
      </c>
      <c r="BB355" s="261">
        <v>393</v>
      </c>
      <c r="BC355" s="261">
        <v>391</v>
      </c>
      <c r="BD355" s="261">
        <v>391</v>
      </c>
      <c r="BE355" s="261">
        <v>226</v>
      </c>
      <c r="BF355" s="261">
        <v>226</v>
      </c>
      <c r="BG355" s="261">
        <v>225</v>
      </c>
      <c r="BH355" s="261">
        <v>0</v>
      </c>
      <c r="BI355" s="261">
        <v>0</v>
      </c>
      <c r="BJ355" s="261">
        <v>0</v>
      </c>
      <c r="BK355" s="261">
        <v>0</v>
      </c>
      <c r="BL355" s="261">
        <v>0</v>
      </c>
      <c r="BM355" s="261">
        <v>0</v>
      </c>
      <c r="BN355" s="261">
        <v>0</v>
      </c>
      <c r="BO355" s="261">
        <v>0</v>
      </c>
      <c r="BP355" s="261"/>
      <c r="BQ355" s="261"/>
      <c r="BR355" s="261"/>
      <c r="BS355" s="261"/>
      <c r="BT355" s="261">
        <v>0</v>
      </c>
      <c r="BU355" s="261">
        <v>0</v>
      </c>
      <c r="BV355" s="261">
        <v>0</v>
      </c>
      <c r="BW355" s="261">
        <v>0</v>
      </c>
      <c r="BX355" s="261"/>
      <c r="BY355" s="261"/>
      <c r="BZ355" s="261"/>
      <c r="CA355" s="261"/>
      <c r="CB355" s="261">
        <v>0.86</v>
      </c>
      <c r="CC355" s="261">
        <v>0.86</v>
      </c>
      <c r="CD355" s="261">
        <v>0.85</v>
      </c>
      <c r="CE355" s="333"/>
      <c r="CF355" s="333"/>
      <c r="CG355" s="333"/>
      <c r="CH355" s="333"/>
      <c r="CI355" s="333"/>
      <c r="CJ355" s="333"/>
      <c r="CK355" s="333"/>
      <c r="CL355" s="333"/>
      <c r="CM355" s="333"/>
      <c r="CN355" s="333"/>
      <c r="CO355" s="333"/>
      <c r="CP355" s="333"/>
      <c r="CQ355" s="333"/>
      <c r="CR355" s="333"/>
      <c r="CS355" s="333"/>
      <c r="CT355" s="333"/>
      <c r="CU355" s="333"/>
      <c r="CV355" s="333"/>
      <c r="CW355" s="333"/>
      <c r="CX355" s="333"/>
      <c r="CY355" s="333"/>
      <c r="CZ355" s="333"/>
      <c r="DA355" s="333"/>
      <c r="DB355" s="374"/>
      <c r="DC355" s="154"/>
      <c r="DD355" s="179">
        <f t="shared" si="249"/>
        <v>144.62919484927227</v>
      </c>
      <c r="DE355" s="179">
        <f t="shared" si="250"/>
        <v>0</v>
      </c>
      <c r="DF355" s="179">
        <f t="shared" si="251"/>
        <v>0</v>
      </c>
      <c r="DG355" s="179">
        <f t="shared" si="252"/>
        <v>0</v>
      </c>
      <c r="DH355" s="180">
        <f t="shared" si="253"/>
        <v>0</v>
      </c>
      <c r="DI355" s="181">
        <f t="shared" si="272"/>
        <v>0</v>
      </c>
      <c r="DJ355" s="182">
        <f t="shared" si="267"/>
        <v>1</v>
      </c>
      <c r="DK355" s="182">
        <f t="shared" si="268"/>
        <v>0</v>
      </c>
      <c r="DL355" s="182">
        <f t="shared" si="273"/>
        <v>0</v>
      </c>
      <c r="DM355" s="182">
        <f t="shared" si="274"/>
        <v>0</v>
      </c>
      <c r="DN355" s="182">
        <f t="shared" si="275"/>
        <v>0</v>
      </c>
      <c r="DO355" s="182">
        <f t="shared" si="254"/>
        <v>1</v>
      </c>
      <c r="DP355" s="182">
        <f t="shared" si="255"/>
        <v>0</v>
      </c>
      <c r="DQ355" s="25">
        <f t="shared" si="256"/>
        <v>0</v>
      </c>
      <c r="DR355" s="169"/>
      <c r="DS355" s="166" t="str">
        <f t="shared" si="276"/>
        <v>A</v>
      </c>
      <c r="DT355" s="166" t="e">
        <f t="shared" si="277"/>
        <v>#DIV/0!</v>
      </c>
      <c r="DU355" s="167" t="e">
        <f t="shared" si="278"/>
        <v>#DIV/0!</v>
      </c>
      <c r="DV355" s="153" t="str">
        <f>VLOOKUP(M355,'Data Master kondisi'!$O$3:$P$11,2,FALSE)</f>
        <v>Z</v>
      </c>
      <c r="DW355" s="153">
        <f>LOOKUP(DV355,{"X","X","X","Y","Y","Y","Z","Z","Z"},{6,6,6,4,4,4,2,2,2})</f>
        <v>2</v>
      </c>
      <c r="DX355" s="153">
        <f t="shared" si="257"/>
        <v>1</v>
      </c>
      <c r="DY355" s="153" t="e">
        <f t="shared" si="279"/>
        <v>#DIV/0!</v>
      </c>
      <c r="DZ355" s="153" t="str">
        <f>VLOOKUP(G355,'Data Master class'!$A$5:$D$12,3,FALSE)</f>
        <v>B</v>
      </c>
      <c r="EA355" s="160" t="e">
        <f t="shared" si="280"/>
        <v>#DIV/0!</v>
      </c>
      <c r="EB355" s="156"/>
      <c r="EC355" s="153">
        <f>VLOOKUP(G355,'Data Master class'!$A$5:$D$12,2,FALSE)</f>
        <v>3</v>
      </c>
      <c r="ED355" s="153" t="str">
        <f>VLOOKUP(H355,'Data Master class'!$E$5:$G$6,3,FALSE)</f>
        <v>X</v>
      </c>
      <c r="EE355" s="153">
        <f>VLOOKUP(H355,'Data Master class'!$E$5:$G$6,2,FALSE)</f>
        <v>2</v>
      </c>
      <c r="EF355" s="153">
        <f t="shared" si="281"/>
        <v>5</v>
      </c>
      <c r="EG355" s="153" t="str">
        <f t="shared" si="282"/>
        <v>CLASS 3</v>
      </c>
      <c r="EH355" s="153" t="e">
        <f t="shared" si="283"/>
        <v>#DIV/0!</v>
      </c>
      <c r="EI355" s="171"/>
      <c r="EJ355" s="441" t="e">
        <f t="shared" si="258"/>
        <v>#DIV/0!</v>
      </c>
      <c r="EK355" s="441" t="e">
        <f t="shared" si="259"/>
        <v>#DIV/0!</v>
      </c>
      <c r="EL355" s="441" t="e">
        <f t="shared" si="260"/>
        <v>#DIV/0!</v>
      </c>
      <c r="EM355" s="442" t="e">
        <f t="shared" si="284"/>
        <v>#DIV/0!</v>
      </c>
      <c r="EN355" s="443" t="e">
        <f t="shared" si="285"/>
        <v>#DIV/0!</v>
      </c>
      <c r="EO355" s="195"/>
      <c r="EP355" s="196" t="e">
        <f>'2. SUHU &amp; FISIK TRAFO'!CY355</f>
        <v>#NAME?</v>
      </c>
      <c r="EQ355" s="168" t="e">
        <f t="shared" si="286"/>
        <v>#NAME?</v>
      </c>
      <c r="ER355" s="189" t="e">
        <f t="shared" si="287"/>
        <v>#NAME?</v>
      </c>
      <c r="ES355" s="195"/>
      <c r="ET355" s="447">
        <f t="shared" si="269"/>
        <v>0</v>
      </c>
      <c r="EU355" s="447">
        <f t="shared" si="288"/>
        <v>0</v>
      </c>
      <c r="EV355" s="448">
        <f t="shared" si="261"/>
        <v>0</v>
      </c>
      <c r="EW355" s="449">
        <f t="shared" si="289"/>
        <v>0</v>
      </c>
      <c r="EX355" s="721"/>
      <c r="EY355" s="447">
        <f t="shared" si="270"/>
        <v>0</v>
      </c>
      <c r="EZ355" s="447">
        <f t="shared" si="262"/>
        <v>0</v>
      </c>
      <c r="FA355" s="448">
        <f t="shared" si="271"/>
        <v>0</v>
      </c>
      <c r="FB355" s="449">
        <f t="shared" si="263"/>
        <v>0</v>
      </c>
      <c r="FC355" s="195"/>
      <c r="FD355" s="453">
        <f t="shared" si="264"/>
        <v>0</v>
      </c>
      <c r="FE355" s="454">
        <f t="shared" si="265"/>
        <v>144.50867052023122</v>
      </c>
      <c r="FF355" s="725">
        <f t="shared" si="266"/>
        <v>0</v>
      </c>
      <c r="FG355" s="202">
        <f t="shared" si="290"/>
        <v>0</v>
      </c>
    </row>
    <row r="356" spans="1:163">
      <c r="A356" s="347">
        <v>344</v>
      </c>
      <c r="B356" s="764" t="s">
        <v>2232</v>
      </c>
      <c r="C356" s="331" t="s">
        <v>2067</v>
      </c>
      <c r="D356" s="259" t="s">
        <v>2056</v>
      </c>
      <c r="E356" s="319" t="s">
        <v>1972</v>
      </c>
      <c r="F356" s="319" t="s">
        <v>2043</v>
      </c>
      <c r="G356" s="208" t="s">
        <v>206</v>
      </c>
      <c r="H356" s="214" t="s">
        <v>208</v>
      </c>
      <c r="I356" s="463" t="s">
        <v>2068</v>
      </c>
      <c r="J356" s="462" t="s">
        <v>2069</v>
      </c>
      <c r="K356" s="259" t="s">
        <v>315</v>
      </c>
      <c r="L356" s="259" t="s">
        <v>388</v>
      </c>
      <c r="M356" s="259">
        <v>50</v>
      </c>
      <c r="N356" s="259">
        <v>8008818</v>
      </c>
      <c r="O356" s="259">
        <v>2008</v>
      </c>
      <c r="P356" s="259" t="s">
        <v>316</v>
      </c>
      <c r="Q356" s="703">
        <v>0.79583333333721384</v>
      </c>
      <c r="R356" s="433">
        <v>44830</v>
      </c>
      <c r="S356" s="331" t="s">
        <v>318</v>
      </c>
      <c r="T356" s="331" t="s">
        <v>343</v>
      </c>
      <c r="U356" s="259">
        <v>2</v>
      </c>
      <c r="V356" s="259">
        <v>1</v>
      </c>
      <c r="W356" s="259">
        <v>3</v>
      </c>
      <c r="X356" s="259">
        <v>20000</v>
      </c>
      <c r="Y356" s="332">
        <v>403</v>
      </c>
      <c r="Z356" s="332">
        <v>401</v>
      </c>
      <c r="AA356" s="332">
        <v>396</v>
      </c>
      <c r="AB356" s="332">
        <v>232</v>
      </c>
      <c r="AC356" s="332">
        <v>230</v>
      </c>
      <c r="AD356" s="332">
        <v>226</v>
      </c>
      <c r="AE356" s="332">
        <v>38.9</v>
      </c>
      <c r="AF356" s="332">
        <v>81.099999999999994</v>
      </c>
      <c r="AG356" s="332">
        <v>45.5</v>
      </c>
      <c r="AH356" s="332">
        <v>47.4</v>
      </c>
      <c r="AI356" s="332"/>
      <c r="AJ356" s="332"/>
      <c r="AK356" s="332"/>
      <c r="AL356" s="332"/>
      <c r="AM356" s="332">
        <v>40.1</v>
      </c>
      <c r="AN356" s="332">
        <v>83.8</v>
      </c>
      <c r="AO356" s="332">
        <v>49.4</v>
      </c>
      <c r="AP356" s="332">
        <v>25.3</v>
      </c>
      <c r="AQ356" s="332"/>
      <c r="AR356" s="332"/>
      <c r="AS356" s="332"/>
      <c r="AT356" s="332"/>
      <c r="AU356" s="332"/>
      <c r="AV356" s="332"/>
      <c r="AW356" s="332"/>
      <c r="AX356" s="332"/>
      <c r="AY356" s="332">
        <v>0.86</v>
      </c>
      <c r="AZ356" s="332">
        <v>0.87</v>
      </c>
      <c r="BA356" s="332">
        <v>0.88</v>
      </c>
      <c r="BB356" s="261">
        <v>398</v>
      </c>
      <c r="BC356" s="261">
        <v>393</v>
      </c>
      <c r="BD356" s="261">
        <v>395</v>
      </c>
      <c r="BE356" s="261">
        <v>230</v>
      </c>
      <c r="BF356" s="261">
        <v>228</v>
      </c>
      <c r="BG356" s="261">
        <v>226</v>
      </c>
      <c r="BH356" s="261">
        <v>32.1</v>
      </c>
      <c r="BI356" s="261">
        <v>63.1</v>
      </c>
      <c r="BJ356" s="261">
        <v>47.3</v>
      </c>
      <c r="BK356" s="261">
        <v>27.5</v>
      </c>
      <c r="BL356" s="261"/>
      <c r="BM356" s="261"/>
      <c r="BN356" s="261"/>
      <c r="BO356" s="261"/>
      <c r="BP356" s="261">
        <v>32.799999999999997</v>
      </c>
      <c r="BQ356" s="261">
        <v>61.8</v>
      </c>
      <c r="BR356" s="261">
        <v>44.2</v>
      </c>
      <c r="BS356" s="261">
        <v>24.7</v>
      </c>
      <c r="BT356" s="261"/>
      <c r="BU356" s="261"/>
      <c r="BV356" s="261"/>
      <c r="BW356" s="261"/>
      <c r="BX356" s="261"/>
      <c r="BY356" s="261"/>
      <c r="BZ356" s="261"/>
      <c r="CA356" s="261"/>
      <c r="CB356" s="261">
        <v>0.87</v>
      </c>
      <c r="CC356" s="261">
        <v>0.85</v>
      </c>
      <c r="CD356" s="261">
        <v>0.88</v>
      </c>
      <c r="CE356" s="333"/>
      <c r="CF356" s="333"/>
      <c r="CG356" s="333"/>
      <c r="CH356" s="333"/>
      <c r="CI356" s="333"/>
      <c r="CJ356" s="333"/>
      <c r="CK356" s="333">
        <v>225</v>
      </c>
      <c r="CL356" s="333">
        <v>45016614674</v>
      </c>
      <c r="CM356" s="333"/>
      <c r="CN356" s="333"/>
      <c r="CO356" s="333"/>
      <c r="CP356" s="333"/>
      <c r="CQ356" s="333"/>
      <c r="CR356" s="333"/>
      <c r="CS356" s="333"/>
      <c r="CT356" s="333"/>
      <c r="CU356" s="333"/>
      <c r="CV356" s="333"/>
      <c r="CW356" s="333"/>
      <c r="CX356" s="333"/>
      <c r="CY356" s="333"/>
      <c r="CZ356" s="333"/>
      <c r="DA356" s="333"/>
      <c r="DB356" s="374"/>
      <c r="DC356" s="154"/>
      <c r="DD356" s="179">
        <f t="shared" si="249"/>
        <v>72.25433526011561</v>
      </c>
      <c r="DE356" s="179">
        <f t="shared" si="250"/>
        <v>53.837599999999995</v>
      </c>
      <c r="DF356" s="179">
        <f t="shared" si="251"/>
        <v>112.24239999999999</v>
      </c>
      <c r="DG356" s="179">
        <f t="shared" si="252"/>
        <v>62.971999999999994</v>
      </c>
      <c r="DH356" s="180">
        <f t="shared" si="253"/>
        <v>81.099999999999994</v>
      </c>
      <c r="DI356" s="181">
        <f t="shared" si="272"/>
        <v>225</v>
      </c>
      <c r="DJ356" s="182">
        <f t="shared" si="267"/>
        <v>0</v>
      </c>
      <c r="DK356" s="182">
        <f t="shared" si="268"/>
        <v>0</v>
      </c>
      <c r="DL356" s="182">
        <f t="shared" si="273"/>
        <v>1</v>
      </c>
      <c r="DM356" s="182">
        <f t="shared" si="274"/>
        <v>0</v>
      </c>
      <c r="DN356" s="182">
        <f t="shared" si="275"/>
        <v>0</v>
      </c>
      <c r="DO356" s="182">
        <f t="shared" si="254"/>
        <v>0</v>
      </c>
      <c r="DP356" s="182">
        <f t="shared" si="255"/>
        <v>0</v>
      </c>
      <c r="DQ356" s="25">
        <f t="shared" si="256"/>
        <v>0</v>
      </c>
      <c r="DR356" s="169"/>
      <c r="DS356" s="166" t="str">
        <f t="shared" si="276"/>
        <v>B</v>
      </c>
      <c r="DT356" s="166" t="str">
        <f t="shared" si="277"/>
        <v>B</v>
      </c>
      <c r="DU356" s="167">
        <f t="shared" si="278"/>
        <v>5</v>
      </c>
      <c r="DV356" s="153" t="str">
        <f>VLOOKUP(M356,'Data Master kondisi'!$O$3:$P$11,2,FALSE)</f>
        <v>Z</v>
      </c>
      <c r="DW356" s="153">
        <f>LOOKUP(DV356,{"X","X","X","Y","Y","Y","Z","Z","Z"},{6,6,6,4,4,4,2,2,2})</f>
        <v>2</v>
      </c>
      <c r="DX356" s="153">
        <f t="shared" si="257"/>
        <v>2</v>
      </c>
      <c r="DY356" s="153">
        <f t="shared" si="279"/>
        <v>9</v>
      </c>
      <c r="DZ356" s="153" t="str">
        <f>VLOOKUP(G356,'Data Master class'!$A$5:$D$12,3,FALSE)</f>
        <v>B</v>
      </c>
      <c r="EA356" s="160" t="str">
        <f t="shared" si="280"/>
        <v>KURANG</v>
      </c>
      <c r="EB356" s="156"/>
      <c r="EC356" s="153">
        <f>VLOOKUP(G356,'Data Master class'!$A$5:$D$12,2,FALSE)</f>
        <v>3</v>
      </c>
      <c r="ED356" s="153" t="str">
        <f>VLOOKUP(H356,'Data Master class'!$E$5:$G$6,3,FALSE)</f>
        <v>X</v>
      </c>
      <c r="EE356" s="153">
        <f>VLOOKUP(H356,'Data Master class'!$E$5:$G$6,2,FALSE)</f>
        <v>2</v>
      </c>
      <c r="EF356" s="153">
        <f t="shared" si="281"/>
        <v>5</v>
      </c>
      <c r="EG356" s="153" t="str">
        <f t="shared" si="282"/>
        <v>CLASS 3</v>
      </c>
      <c r="EH356" s="153">
        <f t="shared" si="283"/>
        <v>14</v>
      </c>
      <c r="EI356" s="171"/>
      <c r="EJ356" s="441">
        <f t="shared" si="258"/>
        <v>0.2948640483383686</v>
      </c>
      <c r="EK356" s="441">
        <f t="shared" si="259"/>
        <v>0.47009063444108756</v>
      </c>
      <c r="EL356" s="441">
        <f t="shared" si="260"/>
        <v>0.17522658610271899</v>
      </c>
      <c r="EM356" s="442">
        <f t="shared" si="284"/>
        <v>0.31339375629405841</v>
      </c>
      <c r="EN356" s="443" t="str">
        <f t="shared" si="285"/>
        <v>BURUK</v>
      </c>
      <c r="EO356" s="195"/>
      <c r="EP356" s="196" t="e">
        <f>'2. SUHU &amp; FISIK TRAFO'!CY356</f>
        <v>#NAME?</v>
      </c>
      <c r="EQ356" s="168" t="e">
        <f t="shared" si="286"/>
        <v>#NAME?</v>
      </c>
      <c r="ER356" s="189" t="e">
        <f t="shared" si="287"/>
        <v>#NAME?</v>
      </c>
      <c r="ES356" s="195"/>
      <c r="ET356" s="447">
        <f t="shared" si="269"/>
        <v>37.960800000000006</v>
      </c>
      <c r="EU356" s="447">
        <f t="shared" si="288"/>
        <v>30.368640000000006</v>
      </c>
      <c r="EV356" s="448">
        <f t="shared" si="261"/>
        <v>75.921600000000012</v>
      </c>
      <c r="EW356" s="449" t="str">
        <f t="shared" si="289"/>
        <v>CUKUP</v>
      </c>
      <c r="EX356" s="721"/>
      <c r="EY356" s="447">
        <f t="shared" si="270"/>
        <v>32.459600000000002</v>
      </c>
      <c r="EZ356" s="447">
        <f t="shared" si="262"/>
        <v>25.967680000000001</v>
      </c>
      <c r="FA356" s="448">
        <f t="shared" si="271"/>
        <v>64.919200000000004</v>
      </c>
      <c r="FB356" s="449" t="str">
        <f t="shared" si="263"/>
        <v>CUKUP</v>
      </c>
      <c r="FC356" s="195"/>
      <c r="FD356" s="453">
        <f t="shared" si="264"/>
        <v>47.4</v>
      </c>
      <c r="FE356" s="454">
        <f t="shared" si="265"/>
        <v>72.25433526011561</v>
      </c>
      <c r="FF356" s="725">
        <f t="shared" si="266"/>
        <v>65.601599999999991</v>
      </c>
      <c r="FG356" s="202" t="str">
        <f t="shared" si="290"/>
        <v>BURUK</v>
      </c>
    </row>
    <row r="357" spans="1:163">
      <c r="A357" s="347">
        <v>345</v>
      </c>
      <c r="B357" s="764" t="s">
        <v>2232</v>
      </c>
      <c r="C357" s="331" t="s">
        <v>2070</v>
      </c>
      <c r="D357" s="259" t="s">
        <v>2071</v>
      </c>
      <c r="E357" s="319" t="s">
        <v>1972</v>
      </c>
      <c r="F357" s="319" t="s">
        <v>2039</v>
      </c>
      <c r="G357" s="208" t="s">
        <v>206</v>
      </c>
      <c r="H357" s="214" t="s">
        <v>209</v>
      </c>
      <c r="I357" s="463" t="s">
        <v>2072</v>
      </c>
      <c r="J357" s="462" t="s">
        <v>2073</v>
      </c>
      <c r="K357" s="259" t="s">
        <v>341</v>
      </c>
      <c r="L357" s="259" t="s">
        <v>580</v>
      </c>
      <c r="M357" s="259">
        <v>100</v>
      </c>
      <c r="N357" s="259">
        <v>11180916</v>
      </c>
      <c r="O357" s="259">
        <v>2011</v>
      </c>
      <c r="P357" s="259" t="s">
        <v>316</v>
      </c>
      <c r="Q357" s="703">
        <v>0.82847222222335404</v>
      </c>
      <c r="R357" s="433">
        <v>44827</v>
      </c>
      <c r="S357" s="331" t="s">
        <v>318</v>
      </c>
      <c r="T357" s="331" t="s">
        <v>343</v>
      </c>
      <c r="U357" s="259">
        <v>4</v>
      </c>
      <c r="V357" s="259">
        <v>2</v>
      </c>
      <c r="W357" s="259">
        <v>3</v>
      </c>
      <c r="X357" s="259">
        <v>20000</v>
      </c>
      <c r="Y357" s="332">
        <v>408</v>
      </c>
      <c r="Z357" s="332">
        <v>407</v>
      </c>
      <c r="AA357" s="332">
        <v>406</v>
      </c>
      <c r="AB357" s="332">
        <v>235</v>
      </c>
      <c r="AC357" s="332">
        <v>234</v>
      </c>
      <c r="AD357" s="332">
        <v>234</v>
      </c>
      <c r="AE357" s="332">
        <v>50.7</v>
      </c>
      <c r="AF357" s="332">
        <v>56.2</v>
      </c>
      <c r="AG357" s="332">
        <v>24</v>
      </c>
      <c r="AH357" s="332">
        <v>32.9</v>
      </c>
      <c r="AI357" s="332">
        <v>36.700000000000003</v>
      </c>
      <c r="AJ357" s="332">
        <v>36.700000000000003</v>
      </c>
      <c r="AK357" s="332">
        <v>17.3</v>
      </c>
      <c r="AL357" s="332">
        <v>22.7</v>
      </c>
      <c r="AM357" s="332">
        <v>17.3</v>
      </c>
      <c r="AN357" s="332">
        <v>20.8</v>
      </c>
      <c r="AO357" s="332">
        <v>7.3</v>
      </c>
      <c r="AP357" s="332">
        <v>11.1</v>
      </c>
      <c r="AQ357" s="332"/>
      <c r="AR357" s="332"/>
      <c r="AS357" s="332"/>
      <c r="AT357" s="332"/>
      <c r="AU357" s="332"/>
      <c r="AV357" s="332"/>
      <c r="AW357" s="332"/>
      <c r="AX357" s="332"/>
      <c r="AY357" s="332">
        <v>0.85</v>
      </c>
      <c r="AZ357" s="332">
        <v>0.87</v>
      </c>
      <c r="BA357" s="332">
        <v>0.86</v>
      </c>
      <c r="BB357" s="261">
        <v>403</v>
      </c>
      <c r="BC357" s="261">
        <v>403</v>
      </c>
      <c r="BD357" s="261">
        <v>403</v>
      </c>
      <c r="BE357" s="261">
        <v>232</v>
      </c>
      <c r="BF357" s="261">
        <v>232</v>
      </c>
      <c r="BG357" s="261">
        <v>233</v>
      </c>
      <c r="BH357" s="261">
        <v>59.2</v>
      </c>
      <c r="BI357" s="261">
        <v>48.5</v>
      </c>
      <c r="BJ357" s="261">
        <v>18.5</v>
      </c>
      <c r="BK357" s="261">
        <v>37.1</v>
      </c>
      <c r="BL357" s="261">
        <v>36.9</v>
      </c>
      <c r="BM357" s="261">
        <v>18.600000000000001</v>
      </c>
      <c r="BN357" s="261">
        <v>13.7</v>
      </c>
      <c r="BO357" s="261">
        <v>18.2</v>
      </c>
      <c r="BP357" s="261">
        <v>23.3</v>
      </c>
      <c r="BQ357" s="261">
        <v>30.3</v>
      </c>
      <c r="BR357" s="261">
        <v>4.9000000000000004</v>
      </c>
      <c r="BS357" s="261">
        <v>24.7</v>
      </c>
      <c r="BT357" s="261"/>
      <c r="BU357" s="261"/>
      <c r="BV357" s="261"/>
      <c r="BW357" s="261"/>
      <c r="BX357" s="261"/>
      <c r="BY357" s="261"/>
      <c r="BZ357" s="261"/>
      <c r="CA357" s="261"/>
      <c r="CB357" s="261">
        <v>0.87</v>
      </c>
      <c r="CC357" s="261">
        <v>0.85</v>
      </c>
      <c r="CD357" s="261">
        <v>0.86</v>
      </c>
      <c r="CE357" s="333">
        <v>221</v>
      </c>
      <c r="CF357" s="333">
        <v>86058065557</v>
      </c>
      <c r="CG357" s="333"/>
      <c r="CH357" s="333"/>
      <c r="CI357" s="333"/>
      <c r="CJ357" s="333"/>
      <c r="CK357" s="333"/>
      <c r="CL357" s="333"/>
      <c r="CM357" s="333">
        <v>222</v>
      </c>
      <c r="CN357" s="333">
        <v>32115209440</v>
      </c>
      <c r="CO357" s="333"/>
      <c r="CP357" s="333"/>
      <c r="CQ357" s="333"/>
      <c r="CR357" s="333"/>
      <c r="CS357" s="333"/>
      <c r="CT357" s="333"/>
      <c r="CU357" s="333"/>
      <c r="CV357" s="333"/>
      <c r="CW357" s="333"/>
      <c r="CX357" s="333"/>
      <c r="CY357" s="333"/>
      <c r="CZ357" s="333"/>
      <c r="DA357" s="333"/>
      <c r="DB357" s="374"/>
      <c r="DC357" s="154"/>
      <c r="DD357" s="179">
        <f t="shared" si="249"/>
        <v>142.02326341054663</v>
      </c>
      <c r="DE357" s="179">
        <f t="shared" si="250"/>
        <v>35.698377000000001</v>
      </c>
      <c r="DF357" s="179">
        <f t="shared" si="251"/>
        <v>39.570982000000008</v>
      </c>
      <c r="DG357" s="179">
        <f t="shared" si="252"/>
        <v>16.89864</v>
      </c>
      <c r="DH357" s="180">
        <f t="shared" si="253"/>
        <v>56.2</v>
      </c>
      <c r="DI357" s="181">
        <f t="shared" si="272"/>
        <v>221</v>
      </c>
      <c r="DJ357" s="182">
        <f t="shared" si="267"/>
        <v>0</v>
      </c>
      <c r="DK357" s="182">
        <f t="shared" si="268"/>
        <v>1</v>
      </c>
      <c r="DL357" s="182">
        <f t="shared" si="273"/>
        <v>0</v>
      </c>
      <c r="DM357" s="182">
        <f t="shared" si="274"/>
        <v>0</v>
      </c>
      <c r="DN357" s="182">
        <f t="shared" si="275"/>
        <v>0</v>
      </c>
      <c r="DO357" s="182">
        <f t="shared" si="254"/>
        <v>1</v>
      </c>
      <c r="DP357" s="182">
        <f t="shared" si="255"/>
        <v>0</v>
      </c>
      <c r="DQ357" s="25">
        <f t="shared" si="256"/>
        <v>0</v>
      </c>
      <c r="DR357" s="169"/>
      <c r="DS357" s="166" t="str">
        <f t="shared" si="276"/>
        <v>A</v>
      </c>
      <c r="DT357" s="166" t="str">
        <f t="shared" si="277"/>
        <v>B</v>
      </c>
      <c r="DU357" s="167">
        <f t="shared" si="278"/>
        <v>2</v>
      </c>
      <c r="DV357" s="153" t="str">
        <f>VLOOKUP(M357,'Data Master kondisi'!$O$3:$P$11,2,FALSE)</f>
        <v>Z</v>
      </c>
      <c r="DW357" s="153">
        <f>LOOKUP(DV357,{"X","X","X","Y","Y","Y","Z","Z","Z"},{6,6,6,4,4,4,2,2,2})</f>
        <v>2</v>
      </c>
      <c r="DX357" s="153">
        <f t="shared" si="257"/>
        <v>1</v>
      </c>
      <c r="DY357" s="153">
        <f t="shared" si="279"/>
        <v>5</v>
      </c>
      <c r="DZ357" s="153" t="str">
        <f>VLOOKUP(G357,'Data Master class'!$A$5:$D$12,3,FALSE)</f>
        <v>B</v>
      </c>
      <c r="EA357" s="160" t="str">
        <f t="shared" si="280"/>
        <v>BAIK</v>
      </c>
      <c r="EB357" s="156"/>
      <c r="EC357" s="153">
        <f>VLOOKUP(G357,'Data Master class'!$A$5:$D$12,2,FALSE)</f>
        <v>3</v>
      </c>
      <c r="ED357" s="153" t="str">
        <f>VLOOKUP(H357,'Data Master class'!$E$5:$G$6,3,FALSE)</f>
        <v>Y</v>
      </c>
      <c r="EE357" s="153">
        <f>VLOOKUP(H357,'Data Master class'!$E$5:$G$6,2,FALSE)</f>
        <v>1</v>
      </c>
      <c r="EF357" s="153">
        <f t="shared" si="281"/>
        <v>4</v>
      </c>
      <c r="EG357" s="153" t="str">
        <f t="shared" si="282"/>
        <v>CLASS 3</v>
      </c>
      <c r="EH357" s="153">
        <f t="shared" si="283"/>
        <v>9</v>
      </c>
      <c r="EI357" s="171"/>
      <c r="EJ357" s="441">
        <f t="shared" si="258"/>
        <v>0.16195569136745616</v>
      </c>
      <c r="EK357" s="441">
        <f t="shared" si="259"/>
        <v>0.28800611153552336</v>
      </c>
      <c r="EL357" s="441">
        <f t="shared" si="260"/>
        <v>0.44996180290297938</v>
      </c>
      <c r="EM357" s="442">
        <f t="shared" si="284"/>
        <v>0.29997453526865298</v>
      </c>
      <c r="EN357" s="443" t="str">
        <f t="shared" si="285"/>
        <v>KURANG</v>
      </c>
      <c r="EO357" s="195"/>
      <c r="EP357" s="196" t="e">
        <f>'2. SUHU &amp; FISIK TRAFO'!CY357</f>
        <v>#NAME?</v>
      </c>
      <c r="EQ357" s="168" t="e">
        <f t="shared" si="286"/>
        <v>#NAME?</v>
      </c>
      <c r="ER357" s="189" t="e">
        <f t="shared" si="287"/>
        <v>#NAME?</v>
      </c>
      <c r="ES357" s="195"/>
      <c r="ET357" s="447">
        <f t="shared" si="269"/>
        <v>30.681300000000004</v>
      </c>
      <c r="EU357" s="447">
        <f t="shared" si="288"/>
        <v>24.545040000000004</v>
      </c>
      <c r="EV357" s="448">
        <f t="shared" si="261"/>
        <v>30.681300000000007</v>
      </c>
      <c r="EW357" s="449" t="str">
        <f t="shared" si="289"/>
        <v>BAIK</v>
      </c>
      <c r="EX357" s="721"/>
      <c r="EY357" s="447">
        <f t="shared" si="270"/>
        <v>29.296900000000001</v>
      </c>
      <c r="EZ357" s="447">
        <f t="shared" si="262"/>
        <v>23.437520000000003</v>
      </c>
      <c r="FA357" s="448">
        <f t="shared" si="271"/>
        <v>29.296900000000004</v>
      </c>
      <c r="FB357" s="449" t="str">
        <f t="shared" si="263"/>
        <v>BAIK</v>
      </c>
      <c r="FC357" s="195"/>
      <c r="FD357" s="453">
        <f t="shared" si="264"/>
        <v>32.9</v>
      </c>
      <c r="FE357" s="454">
        <f t="shared" si="265"/>
        <v>144.50867052023122</v>
      </c>
      <c r="FF357" s="725">
        <f t="shared" si="266"/>
        <v>22.766799999999996</v>
      </c>
      <c r="FG357" s="202" t="str">
        <f t="shared" si="290"/>
        <v>BURUK</v>
      </c>
    </row>
    <row r="358" spans="1:163">
      <c r="A358" s="347">
        <v>346</v>
      </c>
      <c r="B358" s="764" t="s">
        <v>2232</v>
      </c>
      <c r="C358" s="331" t="s">
        <v>2074</v>
      </c>
      <c r="D358" s="259" t="s">
        <v>2075</v>
      </c>
      <c r="E358" s="319" t="s">
        <v>1972</v>
      </c>
      <c r="F358" s="319" t="s">
        <v>2076</v>
      </c>
      <c r="G358" s="208" t="s">
        <v>206</v>
      </c>
      <c r="H358" s="214" t="s">
        <v>208</v>
      </c>
      <c r="I358" s="463" t="s">
        <v>2077</v>
      </c>
      <c r="J358" s="462" t="s">
        <v>2078</v>
      </c>
      <c r="K358" s="259" t="s">
        <v>341</v>
      </c>
      <c r="L358" s="259" t="s">
        <v>414</v>
      </c>
      <c r="M358" s="259">
        <v>160</v>
      </c>
      <c r="N358" s="259" t="s">
        <v>2079</v>
      </c>
      <c r="O358" s="259">
        <v>2012</v>
      </c>
      <c r="P358" s="259" t="s">
        <v>316</v>
      </c>
      <c r="Q358" s="703">
        <v>0.77986111110658385</v>
      </c>
      <c r="R358" s="433">
        <v>44827</v>
      </c>
      <c r="S358" s="331" t="s">
        <v>318</v>
      </c>
      <c r="T358" s="331" t="s">
        <v>343</v>
      </c>
      <c r="U358" s="259">
        <v>4</v>
      </c>
      <c r="V358" s="259">
        <v>2</v>
      </c>
      <c r="W358" s="259">
        <v>3</v>
      </c>
      <c r="X358" s="259">
        <v>20000</v>
      </c>
      <c r="Y358" s="332">
        <v>409</v>
      </c>
      <c r="Z358" s="332">
        <v>407</v>
      </c>
      <c r="AA358" s="332">
        <v>407</v>
      </c>
      <c r="AB358" s="332">
        <v>235</v>
      </c>
      <c r="AC358" s="332">
        <v>235</v>
      </c>
      <c r="AD358" s="332">
        <v>234</v>
      </c>
      <c r="AE358" s="332">
        <v>46</v>
      </c>
      <c r="AF358" s="332">
        <v>28.1</v>
      </c>
      <c r="AG358" s="332">
        <v>19.5</v>
      </c>
      <c r="AH358" s="332">
        <v>33.6</v>
      </c>
      <c r="AI358" s="332">
        <v>17.2</v>
      </c>
      <c r="AJ358" s="332">
        <v>18.100000000000001</v>
      </c>
      <c r="AK358" s="332">
        <v>10.3</v>
      </c>
      <c r="AL358" s="332">
        <v>13.6</v>
      </c>
      <c r="AM358" s="332">
        <v>26.3</v>
      </c>
      <c r="AN358" s="332">
        <v>10.199999999999999</v>
      </c>
      <c r="AO358" s="332">
        <v>8.1999999999999993</v>
      </c>
      <c r="AP358" s="332">
        <v>19.899999999999999</v>
      </c>
      <c r="AQ358" s="332"/>
      <c r="AR358" s="332"/>
      <c r="AS358" s="332"/>
      <c r="AT358" s="332"/>
      <c r="AU358" s="332"/>
      <c r="AV358" s="332"/>
      <c r="AW358" s="332"/>
      <c r="AX358" s="332"/>
      <c r="AY358" s="332">
        <v>0.85</v>
      </c>
      <c r="AZ358" s="332">
        <v>0.86</v>
      </c>
      <c r="BA358" s="332">
        <v>0.87</v>
      </c>
      <c r="BB358" s="261">
        <v>402</v>
      </c>
      <c r="BC358" s="261">
        <v>401</v>
      </c>
      <c r="BD358" s="261">
        <v>400</v>
      </c>
      <c r="BE358" s="261">
        <v>231</v>
      </c>
      <c r="BF358" s="261">
        <v>231</v>
      </c>
      <c r="BG358" s="261">
        <v>231</v>
      </c>
      <c r="BH358" s="261">
        <v>104.5</v>
      </c>
      <c r="BI358" s="261">
        <v>106.1</v>
      </c>
      <c r="BJ358" s="261">
        <v>64.8</v>
      </c>
      <c r="BK358" s="261">
        <v>42.2</v>
      </c>
      <c r="BL358" s="261">
        <v>34.700000000000003</v>
      </c>
      <c r="BM358" s="261">
        <v>49.5</v>
      </c>
      <c r="BN358" s="261">
        <v>20.7</v>
      </c>
      <c r="BO358" s="261">
        <v>19.100000000000001</v>
      </c>
      <c r="BP358" s="261">
        <v>69.8</v>
      </c>
      <c r="BQ358" s="261">
        <v>55.8</v>
      </c>
      <c r="BR358" s="261">
        <v>44.5</v>
      </c>
      <c r="BS358" s="261">
        <v>24.7</v>
      </c>
      <c r="BT358" s="261"/>
      <c r="BU358" s="261"/>
      <c r="BV358" s="261"/>
      <c r="BW358" s="261"/>
      <c r="BX358" s="261"/>
      <c r="BY358" s="261"/>
      <c r="BZ358" s="261"/>
      <c r="CA358" s="261"/>
      <c r="CB358" s="261">
        <v>0.86</v>
      </c>
      <c r="CC358" s="261">
        <v>0.87</v>
      </c>
      <c r="CD358" s="261">
        <v>0.88</v>
      </c>
      <c r="CE358" s="333">
        <v>228</v>
      </c>
      <c r="CF358" s="333">
        <v>56601407903</v>
      </c>
      <c r="CG358" s="333"/>
      <c r="CH358" s="333"/>
      <c r="CI358" s="333"/>
      <c r="CJ358" s="333"/>
      <c r="CK358" s="333"/>
      <c r="CL358" s="333"/>
      <c r="CM358" s="333">
        <v>227</v>
      </c>
      <c r="CN358" s="333">
        <v>45017096897</v>
      </c>
      <c r="CO358" s="333"/>
      <c r="CP358" s="333"/>
      <c r="CQ358" s="333"/>
      <c r="CR358" s="333"/>
      <c r="CS358" s="333"/>
      <c r="CT358" s="333"/>
      <c r="CU358" s="333"/>
      <c r="CV358" s="333"/>
      <c r="CW358" s="333"/>
      <c r="CX358" s="333"/>
      <c r="CY358" s="333"/>
      <c r="CZ358" s="333"/>
      <c r="DA358" s="333"/>
      <c r="DB358" s="374"/>
      <c r="DC358" s="154"/>
      <c r="DD358" s="179">
        <f t="shared" si="249"/>
        <v>226.86561520755842</v>
      </c>
      <c r="DE358" s="179">
        <f t="shared" si="250"/>
        <v>20.276320833333333</v>
      </c>
      <c r="DF358" s="179">
        <f t="shared" si="251"/>
        <v>12.386187291666667</v>
      </c>
      <c r="DG358" s="179">
        <f t="shared" si="252"/>
        <v>8.5953968750000005</v>
      </c>
      <c r="DH358" s="180">
        <f t="shared" si="253"/>
        <v>46</v>
      </c>
      <c r="DI358" s="181">
        <f t="shared" si="272"/>
        <v>227</v>
      </c>
      <c r="DJ358" s="182">
        <f t="shared" si="267"/>
        <v>1</v>
      </c>
      <c r="DK358" s="182">
        <f t="shared" si="268"/>
        <v>0</v>
      </c>
      <c r="DL358" s="182">
        <f t="shared" si="273"/>
        <v>0</v>
      </c>
      <c r="DM358" s="182">
        <f t="shared" si="274"/>
        <v>0</v>
      </c>
      <c r="DN358" s="182">
        <f t="shared" si="275"/>
        <v>0</v>
      </c>
      <c r="DO358" s="182">
        <f t="shared" si="254"/>
        <v>1</v>
      </c>
      <c r="DP358" s="182">
        <f t="shared" si="255"/>
        <v>0</v>
      </c>
      <c r="DQ358" s="25">
        <f t="shared" si="256"/>
        <v>0</v>
      </c>
      <c r="DR358" s="169"/>
      <c r="DS358" s="166" t="str">
        <f t="shared" si="276"/>
        <v>A</v>
      </c>
      <c r="DT358" s="166" t="str">
        <f t="shared" si="277"/>
        <v>B</v>
      </c>
      <c r="DU358" s="167">
        <f t="shared" si="278"/>
        <v>2</v>
      </c>
      <c r="DV358" s="153" t="str">
        <f>VLOOKUP(M358,'Data Master kondisi'!$O$3:$P$11,2,FALSE)</f>
        <v>Y</v>
      </c>
      <c r="DW358" s="153">
        <f>LOOKUP(DV358,{"X","X","X","Y","Y","Y","Z","Z","Z"},{6,6,6,4,4,4,2,2,2})</f>
        <v>4</v>
      </c>
      <c r="DX358" s="153">
        <f t="shared" si="257"/>
        <v>1</v>
      </c>
      <c r="DY358" s="153">
        <f t="shared" si="279"/>
        <v>7</v>
      </c>
      <c r="DZ358" s="153" t="str">
        <f>VLOOKUP(G358,'Data Master class'!$A$5:$D$12,3,FALSE)</f>
        <v>B</v>
      </c>
      <c r="EA358" s="160" t="str">
        <f t="shared" si="280"/>
        <v>CUKUP</v>
      </c>
      <c r="EB358" s="156"/>
      <c r="EC358" s="153">
        <f>VLOOKUP(G358,'Data Master class'!$A$5:$D$12,2,FALSE)</f>
        <v>3</v>
      </c>
      <c r="ED358" s="153" t="str">
        <f>VLOOKUP(H358,'Data Master class'!$E$5:$G$6,3,FALSE)</f>
        <v>X</v>
      </c>
      <c r="EE358" s="153">
        <f>VLOOKUP(H358,'Data Master class'!$E$5:$G$6,2,FALSE)</f>
        <v>2</v>
      </c>
      <c r="EF358" s="153">
        <f t="shared" si="281"/>
        <v>5</v>
      </c>
      <c r="EG358" s="153" t="str">
        <f t="shared" si="282"/>
        <v>CLASS 3</v>
      </c>
      <c r="EH358" s="153">
        <f t="shared" si="283"/>
        <v>12</v>
      </c>
      <c r="EI358" s="171"/>
      <c r="EJ358" s="441">
        <f t="shared" si="258"/>
        <v>0.47435897435897439</v>
      </c>
      <c r="EK358" s="441">
        <f t="shared" si="259"/>
        <v>9.9358974358974297E-2</v>
      </c>
      <c r="EL358" s="441">
        <f t="shared" si="260"/>
        <v>0.375</v>
      </c>
      <c r="EM358" s="442">
        <f t="shared" si="284"/>
        <v>0.31623931623931623</v>
      </c>
      <c r="EN358" s="443" t="str">
        <f t="shared" si="285"/>
        <v>BURUK</v>
      </c>
      <c r="EO358" s="195"/>
      <c r="EP358" s="196" t="e">
        <f>'2. SUHU &amp; FISIK TRAFO'!CY358</f>
        <v>#NAME?</v>
      </c>
      <c r="EQ358" s="168" t="e">
        <f t="shared" si="286"/>
        <v>#NAME?</v>
      </c>
      <c r="ER358" s="189" t="e">
        <f t="shared" si="287"/>
        <v>#NAME?</v>
      </c>
      <c r="ES358" s="195"/>
      <c r="ET358" s="447">
        <f t="shared" si="269"/>
        <v>21.976500000000001</v>
      </c>
      <c r="EU358" s="447">
        <f t="shared" si="288"/>
        <v>17.581200000000003</v>
      </c>
      <c r="EV358" s="448">
        <f t="shared" si="261"/>
        <v>13.735312500000003</v>
      </c>
      <c r="EW358" s="449" t="str">
        <f t="shared" si="289"/>
        <v>BAIK</v>
      </c>
      <c r="EX358" s="721"/>
      <c r="EY358" s="447">
        <f t="shared" si="270"/>
        <v>63.617399999999996</v>
      </c>
      <c r="EZ358" s="447">
        <f t="shared" si="262"/>
        <v>50.893920000000001</v>
      </c>
      <c r="FA358" s="448">
        <f t="shared" si="271"/>
        <v>39.760874999999999</v>
      </c>
      <c r="FB358" s="449" t="str">
        <f t="shared" si="263"/>
        <v>BAIK</v>
      </c>
      <c r="FC358" s="195"/>
      <c r="FD358" s="453">
        <f t="shared" si="264"/>
        <v>33.6</v>
      </c>
      <c r="FE358" s="454">
        <f t="shared" si="265"/>
        <v>231.21387283236993</v>
      </c>
      <c r="FF358" s="725">
        <f t="shared" si="266"/>
        <v>14.532</v>
      </c>
      <c r="FG358" s="202" t="str">
        <f t="shared" si="290"/>
        <v>CUKUP</v>
      </c>
    </row>
    <row r="359" spans="1:163">
      <c r="A359" s="347">
        <v>347</v>
      </c>
      <c r="B359" s="764" t="s">
        <v>2232</v>
      </c>
      <c r="C359" s="331" t="s">
        <v>2080</v>
      </c>
      <c r="D359" s="259" t="s">
        <v>2075</v>
      </c>
      <c r="E359" s="319" t="s">
        <v>1972</v>
      </c>
      <c r="F359" s="319" t="s">
        <v>2076</v>
      </c>
      <c r="G359" s="208" t="s">
        <v>206</v>
      </c>
      <c r="H359" s="214" t="s">
        <v>209</v>
      </c>
      <c r="I359" s="463" t="s">
        <v>2081</v>
      </c>
      <c r="J359" s="462" t="s">
        <v>2082</v>
      </c>
      <c r="K359" s="259" t="s">
        <v>315</v>
      </c>
      <c r="L359" s="259" t="s">
        <v>638</v>
      </c>
      <c r="M359" s="259">
        <v>100</v>
      </c>
      <c r="N359" s="259">
        <v>1204981</v>
      </c>
      <c r="O359" s="259">
        <v>2012</v>
      </c>
      <c r="P359" s="259" t="s">
        <v>316</v>
      </c>
      <c r="Q359" s="703">
        <v>0.773611111115315</v>
      </c>
      <c r="R359" s="433">
        <v>44830</v>
      </c>
      <c r="S359" s="331" t="s">
        <v>318</v>
      </c>
      <c r="T359" s="331" t="s">
        <v>343</v>
      </c>
      <c r="U359" s="259">
        <v>3</v>
      </c>
      <c r="V359" s="259">
        <v>2</v>
      </c>
      <c r="W359" s="259">
        <v>3</v>
      </c>
      <c r="X359" s="259">
        <v>20000</v>
      </c>
      <c r="Y359" s="332">
        <v>409</v>
      </c>
      <c r="Z359" s="332">
        <v>407</v>
      </c>
      <c r="AA359" s="332">
        <v>407</v>
      </c>
      <c r="AB359" s="332">
        <v>235</v>
      </c>
      <c r="AC359" s="332">
        <v>235</v>
      </c>
      <c r="AD359" s="332">
        <v>233</v>
      </c>
      <c r="AE359" s="332">
        <v>40.1</v>
      </c>
      <c r="AF359" s="332">
        <v>44</v>
      </c>
      <c r="AG359" s="332">
        <v>31.8</v>
      </c>
      <c r="AH359" s="332">
        <v>25.3</v>
      </c>
      <c r="AI359" s="332">
        <v>13.3</v>
      </c>
      <c r="AJ359" s="332">
        <v>29.8</v>
      </c>
      <c r="AK359" s="332">
        <v>21.3</v>
      </c>
      <c r="AL359" s="332">
        <v>16.5</v>
      </c>
      <c r="AM359" s="332"/>
      <c r="AN359" s="332"/>
      <c r="AO359" s="332"/>
      <c r="AP359" s="332"/>
      <c r="AQ359" s="332">
        <v>26.7</v>
      </c>
      <c r="AR359" s="332">
        <v>5.5</v>
      </c>
      <c r="AS359" s="332">
        <v>8.8000000000000007</v>
      </c>
      <c r="AT359" s="332">
        <v>21.7</v>
      </c>
      <c r="AU359" s="332"/>
      <c r="AV359" s="332"/>
      <c r="AW359" s="332"/>
      <c r="AX359" s="332"/>
      <c r="AY359" s="332">
        <v>0.86</v>
      </c>
      <c r="AZ359" s="332">
        <v>0.87</v>
      </c>
      <c r="BA359" s="332">
        <v>0.88</v>
      </c>
      <c r="BB359" s="261">
        <v>403</v>
      </c>
      <c r="BC359" s="261">
        <v>402</v>
      </c>
      <c r="BD359" s="261">
        <v>402</v>
      </c>
      <c r="BE359" s="261">
        <v>232</v>
      </c>
      <c r="BF359" s="261">
        <v>233</v>
      </c>
      <c r="BG359" s="261">
        <v>231</v>
      </c>
      <c r="BH359" s="261">
        <v>38.700000000000003</v>
      </c>
      <c r="BI359" s="261">
        <v>30.5</v>
      </c>
      <c r="BJ359" s="261">
        <v>25.9</v>
      </c>
      <c r="BK359" s="261">
        <v>12.6</v>
      </c>
      <c r="BL359" s="261">
        <v>15.4</v>
      </c>
      <c r="BM359" s="261">
        <v>32.6</v>
      </c>
      <c r="BN359" s="261">
        <v>26.8</v>
      </c>
      <c r="BO359" s="261">
        <v>8.1999999999999993</v>
      </c>
      <c r="BP359" s="261"/>
      <c r="BQ359" s="261"/>
      <c r="BR359" s="261"/>
      <c r="BS359" s="261"/>
      <c r="BT359" s="261">
        <v>21.8</v>
      </c>
      <c r="BU359" s="261">
        <v>3.7</v>
      </c>
      <c r="BV359" s="261">
        <v>6.8</v>
      </c>
      <c r="BW359" s="261">
        <v>16.7</v>
      </c>
      <c r="BX359" s="261"/>
      <c r="BY359" s="261"/>
      <c r="BZ359" s="261"/>
      <c r="CA359" s="261"/>
      <c r="CB359" s="261">
        <v>0.87</v>
      </c>
      <c r="CC359" s="261">
        <v>0.88</v>
      </c>
      <c r="CD359" s="261">
        <v>0.86</v>
      </c>
      <c r="CE359" s="333">
        <v>227</v>
      </c>
      <c r="CF359" s="333">
        <v>450173433877</v>
      </c>
      <c r="CG359" s="333"/>
      <c r="CH359" s="333"/>
      <c r="CI359" s="333"/>
      <c r="CJ359" s="333"/>
      <c r="CK359" s="333"/>
      <c r="CL359" s="333"/>
      <c r="CM359" s="333"/>
      <c r="CN359" s="333"/>
      <c r="CO359" s="333"/>
      <c r="CP359" s="333"/>
      <c r="CQ359" s="333"/>
      <c r="CR359" s="333"/>
      <c r="CS359" s="333">
        <v>228</v>
      </c>
      <c r="CT359" s="333">
        <v>86089855380</v>
      </c>
      <c r="CU359" s="333"/>
      <c r="CV359" s="333"/>
      <c r="CW359" s="333"/>
      <c r="CX359" s="333"/>
      <c r="CY359" s="333"/>
      <c r="CZ359" s="333"/>
      <c r="DA359" s="333"/>
      <c r="DB359" s="374"/>
      <c r="DC359" s="48"/>
      <c r="DD359" s="179">
        <f t="shared" si="249"/>
        <v>141.791009504724</v>
      </c>
      <c r="DE359" s="179">
        <f t="shared" si="250"/>
        <v>28.281059666666668</v>
      </c>
      <c r="DF359" s="179">
        <f t="shared" si="251"/>
        <v>31.031586666666666</v>
      </c>
      <c r="DG359" s="179">
        <f t="shared" si="252"/>
        <v>22.427374</v>
      </c>
      <c r="DH359" s="180">
        <f t="shared" si="253"/>
        <v>44</v>
      </c>
      <c r="DI359" s="181">
        <f t="shared" si="272"/>
        <v>227</v>
      </c>
      <c r="DJ359" s="182">
        <f t="shared" si="267"/>
        <v>0</v>
      </c>
      <c r="DK359" s="182">
        <f t="shared" si="268"/>
        <v>1</v>
      </c>
      <c r="DL359" s="182">
        <f t="shared" si="273"/>
        <v>0</v>
      </c>
      <c r="DM359" s="182">
        <f t="shared" si="274"/>
        <v>0</v>
      </c>
      <c r="DN359" s="182">
        <f t="shared" si="275"/>
        <v>0</v>
      </c>
      <c r="DO359" s="182">
        <f t="shared" si="254"/>
        <v>1</v>
      </c>
      <c r="DP359" s="182">
        <f t="shared" si="255"/>
        <v>0</v>
      </c>
      <c r="DQ359" s="25">
        <f t="shared" si="256"/>
        <v>0</v>
      </c>
      <c r="DR359" s="169"/>
      <c r="DS359" s="166" t="str">
        <f t="shared" si="276"/>
        <v>A</v>
      </c>
      <c r="DT359" s="166" t="str">
        <f t="shared" si="277"/>
        <v>A</v>
      </c>
      <c r="DU359" s="167">
        <f t="shared" si="278"/>
        <v>1</v>
      </c>
      <c r="DV359" s="153" t="str">
        <f>VLOOKUP(M359,'Data Master kondisi'!$O$3:$P$11,2,FALSE)</f>
        <v>Z</v>
      </c>
      <c r="DW359" s="153">
        <f>LOOKUP(DV359,{"X","X","X","Y","Y","Y","Z","Z","Z"},{6,6,6,4,4,4,2,2,2})</f>
        <v>2</v>
      </c>
      <c r="DX359" s="153">
        <f t="shared" si="257"/>
        <v>1</v>
      </c>
      <c r="DY359" s="153">
        <f t="shared" si="279"/>
        <v>4</v>
      </c>
      <c r="DZ359" s="153" t="str">
        <f>VLOOKUP(G359,'Data Master class'!$A$5:$D$12,3,FALSE)</f>
        <v>B</v>
      </c>
      <c r="EA359" s="160" t="str">
        <f t="shared" si="280"/>
        <v>BAIK</v>
      </c>
      <c r="EB359" s="156"/>
      <c r="EC359" s="153">
        <f>VLOOKUP(G359,'Data Master class'!$A$5:$D$12,2,FALSE)</f>
        <v>3</v>
      </c>
      <c r="ED359" s="153" t="str">
        <f>VLOOKUP(H359,'Data Master class'!$E$5:$G$6,3,FALSE)</f>
        <v>Y</v>
      </c>
      <c r="EE359" s="153">
        <f>VLOOKUP(H359,'Data Master class'!$E$5:$G$6,2,FALSE)</f>
        <v>1</v>
      </c>
      <c r="EF359" s="153">
        <f t="shared" si="281"/>
        <v>4</v>
      </c>
      <c r="EG359" s="153" t="str">
        <f t="shared" si="282"/>
        <v>CLASS 3</v>
      </c>
      <c r="EH359" s="153">
        <f t="shared" si="283"/>
        <v>8</v>
      </c>
      <c r="EI359" s="171"/>
      <c r="EJ359" s="441">
        <f t="shared" si="258"/>
        <v>3.796376186367563E-2</v>
      </c>
      <c r="EK359" s="441">
        <f t="shared" si="259"/>
        <v>0.13891285591026747</v>
      </c>
      <c r="EL359" s="441">
        <f t="shared" si="260"/>
        <v>0.17687661777394303</v>
      </c>
      <c r="EM359" s="442">
        <f t="shared" si="284"/>
        <v>0.11791774518262871</v>
      </c>
      <c r="EN359" s="443" t="str">
        <f t="shared" si="285"/>
        <v>CUKUP</v>
      </c>
      <c r="EO359" s="195"/>
      <c r="EP359" s="196" t="e">
        <f>'2. SUHU &amp; FISIK TRAFO'!CY359</f>
        <v>#NAME?</v>
      </c>
      <c r="EQ359" s="168" t="e">
        <f t="shared" si="286"/>
        <v>#NAME?</v>
      </c>
      <c r="ER359" s="189" t="e">
        <f t="shared" si="287"/>
        <v>#NAME?</v>
      </c>
      <c r="ES359" s="195"/>
      <c r="ET359" s="447">
        <f t="shared" si="269"/>
        <v>27.172900000000002</v>
      </c>
      <c r="EU359" s="447">
        <f t="shared" si="288"/>
        <v>21.738320000000002</v>
      </c>
      <c r="EV359" s="448">
        <f t="shared" si="261"/>
        <v>27.172899999999998</v>
      </c>
      <c r="EW359" s="449" t="str">
        <f t="shared" si="289"/>
        <v>BAIK</v>
      </c>
      <c r="EX359" s="721"/>
      <c r="EY359" s="447">
        <f t="shared" si="270"/>
        <v>22.067800000000002</v>
      </c>
      <c r="EZ359" s="447">
        <f t="shared" si="262"/>
        <v>17.654240000000001</v>
      </c>
      <c r="FA359" s="448">
        <f t="shared" si="271"/>
        <v>22.067800000000002</v>
      </c>
      <c r="FB359" s="449" t="str">
        <f t="shared" si="263"/>
        <v>BAIK</v>
      </c>
      <c r="FC359" s="195"/>
      <c r="FD359" s="453">
        <f t="shared" si="264"/>
        <v>25.3</v>
      </c>
      <c r="FE359" s="454">
        <f t="shared" si="265"/>
        <v>144.50867052023122</v>
      </c>
      <c r="FF359" s="725">
        <f t="shared" si="266"/>
        <v>17.5076</v>
      </c>
      <c r="FG359" s="202" t="str">
        <f t="shared" si="290"/>
        <v>KURANG</v>
      </c>
    </row>
    <row r="360" spans="1:163">
      <c r="A360" s="347">
        <v>348</v>
      </c>
      <c r="B360" s="764" t="s">
        <v>2232</v>
      </c>
      <c r="C360" s="331" t="s">
        <v>2083</v>
      </c>
      <c r="D360" s="259" t="s">
        <v>2071</v>
      </c>
      <c r="E360" s="319" t="s">
        <v>1972</v>
      </c>
      <c r="F360" s="319" t="s">
        <v>2076</v>
      </c>
      <c r="G360" s="208" t="s">
        <v>206</v>
      </c>
      <c r="H360" s="214" t="s">
        <v>209</v>
      </c>
      <c r="I360" s="463" t="s">
        <v>2084</v>
      </c>
      <c r="J360" s="462" t="s">
        <v>2085</v>
      </c>
      <c r="K360" s="259" t="s">
        <v>341</v>
      </c>
      <c r="L360" s="259" t="s">
        <v>342</v>
      </c>
      <c r="M360" s="259">
        <v>100</v>
      </c>
      <c r="N360" s="259">
        <v>193304670</v>
      </c>
      <c r="O360" s="259">
        <v>2019</v>
      </c>
      <c r="P360" s="259" t="s">
        <v>316</v>
      </c>
      <c r="Q360" s="703">
        <v>0.79027777777810115</v>
      </c>
      <c r="R360" s="433">
        <v>44827</v>
      </c>
      <c r="S360" s="331" t="s">
        <v>318</v>
      </c>
      <c r="T360" s="331" t="s">
        <v>343</v>
      </c>
      <c r="U360" s="259">
        <v>2</v>
      </c>
      <c r="V360" s="259">
        <v>1</v>
      </c>
      <c r="W360" s="259">
        <v>3</v>
      </c>
      <c r="X360" s="259">
        <v>20000</v>
      </c>
      <c r="Y360" s="332">
        <v>409</v>
      </c>
      <c r="Z360" s="332">
        <v>405</v>
      </c>
      <c r="AA360" s="332">
        <v>409</v>
      </c>
      <c r="AB360" s="332">
        <v>236</v>
      </c>
      <c r="AC360" s="332">
        <v>236</v>
      </c>
      <c r="AD360" s="332">
        <v>235</v>
      </c>
      <c r="AE360" s="332">
        <v>0.7</v>
      </c>
      <c r="AF360" s="332">
        <v>0</v>
      </c>
      <c r="AG360" s="332">
        <v>0</v>
      </c>
      <c r="AH360" s="332">
        <v>0.6</v>
      </c>
      <c r="AI360" s="332"/>
      <c r="AJ360" s="332"/>
      <c r="AK360" s="332"/>
      <c r="AL360" s="332"/>
      <c r="AM360" s="332">
        <v>0</v>
      </c>
      <c r="AN360" s="332">
        <v>0</v>
      </c>
      <c r="AO360" s="332">
        <v>0</v>
      </c>
      <c r="AP360" s="332">
        <v>0</v>
      </c>
      <c r="AQ360" s="332"/>
      <c r="AR360" s="332"/>
      <c r="AS360" s="332"/>
      <c r="AT360" s="332"/>
      <c r="AU360" s="332"/>
      <c r="AV360" s="332"/>
      <c r="AW360" s="332"/>
      <c r="AX360" s="332"/>
      <c r="AY360" s="332">
        <v>0.86</v>
      </c>
      <c r="AZ360" s="332">
        <v>0.85</v>
      </c>
      <c r="BA360" s="332">
        <v>0.86</v>
      </c>
      <c r="BB360" s="261">
        <v>405</v>
      </c>
      <c r="BC360" s="261">
        <v>403</v>
      </c>
      <c r="BD360" s="261">
        <v>403</v>
      </c>
      <c r="BE360" s="261">
        <v>232</v>
      </c>
      <c r="BF360" s="261">
        <v>231</v>
      </c>
      <c r="BG360" s="261">
        <v>232</v>
      </c>
      <c r="BH360" s="261">
        <v>1.8</v>
      </c>
      <c r="BI360" s="261">
        <v>0</v>
      </c>
      <c r="BJ360" s="261">
        <v>0</v>
      </c>
      <c r="BK360" s="261">
        <v>1.7</v>
      </c>
      <c r="BL360" s="261"/>
      <c r="BM360" s="261"/>
      <c r="BN360" s="261"/>
      <c r="BO360" s="261"/>
      <c r="BP360" s="261">
        <v>0</v>
      </c>
      <c r="BQ360" s="261">
        <v>0</v>
      </c>
      <c r="BR360" s="261">
        <v>0</v>
      </c>
      <c r="BS360" s="261">
        <v>0</v>
      </c>
      <c r="BT360" s="261"/>
      <c r="BU360" s="261"/>
      <c r="BV360" s="261"/>
      <c r="BW360" s="261"/>
      <c r="BX360" s="261"/>
      <c r="BY360" s="261"/>
      <c r="BZ360" s="261"/>
      <c r="CA360" s="261"/>
      <c r="CB360" s="261">
        <v>0.86</v>
      </c>
      <c r="CC360" s="261">
        <v>0.85</v>
      </c>
      <c r="CD360" s="261">
        <v>0.87</v>
      </c>
      <c r="CE360" s="333"/>
      <c r="CF360" s="333"/>
      <c r="CG360" s="333"/>
      <c r="CH360" s="333"/>
      <c r="CI360" s="333"/>
      <c r="CJ360" s="333"/>
      <c r="CK360" s="333"/>
      <c r="CL360" s="333"/>
      <c r="CM360" s="333"/>
      <c r="CN360" s="333"/>
      <c r="CO360" s="333"/>
      <c r="CP360" s="333"/>
      <c r="CQ360" s="333"/>
      <c r="CR360" s="333"/>
      <c r="CS360" s="333"/>
      <c r="CT360" s="333"/>
      <c r="CU360" s="333"/>
      <c r="CV360" s="333"/>
      <c r="CW360" s="333"/>
      <c r="CX360" s="333"/>
      <c r="CY360" s="333"/>
      <c r="CZ360" s="333"/>
      <c r="DA360" s="333"/>
      <c r="DB360" s="374"/>
      <c r="DC360" s="48"/>
      <c r="DD360" s="179">
        <f t="shared" si="249"/>
        <v>141.791009504724</v>
      </c>
      <c r="DE360" s="179">
        <f t="shared" si="250"/>
        <v>0.49368433333333328</v>
      </c>
      <c r="DF360" s="179">
        <f t="shared" si="251"/>
        <v>0</v>
      </c>
      <c r="DG360" s="179">
        <f t="shared" si="252"/>
        <v>0</v>
      </c>
      <c r="DH360" s="180">
        <f t="shared" si="253"/>
        <v>0.7</v>
      </c>
      <c r="DI360" s="181">
        <f t="shared" si="272"/>
        <v>0</v>
      </c>
      <c r="DJ360" s="182">
        <f t="shared" si="267"/>
        <v>1</v>
      </c>
      <c r="DK360" s="182">
        <f t="shared" si="268"/>
        <v>0</v>
      </c>
      <c r="DL360" s="182">
        <f t="shared" si="273"/>
        <v>0</v>
      </c>
      <c r="DM360" s="182">
        <f t="shared" si="274"/>
        <v>0</v>
      </c>
      <c r="DN360" s="182">
        <f t="shared" si="275"/>
        <v>0</v>
      </c>
      <c r="DO360" s="182">
        <f t="shared" si="254"/>
        <v>1</v>
      </c>
      <c r="DP360" s="182">
        <f t="shared" si="255"/>
        <v>0</v>
      </c>
      <c r="DQ360" s="25">
        <f t="shared" si="256"/>
        <v>0</v>
      </c>
      <c r="DR360" s="169"/>
      <c r="DS360" s="166" t="str">
        <f t="shared" si="276"/>
        <v>A</v>
      </c>
      <c r="DT360" s="166" t="str">
        <f t="shared" si="277"/>
        <v>C</v>
      </c>
      <c r="DU360" s="167">
        <f t="shared" si="278"/>
        <v>3</v>
      </c>
      <c r="DV360" s="153" t="str">
        <f>VLOOKUP(M360,'Data Master kondisi'!$O$3:$P$11,2,FALSE)</f>
        <v>Z</v>
      </c>
      <c r="DW360" s="153">
        <f>LOOKUP(DV360,{"X","X","X","Y","Y","Y","Z","Z","Z"},{6,6,6,4,4,4,2,2,2})</f>
        <v>2</v>
      </c>
      <c r="DX360" s="153">
        <f t="shared" si="257"/>
        <v>1</v>
      </c>
      <c r="DY360" s="153">
        <f t="shared" si="279"/>
        <v>6</v>
      </c>
      <c r="DZ360" s="153" t="str">
        <f>VLOOKUP(G360,'Data Master class'!$A$5:$D$12,3,FALSE)</f>
        <v>B</v>
      </c>
      <c r="EA360" s="160" t="str">
        <f t="shared" si="280"/>
        <v>CUKUP</v>
      </c>
      <c r="EB360" s="156"/>
      <c r="EC360" s="153">
        <f>VLOOKUP(G360,'Data Master class'!$A$5:$D$12,2,FALSE)</f>
        <v>3</v>
      </c>
      <c r="ED360" s="153" t="str">
        <f>VLOOKUP(H360,'Data Master class'!$E$5:$G$6,3,FALSE)</f>
        <v>Y</v>
      </c>
      <c r="EE360" s="153">
        <f>VLOOKUP(H360,'Data Master class'!$E$5:$G$6,2,FALSE)</f>
        <v>1</v>
      </c>
      <c r="EF360" s="153">
        <f t="shared" si="281"/>
        <v>4</v>
      </c>
      <c r="EG360" s="153" t="str">
        <f t="shared" si="282"/>
        <v>CLASS 3</v>
      </c>
      <c r="EH360" s="153">
        <f t="shared" si="283"/>
        <v>10</v>
      </c>
      <c r="EI360" s="171"/>
      <c r="EJ360" s="441">
        <f t="shared" si="258"/>
        <v>2.0000000000000004</v>
      </c>
      <c r="EK360" s="441">
        <f t="shared" si="259"/>
        <v>1</v>
      </c>
      <c r="EL360" s="441">
        <f t="shared" si="260"/>
        <v>1</v>
      </c>
      <c r="EM360" s="442">
        <f t="shared" si="284"/>
        <v>1.3333333333333333</v>
      </c>
      <c r="EN360" s="443" t="str">
        <f t="shared" si="285"/>
        <v>BURUK</v>
      </c>
      <c r="EO360" s="195"/>
      <c r="EP360" s="196" t="e">
        <f>'2. SUHU &amp; FISIK TRAFO'!CY360</f>
        <v>#NAME?</v>
      </c>
      <c r="EQ360" s="168" t="e">
        <f t="shared" si="286"/>
        <v>#NAME?</v>
      </c>
      <c r="ER360" s="189" t="e">
        <f t="shared" si="287"/>
        <v>#NAME?</v>
      </c>
      <c r="ES360" s="195"/>
      <c r="ET360" s="447">
        <f t="shared" si="269"/>
        <v>0.16519999999999999</v>
      </c>
      <c r="EU360" s="447">
        <f t="shared" si="288"/>
        <v>0.13216</v>
      </c>
      <c r="EV360" s="448">
        <f t="shared" si="261"/>
        <v>0.16519999999999999</v>
      </c>
      <c r="EW360" s="449" t="str">
        <f t="shared" si="289"/>
        <v>BAIK</v>
      </c>
      <c r="EX360" s="721"/>
      <c r="EY360" s="447">
        <f t="shared" si="270"/>
        <v>0.41760000000000003</v>
      </c>
      <c r="EZ360" s="447">
        <f t="shared" si="262"/>
        <v>0.33408000000000004</v>
      </c>
      <c r="FA360" s="448">
        <f t="shared" si="271"/>
        <v>0.41760000000000003</v>
      </c>
      <c r="FB360" s="449" t="str">
        <f t="shared" si="263"/>
        <v>BAIK</v>
      </c>
      <c r="FC360" s="195"/>
      <c r="FD360" s="453">
        <f t="shared" si="264"/>
        <v>0.6</v>
      </c>
      <c r="FE360" s="454">
        <f t="shared" si="265"/>
        <v>144.50867052023122</v>
      </c>
      <c r="FF360" s="725">
        <f t="shared" si="266"/>
        <v>0.41519999999999996</v>
      </c>
      <c r="FG360" s="202" t="str">
        <f t="shared" si="290"/>
        <v>BAIK</v>
      </c>
    </row>
    <row r="361" spans="1:163">
      <c r="A361" s="347">
        <v>349</v>
      </c>
      <c r="B361" s="764" t="s">
        <v>2232</v>
      </c>
      <c r="C361" s="331" t="s">
        <v>2086</v>
      </c>
      <c r="D361" s="259" t="s">
        <v>401</v>
      </c>
      <c r="E361" s="319" t="s">
        <v>1972</v>
      </c>
      <c r="F361" s="319" t="s">
        <v>2087</v>
      </c>
      <c r="G361" s="208" t="s">
        <v>206</v>
      </c>
      <c r="H361" s="214" t="s">
        <v>208</v>
      </c>
      <c r="I361" s="463" t="s">
        <v>2088</v>
      </c>
      <c r="J361" s="462" t="s">
        <v>2089</v>
      </c>
      <c r="K361" s="259" t="s">
        <v>341</v>
      </c>
      <c r="L361" s="259" t="s">
        <v>1259</v>
      </c>
      <c r="M361" s="259">
        <v>100</v>
      </c>
      <c r="N361" s="259" t="s">
        <v>2090</v>
      </c>
      <c r="O361" s="259">
        <v>2014</v>
      </c>
      <c r="P361" s="259" t="s">
        <v>316</v>
      </c>
      <c r="Q361" s="703">
        <v>0.78541666666569654</v>
      </c>
      <c r="R361" s="433">
        <v>44826</v>
      </c>
      <c r="S361" s="331" t="s">
        <v>318</v>
      </c>
      <c r="T361" s="331" t="s">
        <v>343</v>
      </c>
      <c r="U361" s="259">
        <v>2</v>
      </c>
      <c r="V361" s="259">
        <v>1</v>
      </c>
      <c r="W361" s="259">
        <v>3</v>
      </c>
      <c r="X361" s="259">
        <v>20000</v>
      </c>
      <c r="Y361" s="332">
        <v>404</v>
      </c>
      <c r="Z361" s="332">
        <v>403</v>
      </c>
      <c r="AA361" s="332">
        <v>403</v>
      </c>
      <c r="AB361" s="332">
        <v>232</v>
      </c>
      <c r="AC361" s="332">
        <v>232</v>
      </c>
      <c r="AD361" s="332">
        <v>231</v>
      </c>
      <c r="AE361" s="332">
        <v>31.6</v>
      </c>
      <c r="AF361" s="332">
        <v>22.6</v>
      </c>
      <c r="AG361" s="332">
        <v>18.8</v>
      </c>
      <c r="AH361" s="332">
        <v>14.4</v>
      </c>
      <c r="AI361" s="332"/>
      <c r="AJ361" s="332"/>
      <c r="AK361" s="332"/>
      <c r="AL361" s="332"/>
      <c r="AM361" s="332">
        <v>27.7</v>
      </c>
      <c r="AN361" s="332">
        <v>22.1</v>
      </c>
      <c r="AO361" s="332">
        <v>17.399999999999999</v>
      </c>
      <c r="AP361" s="332">
        <v>13.7</v>
      </c>
      <c r="AQ361" s="332"/>
      <c r="AR361" s="332"/>
      <c r="AS361" s="332"/>
      <c r="AT361" s="332"/>
      <c r="AU361" s="332"/>
      <c r="AV361" s="332"/>
      <c r="AW361" s="332"/>
      <c r="AX361" s="332"/>
      <c r="AY361" s="332">
        <v>0.86</v>
      </c>
      <c r="AZ361" s="332">
        <v>0.85</v>
      </c>
      <c r="BA361" s="332">
        <v>0.87</v>
      </c>
      <c r="BB361" s="261">
        <v>404</v>
      </c>
      <c r="BC361" s="261">
        <v>403</v>
      </c>
      <c r="BD361" s="261">
        <v>404</v>
      </c>
      <c r="BE361" s="261">
        <v>232</v>
      </c>
      <c r="BF361" s="261">
        <v>233</v>
      </c>
      <c r="BG361" s="261">
        <v>232</v>
      </c>
      <c r="BH361" s="261">
        <v>16.2</v>
      </c>
      <c r="BI361" s="261">
        <v>15.6</v>
      </c>
      <c r="BJ361" s="261">
        <v>13.8</v>
      </c>
      <c r="BK361" s="261">
        <v>5.0999999999999996</v>
      </c>
      <c r="BL361" s="261"/>
      <c r="BM361" s="261"/>
      <c r="BN361" s="261"/>
      <c r="BO361" s="261"/>
      <c r="BP361" s="261">
        <v>17.399999999999999</v>
      </c>
      <c r="BQ361" s="261">
        <v>17.600000000000001</v>
      </c>
      <c r="BR361" s="261">
        <v>13.6</v>
      </c>
      <c r="BS361" s="261">
        <v>4.8</v>
      </c>
      <c r="BT361" s="261"/>
      <c r="BU361" s="261"/>
      <c r="BV361" s="261"/>
      <c r="BW361" s="261"/>
      <c r="BX361" s="261"/>
      <c r="BY361" s="261"/>
      <c r="BZ361" s="261"/>
      <c r="CA361" s="261"/>
      <c r="CB361" s="261">
        <v>0.86</v>
      </c>
      <c r="CC361" s="261">
        <v>0.87</v>
      </c>
      <c r="CD361" s="261">
        <v>0.88</v>
      </c>
      <c r="CE361" s="333"/>
      <c r="CF361" s="333"/>
      <c r="CG361" s="333"/>
      <c r="CH361" s="333"/>
      <c r="CI361" s="333"/>
      <c r="CJ361" s="333"/>
      <c r="CK361" s="333"/>
      <c r="CL361" s="333"/>
      <c r="CM361" s="333"/>
      <c r="CN361" s="333"/>
      <c r="CO361" s="333"/>
      <c r="CP361" s="333"/>
      <c r="CQ361" s="333"/>
      <c r="CR361" s="333"/>
      <c r="CS361" s="333"/>
      <c r="CT361" s="333"/>
      <c r="CU361" s="333"/>
      <c r="CV361" s="333"/>
      <c r="CW361" s="333"/>
      <c r="CX361" s="333"/>
      <c r="CY361" s="333"/>
      <c r="CZ361" s="333"/>
      <c r="DA361" s="333"/>
      <c r="DB361" s="374"/>
      <c r="DC361" s="154"/>
      <c r="DD361" s="179">
        <f t="shared" si="249"/>
        <v>143.31438398700615</v>
      </c>
      <c r="DE361" s="179">
        <f t="shared" si="250"/>
        <v>22.049426666666669</v>
      </c>
      <c r="DF361" s="179">
        <f t="shared" si="251"/>
        <v>15.769526666666669</v>
      </c>
      <c r="DG361" s="179">
        <f t="shared" si="252"/>
        <v>13.118013333333334</v>
      </c>
      <c r="DH361" s="180">
        <f t="shared" si="253"/>
        <v>31.6</v>
      </c>
      <c r="DI361" s="181">
        <f t="shared" si="272"/>
        <v>0</v>
      </c>
      <c r="DJ361" s="182">
        <f t="shared" si="267"/>
        <v>1</v>
      </c>
      <c r="DK361" s="182">
        <f t="shared" si="268"/>
        <v>0</v>
      </c>
      <c r="DL361" s="182">
        <f t="shared" si="273"/>
        <v>0</v>
      </c>
      <c r="DM361" s="182">
        <f t="shared" si="274"/>
        <v>0</v>
      </c>
      <c r="DN361" s="182">
        <f t="shared" si="275"/>
        <v>0</v>
      </c>
      <c r="DO361" s="182">
        <f t="shared" si="254"/>
        <v>1</v>
      </c>
      <c r="DP361" s="182">
        <f t="shared" si="255"/>
        <v>0</v>
      </c>
      <c r="DQ361" s="25">
        <f t="shared" si="256"/>
        <v>0</v>
      </c>
      <c r="DR361" s="169"/>
      <c r="DS361" s="166" t="str">
        <f t="shared" si="276"/>
        <v>A</v>
      </c>
      <c r="DT361" s="166" t="str">
        <f t="shared" si="277"/>
        <v>B</v>
      </c>
      <c r="DU361" s="167">
        <f t="shared" si="278"/>
        <v>2</v>
      </c>
      <c r="DV361" s="153" t="str">
        <f>VLOOKUP(M361,'Data Master kondisi'!$O$3:$P$11,2,FALSE)</f>
        <v>Z</v>
      </c>
      <c r="DW361" s="153">
        <f>LOOKUP(DV361,{"X","X","X","Y","Y","Y","Z","Z","Z"},{6,6,6,4,4,4,2,2,2})</f>
        <v>2</v>
      </c>
      <c r="DX361" s="153">
        <f t="shared" si="257"/>
        <v>1</v>
      </c>
      <c r="DY361" s="153">
        <f t="shared" si="279"/>
        <v>5</v>
      </c>
      <c r="DZ361" s="153" t="str">
        <f>VLOOKUP(G361,'Data Master class'!$A$5:$D$12,3,FALSE)</f>
        <v>B</v>
      </c>
      <c r="EA361" s="160" t="str">
        <f t="shared" si="280"/>
        <v>BAIK</v>
      </c>
      <c r="EB361" s="156"/>
      <c r="EC361" s="153">
        <f>VLOOKUP(G361,'Data Master class'!$A$5:$D$12,2,FALSE)</f>
        <v>3</v>
      </c>
      <c r="ED361" s="153" t="str">
        <f>VLOOKUP(H361,'Data Master class'!$E$5:$G$6,3,FALSE)</f>
        <v>X</v>
      </c>
      <c r="EE361" s="153">
        <f>VLOOKUP(H361,'Data Master class'!$E$5:$G$6,2,FALSE)</f>
        <v>2</v>
      </c>
      <c r="EF361" s="153">
        <f t="shared" si="281"/>
        <v>5</v>
      </c>
      <c r="EG361" s="153" t="str">
        <f t="shared" si="282"/>
        <v>CLASS 3</v>
      </c>
      <c r="EH361" s="153">
        <f t="shared" si="283"/>
        <v>10</v>
      </c>
      <c r="EI361" s="171"/>
      <c r="EJ361" s="441">
        <f t="shared" si="258"/>
        <v>0.29863013698630148</v>
      </c>
      <c r="EK361" s="441">
        <f t="shared" si="259"/>
        <v>7.1232876712328669E-2</v>
      </c>
      <c r="EL361" s="441">
        <f t="shared" si="260"/>
        <v>0.22739726027397253</v>
      </c>
      <c r="EM361" s="442">
        <f t="shared" si="284"/>
        <v>0.19908675799086759</v>
      </c>
      <c r="EN361" s="443" t="str">
        <f t="shared" si="285"/>
        <v>CUKUP</v>
      </c>
      <c r="EO361" s="195"/>
      <c r="EP361" s="196" t="e">
        <f>'2. SUHU &amp; FISIK TRAFO'!CY361</f>
        <v>#NAME?</v>
      </c>
      <c r="EQ361" s="168" t="e">
        <f t="shared" si="286"/>
        <v>#NAME?</v>
      </c>
      <c r="ER361" s="189" t="e">
        <f t="shared" si="287"/>
        <v>#NAME?</v>
      </c>
      <c r="ES361" s="195"/>
      <c r="ET361" s="447">
        <f t="shared" si="269"/>
        <v>16.917200000000001</v>
      </c>
      <c r="EU361" s="447">
        <f t="shared" si="288"/>
        <v>13.533760000000001</v>
      </c>
      <c r="EV361" s="448">
        <f t="shared" si="261"/>
        <v>16.917200000000001</v>
      </c>
      <c r="EW361" s="449" t="str">
        <f t="shared" si="289"/>
        <v>BAIK</v>
      </c>
      <c r="EX361" s="721"/>
      <c r="EY361" s="447">
        <f t="shared" si="270"/>
        <v>10.594799999999999</v>
      </c>
      <c r="EZ361" s="447">
        <f t="shared" si="262"/>
        <v>8.4758399999999998</v>
      </c>
      <c r="FA361" s="448">
        <f t="shared" si="271"/>
        <v>10.594799999999999</v>
      </c>
      <c r="FB361" s="449" t="str">
        <f t="shared" si="263"/>
        <v>BAIK</v>
      </c>
      <c r="FC361" s="195"/>
      <c r="FD361" s="453">
        <f t="shared" si="264"/>
        <v>14.4</v>
      </c>
      <c r="FE361" s="454">
        <f t="shared" si="265"/>
        <v>144.50867052023122</v>
      </c>
      <c r="FF361" s="725">
        <f t="shared" si="266"/>
        <v>9.9648000000000003</v>
      </c>
      <c r="FG361" s="202" t="str">
        <f t="shared" si="290"/>
        <v>BAIK</v>
      </c>
    </row>
    <row r="362" spans="1:163">
      <c r="A362" s="347">
        <v>350</v>
      </c>
      <c r="B362" s="764" t="s">
        <v>2232</v>
      </c>
      <c r="C362" s="331" t="s">
        <v>2091</v>
      </c>
      <c r="D362" s="259" t="s">
        <v>401</v>
      </c>
      <c r="E362" s="319" t="s">
        <v>1972</v>
      </c>
      <c r="F362" s="319" t="s">
        <v>2087</v>
      </c>
      <c r="G362" s="208" t="s">
        <v>206</v>
      </c>
      <c r="H362" s="214" t="s">
        <v>208</v>
      </c>
      <c r="I362" s="463" t="s">
        <v>2092</v>
      </c>
      <c r="J362" s="462" t="s">
        <v>2093</v>
      </c>
      <c r="K362" s="259" t="s">
        <v>341</v>
      </c>
      <c r="L362" s="259" t="s">
        <v>560</v>
      </c>
      <c r="M362" s="259">
        <v>200</v>
      </c>
      <c r="N362" s="259">
        <v>15167001</v>
      </c>
      <c r="O362" s="259">
        <v>2015</v>
      </c>
      <c r="P362" s="259" t="s">
        <v>316</v>
      </c>
      <c r="Q362" s="703">
        <v>0.79236111111094942</v>
      </c>
      <c r="R362" s="433">
        <v>44826</v>
      </c>
      <c r="S362" s="331" t="s">
        <v>318</v>
      </c>
      <c r="T362" s="331" t="s">
        <v>343</v>
      </c>
      <c r="U362" s="259">
        <v>4</v>
      </c>
      <c r="V362" s="259">
        <v>3</v>
      </c>
      <c r="W362" s="259">
        <v>3</v>
      </c>
      <c r="X362" s="259">
        <v>20000</v>
      </c>
      <c r="Y362" s="332">
        <v>389</v>
      </c>
      <c r="Z362" s="332">
        <v>402</v>
      </c>
      <c r="AA362" s="332">
        <v>401</v>
      </c>
      <c r="AB362" s="332">
        <v>232</v>
      </c>
      <c r="AC362" s="332">
        <v>233</v>
      </c>
      <c r="AD362" s="332">
        <v>231</v>
      </c>
      <c r="AE362" s="332">
        <v>240.3</v>
      </c>
      <c r="AF362" s="332">
        <v>90.1</v>
      </c>
      <c r="AG362" s="332">
        <v>148.80000000000001</v>
      </c>
      <c r="AH362" s="332">
        <v>112.4</v>
      </c>
      <c r="AI362" s="332">
        <v>78.8</v>
      </c>
      <c r="AJ362" s="332">
        <v>31.6</v>
      </c>
      <c r="AK362" s="332">
        <v>38.200000000000003</v>
      </c>
      <c r="AL362" s="332">
        <v>49.6</v>
      </c>
      <c r="AM362" s="332"/>
      <c r="AN362" s="332"/>
      <c r="AO362" s="332"/>
      <c r="AP362" s="332"/>
      <c r="AQ362" s="332">
        <v>26</v>
      </c>
      <c r="AR362" s="332">
        <v>17.399999999999999</v>
      </c>
      <c r="AS362" s="332">
        <v>28.1</v>
      </c>
      <c r="AT362" s="332">
        <v>10.1</v>
      </c>
      <c r="AU362" s="332">
        <v>82.8</v>
      </c>
      <c r="AV362" s="332">
        <v>30.5</v>
      </c>
      <c r="AW362" s="332">
        <v>66.099999999999994</v>
      </c>
      <c r="AX362" s="332">
        <v>42.6</v>
      </c>
      <c r="AY362" s="332">
        <v>0.86</v>
      </c>
      <c r="AZ362" s="332">
        <v>0.85</v>
      </c>
      <c r="BA362" s="332">
        <v>0.87</v>
      </c>
      <c r="BB362" s="261">
        <v>403</v>
      </c>
      <c r="BC362" s="261">
        <v>400</v>
      </c>
      <c r="BD362" s="261">
        <v>399</v>
      </c>
      <c r="BE362" s="261">
        <v>231</v>
      </c>
      <c r="BF362" s="261">
        <v>231</v>
      </c>
      <c r="BG362" s="261">
        <v>230</v>
      </c>
      <c r="BH362" s="261">
        <v>191</v>
      </c>
      <c r="BI362" s="261">
        <v>123.4</v>
      </c>
      <c r="BJ362" s="261">
        <v>116.3</v>
      </c>
      <c r="BK362" s="261">
        <v>79.099999999999994</v>
      </c>
      <c r="BL362" s="261">
        <v>47.1</v>
      </c>
      <c r="BM362" s="261">
        <v>49.6</v>
      </c>
      <c r="BN362" s="261">
        <v>24.6</v>
      </c>
      <c r="BO362" s="261">
        <v>27.3</v>
      </c>
      <c r="BP362" s="261"/>
      <c r="BQ362" s="261"/>
      <c r="BR362" s="261"/>
      <c r="BS362" s="261"/>
      <c r="BT362" s="261">
        <v>21.1</v>
      </c>
      <c r="BU362" s="261">
        <v>10.3</v>
      </c>
      <c r="BV362" s="261">
        <v>18</v>
      </c>
      <c r="BW362" s="261">
        <v>12.7</v>
      </c>
      <c r="BX362" s="261">
        <v>134.4</v>
      </c>
      <c r="BY362" s="261">
        <v>77.400000000000006</v>
      </c>
      <c r="BZ362" s="261">
        <v>76.400000000000006</v>
      </c>
      <c r="CA362" s="261">
        <v>51.8</v>
      </c>
      <c r="CB362" s="261">
        <v>0.85</v>
      </c>
      <c r="CC362" s="261">
        <v>0.87</v>
      </c>
      <c r="CD362" s="261">
        <v>0.87</v>
      </c>
      <c r="CE362" s="333"/>
      <c r="CF362" s="333"/>
      <c r="CG362" s="333"/>
      <c r="CH362" s="333"/>
      <c r="CI362" s="333"/>
      <c r="CJ362" s="333"/>
      <c r="CK362" s="333"/>
      <c r="CL362" s="333"/>
      <c r="CM362" s="333"/>
      <c r="CN362" s="333"/>
      <c r="CO362" s="333"/>
      <c r="CP362" s="333"/>
      <c r="CQ362" s="333"/>
      <c r="CR362" s="333"/>
      <c r="CS362" s="333"/>
      <c r="CT362" s="333"/>
      <c r="CU362" s="333"/>
      <c r="CV362" s="333"/>
      <c r="CW362" s="333"/>
      <c r="CX362" s="333"/>
      <c r="CY362" s="333"/>
      <c r="CZ362" s="333"/>
      <c r="DA362" s="333"/>
      <c r="DB362" s="374"/>
      <c r="DC362" s="154"/>
      <c r="DD362" s="179">
        <f t="shared" si="249"/>
        <v>290.95705473872056</v>
      </c>
      <c r="DE362" s="179">
        <f t="shared" si="250"/>
        <v>82.589507999999995</v>
      </c>
      <c r="DF362" s="179">
        <f t="shared" si="251"/>
        <v>30.966769333333332</v>
      </c>
      <c r="DG362" s="179">
        <f t="shared" si="252"/>
        <v>51.141568000000007</v>
      </c>
      <c r="DH362" s="180">
        <f t="shared" si="253"/>
        <v>240.3</v>
      </c>
      <c r="DI362" s="181">
        <f t="shared" si="272"/>
        <v>0</v>
      </c>
      <c r="DJ362" s="182">
        <f t="shared" si="267"/>
        <v>0</v>
      </c>
      <c r="DK362" s="182">
        <f t="shared" si="268"/>
        <v>0</v>
      </c>
      <c r="DL362" s="182">
        <f t="shared" si="273"/>
        <v>1</v>
      </c>
      <c r="DM362" s="182">
        <f t="shared" si="274"/>
        <v>0</v>
      </c>
      <c r="DN362" s="182">
        <f t="shared" si="275"/>
        <v>0</v>
      </c>
      <c r="DO362" s="182">
        <f t="shared" si="254"/>
        <v>0</v>
      </c>
      <c r="DP362" s="182">
        <f t="shared" si="255"/>
        <v>0</v>
      </c>
      <c r="DQ362" s="25">
        <f t="shared" si="256"/>
        <v>1</v>
      </c>
      <c r="DR362" s="169"/>
      <c r="DS362" s="166" t="str">
        <f t="shared" si="276"/>
        <v>A</v>
      </c>
      <c r="DT362" s="166" t="str">
        <f t="shared" si="277"/>
        <v>B</v>
      </c>
      <c r="DU362" s="167">
        <f t="shared" si="278"/>
        <v>2</v>
      </c>
      <c r="DV362" s="153" t="str">
        <f>VLOOKUP(M362,'Data Master kondisi'!$O$3:$P$11,2,FALSE)</f>
        <v>Y</v>
      </c>
      <c r="DW362" s="153">
        <f>LOOKUP(DV362,{"X","X","X","Y","Y","Y","Z","Z","Z"},{6,6,6,4,4,4,2,2,2})</f>
        <v>4</v>
      </c>
      <c r="DX362" s="153">
        <f t="shared" si="257"/>
        <v>1</v>
      </c>
      <c r="DY362" s="153">
        <f t="shared" si="279"/>
        <v>7</v>
      </c>
      <c r="DZ362" s="153" t="str">
        <f>VLOOKUP(G362,'Data Master class'!$A$5:$D$12,3,FALSE)</f>
        <v>B</v>
      </c>
      <c r="EA362" s="160" t="str">
        <f t="shared" si="280"/>
        <v>CUKUP</v>
      </c>
      <c r="EB362" s="156"/>
      <c r="EC362" s="153">
        <f>VLOOKUP(G362,'Data Master class'!$A$5:$D$12,2,FALSE)</f>
        <v>3</v>
      </c>
      <c r="ED362" s="153" t="str">
        <f>VLOOKUP(H362,'Data Master class'!$E$5:$G$6,3,FALSE)</f>
        <v>X</v>
      </c>
      <c r="EE362" s="153">
        <f>VLOOKUP(H362,'Data Master class'!$E$5:$G$6,2,FALSE)</f>
        <v>2</v>
      </c>
      <c r="EF362" s="153">
        <f t="shared" si="281"/>
        <v>5</v>
      </c>
      <c r="EG362" s="153" t="str">
        <f t="shared" si="282"/>
        <v>CLASS 3</v>
      </c>
      <c r="EH362" s="153">
        <f t="shared" si="283"/>
        <v>12</v>
      </c>
      <c r="EI362" s="171"/>
      <c r="EJ362" s="441">
        <f t="shared" si="258"/>
        <v>0.50438230383973304</v>
      </c>
      <c r="EK362" s="441">
        <f t="shared" si="259"/>
        <v>0.43593489148580966</v>
      </c>
      <c r="EL362" s="441">
        <f t="shared" si="260"/>
        <v>6.8447412353923057E-2</v>
      </c>
      <c r="EM362" s="442">
        <f t="shared" si="284"/>
        <v>0.33625486922648862</v>
      </c>
      <c r="EN362" s="443" t="str">
        <f t="shared" si="285"/>
        <v>BURUK</v>
      </c>
      <c r="EO362" s="195"/>
      <c r="EP362" s="196" t="e">
        <f>'2. SUHU &amp; FISIK TRAFO'!CY362</f>
        <v>#NAME?</v>
      </c>
      <c r="EQ362" s="168" t="e">
        <f t="shared" si="286"/>
        <v>#NAME?</v>
      </c>
      <c r="ER362" s="189" t="e">
        <f t="shared" si="287"/>
        <v>#NAME?</v>
      </c>
      <c r="ES362" s="195"/>
      <c r="ET362" s="447">
        <f t="shared" si="269"/>
        <v>111.11570000000002</v>
      </c>
      <c r="EU362" s="447">
        <f t="shared" si="288"/>
        <v>88.892560000000017</v>
      </c>
      <c r="EV362" s="448">
        <f t="shared" si="261"/>
        <v>55.557850000000009</v>
      </c>
      <c r="EW362" s="449" t="str">
        <f t="shared" si="289"/>
        <v>BAIK</v>
      </c>
      <c r="EX362" s="721"/>
      <c r="EY362" s="447">
        <f t="shared" si="270"/>
        <v>99.375399999999999</v>
      </c>
      <c r="EZ362" s="447">
        <f t="shared" si="262"/>
        <v>79.500320000000002</v>
      </c>
      <c r="FA362" s="448">
        <f t="shared" si="271"/>
        <v>49.6877</v>
      </c>
      <c r="FB362" s="449" t="str">
        <f t="shared" si="263"/>
        <v>BAIK</v>
      </c>
      <c r="FC362" s="195"/>
      <c r="FD362" s="453">
        <f t="shared" si="264"/>
        <v>112.4</v>
      </c>
      <c r="FE362" s="454">
        <f t="shared" si="265"/>
        <v>289.01734104046244</v>
      </c>
      <c r="FF362" s="725">
        <f t="shared" si="266"/>
        <v>38.8904</v>
      </c>
      <c r="FG362" s="202" t="str">
        <f t="shared" si="290"/>
        <v>BURUK</v>
      </c>
    </row>
    <row r="363" spans="1:163">
      <c r="A363" s="347">
        <v>351</v>
      </c>
      <c r="B363" s="764" t="s">
        <v>2232</v>
      </c>
      <c r="C363" s="331" t="s">
        <v>2094</v>
      </c>
      <c r="D363" s="259" t="s">
        <v>401</v>
      </c>
      <c r="E363" s="319" t="s">
        <v>1972</v>
      </c>
      <c r="F363" s="319" t="s">
        <v>2087</v>
      </c>
      <c r="G363" s="208" t="s">
        <v>206</v>
      </c>
      <c r="H363" s="214" t="s">
        <v>208</v>
      </c>
      <c r="I363" s="463" t="s">
        <v>2095</v>
      </c>
      <c r="J363" s="462" t="s">
        <v>2096</v>
      </c>
      <c r="K363" s="259" t="s">
        <v>315</v>
      </c>
      <c r="L363" s="259" t="s">
        <v>1085</v>
      </c>
      <c r="M363" s="259">
        <v>100</v>
      </c>
      <c r="N363" s="259" t="s">
        <v>1849</v>
      </c>
      <c r="O363" s="259">
        <v>2014</v>
      </c>
      <c r="P363" s="259" t="s">
        <v>316</v>
      </c>
      <c r="Q363" s="703">
        <v>0.81944444444525288</v>
      </c>
      <c r="R363" s="433">
        <v>44826</v>
      </c>
      <c r="S363" s="331" t="s">
        <v>318</v>
      </c>
      <c r="T363" s="331" t="s">
        <v>343</v>
      </c>
      <c r="U363" s="259">
        <v>3</v>
      </c>
      <c r="V363" s="259">
        <v>3</v>
      </c>
      <c r="W363" s="259">
        <v>3</v>
      </c>
      <c r="X363" s="259">
        <v>20000</v>
      </c>
      <c r="Y363" s="332">
        <v>406</v>
      </c>
      <c r="Z363" s="332">
        <v>404</v>
      </c>
      <c r="AA363" s="332">
        <v>403</v>
      </c>
      <c r="AB363" s="332">
        <v>233</v>
      </c>
      <c r="AC363" s="332">
        <v>234</v>
      </c>
      <c r="AD363" s="332">
        <v>232</v>
      </c>
      <c r="AE363" s="332">
        <v>65.7</v>
      </c>
      <c r="AF363" s="332">
        <v>41.4</v>
      </c>
      <c r="AG363" s="332">
        <v>35.6</v>
      </c>
      <c r="AH363" s="332">
        <v>34.4</v>
      </c>
      <c r="AI363" s="332">
        <v>18.5</v>
      </c>
      <c r="AJ363" s="332">
        <v>33.700000000000003</v>
      </c>
      <c r="AK363" s="332">
        <v>11.7</v>
      </c>
      <c r="AL363" s="332">
        <v>27</v>
      </c>
      <c r="AM363" s="332">
        <v>0</v>
      </c>
      <c r="AN363" s="332">
        <v>0.7</v>
      </c>
      <c r="AO363" s="332">
        <v>0</v>
      </c>
      <c r="AP363" s="332">
        <v>0</v>
      </c>
      <c r="AQ363" s="332">
        <v>44.8</v>
      </c>
      <c r="AR363" s="332">
        <v>5.7</v>
      </c>
      <c r="AS363" s="332">
        <v>24.4</v>
      </c>
      <c r="AT363" s="332">
        <v>28.7</v>
      </c>
      <c r="AU363" s="332"/>
      <c r="AV363" s="332"/>
      <c r="AW363" s="332"/>
      <c r="AX363" s="332"/>
      <c r="AY363" s="332">
        <v>0.86</v>
      </c>
      <c r="AZ363" s="332">
        <v>0.87</v>
      </c>
      <c r="BA363" s="332">
        <v>0.88</v>
      </c>
      <c r="BB363" s="261">
        <v>404</v>
      </c>
      <c r="BC363" s="261">
        <v>402</v>
      </c>
      <c r="BD363" s="261">
        <v>402</v>
      </c>
      <c r="BE363" s="261">
        <v>233</v>
      </c>
      <c r="BF363" s="261">
        <v>231</v>
      </c>
      <c r="BG363" s="261">
        <v>233</v>
      </c>
      <c r="BH363" s="261">
        <v>63.7</v>
      </c>
      <c r="BI363" s="261">
        <v>38.6</v>
      </c>
      <c r="BJ363" s="261">
        <v>59.3</v>
      </c>
      <c r="BK363" s="261">
        <v>34.700000000000003</v>
      </c>
      <c r="BL363" s="261">
        <v>32.799999999999997</v>
      </c>
      <c r="BM363" s="261">
        <v>37.799999999999997</v>
      </c>
      <c r="BN363" s="261">
        <v>26.7</v>
      </c>
      <c r="BO363" s="261">
        <v>31.4</v>
      </c>
      <c r="BP363" s="261">
        <v>0</v>
      </c>
      <c r="BQ363" s="261">
        <v>1.1000000000000001</v>
      </c>
      <c r="BR363" s="261">
        <v>0</v>
      </c>
      <c r="BS363" s="261">
        <v>1.1000000000000001</v>
      </c>
      <c r="BT363" s="261">
        <v>31.6</v>
      </c>
      <c r="BU363" s="261">
        <v>0.5</v>
      </c>
      <c r="BV363" s="261">
        <v>35.9</v>
      </c>
      <c r="BW363" s="261">
        <v>32.799999999999997</v>
      </c>
      <c r="BX363" s="261"/>
      <c r="BY363" s="261"/>
      <c r="BZ363" s="261"/>
      <c r="CA363" s="261"/>
      <c r="CB363" s="261">
        <v>0.85</v>
      </c>
      <c r="CC363" s="261">
        <v>0.87</v>
      </c>
      <c r="CD363" s="261">
        <v>0.86</v>
      </c>
      <c r="CE363" s="333"/>
      <c r="CF363" s="333"/>
      <c r="CG363" s="333"/>
      <c r="CH363" s="333"/>
      <c r="CI363" s="333"/>
      <c r="CJ363" s="333"/>
      <c r="CK363" s="333"/>
      <c r="CL363" s="333"/>
      <c r="CM363" s="333"/>
      <c r="CN363" s="333"/>
      <c r="CO363" s="333"/>
      <c r="CP363" s="333"/>
      <c r="CQ363" s="333"/>
      <c r="CR363" s="333"/>
      <c r="CS363" s="333"/>
      <c r="CT363" s="333"/>
      <c r="CU363" s="333"/>
      <c r="CV363" s="333"/>
      <c r="CW363" s="333"/>
      <c r="CX363" s="333"/>
      <c r="CY363" s="333"/>
      <c r="CZ363" s="333"/>
      <c r="DA363" s="333"/>
      <c r="DB363" s="374"/>
      <c r="DC363" s="154"/>
      <c r="DD363" s="179">
        <f t="shared" si="249"/>
        <v>142.95993786008034</v>
      </c>
      <c r="DE363" s="179">
        <f t="shared" si="250"/>
        <v>45.956930999999997</v>
      </c>
      <c r="DF363" s="179">
        <f t="shared" si="251"/>
        <v>28.959161999999999</v>
      </c>
      <c r="DG363" s="179">
        <f t="shared" si="252"/>
        <v>24.902081333333335</v>
      </c>
      <c r="DH363" s="180">
        <f t="shared" si="253"/>
        <v>65.7</v>
      </c>
      <c r="DI363" s="181">
        <f t="shared" si="272"/>
        <v>0</v>
      </c>
      <c r="DJ363" s="182">
        <f t="shared" si="267"/>
        <v>0</v>
      </c>
      <c r="DK363" s="182">
        <f t="shared" si="268"/>
        <v>1</v>
      </c>
      <c r="DL363" s="182">
        <f t="shared" si="273"/>
        <v>0</v>
      </c>
      <c r="DM363" s="182">
        <f t="shared" si="274"/>
        <v>0</v>
      </c>
      <c r="DN363" s="182">
        <f t="shared" si="275"/>
        <v>0</v>
      </c>
      <c r="DO363" s="182">
        <f t="shared" si="254"/>
        <v>1</v>
      </c>
      <c r="DP363" s="182">
        <f t="shared" si="255"/>
        <v>0</v>
      </c>
      <c r="DQ363" s="25">
        <f t="shared" si="256"/>
        <v>0</v>
      </c>
      <c r="DR363" s="169"/>
      <c r="DS363" s="166" t="str">
        <f t="shared" si="276"/>
        <v>A</v>
      </c>
      <c r="DT363" s="166" t="str">
        <f t="shared" si="277"/>
        <v>B</v>
      </c>
      <c r="DU363" s="167">
        <f t="shared" si="278"/>
        <v>2</v>
      </c>
      <c r="DV363" s="153" t="str">
        <f>VLOOKUP(M363,'Data Master kondisi'!$O$3:$P$11,2,FALSE)</f>
        <v>Z</v>
      </c>
      <c r="DW363" s="153">
        <f>LOOKUP(DV363,{"X","X","X","Y","Y","Y","Z","Z","Z"},{6,6,6,4,4,4,2,2,2})</f>
        <v>2</v>
      </c>
      <c r="DX363" s="153">
        <f t="shared" si="257"/>
        <v>1</v>
      </c>
      <c r="DY363" s="153">
        <f t="shared" si="279"/>
        <v>5</v>
      </c>
      <c r="DZ363" s="153" t="str">
        <f>VLOOKUP(G363,'Data Master class'!$A$5:$D$12,3,FALSE)</f>
        <v>B</v>
      </c>
      <c r="EA363" s="160" t="str">
        <f t="shared" si="280"/>
        <v>BAIK</v>
      </c>
      <c r="EB363" s="156"/>
      <c r="EC363" s="153">
        <f>VLOOKUP(G363,'Data Master class'!$A$5:$D$12,2,FALSE)</f>
        <v>3</v>
      </c>
      <c r="ED363" s="153" t="str">
        <f>VLOOKUP(H363,'Data Master class'!$E$5:$G$6,3,FALSE)</f>
        <v>X</v>
      </c>
      <c r="EE363" s="153">
        <f>VLOOKUP(H363,'Data Master class'!$E$5:$G$6,2,FALSE)</f>
        <v>2</v>
      </c>
      <c r="EF363" s="153">
        <f t="shared" si="281"/>
        <v>5</v>
      </c>
      <c r="EG363" s="153" t="str">
        <f t="shared" si="282"/>
        <v>CLASS 3</v>
      </c>
      <c r="EH363" s="153">
        <f t="shared" si="283"/>
        <v>10</v>
      </c>
      <c r="EI363" s="171"/>
      <c r="EJ363" s="441">
        <f t="shared" si="258"/>
        <v>0.38121934127540313</v>
      </c>
      <c r="EK363" s="441">
        <f t="shared" si="259"/>
        <v>0.12964260686755427</v>
      </c>
      <c r="EL363" s="441">
        <f t="shared" si="260"/>
        <v>0.25157673440784856</v>
      </c>
      <c r="EM363" s="442">
        <f t="shared" si="284"/>
        <v>0.25414622751693533</v>
      </c>
      <c r="EN363" s="443" t="str">
        <f t="shared" si="285"/>
        <v>KURANG</v>
      </c>
      <c r="EO363" s="195"/>
      <c r="EP363" s="196" t="e">
        <f>'2. SUHU &amp; FISIK TRAFO'!CY363</f>
        <v>#NAME?</v>
      </c>
      <c r="EQ363" s="168" t="e">
        <f t="shared" si="286"/>
        <v>#NAME?</v>
      </c>
      <c r="ER363" s="189" t="e">
        <f t="shared" si="287"/>
        <v>#NAME?</v>
      </c>
      <c r="ES363" s="195"/>
      <c r="ET363" s="447">
        <f t="shared" si="269"/>
        <v>33.254899999999999</v>
      </c>
      <c r="EU363" s="447">
        <f t="shared" si="288"/>
        <v>26.603920000000002</v>
      </c>
      <c r="EV363" s="448">
        <f t="shared" si="261"/>
        <v>33.254899999999999</v>
      </c>
      <c r="EW363" s="449" t="str">
        <f t="shared" si="289"/>
        <v>BAIK</v>
      </c>
      <c r="EX363" s="721"/>
      <c r="EY363" s="447">
        <f t="shared" si="270"/>
        <v>37.575600000000001</v>
      </c>
      <c r="EZ363" s="447">
        <f t="shared" si="262"/>
        <v>30.060480000000002</v>
      </c>
      <c r="FA363" s="448">
        <f t="shared" si="271"/>
        <v>37.575600000000001</v>
      </c>
      <c r="FB363" s="449" t="str">
        <f t="shared" si="263"/>
        <v>BAIK</v>
      </c>
      <c r="FC363" s="195"/>
      <c r="FD363" s="453">
        <f t="shared" si="264"/>
        <v>34.4</v>
      </c>
      <c r="FE363" s="454">
        <f t="shared" si="265"/>
        <v>144.50867052023122</v>
      </c>
      <c r="FF363" s="725">
        <f t="shared" si="266"/>
        <v>23.804799999999997</v>
      </c>
      <c r="FG363" s="202" t="str">
        <f t="shared" si="290"/>
        <v>BURUK</v>
      </c>
    </row>
    <row r="364" spans="1:163">
      <c r="A364" s="347">
        <v>352</v>
      </c>
      <c r="B364" s="764" t="s">
        <v>2232</v>
      </c>
      <c r="C364" s="331" t="s">
        <v>2097</v>
      </c>
      <c r="D364" s="259" t="s">
        <v>2098</v>
      </c>
      <c r="E364" s="319" t="s">
        <v>1972</v>
      </c>
      <c r="F364" s="319" t="s">
        <v>2018</v>
      </c>
      <c r="G364" s="208" t="s">
        <v>206</v>
      </c>
      <c r="H364" s="214" t="s">
        <v>209</v>
      </c>
      <c r="I364" s="463" t="s">
        <v>2099</v>
      </c>
      <c r="J364" s="462" t="s">
        <v>2100</v>
      </c>
      <c r="K364" s="259" t="s">
        <v>341</v>
      </c>
      <c r="L364" s="259" t="s">
        <v>1259</v>
      </c>
      <c r="M364" s="259">
        <v>100</v>
      </c>
      <c r="N364" s="259" t="s">
        <v>2101</v>
      </c>
      <c r="O364" s="259">
        <v>2017</v>
      </c>
      <c r="P364" s="259" t="s">
        <v>316</v>
      </c>
      <c r="Q364" s="703">
        <v>0.85416666666424135</v>
      </c>
      <c r="R364" s="433">
        <v>44826</v>
      </c>
      <c r="S364" s="331" t="s">
        <v>318</v>
      </c>
      <c r="T364" s="331" t="s">
        <v>343</v>
      </c>
      <c r="U364" s="259">
        <v>4</v>
      </c>
      <c r="V364" s="259">
        <v>2</v>
      </c>
      <c r="W364" s="259">
        <v>3</v>
      </c>
      <c r="X364" s="259">
        <v>20000</v>
      </c>
      <c r="Y364" s="332">
        <v>403</v>
      </c>
      <c r="Z364" s="332">
        <v>402</v>
      </c>
      <c r="AA364" s="332">
        <v>404</v>
      </c>
      <c r="AB364" s="332">
        <v>230</v>
      </c>
      <c r="AC364" s="332">
        <v>231</v>
      </c>
      <c r="AD364" s="332">
        <v>232</v>
      </c>
      <c r="AE364" s="332">
        <v>34.9</v>
      </c>
      <c r="AF364" s="332">
        <v>58.4</v>
      </c>
      <c r="AG364" s="332">
        <v>12.3</v>
      </c>
      <c r="AH364" s="332">
        <v>45.3</v>
      </c>
      <c r="AI364" s="332">
        <v>4.9000000000000004</v>
      </c>
      <c r="AJ364" s="332">
        <v>11.4</v>
      </c>
      <c r="AK364" s="332">
        <v>8.5</v>
      </c>
      <c r="AL364" s="332">
        <v>7.5</v>
      </c>
      <c r="AM364" s="332"/>
      <c r="AN364" s="332"/>
      <c r="AO364" s="332"/>
      <c r="AP364" s="332"/>
      <c r="AQ364" s="332">
        <v>31.6</v>
      </c>
      <c r="AR364" s="332">
        <v>44</v>
      </c>
      <c r="AS364" s="332">
        <v>5.5</v>
      </c>
      <c r="AT364" s="332">
        <v>36.299999999999997</v>
      </c>
      <c r="AU364" s="332"/>
      <c r="AV364" s="332"/>
      <c r="AW364" s="332"/>
      <c r="AX364" s="332"/>
      <c r="AY364" s="332">
        <v>0.86</v>
      </c>
      <c r="AZ364" s="332">
        <v>0.87</v>
      </c>
      <c r="BA364" s="332">
        <v>0.88</v>
      </c>
      <c r="BB364" s="261">
        <v>403</v>
      </c>
      <c r="BC364" s="261">
        <v>401</v>
      </c>
      <c r="BD364" s="261">
        <v>402</v>
      </c>
      <c r="BE364" s="261">
        <v>232</v>
      </c>
      <c r="BF364" s="261">
        <v>231</v>
      </c>
      <c r="BG364" s="261">
        <v>231</v>
      </c>
      <c r="BH364" s="261">
        <v>21.1</v>
      </c>
      <c r="BI364" s="261">
        <v>37.5</v>
      </c>
      <c r="BJ364" s="261">
        <v>10.9</v>
      </c>
      <c r="BK364" s="261">
        <v>22.2</v>
      </c>
      <c r="BL364" s="261">
        <v>2.6</v>
      </c>
      <c r="BM364" s="261">
        <v>6.5</v>
      </c>
      <c r="BN364" s="261">
        <v>5.8</v>
      </c>
      <c r="BO364" s="261">
        <v>5.0999999999999996</v>
      </c>
      <c r="BP364" s="261"/>
      <c r="BQ364" s="261"/>
      <c r="BR364" s="261"/>
      <c r="BS364" s="261"/>
      <c r="BT364" s="261">
        <v>23.5</v>
      </c>
      <c r="BU364" s="261">
        <v>28.6</v>
      </c>
      <c r="BV364" s="261">
        <v>4.0999999999999996</v>
      </c>
      <c r="BW364" s="261">
        <v>23.6</v>
      </c>
      <c r="BX364" s="261"/>
      <c r="BY364" s="261"/>
      <c r="BZ364" s="261"/>
      <c r="CA364" s="261"/>
      <c r="CB364" s="261">
        <v>0.86</v>
      </c>
      <c r="CC364" s="261">
        <v>0.88</v>
      </c>
      <c r="CD364" s="261">
        <v>0.89</v>
      </c>
      <c r="CE364" s="333"/>
      <c r="CF364" s="333"/>
      <c r="CG364" s="333"/>
      <c r="CH364" s="333"/>
      <c r="CI364" s="333"/>
      <c r="CJ364" s="333"/>
      <c r="CK364" s="333"/>
      <c r="CL364" s="333"/>
      <c r="CM364" s="333"/>
      <c r="CN364" s="333"/>
      <c r="CO364" s="333"/>
      <c r="CP364" s="333"/>
      <c r="CQ364" s="333"/>
      <c r="CR364" s="333"/>
      <c r="CS364" s="333"/>
      <c r="CT364" s="333"/>
      <c r="CU364" s="333"/>
      <c r="CV364" s="333"/>
      <c r="CW364" s="333"/>
      <c r="CX364" s="333"/>
      <c r="CY364" s="333"/>
      <c r="CZ364" s="333"/>
      <c r="DA364" s="333"/>
      <c r="DB364" s="374"/>
      <c r="DC364" s="154"/>
      <c r="DD364" s="179">
        <f t="shared" si="249"/>
        <v>143.4329235932816</v>
      </c>
      <c r="DE364" s="179">
        <f t="shared" si="250"/>
        <v>24.331930999999997</v>
      </c>
      <c r="DF364" s="179">
        <f t="shared" si="251"/>
        <v>40.715896000000001</v>
      </c>
      <c r="DG364" s="179">
        <f t="shared" si="252"/>
        <v>8.5754370000000009</v>
      </c>
      <c r="DH364" s="180">
        <f t="shared" si="253"/>
        <v>58.4</v>
      </c>
      <c r="DI364" s="181">
        <f t="shared" si="272"/>
        <v>0</v>
      </c>
      <c r="DJ364" s="182">
        <f t="shared" si="267"/>
        <v>1</v>
      </c>
      <c r="DK364" s="182">
        <f t="shared" si="268"/>
        <v>0</v>
      </c>
      <c r="DL364" s="182">
        <f t="shared" si="273"/>
        <v>0</v>
      </c>
      <c r="DM364" s="182">
        <f t="shared" si="274"/>
        <v>0</v>
      </c>
      <c r="DN364" s="182">
        <f t="shared" si="275"/>
        <v>0</v>
      </c>
      <c r="DO364" s="182">
        <f t="shared" si="254"/>
        <v>1</v>
      </c>
      <c r="DP364" s="182">
        <f t="shared" si="255"/>
        <v>0</v>
      </c>
      <c r="DQ364" s="25">
        <f t="shared" si="256"/>
        <v>0</v>
      </c>
      <c r="DR364" s="169"/>
      <c r="DS364" s="166" t="str">
        <f t="shared" si="276"/>
        <v>A</v>
      </c>
      <c r="DT364" s="166" t="str">
        <f t="shared" si="277"/>
        <v>C</v>
      </c>
      <c r="DU364" s="167">
        <f t="shared" si="278"/>
        <v>3</v>
      </c>
      <c r="DV364" s="153" t="str">
        <f>VLOOKUP(M364,'Data Master kondisi'!$O$3:$P$11,2,FALSE)</f>
        <v>Z</v>
      </c>
      <c r="DW364" s="153">
        <f>LOOKUP(DV364,{"X","X","X","Y","Y","Y","Z","Z","Z"},{6,6,6,4,4,4,2,2,2})</f>
        <v>2</v>
      </c>
      <c r="DX364" s="153">
        <f t="shared" si="257"/>
        <v>1</v>
      </c>
      <c r="DY364" s="153">
        <f t="shared" si="279"/>
        <v>6</v>
      </c>
      <c r="DZ364" s="153" t="str">
        <f>VLOOKUP(G364,'Data Master class'!$A$5:$D$12,3,FALSE)</f>
        <v>B</v>
      </c>
      <c r="EA364" s="160" t="str">
        <f t="shared" si="280"/>
        <v>CUKUP</v>
      </c>
      <c r="EB364" s="156"/>
      <c r="EC364" s="153">
        <f>VLOOKUP(G364,'Data Master class'!$A$5:$D$12,2,FALSE)</f>
        <v>3</v>
      </c>
      <c r="ED364" s="153" t="str">
        <f>VLOOKUP(H364,'Data Master class'!$E$5:$G$6,3,FALSE)</f>
        <v>Y</v>
      </c>
      <c r="EE364" s="153">
        <f>VLOOKUP(H364,'Data Master class'!$E$5:$G$6,2,FALSE)</f>
        <v>1</v>
      </c>
      <c r="EF364" s="153">
        <f t="shared" si="281"/>
        <v>4</v>
      </c>
      <c r="EG364" s="153" t="str">
        <f t="shared" si="282"/>
        <v>CLASS 3</v>
      </c>
      <c r="EH364" s="153">
        <f t="shared" si="283"/>
        <v>10</v>
      </c>
      <c r="EI364" s="171"/>
      <c r="EJ364" s="441">
        <f t="shared" si="258"/>
        <v>8.5227272727271923E-3</v>
      </c>
      <c r="EK364" s="441">
        <f t="shared" si="259"/>
        <v>0.65909090909090928</v>
      </c>
      <c r="EL364" s="441">
        <f t="shared" si="260"/>
        <v>0.65056818181818177</v>
      </c>
      <c r="EM364" s="442">
        <f t="shared" si="284"/>
        <v>0.43939393939393945</v>
      </c>
      <c r="EN364" s="443" t="str">
        <f t="shared" si="285"/>
        <v>BURUK</v>
      </c>
      <c r="EO364" s="195"/>
      <c r="EP364" s="196" t="e">
        <f>'2. SUHU &amp; FISIK TRAFO'!CY364</f>
        <v>#NAME?</v>
      </c>
      <c r="EQ364" s="168" t="e">
        <f t="shared" si="286"/>
        <v>#NAME?</v>
      </c>
      <c r="ER364" s="189" t="e">
        <f t="shared" si="287"/>
        <v>#NAME?</v>
      </c>
      <c r="ES364" s="195"/>
      <c r="ET364" s="447">
        <f t="shared" si="269"/>
        <v>24.371000000000002</v>
      </c>
      <c r="EU364" s="447">
        <f t="shared" si="288"/>
        <v>19.496800000000004</v>
      </c>
      <c r="EV364" s="448">
        <f t="shared" si="261"/>
        <v>24.371000000000002</v>
      </c>
      <c r="EW364" s="449" t="str">
        <f t="shared" si="289"/>
        <v>BAIK</v>
      </c>
      <c r="EX364" s="721"/>
      <c r="EY364" s="447">
        <f t="shared" si="270"/>
        <v>16.075600000000001</v>
      </c>
      <c r="EZ364" s="447">
        <f t="shared" si="262"/>
        <v>12.860480000000003</v>
      </c>
      <c r="FA364" s="448">
        <f t="shared" si="271"/>
        <v>16.075600000000001</v>
      </c>
      <c r="FB364" s="449" t="str">
        <f t="shared" si="263"/>
        <v>BAIK</v>
      </c>
      <c r="FC364" s="195"/>
      <c r="FD364" s="453">
        <f t="shared" si="264"/>
        <v>45.3</v>
      </c>
      <c r="FE364" s="454">
        <f t="shared" si="265"/>
        <v>144.50867052023122</v>
      </c>
      <c r="FF364" s="725">
        <f t="shared" si="266"/>
        <v>31.347599999999996</v>
      </c>
      <c r="FG364" s="202" t="str">
        <f t="shared" si="290"/>
        <v>BURUK</v>
      </c>
    </row>
    <row r="365" spans="1:163">
      <c r="A365" s="347">
        <v>353</v>
      </c>
      <c r="B365" s="764" t="s">
        <v>2239</v>
      </c>
      <c r="C365" s="331" t="s">
        <v>2102</v>
      </c>
      <c r="D365" s="259" t="s">
        <v>2103</v>
      </c>
      <c r="E365" s="319" t="s">
        <v>1488</v>
      </c>
      <c r="F365" s="319" t="s">
        <v>1488</v>
      </c>
      <c r="G365" s="208" t="s">
        <v>206</v>
      </c>
      <c r="H365" s="214" t="s">
        <v>208</v>
      </c>
      <c r="I365" s="463">
        <v>10810618601</v>
      </c>
      <c r="J365" s="462">
        <v>-269683570</v>
      </c>
      <c r="K365" s="259" t="s">
        <v>341</v>
      </c>
      <c r="L365" s="259" t="s">
        <v>571</v>
      </c>
      <c r="M365" s="259">
        <v>100</v>
      </c>
      <c r="N365" s="259">
        <v>15069265</v>
      </c>
      <c r="O365" s="259">
        <v>2015</v>
      </c>
      <c r="P365" s="259" t="s">
        <v>316</v>
      </c>
      <c r="Q365" s="461">
        <v>0.53402777777955635</v>
      </c>
      <c r="R365" s="433">
        <v>44797</v>
      </c>
      <c r="S365" s="331" t="s">
        <v>318</v>
      </c>
      <c r="T365" s="331" t="s">
        <v>607</v>
      </c>
      <c r="U365" s="259">
        <v>2</v>
      </c>
      <c r="V365" s="259">
        <v>2</v>
      </c>
      <c r="W365" s="259">
        <v>3</v>
      </c>
      <c r="X365" s="259">
        <v>20000</v>
      </c>
      <c r="Y365" s="332">
        <v>390</v>
      </c>
      <c r="Z365" s="332">
        <v>393</v>
      </c>
      <c r="AA365" s="332">
        <v>389</v>
      </c>
      <c r="AB365" s="332">
        <v>225</v>
      </c>
      <c r="AC365" s="332">
        <v>228</v>
      </c>
      <c r="AD365" s="332">
        <v>222</v>
      </c>
      <c r="AE365" s="332">
        <v>77</v>
      </c>
      <c r="AF365" s="332">
        <v>67</v>
      </c>
      <c r="AG365" s="332">
        <v>79</v>
      </c>
      <c r="AH365" s="332">
        <v>45</v>
      </c>
      <c r="AI365" s="332"/>
      <c r="AJ365" s="332"/>
      <c r="AK365" s="332"/>
      <c r="AL365" s="332"/>
      <c r="AM365" s="332"/>
      <c r="AN365" s="332"/>
      <c r="AO365" s="332"/>
      <c r="AP365" s="332"/>
      <c r="AQ365" s="332">
        <v>37</v>
      </c>
      <c r="AR365" s="332">
        <v>51</v>
      </c>
      <c r="AS365" s="332">
        <v>58</v>
      </c>
      <c r="AT365" s="332">
        <v>28</v>
      </c>
      <c r="AU365" s="332">
        <v>40</v>
      </c>
      <c r="AV365" s="332">
        <v>16</v>
      </c>
      <c r="AW365" s="332">
        <v>21</v>
      </c>
      <c r="AX365" s="332">
        <v>28</v>
      </c>
      <c r="AY365" s="332">
        <v>955</v>
      </c>
      <c r="AZ365" s="332">
        <v>969</v>
      </c>
      <c r="BA365" s="332">
        <v>957</v>
      </c>
      <c r="BB365" s="261">
        <v>382</v>
      </c>
      <c r="BC365" s="261">
        <v>384</v>
      </c>
      <c r="BD365" s="261">
        <v>382</v>
      </c>
      <c r="BE365" s="261">
        <v>221</v>
      </c>
      <c r="BF365" s="261">
        <v>224</v>
      </c>
      <c r="BG365" s="261">
        <v>220</v>
      </c>
      <c r="BH365" s="261">
        <v>55</v>
      </c>
      <c r="BI365" s="261">
        <v>49</v>
      </c>
      <c r="BJ365" s="261">
        <v>51</v>
      </c>
      <c r="BK365" s="261">
        <v>17</v>
      </c>
      <c r="BL365" s="261"/>
      <c r="BM365" s="261"/>
      <c r="BN365" s="261"/>
      <c r="BO365" s="261"/>
      <c r="BP365" s="261"/>
      <c r="BQ365" s="261"/>
      <c r="BR365" s="261"/>
      <c r="BS365" s="261"/>
      <c r="BT365" s="261">
        <v>30</v>
      </c>
      <c r="BU365" s="261">
        <v>33</v>
      </c>
      <c r="BV365" s="261">
        <v>41</v>
      </c>
      <c r="BW365" s="261">
        <v>81</v>
      </c>
      <c r="BX365" s="261">
        <v>15</v>
      </c>
      <c r="BY365" s="261">
        <v>16</v>
      </c>
      <c r="BZ365" s="261">
        <v>10</v>
      </c>
      <c r="CA365" s="261">
        <v>9</v>
      </c>
      <c r="CB365" s="720">
        <v>0.91500000000000004</v>
      </c>
      <c r="CC365" s="720">
        <v>0.95399999999999996</v>
      </c>
      <c r="CD365" s="720">
        <v>0.86499999999999999</v>
      </c>
      <c r="CE365" s="333"/>
      <c r="CF365" s="333"/>
      <c r="CG365" s="333"/>
      <c r="CH365" s="333"/>
      <c r="CI365" s="333"/>
      <c r="CJ365" s="333"/>
      <c r="CK365" s="333"/>
      <c r="CL365" s="333"/>
      <c r="CM365" s="333"/>
      <c r="CN365" s="333"/>
      <c r="CO365" s="333"/>
      <c r="CP365" s="333"/>
      <c r="CQ365" s="333">
        <v>219</v>
      </c>
      <c r="CR365" s="333">
        <v>32201903146</v>
      </c>
      <c r="CS365" s="333">
        <v>222</v>
      </c>
      <c r="CT365" s="333">
        <v>86058596322</v>
      </c>
      <c r="CU365" s="333">
        <v>218</v>
      </c>
      <c r="CV365" s="333">
        <v>163200008498</v>
      </c>
      <c r="CW365" s="333">
        <v>219</v>
      </c>
      <c r="CX365" s="333">
        <v>86058597013</v>
      </c>
      <c r="CY365" s="333">
        <v>222</v>
      </c>
      <c r="CZ365" s="333">
        <v>32201903762</v>
      </c>
      <c r="DA365" s="333">
        <v>218</v>
      </c>
      <c r="DB365" s="374">
        <v>163200013238</v>
      </c>
      <c r="DC365" s="48"/>
      <c r="DD365" s="179">
        <f t="shared" si="249"/>
        <v>147.96109609579986</v>
      </c>
      <c r="DE365" s="179">
        <f t="shared" si="250"/>
        <v>52.040706666666672</v>
      </c>
      <c r="DF365" s="179">
        <f t="shared" si="251"/>
        <v>45.28217333333334</v>
      </c>
      <c r="DG365" s="179">
        <f t="shared" si="252"/>
        <v>53.392413333333344</v>
      </c>
      <c r="DH365" s="180">
        <f t="shared" si="253"/>
        <v>79</v>
      </c>
      <c r="DI365" s="181">
        <f t="shared" si="272"/>
        <v>218</v>
      </c>
      <c r="DJ365" s="182">
        <f t="shared" si="267"/>
        <v>0</v>
      </c>
      <c r="DK365" s="182">
        <f t="shared" si="268"/>
        <v>0</v>
      </c>
      <c r="DL365" s="182">
        <f t="shared" si="273"/>
        <v>1</v>
      </c>
      <c r="DM365" s="182">
        <f t="shared" si="274"/>
        <v>0</v>
      </c>
      <c r="DN365" s="182">
        <f t="shared" si="275"/>
        <v>0</v>
      </c>
      <c r="DO365" s="182">
        <f t="shared" si="254"/>
        <v>0</v>
      </c>
      <c r="DP365" s="182">
        <f t="shared" si="255"/>
        <v>1</v>
      </c>
      <c r="DQ365" s="25">
        <f t="shared" si="256"/>
        <v>0</v>
      </c>
      <c r="DR365" s="169"/>
      <c r="DS365" s="166" t="str">
        <f t="shared" si="276"/>
        <v>A</v>
      </c>
      <c r="DT365" s="166" t="str">
        <f t="shared" si="277"/>
        <v>A</v>
      </c>
      <c r="DU365" s="167">
        <f t="shared" si="278"/>
        <v>1</v>
      </c>
      <c r="DV365" s="153" t="str">
        <f>VLOOKUP(M365,'Data Master kondisi'!$O$3:$P$11,2,FALSE)</f>
        <v>Z</v>
      </c>
      <c r="DW365" s="153">
        <f>LOOKUP(DV365,{"X","X","X","Y","Y","Y","Z","Z","Z"},{6,6,6,4,4,4,2,2,2})</f>
        <v>2</v>
      </c>
      <c r="DX365" s="153">
        <f t="shared" si="257"/>
        <v>1</v>
      </c>
      <c r="DY365" s="153">
        <f t="shared" si="279"/>
        <v>4</v>
      </c>
      <c r="DZ365" s="153" t="str">
        <f>VLOOKUP(G365,'Data Master class'!$A$5:$D$12,3,FALSE)</f>
        <v>B</v>
      </c>
      <c r="EA365" s="160" t="str">
        <f t="shared" si="280"/>
        <v>BAIK</v>
      </c>
      <c r="EB365" s="156"/>
      <c r="EC365" s="153">
        <f>VLOOKUP(G365,'Data Master class'!$A$5:$D$12,2,FALSE)</f>
        <v>3</v>
      </c>
      <c r="ED365" s="153" t="str">
        <f>VLOOKUP(H365,'Data Master class'!$E$5:$G$6,3,FALSE)</f>
        <v>X</v>
      </c>
      <c r="EE365" s="153">
        <f>VLOOKUP(H365,'Data Master class'!$E$5:$G$6,2,FALSE)</f>
        <v>2</v>
      </c>
      <c r="EF365" s="153">
        <f t="shared" si="281"/>
        <v>5</v>
      </c>
      <c r="EG365" s="153" t="str">
        <f t="shared" si="282"/>
        <v>CLASS 3</v>
      </c>
      <c r="EH365" s="153">
        <f t="shared" si="283"/>
        <v>9</v>
      </c>
      <c r="EI365" s="171"/>
      <c r="EJ365" s="441">
        <f t="shared" si="258"/>
        <v>3.5874439461883477E-2</v>
      </c>
      <c r="EK365" s="441">
        <f t="shared" si="259"/>
        <v>9.865470852017931E-2</v>
      </c>
      <c r="EL365" s="441">
        <f t="shared" si="260"/>
        <v>6.2780269058296034E-2</v>
      </c>
      <c r="EM365" s="442">
        <f t="shared" si="284"/>
        <v>6.57698056801196E-2</v>
      </c>
      <c r="EN365" s="443" t="str">
        <f t="shared" si="285"/>
        <v>BAIK</v>
      </c>
      <c r="EO365" s="195"/>
      <c r="EP365" s="196" t="e">
        <f>'2. SUHU &amp; FISIK TRAFO'!CY365</f>
        <v>#NAME?</v>
      </c>
      <c r="EQ365" s="168" t="e">
        <f t="shared" si="286"/>
        <v>#NAME?</v>
      </c>
      <c r="ER365" s="189" t="e">
        <f t="shared" si="287"/>
        <v>#NAME?</v>
      </c>
      <c r="ES365" s="195"/>
      <c r="ET365" s="447">
        <f t="shared" si="269"/>
        <v>50.139000000000003</v>
      </c>
      <c r="EU365" s="447">
        <f t="shared" si="288"/>
        <v>40.111200000000004</v>
      </c>
      <c r="EV365" s="448">
        <f t="shared" si="261"/>
        <v>50.139000000000003</v>
      </c>
      <c r="EW365" s="449" t="str">
        <f t="shared" si="289"/>
        <v>BAIK</v>
      </c>
      <c r="EX365" s="721"/>
      <c r="EY365" s="447">
        <f t="shared" si="270"/>
        <v>34.350999999999999</v>
      </c>
      <c r="EZ365" s="447">
        <f t="shared" si="262"/>
        <v>27.480800000000002</v>
      </c>
      <c r="FA365" s="448">
        <f t="shared" si="271"/>
        <v>34.350999999999999</v>
      </c>
      <c r="FB365" s="449" t="str">
        <f t="shared" si="263"/>
        <v>BAIK</v>
      </c>
      <c r="FC365" s="195"/>
      <c r="FD365" s="453">
        <f t="shared" si="264"/>
        <v>45</v>
      </c>
      <c r="FE365" s="454">
        <f t="shared" si="265"/>
        <v>144.50867052023122</v>
      </c>
      <c r="FF365" s="725">
        <f t="shared" si="266"/>
        <v>31.14</v>
      </c>
      <c r="FG365" s="202" t="str">
        <f t="shared" si="290"/>
        <v>BURUK</v>
      </c>
    </row>
    <row r="366" spans="1:163">
      <c r="A366" s="347">
        <v>354</v>
      </c>
      <c r="B366" s="764" t="s">
        <v>2239</v>
      </c>
      <c r="C366" s="331" t="s">
        <v>2104</v>
      </c>
      <c r="D366" s="259" t="s">
        <v>2105</v>
      </c>
      <c r="E366" s="319" t="s">
        <v>1488</v>
      </c>
      <c r="F366" s="319" t="s">
        <v>1488</v>
      </c>
      <c r="G366" s="208" t="s">
        <v>206</v>
      </c>
      <c r="H366" s="214" t="s">
        <v>209</v>
      </c>
      <c r="I366" s="463"/>
      <c r="J366" s="462"/>
      <c r="K366" s="259" t="s">
        <v>341</v>
      </c>
      <c r="L366" s="259" t="s">
        <v>310</v>
      </c>
      <c r="M366" s="259">
        <v>100</v>
      </c>
      <c r="N366" s="259">
        <v>10233710</v>
      </c>
      <c r="O366" s="259">
        <v>2010</v>
      </c>
      <c r="P366" s="259" t="s">
        <v>316</v>
      </c>
      <c r="Q366" s="703">
        <v>0.45555555555620231</v>
      </c>
      <c r="R366" s="433">
        <v>44802</v>
      </c>
      <c r="S366" s="331" t="s">
        <v>318</v>
      </c>
      <c r="T366" s="331" t="s">
        <v>607</v>
      </c>
      <c r="U366" s="259">
        <v>3</v>
      </c>
      <c r="V366" s="259">
        <v>2</v>
      </c>
      <c r="W366" s="259">
        <v>3</v>
      </c>
      <c r="X366" s="259">
        <v>20000</v>
      </c>
      <c r="Y366" s="332">
        <v>409</v>
      </c>
      <c r="Z366" s="332">
        <v>407</v>
      </c>
      <c r="AA366" s="332">
        <v>410</v>
      </c>
      <c r="AB366" s="332">
        <v>238</v>
      </c>
      <c r="AC366" s="332">
        <v>241</v>
      </c>
      <c r="AD366" s="332">
        <v>236</v>
      </c>
      <c r="AE366" s="332">
        <v>32</v>
      </c>
      <c r="AF366" s="332">
        <v>19</v>
      </c>
      <c r="AG366" s="332">
        <v>40</v>
      </c>
      <c r="AH366" s="332">
        <v>25</v>
      </c>
      <c r="AI366" s="332">
        <v>28</v>
      </c>
      <c r="AJ366" s="332">
        <v>13</v>
      </c>
      <c r="AK366" s="332">
        <v>24</v>
      </c>
      <c r="AL366" s="332">
        <v>19</v>
      </c>
      <c r="AM366" s="332">
        <v>4</v>
      </c>
      <c r="AN366" s="332">
        <v>6</v>
      </c>
      <c r="AO366" s="332">
        <v>16</v>
      </c>
      <c r="AP366" s="332">
        <v>6</v>
      </c>
      <c r="AQ366" s="332"/>
      <c r="AR366" s="332"/>
      <c r="AS366" s="332"/>
      <c r="AT366" s="332"/>
      <c r="AU366" s="332"/>
      <c r="AV366" s="332"/>
      <c r="AW366" s="332"/>
      <c r="AX366" s="332"/>
      <c r="AY366" s="332">
        <v>927</v>
      </c>
      <c r="AZ366" s="332">
        <v>928</v>
      </c>
      <c r="BA366" s="332">
        <v>947</v>
      </c>
      <c r="BB366" s="261">
        <v>402</v>
      </c>
      <c r="BC366" s="261">
        <v>400</v>
      </c>
      <c r="BD366" s="261">
        <v>399</v>
      </c>
      <c r="BE366" s="261">
        <v>233</v>
      </c>
      <c r="BF366" s="261">
        <v>237</v>
      </c>
      <c r="BG366" s="261">
        <v>226</v>
      </c>
      <c r="BH366" s="261">
        <v>30</v>
      </c>
      <c r="BI366" s="261">
        <v>18</v>
      </c>
      <c r="BJ366" s="261">
        <v>31</v>
      </c>
      <c r="BK366" s="261">
        <v>12</v>
      </c>
      <c r="BL366" s="261">
        <v>24</v>
      </c>
      <c r="BM366" s="261">
        <v>17</v>
      </c>
      <c r="BN366" s="261">
        <v>24</v>
      </c>
      <c r="BO366" s="261">
        <v>7</v>
      </c>
      <c r="BP366" s="261">
        <v>6</v>
      </c>
      <c r="BQ366" s="261">
        <v>1</v>
      </c>
      <c r="BR366" s="261">
        <v>7</v>
      </c>
      <c r="BS366" s="261">
        <v>5</v>
      </c>
      <c r="BT366" s="261"/>
      <c r="BU366" s="261"/>
      <c r="BV366" s="261"/>
      <c r="BW366" s="261"/>
      <c r="BX366" s="261"/>
      <c r="BY366" s="261"/>
      <c r="BZ366" s="261"/>
      <c r="CA366" s="261"/>
      <c r="CB366" s="720">
        <v>0.85499999999999998</v>
      </c>
      <c r="CC366" s="720">
        <v>0.84899999999999998</v>
      </c>
      <c r="CD366" s="720">
        <v>0.90900000000000003</v>
      </c>
      <c r="CE366" s="333">
        <v>230</v>
      </c>
      <c r="CF366" s="333">
        <v>86058362749</v>
      </c>
      <c r="CG366" s="333">
        <v>235</v>
      </c>
      <c r="CH366" s="333">
        <v>163200054291</v>
      </c>
      <c r="CI366" s="333">
        <v>224</v>
      </c>
      <c r="CJ366" s="333">
        <v>163200004627</v>
      </c>
      <c r="CK366" s="333">
        <v>230</v>
      </c>
      <c r="CL366" s="333">
        <v>56601339684</v>
      </c>
      <c r="CM366" s="333">
        <v>235</v>
      </c>
      <c r="CN366" s="333">
        <v>86058367829</v>
      </c>
      <c r="CO366" s="333">
        <v>224</v>
      </c>
      <c r="CP366" s="333">
        <v>163200054848</v>
      </c>
      <c r="CQ366" s="333"/>
      <c r="CR366" s="333"/>
      <c r="CS366" s="333"/>
      <c r="CT366" s="333"/>
      <c r="CU366" s="333"/>
      <c r="CV366" s="333"/>
      <c r="CW366" s="333"/>
      <c r="CX366" s="333"/>
      <c r="CY366" s="333"/>
      <c r="CZ366" s="333"/>
      <c r="DA366" s="333"/>
      <c r="DB366" s="374"/>
      <c r="DC366" s="48"/>
      <c r="DD366" s="179">
        <f t="shared" si="249"/>
        <v>141.44404944883968</v>
      </c>
      <c r="DE366" s="179">
        <f t="shared" si="250"/>
        <v>22.623786666666668</v>
      </c>
      <c r="DF366" s="179">
        <f t="shared" si="251"/>
        <v>13.432873333333333</v>
      </c>
      <c r="DG366" s="179">
        <f t="shared" si="252"/>
        <v>28.279733333333333</v>
      </c>
      <c r="DH366" s="180">
        <f t="shared" si="253"/>
        <v>40</v>
      </c>
      <c r="DI366" s="181">
        <f t="shared" si="272"/>
        <v>224</v>
      </c>
      <c r="DJ366" s="182">
        <f t="shared" si="267"/>
        <v>1</v>
      </c>
      <c r="DK366" s="182">
        <f t="shared" si="268"/>
        <v>0</v>
      </c>
      <c r="DL366" s="182">
        <f t="shared" si="273"/>
        <v>0</v>
      </c>
      <c r="DM366" s="182">
        <f t="shared" si="274"/>
        <v>0</v>
      </c>
      <c r="DN366" s="182">
        <f t="shared" si="275"/>
        <v>0</v>
      </c>
      <c r="DO366" s="182">
        <f t="shared" si="254"/>
        <v>1</v>
      </c>
      <c r="DP366" s="182">
        <f t="shared" si="255"/>
        <v>0</v>
      </c>
      <c r="DQ366" s="25">
        <f t="shared" si="256"/>
        <v>0</v>
      </c>
      <c r="DR366" s="169"/>
      <c r="DS366" s="166" t="str">
        <f t="shared" si="276"/>
        <v>A</v>
      </c>
      <c r="DT366" s="166" t="str">
        <f t="shared" si="277"/>
        <v>B</v>
      </c>
      <c r="DU366" s="167">
        <f t="shared" si="278"/>
        <v>2</v>
      </c>
      <c r="DV366" s="153" t="str">
        <f>VLOOKUP(M366,'Data Master kondisi'!$O$3:$P$11,2,FALSE)</f>
        <v>Z</v>
      </c>
      <c r="DW366" s="153">
        <f>LOOKUP(DV366,{"X","X","X","Y","Y","Y","Z","Z","Z"},{6,6,6,4,4,4,2,2,2})</f>
        <v>2</v>
      </c>
      <c r="DX366" s="153">
        <f t="shared" si="257"/>
        <v>1</v>
      </c>
      <c r="DY366" s="153">
        <f t="shared" si="279"/>
        <v>5</v>
      </c>
      <c r="DZ366" s="153" t="str">
        <f>VLOOKUP(G366,'Data Master class'!$A$5:$D$12,3,FALSE)</f>
        <v>B</v>
      </c>
      <c r="EA366" s="160" t="str">
        <f t="shared" si="280"/>
        <v>BAIK</v>
      </c>
      <c r="EB366" s="156"/>
      <c r="EC366" s="153">
        <f>VLOOKUP(G366,'Data Master class'!$A$5:$D$12,2,FALSE)</f>
        <v>3</v>
      </c>
      <c r="ED366" s="153" t="str">
        <f>VLOOKUP(H366,'Data Master class'!$E$5:$G$6,3,FALSE)</f>
        <v>Y</v>
      </c>
      <c r="EE366" s="153">
        <f>VLOOKUP(H366,'Data Master class'!$E$5:$G$6,2,FALSE)</f>
        <v>1</v>
      </c>
      <c r="EF366" s="153">
        <f t="shared" si="281"/>
        <v>4</v>
      </c>
      <c r="EG366" s="153" t="str">
        <f t="shared" si="282"/>
        <v>CLASS 3</v>
      </c>
      <c r="EH366" s="153">
        <f t="shared" si="283"/>
        <v>9</v>
      </c>
      <c r="EI366" s="171"/>
      <c r="EJ366" s="441">
        <f t="shared" si="258"/>
        <v>5.4945054945054986E-2</v>
      </c>
      <c r="EK366" s="441">
        <f t="shared" si="259"/>
        <v>0.37362637362637358</v>
      </c>
      <c r="EL366" s="441">
        <f t="shared" si="260"/>
        <v>0.31868131868131871</v>
      </c>
      <c r="EM366" s="442">
        <f t="shared" si="284"/>
        <v>0.24908424908424909</v>
      </c>
      <c r="EN366" s="443" t="str">
        <f t="shared" si="285"/>
        <v>KURANG</v>
      </c>
      <c r="EO366" s="195"/>
      <c r="EP366" s="196" t="e">
        <f>'2. SUHU &amp; FISIK TRAFO'!CY366</f>
        <v>#NAME?</v>
      </c>
      <c r="EQ366" s="168" t="e">
        <f t="shared" si="286"/>
        <v>#NAME?</v>
      </c>
      <c r="ER366" s="189" t="e">
        <f t="shared" si="287"/>
        <v>#NAME?</v>
      </c>
      <c r="ES366" s="195"/>
      <c r="ET366" s="447">
        <f t="shared" si="269"/>
        <v>21.635000000000002</v>
      </c>
      <c r="EU366" s="447">
        <f t="shared" si="288"/>
        <v>17.308000000000003</v>
      </c>
      <c r="EV366" s="448">
        <f t="shared" si="261"/>
        <v>21.635000000000002</v>
      </c>
      <c r="EW366" s="449" t="str">
        <f t="shared" si="289"/>
        <v>BAIK</v>
      </c>
      <c r="EX366" s="721"/>
      <c r="EY366" s="447">
        <f t="shared" si="270"/>
        <v>18.262</v>
      </c>
      <c r="EZ366" s="447">
        <f t="shared" si="262"/>
        <v>14.6096</v>
      </c>
      <c r="FA366" s="448">
        <f t="shared" si="271"/>
        <v>18.262</v>
      </c>
      <c r="FB366" s="449" t="str">
        <f t="shared" si="263"/>
        <v>BAIK</v>
      </c>
      <c r="FC366" s="195"/>
      <c r="FD366" s="453">
        <f t="shared" si="264"/>
        <v>25</v>
      </c>
      <c r="FE366" s="454">
        <f t="shared" si="265"/>
        <v>144.50867052023122</v>
      </c>
      <c r="FF366" s="725">
        <f t="shared" si="266"/>
        <v>17.299999999999997</v>
      </c>
      <c r="FG366" s="202" t="str">
        <f t="shared" si="290"/>
        <v>KURANG</v>
      </c>
    </row>
    <row r="367" spans="1:163">
      <c r="A367" s="347">
        <v>355</v>
      </c>
      <c r="B367" s="764" t="s">
        <v>2239</v>
      </c>
      <c r="C367" s="331" t="s">
        <v>2106</v>
      </c>
      <c r="D367" s="259" t="s">
        <v>2107</v>
      </c>
      <c r="E367" s="319" t="s">
        <v>1488</v>
      </c>
      <c r="F367" s="319" t="s">
        <v>1488</v>
      </c>
      <c r="G367" s="208" t="s">
        <v>206</v>
      </c>
      <c r="H367" s="214" t="s">
        <v>208</v>
      </c>
      <c r="I367" s="463">
        <v>10812430153</v>
      </c>
      <c r="J367" s="462">
        <v>-2705349</v>
      </c>
      <c r="K367" s="259" t="s">
        <v>315</v>
      </c>
      <c r="L367" s="259" t="s">
        <v>572</v>
      </c>
      <c r="M367" s="259">
        <v>25</v>
      </c>
      <c r="N367" s="259">
        <v>190088100</v>
      </c>
      <c r="O367" s="259">
        <v>2019</v>
      </c>
      <c r="P367" s="259" t="s">
        <v>316</v>
      </c>
      <c r="Q367" s="461">
        <v>0.52013888888905058</v>
      </c>
      <c r="R367" s="433">
        <v>44802</v>
      </c>
      <c r="S367" s="331" t="s">
        <v>318</v>
      </c>
      <c r="T367" s="331" t="s">
        <v>607</v>
      </c>
      <c r="U367" s="259">
        <v>2</v>
      </c>
      <c r="V367" s="259">
        <v>2</v>
      </c>
      <c r="W367" s="259">
        <v>3</v>
      </c>
      <c r="X367" s="259">
        <v>20000</v>
      </c>
      <c r="Y367" s="332"/>
      <c r="Z367" s="332">
        <v>396</v>
      </c>
      <c r="AA367" s="332"/>
      <c r="AB367" s="332"/>
      <c r="AC367" s="332">
        <v>227</v>
      </c>
      <c r="AD367" s="332">
        <v>227</v>
      </c>
      <c r="AE367" s="332"/>
      <c r="AF367" s="332">
        <v>7</v>
      </c>
      <c r="AG367" s="332">
        <v>23</v>
      </c>
      <c r="AH367" s="332">
        <v>21</v>
      </c>
      <c r="AI367" s="332"/>
      <c r="AJ367" s="332">
        <v>4</v>
      </c>
      <c r="AK367" s="332">
        <v>11</v>
      </c>
      <c r="AL367" s="332">
        <v>10</v>
      </c>
      <c r="AM367" s="332"/>
      <c r="AN367" s="332">
        <v>3</v>
      </c>
      <c r="AO367" s="332">
        <v>12</v>
      </c>
      <c r="AP367" s="332">
        <v>11</v>
      </c>
      <c r="AQ367" s="332"/>
      <c r="AR367" s="332"/>
      <c r="AS367" s="332"/>
      <c r="AT367" s="332"/>
      <c r="AU367" s="332"/>
      <c r="AV367" s="332"/>
      <c r="AW367" s="332"/>
      <c r="AX367" s="332"/>
      <c r="AY367" s="332"/>
      <c r="AZ367" s="332">
        <v>899</v>
      </c>
      <c r="BA367" s="332">
        <v>958</v>
      </c>
      <c r="BB367" s="261"/>
      <c r="BC367" s="261">
        <v>398</v>
      </c>
      <c r="BD367" s="261"/>
      <c r="BE367" s="261"/>
      <c r="BF367" s="261">
        <v>223</v>
      </c>
      <c r="BG367" s="261">
        <v>223</v>
      </c>
      <c r="BH367" s="261"/>
      <c r="BI367" s="261">
        <v>5</v>
      </c>
      <c r="BJ367" s="261">
        <v>18</v>
      </c>
      <c r="BK367" s="261">
        <v>15</v>
      </c>
      <c r="BL367" s="261"/>
      <c r="BM367" s="261">
        <v>3</v>
      </c>
      <c r="BN367" s="261">
        <v>13</v>
      </c>
      <c r="BO367" s="261">
        <v>10</v>
      </c>
      <c r="BP367" s="261"/>
      <c r="BQ367" s="261">
        <v>2</v>
      </c>
      <c r="BR367" s="261">
        <v>5</v>
      </c>
      <c r="BS367" s="261">
        <v>5</v>
      </c>
      <c r="BT367" s="261"/>
      <c r="BU367" s="261"/>
      <c r="BV367" s="261"/>
      <c r="BW367" s="261"/>
      <c r="BX367" s="261"/>
      <c r="BY367" s="261"/>
      <c r="BZ367" s="261"/>
      <c r="CA367" s="261"/>
      <c r="CB367" s="720">
        <v>0</v>
      </c>
      <c r="CC367" s="720">
        <v>0.92400000000000004</v>
      </c>
      <c r="CD367" s="720">
        <v>0.90400000000000003</v>
      </c>
      <c r="CE367" s="333"/>
      <c r="CF367" s="333"/>
      <c r="CG367" s="333">
        <v>221</v>
      </c>
      <c r="CH367" s="333">
        <v>56601344213</v>
      </c>
      <c r="CI367" s="333">
        <v>220</v>
      </c>
      <c r="CJ367" s="333">
        <v>163200013747</v>
      </c>
      <c r="CK367" s="333"/>
      <c r="CL367" s="333"/>
      <c r="CM367" s="333">
        <v>221</v>
      </c>
      <c r="CN367" s="333">
        <v>86058853055</v>
      </c>
      <c r="CO367" s="333">
        <v>220</v>
      </c>
      <c r="CP367" s="333">
        <v>163200069222</v>
      </c>
      <c r="CQ367" s="333"/>
      <c r="CR367" s="333"/>
      <c r="CS367" s="333"/>
      <c r="CT367" s="333"/>
      <c r="CU367" s="333"/>
      <c r="CV367" s="333"/>
      <c r="CW367" s="333"/>
      <c r="CX367" s="333"/>
      <c r="CY367" s="333"/>
      <c r="CZ367" s="333"/>
      <c r="DA367" s="333"/>
      <c r="DB367" s="374"/>
      <c r="DC367" s="48"/>
      <c r="DD367" s="179">
        <f t="shared" si="249"/>
        <v>36.4920885152099</v>
      </c>
      <c r="DE367" s="179">
        <f t="shared" si="250"/>
        <v>0</v>
      </c>
      <c r="DF367" s="179">
        <f t="shared" si="251"/>
        <v>19.18224</v>
      </c>
      <c r="DG367" s="179">
        <f t="shared" si="252"/>
        <v>63.027360000000002</v>
      </c>
      <c r="DH367" s="180">
        <f t="shared" si="253"/>
        <v>23</v>
      </c>
      <c r="DI367" s="181">
        <f t="shared" si="272"/>
        <v>220</v>
      </c>
      <c r="DJ367" s="182">
        <f t="shared" si="267"/>
        <v>0</v>
      </c>
      <c r="DK367" s="182">
        <f t="shared" si="268"/>
        <v>1</v>
      </c>
      <c r="DL367" s="182">
        <f t="shared" si="273"/>
        <v>0</v>
      </c>
      <c r="DM367" s="182">
        <f t="shared" si="274"/>
        <v>0</v>
      </c>
      <c r="DN367" s="182">
        <f t="shared" si="275"/>
        <v>0</v>
      </c>
      <c r="DO367" s="182">
        <f t="shared" si="254"/>
        <v>0</v>
      </c>
      <c r="DP367" s="182">
        <f t="shared" si="255"/>
        <v>1</v>
      </c>
      <c r="DQ367" s="25">
        <f t="shared" si="256"/>
        <v>0</v>
      </c>
      <c r="DR367" s="169"/>
      <c r="DS367" s="166" t="str">
        <f t="shared" si="276"/>
        <v>A</v>
      </c>
      <c r="DT367" s="166" t="str">
        <f t="shared" si="277"/>
        <v>C</v>
      </c>
      <c r="DU367" s="167">
        <f t="shared" si="278"/>
        <v>3</v>
      </c>
      <c r="DV367" s="153" t="str">
        <f>VLOOKUP(M367,'Data Master kondisi'!$O$3:$P$11,2,FALSE)</f>
        <v>Z</v>
      </c>
      <c r="DW367" s="153">
        <f>LOOKUP(DV367,{"X","X","X","Y","Y","Y","Z","Z","Z"},{6,6,6,4,4,4,2,2,2})</f>
        <v>2</v>
      </c>
      <c r="DX367" s="153">
        <f t="shared" si="257"/>
        <v>1</v>
      </c>
      <c r="DY367" s="153">
        <f t="shared" si="279"/>
        <v>6</v>
      </c>
      <c r="DZ367" s="153" t="str">
        <f>VLOOKUP(G367,'Data Master class'!$A$5:$D$12,3,FALSE)</f>
        <v>B</v>
      </c>
      <c r="EA367" s="160" t="str">
        <f t="shared" si="280"/>
        <v>CUKUP</v>
      </c>
      <c r="EB367" s="156"/>
      <c r="EC367" s="153">
        <f>VLOOKUP(G367,'Data Master class'!$A$5:$D$12,2,FALSE)</f>
        <v>3</v>
      </c>
      <c r="ED367" s="153" t="str">
        <f>VLOOKUP(H367,'Data Master class'!$E$5:$G$6,3,FALSE)</f>
        <v>X</v>
      </c>
      <c r="EE367" s="153">
        <f>VLOOKUP(H367,'Data Master class'!$E$5:$G$6,2,FALSE)</f>
        <v>2</v>
      </c>
      <c r="EF367" s="153">
        <f t="shared" si="281"/>
        <v>5</v>
      </c>
      <c r="EG367" s="153" t="str">
        <f t="shared" si="282"/>
        <v>CLASS 3</v>
      </c>
      <c r="EH367" s="153">
        <f t="shared" si="283"/>
        <v>11</v>
      </c>
      <c r="EI367" s="171"/>
      <c r="EJ367" s="441">
        <f t="shared" si="258"/>
        <v>1.5</v>
      </c>
      <c r="EK367" s="441">
        <f t="shared" si="259"/>
        <v>0.8</v>
      </c>
      <c r="EL367" s="441">
        <f t="shared" si="260"/>
        <v>0.8</v>
      </c>
      <c r="EM367" s="442">
        <f t="shared" si="284"/>
        <v>1.0333333333333332</v>
      </c>
      <c r="EN367" s="443" t="str">
        <f t="shared" si="285"/>
        <v>BURUK</v>
      </c>
      <c r="EO367" s="195"/>
      <c r="EP367" s="196" t="e">
        <f>'2. SUHU &amp; FISIK TRAFO'!CY367</f>
        <v>#NAME?</v>
      </c>
      <c r="EQ367" s="168" t="e">
        <f t="shared" si="286"/>
        <v>#NAME?</v>
      </c>
      <c r="ER367" s="189" t="e">
        <f t="shared" si="287"/>
        <v>#NAME?</v>
      </c>
      <c r="ES367" s="195"/>
      <c r="ET367" s="447">
        <f t="shared" si="269"/>
        <v>6.8100000000000005</v>
      </c>
      <c r="EU367" s="447">
        <f t="shared" si="288"/>
        <v>5.4480000000000004</v>
      </c>
      <c r="EV367" s="448">
        <f t="shared" si="261"/>
        <v>27.240000000000002</v>
      </c>
      <c r="EW367" s="449" t="str">
        <f t="shared" si="289"/>
        <v>BAIK</v>
      </c>
      <c r="EX367" s="721"/>
      <c r="EY367" s="447">
        <f t="shared" si="270"/>
        <v>5.1290000000000004</v>
      </c>
      <c r="EZ367" s="447">
        <f t="shared" si="262"/>
        <v>4.1032000000000002</v>
      </c>
      <c r="FA367" s="448">
        <f t="shared" si="271"/>
        <v>20.516000000000002</v>
      </c>
      <c r="FB367" s="449" t="str">
        <f t="shared" si="263"/>
        <v>BAIK</v>
      </c>
      <c r="FC367" s="195"/>
      <c r="FD367" s="453">
        <f t="shared" si="264"/>
        <v>21</v>
      </c>
      <c r="FE367" s="454">
        <f t="shared" si="265"/>
        <v>36.127167630057805</v>
      </c>
      <c r="FF367" s="725">
        <f t="shared" si="266"/>
        <v>58.128</v>
      </c>
      <c r="FG367" s="202" t="str">
        <f t="shared" si="290"/>
        <v>BURUK</v>
      </c>
    </row>
    <row r="368" spans="1:163">
      <c r="A368" s="347">
        <v>356</v>
      </c>
      <c r="B368" s="764" t="s">
        <v>2239</v>
      </c>
      <c r="C368" s="331" t="s">
        <v>2108</v>
      </c>
      <c r="D368" s="259" t="s">
        <v>2107</v>
      </c>
      <c r="E368" s="319" t="s">
        <v>1488</v>
      </c>
      <c r="F368" s="319" t="s">
        <v>1488</v>
      </c>
      <c r="G368" s="208" t="s">
        <v>206</v>
      </c>
      <c r="H368" s="214" t="s">
        <v>208</v>
      </c>
      <c r="I368" s="463">
        <v>108134590149</v>
      </c>
      <c r="J368" s="462">
        <v>-27139923</v>
      </c>
      <c r="K368" s="259" t="s">
        <v>341</v>
      </c>
      <c r="L368" s="259" t="s">
        <v>570</v>
      </c>
      <c r="M368" s="259">
        <v>100</v>
      </c>
      <c r="N368" s="259" t="s">
        <v>2109</v>
      </c>
      <c r="O368" s="259">
        <v>2017</v>
      </c>
      <c r="P368" s="259" t="s">
        <v>316</v>
      </c>
      <c r="Q368" s="461">
        <v>0.50902777777810115</v>
      </c>
      <c r="R368" s="433">
        <v>44802</v>
      </c>
      <c r="S368" s="331" t="s">
        <v>318</v>
      </c>
      <c r="T368" s="331" t="s">
        <v>607</v>
      </c>
      <c r="U368" s="259">
        <v>2</v>
      </c>
      <c r="V368" s="259">
        <v>2</v>
      </c>
      <c r="W368" s="259">
        <v>3</v>
      </c>
      <c r="X368" s="259">
        <v>20000</v>
      </c>
      <c r="Y368" s="332">
        <v>401</v>
      </c>
      <c r="Z368" s="332">
        <v>403</v>
      </c>
      <c r="AA368" s="332">
        <v>405</v>
      </c>
      <c r="AB368" s="332">
        <v>231</v>
      </c>
      <c r="AC368" s="332">
        <v>235</v>
      </c>
      <c r="AD368" s="332">
        <v>229</v>
      </c>
      <c r="AE368" s="332">
        <v>44</v>
      </c>
      <c r="AF368" s="332">
        <v>30</v>
      </c>
      <c r="AG368" s="332">
        <v>42</v>
      </c>
      <c r="AH368" s="332">
        <v>39</v>
      </c>
      <c r="AI368" s="332">
        <v>35</v>
      </c>
      <c r="AJ368" s="332">
        <v>13</v>
      </c>
      <c r="AK368" s="332">
        <v>18</v>
      </c>
      <c r="AL368" s="332">
        <v>20</v>
      </c>
      <c r="AM368" s="332">
        <v>9</v>
      </c>
      <c r="AN368" s="332">
        <v>17</v>
      </c>
      <c r="AO368" s="332">
        <v>24</v>
      </c>
      <c r="AP368" s="332">
        <v>19</v>
      </c>
      <c r="AQ368" s="332"/>
      <c r="AR368" s="332"/>
      <c r="AS368" s="332"/>
      <c r="AT368" s="332"/>
      <c r="AU368" s="332"/>
      <c r="AV368" s="332"/>
      <c r="AW368" s="332"/>
      <c r="AX368" s="332"/>
      <c r="AY368" s="332">
        <v>922</v>
      </c>
      <c r="AZ368" s="332">
        <v>916</v>
      </c>
      <c r="BA368" s="332">
        <v>945</v>
      </c>
      <c r="BB368" s="261">
        <v>398</v>
      </c>
      <c r="BC368" s="261">
        <v>400</v>
      </c>
      <c r="BD368" s="261">
        <v>399</v>
      </c>
      <c r="BE368" s="261">
        <v>226</v>
      </c>
      <c r="BF368" s="261">
        <v>230</v>
      </c>
      <c r="BG368" s="261">
        <v>226</v>
      </c>
      <c r="BH368" s="261">
        <v>65</v>
      </c>
      <c r="BI368" s="261">
        <v>22</v>
      </c>
      <c r="BJ368" s="261">
        <v>26</v>
      </c>
      <c r="BK368" s="261">
        <v>40</v>
      </c>
      <c r="BL368" s="261">
        <v>26</v>
      </c>
      <c r="BM368" s="261">
        <v>10</v>
      </c>
      <c r="BN368" s="261">
        <v>13</v>
      </c>
      <c r="BO368" s="261">
        <v>12</v>
      </c>
      <c r="BP368" s="261">
        <v>39</v>
      </c>
      <c r="BQ368" s="261">
        <v>22</v>
      </c>
      <c r="BR368" s="261">
        <v>13</v>
      </c>
      <c r="BS368" s="261">
        <v>28</v>
      </c>
      <c r="BT368" s="261"/>
      <c r="BU368" s="261"/>
      <c r="BV368" s="261"/>
      <c r="BW368" s="261"/>
      <c r="BX368" s="261"/>
      <c r="BY368" s="261"/>
      <c r="BZ368" s="261"/>
      <c r="CA368" s="261"/>
      <c r="CB368" s="720">
        <v>0.83</v>
      </c>
      <c r="CC368" s="720">
        <v>0.83899999999999997</v>
      </c>
      <c r="CD368" s="720">
        <v>0.80900000000000005</v>
      </c>
      <c r="CE368" s="333">
        <v>224</v>
      </c>
      <c r="CF368" s="333">
        <v>56601339136</v>
      </c>
      <c r="CG368" s="333">
        <v>228</v>
      </c>
      <c r="CH368" s="333">
        <v>8601414859</v>
      </c>
      <c r="CI368" s="333">
        <v>224</v>
      </c>
      <c r="CJ368" s="333">
        <v>153200051139</v>
      </c>
      <c r="CK368" s="333">
        <v>224</v>
      </c>
      <c r="CL368" s="333">
        <v>86058074534</v>
      </c>
      <c r="CM368" s="333">
        <v>228</v>
      </c>
      <c r="CN368" s="333">
        <v>86058074691</v>
      </c>
      <c r="CO368" s="333">
        <v>224</v>
      </c>
      <c r="CP368" s="333">
        <v>163200013208</v>
      </c>
      <c r="CQ368" s="333"/>
      <c r="CR368" s="333"/>
      <c r="CS368" s="333"/>
      <c r="CT368" s="333"/>
      <c r="CU368" s="333"/>
      <c r="CV368" s="333"/>
      <c r="CW368" s="333"/>
      <c r="CX368" s="333"/>
      <c r="CY368" s="333"/>
      <c r="CZ368" s="333"/>
      <c r="DA368" s="333"/>
      <c r="DB368" s="374"/>
      <c r="DC368" s="154"/>
      <c r="DD368" s="179">
        <f t="shared" si="249"/>
        <v>143.4329235932816</v>
      </c>
      <c r="DE368" s="179">
        <f t="shared" si="250"/>
        <v>30.676360000000003</v>
      </c>
      <c r="DF368" s="179">
        <f t="shared" si="251"/>
        <v>20.915700000000001</v>
      </c>
      <c r="DG368" s="179">
        <f t="shared" si="252"/>
        <v>29.281980000000001</v>
      </c>
      <c r="DH368" s="180">
        <f t="shared" si="253"/>
        <v>44</v>
      </c>
      <c r="DI368" s="181">
        <f t="shared" si="272"/>
        <v>224</v>
      </c>
      <c r="DJ368" s="182">
        <f t="shared" si="267"/>
        <v>0</v>
      </c>
      <c r="DK368" s="182">
        <f t="shared" si="268"/>
        <v>1</v>
      </c>
      <c r="DL368" s="182">
        <f t="shared" si="273"/>
        <v>0</v>
      </c>
      <c r="DM368" s="182">
        <f t="shared" si="274"/>
        <v>0</v>
      </c>
      <c r="DN368" s="182">
        <f t="shared" si="275"/>
        <v>0</v>
      </c>
      <c r="DO368" s="182">
        <f t="shared" si="254"/>
        <v>1</v>
      </c>
      <c r="DP368" s="182">
        <f t="shared" si="255"/>
        <v>0</v>
      </c>
      <c r="DQ368" s="25">
        <f t="shared" si="256"/>
        <v>0</v>
      </c>
      <c r="DR368" s="169"/>
      <c r="DS368" s="166" t="str">
        <f t="shared" si="276"/>
        <v>A</v>
      </c>
      <c r="DT368" s="166" t="str">
        <f t="shared" si="277"/>
        <v>A</v>
      </c>
      <c r="DU368" s="167">
        <f t="shared" si="278"/>
        <v>1</v>
      </c>
      <c r="DV368" s="153" t="str">
        <f>VLOOKUP(M368,'Data Master kondisi'!$O$3:$P$11,2,FALSE)</f>
        <v>Z</v>
      </c>
      <c r="DW368" s="153">
        <f>LOOKUP(DV368,{"X","X","X","Y","Y","Y","Z","Z","Z"},{6,6,6,4,4,4,2,2,2})</f>
        <v>2</v>
      </c>
      <c r="DX368" s="153">
        <f t="shared" si="257"/>
        <v>1</v>
      </c>
      <c r="DY368" s="153">
        <f t="shared" si="279"/>
        <v>4</v>
      </c>
      <c r="DZ368" s="153" t="str">
        <f>VLOOKUP(G368,'Data Master class'!$A$5:$D$12,3,FALSE)</f>
        <v>B</v>
      </c>
      <c r="EA368" s="160" t="str">
        <f t="shared" si="280"/>
        <v>BAIK</v>
      </c>
      <c r="EB368" s="156"/>
      <c r="EC368" s="153">
        <f>VLOOKUP(G368,'Data Master class'!$A$5:$D$12,2,FALSE)</f>
        <v>3</v>
      </c>
      <c r="ED368" s="153" t="str">
        <f>VLOOKUP(H368,'Data Master class'!$E$5:$G$6,3,FALSE)</f>
        <v>X</v>
      </c>
      <c r="EE368" s="153">
        <f>VLOOKUP(H368,'Data Master class'!$E$5:$G$6,2,FALSE)</f>
        <v>2</v>
      </c>
      <c r="EF368" s="153">
        <f t="shared" si="281"/>
        <v>5</v>
      </c>
      <c r="EG368" s="153" t="str">
        <f t="shared" si="282"/>
        <v>CLASS 3</v>
      </c>
      <c r="EH368" s="153">
        <f t="shared" si="283"/>
        <v>9</v>
      </c>
      <c r="EI368" s="171"/>
      <c r="EJ368" s="441">
        <f t="shared" si="258"/>
        <v>0.1379310344827587</v>
      </c>
      <c r="EK368" s="441">
        <f t="shared" si="259"/>
        <v>0.22413793103448271</v>
      </c>
      <c r="EL368" s="441">
        <f t="shared" si="260"/>
        <v>8.6206896551724199E-2</v>
      </c>
      <c r="EM368" s="442">
        <f t="shared" si="284"/>
        <v>0.14942528735632188</v>
      </c>
      <c r="EN368" s="443" t="str">
        <f t="shared" si="285"/>
        <v>CUKUP</v>
      </c>
      <c r="EO368" s="195"/>
      <c r="EP368" s="196" t="e">
        <f>'2. SUHU &amp; FISIK TRAFO'!CY368</f>
        <v>#NAME?</v>
      </c>
      <c r="EQ368" s="168" t="e">
        <f t="shared" si="286"/>
        <v>#NAME?</v>
      </c>
      <c r="ER368" s="189" t="e">
        <f t="shared" si="287"/>
        <v>#NAME?</v>
      </c>
      <c r="ES368" s="195"/>
      <c r="ET368" s="447">
        <f t="shared" si="269"/>
        <v>26.832000000000001</v>
      </c>
      <c r="EU368" s="447">
        <f t="shared" si="288"/>
        <v>21.465600000000002</v>
      </c>
      <c r="EV368" s="448">
        <f t="shared" si="261"/>
        <v>26.832000000000001</v>
      </c>
      <c r="EW368" s="449" t="str">
        <f t="shared" si="289"/>
        <v>BAIK</v>
      </c>
      <c r="EX368" s="721"/>
      <c r="EY368" s="447">
        <f t="shared" si="270"/>
        <v>25.626000000000001</v>
      </c>
      <c r="EZ368" s="447">
        <f t="shared" si="262"/>
        <v>20.500800000000002</v>
      </c>
      <c r="FA368" s="448">
        <f t="shared" si="271"/>
        <v>25.625999999999998</v>
      </c>
      <c r="FB368" s="449" t="str">
        <f t="shared" si="263"/>
        <v>BAIK</v>
      </c>
      <c r="FC368" s="195"/>
      <c r="FD368" s="453">
        <f t="shared" si="264"/>
        <v>39</v>
      </c>
      <c r="FE368" s="454">
        <f t="shared" si="265"/>
        <v>144.50867052023122</v>
      </c>
      <c r="FF368" s="725">
        <f t="shared" si="266"/>
        <v>26.988</v>
      </c>
      <c r="FG368" s="202" t="str">
        <f t="shared" si="290"/>
        <v>BURUK</v>
      </c>
    </row>
    <row r="369" spans="1:163">
      <c r="A369" s="347">
        <v>357</v>
      </c>
      <c r="B369" s="764" t="s">
        <v>2239</v>
      </c>
      <c r="C369" s="331" t="s">
        <v>2110</v>
      </c>
      <c r="D369" s="259" t="s">
        <v>2103</v>
      </c>
      <c r="E369" s="319" t="s">
        <v>1488</v>
      </c>
      <c r="F369" s="319" t="s">
        <v>1488</v>
      </c>
      <c r="G369" s="208" t="s">
        <v>206</v>
      </c>
      <c r="H369" s="214" t="s">
        <v>208</v>
      </c>
      <c r="I369" s="463">
        <v>1081467103</v>
      </c>
      <c r="J369" s="462">
        <v>-272668196</v>
      </c>
      <c r="K369" s="259" t="s">
        <v>341</v>
      </c>
      <c r="L369" s="259" t="s">
        <v>570</v>
      </c>
      <c r="M369" s="259">
        <v>100</v>
      </c>
      <c r="N369" s="259" t="s">
        <v>2111</v>
      </c>
      <c r="O369" s="259">
        <v>2014</v>
      </c>
      <c r="P369" s="259" t="s">
        <v>316</v>
      </c>
      <c r="Q369" s="703">
        <v>0.476388888884685</v>
      </c>
      <c r="R369" s="433">
        <v>44802</v>
      </c>
      <c r="S369" s="331" t="s">
        <v>318</v>
      </c>
      <c r="T369" s="331" t="s">
        <v>607</v>
      </c>
      <c r="U369" s="259">
        <v>2</v>
      </c>
      <c r="V369" s="259">
        <v>1</v>
      </c>
      <c r="W369" s="259">
        <v>3</v>
      </c>
      <c r="X369" s="259">
        <v>20000</v>
      </c>
      <c r="Y369" s="332">
        <v>400</v>
      </c>
      <c r="Z369" s="332">
        <v>403</v>
      </c>
      <c r="AA369" s="332">
        <v>404</v>
      </c>
      <c r="AB369" s="332">
        <v>235</v>
      </c>
      <c r="AC369" s="332">
        <v>232</v>
      </c>
      <c r="AD369" s="332">
        <v>230</v>
      </c>
      <c r="AE369" s="332">
        <v>25</v>
      </c>
      <c r="AF369" s="332">
        <v>10</v>
      </c>
      <c r="AG369" s="332">
        <v>29</v>
      </c>
      <c r="AH369" s="332">
        <v>19</v>
      </c>
      <c r="AI369" s="332"/>
      <c r="AJ369" s="332"/>
      <c r="AK369" s="332"/>
      <c r="AL369" s="332"/>
      <c r="AM369" s="332">
        <v>25</v>
      </c>
      <c r="AN369" s="332">
        <v>10</v>
      </c>
      <c r="AO369" s="332">
        <v>29</v>
      </c>
      <c r="AP369" s="332">
        <v>19</v>
      </c>
      <c r="AQ369" s="332"/>
      <c r="AR369" s="332"/>
      <c r="AS369" s="332"/>
      <c r="AT369" s="332"/>
      <c r="AU369" s="332"/>
      <c r="AV369" s="332"/>
      <c r="AW369" s="332"/>
      <c r="AX369" s="332"/>
      <c r="AY369" s="332">
        <v>937</v>
      </c>
      <c r="AZ369" s="332">
        <v>851</v>
      </c>
      <c r="BA369" s="332">
        <v>983</v>
      </c>
      <c r="BB369" s="261">
        <v>400</v>
      </c>
      <c r="BC369" s="261">
        <v>398</v>
      </c>
      <c r="BD369" s="261">
        <v>398</v>
      </c>
      <c r="BE369" s="261">
        <v>230</v>
      </c>
      <c r="BF369" s="261">
        <v>228</v>
      </c>
      <c r="BG369" s="261">
        <v>226</v>
      </c>
      <c r="BH369" s="261">
        <v>23</v>
      </c>
      <c r="BI369" s="261">
        <v>7</v>
      </c>
      <c r="BJ369" s="261">
        <v>23</v>
      </c>
      <c r="BK369" s="261">
        <v>14</v>
      </c>
      <c r="BL369" s="261"/>
      <c r="BM369" s="261"/>
      <c r="BN369" s="261"/>
      <c r="BO369" s="261"/>
      <c r="BP369" s="261">
        <v>23</v>
      </c>
      <c r="BQ369" s="261">
        <v>7</v>
      </c>
      <c r="BR369" s="261">
        <v>23</v>
      </c>
      <c r="BS369" s="261">
        <v>14</v>
      </c>
      <c r="BT369" s="261"/>
      <c r="BU369" s="261"/>
      <c r="BV369" s="261"/>
      <c r="BW369" s="261"/>
      <c r="BX369" s="261"/>
      <c r="BY369" s="261"/>
      <c r="BZ369" s="261"/>
      <c r="CA369" s="261"/>
      <c r="CB369" s="720">
        <v>0.878</v>
      </c>
      <c r="CC369" s="720">
        <v>0.69499999999999995</v>
      </c>
      <c r="CD369" s="720">
        <v>0.87</v>
      </c>
      <c r="CE369" s="333"/>
      <c r="CF369" s="333"/>
      <c r="CG369" s="333"/>
      <c r="CH369" s="333"/>
      <c r="CI369" s="333"/>
      <c r="CJ369" s="333"/>
      <c r="CK369" s="333">
        <v>228</v>
      </c>
      <c r="CL369" s="333">
        <v>566013470112</v>
      </c>
      <c r="CM369" s="333">
        <v>226</v>
      </c>
      <c r="CN369" s="333">
        <v>56601347291</v>
      </c>
      <c r="CO369" s="333">
        <v>224</v>
      </c>
      <c r="CP369" s="333">
        <v>163200013930</v>
      </c>
      <c r="CQ369" s="333"/>
      <c r="CR369" s="333"/>
      <c r="CS369" s="333"/>
      <c r="CT369" s="333"/>
      <c r="CU369" s="333"/>
      <c r="CV369" s="333"/>
      <c r="CW369" s="333"/>
      <c r="CX369" s="333"/>
      <c r="CY369" s="333"/>
      <c r="CZ369" s="333"/>
      <c r="DA369" s="333"/>
      <c r="DB369" s="374"/>
      <c r="DC369" s="154"/>
      <c r="DD369" s="179">
        <f t="shared" si="249"/>
        <v>143.67059206650993</v>
      </c>
      <c r="DE369" s="179">
        <f t="shared" si="250"/>
        <v>17.400916666666664</v>
      </c>
      <c r="DF369" s="179">
        <f t="shared" si="251"/>
        <v>6.9603666666666664</v>
      </c>
      <c r="DG369" s="179">
        <f t="shared" si="252"/>
        <v>20.185063333333332</v>
      </c>
      <c r="DH369" s="180">
        <f t="shared" si="253"/>
        <v>29</v>
      </c>
      <c r="DI369" s="181">
        <f t="shared" si="272"/>
        <v>224</v>
      </c>
      <c r="DJ369" s="182">
        <f t="shared" si="267"/>
        <v>1</v>
      </c>
      <c r="DK369" s="182">
        <f t="shared" si="268"/>
        <v>0</v>
      </c>
      <c r="DL369" s="182">
        <f t="shared" si="273"/>
        <v>0</v>
      </c>
      <c r="DM369" s="182">
        <f t="shared" si="274"/>
        <v>0</v>
      </c>
      <c r="DN369" s="182">
        <f t="shared" si="275"/>
        <v>0</v>
      </c>
      <c r="DO369" s="182">
        <f t="shared" si="254"/>
        <v>1</v>
      </c>
      <c r="DP369" s="182">
        <f t="shared" si="255"/>
        <v>0</v>
      </c>
      <c r="DQ369" s="25">
        <f t="shared" si="256"/>
        <v>0</v>
      </c>
      <c r="DR369" s="169"/>
      <c r="DS369" s="166" t="str">
        <f t="shared" si="276"/>
        <v>A</v>
      </c>
      <c r="DT369" s="166" t="str">
        <f t="shared" si="277"/>
        <v>B</v>
      </c>
      <c r="DU369" s="167">
        <f t="shared" si="278"/>
        <v>2</v>
      </c>
      <c r="DV369" s="153" t="str">
        <f>VLOOKUP(M369,'Data Master kondisi'!$O$3:$P$11,2,FALSE)</f>
        <v>Z</v>
      </c>
      <c r="DW369" s="153">
        <f>LOOKUP(DV369,{"X","X","X","Y","Y","Y","Z","Z","Z"},{6,6,6,4,4,4,2,2,2})</f>
        <v>2</v>
      </c>
      <c r="DX369" s="153">
        <f t="shared" si="257"/>
        <v>1</v>
      </c>
      <c r="DY369" s="153">
        <f t="shared" si="279"/>
        <v>5</v>
      </c>
      <c r="DZ369" s="153" t="str">
        <f>VLOOKUP(G369,'Data Master class'!$A$5:$D$12,3,FALSE)</f>
        <v>B</v>
      </c>
      <c r="EA369" s="160" t="str">
        <f t="shared" si="280"/>
        <v>BAIK</v>
      </c>
      <c r="EB369" s="156"/>
      <c r="EC369" s="153">
        <f>VLOOKUP(G369,'Data Master class'!$A$5:$D$12,2,FALSE)</f>
        <v>3</v>
      </c>
      <c r="ED369" s="153" t="str">
        <f>VLOOKUP(H369,'Data Master class'!$E$5:$G$6,3,FALSE)</f>
        <v>X</v>
      </c>
      <c r="EE369" s="153">
        <f>VLOOKUP(H369,'Data Master class'!$E$5:$G$6,2,FALSE)</f>
        <v>2</v>
      </c>
      <c r="EF369" s="153">
        <f t="shared" si="281"/>
        <v>5</v>
      </c>
      <c r="EG369" s="153" t="str">
        <f t="shared" si="282"/>
        <v>CLASS 3</v>
      </c>
      <c r="EH369" s="153">
        <f t="shared" si="283"/>
        <v>10</v>
      </c>
      <c r="EI369" s="171"/>
      <c r="EJ369" s="441">
        <f t="shared" si="258"/>
        <v>0.17187500000000006</v>
      </c>
      <c r="EK369" s="441">
        <f t="shared" si="259"/>
        <v>0.53125</v>
      </c>
      <c r="EL369" s="441">
        <f t="shared" si="260"/>
        <v>0.35937500000000006</v>
      </c>
      <c r="EM369" s="442">
        <f t="shared" si="284"/>
        <v>0.35416666666666669</v>
      </c>
      <c r="EN369" s="443" t="str">
        <f t="shared" si="285"/>
        <v>BURUK</v>
      </c>
      <c r="EO369" s="195"/>
      <c r="EP369" s="196" t="e">
        <f>'2. SUHU &amp; FISIK TRAFO'!CY369</f>
        <v>#NAME?</v>
      </c>
      <c r="EQ369" s="168" t="e">
        <f t="shared" si="286"/>
        <v>#NAME?</v>
      </c>
      <c r="ER369" s="189" t="e">
        <f t="shared" si="287"/>
        <v>#NAME?</v>
      </c>
      <c r="ES369" s="195"/>
      <c r="ET369" s="447">
        <f t="shared" si="269"/>
        <v>14.865</v>
      </c>
      <c r="EU369" s="447">
        <f t="shared" si="288"/>
        <v>11.892000000000001</v>
      </c>
      <c r="EV369" s="448">
        <f t="shared" si="261"/>
        <v>14.865</v>
      </c>
      <c r="EW369" s="449" t="str">
        <f t="shared" si="289"/>
        <v>BAIK</v>
      </c>
      <c r="EX369" s="721"/>
      <c r="EY369" s="447">
        <f t="shared" si="270"/>
        <v>12.084</v>
      </c>
      <c r="EZ369" s="447">
        <f t="shared" si="262"/>
        <v>9.6672000000000011</v>
      </c>
      <c r="FA369" s="448">
        <f t="shared" si="271"/>
        <v>12.084</v>
      </c>
      <c r="FB369" s="449" t="str">
        <f t="shared" si="263"/>
        <v>BAIK</v>
      </c>
      <c r="FC369" s="195"/>
      <c r="FD369" s="453">
        <f t="shared" si="264"/>
        <v>19</v>
      </c>
      <c r="FE369" s="454">
        <f t="shared" si="265"/>
        <v>144.50867052023122</v>
      </c>
      <c r="FF369" s="725">
        <f t="shared" si="266"/>
        <v>13.147999999999998</v>
      </c>
      <c r="FG369" s="202" t="str">
        <f t="shared" si="290"/>
        <v>CUKUP</v>
      </c>
    </row>
    <row r="370" spans="1:163">
      <c r="A370" s="347">
        <v>358</v>
      </c>
      <c r="B370" s="764" t="s">
        <v>2239</v>
      </c>
      <c r="C370" s="331" t="s">
        <v>2112</v>
      </c>
      <c r="D370" s="259" t="s">
        <v>2113</v>
      </c>
      <c r="E370" s="319" t="s">
        <v>1488</v>
      </c>
      <c r="F370" s="319" t="s">
        <v>1488</v>
      </c>
      <c r="G370" s="208" t="s">
        <v>206</v>
      </c>
      <c r="H370" s="214" t="s">
        <v>209</v>
      </c>
      <c r="I370" s="463">
        <v>1081523826</v>
      </c>
      <c r="J370" s="462">
        <v>-270821795</v>
      </c>
      <c r="K370" s="259" t="s">
        <v>341</v>
      </c>
      <c r="L370" s="259" t="s">
        <v>571</v>
      </c>
      <c r="M370" s="259">
        <v>50</v>
      </c>
      <c r="N370" s="259">
        <v>20030139</v>
      </c>
      <c r="O370" s="259">
        <v>2021</v>
      </c>
      <c r="P370" s="259" t="s">
        <v>316</v>
      </c>
      <c r="Q370" s="461">
        <v>0.48263888889050577</v>
      </c>
      <c r="R370" s="433">
        <v>44802</v>
      </c>
      <c r="S370" s="331" t="s">
        <v>318</v>
      </c>
      <c r="T370" s="331" t="s">
        <v>607</v>
      </c>
      <c r="U370" s="259">
        <v>4</v>
      </c>
      <c r="V370" s="259">
        <v>2</v>
      </c>
      <c r="W370" s="259">
        <v>3</v>
      </c>
      <c r="X370" s="259">
        <v>20000</v>
      </c>
      <c r="Y370" s="332">
        <v>402</v>
      </c>
      <c r="Z370" s="332">
        <v>400</v>
      </c>
      <c r="AA370" s="332">
        <v>401</v>
      </c>
      <c r="AB370" s="332">
        <v>233</v>
      </c>
      <c r="AC370" s="332">
        <v>231</v>
      </c>
      <c r="AD370" s="332">
        <v>230</v>
      </c>
      <c r="AE370" s="332">
        <v>13</v>
      </c>
      <c r="AF370" s="332">
        <v>10</v>
      </c>
      <c r="AG370" s="332">
        <v>15</v>
      </c>
      <c r="AH370" s="332">
        <v>10</v>
      </c>
      <c r="AI370" s="332">
        <v>9</v>
      </c>
      <c r="AJ370" s="332">
        <v>1</v>
      </c>
      <c r="AK370" s="332">
        <v>5</v>
      </c>
      <c r="AL370" s="332">
        <v>8</v>
      </c>
      <c r="AM370" s="332">
        <v>4</v>
      </c>
      <c r="AN370" s="332">
        <v>9</v>
      </c>
      <c r="AO370" s="332">
        <v>10</v>
      </c>
      <c r="AP370" s="332">
        <v>2</v>
      </c>
      <c r="AQ370" s="332"/>
      <c r="AR370" s="332"/>
      <c r="AS370" s="332"/>
      <c r="AT370" s="332"/>
      <c r="AU370" s="332"/>
      <c r="AV370" s="332"/>
      <c r="AW370" s="332"/>
      <c r="AX370" s="332"/>
      <c r="AY370" s="332">
        <v>979</v>
      </c>
      <c r="AZ370" s="332">
        <v>955</v>
      </c>
      <c r="BA370" s="332">
        <v>941</v>
      </c>
      <c r="BB370" s="261">
        <v>400</v>
      </c>
      <c r="BC370" s="261">
        <v>400</v>
      </c>
      <c r="BD370" s="261">
        <v>398</v>
      </c>
      <c r="BE370" s="261">
        <v>230</v>
      </c>
      <c r="BF370" s="261">
        <v>230</v>
      </c>
      <c r="BG370" s="261">
        <v>228</v>
      </c>
      <c r="BH370" s="261">
        <v>22</v>
      </c>
      <c r="BI370" s="261">
        <v>8</v>
      </c>
      <c r="BJ370" s="261">
        <v>11</v>
      </c>
      <c r="BK370" s="261">
        <v>16</v>
      </c>
      <c r="BL370" s="261">
        <v>19</v>
      </c>
      <c r="BM370" s="261">
        <v>0</v>
      </c>
      <c r="BN370" s="261">
        <v>5</v>
      </c>
      <c r="BO370" s="261">
        <v>14</v>
      </c>
      <c r="BP370" s="261">
        <v>3</v>
      </c>
      <c r="BQ370" s="261">
        <v>8</v>
      </c>
      <c r="BR370" s="261">
        <v>6</v>
      </c>
      <c r="BS370" s="261">
        <v>2</v>
      </c>
      <c r="BT370" s="261"/>
      <c r="BU370" s="261"/>
      <c r="BV370" s="261"/>
      <c r="BW370" s="261"/>
      <c r="BX370" s="261"/>
      <c r="BY370" s="261"/>
      <c r="BZ370" s="261"/>
      <c r="CA370" s="261"/>
      <c r="CB370" s="720">
        <v>0.995</v>
      </c>
      <c r="CC370" s="720">
        <v>0.90300000000000002</v>
      </c>
      <c r="CD370" s="720">
        <v>0.98</v>
      </c>
      <c r="CE370" s="333">
        <v>228</v>
      </c>
      <c r="CF370" s="333">
        <v>56402842688</v>
      </c>
      <c r="CG370" s="333">
        <v>228</v>
      </c>
      <c r="CH370" s="333">
        <v>32199120968</v>
      </c>
      <c r="CI370" s="333">
        <v>226</v>
      </c>
      <c r="CJ370" s="333">
        <v>1632000137971</v>
      </c>
      <c r="CK370" s="333" t="s">
        <v>1012</v>
      </c>
      <c r="CL370" s="333">
        <v>14323027236</v>
      </c>
      <c r="CM370" s="333" t="s">
        <v>2114</v>
      </c>
      <c r="CN370" s="333"/>
      <c r="CO370" s="333"/>
      <c r="CP370" s="333"/>
      <c r="CQ370" s="333"/>
      <c r="CR370" s="333"/>
      <c r="CS370" s="333"/>
      <c r="CT370" s="333"/>
      <c r="CU370" s="333"/>
      <c r="CV370" s="333"/>
      <c r="CW370" s="333"/>
      <c r="CX370" s="333"/>
      <c r="CY370" s="333"/>
      <c r="CZ370" s="333"/>
      <c r="DA370" s="333"/>
      <c r="DB370" s="374"/>
      <c r="DC370" s="170"/>
      <c r="DD370" s="179">
        <f t="shared" si="249"/>
        <v>72.074149885402093</v>
      </c>
      <c r="DE370" s="179">
        <f t="shared" si="250"/>
        <v>18.036980000000003</v>
      </c>
      <c r="DF370" s="179">
        <f t="shared" si="251"/>
        <v>13.874600000000001</v>
      </c>
      <c r="DG370" s="179">
        <f t="shared" si="252"/>
        <v>20.811900000000001</v>
      </c>
      <c r="DH370" s="180">
        <f t="shared" si="253"/>
        <v>15</v>
      </c>
      <c r="DI370" s="181">
        <f t="shared" si="272"/>
        <v>226</v>
      </c>
      <c r="DJ370" s="182">
        <f t="shared" si="267"/>
        <v>1</v>
      </c>
      <c r="DK370" s="182">
        <f t="shared" si="268"/>
        <v>0</v>
      </c>
      <c r="DL370" s="182">
        <f t="shared" si="273"/>
        <v>0</v>
      </c>
      <c r="DM370" s="182">
        <f t="shared" si="274"/>
        <v>0</v>
      </c>
      <c r="DN370" s="182">
        <f t="shared" si="275"/>
        <v>0</v>
      </c>
      <c r="DO370" s="182">
        <f t="shared" si="254"/>
        <v>1</v>
      </c>
      <c r="DP370" s="182">
        <f t="shared" si="255"/>
        <v>0</v>
      </c>
      <c r="DQ370" s="25">
        <f t="shared" si="256"/>
        <v>0</v>
      </c>
      <c r="DR370" s="169"/>
      <c r="DS370" s="166" t="str">
        <f t="shared" si="276"/>
        <v>A</v>
      </c>
      <c r="DT370" s="166" t="str">
        <f t="shared" si="277"/>
        <v>A</v>
      </c>
      <c r="DU370" s="167">
        <f t="shared" si="278"/>
        <v>1</v>
      </c>
      <c r="DV370" s="153" t="str">
        <f>VLOOKUP(M370,'Data Master kondisi'!$O$3:$P$11,2,FALSE)</f>
        <v>Z</v>
      </c>
      <c r="DW370" s="153">
        <f>LOOKUP(DV370,{"X","X","X","Y","Y","Y","Z","Z","Z"},{6,6,6,4,4,4,2,2,2})</f>
        <v>2</v>
      </c>
      <c r="DX370" s="153">
        <f t="shared" si="257"/>
        <v>1</v>
      </c>
      <c r="DY370" s="153">
        <f t="shared" si="279"/>
        <v>4</v>
      </c>
      <c r="DZ370" s="153" t="str">
        <f>VLOOKUP(G370,'Data Master class'!$A$5:$D$12,3,FALSE)</f>
        <v>B</v>
      </c>
      <c r="EA370" s="160" t="str">
        <f t="shared" si="280"/>
        <v>BAIK</v>
      </c>
      <c r="EB370" s="156"/>
      <c r="EC370" s="153">
        <f>VLOOKUP(G370,'Data Master class'!$A$5:$D$12,2,FALSE)</f>
        <v>3</v>
      </c>
      <c r="ED370" s="153" t="str">
        <f>VLOOKUP(H370,'Data Master class'!$E$5:$G$6,3,FALSE)</f>
        <v>Y</v>
      </c>
      <c r="EE370" s="153">
        <f>VLOOKUP(H370,'Data Master class'!$E$5:$G$6,2,FALSE)</f>
        <v>1</v>
      </c>
      <c r="EF370" s="153">
        <f t="shared" si="281"/>
        <v>4</v>
      </c>
      <c r="EG370" s="153" t="str">
        <f t="shared" si="282"/>
        <v>CLASS 3</v>
      </c>
      <c r="EH370" s="153">
        <f t="shared" si="283"/>
        <v>8</v>
      </c>
      <c r="EI370" s="171"/>
      <c r="EJ370" s="441">
        <f t="shared" si="258"/>
        <v>2.6315789473684258E-2</v>
      </c>
      <c r="EK370" s="441">
        <f t="shared" si="259"/>
        <v>0.21052631578947364</v>
      </c>
      <c r="EL370" s="441">
        <f t="shared" si="260"/>
        <v>0.18421052631578952</v>
      </c>
      <c r="EM370" s="442">
        <f t="shared" si="284"/>
        <v>0.14035087719298248</v>
      </c>
      <c r="EN370" s="443" t="str">
        <f t="shared" si="285"/>
        <v>CUKUP</v>
      </c>
      <c r="EO370" s="195"/>
      <c r="EP370" s="196" t="e">
        <f>'2. SUHU &amp; FISIK TRAFO'!CY370</f>
        <v>#NAME?</v>
      </c>
      <c r="EQ370" s="168" t="e">
        <f t="shared" si="286"/>
        <v>#NAME?</v>
      </c>
      <c r="ER370" s="189" t="e">
        <f t="shared" si="287"/>
        <v>#NAME?</v>
      </c>
      <c r="ES370" s="195"/>
      <c r="ET370" s="447">
        <f t="shared" si="269"/>
        <v>8.7889999999999997</v>
      </c>
      <c r="EU370" s="447">
        <f t="shared" si="288"/>
        <v>7.0312000000000001</v>
      </c>
      <c r="EV370" s="448">
        <f t="shared" si="261"/>
        <v>17.577999999999999</v>
      </c>
      <c r="EW370" s="449" t="str">
        <f t="shared" si="289"/>
        <v>BAIK</v>
      </c>
      <c r="EX370" s="721"/>
      <c r="EY370" s="447">
        <f t="shared" si="270"/>
        <v>9.4079999999999995</v>
      </c>
      <c r="EZ370" s="447">
        <f t="shared" si="262"/>
        <v>7.5263999999999998</v>
      </c>
      <c r="FA370" s="448">
        <f t="shared" si="271"/>
        <v>18.815999999999999</v>
      </c>
      <c r="FB370" s="449" t="str">
        <f t="shared" si="263"/>
        <v>BAIK</v>
      </c>
      <c r="FC370" s="195"/>
      <c r="FD370" s="453">
        <f t="shared" si="264"/>
        <v>10</v>
      </c>
      <c r="FE370" s="454">
        <f t="shared" si="265"/>
        <v>72.25433526011561</v>
      </c>
      <c r="FF370" s="725">
        <f t="shared" si="266"/>
        <v>13.84</v>
      </c>
      <c r="FG370" s="202" t="str">
        <f t="shared" si="290"/>
        <v>CUKUP</v>
      </c>
    </row>
    <row r="371" spans="1:163">
      <c r="A371" s="347">
        <v>359</v>
      </c>
      <c r="B371" s="764" t="s">
        <v>2239</v>
      </c>
      <c r="C371" s="331" t="s">
        <v>2115</v>
      </c>
      <c r="D371" s="259" t="s">
        <v>2103</v>
      </c>
      <c r="E371" s="319" t="s">
        <v>1488</v>
      </c>
      <c r="F371" s="319" t="s">
        <v>1488</v>
      </c>
      <c r="G371" s="208" t="s">
        <v>206</v>
      </c>
      <c r="H371" s="214" t="s">
        <v>208</v>
      </c>
      <c r="I371" s="463">
        <v>10815687316</v>
      </c>
      <c r="J371" s="462">
        <v>-273279096</v>
      </c>
      <c r="K371" s="259" t="s">
        <v>341</v>
      </c>
      <c r="L371" s="259" t="s">
        <v>572</v>
      </c>
      <c r="M371" s="259">
        <v>100</v>
      </c>
      <c r="N371" s="259">
        <v>90303386</v>
      </c>
      <c r="O371" s="259">
        <v>1990</v>
      </c>
      <c r="P371" s="259" t="s">
        <v>316</v>
      </c>
      <c r="Q371" s="703">
        <v>0.46875</v>
      </c>
      <c r="R371" s="433">
        <v>44802</v>
      </c>
      <c r="S371" s="331" t="s">
        <v>318</v>
      </c>
      <c r="T371" s="331" t="s">
        <v>607</v>
      </c>
      <c r="U371" s="259">
        <v>2</v>
      </c>
      <c r="V371" s="259">
        <v>1</v>
      </c>
      <c r="W371" s="259">
        <v>3</v>
      </c>
      <c r="X371" s="259">
        <v>20000</v>
      </c>
      <c r="Y371" s="332">
        <v>413</v>
      </c>
      <c r="Z371" s="332">
        <v>412</v>
      </c>
      <c r="AA371" s="332">
        <v>410</v>
      </c>
      <c r="AB371" s="332">
        <v>240</v>
      </c>
      <c r="AC371" s="332">
        <v>238</v>
      </c>
      <c r="AD371" s="332">
        <v>237</v>
      </c>
      <c r="AE371" s="332">
        <v>25</v>
      </c>
      <c r="AF371" s="332">
        <v>17</v>
      </c>
      <c r="AG371" s="332">
        <v>18</v>
      </c>
      <c r="AH371" s="332">
        <v>15</v>
      </c>
      <c r="AI371" s="332">
        <v>25</v>
      </c>
      <c r="AJ371" s="332">
        <v>17</v>
      </c>
      <c r="AK371" s="332">
        <v>18</v>
      </c>
      <c r="AL371" s="332">
        <v>15</v>
      </c>
      <c r="AM371" s="332"/>
      <c r="AN371" s="332"/>
      <c r="AO371" s="332"/>
      <c r="AP371" s="332"/>
      <c r="AQ371" s="332"/>
      <c r="AR371" s="332"/>
      <c r="AS371" s="332"/>
      <c r="AT371" s="332"/>
      <c r="AU371" s="332"/>
      <c r="AV371" s="332"/>
      <c r="AW371" s="332"/>
      <c r="AX371" s="332"/>
      <c r="AY371" s="332">
        <v>886</v>
      </c>
      <c r="AZ371" s="332">
        <v>923</v>
      </c>
      <c r="BA371" s="332">
        <v>931</v>
      </c>
      <c r="BB371" s="261">
        <v>408</v>
      </c>
      <c r="BC371" s="261">
        <v>410</v>
      </c>
      <c r="BD371" s="261">
        <v>408</v>
      </c>
      <c r="BE371" s="261">
        <v>237</v>
      </c>
      <c r="BF371" s="261">
        <v>234</v>
      </c>
      <c r="BG371" s="261">
        <v>234</v>
      </c>
      <c r="BH371" s="261">
        <v>14</v>
      </c>
      <c r="BI371" s="261">
        <v>15</v>
      </c>
      <c r="BJ371" s="261">
        <v>11</v>
      </c>
      <c r="BK371" s="261">
        <v>4</v>
      </c>
      <c r="BL371" s="261">
        <v>14</v>
      </c>
      <c r="BM371" s="261">
        <v>15</v>
      </c>
      <c r="BN371" s="261">
        <v>11</v>
      </c>
      <c r="BO371" s="261">
        <v>4</v>
      </c>
      <c r="BP371" s="261"/>
      <c r="BQ371" s="261"/>
      <c r="BR371" s="261"/>
      <c r="BS371" s="261"/>
      <c r="BT371" s="261"/>
      <c r="BU371" s="261"/>
      <c r="BV371" s="261"/>
      <c r="BW371" s="261"/>
      <c r="BX371" s="261"/>
      <c r="BY371" s="261"/>
      <c r="BZ371" s="261"/>
      <c r="CA371" s="261"/>
      <c r="CB371" s="720">
        <v>0.68700000000000006</v>
      </c>
      <c r="CC371" s="720">
        <v>0.88600000000000001</v>
      </c>
      <c r="CD371" s="720">
        <v>0.85499999999999998</v>
      </c>
      <c r="CE371" s="333">
        <v>406</v>
      </c>
      <c r="CF371" s="333">
        <v>56601344221</v>
      </c>
      <c r="CG371" s="333">
        <v>232</v>
      </c>
      <c r="CH371" s="333">
        <v>56601344739</v>
      </c>
      <c r="CI371" s="333">
        <v>232</v>
      </c>
      <c r="CJ371" s="333">
        <v>163200013769</v>
      </c>
      <c r="CK371" s="333"/>
      <c r="CL371" s="333"/>
      <c r="CM371" s="333"/>
      <c r="CN371" s="333"/>
      <c r="CO371" s="333"/>
      <c r="CP371" s="333"/>
      <c r="CQ371" s="333"/>
      <c r="CR371" s="333"/>
      <c r="CS371" s="333"/>
      <c r="CT371" s="333"/>
      <c r="CU371" s="333"/>
      <c r="CV371" s="333"/>
      <c r="CW371" s="333"/>
      <c r="CX371" s="333"/>
      <c r="CY371" s="333"/>
      <c r="CZ371" s="333"/>
      <c r="DA371" s="333"/>
      <c r="DB371" s="374"/>
      <c r="DC371" s="154"/>
      <c r="DD371" s="179">
        <f t="shared" si="249"/>
        <v>140.41328309658093</v>
      </c>
      <c r="DE371" s="179">
        <f t="shared" si="250"/>
        <v>17.804583333333333</v>
      </c>
      <c r="DF371" s="179">
        <f t="shared" si="251"/>
        <v>12.107116666666668</v>
      </c>
      <c r="DG371" s="179">
        <f t="shared" si="252"/>
        <v>12.8193</v>
      </c>
      <c r="DH371" s="180">
        <f t="shared" si="253"/>
        <v>25</v>
      </c>
      <c r="DI371" s="181">
        <f t="shared" si="272"/>
        <v>232</v>
      </c>
      <c r="DJ371" s="182">
        <f t="shared" si="267"/>
        <v>1</v>
      </c>
      <c r="DK371" s="182">
        <f t="shared" si="268"/>
        <v>0</v>
      </c>
      <c r="DL371" s="182">
        <f t="shared" si="273"/>
        <v>0</v>
      </c>
      <c r="DM371" s="182">
        <f t="shared" si="274"/>
        <v>0</v>
      </c>
      <c r="DN371" s="182">
        <f t="shared" si="275"/>
        <v>0</v>
      </c>
      <c r="DO371" s="182">
        <f t="shared" si="254"/>
        <v>1</v>
      </c>
      <c r="DP371" s="182">
        <f t="shared" si="255"/>
        <v>0</v>
      </c>
      <c r="DQ371" s="25">
        <f t="shared" si="256"/>
        <v>0</v>
      </c>
      <c r="DR371" s="169"/>
      <c r="DS371" s="166" t="str">
        <f t="shared" si="276"/>
        <v>A</v>
      </c>
      <c r="DT371" s="166" t="str">
        <f t="shared" si="277"/>
        <v>A</v>
      </c>
      <c r="DU371" s="167">
        <f t="shared" si="278"/>
        <v>1</v>
      </c>
      <c r="DV371" s="153" t="str">
        <f>VLOOKUP(M371,'Data Master kondisi'!$O$3:$P$11,2,FALSE)</f>
        <v>Z</v>
      </c>
      <c r="DW371" s="153">
        <f>LOOKUP(DV371,{"X","X","X","Y","Y","Y","Z","Z","Z"},{6,6,6,4,4,4,2,2,2})</f>
        <v>2</v>
      </c>
      <c r="DX371" s="153">
        <f t="shared" si="257"/>
        <v>3</v>
      </c>
      <c r="DY371" s="153">
        <f t="shared" si="279"/>
        <v>6</v>
      </c>
      <c r="DZ371" s="153" t="str">
        <f>VLOOKUP(G371,'Data Master class'!$A$5:$D$12,3,FALSE)</f>
        <v>B</v>
      </c>
      <c r="EA371" s="160" t="str">
        <f t="shared" si="280"/>
        <v>CUKUP</v>
      </c>
      <c r="EB371" s="156"/>
      <c r="EC371" s="153">
        <f>VLOOKUP(G371,'Data Master class'!$A$5:$D$12,2,FALSE)</f>
        <v>3</v>
      </c>
      <c r="ED371" s="153" t="str">
        <f>VLOOKUP(H371,'Data Master class'!$E$5:$G$6,3,FALSE)</f>
        <v>X</v>
      </c>
      <c r="EE371" s="153">
        <f>VLOOKUP(H371,'Data Master class'!$E$5:$G$6,2,FALSE)</f>
        <v>2</v>
      </c>
      <c r="EF371" s="153">
        <f t="shared" si="281"/>
        <v>5</v>
      </c>
      <c r="EG371" s="153" t="str">
        <f t="shared" si="282"/>
        <v>CLASS 3</v>
      </c>
      <c r="EH371" s="153">
        <f t="shared" si="283"/>
        <v>11</v>
      </c>
      <c r="EI371" s="171"/>
      <c r="EJ371" s="441">
        <f t="shared" si="258"/>
        <v>0.25</v>
      </c>
      <c r="EK371" s="441">
        <f t="shared" si="259"/>
        <v>0.15</v>
      </c>
      <c r="EL371" s="441">
        <f t="shared" si="260"/>
        <v>0.1</v>
      </c>
      <c r="EM371" s="442">
        <f t="shared" si="284"/>
        <v>0.16666666666666666</v>
      </c>
      <c r="EN371" s="443" t="str">
        <f t="shared" si="285"/>
        <v>CUKUP</v>
      </c>
      <c r="EO371" s="195"/>
      <c r="EP371" s="196" t="e">
        <f>'2. SUHU &amp; FISIK TRAFO'!CY371</f>
        <v>#NAME?</v>
      </c>
      <c r="EQ371" s="168" t="e">
        <f t="shared" si="286"/>
        <v>#NAME?</v>
      </c>
      <c r="ER371" s="189" t="e">
        <f t="shared" si="287"/>
        <v>#NAME?</v>
      </c>
      <c r="ES371" s="195"/>
      <c r="ET371" s="447">
        <f t="shared" si="269"/>
        <v>14.312000000000001</v>
      </c>
      <c r="EU371" s="447">
        <f t="shared" si="288"/>
        <v>11.449600000000002</v>
      </c>
      <c r="EV371" s="448">
        <f t="shared" si="261"/>
        <v>14.312000000000003</v>
      </c>
      <c r="EW371" s="449" t="str">
        <f t="shared" si="289"/>
        <v>BAIK</v>
      </c>
      <c r="EX371" s="721"/>
      <c r="EY371" s="447">
        <f t="shared" si="270"/>
        <v>9.402000000000001</v>
      </c>
      <c r="EZ371" s="447">
        <f t="shared" si="262"/>
        <v>7.5216000000000012</v>
      </c>
      <c r="FA371" s="448">
        <f t="shared" si="271"/>
        <v>9.402000000000001</v>
      </c>
      <c r="FB371" s="449" t="str">
        <f t="shared" si="263"/>
        <v>BAIK</v>
      </c>
      <c r="FC371" s="195"/>
      <c r="FD371" s="453">
        <f t="shared" si="264"/>
        <v>15</v>
      </c>
      <c r="FE371" s="454">
        <f t="shared" si="265"/>
        <v>144.50867052023122</v>
      </c>
      <c r="FF371" s="725">
        <f t="shared" si="266"/>
        <v>10.379999999999999</v>
      </c>
      <c r="FG371" s="202" t="str">
        <f t="shared" si="290"/>
        <v>CUKUP</v>
      </c>
    </row>
    <row r="372" spans="1:163">
      <c r="A372" s="347">
        <v>360</v>
      </c>
      <c r="B372" s="764" t="s">
        <v>2239</v>
      </c>
      <c r="C372" s="331" t="s">
        <v>2116</v>
      </c>
      <c r="D372" s="259" t="s">
        <v>2103</v>
      </c>
      <c r="E372" s="319" t="s">
        <v>1488</v>
      </c>
      <c r="F372" s="319" t="s">
        <v>1488</v>
      </c>
      <c r="G372" s="208" t="s">
        <v>206</v>
      </c>
      <c r="H372" s="214" t="s">
        <v>208</v>
      </c>
      <c r="I372" s="463">
        <v>1081616232</v>
      </c>
      <c r="J372" s="462">
        <v>-273683346</v>
      </c>
      <c r="K372" s="259" t="s">
        <v>315</v>
      </c>
      <c r="L372" s="259" t="s">
        <v>571</v>
      </c>
      <c r="M372" s="259">
        <v>100</v>
      </c>
      <c r="N372" s="259">
        <v>12304666</v>
      </c>
      <c r="O372" s="259">
        <v>2012</v>
      </c>
      <c r="P372" s="259" t="s">
        <v>316</v>
      </c>
      <c r="Q372" s="461">
        <v>0.8868055555576575</v>
      </c>
      <c r="R372" s="433">
        <v>44804</v>
      </c>
      <c r="S372" s="331" t="s">
        <v>318</v>
      </c>
      <c r="T372" s="331" t="s">
        <v>607</v>
      </c>
      <c r="U372" s="259">
        <v>2</v>
      </c>
      <c r="V372" s="259">
        <v>2</v>
      </c>
      <c r="W372" s="259">
        <v>3</v>
      </c>
      <c r="X372" s="259">
        <v>20000</v>
      </c>
      <c r="Y372" s="332">
        <v>404</v>
      </c>
      <c r="Z372" s="332">
        <v>401</v>
      </c>
      <c r="AA372" s="332">
        <v>398</v>
      </c>
      <c r="AB372" s="332">
        <v>233</v>
      </c>
      <c r="AC372" s="332">
        <v>231</v>
      </c>
      <c r="AD372" s="332">
        <v>228</v>
      </c>
      <c r="AE372" s="332">
        <v>78</v>
      </c>
      <c r="AF372" s="332">
        <v>47</v>
      </c>
      <c r="AG372" s="332">
        <v>70</v>
      </c>
      <c r="AH372" s="332">
        <v>37</v>
      </c>
      <c r="AI372" s="332">
        <v>36</v>
      </c>
      <c r="AJ372" s="332">
        <v>3</v>
      </c>
      <c r="AK372" s="332">
        <v>33</v>
      </c>
      <c r="AL372" s="332">
        <v>19</v>
      </c>
      <c r="AM372" s="332">
        <v>42</v>
      </c>
      <c r="AN372" s="332">
        <v>44</v>
      </c>
      <c r="AO372" s="332">
        <v>37</v>
      </c>
      <c r="AP372" s="332">
        <v>18</v>
      </c>
      <c r="AQ372" s="332"/>
      <c r="AR372" s="332"/>
      <c r="AS372" s="332"/>
      <c r="AT372" s="332"/>
      <c r="AU372" s="332"/>
      <c r="AV372" s="332"/>
      <c r="AW372" s="332"/>
      <c r="AX372" s="332"/>
      <c r="AY372" s="332">
        <v>961</v>
      </c>
      <c r="AZ372" s="332">
        <v>960</v>
      </c>
      <c r="BA372" s="332">
        <v>947</v>
      </c>
      <c r="BB372" s="261">
        <v>388</v>
      </c>
      <c r="BC372" s="261">
        <v>390</v>
      </c>
      <c r="BD372" s="261">
        <v>391</v>
      </c>
      <c r="BE372" s="261">
        <v>227</v>
      </c>
      <c r="BF372" s="261">
        <v>224</v>
      </c>
      <c r="BG372" s="261">
        <v>221</v>
      </c>
      <c r="BH372" s="261">
        <v>58</v>
      </c>
      <c r="BI372" s="261">
        <v>39</v>
      </c>
      <c r="BJ372" s="261">
        <v>52</v>
      </c>
      <c r="BK372" s="261">
        <v>16</v>
      </c>
      <c r="BL372" s="261">
        <v>26</v>
      </c>
      <c r="BM372" s="261">
        <v>17</v>
      </c>
      <c r="BN372" s="261">
        <v>24</v>
      </c>
      <c r="BO372" s="261">
        <v>11</v>
      </c>
      <c r="BP372" s="261">
        <v>32</v>
      </c>
      <c r="BQ372" s="261">
        <v>22</v>
      </c>
      <c r="BR372" s="261">
        <v>28</v>
      </c>
      <c r="BS372" s="261">
        <v>5</v>
      </c>
      <c r="BT372" s="261"/>
      <c r="BU372" s="261"/>
      <c r="BV372" s="261"/>
      <c r="BW372" s="261"/>
      <c r="BX372" s="261"/>
      <c r="BY372" s="261"/>
      <c r="BZ372" s="261"/>
      <c r="CA372" s="261"/>
      <c r="CB372" s="720">
        <v>0.91400000000000003</v>
      </c>
      <c r="CC372" s="720">
        <v>0.79</v>
      </c>
      <c r="CD372" s="720">
        <v>0.85099999999999998</v>
      </c>
      <c r="CE372" s="333">
        <v>225</v>
      </c>
      <c r="CF372" s="333">
        <v>56601418629</v>
      </c>
      <c r="CG372" s="333">
        <v>222</v>
      </c>
      <c r="CH372" s="333">
        <v>86058352781</v>
      </c>
      <c r="CI372" s="333">
        <v>219</v>
      </c>
      <c r="CJ372" s="333">
        <v>163200022650</v>
      </c>
      <c r="CK372" s="333">
        <v>225</v>
      </c>
      <c r="CL372" s="333">
        <v>56601317854</v>
      </c>
      <c r="CM372" s="333">
        <v>222</v>
      </c>
      <c r="CN372" s="333">
        <v>163200056441</v>
      </c>
      <c r="CO372" s="333">
        <v>219</v>
      </c>
      <c r="CP372" s="333">
        <v>163200046453</v>
      </c>
      <c r="CQ372" s="333"/>
      <c r="CR372" s="333"/>
      <c r="CS372" s="333"/>
      <c r="CT372" s="333"/>
      <c r="CU372" s="333"/>
      <c r="CV372" s="333"/>
      <c r="CW372" s="333"/>
      <c r="CX372" s="333"/>
      <c r="CY372" s="333"/>
      <c r="CZ372" s="333"/>
      <c r="DA372" s="333"/>
      <c r="DB372" s="374"/>
      <c r="DC372" s="154"/>
      <c r="DD372" s="179">
        <f t="shared" si="249"/>
        <v>144.14829977080419</v>
      </c>
      <c r="DE372" s="179">
        <f t="shared" si="250"/>
        <v>54.110940000000006</v>
      </c>
      <c r="DF372" s="179">
        <f t="shared" si="251"/>
        <v>32.605310000000003</v>
      </c>
      <c r="DG372" s="179">
        <f t="shared" si="252"/>
        <v>48.56110000000001</v>
      </c>
      <c r="DH372" s="180">
        <f t="shared" si="253"/>
        <v>78</v>
      </c>
      <c r="DI372" s="181">
        <f t="shared" si="272"/>
        <v>219</v>
      </c>
      <c r="DJ372" s="182">
        <f t="shared" si="267"/>
        <v>0</v>
      </c>
      <c r="DK372" s="182">
        <f t="shared" si="268"/>
        <v>1</v>
      </c>
      <c r="DL372" s="182">
        <f t="shared" si="273"/>
        <v>0</v>
      </c>
      <c r="DM372" s="182">
        <f t="shared" si="274"/>
        <v>0</v>
      </c>
      <c r="DN372" s="182">
        <f t="shared" si="275"/>
        <v>0</v>
      </c>
      <c r="DO372" s="182">
        <f t="shared" si="254"/>
        <v>0</v>
      </c>
      <c r="DP372" s="182">
        <f t="shared" si="255"/>
        <v>1</v>
      </c>
      <c r="DQ372" s="25">
        <f t="shared" si="256"/>
        <v>0</v>
      </c>
      <c r="DR372" s="169"/>
      <c r="DS372" s="166" t="str">
        <f t="shared" si="276"/>
        <v>A</v>
      </c>
      <c r="DT372" s="166" t="str">
        <f t="shared" si="277"/>
        <v>A</v>
      </c>
      <c r="DU372" s="167">
        <f t="shared" si="278"/>
        <v>1</v>
      </c>
      <c r="DV372" s="153" t="str">
        <f>VLOOKUP(M372,'Data Master kondisi'!$O$3:$P$11,2,FALSE)</f>
        <v>Z</v>
      </c>
      <c r="DW372" s="153">
        <f>LOOKUP(DV372,{"X","X","X","Y","Y","Y","Z","Z","Z"},{6,6,6,4,4,4,2,2,2})</f>
        <v>2</v>
      </c>
      <c r="DX372" s="153">
        <f t="shared" si="257"/>
        <v>1</v>
      </c>
      <c r="DY372" s="153">
        <f t="shared" si="279"/>
        <v>4</v>
      </c>
      <c r="DZ372" s="153" t="str">
        <f>VLOOKUP(G372,'Data Master class'!$A$5:$D$12,3,FALSE)</f>
        <v>B</v>
      </c>
      <c r="EA372" s="160" t="str">
        <f t="shared" si="280"/>
        <v>BAIK</v>
      </c>
      <c r="EB372" s="156"/>
      <c r="EC372" s="153">
        <f>VLOOKUP(G372,'Data Master class'!$A$5:$D$12,2,FALSE)</f>
        <v>3</v>
      </c>
      <c r="ED372" s="153" t="str">
        <f>VLOOKUP(H372,'Data Master class'!$E$5:$G$6,3,FALSE)</f>
        <v>X</v>
      </c>
      <c r="EE372" s="153">
        <f>VLOOKUP(H372,'Data Master class'!$E$5:$G$6,2,FALSE)</f>
        <v>2</v>
      </c>
      <c r="EF372" s="153">
        <f t="shared" si="281"/>
        <v>5</v>
      </c>
      <c r="EG372" s="153" t="str">
        <f t="shared" si="282"/>
        <v>CLASS 3</v>
      </c>
      <c r="EH372" s="153">
        <f t="shared" si="283"/>
        <v>9</v>
      </c>
      <c r="EI372" s="171"/>
      <c r="EJ372" s="441">
        <f t="shared" si="258"/>
        <v>0.2</v>
      </c>
      <c r="EK372" s="441">
        <f t="shared" si="259"/>
        <v>0.27692307692307694</v>
      </c>
      <c r="EL372" s="441">
        <f t="shared" si="260"/>
        <v>7.6923076923076927E-2</v>
      </c>
      <c r="EM372" s="442">
        <f t="shared" si="284"/>
        <v>0.18461538461538463</v>
      </c>
      <c r="EN372" s="443" t="str">
        <f t="shared" si="285"/>
        <v>CUKUP</v>
      </c>
      <c r="EO372" s="195"/>
      <c r="EP372" s="196" t="e">
        <f>'2. SUHU &amp; FISIK TRAFO'!CY372</f>
        <v>#NAME?</v>
      </c>
      <c r="EQ372" s="168" t="e">
        <f t="shared" si="286"/>
        <v>#NAME?</v>
      </c>
      <c r="ER372" s="189" t="e">
        <f t="shared" si="287"/>
        <v>#NAME?</v>
      </c>
      <c r="ES372" s="195"/>
      <c r="ET372" s="447">
        <f t="shared" si="269"/>
        <v>44.991</v>
      </c>
      <c r="EU372" s="447">
        <f t="shared" si="288"/>
        <v>35.992800000000003</v>
      </c>
      <c r="EV372" s="448">
        <f t="shared" si="261"/>
        <v>44.991</v>
      </c>
      <c r="EW372" s="449" t="str">
        <f t="shared" si="289"/>
        <v>BAIK</v>
      </c>
      <c r="EX372" s="721"/>
      <c r="EY372" s="447">
        <f t="shared" si="270"/>
        <v>33.393999999999998</v>
      </c>
      <c r="EZ372" s="447">
        <f t="shared" si="262"/>
        <v>26.715199999999999</v>
      </c>
      <c r="FA372" s="448">
        <f t="shared" si="271"/>
        <v>33.393999999999998</v>
      </c>
      <c r="FB372" s="449" t="str">
        <f t="shared" si="263"/>
        <v>BAIK</v>
      </c>
      <c r="FC372" s="195"/>
      <c r="FD372" s="453">
        <f t="shared" si="264"/>
        <v>37</v>
      </c>
      <c r="FE372" s="454">
        <f t="shared" si="265"/>
        <v>144.50867052023122</v>
      </c>
      <c r="FF372" s="725">
        <f t="shared" si="266"/>
        <v>25.603999999999999</v>
      </c>
      <c r="FG372" s="202" t="str">
        <f t="shared" si="290"/>
        <v>BURUK</v>
      </c>
    </row>
    <row r="373" spans="1:163">
      <c r="A373" s="347">
        <v>361</v>
      </c>
      <c r="B373" s="764" t="s">
        <v>2239</v>
      </c>
      <c r="C373" s="331" t="s">
        <v>2117</v>
      </c>
      <c r="D373" s="259" t="s">
        <v>2118</v>
      </c>
      <c r="E373" s="319" t="s">
        <v>1488</v>
      </c>
      <c r="F373" s="319" t="s">
        <v>1488</v>
      </c>
      <c r="G373" s="208" t="s">
        <v>206</v>
      </c>
      <c r="H373" s="214" t="s">
        <v>209</v>
      </c>
      <c r="I373" s="463">
        <v>10819091741</v>
      </c>
      <c r="J373" s="462">
        <v>-272116366</v>
      </c>
      <c r="K373" s="259" t="s">
        <v>341</v>
      </c>
      <c r="L373" s="259" t="s">
        <v>310</v>
      </c>
      <c r="M373" s="259">
        <v>50</v>
      </c>
      <c r="N373" s="259">
        <v>163310983</v>
      </c>
      <c r="O373" s="259">
        <v>2016</v>
      </c>
      <c r="P373" s="259" t="s">
        <v>316</v>
      </c>
      <c r="Q373" s="461">
        <v>0.72916666666424135</v>
      </c>
      <c r="R373" s="433">
        <v>44786</v>
      </c>
      <c r="S373" s="331" t="s">
        <v>318</v>
      </c>
      <c r="T373" s="331" t="s">
        <v>607</v>
      </c>
      <c r="U373" s="259">
        <v>1</v>
      </c>
      <c r="V373" s="259">
        <v>1</v>
      </c>
      <c r="W373" s="259">
        <v>3</v>
      </c>
      <c r="X373" s="259">
        <v>20000</v>
      </c>
      <c r="Y373" s="332">
        <v>385</v>
      </c>
      <c r="Z373" s="332">
        <v>387</v>
      </c>
      <c r="AA373" s="332">
        <v>385</v>
      </c>
      <c r="AB373" s="332">
        <v>223</v>
      </c>
      <c r="AC373" s="332">
        <v>226</v>
      </c>
      <c r="AD373" s="332">
        <v>221</v>
      </c>
      <c r="AE373" s="332">
        <v>5</v>
      </c>
      <c r="AF373" s="332">
        <v>14</v>
      </c>
      <c r="AG373" s="332">
        <v>5</v>
      </c>
      <c r="AH373" s="332">
        <v>8</v>
      </c>
      <c r="AI373" s="332">
        <v>5</v>
      </c>
      <c r="AJ373" s="332">
        <v>14</v>
      </c>
      <c r="AK373" s="332">
        <v>5</v>
      </c>
      <c r="AL373" s="332">
        <v>8</v>
      </c>
      <c r="AM373" s="332"/>
      <c r="AN373" s="332"/>
      <c r="AO373" s="332"/>
      <c r="AP373" s="332"/>
      <c r="AQ373" s="332"/>
      <c r="AR373" s="332"/>
      <c r="AS373" s="332"/>
      <c r="AT373" s="332"/>
      <c r="AU373" s="332"/>
      <c r="AV373" s="332"/>
      <c r="AW373" s="332"/>
      <c r="AX373" s="332"/>
      <c r="AY373" s="332">
        <v>947</v>
      </c>
      <c r="AZ373" s="332">
        <v>984</v>
      </c>
      <c r="BA373" s="332">
        <v>942</v>
      </c>
      <c r="BB373" s="261">
        <v>393</v>
      </c>
      <c r="BC373" s="261">
        <v>385</v>
      </c>
      <c r="BD373" s="261">
        <v>385</v>
      </c>
      <c r="BE373" s="261">
        <v>221</v>
      </c>
      <c r="BF373" s="261">
        <v>223</v>
      </c>
      <c r="BG373" s="261">
        <v>219</v>
      </c>
      <c r="BH373" s="261">
        <v>4</v>
      </c>
      <c r="BI373" s="261">
        <v>9</v>
      </c>
      <c r="BJ373" s="261">
        <v>1</v>
      </c>
      <c r="BK373" s="261">
        <v>6</v>
      </c>
      <c r="BL373" s="261">
        <v>4</v>
      </c>
      <c r="BM373" s="261">
        <v>9</v>
      </c>
      <c r="BN373" s="261">
        <v>1</v>
      </c>
      <c r="BO373" s="261">
        <v>6</v>
      </c>
      <c r="BP373" s="261"/>
      <c r="BQ373" s="261"/>
      <c r="BR373" s="261"/>
      <c r="BS373" s="261"/>
      <c r="BT373" s="261"/>
      <c r="BU373" s="261"/>
      <c r="BV373" s="261"/>
      <c r="BW373" s="261"/>
      <c r="BX373" s="261"/>
      <c r="BY373" s="261"/>
      <c r="BZ373" s="261"/>
      <c r="CA373" s="261"/>
      <c r="CB373" s="720">
        <v>0.93400000000000005</v>
      </c>
      <c r="CC373" s="720">
        <v>0.95</v>
      </c>
      <c r="CD373" s="720">
        <v>0.93100000000000005</v>
      </c>
      <c r="CE373" s="333">
        <v>219</v>
      </c>
      <c r="CF373" s="333">
        <v>86032010075</v>
      </c>
      <c r="CG373" s="333">
        <v>220</v>
      </c>
      <c r="CH373" s="333">
        <v>86032025379</v>
      </c>
      <c r="CI373" s="333">
        <v>217</v>
      </c>
      <c r="CJ373" s="333">
        <v>860320257860</v>
      </c>
      <c r="CK373" s="333"/>
      <c r="CL373" s="333"/>
      <c r="CM373" s="333"/>
      <c r="CN373" s="333"/>
      <c r="CO373" s="333"/>
      <c r="CP373" s="333"/>
      <c r="CQ373" s="333"/>
      <c r="CR373" s="333"/>
      <c r="CS373" s="333"/>
      <c r="CT373" s="333"/>
      <c r="CU373" s="333"/>
      <c r="CV373" s="333"/>
      <c r="CW373" s="333"/>
      <c r="CX373" s="333"/>
      <c r="CY373" s="333"/>
      <c r="CZ373" s="333"/>
      <c r="DA373" s="333"/>
      <c r="DB373" s="374"/>
      <c r="DC373" s="154"/>
      <c r="DD373" s="179">
        <f t="shared" si="249"/>
        <v>74.939673562781962</v>
      </c>
      <c r="DE373" s="179">
        <f t="shared" si="250"/>
        <v>6.6720333333333324</v>
      </c>
      <c r="DF373" s="179">
        <f t="shared" si="251"/>
        <v>18.681693333333332</v>
      </c>
      <c r="DG373" s="179">
        <f t="shared" si="252"/>
        <v>6.6720333333333324</v>
      </c>
      <c r="DH373" s="180">
        <f t="shared" si="253"/>
        <v>14</v>
      </c>
      <c r="DI373" s="181">
        <f t="shared" si="272"/>
        <v>217</v>
      </c>
      <c r="DJ373" s="182">
        <f t="shared" si="267"/>
        <v>1</v>
      </c>
      <c r="DK373" s="182">
        <f t="shared" si="268"/>
        <v>0</v>
      </c>
      <c r="DL373" s="182">
        <f t="shared" si="273"/>
        <v>0</v>
      </c>
      <c r="DM373" s="182">
        <f t="shared" si="274"/>
        <v>0</v>
      </c>
      <c r="DN373" s="182">
        <f t="shared" si="275"/>
        <v>0</v>
      </c>
      <c r="DO373" s="182">
        <f t="shared" si="254"/>
        <v>1</v>
      </c>
      <c r="DP373" s="182">
        <f t="shared" si="255"/>
        <v>0</v>
      </c>
      <c r="DQ373" s="25">
        <f t="shared" si="256"/>
        <v>0</v>
      </c>
      <c r="DR373" s="169"/>
      <c r="DS373" s="166" t="str">
        <f t="shared" si="276"/>
        <v>A</v>
      </c>
      <c r="DT373" s="166" t="str">
        <f t="shared" si="277"/>
        <v>C</v>
      </c>
      <c r="DU373" s="167">
        <f t="shared" si="278"/>
        <v>3</v>
      </c>
      <c r="DV373" s="153" t="str">
        <f>VLOOKUP(M373,'Data Master kondisi'!$O$3:$P$11,2,FALSE)</f>
        <v>Z</v>
      </c>
      <c r="DW373" s="153">
        <f>LOOKUP(DV373,{"X","X","X","Y","Y","Y","Z","Z","Z"},{6,6,6,4,4,4,2,2,2})</f>
        <v>2</v>
      </c>
      <c r="DX373" s="153">
        <f t="shared" si="257"/>
        <v>1</v>
      </c>
      <c r="DY373" s="153">
        <f t="shared" si="279"/>
        <v>6</v>
      </c>
      <c r="DZ373" s="153" t="str">
        <f>VLOOKUP(G373,'Data Master class'!$A$5:$D$12,3,FALSE)</f>
        <v>B</v>
      </c>
      <c r="EA373" s="160" t="str">
        <f t="shared" si="280"/>
        <v>CUKUP</v>
      </c>
      <c r="EB373" s="156"/>
      <c r="EC373" s="153">
        <f>VLOOKUP(G373,'Data Master class'!$A$5:$D$12,2,FALSE)</f>
        <v>3</v>
      </c>
      <c r="ED373" s="153" t="str">
        <f>VLOOKUP(H373,'Data Master class'!$E$5:$G$6,3,FALSE)</f>
        <v>Y</v>
      </c>
      <c r="EE373" s="153">
        <f>VLOOKUP(H373,'Data Master class'!$E$5:$G$6,2,FALSE)</f>
        <v>1</v>
      </c>
      <c r="EF373" s="153">
        <f t="shared" si="281"/>
        <v>4</v>
      </c>
      <c r="EG373" s="153" t="str">
        <f t="shared" si="282"/>
        <v>CLASS 3</v>
      </c>
      <c r="EH373" s="153">
        <f t="shared" si="283"/>
        <v>10</v>
      </c>
      <c r="EI373" s="171"/>
      <c r="EJ373" s="441">
        <f t="shared" si="258"/>
        <v>0.375</v>
      </c>
      <c r="EK373" s="441">
        <f t="shared" si="259"/>
        <v>0.75</v>
      </c>
      <c r="EL373" s="441">
        <f t="shared" si="260"/>
        <v>0.375</v>
      </c>
      <c r="EM373" s="442">
        <f t="shared" si="284"/>
        <v>0.5</v>
      </c>
      <c r="EN373" s="443" t="str">
        <f t="shared" si="285"/>
        <v>BURUK</v>
      </c>
      <c r="EO373" s="195"/>
      <c r="EP373" s="196" t="e">
        <f>'2. SUHU &amp; FISIK TRAFO'!CY373</f>
        <v>#NAME?</v>
      </c>
      <c r="EQ373" s="168" t="e">
        <f t="shared" si="286"/>
        <v>#NAME?</v>
      </c>
      <c r="ER373" s="189" t="e">
        <f t="shared" si="287"/>
        <v>#NAME?</v>
      </c>
      <c r="ES373" s="195"/>
      <c r="ET373" s="447">
        <f t="shared" si="269"/>
        <v>5.3840000000000003</v>
      </c>
      <c r="EU373" s="447">
        <f t="shared" si="288"/>
        <v>4.3072000000000008</v>
      </c>
      <c r="EV373" s="448">
        <f t="shared" si="261"/>
        <v>10.768000000000001</v>
      </c>
      <c r="EW373" s="449" t="str">
        <f t="shared" si="289"/>
        <v>BAIK</v>
      </c>
      <c r="EX373" s="721"/>
      <c r="EY373" s="447">
        <f t="shared" si="270"/>
        <v>3.11</v>
      </c>
      <c r="EZ373" s="447">
        <f t="shared" si="262"/>
        <v>2.488</v>
      </c>
      <c r="FA373" s="448">
        <f t="shared" si="271"/>
        <v>6.22</v>
      </c>
      <c r="FB373" s="449" t="str">
        <f t="shared" si="263"/>
        <v>BAIK</v>
      </c>
      <c r="FC373" s="195"/>
      <c r="FD373" s="453">
        <f t="shared" si="264"/>
        <v>8</v>
      </c>
      <c r="FE373" s="454">
        <f t="shared" si="265"/>
        <v>72.25433526011561</v>
      </c>
      <c r="FF373" s="725">
        <f t="shared" si="266"/>
        <v>11.071999999999999</v>
      </c>
      <c r="FG373" s="202" t="str">
        <f t="shared" si="290"/>
        <v>CUKUP</v>
      </c>
    </row>
    <row r="374" spans="1:163">
      <c r="A374" s="347">
        <v>362</v>
      </c>
      <c r="B374" s="764" t="s">
        <v>2239</v>
      </c>
      <c r="C374" s="331" t="s">
        <v>2119</v>
      </c>
      <c r="D374" s="259" t="s">
        <v>2105</v>
      </c>
      <c r="E374" s="319" t="s">
        <v>1488</v>
      </c>
      <c r="F374" s="319" t="s">
        <v>1488</v>
      </c>
      <c r="G374" s="208" t="s">
        <v>206</v>
      </c>
      <c r="H374" s="214" t="s">
        <v>208</v>
      </c>
      <c r="I374" s="463">
        <v>1080946355</v>
      </c>
      <c r="J374" s="462">
        <v>-269757925</v>
      </c>
      <c r="K374" s="259" t="s">
        <v>341</v>
      </c>
      <c r="L374" s="259" t="s">
        <v>310</v>
      </c>
      <c r="M374" s="259">
        <v>200</v>
      </c>
      <c r="N374" s="259">
        <v>183311413</v>
      </c>
      <c r="O374" s="259">
        <v>2018</v>
      </c>
      <c r="P374" s="259" t="s">
        <v>316</v>
      </c>
      <c r="Q374" s="461">
        <v>0.84999999999854481</v>
      </c>
      <c r="R374" s="433">
        <v>44804</v>
      </c>
      <c r="S374" s="331" t="s">
        <v>318</v>
      </c>
      <c r="T374" s="331" t="s">
        <v>607</v>
      </c>
      <c r="U374" s="259">
        <v>4</v>
      </c>
      <c r="V374" s="259">
        <v>2</v>
      </c>
      <c r="W374" s="259">
        <v>3</v>
      </c>
      <c r="X374" s="259">
        <v>20000</v>
      </c>
      <c r="Y374" s="332">
        <v>406</v>
      </c>
      <c r="Z374" s="332">
        <v>402</v>
      </c>
      <c r="AA374" s="332">
        <v>400</v>
      </c>
      <c r="AB374" s="332">
        <v>235</v>
      </c>
      <c r="AC374" s="332">
        <v>232</v>
      </c>
      <c r="AD374" s="332">
        <v>229</v>
      </c>
      <c r="AE374" s="332">
        <v>83</v>
      </c>
      <c r="AF374" s="332">
        <v>60</v>
      </c>
      <c r="AG374" s="332">
        <v>133</v>
      </c>
      <c r="AH374" s="332">
        <v>65</v>
      </c>
      <c r="AI374" s="332">
        <v>57</v>
      </c>
      <c r="AJ374" s="332">
        <v>25</v>
      </c>
      <c r="AK374" s="332">
        <v>25</v>
      </c>
      <c r="AL374" s="332">
        <v>41</v>
      </c>
      <c r="AM374" s="332">
        <v>26</v>
      </c>
      <c r="AN374" s="332">
        <v>35</v>
      </c>
      <c r="AO374" s="332">
        <v>108</v>
      </c>
      <c r="AP374" s="332">
        <v>24</v>
      </c>
      <c r="AQ374" s="332"/>
      <c r="AR374" s="332"/>
      <c r="AS374" s="332"/>
      <c r="AT374" s="332"/>
      <c r="AU374" s="332"/>
      <c r="AV374" s="332"/>
      <c r="AW374" s="332"/>
      <c r="AX374" s="332"/>
      <c r="AY374" s="332">
        <v>965</v>
      </c>
      <c r="AZ374" s="332">
        <v>952</v>
      </c>
      <c r="BA374" s="332">
        <v>934</v>
      </c>
      <c r="BB374" s="261">
        <v>400</v>
      </c>
      <c r="BC374" s="261">
        <v>403</v>
      </c>
      <c r="BD374" s="261">
        <v>402</v>
      </c>
      <c r="BE374" s="261">
        <v>234</v>
      </c>
      <c r="BF374" s="261">
        <v>232</v>
      </c>
      <c r="BG374" s="261">
        <v>230</v>
      </c>
      <c r="BH374" s="261">
        <v>93</v>
      </c>
      <c r="BI374" s="261">
        <v>66</v>
      </c>
      <c r="BJ374" s="261">
        <v>108</v>
      </c>
      <c r="BK374" s="261">
        <v>41</v>
      </c>
      <c r="BL374" s="261">
        <v>47</v>
      </c>
      <c r="BM374" s="261">
        <v>18</v>
      </c>
      <c r="BN374" s="261">
        <v>35</v>
      </c>
      <c r="BO374" s="261">
        <v>17</v>
      </c>
      <c r="BP374" s="261">
        <v>46</v>
      </c>
      <c r="BQ374" s="261">
        <v>48</v>
      </c>
      <c r="BR374" s="261">
        <v>73</v>
      </c>
      <c r="BS374" s="261">
        <v>24</v>
      </c>
      <c r="BT374" s="261"/>
      <c r="BU374" s="261"/>
      <c r="BV374" s="261"/>
      <c r="BW374" s="261"/>
      <c r="BX374" s="261"/>
      <c r="BY374" s="261"/>
      <c r="BZ374" s="261"/>
      <c r="CA374" s="261"/>
      <c r="CB374" s="720">
        <v>0.90900000000000003</v>
      </c>
      <c r="CC374" s="720">
        <v>0.95199999999999996</v>
      </c>
      <c r="CD374" s="720">
        <v>0.91900000000000004</v>
      </c>
      <c r="CE374" s="333">
        <v>232</v>
      </c>
      <c r="CF374" s="333">
        <v>8607351043</v>
      </c>
      <c r="CG374" s="333">
        <v>230</v>
      </c>
      <c r="CH374" s="333">
        <v>860751047</v>
      </c>
      <c r="CI374" s="333">
        <v>228</v>
      </c>
      <c r="CJ374" s="333">
        <v>163200089062</v>
      </c>
      <c r="CK374" s="333">
        <v>232</v>
      </c>
      <c r="CL374" s="333">
        <v>163200013761</v>
      </c>
      <c r="CM374" s="333">
        <v>230</v>
      </c>
      <c r="CN374" s="333">
        <v>56601344592</v>
      </c>
      <c r="CO374" s="333">
        <v>228</v>
      </c>
      <c r="CP374" s="333">
        <v>163200089723</v>
      </c>
      <c r="CQ374" s="333"/>
      <c r="CR374" s="333"/>
      <c r="CS374" s="333"/>
      <c r="CT374" s="333"/>
      <c r="CU374" s="333"/>
      <c r="CV374" s="333"/>
      <c r="CW374" s="333"/>
      <c r="CX374" s="333"/>
      <c r="CY374" s="333"/>
      <c r="CZ374" s="333"/>
      <c r="DA374" s="333"/>
      <c r="DB374" s="374"/>
      <c r="DC374" s="154"/>
      <c r="DD374" s="179">
        <f t="shared" si="249"/>
        <v>287.10331891436664</v>
      </c>
      <c r="DE374" s="179">
        <f t="shared" si="250"/>
        <v>28.909453333333335</v>
      </c>
      <c r="DF374" s="179">
        <f t="shared" si="251"/>
        <v>20.898399999999999</v>
      </c>
      <c r="DG374" s="179">
        <f t="shared" si="252"/>
        <v>46.324786666666668</v>
      </c>
      <c r="DH374" s="180">
        <f t="shared" si="253"/>
        <v>133</v>
      </c>
      <c r="DI374" s="181">
        <f t="shared" si="272"/>
        <v>228</v>
      </c>
      <c r="DJ374" s="182">
        <f t="shared" si="267"/>
        <v>0</v>
      </c>
      <c r="DK374" s="182">
        <f t="shared" si="268"/>
        <v>1</v>
      </c>
      <c r="DL374" s="182">
        <f t="shared" si="273"/>
        <v>0</v>
      </c>
      <c r="DM374" s="182">
        <f t="shared" si="274"/>
        <v>0</v>
      </c>
      <c r="DN374" s="182">
        <f t="shared" si="275"/>
        <v>0</v>
      </c>
      <c r="DO374" s="182">
        <f t="shared" si="254"/>
        <v>1</v>
      </c>
      <c r="DP374" s="182">
        <f t="shared" si="255"/>
        <v>0</v>
      </c>
      <c r="DQ374" s="25">
        <f t="shared" si="256"/>
        <v>0</v>
      </c>
      <c r="DR374" s="169"/>
      <c r="DS374" s="166" t="str">
        <f t="shared" si="276"/>
        <v>A</v>
      </c>
      <c r="DT374" s="166" t="str">
        <f t="shared" si="277"/>
        <v>B</v>
      </c>
      <c r="DU374" s="167">
        <f t="shared" si="278"/>
        <v>2</v>
      </c>
      <c r="DV374" s="153" t="str">
        <f>VLOOKUP(M374,'Data Master kondisi'!$O$3:$P$11,2,FALSE)</f>
        <v>Y</v>
      </c>
      <c r="DW374" s="153">
        <f>LOOKUP(DV374,{"X","X","X","Y","Y","Y","Z","Z","Z"},{6,6,6,4,4,4,2,2,2})</f>
        <v>4</v>
      </c>
      <c r="DX374" s="153">
        <f t="shared" si="257"/>
        <v>1</v>
      </c>
      <c r="DY374" s="153">
        <f t="shared" si="279"/>
        <v>7</v>
      </c>
      <c r="DZ374" s="153" t="str">
        <f>VLOOKUP(G374,'Data Master class'!$A$5:$D$12,3,FALSE)</f>
        <v>B</v>
      </c>
      <c r="EA374" s="160" t="str">
        <f t="shared" si="280"/>
        <v>CUKUP</v>
      </c>
      <c r="EB374" s="156"/>
      <c r="EC374" s="153">
        <f>VLOOKUP(G374,'Data Master class'!$A$5:$D$12,2,FALSE)</f>
        <v>3</v>
      </c>
      <c r="ED374" s="153" t="str">
        <f>VLOOKUP(H374,'Data Master class'!$E$5:$G$6,3,FALSE)</f>
        <v>X</v>
      </c>
      <c r="EE374" s="153">
        <f>VLOOKUP(H374,'Data Master class'!$E$5:$G$6,2,FALSE)</f>
        <v>2</v>
      </c>
      <c r="EF374" s="153">
        <f t="shared" si="281"/>
        <v>5</v>
      </c>
      <c r="EG374" s="153" t="str">
        <f t="shared" si="282"/>
        <v>CLASS 3</v>
      </c>
      <c r="EH374" s="153">
        <f t="shared" si="283"/>
        <v>12</v>
      </c>
      <c r="EI374" s="171"/>
      <c r="EJ374" s="441">
        <f t="shared" si="258"/>
        <v>9.7826086956521743E-2</v>
      </c>
      <c r="EK374" s="441">
        <f t="shared" si="259"/>
        <v>0.34782608695652173</v>
      </c>
      <c r="EL374" s="441">
        <f t="shared" si="260"/>
        <v>0.44565217391304346</v>
      </c>
      <c r="EM374" s="442">
        <f t="shared" si="284"/>
        <v>0.29710144927536231</v>
      </c>
      <c r="EN374" s="443" t="str">
        <f t="shared" si="285"/>
        <v>KURANG</v>
      </c>
      <c r="EO374" s="195"/>
      <c r="EP374" s="196" t="e">
        <f>'2. SUHU &amp; FISIK TRAFO'!CY374</f>
        <v>#NAME?</v>
      </c>
      <c r="EQ374" s="168" t="e">
        <f t="shared" si="286"/>
        <v>#NAME?</v>
      </c>
      <c r="ER374" s="189" t="e">
        <f t="shared" si="287"/>
        <v>#NAME?</v>
      </c>
      <c r="ES374" s="195"/>
      <c r="ET374" s="447">
        <f t="shared" si="269"/>
        <v>63.881999999999998</v>
      </c>
      <c r="EU374" s="447">
        <f t="shared" si="288"/>
        <v>51.105600000000003</v>
      </c>
      <c r="EV374" s="448">
        <f t="shared" si="261"/>
        <v>31.940999999999995</v>
      </c>
      <c r="EW374" s="449" t="str">
        <f t="shared" si="289"/>
        <v>BAIK</v>
      </c>
      <c r="EX374" s="721"/>
      <c r="EY374" s="447">
        <f t="shared" si="270"/>
        <v>61.914000000000001</v>
      </c>
      <c r="EZ374" s="447">
        <f t="shared" si="262"/>
        <v>49.531200000000005</v>
      </c>
      <c r="FA374" s="448">
        <f t="shared" si="271"/>
        <v>30.957000000000001</v>
      </c>
      <c r="FB374" s="449" t="str">
        <f t="shared" si="263"/>
        <v>BAIK</v>
      </c>
      <c r="FC374" s="195"/>
      <c r="FD374" s="453">
        <f t="shared" si="264"/>
        <v>65</v>
      </c>
      <c r="FE374" s="454">
        <f t="shared" si="265"/>
        <v>289.01734104046244</v>
      </c>
      <c r="FF374" s="725">
        <f t="shared" si="266"/>
        <v>22.49</v>
      </c>
      <c r="FG374" s="202" t="str">
        <f t="shared" si="290"/>
        <v>BURUK</v>
      </c>
    </row>
    <row r="375" spans="1:163">
      <c r="A375" s="347">
        <v>363</v>
      </c>
      <c r="B375" s="764" t="s">
        <v>2239</v>
      </c>
      <c r="C375" s="331" t="s">
        <v>2120</v>
      </c>
      <c r="D375" s="259" t="s">
        <v>2121</v>
      </c>
      <c r="E375" s="319" t="s">
        <v>2122</v>
      </c>
      <c r="F375" s="319" t="s">
        <v>2122</v>
      </c>
      <c r="G375" s="208" t="s">
        <v>206</v>
      </c>
      <c r="H375" s="214" t="s">
        <v>208</v>
      </c>
      <c r="I375" s="463"/>
      <c r="J375" s="462"/>
      <c r="K375" s="259" t="s">
        <v>315</v>
      </c>
      <c r="L375" s="259" t="s">
        <v>685</v>
      </c>
      <c r="M375" s="259">
        <v>50</v>
      </c>
      <c r="N375" s="259">
        <v>1307036</v>
      </c>
      <c r="O375" s="259">
        <v>2013</v>
      </c>
      <c r="P375" s="259" t="s">
        <v>316</v>
      </c>
      <c r="Q375" s="461">
        <v>0.73611111110949423</v>
      </c>
      <c r="R375" s="433">
        <v>44806</v>
      </c>
      <c r="S375" s="331" t="s">
        <v>318</v>
      </c>
      <c r="T375" s="331" t="s">
        <v>607</v>
      </c>
      <c r="U375" s="259">
        <v>1</v>
      </c>
      <c r="V375" s="259">
        <v>1</v>
      </c>
      <c r="W375" s="259">
        <v>3</v>
      </c>
      <c r="X375" s="259">
        <v>20000</v>
      </c>
      <c r="Y375" s="332">
        <v>382</v>
      </c>
      <c r="Z375" s="332">
        <v>403</v>
      </c>
      <c r="AA375" s="332">
        <v>395</v>
      </c>
      <c r="AB375" s="332">
        <v>235</v>
      </c>
      <c r="AC375" s="332">
        <v>233</v>
      </c>
      <c r="AD375" s="332">
        <v>232</v>
      </c>
      <c r="AE375" s="332">
        <v>5</v>
      </c>
      <c r="AF375" s="332">
        <v>0.7</v>
      </c>
      <c r="AG375" s="332">
        <v>0</v>
      </c>
      <c r="AH375" s="332">
        <v>4</v>
      </c>
      <c r="AI375" s="332">
        <v>5</v>
      </c>
      <c r="AJ375" s="332">
        <v>0.7</v>
      </c>
      <c r="AK375" s="332">
        <v>0</v>
      </c>
      <c r="AL375" s="332">
        <v>4</v>
      </c>
      <c r="AM375" s="332"/>
      <c r="AN375" s="332"/>
      <c r="AO375" s="332"/>
      <c r="AP375" s="332"/>
      <c r="AQ375" s="332"/>
      <c r="AR375" s="332"/>
      <c r="AS375" s="332"/>
      <c r="AT375" s="332"/>
      <c r="AU375" s="332"/>
      <c r="AV375" s="332"/>
      <c r="AW375" s="332"/>
      <c r="AX375" s="332"/>
      <c r="AY375" s="332">
        <v>0.92400000000000004</v>
      </c>
      <c r="AZ375" s="332">
        <v>0.68899999999999995</v>
      </c>
      <c r="BA375" s="332">
        <v>0</v>
      </c>
      <c r="BB375" s="261">
        <v>397</v>
      </c>
      <c r="BC375" s="261">
        <v>395</v>
      </c>
      <c r="BD375" s="261">
        <v>396</v>
      </c>
      <c r="BE375" s="261">
        <v>228</v>
      </c>
      <c r="BF375" s="261">
        <v>228</v>
      </c>
      <c r="BG375" s="261">
        <v>226</v>
      </c>
      <c r="BH375" s="261">
        <v>16</v>
      </c>
      <c r="BI375" s="261">
        <v>2</v>
      </c>
      <c r="BJ375" s="261">
        <v>0</v>
      </c>
      <c r="BK375" s="261">
        <v>14</v>
      </c>
      <c r="BL375" s="261">
        <v>16</v>
      </c>
      <c r="BM375" s="261">
        <v>2</v>
      </c>
      <c r="BN375" s="261">
        <v>0</v>
      </c>
      <c r="BO375" s="261">
        <v>14</v>
      </c>
      <c r="BP375" s="261"/>
      <c r="BQ375" s="261"/>
      <c r="BR375" s="261"/>
      <c r="BS375" s="261"/>
      <c r="BT375" s="261"/>
      <c r="BU375" s="261"/>
      <c r="BV375" s="261"/>
      <c r="BW375" s="261"/>
      <c r="BX375" s="261"/>
      <c r="BY375" s="261"/>
      <c r="BZ375" s="261"/>
      <c r="CA375" s="261"/>
      <c r="CB375" s="720">
        <v>0.99</v>
      </c>
      <c r="CC375" s="720">
        <v>0.996</v>
      </c>
      <c r="CD375" s="720">
        <v>0</v>
      </c>
      <c r="CE375" s="333" t="s">
        <v>2123</v>
      </c>
      <c r="CF375" s="333"/>
      <c r="CG375" s="333"/>
      <c r="CH375" s="333"/>
      <c r="CI375" s="333"/>
      <c r="CJ375" s="333"/>
      <c r="CK375" s="333"/>
      <c r="CL375" s="333"/>
      <c r="CM375" s="333"/>
      <c r="CN375" s="333"/>
      <c r="CO375" s="333"/>
      <c r="CP375" s="333"/>
      <c r="CQ375" s="333"/>
      <c r="CR375" s="333"/>
      <c r="CS375" s="333"/>
      <c r="CT375" s="333"/>
      <c r="CU375" s="333"/>
      <c r="CV375" s="333"/>
      <c r="CW375" s="333"/>
      <c r="CX375" s="333"/>
      <c r="CY375" s="333"/>
      <c r="CZ375" s="333"/>
      <c r="DA375" s="333"/>
      <c r="DB375" s="374"/>
      <c r="DC375" s="154"/>
      <c r="DD375" s="179">
        <f t="shared" si="249"/>
        <v>73.478985010287062</v>
      </c>
      <c r="DE375" s="179">
        <f t="shared" si="250"/>
        <v>6.804666666666666</v>
      </c>
      <c r="DF375" s="179">
        <f t="shared" si="251"/>
        <v>0.95265333333333313</v>
      </c>
      <c r="DG375" s="179">
        <f t="shared" si="252"/>
        <v>0</v>
      </c>
      <c r="DH375" s="180">
        <f t="shared" si="253"/>
        <v>5</v>
      </c>
      <c r="DI375" s="181">
        <f t="shared" si="272"/>
        <v>0</v>
      </c>
      <c r="DJ375" s="182">
        <f t="shared" si="267"/>
        <v>1</v>
      </c>
      <c r="DK375" s="182">
        <f t="shared" si="268"/>
        <v>0</v>
      </c>
      <c r="DL375" s="182">
        <f t="shared" si="273"/>
        <v>0</v>
      </c>
      <c r="DM375" s="182">
        <f t="shared" si="274"/>
        <v>0</v>
      </c>
      <c r="DN375" s="182">
        <f t="shared" si="275"/>
        <v>0</v>
      </c>
      <c r="DO375" s="182">
        <f t="shared" si="254"/>
        <v>1</v>
      </c>
      <c r="DP375" s="182">
        <f t="shared" si="255"/>
        <v>0</v>
      </c>
      <c r="DQ375" s="25">
        <f t="shared" si="256"/>
        <v>0</v>
      </c>
      <c r="DR375" s="169"/>
      <c r="DS375" s="166" t="str">
        <f t="shared" si="276"/>
        <v>A</v>
      </c>
      <c r="DT375" s="166" t="str">
        <f t="shared" si="277"/>
        <v>C</v>
      </c>
      <c r="DU375" s="167">
        <f t="shared" si="278"/>
        <v>3</v>
      </c>
      <c r="DV375" s="153" t="str">
        <f>VLOOKUP(M375,'Data Master kondisi'!$O$3:$P$11,2,FALSE)</f>
        <v>Z</v>
      </c>
      <c r="DW375" s="153">
        <f>LOOKUP(DV375,{"X","X","X","Y","Y","Y","Z","Z","Z"},{6,6,6,4,4,4,2,2,2})</f>
        <v>2</v>
      </c>
      <c r="DX375" s="153">
        <f t="shared" si="257"/>
        <v>1</v>
      </c>
      <c r="DY375" s="153">
        <f t="shared" si="279"/>
        <v>6</v>
      </c>
      <c r="DZ375" s="153" t="str">
        <f>VLOOKUP(G375,'Data Master class'!$A$5:$D$12,3,FALSE)</f>
        <v>B</v>
      </c>
      <c r="EA375" s="160" t="str">
        <f t="shared" si="280"/>
        <v>CUKUP</v>
      </c>
      <c r="EB375" s="156"/>
      <c r="EC375" s="153">
        <f>VLOOKUP(G375,'Data Master class'!$A$5:$D$12,2,FALSE)</f>
        <v>3</v>
      </c>
      <c r="ED375" s="153" t="str">
        <f>VLOOKUP(H375,'Data Master class'!$E$5:$G$6,3,FALSE)</f>
        <v>X</v>
      </c>
      <c r="EE375" s="153">
        <f>VLOOKUP(H375,'Data Master class'!$E$5:$G$6,2,FALSE)</f>
        <v>2</v>
      </c>
      <c r="EF375" s="153">
        <f t="shared" si="281"/>
        <v>5</v>
      </c>
      <c r="EG375" s="153" t="str">
        <f t="shared" si="282"/>
        <v>CLASS 3</v>
      </c>
      <c r="EH375" s="153">
        <f t="shared" si="283"/>
        <v>11</v>
      </c>
      <c r="EI375" s="171"/>
      <c r="EJ375" s="441">
        <f t="shared" si="258"/>
        <v>1.6315789473684208</v>
      </c>
      <c r="EK375" s="441">
        <f t="shared" si="259"/>
        <v>0.63157894736842113</v>
      </c>
      <c r="EL375" s="441">
        <f t="shared" si="260"/>
        <v>1</v>
      </c>
      <c r="EM375" s="442">
        <f t="shared" si="284"/>
        <v>1.0877192982456141</v>
      </c>
      <c r="EN375" s="443" t="str">
        <f t="shared" si="285"/>
        <v>BURUK</v>
      </c>
      <c r="EO375" s="195"/>
      <c r="EP375" s="196" t="e">
        <f>'2. SUHU &amp; FISIK TRAFO'!CY375</f>
        <v>#NAME?</v>
      </c>
      <c r="EQ375" s="168" t="e">
        <f t="shared" si="286"/>
        <v>#NAME?</v>
      </c>
      <c r="ER375" s="189" t="e">
        <f t="shared" si="287"/>
        <v>#NAME?</v>
      </c>
      <c r="ES375" s="195"/>
      <c r="ET375" s="447">
        <f t="shared" si="269"/>
        <v>1.3380999999999998</v>
      </c>
      <c r="EU375" s="447">
        <f t="shared" si="288"/>
        <v>1.0704799999999999</v>
      </c>
      <c r="EV375" s="448">
        <f t="shared" si="261"/>
        <v>2.6761999999999997</v>
      </c>
      <c r="EW375" s="449" t="str">
        <f t="shared" si="289"/>
        <v>BAIK</v>
      </c>
      <c r="EX375" s="721"/>
      <c r="EY375" s="447">
        <f t="shared" si="270"/>
        <v>4.1040000000000001</v>
      </c>
      <c r="EZ375" s="447">
        <f t="shared" si="262"/>
        <v>3.2832000000000003</v>
      </c>
      <c r="FA375" s="448">
        <f t="shared" si="271"/>
        <v>8.2080000000000002</v>
      </c>
      <c r="FB375" s="449" t="str">
        <f t="shared" si="263"/>
        <v>BAIK</v>
      </c>
      <c r="FC375" s="195"/>
      <c r="FD375" s="453">
        <f t="shared" si="264"/>
        <v>4</v>
      </c>
      <c r="FE375" s="454">
        <f t="shared" si="265"/>
        <v>72.25433526011561</v>
      </c>
      <c r="FF375" s="725">
        <f t="shared" si="266"/>
        <v>5.5359999999999996</v>
      </c>
      <c r="FG375" s="202" t="str">
        <f t="shared" si="290"/>
        <v>BAIK</v>
      </c>
    </row>
    <row r="376" spans="1:163">
      <c r="A376" s="347">
        <v>364</v>
      </c>
      <c r="B376" s="764" t="s">
        <v>2239</v>
      </c>
      <c r="C376" s="331" t="s">
        <v>2124</v>
      </c>
      <c r="D376" s="259" t="s">
        <v>1572</v>
      </c>
      <c r="E376" s="319" t="s">
        <v>2122</v>
      </c>
      <c r="F376" s="319" t="s">
        <v>2122</v>
      </c>
      <c r="G376" s="208" t="s">
        <v>206</v>
      </c>
      <c r="H376" s="214" t="s">
        <v>209</v>
      </c>
      <c r="I376" s="463">
        <v>108142311</v>
      </c>
      <c r="J376" s="462">
        <v>-2722231</v>
      </c>
      <c r="K376" s="259" t="s">
        <v>341</v>
      </c>
      <c r="L376" s="259" t="s">
        <v>310</v>
      </c>
      <c r="M376" s="259">
        <v>100</v>
      </c>
      <c r="N376" s="259">
        <v>17431454</v>
      </c>
      <c r="O376" s="259">
        <v>2017</v>
      </c>
      <c r="P376" s="259" t="s">
        <v>316</v>
      </c>
      <c r="Q376" s="703">
        <v>0.74166666666860692</v>
      </c>
      <c r="R376" s="433">
        <v>44806</v>
      </c>
      <c r="S376" s="331" t="s">
        <v>318</v>
      </c>
      <c r="T376" s="331" t="s">
        <v>607</v>
      </c>
      <c r="U376" s="259">
        <v>3</v>
      </c>
      <c r="V376" s="259">
        <v>1</v>
      </c>
      <c r="W376" s="259">
        <v>3</v>
      </c>
      <c r="X376" s="259">
        <v>20000</v>
      </c>
      <c r="Y376" s="332">
        <v>406</v>
      </c>
      <c r="Z376" s="332">
        <v>408</v>
      </c>
      <c r="AA376" s="332">
        <v>406</v>
      </c>
      <c r="AB376" s="332">
        <v>236</v>
      </c>
      <c r="AC376" s="332">
        <v>234</v>
      </c>
      <c r="AD376" s="332">
        <v>232</v>
      </c>
      <c r="AE376" s="332">
        <v>4</v>
      </c>
      <c r="AF376" s="332">
        <v>0.9</v>
      </c>
      <c r="AG376" s="332">
        <v>5</v>
      </c>
      <c r="AH376" s="332">
        <v>3</v>
      </c>
      <c r="AI376" s="332"/>
      <c r="AJ376" s="332"/>
      <c r="AK376" s="332"/>
      <c r="AL376" s="332"/>
      <c r="AM376" s="332">
        <v>4</v>
      </c>
      <c r="AN376" s="332">
        <v>0.9</v>
      </c>
      <c r="AO376" s="332">
        <v>5</v>
      </c>
      <c r="AP376" s="332">
        <v>3</v>
      </c>
      <c r="AQ376" s="332"/>
      <c r="AR376" s="332"/>
      <c r="AS376" s="332"/>
      <c r="AT376" s="332"/>
      <c r="AU376" s="332"/>
      <c r="AV376" s="332"/>
      <c r="AW376" s="332"/>
      <c r="AX376" s="332"/>
      <c r="AY376" s="332">
        <v>0.98299999999999998</v>
      </c>
      <c r="AZ376" s="332">
        <v>0.71199999999999997</v>
      </c>
      <c r="BA376" s="332">
        <v>0.92900000000000005</v>
      </c>
      <c r="BB376" s="261">
        <v>398</v>
      </c>
      <c r="BC376" s="261">
        <v>396</v>
      </c>
      <c r="BD376" s="261">
        <v>395</v>
      </c>
      <c r="BE376" s="261">
        <v>229</v>
      </c>
      <c r="BF376" s="261">
        <v>228</v>
      </c>
      <c r="BG376" s="261">
        <v>226</v>
      </c>
      <c r="BH376" s="261">
        <v>5</v>
      </c>
      <c r="BI376" s="261">
        <v>6</v>
      </c>
      <c r="BJ376" s="261">
        <v>1</v>
      </c>
      <c r="BK376" s="261">
        <v>4</v>
      </c>
      <c r="BL376" s="261"/>
      <c r="BM376" s="261"/>
      <c r="BN376" s="261"/>
      <c r="BO376" s="261"/>
      <c r="BP376" s="261">
        <v>5</v>
      </c>
      <c r="BQ376" s="261">
        <v>6</v>
      </c>
      <c r="BR376" s="261">
        <v>1</v>
      </c>
      <c r="BS376" s="261">
        <v>4</v>
      </c>
      <c r="BT376" s="261"/>
      <c r="BU376" s="261"/>
      <c r="BV376" s="261"/>
      <c r="BW376" s="261"/>
      <c r="BX376" s="261"/>
      <c r="BY376" s="261"/>
      <c r="BZ376" s="261"/>
      <c r="CA376" s="261"/>
      <c r="CB376" s="720">
        <v>0.97399999999999998</v>
      </c>
      <c r="CC376" s="720">
        <v>0.68700000000000006</v>
      </c>
      <c r="CD376" s="720">
        <v>0.95299999999999996</v>
      </c>
      <c r="CE376" s="333"/>
      <c r="CF376" s="333"/>
      <c r="CG376" s="333"/>
      <c r="CH376" s="333"/>
      <c r="CI376" s="333"/>
      <c r="CJ376" s="333"/>
      <c r="CK376" s="333">
        <v>227</v>
      </c>
      <c r="CL376" s="333">
        <v>22125140438</v>
      </c>
      <c r="CM376" s="333">
        <v>228</v>
      </c>
      <c r="CN376" s="333">
        <v>163200003637</v>
      </c>
      <c r="CO376" s="333">
        <v>224</v>
      </c>
      <c r="CP376" s="333">
        <v>22125140325</v>
      </c>
      <c r="CQ376" s="333"/>
      <c r="CR376" s="333"/>
      <c r="CS376" s="333"/>
      <c r="CT376" s="333"/>
      <c r="CU376" s="333"/>
      <c r="CV376" s="333"/>
      <c r="CW376" s="333"/>
      <c r="CX376" s="333"/>
      <c r="CY376" s="333"/>
      <c r="CZ376" s="333"/>
      <c r="DA376" s="333"/>
      <c r="DB376" s="374"/>
      <c r="DC376" s="170"/>
      <c r="DD376" s="179">
        <f t="shared" si="249"/>
        <v>142.1396759215389</v>
      </c>
      <c r="DE376" s="179">
        <f t="shared" si="250"/>
        <v>2.8141333333333334</v>
      </c>
      <c r="DF376" s="179">
        <f t="shared" si="251"/>
        <v>0.63318000000000008</v>
      </c>
      <c r="DG376" s="179">
        <f t="shared" si="252"/>
        <v>3.5176666666666669</v>
      </c>
      <c r="DH376" s="180">
        <f t="shared" si="253"/>
        <v>5</v>
      </c>
      <c r="DI376" s="181">
        <f t="shared" si="272"/>
        <v>224</v>
      </c>
      <c r="DJ376" s="182">
        <f t="shared" si="267"/>
        <v>1</v>
      </c>
      <c r="DK376" s="182">
        <f t="shared" si="268"/>
        <v>0</v>
      </c>
      <c r="DL376" s="182">
        <f t="shared" si="273"/>
        <v>0</v>
      </c>
      <c r="DM376" s="182">
        <f t="shared" si="274"/>
        <v>0</v>
      </c>
      <c r="DN376" s="182">
        <f t="shared" si="275"/>
        <v>0</v>
      </c>
      <c r="DO376" s="182">
        <f t="shared" si="254"/>
        <v>1</v>
      </c>
      <c r="DP376" s="182">
        <f t="shared" si="255"/>
        <v>0</v>
      </c>
      <c r="DQ376" s="25">
        <f t="shared" si="256"/>
        <v>0</v>
      </c>
      <c r="DR376" s="169"/>
      <c r="DS376" s="166" t="str">
        <f t="shared" si="276"/>
        <v>A</v>
      </c>
      <c r="DT376" s="166" t="str">
        <f t="shared" si="277"/>
        <v>C</v>
      </c>
      <c r="DU376" s="167">
        <f t="shared" si="278"/>
        <v>3</v>
      </c>
      <c r="DV376" s="153" t="str">
        <f>VLOOKUP(M376,'Data Master kondisi'!$O$3:$P$11,2,FALSE)</f>
        <v>Z</v>
      </c>
      <c r="DW376" s="153">
        <f>LOOKUP(DV376,{"X","X","X","Y","Y","Y","Z","Z","Z"},{6,6,6,4,4,4,2,2,2})</f>
        <v>2</v>
      </c>
      <c r="DX376" s="153">
        <f t="shared" si="257"/>
        <v>1</v>
      </c>
      <c r="DY376" s="153">
        <f t="shared" si="279"/>
        <v>6</v>
      </c>
      <c r="DZ376" s="153" t="str">
        <f>VLOOKUP(G376,'Data Master class'!$A$5:$D$12,3,FALSE)</f>
        <v>B</v>
      </c>
      <c r="EA376" s="160" t="str">
        <f t="shared" si="280"/>
        <v>CUKUP</v>
      </c>
      <c r="EB376" s="156"/>
      <c r="EC376" s="153">
        <f>VLOOKUP(G376,'Data Master class'!$A$5:$D$12,2,FALSE)</f>
        <v>3</v>
      </c>
      <c r="ED376" s="153" t="str">
        <f>VLOOKUP(H376,'Data Master class'!$E$5:$G$6,3,FALSE)</f>
        <v>Y</v>
      </c>
      <c r="EE376" s="153">
        <f>VLOOKUP(H376,'Data Master class'!$E$5:$G$6,2,FALSE)</f>
        <v>1</v>
      </c>
      <c r="EF376" s="153">
        <f t="shared" si="281"/>
        <v>4</v>
      </c>
      <c r="EG376" s="153" t="str">
        <f t="shared" si="282"/>
        <v>CLASS 3</v>
      </c>
      <c r="EH376" s="153">
        <f t="shared" si="283"/>
        <v>10</v>
      </c>
      <c r="EI376" s="171"/>
      <c r="EJ376" s="441">
        <f t="shared" si="258"/>
        <v>0.21212121212121202</v>
      </c>
      <c r="EK376" s="441">
        <f t="shared" si="259"/>
        <v>0.72727272727272729</v>
      </c>
      <c r="EL376" s="441">
        <f t="shared" si="260"/>
        <v>0.51515151515151503</v>
      </c>
      <c r="EM376" s="442">
        <f t="shared" si="284"/>
        <v>0.48484848484848481</v>
      </c>
      <c r="EN376" s="443" t="str">
        <f t="shared" si="285"/>
        <v>BURUK</v>
      </c>
      <c r="EO376" s="195"/>
      <c r="EP376" s="196" t="e">
        <f>'2. SUHU &amp; FISIK TRAFO'!CY376</f>
        <v>#NAME?</v>
      </c>
      <c r="EQ376" s="168" t="e">
        <f t="shared" si="286"/>
        <v>#NAME?</v>
      </c>
      <c r="ER376" s="189" t="e">
        <f t="shared" si="287"/>
        <v>#NAME?</v>
      </c>
      <c r="ES376" s="195"/>
      <c r="ET376" s="447">
        <f t="shared" si="269"/>
        <v>2.3146</v>
      </c>
      <c r="EU376" s="447">
        <f t="shared" si="288"/>
        <v>1.85168</v>
      </c>
      <c r="EV376" s="448">
        <f t="shared" si="261"/>
        <v>2.3146</v>
      </c>
      <c r="EW376" s="449" t="str">
        <f t="shared" si="289"/>
        <v>BAIK</v>
      </c>
      <c r="EX376" s="721"/>
      <c r="EY376" s="447">
        <f t="shared" si="270"/>
        <v>2.7389999999999999</v>
      </c>
      <c r="EZ376" s="447">
        <f t="shared" si="262"/>
        <v>2.1911999999999998</v>
      </c>
      <c r="FA376" s="448">
        <f t="shared" si="271"/>
        <v>2.7389999999999999</v>
      </c>
      <c r="FB376" s="449" t="str">
        <f t="shared" si="263"/>
        <v>BAIK</v>
      </c>
      <c r="FC376" s="195"/>
      <c r="FD376" s="453">
        <f t="shared" si="264"/>
        <v>3</v>
      </c>
      <c r="FE376" s="454">
        <f t="shared" si="265"/>
        <v>144.50867052023122</v>
      </c>
      <c r="FF376" s="725">
        <f t="shared" si="266"/>
        <v>2.0760000000000001</v>
      </c>
      <c r="FG376" s="202" t="str">
        <f t="shared" si="290"/>
        <v>BAIK</v>
      </c>
    </row>
    <row r="377" spans="1:163">
      <c r="A377" s="347">
        <v>365</v>
      </c>
      <c r="B377" s="764" t="s">
        <v>2239</v>
      </c>
      <c r="C377" s="331" t="s">
        <v>2125</v>
      </c>
      <c r="D377" s="259" t="s">
        <v>2126</v>
      </c>
      <c r="E377" s="319" t="s">
        <v>2122</v>
      </c>
      <c r="F377" s="319" t="s">
        <v>2122</v>
      </c>
      <c r="G377" s="208" t="s">
        <v>206</v>
      </c>
      <c r="H377" s="214" t="s">
        <v>208</v>
      </c>
      <c r="I377" s="463">
        <v>108184561</v>
      </c>
      <c r="J377" s="462">
        <v>-2758324</v>
      </c>
      <c r="K377" s="259" t="s">
        <v>315</v>
      </c>
      <c r="L377" s="259" t="s">
        <v>572</v>
      </c>
      <c r="M377" s="259">
        <v>100</v>
      </c>
      <c r="N377" s="259">
        <v>903060</v>
      </c>
      <c r="O377" s="259">
        <v>1997</v>
      </c>
      <c r="P377" s="259" t="s">
        <v>316</v>
      </c>
      <c r="Q377" s="461">
        <v>0.74652777778101154</v>
      </c>
      <c r="R377" s="433">
        <v>44806</v>
      </c>
      <c r="S377" s="331" t="s">
        <v>318</v>
      </c>
      <c r="T377" s="331" t="s">
        <v>607</v>
      </c>
      <c r="U377" s="259">
        <v>3</v>
      </c>
      <c r="V377" s="259">
        <v>3</v>
      </c>
      <c r="W377" s="259">
        <v>3</v>
      </c>
      <c r="X377" s="259">
        <v>20000</v>
      </c>
      <c r="Y377" s="332">
        <v>404</v>
      </c>
      <c r="Z377" s="332">
        <v>400</v>
      </c>
      <c r="AA377" s="332">
        <v>400</v>
      </c>
      <c r="AB377" s="332">
        <v>232</v>
      </c>
      <c r="AC377" s="332">
        <v>229</v>
      </c>
      <c r="AD377" s="332">
        <v>229</v>
      </c>
      <c r="AE377" s="332">
        <v>46</v>
      </c>
      <c r="AF377" s="332">
        <v>41</v>
      </c>
      <c r="AG377" s="332">
        <v>43</v>
      </c>
      <c r="AH377" s="332">
        <v>31</v>
      </c>
      <c r="AI377" s="332">
        <v>2</v>
      </c>
      <c r="AJ377" s="332">
        <v>1</v>
      </c>
      <c r="AK377" s="332">
        <v>2</v>
      </c>
      <c r="AL377" s="332">
        <v>2</v>
      </c>
      <c r="AM377" s="332">
        <v>11</v>
      </c>
      <c r="AN377" s="332">
        <v>12</v>
      </c>
      <c r="AO377" s="332">
        <v>4</v>
      </c>
      <c r="AP377" s="332">
        <v>9</v>
      </c>
      <c r="AQ377" s="332">
        <v>33</v>
      </c>
      <c r="AR377" s="332">
        <v>28</v>
      </c>
      <c r="AS377" s="332">
        <v>37</v>
      </c>
      <c r="AT377" s="332">
        <v>20</v>
      </c>
      <c r="AU377" s="332"/>
      <c r="AV377" s="332"/>
      <c r="AW377" s="332"/>
      <c r="AX377" s="332"/>
      <c r="AY377" s="332">
        <v>939</v>
      </c>
      <c r="AZ377" s="332">
        <v>909</v>
      </c>
      <c r="BA377" s="332">
        <v>920</v>
      </c>
      <c r="BB377" s="261">
        <v>394</v>
      </c>
      <c r="BC377" s="261">
        <v>396</v>
      </c>
      <c r="BD377" s="261">
        <v>393</v>
      </c>
      <c r="BE377" s="261">
        <v>227</v>
      </c>
      <c r="BF377" s="261">
        <v>226</v>
      </c>
      <c r="BG377" s="261">
        <v>227</v>
      </c>
      <c r="BH377" s="261">
        <v>39</v>
      </c>
      <c r="BI377" s="261">
        <v>31</v>
      </c>
      <c r="BJ377" s="261">
        <v>31</v>
      </c>
      <c r="BK377" s="261">
        <v>9</v>
      </c>
      <c r="BL377" s="261">
        <v>4</v>
      </c>
      <c r="BM377" s="261">
        <v>2</v>
      </c>
      <c r="BN377" s="261">
        <v>1</v>
      </c>
      <c r="BO377" s="261">
        <v>1</v>
      </c>
      <c r="BP377" s="261">
        <v>14</v>
      </c>
      <c r="BQ377" s="261">
        <v>8</v>
      </c>
      <c r="BR377" s="261">
        <v>10</v>
      </c>
      <c r="BS377" s="261">
        <v>5</v>
      </c>
      <c r="BT377" s="261">
        <v>21</v>
      </c>
      <c r="BU377" s="261">
        <v>21</v>
      </c>
      <c r="BV377" s="261">
        <v>20</v>
      </c>
      <c r="BW377" s="261">
        <v>3</v>
      </c>
      <c r="BX377" s="261"/>
      <c r="BY377" s="261"/>
      <c r="BZ377" s="261"/>
      <c r="CA377" s="261"/>
      <c r="CB377" s="720">
        <v>0.86199999999999999</v>
      </c>
      <c r="CC377" s="720">
        <v>0.85199999999999998</v>
      </c>
      <c r="CD377" s="720">
        <v>0.77800000000000002</v>
      </c>
      <c r="CE377" s="333">
        <v>225</v>
      </c>
      <c r="CF377" s="333">
        <v>163200052978</v>
      </c>
      <c r="CG377" s="333">
        <v>224</v>
      </c>
      <c r="CH377" s="333">
        <v>163200010716</v>
      </c>
      <c r="CI377" s="333">
        <v>225</v>
      </c>
      <c r="CJ377" s="333">
        <v>56601443472</v>
      </c>
      <c r="CK377" s="333">
        <v>225</v>
      </c>
      <c r="CL377" s="333">
        <v>56601443866</v>
      </c>
      <c r="CM377" s="333">
        <v>224</v>
      </c>
      <c r="CN377" s="333">
        <v>56602260231</v>
      </c>
      <c r="CO377" s="333">
        <v>225</v>
      </c>
      <c r="CP377" s="333">
        <v>163200051778</v>
      </c>
      <c r="CQ377" s="333">
        <v>225</v>
      </c>
      <c r="CR377" s="333">
        <v>56602260195</v>
      </c>
      <c r="CS377" s="333">
        <v>224</v>
      </c>
      <c r="CT377" s="333">
        <v>163200052730</v>
      </c>
      <c r="CU377" s="333">
        <v>225</v>
      </c>
      <c r="CV377" s="333">
        <v>163200031211</v>
      </c>
      <c r="CW377" s="333"/>
      <c r="CX377" s="333"/>
      <c r="CY377" s="333"/>
      <c r="CZ377" s="333"/>
      <c r="DA377" s="333"/>
      <c r="DB377" s="374"/>
      <c r="DC377" s="154"/>
      <c r="DD377" s="179">
        <f t="shared" si="249"/>
        <v>144.02857526933346</v>
      </c>
      <c r="DE377" s="179">
        <f t="shared" si="250"/>
        <v>31.938106666666659</v>
      </c>
      <c r="DF377" s="179">
        <f t="shared" si="251"/>
        <v>28.466573333333329</v>
      </c>
      <c r="DG377" s="179">
        <f t="shared" si="252"/>
        <v>29.855186666666661</v>
      </c>
      <c r="DH377" s="180">
        <f t="shared" si="253"/>
        <v>46</v>
      </c>
      <c r="DI377" s="181">
        <f t="shared" si="272"/>
        <v>224</v>
      </c>
      <c r="DJ377" s="182">
        <f t="shared" si="267"/>
        <v>0</v>
      </c>
      <c r="DK377" s="182">
        <f t="shared" si="268"/>
        <v>1</v>
      </c>
      <c r="DL377" s="182">
        <f t="shared" si="273"/>
        <v>0</v>
      </c>
      <c r="DM377" s="182">
        <f t="shared" si="274"/>
        <v>0</v>
      </c>
      <c r="DN377" s="182">
        <f t="shared" si="275"/>
        <v>0</v>
      </c>
      <c r="DO377" s="182">
        <f t="shared" si="254"/>
        <v>1</v>
      </c>
      <c r="DP377" s="182">
        <f t="shared" si="255"/>
        <v>0</v>
      </c>
      <c r="DQ377" s="25">
        <f t="shared" si="256"/>
        <v>0</v>
      </c>
      <c r="DR377" s="169"/>
      <c r="DS377" s="166" t="str">
        <f t="shared" si="276"/>
        <v>A</v>
      </c>
      <c r="DT377" s="166" t="str">
        <f t="shared" si="277"/>
        <v>A</v>
      </c>
      <c r="DU377" s="167">
        <f t="shared" si="278"/>
        <v>1</v>
      </c>
      <c r="DV377" s="153" t="str">
        <f>VLOOKUP(M377,'Data Master kondisi'!$O$3:$P$11,2,FALSE)</f>
        <v>Z</v>
      </c>
      <c r="DW377" s="153">
        <f>LOOKUP(DV377,{"X","X","X","Y","Y","Y","Z","Z","Z"},{6,6,6,4,4,4,2,2,2})</f>
        <v>2</v>
      </c>
      <c r="DX377" s="153">
        <f t="shared" si="257"/>
        <v>3</v>
      </c>
      <c r="DY377" s="153">
        <f t="shared" si="279"/>
        <v>6</v>
      </c>
      <c r="DZ377" s="153" t="str">
        <f>VLOOKUP(G377,'Data Master class'!$A$5:$D$12,3,FALSE)</f>
        <v>B</v>
      </c>
      <c r="EA377" s="160" t="str">
        <f t="shared" si="280"/>
        <v>CUKUP</v>
      </c>
      <c r="EB377" s="156"/>
      <c r="EC377" s="153">
        <f>VLOOKUP(G377,'Data Master class'!$A$5:$D$12,2,FALSE)</f>
        <v>3</v>
      </c>
      <c r="ED377" s="153" t="str">
        <f>VLOOKUP(H377,'Data Master class'!$E$5:$G$6,3,FALSE)</f>
        <v>X</v>
      </c>
      <c r="EE377" s="153">
        <f>VLOOKUP(H377,'Data Master class'!$E$5:$G$6,2,FALSE)</f>
        <v>2</v>
      </c>
      <c r="EF377" s="153">
        <f t="shared" si="281"/>
        <v>5</v>
      </c>
      <c r="EG377" s="153" t="str">
        <f t="shared" si="282"/>
        <v>CLASS 3</v>
      </c>
      <c r="EH377" s="153">
        <f t="shared" si="283"/>
        <v>11</v>
      </c>
      <c r="EI377" s="171"/>
      <c r="EJ377" s="441">
        <f t="shared" si="258"/>
        <v>6.1538461538461479E-2</v>
      </c>
      <c r="EK377" s="441">
        <f t="shared" si="259"/>
        <v>5.3846153846153898E-2</v>
      </c>
      <c r="EL377" s="441">
        <f t="shared" si="260"/>
        <v>7.6923076923077465E-3</v>
      </c>
      <c r="EM377" s="442">
        <f t="shared" si="284"/>
        <v>4.1025641025641039E-2</v>
      </c>
      <c r="EN377" s="443" t="str">
        <f t="shared" si="285"/>
        <v>BAIK</v>
      </c>
      <c r="EO377" s="195"/>
      <c r="EP377" s="196" t="e">
        <f>'2. SUHU &amp; FISIK TRAFO'!CY377</f>
        <v>#NAME?</v>
      </c>
      <c r="EQ377" s="168" t="e">
        <f t="shared" si="286"/>
        <v>#NAME?</v>
      </c>
      <c r="ER377" s="189" t="e">
        <f t="shared" si="287"/>
        <v>#NAME?</v>
      </c>
      <c r="ES377" s="195"/>
      <c r="ET377" s="447">
        <f t="shared" si="269"/>
        <v>29.908000000000001</v>
      </c>
      <c r="EU377" s="447">
        <f t="shared" si="288"/>
        <v>23.926400000000001</v>
      </c>
      <c r="EV377" s="448">
        <f t="shared" si="261"/>
        <v>29.908000000000001</v>
      </c>
      <c r="EW377" s="449" t="str">
        <f t="shared" si="289"/>
        <v>BAIK</v>
      </c>
      <c r="EX377" s="721"/>
      <c r="EY377" s="447">
        <f t="shared" si="270"/>
        <v>22.896000000000001</v>
      </c>
      <c r="EZ377" s="447">
        <f t="shared" si="262"/>
        <v>18.316800000000001</v>
      </c>
      <c r="FA377" s="448">
        <f t="shared" si="271"/>
        <v>22.896000000000001</v>
      </c>
      <c r="FB377" s="449" t="str">
        <f t="shared" si="263"/>
        <v>BAIK</v>
      </c>
      <c r="FC377" s="195"/>
      <c r="FD377" s="453">
        <f t="shared" si="264"/>
        <v>31</v>
      </c>
      <c r="FE377" s="454">
        <f t="shared" si="265"/>
        <v>144.50867052023122</v>
      </c>
      <c r="FF377" s="725">
        <f t="shared" si="266"/>
        <v>21.451999999999998</v>
      </c>
      <c r="FG377" s="202" t="str">
        <f t="shared" si="290"/>
        <v>BURUK</v>
      </c>
    </row>
    <row r="378" spans="1:163">
      <c r="A378" s="347">
        <v>366</v>
      </c>
      <c r="B378" s="764" t="s">
        <v>2239</v>
      </c>
      <c r="C378" s="331" t="s">
        <v>2127</v>
      </c>
      <c r="D378" s="259" t="s">
        <v>2126</v>
      </c>
      <c r="E378" s="319" t="s">
        <v>2122</v>
      </c>
      <c r="F378" s="319" t="s">
        <v>2122</v>
      </c>
      <c r="G378" s="208" t="s">
        <v>206</v>
      </c>
      <c r="H378" s="214" t="s">
        <v>208</v>
      </c>
      <c r="I378" s="463">
        <v>108142311</v>
      </c>
      <c r="J378" s="462">
        <v>-2722231</v>
      </c>
      <c r="K378" s="259" t="s">
        <v>341</v>
      </c>
      <c r="L378" s="259" t="s">
        <v>572</v>
      </c>
      <c r="M378" s="259">
        <v>50</v>
      </c>
      <c r="N378" s="259">
        <v>914026090</v>
      </c>
      <c r="O378" s="259">
        <v>1994</v>
      </c>
      <c r="P378" s="259" t="s">
        <v>316</v>
      </c>
      <c r="Q378" s="461">
        <v>0.75069444444670808</v>
      </c>
      <c r="R378" s="433">
        <v>44806</v>
      </c>
      <c r="S378" s="331" t="s">
        <v>318</v>
      </c>
      <c r="T378" s="331" t="s">
        <v>607</v>
      </c>
      <c r="U378" s="259">
        <v>4</v>
      </c>
      <c r="V378" s="259">
        <v>2</v>
      </c>
      <c r="W378" s="259">
        <v>3</v>
      </c>
      <c r="X378" s="259">
        <v>20000</v>
      </c>
      <c r="Y378" s="332">
        <v>400</v>
      </c>
      <c r="Z378" s="332">
        <v>402</v>
      </c>
      <c r="AA378" s="332">
        <v>400</v>
      </c>
      <c r="AB378" s="332">
        <v>230</v>
      </c>
      <c r="AC378" s="332">
        <v>234</v>
      </c>
      <c r="AD378" s="332">
        <v>230</v>
      </c>
      <c r="AE378" s="332">
        <v>29</v>
      </c>
      <c r="AF378" s="332">
        <v>10</v>
      </c>
      <c r="AG378" s="332">
        <v>17</v>
      </c>
      <c r="AH378" s="332">
        <v>17</v>
      </c>
      <c r="AI378" s="332">
        <v>13</v>
      </c>
      <c r="AJ378" s="332">
        <v>2</v>
      </c>
      <c r="AK378" s="332">
        <v>6</v>
      </c>
      <c r="AL378" s="332">
        <v>9</v>
      </c>
      <c r="AM378" s="332">
        <v>16</v>
      </c>
      <c r="AN378" s="332">
        <v>8</v>
      </c>
      <c r="AO378" s="332">
        <v>11</v>
      </c>
      <c r="AP378" s="332">
        <v>8</v>
      </c>
      <c r="AQ378" s="332"/>
      <c r="AR378" s="332"/>
      <c r="AS378" s="332"/>
      <c r="AT378" s="332"/>
      <c r="AU378" s="332"/>
      <c r="AV378" s="332"/>
      <c r="AW378" s="332"/>
      <c r="AX378" s="332"/>
      <c r="AY378" s="332">
        <v>0.94499999999999995</v>
      </c>
      <c r="AZ378" s="332">
        <v>0.90200000000000002</v>
      </c>
      <c r="BA378" s="332">
        <v>0.96699999999999997</v>
      </c>
      <c r="BB378" s="261">
        <v>400</v>
      </c>
      <c r="BC378" s="261">
        <v>398</v>
      </c>
      <c r="BD378" s="261">
        <v>400</v>
      </c>
      <c r="BE378" s="261">
        <v>228</v>
      </c>
      <c r="BF378" s="261">
        <v>231</v>
      </c>
      <c r="BG378" s="261">
        <v>229</v>
      </c>
      <c r="BH378" s="261">
        <v>26</v>
      </c>
      <c r="BI378" s="261">
        <v>6</v>
      </c>
      <c r="BJ378" s="261">
        <v>9</v>
      </c>
      <c r="BK378" s="261">
        <v>14</v>
      </c>
      <c r="BL378" s="261">
        <v>8</v>
      </c>
      <c r="BM378" s="261">
        <v>2</v>
      </c>
      <c r="BN378" s="261">
        <v>3</v>
      </c>
      <c r="BO378" s="261">
        <v>5</v>
      </c>
      <c r="BP378" s="261">
        <v>18</v>
      </c>
      <c r="BQ378" s="261">
        <v>4</v>
      </c>
      <c r="BR378" s="261">
        <v>6</v>
      </c>
      <c r="BS378" s="261">
        <v>9</v>
      </c>
      <c r="BT378" s="261"/>
      <c r="BU378" s="261"/>
      <c r="BV378" s="261"/>
      <c r="BW378" s="261"/>
      <c r="BX378" s="261"/>
      <c r="BY378" s="261"/>
      <c r="BZ378" s="261"/>
      <c r="CA378" s="261"/>
      <c r="CB378" s="720">
        <v>0.89600000000000002</v>
      </c>
      <c r="CC378" s="720">
        <v>0.755</v>
      </c>
      <c r="CD378" s="720">
        <v>0.878</v>
      </c>
      <c r="CE378" s="333">
        <v>226</v>
      </c>
      <c r="CF378" s="333">
        <v>56601449160</v>
      </c>
      <c r="CG378" s="333">
        <v>229</v>
      </c>
      <c r="CH378" s="333">
        <v>16320005062</v>
      </c>
      <c r="CI378" s="333">
        <v>227</v>
      </c>
      <c r="CJ378" s="333">
        <v>163200017366</v>
      </c>
      <c r="CK378" s="333">
        <v>226</v>
      </c>
      <c r="CL378" s="333">
        <v>163200010942</v>
      </c>
      <c r="CM378" s="333">
        <v>229</v>
      </c>
      <c r="CN378" s="333">
        <v>56601449736</v>
      </c>
      <c r="CO378" s="333">
        <v>227</v>
      </c>
      <c r="CP378" s="333">
        <v>56601443733</v>
      </c>
      <c r="CQ378" s="333"/>
      <c r="CR378" s="333"/>
      <c r="CS378" s="333"/>
      <c r="CT378" s="333"/>
      <c r="CU378" s="333"/>
      <c r="CV378" s="333"/>
      <c r="CW378" s="333"/>
      <c r="CX378" s="333"/>
      <c r="CY378" s="333"/>
      <c r="CZ378" s="333"/>
      <c r="DA378" s="333"/>
      <c r="DB378" s="374"/>
      <c r="DC378" s="154"/>
      <c r="DD378" s="179">
        <f t="shared" si="249"/>
        <v>72.134111740548036</v>
      </c>
      <c r="DE378" s="179">
        <f t="shared" si="250"/>
        <v>40.202893333333328</v>
      </c>
      <c r="DF378" s="179">
        <f t="shared" si="251"/>
        <v>13.863066666666665</v>
      </c>
      <c r="DG378" s="179">
        <f t="shared" si="252"/>
        <v>23.567213333333331</v>
      </c>
      <c r="DH378" s="180">
        <f t="shared" si="253"/>
        <v>29</v>
      </c>
      <c r="DI378" s="181">
        <f t="shared" si="272"/>
        <v>226</v>
      </c>
      <c r="DJ378" s="182">
        <f t="shared" si="267"/>
        <v>0</v>
      </c>
      <c r="DK378" s="182">
        <f t="shared" si="268"/>
        <v>1</v>
      </c>
      <c r="DL378" s="182">
        <f t="shared" si="273"/>
        <v>0</v>
      </c>
      <c r="DM378" s="182">
        <f t="shared" si="274"/>
        <v>0</v>
      </c>
      <c r="DN378" s="182">
        <f t="shared" si="275"/>
        <v>0</v>
      </c>
      <c r="DO378" s="182">
        <f t="shared" si="254"/>
        <v>1</v>
      </c>
      <c r="DP378" s="182">
        <f t="shared" si="255"/>
        <v>0</v>
      </c>
      <c r="DQ378" s="25">
        <f t="shared" si="256"/>
        <v>0</v>
      </c>
      <c r="DR378" s="169"/>
      <c r="DS378" s="166" t="str">
        <f t="shared" si="276"/>
        <v>A</v>
      </c>
      <c r="DT378" s="166" t="str">
        <f t="shared" si="277"/>
        <v>B</v>
      </c>
      <c r="DU378" s="167">
        <f t="shared" si="278"/>
        <v>2</v>
      </c>
      <c r="DV378" s="153" t="str">
        <f>VLOOKUP(M378,'Data Master kondisi'!$O$3:$P$11,2,FALSE)</f>
        <v>Z</v>
      </c>
      <c r="DW378" s="153">
        <f>LOOKUP(DV378,{"X","X","X","Y","Y","Y","Z","Z","Z"},{6,6,6,4,4,4,2,2,2})</f>
        <v>2</v>
      </c>
      <c r="DX378" s="153">
        <f t="shared" si="257"/>
        <v>3</v>
      </c>
      <c r="DY378" s="153">
        <f t="shared" si="279"/>
        <v>7</v>
      </c>
      <c r="DZ378" s="153" t="str">
        <f>VLOOKUP(G378,'Data Master class'!$A$5:$D$12,3,FALSE)</f>
        <v>B</v>
      </c>
      <c r="EA378" s="160" t="str">
        <f t="shared" si="280"/>
        <v>CUKUP</v>
      </c>
      <c r="EB378" s="156"/>
      <c r="EC378" s="153">
        <f>VLOOKUP(G378,'Data Master class'!$A$5:$D$12,2,FALSE)</f>
        <v>3</v>
      </c>
      <c r="ED378" s="153" t="str">
        <f>VLOOKUP(H378,'Data Master class'!$E$5:$G$6,3,FALSE)</f>
        <v>X</v>
      </c>
      <c r="EE378" s="153">
        <f>VLOOKUP(H378,'Data Master class'!$E$5:$G$6,2,FALSE)</f>
        <v>2</v>
      </c>
      <c r="EF378" s="153">
        <f t="shared" si="281"/>
        <v>5</v>
      </c>
      <c r="EG378" s="153" t="str">
        <f t="shared" si="282"/>
        <v>CLASS 3</v>
      </c>
      <c r="EH378" s="153">
        <f t="shared" si="283"/>
        <v>12</v>
      </c>
      <c r="EI378" s="171"/>
      <c r="EJ378" s="441">
        <f t="shared" si="258"/>
        <v>0.55357142857142849</v>
      </c>
      <c r="EK378" s="441">
        <f t="shared" si="259"/>
        <v>0.4642857142857143</v>
      </c>
      <c r="EL378" s="441">
        <f t="shared" si="260"/>
        <v>8.9285714285714343E-2</v>
      </c>
      <c r="EM378" s="442">
        <f t="shared" si="284"/>
        <v>0.36904761904761907</v>
      </c>
      <c r="EN378" s="443" t="str">
        <f t="shared" si="285"/>
        <v>BURUK</v>
      </c>
      <c r="EO378" s="195"/>
      <c r="EP378" s="196" t="e">
        <f>'2. SUHU &amp; FISIK TRAFO'!CY378</f>
        <v>#NAME?</v>
      </c>
      <c r="EQ378" s="168" t="e">
        <f t="shared" si="286"/>
        <v>#NAME?</v>
      </c>
      <c r="ER378" s="189" t="e">
        <f t="shared" si="287"/>
        <v>#NAME?</v>
      </c>
      <c r="ES378" s="195"/>
      <c r="ET378" s="447">
        <f t="shared" si="269"/>
        <v>12.92</v>
      </c>
      <c r="EU378" s="447">
        <f t="shared" si="288"/>
        <v>10.336</v>
      </c>
      <c r="EV378" s="448">
        <f t="shared" si="261"/>
        <v>25.840000000000003</v>
      </c>
      <c r="EW378" s="449" t="str">
        <f t="shared" si="289"/>
        <v>BAIK</v>
      </c>
      <c r="EX378" s="721"/>
      <c r="EY378" s="447">
        <f t="shared" si="270"/>
        <v>9.375</v>
      </c>
      <c r="EZ378" s="447">
        <f t="shared" si="262"/>
        <v>7.5</v>
      </c>
      <c r="FA378" s="448">
        <f t="shared" si="271"/>
        <v>18.75</v>
      </c>
      <c r="FB378" s="449" t="str">
        <f t="shared" si="263"/>
        <v>BAIK</v>
      </c>
      <c r="FC378" s="195"/>
      <c r="FD378" s="453">
        <f t="shared" si="264"/>
        <v>17</v>
      </c>
      <c r="FE378" s="454">
        <f t="shared" si="265"/>
        <v>72.25433526011561</v>
      </c>
      <c r="FF378" s="725">
        <f t="shared" si="266"/>
        <v>23.527999999999999</v>
      </c>
      <c r="FG378" s="202" t="str">
        <f t="shared" si="290"/>
        <v>BURUK</v>
      </c>
    </row>
    <row r="379" spans="1:163">
      <c r="A379" s="347">
        <v>367</v>
      </c>
      <c r="B379" s="764" t="s">
        <v>2239</v>
      </c>
      <c r="C379" s="331" t="s">
        <v>2128</v>
      </c>
      <c r="D379" s="259" t="s">
        <v>2126</v>
      </c>
      <c r="E379" s="319" t="s">
        <v>2122</v>
      </c>
      <c r="F379" s="319" t="s">
        <v>2122</v>
      </c>
      <c r="G379" s="208" t="s">
        <v>206</v>
      </c>
      <c r="H379" s="214" t="s">
        <v>208</v>
      </c>
      <c r="I379" s="463"/>
      <c r="J379" s="462"/>
      <c r="K379" s="259" t="s">
        <v>315</v>
      </c>
      <c r="L379" s="259" t="s">
        <v>310</v>
      </c>
      <c r="M379" s="259">
        <v>100</v>
      </c>
      <c r="N379" s="259">
        <v>10233696</v>
      </c>
      <c r="O379" s="259">
        <v>2010</v>
      </c>
      <c r="P379" s="259" t="s">
        <v>316</v>
      </c>
      <c r="Q379" s="461">
        <v>0.75416666666569654</v>
      </c>
      <c r="R379" s="433">
        <v>44806</v>
      </c>
      <c r="S379" s="331" t="s">
        <v>318</v>
      </c>
      <c r="T379" s="331" t="s">
        <v>607</v>
      </c>
      <c r="U379" s="259">
        <v>2</v>
      </c>
      <c r="V379" s="259">
        <v>2</v>
      </c>
      <c r="W379" s="259">
        <v>3</v>
      </c>
      <c r="X379" s="259">
        <v>20000</v>
      </c>
      <c r="Y379" s="332">
        <v>418</v>
      </c>
      <c r="Z379" s="332">
        <v>420</v>
      </c>
      <c r="AA379" s="332">
        <v>418</v>
      </c>
      <c r="AB379" s="332">
        <v>241</v>
      </c>
      <c r="AC379" s="332">
        <v>244</v>
      </c>
      <c r="AD379" s="332">
        <v>242</v>
      </c>
      <c r="AE379" s="332">
        <v>67</v>
      </c>
      <c r="AF379" s="332">
        <v>64</v>
      </c>
      <c r="AG379" s="332">
        <v>100</v>
      </c>
      <c r="AH379" s="332">
        <v>40</v>
      </c>
      <c r="AI379" s="332">
        <v>2</v>
      </c>
      <c r="AJ379" s="332">
        <v>1</v>
      </c>
      <c r="AK379" s="332">
        <v>1</v>
      </c>
      <c r="AL379" s="332">
        <v>1</v>
      </c>
      <c r="AM379" s="332">
        <v>65</v>
      </c>
      <c r="AN379" s="332">
        <v>63</v>
      </c>
      <c r="AO379" s="332">
        <v>99</v>
      </c>
      <c r="AP379" s="332">
        <v>39</v>
      </c>
      <c r="AQ379" s="332"/>
      <c r="AR379" s="332"/>
      <c r="AS379" s="332"/>
      <c r="AT379" s="332"/>
      <c r="AU379" s="332"/>
      <c r="AV379" s="332"/>
      <c r="AW379" s="332"/>
      <c r="AX379" s="332"/>
      <c r="AY379" s="332">
        <v>0.95599999999999996</v>
      </c>
      <c r="AZ379" s="332">
        <v>0.94499999999999995</v>
      </c>
      <c r="BA379" s="332">
        <v>0.96299999999999997</v>
      </c>
      <c r="BB379" s="261">
        <v>413</v>
      </c>
      <c r="BC379" s="261">
        <v>411</v>
      </c>
      <c r="BD379" s="261">
        <v>412</v>
      </c>
      <c r="BE379" s="261">
        <v>239</v>
      </c>
      <c r="BF379" s="261">
        <v>241</v>
      </c>
      <c r="BG379" s="261">
        <v>239</v>
      </c>
      <c r="BH379" s="261">
        <v>51</v>
      </c>
      <c r="BI379" s="261">
        <v>49</v>
      </c>
      <c r="BJ379" s="261">
        <v>63</v>
      </c>
      <c r="BK379" s="261">
        <v>20</v>
      </c>
      <c r="BL379" s="261">
        <v>2</v>
      </c>
      <c r="BM379" s="261">
        <v>0</v>
      </c>
      <c r="BN379" s="261">
        <v>3</v>
      </c>
      <c r="BO379" s="261">
        <v>3</v>
      </c>
      <c r="BP379" s="261">
        <v>49</v>
      </c>
      <c r="BQ379" s="261">
        <v>49</v>
      </c>
      <c r="BR379" s="261">
        <v>60</v>
      </c>
      <c r="BS379" s="261">
        <v>17</v>
      </c>
      <c r="BT379" s="261"/>
      <c r="BU379" s="261"/>
      <c r="BV379" s="261"/>
      <c r="BW379" s="261"/>
      <c r="BX379" s="261"/>
      <c r="BY379" s="261"/>
      <c r="BZ379" s="261"/>
      <c r="CA379" s="261"/>
      <c r="CB379" s="720">
        <v>0.877</v>
      </c>
      <c r="CC379" s="720">
        <v>0.84299999999999997</v>
      </c>
      <c r="CD379" s="720">
        <v>0.86599999999999999</v>
      </c>
      <c r="CE379" s="333">
        <v>237</v>
      </c>
      <c r="CF379" s="333">
        <v>22126648545</v>
      </c>
      <c r="CG379" s="333">
        <v>239</v>
      </c>
      <c r="CH379" s="333">
        <v>163200044312</v>
      </c>
      <c r="CI379" s="333">
        <v>227</v>
      </c>
      <c r="CJ379" s="333">
        <v>22126648571</v>
      </c>
      <c r="CK379" s="333">
        <v>237</v>
      </c>
      <c r="CL379" s="333">
        <v>56601314554</v>
      </c>
      <c r="CM379" s="333">
        <v>239</v>
      </c>
      <c r="CN379" s="333">
        <v>5660134739</v>
      </c>
      <c r="CO379" s="333">
        <v>227</v>
      </c>
      <c r="CP379" s="333">
        <v>163200044799</v>
      </c>
      <c r="CQ379" s="333"/>
      <c r="CR379" s="333"/>
      <c r="CS379" s="333"/>
      <c r="CT379" s="333"/>
      <c r="CU379" s="333"/>
      <c r="CV379" s="333"/>
      <c r="CW379" s="333"/>
      <c r="CX379" s="333"/>
      <c r="CY379" s="333"/>
      <c r="CZ379" s="333"/>
      <c r="DA379" s="333"/>
      <c r="DB379" s="374"/>
      <c r="DC379" s="154"/>
      <c r="DD379" s="179">
        <f t="shared" si="249"/>
        <v>138.06560877729095</v>
      </c>
      <c r="DE379" s="179">
        <f t="shared" si="250"/>
        <v>48.52765333333334</v>
      </c>
      <c r="DF379" s="179">
        <f t="shared" si="251"/>
        <v>46.354773333333341</v>
      </c>
      <c r="DG379" s="179">
        <f t="shared" si="252"/>
        <v>72.429333333333346</v>
      </c>
      <c r="DH379" s="180">
        <f t="shared" si="253"/>
        <v>100</v>
      </c>
      <c r="DI379" s="181">
        <f t="shared" si="272"/>
        <v>227</v>
      </c>
      <c r="DJ379" s="182">
        <f t="shared" si="267"/>
        <v>0</v>
      </c>
      <c r="DK379" s="182">
        <f t="shared" si="268"/>
        <v>0</v>
      </c>
      <c r="DL379" s="182">
        <f t="shared" si="273"/>
        <v>1</v>
      </c>
      <c r="DM379" s="182">
        <f t="shared" si="274"/>
        <v>0</v>
      </c>
      <c r="DN379" s="182">
        <f t="shared" si="275"/>
        <v>0</v>
      </c>
      <c r="DO379" s="182">
        <f t="shared" si="254"/>
        <v>0</v>
      </c>
      <c r="DP379" s="182">
        <f t="shared" si="255"/>
        <v>1</v>
      </c>
      <c r="DQ379" s="25">
        <f t="shared" si="256"/>
        <v>0</v>
      </c>
      <c r="DR379" s="169"/>
      <c r="DS379" s="166" t="str">
        <f t="shared" si="276"/>
        <v>A</v>
      </c>
      <c r="DT379" s="166" t="str">
        <f t="shared" si="277"/>
        <v>B</v>
      </c>
      <c r="DU379" s="167">
        <f t="shared" si="278"/>
        <v>2</v>
      </c>
      <c r="DV379" s="153" t="str">
        <f>VLOOKUP(M379,'Data Master kondisi'!$O$3:$P$11,2,FALSE)</f>
        <v>Z</v>
      </c>
      <c r="DW379" s="153">
        <f>LOOKUP(DV379,{"X","X","X","Y","Y","Y","Z","Z","Z"},{6,6,6,4,4,4,2,2,2})</f>
        <v>2</v>
      </c>
      <c r="DX379" s="153">
        <f t="shared" si="257"/>
        <v>1</v>
      </c>
      <c r="DY379" s="153">
        <f t="shared" si="279"/>
        <v>5</v>
      </c>
      <c r="DZ379" s="153" t="str">
        <f>VLOOKUP(G379,'Data Master class'!$A$5:$D$12,3,FALSE)</f>
        <v>B</v>
      </c>
      <c r="EA379" s="160" t="str">
        <f t="shared" si="280"/>
        <v>BAIK</v>
      </c>
      <c r="EB379" s="156"/>
      <c r="EC379" s="153">
        <f>VLOOKUP(G379,'Data Master class'!$A$5:$D$12,2,FALSE)</f>
        <v>3</v>
      </c>
      <c r="ED379" s="153" t="str">
        <f>VLOOKUP(H379,'Data Master class'!$E$5:$G$6,3,FALSE)</f>
        <v>X</v>
      </c>
      <c r="EE379" s="153">
        <f>VLOOKUP(H379,'Data Master class'!$E$5:$G$6,2,FALSE)</f>
        <v>2</v>
      </c>
      <c r="EF379" s="153">
        <f t="shared" si="281"/>
        <v>5</v>
      </c>
      <c r="EG379" s="153" t="str">
        <f t="shared" si="282"/>
        <v>CLASS 3</v>
      </c>
      <c r="EH379" s="153">
        <f t="shared" si="283"/>
        <v>10</v>
      </c>
      <c r="EI379" s="171"/>
      <c r="EJ379" s="441">
        <f t="shared" si="258"/>
        <v>0.12987012987012986</v>
      </c>
      <c r="EK379" s="441">
        <f t="shared" si="259"/>
        <v>0.16883116883116883</v>
      </c>
      <c r="EL379" s="441">
        <f t="shared" si="260"/>
        <v>0.29870129870129869</v>
      </c>
      <c r="EM379" s="442">
        <f t="shared" si="284"/>
        <v>0.19913419913419914</v>
      </c>
      <c r="EN379" s="443" t="str">
        <f t="shared" si="285"/>
        <v>CUKUP</v>
      </c>
      <c r="EO379" s="195"/>
      <c r="EP379" s="196" t="e">
        <f>'2. SUHU &amp; FISIK TRAFO'!CY379</f>
        <v>#NAME?</v>
      </c>
      <c r="EQ379" s="168" t="e">
        <f t="shared" si="286"/>
        <v>#NAME?</v>
      </c>
      <c r="ER379" s="189" t="e">
        <f t="shared" si="287"/>
        <v>#NAME?</v>
      </c>
      <c r="ES379" s="195"/>
      <c r="ET379" s="447">
        <f t="shared" si="269"/>
        <v>55.963000000000001</v>
      </c>
      <c r="EU379" s="447">
        <f t="shared" si="288"/>
        <v>44.770400000000002</v>
      </c>
      <c r="EV379" s="448">
        <f t="shared" si="261"/>
        <v>55.962999999999994</v>
      </c>
      <c r="EW379" s="449" t="str">
        <f t="shared" si="289"/>
        <v>BAIK</v>
      </c>
      <c r="EX379" s="721"/>
      <c r="EY379" s="447">
        <f t="shared" si="270"/>
        <v>39.055</v>
      </c>
      <c r="EZ379" s="447">
        <f t="shared" si="262"/>
        <v>31.244</v>
      </c>
      <c r="FA379" s="448">
        <f t="shared" si="271"/>
        <v>39.055</v>
      </c>
      <c r="FB379" s="449" t="str">
        <f t="shared" si="263"/>
        <v>BAIK</v>
      </c>
      <c r="FC379" s="195"/>
      <c r="FD379" s="453">
        <f t="shared" si="264"/>
        <v>40</v>
      </c>
      <c r="FE379" s="454">
        <f t="shared" si="265"/>
        <v>144.50867052023122</v>
      </c>
      <c r="FF379" s="725">
        <f t="shared" si="266"/>
        <v>27.68</v>
      </c>
      <c r="FG379" s="202" t="str">
        <f t="shared" si="290"/>
        <v>BURUK</v>
      </c>
    </row>
    <row r="380" spans="1:163">
      <c r="A380" s="347">
        <v>368</v>
      </c>
      <c r="B380" s="764" t="s">
        <v>2239</v>
      </c>
      <c r="C380" s="331" t="s">
        <v>2129</v>
      </c>
      <c r="D380" s="259" t="s">
        <v>2126</v>
      </c>
      <c r="E380" s="319" t="s">
        <v>2122</v>
      </c>
      <c r="F380" s="319" t="s">
        <v>2122</v>
      </c>
      <c r="G380" s="208" t="s">
        <v>206</v>
      </c>
      <c r="H380" s="214" t="s">
        <v>208</v>
      </c>
      <c r="I380" s="463"/>
      <c r="J380" s="462"/>
      <c r="K380" s="259" t="s">
        <v>341</v>
      </c>
      <c r="L380" s="259" t="s">
        <v>614</v>
      </c>
      <c r="M380" s="259">
        <v>160</v>
      </c>
      <c r="N380" s="259">
        <v>85845</v>
      </c>
      <c r="O380" s="259">
        <v>2016</v>
      </c>
      <c r="P380" s="259" t="s">
        <v>316</v>
      </c>
      <c r="Q380" s="461">
        <v>0.75902777777810115</v>
      </c>
      <c r="R380" s="433">
        <v>44806</v>
      </c>
      <c r="S380" s="331" t="s">
        <v>318</v>
      </c>
      <c r="T380" s="331" t="s">
        <v>607</v>
      </c>
      <c r="U380" s="259">
        <v>4</v>
      </c>
      <c r="V380" s="259">
        <v>1</v>
      </c>
      <c r="W380" s="259">
        <v>3</v>
      </c>
      <c r="X380" s="259">
        <v>20000</v>
      </c>
      <c r="Y380" s="332">
        <v>404</v>
      </c>
      <c r="Z380" s="332">
        <v>400</v>
      </c>
      <c r="AA380" s="332">
        <v>401</v>
      </c>
      <c r="AB380" s="332">
        <v>232</v>
      </c>
      <c r="AC380" s="332">
        <v>230</v>
      </c>
      <c r="AD380" s="332">
        <v>230</v>
      </c>
      <c r="AE380" s="332">
        <v>91</v>
      </c>
      <c r="AF380" s="332">
        <v>69</v>
      </c>
      <c r="AG380" s="332">
        <v>41</v>
      </c>
      <c r="AH380" s="332">
        <v>46</v>
      </c>
      <c r="AI380" s="332"/>
      <c r="AJ380" s="332"/>
      <c r="AK380" s="332"/>
      <c r="AL380" s="332"/>
      <c r="AM380" s="332"/>
      <c r="AN380" s="332"/>
      <c r="AO380" s="332"/>
      <c r="AP380" s="332"/>
      <c r="AQ380" s="332"/>
      <c r="AR380" s="332"/>
      <c r="AS380" s="332"/>
      <c r="AT380" s="332"/>
      <c r="AU380" s="332">
        <v>91</v>
      </c>
      <c r="AV380" s="332">
        <v>69</v>
      </c>
      <c r="AW380" s="332">
        <v>41</v>
      </c>
      <c r="AX380" s="332">
        <v>46</v>
      </c>
      <c r="AY380" s="332">
        <v>0.94399999999999995</v>
      </c>
      <c r="AZ380" s="332">
        <v>0.97199999999999998</v>
      </c>
      <c r="BA380" s="332">
        <v>0.95099999999999996</v>
      </c>
      <c r="BB380" s="261">
        <v>400</v>
      </c>
      <c r="BC380" s="261">
        <v>400</v>
      </c>
      <c r="BD380" s="261">
        <v>399</v>
      </c>
      <c r="BE380" s="261">
        <v>230</v>
      </c>
      <c r="BF380" s="261">
        <v>229</v>
      </c>
      <c r="BG380" s="261">
        <v>228</v>
      </c>
      <c r="BH380" s="261">
        <v>56</v>
      </c>
      <c r="BI380" s="261">
        <v>56</v>
      </c>
      <c r="BJ380" s="261">
        <v>29</v>
      </c>
      <c r="BK380" s="261">
        <v>23</v>
      </c>
      <c r="BL380" s="261"/>
      <c r="BM380" s="261"/>
      <c r="BN380" s="261"/>
      <c r="BO380" s="261"/>
      <c r="BP380" s="261"/>
      <c r="BQ380" s="261"/>
      <c r="BR380" s="261"/>
      <c r="BS380" s="261"/>
      <c r="BT380" s="261"/>
      <c r="BU380" s="261"/>
      <c r="BV380" s="261"/>
      <c r="BW380" s="261"/>
      <c r="BX380" s="261">
        <v>56</v>
      </c>
      <c r="BY380" s="261">
        <v>56</v>
      </c>
      <c r="BZ380" s="261">
        <v>29</v>
      </c>
      <c r="CA380" s="261">
        <v>23</v>
      </c>
      <c r="CB380" s="720">
        <v>0.83099999999999996</v>
      </c>
      <c r="CC380" s="720">
        <v>0.87</v>
      </c>
      <c r="CD380" s="720">
        <v>0.83399999999999996</v>
      </c>
      <c r="CE380" s="333"/>
      <c r="CF380" s="333"/>
      <c r="CG380" s="333"/>
      <c r="CH380" s="333"/>
      <c r="CI380" s="333"/>
      <c r="CJ380" s="333"/>
      <c r="CK380" s="333"/>
      <c r="CL380" s="333"/>
      <c r="CM380" s="333"/>
      <c r="CN380" s="333"/>
      <c r="CO380" s="333"/>
      <c r="CP380" s="333"/>
      <c r="CQ380" s="333"/>
      <c r="CR380" s="333"/>
      <c r="CS380" s="333"/>
      <c r="CT380" s="333"/>
      <c r="CU380" s="333"/>
      <c r="CV380" s="333"/>
      <c r="CW380" s="333">
        <v>228</v>
      </c>
      <c r="CX380" s="333">
        <v>163200057883</v>
      </c>
      <c r="CY380" s="333">
        <v>227</v>
      </c>
      <c r="CZ380" s="333">
        <v>163200005782</v>
      </c>
      <c r="DA380" s="333">
        <v>226</v>
      </c>
      <c r="DB380" s="374">
        <v>163200057639</v>
      </c>
      <c r="DC380" s="154"/>
      <c r="DD380" s="179">
        <f t="shared" si="249"/>
        <v>230.25447916916508</v>
      </c>
      <c r="DE380" s="179">
        <f t="shared" si="250"/>
        <v>39.521489583333334</v>
      </c>
      <c r="DF380" s="179">
        <f t="shared" si="251"/>
        <v>29.966843749999999</v>
      </c>
      <c r="DG380" s="179">
        <f t="shared" si="252"/>
        <v>17.806385416666668</v>
      </c>
      <c r="DH380" s="180">
        <f t="shared" si="253"/>
        <v>91</v>
      </c>
      <c r="DI380" s="181">
        <f t="shared" si="272"/>
        <v>226</v>
      </c>
      <c r="DJ380" s="182">
        <f t="shared" si="267"/>
        <v>0</v>
      </c>
      <c r="DK380" s="182">
        <f t="shared" si="268"/>
        <v>1</v>
      </c>
      <c r="DL380" s="182">
        <f t="shared" si="273"/>
        <v>0</v>
      </c>
      <c r="DM380" s="182">
        <f t="shared" si="274"/>
        <v>0</v>
      </c>
      <c r="DN380" s="182">
        <f t="shared" si="275"/>
        <v>0</v>
      </c>
      <c r="DO380" s="182">
        <f t="shared" si="254"/>
        <v>1</v>
      </c>
      <c r="DP380" s="182">
        <f t="shared" si="255"/>
        <v>0</v>
      </c>
      <c r="DQ380" s="25">
        <f t="shared" si="256"/>
        <v>0</v>
      </c>
      <c r="DR380" s="169"/>
      <c r="DS380" s="166" t="str">
        <f t="shared" si="276"/>
        <v>A</v>
      </c>
      <c r="DT380" s="166" t="str">
        <f t="shared" si="277"/>
        <v>B</v>
      </c>
      <c r="DU380" s="167">
        <f t="shared" si="278"/>
        <v>2</v>
      </c>
      <c r="DV380" s="153" t="str">
        <f>VLOOKUP(M380,'Data Master kondisi'!$O$3:$P$11,2,FALSE)</f>
        <v>Y</v>
      </c>
      <c r="DW380" s="153">
        <f>LOOKUP(DV380,{"X","X","X","Y","Y","Y","Z","Z","Z"},{6,6,6,4,4,4,2,2,2})</f>
        <v>4</v>
      </c>
      <c r="DX380" s="153">
        <f t="shared" si="257"/>
        <v>1</v>
      </c>
      <c r="DY380" s="153">
        <f t="shared" si="279"/>
        <v>7</v>
      </c>
      <c r="DZ380" s="153" t="str">
        <f>VLOOKUP(G380,'Data Master class'!$A$5:$D$12,3,FALSE)</f>
        <v>B</v>
      </c>
      <c r="EA380" s="160" t="str">
        <f t="shared" si="280"/>
        <v>CUKUP</v>
      </c>
      <c r="EB380" s="156"/>
      <c r="EC380" s="153">
        <f>VLOOKUP(G380,'Data Master class'!$A$5:$D$12,2,FALSE)</f>
        <v>3</v>
      </c>
      <c r="ED380" s="153" t="str">
        <f>VLOOKUP(H380,'Data Master class'!$E$5:$G$6,3,FALSE)</f>
        <v>X</v>
      </c>
      <c r="EE380" s="153">
        <f>VLOOKUP(H380,'Data Master class'!$E$5:$G$6,2,FALSE)</f>
        <v>2</v>
      </c>
      <c r="EF380" s="153">
        <f t="shared" si="281"/>
        <v>5</v>
      </c>
      <c r="EG380" s="153" t="str">
        <f t="shared" si="282"/>
        <v>CLASS 3</v>
      </c>
      <c r="EH380" s="153">
        <f t="shared" si="283"/>
        <v>12</v>
      </c>
      <c r="EI380" s="171"/>
      <c r="EJ380" s="441">
        <f t="shared" si="258"/>
        <v>0.35820895522388058</v>
      </c>
      <c r="EK380" s="441">
        <f t="shared" si="259"/>
        <v>2.9850746268656716E-2</v>
      </c>
      <c r="EL380" s="441">
        <f t="shared" si="260"/>
        <v>0.38805970149253732</v>
      </c>
      <c r="EM380" s="442">
        <f t="shared" si="284"/>
        <v>0.25870646766169153</v>
      </c>
      <c r="EN380" s="443" t="str">
        <f t="shared" si="285"/>
        <v>KURANG</v>
      </c>
      <c r="EO380" s="195"/>
      <c r="EP380" s="196" t="e">
        <f>'2. SUHU &amp; FISIK TRAFO'!CY380</f>
        <v>#NAME?</v>
      </c>
      <c r="EQ380" s="168" t="e">
        <f t="shared" si="286"/>
        <v>#NAME?</v>
      </c>
      <c r="ER380" s="189" t="e">
        <f t="shared" si="287"/>
        <v>#NAME?</v>
      </c>
      <c r="ES380" s="195"/>
      <c r="ET380" s="447">
        <f t="shared" si="269"/>
        <v>46.411999999999999</v>
      </c>
      <c r="EU380" s="447">
        <f t="shared" si="288"/>
        <v>37.129600000000003</v>
      </c>
      <c r="EV380" s="448">
        <f t="shared" si="261"/>
        <v>29.007499999999997</v>
      </c>
      <c r="EW380" s="449" t="str">
        <f t="shared" si="289"/>
        <v>BAIK</v>
      </c>
      <c r="EX380" s="721"/>
      <c r="EY380" s="447">
        <f t="shared" si="270"/>
        <v>32.316000000000003</v>
      </c>
      <c r="EZ380" s="447">
        <f t="shared" si="262"/>
        <v>25.852800000000002</v>
      </c>
      <c r="FA380" s="448">
        <f t="shared" si="271"/>
        <v>20.197500000000002</v>
      </c>
      <c r="FB380" s="449" t="str">
        <f t="shared" si="263"/>
        <v>BAIK</v>
      </c>
      <c r="FC380" s="195"/>
      <c r="FD380" s="453">
        <f t="shared" si="264"/>
        <v>46</v>
      </c>
      <c r="FE380" s="454">
        <f t="shared" si="265"/>
        <v>231.21387283236993</v>
      </c>
      <c r="FF380" s="725">
        <f t="shared" si="266"/>
        <v>19.895000000000003</v>
      </c>
      <c r="FG380" s="202" t="str">
        <f t="shared" si="290"/>
        <v>KURANG</v>
      </c>
    </row>
    <row r="381" spans="1:163">
      <c r="A381" s="347">
        <v>369</v>
      </c>
      <c r="B381" s="764" t="s">
        <v>2239</v>
      </c>
      <c r="C381" s="331" t="s">
        <v>2216</v>
      </c>
      <c r="D381" s="259" t="s">
        <v>2130</v>
      </c>
      <c r="E381" s="319" t="s">
        <v>2122</v>
      </c>
      <c r="F381" s="319" t="s">
        <v>2122</v>
      </c>
      <c r="G381" s="208" t="s">
        <v>206</v>
      </c>
      <c r="H381" s="214" t="s">
        <v>208</v>
      </c>
      <c r="I381" s="463">
        <v>108213472</v>
      </c>
      <c r="J381" s="462">
        <v>-2781885</v>
      </c>
      <c r="K381" s="259" t="s">
        <v>315</v>
      </c>
      <c r="L381" s="259" t="s">
        <v>571</v>
      </c>
      <c r="M381" s="259">
        <v>100</v>
      </c>
      <c r="N381" s="259">
        <v>12034654</v>
      </c>
      <c r="O381" s="259">
        <v>2012</v>
      </c>
      <c r="P381" s="259" t="s">
        <v>316</v>
      </c>
      <c r="Q381" s="703">
        <v>0.76388888889050577</v>
      </c>
      <c r="R381" s="433">
        <v>44806</v>
      </c>
      <c r="S381" s="331" t="s">
        <v>318</v>
      </c>
      <c r="T381" s="331" t="s">
        <v>607</v>
      </c>
      <c r="U381" s="259">
        <v>2</v>
      </c>
      <c r="V381" s="259">
        <v>2</v>
      </c>
      <c r="W381" s="259">
        <v>3</v>
      </c>
      <c r="X381" s="259">
        <v>20000</v>
      </c>
      <c r="Y381" s="332">
        <v>414</v>
      </c>
      <c r="Z381" s="332">
        <v>413</v>
      </c>
      <c r="AA381" s="332">
        <v>418</v>
      </c>
      <c r="AB381" s="332">
        <v>236</v>
      </c>
      <c r="AC381" s="332">
        <v>238</v>
      </c>
      <c r="AD381" s="332">
        <v>240</v>
      </c>
      <c r="AE381" s="332">
        <v>41</v>
      </c>
      <c r="AF381" s="332">
        <v>13</v>
      </c>
      <c r="AG381" s="332">
        <v>41</v>
      </c>
      <c r="AH381" s="332">
        <v>35</v>
      </c>
      <c r="AI381" s="332">
        <v>36</v>
      </c>
      <c r="AJ381" s="332">
        <v>7</v>
      </c>
      <c r="AK381" s="332">
        <v>31</v>
      </c>
      <c r="AL381" s="332">
        <v>30</v>
      </c>
      <c r="AM381" s="332">
        <v>5</v>
      </c>
      <c r="AN381" s="332">
        <v>6</v>
      </c>
      <c r="AO381" s="332">
        <v>10</v>
      </c>
      <c r="AP381" s="332">
        <v>5</v>
      </c>
      <c r="AQ381" s="332"/>
      <c r="AR381" s="332"/>
      <c r="AS381" s="332"/>
      <c r="AT381" s="332"/>
      <c r="AU381" s="332"/>
      <c r="AV381" s="332"/>
      <c r="AW381" s="332"/>
      <c r="AX381" s="332"/>
      <c r="AY381" s="332">
        <v>985</v>
      </c>
      <c r="AZ381" s="332">
        <v>962</v>
      </c>
      <c r="BA381" s="332">
        <v>971</v>
      </c>
      <c r="BB381" s="261">
        <v>409</v>
      </c>
      <c r="BC381" s="261">
        <v>411</v>
      </c>
      <c r="BD381" s="261">
        <v>412</v>
      </c>
      <c r="BE381" s="261">
        <v>235</v>
      </c>
      <c r="BF381" s="261">
        <v>237</v>
      </c>
      <c r="BG381" s="261">
        <v>239</v>
      </c>
      <c r="BH381" s="261">
        <v>21</v>
      </c>
      <c r="BI381" s="261">
        <v>14</v>
      </c>
      <c r="BJ381" s="261">
        <v>19</v>
      </c>
      <c r="BK381" s="261">
        <v>9</v>
      </c>
      <c r="BL381" s="261">
        <v>20</v>
      </c>
      <c r="BM381" s="261">
        <v>9</v>
      </c>
      <c r="BN381" s="261">
        <v>14</v>
      </c>
      <c r="BO381" s="261">
        <v>7</v>
      </c>
      <c r="BP381" s="261">
        <v>1</v>
      </c>
      <c r="BQ381" s="261">
        <v>5</v>
      </c>
      <c r="BR381" s="261">
        <v>5</v>
      </c>
      <c r="BS381" s="261">
        <v>2</v>
      </c>
      <c r="BT381" s="261"/>
      <c r="BU381" s="261"/>
      <c r="BV381" s="261"/>
      <c r="BW381" s="261"/>
      <c r="BX381" s="261"/>
      <c r="BY381" s="261"/>
      <c r="BZ381" s="261"/>
      <c r="CA381" s="261"/>
      <c r="CB381" s="720">
        <v>0.90400000000000003</v>
      </c>
      <c r="CC381" s="720">
        <v>0.93</v>
      </c>
      <c r="CD381" s="720">
        <v>0.94299999999999995</v>
      </c>
      <c r="CE381" s="333">
        <v>233</v>
      </c>
      <c r="CF381" s="333">
        <v>56601444047</v>
      </c>
      <c r="CG381" s="333">
        <v>235</v>
      </c>
      <c r="CH381" s="333">
        <v>163200070797</v>
      </c>
      <c r="CI381" s="333">
        <v>237</v>
      </c>
      <c r="CJ381" s="333">
        <v>163200010731</v>
      </c>
      <c r="CK381" s="333">
        <v>233</v>
      </c>
      <c r="CL381" s="333">
        <v>1632000108118</v>
      </c>
      <c r="CM381" s="333">
        <v>235</v>
      </c>
      <c r="CN381" s="333">
        <v>56601444321</v>
      </c>
      <c r="CO381" s="333">
        <v>237</v>
      </c>
      <c r="CP381" s="333">
        <v>56601444321</v>
      </c>
      <c r="CQ381" s="333"/>
      <c r="CR381" s="333"/>
      <c r="CS381" s="333"/>
      <c r="CT381" s="333"/>
      <c r="CU381" s="333"/>
      <c r="CV381" s="333"/>
      <c r="CW381" s="333"/>
      <c r="CX381" s="333"/>
      <c r="CY381" s="333"/>
      <c r="CZ381" s="333"/>
      <c r="DA381" s="333"/>
      <c r="DB381" s="374"/>
      <c r="DC381" s="154"/>
      <c r="DD381" s="179">
        <f t="shared" si="249"/>
        <v>139.28546556166864</v>
      </c>
      <c r="DE381" s="179">
        <f t="shared" si="250"/>
        <v>29.435949999999998</v>
      </c>
      <c r="DF381" s="179">
        <f t="shared" si="251"/>
        <v>9.3333499999999994</v>
      </c>
      <c r="DG381" s="179">
        <f t="shared" si="252"/>
        <v>29.435949999999998</v>
      </c>
      <c r="DH381" s="180">
        <f t="shared" si="253"/>
        <v>41</v>
      </c>
      <c r="DI381" s="181">
        <f t="shared" si="272"/>
        <v>233</v>
      </c>
      <c r="DJ381" s="182">
        <f t="shared" si="267"/>
        <v>1</v>
      </c>
      <c r="DK381" s="182">
        <f t="shared" si="268"/>
        <v>0</v>
      </c>
      <c r="DL381" s="182">
        <f t="shared" si="273"/>
        <v>0</v>
      </c>
      <c r="DM381" s="182">
        <f t="shared" si="274"/>
        <v>0</v>
      </c>
      <c r="DN381" s="182">
        <f t="shared" si="275"/>
        <v>0</v>
      </c>
      <c r="DO381" s="182">
        <f t="shared" si="254"/>
        <v>1</v>
      </c>
      <c r="DP381" s="182">
        <f t="shared" si="255"/>
        <v>0</v>
      </c>
      <c r="DQ381" s="25">
        <f t="shared" si="256"/>
        <v>0</v>
      </c>
      <c r="DR381" s="169"/>
      <c r="DS381" s="166" t="str">
        <f t="shared" si="276"/>
        <v>A</v>
      </c>
      <c r="DT381" s="166" t="str">
        <f t="shared" si="277"/>
        <v>B</v>
      </c>
      <c r="DU381" s="167">
        <f t="shared" si="278"/>
        <v>2</v>
      </c>
      <c r="DV381" s="153" t="str">
        <f>VLOOKUP(M381,'Data Master kondisi'!$O$3:$P$11,2,FALSE)</f>
        <v>Z</v>
      </c>
      <c r="DW381" s="153">
        <f>LOOKUP(DV381,{"X","X","X","Y","Y","Y","Z","Z","Z"},{6,6,6,4,4,4,2,2,2})</f>
        <v>2</v>
      </c>
      <c r="DX381" s="153">
        <f t="shared" si="257"/>
        <v>1</v>
      </c>
      <c r="DY381" s="153">
        <f t="shared" si="279"/>
        <v>5</v>
      </c>
      <c r="DZ381" s="153" t="str">
        <f>VLOOKUP(G381,'Data Master class'!$A$5:$D$12,3,FALSE)</f>
        <v>B</v>
      </c>
      <c r="EA381" s="160" t="str">
        <f t="shared" si="280"/>
        <v>BAIK</v>
      </c>
      <c r="EB381" s="156"/>
      <c r="EC381" s="153">
        <f>VLOOKUP(G381,'Data Master class'!$A$5:$D$12,2,FALSE)</f>
        <v>3</v>
      </c>
      <c r="ED381" s="153" t="str">
        <f>VLOOKUP(H381,'Data Master class'!$E$5:$G$6,3,FALSE)</f>
        <v>X</v>
      </c>
      <c r="EE381" s="153">
        <f>VLOOKUP(H381,'Data Master class'!$E$5:$G$6,2,FALSE)</f>
        <v>2</v>
      </c>
      <c r="EF381" s="153">
        <f t="shared" si="281"/>
        <v>5</v>
      </c>
      <c r="EG381" s="153" t="str">
        <f t="shared" si="282"/>
        <v>CLASS 3</v>
      </c>
      <c r="EH381" s="153">
        <f t="shared" si="283"/>
        <v>10</v>
      </c>
      <c r="EI381" s="171"/>
      <c r="EJ381" s="441">
        <f t="shared" si="258"/>
        <v>0.29473684210526313</v>
      </c>
      <c r="EK381" s="441">
        <f t="shared" si="259"/>
        <v>0.58947368421052637</v>
      </c>
      <c r="EL381" s="441">
        <f t="shared" si="260"/>
        <v>0.29473684210526313</v>
      </c>
      <c r="EM381" s="442">
        <f t="shared" si="284"/>
        <v>0.39298245614035093</v>
      </c>
      <c r="EN381" s="443" t="str">
        <f t="shared" si="285"/>
        <v>BURUK</v>
      </c>
      <c r="EO381" s="195"/>
      <c r="EP381" s="196" t="e">
        <f>'2. SUHU &amp; FISIK TRAFO'!CY381</f>
        <v>#NAME?</v>
      </c>
      <c r="EQ381" s="168" t="e">
        <f t="shared" si="286"/>
        <v>#NAME?</v>
      </c>
      <c r="ER381" s="189" t="e">
        <f t="shared" si="287"/>
        <v>#NAME?</v>
      </c>
      <c r="ES381" s="195"/>
      <c r="ET381" s="447">
        <f t="shared" si="269"/>
        <v>22.61</v>
      </c>
      <c r="EU381" s="447">
        <f t="shared" si="288"/>
        <v>18.088000000000001</v>
      </c>
      <c r="EV381" s="448">
        <f t="shared" si="261"/>
        <v>22.61</v>
      </c>
      <c r="EW381" s="449" t="str">
        <f t="shared" si="289"/>
        <v>BAIK</v>
      </c>
      <c r="EX381" s="721"/>
      <c r="EY381" s="447">
        <f t="shared" si="270"/>
        <v>12.794</v>
      </c>
      <c r="EZ381" s="447">
        <f t="shared" si="262"/>
        <v>10.235200000000001</v>
      </c>
      <c r="FA381" s="448">
        <f t="shared" si="271"/>
        <v>12.794</v>
      </c>
      <c r="FB381" s="449" t="str">
        <f t="shared" si="263"/>
        <v>BAIK</v>
      </c>
      <c r="FC381" s="195"/>
      <c r="FD381" s="453">
        <f t="shared" si="264"/>
        <v>35</v>
      </c>
      <c r="FE381" s="454">
        <f t="shared" si="265"/>
        <v>144.50867052023122</v>
      </c>
      <c r="FF381" s="725">
        <f t="shared" si="266"/>
        <v>24.22</v>
      </c>
      <c r="FG381" s="202" t="str">
        <f t="shared" si="290"/>
        <v>BURUK</v>
      </c>
    </row>
    <row r="382" spans="1:163">
      <c r="A382" s="347">
        <v>370</v>
      </c>
      <c r="B382" s="764" t="s">
        <v>2239</v>
      </c>
      <c r="C382" s="331" t="s">
        <v>2131</v>
      </c>
      <c r="D382" s="259" t="s">
        <v>2126</v>
      </c>
      <c r="E382" s="319" t="s">
        <v>2122</v>
      </c>
      <c r="F382" s="319" t="s">
        <v>2122</v>
      </c>
      <c r="G382" s="208" t="s">
        <v>206</v>
      </c>
      <c r="H382" s="214" t="s">
        <v>209</v>
      </c>
      <c r="I382" s="463"/>
      <c r="J382" s="462"/>
      <c r="K382" s="259" t="s">
        <v>341</v>
      </c>
      <c r="L382" s="259" t="s">
        <v>571</v>
      </c>
      <c r="M382" s="259">
        <v>50</v>
      </c>
      <c r="N382" s="259">
        <v>1000852</v>
      </c>
      <c r="O382" s="259">
        <v>2018</v>
      </c>
      <c r="P382" s="259" t="s">
        <v>316</v>
      </c>
      <c r="Q382" s="461">
        <v>0.76875000000291038</v>
      </c>
      <c r="R382" s="433">
        <v>44806</v>
      </c>
      <c r="S382" s="331" t="s">
        <v>318</v>
      </c>
      <c r="T382" s="331" t="s">
        <v>607</v>
      </c>
      <c r="U382" s="259">
        <v>2</v>
      </c>
      <c r="V382" s="259">
        <v>2</v>
      </c>
      <c r="W382" s="259">
        <v>3</v>
      </c>
      <c r="X382" s="259">
        <v>20000</v>
      </c>
      <c r="Y382" s="332">
        <v>400</v>
      </c>
      <c r="Z382" s="332">
        <v>402</v>
      </c>
      <c r="AA382" s="332">
        <v>401</v>
      </c>
      <c r="AB382" s="332">
        <v>234</v>
      </c>
      <c r="AC382" s="332">
        <v>232</v>
      </c>
      <c r="AD382" s="332">
        <v>230</v>
      </c>
      <c r="AE382" s="332">
        <v>10</v>
      </c>
      <c r="AF382" s="332">
        <v>3</v>
      </c>
      <c r="AG382" s="332">
        <v>11</v>
      </c>
      <c r="AH382" s="332">
        <v>9</v>
      </c>
      <c r="AI382" s="332">
        <v>5</v>
      </c>
      <c r="AJ382" s="332">
        <v>2</v>
      </c>
      <c r="AK382" s="332">
        <v>9</v>
      </c>
      <c r="AL382" s="332">
        <v>5</v>
      </c>
      <c r="AM382" s="332">
        <v>5</v>
      </c>
      <c r="AN382" s="332">
        <v>1</v>
      </c>
      <c r="AO382" s="332">
        <v>2</v>
      </c>
      <c r="AP382" s="332">
        <v>4</v>
      </c>
      <c r="AQ382" s="332"/>
      <c r="AR382" s="332"/>
      <c r="AS382" s="332"/>
      <c r="AT382" s="332"/>
      <c r="AU382" s="332"/>
      <c r="AV382" s="332"/>
      <c r="AW382" s="332"/>
      <c r="AX382" s="332"/>
      <c r="AY382" s="332">
        <v>0.94299999999999995</v>
      </c>
      <c r="AZ382" s="332">
        <v>0.92100000000000004</v>
      </c>
      <c r="BA382" s="332">
        <v>0.94499999999999995</v>
      </c>
      <c r="BB382" s="261">
        <v>401</v>
      </c>
      <c r="BC382" s="261">
        <v>400</v>
      </c>
      <c r="BD382" s="261">
        <v>400</v>
      </c>
      <c r="BE382" s="261">
        <v>231</v>
      </c>
      <c r="BF382" s="261">
        <v>230</v>
      </c>
      <c r="BG382" s="261">
        <v>228</v>
      </c>
      <c r="BH382" s="261">
        <v>6</v>
      </c>
      <c r="BI382" s="261">
        <v>1</v>
      </c>
      <c r="BJ382" s="261">
        <v>7</v>
      </c>
      <c r="BK382" s="261">
        <v>7</v>
      </c>
      <c r="BL382" s="261">
        <v>4</v>
      </c>
      <c r="BM382" s="261">
        <v>1</v>
      </c>
      <c r="BN382" s="261">
        <v>5</v>
      </c>
      <c r="BO382" s="261">
        <v>6</v>
      </c>
      <c r="BP382" s="261">
        <v>2</v>
      </c>
      <c r="BQ382" s="261">
        <v>0</v>
      </c>
      <c r="BR382" s="261">
        <v>2</v>
      </c>
      <c r="BS382" s="261">
        <v>1</v>
      </c>
      <c r="BT382" s="261"/>
      <c r="BU382" s="261"/>
      <c r="BV382" s="261"/>
      <c r="BW382" s="261"/>
      <c r="BX382" s="261"/>
      <c r="BY382" s="261"/>
      <c r="BZ382" s="261"/>
      <c r="CA382" s="261"/>
      <c r="CB382" s="720">
        <v>0.8</v>
      </c>
      <c r="CC382" s="720">
        <v>0.81599999999999995</v>
      </c>
      <c r="CD382" s="720">
        <v>0.89200000000000002</v>
      </c>
      <c r="CE382" s="333">
        <v>229</v>
      </c>
      <c r="CF382" s="333">
        <v>56601474386</v>
      </c>
      <c r="CG382" s="333">
        <v>228</v>
      </c>
      <c r="CH382" s="333">
        <v>163200001468</v>
      </c>
      <c r="CI382" s="333">
        <v>226</v>
      </c>
      <c r="CJ382" s="333">
        <v>163200007642</v>
      </c>
      <c r="CK382" s="333">
        <v>229</v>
      </c>
      <c r="CL382" s="333">
        <v>56601341638</v>
      </c>
      <c r="CM382" s="333">
        <v>228</v>
      </c>
      <c r="CN382" s="333">
        <v>56601391803</v>
      </c>
      <c r="CO382" s="333">
        <v>226</v>
      </c>
      <c r="CP382" s="333">
        <v>56601471331</v>
      </c>
      <c r="CQ382" s="333"/>
      <c r="CR382" s="333"/>
      <c r="CS382" s="333"/>
      <c r="CT382" s="333"/>
      <c r="CU382" s="333"/>
      <c r="CV382" s="333"/>
      <c r="CW382" s="333"/>
      <c r="CX382" s="333"/>
      <c r="CY382" s="333"/>
      <c r="CZ382" s="333"/>
      <c r="DA382" s="333"/>
      <c r="DB382" s="374"/>
      <c r="DC382" s="154"/>
      <c r="DD382" s="179">
        <f t="shared" si="249"/>
        <v>72.074149885402093</v>
      </c>
      <c r="DE382" s="179">
        <f t="shared" si="250"/>
        <v>13.874600000000001</v>
      </c>
      <c r="DF382" s="179">
        <f t="shared" si="251"/>
        <v>4.1623800000000006</v>
      </c>
      <c r="DG382" s="179">
        <f t="shared" si="252"/>
        <v>15.262060000000002</v>
      </c>
      <c r="DH382" s="180">
        <f t="shared" si="253"/>
        <v>11</v>
      </c>
      <c r="DI382" s="181">
        <f t="shared" si="272"/>
        <v>226</v>
      </c>
      <c r="DJ382" s="182">
        <f t="shared" si="267"/>
        <v>1</v>
      </c>
      <c r="DK382" s="182">
        <f t="shared" si="268"/>
        <v>0</v>
      </c>
      <c r="DL382" s="182">
        <f t="shared" si="273"/>
        <v>0</v>
      </c>
      <c r="DM382" s="182">
        <f t="shared" si="274"/>
        <v>0</v>
      </c>
      <c r="DN382" s="182">
        <f t="shared" si="275"/>
        <v>0</v>
      </c>
      <c r="DO382" s="182">
        <f t="shared" si="254"/>
        <v>1</v>
      </c>
      <c r="DP382" s="182">
        <f t="shared" si="255"/>
        <v>0</v>
      </c>
      <c r="DQ382" s="25">
        <f t="shared" si="256"/>
        <v>0</v>
      </c>
      <c r="DR382" s="169"/>
      <c r="DS382" s="166" t="str">
        <f t="shared" si="276"/>
        <v>A</v>
      </c>
      <c r="DT382" s="166" t="str">
        <f t="shared" si="277"/>
        <v>C</v>
      </c>
      <c r="DU382" s="167">
        <f t="shared" si="278"/>
        <v>3</v>
      </c>
      <c r="DV382" s="153" t="str">
        <f>VLOOKUP(M382,'Data Master kondisi'!$O$3:$P$11,2,FALSE)</f>
        <v>Z</v>
      </c>
      <c r="DW382" s="153">
        <f>LOOKUP(DV382,{"X","X","X","Y","Y","Y","Z","Z","Z"},{6,6,6,4,4,4,2,2,2})</f>
        <v>2</v>
      </c>
      <c r="DX382" s="153">
        <f t="shared" si="257"/>
        <v>1</v>
      </c>
      <c r="DY382" s="153">
        <f t="shared" si="279"/>
        <v>6</v>
      </c>
      <c r="DZ382" s="153" t="str">
        <f>VLOOKUP(G382,'Data Master class'!$A$5:$D$12,3,FALSE)</f>
        <v>B</v>
      </c>
      <c r="EA382" s="160" t="str">
        <f t="shared" si="280"/>
        <v>CUKUP</v>
      </c>
      <c r="EB382" s="156"/>
      <c r="EC382" s="153">
        <f>VLOOKUP(G382,'Data Master class'!$A$5:$D$12,2,FALSE)</f>
        <v>3</v>
      </c>
      <c r="ED382" s="153" t="str">
        <f>VLOOKUP(H382,'Data Master class'!$E$5:$G$6,3,FALSE)</f>
        <v>Y</v>
      </c>
      <c r="EE382" s="153">
        <f>VLOOKUP(H382,'Data Master class'!$E$5:$G$6,2,FALSE)</f>
        <v>1</v>
      </c>
      <c r="EF382" s="153">
        <f t="shared" si="281"/>
        <v>4</v>
      </c>
      <c r="EG382" s="153" t="str">
        <f t="shared" si="282"/>
        <v>CLASS 3</v>
      </c>
      <c r="EH382" s="153">
        <f t="shared" si="283"/>
        <v>10</v>
      </c>
      <c r="EI382" s="171"/>
      <c r="EJ382" s="441">
        <f t="shared" si="258"/>
        <v>0.25</v>
      </c>
      <c r="EK382" s="441">
        <f t="shared" si="259"/>
        <v>0.625</v>
      </c>
      <c r="EL382" s="441">
        <f t="shared" si="260"/>
        <v>0.375</v>
      </c>
      <c r="EM382" s="442">
        <f t="shared" si="284"/>
        <v>0.41666666666666669</v>
      </c>
      <c r="EN382" s="443" t="str">
        <f t="shared" si="285"/>
        <v>BURUK</v>
      </c>
      <c r="EO382" s="195"/>
      <c r="EP382" s="196" t="e">
        <f>'2. SUHU &amp; FISIK TRAFO'!CY382</f>
        <v>#NAME?</v>
      </c>
      <c r="EQ382" s="168" t="e">
        <f t="shared" si="286"/>
        <v>#NAME?</v>
      </c>
      <c r="ER382" s="189" t="e">
        <f t="shared" si="287"/>
        <v>#NAME?</v>
      </c>
      <c r="ES382" s="195"/>
      <c r="ET382" s="447">
        <f t="shared" si="269"/>
        <v>5.5659999999999998</v>
      </c>
      <c r="EU382" s="447">
        <f t="shared" si="288"/>
        <v>4.4527999999999999</v>
      </c>
      <c r="EV382" s="448">
        <f t="shared" si="261"/>
        <v>11.132</v>
      </c>
      <c r="EW382" s="449" t="str">
        <f t="shared" si="289"/>
        <v>BAIK</v>
      </c>
      <c r="EX382" s="721"/>
      <c r="EY382" s="447">
        <f t="shared" si="270"/>
        <v>3.2120000000000002</v>
      </c>
      <c r="EZ382" s="447">
        <f t="shared" si="262"/>
        <v>2.5696000000000003</v>
      </c>
      <c r="FA382" s="448">
        <f t="shared" si="271"/>
        <v>6.4240000000000004</v>
      </c>
      <c r="FB382" s="449" t="str">
        <f t="shared" si="263"/>
        <v>BAIK</v>
      </c>
      <c r="FC382" s="195"/>
      <c r="FD382" s="453">
        <f t="shared" si="264"/>
        <v>9</v>
      </c>
      <c r="FE382" s="454">
        <f t="shared" si="265"/>
        <v>72.25433526011561</v>
      </c>
      <c r="FF382" s="725">
        <f t="shared" si="266"/>
        <v>12.456</v>
      </c>
      <c r="FG382" s="202" t="str">
        <f t="shared" si="290"/>
        <v>CUKUP</v>
      </c>
    </row>
    <row r="383" spans="1:163">
      <c r="A383" s="347">
        <v>371</v>
      </c>
      <c r="B383" s="764" t="s">
        <v>2239</v>
      </c>
      <c r="C383" s="331" t="s">
        <v>2132</v>
      </c>
      <c r="D383" s="259" t="s">
        <v>2126</v>
      </c>
      <c r="E383" s="319" t="s">
        <v>2122</v>
      </c>
      <c r="F383" s="319" t="s">
        <v>2122</v>
      </c>
      <c r="G383" s="208" t="s">
        <v>206</v>
      </c>
      <c r="H383" s="214" t="s">
        <v>209</v>
      </c>
      <c r="I383" s="463"/>
      <c r="J383" s="462"/>
      <c r="K383" s="259" t="s">
        <v>315</v>
      </c>
      <c r="L383" s="259" t="s">
        <v>685</v>
      </c>
      <c r="M383" s="259">
        <v>50</v>
      </c>
      <c r="N383" s="259">
        <v>1111089</v>
      </c>
      <c r="O383" s="259">
        <v>2011</v>
      </c>
      <c r="P383" s="259" t="s">
        <v>316</v>
      </c>
      <c r="Q383" s="461">
        <v>0.773611111115315</v>
      </c>
      <c r="R383" s="433">
        <v>44806</v>
      </c>
      <c r="S383" s="331" t="s">
        <v>318</v>
      </c>
      <c r="T383" s="331" t="s">
        <v>607</v>
      </c>
      <c r="U383" s="259">
        <v>1</v>
      </c>
      <c r="V383" s="259">
        <v>1</v>
      </c>
      <c r="W383" s="259">
        <v>3</v>
      </c>
      <c r="X383" s="259">
        <v>20000</v>
      </c>
      <c r="Y383" s="332">
        <v>410</v>
      </c>
      <c r="Z383" s="332">
        <v>413</v>
      </c>
      <c r="AA383" s="332">
        <v>412</v>
      </c>
      <c r="AB383" s="332">
        <v>237</v>
      </c>
      <c r="AC383" s="332">
        <v>239</v>
      </c>
      <c r="AD383" s="332">
        <v>241</v>
      </c>
      <c r="AE383" s="332">
        <v>0.7</v>
      </c>
      <c r="AF383" s="332">
        <v>0</v>
      </c>
      <c r="AG383" s="332">
        <v>7</v>
      </c>
      <c r="AH383" s="332">
        <v>6</v>
      </c>
      <c r="AI383" s="332">
        <v>0.7</v>
      </c>
      <c r="AJ383" s="332">
        <v>0</v>
      </c>
      <c r="AK383" s="332">
        <v>7</v>
      </c>
      <c r="AL383" s="332">
        <v>6</v>
      </c>
      <c r="AM383" s="332"/>
      <c r="AN383" s="332"/>
      <c r="AO383" s="332"/>
      <c r="AP383" s="332"/>
      <c r="AQ383" s="332"/>
      <c r="AR383" s="332"/>
      <c r="AS383" s="332"/>
      <c r="AT383" s="332"/>
      <c r="AU383" s="332"/>
      <c r="AV383" s="332"/>
      <c r="AW383" s="332"/>
      <c r="AX383" s="332"/>
      <c r="AY383" s="332">
        <v>0.88800000000000001</v>
      </c>
      <c r="AZ383" s="332">
        <v>0</v>
      </c>
      <c r="BA383" s="332">
        <v>0.93100000000000005</v>
      </c>
      <c r="BB383" s="261">
        <v>405</v>
      </c>
      <c r="BC383" s="261">
        <v>407</v>
      </c>
      <c r="BD383" s="261">
        <v>406</v>
      </c>
      <c r="BE383" s="261">
        <v>235</v>
      </c>
      <c r="BF383" s="261">
        <v>237</v>
      </c>
      <c r="BG383" s="261">
        <v>237</v>
      </c>
      <c r="BH383" s="261">
        <v>0.5</v>
      </c>
      <c r="BI383" s="261">
        <v>0</v>
      </c>
      <c r="BJ383" s="261">
        <v>7</v>
      </c>
      <c r="BK383" s="261">
        <v>7</v>
      </c>
      <c r="BL383" s="261">
        <v>0.5</v>
      </c>
      <c r="BM383" s="261">
        <v>0</v>
      </c>
      <c r="BN383" s="261">
        <v>7</v>
      </c>
      <c r="BO383" s="261">
        <v>7</v>
      </c>
      <c r="BP383" s="261"/>
      <c r="BQ383" s="261"/>
      <c r="BR383" s="261"/>
      <c r="BS383" s="261"/>
      <c r="BT383" s="261"/>
      <c r="BU383" s="261"/>
      <c r="BV383" s="261"/>
      <c r="BW383" s="261"/>
      <c r="BX383" s="261"/>
      <c r="BY383" s="261"/>
      <c r="BZ383" s="261"/>
      <c r="CA383" s="261"/>
      <c r="CB383" s="720">
        <v>0.86299999999999999</v>
      </c>
      <c r="CC383" s="720">
        <v>0.84299999999999997</v>
      </c>
      <c r="CD383" s="720">
        <v>0.95799999999999996</v>
      </c>
      <c r="CE383" s="333">
        <v>233</v>
      </c>
      <c r="CF383" s="333">
        <v>163200057332</v>
      </c>
      <c r="CG383" s="333">
        <v>235</v>
      </c>
      <c r="CH383" s="333">
        <v>56601416946</v>
      </c>
      <c r="CI383" s="333">
        <v>235</v>
      </c>
      <c r="CJ383" s="333">
        <v>163200057621</v>
      </c>
      <c r="CK383" s="333"/>
      <c r="CL383" s="333"/>
      <c r="CM383" s="333"/>
      <c r="CN383" s="333"/>
      <c r="CO383" s="333"/>
      <c r="CP383" s="333"/>
      <c r="CQ383" s="333"/>
      <c r="CR383" s="333"/>
      <c r="CS383" s="333"/>
      <c r="CT383" s="333"/>
      <c r="CU383" s="333"/>
      <c r="CV383" s="333"/>
      <c r="CW383" s="333"/>
      <c r="CX383" s="333"/>
      <c r="CY383" s="333"/>
      <c r="CZ383" s="333"/>
      <c r="DA383" s="333"/>
      <c r="DB383" s="374"/>
      <c r="DC383" s="154"/>
      <c r="DD383" s="179">
        <f t="shared" si="249"/>
        <v>70.206641548290463</v>
      </c>
      <c r="DE383" s="179">
        <f t="shared" si="250"/>
        <v>0.9970566666666667</v>
      </c>
      <c r="DF383" s="179">
        <f t="shared" si="251"/>
        <v>0</v>
      </c>
      <c r="DG383" s="179">
        <f t="shared" si="252"/>
        <v>9.9705666666666684</v>
      </c>
      <c r="DH383" s="180">
        <f t="shared" si="253"/>
        <v>7</v>
      </c>
      <c r="DI383" s="181">
        <f t="shared" si="272"/>
        <v>233</v>
      </c>
      <c r="DJ383" s="182">
        <f t="shared" si="267"/>
        <v>1</v>
      </c>
      <c r="DK383" s="182">
        <f t="shared" si="268"/>
        <v>0</v>
      </c>
      <c r="DL383" s="182">
        <f t="shared" si="273"/>
        <v>0</v>
      </c>
      <c r="DM383" s="182">
        <f t="shared" si="274"/>
        <v>0</v>
      </c>
      <c r="DN383" s="182">
        <f t="shared" si="275"/>
        <v>0</v>
      </c>
      <c r="DO383" s="182">
        <f t="shared" si="254"/>
        <v>1</v>
      </c>
      <c r="DP383" s="182">
        <f t="shared" si="255"/>
        <v>0</v>
      </c>
      <c r="DQ383" s="25">
        <f t="shared" si="256"/>
        <v>0</v>
      </c>
      <c r="DR383" s="169"/>
      <c r="DS383" s="166" t="str">
        <f t="shared" si="276"/>
        <v>A</v>
      </c>
      <c r="DT383" s="166" t="str">
        <f t="shared" si="277"/>
        <v>C</v>
      </c>
      <c r="DU383" s="167">
        <f t="shared" si="278"/>
        <v>3</v>
      </c>
      <c r="DV383" s="153" t="str">
        <f>VLOOKUP(M383,'Data Master kondisi'!$O$3:$P$11,2,FALSE)</f>
        <v>Z</v>
      </c>
      <c r="DW383" s="153">
        <f>LOOKUP(DV383,{"X","X","X","Y","Y","Y","Z","Z","Z"},{6,6,6,4,4,4,2,2,2})</f>
        <v>2</v>
      </c>
      <c r="DX383" s="153">
        <f t="shared" si="257"/>
        <v>1</v>
      </c>
      <c r="DY383" s="153">
        <f t="shared" si="279"/>
        <v>6</v>
      </c>
      <c r="DZ383" s="153" t="str">
        <f>VLOOKUP(G383,'Data Master class'!$A$5:$D$12,3,FALSE)</f>
        <v>B</v>
      </c>
      <c r="EA383" s="160" t="str">
        <f t="shared" si="280"/>
        <v>CUKUP</v>
      </c>
      <c r="EB383" s="156"/>
      <c r="EC383" s="153">
        <f>VLOOKUP(G383,'Data Master class'!$A$5:$D$12,2,FALSE)</f>
        <v>3</v>
      </c>
      <c r="ED383" s="153" t="str">
        <f>VLOOKUP(H383,'Data Master class'!$E$5:$G$6,3,FALSE)</f>
        <v>Y</v>
      </c>
      <c r="EE383" s="153">
        <f>VLOOKUP(H383,'Data Master class'!$E$5:$G$6,2,FALSE)</f>
        <v>1</v>
      </c>
      <c r="EF383" s="153">
        <f t="shared" si="281"/>
        <v>4</v>
      </c>
      <c r="EG383" s="153" t="str">
        <f t="shared" si="282"/>
        <v>CLASS 3</v>
      </c>
      <c r="EH383" s="153">
        <f t="shared" si="283"/>
        <v>10</v>
      </c>
      <c r="EI383" s="171"/>
      <c r="EJ383" s="441">
        <f t="shared" si="258"/>
        <v>0.72727272727272729</v>
      </c>
      <c r="EK383" s="441">
        <f t="shared" si="259"/>
        <v>1</v>
      </c>
      <c r="EL383" s="441">
        <f t="shared" si="260"/>
        <v>1.7272727272727273</v>
      </c>
      <c r="EM383" s="442">
        <f t="shared" si="284"/>
        <v>1.1515151515151516</v>
      </c>
      <c r="EN383" s="443" t="str">
        <f t="shared" si="285"/>
        <v>BURUK</v>
      </c>
      <c r="EO383" s="195"/>
      <c r="EP383" s="196" t="e">
        <f>'2. SUHU &amp; FISIK TRAFO'!CY383</f>
        <v>#NAME?</v>
      </c>
      <c r="EQ383" s="168" t="e">
        <f t="shared" si="286"/>
        <v>#NAME?</v>
      </c>
      <c r="ER383" s="189" t="e">
        <f t="shared" si="287"/>
        <v>#NAME?</v>
      </c>
      <c r="ES383" s="195"/>
      <c r="ET383" s="447">
        <f t="shared" si="269"/>
        <v>1.8529000000000002</v>
      </c>
      <c r="EU383" s="447">
        <f t="shared" si="288"/>
        <v>1.4823200000000003</v>
      </c>
      <c r="EV383" s="448">
        <f t="shared" si="261"/>
        <v>3.7058000000000009</v>
      </c>
      <c r="EW383" s="449" t="str">
        <f t="shared" si="289"/>
        <v>BAIK</v>
      </c>
      <c r="EX383" s="721"/>
      <c r="EY383" s="447">
        <f t="shared" si="270"/>
        <v>1.7765</v>
      </c>
      <c r="EZ383" s="447">
        <f t="shared" si="262"/>
        <v>1.4212</v>
      </c>
      <c r="FA383" s="448">
        <f t="shared" si="271"/>
        <v>3.5529999999999999</v>
      </c>
      <c r="FB383" s="449" t="str">
        <f t="shared" si="263"/>
        <v>BAIK</v>
      </c>
      <c r="FC383" s="195"/>
      <c r="FD383" s="453">
        <f t="shared" si="264"/>
        <v>6</v>
      </c>
      <c r="FE383" s="454">
        <f t="shared" si="265"/>
        <v>72.25433526011561</v>
      </c>
      <c r="FF383" s="725">
        <f t="shared" si="266"/>
        <v>8.3040000000000003</v>
      </c>
      <c r="FG383" s="202" t="str">
        <f t="shared" si="290"/>
        <v>BAIK</v>
      </c>
    </row>
    <row r="384" spans="1:163">
      <c r="A384" s="347">
        <v>372</v>
      </c>
      <c r="B384" s="764" t="s">
        <v>2239</v>
      </c>
      <c r="C384" s="331" t="s">
        <v>2133</v>
      </c>
      <c r="D384" s="259" t="s">
        <v>2134</v>
      </c>
      <c r="E384" s="319" t="s">
        <v>2122</v>
      </c>
      <c r="F384" s="319" t="s">
        <v>2122</v>
      </c>
      <c r="G384" s="208" t="s">
        <v>206</v>
      </c>
      <c r="H384" s="214" t="s">
        <v>208</v>
      </c>
      <c r="I384" s="463"/>
      <c r="J384" s="462"/>
      <c r="K384" s="259" t="s">
        <v>315</v>
      </c>
      <c r="L384" s="259" t="s">
        <v>570</v>
      </c>
      <c r="M384" s="259">
        <v>100</v>
      </c>
      <c r="N384" s="259" t="s">
        <v>2135</v>
      </c>
      <c r="O384" s="259">
        <v>2017</v>
      </c>
      <c r="P384" s="259" t="s">
        <v>316</v>
      </c>
      <c r="Q384" s="703">
        <v>0.7930555555576575</v>
      </c>
      <c r="R384" s="433">
        <v>44807</v>
      </c>
      <c r="S384" s="331" t="s">
        <v>318</v>
      </c>
      <c r="T384" s="331" t="s">
        <v>607</v>
      </c>
      <c r="U384" s="259">
        <v>2</v>
      </c>
      <c r="V384" s="259">
        <v>2</v>
      </c>
      <c r="W384" s="259">
        <v>3</v>
      </c>
      <c r="X384" s="259">
        <v>20000</v>
      </c>
      <c r="Y384" s="332">
        <v>403</v>
      </c>
      <c r="Z384" s="332">
        <v>406</v>
      </c>
      <c r="AA384" s="332">
        <v>404</v>
      </c>
      <c r="AB384" s="332">
        <v>234</v>
      </c>
      <c r="AC384" s="332">
        <v>233</v>
      </c>
      <c r="AD384" s="332">
        <v>232</v>
      </c>
      <c r="AE384" s="332">
        <v>16</v>
      </c>
      <c r="AF384" s="332">
        <v>12</v>
      </c>
      <c r="AG384" s="332">
        <v>24</v>
      </c>
      <c r="AH384" s="332">
        <v>22</v>
      </c>
      <c r="AI384" s="332">
        <v>6</v>
      </c>
      <c r="AJ384" s="332">
        <v>7</v>
      </c>
      <c r="AK384" s="332">
        <v>18</v>
      </c>
      <c r="AL384" s="332">
        <v>13</v>
      </c>
      <c r="AM384" s="332"/>
      <c r="AN384" s="332"/>
      <c r="AO384" s="332"/>
      <c r="AP384" s="332"/>
      <c r="AQ384" s="332">
        <v>10</v>
      </c>
      <c r="AR384" s="332">
        <v>5</v>
      </c>
      <c r="AS384" s="332">
        <v>6</v>
      </c>
      <c r="AT384" s="332">
        <v>9</v>
      </c>
      <c r="AU384" s="332"/>
      <c r="AV384" s="332"/>
      <c r="AW384" s="332"/>
      <c r="AX384" s="332"/>
      <c r="AY384" s="332">
        <v>0.92200000000000004</v>
      </c>
      <c r="AZ384" s="332">
        <v>0.93200000000000005</v>
      </c>
      <c r="BA384" s="332">
        <v>0.89600000000000002</v>
      </c>
      <c r="BB384" s="261">
        <v>396</v>
      </c>
      <c r="BC384" s="261">
        <v>397</v>
      </c>
      <c r="BD384" s="261">
        <v>397</v>
      </c>
      <c r="BE384" s="261">
        <v>229</v>
      </c>
      <c r="BF384" s="261">
        <v>228</v>
      </c>
      <c r="BG384" s="261">
        <v>227</v>
      </c>
      <c r="BH384" s="261">
        <v>18</v>
      </c>
      <c r="BI384" s="261">
        <v>8</v>
      </c>
      <c r="BJ384" s="261">
        <v>13</v>
      </c>
      <c r="BK384" s="261">
        <v>13</v>
      </c>
      <c r="BL384" s="261">
        <v>12</v>
      </c>
      <c r="BM384" s="261">
        <v>4</v>
      </c>
      <c r="BN384" s="261">
        <v>12</v>
      </c>
      <c r="BO384" s="261">
        <v>8</v>
      </c>
      <c r="BP384" s="261"/>
      <c r="BQ384" s="261"/>
      <c r="BR384" s="261"/>
      <c r="BS384" s="261"/>
      <c r="BT384" s="261">
        <v>6</v>
      </c>
      <c r="BU384" s="261">
        <v>4</v>
      </c>
      <c r="BV384" s="261">
        <v>1</v>
      </c>
      <c r="BW384" s="261">
        <v>5</v>
      </c>
      <c r="BX384" s="261"/>
      <c r="BY384" s="261"/>
      <c r="BZ384" s="261"/>
      <c r="CA384" s="261"/>
      <c r="CB384" s="720">
        <v>0.85299999999999998</v>
      </c>
      <c r="CC384" s="720">
        <v>0.85499999999999998</v>
      </c>
      <c r="CD384" s="720">
        <v>0.85599999999999998</v>
      </c>
      <c r="CE384" s="333">
        <v>227</v>
      </c>
      <c r="CF384" s="333">
        <v>163200031550</v>
      </c>
      <c r="CG384" s="333">
        <v>226</v>
      </c>
      <c r="CH384" s="333">
        <v>163200024874</v>
      </c>
      <c r="CI384" s="333">
        <v>225</v>
      </c>
      <c r="CJ384" s="333">
        <v>566013423232</v>
      </c>
      <c r="CK384" s="333"/>
      <c r="CL384" s="333"/>
      <c r="CM384" s="333"/>
      <c r="CN384" s="333"/>
      <c r="CO384" s="333"/>
      <c r="CP384" s="333"/>
      <c r="CQ384" s="333">
        <v>227</v>
      </c>
      <c r="CR384" s="333">
        <v>3403945819</v>
      </c>
      <c r="CS384" s="333">
        <v>226</v>
      </c>
      <c r="CT384" s="333">
        <v>163200031573</v>
      </c>
      <c r="CU384" s="333">
        <v>225</v>
      </c>
      <c r="CV384" s="333">
        <v>3211521603</v>
      </c>
      <c r="CW384" s="333"/>
      <c r="CX384" s="333"/>
      <c r="CY384" s="333"/>
      <c r="CZ384" s="333"/>
      <c r="DA384" s="333"/>
      <c r="DB384" s="374"/>
      <c r="DC384" s="154"/>
      <c r="DD384" s="179">
        <f t="shared" si="249"/>
        <v>142.95993786008034</v>
      </c>
      <c r="DE384" s="179">
        <f t="shared" si="250"/>
        <v>11.191946666666666</v>
      </c>
      <c r="DF384" s="179">
        <f t="shared" si="251"/>
        <v>8.3939599999999999</v>
      </c>
      <c r="DG384" s="179">
        <f t="shared" si="252"/>
        <v>16.78792</v>
      </c>
      <c r="DH384" s="180">
        <f t="shared" si="253"/>
        <v>24</v>
      </c>
      <c r="DI384" s="181">
        <f t="shared" si="272"/>
        <v>225</v>
      </c>
      <c r="DJ384" s="182">
        <f t="shared" si="267"/>
        <v>1</v>
      </c>
      <c r="DK384" s="182">
        <f t="shared" si="268"/>
        <v>0</v>
      </c>
      <c r="DL384" s="182">
        <f t="shared" si="273"/>
        <v>0</v>
      </c>
      <c r="DM384" s="182">
        <f t="shared" si="274"/>
        <v>0</v>
      </c>
      <c r="DN384" s="182">
        <f t="shared" si="275"/>
        <v>0</v>
      </c>
      <c r="DO384" s="182">
        <f t="shared" si="254"/>
        <v>1</v>
      </c>
      <c r="DP384" s="182">
        <f t="shared" si="255"/>
        <v>0</v>
      </c>
      <c r="DQ384" s="25">
        <f t="shared" si="256"/>
        <v>0</v>
      </c>
      <c r="DR384" s="169"/>
      <c r="DS384" s="166" t="str">
        <f t="shared" si="276"/>
        <v>A</v>
      </c>
      <c r="DT384" s="166" t="str">
        <f t="shared" si="277"/>
        <v>B</v>
      </c>
      <c r="DU384" s="167">
        <f t="shared" si="278"/>
        <v>2</v>
      </c>
      <c r="DV384" s="153" t="str">
        <f>VLOOKUP(M384,'Data Master kondisi'!$O$3:$P$11,2,FALSE)</f>
        <v>Z</v>
      </c>
      <c r="DW384" s="153">
        <f>LOOKUP(DV384,{"X","X","X","Y","Y","Y","Z","Z","Z"},{6,6,6,4,4,4,2,2,2})</f>
        <v>2</v>
      </c>
      <c r="DX384" s="153">
        <f t="shared" si="257"/>
        <v>1</v>
      </c>
      <c r="DY384" s="153">
        <f t="shared" si="279"/>
        <v>5</v>
      </c>
      <c r="DZ384" s="153" t="str">
        <f>VLOOKUP(G384,'Data Master class'!$A$5:$D$12,3,FALSE)</f>
        <v>B</v>
      </c>
      <c r="EA384" s="160" t="str">
        <f t="shared" si="280"/>
        <v>BAIK</v>
      </c>
      <c r="EB384" s="156"/>
      <c r="EC384" s="153">
        <f>VLOOKUP(G384,'Data Master class'!$A$5:$D$12,2,FALSE)</f>
        <v>3</v>
      </c>
      <c r="ED384" s="153" t="str">
        <f>VLOOKUP(H384,'Data Master class'!$E$5:$G$6,3,FALSE)</f>
        <v>X</v>
      </c>
      <c r="EE384" s="153">
        <f>VLOOKUP(H384,'Data Master class'!$E$5:$G$6,2,FALSE)</f>
        <v>2</v>
      </c>
      <c r="EF384" s="153">
        <f t="shared" si="281"/>
        <v>5</v>
      </c>
      <c r="EG384" s="153" t="str">
        <f t="shared" si="282"/>
        <v>CLASS 3</v>
      </c>
      <c r="EH384" s="153">
        <f t="shared" si="283"/>
        <v>10</v>
      </c>
      <c r="EI384" s="171"/>
      <c r="EJ384" s="441">
        <f t="shared" si="258"/>
        <v>7.6923076923076858E-2</v>
      </c>
      <c r="EK384" s="441">
        <f t="shared" si="259"/>
        <v>0.30769230769230765</v>
      </c>
      <c r="EL384" s="441">
        <f t="shared" si="260"/>
        <v>0.38461538461538469</v>
      </c>
      <c r="EM384" s="442">
        <f t="shared" si="284"/>
        <v>0.25641025641025639</v>
      </c>
      <c r="EN384" s="443" t="str">
        <f t="shared" si="285"/>
        <v>KURANG</v>
      </c>
      <c r="EO384" s="195"/>
      <c r="EP384" s="196" t="e">
        <f>'2. SUHU &amp; FISIK TRAFO'!CY384</f>
        <v>#NAME?</v>
      </c>
      <c r="EQ384" s="168" t="e">
        <f t="shared" si="286"/>
        <v>#NAME?</v>
      </c>
      <c r="ER384" s="189" t="e">
        <f t="shared" si="287"/>
        <v>#NAME?</v>
      </c>
      <c r="ES384" s="195"/>
      <c r="ET384" s="447">
        <f t="shared" si="269"/>
        <v>12.108000000000001</v>
      </c>
      <c r="EU384" s="447">
        <f t="shared" si="288"/>
        <v>9.6864000000000008</v>
      </c>
      <c r="EV384" s="448">
        <f t="shared" si="261"/>
        <v>12.108000000000001</v>
      </c>
      <c r="EW384" s="449" t="str">
        <f t="shared" si="289"/>
        <v>BAIK</v>
      </c>
      <c r="EX384" s="721"/>
      <c r="EY384" s="447">
        <f t="shared" si="270"/>
        <v>8.8970000000000002</v>
      </c>
      <c r="EZ384" s="447">
        <f t="shared" si="262"/>
        <v>7.1176000000000004</v>
      </c>
      <c r="FA384" s="448">
        <f t="shared" si="271"/>
        <v>8.8970000000000002</v>
      </c>
      <c r="FB384" s="449" t="str">
        <f t="shared" si="263"/>
        <v>BAIK</v>
      </c>
      <c r="FC384" s="195"/>
      <c r="FD384" s="453">
        <f t="shared" si="264"/>
        <v>22</v>
      </c>
      <c r="FE384" s="454">
        <f t="shared" si="265"/>
        <v>144.50867052023122</v>
      </c>
      <c r="FF384" s="725">
        <f t="shared" si="266"/>
        <v>15.223999999999998</v>
      </c>
      <c r="FG384" s="202" t="str">
        <f t="shared" si="290"/>
        <v>KURANG</v>
      </c>
    </row>
    <row r="385" spans="1:163">
      <c r="A385" s="347">
        <v>373</v>
      </c>
      <c r="B385" s="764" t="s">
        <v>2239</v>
      </c>
      <c r="C385" s="331" t="s">
        <v>2136</v>
      </c>
      <c r="D385" s="259" t="s">
        <v>2134</v>
      </c>
      <c r="E385" s="319" t="s">
        <v>2122</v>
      </c>
      <c r="F385" s="319" t="s">
        <v>2122</v>
      </c>
      <c r="G385" s="208" t="s">
        <v>206</v>
      </c>
      <c r="H385" s="214" t="s">
        <v>209</v>
      </c>
      <c r="I385" s="463"/>
      <c r="J385" s="462"/>
      <c r="K385" s="259" t="s">
        <v>315</v>
      </c>
      <c r="L385" s="259" t="s">
        <v>614</v>
      </c>
      <c r="M385" s="259">
        <v>100</v>
      </c>
      <c r="N385" s="259">
        <v>78605</v>
      </c>
      <c r="O385" s="259">
        <v>2004</v>
      </c>
      <c r="P385" s="259" t="s">
        <v>316</v>
      </c>
      <c r="Q385" s="703">
        <v>0.74930555555329192</v>
      </c>
      <c r="R385" s="433">
        <v>44807</v>
      </c>
      <c r="S385" s="331" t="s">
        <v>318</v>
      </c>
      <c r="T385" s="331" t="s">
        <v>607</v>
      </c>
      <c r="U385" s="259">
        <v>4</v>
      </c>
      <c r="V385" s="259">
        <v>2</v>
      </c>
      <c r="W385" s="259">
        <v>3</v>
      </c>
      <c r="X385" s="259">
        <v>20000</v>
      </c>
      <c r="Y385" s="332">
        <v>424</v>
      </c>
      <c r="Z385" s="332">
        <v>423</v>
      </c>
      <c r="AA385" s="332">
        <v>420</v>
      </c>
      <c r="AB385" s="332">
        <v>246</v>
      </c>
      <c r="AC385" s="332">
        <v>244</v>
      </c>
      <c r="AD385" s="332">
        <v>242</v>
      </c>
      <c r="AE385" s="332">
        <v>36</v>
      </c>
      <c r="AF385" s="332">
        <v>25</v>
      </c>
      <c r="AG385" s="332">
        <v>37</v>
      </c>
      <c r="AH385" s="332">
        <v>21</v>
      </c>
      <c r="AI385" s="332"/>
      <c r="AJ385" s="332"/>
      <c r="AK385" s="332"/>
      <c r="AL385" s="332"/>
      <c r="AM385" s="332">
        <v>32</v>
      </c>
      <c r="AN385" s="332">
        <v>18</v>
      </c>
      <c r="AO385" s="332">
        <v>32</v>
      </c>
      <c r="AP385" s="332">
        <v>20</v>
      </c>
      <c r="AQ385" s="332"/>
      <c r="AR385" s="332"/>
      <c r="AS385" s="332"/>
      <c r="AT385" s="332"/>
      <c r="AU385" s="332">
        <v>4</v>
      </c>
      <c r="AV385" s="332">
        <v>7</v>
      </c>
      <c r="AW385" s="332">
        <v>5</v>
      </c>
      <c r="AX385" s="332">
        <v>1</v>
      </c>
      <c r="AY385" s="332">
        <v>0.91200000000000003</v>
      </c>
      <c r="AZ385" s="332">
        <v>0.91700000000000004</v>
      </c>
      <c r="BA385" s="332">
        <v>0.88800000000000001</v>
      </c>
      <c r="BB385" s="261">
        <v>414</v>
      </c>
      <c r="BC385" s="261">
        <v>412</v>
      </c>
      <c r="BD385" s="261">
        <v>414</v>
      </c>
      <c r="BE385" s="261">
        <v>241</v>
      </c>
      <c r="BF385" s="261">
        <v>239</v>
      </c>
      <c r="BG385" s="261">
        <v>237</v>
      </c>
      <c r="BH385" s="261">
        <v>23</v>
      </c>
      <c r="BI385" s="261">
        <v>24</v>
      </c>
      <c r="BJ385" s="261">
        <v>23</v>
      </c>
      <c r="BK385" s="261">
        <v>16</v>
      </c>
      <c r="BL385" s="261"/>
      <c r="BM385" s="261"/>
      <c r="BN385" s="261"/>
      <c r="BO385" s="261"/>
      <c r="BP385" s="261">
        <v>21</v>
      </c>
      <c r="BQ385" s="261">
        <v>14</v>
      </c>
      <c r="BR385" s="261">
        <v>21</v>
      </c>
      <c r="BS385" s="261">
        <v>8</v>
      </c>
      <c r="BT385" s="261"/>
      <c r="BU385" s="261"/>
      <c r="BV385" s="261"/>
      <c r="BW385" s="261"/>
      <c r="BX385" s="261">
        <v>2</v>
      </c>
      <c r="BY385" s="261">
        <v>10</v>
      </c>
      <c r="BZ385" s="261">
        <v>2</v>
      </c>
      <c r="CA385" s="261">
        <v>8</v>
      </c>
      <c r="CB385" s="720">
        <v>0.79300000000000004</v>
      </c>
      <c r="CC385" s="720">
        <v>0.82899999999999996</v>
      </c>
      <c r="CD385" s="720">
        <v>0.80600000000000005</v>
      </c>
      <c r="CE385" s="333"/>
      <c r="CF385" s="333"/>
      <c r="CG385" s="333"/>
      <c r="CH385" s="333"/>
      <c r="CI385" s="333"/>
      <c r="CJ385" s="333"/>
      <c r="CK385" s="333">
        <v>239</v>
      </c>
      <c r="CL385" s="333">
        <v>22121757698</v>
      </c>
      <c r="CM385" s="333">
        <v>237</v>
      </c>
      <c r="CN385" s="333">
        <v>22121757854</v>
      </c>
      <c r="CO385" s="333">
        <v>235</v>
      </c>
      <c r="CP385" s="333">
        <v>1632000137366</v>
      </c>
      <c r="CQ385" s="333"/>
      <c r="CR385" s="333"/>
      <c r="CS385" s="333"/>
      <c r="CT385" s="333"/>
      <c r="CU385" s="333"/>
      <c r="CV385" s="333"/>
      <c r="CW385" s="333">
        <v>239</v>
      </c>
      <c r="CX385" s="333">
        <v>32104378968</v>
      </c>
      <c r="CY385" s="333">
        <v>237</v>
      </c>
      <c r="CZ385" s="333">
        <v>163200013283</v>
      </c>
      <c r="DA385" s="333">
        <v>235</v>
      </c>
      <c r="DB385" s="374">
        <v>22121757362</v>
      </c>
      <c r="DC385" s="154"/>
      <c r="DD385" s="179">
        <f t="shared" si="249"/>
        <v>136.86693340511243</v>
      </c>
      <c r="DE385" s="179">
        <f t="shared" si="250"/>
        <v>26.30292</v>
      </c>
      <c r="DF385" s="179">
        <f t="shared" si="251"/>
        <v>18.265916666666669</v>
      </c>
      <c r="DG385" s="179">
        <f t="shared" si="252"/>
        <v>27.033556666666669</v>
      </c>
      <c r="DH385" s="180">
        <f t="shared" si="253"/>
        <v>37</v>
      </c>
      <c r="DI385" s="181">
        <f t="shared" si="272"/>
        <v>235</v>
      </c>
      <c r="DJ385" s="182">
        <f t="shared" si="267"/>
        <v>1</v>
      </c>
      <c r="DK385" s="182">
        <f t="shared" si="268"/>
        <v>0</v>
      </c>
      <c r="DL385" s="182">
        <f t="shared" si="273"/>
        <v>0</v>
      </c>
      <c r="DM385" s="182">
        <f t="shared" si="274"/>
        <v>0</v>
      </c>
      <c r="DN385" s="182">
        <f t="shared" si="275"/>
        <v>0</v>
      </c>
      <c r="DO385" s="182">
        <f t="shared" si="254"/>
        <v>1</v>
      </c>
      <c r="DP385" s="182">
        <f t="shared" si="255"/>
        <v>0</v>
      </c>
      <c r="DQ385" s="25">
        <f t="shared" si="256"/>
        <v>0</v>
      </c>
      <c r="DR385" s="169"/>
      <c r="DS385" s="166" t="str">
        <f t="shared" si="276"/>
        <v>A</v>
      </c>
      <c r="DT385" s="166" t="str">
        <f t="shared" si="277"/>
        <v>A</v>
      </c>
      <c r="DU385" s="167">
        <f t="shared" si="278"/>
        <v>1</v>
      </c>
      <c r="DV385" s="153" t="str">
        <f>VLOOKUP(M385,'Data Master kondisi'!$O$3:$P$11,2,FALSE)</f>
        <v>Z</v>
      </c>
      <c r="DW385" s="153">
        <f>LOOKUP(DV385,{"X","X","X","Y","Y","Y","Z","Z","Z"},{6,6,6,4,4,4,2,2,2})</f>
        <v>2</v>
      </c>
      <c r="DX385" s="153">
        <f t="shared" si="257"/>
        <v>2</v>
      </c>
      <c r="DY385" s="153">
        <f t="shared" si="279"/>
        <v>5</v>
      </c>
      <c r="DZ385" s="153" t="str">
        <f>VLOOKUP(G385,'Data Master class'!$A$5:$D$12,3,FALSE)</f>
        <v>B</v>
      </c>
      <c r="EA385" s="160" t="str">
        <f t="shared" si="280"/>
        <v>BAIK</v>
      </c>
      <c r="EB385" s="156"/>
      <c r="EC385" s="153">
        <f>VLOOKUP(G385,'Data Master class'!$A$5:$D$12,2,FALSE)</f>
        <v>3</v>
      </c>
      <c r="ED385" s="153" t="str">
        <f>VLOOKUP(H385,'Data Master class'!$E$5:$G$6,3,FALSE)</f>
        <v>Y</v>
      </c>
      <c r="EE385" s="153">
        <f>VLOOKUP(H385,'Data Master class'!$E$5:$G$6,2,FALSE)</f>
        <v>1</v>
      </c>
      <c r="EF385" s="153">
        <f t="shared" si="281"/>
        <v>4</v>
      </c>
      <c r="EG385" s="153" t="str">
        <f t="shared" si="282"/>
        <v>CLASS 3</v>
      </c>
      <c r="EH385" s="153">
        <f t="shared" si="283"/>
        <v>9</v>
      </c>
      <c r="EI385" s="171"/>
      <c r="EJ385" s="441">
        <f t="shared" si="258"/>
        <v>0.1020408163265307</v>
      </c>
      <c r="EK385" s="441">
        <f t="shared" si="259"/>
        <v>0.23469387755102036</v>
      </c>
      <c r="EL385" s="441">
        <f t="shared" si="260"/>
        <v>0.13265306122448989</v>
      </c>
      <c r="EM385" s="442">
        <f t="shared" si="284"/>
        <v>0.15646258503401364</v>
      </c>
      <c r="EN385" s="443" t="str">
        <f t="shared" si="285"/>
        <v>CUKUP</v>
      </c>
      <c r="EO385" s="195"/>
      <c r="EP385" s="196" t="e">
        <f>'2. SUHU &amp; FISIK TRAFO'!CY385</f>
        <v>#NAME?</v>
      </c>
      <c r="EQ385" s="168" t="e">
        <f t="shared" si="286"/>
        <v>#NAME?</v>
      </c>
      <c r="ER385" s="189" t="e">
        <f t="shared" si="287"/>
        <v>#NAME?</v>
      </c>
      <c r="ES385" s="195"/>
      <c r="ET385" s="447">
        <f t="shared" si="269"/>
        <v>23.91</v>
      </c>
      <c r="EU385" s="447">
        <f t="shared" si="288"/>
        <v>19.128</v>
      </c>
      <c r="EV385" s="448">
        <f t="shared" si="261"/>
        <v>23.91</v>
      </c>
      <c r="EW385" s="449" t="str">
        <f t="shared" si="289"/>
        <v>BAIK</v>
      </c>
      <c r="EX385" s="721"/>
      <c r="EY385" s="447">
        <f t="shared" si="270"/>
        <v>16.73</v>
      </c>
      <c r="EZ385" s="447">
        <f t="shared" si="262"/>
        <v>13.384</v>
      </c>
      <c r="FA385" s="448">
        <f t="shared" si="271"/>
        <v>16.73</v>
      </c>
      <c r="FB385" s="449" t="str">
        <f t="shared" si="263"/>
        <v>BAIK</v>
      </c>
      <c r="FC385" s="195"/>
      <c r="FD385" s="453">
        <f t="shared" si="264"/>
        <v>21</v>
      </c>
      <c r="FE385" s="454">
        <f t="shared" si="265"/>
        <v>144.50867052023122</v>
      </c>
      <c r="FF385" s="725">
        <f t="shared" si="266"/>
        <v>14.532</v>
      </c>
      <c r="FG385" s="202" t="str">
        <f t="shared" si="290"/>
        <v>CUKUP</v>
      </c>
    </row>
    <row r="386" spans="1:163">
      <c r="A386" s="347">
        <v>374</v>
      </c>
      <c r="B386" s="764" t="s">
        <v>2239</v>
      </c>
      <c r="C386" s="331" t="s">
        <v>2137</v>
      </c>
      <c r="D386" s="259" t="s">
        <v>2138</v>
      </c>
      <c r="E386" s="319" t="s">
        <v>2122</v>
      </c>
      <c r="F386" s="319" t="s">
        <v>2122</v>
      </c>
      <c r="G386" s="208" t="s">
        <v>206</v>
      </c>
      <c r="H386" s="214" t="s">
        <v>209</v>
      </c>
      <c r="I386" s="463"/>
      <c r="J386" s="462"/>
      <c r="K386" s="259" t="s">
        <v>341</v>
      </c>
      <c r="L386" s="259" t="s">
        <v>310</v>
      </c>
      <c r="M386" s="259">
        <v>50</v>
      </c>
      <c r="N386" s="259">
        <v>173300434</v>
      </c>
      <c r="O386" s="259">
        <v>2017</v>
      </c>
      <c r="P386" s="259" t="s">
        <v>316</v>
      </c>
      <c r="Q386" s="461">
        <v>0.73611111110949423</v>
      </c>
      <c r="R386" s="433">
        <v>44807</v>
      </c>
      <c r="S386" s="331" t="s">
        <v>318</v>
      </c>
      <c r="T386" s="331" t="s">
        <v>607</v>
      </c>
      <c r="U386" s="259">
        <v>2</v>
      </c>
      <c r="V386" s="259">
        <v>1</v>
      </c>
      <c r="W386" s="259">
        <v>3</v>
      </c>
      <c r="X386" s="259">
        <v>20000</v>
      </c>
      <c r="Y386" s="332">
        <v>401</v>
      </c>
      <c r="Z386" s="332">
        <v>404</v>
      </c>
      <c r="AA386" s="332">
        <v>401</v>
      </c>
      <c r="AB386" s="332">
        <v>234</v>
      </c>
      <c r="AC386" s="332">
        <v>232</v>
      </c>
      <c r="AD386" s="332">
        <v>231</v>
      </c>
      <c r="AE386" s="332">
        <v>0.3</v>
      </c>
      <c r="AF386" s="332">
        <v>0.4</v>
      </c>
      <c r="AG386" s="332">
        <v>1</v>
      </c>
      <c r="AH386" s="332">
        <v>1</v>
      </c>
      <c r="AI386" s="332"/>
      <c r="AJ386" s="332"/>
      <c r="AK386" s="332"/>
      <c r="AL386" s="332"/>
      <c r="AM386" s="332">
        <v>0.3</v>
      </c>
      <c r="AN386" s="332">
        <v>0.4</v>
      </c>
      <c r="AO386" s="332">
        <v>1</v>
      </c>
      <c r="AP386" s="332">
        <v>1</v>
      </c>
      <c r="AQ386" s="332"/>
      <c r="AR386" s="332"/>
      <c r="AS386" s="332"/>
      <c r="AT386" s="332"/>
      <c r="AU386" s="332"/>
      <c r="AV386" s="332"/>
      <c r="AW386" s="332"/>
      <c r="AX386" s="332"/>
      <c r="AY386" s="332">
        <v>0.69699999999999995</v>
      </c>
      <c r="AZ386" s="332">
        <v>0.68899999999999995</v>
      </c>
      <c r="BA386" s="332">
        <v>0.83699999999999997</v>
      </c>
      <c r="BB386" s="261">
        <v>396</v>
      </c>
      <c r="BC386" s="261">
        <v>398</v>
      </c>
      <c r="BD386" s="261">
        <v>399</v>
      </c>
      <c r="BE386" s="261">
        <v>229</v>
      </c>
      <c r="BF386" s="261">
        <v>227</v>
      </c>
      <c r="BG386" s="261">
        <v>228</v>
      </c>
      <c r="BH386" s="261">
        <v>0.1</v>
      </c>
      <c r="BI386" s="261">
        <v>0.2</v>
      </c>
      <c r="BJ386" s="261">
        <v>1</v>
      </c>
      <c r="BK386" s="261">
        <v>1</v>
      </c>
      <c r="BL386" s="261"/>
      <c r="BM386" s="261"/>
      <c r="BN386" s="261"/>
      <c r="BO386" s="261"/>
      <c r="BP386" s="261">
        <v>0.1</v>
      </c>
      <c r="BQ386" s="261">
        <v>0.2</v>
      </c>
      <c r="BR386" s="261">
        <v>1</v>
      </c>
      <c r="BS386" s="261">
        <v>1</v>
      </c>
      <c r="BT386" s="261"/>
      <c r="BU386" s="261"/>
      <c r="BV386" s="261"/>
      <c r="BW386" s="261"/>
      <c r="BX386" s="261"/>
      <c r="BY386" s="261"/>
      <c r="BZ386" s="261"/>
      <c r="CA386" s="261"/>
      <c r="CB386" s="720">
        <v>0.63700000000000001</v>
      </c>
      <c r="CC386" s="720">
        <v>0.66900000000000004</v>
      </c>
      <c r="CD386" s="720">
        <v>0.84</v>
      </c>
      <c r="CE386" s="333" t="s">
        <v>2139</v>
      </c>
      <c r="CF386" s="333"/>
      <c r="CG386" s="333"/>
      <c r="CH386" s="333"/>
      <c r="CI386" s="333"/>
      <c r="CJ386" s="333"/>
      <c r="CK386" s="333"/>
      <c r="CL386" s="333"/>
      <c r="CM386" s="333"/>
      <c r="CN386" s="333"/>
      <c r="CO386" s="333"/>
      <c r="CP386" s="333"/>
      <c r="CQ386" s="333"/>
      <c r="CR386" s="333"/>
      <c r="CS386" s="333"/>
      <c r="CT386" s="333"/>
      <c r="CU386" s="333"/>
      <c r="CV386" s="333"/>
      <c r="CW386" s="333"/>
      <c r="CX386" s="333"/>
      <c r="CY386" s="333"/>
      <c r="CZ386" s="333"/>
      <c r="DA386" s="333"/>
      <c r="DB386" s="374"/>
      <c r="DC386" s="154"/>
      <c r="DD386" s="179">
        <f t="shared" si="249"/>
        <v>71.894860955338913</v>
      </c>
      <c r="DE386" s="179">
        <f t="shared" si="250"/>
        <v>0.41727600000000004</v>
      </c>
      <c r="DF386" s="179">
        <f t="shared" si="251"/>
        <v>0.55636800000000008</v>
      </c>
      <c r="DG386" s="179">
        <f t="shared" si="252"/>
        <v>1.3909199999999999</v>
      </c>
      <c r="DH386" s="180">
        <f t="shared" si="253"/>
        <v>1</v>
      </c>
      <c r="DI386" s="181">
        <f t="shared" si="272"/>
        <v>0</v>
      </c>
      <c r="DJ386" s="182">
        <f t="shared" si="267"/>
        <v>1</v>
      </c>
      <c r="DK386" s="182">
        <f t="shared" si="268"/>
        <v>0</v>
      </c>
      <c r="DL386" s="182">
        <f t="shared" si="273"/>
        <v>0</v>
      </c>
      <c r="DM386" s="182">
        <f t="shared" si="274"/>
        <v>0</v>
      </c>
      <c r="DN386" s="182">
        <f t="shared" si="275"/>
        <v>0</v>
      </c>
      <c r="DO386" s="182">
        <f t="shared" si="254"/>
        <v>1</v>
      </c>
      <c r="DP386" s="182">
        <f t="shared" si="255"/>
        <v>0</v>
      </c>
      <c r="DQ386" s="25">
        <f t="shared" si="256"/>
        <v>0</v>
      </c>
      <c r="DR386" s="169"/>
      <c r="DS386" s="166" t="str">
        <f t="shared" si="276"/>
        <v>A</v>
      </c>
      <c r="DT386" s="166" t="str">
        <f t="shared" si="277"/>
        <v>C</v>
      </c>
      <c r="DU386" s="167">
        <f t="shared" si="278"/>
        <v>3</v>
      </c>
      <c r="DV386" s="153" t="str">
        <f>VLOOKUP(M386,'Data Master kondisi'!$O$3:$P$11,2,FALSE)</f>
        <v>Z</v>
      </c>
      <c r="DW386" s="153">
        <f>LOOKUP(DV386,{"X","X","X","Y","Y","Y","Z","Z","Z"},{6,6,6,4,4,4,2,2,2})</f>
        <v>2</v>
      </c>
      <c r="DX386" s="153">
        <f t="shared" si="257"/>
        <v>1</v>
      </c>
      <c r="DY386" s="153">
        <f t="shared" si="279"/>
        <v>6</v>
      </c>
      <c r="DZ386" s="153" t="str">
        <f>VLOOKUP(G386,'Data Master class'!$A$5:$D$12,3,FALSE)</f>
        <v>B</v>
      </c>
      <c r="EA386" s="160" t="str">
        <f t="shared" si="280"/>
        <v>CUKUP</v>
      </c>
      <c r="EB386" s="156"/>
      <c r="EC386" s="153">
        <f>VLOOKUP(G386,'Data Master class'!$A$5:$D$12,2,FALSE)</f>
        <v>3</v>
      </c>
      <c r="ED386" s="153" t="str">
        <f>VLOOKUP(H386,'Data Master class'!$E$5:$G$6,3,FALSE)</f>
        <v>Y</v>
      </c>
      <c r="EE386" s="153">
        <f>VLOOKUP(H386,'Data Master class'!$E$5:$G$6,2,FALSE)</f>
        <v>1</v>
      </c>
      <c r="EF386" s="153">
        <f t="shared" si="281"/>
        <v>4</v>
      </c>
      <c r="EG386" s="153" t="str">
        <f t="shared" si="282"/>
        <v>CLASS 3</v>
      </c>
      <c r="EH386" s="153">
        <f t="shared" si="283"/>
        <v>10</v>
      </c>
      <c r="EI386" s="171"/>
      <c r="EJ386" s="441">
        <f t="shared" si="258"/>
        <v>0.47058823529411764</v>
      </c>
      <c r="EK386" s="441">
        <f t="shared" si="259"/>
        <v>0.29411764705882348</v>
      </c>
      <c r="EL386" s="441">
        <f t="shared" si="260"/>
        <v>0.76470588235294124</v>
      </c>
      <c r="EM386" s="442">
        <f t="shared" si="284"/>
        <v>0.50980392156862742</v>
      </c>
      <c r="EN386" s="443" t="str">
        <f t="shared" si="285"/>
        <v>BURUK</v>
      </c>
      <c r="EO386" s="195"/>
      <c r="EP386" s="196" t="e">
        <f>'2. SUHU &amp; FISIK TRAFO'!CY386</f>
        <v>#NAME?</v>
      </c>
      <c r="EQ386" s="168" t="e">
        <f t="shared" si="286"/>
        <v>#NAME?</v>
      </c>
      <c r="ER386" s="189" t="e">
        <f t="shared" si="287"/>
        <v>#NAME?</v>
      </c>
      <c r="ES386" s="195"/>
      <c r="ET386" s="447">
        <f t="shared" si="269"/>
        <v>0.39400000000000002</v>
      </c>
      <c r="EU386" s="447">
        <f t="shared" si="288"/>
        <v>0.31520000000000004</v>
      </c>
      <c r="EV386" s="448">
        <f t="shared" si="261"/>
        <v>0.78800000000000003</v>
      </c>
      <c r="EW386" s="449" t="str">
        <f t="shared" si="289"/>
        <v>BAIK</v>
      </c>
      <c r="EX386" s="721"/>
      <c r="EY386" s="447">
        <f t="shared" si="270"/>
        <v>0.29630000000000001</v>
      </c>
      <c r="EZ386" s="447">
        <f t="shared" si="262"/>
        <v>0.23704000000000003</v>
      </c>
      <c r="FA386" s="448">
        <f t="shared" si="271"/>
        <v>0.59260000000000002</v>
      </c>
      <c r="FB386" s="449" t="str">
        <f t="shared" si="263"/>
        <v>BAIK</v>
      </c>
      <c r="FC386" s="195"/>
      <c r="FD386" s="453">
        <f t="shared" si="264"/>
        <v>1</v>
      </c>
      <c r="FE386" s="454">
        <f t="shared" si="265"/>
        <v>72.25433526011561</v>
      </c>
      <c r="FF386" s="725">
        <f t="shared" si="266"/>
        <v>1.3839999999999999</v>
      </c>
      <c r="FG386" s="202" t="str">
        <f t="shared" si="290"/>
        <v>BAIK</v>
      </c>
    </row>
    <row r="387" spans="1:163">
      <c r="A387" s="347">
        <v>375</v>
      </c>
      <c r="B387" s="764" t="s">
        <v>2239</v>
      </c>
      <c r="C387" s="331" t="s">
        <v>2140</v>
      </c>
      <c r="D387" s="259" t="s">
        <v>2141</v>
      </c>
      <c r="E387" s="319" t="s">
        <v>2122</v>
      </c>
      <c r="F387" s="319" t="s">
        <v>2122</v>
      </c>
      <c r="G387" s="208" t="s">
        <v>206</v>
      </c>
      <c r="H387" s="214" t="s">
        <v>209</v>
      </c>
      <c r="I387" s="463"/>
      <c r="J387" s="462"/>
      <c r="K387" s="259" t="s">
        <v>315</v>
      </c>
      <c r="L387" s="259" t="s">
        <v>310</v>
      </c>
      <c r="M387" s="259">
        <v>50</v>
      </c>
      <c r="N387" s="259" t="s">
        <v>2142</v>
      </c>
      <c r="O387" s="259">
        <v>2005</v>
      </c>
      <c r="P387" s="259" t="s">
        <v>316</v>
      </c>
      <c r="Q387" s="461">
        <v>0.75416666666569654</v>
      </c>
      <c r="R387" s="433">
        <v>44807</v>
      </c>
      <c r="S387" s="331" t="s">
        <v>318</v>
      </c>
      <c r="T387" s="331" t="s">
        <v>607</v>
      </c>
      <c r="U387" s="259">
        <v>1</v>
      </c>
      <c r="V387" s="259">
        <v>1</v>
      </c>
      <c r="W387" s="259">
        <v>3</v>
      </c>
      <c r="X387" s="259">
        <v>20000</v>
      </c>
      <c r="Y387" s="332">
        <v>403</v>
      </c>
      <c r="Z387" s="332">
        <v>405</v>
      </c>
      <c r="AA387" s="332">
        <v>402</v>
      </c>
      <c r="AB387" s="332">
        <v>235</v>
      </c>
      <c r="AC387" s="332">
        <v>233</v>
      </c>
      <c r="AD387" s="332">
        <v>232</v>
      </c>
      <c r="AE387" s="332">
        <v>7</v>
      </c>
      <c r="AF387" s="332">
        <v>15</v>
      </c>
      <c r="AG387" s="332">
        <v>7</v>
      </c>
      <c r="AH387" s="332">
        <v>10</v>
      </c>
      <c r="AI387" s="332"/>
      <c r="AJ387" s="332"/>
      <c r="AK387" s="332"/>
      <c r="AL387" s="332"/>
      <c r="AM387" s="332">
        <v>7</v>
      </c>
      <c r="AN387" s="332">
        <v>15</v>
      </c>
      <c r="AO387" s="332">
        <v>7</v>
      </c>
      <c r="AP387" s="332">
        <v>10</v>
      </c>
      <c r="AQ387" s="332"/>
      <c r="AR387" s="332"/>
      <c r="AS387" s="332"/>
      <c r="AT387" s="332"/>
      <c r="AU387" s="332"/>
      <c r="AV387" s="332"/>
      <c r="AW387" s="332"/>
      <c r="AX387" s="332"/>
      <c r="AY387" s="332">
        <v>0.81899999999999995</v>
      </c>
      <c r="AZ387" s="332">
        <v>0.89100000000000001</v>
      </c>
      <c r="BA387" s="332">
        <v>0.86399999999999999</v>
      </c>
      <c r="BB387" s="261">
        <v>400</v>
      </c>
      <c r="BC387" s="261">
        <v>399</v>
      </c>
      <c r="BD387" s="261">
        <v>397</v>
      </c>
      <c r="BE387" s="261">
        <v>229</v>
      </c>
      <c r="BF387" s="261">
        <v>228</v>
      </c>
      <c r="BG387" s="261">
        <v>227</v>
      </c>
      <c r="BH387" s="261">
        <v>6</v>
      </c>
      <c r="BI387" s="261">
        <v>13</v>
      </c>
      <c r="BJ387" s="261">
        <v>6</v>
      </c>
      <c r="BK387" s="261">
        <v>5</v>
      </c>
      <c r="BL387" s="261"/>
      <c r="BM387" s="261"/>
      <c r="BN387" s="261"/>
      <c r="BO387" s="261"/>
      <c r="BP387" s="261">
        <v>6</v>
      </c>
      <c r="BQ387" s="261">
        <v>13</v>
      </c>
      <c r="BR387" s="261">
        <v>6</v>
      </c>
      <c r="BS387" s="261">
        <v>5</v>
      </c>
      <c r="BT387" s="261"/>
      <c r="BU387" s="261"/>
      <c r="BV387" s="261"/>
      <c r="BW387" s="261"/>
      <c r="BX387" s="261"/>
      <c r="BY387" s="261"/>
      <c r="BZ387" s="261"/>
      <c r="CA387" s="261"/>
      <c r="CB387" s="720">
        <v>0.77500000000000002</v>
      </c>
      <c r="CC387" s="720">
        <v>0.83199999999999996</v>
      </c>
      <c r="CD387" s="720">
        <v>0.89700000000000002</v>
      </c>
      <c r="CE387" s="333"/>
      <c r="CF387" s="333"/>
      <c r="CG387" s="333"/>
      <c r="CH387" s="333"/>
      <c r="CI387" s="333"/>
      <c r="CJ387" s="333"/>
      <c r="CK387" s="333">
        <v>227</v>
      </c>
      <c r="CL387" s="333">
        <v>32191103798</v>
      </c>
      <c r="CM387" s="333">
        <v>226</v>
      </c>
      <c r="CN387" s="333">
        <v>163200041239</v>
      </c>
      <c r="CO387" s="333">
        <v>225</v>
      </c>
      <c r="CP387" s="333">
        <v>163200041128</v>
      </c>
      <c r="CQ387" s="333"/>
      <c r="CR387" s="333"/>
      <c r="CS387" s="333"/>
      <c r="CT387" s="333"/>
      <c r="CU387" s="333"/>
      <c r="CV387" s="333"/>
      <c r="CW387" s="333"/>
      <c r="CX387" s="333"/>
      <c r="CY387" s="333"/>
      <c r="CZ387" s="333"/>
      <c r="DA387" s="333"/>
      <c r="DB387" s="374"/>
      <c r="DC387" s="154"/>
      <c r="DD387" s="179">
        <f t="shared" si="249"/>
        <v>71.657191993503076</v>
      </c>
      <c r="DE387" s="179">
        <f t="shared" si="250"/>
        <v>9.7687333333333335</v>
      </c>
      <c r="DF387" s="179">
        <f t="shared" si="251"/>
        <v>20.933</v>
      </c>
      <c r="DG387" s="179">
        <f t="shared" si="252"/>
        <v>9.7687333333333335</v>
      </c>
      <c r="DH387" s="180">
        <f t="shared" si="253"/>
        <v>15</v>
      </c>
      <c r="DI387" s="181">
        <f t="shared" si="272"/>
        <v>225</v>
      </c>
      <c r="DJ387" s="182">
        <f t="shared" si="267"/>
        <v>1</v>
      </c>
      <c r="DK387" s="182">
        <f t="shared" si="268"/>
        <v>0</v>
      </c>
      <c r="DL387" s="182">
        <f t="shared" si="273"/>
        <v>0</v>
      </c>
      <c r="DM387" s="182">
        <f t="shared" si="274"/>
        <v>0</v>
      </c>
      <c r="DN387" s="182">
        <f t="shared" si="275"/>
        <v>0</v>
      </c>
      <c r="DO387" s="182">
        <f t="shared" si="254"/>
        <v>1</v>
      </c>
      <c r="DP387" s="182">
        <f t="shared" si="255"/>
        <v>0</v>
      </c>
      <c r="DQ387" s="25">
        <f t="shared" si="256"/>
        <v>0</v>
      </c>
      <c r="DR387" s="169"/>
      <c r="DS387" s="166" t="str">
        <f t="shared" si="276"/>
        <v>A</v>
      </c>
      <c r="DT387" s="166" t="str">
        <f t="shared" si="277"/>
        <v>B</v>
      </c>
      <c r="DU387" s="167">
        <f t="shared" si="278"/>
        <v>2</v>
      </c>
      <c r="DV387" s="153" t="str">
        <f>VLOOKUP(M387,'Data Master kondisi'!$O$3:$P$11,2,FALSE)</f>
        <v>Z</v>
      </c>
      <c r="DW387" s="153">
        <f>LOOKUP(DV387,{"X","X","X","Y","Y","Y","Z","Z","Z"},{6,6,6,4,4,4,2,2,2})</f>
        <v>2</v>
      </c>
      <c r="DX387" s="153">
        <f t="shared" si="257"/>
        <v>2</v>
      </c>
      <c r="DY387" s="153">
        <f t="shared" si="279"/>
        <v>6</v>
      </c>
      <c r="DZ387" s="153" t="str">
        <f>VLOOKUP(G387,'Data Master class'!$A$5:$D$12,3,FALSE)</f>
        <v>B</v>
      </c>
      <c r="EA387" s="160" t="str">
        <f t="shared" si="280"/>
        <v>CUKUP</v>
      </c>
      <c r="EB387" s="156"/>
      <c r="EC387" s="153">
        <f>VLOOKUP(G387,'Data Master class'!$A$5:$D$12,2,FALSE)</f>
        <v>3</v>
      </c>
      <c r="ED387" s="153" t="str">
        <f>VLOOKUP(H387,'Data Master class'!$E$5:$G$6,3,FALSE)</f>
        <v>Y</v>
      </c>
      <c r="EE387" s="153">
        <f>VLOOKUP(H387,'Data Master class'!$E$5:$G$6,2,FALSE)</f>
        <v>1</v>
      </c>
      <c r="EF387" s="153">
        <f t="shared" si="281"/>
        <v>4</v>
      </c>
      <c r="EG387" s="153" t="str">
        <f t="shared" si="282"/>
        <v>CLASS 3</v>
      </c>
      <c r="EH387" s="153">
        <f t="shared" si="283"/>
        <v>10</v>
      </c>
      <c r="EI387" s="171"/>
      <c r="EJ387" s="441">
        <f t="shared" si="258"/>
        <v>0.27586206896551718</v>
      </c>
      <c r="EK387" s="441">
        <f t="shared" si="259"/>
        <v>0.55172413793103459</v>
      </c>
      <c r="EL387" s="441">
        <f t="shared" si="260"/>
        <v>0.27586206896551718</v>
      </c>
      <c r="EM387" s="442">
        <f t="shared" si="284"/>
        <v>0.36781609195402298</v>
      </c>
      <c r="EN387" s="443" t="str">
        <f t="shared" si="285"/>
        <v>BURUK</v>
      </c>
      <c r="EO387" s="195"/>
      <c r="EP387" s="196" t="e">
        <f>'2. SUHU &amp; FISIK TRAFO'!CY387</f>
        <v>#NAME?</v>
      </c>
      <c r="EQ387" s="168" t="e">
        <f t="shared" si="286"/>
        <v>#NAME?</v>
      </c>
      <c r="ER387" s="189" t="e">
        <f t="shared" si="287"/>
        <v>#NAME?</v>
      </c>
      <c r="ES387" s="195"/>
      <c r="ET387" s="447">
        <f t="shared" si="269"/>
        <v>6.7640000000000002</v>
      </c>
      <c r="EU387" s="447">
        <f t="shared" si="288"/>
        <v>5.4112000000000009</v>
      </c>
      <c r="EV387" s="448">
        <f t="shared" si="261"/>
        <v>13.528</v>
      </c>
      <c r="EW387" s="449" t="str">
        <f t="shared" si="289"/>
        <v>BAIK</v>
      </c>
      <c r="EX387" s="721"/>
      <c r="EY387" s="447">
        <f t="shared" si="270"/>
        <v>5.7</v>
      </c>
      <c r="EZ387" s="447">
        <f t="shared" si="262"/>
        <v>4.5600000000000005</v>
      </c>
      <c r="FA387" s="448">
        <f t="shared" si="271"/>
        <v>11.4</v>
      </c>
      <c r="FB387" s="449" t="str">
        <f t="shared" si="263"/>
        <v>BAIK</v>
      </c>
      <c r="FC387" s="195"/>
      <c r="FD387" s="453">
        <f t="shared" si="264"/>
        <v>10</v>
      </c>
      <c r="FE387" s="454">
        <f t="shared" si="265"/>
        <v>72.25433526011561</v>
      </c>
      <c r="FF387" s="725">
        <f t="shared" si="266"/>
        <v>13.84</v>
      </c>
      <c r="FG387" s="202" t="str">
        <f t="shared" si="290"/>
        <v>CUKUP</v>
      </c>
    </row>
    <row r="388" spans="1:163">
      <c r="A388" s="347">
        <v>376</v>
      </c>
      <c r="B388" s="764" t="s">
        <v>2239</v>
      </c>
      <c r="C388" s="331" t="s">
        <v>2143</v>
      </c>
      <c r="D388" s="259" t="s">
        <v>2144</v>
      </c>
      <c r="E388" s="319" t="s">
        <v>2122</v>
      </c>
      <c r="F388" s="319" t="s">
        <v>2122</v>
      </c>
      <c r="G388" s="208" t="s">
        <v>206</v>
      </c>
      <c r="H388" s="214" t="s">
        <v>209</v>
      </c>
      <c r="I388" s="463"/>
      <c r="J388" s="462"/>
      <c r="K388" s="259" t="s">
        <v>315</v>
      </c>
      <c r="L388" s="259" t="s">
        <v>570</v>
      </c>
      <c r="M388" s="259">
        <v>50</v>
      </c>
      <c r="N388" s="259">
        <v>13021060</v>
      </c>
      <c r="O388" s="259">
        <v>2013</v>
      </c>
      <c r="P388" s="259" t="s">
        <v>316</v>
      </c>
      <c r="Q388" s="461">
        <v>0.77430555555474712</v>
      </c>
      <c r="R388" s="433">
        <v>44807</v>
      </c>
      <c r="S388" s="331" t="s">
        <v>318</v>
      </c>
      <c r="T388" s="331" t="s">
        <v>607</v>
      </c>
      <c r="U388" s="259">
        <v>2</v>
      </c>
      <c r="V388" s="259">
        <v>2</v>
      </c>
      <c r="W388" s="259">
        <v>3</v>
      </c>
      <c r="X388" s="259">
        <v>20000</v>
      </c>
      <c r="Y388" s="332">
        <v>400</v>
      </c>
      <c r="Z388" s="332">
        <v>403</v>
      </c>
      <c r="AA388" s="332">
        <v>404</v>
      </c>
      <c r="AB388" s="332">
        <v>229</v>
      </c>
      <c r="AC388" s="332">
        <v>236</v>
      </c>
      <c r="AD388" s="332">
        <v>232</v>
      </c>
      <c r="AE388" s="332">
        <v>14</v>
      </c>
      <c r="AF388" s="332">
        <v>13</v>
      </c>
      <c r="AG388" s="332">
        <v>29</v>
      </c>
      <c r="AH388" s="332">
        <v>17</v>
      </c>
      <c r="AI388" s="332">
        <v>5</v>
      </c>
      <c r="AJ388" s="332">
        <v>4</v>
      </c>
      <c r="AK388" s="332">
        <v>7</v>
      </c>
      <c r="AL388" s="332">
        <v>4</v>
      </c>
      <c r="AM388" s="332">
        <v>9</v>
      </c>
      <c r="AN388" s="332">
        <v>9</v>
      </c>
      <c r="AO388" s="332">
        <v>22</v>
      </c>
      <c r="AP388" s="332">
        <v>13</v>
      </c>
      <c r="AQ388" s="332"/>
      <c r="AR388" s="332"/>
      <c r="AS388" s="332"/>
      <c r="AT388" s="332"/>
      <c r="AU388" s="332"/>
      <c r="AV388" s="332"/>
      <c r="AW388" s="332"/>
      <c r="AX388" s="332"/>
      <c r="AY388" s="332">
        <v>0.97699999999999998</v>
      </c>
      <c r="AZ388" s="332">
        <v>0.97499999999999998</v>
      </c>
      <c r="BA388" s="332">
        <v>0.98199999999999998</v>
      </c>
      <c r="BB388" s="261">
        <v>399</v>
      </c>
      <c r="BC388" s="261">
        <v>401</v>
      </c>
      <c r="BD388" s="261">
        <v>398</v>
      </c>
      <c r="BE388" s="261">
        <v>228</v>
      </c>
      <c r="BF388" s="261">
        <v>231</v>
      </c>
      <c r="BG388" s="261">
        <v>227</v>
      </c>
      <c r="BH388" s="261">
        <v>10</v>
      </c>
      <c r="BI388" s="261">
        <v>12</v>
      </c>
      <c r="BJ388" s="261">
        <v>21</v>
      </c>
      <c r="BK388" s="261">
        <v>10</v>
      </c>
      <c r="BL388" s="261">
        <v>4</v>
      </c>
      <c r="BM388" s="261">
        <v>3</v>
      </c>
      <c r="BN388" s="261">
        <v>6</v>
      </c>
      <c r="BO388" s="261">
        <v>3</v>
      </c>
      <c r="BP388" s="261">
        <v>6</v>
      </c>
      <c r="BQ388" s="261">
        <v>9</v>
      </c>
      <c r="BR388" s="261">
        <v>15</v>
      </c>
      <c r="BS388" s="261">
        <v>7</v>
      </c>
      <c r="BT388" s="261"/>
      <c r="BU388" s="261"/>
      <c r="BV388" s="261"/>
      <c r="BW388" s="261"/>
      <c r="BX388" s="261"/>
      <c r="BY388" s="261"/>
      <c r="BZ388" s="261"/>
      <c r="CA388" s="261"/>
      <c r="CB388" s="720">
        <v>0.96199999999999997</v>
      </c>
      <c r="CC388" s="720">
        <v>0.99199999999999999</v>
      </c>
      <c r="CD388" s="720">
        <v>0.97499999999999998</v>
      </c>
      <c r="CE388" s="333">
        <v>226</v>
      </c>
      <c r="CF388" s="333">
        <v>8606500589</v>
      </c>
      <c r="CG388" s="333">
        <v>229</v>
      </c>
      <c r="CH388" s="333">
        <v>8606500366</v>
      </c>
      <c r="CI388" s="333">
        <v>225</v>
      </c>
      <c r="CJ388" s="333">
        <v>163200059966</v>
      </c>
      <c r="CK388" s="333">
        <v>226</v>
      </c>
      <c r="CL388" s="333">
        <v>22125140479</v>
      </c>
      <c r="CM388" s="333">
        <v>229</v>
      </c>
      <c r="CN388" s="333">
        <v>22125140321</v>
      </c>
      <c r="CO388" s="333">
        <v>225</v>
      </c>
      <c r="CP388" s="333">
        <v>163200059381</v>
      </c>
      <c r="CQ388" s="333"/>
      <c r="CR388" s="333"/>
      <c r="CS388" s="333"/>
      <c r="CT388" s="333"/>
      <c r="CU388" s="333"/>
      <c r="CV388" s="333"/>
      <c r="CW388" s="333"/>
      <c r="CX388" s="333"/>
      <c r="CY388" s="333"/>
      <c r="CZ388" s="333"/>
      <c r="DA388" s="333"/>
      <c r="DB388" s="374"/>
      <c r="DC388" s="154"/>
      <c r="DD388" s="179">
        <f t="shared" si="249"/>
        <v>71.835296033254963</v>
      </c>
      <c r="DE388" s="179">
        <f t="shared" si="250"/>
        <v>19.489026666666664</v>
      </c>
      <c r="DF388" s="179">
        <f t="shared" si="251"/>
        <v>18.096953333333332</v>
      </c>
      <c r="DG388" s="179">
        <f t="shared" si="252"/>
        <v>40.370126666666664</v>
      </c>
      <c r="DH388" s="180">
        <f t="shared" si="253"/>
        <v>29</v>
      </c>
      <c r="DI388" s="181">
        <f t="shared" si="272"/>
        <v>225</v>
      </c>
      <c r="DJ388" s="182">
        <f t="shared" si="267"/>
        <v>0</v>
      </c>
      <c r="DK388" s="182">
        <f t="shared" si="268"/>
        <v>1</v>
      </c>
      <c r="DL388" s="182">
        <f t="shared" si="273"/>
        <v>0</v>
      </c>
      <c r="DM388" s="182">
        <f t="shared" si="274"/>
        <v>0</v>
      </c>
      <c r="DN388" s="182">
        <f t="shared" si="275"/>
        <v>0</v>
      </c>
      <c r="DO388" s="182">
        <f t="shared" si="254"/>
        <v>1</v>
      </c>
      <c r="DP388" s="182">
        <f t="shared" si="255"/>
        <v>0</v>
      </c>
      <c r="DQ388" s="25">
        <f t="shared" si="256"/>
        <v>0</v>
      </c>
      <c r="DR388" s="169"/>
      <c r="DS388" s="166" t="str">
        <f t="shared" si="276"/>
        <v>A</v>
      </c>
      <c r="DT388" s="166" t="str">
        <f t="shared" si="277"/>
        <v>B</v>
      </c>
      <c r="DU388" s="167">
        <f t="shared" si="278"/>
        <v>2</v>
      </c>
      <c r="DV388" s="153" t="str">
        <f>VLOOKUP(M388,'Data Master kondisi'!$O$3:$P$11,2,FALSE)</f>
        <v>Z</v>
      </c>
      <c r="DW388" s="153">
        <f>LOOKUP(DV388,{"X","X","X","Y","Y","Y","Z","Z","Z"},{6,6,6,4,4,4,2,2,2})</f>
        <v>2</v>
      </c>
      <c r="DX388" s="153">
        <f t="shared" si="257"/>
        <v>1</v>
      </c>
      <c r="DY388" s="153">
        <f t="shared" si="279"/>
        <v>5</v>
      </c>
      <c r="DZ388" s="153" t="str">
        <f>VLOOKUP(G388,'Data Master class'!$A$5:$D$12,3,FALSE)</f>
        <v>B</v>
      </c>
      <c r="EA388" s="160" t="str">
        <f t="shared" si="280"/>
        <v>BAIK</v>
      </c>
      <c r="EB388" s="156"/>
      <c r="EC388" s="153">
        <f>VLOOKUP(G388,'Data Master class'!$A$5:$D$12,2,FALSE)</f>
        <v>3</v>
      </c>
      <c r="ED388" s="153" t="str">
        <f>VLOOKUP(H388,'Data Master class'!$E$5:$G$6,3,FALSE)</f>
        <v>Y</v>
      </c>
      <c r="EE388" s="153">
        <f>VLOOKUP(H388,'Data Master class'!$E$5:$G$6,2,FALSE)</f>
        <v>1</v>
      </c>
      <c r="EF388" s="153">
        <f t="shared" si="281"/>
        <v>4</v>
      </c>
      <c r="EG388" s="153" t="str">
        <f t="shared" si="282"/>
        <v>CLASS 3</v>
      </c>
      <c r="EH388" s="153">
        <f t="shared" si="283"/>
        <v>9</v>
      </c>
      <c r="EI388" s="171"/>
      <c r="EJ388" s="441">
        <f t="shared" si="258"/>
        <v>0.25000000000000006</v>
      </c>
      <c r="EK388" s="441">
        <f t="shared" si="259"/>
        <v>0.3035714285714286</v>
      </c>
      <c r="EL388" s="441">
        <f t="shared" si="260"/>
        <v>0.55357142857142849</v>
      </c>
      <c r="EM388" s="442">
        <f t="shared" si="284"/>
        <v>0.36904761904761907</v>
      </c>
      <c r="EN388" s="443" t="str">
        <f t="shared" si="285"/>
        <v>BURUK</v>
      </c>
      <c r="EO388" s="195"/>
      <c r="EP388" s="196" t="e">
        <f>'2. SUHU &amp; FISIK TRAFO'!CY388</f>
        <v>#NAME?</v>
      </c>
      <c r="EQ388" s="168" t="e">
        <f t="shared" si="286"/>
        <v>#NAME?</v>
      </c>
      <c r="ER388" s="189" t="e">
        <f t="shared" si="287"/>
        <v>#NAME?</v>
      </c>
      <c r="ES388" s="195"/>
      <c r="ET388" s="447">
        <f t="shared" si="269"/>
        <v>13.002000000000001</v>
      </c>
      <c r="EU388" s="447">
        <f t="shared" si="288"/>
        <v>10.401600000000002</v>
      </c>
      <c r="EV388" s="448">
        <f t="shared" si="261"/>
        <v>26.003999999999998</v>
      </c>
      <c r="EW388" s="449" t="str">
        <f t="shared" si="289"/>
        <v>BAIK</v>
      </c>
      <c r="EX388" s="721"/>
      <c r="EY388" s="447">
        <f t="shared" si="270"/>
        <v>9.8190000000000008</v>
      </c>
      <c r="EZ388" s="447">
        <f t="shared" si="262"/>
        <v>7.8552000000000008</v>
      </c>
      <c r="FA388" s="448">
        <f t="shared" si="271"/>
        <v>19.638000000000002</v>
      </c>
      <c r="FB388" s="449" t="str">
        <f t="shared" si="263"/>
        <v>BAIK</v>
      </c>
      <c r="FC388" s="195"/>
      <c r="FD388" s="453">
        <f t="shared" si="264"/>
        <v>17</v>
      </c>
      <c r="FE388" s="454">
        <f t="shared" si="265"/>
        <v>72.25433526011561</v>
      </c>
      <c r="FF388" s="725">
        <f t="shared" si="266"/>
        <v>23.527999999999999</v>
      </c>
      <c r="FG388" s="202" t="str">
        <f t="shared" si="290"/>
        <v>BURUK</v>
      </c>
    </row>
    <row r="389" spans="1:163">
      <c r="A389" s="347">
        <v>377</v>
      </c>
      <c r="B389" s="764" t="s">
        <v>2239</v>
      </c>
      <c r="C389" s="331" t="s">
        <v>2145</v>
      </c>
      <c r="D389" s="259" t="s">
        <v>2141</v>
      </c>
      <c r="E389" s="319" t="s">
        <v>2122</v>
      </c>
      <c r="F389" s="319" t="s">
        <v>2122</v>
      </c>
      <c r="G389" s="208" t="s">
        <v>206</v>
      </c>
      <c r="H389" s="214" t="s">
        <v>209</v>
      </c>
      <c r="I389" s="463"/>
      <c r="J389" s="462"/>
      <c r="K389" s="259" t="s">
        <v>341</v>
      </c>
      <c r="L389" s="259" t="s">
        <v>570</v>
      </c>
      <c r="M389" s="259">
        <v>100</v>
      </c>
      <c r="N389" s="259" t="s">
        <v>2146</v>
      </c>
      <c r="O389" s="259">
        <v>2017</v>
      </c>
      <c r="P389" s="259" t="s">
        <v>316</v>
      </c>
      <c r="Q389" s="703">
        <v>0.76249999999708962</v>
      </c>
      <c r="R389" s="433">
        <v>44811</v>
      </c>
      <c r="S389" s="331" t="s">
        <v>318</v>
      </c>
      <c r="T389" s="331" t="s">
        <v>607</v>
      </c>
      <c r="U389" s="259">
        <v>3</v>
      </c>
      <c r="V389" s="259">
        <v>3</v>
      </c>
      <c r="W389" s="259">
        <v>3</v>
      </c>
      <c r="X389" s="259">
        <v>20000</v>
      </c>
      <c r="Y389" s="332">
        <v>403</v>
      </c>
      <c r="Z389" s="332">
        <v>405</v>
      </c>
      <c r="AA389" s="332">
        <v>405</v>
      </c>
      <c r="AB389" s="332">
        <v>236</v>
      </c>
      <c r="AC389" s="332">
        <v>233</v>
      </c>
      <c r="AD389" s="332">
        <v>232</v>
      </c>
      <c r="AE389" s="332">
        <v>7</v>
      </c>
      <c r="AF389" s="332">
        <v>24</v>
      </c>
      <c r="AG389" s="332">
        <v>31</v>
      </c>
      <c r="AH389" s="332">
        <v>26</v>
      </c>
      <c r="AI389" s="332">
        <v>6</v>
      </c>
      <c r="AJ389" s="332">
        <v>24</v>
      </c>
      <c r="AK389" s="332">
        <v>27</v>
      </c>
      <c r="AL389" s="332">
        <v>23</v>
      </c>
      <c r="AM389" s="332">
        <v>0</v>
      </c>
      <c r="AN389" s="332">
        <v>0</v>
      </c>
      <c r="AO389" s="332">
        <v>1</v>
      </c>
      <c r="AP389" s="332">
        <v>1</v>
      </c>
      <c r="AQ389" s="332"/>
      <c r="AR389" s="332"/>
      <c r="AS389" s="332"/>
      <c r="AT389" s="332"/>
      <c r="AU389" s="332">
        <v>1</v>
      </c>
      <c r="AV389" s="332">
        <v>0</v>
      </c>
      <c r="AW389" s="332">
        <v>3</v>
      </c>
      <c r="AX389" s="332">
        <v>2</v>
      </c>
      <c r="AY389" s="332">
        <v>916</v>
      </c>
      <c r="AZ389" s="332">
        <v>937</v>
      </c>
      <c r="BA389" s="332">
        <v>952</v>
      </c>
      <c r="BB389" s="261">
        <v>400</v>
      </c>
      <c r="BC389" s="261">
        <v>396</v>
      </c>
      <c r="BD389" s="261">
        <v>398</v>
      </c>
      <c r="BE389" s="261">
        <v>230</v>
      </c>
      <c r="BF389" s="261">
        <v>228</v>
      </c>
      <c r="BG389" s="261">
        <v>227</v>
      </c>
      <c r="BH389" s="261">
        <v>6</v>
      </c>
      <c r="BI389" s="261">
        <v>16</v>
      </c>
      <c r="BJ389" s="261">
        <v>23</v>
      </c>
      <c r="BK389" s="261">
        <v>13</v>
      </c>
      <c r="BL389" s="261">
        <v>6</v>
      </c>
      <c r="BM389" s="261">
        <v>16</v>
      </c>
      <c r="BN389" s="261">
        <v>22</v>
      </c>
      <c r="BO389" s="261">
        <v>12</v>
      </c>
      <c r="BP389" s="261">
        <v>0</v>
      </c>
      <c r="BQ389" s="261">
        <v>0</v>
      </c>
      <c r="BR389" s="261">
        <v>1</v>
      </c>
      <c r="BS389" s="261">
        <v>1</v>
      </c>
      <c r="BT389" s="261"/>
      <c r="BU389" s="261"/>
      <c r="BV389" s="261"/>
      <c r="BW389" s="261"/>
      <c r="BX389" s="261">
        <v>0</v>
      </c>
      <c r="BY389" s="261">
        <v>0</v>
      </c>
      <c r="BZ389" s="261">
        <v>0</v>
      </c>
      <c r="CA389" s="261">
        <v>0</v>
      </c>
      <c r="CB389" s="720">
        <v>0.85899999999999999</v>
      </c>
      <c r="CC389" s="720">
        <v>0.8</v>
      </c>
      <c r="CD389" s="720">
        <v>0.89900000000000002</v>
      </c>
      <c r="CE389" s="333">
        <v>228</v>
      </c>
      <c r="CF389" s="333">
        <v>56601401138</v>
      </c>
      <c r="CG389" s="333">
        <v>226</v>
      </c>
      <c r="CH389" s="333">
        <v>56601401177</v>
      </c>
      <c r="CI389" s="333">
        <v>225</v>
      </c>
      <c r="CJ389" s="333">
        <v>163200041116</v>
      </c>
      <c r="CK389" s="333">
        <v>228</v>
      </c>
      <c r="CL389" s="333">
        <v>3219867802</v>
      </c>
      <c r="CM389" s="333">
        <v>226</v>
      </c>
      <c r="CN389" s="333">
        <v>32198673600</v>
      </c>
      <c r="CO389" s="333">
        <v>225</v>
      </c>
      <c r="CP389" s="333">
        <v>163200048125</v>
      </c>
      <c r="CQ389" s="333"/>
      <c r="CR389" s="333"/>
      <c r="CS389" s="333"/>
      <c r="CT389" s="333"/>
      <c r="CU389" s="333"/>
      <c r="CV389" s="333"/>
      <c r="CW389" s="333"/>
      <c r="CX389" s="333"/>
      <c r="CY389" s="333"/>
      <c r="CZ389" s="333"/>
      <c r="DA389" s="333"/>
      <c r="DB389" s="374"/>
      <c r="DC389" s="154"/>
      <c r="DD389" s="179">
        <f t="shared" si="249"/>
        <v>142.95993786008034</v>
      </c>
      <c r="DE389" s="179">
        <f t="shared" si="250"/>
        <v>4.8964766666666666</v>
      </c>
      <c r="DF389" s="179">
        <f t="shared" si="251"/>
        <v>16.78792</v>
      </c>
      <c r="DG389" s="179">
        <f t="shared" si="252"/>
        <v>21.684396666666668</v>
      </c>
      <c r="DH389" s="180">
        <f t="shared" si="253"/>
        <v>31</v>
      </c>
      <c r="DI389" s="181">
        <f t="shared" si="272"/>
        <v>225</v>
      </c>
      <c r="DJ389" s="182">
        <f t="shared" si="267"/>
        <v>1</v>
      </c>
      <c r="DK389" s="182">
        <f t="shared" si="268"/>
        <v>0</v>
      </c>
      <c r="DL389" s="182">
        <f t="shared" si="273"/>
        <v>0</v>
      </c>
      <c r="DM389" s="182">
        <f t="shared" si="274"/>
        <v>0</v>
      </c>
      <c r="DN389" s="182">
        <f t="shared" si="275"/>
        <v>0</v>
      </c>
      <c r="DO389" s="182">
        <f t="shared" si="254"/>
        <v>1</v>
      </c>
      <c r="DP389" s="182">
        <f t="shared" si="255"/>
        <v>0</v>
      </c>
      <c r="DQ389" s="25">
        <f t="shared" si="256"/>
        <v>0</v>
      </c>
      <c r="DR389" s="169"/>
      <c r="DS389" s="166" t="str">
        <f t="shared" si="276"/>
        <v>A</v>
      </c>
      <c r="DT389" s="166" t="str">
        <f t="shared" si="277"/>
        <v>C</v>
      </c>
      <c r="DU389" s="167">
        <f t="shared" si="278"/>
        <v>3</v>
      </c>
      <c r="DV389" s="153" t="str">
        <f>VLOOKUP(M389,'Data Master kondisi'!$O$3:$P$11,2,FALSE)</f>
        <v>Z</v>
      </c>
      <c r="DW389" s="153">
        <f>LOOKUP(DV389,{"X","X","X","Y","Y","Y","Z","Z","Z"},{6,6,6,4,4,4,2,2,2})</f>
        <v>2</v>
      </c>
      <c r="DX389" s="153">
        <f t="shared" si="257"/>
        <v>1</v>
      </c>
      <c r="DY389" s="153">
        <f t="shared" si="279"/>
        <v>6</v>
      </c>
      <c r="DZ389" s="153" t="str">
        <f>VLOOKUP(G389,'Data Master class'!$A$5:$D$12,3,FALSE)</f>
        <v>B</v>
      </c>
      <c r="EA389" s="160" t="str">
        <f t="shared" si="280"/>
        <v>CUKUP</v>
      </c>
      <c r="EB389" s="156"/>
      <c r="EC389" s="153">
        <f>VLOOKUP(G389,'Data Master class'!$A$5:$D$12,2,FALSE)</f>
        <v>3</v>
      </c>
      <c r="ED389" s="153" t="str">
        <f>VLOOKUP(H389,'Data Master class'!$E$5:$G$6,3,FALSE)</f>
        <v>Y</v>
      </c>
      <c r="EE389" s="153">
        <f>VLOOKUP(H389,'Data Master class'!$E$5:$G$6,2,FALSE)</f>
        <v>1</v>
      </c>
      <c r="EF389" s="153">
        <f t="shared" si="281"/>
        <v>4</v>
      </c>
      <c r="EG389" s="153" t="str">
        <f t="shared" si="282"/>
        <v>CLASS 3</v>
      </c>
      <c r="EH389" s="153">
        <f t="shared" si="283"/>
        <v>10</v>
      </c>
      <c r="EI389" s="171"/>
      <c r="EJ389" s="441">
        <f t="shared" si="258"/>
        <v>0.66129032258064513</v>
      </c>
      <c r="EK389" s="441">
        <f t="shared" si="259"/>
        <v>0.1612903225806451</v>
      </c>
      <c r="EL389" s="441">
        <f t="shared" si="260"/>
        <v>0.49999999999999989</v>
      </c>
      <c r="EM389" s="442">
        <f t="shared" si="284"/>
        <v>0.44086021505376333</v>
      </c>
      <c r="EN389" s="443" t="str">
        <f t="shared" si="285"/>
        <v>BURUK</v>
      </c>
      <c r="EO389" s="195"/>
      <c r="EP389" s="196" t="e">
        <f>'2. SUHU &amp; FISIK TRAFO'!CY389</f>
        <v>#NAME?</v>
      </c>
      <c r="EQ389" s="168" t="e">
        <f t="shared" si="286"/>
        <v>#NAME?</v>
      </c>
      <c r="ER389" s="189" t="e">
        <f t="shared" si="287"/>
        <v>#NAME?</v>
      </c>
      <c r="ES389" s="195"/>
      <c r="ET389" s="447">
        <f t="shared" si="269"/>
        <v>14.436</v>
      </c>
      <c r="EU389" s="447">
        <f t="shared" si="288"/>
        <v>11.5488</v>
      </c>
      <c r="EV389" s="448">
        <f t="shared" si="261"/>
        <v>14.435999999999998</v>
      </c>
      <c r="EW389" s="449" t="str">
        <f t="shared" si="289"/>
        <v>BAIK</v>
      </c>
      <c r="EX389" s="721"/>
      <c r="EY389" s="447">
        <f t="shared" si="270"/>
        <v>10.249000000000001</v>
      </c>
      <c r="EZ389" s="447">
        <f t="shared" si="262"/>
        <v>8.1992000000000012</v>
      </c>
      <c r="FA389" s="448">
        <f t="shared" si="271"/>
        <v>10.249000000000001</v>
      </c>
      <c r="FB389" s="449" t="str">
        <f t="shared" si="263"/>
        <v>BAIK</v>
      </c>
      <c r="FC389" s="195"/>
      <c r="FD389" s="453">
        <f t="shared" si="264"/>
        <v>26</v>
      </c>
      <c r="FE389" s="454">
        <f t="shared" si="265"/>
        <v>144.50867052023122</v>
      </c>
      <c r="FF389" s="725">
        <f t="shared" si="266"/>
        <v>17.992000000000001</v>
      </c>
      <c r="FG389" s="202" t="str">
        <f t="shared" si="290"/>
        <v>KURANG</v>
      </c>
    </row>
    <row r="390" spans="1:163">
      <c r="A390" s="347">
        <v>378</v>
      </c>
      <c r="B390" s="764" t="s">
        <v>2239</v>
      </c>
      <c r="C390" s="331" t="s">
        <v>2147</v>
      </c>
      <c r="D390" s="259" t="s">
        <v>2148</v>
      </c>
      <c r="E390" s="319" t="s">
        <v>2122</v>
      </c>
      <c r="F390" s="319" t="s">
        <v>2122</v>
      </c>
      <c r="G390" s="208" t="s">
        <v>206</v>
      </c>
      <c r="H390" s="214" t="s">
        <v>209</v>
      </c>
      <c r="I390" s="463"/>
      <c r="J390" s="462"/>
      <c r="K390" s="259" t="s">
        <v>315</v>
      </c>
      <c r="L390" s="259" t="s">
        <v>347</v>
      </c>
      <c r="M390" s="259">
        <v>50</v>
      </c>
      <c r="N390" s="259">
        <v>20092137</v>
      </c>
      <c r="O390" s="259">
        <v>2009</v>
      </c>
      <c r="P390" s="259" t="s">
        <v>316</v>
      </c>
      <c r="Q390" s="461">
        <v>0.76527777777664596</v>
      </c>
      <c r="R390" s="433">
        <v>40063</v>
      </c>
      <c r="S390" s="331" t="s">
        <v>318</v>
      </c>
      <c r="T390" s="331" t="s">
        <v>607</v>
      </c>
      <c r="U390" s="259">
        <v>2</v>
      </c>
      <c r="V390" s="259">
        <v>2</v>
      </c>
      <c r="W390" s="259">
        <v>3</v>
      </c>
      <c r="X390" s="259">
        <v>20000</v>
      </c>
      <c r="Y390" s="332">
        <v>401</v>
      </c>
      <c r="Z390" s="332">
        <v>403</v>
      </c>
      <c r="AA390" s="332">
        <v>400</v>
      </c>
      <c r="AB390" s="332">
        <v>233</v>
      </c>
      <c r="AC390" s="332">
        <v>236</v>
      </c>
      <c r="AD390" s="332">
        <v>233</v>
      </c>
      <c r="AE390" s="332">
        <v>18</v>
      </c>
      <c r="AF390" s="332">
        <v>5</v>
      </c>
      <c r="AG390" s="332">
        <v>18</v>
      </c>
      <c r="AH390" s="332">
        <v>18</v>
      </c>
      <c r="AI390" s="332">
        <v>13</v>
      </c>
      <c r="AJ390" s="332">
        <v>5</v>
      </c>
      <c r="AK390" s="332">
        <v>16</v>
      </c>
      <c r="AL390" s="332">
        <v>15</v>
      </c>
      <c r="AM390" s="332">
        <v>5</v>
      </c>
      <c r="AN390" s="332">
        <v>0</v>
      </c>
      <c r="AO390" s="332">
        <v>2</v>
      </c>
      <c r="AP390" s="332">
        <v>3</v>
      </c>
      <c r="AQ390" s="332"/>
      <c r="AR390" s="332"/>
      <c r="AS390" s="332"/>
      <c r="AT390" s="332"/>
      <c r="AU390" s="332"/>
      <c r="AV390" s="332"/>
      <c r="AW390" s="332"/>
      <c r="AX390" s="332"/>
      <c r="AY390" s="332">
        <v>928</v>
      </c>
      <c r="AZ390" s="332">
        <v>983</v>
      </c>
      <c r="BA390" s="332">
        <v>933</v>
      </c>
      <c r="BB390" s="261">
        <v>398</v>
      </c>
      <c r="BC390" s="261">
        <v>400</v>
      </c>
      <c r="BD390" s="261">
        <v>397</v>
      </c>
      <c r="BE390" s="261">
        <v>228</v>
      </c>
      <c r="BF390" s="261">
        <v>230</v>
      </c>
      <c r="BG390" s="261">
        <v>227</v>
      </c>
      <c r="BH390" s="261">
        <v>13</v>
      </c>
      <c r="BI390" s="261">
        <v>2</v>
      </c>
      <c r="BJ390" s="261">
        <v>14</v>
      </c>
      <c r="BK390" s="261">
        <v>12</v>
      </c>
      <c r="BL390" s="261">
        <v>10</v>
      </c>
      <c r="BM390" s="261">
        <v>2</v>
      </c>
      <c r="BN390" s="261">
        <v>12</v>
      </c>
      <c r="BO390" s="261">
        <v>10</v>
      </c>
      <c r="BP390" s="261">
        <v>3</v>
      </c>
      <c r="BQ390" s="261">
        <v>0</v>
      </c>
      <c r="BR390" s="261">
        <v>2</v>
      </c>
      <c r="BS390" s="261">
        <v>2</v>
      </c>
      <c r="BT390" s="261"/>
      <c r="BU390" s="261"/>
      <c r="BV390" s="261"/>
      <c r="BW390" s="261"/>
      <c r="BX390" s="261"/>
      <c r="BY390" s="261"/>
      <c r="BZ390" s="261"/>
      <c r="CA390" s="261"/>
      <c r="CB390" s="720">
        <v>0.85899999999999999</v>
      </c>
      <c r="CC390" s="720">
        <v>0.70299999999999996</v>
      </c>
      <c r="CD390" s="720">
        <v>0.89500000000000002</v>
      </c>
      <c r="CE390" s="333">
        <v>228</v>
      </c>
      <c r="CF390" s="333">
        <v>163200082866</v>
      </c>
      <c r="CG390" s="333">
        <v>228</v>
      </c>
      <c r="CH390" s="333">
        <v>163200082041</v>
      </c>
      <c r="CI390" s="333">
        <v>225</v>
      </c>
      <c r="CJ390" s="333">
        <v>564014491733</v>
      </c>
      <c r="CK390" s="333">
        <v>226</v>
      </c>
      <c r="CL390" s="333">
        <v>34010279734</v>
      </c>
      <c r="CM390" s="333">
        <v>228</v>
      </c>
      <c r="CN390" s="333">
        <v>34010279366</v>
      </c>
      <c r="CO390" s="333">
        <v>225</v>
      </c>
      <c r="CP390" s="333">
        <v>163200056391</v>
      </c>
      <c r="CQ390" s="333"/>
      <c r="CR390" s="333"/>
      <c r="CS390" s="333"/>
      <c r="CT390" s="333"/>
      <c r="CU390" s="333"/>
      <c r="CV390" s="333"/>
      <c r="CW390" s="333"/>
      <c r="CX390" s="333"/>
      <c r="CY390" s="333"/>
      <c r="CZ390" s="333"/>
      <c r="DA390" s="333"/>
      <c r="DB390" s="374"/>
      <c r="DC390" s="154"/>
      <c r="DD390" s="179">
        <f t="shared" si="249"/>
        <v>72.014287634666729</v>
      </c>
      <c r="DE390" s="179">
        <f t="shared" si="250"/>
        <v>24.995039999999996</v>
      </c>
      <c r="DF390" s="179">
        <f t="shared" si="251"/>
        <v>6.9430666666666658</v>
      </c>
      <c r="DG390" s="179">
        <f t="shared" si="252"/>
        <v>24.995039999999996</v>
      </c>
      <c r="DH390" s="180">
        <f t="shared" si="253"/>
        <v>18</v>
      </c>
      <c r="DI390" s="181">
        <f t="shared" si="272"/>
        <v>225</v>
      </c>
      <c r="DJ390" s="182">
        <f t="shared" si="267"/>
        <v>1</v>
      </c>
      <c r="DK390" s="182">
        <f t="shared" si="268"/>
        <v>0</v>
      </c>
      <c r="DL390" s="182">
        <f t="shared" si="273"/>
        <v>0</v>
      </c>
      <c r="DM390" s="182">
        <f t="shared" si="274"/>
        <v>0</v>
      </c>
      <c r="DN390" s="182">
        <f t="shared" si="275"/>
        <v>0</v>
      </c>
      <c r="DO390" s="182">
        <f t="shared" si="254"/>
        <v>1</v>
      </c>
      <c r="DP390" s="182">
        <f t="shared" si="255"/>
        <v>0</v>
      </c>
      <c r="DQ390" s="25">
        <f t="shared" si="256"/>
        <v>0</v>
      </c>
      <c r="DR390" s="169"/>
      <c r="DS390" s="166" t="str">
        <f t="shared" si="276"/>
        <v>A</v>
      </c>
      <c r="DT390" s="166" t="str">
        <f t="shared" si="277"/>
        <v>C</v>
      </c>
      <c r="DU390" s="167">
        <f t="shared" si="278"/>
        <v>3</v>
      </c>
      <c r="DV390" s="153" t="str">
        <f>VLOOKUP(M390,'Data Master kondisi'!$O$3:$P$11,2,FALSE)</f>
        <v>Z</v>
      </c>
      <c r="DW390" s="153">
        <f>LOOKUP(DV390,{"X","X","X","Y","Y","Y","Z","Z","Z"},{6,6,6,4,4,4,2,2,2})</f>
        <v>2</v>
      </c>
      <c r="DX390" s="153">
        <f t="shared" si="257"/>
        <v>2</v>
      </c>
      <c r="DY390" s="153">
        <f t="shared" si="279"/>
        <v>7</v>
      </c>
      <c r="DZ390" s="153" t="str">
        <f>VLOOKUP(G390,'Data Master class'!$A$5:$D$12,3,FALSE)</f>
        <v>B</v>
      </c>
      <c r="EA390" s="160" t="str">
        <f t="shared" si="280"/>
        <v>CUKUP</v>
      </c>
      <c r="EB390" s="156"/>
      <c r="EC390" s="153">
        <f>VLOOKUP(G390,'Data Master class'!$A$5:$D$12,2,FALSE)</f>
        <v>3</v>
      </c>
      <c r="ED390" s="153" t="str">
        <f>VLOOKUP(H390,'Data Master class'!$E$5:$G$6,3,FALSE)</f>
        <v>Y</v>
      </c>
      <c r="EE390" s="153">
        <f>VLOOKUP(H390,'Data Master class'!$E$5:$G$6,2,FALSE)</f>
        <v>1</v>
      </c>
      <c r="EF390" s="153">
        <f t="shared" si="281"/>
        <v>4</v>
      </c>
      <c r="EG390" s="153" t="str">
        <f t="shared" si="282"/>
        <v>CLASS 3</v>
      </c>
      <c r="EH390" s="153">
        <f t="shared" si="283"/>
        <v>11</v>
      </c>
      <c r="EI390" s="171"/>
      <c r="EJ390" s="441">
        <f t="shared" si="258"/>
        <v>0.31707317073170738</v>
      </c>
      <c r="EK390" s="441">
        <f t="shared" si="259"/>
        <v>0.63414634146341464</v>
      </c>
      <c r="EL390" s="441">
        <f t="shared" si="260"/>
        <v>0.31707317073170738</v>
      </c>
      <c r="EM390" s="442">
        <f t="shared" si="284"/>
        <v>0.4227642276422765</v>
      </c>
      <c r="EN390" s="443" t="str">
        <f t="shared" si="285"/>
        <v>BURUK</v>
      </c>
      <c r="EO390" s="195"/>
      <c r="EP390" s="196" t="e">
        <f>'2. SUHU &amp; FISIK TRAFO'!CY390</f>
        <v>#NAME?</v>
      </c>
      <c r="EQ390" s="168" t="e">
        <f t="shared" si="286"/>
        <v>#NAME?</v>
      </c>
      <c r="ER390" s="189" t="e">
        <f t="shared" si="287"/>
        <v>#NAME?</v>
      </c>
      <c r="ES390" s="195"/>
      <c r="ET390" s="447">
        <f t="shared" si="269"/>
        <v>9.5679999999999996</v>
      </c>
      <c r="EU390" s="447">
        <f t="shared" si="288"/>
        <v>7.6543999999999999</v>
      </c>
      <c r="EV390" s="448">
        <f t="shared" si="261"/>
        <v>19.135999999999999</v>
      </c>
      <c r="EW390" s="449" t="str">
        <f t="shared" si="289"/>
        <v>BAIK</v>
      </c>
      <c r="EX390" s="721"/>
      <c r="EY390" s="447">
        <f t="shared" si="270"/>
        <v>6.6020000000000003</v>
      </c>
      <c r="EZ390" s="447">
        <f t="shared" si="262"/>
        <v>5.281600000000001</v>
      </c>
      <c r="FA390" s="448">
        <f t="shared" si="271"/>
        <v>13.204000000000002</v>
      </c>
      <c r="FB390" s="449" t="str">
        <f t="shared" si="263"/>
        <v>BAIK</v>
      </c>
      <c r="FC390" s="195"/>
      <c r="FD390" s="453">
        <f t="shared" si="264"/>
        <v>18</v>
      </c>
      <c r="FE390" s="454">
        <f t="shared" si="265"/>
        <v>72.25433526011561</v>
      </c>
      <c r="FF390" s="725">
        <f t="shared" si="266"/>
        <v>24.911999999999999</v>
      </c>
      <c r="FG390" s="202" t="str">
        <f t="shared" si="290"/>
        <v>BURUK</v>
      </c>
    </row>
    <row r="391" spans="1:163">
      <c r="A391" s="347">
        <v>379</v>
      </c>
      <c r="B391" s="764" t="s">
        <v>2239</v>
      </c>
      <c r="C391" s="331" t="s">
        <v>2149</v>
      </c>
      <c r="D391" s="259" t="s">
        <v>2141</v>
      </c>
      <c r="E391" s="319" t="s">
        <v>2122</v>
      </c>
      <c r="F391" s="319" t="s">
        <v>2122</v>
      </c>
      <c r="G391" s="208" t="s">
        <v>206</v>
      </c>
      <c r="H391" s="214" t="s">
        <v>209</v>
      </c>
      <c r="I391" s="463"/>
      <c r="J391" s="462"/>
      <c r="K391" s="259" t="s">
        <v>315</v>
      </c>
      <c r="L391" s="259" t="s">
        <v>572</v>
      </c>
      <c r="M391" s="259">
        <v>25</v>
      </c>
      <c r="N391" s="259">
        <v>610676161</v>
      </c>
      <c r="O391" s="259">
        <v>1997</v>
      </c>
      <c r="P391" s="259" t="s">
        <v>316</v>
      </c>
      <c r="Q391" s="461">
        <v>0.77222222222189885</v>
      </c>
      <c r="R391" s="433">
        <v>44807</v>
      </c>
      <c r="S391" s="331" t="s">
        <v>318</v>
      </c>
      <c r="T391" s="331" t="s">
        <v>607</v>
      </c>
      <c r="U391" s="259"/>
      <c r="V391" s="259"/>
      <c r="W391" s="259">
        <v>3</v>
      </c>
      <c r="X391" s="259">
        <v>20000</v>
      </c>
      <c r="Y391" s="332" t="s">
        <v>1500</v>
      </c>
      <c r="Z391" s="332"/>
      <c r="AA391" s="332"/>
      <c r="AB391" s="332"/>
      <c r="AC391" s="332"/>
      <c r="AD391" s="332"/>
      <c r="AE391" s="332">
        <v>0</v>
      </c>
      <c r="AF391" s="332"/>
      <c r="AG391" s="332"/>
      <c r="AH391" s="332">
        <v>0</v>
      </c>
      <c r="AI391" s="332">
        <v>0</v>
      </c>
      <c r="AJ391" s="332"/>
      <c r="AK391" s="332"/>
      <c r="AL391" s="332">
        <v>0</v>
      </c>
      <c r="AM391" s="332"/>
      <c r="AN391" s="332"/>
      <c r="AO391" s="332"/>
      <c r="AP391" s="332"/>
      <c r="AQ391" s="332"/>
      <c r="AR391" s="332"/>
      <c r="AS391" s="332"/>
      <c r="AT391" s="332"/>
      <c r="AU391" s="332"/>
      <c r="AV391" s="332"/>
      <c r="AW391" s="332"/>
      <c r="AX391" s="332"/>
      <c r="AY391" s="332" t="s">
        <v>2150</v>
      </c>
      <c r="AZ391" s="332"/>
      <c r="BA391" s="332"/>
      <c r="BB391" s="261"/>
      <c r="BC391" s="261"/>
      <c r="BD391" s="261"/>
      <c r="BE391" s="261"/>
      <c r="BF391" s="261"/>
      <c r="BG391" s="261"/>
      <c r="BH391" s="261"/>
      <c r="BI391" s="261"/>
      <c r="BJ391" s="261"/>
      <c r="BK391" s="261"/>
      <c r="BL391" s="261"/>
      <c r="BM391" s="261"/>
      <c r="BN391" s="261"/>
      <c r="BO391" s="261"/>
      <c r="BP391" s="261"/>
      <c r="BQ391" s="261"/>
      <c r="BR391" s="261"/>
      <c r="BS391" s="261"/>
      <c r="BT391" s="261"/>
      <c r="BU391" s="261"/>
      <c r="BV391" s="261"/>
      <c r="BW391" s="261"/>
      <c r="BX391" s="261"/>
      <c r="BY391" s="261"/>
      <c r="BZ391" s="261"/>
      <c r="CA391" s="261"/>
      <c r="CB391" s="720">
        <v>0</v>
      </c>
      <c r="CC391" s="720">
        <v>0</v>
      </c>
      <c r="CD391" s="720">
        <v>0</v>
      </c>
      <c r="CE391" s="333"/>
      <c r="CF391" s="333"/>
      <c r="CG391" s="333"/>
      <c r="CH391" s="333"/>
      <c r="CI391" s="333"/>
      <c r="CJ391" s="333"/>
      <c r="CK391" s="333"/>
      <c r="CL391" s="333"/>
      <c r="CM391" s="333"/>
      <c r="CN391" s="333"/>
      <c r="CO391" s="333"/>
      <c r="CP391" s="333"/>
      <c r="CQ391" s="333"/>
      <c r="CR391" s="333"/>
      <c r="CS391" s="333"/>
      <c r="CT391" s="333"/>
      <c r="CU391" s="333"/>
      <c r="CV391" s="333"/>
      <c r="CW391" s="333"/>
      <c r="CX391" s="333"/>
      <c r="CY391" s="333"/>
      <c r="CZ391" s="333"/>
      <c r="DA391" s="333"/>
      <c r="DB391" s="374"/>
      <c r="DC391" s="154"/>
      <c r="DD391" s="179" t="e">
        <f t="shared" si="249"/>
        <v>#DIV/0!</v>
      </c>
      <c r="DE391" s="179" t="e">
        <f t="shared" si="250"/>
        <v>#DIV/0!</v>
      </c>
      <c r="DF391" s="179" t="e">
        <f t="shared" si="251"/>
        <v>#DIV/0!</v>
      </c>
      <c r="DG391" s="179" t="e">
        <f t="shared" si="252"/>
        <v>#DIV/0!</v>
      </c>
      <c r="DH391" s="180">
        <f t="shared" si="253"/>
        <v>0</v>
      </c>
      <c r="DI391" s="181">
        <f t="shared" si="272"/>
        <v>0</v>
      </c>
      <c r="DJ391" s="182">
        <f t="shared" si="267"/>
        <v>1</v>
      </c>
      <c r="DK391" s="182">
        <f t="shared" si="268"/>
        <v>0</v>
      </c>
      <c r="DL391" s="182">
        <f t="shared" si="273"/>
        <v>0</v>
      </c>
      <c r="DM391" s="182">
        <f t="shared" si="274"/>
        <v>0</v>
      </c>
      <c r="DN391" s="182">
        <f t="shared" si="275"/>
        <v>0</v>
      </c>
      <c r="DO391" s="182">
        <f t="shared" si="254"/>
        <v>0</v>
      </c>
      <c r="DP391" s="182">
        <f t="shared" si="255"/>
        <v>0</v>
      </c>
      <c r="DQ391" s="25">
        <f t="shared" si="256"/>
        <v>0</v>
      </c>
      <c r="DR391" s="169"/>
      <c r="DS391" s="166" t="str">
        <f t="shared" si="276"/>
        <v>A</v>
      </c>
      <c r="DT391" s="166" t="e">
        <f t="shared" si="277"/>
        <v>#DIV/0!</v>
      </c>
      <c r="DU391" s="167" t="e">
        <f t="shared" si="278"/>
        <v>#DIV/0!</v>
      </c>
      <c r="DV391" s="153" t="str">
        <f>VLOOKUP(M391,'Data Master kondisi'!$O$3:$P$11,2,FALSE)</f>
        <v>Z</v>
      </c>
      <c r="DW391" s="153">
        <f>LOOKUP(DV391,{"X","X","X","Y","Y","Y","Z","Z","Z"},{6,6,6,4,4,4,2,2,2})</f>
        <v>2</v>
      </c>
      <c r="DX391" s="153">
        <f t="shared" si="257"/>
        <v>3</v>
      </c>
      <c r="DY391" s="153" t="e">
        <f t="shared" si="279"/>
        <v>#DIV/0!</v>
      </c>
      <c r="DZ391" s="153" t="str">
        <f>VLOOKUP(G391,'Data Master class'!$A$5:$D$12,3,FALSE)</f>
        <v>B</v>
      </c>
      <c r="EA391" s="160" t="e">
        <f t="shared" si="280"/>
        <v>#DIV/0!</v>
      </c>
      <c r="EB391" s="156"/>
      <c r="EC391" s="153">
        <f>VLOOKUP(G391,'Data Master class'!$A$5:$D$12,2,FALSE)</f>
        <v>3</v>
      </c>
      <c r="ED391" s="153" t="str">
        <f>VLOOKUP(H391,'Data Master class'!$E$5:$G$6,3,FALSE)</f>
        <v>Y</v>
      </c>
      <c r="EE391" s="153">
        <f>VLOOKUP(H391,'Data Master class'!$E$5:$G$6,2,FALSE)</f>
        <v>1</v>
      </c>
      <c r="EF391" s="153">
        <f t="shared" si="281"/>
        <v>4</v>
      </c>
      <c r="EG391" s="153" t="str">
        <f t="shared" si="282"/>
        <v>CLASS 3</v>
      </c>
      <c r="EH391" s="153" t="e">
        <f t="shared" si="283"/>
        <v>#DIV/0!</v>
      </c>
      <c r="EI391" s="171"/>
      <c r="EJ391" s="441" t="e">
        <f t="shared" si="258"/>
        <v>#DIV/0!</v>
      </c>
      <c r="EK391" s="441" t="e">
        <f t="shared" si="259"/>
        <v>#DIV/0!</v>
      </c>
      <c r="EL391" s="441" t="e">
        <f t="shared" si="260"/>
        <v>#DIV/0!</v>
      </c>
      <c r="EM391" s="442" t="e">
        <f t="shared" si="284"/>
        <v>#DIV/0!</v>
      </c>
      <c r="EN391" s="443" t="e">
        <f t="shared" si="285"/>
        <v>#DIV/0!</v>
      </c>
      <c r="EO391" s="195"/>
      <c r="EP391" s="196" t="e">
        <f>'2. SUHU &amp; FISIK TRAFO'!CY391</f>
        <v>#NAME?</v>
      </c>
      <c r="EQ391" s="168" t="e">
        <f t="shared" si="286"/>
        <v>#NAME?</v>
      </c>
      <c r="ER391" s="189" t="e">
        <f t="shared" si="287"/>
        <v>#NAME?</v>
      </c>
      <c r="ES391" s="195"/>
      <c r="ET391" s="447">
        <f t="shared" si="269"/>
        <v>0</v>
      </c>
      <c r="EU391" s="447">
        <f t="shared" si="288"/>
        <v>0</v>
      </c>
      <c r="EV391" s="448">
        <f t="shared" si="261"/>
        <v>0</v>
      </c>
      <c r="EW391" s="449">
        <f t="shared" si="289"/>
        <v>0</v>
      </c>
      <c r="EX391" s="721"/>
      <c r="EY391" s="447">
        <f t="shared" si="270"/>
        <v>0</v>
      </c>
      <c r="EZ391" s="447">
        <f t="shared" si="262"/>
        <v>0</v>
      </c>
      <c r="FA391" s="448">
        <f t="shared" si="271"/>
        <v>0</v>
      </c>
      <c r="FB391" s="449">
        <f t="shared" si="263"/>
        <v>0</v>
      </c>
      <c r="FC391" s="195"/>
      <c r="FD391" s="453">
        <f t="shared" si="264"/>
        <v>0</v>
      </c>
      <c r="FE391" s="454">
        <f t="shared" si="265"/>
        <v>36.127167630057805</v>
      </c>
      <c r="FF391" s="725">
        <f t="shared" si="266"/>
        <v>0</v>
      </c>
      <c r="FG391" s="202">
        <f t="shared" si="290"/>
        <v>0</v>
      </c>
    </row>
    <row r="392" spans="1:163">
      <c r="A392" s="347">
        <v>380</v>
      </c>
      <c r="B392" s="764" t="s">
        <v>2239</v>
      </c>
      <c r="C392" s="331" t="s">
        <v>2151</v>
      </c>
      <c r="D392" s="259" t="s">
        <v>2141</v>
      </c>
      <c r="E392" s="319" t="s">
        <v>2122</v>
      </c>
      <c r="F392" s="319" t="s">
        <v>2122</v>
      </c>
      <c r="G392" s="208" t="s">
        <v>206</v>
      </c>
      <c r="H392" s="214" t="s">
        <v>209</v>
      </c>
      <c r="I392" s="463"/>
      <c r="J392" s="462"/>
      <c r="K392" s="259" t="s">
        <v>315</v>
      </c>
      <c r="L392" s="259" t="s">
        <v>685</v>
      </c>
      <c r="M392" s="259">
        <v>50</v>
      </c>
      <c r="N392" s="259">
        <v>1103025</v>
      </c>
      <c r="O392" s="259">
        <v>2011</v>
      </c>
      <c r="P392" s="259" t="s">
        <v>316</v>
      </c>
      <c r="Q392" s="461">
        <v>0.77083333333575865</v>
      </c>
      <c r="R392" s="433">
        <v>44807</v>
      </c>
      <c r="S392" s="331" t="s">
        <v>318</v>
      </c>
      <c r="T392" s="331" t="s">
        <v>607</v>
      </c>
      <c r="U392" s="259"/>
      <c r="V392" s="259"/>
      <c r="W392" s="259">
        <v>3</v>
      </c>
      <c r="X392" s="259">
        <v>20000</v>
      </c>
      <c r="Y392" s="332" t="s">
        <v>1500</v>
      </c>
      <c r="Z392" s="332"/>
      <c r="AA392" s="332"/>
      <c r="AB392" s="332"/>
      <c r="AC392" s="332"/>
      <c r="AD392" s="332"/>
      <c r="AE392" s="332"/>
      <c r="AF392" s="332"/>
      <c r="AG392" s="332"/>
      <c r="AH392" s="332"/>
      <c r="AI392" s="332"/>
      <c r="AJ392" s="332"/>
      <c r="AK392" s="332"/>
      <c r="AL392" s="332"/>
      <c r="AM392" s="332"/>
      <c r="AN392" s="332"/>
      <c r="AO392" s="332"/>
      <c r="AP392" s="332"/>
      <c r="AQ392" s="332"/>
      <c r="AR392" s="332"/>
      <c r="AS392" s="332"/>
      <c r="AT392" s="332"/>
      <c r="AU392" s="332"/>
      <c r="AV392" s="332"/>
      <c r="AW392" s="332"/>
      <c r="AX392" s="332"/>
      <c r="AY392" s="332"/>
      <c r="AZ392" s="332"/>
      <c r="BA392" s="332"/>
      <c r="BB392" s="261"/>
      <c r="BC392" s="261"/>
      <c r="BD392" s="261"/>
      <c r="BE392" s="261"/>
      <c r="BF392" s="261"/>
      <c r="BG392" s="261"/>
      <c r="BH392" s="261"/>
      <c r="BI392" s="261"/>
      <c r="BJ392" s="261"/>
      <c r="BK392" s="261"/>
      <c r="BL392" s="261"/>
      <c r="BM392" s="261"/>
      <c r="BN392" s="261"/>
      <c r="BO392" s="261"/>
      <c r="BP392" s="261"/>
      <c r="BQ392" s="261"/>
      <c r="BR392" s="261"/>
      <c r="BS392" s="261"/>
      <c r="BT392" s="261"/>
      <c r="BU392" s="261"/>
      <c r="BV392" s="261"/>
      <c r="BW392" s="261"/>
      <c r="BX392" s="261"/>
      <c r="BY392" s="261"/>
      <c r="BZ392" s="261"/>
      <c r="CA392" s="261"/>
      <c r="CB392" s="720">
        <v>0</v>
      </c>
      <c r="CC392" s="720">
        <v>0</v>
      </c>
      <c r="CD392" s="720">
        <v>0</v>
      </c>
      <c r="CE392" s="333"/>
      <c r="CF392" s="333"/>
      <c r="CG392" s="333"/>
      <c r="CH392" s="333"/>
      <c r="CI392" s="333"/>
      <c r="CJ392" s="333"/>
      <c r="CK392" s="333"/>
      <c r="CL392" s="333"/>
      <c r="CM392" s="333"/>
      <c r="CN392" s="333"/>
      <c r="CO392" s="333"/>
      <c r="CP392" s="333"/>
      <c r="CQ392" s="333"/>
      <c r="CR392" s="333"/>
      <c r="CS392" s="333"/>
      <c r="CT392" s="333"/>
      <c r="CU392" s="333"/>
      <c r="CV392" s="333"/>
      <c r="CW392" s="333"/>
      <c r="CX392" s="333"/>
      <c r="CY392" s="333"/>
      <c r="CZ392" s="333"/>
      <c r="DA392" s="333"/>
      <c r="DB392" s="374"/>
      <c r="DC392" s="154"/>
      <c r="DD392" s="179" t="e">
        <f t="shared" si="249"/>
        <v>#DIV/0!</v>
      </c>
      <c r="DE392" s="179" t="e">
        <f t="shared" si="250"/>
        <v>#DIV/0!</v>
      </c>
      <c r="DF392" s="179" t="e">
        <f t="shared" si="251"/>
        <v>#DIV/0!</v>
      </c>
      <c r="DG392" s="179" t="e">
        <f t="shared" si="252"/>
        <v>#DIV/0!</v>
      </c>
      <c r="DH392" s="180">
        <f t="shared" si="253"/>
        <v>0</v>
      </c>
      <c r="DI392" s="181">
        <f t="shared" si="272"/>
        <v>0</v>
      </c>
      <c r="DJ392" s="182">
        <f t="shared" si="267"/>
        <v>1</v>
      </c>
      <c r="DK392" s="182">
        <f t="shared" si="268"/>
        <v>0</v>
      </c>
      <c r="DL392" s="182">
        <f t="shared" si="273"/>
        <v>0</v>
      </c>
      <c r="DM392" s="182">
        <f t="shared" si="274"/>
        <v>0</v>
      </c>
      <c r="DN392" s="182">
        <f t="shared" si="275"/>
        <v>0</v>
      </c>
      <c r="DO392" s="182">
        <f t="shared" si="254"/>
        <v>0</v>
      </c>
      <c r="DP392" s="182">
        <f t="shared" si="255"/>
        <v>0</v>
      </c>
      <c r="DQ392" s="25">
        <f t="shared" si="256"/>
        <v>0</v>
      </c>
      <c r="DR392" s="169"/>
      <c r="DS392" s="166" t="str">
        <f t="shared" si="276"/>
        <v>A</v>
      </c>
      <c r="DT392" s="166" t="e">
        <f t="shared" si="277"/>
        <v>#DIV/0!</v>
      </c>
      <c r="DU392" s="167" t="e">
        <f t="shared" si="278"/>
        <v>#DIV/0!</v>
      </c>
      <c r="DV392" s="153" t="str">
        <f>VLOOKUP(M392,'Data Master kondisi'!$O$3:$P$11,2,FALSE)</f>
        <v>Z</v>
      </c>
      <c r="DW392" s="153">
        <f>LOOKUP(DV392,{"X","X","X","Y","Y","Y","Z","Z","Z"},{6,6,6,4,4,4,2,2,2})</f>
        <v>2</v>
      </c>
      <c r="DX392" s="153">
        <f t="shared" si="257"/>
        <v>1</v>
      </c>
      <c r="DY392" s="153" t="e">
        <f t="shared" si="279"/>
        <v>#DIV/0!</v>
      </c>
      <c r="DZ392" s="153" t="str">
        <f>VLOOKUP(G392,'Data Master class'!$A$5:$D$12,3,FALSE)</f>
        <v>B</v>
      </c>
      <c r="EA392" s="160" t="e">
        <f t="shared" si="280"/>
        <v>#DIV/0!</v>
      </c>
      <c r="EB392" s="156"/>
      <c r="EC392" s="153">
        <f>VLOOKUP(G392,'Data Master class'!$A$5:$D$12,2,FALSE)</f>
        <v>3</v>
      </c>
      <c r="ED392" s="153" t="str">
        <f>VLOOKUP(H392,'Data Master class'!$E$5:$G$6,3,FALSE)</f>
        <v>Y</v>
      </c>
      <c r="EE392" s="153">
        <f>VLOOKUP(H392,'Data Master class'!$E$5:$G$6,2,FALSE)</f>
        <v>1</v>
      </c>
      <c r="EF392" s="153">
        <f t="shared" si="281"/>
        <v>4</v>
      </c>
      <c r="EG392" s="153" t="str">
        <f t="shared" si="282"/>
        <v>CLASS 3</v>
      </c>
      <c r="EH392" s="153" t="e">
        <f t="shared" si="283"/>
        <v>#DIV/0!</v>
      </c>
      <c r="EI392" s="171"/>
      <c r="EJ392" s="441" t="e">
        <f t="shared" si="258"/>
        <v>#DIV/0!</v>
      </c>
      <c r="EK392" s="441" t="e">
        <f t="shared" si="259"/>
        <v>#DIV/0!</v>
      </c>
      <c r="EL392" s="441" t="e">
        <f t="shared" si="260"/>
        <v>#DIV/0!</v>
      </c>
      <c r="EM392" s="442" t="e">
        <f t="shared" si="284"/>
        <v>#DIV/0!</v>
      </c>
      <c r="EN392" s="443" t="e">
        <f t="shared" si="285"/>
        <v>#DIV/0!</v>
      </c>
      <c r="EO392" s="195"/>
      <c r="EP392" s="196" t="e">
        <f>'2. SUHU &amp; FISIK TRAFO'!CY392</f>
        <v>#NAME?</v>
      </c>
      <c r="EQ392" s="168" t="e">
        <f t="shared" si="286"/>
        <v>#NAME?</v>
      </c>
      <c r="ER392" s="189" t="e">
        <f t="shared" si="287"/>
        <v>#NAME?</v>
      </c>
      <c r="ES392" s="195"/>
      <c r="ET392" s="447">
        <f t="shared" si="269"/>
        <v>0</v>
      </c>
      <c r="EU392" s="447">
        <f t="shared" si="288"/>
        <v>0</v>
      </c>
      <c r="EV392" s="448">
        <f t="shared" si="261"/>
        <v>0</v>
      </c>
      <c r="EW392" s="449">
        <f t="shared" si="289"/>
        <v>0</v>
      </c>
      <c r="EX392" s="721"/>
      <c r="EY392" s="447">
        <f t="shared" si="270"/>
        <v>0</v>
      </c>
      <c r="EZ392" s="447">
        <f t="shared" si="262"/>
        <v>0</v>
      </c>
      <c r="FA392" s="448">
        <f t="shared" si="271"/>
        <v>0</v>
      </c>
      <c r="FB392" s="449">
        <f t="shared" si="263"/>
        <v>0</v>
      </c>
      <c r="FC392" s="195"/>
      <c r="FD392" s="453">
        <f t="shared" si="264"/>
        <v>0</v>
      </c>
      <c r="FE392" s="454">
        <f t="shared" si="265"/>
        <v>72.25433526011561</v>
      </c>
      <c r="FF392" s="725">
        <f t="shared" si="266"/>
        <v>0</v>
      </c>
      <c r="FG392" s="202">
        <f t="shared" si="290"/>
        <v>0</v>
      </c>
    </row>
    <row r="393" spans="1:163">
      <c r="A393" s="347">
        <v>381</v>
      </c>
      <c r="B393" s="764" t="s">
        <v>2239</v>
      </c>
      <c r="C393" s="331" t="s">
        <v>2152</v>
      </c>
      <c r="D393" s="259" t="s">
        <v>2141</v>
      </c>
      <c r="E393" s="319" t="s">
        <v>2122</v>
      </c>
      <c r="F393" s="319" t="s">
        <v>2122</v>
      </c>
      <c r="G393" s="208" t="s">
        <v>206</v>
      </c>
      <c r="H393" s="214" t="s">
        <v>209</v>
      </c>
      <c r="I393" s="463"/>
      <c r="J393" s="462"/>
      <c r="K393" s="259" t="s">
        <v>315</v>
      </c>
      <c r="L393" s="259" t="s">
        <v>571</v>
      </c>
      <c r="M393" s="259">
        <v>50</v>
      </c>
      <c r="N393" s="259">
        <v>10008399</v>
      </c>
      <c r="O393" s="259">
        <v>2010</v>
      </c>
      <c r="P393" s="259" t="s">
        <v>316</v>
      </c>
      <c r="Q393" s="461">
        <v>0.77986111110658385</v>
      </c>
      <c r="R393" s="433">
        <v>44807</v>
      </c>
      <c r="S393" s="331" t="s">
        <v>318</v>
      </c>
      <c r="T393" s="331" t="s">
        <v>607</v>
      </c>
      <c r="U393" s="259">
        <v>2</v>
      </c>
      <c r="V393" s="259">
        <v>2</v>
      </c>
      <c r="W393" s="259">
        <v>3</v>
      </c>
      <c r="X393" s="259">
        <v>20000</v>
      </c>
      <c r="Y393" s="332">
        <v>406</v>
      </c>
      <c r="Z393" s="332">
        <v>403</v>
      </c>
      <c r="AA393" s="332">
        <v>398</v>
      </c>
      <c r="AB393" s="332">
        <v>233</v>
      </c>
      <c r="AC393" s="332">
        <v>232</v>
      </c>
      <c r="AD393" s="332">
        <v>225</v>
      </c>
      <c r="AE393" s="332">
        <v>38</v>
      </c>
      <c r="AF393" s="332">
        <v>0.01</v>
      </c>
      <c r="AG393" s="332">
        <v>67</v>
      </c>
      <c r="AH393" s="332">
        <v>39</v>
      </c>
      <c r="AI393" s="332">
        <v>14</v>
      </c>
      <c r="AJ393" s="332">
        <v>0.01</v>
      </c>
      <c r="AK393" s="332">
        <v>18</v>
      </c>
      <c r="AL393" s="332">
        <v>10</v>
      </c>
      <c r="AM393" s="332">
        <v>24</v>
      </c>
      <c r="AN393" s="332">
        <v>0.01</v>
      </c>
      <c r="AO393" s="332">
        <v>49</v>
      </c>
      <c r="AP393" s="332">
        <v>29</v>
      </c>
      <c r="AQ393" s="332"/>
      <c r="AR393" s="332"/>
      <c r="AS393" s="332"/>
      <c r="AT393" s="332"/>
      <c r="AU393" s="332"/>
      <c r="AV393" s="332"/>
      <c r="AW393" s="332"/>
      <c r="AX393" s="332"/>
      <c r="AY393" s="332">
        <v>0.94899999999999995</v>
      </c>
      <c r="AZ393" s="332">
        <v>0.86299999999999999</v>
      </c>
      <c r="BA393" s="332">
        <v>0.94699999999999995</v>
      </c>
      <c r="BB393" s="261">
        <v>400</v>
      </c>
      <c r="BC393" s="261">
        <v>400</v>
      </c>
      <c r="BD393" s="261">
        <v>398</v>
      </c>
      <c r="BE393" s="261">
        <v>229</v>
      </c>
      <c r="BF393" s="261">
        <v>229</v>
      </c>
      <c r="BG393" s="261">
        <v>224</v>
      </c>
      <c r="BH393" s="261">
        <v>27</v>
      </c>
      <c r="BI393" s="261">
        <v>0</v>
      </c>
      <c r="BJ393" s="261">
        <v>48</v>
      </c>
      <c r="BK393" s="261">
        <v>20</v>
      </c>
      <c r="BL393" s="261">
        <v>8</v>
      </c>
      <c r="BM393" s="261">
        <v>0</v>
      </c>
      <c r="BN393" s="261">
        <v>14</v>
      </c>
      <c r="BO393" s="261">
        <v>5</v>
      </c>
      <c r="BP393" s="261">
        <v>19</v>
      </c>
      <c r="BQ393" s="261">
        <v>0</v>
      </c>
      <c r="BR393" s="261">
        <v>34</v>
      </c>
      <c r="BS393" s="261">
        <v>15</v>
      </c>
      <c r="BT393" s="261"/>
      <c r="BU393" s="261"/>
      <c r="BV393" s="261"/>
      <c r="BW393" s="261"/>
      <c r="BX393" s="261"/>
      <c r="BY393" s="261"/>
      <c r="BZ393" s="261"/>
      <c r="CA393" s="261"/>
      <c r="CB393" s="720">
        <v>0.81299999999999994</v>
      </c>
      <c r="CC393" s="720">
        <v>0</v>
      </c>
      <c r="CD393" s="720">
        <v>0.83299999999999996</v>
      </c>
      <c r="CE393" s="333">
        <v>227</v>
      </c>
      <c r="CF393" s="333">
        <v>16320001037</v>
      </c>
      <c r="CG393" s="333">
        <v>226</v>
      </c>
      <c r="CH393" s="333">
        <v>22121988271</v>
      </c>
      <c r="CI393" s="333">
        <v>222</v>
      </c>
      <c r="CJ393" s="333">
        <v>22121988026</v>
      </c>
      <c r="CK393" s="333">
        <v>227</v>
      </c>
      <c r="CL393" s="333">
        <v>163200023099</v>
      </c>
      <c r="CM393" s="333">
        <v>226</v>
      </c>
      <c r="CN393" s="333">
        <v>163200023007</v>
      </c>
      <c r="CO393" s="333">
        <v>222</v>
      </c>
      <c r="CP393" s="333">
        <v>22121988693</v>
      </c>
      <c r="CQ393" s="333"/>
      <c r="CR393" s="333"/>
      <c r="CS393" s="333"/>
      <c r="CT393" s="333"/>
      <c r="CU393" s="333"/>
      <c r="CV393" s="333"/>
      <c r="CW393" s="333"/>
      <c r="CX393" s="333"/>
      <c r="CY393" s="333"/>
      <c r="CZ393" s="333"/>
      <c r="DA393" s="333"/>
      <c r="DB393" s="374"/>
      <c r="DC393" s="48"/>
      <c r="DD393" s="179">
        <f t="shared" si="249"/>
        <v>71.835296033254963</v>
      </c>
      <c r="DE393" s="179">
        <f t="shared" si="250"/>
        <v>52.898786666666666</v>
      </c>
      <c r="DF393" s="179">
        <f t="shared" si="251"/>
        <v>1.3920733333333333E-2</v>
      </c>
      <c r="DG393" s="179">
        <f t="shared" si="252"/>
        <v>93.26891333333333</v>
      </c>
      <c r="DH393" s="180">
        <f t="shared" si="253"/>
        <v>67</v>
      </c>
      <c r="DI393" s="181">
        <f t="shared" si="272"/>
        <v>222</v>
      </c>
      <c r="DJ393" s="182">
        <f t="shared" si="267"/>
        <v>0</v>
      </c>
      <c r="DK393" s="182">
        <f t="shared" si="268"/>
        <v>1</v>
      </c>
      <c r="DL393" s="182">
        <f t="shared" si="273"/>
        <v>0</v>
      </c>
      <c r="DM393" s="182">
        <f t="shared" si="274"/>
        <v>0</v>
      </c>
      <c r="DN393" s="182">
        <f t="shared" si="275"/>
        <v>0</v>
      </c>
      <c r="DO393" s="182">
        <f t="shared" si="254"/>
        <v>0</v>
      </c>
      <c r="DP393" s="182">
        <f t="shared" si="255"/>
        <v>0</v>
      </c>
      <c r="DQ393" s="25">
        <f t="shared" si="256"/>
        <v>1</v>
      </c>
      <c r="DR393" s="169"/>
      <c r="DS393" s="166" t="str">
        <f t="shared" si="276"/>
        <v>A</v>
      </c>
      <c r="DT393" s="166" t="str">
        <f t="shared" si="277"/>
        <v>C</v>
      </c>
      <c r="DU393" s="167">
        <f t="shared" si="278"/>
        <v>3</v>
      </c>
      <c r="DV393" s="153" t="str">
        <f>VLOOKUP(M393,'Data Master kondisi'!$O$3:$P$11,2,FALSE)</f>
        <v>Z</v>
      </c>
      <c r="DW393" s="153">
        <f>LOOKUP(DV393,{"X","X","X","Y","Y","Y","Z","Z","Z"},{6,6,6,4,4,4,2,2,2})</f>
        <v>2</v>
      </c>
      <c r="DX393" s="153">
        <f t="shared" si="257"/>
        <v>1</v>
      </c>
      <c r="DY393" s="153">
        <f t="shared" si="279"/>
        <v>6</v>
      </c>
      <c r="DZ393" s="153" t="str">
        <f>VLOOKUP(G393,'Data Master class'!$A$5:$D$12,3,FALSE)</f>
        <v>B</v>
      </c>
      <c r="EA393" s="160" t="str">
        <f t="shared" si="280"/>
        <v>CUKUP</v>
      </c>
      <c r="EB393" s="156"/>
      <c r="EC393" s="153">
        <f>VLOOKUP(G393,'Data Master class'!$A$5:$D$12,2,FALSE)</f>
        <v>3</v>
      </c>
      <c r="ED393" s="153" t="str">
        <f>VLOOKUP(H393,'Data Master class'!$E$5:$G$6,3,FALSE)</f>
        <v>Y</v>
      </c>
      <c r="EE393" s="153">
        <f>VLOOKUP(H393,'Data Master class'!$E$5:$G$6,2,FALSE)</f>
        <v>1</v>
      </c>
      <c r="EF393" s="153">
        <f t="shared" si="281"/>
        <v>4</v>
      </c>
      <c r="EG393" s="153" t="str">
        <f t="shared" si="282"/>
        <v>CLASS 3</v>
      </c>
      <c r="EH393" s="153">
        <f t="shared" si="283"/>
        <v>10</v>
      </c>
      <c r="EI393" s="171"/>
      <c r="EJ393" s="441">
        <f t="shared" si="258"/>
        <v>8.5610894200552429E-2</v>
      </c>
      <c r="EK393" s="441">
        <f t="shared" si="259"/>
        <v>0.99971431292257884</v>
      </c>
      <c r="EL393" s="441">
        <f t="shared" si="260"/>
        <v>0.91410341872202661</v>
      </c>
      <c r="EM393" s="442">
        <f t="shared" si="284"/>
        <v>0.66647620861505263</v>
      </c>
      <c r="EN393" s="443" t="str">
        <f t="shared" si="285"/>
        <v>BURUK</v>
      </c>
      <c r="EO393" s="195"/>
      <c r="EP393" s="196" t="e">
        <f>'2. SUHU &amp; FISIK TRAFO'!CY393</f>
        <v>#NAME?</v>
      </c>
      <c r="EQ393" s="168" t="e">
        <f t="shared" si="286"/>
        <v>#NAME?</v>
      </c>
      <c r="ER393" s="189" t="e">
        <f t="shared" si="287"/>
        <v>#NAME?</v>
      </c>
      <c r="ES393" s="195"/>
      <c r="ET393" s="447">
        <f t="shared" si="269"/>
        <v>23.931319999999999</v>
      </c>
      <c r="EU393" s="447">
        <f t="shared" si="288"/>
        <v>19.145056</v>
      </c>
      <c r="EV393" s="448">
        <f t="shared" si="261"/>
        <v>47.862639999999999</v>
      </c>
      <c r="EW393" s="449" t="str">
        <f t="shared" si="289"/>
        <v>BAIK</v>
      </c>
      <c r="EX393" s="721"/>
      <c r="EY393" s="447">
        <f t="shared" si="270"/>
        <v>16.934999999999999</v>
      </c>
      <c r="EZ393" s="447">
        <f t="shared" si="262"/>
        <v>13.548</v>
      </c>
      <c r="FA393" s="448">
        <f t="shared" si="271"/>
        <v>33.869999999999997</v>
      </c>
      <c r="FB393" s="449" t="str">
        <f t="shared" si="263"/>
        <v>BAIK</v>
      </c>
      <c r="FC393" s="195"/>
      <c r="FD393" s="453">
        <f t="shared" si="264"/>
        <v>39</v>
      </c>
      <c r="FE393" s="454">
        <f t="shared" si="265"/>
        <v>72.25433526011561</v>
      </c>
      <c r="FF393" s="725">
        <f t="shared" si="266"/>
        <v>53.975999999999999</v>
      </c>
      <c r="FG393" s="202" t="str">
        <f t="shared" si="290"/>
        <v>BURUK</v>
      </c>
    </row>
    <row r="394" spans="1:163">
      <c r="A394" s="347">
        <v>382</v>
      </c>
      <c r="B394" s="764" t="s">
        <v>2239</v>
      </c>
      <c r="C394" s="331" t="s">
        <v>2153</v>
      </c>
      <c r="D394" s="259" t="s">
        <v>2141</v>
      </c>
      <c r="E394" s="319" t="s">
        <v>2122</v>
      </c>
      <c r="F394" s="319" t="s">
        <v>2122</v>
      </c>
      <c r="G394" s="208" t="s">
        <v>206</v>
      </c>
      <c r="H394" s="214" t="s">
        <v>209</v>
      </c>
      <c r="I394" s="463"/>
      <c r="J394" s="462"/>
      <c r="K394" s="259" t="s">
        <v>315</v>
      </c>
      <c r="L394" s="259" t="s">
        <v>2154</v>
      </c>
      <c r="M394" s="259">
        <v>50</v>
      </c>
      <c r="N394" s="259">
        <v>20110439</v>
      </c>
      <c r="O394" s="259">
        <v>2011</v>
      </c>
      <c r="P394" s="259" t="s">
        <v>316</v>
      </c>
      <c r="Q394" s="461">
        <v>0.78611111111240461</v>
      </c>
      <c r="R394" s="433">
        <v>44807</v>
      </c>
      <c r="S394" s="331" t="s">
        <v>318</v>
      </c>
      <c r="T394" s="331" t="s">
        <v>607</v>
      </c>
      <c r="U394" s="259">
        <v>1</v>
      </c>
      <c r="V394" s="259">
        <v>1</v>
      </c>
      <c r="W394" s="259">
        <v>3</v>
      </c>
      <c r="X394" s="259">
        <v>20000</v>
      </c>
      <c r="Y394" s="332">
        <v>401</v>
      </c>
      <c r="Z394" s="332">
        <v>404</v>
      </c>
      <c r="AA394" s="332">
        <v>400</v>
      </c>
      <c r="AB394" s="332">
        <v>231</v>
      </c>
      <c r="AC394" s="332">
        <v>233</v>
      </c>
      <c r="AD394" s="332">
        <v>228</v>
      </c>
      <c r="AE394" s="332">
        <v>23</v>
      </c>
      <c r="AF394" s="332">
        <v>25</v>
      </c>
      <c r="AG394" s="332">
        <v>34</v>
      </c>
      <c r="AH394" s="332">
        <v>18</v>
      </c>
      <c r="AI394" s="332"/>
      <c r="AJ394" s="332"/>
      <c r="AK394" s="332"/>
      <c r="AL394" s="332"/>
      <c r="AM394" s="332">
        <v>23</v>
      </c>
      <c r="AN394" s="332">
        <v>25</v>
      </c>
      <c r="AO394" s="332">
        <v>34</v>
      </c>
      <c r="AP394" s="332">
        <v>18</v>
      </c>
      <c r="AQ394" s="332"/>
      <c r="AR394" s="332"/>
      <c r="AS394" s="332"/>
      <c r="AT394" s="332"/>
      <c r="AU394" s="332"/>
      <c r="AV394" s="332"/>
      <c r="AW394" s="332"/>
      <c r="AX394" s="332"/>
      <c r="AY394" s="332">
        <v>0.93400000000000005</v>
      </c>
      <c r="AZ394" s="332">
        <v>0.90400000000000003</v>
      </c>
      <c r="BA394" s="332">
        <v>0.97199999999999998</v>
      </c>
      <c r="BB394" s="261">
        <v>395</v>
      </c>
      <c r="BC394" s="261">
        <v>398</v>
      </c>
      <c r="BD394" s="261">
        <v>397</v>
      </c>
      <c r="BE394" s="261">
        <v>228</v>
      </c>
      <c r="BF394" s="261">
        <v>229</v>
      </c>
      <c r="BG394" s="261">
        <v>226</v>
      </c>
      <c r="BH394" s="261">
        <v>20</v>
      </c>
      <c r="BI394" s="261">
        <v>18</v>
      </c>
      <c r="BJ394" s="261">
        <v>30</v>
      </c>
      <c r="BK394" s="261">
        <v>13</v>
      </c>
      <c r="BL394" s="261"/>
      <c r="BM394" s="261"/>
      <c r="BN394" s="261"/>
      <c r="BO394" s="261"/>
      <c r="BP394" s="261">
        <v>20</v>
      </c>
      <c r="BQ394" s="261">
        <v>18</v>
      </c>
      <c r="BR394" s="261">
        <v>30</v>
      </c>
      <c r="BS394" s="261">
        <v>13</v>
      </c>
      <c r="BT394" s="261"/>
      <c r="BU394" s="261"/>
      <c r="BV394" s="261"/>
      <c r="BW394" s="261"/>
      <c r="BX394" s="261"/>
      <c r="BY394" s="261"/>
      <c r="BZ394" s="261"/>
      <c r="CA394" s="261"/>
      <c r="CB394" s="720">
        <v>0.83299999999999996</v>
      </c>
      <c r="CC394" s="720">
        <v>0.84899999999999998</v>
      </c>
      <c r="CD394" s="720">
        <v>0.78700000000000003</v>
      </c>
      <c r="CE394" s="333"/>
      <c r="CF394" s="333"/>
      <c r="CG394" s="333"/>
      <c r="CH394" s="333"/>
      <c r="CI394" s="333"/>
      <c r="CJ394" s="333"/>
      <c r="CK394" s="333">
        <v>226</v>
      </c>
      <c r="CL394" s="333">
        <v>56401309745</v>
      </c>
      <c r="CM394" s="333">
        <v>227</v>
      </c>
      <c r="CN394" s="333">
        <v>56401309663</v>
      </c>
      <c r="CO394" s="333">
        <v>224</v>
      </c>
      <c r="CP394" s="333">
        <v>56601449665</v>
      </c>
      <c r="CQ394" s="333"/>
      <c r="CR394" s="333"/>
      <c r="CS394" s="333"/>
      <c r="CT394" s="333"/>
      <c r="CU394" s="333"/>
      <c r="CV394" s="333"/>
      <c r="CW394" s="333"/>
      <c r="CX394" s="333"/>
      <c r="CY394" s="333"/>
      <c r="CZ394" s="333"/>
      <c r="DA394" s="333"/>
      <c r="DB394" s="374"/>
      <c r="DC394" s="154"/>
      <c r="DD394" s="179">
        <f t="shared" si="249"/>
        <v>71.954524740364093</v>
      </c>
      <c r="DE394" s="179">
        <f t="shared" si="250"/>
        <v>31.964633333333332</v>
      </c>
      <c r="DF394" s="179">
        <f t="shared" si="251"/>
        <v>34.744166666666665</v>
      </c>
      <c r="DG394" s="179">
        <f t="shared" si="252"/>
        <v>47.252066666666664</v>
      </c>
      <c r="DH394" s="180">
        <f t="shared" si="253"/>
        <v>34</v>
      </c>
      <c r="DI394" s="181">
        <f t="shared" si="272"/>
        <v>224</v>
      </c>
      <c r="DJ394" s="182">
        <f t="shared" si="267"/>
        <v>0</v>
      </c>
      <c r="DK394" s="182">
        <f t="shared" si="268"/>
        <v>1</v>
      </c>
      <c r="DL394" s="182">
        <f t="shared" si="273"/>
        <v>0</v>
      </c>
      <c r="DM394" s="182">
        <f t="shared" si="274"/>
        <v>0</v>
      </c>
      <c r="DN394" s="182">
        <f t="shared" si="275"/>
        <v>0</v>
      </c>
      <c r="DO394" s="182">
        <f t="shared" si="254"/>
        <v>1</v>
      </c>
      <c r="DP394" s="182">
        <f t="shared" si="255"/>
        <v>0</v>
      </c>
      <c r="DQ394" s="25">
        <f t="shared" si="256"/>
        <v>0</v>
      </c>
      <c r="DR394" s="169"/>
      <c r="DS394" s="166" t="str">
        <f t="shared" si="276"/>
        <v>A</v>
      </c>
      <c r="DT394" s="166" t="str">
        <f t="shared" si="277"/>
        <v>A</v>
      </c>
      <c r="DU394" s="167">
        <f t="shared" si="278"/>
        <v>1</v>
      </c>
      <c r="DV394" s="153" t="str">
        <f>VLOOKUP(M394,'Data Master kondisi'!$O$3:$P$11,2,FALSE)</f>
        <v>Z</v>
      </c>
      <c r="DW394" s="153">
        <f>LOOKUP(DV394,{"X","X","X","Y","Y","Y","Z","Z","Z"},{6,6,6,4,4,4,2,2,2})</f>
        <v>2</v>
      </c>
      <c r="DX394" s="153">
        <f t="shared" si="257"/>
        <v>1</v>
      </c>
      <c r="DY394" s="153">
        <f t="shared" si="279"/>
        <v>4</v>
      </c>
      <c r="DZ394" s="153" t="str">
        <f>VLOOKUP(G394,'Data Master class'!$A$5:$D$12,3,FALSE)</f>
        <v>B</v>
      </c>
      <c r="EA394" s="160" t="str">
        <f t="shared" si="280"/>
        <v>BAIK</v>
      </c>
      <c r="EB394" s="156"/>
      <c r="EC394" s="153">
        <f>VLOOKUP(G394,'Data Master class'!$A$5:$D$12,2,FALSE)</f>
        <v>3</v>
      </c>
      <c r="ED394" s="153" t="str">
        <f>VLOOKUP(H394,'Data Master class'!$E$5:$G$6,3,FALSE)</f>
        <v>Y</v>
      </c>
      <c r="EE394" s="153">
        <f>VLOOKUP(H394,'Data Master class'!$E$5:$G$6,2,FALSE)</f>
        <v>1</v>
      </c>
      <c r="EF394" s="153">
        <f t="shared" si="281"/>
        <v>4</v>
      </c>
      <c r="EG394" s="153" t="str">
        <f t="shared" si="282"/>
        <v>CLASS 3</v>
      </c>
      <c r="EH394" s="153">
        <f t="shared" si="283"/>
        <v>8</v>
      </c>
      <c r="EI394" s="171"/>
      <c r="EJ394" s="441">
        <f t="shared" si="258"/>
        <v>0.15853658536585363</v>
      </c>
      <c r="EK394" s="441">
        <f t="shared" si="259"/>
        <v>8.536585365853655E-2</v>
      </c>
      <c r="EL394" s="441">
        <f t="shared" si="260"/>
        <v>0.24390243902439029</v>
      </c>
      <c r="EM394" s="442">
        <f t="shared" si="284"/>
        <v>0.16260162601626016</v>
      </c>
      <c r="EN394" s="443" t="str">
        <f t="shared" si="285"/>
        <v>CUKUP</v>
      </c>
      <c r="EO394" s="195"/>
      <c r="EP394" s="196" t="e">
        <f>'2. SUHU &amp; FISIK TRAFO'!CY394</f>
        <v>#NAME?</v>
      </c>
      <c r="EQ394" s="168" t="e">
        <f t="shared" si="286"/>
        <v>#NAME?</v>
      </c>
      <c r="ER394" s="189" t="e">
        <f t="shared" si="287"/>
        <v>#NAME?</v>
      </c>
      <c r="ES394" s="195"/>
      <c r="ET394" s="447">
        <f t="shared" si="269"/>
        <v>18.89</v>
      </c>
      <c r="EU394" s="447">
        <f t="shared" si="288"/>
        <v>15.112000000000002</v>
      </c>
      <c r="EV394" s="448">
        <f t="shared" si="261"/>
        <v>37.78</v>
      </c>
      <c r="EW394" s="449" t="str">
        <f t="shared" si="289"/>
        <v>BAIK</v>
      </c>
      <c r="EX394" s="721"/>
      <c r="EY394" s="447">
        <f t="shared" si="270"/>
        <v>15.462</v>
      </c>
      <c r="EZ394" s="447">
        <f t="shared" si="262"/>
        <v>12.3696</v>
      </c>
      <c r="FA394" s="448">
        <f t="shared" si="271"/>
        <v>30.924000000000003</v>
      </c>
      <c r="FB394" s="449" t="str">
        <f t="shared" si="263"/>
        <v>BAIK</v>
      </c>
      <c r="FC394" s="195"/>
      <c r="FD394" s="453">
        <f t="shared" si="264"/>
        <v>18</v>
      </c>
      <c r="FE394" s="454">
        <f t="shared" si="265"/>
        <v>72.25433526011561</v>
      </c>
      <c r="FF394" s="725">
        <f t="shared" si="266"/>
        <v>24.911999999999999</v>
      </c>
      <c r="FG394" s="202" t="str">
        <f t="shared" si="290"/>
        <v>BURUK</v>
      </c>
    </row>
    <row r="395" spans="1:163">
      <c r="A395" s="347">
        <v>383</v>
      </c>
      <c r="B395" s="764" t="s">
        <v>2239</v>
      </c>
      <c r="C395" s="331" t="s">
        <v>2155</v>
      </c>
      <c r="D395" s="259" t="s">
        <v>2126</v>
      </c>
      <c r="E395" s="319" t="s">
        <v>2122</v>
      </c>
      <c r="F395" s="319" t="s">
        <v>2122</v>
      </c>
      <c r="G395" s="208" t="s">
        <v>206</v>
      </c>
      <c r="H395" s="214" t="s">
        <v>208</v>
      </c>
      <c r="I395" s="463"/>
      <c r="J395" s="462"/>
      <c r="K395" s="259" t="s">
        <v>315</v>
      </c>
      <c r="L395" s="259" t="s">
        <v>570</v>
      </c>
      <c r="M395" s="259">
        <v>25</v>
      </c>
      <c r="N395" s="259" t="s">
        <v>2156</v>
      </c>
      <c r="O395" s="259">
        <v>2016</v>
      </c>
      <c r="P395" s="259" t="s">
        <v>316</v>
      </c>
      <c r="Q395" s="461">
        <v>0.78194444444670808</v>
      </c>
      <c r="R395" s="433">
        <v>44806</v>
      </c>
      <c r="S395" s="331" t="s">
        <v>318</v>
      </c>
      <c r="T395" s="331" t="s">
        <v>607</v>
      </c>
      <c r="U395" s="259">
        <v>2</v>
      </c>
      <c r="V395" s="259">
        <v>1</v>
      </c>
      <c r="W395" s="259">
        <v>3</v>
      </c>
      <c r="X395" s="259">
        <v>20000</v>
      </c>
      <c r="Y395" s="332">
        <v>401</v>
      </c>
      <c r="Z395" s="332">
        <v>404</v>
      </c>
      <c r="AA395" s="332">
        <v>400</v>
      </c>
      <c r="AB395" s="332">
        <v>231</v>
      </c>
      <c r="AC395" s="332">
        <v>234</v>
      </c>
      <c r="AD395" s="332">
        <v>230</v>
      </c>
      <c r="AE395" s="332">
        <v>3</v>
      </c>
      <c r="AF395" s="332">
        <v>3</v>
      </c>
      <c r="AG395" s="332">
        <v>3</v>
      </c>
      <c r="AH395" s="332">
        <v>0.3</v>
      </c>
      <c r="AI395" s="332"/>
      <c r="AJ395" s="332"/>
      <c r="AK395" s="332"/>
      <c r="AL395" s="332"/>
      <c r="AM395" s="332">
        <v>3</v>
      </c>
      <c r="AN395" s="332">
        <v>3</v>
      </c>
      <c r="AO395" s="332">
        <v>3</v>
      </c>
      <c r="AP395" s="332">
        <v>0.3</v>
      </c>
      <c r="AQ395" s="332"/>
      <c r="AR395" s="332"/>
      <c r="AS395" s="332"/>
      <c r="AT395" s="332"/>
      <c r="AU395" s="332"/>
      <c r="AV395" s="332"/>
      <c r="AW395" s="332"/>
      <c r="AX395" s="332"/>
      <c r="AY395" s="332">
        <v>0.99299999999999999</v>
      </c>
      <c r="AZ395" s="332">
        <v>0.99299999999999999</v>
      </c>
      <c r="BA395" s="332">
        <v>0.99399999999999999</v>
      </c>
      <c r="BB395" s="261">
        <v>401</v>
      </c>
      <c r="BC395" s="261">
        <v>404</v>
      </c>
      <c r="BD395" s="261">
        <v>400</v>
      </c>
      <c r="BE395" s="261">
        <v>231</v>
      </c>
      <c r="BF395" s="261">
        <v>233</v>
      </c>
      <c r="BG395" s="261">
        <v>230</v>
      </c>
      <c r="BH395" s="261">
        <v>2</v>
      </c>
      <c r="BI395" s="261">
        <v>2</v>
      </c>
      <c r="BJ395" s="261">
        <v>2</v>
      </c>
      <c r="BK395" s="261">
        <v>0.3</v>
      </c>
      <c r="BL395" s="261"/>
      <c r="BM395" s="261"/>
      <c r="BN395" s="261"/>
      <c r="BO395" s="261"/>
      <c r="BP395" s="261">
        <v>2</v>
      </c>
      <c r="BQ395" s="261">
        <v>2</v>
      </c>
      <c r="BR395" s="261">
        <v>2</v>
      </c>
      <c r="BS395" s="261">
        <v>0.3</v>
      </c>
      <c r="BT395" s="261"/>
      <c r="BU395" s="261"/>
      <c r="BV395" s="261"/>
      <c r="BW395" s="261"/>
      <c r="BX395" s="261"/>
      <c r="BY395" s="261"/>
      <c r="BZ395" s="261"/>
      <c r="CA395" s="261"/>
      <c r="CB395" s="720">
        <v>0.98199999999999998</v>
      </c>
      <c r="CC395" s="720">
        <v>0.99</v>
      </c>
      <c r="CD395" s="720">
        <v>0.99</v>
      </c>
      <c r="CE395" s="333" t="s">
        <v>851</v>
      </c>
      <c r="CF395" s="333"/>
      <c r="CG395" s="333"/>
      <c r="CH395" s="333"/>
      <c r="CI395" s="333"/>
      <c r="CJ395" s="333"/>
      <c r="CK395" s="333"/>
      <c r="CL395" s="333"/>
      <c r="CM395" s="333"/>
      <c r="CN395" s="333"/>
      <c r="CO395" s="333"/>
      <c r="CP395" s="333"/>
      <c r="CQ395" s="333"/>
      <c r="CR395" s="333"/>
      <c r="CS395" s="333"/>
      <c r="CT395" s="333"/>
      <c r="CU395" s="333"/>
      <c r="CV395" s="333"/>
      <c r="CW395" s="333"/>
      <c r="CX395" s="333"/>
      <c r="CY395" s="333"/>
      <c r="CZ395" s="333"/>
      <c r="DA395" s="333"/>
      <c r="DB395" s="374"/>
      <c r="DC395" s="154"/>
      <c r="DD395" s="179">
        <f t="shared" si="249"/>
        <v>35.977262370182046</v>
      </c>
      <c r="DE395" s="179">
        <f t="shared" si="250"/>
        <v>8.3385999999999996</v>
      </c>
      <c r="DF395" s="179">
        <f t="shared" si="251"/>
        <v>8.3385999999999996</v>
      </c>
      <c r="DG395" s="179">
        <f t="shared" si="252"/>
        <v>8.3385999999999996</v>
      </c>
      <c r="DH395" s="180">
        <f t="shared" si="253"/>
        <v>3</v>
      </c>
      <c r="DI395" s="181">
        <f t="shared" si="272"/>
        <v>0</v>
      </c>
      <c r="DJ395" s="182">
        <f t="shared" si="267"/>
        <v>1</v>
      </c>
      <c r="DK395" s="182">
        <f t="shared" si="268"/>
        <v>0</v>
      </c>
      <c r="DL395" s="182">
        <f t="shared" si="273"/>
        <v>0</v>
      </c>
      <c r="DM395" s="182">
        <f t="shared" si="274"/>
        <v>0</v>
      </c>
      <c r="DN395" s="182">
        <f t="shared" si="275"/>
        <v>0</v>
      </c>
      <c r="DO395" s="182">
        <f t="shared" si="254"/>
        <v>1</v>
      </c>
      <c r="DP395" s="182">
        <f t="shared" si="255"/>
        <v>0</v>
      </c>
      <c r="DQ395" s="25">
        <f t="shared" si="256"/>
        <v>0</v>
      </c>
      <c r="DR395" s="169"/>
      <c r="DS395" s="166" t="str">
        <f t="shared" si="276"/>
        <v>A</v>
      </c>
      <c r="DT395" s="166" t="str">
        <f t="shared" si="277"/>
        <v>A</v>
      </c>
      <c r="DU395" s="167">
        <f t="shared" si="278"/>
        <v>1</v>
      </c>
      <c r="DV395" s="153" t="str">
        <f>VLOOKUP(M395,'Data Master kondisi'!$O$3:$P$11,2,FALSE)</f>
        <v>Z</v>
      </c>
      <c r="DW395" s="153">
        <f>LOOKUP(DV395,{"X","X","X","Y","Y","Y","Z","Z","Z"},{6,6,6,4,4,4,2,2,2})</f>
        <v>2</v>
      </c>
      <c r="DX395" s="153">
        <f t="shared" si="257"/>
        <v>1</v>
      </c>
      <c r="DY395" s="153">
        <f t="shared" si="279"/>
        <v>4</v>
      </c>
      <c r="DZ395" s="153" t="str">
        <f>VLOOKUP(G395,'Data Master class'!$A$5:$D$12,3,FALSE)</f>
        <v>B</v>
      </c>
      <c r="EA395" s="160" t="str">
        <f t="shared" si="280"/>
        <v>BAIK</v>
      </c>
      <c r="EB395" s="156"/>
      <c r="EC395" s="153">
        <f>VLOOKUP(G395,'Data Master class'!$A$5:$D$12,2,FALSE)</f>
        <v>3</v>
      </c>
      <c r="ED395" s="153" t="str">
        <f>VLOOKUP(H395,'Data Master class'!$E$5:$G$6,3,FALSE)</f>
        <v>X</v>
      </c>
      <c r="EE395" s="153">
        <f>VLOOKUP(H395,'Data Master class'!$E$5:$G$6,2,FALSE)</f>
        <v>2</v>
      </c>
      <c r="EF395" s="153">
        <f t="shared" si="281"/>
        <v>5</v>
      </c>
      <c r="EG395" s="153" t="str">
        <f t="shared" si="282"/>
        <v>CLASS 3</v>
      </c>
      <c r="EH395" s="153">
        <f t="shared" si="283"/>
        <v>9</v>
      </c>
      <c r="EI395" s="171"/>
      <c r="EJ395" s="441">
        <f t="shared" si="258"/>
        <v>0</v>
      </c>
      <c r="EK395" s="441">
        <f t="shared" si="259"/>
        <v>0</v>
      </c>
      <c r="EL395" s="441">
        <f t="shared" si="260"/>
        <v>0</v>
      </c>
      <c r="EM395" s="442">
        <f t="shared" si="284"/>
        <v>0</v>
      </c>
      <c r="EN395" s="443" t="str">
        <f t="shared" si="285"/>
        <v>BAIK</v>
      </c>
      <c r="EO395" s="195"/>
      <c r="EP395" s="196" t="e">
        <f>'2. SUHU &amp; FISIK TRAFO'!CY395</f>
        <v>#NAME?</v>
      </c>
      <c r="EQ395" s="168" t="e">
        <f t="shared" si="286"/>
        <v>#NAME?</v>
      </c>
      <c r="ER395" s="189" t="e">
        <f t="shared" si="287"/>
        <v>#NAME?</v>
      </c>
      <c r="ES395" s="195"/>
      <c r="ET395" s="447">
        <f t="shared" si="269"/>
        <v>2.085</v>
      </c>
      <c r="EU395" s="447">
        <f t="shared" si="288"/>
        <v>1.6680000000000001</v>
      </c>
      <c r="EV395" s="448">
        <f t="shared" si="261"/>
        <v>8.34</v>
      </c>
      <c r="EW395" s="449" t="str">
        <f t="shared" si="289"/>
        <v>BAIK</v>
      </c>
      <c r="EX395" s="721"/>
      <c r="EY395" s="447">
        <f t="shared" si="270"/>
        <v>1.3880000000000001</v>
      </c>
      <c r="EZ395" s="447">
        <f t="shared" si="262"/>
        <v>1.1104000000000001</v>
      </c>
      <c r="FA395" s="448">
        <f t="shared" si="271"/>
        <v>5.5520000000000005</v>
      </c>
      <c r="FB395" s="449" t="str">
        <f t="shared" si="263"/>
        <v>BAIK</v>
      </c>
      <c r="FC395" s="195"/>
      <c r="FD395" s="453">
        <f t="shared" si="264"/>
        <v>0.3</v>
      </c>
      <c r="FE395" s="454">
        <f t="shared" si="265"/>
        <v>36.127167630057805</v>
      </c>
      <c r="FF395" s="725">
        <f t="shared" si="266"/>
        <v>0.83039999999999992</v>
      </c>
      <c r="FG395" s="202" t="str">
        <f t="shared" si="290"/>
        <v>BAIK</v>
      </c>
    </row>
    <row r="396" spans="1:163">
      <c r="A396" s="347">
        <v>384</v>
      </c>
      <c r="B396" s="764" t="s">
        <v>2239</v>
      </c>
      <c r="C396" s="331" t="s">
        <v>2157</v>
      </c>
      <c r="D396" s="259" t="s">
        <v>2126</v>
      </c>
      <c r="E396" s="319" t="s">
        <v>2122</v>
      </c>
      <c r="F396" s="319" t="s">
        <v>2122</v>
      </c>
      <c r="G396" s="208" t="s">
        <v>206</v>
      </c>
      <c r="H396" s="214" t="s">
        <v>208</v>
      </c>
      <c r="I396" s="463"/>
      <c r="J396" s="462"/>
      <c r="K396" s="259" t="s">
        <v>341</v>
      </c>
      <c r="L396" s="259" t="s">
        <v>571</v>
      </c>
      <c r="M396" s="259">
        <v>100</v>
      </c>
      <c r="N396" s="259" t="s">
        <v>2158</v>
      </c>
      <c r="O396" s="259">
        <v>2018</v>
      </c>
      <c r="P396" s="259" t="s">
        <v>316</v>
      </c>
      <c r="Q396" s="461">
        <v>0.78611111111240461</v>
      </c>
      <c r="R396" s="433">
        <v>44806</v>
      </c>
      <c r="S396" s="331" t="s">
        <v>318</v>
      </c>
      <c r="T396" s="331" t="s">
        <v>607</v>
      </c>
      <c r="U396" s="259">
        <v>2</v>
      </c>
      <c r="V396" s="259">
        <v>2</v>
      </c>
      <c r="W396" s="259">
        <v>3</v>
      </c>
      <c r="X396" s="259">
        <v>20000</v>
      </c>
      <c r="Y396" s="332">
        <v>404</v>
      </c>
      <c r="Z396" s="332">
        <v>407</v>
      </c>
      <c r="AA396" s="332">
        <v>403</v>
      </c>
      <c r="AB396" s="332">
        <v>232</v>
      </c>
      <c r="AC396" s="332">
        <v>237</v>
      </c>
      <c r="AD396" s="332">
        <v>233</v>
      </c>
      <c r="AE396" s="332">
        <v>95</v>
      </c>
      <c r="AF396" s="332">
        <v>66</v>
      </c>
      <c r="AG396" s="332">
        <v>79</v>
      </c>
      <c r="AH396" s="332">
        <v>51</v>
      </c>
      <c r="AI396" s="332">
        <v>31</v>
      </c>
      <c r="AJ396" s="332">
        <v>23</v>
      </c>
      <c r="AK396" s="332">
        <v>31</v>
      </c>
      <c r="AL396" s="332">
        <v>19</v>
      </c>
      <c r="AM396" s="332">
        <v>64</v>
      </c>
      <c r="AN396" s="332">
        <v>43</v>
      </c>
      <c r="AO396" s="332">
        <v>48</v>
      </c>
      <c r="AP396" s="332">
        <v>32</v>
      </c>
      <c r="AQ396" s="332"/>
      <c r="AR396" s="332"/>
      <c r="AS396" s="332"/>
      <c r="AT396" s="332"/>
      <c r="AU396" s="332"/>
      <c r="AV396" s="332"/>
      <c r="AW396" s="332"/>
      <c r="AX396" s="332"/>
      <c r="AY396" s="332">
        <v>0.94899999999999995</v>
      </c>
      <c r="AZ396" s="332">
        <v>0.92700000000000005</v>
      </c>
      <c r="BA396" s="332">
        <v>0.96899999999999997</v>
      </c>
      <c r="BB396" s="261">
        <v>401</v>
      </c>
      <c r="BC396" s="261">
        <v>405</v>
      </c>
      <c r="BD396" s="261">
        <v>407</v>
      </c>
      <c r="BE396" s="261">
        <v>231</v>
      </c>
      <c r="BF396" s="261">
        <v>236</v>
      </c>
      <c r="BG396" s="261">
        <v>238</v>
      </c>
      <c r="BH396" s="261">
        <v>85</v>
      </c>
      <c r="BI396" s="261">
        <v>44</v>
      </c>
      <c r="BJ396" s="261">
        <v>77</v>
      </c>
      <c r="BK396" s="261">
        <v>35</v>
      </c>
      <c r="BL396" s="261">
        <v>25</v>
      </c>
      <c r="BM396" s="261">
        <v>15</v>
      </c>
      <c r="BN396" s="261">
        <v>28</v>
      </c>
      <c r="BO396" s="261">
        <v>13</v>
      </c>
      <c r="BP396" s="261">
        <v>60</v>
      </c>
      <c r="BQ396" s="261">
        <v>29</v>
      </c>
      <c r="BR396" s="261">
        <v>49</v>
      </c>
      <c r="BS396" s="261">
        <v>22</v>
      </c>
      <c r="BT396" s="261"/>
      <c r="BU396" s="261"/>
      <c r="BV396" s="261"/>
      <c r="BW396" s="261"/>
      <c r="BX396" s="261"/>
      <c r="BY396" s="261"/>
      <c r="BZ396" s="261"/>
      <c r="CA396" s="261"/>
      <c r="CB396" s="720">
        <v>0.88100000000000001</v>
      </c>
      <c r="CC396" s="720">
        <v>0.90400000000000003</v>
      </c>
      <c r="CD396" s="720">
        <v>0.95199999999999996</v>
      </c>
      <c r="CE396" s="333">
        <v>229</v>
      </c>
      <c r="CF396" s="333">
        <v>3401457883</v>
      </c>
      <c r="CG396" s="333">
        <v>234</v>
      </c>
      <c r="CH396" s="333">
        <v>32115240890</v>
      </c>
      <c r="CI396" s="333">
        <v>236</v>
      </c>
      <c r="CJ396" s="333">
        <v>1632000326381</v>
      </c>
      <c r="CK396" s="333">
        <v>229</v>
      </c>
      <c r="CL396" s="333">
        <v>56601447081</v>
      </c>
      <c r="CM396" s="333">
        <v>234</v>
      </c>
      <c r="CN396" s="333">
        <v>163200032766</v>
      </c>
      <c r="CO396" s="333">
        <v>236</v>
      </c>
      <c r="CP396" s="333">
        <v>32115240873</v>
      </c>
      <c r="CQ396" s="333"/>
      <c r="CR396" s="333"/>
      <c r="CS396" s="333"/>
      <c r="CT396" s="333"/>
      <c r="CU396" s="333"/>
      <c r="CV396" s="333"/>
      <c r="CW396" s="333"/>
      <c r="CX396" s="333"/>
      <c r="CY396" s="333"/>
      <c r="CZ396" s="333"/>
      <c r="DA396" s="333"/>
      <c r="DB396" s="374"/>
      <c r="DC396" s="154"/>
      <c r="DD396" s="179">
        <f t="shared" si="249"/>
        <v>142.84217843844931</v>
      </c>
      <c r="DE396" s="179">
        <f t="shared" si="250"/>
        <v>66.506966666666671</v>
      </c>
      <c r="DF396" s="179">
        <f t="shared" si="251"/>
        <v>46.204839999999997</v>
      </c>
      <c r="DG396" s="179">
        <f t="shared" si="252"/>
        <v>55.305793333333334</v>
      </c>
      <c r="DH396" s="180">
        <f t="shared" si="253"/>
        <v>95</v>
      </c>
      <c r="DI396" s="181">
        <f t="shared" si="272"/>
        <v>229</v>
      </c>
      <c r="DJ396" s="182">
        <f t="shared" si="267"/>
        <v>0</v>
      </c>
      <c r="DK396" s="182">
        <f t="shared" si="268"/>
        <v>0</v>
      </c>
      <c r="DL396" s="182">
        <f t="shared" si="273"/>
        <v>1</v>
      </c>
      <c r="DM396" s="182">
        <f t="shared" si="274"/>
        <v>0</v>
      </c>
      <c r="DN396" s="182">
        <f t="shared" si="275"/>
        <v>0</v>
      </c>
      <c r="DO396" s="182">
        <f t="shared" si="254"/>
        <v>0</v>
      </c>
      <c r="DP396" s="182">
        <f t="shared" si="255"/>
        <v>1</v>
      </c>
      <c r="DQ396" s="25">
        <f t="shared" si="256"/>
        <v>0</v>
      </c>
      <c r="DR396" s="169"/>
      <c r="DS396" s="166" t="str">
        <f t="shared" si="276"/>
        <v>A</v>
      </c>
      <c r="DT396" s="166" t="str">
        <f t="shared" si="277"/>
        <v>A</v>
      </c>
      <c r="DU396" s="167">
        <f t="shared" si="278"/>
        <v>1</v>
      </c>
      <c r="DV396" s="153" t="str">
        <f>VLOOKUP(M396,'Data Master kondisi'!$O$3:$P$11,2,FALSE)</f>
        <v>Z</v>
      </c>
      <c r="DW396" s="153">
        <f>LOOKUP(DV396,{"X","X","X","Y","Y","Y","Z","Z","Z"},{6,6,6,4,4,4,2,2,2})</f>
        <v>2</v>
      </c>
      <c r="DX396" s="153">
        <f t="shared" si="257"/>
        <v>1</v>
      </c>
      <c r="DY396" s="153">
        <f t="shared" si="279"/>
        <v>4</v>
      </c>
      <c r="DZ396" s="153" t="str">
        <f>VLOOKUP(G396,'Data Master class'!$A$5:$D$12,3,FALSE)</f>
        <v>B</v>
      </c>
      <c r="EA396" s="160" t="str">
        <f t="shared" si="280"/>
        <v>BAIK</v>
      </c>
      <c r="EB396" s="156"/>
      <c r="EC396" s="153">
        <f>VLOOKUP(G396,'Data Master class'!$A$5:$D$12,2,FALSE)</f>
        <v>3</v>
      </c>
      <c r="ED396" s="153" t="str">
        <f>VLOOKUP(H396,'Data Master class'!$E$5:$G$6,3,FALSE)</f>
        <v>X</v>
      </c>
      <c r="EE396" s="153">
        <f>VLOOKUP(H396,'Data Master class'!$E$5:$G$6,2,FALSE)</f>
        <v>2</v>
      </c>
      <c r="EF396" s="153">
        <f t="shared" si="281"/>
        <v>5</v>
      </c>
      <c r="EG396" s="153" t="str">
        <f t="shared" si="282"/>
        <v>CLASS 3</v>
      </c>
      <c r="EH396" s="153">
        <f t="shared" si="283"/>
        <v>9</v>
      </c>
      <c r="EI396" s="171"/>
      <c r="EJ396" s="441">
        <f t="shared" si="258"/>
        <v>0.1875</v>
      </c>
      <c r="EK396" s="441">
        <f t="shared" si="259"/>
        <v>0.17499999999999999</v>
      </c>
      <c r="EL396" s="441">
        <f t="shared" si="260"/>
        <v>1.2500000000000001E-2</v>
      </c>
      <c r="EM396" s="442">
        <f t="shared" si="284"/>
        <v>0.125</v>
      </c>
      <c r="EN396" s="443" t="str">
        <f t="shared" si="285"/>
        <v>CUKUP</v>
      </c>
      <c r="EO396" s="195"/>
      <c r="EP396" s="196" t="e">
        <f>'2. SUHU &amp; FISIK TRAFO'!CY396</f>
        <v>#NAME?</v>
      </c>
      <c r="EQ396" s="168" t="e">
        <f t="shared" si="286"/>
        <v>#NAME?</v>
      </c>
      <c r="ER396" s="189" t="e">
        <f t="shared" si="287"/>
        <v>#NAME?</v>
      </c>
      <c r="ES396" s="195"/>
      <c r="ET396" s="447">
        <f t="shared" si="269"/>
        <v>56.088999999999999</v>
      </c>
      <c r="EU396" s="447">
        <f t="shared" si="288"/>
        <v>44.871200000000002</v>
      </c>
      <c r="EV396" s="448">
        <f t="shared" si="261"/>
        <v>56.088999999999999</v>
      </c>
      <c r="EW396" s="449" t="str">
        <f t="shared" si="289"/>
        <v>BAIK</v>
      </c>
      <c r="EX396" s="721"/>
      <c r="EY396" s="447">
        <f t="shared" si="270"/>
        <v>48.344999999999999</v>
      </c>
      <c r="EZ396" s="447">
        <f t="shared" si="262"/>
        <v>38.676000000000002</v>
      </c>
      <c r="FA396" s="448">
        <f t="shared" si="271"/>
        <v>48.344999999999999</v>
      </c>
      <c r="FB396" s="449" t="str">
        <f t="shared" si="263"/>
        <v>BAIK</v>
      </c>
      <c r="FC396" s="195"/>
      <c r="FD396" s="453">
        <f t="shared" si="264"/>
        <v>51</v>
      </c>
      <c r="FE396" s="454">
        <f t="shared" si="265"/>
        <v>144.50867052023122</v>
      </c>
      <c r="FF396" s="725">
        <f t="shared" si="266"/>
        <v>35.292000000000002</v>
      </c>
      <c r="FG396" s="202" t="str">
        <f t="shared" si="290"/>
        <v>BURUK</v>
      </c>
    </row>
    <row r="397" spans="1:163">
      <c r="A397" s="347">
        <v>385</v>
      </c>
      <c r="B397" s="764" t="s">
        <v>2239</v>
      </c>
      <c r="C397" s="331" t="s">
        <v>2159</v>
      </c>
      <c r="D397" s="259" t="s">
        <v>2126</v>
      </c>
      <c r="E397" s="319" t="s">
        <v>2122</v>
      </c>
      <c r="F397" s="319" t="s">
        <v>2122</v>
      </c>
      <c r="G397" s="208" t="s">
        <v>206</v>
      </c>
      <c r="H397" s="214" t="s">
        <v>208</v>
      </c>
      <c r="I397" s="463"/>
      <c r="J397" s="462"/>
      <c r="K397" s="259" t="s">
        <v>315</v>
      </c>
      <c r="L397" s="259" t="s">
        <v>700</v>
      </c>
      <c r="M397" s="259">
        <v>100</v>
      </c>
      <c r="N397" s="259">
        <v>12180918</v>
      </c>
      <c r="O397" s="259">
        <v>2012</v>
      </c>
      <c r="P397" s="259" t="s">
        <v>316</v>
      </c>
      <c r="Q397" s="461">
        <v>0.79791666666278616</v>
      </c>
      <c r="R397" s="433">
        <v>44806</v>
      </c>
      <c r="S397" s="331" t="s">
        <v>318</v>
      </c>
      <c r="T397" s="331" t="s">
        <v>607</v>
      </c>
      <c r="U397" s="259">
        <v>3</v>
      </c>
      <c r="V397" s="259">
        <v>3</v>
      </c>
      <c r="W397" s="259">
        <v>3</v>
      </c>
      <c r="X397" s="259">
        <v>20000</v>
      </c>
      <c r="Y397" s="332">
        <v>395</v>
      </c>
      <c r="Z397" s="332">
        <v>393</v>
      </c>
      <c r="AA397" s="332">
        <v>391</v>
      </c>
      <c r="AB397" s="332">
        <v>232</v>
      </c>
      <c r="AC397" s="332">
        <v>221</v>
      </c>
      <c r="AD397" s="332">
        <v>226</v>
      </c>
      <c r="AE397" s="332">
        <v>80</v>
      </c>
      <c r="AF397" s="332">
        <v>15</v>
      </c>
      <c r="AG397" s="332">
        <v>97</v>
      </c>
      <c r="AH397" s="332">
        <v>87</v>
      </c>
      <c r="AI397" s="332">
        <v>0</v>
      </c>
      <c r="AJ397" s="332">
        <v>6</v>
      </c>
      <c r="AK397" s="332">
        <v>7</v>
      </c>
      <c r="AL397" s="332">
        <v>8</v>
      </c>
      <c r="AM397" s="332">
        <v>25</v>
      </c>
      <c r="AN397" s="332">
        <v>8</v>
      </c>
      <c r="AO397" s="332">
        <v>17</v>
      </c>
      <c r="AP397" s="332">
        <v>20</v>
      </c>
      <c r="AQ397" s="332">
        <v>55</v>
      </c>
      <c r="AR397" s="332">
        <v>1</v>
      </c>
      <c r="AS397" s="332">
        <v>73</v>
      </c>
      <c r="AT397" s="332">
        <v>59</v>
      </c>
      <c r="AU397" s="332"/>
      <c r="AV397" s="332"/>
      <c r="AW397" s="332"/>
      <c r="AX397" s="332"/>
      <c r="AY397" s="332">
        <v>0.97899999999999998</v>
      </c>
      <c r="AZ397" s="332">
        <v>0.93500000000000005</v>
      </c>
      <c r="BA397" s="332">
        <v>0.94899999999999995</v>
      </c>
      <c r="BB397" s="261">
        <v>400</v>
      </c>
      <c r="BC397" s="261">
        <v>402</v>
      </c>
      <c r="BD397" s="261">
        <v>403</v>
      </c>
      <c r="BE397" s="261">
        <v>232</v>
      </c>
      <c r="BF397" s="261">
        <v>231</v>
      </c>
      <c r="BG397" s="261">
        <v>227</v>
      </c>
      <c r="BH397" s="261">
        <v>62</v>
      </c>
      <c r="BI397" s="261">
        <v>10</v>
      </c>
      <c r="BJ397" s="261">
        <v>72</v>
      </c>
      <c r="BK397" s="261">
        <v>55</v>
      </c>
      <c r="BL397" s="261">
        <v>0</v>
      </c>
      <c r="BM397" s="261">
        <v>3</v>
      </c>
      <c r="BN397" s="261">
        <v>2</v>
      </c>
      <c r="BO397" s="261">
        <v>2</v>
      </c>
      <c r="BP397" s="261">
        <v>18</v>
      </c>
      <c r="BQ397" s="261">
        <v>6</v>
      </c>
      <c r="BR397" s="261">
        <v>12</v>
      </c>
      <c r="BS397" s="261">
        <v>12</v>
      </c>
      <c r="BT397" s="261">
        <v>44</v>
      </c>
      <c r="BU397" s="261">
        <v>1</v>
      </c>
      <c r="BV397" s="261">
        <v>58</v>
      </c>
      <c r="BW397" s="261">
        <v>41</v>
      </c>
      <c r="BX397" s="261"/>
      <c r="BY397" s="261"/>
      <c r="BZ397" s="261"/>
      <c r="CA397" s="261"/>
      <c r="CB397" s="720">
        <v>0.91</v>
      </c>
      <c r="CC397" s="720">
        <v>0.79600000000000004</v>
      </c>
      <c r="CD397" s="720">
        <v>0.86799999999999999</v>
      </c>
      <c r="CE397" s="333">
        <v>230</v>
      </c>
      <c r="CF397" s="333">
        <v>34011458170</v>
      </c>
      <c r="CG397" s="333">
        <v>229</v>
      </c>
      <c r="CH397" s="333">
        <v>34011896155</v>
      </c>
      <c r="CI397" s="333">
        <v>225</v>
      </c>
      <c r="CJ397" s="333">
        <v>56613424736</v>
      </c>
      <c r="CK397" s="333">
        <v>230</v>
      </c>
      <c r="CL397" s="333">
        <v>32115440367</v>
      </c>
      <c r="CM397" s="333">
        <v>229</v>
      </c>
      <c r="CN397" s="333">
        <v>32115440791</v>
      </c>
      <c r="CO397" s="333">
        <v>225</v>
      </c>
      <c r="CP397" s="333">
        <v>32115440631</v>
      </c>
      <c r="CQ397" s="333">
        <v>230</v>
      </c>
      <c r="CR397" s="333">
        <v>163200048431</v>
      </c>
      <c r="CS397" s="333">
        <v>229</v>
      </c>
      <c r="CT397" s="333">
        <v>163200048760</v>
      </c>
      <c r="CU397" s="333">
        <v>225</v>
      </c>
      <c r="CV397" s="333">
        <v>163200048760</v>
      </c>
      <c r="CW397" s="333"/>
      <c r="CX397" s="333"/>
      <c r="CY397" s="333"/>
      <c r="CZ397" s="333"/>
      <c r="DA397" s="333"/>
      <c r="DB397" s="374"/>
      <c r="DC397" s="154"/>
      <c r="DD397" s="179">
        <f t="shared" ref="DD397:DD460" si="291">((M397*1000)/(1.73*AVERAGE(Y397:AA397)))</f>
        <v>147.08261630557885</v>
      </c>
      <c r="DE397" s="179">
        <f t="shared" ref="DE397:DE460" si="292">((AE397/((M397*1000)/(1.73*AVERAGE(Y397:AA397)))*100))</f>
        <v>54.391199999999998</v>
      </c>
      <c r="DF397" s="179">
        <f t="shared" ref="DF397:DF460" si="293">((AF397/((M397*1000)/(1.73*AVERAGE(Y397:AA397)))*100))</f>
        <v>10.19835</v>
      </c>
      <c r="DG397" s="179">
        <f t="shared" ref="DG397:DG460" si="294">((AG397/((M397*1000)/(1.73*AVERAGE(Y397:AA397)))*100))</f>
        <v>65.949329999999989</v>
      </c>
      <c r="DH397" s="180">
        <f t="shared" ref="DH397:DH460" si="295">MAX(AE397:AG397)</f>
        <v>97</v>
      </c>
      <c r="DI397" s="181">
        <f t="shared" si="272"/>
        <v>225</v>
      </c>
      <c r="DJ397" s="182">
        <f t="shared" si="267"/>
        <v>0</v>
      </c>
      <c r="DK397" s="182">
        <f t="shared" si="268"/>
        <v>1</v>
      </c>
      <c r="DL397" s="182">
        <f t="shared" si="273"/>
        <v>0</v>
      </c>
      <c r="DM397" s="182">
        <f t="shared" si="274"/>
        <v>0</v>
      </c>
      <c r="DN397" s="182">
        <f t="shared" si="275"/>
        <v>0</v>
      </c>
      <c r="DO397" s="182">
        <f t="shared" ref="DO397:DO460" si="296">IF(ISERR(DH397/(M397/(1.732*0.001*MAX(Y397:AA397)))&lt;0.5),0,IF(DH397/(M397/(1.732*0.001*MAX(Y397:AA397)))&lt;0.5,1,0))</f>
        <v>0</v>
      </c>
      <c r="DP397" s="182">
        <f t="shared" ref="DP397:DP460" si="297">IF(ISERR(AND(DH397/(M397/(1.732*0.001*MAX(Y397:AA397)))&gt;0.5,DH397/(M397/(1.732*0.001*MAX(Y397:AA397)))&lt;0.8)),0,IF(AND(DH397/(M397/(1.732*0.001*MAX(Y397:AA397)))&gt;0.5,DH397/(M397/(1.732*0.001*MAX(Y397:AA397)))&lt;0.8),1,0))</f>
        <v>1</v>
      </c>
      <c r="DQ397" s="25">
        <f t="shared" ref="DQ397:DQ460" si="298">IF(ISERR(AND(DH397/(M397/(1.732*0.001*MAX(Y397:AA397)))&gt;=0.8,DH397/(M397/(1.732*0.001*MAX(Y397:AA397)))&lt;=1)),0,IF(AND(DH397/(M397/(1.732*0.001*MAX(Y397:AA397)))&gt;=0.8,DH397/(M397/(1.732*0.001*MAX(Y397:AA397)))&lt;=1),1,0))</f>
        <v>0</v>
      </c>
      <c r="DR397" s="169"/>
      <c r="DS397" s="166" t="str">
        <f t="shared" si="276"/>
        <v>A</v>
      </c>
      <c r="DT397" s="166" t="str">
        <f t="shared" si="277"/>
        <v>C</v>
      </c>
      <c r="DU397" s="167">
        <f t="shared" si="278"/>
        <v>3</v>
      </c>
      <c r="DV397" s="153" t="str">
        <f>VLOOKUP(M397,'Data Master kondisi'!$O$3:$P$11,2,FALSE)</f>
        <v>Z</v>
      </c>
      <c r="DW397" s="153">
        <f>LOOKUP(DV397,{"X","X","X","Y","Y","Y","Z","Z","Z"},{6,6,6,4,4,4,2,2,2})</f>
        <v>2</v>
      </c>
      <c r="DX397" s="153">
        <f t="shared" ref="DX397:DX460" si="299">IF(O397&gt;=2010,1,IF(AND(O397&lt;=2009,O397&gt;=2000),2,IF(AND(O397&lt;=1999,O397&gt;=1990),3,IF(AND(O397&lt;=1989,O397&gt;=1980),4,IF(AND(O397&lt;=1979,O397&gt;=1970),5,0)))))</f>
        <v>1</v>
      </c>
      <c r="DY397" s="153">
        <f t="shared" si="279"/>
        <v>6</v>
      </c>
      <c r="DZ397" s="153" t="str">
        <f>VLOOKUP(G397,'Data Master class'!$A$5:$D$12,3,FALSE)</f>
        <v>B</v>
      </c>
      <c r="EA397" s="160" t="str">
        <f t="shared" si="280"/>
        <v>CUKUP</v>
      </c>
      <c r="EB397" s="156"/>
      <c r="EC397" s="153">
        <f>VLOOKUP(G397,'Data Master class'!$A$5:$D$12,2,FALSE)</f>
        <v>3</v>
      </c>
      <c r="ED397" s="153" t="str">
        <f>VLOOKUP(H397,'Data Master class'!$E$5:$G$6,3,FALSE)</f>
        <v>X</v>
      </c>
      <c r="EE397" s="153">
        <f>VLOOKUP(H397,'Data Master class'!$E$5:$G$6,2,FALSE)</f>
        <v>2</v>
      </c>
      <c r="EF397" s="153">
        <f t="shared" si="281"/>
        <v>5</v>
      </c>
      <c r="EG397" s="153" t="str">
        <f t="shared" si="282"/>
        <v>CLASS 3</v>
      </c>
      <c r="EH397" s="153">
        <f t="shared" si="283"/>
        <v>11</v>
      </c>
      <c r="EI397" s="171"/>
      <c r="EJ397" s="441">
        <f t="shared" ref="EJ397:EJ460" si="300">ABS(AE397-AVERAGE(AE397:AG397))/((AE397+AF397+AG397)/3)</f>
        <v>0.25</v>
      </c>
      <c r="EK397" s="441">
        <f t="shared" ref="EK397:EK460" si="301">ABS(AF397-AVERAGE(AE397:AG397))/((AE397+AF397+AG397)/3)</f>
        <v>0.765625</v>
      </c>
      <c r="EL397" s="441">
        <f t="shared" ref="EL397:EL460" si="302">ABS(AG397-AVERAGE(AE397:AG397))/((AE397+AF397+AG397)/3)</f>
        <v>0.515625</v>
      </c>
      <c r="EM397" s="442">
        <f t="shared" si="284"/>
        <v>0.51041666666666663</v>
      </c>
      <c r="EN397" s="443" t="str">
        <f t="shared" si="285"/>
        <v>BURUK</v>
      </c>
      <c r="EO397" s="195"/>
      <c r="EP397" s="196" t="e">
        <f>'2. SUHU &amp; FISIK TRAFO'!CY397</f>
        <v>#NAME?</v>
      </c>
      <c r="EQ397" s="168" t="e">
        <f t="shared" si="286"/>
        <v>#NAME?</v>
      </c>
      <c r="ER397" s="189" t="e">
        <f t="shared" si="287"/>
        <v>#NAME?</v>
      </c>
      <c r="ES397" s="195"/>
      <c r="ET397" s="447">
        <f t="shared" si="269"/>
        <v>43.797000000000004</v>
      </c>
      <c r="EU397" s="447">
        <f t="shared" si="288"/>
        <v>35.037600000000005</v>
      </c>
      <c r="EV397" s="448">
        <f t="shared" ref="EV397:EV460" si="303">(ET397/M397)*100</f>
        <v>43.797000000000004</v>
      </c>
      <c r="EW397" s="449" t="str">
        <f t="shared" si="289"/>
        <v>BAIK</v>
      </c>
      <c r="EX397" s="721"/>
      <c r="EY397" s="447">
        <f t="shared" si="270"/>
        <v>33.038000000000004</v>
      </c>
      <c r="EZ397" s="447">
        <f t="shared" ref="EZ397:EZ460" si="304">EY397*0.8</f>
        <v>26.430400000000006</v>
      </c>
      <c r="FA397" s="448">
        <f t="shared" si="271"/>
        <v>33.038000000000004</v>
      </c>
      <c r="FB397" s="449" t="str">
        <f t="shared" ref="FB397:FB460" si="305">IF(AND(FA397&gt;0,FA397&lt;60),"BAIK",IF(AND(FA397&gt;=60,FA397&lt;80),"CUKUP",IF(AND(FA397&gt;=80,FA397&lt;100),"KURANG",IF(AND(FA397&gt;=100),"BURUK",0))))</f>
        <v>BAIK</v>
      </c>
      <c r="FC397" s="195"/>
      <c r="FD397" s="453">
        <f t="shared" ref="FD397:FD460" si="306">AH397</f>
        <v>87</v>
      </c>
      <c r="FE397" s="454">
        <f t="shared" ref="FE397:FE460" si="307">M397/(1.73*400)*1000</f>
        <v>144.50867052023122</v>
      </c>
      <c r="FF397" s="725">
        <f t="shared" ref="FF397:FF460" si="308">FD397/(FE397)*100</f>
        <v>60.204000000000001</v>
      </c>
      <c r="FG397" s="202" t="str">
        <f t="shared" si="290"/>
        <v>BURUK</v>
      </c>
    </row>
    <row r="398" spans="1:163">
      <c r="A398" s="347">
        <v>386</v>
      </c>
      <c r="B398" s="764" t="s">
        <v>2239</v>
      </c>
      <c r="C398" s="331" t="s">
        <v>2160</v>
      </c>
      <c r="D398" s="259" t="s">
        <v>2161</v>
      </c>
      <c r="E398" s="319" t="s">
        <v>2122</v>
      </c>
      <c r="F398" s="319" t="s">
        <v>2122</v>
      </c>
      <c r="G398" s="208" t="s">
        <v>206</v>
      </c>
      <c r="H398" s="214" t="s">
        <v>209</v>
      </c>
      <c r="I398" s="463"/>
      <c r="J398" s="462"/>
      <c r="K398" s="259" t="s">
        <v>315</v>
      </c>
      <c r="L398" s="259" t="s">
        <v>2162</v>
      </c>
      <c r="M398" s="259">
        <v>100</v>
      </c>
      <c r="N398" s="259" t="s">
        <v>2163</v>
      </c>
      <c r="O398" s="259">
        <v>2013</v>
      </c>
      <c r="P398" s="259" t="s">
        <v>316</v>
      </c>
      <c r="Q398" s="461">
        <v>0.76388888889050577</v>
      </c>
      <c r="R398" s="433">
        <v>44806</v>
      </c>
      <c r="S398" s="331" t="s">
        <v>318</v>
      </c>
      <c r="T398" s="331" t="s">
        <v>607</v>
      </c>
      <c r="U398" s="259">
        <v>1</v>
      </c>
      <c r="V398" s="259">
        <v>1</v>
      </c>
      <c r="W398" s="259">
        <v>3</v>
      </c>
      <c r="X398" s="259">
        <v>20000</v>
      </c>
      <c r="Y398" s="332">
        <v>400</v>
      </c>
      <c r="Z398" s="332">
        <v>402</v>
      </c>
      <c r="AA398" s="332">
        <v>399</v>
      </c>
      <c r="AB398" s="332">
        <v>232</v>
      </c>
      <c r="AC398" s="332">
        <v>229</v>
      </c>
      <c r="AD398" s="332">
        <v>228</v>
      </c>
      <c r="AE398" s="332">
        <v>46</v>
      </c>
      <c r="AF398" s="332">
        <v>45</v>
      </c>
      <c r="AG398" s="332">
        <v>44</v>
      </c>
      <c r="AH398" s="332">
        <v>2</v>
      </c>
      <c r="AI398" s="332"/>
      <c r="AJ398" s="332"/>
      <c r="AK398" s="332"/>
      <c r="AL398" s="332"/>
      <c r="AM398" s="332"/>
      <c r="AN398" s="332"/>
      <c r="AO398" s="332"/>
      <c r="AP398" s="332"/>
      <c r="AQ398" s="332">
        <v>46</v>
      </c>
      <c r="AR398" s="332">
        <v>45</v>
      </c>
      <c r="AS398" s="332">
        <v>44</v>
      </c>
      <c r="AT398" s="332">
        <v>2</v>
      </c>
      <c r="AU398" s="332"/>
      <c r="AV398" s="332"/>
      <c r="AW398" s="332"/>
      <c r="AX398" s="332"/>
      <c r="AY398" s="332">
        <v>897</v>
      </c>
      <c r="AZ398" s="332">
        <v>926</v>
      </c>
      <c r="BA398" s="332">
        <v>904</v>
      </c>
      <c r="BB398" s="261">
        <v>400</v>
      </c>
      <c r="BC398" s="261">
        <v>400</v>
      </c>
      <c r="BD398" s="261">
        <v>397</v>
      </c>
      <c r="BE398" s="261">
        <v>230</v>
      </c>
      <c r="BF398" s="261">
        <v>230</v>
      </c>
      <c r="BG398" s="261">
        <v>228</v>
      </c>
      <c r="BH398" s="261">
        <v>60</v>
      </c>
      <c r="BI398" s="261">
        <v>60</v>
      </c>
      <c r="BJ398" s="261">
        <v>57</v>
      </c>
      <c r="BK398" s="261">
        <v>2</v>
      </c>
      <c r="BL398" s="261"/>
      <c r="BM398" s="261"/>
      <c r="BN398" s="261"/>
      <c r="BO398" s="261"/>
      <c r="BP398" s="261"/>
      <c r="BQ398" s="261"/>
      <c r="BR398" s="261"/>
      <c r="BS398" s="261"/>
      <c r="BT398" s="261">
        <v>60</v>
      </c>
      <c r="BU398" s="261">
        <v>60</v>
      </c>
      <c r="BV398" s="261">
        <v>57</v>
      </c>
      <c r="BW398" s="261">
        <v>2</v>
      </c>
      <c r="BX398" s="261"/>
      <c r="BY398" s="261"/>
      <c r="BZ398" s="261"/>
      <c r="CA398" s="261"/>
      <c r="CB398" s="720">
        <v>0.83799999999999997</v>
      </c>
      <c r="CC398" s="720">
        <v>0.877</v>
      </c>
      <c r="CD398" s="720">
        <v>0.85899999999999999</v>
      </c>
      <c r="CE398" s="333"/>
      <c r="CF398" s="333"/>
      <c r="CG398" s="333"/>
      <c r="CH398" s="333"/>
      <c r="CI398" s="333"/>
      <c r="CJ398" s="333"/>
      <c r="CK398" s="333"/>
      <c r="CL398" s="333"/>
      <c r="CM398" s="333"/>
      <c r="CN398" s="333"/>
      <c r="CO398" s="333"/>
      <c r="CP398" s="333"/>
      <c r="CQ398" s="333"/>
      <c r="CR398" s="333" t="s">
        <v>2164</v>
      </c>
      <c r="CS398" s="333"/>
      <c r="CT398" s="333"/>
      <c r="CU398" s="333"/>
      <c r="CV398" s="333"/>
      <c r="CW398" s="333"/>
      <c r="CX398" s="333"/>
      <c r="CY398" s="333"/>
      <c r="CZ398" s="333"/>
      <c r="DA398" s="333"/>
      <c r="DB398" s="374"/>
      <c r="DC398" s="154"/>
      <c r="DD398" s="179">
        <f t="shared" si="291"/>
        <v>144.38834689781638</v>
      </c>
      <c r="DE398" s="179">
        <f t="shared" si="292"/>
        <v>31.858526666666663</v>
      </c>
      <c r="DF398" s="179">
        <f t="shared" si="293"/>
        <v>31.165949999999999</v>
      </c>
      <c r="DG398" s="179">
        <f t="shared" si="294"/>
        <v>30.473373333333331</v>
      </c>
      <c r="DH398" s="180">
        <f t="shared" si="295"/>
        <v>46</v>
      </c>
      <c r="DI398" s="181">
        <f t="shared" si="272"/>
        <v>0</v>
      </c>
      <c r="DJ398" s="182">
        <f t="shared" ref="DJ398:DJ461" si="309">IF(AND(EV398&lt;=25),1,0)</f>
        <v>0</v>
      </c>
      <c r="DK398" s="182">
        <f t="shared" ref="DK398:DK461" si="310">IF(AND(EV398&gt;25,EV398&lt;=50),1,0)</f>
        <v>1</v>
      </c>
      <c r="DL398" s="182">
        <f t="shared" si="273"/>
        <v>0</v>
      </c>
      <c r="DM398" s="182">
        <f t="shared" si="274"/>
        <v>0</v>
      </c>
      <c r="DN398" s="182">
        <f t="shared" si="275"/>
        <v>0</v>
      </c>
      <c r="DO398" s="182">
        <f t="shared" si="296"/>
        <v>1</v>
      </c>
      <c r="DP398" s="182">
        <f t="shared" si="297"/>
        <v>0</v>
      </c>
      <c r="DQ398" s="25">
        <f t="shared" si="298"/>
        <v>0</v>
      </c>
      <c r="DR398" s="169"/>
      <c r="DS398" s="166" t="str">
        <f t="shared" si="276"/>
        <v>A</v>
      </c>
      <c r="DT398" s="166" t="str">
        <f t="shared" si="277"/>
        <v>A</v>
      </c>
      <c r="DU398" s="167">
        <f t="shared" si="278"/>
        <v>1</v>
      </c>
      <c r="DV398" s="153" t="str">
        <f>VLOOKUP(M398,'Data Master kondisi'!$O$3:$P$11,2,FALSE)</f>
        <v>Z</v>
      </c>
      <c r="DW398" s="153">
        <f>LOOKUP(DV398,{"X","X","X","Y","Y","Y","Z","Z","Z"},{6,6,6,4,4,4,2,2,2})</f>
        <v>2</v>
      </c>
      <c r="DX398" s="153">
        <f t="shared" si="299"/>
        <v>1</v>
      </c>
      <c r="DY398" s="153">
        <f t="shared" si="279"/>
        <v>4</v>
      </c>
      <c r="DZ398" s="153" t="str">
        <f>VLOOKUP(G398,'Data Master class'!$A$5:$D$12,3,FALSE)</f>
        <v>B</v>
      </c>
      <c r="EA398" s="160" t="str">
        <f t="shared" si="280"/>
        <v>BAIK</v>
      </c>
      <c r="EB398" s="156"/>
      <c r="EC398" s="153">
        <f>VLOOKUP(G398,'Data Master class'!$A$5:$D$12,2,FALSE)</f>
        <v>3</v>
      </c>
      <c r="ED398" s="153" t="str">
        <f>VLOOKUP(H398,'Data Master class'!$E$5:$G$6,3,FALSE)</f>
        <v>Y</v>
      </c>
      <c r="EE398" s="153">
        <f>VLOOKUP(H398,'Data Master class'!$E$5:$G$6,2,FALSE)</f>
        <v>1</v>
      </c>
      <c r="EF398" s="153">
        <f t="shared" si="281"/>
        <v>4</v>
      </c>
      <c r="EG398" s="153" t="str">
        <f t="shared" si="282"/>
        <v>CLASS 3</v>
      </c>
      <c r="EH398" s="153">
        <f t="shared" si="283"/>
        <v>8</v>
      </c>
      <c r="EI398" s="171"/>
      <c r="EJ398" s="441">
        <f t="shared" si="300"/>
        <v>2.2222222222222223E-2</v>
      </c>
      <c r="EK398" s="441">
        <f t="shared" si="301"/>
        <v>0</v>
      </c>
      <c r="EL398" s="441">
        <f t="shared" si="302"/>
        <v>2.2222222222222223E-2</v>
      </c>
      <c r="EM398" s="442">
        <f t="shared" si="284"/>
        <v>1.4814814814814815E-2</v>
      </c>
      <c r="EN398" s="443" t="str">
        <f t="shared" si="285"/>
        <v>BAIK</v>
      </c>
      <c r="EO398" s="195"/>
      <c r="EP398" s="196" t="e">
        <f>'2. SUHU &amp; FISIK TRAFO'!CY398</f>
        <v>#NAME?</v>
      </c>
      <c r="EQ398" s="168" t="e">
        <f t="shared" si="286"/>
        <v>#NAME?</v>
      </c>
      <c r="ER398" s="189" t="e">
        <f t="shared" si="287"/>
        <v>#NAME?</v>
      </c>
      <c r="ES398" s="195"/>
      <c r="ET398" s="447">
        <f t="shared" ref="ET398:ET461" si="311">((AB398*AE398)+(AC398*AF398)+(AD398*AG398))*0.001</f>
        <v>31.009</v>
      </c>
      <c r="EU398" s="447">
        <f t="shared" si="288"/>
        <v>24.807200000000002</v>
      </c>
      <c r="EV398" s="448">
        <f t="shared" si="303"/>
        <v>31.008999999999997</v>
      </c>
      <c r="EW398" s="449" t="str">
        <f t="shared" si="289"/>
        <v>BAIK</v>
      </c>
      <c r="EX398" s="721"/>
      <c r="EY398" s="447">
        <f t="shared" ref="EY398:EY461" si="312">((BE398*BH398)+(BF398*BI398)+(BG398*BJ398))*0.001</f>
        <v>40.596000000000004</v>
      </c>
      <c r="EZ398" s="447">
        <f t="shared" si="304"/>
        <v>32.476800000000004</v>
      </c>
      <c r="FA398" s="448">
        <f t="shared" ref="FA398:FA461" si="313">(EY398/M398)*100</f>
        <v>40.596000000000004</v>
      </c>
      <c r="FB398" s="449" t="str">
        <f t="shared" si="305"/>
        <v>BAIK</v>
      </c>
      <c r="FC398" s="195"/>
      <c r="FD398" s="453">
        <f t="shared" si="306"/>
        <v>2</v>
      </c>
      <c r="FE398" s="454">
        <f t="shared" si="307"/>
        <v>144.50867052023122</v>
      </c>
      <c r="FF398" s="725">
        <f t="shared" si="308"/>
        <v>1.3839999999999999</v>
      </c>
      <c r="FG398" s="202" t="str">
        <f t="shared" si="290"/>
        <v>BAIK</v>
      </c>
    </row>
    <row r="399" spans="1:163" s="842" customFormat="1">
      <c r="A399" s="347">
        <v>387</v>
      </c>
      <c r="B399" s="836" t="s">
        <v>2239</v>
      </c>
      <c r="C399" s="667" t="s">
        <v>2165</v>
      </c>
      <c r="D399" s="668" t="s">
        <v>2166</v>
      </c>
      <c r="E399" s="669" t="s">
        <v>2122</v>
      </c>
      <c r="F399" s="669" t="s">
        <v>2122</v>
      </c>
      <c r="G399" s="670" t="s">
        <v>206</v>
      </c>
      <c r="H399" s="671" t="s">
        <v>208</v>
      </c>
      <c r="I399" s="672"/>
      <c r="J399" s="673"/>
      <c r="K399" s="668" t="s">
        <v>315</v>
      </c>
      <c r="L399" s="668" t="s">
        <v>614</v>
      </c>
      <c r="M399" s="668">
        <v>25</v>
      </c>
      <c r="N399" s="668">
        <v>77895</v>
      </c>
      <c r="O399" s="668">
        <v>2004</v>
      </c>
      <c r="P399" s="668" t="s">
        <v>316</v>
      </c>
      <c r="Q399" s="837">
        <v>0.76875000000291038</v>
      </c>
      <c r="R399" s="674">
        <v>44810</v>
      </c>
      <c r="S399" s="667" t="s">
        <v>318</v>
      </c>
      <c r="T399" s="667" t="s">
        <v>607</v>
      </c>
      <c r="U399" s="668">
        <v>2</v>
      </c>
      <c r="V399" s="668">
        <v>2</v>
      </c>
      <c r="W399" s="668">
        <v>3</v>
      </c>
      <c r="X399" s="668">
        <v>20000</v>
      </c>
      <c r="Y399" s="675">
        <v>416</v>
      </c>
      <c r="Z399" s="675">
        <v>414</v>
      </c>
      <c r="AA399" s="675">
        <v>417</v>
      </c>
      <c r="AB399" s="675">
        <v>243</v>
      </c>
      <c r="AC399" s="675">
        <v>239</v>
      </c>
      <c r="AD399" s="675">
        <v>236</v>
      </c>
      <c r="AE399" s="675">
        <v>21</v>
      </c>
      <c r="AF399" s="675">
        <v>31</v>
      </c>
      <c r="AG399" s="675">
        <v>44</v>
      </c>
      <c r="AH399" s="675">
        <v>25</v>
      </c>
      <c r="AI399" s="675">
        <v>17</v>
      </c>
      <c r="AJ399" s="675">
        <v>10</v>
      </c>
      <c r="AK399" s="675">
        <v>15</v>
      </c>
      <c r="AL399" s="675">
        <v>13</v>
      </c>
      <c r="AM399" s="675">
        <v>11</v>
      </c>
      <c r="AN399" s="675">
        <v>11</v>
      </c>
      <c r="AO399" s="675">
        <v>21</v>
      </c>
      <c r="AP399" s="675">
        <v>7</v>
      </c>
      <c r="AQ399" s="675"/>
      <c r="AR399" s="675"/>
      <c r="AS399" s="675"/>
      <c r="AT399" s="675"/>
      <c r="AU399" s="675"/>
      <c r="AV399" s="675"/>
      <c r="AW399" s="675"/>
      <c r="AX399" s="675"/>
      <c r="AY399" s="675">
        <v>924</v>
      </c>
      <c r="AZ399" s="675">
        <v>830</v>
      </c>
      <c r="BA399" s="675">
        <v>927</v>
      </c>
      <c r="BB399" s="676">
        <v>415</v>
      </c>
      <c r="BC399" s="676">
        <v>413</v>
      </c>
      <c r="BD399" s="676">
        <v>412</v>
      </c>
      <c r="BE399" s="676">
        <v>238</v>
      </c>
      <c r="BF399" s="676">
        <v>240</v>
      </c>
      <c r="BG399" s="676">
        <v>236</v>
      </c>
      <c r="BH399" s="676">
        <v>22</v>
      </c>
      <c r="BI399" s="676">
        <v>17</v>
      </c>
      <c r="BJ399" s="676">
        <v>29</v>
      </c>
      <c r="BK399" s="676">
        <v>9</v>
      </c>
      <c r="BL399" s="676">
        <v>10</v>
      </c>
      <c r="BM399" s="676">
        <v>8</v>
      </c>
      <c r="BN399" s="676">
        <v>12</v>
      </c>
      <c r="BO399" s="676">
        <v>7</v>
      </c>
      <c r="BP399" s="676">
        <v>12</v>
      </c>
      <c r="BQ399" s="676">
        <v>9</v>
      </c>
      <c r="BR399" s="676">
        <v>17</v>
      </c>
      <c r="BS399" s="676">
        <v>2</v>
      </c>
      <c r="BT399" s="676"/>
      <c r="BU399" s="676"/>
      <c r="BV399" s="676"/>
      <c r="BW399" s="676"/>
      <c r="BX399" s="676"/>
      <c r="BY399" s="676"/>
      <c r="BZ399" s="676"/>
      <c r="CA399" s="676"/>
      <c r="CB399" s="838">
        <v>0.89400000000000002</v>
      </c>
      <c r="CC399" s="838">
        <v>0.74099999999999999</v>
      </c>
      <c r="CD399" s="838">
        <v>0.81699999999999995</v>
      </c>
      <c r="CE399" s="677">
        <v>236</v>
      </c>
      <c r="CF399" s="677">
        <v>56601406103</v>
      </c>
      <c r="CG399" s="677">
        <v>238</v>
      </c>
      <c r="CH399" s="677">
        <v>163200014303</v>
      </c>
      <c r="CI399" s="677">
        <v>234</v>
      </c>
      <c r="CJ399" s="677">
        <v>3401457321</v>
      </c>
      <c r="CK399" s="677">
        <v>236</v>
      </c>
      <c r="CL399" s="677">
        <v>3401457883</v>
      </c>
      <c r="CM399" s="677">
        <v>238</v>
      </c>
      <c r="CN399" s="677">
        <v>56601406173</v>
      </c>
      <c r="CO399" s="677">
        <v>234</v>
      </c>
      <c r="CP399" s="677">
        <v>32115440370</v>
      </c>
      <c r="CQ399" s="677"/>
      <c r="CR399" s="677"/>
      <c r="CS399" s="677"/>
      <c r="CT399" s="677"/>
      <c r="CU399" s="677"/>
      <c r="CV399" s="677"/>
      <c r="CW399" s="677"/>
      <c r="CX399" s="677"/>
      <c r="CY399" s="677"/>
      <c r="CZ399" s="677"/>
      <c r="DA399" s="677"/>
      <c r="DB399" s="678"/>
      <c r="DC399" s="679"/>
      <c r="DD399" s="680">
        <f t="shared" si="291"/>
        <v>34.765518168459792</v>
      </c>
      <c r="DE399" s="680">
        <f t="shared" si="292"/>
        <v>60.404679999999999</v>
      </c>
      <c r="DF399" s="680">
        <f t="shared" si="293"/>
        <v>89.168813333333347</v>
      </c>
      <c r="DG399" s="680">
        <f t="shared" si="294"/>
        <v>126.56218666666668</v>
      </c>
      <c r="DH399" s="681">
        <f t="shared" si="295"/>
        <v>44</v>
      </c>
      <c r="DI399" s="682">
        <f t="shared" si="272"/>
        <v>234</v>
      </c>
      <c r="DJ399" s="683">
        <f t="shared" si="309"/>
        <v>0</v>
      </c>
      <c r="DK399" s="683">
        <f t="shared" si="310"/>
        <v>0</v>
      </c>
      <c r="DL399" s="683">
        <f t="shared" si="273"/>
        <v>0</v>
      </c>
      <c r="DM399" s="683">
        <f t="shared" si="274"/>
        <v>1</v>
      </c>
      <c r="DN399" s="683">
        <f t="shared" si="275"/>
        <v>0</v>
      </c>
      <c r="DO399" s="683">
        <f t="shared" si="296"/>
        <v>0</v>
      </c>
      <c r="DP399" s="683">
        <f t="shared" si="297"/>
        <v>0</v>
      </c>
      <c r="DQ399" s="684">
        <f t="shared" si="298"/>
        <v>0</v>
      </c>
      <c r="DR399" s="685"/>
      <c r="DS399" s="686" t="str">
        <f t="shared" si="276"/>
        <v>C</v>
      </c>
      <c r="DT399" s="686" t="str">
        <f t="shared" si="277"/>
        <v>B</v>
      </c>
      <c r="DU399" s="687">
        <f t="shared" si="278"/>
        <v>8</v>
      </c>
      <c r="DV399" s="688" t="str">
        <f>VLOOKUP(M399,'Data Master kondisi'!$O$3:$P$11,2,FALSE)</f>
        <v>Z</v>
      </c>
      <c r="DW399" s="688">
        <f>LOOKUP(DV399,{"X","X","X","Y","Y","Y","Z","Z","Z"},{6,6,6,4,4,4,2,2,2})</f>
        <v>2</v>
      </c>
      <c r="DX399" s="688">
        <f t="shared" si="299"/>
        <v>2</v>
      </c>
      <c r="DY399" s="688">
        <f t="shared" si="279"/>
        <v>12</v>
      </c>
      <c r="DZ399" s="688" t="str">
        <f>VLOOKUP(G399,'Data Master class'!$A$5:$D$12,3,FALSE)</f>
        <v>B</v>
      </c>
      <c r="EA399" s="689" t="str">
        <f t="shared" si="280"/>
        <v>BURUK</v>
      </c>
      <c r="EB399" s="690"/>
      <c r="EC399" s="688">
        <f>VLOOKUP(G399,'Data Master class'!$A$5:$D$12,2,FALSE)</f>
        <v>3</v>
      </c>
      <c r="ED399" s="688" t="str">
        <f>VLOOKUP(H399,'Data Master class'!$E$5:$G$6,3,FALSE)</f>
        <v>X</v>
      </c>
      <c r="EE399" s="688">
        <f>VLOOKUP(H399,'Data Master class'!$E$5:$G$6,2,FALSE)</f>
        <v>2</v>
      </c>
      <c r="EF399" s="688">
        <f t="shared" si="281"/>
        <v>5</v>
      </c>
      <c r="EG399" s="688" t="str">
        <f t="shared" si="282"/>
        <v>CLASS 3</v>
      </c>
      <c r="EH399" s="688">
        <f t="shared" si="283"/>
        <v>17</v>
      </c>
      <c r="EI399" s="691"/>
      <c r="EJ399" s="692">
        <f t="shared" si="300"/>
        <v>0.34375</v>
      </c>
      <c r="EK399" s="692">
        <f t="shared" si="301"/>
        <v>3.125E-2</v>
      </c>
      <c r="EL399" s="692">
        <f t="shared" si="302"/>
        <v>0.375</v>
      </c>
      <c r="EM399" s="693">
        <f t="shared" si="284"/>
        <v>0.25</v>
      </c>
      <c r="EN399" s="694" t="str">
        <f t="shared" si="285"/>
        <v>KURANG</v>
      </c>
      <c r="EO399" s="695"/>
      <c r="EP399" s="839" t="e">
        <f>'2. SUHU &amp; FISIK TRAFO'!CY399</f>
        <v>#NAME?</v>
      </c>
      <c r="EQ399" s="840" t="e">
        <f t="shared" si="286"/>
        <v>#NAME?</v>
      </c>
      <c r="ER399" s="696" t="e">
        <f t="shared" si="287"/>
        <v>#NAME?</v>
      </c>
      <c r="ES399" s="695"/>
      <c r="ET399" s="697">
        <f t="shared" si="311"/>
        <v>22.896000000000001</v>
      </c>
      <c r="EU399" s="697">
        <f t="shared" si="288"/>
        <v>18.316800000000001</v>
      </c>
      <c r="EV399" s="698">
        <f t="shared" si="303"/>
        <v>91.584000000000003</v>
      </c>
      <c r="EW399" s="699" t="str">
        <f t="shared" si="289"/>
        <v>KURANG</v>
      </c>
      <c r="EX399" s="722"/>
      <c r="EY399" s="697">
        <f t="shared" si="312"/>
        <v>16.16</v>
      </c>
      <c r="EZ399" s="697">
        <f t="shared" si="304"/>
        <v>12.928000000000001</v>
      </c>
      <c r="FA399" s="698">
        <f t="shared" si="313"/>
        <v>64.64</v>
      </c>
      <c r="FB399" s="699" t="str">
        <f t="shared" si="305"/>
        <v>CUKUP</v>
      </c>
      <c r="FC399" s="695"/>
      <c r="FD399" s="700">
        <f t="shared" si="306"/>
        <v>25</v>
      </c>
      <c r="FE399" s="701">
        <f t="shared" si="307"/>
        <v>36.127167630057805</v>
      </c>
      <c r="FF399" s="841">
        <f t="shared" si="308"/>
        <v>69.199999999999989</v>
      </c>
      <c r="FG399" s="702" t="str">
        <f t="shared" si="290"/>
        <v>BURUK</v>
      </c>
    </row>
    <row r="400" spans="1:163">
      <c r="A400" s="347">
        <v>388</v>
      </c>
      <c r="B400" s="764" t="s">
        <v>2239</v>
      </c>
      <c r="C400" s="331" t="s">
        <v>2167</v>
      </c>
      <c r="D400" s="259" t="s">
        <v>2168</v>
      </c>
      <c r="E400" s="319" t="s">
        <v>2122</v>
      </c>
      <c r="F400" s="319" t="s">
        <v>2122</v>
      </c>
      <c r="G400" s="208" t="s">
        <v>206</v>
      </c>
      <c r="H400" s="214" t="s">
        <v>208</v>
      </c>
      <c r="I400" s="463"/>
      <c r="J400" s="462"/>
      <c r="K400" s="259" t="s">
        <v>341</v>
      </c>
      <c r="L400" s="259" t="s">
        <v>572</v>
      </c>
      <c r="M400" s="259">
        <v>100</v>
      </c>
      <c r="N400" s="259" t="s">
        <v>2169</v>
      </c>
      <c r="O400" s="259">
        <v>1997</v>
      </c>
      <c r="P400" s="259" t="s">
        <v>316</v>
      </c>
      <c r="Q400" s="703">
        <v>0.77291666666860692</v>
      </c>
      <c r="R400" s="433">
        <v>44811</v>
      </c>
      <c r="S400" s="331" t="s">
        <v>318</v>
      </c>
      <c r="T400" s="331" t="s">
        <v>607</v>
      </c>
      <c r="U400" s="259">
        <v>3</v>
      </c>
      <c r="V400" s="259">
        <v>1</v>
      </c>
      <c r="W400" s="259">
        <v>3</v>
      </c>
      <c r="X400" s="259">
        <v>20000</v>
      </c>
      <c r="Y400" s="332">
        <v>408</v>
      </c>
      <c r="Z400" s="332">
        <v>406</v>
      </c>
      <c r="AA400" s="332">
        <v>405</v>
      </c>
      <c r="AB400" s="332">
        <v>237</v>
      </c>
      <c r="AC400" s="332">
        <v>239</v>
      </c>
      <c r="AD400" s="332">
        <v>234</v>
      </c>
      <c r="AE400" s="332">
        <v>14</v>
      </c>
      <c r="AF400" s="332">
        <v>28</v>
      </c>
      <c r="AG400" s="332">
        <v>22</v>
      </c>
      <c r="AH400" s="332">
        <v>18</v>
      </c>
      <c r="AI400" s="332"/>
      <c r="AJ400" s="332"/>
      <c r="AK400" s="332"/>
      <c r="AL400" s="332"/>
      <c r="AM400" s="332"/>
      <c r="AN400" s="332"/>
      <c r="AO400" s="332"/>
      <c r="AP400" s="332"/>
      <c r="AQ400" s="332"/>
      <c r="AR400" s="332"/>
      <c r="AS400" s="332"/>
      <c r="AT400" s="332"/>
      <c r="AU400" s="332">
        <v>14</v>
      </c>
      <c r="AV400" s="332">
        <v>28</v>
      </c>
      <c r="AW400" s="332">
        <v>22</v>
      </c>
      <c r="AX400" s="332">
        <v>18</v>
      </c>
      <c r="AY400" s="332">
        <v>938</v>
      </c>
      <c r="AZ400" s="332">
        <v>873</v>
      </c>
      <c r="BA400" s="332">
        <v>921</v>
      </c>
      <c r="BB400" s="261">
        <v>408</v>
      </c>
      <c r="BC400" s="261">
        <v>410</v>
      </c>
      <c r="BD400" s="261">
        <v>407</v>
      </c>
      <c r="BE400" s="261">
        <v>237</v>
      </c>
      <c r="BF400" s="261">
        <v>238</v>
      </c>
      <c r="BG400" s="261">
        <v>235</v>
      </c>
      <c r="BH400" s="261">
        <v>12</v>
      </c>
      <c r="BI400" s="261">
        <v>19</v>
      </c>
      <c r="BJ400" s="261">
        <v>6</v>
      </c>
      <c r="BK400" s="261">
        <v>10</v>
      </c>
      <c r="BL400" s="261"/>
      <c r="BM400" s="261"/>
      <c r="BN400" s="261"/>
      <c r="BO400" s="261"/>
      <c r="BP400" s="261"/>
      <c r="BQ400" s="261"/>
      <c r="BR400" s="261"/>
      <c r="BS400" s="261"/>
      <c r="BT400" s="261"/>
      <c r="BU400" s="261"/>
      <c r="BV400" s="261"/>
      <c r="BW400" s="261"/>
      <c r="BX400" s="261">
        <v>12</v>
      </c>
      <c r="BY400" s="261">
        <v>19</v>
      </c>
      <c r="BZ400" s="261">
        <v>6</v>
      </c>
      <c r="CA400" s="261">
        <v>10</v>
      </c>
      <c r="CB400" s="720">
        <v>0.874</v>
      </c>
      <c r="CC400" s="720">
        <v>0.73399999999999999</v>
      </c>
      <c r="CD400" s="720">
        <v>0.81599999999999995</v>
      </c>
      <c r="CE400" s="333"/>
      <c r="CF400" s="333"/>
      <c r="CG400" s="333"/>
      <c r="CH400" s="333"/>
      <c r="CI400" s="333"/>
      <c r="CJ400" s="333"/>
      <c r="CK400" s="333"/>
      <c r="CL400" s="333"/>
      <c r="CM400" s="333"/>
      <c r="CN400" s="333"/>
      <c r="CO400" s="333"/>
      <c r="CP400" s="333"/>
      <c r="CQ400" s="333"/>
      <c r="CR400" s="333"/>
      <c r="CS400" s="333"/>
      <c r="CT400" s="333"/>
      <c r="CU400" s="333"/>
      <c r="CV400" s="333"/>
      <c r="CW400" s="333">
        <v>235</v>
      </c>
      <c r="CX400" s="333">
        <v>56601310913</v>
      </c>
      <c r="CY400" s="333">
        <v>236</v>
      </c>
      <c r="CZ400" s="333">
        <v>163200005782</v>
      </c>
      <c r="DA400" s="333">
        <v>233</v>
      </c>
      <c r="DB400" s="374">
        <v>56601310731</v>
      </c>
      <c r="DC400" s="154"/>
      <c r="DD400" s="179">
        <f t="shared" si="291"/>
        <v>142.25627942926783</v>
      </c>
      <c r="DE400" s="179">
        <f t="shared" si="292"/>
        <v>9.8413933333333308</v>
      </c>
      <c r="DF400" s="179">
        <f t="shared" si="293"/>
        <v>19.682786666666662</v>
      </c>
      <c r="DG400" s="179">
        <f t="shared" si="294"/>
        <v>15.465046666666662</v>
      </c>
      <c r="DH400" s="180">
        <f t="shared" si="295"/>
        <v>28</v>
      </c>
      <c r="DI400" s="181">
        <f t="shared" si="272"/>
        <v>233</v>
      </c>
      <c r="DJ400" s="182">
        <f t="shared" si="309"/>
        <v>1</v>
      </c>
      <c r="DK400" s="182">
        <f t="shared" si="310"/>
        <v>0</v>
      </c>
      <c r="DL400" s="182">
        <f t="shared" si="273"/>
        <v>0</v>
      </c>
      <c r="DM400" s="182">
        <f t="shared" si="274"/>
        <v>0</v>
      </c>
      <c r="DN400" s="182">
        <f t="shared" si="275"/>
        <v>0</v>
      </c>
      <c r="DO400" s="182">
        <f t="shared" si="296"/>
        <v>1</v>
      </c>
      <c r="DP400" s="182">
        <f t="shared" si="297"/>
        <v>0</v>
      </c>
      <c r="DQ400" s="25">
        <f t="shared" si="298"/>
        <v>0</v>
      </c>
      <c r="DR400" s="169"/>
      <c r="DS400" s="166" t="str">
        <f t="shared" si="276"/>
        <v>A</v>
      </c>
      <c r="DT400" s="166" t="str">
        <f t="shared" si="277"/>
        <v>B</v>
      </c>
      <c r="DU400" s="167">
        <f t="shared" si="278"/>
        <v>2</v>
      </c>
      <c r="DV400" s="153" t="str">
        <f>VLOOKUP(M400,'Data Master kondisi'!$O$3:$P$11,2,FALSE)</f>
        <v>Z</v>
      </c>
      <c r="DW400" s="153">
        <f>LOOKUP(DV400,{"X","X","X","Y","Y","Y","Z","Z","Z"},{6,6,6,4,4,4,2,2,2})</f>
        <v>2</v>
      </c>
      <c r="DX400" s="153">
        <f t="shared" si="299"/>
        <v>3</v>
      </c>
      <c r="DY400" s="153">
        <f t="shared" si="279"/>
        <v>7</v>
      </c>
      <c r="DZ400" s="153" t="str">
        <f>VLOOKUP(G400,'Data Master class'!$A$5:$D$12,3,FALSE)</f>
        <v>B</v>
      </c>
      <c r="EA400" s="160" t="str">
        <f t="shared" si="280"/>
        <v>CUKUP</v>
      </c>
      <c r="EB400" s="156"/>
      <c r="EC400" s="153">
        <f>VLOOKUP(G400,'Data Master class'!$A$5:$D$12,2,FALSE)</f>
        <v>3</v>
      </c>
      <c r="ED400" s="153" t="str">
        <f>VLOOKUP(H400,'Data Master class'!$E$5:$G$6,3,FALSE)</f>
        <v>X</v>
      </c>
      <c r="EE400" s="153">
        <f>VLOOKUP(H400,'Data Master class'!$E$5:$G$6,2,FALSE)</f>
        <v>2</v>
      </c>
      <c r="EF400" s="153">
        <f t="shared" si="281"/>
        <v>5</v>
      </c>
      <c r="EG400" s="153" t="str">
        <f t="shared" si="282"/>
        <v>CLASS 3</v>
      </c>
      <c r="EH400" s="153">
        <f t="shared" si="283"/>
        <v>12</v>
      </c>
      <c r="EI400" s="171"/>
      <c r="EJ400" s="441">
        <f t="shared" si="300"/>
        <v>0.34374999999999994</v>
      </c>
      <c r="EK400" s="441">
        <f t="shared" si="301"/>
        <v>0.31250000000000006</v>
      </c>
      <c r="EL400" s="441">
        <f t="shared" si="302"/>
        <v>3.1250000000000056E-2</v>
      </c>
      <c r="EM400" s="442">
        <f t="shared" si="284"/>
        <v>0.22916666666666666</v>
      </c>
      <c r="EN400" s="443" t="str">
        <f t="shared" si="285"/>
        <v>KURANG</v>
      </c>
      <c r="EO400" s="195"/>
      <c r="EP400" s="196" t="e">
        <f>'2. SUHU &amp; FISIK TRAFO'!CY400</f>
        <v>#NAME?</v>
      </c>
      <c r="EQ400" s="168" t="e">
        <f t="shared" si="286"/>
        <v>#NAME?</v>
      </c>
      <c r="ER400" s="189" t="e">
        <f t="shared" si="287"/>
        <v>#NAME?</v>
      </c>
      <c r="ES400" s="195"/>
      <c r="ET400" s="447">
        <f t="shared" si="311"/>
        <v>15.157999999999999</v>
      </c>
      <c r="EU400" s="447">
        <f t="shared" si="288"/>
        <v>12.1264</v>
      </c>
      <c r="EV400" s="448">
        <f t="shared" si="303"/>
        <v>15.157999999999999</v>
      </c>
      <c r="EW400" s="449" t="str">
        <f t="shared" si="289"/>
        <v>BAIK</v>
      </c>
      <c r="EX400" s="721"/>
      <c r="EY400" s="447">
        <f t="shared" si="312"/>
        <v>8.7759999999999998</v>
      </c>
      <c r="EZ400" s="447">
        <f t="shared" si="304"/>
        <v>7.0208000000000004</v>
      </c>
      <c r="FA400" s="448">
        <f t="shared" si="313"/>
        <v>8.7759999999999998</v>
      </c>
      <c r="FB400" s="449" t="str">
        <f t="shared" si="305"/>
        <v>BAIK</v>
      </c>
      <c r="FC400" s="195"/>
      <c r="FD400" s="453">
        <f t="shared" si="306"/>
        <v>18</v>
      </c>
      <c r="FE400" s="454">
        <f t="shared" si="307"/>
        <v>144.50867052023122</v>
      </c>
      <c r="FF400" s="725">
        <f t="shared" si="308"/>
        <v>12.456</v>
      </c>
      <c r="FG400" s="202" t="str">
        <f t="shared" si="290"/>
        <v>CUKUP</v>
      </c>
    </row>
    <row r="401" spans="1:163">
      <c r="A401" s="347">
        <v>389</v>
      </c>
      <c r="B401" s="764" t="s">
        <v>2239</v>
      </c>
      <c r="C401" s="331" t="s">
        <v>2170</v>
      </c>
      <c r="D401" s="259" t="s">
        <v>2171</v>
      </c>
      <c r="E401" s="319" t="s">
        <v>2122</v>
      </c>
      <c r="F401" s="319" t="s">
        <v>2122</v>
      </c>
      <c r="G401" s="208" t="s">
        <v>206</v>
      </c>
      <c r="H401" s="214" t="s">
        <v>209</v>
      </c>
      <c r="I401" s="463" t="s">
        <v>2172</v>
      </c>
      <c r="J401" s="462"/>
      <c r="K401" s="259" t="s">
        <v>315</v>
      </c>
      <c r="L401" s="259" t="s">
        <v>310</v>
      </c>
      <c r="M401" s="259">
        <v>100</v>
      </c>
      <c r="N401" s="259">
        <v>1913306354</v>
      </c>
      <c r="O401" s="259">
        <v>2020</v>
      </c>
      <c r="P401" s="259" t="s">
        <v>1562</v>
      </c>
      <c r="Q401" s="461">
        <v>0.78472222221898846</v>
      </c>
      <c r="R401" s="433">
        <v>44810</v>
      </c>
      <c r="S401" s="331" t="s">
        <v>318</v>
      </c>
      <c r="T401" s="331" t="s">
        <v>607</v>
      </c>
      <c r="U401" s="259">
        <v>2</v>
      </c>
      <c r="V401" s="259">
        <v>2</v>
      </c>
      <c r="W401" s="259">
        <v>3</v>
      </c>
      <c r="X401" s="259">
        <v>20000</v>
      </c>
      <c r="Y401" s="332">
        <v>400</v>
      </c>
      <c r="Z401" s="332">
        <v>403</v>
      </c>
      <c r="AA401" s="332">
        <v>400</v>
      </c>
      <c r="AB401" s="332">
        <v>230</v>
      </c>
      <c r="AC401" s="332">
        <v>233</v>
      </c>
      <c r="AD401" s="332">
        <v>229</v>
      </c>
      <c r="AE401" s="332">
        <v>51</v>
      </c>
      <c r="AF401" s="332">
        <v>42</v>
      </c>
      <c r="AG401" s="332">
        <v>51</v>
      </c>
      <c r="AH401" s="332">
        <v>40</v>
      </c>
      <c r="AI401" s="332">
        <v>37</v>
      </c>
      <c r="AJ401" s="332">
        <v>20</v>
      </c>
      <c r="AK401" s="332">
        <v>34</v>
      </c>
      <c r="AL401" s="332">
        <v>26</v>
      </c>
      <c r="AM401" s="332">
        <v>14</v>
      </c>
      <c r="AN401" s="332">
        <v>22</v>
      </c>
      <c r="AO401" s="332">
        <v>17</v>
      </c>
      <c r="AP401" s="332">
        <v>14</v>
      </c>
      <c r="AQ401" s="332"/>
      <c r="AR401" s="332"/>
      <c r="AS401" s="332"/>
      <c r="AT401" s="332"/>
      <c r="AU401" s="332"/>
      <c r="AV401" s="332"/>
      <c r="AW401" s="332"/>
      <c r="AX401" s="332"/>
      <c r="AY401" s="332">
        <v>935</v>
      </c>
      <c r="AZ401" s="332">
        <v>922</v>
      </c>
      <c r="BA401" s="332">
        <v>949</v>
      </c>
      <c r="BB401" s="261">
        <v>400</v>
      </c>
      <c r="BC401" s="261">
        <v>402</v>
      </c>
      <c r="BD401" s="261">
        <v>399</v>
      </c>
      <c r="BE401" s="261">
        <v>229</v>
      </c>
      <c r="BF401" s="261">
        <v>231</v>
      </c>
      <c r="BG401" s="261">
        <v>229</v>
      </c>
      <c r="BH401" s="261">
        <v>51</v>
      </c>
      <c r="BI401" s="261">
        <v>31</v>
      </c>
      <c r="BJ401" s="261">
        <v>37</v>
      </c>
      <c r="BK401" s="261">
        <v>21</v>
      </c>
      <c r="BL401" s="261">
        <v>41</v>
      </c>
      <c r="BM401" s="261">
        <v>21</v>
      </c>
      <c r="BN401" s="261">
        <v>20</v>
      </c>
      <c r="BO401" s="261">
        <v>15</v>
      </c>
      <c r="BP401" s="261">
        <v>10</v>
      </c>
      <c r="BQ401" s="261">
        <v>10</v>
      </c>
      <c r="BR401" s="261">
        <v>17</v>
      </c>
      <c r="BS401" s="261">
        <v>6</v>
      </c>
      <c r="BT401" s="261"/>
      <c r="BU401" s="261"/>
      <c r="BV401" s="261"/>
      <c r="BW401" s="261"/>
      <c r="BX401" s="261"/>
      <c r="BY401" s="261"/>
      <c r="BZ401" s="261"/>
      <c r="CA401" s="261"/>
      <c r="CB401" s="720">
        <v>0.99199999999999999</v>
      </c>
      <c r="CC401" s="720">
        <v>0.83499999999999996</v>
      </c>
      <c r="CD401" s="720">
        <v>0.86599999999999999</v>
      </c>
      <c r="CE401" s="333">
        <v>227</v>
      </c>
      <c r="CF401" s="333">
        <v>56601301379</v>
      </c>
      <c r="CG401" s="333">
        <v>229</v>
      </c>
      <c r="CH401" s="333">
        <v>56601349683</v>
      </c>
      <c r="CI401" s="333">
        <v>227</v>
      </c>
      <c r="CJ401" s="333">
        <v>163200032211</v>
      </c>
      <c r="CK401" s="333">
        <v>227</v>
      </c>
      <c r="CL401" s="333">
        <v>163200032259</v>
      </c>
      <c r="CM401" s="333">
        <v>229</v>
      </c>
      <c r="CN401" s="333">
        <v>56601301731</v>
      </c>
      <c r="CO401" s="333">
        <v>227</v>
      </c>
      <c r="CP401" s="333">
        <v>56601301766</v>
      </c>
      <c r="CQ401" s="333"/>
      <c r="CR401" s="333"/>
      <c r="CS401" s="333"/>
      <c r="CT401" s="333"/>
      <c r="CU401" s="333"/>
      <c r="CV401" s="333"/>
      <c r="CW401" s="333"/>
      <c r="CX401" s="333"/>
      <c r="CY401" s="333"/>
      <c r="CZ401" s="333"/>
      <c r="DA401" s="333"/>
      <c r="DB401" s="374"/>
      <c r="DC401" s="154"/>
      <c r="DD401" s="179">
        <f t="shared" si="291"/>
        <v>144.14829977080419</v>
      </c>
      <c r="DE401" s="179">
        <f t="shared" si="292"/>
        <v>35.380230000000005</v>
      </c>
      <c r="DF401" s="179">
        <f t="shared" si="293"/>
        <v>29.136660000000003</v>
      </c>
      <c r="DG401" s="179">
        <f t="shared" si="294"/>
        <v>35.380230000000005</v>
      </c>
      <c r="DH401" s="180">
        <f t="shared" si="295"/>
        <v>51</v>
      </c>
      <c r="DI401" s="181">
        <f t="shared" si="272"/>
        <v>227</v>
      </c>
      <c r="DJ401" s="182">
        <f t="shared" si="309"/>
        <v>0</v>
      </c>
      <c r="DK401" s="182">
        <f t="shared" si="310"/>
        <v>1</v>
      </c>
      <c r="DL401" s="182">
        <f t="shared" si="273"/>
        <v>0</v>
      </c>
      <c r="DM401" s="182">
        <f t="shared" si="274"/>
        <v>0</v>
      </c>
      <c r="DN401" s="182">
        <f t="shared" si="275"/>
        <v>0</v>
      </c>
      <c r="DO401" s="182">
        <f t="shared" si="296"/>
        <v>1</v>
      </c>
      <c r="DP401" s="182">
        <f t="shared" si="297"/>
        <v>0</v>
      </c>
      <c r="DQ401" s="25">
        <f t="shared" si="298"/>
        <v>0</v>
      </c>
      <c r="DR401" s="169"/>
      <c r="DS401" s="166" t="str">
        <f t="shared" si="276"/>
        <v>A</v>
      </c>
      <c r="DT401" s="166" t="str">
        <f t="shared" si="277"/>
        <v>A</v>
      </c>
      <c r="DU401" s="167">
        <f t="shared" si="278"/>
        <v>1</v>
      </c>
      <c r="DV401" s="153" t="str">
        <f>VLOOKUP(M401,'Data Master kondisi'!$O$3:$P$11,2,FALSE)</f>
        <v>Z</v>
      </c>
      <c r="DW401" s="153">
        <f>LOOKUP(DV401,{"X","X","X","Y","Y","Y","Z","Z","Z"},{6,6,6,4,4,4,2,2,2})</f>
        <v>2</v>
      </c>
      <c r="DX401" s="153">
        <f t="shared" si="299"/>
        <v>1</v>
      </c>
      <c r="DY401" s="153">
        <f t="shared" si="279"/>
        <v>4</v>
      </c>
      <c r="DZ401" s="153" t="str">
        <f>VLOOKUP(G401,'Data Master class'!$A$5:$D$12,3,FALSE)</f>
        <v>B</v>
      </c>
      <c r="EA401" s="160" t="str">
        <f t="shared" si="280"/>
        <v>BAIK</v>
      </c>
      <c r="EB401" s="156"/>
      <c r="EC401" s="153">
        <f>VLOOKUP(G401,'Data Master class'!$A$5:$D$12,2,FALSE)</f>
        <v>3</v>
      </c>
      <c r="ED401" s="153" t="str">
        <f>VLOOKUP(H401,'Data Master class'!$E$5:$G$6,3,FALSE)</f>
        <v>Y</v>
      </c>
      <c r="EE401" s="153">
        <f>VLOOKUP(H401,'Data Master class'!$E$5:$G$6,2,FALSE)</f>
        <v>1</v>
      </c>
      <c r="EF401" s="153">
        <f t="shared" si="281"/>
        <v>4</v>
      </c>
      <c r="EG401" s="153" t="str">
        <f t="shared" si="282"/>
        <v>CLASS 3</v>
      </c>
      <c r="EH401" s="153">
        <f t="shared" si="283"/>
        <v>8</v>
      </c>
      <c r="EI401" s="171"/>
      <c r="EJ401" s="441">
        <f t="shared" si="300"/>
        <v>6.25E-2</v>
      </c>
      <c r="EK401" s="441">
        <f t="shared" si="301"/>
        <v>0.125</v>
      </c>
      <c r="EL401" s="441">
        <f t="shared" si="302"/>
        <v>6.25E-2</v>
      </c>
      <c r="EM401" s="442">
        <f t="shared" si="284"/>
        <v>8.3333333333333329E-2</v>
      </c>
      <c r="EN401" s="443" t="str">
        <f t="shared" si="285"/>
        <v>BAIK</v>
      </c>
      <c r="EO401" s="195"/>
      <c r="EP401" s="196" t="e">
        <f>'2. SUHU &amp; FISIK TRAFO'!CY401</f>
        <v>#NAME?</v>
      </c>
      <c r="EQ401" s="168" t="e">
        <f t="shared" si="286"/>
        <v>#NAME?</v>
      </c>
      <c r="ER401" s="189" t="e">
        <f t="shared" si="287"/>
        <v>#NAME?</v>
      </c>
      <c r="ES401" s="195"/>
      <c r="ET401" s="447">
        <f t="shared" si="311"/>
        <v>33.195</v>
      </c>
      <c r="EU401" s="447">
        <f t="shared" si="288"/>
        <v>26.556000000000001</v>
      </c>
      <c r="EV401" s="448">
        <f t="shared" si="303"/>
        <v>33.195</v>
      </c>
      <c r="EW401" s="449" t="str">
        <f t="shared" si="289"/>
        <v>BAIK</v>
      </c>
      <c r="EX401" s="721"/>
      <c r="EY401" s="447">
        <f t="shared" si="312"/>
        <v>27.312999999999999</v>
      </c>
      <c r="EZ401" s="447">
        <f t="shared" si="304"/>
        <v>21.8504</v>
      </c>
      <c r="FA401" s="448">
        <f t="shared" si="313"/>
        <v>27.312999999999999</v>
      </c>
      <c r="FB401" s="449" t="str">
        <f t="shared" si="305"/>
        <v>BAIK</v>
      </c>
      <c r="FC401" s="195"/>
      <c r="FD401" s="453">
        <f t="shared" si="306"/>
        <v>40</v>
      </c>
      <c r="FE401" s="454">
        <f t="shared" si="307"/>
        <v>144.50867052023122</v>
      </c>
      <c r="FF401" s="725">
        <f t="shared" si="308"/>
        <v>27.68</v>
      </c>
      <c r="FG401" s="202" t="str">
        <f t="shared" si="290"/>
        <v>BURUK</v>
      </c>
    </row>
    <row r="402" spans="1:163">
      <c r="A402" s="347">
        <v>390</v>
      </c>
      <c r="B402" s="764" t="s">
        <v>2239</v>
      </c>
      <c r="C402" s="331" t="s">
        <v>2173</v>
      </c>
      <c r="D402" s="259" t="s">
        <v>2174</v>
      </c>
      <c r="E402" s="319" t="s">
        <v>2175</v>
      </c>
      <c r="F402" s="319" t="s">
        <v>2122</v>
      </c>
      <c r="G402" s="208" t="s">
        <v>206</v>
      </c>
      <c r="H402" s="214" t="s">
        <v>209</v>
      </c>
      <c r="I402" s="463"/>
      <c r="J402" s="462"/>
      <c r="K402" s="259" t="s">
        <v>341</v>
      </c>
      <c r="L402" s="259" t="s">
        <v>310</v>
      </c>
      <c r="M402" s="259">
        <v>100</v>
      </c>
      <c r="N402" s="259">
        <v>193306354</v>
      </c>
      <c r="O402" s="259">
        <v>2020</v>
      </c>
      <c r="P402" s="259" t="s">
        <v>316</v>
      </c>
      <c r="Q402" s="461">
        <v>0.79027777777810115</v>
      </c>
      <c r="R402" s="433">
        <v>44810</v>
      </c>
      <c r="S402" s="331" t="s">
        <v>318</v>
      </c>
      <c r="T402" s="331" t="s">
        <v>607</v>
      </c>
      <c r="U402" s="259">
        <v>2</v>
      </c>
      <c r="V402" s="259">
        <v>2</v>
      </c>
      <c r="W402" s="259">
        <v>3</v>
      </c>
      <c r="X402" s="259">
        <v>20000</v>
      </c>
      <c r="Y402" s="332">
        <v>400</v>
      </c>
      <c r="Z402" s="332">
        <v>400</v>
      </c>
      <c r="AA402" s="332">
        <v>402</v>
      </c>
      <c r="AB402" s="332">
        <v>229</v>
      </c>
      <c r="AC402" s="332">
        <v>230</v>
      </c>
      <c r="AD402" s="332">
        <v>232</v>
      </c>
      <c r="AE402" s="332">
        <v>47</v>
      </c>
      <c r="AF402" s="332">
        <v>67</v>
      </c>
      <c r="AG402" s="332">
        <v>43</v>
      </c>
      <c r="AH402" s="332">
        <v>28</v>
      </c>
      <c r="AI402" s="332">
        <v>45</v>
      </c>
      <c r="AJ402" s="332">
        <v>39</v>
      </c>
      <c r="AK402" s="332">
        <v>41</v>
      </c>
      <c r="AL402" s="332">
        <v>25</v>
      </c>
      <c r="AM402" s="332">
        <v>2</v>
      </c>
      <c r="AN402" s="332">
        <v>28</v>
      </c>
      <c r="AO402" s="332">
        <v>2</v>
      </c>
      <c r="AP402" s="332">
        <v>3</v>
      </c>
      <c r="AQ402" s="332"/>
      <c r="AR402" s="332"/>
      <c r="AS402" s="332"/>
      <c r="AT402" s="332"/>
      <c r="AU402" s="332"/>
      <c r="AV402" s="332"/>
      <c r="AW402" s="332"/>
      <c r="AX402" s="332"/>
      <c r="AY402" s="332">
        <v>0.94499999999999995</v>
      </c>
      <c r="AZ402" s="332">
        <v>965</v>
      </c>
      <c r="BA402" s="332">
        <v>948</v>
      </c>
      <c r="BB402" s="261">
        <v>400</v>
      </c>
      <c r="BC402" s="261">
        <v>399</v>
      </c>
      <c r="BD402" s="261">
        <v>402</v>
      </c>
      <c r="BE402" s="261">
        <v>229</v>
      </c>
      <c r="BF402" s="261">
        <v>230</v>
      </c>
      <c r="BG402" s="261">
        <v>232</v>
      </c>
      <c r="BH402" s="261">
        <v>40</v>
      </c>
      <c r="BI402" s="261">
        <v>33</v>
      </c>
      <c r="BJ402" s="261">
        <v>24</v>
      </c>
      <c r="BK402" s="261">
        <v>16</v>
      </c>
      <c r="BL402" s="261">
        <v>37</v>
      </c>
      <c r="BM402" s="261">
        <v>32</v>
      </c>
      <c r="BN402" s="261">
        <v>23</v>
      </c>
      <c r="BO402" s="261">
        <v>14</v>
      </c>
      <c r="BP402" s="261">
        <v>3</v>
      </c>
      <c r="BQ402" s="261">
        <v>1</v>
      </c>
      <c r="BR402" s="261">
        <v>1</v>
      </c>
      <c r="BS402" s="261">
        <v>2</v>
      </c>
      <c r="BT402" s="261"/>
      <c r="BU402" s="261"/>
      <c r="BV402" s="261"/>
      <c r="BW402" s="261"/>
      <c r="BX402" s="261"/>
      <c r="BY402" s="261"/>
      <c r="BZ402" s="261"/>
      <c r="CA402" s="261"/>
      <c r="CB402" s="720">
        <v>0.83599999999999997</v>
      </c>
      <c r="CC402" s="720">
        <v>0.90600000000000003</v>
      </c>
      <c r="CD402" s="720">
        <v>0.877</v>
      </c>
      <c r="CE402" s="333">
        <v>227</v>
      </c>
      <c r="CF402" s="333">
        <v>34014570099</v>
      </c>
      <c r="CG402" s="333">
        <v>228</v>
      </c>
      <c r="CH402" s="333">
        <v>566014106103</v>
      </c>
      <c r="CI402" s="333">
        <v>230</v>
      </c>
      <c r="CJ402" s="333">
        <v>3211527366</v>
      </c>
      <c r="CK402" s="333">
        <v>227</v>
      </c>
      <c r="CL402" s="333">
        <v>54601447096</v>
      </c>
      <c r="CM402" s="333">
        <v>228</v>
      </c>
      <c r="CN402" s="333">
        <v>340145703621</v>
      </c>
      <c r="CO402" s="333">
        <v>230</v>
      </c>
      <c r="CP402" s="333">
        <v>32115447637</v>
      </c>
      <c r="CQ402" s="333"/>
      <c r="CR402" s="333"/>
      <c r="CS402" s="333"/>
      <c r="CT402" s="333"/>
      <c r="CU402" s="333"/>
      <c r="CV402" s="333"/>
      <c r="CW402" s="333"/>
      <c r="CX402" s="333"/>
      <c r="CY402" s="333"/>
      <c r="CZ402" s="333"/>
      <c r="DA402" s="333"/>
      <c r="DB402" s="374"/>
      <c r="DC402" s="154"/>
      <c r="DD402" s="179">
        <f t="shared" si="291"/>
        <v>144.26822348109607</v>
      </c>
      <c r="DE402" s="179">
        <f t="shared" si="292"/>
        <v>32.578206666666667</v>
      </c>
      <c r="DF402" s="179">
        <f t="shared" si="293"/>
        <v>46.441273333333328</v>
      </c>
      <c r="DG402" s="179">
        <f t="shared" si="294"/>
        <v>29.805593333333331</v>
      </c>
      <c r="DH402" s="180">
        <f t="shared" si="295"/>
        <v>67</v>
      </c>
      <c r="DI402" s="181">
        <f t="shared" si="272"/>
        <v>227</v>
      </c>
      <c r="DJ402" s="182">
        <f t="shared" si="309"/>
        <v>0</v>
      </c>
      <c r="DK402" s="182">
        <f t="shared" si="310"/>
        <v>1</v>
      </c>
      <c r="DL402" s="182">
        <f t="shared" si="273"/>
        <v>0</v>
      </c>
      <c r="DM402" s="182">
        <f t="shared" si="274"/>
        <v>0</v>
      </c>
      <c r="DN402" s="182">
        <f t="shared" si="275"/>
        <v>0</v>
      </c>
      <c r="DO402" s="182">
        <f t="shared" si="296"/>
        <v>1</v>
      </c>
      <c r="DP402" s="182">
        <f t="shared" si="297"/>
        <v>0</v>
      </c>
      <c r="DQ402" s="25">
        <f t="shared" si="298"/>
        <v>0</v>
      </c>
      <c r="DR402" s="169"/>
      <c r="DS402" s="166" t="str">
        <f t="shared" si="276"/>
        <v>A</v>
      </c>
      <c r="DT402" s="166" t="str">
        <f t="shared" si="277"/>
        <v>A</v>
      </c>
      <c r="DU402" s="167">
        <f t="shared" si="278"/>
        <v>1</v>
      </c>
      <c r="DV402" s="153" t="str">
        <f>VLOOKUP(M402,'Data Master kondisi'!$O$3:$P$11,2,FALSE)</f>
        <v>Z</v>
      </c>
      <c r="DW402" s="153">
        <f>LOOKUP(DV402,{"X","X","X","Y","Y","Y","Z","Z","Z"},{6,6,6,4,4,4,2,2,2})</f>
        <v>2</v>
      </c>
      <c r="DX402" s="153">
        <f t="shared" si="299"/>
        <v>1</v>
      </c>
      <c r="DY402" s="153">
        <f t="shared" si="279"/>
        <v>4</v>
      </c>
      <c r="DZ402" s="153" t="str">
        <f>VLOOKUP(G402,'Data Master class'!$A$5:$D$12,3,FALSE)</f>
        <v>B</v>
      </c>
      <c r="EA402" s="160" t="str">
        <f t="shared" si="280"/>
        <v>BAIK</v>
      </c>
      <c r="EB402" s="156"/>
      <c r="EC402" s="153">
        <f>VLOOKUP(G402,'Data Master class'!$A$5:$D$12,2,FALSE)</f>
        <v>3</v>
      </c>
      <c r="ED402" s="153" t="str">
        <f>VLOOKUP(H402,'Data Master class'!$E$5:$G$6,3,FALSE)</f>
        <v>Y</v>
      </c>
      <c r="EE402" s="153">
        <f>VLOOKUP(H402,'Data Master class'!$E$5:$G$6,2,FALSE)</f>
        <v>1</v>
      </c>
      <c r="EF402" s="153">
        <f t="shared" si="281"/>
        <v>4</v>
      </c>
      <c r="EG402" s="153" t="str">
        <f t="shared" si="282"/>
        <v>CLASS 3</v>
      </c>
      <c r="EH402" s="153">
        <f t="shared" si="283"/>
        <v>8</v>
      </c>
      <c r="EI402" s="171"/>
      <c r="EJ402" s="441">
        <f t="shared" si="300"/>
        <v>0.10191082802547775</v>
      </c>
      <c r="EK402" s="441">
        <f t="shared" si="301"/>
        <v>0.28025477707006363</v>
      </c>
      <c r="EL402" s="441">
        <f t="shared" si="302"/>
        <v>0.17834394904458603</v>
      </c>
      <c r="EM402" s="442">
        <f t="shared" si="284"/>
        <v>0.18683651804670912</v>
      </c>
      <c r="EN402" s="443" t="str">
        <f t="shared" si="285"/>
        <v>CUKUP</v>
      </c>
      <c r="EO402" s="195"/>
      <c r="EP402" s="196" t="e">
        <f>'2. SUHU &amp; FISIK TRAFO'!CY402</f>
        <v>#NAME?</v>
      </c>
      <c r="EQ402" s="168" t="e">
        <f t="shared" si="286"/>
        <v>#NAME?</v>
      </c>
      <c r="ER402" s="189" t="e">
        <f t="shared" si="287"/>
        <v>#NAME?</v>
      </c>
      <c r="ES402" s="195"/>
      <c r="ET402" s="447">
        <f t="shared" si="311"/>
        <v>36.149000000000001</v>
      </c>
      <c r="EU402" s="447">
        <f t="shared" si="288"/>
        <v>28.919200000000004</v>
      </c>
      <c r="EV402" s="448">
        <f t="shared" si="303"/>
        <v>36.149000000000001</v>
      </c>
      <c r="EW402" s="449" t="str">
        <f t="shared" si="289"/>
        <v>BAIK</v>
      </c>
      <c r="EX402" s="721"/>
      <c r="EY402" s="447">
        <f t="shared" si="312"/>
        <v>22.318000000000001</v>
      </c>
      <c r="EZ402" s="447">
        <f t="shared" si="304"/>
        <v>17.854400000000002</v>
      </c>
      <c r="FA402" s="448">
        <f t="shared" si="313"/>
        <v>22.318000000000001</v>
      </c>
      <c r="FB402" s="449" t="str">
        <f t="shared" si="305"/>
        <v>BAIK</v>
      </c>
      <c r="FC402" s="195"/>
      <c r="FD402" s="453">
        <f t="shared" si="306"/>
        <v>28</v>
      </c>
      <c r="FE402" s="454">
        <f t="shared" si="307"/>
        <v>144.50867052023122</v>
      </c>
      <c r="FF402" s="725">
        <f t="shared" si="308"/>
        <v>19.375999999999998</v>
      </c>
      <c r="FG402" s="202" t="str">
        <f t="shared" si="290"/>
        <v>KURANG</v>
      </c>
    </row>
    <row r="403" spans="1:163">
      <c r="A403" s="347">
        <v>391</v>
      </c>
      <c r="B403" s="764" t="s">
        <v>2239</v>
      </c>
      <c r="C403" s="331" t="s">
        <v>2176</v>
      </c>
      <c r="D403" s="259" t="s">
        <v>2168</v>
      </c>
      <c r="E403" s="319" t="s">
        <v>2175</v>
      </c>
      <c r="F403" s="319" t="s">
        <v>2122</v>
      </c>
      <c r="G403" s="208" t="s">
        <v>206</v>
      </c>
      <c r="H403" s="214" t="s">
        <v>208</v>
      </c>
      <c r="I403" s="463"/>
      <c r="J403" s="462"/>
      <c r="K403" s="259" t="s">
        <v>315</v>
      </c>
      <c r="L403" s="259" t="s">
        <v>622</v>
      </c>
      <c r="M403" s="259">
        <v>50</v>
      </c>
      <c r="N403" s="259">
        <v>1905031250</v>
      </c>
      <c r="O403" s="259">
        <v>2019</v>
      </c>
      <c r="P403" s="259" t="s">
        <v>316</v>
      </c>
      <c r="Q403" s="461">
        <v>0.79722222222335404</v>
      </c>
      <c r="R403" s="433">
        <v>44811</v>
      </c>
      <c r="S403" s="331" t="s">
        <v>318</v>
      </c>
      <c r="T403" s="331" t="s">
        <v>607</v>
      </c>
      <c r="U403" s="259">
        <v>2</v>
      </c>
      <c r="V403" s="259">
        <v>2</v>
      </c>
      <c r="W403" s="259">
        <v>3</v>
      </c>
      <c r="X403" s="259">
        <v>20000</v>
      </c>
      <c r="Y403" s="332">
        <v>392</v>
      </c>
      <c r="Z403" s="332">
        <v>395</v>
      </c>
      <c r="AA403" s="332">
        <v>399</v>
      </c>
      <c r="AB403" s="332">
        <v>230</v>
      </c>
      <c r="AC403" s="332">
        <v>228</v>
      </c>
      <c r="AD403" s="332">
        <v>225</v>
      </c>
      <c r="AE403" s="332">
        <v>64</v>
      </c>
      <c r="AF403" s="332">
        <v>35</v>
      </c>
      <c r="AG403" s="332">
        <v>60</v>
      </c>
      <c r="AH403" s="332">
        <v>34</v>
      </c>
      <c r="AI403" s="332">
        <v>63</v>
      </c>
      <c r="AJ403" s="332">
        <v>35</v>
      </c>
      <c r="AK403" s="332">
        <v>58</v>
      </c>
      <c r="AL403" s="332">
        <v>33</v>
      </c>
      <c r="AM403" s="332">
        <v>1</v>
      </c>
      <c r="AN403" s="332">
        <v>0</v>
      </c>
      <c r="AO403" s="332">
        <v>2</v>
      </c>
      <c r="AP403" s="332">
        <v>1</v>
      </c>
      <c r="AQ403" s="332"/>
      <c r="AR403" s="332"/>
      <c r="AS403" s="332"/>
      <c r="AT403" s="332"/>
      <c r="AU403" s="332"/>
      <c r="AV403" s="332"/>
      <c r="AW403" s="332"/>
      <c r="AX403" s="332"/>
      <c r="AY403" s="332">
        <v>971</v>
      </c>
      <c r="AZ403" s="332">
        <v>931</v>
      </c>
      <c r="BA403" s="332">
        <v>966</v>
      </c>
      <c r="BB403" s="261">
        <v>393</v>
      </c>
      <c r="BC403" s="261">
        <v>396</v>
      </c>
      <c r="BD403" s="261">
        <v>395</v>
      </c>
      <c r="BE403" s="261">
        <v>227</v>
      </c>
      <c r="BF403" s="261">
        <v>226</v>
      </c>
      <c r="BG403" s="261">
        <v>223</v>
      </c>
      <c r="BH403" s="261">
        <v>65</v>
      </c>
      <c r="BI403" s="261">
        <v>48</v>
      </c>
      <c r="BJ403" s="261">
        <v>66</v>
      </c>
      <c r="BK403" s="261">
        <v>16</v>
      </c>
      <c r="BL403" s="261">
        <v>50</v>
      </c>
      <c r="BM403" s="261">
        <v>47</v>
      </c>
      <c r="BN403" s="261">
        <v>63</v>
      </c>
      <c r="BO403" s="261">
        <v>15</v>
      </c>
      <c r="BP403" s="261">
        <v>15</v>
      </c>
      <c r="BQ403" s="261">
        <v>1</v>
      </c>
      <c r="BR403" s="261">
        <v>3</v>
      </c>
      <c r="BS403" s="261">
        <v>1</v>
      </c>
      <c r="BT403" s="261"/>
      <c r="BU403" s="261"/>
      <c r="BV403" s="261"/>
      <c r="BW403" s="261"/>
      <c r="BX403" s="261"/>
      <c r="BY403" s="261"/>
      <c r="BZ403" s="261"/>
      <c r="CA403" s="261"/>
      <c r="CB403" s="720">
        <v>0.97899999999999998</v>
      </c>
      <c r="CC403" s="720">
        <v>0.94299999999999995</v>
      </c>
      <c r="CD403" s="720">
        <v>0.95299999999999996</v>
      </c>
      <c r="CE403" s="333">
        <v>225</v>
      </c>
      <c r="CF403" s="333">
        <v>22121577724</v>
      </c>
      <c r="CG403" s="333">
        <v>224</v>
      </c>
      <c r="CH403" s="333">
        <v>3401145327</v>
      </c>
      <c r="CI403" s="333">
        <v>221</v>
      </c>
      <c r="CJ403" s="333">
        <v>221215776370</v>
      </c>
      <c r="CK403" s="333">
        <v>225</v>
      </c>
      <c r="CL403" s="333">
        <v>163200036763</v>
      </c>
      <c r="CM403" s="333">
        <v>224</v>
      </c>
      <c r="CN403" s="333">
        <v>2212577821</v>
      </c>
      <c r="CO403" s="333">
        <v>221</v>
      </c>
      <c r="CP403" s="333">
        <v>3401145327</v>
      </c>
      <c r="CQ403" s="333"/>
      <c r="CR403" s="333"/>
      <c r="CS403" s="333"/>
      <c r="CT403" s="333"/>
      <c r="CU403" s="333"/>
      <c r="CV403" s="333"/>
      <c r="CW403" s="333"/>
      <c r="CX403" s="333"/>
      <c r="CY403" s="333"/>
      <c r="CZ403" s="333"/>
      <c r="DA403" s="333"/>
      <c r="DB403" s="374"/>
      <c r="DC403" s="154"/>
      <c r="DD403" s="179">
        <f t="shared" si="291"/>
        <v>73.107253214282238</v>
      </c>
      <c r="DE403" s="179">
        <f t="shared" si="292"/>
        <v>87.542613333333335</v>
      </c>
      <c r="DF403" s="179">
        <f t="shared" si="293"/>
        <v>47.874866666666662</v>
      </c>
      <c r="DG403" s="179">
        <f t="shared" si="294"/>
        <v>82.07119999999999</v>
      </c>
      <c r="DH403" s="180">
        <f t="shared" si="295"/>
        <v>64</v>
      </c>
      <c r="DI403" s="181">
        <f t="shared" si="272"/>
        <v>221</v>
      </c>
      <c r="DJ403" s="182">
        <f t="shared" si="309"/>
        <v>0</v>
      </c>
      <c r="DK403" s="182">
        <f t="shared" si="310"/>
        <v>0</v>
      </c>
      <c r="DL403" s="182">
        <f t="shared" si="273"/>
        <v>1</v>
      </c>
      <c r="DM403" s="182">
        <f t="shared" si="274"/>
        <v>0</v>
      </c>
      <c r="DN403" s="182">
        <f t="shared" si="275"/>
        <v>0</v>
      </c>
      <c r="DO403" s="182">
        <f t="shared" si="296"/>
        <v>0</v>
      </c>
      <c r="DP403" s="182">
        <f t="shared" si="297"/>
        <v>0</v>
      </c>
      <c r="DQ403" s="25">
        <f t="shared" si="298"/>
        <v>1</v>
      </c>
      <c r="DR403" s="169"/>
      <c r="DS403" s="166" t="str">
        <f t="shared" si="276"/>
        <v>B</v>
      </c>
      <c r="DT403" s="166" t="str">
        <f t="shared" si="277"/>
        <v>B</v>
      </c>
      <c r="DU403" s="167">
        <f t="shared" si="278"/>
        <v>5</v>
      </c>
      <c r="DV403" s="153" t="str">
        <f>VLOOKUP(M403,'Data Master kondisi'!$O$3:$P$11,2,FALSE)</f>
        <v>Z</v>
      </c>
      <c r="DW403" s="153">
        <f>LOOKUP(DV403,{"X","X","X","Y","Y","Y","Z","Z","Z"},{6,6,6,4,4,4,2,2,2})</f>
        <v>2</v>
      </c>
      <c r="DX403" s="153">
        <f t="shared" si="299"/>
        <v>1</v>
      </c>
      <c r="DY403" s="153">
        <f t="shared" si="279"/>
        <v>8</v>
      </c>
      <c r="DZ403" s="153" t="str">
        <f>VLOOKUP(G403,'Data Master class'!$A$5:$D$12,3,FALSE)</f>
        <v>B</v>
      </c>
      <c r="EA403" s="160" t="str">
        <f t="shared" si="280"/>
        <v>CUKUP</v>
      </c>
      <c r="EB403" s="156"/>
      <c r="EC403" s="153">
        <f>VLOOKUP(G403,'Data Master class'!$A$5:$D$12,2,FALSE)</f>
        <v>3</v>
      </c>
      <c r="ED403" s="153" t="str">
        <f>VLOOKUP(H403,'Data Master class'!$E$5:$G$6,3,FALSE)</f>
        <v>X</v>
      </c>
      <c r="EE403" s="153">
        <f>VLOOKUP(H403,'Data Master class'!$E$5:$G$6,2,FALSE)</f>
        <v>2</v>
      </c>
      <c r="EF403" s="153">
        <f t="shared" si="281"/>
        <v>5</v>
      </c>
      <c r="EG403" s="153" t="str">
        <f t="shared" si="282"/>
        <v>CLASS 3</v>
      </c>
      <c r="EH403" s="153">
        <f t="shared" si="283"/>
        <v>13</v>
      </c>
      <c r="EI403" s="171"/>
      <c r="EJ403" s="441">
        <f t="shared" si="300"/>
        <v>0.20754716981132076</v>
      </c>
      <c r="EK403" s="441">
        <f t="shared" si="301"/>
        <v>0.33962264150943394</v>
      </c>
      <c r="EL403" s="441">
        <f t="shared" si="302"/>
        <v>0.13207547169811321</v>
      </c>
      <c r="EM403" s="442">
        <f t="shared" si="284"/>
        <v>0.22641509433962262</v>
      </c>
      <c r="EN403" s="443" t="str">
        <f t="shared" si="285"/>
        <v>KURANG</v>
      </c>
      <c r="EO403" s="195"/>
      <c r="EP403" s="196" t="e">
        <f>'2. SUHU &amp; FISIK TRAFO'!CY403</f>
        <v>#NAME?</v>
      </c>
      <c r="EQ403" s="168" t="e">
        <f t="shared" si="286"/>
        <v>#NAME?</v>
      </c>
      <c r="ER403" s="189" t="e">
        <f t="shared" si="287"/>
        <v>#NAME?</v>
      </c>
      <c r="ES403" s="195"/>
      <c r="ET403" s="447">
        <f t="shared" si="311"/>
        <v>36.200000000000003</v>
      </c>
      <c r="EU403" s="447">
        <f t="shared" si="288"/>
        <v>28.960000000000004</v>
      </c>
      <c r="EV403" s="448">
        <f t="shared" si="303"/>
        <v>72.400000000000006</v>
      </c>
      <c r="EW403" s="449" t="str">
        <f t="shared" si="289"/>
        <v>CUKUP</v>
      </c>
      <c r="EX403" s="721"/>
      <c r="EY403" s="447">
        <f t="shared" si="312"/>
        <v>40.320999999999998</v>
      </c>
      <c r="EZ403" s="447">
        <f t="shared" si="304"/>
        <v>32.256799999999998</v>
      </c>
      <c r="FA403" s="448">
        <f t="shared" si="313"/>
        <v>80.641999999999996</v>
      </c>
      <c r="FB403" s="449" t="str">
        <f t="shared" si="305"/>
        <v>KURANG</v>
      </c>
      <c r="FC403" s="195"/>
      <c r="FD403" s="453">
        <f t="shared" si="306"/>
        <v>34</v>
      </c>
      <c r="FE403" s="454">
        <f t="shared" si="307"/>
        <v>72.25433526011561</v>
      </c>
      <c r="FF403" s="725">
        <f t="shared" si="308"/>
        <v>47.055999999999997</v>
      </c>
      <c r="FG403" s="202" t="str">
        <f t="shared" si="290"/>
        <v>BURUK</v>
      </c>
    </row>
    <row r="404" spans="1:163">
      <c r="A404" s="347">
        <v>392</v>
      </c>
      <c r="B404" s="764" t="s">
        <v>2239</v>
      </c>
      <c r="C404" s="331" t="s">
        <v>2177</v>
      </c>
      <c r="D404" s="259" t="s">
        <v>2168</v>
      </c>
      <c r="E404" s="319" t="s">
        <v>2122</v>
      </c>
      <c r="F404" s="319" t="s">
        <v>2122</v>
      </c>
      <c r="G404" s="208" t="s">
        <v>206</v>
      </c>
      <c r="H404" s="214" t="s">
        <v>208</v>
      </c>
      <c r="I404" s="463"/>
      <c r="J404" s="462"/>
      <c r="K404" s="259" t="s">
        <v>315</v>
      </c>
      <c r="L404" s="259" t="s">
        <v>310</v>
      </c>
      <c r="M404" s="259">
        <v>50</v>
      </c>
      <c r="N404" s="259">
        <v>17330049</v>
      </c>
      <c r="O404" s="259">
        <v>2017</v>
      </c>
      <c r="P404" s="259" t="s">
        <v>316</v>
      </c>
      <c r="Q404" s="461">
        <v>0.81041666666715173</v>
      </c>
      <c r="R404" s="433">
        <v>44811</v>
      </c>
      <c r="S404" s="331" t="s">
        <v>318</v>
      </c>
      <c r="T404" s="331" t="s">
        <v>607</v>
      </c>
      <c r="U404" s="259">
        <v>2</v>
      </c>
      <c r="V404" s="259">
        <v>2</v>
      </c>
      <c r="W404" s="259">
        <v>3</v>
      </c>
      <c r="X404" s="259">
        <v>20000</v>
      </c>
      <c r="Y404" s="332">
        <v>400</v>
      </c>
      <c r="Z404" s="332">
        <v>402</v>
      </c>
      <c r="AA404" s="332">
        <v>400</v>
      </c>
      <c r="AB404" s="332">
        <v>233</v>
      </c>
      <c r="AC404" s="332">
        <v>233</v>
      </c>
      <c r="AD404" s="332">
        <v>229</v>
      </c>
      <c r="AE404" s="332">
        <v>13</v>
      </c>
      <c r="AF404" s="332">
        <v>10</v>
      </c>
      <c r="AG404" s="332">
        <v>21</v>
      </c>
      <c r="AH404" s="332">
        <v>15</v>
      </c>
      <c r="AI404" s="332">
        <v>0</v>
      </c>
      <c r="AJ404" s="332">
        <v>2</v>
      </c>
      <c r="AK404" s="332">
        <v>0</v>
      </c>
      <c r="AL404" s="332">
        <v>2</v>
      </c>
      <c r="AM404" s="332">
        <v>13</v>
      </c>
      <c r="AN404" s="332">
        <v>8</v>
      </c>
      <c r="AO404" s="332">
        <v>21</v>
      </c>
      <c r="AP404" s="332">
        <v>13</v>
      </c>
      <c r="AQ404" s="332"/>
      <c r="AR404" s="332"/>
      <c r="AS404" s="332"/>
      <c r="AT404" s="332"/>
      <c r="AU404" s="332"/>
      <c r="AV404" s="332"/>
      <c r="AW404" s="332"/>
      <c r="AX404" s="332"/>
      <c r="AY404" s="332">
        <v>905</v>
      </c>
      <c r="AZ404" s="332">
        <v>905</v>
      </c>
      <c r="BA404" s="332">
        <v>921</v>
      </c>
      <c r="BB404" s="261">
        <v>401</v>
      </c>
      <c r="BC404" s="261">
        <v>399</v>
      </c>
      <c r="BD404" s="261">
        <v>397</v>
      </c>
      <c r="BE404" s="261">
        <v>231</v>
      </c>
      <c r="BF404" s="261">
        <v>229</v>
      </c>
      <c r="BG404" s="261">
        <v>228</v>
      </c>
      <c r="BH404" s="261">
        <v>10</v>
      </c>
      <c r="BI404" s="261">
        <v>7</v>
      </c>
      <c r="BJ404" s="261">
        <v>13</v>
      </c>
      <c r="BK404" s="261">
        <v>11</v>
      </c>
      <c r="BL404" s="261">
        <v>0</v>
      </c>
      <c r="BM404" s="261">
        <v>3</v>
      </c>
      <c r="BN404" s="261">
        <v>0</v>
      </c>
      <c r="BO404" s="261">
        <v>3</v>
      </c>
      <c r="BP404" s="261">
        <v>10</v>
      </c>
      <c r="BQ404" s="261">
        <v>4</v>
      </c>
      <c r="BR404" s="261">
        <v>13</v>
      </c>
      <c r="BS404" s="261">
        <v>8</v>
      </c>
      <c r="BT404" s="261"/>
      <c r="BU404" s="261"/>
      <c r="BV404" s="261"/>
      <c r="BW404" s="261"/>
      <c r="BX404" s="261"/>
      <c r="BY404" s="261"/>
      <c r="BZ404" s="261"/>
      <c r="CA404" s="261"/>
      <c r="CB404" s="720">
        <v>0.77400000000000002</v>
      </c>
      <c r="CC404" s="720">
        <v>0.90800000000000003</v>
      </c>
      <c r="CD404" s="720">
        <v>0.94099999999999995</v>
      </c>
      <c r="CE404" s="333">
        <v>229</v>
      </c>
      <c r="CF404" s="333">
        <v>22121577823</v>
      </c>
      <c r="CG404" s="333">
        <v>227</v>
      </c>
      <c r="CH404" s="333">
        <v>56601449732</v>
      </c>
      <c r="CI404" s="333">
        <v>225</v>
      </c>
      <c r="CJ404" s="333">
        <v>163200003988</v>
      </c>
      <c r="CK404" s="333">
        <v>229</v>
      </c>
      <c r="CL404" s="333">
        <v>163200003986</v>
      </c>
      <c r="CM404" s="333">
        <v>227</v>
      </c>
      <c r="CN404" s="333">
        <v>22121577621</v>
      </c>
      <c r="CO404" s="333">
        <v>225</v>
      </c>
      <c r="CP404" s="333">
        <v>22121577931</v>
      </c>
      <c r="CQ404" s="333"/>
      <c r="CR404" s="333"/>
      <c r="CS404" s="333"/>
      <c r="CT404" s="333"/>
      <c r="CU404" s="333"/>
      <c r="CV404" s="333"/>
      <c r="CW404" s="333"/>
      <c r="CX404" s="333"/>
      <c r="CY404" s="333"/>
      <c r="CZ404" s="333"/>
      <c r="DA404" s="333"/>
      <c r="DB404" s="374"/>
      <c r="DC404" s="48"/>
      <c r="DD404" s="179">
        <f t="shared" si="291"/>
        <v>72.134111740548036</v>
      </c>
      <c r="DE404" s="179">
        <f t="shared" si="292"/>
        <v>18.021986666666663</v>
      </c>
      <c r="DF404" s="179">
        <f t="shared" si="293"/>
        <v>13.863066666666665</v>
      </c>
      <c r="DG404" s="179">
        <f t="shared" si="294"/>
        <v>29.112439999999996</v>
      </c>
      <c r="DH404" s="180">
        <f t="shared" si="295"/>
        <v>21</v>
      </c>
      <c r="DI404" s="181">
        <f t="shared" ref="DI404:DI467" si="314">MIN(CE404,CG404,CI404,CK404,CM404,CO404,CQ404,CS404,CU404,CW404,CY404,DA404)</f>
        <v>225</v>
      </c>
      <c r="DJ404" s="182">
        <f t="shared" si="309"/>
        <v>1</v>
      </c>
      <c r="DK404" s="182">
        <f t="shared" si="310"/>
        <v>0</v>
      </c>
      <c r="DL404" s="182">
        <f t="shared" ref="DL404:DL467" si="315">IF(AND(EV404&gt;50,EV404&lt;=80),1,0)</f>
        <v>0</v>
      </c>
      <c r="DM404" s="182">
        <f t="shared" ref="DM404:DM467" si="316">IF(AND(EV404&gt;80,EV404&lt;=100),1,0)</f>
        <v>0</v>
      </c>
      <c r="DN404" s="182">
        <f t="shared" ref="DN404:DN467" si="317">IF(AND(EV404&gt;=100),1,0)</f>
        <v>0</v>
      </c>
      <c r="DO404" s="182">
        <f t="shared" si="296"/>
        <v>1</v>
      </c>
      <c r="DP404" s="182">
        <f t="shared" si="297"/>
        <v>0</v>
      </c>
      <c r="DQ404" s="25">
        <f t="shared" si="298"/>
        <v>0</v>
      </c>
      <c r="DR404" s="169"/>
      <c r="DS404" s="166" t="str">
        <f t="shared" ref="DS404:DS467" si="318">IF(EV404&lt;60,"A",IF(AND(EV404&gt;=60,EV404&lt;=80),"B",IF(AND(EV404&gt;80),"C",0)))</f>
        <v>A</v>
      </c>
      <c r="DT404" s="166" t="str">
        <f t="shared" ref="DT404:DT467" si="319">IF(EM404&lt;19%,"A",IF(AND(EM404&gt;=19%,EM404&lt;=40%),"B",IF(AND(EM404&gt;40%),"C",0)))</f>
        <v>B</v>
      </c>
      <c r="DU404" s="167">
        <f t="shared" ref="DU404:DU467" si="320">IF(AND(DS404="A",DT404="A"),1,IF(AND(DS404="A",DT404="B"),2,IF(AND(DS404="A",DT404="C"),3,IF(AND(DS404="B",DT404="A"),4,IF(AND(DS404="B",DT404="B"),5,IF(AND(DS404="B",DT404="C"),6,IF(AND(DS404="C",DT404="A"),7,IF(AND(DS404="C",DT404="B"),8,IF(AND(DS404="C",DT404="C"),9,0)))))))))</f>
        <v>2</v>
      </c>
      <c r="DV404" s="153" t="str">
        <f>VLOOKUP(M404,'Data Master kondisi'!$O$3:$P$11,2,FALSE)</f>
        <v>Z</v>
      </c>
      <c r="DW404" s="153">
        <f>LOOKUP(DV404,{"X","X","X","Y","Y","Y","Z","Z","Z"},{6,6,6,4,4,4,2,2,2})</f>
        <v>2</v>
      </c>
      <c r="DX404" s="153">
        <f t="shared" si="299"/>
        <v>1</v>
      </c>
      <c r="DY404" s="153">
        <f t="shared" ref="DY404:DY467" si="321">SUM(DU404,DW404,DX404)</f>
        <v>5</v>
      </c>
      <c r="DZ404" s="153" t="str">
        <f>VLOOKUP(G404,'Data Master class'!$A$5:$D$12,3,FALSE)</f>
        <v>B</v>
      </c>
      <c r="EA404" s="160" t="str">
        <f t="shared" ref="EA404:EA467" si="322">IF(AND(DY404&lt;=14,DY404&gt;=12),"BURUK",IF(AND(DY404&lt;=11,DY404&gt;=9),"KURANG",IF(AND(DY404&lt;=8,DY404&gt;=6),"CUKUP",IF(AND(DY404&lt;=5,DY404&gt;=4),"BAIK",0))))</f>
        <v>BAIK</v>
      </c>
      <c r="EB404" s="156"/>
      <c r="EC404" s="153">
        <f>VLOOKUP(G404,'Data Master class'!$A$5:$D$12,2,FALSE)</f>
        <v>3</v>
      </c>
      <c r="ED404" s="153" t="str">
        <f>VLOOKUP(H404,'Data Master class'!$E$5:$G$6,3,FALSE)</f>
        <v>X</v>
      </c>
      <c r="EE404" s="153">
        <f>VLOOKUP(H404,'Data Master class'!$E$5:$G$6,2,FALSE)</f>
        <v>2</v>
      </c>
      <c r="EF404" s="153">
        <f t="shared" ref="EF404:EF467" si="323">EC404+EE404</f>
        <v>5</v>
      </c>
      <c r="EG404" s="153" t="str">
        <f t="shared" ref="EG404:EG467" si="324">IF(AND(EF404&lt;=12,EF404&gt;=9),"CLASS 1",IF(AND(EF404&lt;=8,EF404&gt;=6),"CLASS 2",IF(AND(EF404&lt;=5,EF404&gt;=4),"CLASS 3",0)))</f>
        <v>CLASS 3</v>
      </c>
      <c r="EH404" s="153">
        <f t="shared" ref="EH404:EH467" si="325">SUM(DY404,EF404)</f>
        <v>10</v>
      </c>
      <c r="EI404" s="171"/>
      <c r="EJ404" s="441">
        <f t="shared" si="300"/>
        <v>0.1136363636363636</v>
      </c>
      <c r="EK404" s="441">
        <f t="shared" si="301"/>
        <v>0.31818181818181818</v>
      </c>
      <c r="EL404" s="441">
        <f t="shared" si="302"/>
        <v>0.43181818181818188</v>
      </c>
      <c r="EM404" s="442">
        <f t="shared" ref="EM404:EM467" si="326">((EJ404+EK404+EL404)/3)</f>
        <v>0.2878787878787879</v>
      </c>
      <c r="EN404" s="443" t="str">
        <f t="shared" ref="EN404:EN467" si="327">IF(AND(EM404&lt;10%),"BAIK",IF(AND(EM404&gt;=10%,EM404&lt;=20%),"CUKUP",IF(AND(EM404&gt;20%,EM404&lt;=30%),"KURANG",IF(AND(EM404&gt;30%),"BURUK",0))))</f>
        <v>KURANG</v>
      </c>
      <c r="EO404" s="195"/>
      <c r="EP404" s="196" t="e">
        <f>'2. SUHU &amp; FISIK TRAFO'!CY404</f>
        <v>#NAME?</v>
      </c>
      <c r="EQ404" s="168" t="e">
        <f t="shared" si="286"/>
        <v>#NAME?</v>
      </c>
      <c r="ER404" s="189" t="e">
        <f t="shared" ref="ER404:ER467" si="328">IF(AND(EQ404&gt;0,EQ404&lt;60),"BAIK",IF(AND(EQ404&gt;=60,EQ404&lt;80),"CUKUP",IF(AND(EQ404&gt;=80,EQ404&lt;100),"KURANG",IF(AND(EQ404&gt;=100),"BURUK",0))))</f>
        <v>#NAME?</v>
      </c>
      <c r="ES404" s="195"/>
      <c r="ET404" s="447">
        <f t="shared" si="311"/>
        <v>10.168000000000001</v>
      </c>
      <c r="EU404" s="447">
        <f t="shared" ref="EU404:EU467" si="329">ET404*0.8</f>
        <v>8.1344000000000012</v>
      </c>
      <c r="EV404" s="448">
        <f t="shared" si="303"/>
        <v>20.336000000000002</v>
      </c>
      <c r="EW404" s="449" t="str">
        <f t="shared" ref="EW404:EW467" si="330">IF(AND(EV404&gt;0,EV404&lt;60),"BAIK",IF(AND(EV404&gt;=60,EV404&lt;80),"CUKUP",IF(AND(EV404&gt;=80,EV404&lt;100),"KURANG",IF(AND(EV404&gt;=100),"BURUK",0))))</f>
        <v>BAIK</v>
      </c>
      <c r="EX404" s="721"/>
      <c r="EY404" s="447">
        <f t="shared" si="312"/>
        <v>6.8769999999999998</v>
      </c>
      <c r="EZ404" s="447">
        <f t="shared" si="304"/>
        <v>5.5015999999999998</v>
      </c>
      <c r="FA404" s="448">
        <f t="shared" si="313"/>
        <v>13.754</v>
      </c>
      <c r="FB404" s="449" t="str">
        <f t="shared" si="305"/>
        <v>BAIK</v>
      </c>
      <c r="FC404" s="195"/>
      <c r="FD404" s="453">
        <f t="shared" si="306"/>
        <v>15</v>
      </c>
      <c r="FE404" s="454">
        <f t="shared" si="307"/>
        <v>72.25433526011561</v>
      </c>
      <c r="FF404" s="725">
        <f t="shared" si="308"/>
        <v>20.759999999999998</v>
      </c>
      <c r="FG404" s="202" t="str">
        <f t="shared" ref="FG404:FG467" si="331">IF(AND(FF404&gt;0,FF404&lt;10),"BAIK",IF(AND(FF404&gt;=10,FF404&lt;15),"CUKUP",IF(AND(FF404&gt;=15,FF404&lt;20),"KURANG",IF(AND(FF404&gt;=20),"BURUK",0))))</f>
        <v>BURUK</v>
      </c>
    </row>
    <row r="405" spans="1:163">
      <c r="A405" s="347">
        <v>393</v>
      </c>
      <c r="B405" s="764" t="s">
        <v>2239</v>
      </c>
      <c r="C405" s="331" t="s">
        <v>2178</v>
      </c>
      <c r="D405" s="259" t="s">
        <v>2168</v>
      </c>
      <c r="E405" s="319" t="s">
        <v>2122</v>
      </c>
      <c r="F405" s="319" t="s">
        <v>2122</v>
      </c>
      <c r="G405" s="208" t="s">
        <v>206</v>
      </c>
      <c r="H405" s="214" t="s">
        <v>209</v>
      </c>
      <c r="I405" s="463"/>
      <c r="J405" s="462"/>
      <c r="K405" s="259" t="s">
        <v>315</v>
      </c>
      <c r="L405" s="259" t="s">
        <v>570</v>
      </c>
      <c r="M405" s="259">
        <v>100</v>
      </c>
      <c r="N405" s="259" t="s">
        <v>2179</v>
      </c>
      <c r="O405" s="259">
        <v>2013</v>
      </c>
      <c r="P405" s="259" t="s">
        <v>316</v>
      </c>
      <c r="Q405" s="703">
        <v>0.81527777777955635</v>
      </c>
      <c r="R405" s="433">
        <v>44719</v>
      </c>
      <c r="S405" s="331" t="s">
        <v>318</v>
      </c>
      <c r="T405" s="331" t="s">
        <v>607</v>
      </c>
      <c r="U405" s="259">
        <v>2</v>
      </c>
      <c r="V405" s="259">
        <v>2</v>
      </c>
      <c r="W405" s="259">
        <v>3</v>
      </c>
      <c r="X405" s="259">
        <v>20000</v>
      </c>
      <c r="Y405" s="332">
        <v>400</v>
      </c>
      <c r="Z405" s="332">
        <v>402</v>
      </c>
      <c r="AA405" s="332">
        <v>402</v>
      </c>
      <c r="AB405" s="332">
        <v>232</v>
      </c>
      <c r="AC405" s="332">
        <v>233</v>
      </c>
      <c r="AD405" s="332">
        <v>230</v>
      </c>
      <c r="AE405" s="332">
        <v>14</v>
      </c>
      <c r="AF405" s="332">
        <v>13</v>
      </c>
      <c r="AG405" s="332">
        <v>17</v>
      </c>
      <c r="AH405" s="332">
        <v>8</v>
      </c>
      <c r="AI405" s="332">
        <v>11</v>
      </c>
      <c r="AJ405" s="332">
        <v>12</v>
      </c>
      <c r="AK405" s="332">
        <v>16</v>
      </c>
      <c r="AL405" s="332">
        <v>7</v>
      </c>
      <c r="AM405" s="332"/>
      <c r="AN405" s="332"/>
      <c r="AO405" s="332"/>
      <c r="AP405" s="332"/>
      <c r="AQ405" s="332">
        <v>3</v>
      </c>
      <c r="AR405" s="332">
        <v>1</v>
      </c>
      <c r="AS405" s="332">
        <v>1</v>
      </c>
      <c r="AT405" s="332">
        <v>1</v>
      </c>
      <c r="AU405" s="332"/>
      <c r="AV405" s="332"/>
      <c r="AW405" s="332"/>
      <c r="AX405" s="332"/>
      <c r="AY405" s="332">
        <v>896</v>
      </c>
      <c r="AZ405" s="332">
        <v>853</v>
      </c>
      <c r="BA405" s="332">
        <v>967</v>
      </c>
      <c r="BB405" s="261">
        <v>400</v>
      </c>
      <c r="BC405" s="261">
        <v>401</v>
      </c>
      <c r="BD405" s="261">
        <v>398</v>
      </c>
      <c r="BE405" s="261">
        <v>229</v>
      </c>
      <c r="BF405" s="261">
        <v>231</v>
      </c>
      <c r="BG405" s="261">
        <v>228</v>
      </c>
      <c r="BH405" s="261">
        <v>8</v>
      </c>
      <c r="BI405" s="261">
        <v>10</v>
      </c>
      <c r="BJ405" s="261">
        <v>7</v>
      </c>
      <c r="BK405" s="261">
        <v>3</v>
      </c>
      <c r="BL405" s="261">
        <v>8</v>
      </c>
      <c r="BM405" s="261">
        <v>10</v>
      </c>
      <c r="BN405" s="261">
        <v>7</v>
      </c>
      <c r="BO405" s="261">
        <v>3</v>
      </c>
      <c r="BP405" s="261"/>
      <c r="BQ405" s="261"/>
      <c r="BR405" s="261"/>
      <c r="BS405" s="261"/>
      <c r="BT405" s="261">
        <v>0</v>
      </c>
      <c r="BU405" s="261">
        <v>0</v>
      </c>
      <c r="BV405" s="261">
        <v>0</v>
      </c>
      <c r="BW405" s="261">
        <v>0</v>
      </c>
      <c r="BX405" s="261"/>
      <c r="BY405" s="261"/>
      <c r="BZ405" s="261"/>
      <c r="CA405" s="261"/>
      <c r="CB405" s="720">
        <v>0.74299999999999999</v>
      </c>
      <c r="CC405" s="720">
        <v>0.77500000000000002</v>
      </c>
      <c r="CD405" s="720">
        <v>0.79200000000000004</v>
      </c>
      <c r="CE405" s="333">
        <v>227</v>
      </c>
      <c r="CF405" s="333">
        <v>56601449665</v>
      </c>
      <c r="CG405" s="333">
        <v>224</v>
      </c>
      <c r="CH405" s="333">
        <v>56601416946</v>
      </c>
      <c r="CI405" s="333">
        <v>226</v>
      </c>
      <c r="CJ405" s="333">
        <v>163200027132</v>
      </c>
      <c r="CK405" s="333"/>
      <c r="CL405" s="333"/>
      <c r="CM405" s="333"/>
      <c r="CN405" s="333"/>
      <c r="CO405" s="333"/>
      <c r="CP405" s="333"/>
      <c r="CQ405" s="333"/>
      <c r="CR405" s="333"/>
      <c r="CS405" s="333"/>
      <c r="CT405" s="333"/>
      <c r="CU405" s="333"/>
      <c r="CV405" s="333"/>
      <c r="CW405" s="333"/>
      <c r="CX405" s="333"/>
      <c r="CY405" s="333"/>
      <c r="CZ405" s="333"/>
      <c r="DA405" s="333"/>
      <c r="DB405" s="374"/>
      <c r="DC405" s="154"/>
      <c r="DD405" s="179">
        <f t="shared" si="291"/>
        <v>144.02857526933346</v>
      </c>
      <c r="DE405" s="179">
        <f t="shared" si="292"/>
        <v>9.7202933333333323</v>
      </c>
      <c r="DF405" s="179">
        <f t="shared" si="293"/>
        <v>9.0259866666666646</v>
      </c>
      <c r="DG405" s="179">
        <f t="shared" si="294"/>
        <v>11.803213333333332</v>
      </c>
      <c r="DH405" s="180">
        <f t="shared" si="295"/>
        <v>17</v>
      </c>
      <c r="DI405" s="181">
        <f t="shared" si="314"/>
        <v>224</v>
      </c>
      <c r="DJ405" s="182">
        <f t="shared" si="309"/>
        <v>1</v>
      </c>
      <c r="DK405" s="182">
        <f t="shared" si="310"/>
        <v>0</v>
      </c>
      <c r="DL405" s="182">
        <f t="shared" si="315"/>
        <v>0</v>
      </c>
      <c r="DM405" s="182">
        <f t="shared" si="316"/>
        <v>0</v>
      </c>
      <c r="DN405" s="182">
        <f t="shared" si="317"/>
        <v>0</v>
      </c>
      <c r="DO405" s="182">
        <f t="shared" si="296"/>
        <v>1</v>
      </c>
      <c r="DP405" s="182">
        <f t="shared" si="297"/>
        <v>0</v>
      </c>
      <c r="DQ405" s="25">
        <f t="shared" si="298"/>
        <v>0</v>
      </c>
      <c r="DR405" s="169"/>
      <c r="DS405" s="166" t="str">
        <f t="shared" si="318"/>
        <v>A</v>
      </c>
      <c r="DT405" s="166" t="str">
        <f t="shared" si="319"/>
        <v>A</v>
      </c>
      <c r="DU405" s="167">
        <f t="shared" si="320"/>
        <v>1</v>
      </c>
      <c r="DV405" s="153" t="str">
        <f>VLOOKUP(M405,'Data Master kondisi'!$O$3:$P$11,2,FALSE)</f>
        <v>Z</v>
      </c>
      <c r="DW405" s="153">
        <f>LOOKUP(DV405,{"X","X","X","Y","Y","Y","Z","Z","Z"},{6,6,6,4,4,4,2,2,2})</f>
        <v>2</v>
      </c>
      <c r="DX405" s="153">
        <f t="shared" si="299"/>
        <v>1</v>
      </c>
      <c r="DY405" s="153">
        <f t="shared" si="321"/>
        <v>4</v>
      </c>
      <c r="DZ405" s="153" t="str">
        <f>VLOOKUP(G405,'Data Master class'!$A$5:$D$12,3,FALSE)</f>
        <v>B</v>
      </c>
      <c r="EA405" s="160" t="str">
        <f t="shared" si="322"/>
        <v>BAIK</v>
      </c>
      <c r="EB405" s="156"/>
      <c r="EC405" s="153">
        <f>VLOOKUP(G405,'Data Master class'!$A$5:$D$12,2,FALSE)</f>
        <v>3</v>
      </c>
      <c r="ED405" s="153" t="str">
        <f>VLOOKUP(H405,'Data Master class'!$E$5:$G$6,3,FALSE)</f>
        <v>Y</v>
      </c>
      <c r="EE405" s="153">
        <f>VLOOKUP(H405,'Data Master class'!$E$5:$G$6,2,FALSE)</f>
        <v>1</v>
      </c>
      <c r="EF405" s="153">
        <f t="shared" si="323"/>
        <v>4</v>
      </c>
      <c r="EG405" s="153" t="str">
        <f t="shared" si="324"/>
        <v>CLASS 3</v>
      </c>
      <c r="EH405" s="153">
        <f t="shared" si="325"/>
        <v>8</v>
      </c>
      <c r="EI405" s="171"/>
      <c r="EJ405" s="441">
        <f t="shared" si="300"/>
        <v>4.5454545454545414E-2</v>
      </c>
      <c r="EK405" s="441">
        <f t="shared" si="301"/>
        <v>0.1136363636363636</v>
      </c>
      <c r="EL405" s="441">
        <f t="shared" si="302"/>
        <v>0.15909090909090914</v>
      </c>
      <c r="EM405" s="442">
        <f t="shared" si="326"/>
        <v>0.10606060606060604</v>
      </c>
      <c r="EN405" s="443" t="str">
        <f t="shared" si="327"/>
        <v>CUKUP</v>
      </c>
      <c r="EO405" s="195"/>
      <c r="EP405" s="196" t="e">
        <f>'2. SUHU &amp; FISIK TRAFO'!CY405</f>
        <v>#NAME?</v>
      </c>
      <c r="EQ405" s="168" t="e">
        <f t="shared" ref="EQ405:EQ468" si="332">DH405/EP405*100</f>
        <v>#NAME?</v>
      </c>
      <c r="ER405" s="189" t="e">
        <f t="shared" si="328"/>
        <v>#NAME?</v>
      </c>
      <c r="ES405" s="195"/>
      <c r="ET405" s="447">
        <f t="shared" si="311"/>
        <v>10.186999999999999</v>
      </c>
      <c r="EU405" s="447">
        <f t="shared" si="329"/>
        <v>8.1495999999999995</v>
      </c>
      <c r="EV405" s="448">
        <f t="shared" si="303"/>
        <v>10.186999999999999</v>
      </c>
      <c r="EW405" s="449" t="str">
        <f t="shared" si="330"/>
        <v>BAIK</v>
      </c>
      <c r="EX405" s="721"/>
      <c r="EY405" s="447">
        <f t="shared" si="312"/>
        <v>5.7380000000000004</v>
      </c>
      <c r="EZ405" s="447">
        <f t="shared" si="304"/>
        <v>4.5904000000000007</v>
      </c>
      <c r="FA405" s="448">
        <f t="shared" si="313"/>
        <v>5.7380000000000004</v>
      </c>
      <c r="FB405" s="449" t="str">
        <f t="shared" si="305"/>
        <v>BAIK</v>
      </c>
      <c r="FC405" s="195"/>
      <c r="FD405" s="453">
        <f t="shared" si="306"/>
        <v>8</v>
      </c>
      <c r="FE405" s="454">
        <f t="shared" si="307"/>
        <v>144.50867052023122</v>
      </c>
      <c r="FF405" s="725">
        <f t="shared" si="308"/>
        <v>5.5359999999999996</v>
      </c>
      <c r="FG405" s="202" t="str">
        <f t="shared" si="331"/>
        <v>BAIK</v>
      </c>
    </row>
    <row r="406" spans="1:163">
      <c r="A406" s="347">
        <v>394</v>
      </c>
      <c r="B406" s="764" t="s">
        <v>2239</v>
      </c>
      <c r="C406" s="331" t="s">
        <v>2180</v>
      </c>
      <c r="D406" s="259" t="s">
        <v>2171</v>
      </c>
      <c r="E406" s="319" t="s">
        <v>2122</v>
      </c>
      <c r="F406" s="319" t="s">
        <v>2122</v>
      </c>
      <c r="G406" s="208" t="s">
        <v>206</v>
      </c>
      <c r="H406" s="214" t="s">
        <v>209</v>
      </c>
      <c r="I406" s="463"/>
      <c r="J406" s="462"/>
      <c r="K406" s="259" t="s">
        <v>341</v>
      </c>
      <c r="L406" s="259" t="s">
        <v>571</v>
      </c>
      <c r="M406" s="259">
        <v>160</v>
      </c>
      <c r="N406" s="259">
        <v>18032332</v>
      </c>
      <c r="O406" s="259">
        <v>2018</v>
      </c>
      <c r="P406" s="259" t="s">
        <v>316</v>
      </c>
      <c r="Q406" s="461">
        <v>0.81736111111240461</v>
      </c>
      <c r="R406" s="433">
        <v>44810</v>
      </c>
      <c r="S406" s="331" t="s">
        <v>318</v>
      </c>
      <c r="T406" s="331" t="s">
        <v>607</v>
      </c>
      <c r="U406" s="259">
        <v>4</v>
      </c>
      <c r="V406" s="259">
        <v>2</v>
      </c>
      <c r="W406" s="259">
        <v>3</v>
      </c>
      <c r="X406" s="259">
        <v>20000</v>
      </c>
      <c r="Y406" s="332">
        <v>400</v>
      </c>
      <c r="Z406" s="332">
        <v>401</v>
      </c>
      <c r="AA406" s="332">
        <v>399</v>
      </c>
      <c r="AB406" s="332">
        <v>230</v>
      </c>
      <c r="AC406" s="332">
        <v>231</v>
      </c>
      <c r="AD406" s="332">
        <v>229</v>
      </c>
      <c r="AE406" s="332">
        <v>97</v>
      </c>
      <c r="AF406" s="332">
        <v>66</v>
      </c>
      <c r="AG406" s="332">
        <v>94</v>
      </c>
      <c r="AH406" s="332">
        <v>40</v>
      </c>
      <c r="AI406" s="332">
        <v>20</v>
      </c>
      <c r="AJ406" s="332">
        <v>10</v>
      </c>
      <c r="AK406" s="332">
        <v>32</v>
      </c>
      <c r="AL406" s="332">
        <v>12</v>
      </c>
      <c r="AM406" s="332">
        <v>77</v>
      </c>
      <c r="AN406" s="332">
        <v>56</v>
      </c>
      <c r="AO406" s="332">
        <v>62</v>
      </c>
      <c r="AP406" s="332">
        <v>28</v>
      </c>
      <c r="AQ406" s="332"/>
      <c r="AR406" s="332"/>
      <c r="AS406" s="332"/>
      <c r="AT406" s="332"/>
      <c r="AU406" s="332"/>
      <c r="AV406" s="332"/>
      <c r="AW406" s="332"/>
      <c r="AX406" s="332"/>
      <c r="AY406" s="332">
        <v>967</v>
      </c>
      <c r="AZ406" s="332">
        <v>927</v>
      </c>
      <c r="BA406" s="332">
        <v>954</v>
      </c>
      <c r="BB406" s="261">
        <v>401</v>
      </c>
      <c r="BC406" s="261">
        <v>398</v>
      </c>
      <c r="BD406" s="261">
        <v>399</v>
      </c>
      <c r="BE406" s="261">
        <v>231</v>
      </c>
      <c r="BF406" s="261">
        <v>229</v>
      </c>
      <c r="BG406" s="261">
        <v>228</v>
      </c>
      <c r="BH406" s="261">
        <v>48</v>
      </c>
      <c r="BI406" s="261">
        <v>58</v>
      </c>
      <c r="BJ406" s="261">
        <v>62</v>
      </c>
      <c r="BK406" s="261">
        <v>16</v>
      </c>
      <c r="BL406" s="261">
        <v>10</v>
      </c>
      <c r="BM406" s="261">
        <v>12</v>
      </c>
      <c r="BN406" s="261">
        <v>24</v>
      </c>
      <c r="BO406" s="261">
        <v>7</v>
      </c>
      <c r="BP406" s="261">
        <v>38</v>
      </c>
      <c r="BQ406" s="261">
        <v>46</v>
      </c>
      <c r="BR406" s="261">
        <v>38</v>
      </c>
      <c r="BS406" s="261">
        <v>9</v>
      </c>
      <c r="BT406" s="261"/>
      <c r="BU406" s="261"/>
      <c r="BV406" s="261"/>
      <c r="BW406" s="261"/>
      <c r="BX406" s="261"/>
      <c r="BY406" s="261"/>
      <c r="BZ406" s="261"/>
      <c r="CA406" s="261"/>
      <c r="CB406" s="720">
        <v>0.872</v>
      </c>
      <c r="CC406" s="720">
        <v>0.876</v>
      </c>
      <c r="CD406" s="720">
        <v>0.90300000000000002</v>
      </c>
      <c r="CE406" s="333">
        <v>229</v>
      </c>
      <c r="CF406" s="333">
        <v>86058878108</v>
      </c>
      <c r="CG406" s="333">
        <v>228</v>
      </c>
      <c r="CH406" s="333">
        <v>163200077491</v>
      </c>
      <c r="CI406" s="333">
        <v>226</v>
      </c>
      <c r="CJ406" s="333">
        <v>86058878177</v>
      </c>
      <c r="CK406" s="333">
        <v>229</v>
      </c>
      <c r="CL406" s="333">
        <v>163200077467</v>
      </c>
      <c r="CM406" s="333">
        <v>228</v>
      </c>
      <c r="CN406" s="333">
        <v>86058878108</v>
      </c>
      <c r="CO406" s="333">
        <v>226</v>
      </c>
      <c r="CP406" s="333">
        <v>163200077731</v>
      </c>
      <c r="CQ406" s="333"/>
      <c r="CR406" s="333"/>
      <c r="CS406" s="333"/>
      <c r="CT406" s="333"/>
      <c r="CU406" s="333"/>
      <c r="CV406" s="333"/>
      <c r="CW406" s="333"/>
      <c r="CX406" s="333"/>
      <c r="CY406" s="333"/>
      <c r="CZ406" s="333"/>
      <c r="DA406" s="333"/>
      <c r="DB406" s="374"/>
      <c r="DC406" s="154"/>
      <c r="DD406" s="179">
        <f t="shared" si="291"/>
        <v>231.21387283236993</v>
      </c>
      <c r="DE406" s="179">
        <f t="shared" si="292"/>
        <v>41.952500000000001</v>
      </c>
      <c r="DF406" s="179">
        <f t="shared" si="293"/>
        <v>28.545000000000005</v>
      </c>
      <c r="DG406" s="179">
        <f t="shared" si="294"/>
        <v>40.655000000000001</v>
      </c>
      <c r="DH406" s="180">
        <f t="shared" si="295"/>
        <v>97</v>
      </c>
      <c r="DI406" s="181">
        <f t="shared" si="314"/>
        <v>226</v>
      </c>
      <c r="DJ406" s="182">
        <f t="shared" si="309"/>
        <v>0</v>
      </c>
      <c r="DK406" s="182">
        <f t="shared" si="310"/>
        <v>1</v>
      </c>
      <c r="DL406" s="182">
        <f t="shared" si="315"/>
        <v>0</v>
      </c>
      <c r="DM406" s="182">
        <f t="shared" si="316"/>
        <v>0</v>
      </c>
      <c r="DN406" s="182">
        <f t="shared" si="317"/>
        <v>0</v>
      </c>
      <c r="DO406" s="182">
        <f t="shared" si="296"/>
        <v>1</v>
      </c>
      <c r="DP406" s="182">
        <f t="shared" si="297"/>
        <v>0</v>
      </c>
      <c r="DQ406" s="25">
        <f t="shared" si="298"/>
        <v>0</v>
      </c>
      <c r="DR406" s="169"/>
      <c r="DS406" s="166" t="str">
        <f t="shared" si="318"/>
        <v>A</v>
      </c>
      <c r="DT406" s="166" t="str">
        <f t="shared" si="319"/>
        <v>A</v>
      </c>
      <c r="DU406" s="167">
        <f t="shared" si="320"/>
        <v>1</v>
      </c>
      <c r="DV406" s="153" t="str">
        <f>VLOOKUP(M406,'Data Master kondisi'!$O$3:$P$11,2,FALSE)</f>
        <v>Y</v>
      </c>
      <c r="DW406" s="153">
        <f>LOOKUP(DV406,{"X","X","X","Y","Y","Y","Z","Z","Z"},{6,6,6,4,4,4,2,2,2})</f>
        <v>4</v>
      </c>
      <c r="DX406" s="153">
        <f t="shared" si="299"/>
        <v>1</v>
      </c>
      <c r="DY406" s="153">
        <f t="shared" si="321"/>
        <v>6</v>
      </c>
      <c r="DZ406" s="153" t="str">
        <f>VLOOKUP(G406,'Data Master class'!$A$5:$D$12,3,FALSE)</f>
        <v>B</v>
      </c>
      <c r="EA406" s="160" t="str">
        <f t="shared" si="322"/>
        <v>CUKUP</v>
      </c>
      <c r="EB406" s="156"/>
      <c r="EC406" s="153">
        <f>VLOOKUP(G406,'Data Master class'!$A$5:$D$12,2,FALSE)</f>
        <v>3</v>
      </c>
      <c r="ED406" s="153" t="str">
        <f>VLOOKUP(H406,'Data Master class'!$E$5:$G$6,3,FALSE)</f>
        <v>Y</v>
      </c>
      <c r="EE406" s="153">
        <f>VLOOKUP(H406,'Data Master class'!$E$5:$G$6,2,FALSE)</f>
        <v>1</v>
      </c>
      <c r="EF406" s="153">
        <f t="shared" si="323"/>
        <v>4</v>
      </c>
      <c r="EG406" s="153" t="str">
        <f t="shared" si="324"/>
        <v>CLASS 3</v>
      </c>
      <c r="EH406" s="153">
        <f t="shared" si="325"/>
        <v>10</v>
      </c>
      <c r="EI406" s="171"/>
      <c r="EJ406" s="441">
        <f t="shared" si="300"/>
        <v>0.13229571984435792</v>
      </c>
      <c r="EK406" s="441">
        <f t="shared" si="301"/>
        <v>0.22957198443579771</v>
      </c>
      <c r="EL406" s="441">
        <f t="shared" si="302"/>
        <v>9.7276264591439635E-2</v>
      </c>
      <c r="EM406" s="442">
        <f t="shared" si="326"/>
        <v>0.15304798962386509</v>
      </c>
      <c r="EN406" s="443" t="str">
        <f t="shared" si="327"/>
        <v>CUKUP</v>
      </c>
      <c r="EO406" s="195"/>
      <c r="EP406" s="196" t="e">
        <f>'2. SUHU &amp; FISIK TRAFO'!CY406</f>
        <v>#NAME?</v>
      </c>
      <c r="EQ406" s="168" t="e">
        <f t="shared" si="332"/>
        <v>#NAME?</v>
      </c>
      <c r="ER406" s="189" t="e">
        <f t="shared" si="328"/>
        <v>#NAME?</v>
      </c>
      <c r="ES406" s="195"/>
      <c r="ET406" s="447">
        <f t="shared" si="311"/>
        <v>59.082000000000001</v>
      </c>
      <c r="EU406" s="447">
        <f t="shared" si="329"/>
        <v>47.265600000000006</v>
      </c>
      <c r="EV406" s="448">
        <f t="shared" si="303"/>
        <v>36.926249999999996</v>
      </c>
      <c r="EW406" s="449" t="str">
        <f t="shared" si="330"/>
        <v>BAIK</v>
      </c>
      <c r="EX406" s="721"/>
      <c r="EY406" s="447">
        <f t="shared" si="312"/>
        <v>38.506</v>
      </c>
      <c r="EZ406" s="447">
        <f t="shared" si="304"/>
        <v>30.8048</v>
      </c>
      <c r="FA406" s="448">
        <f t="shared" si="313"/>
        <v>24.06625</v>
      </c>
      <c r="FB406" s="449" t="str">
        <f t="shared" si="305"/>
        <v>BAIK</v>
      </c>
      <c r="FC406" s="195"/>
      <c r="FD406" s="453">
        <f t="shared" si="306"/>
        <v>40</v>
      </c>
      <c r="FE406" s="454">
        <f t="shared" si="307"/>
        <v>231.21387283236993</v>
      </c>
      <c r="FF406" s="725">
        <f t="shared" si="308"/>
        <v>17.3</v>
      </c>
      <c r="FG406" s="202" t="str">
        <f t="shared" si="331"/>
        <v>KURANG</v>
      </c>
    </row>
    <row r="407" spans="1:163">
      <c r="A407" s="347">
        <v>395</v>
      </c>
      <c r="B407" s="764" t="s">
        <v>2239</v>
      </c>
      <c r="C407" s="331" t="s">
        <v>2181</v>
      </c>
      <c r="D407" s="259" t="s">
        <v>2182</v>
      </c>
      <c r="E407" s="319" t="s">
        <v>2122</v>
      </c>
      <c r="F407" s="319" t="s">
        <v>2122</v>
      </c>
      <c r="G407" s="208" t="s">
        <v>206</v>
      </c>
      <c r="H407" s="214" t="s">
        <v>208</v>
      </c>
      <c r="I407" s="463"/>
      <c r="J407" s="462"/>
      <c r="K407" s="259" t="s">
        <v>341</v>
      </c>
      <c r="L407" s="259" t="s">
        <v>310</v>
      </c>
      <c r="M407" s="259">
        <v>160</v>
      </c>
      <c r="N407" s="259">
        <v>10132511</v>
      </c>
      <c r="O407" s="259">
        <v>2010</v>
      </c>
      <c r="P407" s="259" t="s">
        <v>316</v>
      </c>
      <c r="Q407" s="461">
        <v>0.82291666666424135</v>
      </c>
      <c r="R407" s="433">
        <v>44813</v>
      </c>
      <c r="S407" s="331" t="s">
        <v>318</v>
      </c>
      <c r="T407" s="331" t="s">
        <v>607</v>
      </c>
      <c r="U407" s="259">
        <v>4</v>
      </c>
      <c r="V407" s="259">
        <v>2</v>
      </c>
      <c r="W407" s="259">
        <v>3</v>
      </c>
      <c r="X407" s="259">
        <v>20000</v>
      </c>
      <c r="Y407" s="332">
        <v>400</v>
      </c>
      <c r="Z407" s="332">
        <v>400</v>
      </c>
      <c r="AA407" s="332">
        <v>398</v>
      </c>
      <c r="AB407" s="332">
        <v>232</v>
      </c>
      <c r="AC407" s="332">
        <v>230</v>
      </c>
      <c r="AD407" s="332">
        <v>229</v>
      </c>
      <c r="AE407" s="332">
        <v>68</v>
      </c>
      <c r="AF407" s="332">
        <v>102</v>
      </c>
      <c r="AG407" s="332">
        <v>92</v>
      </c>
      <c r="AH407" s="332">
        <v>39</v>
      </c>
      <c r="AI407" s="332">
        <v>65</v>
      </c>
      <c r="AJ407" s="332">
        <v>66</v>
      </c>
      <c r="AK407" s="332">
        <v>73</v>
      </c>
      <c r="AL407" s="332">
        <v>25</v>
      </c>
      <c r="AM407" s="332"/>
      <c r="AN407" s="332"/>
      <c r="AO407" s="332"/>
      <c r="AP407" s="332"/>
      <c r="AQ407" s="332"/>
      <c r="AR407" s="332"/>
      <c r="AS407" s="332"/>
      <c r="AT407" s="332"/>
      <c r="AU407" s="332">
        <v>3</v>
      </c>
      <c r="AV407" s="332">
        <v>36</v>
      </c>
      <c r="AW407" s="332">
        <v>19</v>
      </c>
      <c r="AX407" s="332">
        <v>14</v>
      </c>
      <c r="AY407" s="332">
        <v>956</v>
      </c>
      <c r="AZ407" s="332">
        <v>975</v>
      </c>
      <c r="BA407" s="332">
        <v>979</v>
      </c>
      <c r="BB407" s="261">
        <v>400</v>
      </c>
      <c r="BC407" s="261">
        <v>402</v>
      </c>
      <c r="BD407" s="261">
        <v>400</v>
      </c>
      <c r="BE407" s="261">
        <v>232</v>
      </c>
      <c r="BF407" s="261">
        <v>230</v>
      </c>
      <c r="BG407" s="261">
        <v>230</v>
      </c>
      <c r="BH407" s="261">
        <v>52</v>
      </c>
      <c r="BI407" s="261">
        <v>69</v>
      </c>
      <c r="BJ407" s="261">
        <v>62</v>
      </c>
      <c r="BK407" s="261">
        <v>18</v>
      </c>
      <c r="BL407" s="261">
        <v>46</v>
      </c>
      <c r="BM407" s="261">
        <v>41</v>
      </c>
      <c r="BN407" s="261">
        <v>45</v>
      </c>
      <c r="BO407" s="261">
        <v>11</v>
      </c>
      <c r="BP407" s="261"/>
      <c r="BQ407" s="261"/>
      <c r="BR407" s="261"/>
      <c r="BS407" s="261"/>
      <c r="BT407" s="261"/>
      <c r="BU407" s="261"/>
      <c r="BV407" s="261"/>
      <c r="BW407" s="261"/>
      <c r="BX407" s="261">
        <v>6</v>
      </c>
      <c r="BY407" s="261">
        <v>28</v>
      </c>
      <c r="BZ407" s="261">
        <v>17</v>
      </c>
      <c r="CA407" s="261">
        <v>7</v>
      </c>
      <c r="CB407" s="720">
        <v>0.879</v>
      </c>
      <c r="CC407" s="720">
        <v>0.92100000000000004</v>
      </c>
      <c r="CD407" s="720">
        <v>0.91800000000000004</v>
      </c>
      <c r="CE407" s="333">
        <v>230</v>
      </c>
      <c r="CF407" s="333">
        <v>56601430277</v>
      </c>
      <c r="CG407" s="333">
        <v>228</v>
      </c>
      <c r="CH407" s="333">
        <v>163200059730</v>
      </c>
      <c r="CI407" s="333">
        <v>228</v>
      </c>
      <c r="CJ407" s="333">
        <v>163200001136</v>
      </c>
      <c r="CK407" s="333"/>
      <c r="CL407" s="333"/>
      <c r="CM407" s="333"/>
      <c r="CN407" s="333"/>
      <c r="CO407" s="333"/>
      <c r="CP407" s="333"/>
      <c r="CQ407" s="333"/>
      <c r="CR407" s="333"/>
      <c r="CS407" s="333"/>
      <c r="CT407" s="333"/>
      <c r="CU407" s="333"/>
      <c r="CV407" s="333"/>
      <c r="CW407" s="333">
        <v>230</v>
      </c>
      <c r="CX407" s="333">
        <v>22111831073</v>
      </c>
      <c r="CY407" s="333">
        <v>228</v>
      </c>
      <c r="CZ407" s="333">
        <v>22121501776</v>
      </c>
      <c r="DA407" s="333">
        <v>228</v>
      </c>
      <c r="DB407" s="374">
        <v>163200024213</v>
      </c>
      <c r="DC407" s="154"/>
      <c r="DD407" s="179">
        <f t="shared" si="291"/>
        <v>231.5998726200701</v>
      </c>
      <c r="DE407" s="179">
        <f t="shared" si="292"/>
        <v>29.36098333333333</v>
      </c>
      <c r="DF407" s="179">
        <f t="shared" si="293"/>
        <v>44.041474999999991</v>
      </c>
      <c r="DG407" s="179">
        <f t="shared" si="294"/>
        <v>39.723683333333327</v>
      </c>
      <c r="DH407" s="180">
        <f t="shared" si="295"/>
        <v>102</v>
      </c>
      <c r="DI407" s="181">
        <f t="shared" si="314"/>
        <v>228</v>
      </c>
      <c r="DJ407" s="182">
        <f t="shared" si="309"/>
        <v>0</v>
      </c>
      <c r="DK407" s="182">
        <f t="shared" si="310"/>
        <v>1</v>
      </c>
      <c r="DL407" s="182">
        <f t="shared" si="315"/>
        <v>0</v>
      </c>
      <c r="DM407" s="182">
        <f t="shared" si="316"/>
        <v>0</v>
      </c>
      <c r="DN407" s="182">
        <f t="shared" si="317"/>
        <v>0</v>
      </c>
      <c r="DO407" s="182">
        <f t="shared" si="296"/>
        <v>1</v>
      </c>
      <c r="DP407" s="182">
        <f t="shared" si="297"/>
        <v>0</v>
      </c>
      <c r="DQ407" s="25">
        <f t="shared" si="298"/>
        <v>0</v>
      </c>
      <c r="DR407" s="169"/>
      <c r="DS407" s="166" t="str">
        <f t="shared" si="318"/>
        <v>A</v>
      </c>
      <c r="DT407" s="166" t="str">
        <f t="shared" si="319"/>
        <v>A</v>
      </c>
      <c r="DU407" s="167">
        <f t="shared" si="320"/>
        <v>1</v>
      </c>
      <c r="DV407" s="153" t="str">
        <f>VLOOKUP(M407,'Data Master kondisi'!$O$3:$P$11,2,FALSE)</f>
        <v>Y</v>
      </c>
      <c r="DW407" s="153">
        <f>LOOKUP(DV407,{"X","X","X","Y","Y","Y","Z","Z","Z"},{6,6,6,4,4,4,2,2,2})</f>
        <v>4</v>
      </c>
      <c r="DX407" s="153">
        <f t="shared" si="299"/>
        <v>1</v>
      </c>
      <c r="DY407" s="153">
        <f t="shared" si="321"/>
        <v>6</v>
      </c>
      <c r="DZ407" s="153" t="str">
        <f>VLOOKUP(G407,'Data Master class'!$A$5:$D$12,3,FALSE)</f>
        <v>B</v>
      </c>
      <c r="EA407" s="160" t="str">
        <f t="shared" si="322"/>
        <v>CUKUP</v>
      </c>
      <c r="EB407" s="156"/>
      <c r="EC407" s="153">
        <f>VLOOKUP(G407,'Data Master class'!$A$5:$D$12,2,FALSE)</f>
        <v>3</v>
      </c>
      <c r="ED407" s="153" t="str">
        <f>VLOOKUP(H407,'Data Master class'!$E$5:$G$6,3,FALSE)</f>
        <v>X</v>
      </c>
      <c r="EE407" s="153">
        <f>VLOOKUP(H407,'Data Master class'!$E$5:$G$6,2,FALSE)</f>
        <v>2</v>
      </c>
      <c r="EF407" s="153">
        <f t="shared" si="323"/>
        <v>5</v>
      </c>
      <c r="EG407" s="153" t="str">
        <f t="shared" si="324"/>
        <v>CLASS 3</v>
      </c>
      <c r="EH407" s="153">
        <f t="shared" si="325"/>
        <v>11</v>
      </c>
      <c r="EI407" s="171"/>
      <c r="EJ407" s="441">
        <f t="shared" si="300"/>
        <v>0.22137404580152667</v>
      </c>
      <c r="EK407" s="441">
        <f t="shared" si="301"/>
        <v>0.16793893129770998</v>
      </c>
      <c r="EL407" s="441">
        <f t="shared" si="302"/>
        <v>5.3435114503816848E-2</v>
      </c>
      <c r="EM407" s="442">
        <f t="shared" si="326"/>
        <v>0.14758269720101783</v>
      </c>
      <c r="EN407" s="443" t="str">
        <f t="shared" si="327"/>
        <v>CUKUP</v>
      </c>
      <c r="EO407" s="195"/>
      <c r="EP407" s="196" t="e">
        <f>'2. SUHU &amp; FISIK TRAFO'!CY407</f>
        <v>#NAME?</v>
      </c>
      <c r="EQ407" s="168" t="e">
        <f t="shared" si="332"/>
        <v>#NAME?</v>
      </c>
      <c r="ER407" s="189" t="e">
        <f t="shared" si="328"/>
        <v>#NAME?</v>
      </c>
      <c r="ES407" s="195"/>
      <c r="ET407" s="447">
        <f t="shared" si="311"/>
        <v>60.304000000000002</v>
      </c>
      <c r="EU407" s="447">
        <f t="shared" si="329"/>
        <v>48.243200000000002</v>
      </c>
      <c r="EV407" s="448">
        <f t="shared" si="303"/>
        <v>37.69</v>
      </c>
      <c r="EW407" s="449" t="str">
        <f t="shared" si="330"/>
        <v>BAIK</v>
      </c>
      <c r="EX407" s="721"/>
      <c r="EY407" s="447">
        <f t="shared" si="312"/>
        <v>42.194000000000003</v>
      </c>
      <c r="EZ407" s="447">
        <f t="shared" si="304"/>
        <v>33.755200000000002</v>
      </c>
      <c r="FA407" s="448">
        <f t="shared" si="313"/>
        <v>26.371250000000003</v>
      </c>
      <c r="FB407" s="449" t="str">
        <f t="shared" si="305"/>
        <v>BAIK</v>
      </c>
      <c r="FC407" s="195"/>
      <c r="FD407" s="453">
        <f t="shared" si="306"/>
        <v>39</v>
      </c>
      <c r="FE407" s="454">
        <f t="shared" si="307"/>
        <v>231.21387283236993</v>
      </c>
      <c r="FF407" s="725">
        <f t="shared" si="308"/>
        <v>16.867500000000003</v>
      </c>
      <c r="FG407" s="202" t="str">
        <f t="shared" si="331"/>
        <v>KURANG</v>
      </c>
    </row>
    <row r="408" spans="1:163" s="842" customFormat="1">
      <c r="A408" s="347">
        <v>396</v>
      </c>
      <c r="B408" s="836" t="s">
        <v>2239</v>
      </c>
      <c r="C408" s="667" t="s">
        <v>2183</v>
      </c>
      <c r="D408" s="668" t="s">
        <v>2182</v>
      </c>
      <c r="E408" s="669" t="s">
        <v>2122</v>
      </c>
      <c r="F408" s="669" t="s">
        <v>2122</v>
      </c>
      <c r="G408" s="670" t="s">
        <v>206</v>
      </c>
      <c r="H408" s="671" t="s">
        <v>209</v>
      </c>
      <c r="I408" s="672"/>
      <c r="J408" s="673"/>
      <c r="K408" s="668" t="s">
        <v>341</v>
      </c>
      <c r="L408" s="668" t="s">
        <v>571</v>
      </c>
      <c r="M408" s="668">
        <v>100</v>
      </c>
      <c r="N408" s="668">
        <v>15130111</v>
      </c>
      <c r="O408" s="668">
        <v>2016</v>
      </c>
      <c r="P408" s="668" t="s">
        <v>316</v>
      </c>
      <c r="Q408" s="837">
        <v>0.83055555555620231</v>
      </c>
      <c r="R408" s="674">
        <v>44813</v>
      </c>
      <c r="S408" s="667" t="s">
        <v>318</v>
      </c>
      <c r="T408" s="667" t="s">
        <v>607</v>
      </c>
      <c r="U408" s="668">
        <v>1</v>
      </c>
      <c r="V408" s="668">
        <v>1</v>
      </c>
      <c r="W408" s="668">
        <v>3</v>
      </c>
      <c r="X408" s="668">
        <v>20000</v>
      </c>
      <c r="Y408" s="675">
        <v>408</v>
      </c>
      <c r="Z408" s="675">
        <v>410</v>
      </c>
      <c r="AA408" s="675">
        <v>409</v>
      </c>
      <c r="AB408" s="675">
        <v>237</v>
      </c>
      <c r="AC408" s="675">
        <v>236</v>
      </c>
      <c r="AD408" s="675">
        <v>233</v>
      </c>
      <c r="AE408" s="675">
        <v>100</v>
      </c>
      <c r="AF408" s="675">
        <v>99</v>
      </c>
      <c r="AG408" s="675">
        <v>98</v>
      </c>
      <c r="AH408" s="675">
        <v>45</v>
      </c>
      <c r="AI408" s="675"/>
      <c r="AJ408" s="675"/>
      <c r="AK408" s="675"/>
      <c r="AL408" s="675"/>
      <c r="AM408" s="675"/>
      <c r="AN408" s="675"/>
      <c r="AO408" s="675"/>
      <c r="AP408" s="675"/>
      <c r="AQ408" s="675">
        <v>100</v>
      </c>
      <c r="AR408" s="675">
        <v>99</v>
      </c>
      <c r="AS408" s="675">
        <v>98</v>
      </c>
      <c r="AT408" s="675">
        <v>45</v>
      </c>
      <c r="AU408" s="675"/>
      <c r="AV408" s="675"/>
      <c r="AW408" s="675"/>
      <c r="AX408" s="675"/>
      <c r="AY408" s="675">
        <v>965</v>
      </c>
      <c r="AZ408" s="675">
        <v>961</v>
      </c>
      <c r="BA408" s="675">
        <v>948</v>
      </c>
      <c r="BB408" s="676">
        <v>408</v>
      </c>
      <c r="BC408" s="676">
        <v>410</v>
      </c>
      <c r="BD408" s="676">
        <v>407</v>
      </c>
      <c r="BE408" s="676">
        <v>237</v>
      </c>
      <c r="BF408" s="676">
        <v>236</v>
      </c>
      <c r="BG408" s="676">
        <v>234</v>
      </c>
      <c r="BH408" s="676">
        <v>61</v>
      </c>
      <c r="BI408" s="676">
        <v>47</v>
      </c>
      <c r="BJ408" s="676">
        <v>48</v>
      </c>
      <c r="BK408" s="676">
        <v>12</v>
      </c>
      <c r="BL408" s="676"/>
      <c r="BM408" s="676"/>
      <c r="BN408" s="676"/>
      <c r="BO408" s="676"/>
      <c r="BP408" s="676"/>
      <c r="BQ408" s="676"/>
      <c r="BR408" s="676"/>
      <c r="BS408" s="676"/>
      <c r="BT408" s="676">
        <v>61</v>
      </c>
      <c r="BU408" s="676">
        <v>47</v>
      </c>
      <c r="BV408" s="676">
        <v>48</v>
      </c>
      <c r="BW408" s="676">
        <v>12</v>
      </c>
      <c r="BX408" s="676"/>
      <c r="BY408" s="676"/>
      <c r="BZ408" s="676"/>
      <c r="CA408" s="676"/>
      <c r="CB408" s="838">
        <v>0.92200000000000004</v>
      </c>
      <c r="CC408" s="838">
        <v>0.96699999999999997</v>
      </c>
      <c r="CD408" s="838">
        <v>0.81699999999999995</v>
      </c>
      <c r="CE408" s="677"/>
      <c r="CF408" s="677"/>
      <c r="CG408" s="677"/>
      <c r="CH408" s="677"/>
      <c r="CI408" s="677"/>
      <c r="CJ408" s="677"/>
      <c r="CK408" s="677"/>
      <c r="CL408" s="677"/>
      <c r="CM408" s="677"/>
      <c r="CN408" s="677"/>
      <c r="CO408" s="677"/>
      <c r="CP408" s="677"/>
      <c r="CQ408" s="677">
        <v>235</v>
      </c>
      <c r="CR408" s="677">
        <v>2212707479</v>
      </c>
      <c r="CS408" s="677">
        <v>234</v>
      </c>
      <c r="CT408" s="677">
        <v>56401440219</v>
      </c>
      <c r="CU408" s="677">
        <v>232</v>
      </c>
      <c r="CV408" s="677">
        <v>56401449863</v>
      </c>
      <c r="CW408" s="677"/>
      <c r="CX408" s="677"/>
      <c r="CY408" s="677"/>
      <c r="CZ408" s="677"/>
      <c r="DA408" s="677"/>
      <c r="DB408" s="678"/>
      <c r="DC408" s="679"/>
      <c r="DD408" s="680">
        <f t="shared" si="291"/>
        <v>141.3287731249205</v>
      </c>
      <c r="DE408" s="680">
        <f t="shared" si="292"/>
        <v>70.757000000000005</v>
      </c>
      <c r="DF408" s="680">
        <f t="shared" si="293"/>
        <v>70.049430000000001</v>
      </c>
      <c r="DG408" s="680">
        <f t="shared" si="294"/>
        <v>69.341859999999997</v>
      </c>
      <c r="DH408" s="681">
        <f t="shared" si="295"/>
        <v>100</v>
      </c>
      <c r="DI408" s="682">
        <f t="shared" si="314"/>
        <v>232</v>
      </c>
      <c r="DJ408" s="683">
        <f t="shared" si="309"/>
        <v>0</v>
      </c>
      <c r="DK408" s="683">
        <f t="shared" si="310"/>
        <v>0</v>
      </c>
      <c r="DL408" s="683">
        <f t="shared" si="315"/>
        <v>1</v>
      </c>
      <c r="DM408" s="683">
        <f t="shared" si="316"/>
        <v>0</v>
      </c>
      <c r="DN408" s="683">
        <f t="shared" si="317"/>
        <v>0</v>
      </c>
      <c r="DO408" s="683">
        <f t="shared" si="296"/>
        <v>0</v>
      </c>
      <c r="DP408" s="683">
        <f t="shared" si="297"/>
        <v>1</v>
      </c>
      <c r="DQ408" s="684">
        <f t="shared" si="298"/>
        <v>0</v>
      </c>
      <c r="DR408" s="685"/>
      <c r="DS408" s="686" t="str">
        <f t="shared" si="318"/>
        <v>B</v>
      </c>
      <c r="DT408" s="686" t="str">
        <f t="shared" si="319"/>
        <v>A</v>
      </c>
      <c r="DU408" s="687">
        <f t="shared" si="320"/>
        <v>4</v>
      </c>
      <c r="DV408" s="688" t="str">
        <f>VLOOKUP(M408,'Data Master kondisi'!$O$3:$P$11,2,FALSE)</f>
        <v>Z</v>
      </c>
      <c r="DW408" s="688">
        <f>LOOKUP(DV408,{"X","X","X","Y","Y","Y","Z","Z","Z"},{6,6,6,4,4,4,2,2,2})</f>
        <v>2</v>
      </c>
      <c r="DX408" s="688">
        <f t="shared" si="299"/>
        <v>1</v>
      </c>
      <c r="DY408" s="688">
        <f t="shared" si="321"/>
        <v>7</v>
      </c>
      <c r="DZ408" s="688" t="str">
        <f>VLOOKUP(G408,'Data Master class'!$A$5:$D$12,3,FALSE)</f>
        <v>B</v>
      </c>
      <c r="EA408" s="689" t="str">
        <f t="shared" si="322"/>
        <v>CUKUP</v>
      </c>
      <c r="EB408" s="690"/>
      <c r="EC408" s="688">
        <f>VLOOKUP(G408,'Data Master class'!$A$5:$D$12,2,FALSE)</f>
        <v>3</v>
      </c>
      <c r="ED408" s="688" t="str">
        <f>VLOOKUP(H408,'Data Master class'!$E$5:$G$6,3,FALSE)</f>
        <v>Y</v>
      </c>
      <c r="EE408" s="688">
        <f>VLOOKUP(H408,'Data Master class'!$E$5:$G$6,2,FALSE)</f>
        <v>1</v>
      </c>
      <c r="EF408" s="688">
        <f t="shared" si="323"/>
        <v>4</v>
      </c>
      <c r="EG408" s="688" t="str">
        <f t="shared" si="324"/>
        <v>CLASS 3</v>
      </c>
      <c r="EH408" s="688">
        <f t="shared" si="325"/>
        <v>11</v>
      </c>
      <c r="EI408" s="691"/>
      <c r="EJ408" s="692">
        <f t="shared" si="300"/>
        <v>1.0101010101010102E-2</v>
      </c>
      <c r="EK408" s="692">
        <f t="shared" si="301"/>
        <v>0</v>
      </c>
      <c r="EL408" s="692">
        <f t="shared" si="302"/>
        <v>1.0101010101010102E-2</v>
      </c>
      <c r="EM408" s="693">
        <f t="shared" si="326"/>
        <v>6.7340067340067346E-3</v>
      </c>
      <c r="EN408" s="694" t="str">
        <f t="shared" si="327"/>
        <v>BAIK</v>
      </c>
      <c r="EO408" s="695"/>
      <c r="EP408" s="839" t="e">
        <f>'2. SUHU &amp; FISIK TRAFO'!CY408</f>
        <v>#NAME?</v>
      </c>
      <c r="EQ408" s="840" t="e">
        <f t="shared" si="332"/>
        <v>#NAME?</v>
      </c>
      <c r="ER408" s="696" t="e">
        <f t="shared" si="328"/>
        <v>#NAME?</v>
      </c>
      <c r="ES408" s="695"/>
      <c r="ET408" s="697">
        <f t="shared" si="311"/>
        <v>69.897999999999996</v>
      </c>
      <c r="EU408" s="697">
        <f t="shared" si="329"/>
        <v>55.918399999999998</v>
      </c>
      <c r="EV408" s="698">
        <f t="shared" si="303"/>
        <v>69.897999999999996</v>
      </c>
      <c r="EW408" s="699" t="str">
        <f t="shared" si="330"/>
        <v>CUKUP</v>
      </c>
      <c r="EX408" s="722"/>
      <c r="EY408" s="697">
        <f t="shared" si="312"/>
        <v>36.780999999999999</v>
      </c>
      <c r="EZ408" s="697">
        <f t="shared" si="304"/>
        <v>29.424800000000001</v>
      </c>
      <c r="FA408" s="698">
        <f t="shared" si="313"/>
        <v>36.780999999999999</v>
      </c>
      <c r="FB408" s="699" t="str">
        <f t="shared" si="305"/>
        <v>BAIK</v>
      </c>
      <c r="FC408" s="695"/>
      <c r="FD408" s="700">
        <f t="shared" si="306"/>
        <v>45</v>
      </c>
      <c r="FE408" s="701">
        <f t="shared" si="307"/>
        <v>144.50867052023122</v>
      </c>
      <c r="FF408" s="841">
        <f t="shared" si="308"/>
        <v>31.14</v>
      </c>
      <c r="FG408" s="702" t="str">
        <f t="shared" si="331"/>
        <v>BURUK</v>
      </c>
    </row>
    <row r="409" spans="1:163">
      <c r="A409" s="347">
        <v>397</v>
      </c>
      <c r="B409" s="764" t="s">
        <v>2239</v>
      </c>
      <c r="C409" s="331" t="s">
        <v>2184</v>
      </c>
      <c r="D409" s="259" t="s">
        <v>2185</v>
      </c>
      <c r="E409" s="319" t="s">
        <v>2122</v>
      </c>
      <c r="F409" s="319" t="s">
        <v>2122</v>
      </c>
      <c r="G409" s="208" t="s">
        <v>206</v>
      </c>
      <c r="H409" s="214" t="s">
        <v>208</v>
      </c>
      <c r="I409" s="463"/>
      <c r="J409" s="462"/>
      <c r="K409" s="259" t="s">
        <v>315</v>
      </c>
      <c r="L409" s="259" t="s">
        <v>1516</v>
      </c>
      <c r="M409" s="259">
        <v>100</v>
      </c>
      <c r="N409" s="259" t="s">
        <v>2186</v>
      </c>
      <c r="O409" s="259">
        <v>2012</v>
      </c>
      <c r="P409" s="259" t="s">
        <v>316</v>
      </c>
      <c r="Q409" s="703">
        <v>0.83125000000291038</v>
      </c>
      <c r="R409" s="433">
        <v>44813</v>
      </c>
      <c r="S409" s="331" t="s">
        <v>318</v>
      </c>
      <c r="T409" s="331" t="s">
        <v>607</v>
      </c>
      <c r="U409" s="259">
        <v>3</v>
      </c>
      <c r="V409" s="259">
        <v>3</v>
      </c>
      <c r="W409" s="259">
        <v>3</v>
      </c>
      <c r="X409" s="259">
        <v>20000</v>
      </c>
      <c r="Y409" s="332">
        <v>401</v>
      </c>
      <c r="Z409" s="332">
        <v>404</v>
      </c>
      <c r="AA409" s="332">
        <v>398</v>
      </c>
      <c r="AB409" s="332">
        <v>231</v>
      </c>
      <c r="AC409" s="332">
        <v>233</v>
      </c>
      <c r="AD409" s="332">
        <v>225</v>
      </c>
      <c r="AE409" s="332">
        <v>43</v>
      </c>
      <c r="AF409" s="332">
        <v>32</v>
      </c>
      <c r="AG409" s="332">
        <v>28</v>
      </c>
      <c r="AH409" s="332">
        <v>28</v>
      </c>
      <c r="AI409" s="332">
        <v>12</v>
      </c>
      <c r="AJ409" s="332">
        <v>3</v>
      </c>
      <c r="AK409" s="332">
        <v>12</v>
      </c>
      <c r="AL409" s="332">
        <v>12</v>
      </c>
      <c r="AM409" s="332">
        <v>9</v>
      </c>
      <c r="AN409" s="332">
        <v>13</v>
      </c>
      <c r="AO409" s="332">
        <v>7</v>
      </c>
      <c r="AP409" s="332">
        <v>8</v>
      </c>
      <c r="AQ409" s="332">
        <v>22</v>
      </c>
      <c r="AR409" s="332">
        <v>16</v>
      </c>
      <c r="AS409" s="332">
        <v>9</v>
      </c>
      <c r="AT409" s="332">
        <v>8</v>
      </c>
      <c r="AU409" s="332"/>
      <c r="AV409" s="332"/>
      <c r="AW409" s="332"/>
      <c r="AX409" s="332"/>
      <c r="AY409" s="332">
        <v>900</v>
      </c>
      <c r="AZ409" s="332">
        <v>942</v>
      </c>
      <c r="BA409" s="332">
        <v>914</v>
      </c>
      <c r="BB409" s="261">
        <v>403</v>
      </c>
      <c r="BC409" s="261">
        <v>405</v>
      </c>
      <c r="BD409" s="261">
        <v>399</v>
      </c>
      <c r="BE409" s="261">
        <v>232</v>
      </c>
      <c r="BF409" s="261">
        <v>233</v>
      </c>
      <c r="BG409" s="261">
        <v>227</v>
      </c>
      <c r="BH409" s="261">
        <v>23</v>
      </c>
      <c r="BI409" s="261">
        <v>22</v>
      </c>
      <c r="BJ409" s="261">
        <v>14</v>
      </c>
      <c r="BK409" s="261">
        <v>13</v>
      </c>
      <c r="BL409" s="261">
        <v>4</v>
      </c>
      <c r="BM409" s="261">
        <v>5</v>
      </c>
      <c r="BN409" s="261">
        <v>10</v>
      </c>
      <c r="BO409" s="261">
        <v>4</v>
      </c>
      <c r="BP409" s="261">
        <v>4</v>
      </c>
      <c r="BQ409" s="261">
        <v>9</v>
      </c>
      <c r="BR409" s="261">
        <v>3</v>
      </c>
      <c r="BS409" s="261">
        <v>4</v>
      </c>
      <c r="BT409" s="261">
        <v>15</v>
      </c>
      <c r="BU409" s="261">
        <v>8</v>
      </c>
      <c r="BV409" s="261">
        <v>1</v>
      </c>
      <c r="BW409" s="261">
        <v>5</v>
      </c>
      <c r="BX409" s="261"/>
      <c r="BY409" s="261"/>
      <c r="BZ409" s="261"/>
      <c r="CA409" s="261"/>
      <c r="CB409" s="720">
        <v>0.84499999999999997</v>
      </c>
      <c r="CC409" s="720">
        <v>0.85699999999999998</v>
      </c>
      <c r="CD409" s="720">
        <v>0.84499999999999997</v>
      </c>
      <c r="CE409" s="333">
        <v>230</v>
      </c>
      <c r="CF409" s="333">
        <v>163200050495</v>
      </c>
      <c r="CG409" s="333">
        <v>231</v>
      </c>
      <c r="CH409" s="333">
        <v>163200051280</v>
      </c>
      <c r="CI409" s="333">
        <v>225</v>
      </c>
      <c r="CJ409" s="333">
        <v>56601412227</v>
      </c>
      <c r="CK409" s="333">
        <v>230</v>
      </c>
      <c r="CL409" s="333">
        <v>566013424738</v>
      </c>
      <c r="CM409" s="333">
        <v>231</v>
      </c>
      <c r="CN409" s="333">
        <v>56601341345</v>
      </c>
      <c r="CO409" s="333">
        <v>225</v>
      </c>
      <c r="CP409" s="333">
        <v>163200013239</v>
      </c>
      <c r="CQ409" s="333">
        <v>230</v>
      </c>
      <c r="CR409" s="333">
        <v>32115264320</v>
      </c>
      <c r="CS409" s="333">
        <v>231</v>
      </c>
      <c r="CT409" s="333">
        <v>32115263895</v>
      </c>
      <c r="CU409" s="333">
        <v>225</v>
      </c>
      <c r="CV409" s="333">
        <v>22121577721</v>
      </c>
      <c r="CW409" s="333"/>
      <c r="CX409" s="333"/>
      <c r="CY409" s="333"/>
      <c r="CZ409" s="333"/>
      <c r="DA409" s="333"/>
      <c r="DB409" s="374"/>
      <c r="DC409" s="154"/>
      <c r="DD409" s="179">
        <f t="shared" si="291"/>
        <v>144.14829977080419</v>
      </c>
      <c r="DE409" s="179">
        <f t="shared" si="292"/>
        <v>29.830390000000001</v>
      </c>
      <c r="DF409" s="179">
        <f t="shared" si="293"/>
        <v>22.199360000000002</v>
      </c>
      <c r="DG409" s="179">
        <f t="shared" si="294"/>
        <v>19.424440000000001</v>
      </c>
      <c r="DH409" s="180">
        <f t="shared" si="295"/>
        <v>43</v>
      </c>
      <c r="DI409" s="181">
        <f t="shared" si="314"/>
        <v>225</v>
      </c>
      <c r="DJ409" s="182">
        <f t="shared" si="309"/>
        <v>1</v>
      </c>
      <c r="DK409" s="182">
        <f t="shared" si="310"/>
        <v>0</v>
      </c>
      <c r="DL409" s="182">
        <f t="shared" si="315"/>
        <v>0</v>
      </c>
      <c r="DM409" s="182">
        <f t="shared" si="316"/>
        <v>0</v>
      </c>
      <c r="DN409" s="182">
        <f t="shared" si="317"/>
        <v>0</v>
      </c>
      <c r="DO409" s="182">
        <f t="shared" si="296"/>
        <v>1</v>
      </c>
      <c r="DP409" s="182">
        <f t="shared" si="297"/>
        <v>0</v>
      </c>
      <c r="DQ409" s="25">
        <f t="shared" si="298"/>
        <v>0</v>
      </c>
      <c r="DR409" s="169"/>
      <c r="DS409" s="166" t="str">
        <f t="shared" si="318"/>
        <v>A</v>
      </c>
      <c r="DT409" s="166" t="str">
        <f t="shared" si="319"/>
        <v>A</v>
      </c>
      <c r="DU409" s="167">
        <f t="shared" si="320"/>
        <v>1</v>
      </c>
      <c r="DV409" s="153" t="str">
        <f>VLOOKUP(M409,'Data Master kondisi'!$O$3:$P$11,2,FALSE)</f>
        <v>Z</v>
      </c>
      <c r="DW409" s="153">
        <f>LOOKUP(DV409,{"X","X","X","Y","Y","Y","Z","Z","Z"},{6,6,6,4,4,4,2,2,2})</f>
        <v>2</v>
      </c>
      <c r="DX409" s="153">
        <f t="shared" si="299"/>
        <v>1</v>
      </c>
      <c r="DY409" s="153">
        <f t="shared" si="321"/>
        <v>4</v>
      </c>
      <c r="DZ409" s="153" t="str">
        <f>VLOOKUP(G409,'Data Master class'!$A$5:$D$12,3,FALSE)</f>
        <v>B</v>
      </c>
      <c r="EA409" s="160" t="str">
        <f t="shared" si="322"/>
        <v>BAIK</v>
      </c>
      <c r="EB409" s="156"/>
      <c r="EC409" s="153">
        <f>VLOOKUP(G409,'Data Master class'!$A$5:$D$12,2,FALSE)</f>
        <v>3</v>
      </c>
      <c r="ED409" s="153" t="str">
        <f>VLOOKUP(H409,'Data Master class'!$E$5:$G$6,3,FALSE)</f>
        <v>X</v>
      </c>
      <c r="EE409" s="153">
        <f>VLOOKUP(H409,'Data Master class'!$E$5:$G$6,2,FALSE)</f>
        <v>2</v>
      </c>
      <c r="EF409" s="153">
        <f t="shared" si="323"/>
        <v>5</v>
      </c>
      <c r="EG409" s="153" t="str">
        <f t="shared" si="324"/>
        <v>CLASS 3</v>
      </c>
      <c r="EH409" s="153">
        <f t="shared" si="325"/>
        <v>9</v>
      </c>
      <c r="EI409" s="171"/>
      <c r="EJ409" s="441">
        <f t="shared" si="300"/>
        <v>0.25242718446601931</v>
      </c>
      <c r="EK409" s="441">
        <f t="shared" si="301"/>
        <v>6.7961165048543756E-2</v>
      </c>
      <c r="EL409" s="441">
        <f t="shared" si="302"/>
        <v>0.18446601941747579</v>
      </c>
      <c r="EM409" s="442">
        <f t="shared" si="326"/>
        <v>0.16828478964401294</v>
      </c>
      <c r="EN409" s="443" t="str">
        <f t="shared" si="327"/>
        <v>CUKUP</v>
      </c>
      <c r="EO409" s="195"/>
      <c r="EP409" s="196" t="e">
        <f>'2. SUHU &amp; FISIK TRAFO'!CY409</f>
        <v>#NAME?</v>
      </c>
      <c r="EQ409" s="168" t="e">
        <f t="shared" si="332"/>
        <v>#NAME?</v>
      </c>
      <c r="ER409" s="189" t="e">
        <f t="shared" si="328"/>
        <v>#NAME?</v>
      </c>
      <c r="ES409" s="195"/>
      <c r="ET409" s="447">
        <f t="shared" si="311"/>
        <v>23.689</v>
      </c>
      <c r="EU409" s="447">
        <f t="shared" si="329"/>
        <v>18.9512</v>
      </c>
      <c r="EV409" s="448">
        <f t="shared" si="303"/>
        <v>23.689</v>
      </c>
      <c r="EW409" s="449" t="str">
        <f t="shared" si="330"/>
        <v>BAIK</v>
      </c>
      <c r="EX409" s="721"/>
      <c r="EY409" s="447">
        <f t="shared" si="312"/>
        <v>13.64</v>
      </c>
      <c r="EZ409" s="447">
        <f t="shared" si="304"/>
        <v>10.912000000000001</v>
      </c>
      <c r="FA409" s="448">
        <f t="shared" si="313"/>
        <v>13.639999999999999</v>
      </c>
      <c r="FB409" s="449" t="str">
        <f t="shared" si="305"/>
        <v>BAIK</v>
      </c>
      <c r="FC409" s="195"/>
      <c r="FD409" s="453">
        <f t="shared" si="306"/>
        <v>28</v>
      </c>
      <c r="FE409" s="454">
        <f t="shared" si="307"/>
        <v>144.50867052023122</v>
      </c>
      <c r="FF409" s="725">
        <f t="shared" si="308"/>
        <v>19.375999999999998</v>
      </c>
      <c r="FG409" s="202" t="str">
        <f t="shared" si="331"/>
        <v>KURANG</v>
      </c>
    </row>
    <row r="410" spans="1:163">
      <c r="A410" s="347">
        <v>398</v>
      </c>
      <c r="B410" s="764" t="s">
        <v>2239</v>
      </c>
      <c r="C410" s="331" t="s">
        <v>2187</v>
      </c>
      <c r="D410" s="259" t="s">
        <v>2188</v>
      </c>
      <c r="E410" s="319" t="s">
        <v>2122</v>
      </c>
      <c r="F410" s="319" t="s">
        <v>2122</v>
      </c>
      <c r="G410" s="208" t="s">
        <v>206</v>
      </c>
      <c r="H410" s="214" t="s">
        <v>209</v>
      </c>
      <c r="I410" s="463"/>
      <c r="J410" s="462"/>
      <c r="K410" s="259" t="s">
        <v>315</v>
      </c>
      <c r="L410" s="259" t="s">
        <v>310</v>
      </c>
      <c r="M410" s="259">
        <v>100</v>
      </c>
      <c r="N410" s="259" t="s">
        <v>2189</v>
      </c>
      <c r="O410" s="259">
        <v>2006</v>
      </c>
      <c r="P410" s="259" t="s">
        <v>316</v>
      </c>
      <c r="Q410" s="461">
        <v>0.84166666666715173</v>
      </c>
      <c r="R410" s="433">
        <v>44813</v>
      </c>
      <c r="S410" s="331" t="s">
        <v>318</v>
      </c>
      <c r="T410" s="331" t="s">
        <v>607</v>
      </c>
      <c r="U410" s="259">
        <v>2</v>
      </c>
      <c r="V410" s="259">
        <v>2</v>
      </c>
      <c r="W410" s="259">
        <v>3</v>
      </c>
      <c r="X410" s="259">
        <v>20000</v>
      </c>
      <c r="Y410" s="332">
        <v>400</v>
      </c>
      <c r="Z410" s="332">
        <v>402</v>
      </c>
      <c r="AA410" s="332">
        <v>399</v>
      </c>
      <c r="AB410" s="332">
        <v>229</v>
      </c>
      <c r="AC410" s="332">
        <v>233</v>
      </c>
      <c r="AD410" s="332">
        <v>228</v>
      </c>
      <c r="AE410" s="332">
        <v>49</v>
      </c>
      <c r="AF410" s="332">
        <v>30</v>
      </c>
      <c r="AG410" s="332">
        <v>59</v>
      </c>
      <c r="AH410" s="332">
        <v>40</v>
      </c>
      <c r="AI410" s="332">
        <v>36</v>
      </c>
      <c r="AJ410" s="332">
        <v>21</v>
      </c>
      <c r="AK410" s="332">
        <v>37</v>
      </c>
      <c r="AL410" s="332">
        <v>20</v>
      </c>
      <c r="AM410" s="332"/>
      <c r="AN410" s="332"/>
      <c r="AO410" s="332"/>
      <c r="AP410" s="332"/>
      <c r="AQ410" s="332">
        <v>13</v>
      </c>
      <c r="AR410" s="332">
        <v>9</v>
      </c>
      <c r="AS410" s="332">
        <v>22</v>
      </c>
      <c r="AT410" s="332">
        <v>20</v>
      </c>
      <c r="AU410" s="332"/>
      <c r="AV410" s="332"/>
      <c r="AW410" s="332"/>
      <c r="AX410" s="332"/>
      <c r="AY410" s="332">
        <v>948</v>
      </c>
      <c r="AZ410" s="332">
        <v>968</v>
      </c>
      <c r="BA410" s="332">
        <v>983</v>
      </c>
      <c r="BB410" s="261">
        <v>400</v>
      </c>
      <c r="BC410" s="261">
        <v>402</v>
      </c>
      <c r="BD410" s="261">
        <v>400</v>
      </c>
      <c r="BE410" s="261">
        <v>230</v>
      </c>
      <c r="BF410" s="261">
        <v>232</v>
      </c>
      <c r="BG410" s="261">
        <v>228</v>
      </c>
      <c r="BH410" s="261">
        <v>44</v>
      </c>
      <c r="BI410" s="261">
        <v>36</v>
      </c>
      <c r="BJ410" s="261">
        <v>62</v>
      </c>
      <c r="BK410" s="261">
        <v>23</v>
      </c>
      <c r="BL410" s="261">
        <v>26</v>
      </c>
      <c r="BM410" s="261">
        <v>19</v>
      </c>
      <c r="BN410" s="261">
        <v>36</v>
      </c>
      <c r="BO410" s="261">
        <v>14</v>
      </c>
      <c r="BP410" s="261"/>
      <c r="BQ410" s="261"/>
      <c r="BR410" s="261"/>
      <c r="BS410" s="261"/>
      <c r="BT410" s="261">
        <v>18</v>
      </c>
      <c r="BU410" s="261">
        <v>17</v>
      </c>
      <c r="BV410" s="261">
        <v>26</v>
      </c>
      <c r="BW410" s="261">
        <v>9</v>
      </c>
      <c r="BX410" s="261"/>
      <c r="BY410" s="261"/>
      <c r="BZ410" s="261"/>
      <c r="CA410" s="261"/>
      <c r="CB410" s="720">
        <v>0.85399999999999998</v>
      </c>
      <c r="CC410" s="720">
        <v>0.85899999999999999</v>
      </c>
      <c r="CD410" s="720">
        <v>0.87</v>
      </c>
      <c r="CE410" s="333">
        <v>228</v>
      </c>
      <c r="CF410" s="333">
        <v>163200073554</v>
      </c>
      <c r="CG410" s="333">
        <v>230</v>
      </c>
      <c r="CH410" s="333">
        <v>3403945548</v>
      </c>
      <c r="CI410" s="333">
        <v>226</v>
      </c>
      <c r="CJ410" s="333">
        <v>566013421042</v>
      </c>
      <c r="CK410" s="333"/>
      <c r="CL410" s="333"/>
      <c r="CM410" s="333"/>
      <c r="CN410" s="333"/>
      <c r="CO410" s="333"/>
      <c r="CP410" s="333"/>
      <c r="CQ410" s="333">
        <v>228</v>
      </c>
      <c r="CR410" s="333">
        <v>163200058612</v>
      </c>
      <c r="CS410" s="333">
        <v>230</v>
      </c>
      <c r="CT410" s="333">
        <v>163200053137</v>
      </c>
      <c r="CU410" s="333">
        <v>226</v>
      </c>
      <c r="CV410" s="333">
        <v>163200003332</v>
      </c>
      <c r="CW410" s="333"/>
      <c r="CX410" s="333"/>
      <c r="CY410" s="333"/>
      <c r="CZ410" s="333"/>
      <c r="DA410" s="333"/>
      <c r="DB410" s="374"/>
      <c r="DC410" s="48"/>
      <c r="DD410" s="179">
        <f t="shared" si="291"/>
        <v>144.38834689781638</v>
      </c>
      <c r="DE410" s="179">
        <f t="shared" si="292"/>
        <v>33.936256666666665</v>
      </c>
      <c r="DF410" s="179">
        <f t="shared" si="293"/>
        <v>20.777299999999997</v>
      </c>
      <c r="DG410" s="179">
        <f t="shared" si="294"/>
        <v>40.862023333333333</v>
      </c>
      <c r="DH410" s="180">
        <f t="shared" si="295"/>
        <v>59</v>
      </c>
      <c r="DI410" s="181">
        <f t="shared" si="314"/>
        <v>226</v>
      </c>
      <c r="DJ410" s="182">
        <f t="shared" si="309"/>
        <v>0</v>
      </c>
      <c r="DK410" s="182">
        <f t="shared" si="310"/>
        <v>1</v>
      </c>
      <c r="DL410" s="182">
        <f t="shared" si="315"/>
        <v>0</v>
      </c>
      <c r="DM410" s="182">
        <f t="shared" si="316"/>
        <v>0</v>
      </c>
      <c r="DN410" s="182">
        <f t="shared" si="317"/>
        <v>0</v>
      </c>
      <c r="DO410" s="182">
        <f t="shared" si="296"/>
        <v>1</v>
      </c>
      <c r="DP410" s="182">
        <f t="shared" si="297"/>
        <v>0</v>
      </c>
      <c r="DQ410" s="25">
        <f t="shared" si="298"/>
        <v>0</v>
      </c>
      <c r="DR410" s="169"/>
      <c r="DS410" s="166" t="str">
        <f t="shared" si="318"/>
        <v>A</v>
      </c>
      <c r="DT410" s="166" t="str">
        <f t="shared" si="319"/>
        <v>B</v>
      </c>
      <c r="DU410" s="167">
        <f t="shared" si="320"/>
        <v>2</v>
      </c>
      <c r="DV410" s="153" t="str">
        <f>VLOOKUP(M410,'Data Master kondisi'!$O$3:$P$11,2,FALSE)</f>
        <v>Z</v>
      </c>
      <c r="DW410" s="153">
        <f>LOOKUP(DV410,{"X","X","X","Y","Y","Y","Z","Z","Z"},{6,6,6,4,4,4,2,2,2})</f>
        <v>2</v>
      </c>
      <c r="DX410" s="153">
        <f t="shared" si="299"/>
        <v>2</v>
      </c>
      <c r="DY410" s="153">
        <f t="shared" si="321"/>
        <v>6</v>
      </c>
      <c r="DZ410" s="153" t="str">
        <f>VLOOKUP(G410,'Data Master class'!$A$5:$D$12,3,FALSE)</f>
        <v>B</v>
      </c>
      <c r="EA410" s="160" t="str">
        <f t="shared" si="322"/>
        <v>CUKUP</v>
      </c>
      <c r="EB410" s="156"/>
      <c r="EC410" s="153">
        <f>VLOOKUP(G410,'Data Master class'!$A$5:$D$12,2,FALSE)</f>
        <v>3</v>
      </c>
      <c r="ED410" s="153" t="str">
        <f>VLOOKUP(H410,'Data Master class'!$E$5:$G$6,3,FALSE)</f>
        <v>Y</v>
      </c>
      <c r="EE410" s="153">
        <f>VLOOKUP(H410,'Data Master class'!$E$5:$G$6,2,FALSE)</f>
        <v>1</v>
      </c>
      <c r="EF410" s="153">
        <f t="shared" si="323"/>
        <v>4</v>
      </c>
      <c r="EG410" s="153" t="str">
        <f t="shared" si="324"/>
        <v>CLASS 3</v>
      </c>
      <c r="EH410" s="153">
        <f t="shared" si="325"/>
        <v>10</v>
      </c>
      <c r="EI410" s="171"/>
      <c r="EJ410" s="441">
        <f t="shared" si="300"/>
        <v>6.5217391304347824E-2</v>
      </c>
      <c r="EK410" s="441">
        <f t="shared" si="301"/>
        <v>0.34782608695652173</v>
      </c>
      <c r="EL410" s="441">
        <f t="shared" si="302"/>
        <v>0.28260869565217389</v>
      </c>
      <c r="EM410" s="442">
        <f t="shared" si="326"/>
        <v>0.2318840579710145</v>
      </c>
      <c r="EN410" s="443" t="str">
        <f t="shared" si="327"/>
        <v>KURANG</v>
      </c>
      <c r="EO410" s="195"/>
      <c r="EP410" s="196" t="e">
        <f>'2. SUHU &amp; FISIK TRAFO'!CY410</f>
        <v>#NAME?</v>
      </c>
      <c r="EQ410" s="168" t="e">
        <f t="shared" si="332"/>
        <v>#NAME?</v>
      </c>
      <c r="ER410" s="189" t="e">
        <f t="shared" si="328"/>
        <v>#NAME?</v>
      </c>
      <c r="ES410" s="195"/>
      <c r="ET410" s="447">
        <f t="shared" si="311"/>
        <v>31.663</v>
      </c>
      <c r="EU410" s="447">
        <f t="shared" si="329"/>
        <v>25.330400000000001</v>
      </c>
      <c r="EV410" s="448">
        <f t="shared" si="303"/>
        <v>31.663000000000004</v>
      </c>
      <c r="EW410" s="449" t="str">
        <f t="shared" si="330"/>
        <v>BAIK</v>
      </c>
      <c r="EX410" s="721"/>
      <c r="EY410" s="447">
        <f t="shared" si="312"/>
        <v>32.608000000000004</v>
      </c>
      <c r="EZ410" s="447">
        <f t="shared" si="304"/>
        <v>26.086400000000005</v>
      </c>
      <c r="FA410" s="448">
        <f t="shared" si="313"/>
        <v>32.608000000000004</v>
      </c>
      <c r="FB410" s="449" t="str">
        <f t="shared" si="305"/>
        <v>BAIK</v>
      </c>
      <c r="FC410" s="195"/>
      <c r="FD410" s="453">
        <f t="shared" si="306"/>
        <v>40</v>
      </c>
      <c r="FE410" s="454">
        <f t="shared" si="307"/>
        <v>144.50867052023122</v>
      </c>
      <c r="FF410" s="725">
        <f t="shared" si="308"/>
        <v>27.68</v>
      </c>
      <c r="FG410" s="202" t="str">
        <f t="shared" si="331"/>
        <v>BURUK</v>
      </c>
    </row>
    <row r="411" spans="1:163">
      <c r="A411" s="347">
        <v>399</v>
      </c>
      <c r="B411" s="764" t="s">
        <v>2239</v>
      </c>
      <c r="C411" s="331" t="s">
        <v>2190</v>
      </c>
      <c r="D411" s="259" t="s">
        <v>2188</v>
      </c>
      <c r="E411" s="319" t="s">
        <v>2122</v>
      </c>
      <c r="F411" s="319" t="s">
        <v>2122</v>
      </c>
      <c r="G411" s="208" t="s">
        <v>206</v>
      </c>
      <c r="H411" s="214" t="s">
        <v>209</v>
      </c>
      <c r="I411" s="463"/>
      <c r="J411" s="462"/>
      <c r="K411" s="259" t="s">
        <v>315</v>
      </c>
      <c r="L411" s="259" t="s">
        <v>1516</v>
      </c>
      <c r="M411" s="259">
        <v>100</v>
      </c>
      <c r="N411" s="259">
        <v>12180914</v>
      </c>
      <c r="O411" s="259">
        <v>2012</v>
      </c>
      <c r="P411" s="259" t="s">
        <v>316</v>
      </c>
      <c r="Q411" s="461">
        <v>0.93263888888759539</v>
      </c>
      <c r="R411" s="433">
        <v>44813</v>
      </c>
      <c r="S411" s="331" t="s">
        <v>318</v>
      </c>
      <c r="T411" s="331" t="s">
        <v>607</v>
      </c>
      <c r="U411" s="259">
        <v>2</v>
      </c>
      <c r="V411" s="259">
        <v>2</v>
      </c>
      <c r="W411" s="259">
        <v>3</v>
      </c>
      <c r="X411" s="259">
        <v>20000</v>
      </c>
      <c r="Y411" s="332">
        <v>408</v>
      </c>
      <c r="Z411" s="332">
        <v>407</v>
      </c>
      <c r="AA411" s="332">
        <v>405</v>
      </c>
      <c r="AB411" s="332">
        <v>237</v>
      </c>
      <c r="AC411" s="332">
        <v>239</v>
      </c>
      <c r="AD411" s="332">
        <v>235</v>
      </c>
      <c r="AE411" s="332">
        <v>48</v>
      </c>
      <c r="AF411" s="332">
        <v>40</v>
      </c>
      <c r="AG411" s="332">
        <v>37</v>
      </c>
      <c r="AH411" s="332">
        <v>31</v>
      </c>
      <c r="AI411" s="332">
        <v>11</v>
      </c>
      <c r="AJ411" s="332">
        <v>14</v>
      </c>
      <c r="AK411" s="332">
        <v>10</v>
      </c>
      <c r="AL411" s="332">
        <v>8</v>
      </c>
      <c r="AM411" s="332">
        <v>37</v>
      </c>
      <c r="AN411" s="332">
        <v>26</v>
      </c>
      <c r="AO411" s="332">
        <v>27</v>
      </c>
      <c r="AP411" s="332">
        <v>23</v>
      </c>
      <c r="AQ411" s="332"/>
      <c r="AR411" s="332"/>
      <c r="AS411" s="332"/>
      <c r="AT411" s="332"/>
      <c r="AU411" s="332"/>
      <c r="AV411" s="332"/>
      <c r="AW411" s="332"/>
      <c r="AX411" s="332"/>
      <c r="AY411" s="332">
        <v>946</v>
      </c>
      <c r="AZ411" s="332">
        <v>931</v>
      </c>
      <c r="BA411" s="332">
        <v>926</v>
      </c>
      <c r="BB411" s="261">
        <v>414</v>
      </c>
      <c r="BC411" s="261">
        <v>415</v>
      </c>
      <c r="BD411" s="261">
        <v>413</v>
      </c>
      <c r="BE411" s="261">
        <v>237</v>
      </c>
      <c r="BF411" s="261">
        <v>239</v>
      </c>
      <c r="BG411" s="261">
        <v>236</v>
      </c>
      <c r="BH411" s="261">
        <v>39</v>
      </c>
      <c r="BI411" s="261">
        <v>30</v>
      </c>
      <c r="BJ411" s="261">
        <v>29</v>
      </c>
      <c r="BK411" s="261">
        <v>14</v>
      </c>
      <c r="BL411" s="261">
        <v>10</v>
      </c>
      <c r="BM411" s="261">
        <v>10</v>
      </c>
      <c r="BN411" s="261">
        <v>7</v>
      </c>
      <c r="BO411" s="261">
        <v>3</v>
      </c>
      <c r="BP411" s="261">
        <v>29</v>
      </c>
      <c r="BQ411" s="261">
        <v>20</v>
      </c>
      <c r="BR411" s="261">
        <v>22</v>
      </c>
      <c r="BS411" s="261">
        <v>11</v>
      </c>
      <c r="BT411" s="261"/>
      <c r="BU411" s="261"/>
      <c r="BV411" s="261"/>
      <c r="BW411" s="261"/>
      <c r="BX411" s="261"/>
      <c r="BY411" s="261"/>
      <c r="BZ411" s="261"/>
      <c r="CA411" s="261"/>
      <c r="CB411" s="720">
        <v>0.82799999999999996</v>
      </c>
      <c r="CC411" s="720">
        <v>0.81399999999999995</v>
      </c>
      <c r="CD411" s="720">
        <v>0.78900000000000003</v>
      </c>
      <c r="CE411" s="333">
        <v>235</v>
      </c>
      <c r="CF411" s="333">
        <v>163200036025</v>
      </c>
      <c r="CG411" s="333">
        <v>237</v>
      </c>
      <c r="CH411" s="333">
        <v>86058878694</v>
      </c>
      <c r="CI411" s="333">
        <v>234</v>
      </c>
      <c r="CJ411" s="333">
        <v>163200077483</v>
      </c>
      <c r="CK411" s="333">
        <v>235</v>
      </c>
      <c r="CL411" s="333">
        <v>163200004896</v>
      </c>
      <c r="CM411" s="333">
        <v>237</v>
      </c>
      <c r="CN411" s="333">
        <v>163200077459</v>
      </c>
      <c r="CO411" s="333">
        <v>234</v>
      </c>
      <c r="CP411" s="333">
        <v>86058872705</v>
      </c>
      <c r="CQ411" s="333"/>
      <c r="CR411" s="333"/>
      <c r="CS411" s="333"/>
      <c r="CT411" s="333"/>
      <c r="CU411" s="333"/>
      <c r="CV411" s="333"/>
      <c r="CW411" s="333"/>
      <c r="CX411" s="333"/>
      <c r="CY411" s="333"/>
      <c r="CZ411" s="333"/>
      <c r="DA411" s="333"/>
      <c r="DB411" s="374"/>
      <c r="DC411" s="48"/>
      <c r="DD411" s="179">
        <f t="shared" si="291"/>
        <v>142.1396759215389</v>
      </c>
      <c r="DE411" s="179">
        <f t="shared" si="292"/>
        <v>33.769599999999997</v>
      </c>
      <c r="DF411" s="179">
        <f t="shared" si="293"/>
        <v>28.141333333333336</v>
      </c>
      <c r="DG411" s="179">
        <f t="shared" si="294"/>
        <v>26.030733333333334</v>
      </c>
      <c r="DH411" s="180">
        <f t="shared" si="295"/>
        <v>48</v>
      </c>
      <c r="DI411" s="181">
        <f t="shared" si="314"/>
        <v>234</v>
      </c>
      <c r="DJ411" s="182">
        <f t="shared" si="309"/>
        <v>0</v>
      </c>
      <c r="DK411" s="182">
        <f t="shared" si="310"/>
        <v>1</v>
      </c>
      <c r="DL411" s="182">
        <f t="shared" si="315"/>
        <v>0</v>
      </c>
      <c r="DM411" s="182">
        <f t="shared" si="316"/>
        <v>0</v>
      </c>
      <c r="DN411" s="182">
        <f t="shared" si="317"/>
        <v>0</v>
      </c>
      <c r="DO411" s="182">
        <f t="shared" si="296"/>
        <v>1</v>
      </c>
      <c r="DP411" s="182">
        <f t="shared" si="297"/>
        <v>0</v>
      </c>
      <c r="DQ411" s="25">
        <f t="shared" si="298"/>
        <v>0</v>
      </c>
      <c r="DR411" s="169"/>
      <c r="DS411" s="166" t="str">
        <f t="shared" si="318"/>
        <v>A</v>
      </c>
      <c r="DT411" s="166" t="str">
        <f t="shared" si="319"/>
        <v>A</v>
      </c>
      <c r="DU411" s="167">
        <f t="shared" si="320"/>
        <v>1</v>
      </c>
      <c r="DV411" s="153" t="str">
        <f>VLOOKUP(M411,'Data Master kondisi'!$O$3:$P$11,2,FALSE)</f>
        <v>Z</v>
      </c>
      <c r="DW411" s="153">
        <f>LOOKUP(DV411,{"X","X","X","Y","Y","Y","Z","Z","Z"},{6,6,6,4,4,4,2,2,2})</f>
        <v>2</v>
      </c>
      <c r="DX411" s="153">
        <f t="shared" si="299"/>
        <v>1</v>
      </c>
      <c r="DY411" s="153">
        <f t="shared" si="321"/>
        <v>4</v>
      </c>
      <c r="DZ411" s="153" t="str">
        <f>VLOOKUP(G411,'Data Master class'!$A$5:$D$12,3,FALSE)</f>
        <v>B</v>
      </c>
      <c r="EA411" s="160" t="str">
        <f t="shared" si="322"/>
        <v>BAIK</v>
      </c>
      <c r="EB411" s="156"/>
      <c r="EC411" s="153">
        <f>VLOOKUP(G411,'Data Master class'!$A$5:$D$12,2,FALSE)</f>
        <v>3</v>
      </c>
      <c r="ED411" s="153" t="str">
        <f>VLOOKUP(H411,'Data Master class'!$E$5:$G$6,3,FALSE)</f>
        <v>Y</v>
      </c>
      <c r="EE411" s="153">
        <f>VLOOKUP(H411,'Data Master class'!$E$5:$G$6,2,FALSE)</f>
        <v>1</v>
      </c>
      <c r="EF411" s="153">
        <f t="shared" si="323"/>
        <v>4</v>
      </c>
      <c r="EG411" s="153" t="str">
        <f t="shared" si="324"/>
        <v>CLASS 3</v>
      </c>
      <c r="EH411" s="153">
        <f t="shared" si="325"/>
        <v>8</v>
      </c>
      <c r="EI411" s="171"/>
      <c r="EJ411" s="441">
        <f t="shared" si="300"/>
        <v>0.15200000000000005</v>
      </c>
      <c r="EK411" s="441">
        <f t="shared" si="301"/>
        <v>3.9999999999999945E-2</v>
      </c>
      <c r="EL411" s="441">
        <f t="shared" si="302"/>
        <v>0.11199999999999995</v>
      </c>
      <c r="EM411" s="442">
        <f t="shared" si="326"/>
        <v>0.10133333333333332</v>
      </c>
      <c r="EN411" s="443" t="str">
        <f t="shared" si="327"/>
        <v>CUKUP</v>
      </c>
      <c r="EO411" s="195"/>
      <c r="EP411" s="196" t="e">
        <f>'2. SUHU &amp; FISIK TRAFO'!CY411</f>
        <v>#NAME?</v>
      </c>
      <c r="EQ411" s="168" t="e">
        <f t="shared" si="332"/>
        <v>#NAME?</v>
      </c>
      <c r="ER411" s="189" t="e">
        <f t="shared" si="328"/>
        <v>#NAME?</v>
      </c>
      <c r="ES411" s="195"/>
      <c r="ET411" s="447">
        <f t="shared" si="311"/>
        <v>29.631</v>
      </c>
      <c r="EU411" s="447">
        <f t="shared" si="329"/>
        <v>23.704800000000002</v>
      </c>
      <c r="EV411" s="448">
        <f t="shared" si="303"/>
        <v>29.631</v>
      </c>
      <c r="EW411" s="449" t="str">
        <f t="shared" si="330"/>
        <v>BAIK</v>
      </c>
      <c r="EX411" s="721"/>
      <c r="EY411" s="447">
        <f t="shared" si="312"/>
        <v>23.257000000000001</v>
      </c>
      <c r="EZ411" s="447">
        <f t="shared" si="304"/>
        <v>18.605600000000003</v>
      </c>
      <c r="FA411" s="448">
        <f t="shared" si="313"/>
        <v>23.257000000000001</v>
      </c>
      <c r="FB411" s="449" t="str">
        <f t="shared" si="305"/>
        <v>BAIK</v>
      </c>
      <c r="FC411" s="195"/>
      <c r="FD411" s="453">
        <f t="shared" si="306"/>
        <v>31</v>
      </c>
      <c r="FE411" s="454">
        <f t="shared" si="307"/>
        <v>144.50867052023122</v>
      </c>
      <c r="FF411" s="725">
        <f t="shared" si="308"/>
        <v>21.451999999999998</v>
      </c>
      <c r="FG411" s="202" t="str">
        <f t="shared" si="331"/>
        <v>BURUK</v>
      </c>
    </row>
    <row r="412" spans="1:163" s="834" customFormat="1">
      <c r="A412" s="347">
        <v>400</v>
      </c>
      <c r="B412" s="791" t="s">
        <v>2239</v>
      </c>
      <c r="C412" s="792" t="s">
        <v>2191</v>
      </c>
      <c r="D412" s="793" t="s">
        <v>2182</v>
      </c>
      <c r="E412" s="794" t="s">
        <v>2122</v>
      </c>
      <c r="F412" s="794" t="s">
        <v>2122</v>
      </c>
      <c r="G412" s="795" t="s">
        <v>206</v>
      </c>
      <c r="H412" s="796" t="s">
        <v>208</v>
      </c>
      <c r="I412" s="797"/>
      <c r="J412" s="798"/>
      <c r="K412" s="793" t="s">
        <v>341</v>
      </c>
      <c r="L412" s="793" t="s">
        <v>632</v>
      </c>
      <c r="M412" s="793">
        <v>100</v>
      </c>
      <c r="N412" s="793">
        <v>174314520</v>
      </c>
      <c r="O412" s="793">
        <v>2017</v>
      </c>
      <c r="P412" s="793" t="s">
        <v>316</v>
      </c>
      <c r="Q412" s="799">
        <v>0.85486111111094942</v>
      </c>
      <c r="R412" s="800">
        <v>44813</v>
      </c>
      <c r="S412" s="792" t="s">
        <v>318</v>
      </c>
      <c r="T412" s="792" t="s">
        <v>607</v>
      </c>
      <c r="U412" s="793">
        <v>4</v>
      </c>
      <c r="V412" s="793">
        <v>2</v>
      </c>
      <c r="W412" s="793">
        <v>3</v>
      </c>
      <c r="X412" s="793">
        <v>20000</v>
      </c>
      <c r="Y412" s="801">
        <v>403</v>
      </c>
      <c r="Z412" s="801">
        <v>401</v>
      </c>
      <c r="AA412" s="801">
        <v>400</v>
      </c>
      <c r="AB412" s="801">
        <v>234</v>
      </c>
      <c r="AC412" s="801">
        <v>231</v>
      </c>
      <c r="AD412" s="801">
        <v>229</v>
      </c>
      <c r="AE412" s="801">
        <v>31</v>
      </c>
      <c r="AF412" s="801">
        <v>26</v>
      </c>
      <c r="AG412" s="801">
        <v>55</v>
      </c>
      <c r="AH412" s="801">
        <v>30</v>
      </c>
      <c r="AI412" s="801">
        <v>11</v>
      </c>
      <c r="AJ412" s="801">
        <v>18</v>
      </c>
      <c r="AK412" s="801">
        <v>21</v>
      </c>
      <c r="AL412" s="801">
        <v>26</v>
      </c>
      <c r="AM412" s="801"/>
      <c r="AN412" s="801"/>
      <c r="AO412" s="801"/>
      <c r="AP412" s="801"/>
      <c r="AQ412" s="801"/>
      <c r="AR412" s="801"/>
      <c r="AS412" s="801"/>
      <c r="AT412" s="801"/>
      <c r="AU412" s="801">
        <v>20</v>
      </c>
      <c r="AV412" s="801">
        <v>8</v>
      </c>
      <c r="AW412" s="801">
        <v>34</v>
      </c>
      <c r="AX412" s="801">
        <v>4</v>
      </c>
      <c r="AY412" s="801">
        <v>0.95799999999999996</v>
      </c>
      <c r="AZ412" s="801">
        <v>0.95799999999999996</v>
      </c>
      <c r="BA412" s="801">
        <v>0.95799999999999996</v>
      </c>
      <c r="BB412" s="802">
        <v>406</v>
      </c>
      <c r="BC412" s="802">
        <v>402</v>
      </c>
      <c r="BD412" s="802">
        <v>404</v>
      </c>
      <c r="BE412" s="802">
        <v>234</v>
      </c>
      <c r="BF412" s="802">
        <v>233</v>
      </c>
      <c r="BG412" s="802">
        <v>230</v>
      </c>
      <c r="BH412" s="802">
        <v>19</v>
      </c>
      <c r="BI412" s="802">
        <v>18</v>
      </c>
      <c r="BJ412" s="802">
        <v>16</v>
      </c>
      <c r="BK412" s="802">
        <v>11</v>
      </c>
      <c r="BL412" s="802">
        <v>7</v>
      </c>
      <c r="BM412" s="802">
        <v>13</v>
      </c>
      <c r="BN412" s="802">
        <v>5</v>
      </c>
      <c r="BO412" s="802">
        <v>6</v>
      </c>
      <c r="BP412" s="802"/>
      <c r="BQ412" s="802"/>
      <c r="BR412" s="802"/>
      <c r="BS412" s="802"/>
      <c r="BT412" s="802"/>
      <c r="BU412" s="802"/>
      <c r="BV412" s="802"/>
      <c r="BW412" s="802"/>
      <c r="BX412" s="802">
        <v>12</v>
      </c>
      <c r="BY412" s="802">
        <v>5</v>
      </c>
      <c r="BZ412" s="802">
        <v>11</v>
      </c>
      <c r="CA412" s="802">
        <v>5</v>
      </c>
      <c r="CB412" s="803">
        <v>0.92200000000000004</v>
      </c>
      <c r="CC412" s="803">
        <v>0.83199999999999996</v>
      </c>
      <c r="CD412" s="803">
        <v>0.85699999999999998</v>
      </c>
      <c r="CE412" s="804">
        <v>232</v>
      </c>
      <c r="CF412" s="804">
        <v>22121593762</v>
      </c>
      <c r="CG412" s="804">
        <v>231</v>
      </c>
      <c r="CH412" s="804">
        <v>163200083730</v>
      </c>
      <c r="CI412" s="804">
        <v>228</v>
      </c>
      <c r="CJ412" s="804">
        <v>3403835766</v>
      </c>
      <c r="CK412" s="804"/>
      <c r="CL412" s="804"/>
      <c r="CM412" s="804"/>
      <c r="CN412" s="804"/>
      <c r="CO412" s="804"/>
      <c r="CP412" s="804"/>
      <c r="CQ412" s="804"/>
      <c r="CR412" s="804"/>
      <c r="CS412" s="804"/>
      <c r="CT412" s="804"/>
      <c r="CU412" s="804"/>
      <c r="CV412" s="804"/>
      <c r="CW412" s="804">
        <v>232</v>
      </c>
      <c r="CX412" s="804">
        <v>32115391016</v>
      </c>
      <c r="CY412" s="804">
        <v>231</v>
      </c>
      <c r="CZ412" s="804">
        <v>163200017466</v>
      </c>
      <c r="DA412" s="804">
        <v>228</v>
      </c>
      <c r="DB412" s="805">
        <v>22121501766</v>
      </c>
      <c r="DC412" s="806"/>
      <c r="DD412" s="807">
        <f t="shared" si="291"/>
        <v>144.02857526933346</v>
      </c>
      <c r="DE412" s="807">
        <f t="shared" si="292"/>
        <v>21.523506666666663</v>
      </c>
      <c r="DF412" s="807">
        <f t="shared" si="293"/>
        <v>18.051973333333329</v>
      </c>
      <c r="DG412" s="807">
        <f t="shared" si="294"/>
        <v>38.18686666666666</v>
      </c>
      <c r="DH412" s="808">
        <f t="shared" si="295"/>
        <v>55</v>
      </c>
      <c r="DI412" s="809">
        <f t="shared" si="314"/>
        <v>228</v>
      </c>
      <c r="DJ412" s="810">
        <f t="shared" si="309"/>
        <v>0</v>
      </c>
      <c r="DK412" s="810">
        <f t="shared" si="310"/>
        <v>1</v>
      </c>
      <c r="DL412" s="810">
        <f t="shared" si="315"/>
        <v>0</v>
      </c>
      <c r="DM412" s="810">
        <f t="shared" si="316"/>
        <v>0</v>
      </c>
      <c r="DN412" s="810">
        <f t="shared" si="317"/>
        <v>0</v>
      </c>
      <c r="DO412" s="810">
        <f t="shared" si="296"/>
        <v>1</v>
      </c>
      <c r="DP412" s="810">
        <f t="shared" si="297"/>
        <v>0</v>
      </c>
      <c r="DQ412" s="811">
        <f t="shared" si="298"/>
        <v>0</v>
      </c>
      <c r="DR412" s="812"/>
      <c r="DS412" s="813" t="str">
        <f t="shared" si="318"/>
        <v>A</v>
      </c>
      <c r="DT412" s="813" t="str">
        <f t="shared" si="319"/>
        <v>B</v>
      </c>
      <c r="DU412" s="814">
        <f t="shared" si="320"/>
        <v>2</v>
      </c>
      <c r="DV412" s="815" t="str">
        <f>VLOOKUP(M412,'Data Master kondisi'!$O$3:$P$11,2,FALSE)</f>
        <v>Z</v>
      </c>
      <c r="DW412" s="815">
        <f>LOOKUP(DV412,{"X","X","X","Y","Y","Y","Z","Z","Z"},{6,6,6,4,4,4,2,2,2})</f>
        <v>2</v>
      </c>
      <c r="DX412" s="815">
        <f t="shared" si="299"/>
        <v>1</v>
      </c>
      <c r="DY412" s="815">
        <f t="shared" si="321"/>
        <v>5</v>
      </c>
      <c r="DZ412" s="815" t="str">
        <f>VLOOKUP(G412,'Data Master class'!$A$5:$D$12,3,FALSE)</f>
        <v>B</v>
      </c>
      <c r="EA412" s="816" t="str">
        <f t="shared" si="322"/>
        <v>BAIK</v>
      </c>
      <c r="EB412" s="817"/>
      <c r="EC412" s="815">
        <f>VLOOKUP(G412,'Data Master class'!$A$5:$D$12,2,FALSE)</f>
        <v>3</v>
      </c>
      <c r="ED412" s="815" t="str">
        <f>VLOOKUP(H412,'Data Master class'!$E$5:$G$6,3,FALSE)</f>
        <v>X</v>
      </c>
      <c r="EE412" s="815">
        <f>VLOOKUP(H412,'Data Master class'!$E$5:$G$6,2,FALSE)</f>
        <v>2</v>
      </c>
      <c r="EF412" s="815">
        <f t="shared" si="323"/>
        <v>5</v>
      </c>
      <c r="EG412" s="815" t="str">
        <f t="shared" si="324"/>
        <v>CLASS 3</v>
      </c>
      <c r="EH412" s="815">
        <f t="shared" si="325"/>
        <v>10</v>
      </c>
      <c r="EI412" s="818"/>
      <c r="EJ412" s="819">
        <f t="shared" si="300"/>
        <v>0.16964285714285721</v>
      </c>
      <c r="EK412" s="819">
        <f t="shared" si="301"/>
        <v>0.3035714285714286</v>
      </c>
      <c r="EL412" s="819">
        <f t="shared" si="302"/>
        <v>0.47321428571428564</v>
      </c>
      <c r="EM412" s="820">
        <f t="shared" si="326"/>
        <v>0.31547619047619047</v>
      </c>
      <c r="EN412" s="821" t="str">
        <f t="shared" si="327"/>
        <v>BURUK</v>
      </c>
      <c r="EO412" s="822"/>
      <c r="EP412" s="823" t="e">
        <f>'2. SUHU &amp; FISIK TRAFO'!CY412</f>
        <v>#NAME?</v>
      </c>
      <c r="EQ412" s="824" t="e">
        <f t="shared" si="332"/>
        <v>#NAME?</v>
      </c>
      <c r="ER412" s="825" t="e">
        <f t="shared" si="328"/>
        <v>#NAME?</v>
      </c>
      <c r="ES412" s="822"/>
      <c r="ET412" s="826">
        <f t="shared" si="311"/>
        <v>25.855</v>
      </c>
      <c r="EU412" s="826">
        <f t="shared" si="329"/>
        <v>20.684000000000001</v>
      </c>
      <c r="EV412" s="827">
        <f t="shared" si="303"/>
        <v>25.855</v>
      </c>
      <c r="EW412" s="828" t="str">
        <f t="shared" si="330"/>
        <v>BAIK</v>
      </c>
      <c r="EX412" s="829"/>
      <c r="EY412" s="826">
        <f t="shared" si="312"/>
        <v>12.32</v>
      </c>
      <c r="EZ412" s="826">
        <f t="shared" si="304"/>
        <v>9.8560000000000016</v>
      </c>
      <c r="FA412" s="827">
        <f t="shared" si="313"/>
        <v>12.32</v>
      </c>
      <c r="FB412" s="828" t="str">
        <f t="shared" si="305"/>
        <v>BAIK</v>
      </c>
      <c r="FC412" s="822"/>
      <c r="FD412" s="830">
        <f t="shared" si="306"/>
        <v>30</v>
      </c>
      <c r="FE412" s="831">
        <f t="shared" si="307"/>
        <v>144.50867052023122</v>
      </c>
      <c r="FF412" s="832">
        <f t="shared" si="308"/>
        <v>20.759999999999998</v>
      </c>
      <c r="FG412" s="833" t="str">
        <f t="shared" si="331"/>
        <v>BURUK</v>
      </c>
    </row>
    <row r="413" spans="1:163">
      <c r="A413" s="347">
        <v>401</v>
      </c>
      <c r="B413" s="764" t="s">
        <v>2239</v>
      </c>
      <c r="C413" s="331" t="s">
        <v>2192</v>
      </c>
      <c r="D413" s="259" t="s">
        <v>2188</v>
      </c>
      <c r="E413" s="319" t="s">
        <v>2122</v>
      </c>
      <c r="F413" s="319" t="s">
        <v>2122</v>
      </c>
      <c r="G413" s="208" t="s">
        <v>206</v>
      </c>
      <c r="H413" s="214" t="s">
        <v>208</v>
      </c>
      <c r="I413" s="463"/>
      <c r="J413" s="462"/>
      <c r="K413" s="259" t="s">
        <v>315</v>
      </c>
      <c r="L413" s="259" t="s">
        <v>571</v>
      </c>
      <c r="M413" s="259">
        <v>50</v>
      </c>
      <c r="N413" s="259">
        <v>10008366</v>
      </c>
      <c r="O413" s="259">
        <v>2010</v>
      </c>
      <c r="P413" s="259" t="s">
        <v>316</v>
      </c>
      <c r="Q413" s="461">
        <v>0.86180555555620231</v>
      </c>
      <c r="R413" s="433">
        <v>44816</v>
      </c>
      <c r="S413" s="331" t="s">
        <v>318</v>
      </c>
      <c r="T413" s="331" t="s">
        <v>607</v>
      </c>
      <c r="U413" s="259">
        <v>1</v>
      </c>
      <c r="V413" s="259">
        <v>1</v>
      </c>
      <c r="W413" s="259">
        <v>3</v>
      </c>
      <c r="X413" s="259">
        <v>20000</v>
      </c>
      <c r="Y413" s="332">
        <v>410</v>
      </c>
      <c r="Z413" s="332">
        <v>412</v>
      </c>
      <c r="AA413" s="332">
        <v>409</v>
      </c>
      <c r="AB413" s="332">
        <v>237</v>
      </c>
      <c r="AC413" s="332">
        <v>242</v>
      </c>
      <c r="AD413" s="332">
        <v>238</v>
      </c>
      <c r="AE413" s="332">
        <v>75</v>
      </c>
      <c r="AF413" s="332">
        <v>42</v>
      </c>
      <c r="AG413" s="332">
        <v>70</v>
      </c>
      <c r="AH413" s="332">
        <v>38</v>
      </c>
      <c r="AI413" s="332">
        <v>75</v>
      </c>
      <c r="AJ413" s="332">
        <v>42</v>
      </c>
      <c r="AK413" s="332">
        <v>70</v>
      </c>
      <c r="AL413" s="332">
        <v>38</v>
      </c>
      <c r="AM413" s="332"/>
      <c r="AN413" s="332"/>
      <c r="AO413" s="332"/>
      <c r="AP413" s="332"/>
      <c r="AQ413" s="332"/>
      <c r="AR413" s="332"/>
      <c r="AS413" s="332"/>
      <c r="AT413" s="332"/>
      <c r="AU413" s="332"/>
      <c r="AV413" s="332"/>
      <c r="AW413" s="332"/>
      <c r="AX413" s="332"/>
      <c r="AY413" s="332">
        <v>956</v>
      </c>
      <c r="AZ413" s="332">
        <v>924</v>
      </c>
      <c r="BA413" s="332">
        <v>971</v>
      </c>
      <c r="BB413" s="261">
        <v>414</v>
      </c>
      <c r="BC413" s="261">
        <v>415</v>
      </c>
      <c r="BD413" s="261">
        <v>413</v>
      </c>
      <c r="BE413" s="261">
        <v>239</v>
      </c>
      <c r="BF413" s="261">
        <v>242</v>
      </c>
      <c r="BG413" s="261">
        <v>240</v>
      </c>
      <c r="BH413" s="261">
        <v>53</v>
      </c>
      <c r="BI413" s="261">
        <v>39</v>
      </c>
      <c r="BJ413" s="261">
        <v>49</v>
      </c>
      <c r="BK413" s="261">
        <v>12</v>
      </c>
      <c r="BL413" s="261">
        <v>53</v>
      </c>
      <c r="BM413" s="261">
        <v>39</v>
      </c>
      <c r="BN413" s="261">
        <v>49</v>
      </c>
      <c r="BO413" s="261">
        <v>12</v>
      </c>
      <c r="BP413" s="261"/>
      <c r="BQ413" s="261"/>
      <c r="BR413" s="261"/>
      <c r="BS413" s="261"/>
      <c r="BT413" s="261"/>
      <c r="BU413" s="261"/>
      <c r="BV413" s="261"/>
      <c r="BW413" s="261"/>
      <c r="BX413" s="261"/>
      <c r="BY413" s="261"/>
      <c r="BZ413" s="261"/>
      <c r="CA413" s="261"/>
      <c r="CB413" s="720">
        <v>0.86</v>
      </c>
      <c r="CC413" s="720">
        <v>0.75</v>
      </c>
      <c r="CD413" s="720">
        <v>0.86699999999999999</v>
      </c>
      <c r="CE413" s="333">
        <v>237</v>
      </c>
      <c r="CF413" s="333">
        <v>56601294822</v>
      </c>
      <c r="CG413" s="333">
        <v>240</v>
      </c>
      <c r="CH413" s="333">
        <v>56601294731</v>
      </c>
      <c r="CI413" s="333">
        <v>238</v>
      </c>
      <c r="CJ413" s="333">
        <v>163200014302</v>
      </c>
      <c r="CK413" s="333"/>
      <c r="CL413" s="333"/>
      <c r="CM413" s="333"/>
      <c r="CN413" s="333"/>
      <c r="CO413" s="333"/>
      <c r="CP413" s="333"/>
      <c r="CQ413" s="333"/>
      <c r="CR413" s="333"/>
      <c r="CS413" s="333"/>
      <c r="CT413" s="333"/>
      <c r="CU413" s="333"/>
      <c r="CV413" s="333"/>
      <c r="CW413" s="333"/>
      <c r="CX413" s="333"/>
      <c r="CY413" s="333"/>
      <c r="CZ413" s="333"/>
      <c r="DA413" s="333"/>
      <c r="DB413" s="374"/>
      <c r="DC413" s="154"/>
      <c r="DD413" s="179">
        <f t="shared" si="291"/>
        <v>70.434770359170372</v>
      </c>
      <c r="DE413" s="179">
        <f t="shared" si="292"/>
        <v>106.48150000000001</v>
      </c>
      <c r="DF413" s="179">
        <f t="shared" si="293"/>
        <v>59.629639999999995</v>
      </c>
      <c r="DG413" s="179">
        <f t="shared" si="294"/>
        <v>99.382733333333334</v>
      </c>
      <c r="DH413" s="180">
        <f t="shared" si="295"/>
        <v>75</v>
      </c>
      <c r="DI413" s="181">
        <f t="shared" si="314"/>
        <v>237</v>
      </c>
      <c r="DJ413" s="182">
        <f t="shared" si="309"/>
        <v>0</v>
      </c>
      <c r="DK413" s="182">
        <f t="shared" si="310"/>
        <v>0</v>
      </c>
      <c r="DL413" s="182">
        <f t="shared" si="315"/>
        <v>0</v>
      </c>
      <c r="DM413" s="182">
        <f t="shared" si="316"/>
        <v>1</v>
      </c>
      <c r="DN413" s="182">
        <f t="shared" si="317"/>
        <v>0</v>
      </c>
      <c r="DO413" s="182">
        <f t="shared" si="296"/>
        <v>0</v>
      </c>
      <c r="DP413" s="182">
        <f t="shared" si="297"/>
        <v>0</v>
      </c>
      <c r="DQ413" s="25">
        <f t="shared" si="298"/>
        <v>0</v>
      </c>
      <c r="DR413" s="169"/>
      <c r="DS413" s="166" t="str">
        <f t="shared" si="318"/>
        <v>C</v>
      </c>
      <c r="DT413" s="166" t="str">
        <f t="shared" si="319"/>
        <v>B</v>
      </c>
      <c r="DU413" s="167">
        <f t="shared" si="320"/>
        <v>8</v>
      </c>
      <c r="DV413" s="153" t="str">
        <f>VLOOKUP(M413,'Data Master kondisi'!$O$3:$P$11,2,FALSE)</f>
        <v>Z</v>
      </c>
      <c r="DW413" s="153">
        <f>LOOKUP(DV413,{"X","X","X","Y","Y","Y","Z","Z","Z"},{6,6,6,4,4,4,2,2,2})</f>
        <v>2</v>
      </c>
      <c r="DX413" s="153">
        <f t="shared" si="299"/>
        <v>1</v>
      </c>
      <c r="DY413" s="153">
        <f t="shared" si="321"/>
        <v>11</v>
      </c>
      <c r="DZ413" s="153" t="str">
        <f>VLOOKUP(G413,'Data Master class'!$A$5:$D$12,3,FALSE)</f>
        <v>B</v>
      </c>
      <c r="EA413" s="160" t="str">
        <f t="shared" si="322"/>
        <v>KURANG</v>
      </c>
      <c r="EB413" s="156"/>
      <c r="EC413" s="153">
        <f>VLOOKUP(G413,'Data Master class'!$A$5:$D$12,2,FALSE)</f>
        <v>3</v>
      </c>
      <c r="ED413" s="153" t="str">
        <f>VLOOKUP(H413,'Data Master class'!$E$5:$G$6,3,FALSE)</f>
        <v>X</v>
      </c>
      <c r="EE413" s="153">
        <f>VLOOKUP(H413,'Data Master class'!$E$5:$G$6,2,FALSE)</f>
        <v>2</v>
      </c>
      <c r="EF413" s="153">
        <f t="shared" si="323"/>
        <v>5</v>
      </c>
      <c r="EG413" s="153" t="str">
        <f t="shared" si="324"/>
        <v>CLASS 3</v>
      </c>
      <c r="EH413" s="153">
        <f t="shared" si="325"/>
        <v>16</v>
      </c>
      <c r="EI413" s="171"/>
      <c r="EJ413" s="441">
        <f t="shared" si="300"/>
        <v>0.20320855614973257</v>
      </c>
      <c r="EK413" s="441">
        <f t="shared" si="301"/>
        <v>0.32620320855614976</v>
      </c>
      <c r="EL413" s="441">
        <f t="shared" si="302"/>
        <v>0.12299465240641708</v>
      </c>
      <c r="EM413" s="442">
        <f t="shared" si="326"/>
        <v>0.21746880570409979</v>
      </c>
      <c r="EN413" s="443" t="str">
        <f t="shared" si="327"/>
        <v>KURANG</v>
      </c>
      <c r="EO413" s="195"/>
      <c r="EP413" s="196" t="e">
        <f>'2. SUHU &amp; FISIK TRAFO'!CY413</f>
        <v>#NAME?</v>
      </c>
      <c r="EQ413" s="168" t="e">
        <f t="shared" si="332"/>
        <v>#NAME?</v>
      </c>
      <c r="ER413" s="189" t="e">
        <f t="shared" si="328"/>
        <v>#NAME?</v>
      </c>
      <c r="ES413" s="195"/>
      <c r="ET413" s="447">
        <f t="shared" si="311"/>
        <v>44.599000000000004</v>
      </c>
      <c r="EU413" s="447">
        <f t="shared" si="329"/>
        <v>35.679200000000002</v>
      </c>
      <c r="EV413" s="448">
        <f t="shared" si="303"/>
        <v>89.198000000000008</v>
      </c>
      <c r="EW413" s="449" t="str">
        <f t="shared" si="330"/>
        <v>KURANG</v>
      </c>
      <c r="EX413" s="721"/>
      <c r="EY413" s="447">
        <f t="shared" si="312"/>
        <v>33.865000000000002</v>
      </c>
      <c r="EZ413" s="447">
        <f t="shared" si="304"/>
        <v>27.092000000000002</v>
      </c>
      <c r="FA413" s="448">
        <f t="shared" si="313"/>
        <v>67.73</v>
      </c>
      <c r="FB413" s="449" t="str">
        <f t="shared" si="305"/>
        <v>CUKUP</v>
      </c>
      <c r="FC413" s="195"/>
      <c r="FD413" s="453">
        <f t="shared" si="306"/>
        <v>38</v>
      </c>
      <c r="FE413" s="454">
        <f t="shared" si="307"/>
        <v>72.25433526011561</v>
      </c>
      <c r="FF413" s="725">
        <f t="shared" si="308"/>
        <v>52.591999999999992</v>
      </c>
      <c r="FG413" s="202" t="str">
        <f t="shared" si="331"/>
        <v>BURUK</v>
      </c>
    </row>
    <row r="414" spans="1:163">
      <c r="A414" s="347">
        <v>402</v>
      </c>
      <c r="B414" s="764" t="s">
        <v>2239</v>
      </c>
      <c r="C414" s="331" t="s">
        <v>2193</v>
      </c>
      <c r="D414" s="259" t="s">
        <v>2188</v>
      </c>
      <c r="E414" s="319" t="s">
        <v>2122</v>
      </c>
      <c r="F414" s="319" t="s">
        <v>2122</v>
      </c>
      <c r="G414" s="208" t="s">
        <v>206</v>
      </c>
      <c r="H414" s="214" t="s">
        <v>209</v>
      </c>
      <c r="I414" s="463"/>
      <c r="J414" s="462"/>
      <c r="K414" s="259" t="s">
        <v>341</v>
      </c>
      <c r="L414" s="259" t="s">
        <v>570</v>
      </c>
      <c r="M414" s="259">
        <v>100</v>
      </c>
      <c r="N414" s="259" t="s">
        <v>2194</v>
      </c>
      <c r="O414" s="259">
        <v>2017</v>
      </c>
      <c r="P414" s="259" t="s">
        <v>316</v>
      </c>
      <c r="Q414" s="703">
        <v>0.86944444444088731</v>
      </c>
      <c r="R414" s="433">
        <v>44816</v>
      </c>
      <c r="S414" s="331" t="s">
        <v>318</v>
      </c>
      <c r="T414" s="331" t="s">
        <v>607</v>
      </c>
      <c r="U414" s="259">
        <v>2</v>
      </c>
      <c r="V414" s="259">
        <v>2</v>
      </c>
      <c r="W414" s="259">
        <v>3</v>
      </c>
      <c r="X414" s="259">
        <v>20000</v>
      </c>
      <c r="Y414" s="332">
        <v>406</v>
      </c>
      <c r="Z414" s="332">
        <v>406</v>
      </c>
      <c r="AA414" s="332">
        <v>404</v>
      </c>
      <c r="AB414" s="332">
        <v>234</v>
      </c>
      <c r="AC414" s="332">
        <v>236</v>
      </c>
      <c r="AD414" s="332">
        <v>232</v>
      </c>
      <c r="AE414" s="332">
        <v>1</v>
      </c>
      <c r="AF414" s="332">
        <v>0</v>
      </c>
      <c r="AG414" s="332">
        <v>0</v>
      </c>
      <c r="AH414" s="332">
        <v>1</v>
      </c>
      <c r="AI414" s="332">
        <v>0</v>
      </c>
      <c r="AJ414" s="332">
        <v>0</v>
      </c>
      <c r="AK414" s="332">
        <v>0</v>
      </c>
      <c r="AL414" s="332">
        <v>0</v>
      </c>
      <c r="AM414" s="332">
        <v>1</v>
      </c>
      <c r="AN414" s="332">
        <v>0</v>
      </c>
      <c r="AO414" s="332">
        <v>0</v>
      </c>
      <c r="AP414" s="332">
        <v>1</v>
      </c>
      <c r="AQ414" s="332"/>
      <c r="AR414" s="332"/>
      <c r="AS414" s="332"/>
      <c r="AT414" s="332"/>
      <c r="AU414" s="332"/>
      <c r="AV414" s="332"/>
      <c r="AW414" s="332"/>
      <c r="AX414" s="332"/>
      <c r="AY414" s="332">
        <v>859</v>
      </c>
      <c r="AZ414" s="332" t="s">
        <v>309</v>
      </c>
      <c r="BA414" s="332" t="s">
        <v>309</v>
      </c>
      <c r="BB414" s="261">
        <v>403</v>
      </c>
      <c r="BC414" s="261">
        <v>401</v>
      </c>
      <c r="BD414" s="261">
        <v>400</v>
      </c>
      <c r="BE414" s="261">
        <v>233</v>
      </c>
      <c r="BF414" s="261">
        <v>234</v>
      </c>
      <c r="BG414" s="261">
        <v>232</v>
      </c>
      <c r="BH414" s="261">
        <v>0.8</v>
      </c>
      <c r="BI414" s="261">
        <v>0</v>
      </c>
      <c r="BJ414" s="261">
        <v>0</v>
      </c>
      <c r="BK414" s="261">
        <v>0.8</v>
      </c>
      <c r="BL414" s="261">
        <v>0</v>
      </c>
      <c r="BM414" s="261">
        <v>0</v>
      </c>
      <c r="BN414" s="261">
        <v>0</v>
      </c>
      <c r="BO414" s="261">
        <v>0</v>
      </c>
      <c r="BP414" s="261">
        <v>0.8</v>
      </c>
      <c r="BQ414" s="261">
        <v>0</v>
      </c>
      <c r="BR414" s="261">
        <v>0</v>
      </c>
      <c r="BS414" s="261">
        <v>0.8</v>
      </c>
      <c r="BT414" s="261"/>
      <c r="BU414" s="261"/>
      <c r="BV414" s="261"/>
      <c r="BW414" s="261"/>
      <c r="BX414" s="261"/>
      <c r="BY414" s="261"/>
      <c r="BZ414" s="261"/>
      <c r="CA414" s="261"/>
      <c r="CB414" s="720">
        <v>0.745</v>
      </c>
      <c r="CC414" s="720">
        <v>0.745</v>
      </c>
      <c r="CD414" s="720">
        <v>0.745</v>
      </c>
      <c r="CE414" s="333"/>
      <c r="CF414" s="333"/>
      <c r="CG414" s="333"/>
      <c r="CH414" s="333"/>
      <c r="CI414" s="333"/>
      <c r="CJ414" s="333"/>
      <c r="CK414" s="333">
        <v>230</v>
      </c>
      <c r="CL414" s="333">
        <v>86053406806</v>
      </c>
      <c r="CM414" s="333"/>
      <c r="CN414" s="333"/>
      <c r="CO414" s="333"/>
      <c r="CP414" s="333"/>
      <c r="CQ414" s="333"/>
      <c r="CR414" s="333"/>
      <c r="CS414" s="333"/>
      <c r="CT414" s="333"/>
      <c r="CU414" s="333"/>
      <c r="CV414" s="333"/>
      <c r="CW414" s="333"/>
      <c r="CX414" s="333"/>
      <c r="CY414" s="333"/>
      <c r="CZ414" s="333"/>
      <c r="DA414" s="333"/>
      <c r="DB414" s="374"/>
      <c r="DC414" s="154"/>
      <c r="DD414" s="179">
        <f t="shared" si="291"/>
        <v>142.60724064496503</v>
      </c>
      <c r="DE414" s="179">
        <f t="shared" si="292"/>
        <v>0.70122666666666655</v>
      </c>
      <c r="DF414" s="179">
        <f t="shared" si="293"/>
        <v>0</v>
      </c>
      <c r="DG414" s="179">
        <f t="shared" si="294"/>
        <v>0</v>
      </c>
      <c r="DH414" s="180">
        <f t="shared" si="295"/>
        <v>1</v>
      </c>
      <c r="DI414" s="181">
        <f t="shared" si="314"/>
        <v>230</v>
      </c>
      <c r="DJ414" s="182">
        <f t="shared" si="309"/>
        <v>1</v>
      </c>
      <c r="DK414" s="182">
        <f t="shared" si="310"/>
        <v>0</v>
      </c>
      <c r="DL414" s="182">
        <f t="shared" si="315"/>
        <v>0</v>
      </c>
      <c r="DM414" s="182">
        <f t="shared" si="316"/>
        <v>0</v>
      </c>
      <c r="DN414" s="182">
        <f t="shared" si="317"/>
        <v>0</v>
      </c>
      <c r="DO414" s="182">
        <f t="shared" si="296"/>
        <v>1</v>
      </c>
      <c r="DP414" s="182">
        <f t="shared" si="297"/>
        <v>0</v>
      </c>
      <c r="DQ414" s="25">
        <f t="shared" si="298"/>
        <v>0</v>
      </c>
      <c r="DR414" s="169"/>
      <c r="DS414" s="166" t="str">
        <f t="shared" si="318"/>
        <v>A</v>
      </c>
      <c r="DT414" s="166" t="str">
        <f t="shared" si="319"/>
        <v>C</v>
      </c>
      <c r="DU414" s="167">
        <f t="shared" si="320"/>
        <v>3</v>
      </c>
      <c r="DV414" s="153" t="str">
        <f>VLOOKUP(M414,'Data Master kondisi'!$O$3:$P$11,2,FALSE)</f>
        <v>Z</v>
      </c>
      <c r="DW414" s="153">
        <f>LOOKUP(DV414,{"X","X","X","Y","Y","Y","Z","Z","Z"},{6,6,6,4,4,4,2,2,2})</f>
        <v>2</v>
      </c>
      <c r="DX414" s="153">
        <f t="shared" si="299"/>
        <v>1</v>
      </c>
      <c r="DY414" s="153">
        <f t="shared" si="321"/>
        <v>6</v>
      </c>
      <c r="DZ414" s="153" t="str">
        <f>VLOOKUP(G414,'Data Master class'!$A$5:$D$12,3,FALSE)</f>
        <v>B</v>
      </c>
      <c r="EA414" s="160" t="str">
        <f t="shared" si="322"/>
        <v>CUKUP</v>
      </c>
      <c r="EB414" s="156"/>
      <c r="EC414" s="153">
        <f>VLOOKUP(G414,'Data Master class'!$A$5:$D$12,2,FALSE)</f>
        <v>3</v>
      </c>
      <c r="ED414" s="153" t="str">
        <f>VLOOKUP(H414,'Data Master class'!$E$5:$G$6,3,FALSE)</f>
        <v>Y</v>
      </c>
      <c r="EE414" s="153">
        <f>VLOOKUP(H414,'Data Master class'!$E$5:$G$6,2,FALSE)</f>
        <v>1</v>
      </c>
      <c r="EF414" s="153">
        <f t="shared" si="323"/>
        <v>4</v>
      </c>
      <c r="EG414" s="153" t="str">
        <f t="shared" si="324"/>
        <v>CLASS 3</v>
      </c>
      <c r="EH414" s="153">
        <f t="shared" si="325"/>
        <v>10</v>
      </c>
      <c r="EI414" s="171"/>
      <c r="EJ414" s="441">
        <f t="shared" si="300"/>
        <v>2.0000000000000004</v>
      </c>
      <c r="EK414" s="441">
        <f t="shared" si="301"/>
        <v>1</v>
      </c>
      <c r="EL414" s="441">
        <f t="shared" si="302"/>
        <v>1</v>
      </c>
      <c r="EM414" s="442">
        <f t="shared" si="326"/>
        <v>1.3333333333333333</v>
      </c>
      <c r="EN414" s="443" t="str">
        <f t="shared" si="327"/>
        <v>BURUK</v>
      </c>
      <c r="EO414" s="195"/>
      <c r="EP414" s="196" t="e">
        <f>'2. SUHU &amp; FISIK TRAFO'!CY414</f>
        <v>#NAME?</v>
      </c>
      <c r="EQ414" s="168" t="e">
        <f t="shared" si="332"/>
        <v>#NAME?</v>
      </c>
      <c r="ER414" s="189" t="e">
        <f t="shared" si="328"/>
        <v>#NAME?</v>
      </c>
      <c r="ES414" s="195"/>
      <c r="ET414" s="447">
        <f t="shared" si="311"/>
        <v>0.23400000000000001</v>
      </c>
      <c r="EU414" s="447">
        <f t="shared" si="329"/>
        <v>0.18720000000000003</v>
      </c>
      <c r="EV414" s="448">
        <f t="shared" si="303"/>
        <v>0.23400000000000001</v>
      </c>
      <c r="EW414" s="449" t="str">
        <f t="shared" si="330"/>
        <v>BAIK</v>
      </c>
      <c r="EX414" s="721"/>
      <c r="EY414" s="447">
        <f t="shared" si="312"/>
        <v>0.18640000000000001</v>
      </c>
      <c r="EZ414" s="447">
        <f t="shared" si="304"/>
        <v>0.14912</v>
      </c>
      <c r="FA414" s="448">
        <f t="shared" si="313"/>
        <v>0.18640000000000001</v>
      </c>
      <c r="FB414" s="449" t="str">
        <f t="shared" si="305"/>
        <v>BAIK</v>
      </c>
      <c r="FC414" s="195"/>
      <c r="FD414" s="453">
        <f t="shared" si="306"/>
        <v>1</v>
      </c>
      <c r="FE414" s="454">
        <f t="shared" si="307"/>
        <v>144.50867052023122</v>
      </c>
      <c r="FF414" s="725">
        <f t="shared" si="308"/>
        <v>0.69199999999999995</v>
      </c>
      <c r="FG414" s="202" t="str">
        <f t="shared" si="331"/>
        <v>BAIK</v>
      </c>
    </row>
    <row r="415" spans="1:163">
      <c r="A415" s="347">
        <v>403</v>
      </c>
      <c r="B415" s="764" t="s">
        <v>2239</v>
      </c>
      <c r="C415" s="331" t="s">
        <v>2195</v>
      </c>
      <c r="D415" s="259" t="s">
        <v>2188</v>
      </c>
      <c r="E415" s="319" t="s">
        <v>2122</v>
      </c>
      <c r="F415" s="319" t="s">
        <v>2122</v>
      </c>
      <c r="G415" s="208" t="s">
        <v>206</v>
      </c>
      <c r="H415" s="214" t="s">
        <v>208</v>
      </c>
      <c r="I415" s="463"/>
      <c r="J415" s="462"/>
      <c r="K415" s="259" t="s">
        <v>315</v>
      </c>
      <c r="L415" s="259" t="s">
        <v>570</v>
      </c>
      <c r="M415" s="259">
        <v>100</v>
      </c>
      <c r="N415" s="259" t="s">
        <v>2196</v>
      </c>
      <c r="O415" s="259">
        <v>2013</v>
      </c>
      <c r="P415" s="259" t="s">
        <v>316</v>
      </c>
      <c r="Q415" s="461">
        <v>0.86805555555474712</v>
      </c>
      <c r="R415" s="433">
        <v>44816</v>
      </c>
      <c r="S415" s="331" t="s">
        <v>318</v>
      </c>
      <c r="T415" s="331" t="s">
        <v>607</v>
      </c>
      <c r="U415" s="259">
        <v>2</v>
      </c>
      <c r="V415" s="259">
        <v>2</v>
      </c>
      <c r="W415" s="259">
        <v>3</v>
      </c>
      <c r="X415" s="259">
        <v>20000</v>
      </c>
      <c r="Y415" s="332">
        <v>402</v>
      </c>
      <c r="Z415" s="332">
        <v>398</v>
      </c>
      <c r="AA415" s="332">
        <v>399</v>
      </c>
      <c r="AB415" s="332">
        <v>233</v>
      </c>
      <c r="AC415" s="332">
        <v>228</v>
      </c>
      <c r="AD415" s="332">
        <v>227</v>
      </c>
      <c r="AE415" s="332">
        <v>62</v>
      </c>
      <c r="AF415" s="332">
        <v>52</v>
      </c>
      <c r="AG415" s="332">
        <v>56</v>
      </c>
      <c r="AH415" s="332">
        <v>31</v>
      </c>
      <c r="AI415" s="332">
        <v>11</v>
      </c>
      <c r="AJ415" s="332">
        <v>13</v>
      </c>
      <c r="AK415" s="332">
        <v>6</v>
      </c>
      <c r="AL415" s="332">
        <v>11</v>
      </c>
      <c r="AM415" s="332"/>
      <c r="AN415" s="332"/>
      <c r="AO415" s="332"/>
      <c r="AP415" s="332"/>
      <c r="AQ415" s="332">
        <v>51</v>
      </c>
      <c r="AR415" s="332">
        <v>39</v>
      </c>
      <c r="AS415" s="332">
        <v>30</v>
      </c>
      <c r="AT415" s="332">
        <v>20</v>
      </c>
      <c r="AU415" s="332"/>
      <c r="AV415" s="332"/>
      <c r="AW415" s="332"/>
      <c r="AX415" s="332"/>
      <c r="AY415" s="332">
        <v>966</v>
      </c>
      <c r="AZ415" s="332">
        <v>950</v>
      </c>
      <c r="BA415" s="332">
        <v>959</v>
      </c>
      <c r="BB415" s="261">
        <v>402</v>
      </c>
      <c r="BC415" s="261">
        <v>401</v>
      </c>
      <c r="BD415" s="261">
        <v>400</v>
      </c>
      <c r="BE415" s="261">
        <v>232</v>
      </c>
      <c r="BF415" s="261">
        <v>231</v>
      </c>
      <c r="BG415" s="261">
        <v>230</v>
      </c>
      <c r="BH415" s="261">
        <v>42</v>
      </c>
      <c r="BI415" s="261">
        <v>38</v>
      </c>
      <c r="BJ415" s="261">
        <v>42</v>
      </c>
      <c r="BK415" s="261">
        <v>10</v>
      </c>
      <c r="BL415" s="261">
        <v>10</v>
      </c>
      <c r="BM415" s="261">
        <v>9</v>
      </c>
      <c r="BN415" s="261">
        <v>7</v>
      </c>
      <c r="BO415" s="261">
        <v>4</v>
      </c>
      <c r="BP415" s="261"/>
      <c r="BQ415" s="261"/>
      <c r="BR415" s="261"/>
      <c r="BS415" s="261"/>
      <c r="BT415" s="261">
        <v>32</v>
      </c>
      <c r="BU415" s="261">
        <v>29</v>
      </c>
      <c r="BV415" s="261">
        <v>35</v>
      </c>
      <c r="BW415" s="261">
        <v>6</v>
      </c>
      <c r="BX415" s="261"/>
      <c r="BY415" s="261"/>
      <c r="BZ415" s="261"/>
      <c r="CA415" s="261"/>
      <c r="CB415" s="720">
        <v>0.89500000000000002</v>
      </c>
      <c r="CC415" s="720">
        <v>0.83399999999999996</v>
      </c>
      <c r="CD415" s="720">
        <v>0.84099999999999997</v>
      </c>
      <c r="CE415" s="333">
        <v>230</v>
      </c>
      <c r="CF415" s="333">
        <v>163200013178</v>
      </c>
      <c r="CG415" s="333">
        <v>229</v>
      </c>
      <c r="CH415" s="333">
        <v>22121501766</v>
      </c>
      <c r="CI415" s="333">
        <v>228</v>
      </c>
      <c r="CJ415" s="333">
        <v>163200059911</v>
      </c>
      <c r="CK415" s="333"/>
      <c r="CL415" s="333"/>
      <c r="CM415" s="333"/>
      <c r="CN415" s="333"/>
      <c r="CO415" s="333"/>
      <c r="CP415" s="333"/>
      <c r="CQ415" s="333">
        <v>230</v>
      </c>
      <c r="CR415" s="333">
        <v>56401487410</v>
      </c>
      <c r="CS415" s="333">
        <v>229</v>
      </c>
      <c r="CT415" s="333">
        <v>3403835190</v>
      </c>
      <c r="CU415" s="333">
        <v>228</v>
      </c>
      <c r="CV415" s="333">
        <v>56401487360</v>
      </c>
      <c r="CW415" s="333"/>
      <c r="CX415" s="333"/>
      <c r="CY415" s="333"/>
      <c r="CZ415" s="333"/>
      <c r="DA415" s="333"/>
      <c r="DB415" s="374"/>
      <c r="DC415" s="154"/>
      <c r="DD415" s="179">
        <f t="shared" si="291"/>
        <v>144.62919484927227</v>
      </c>
      <c r="DE415" s="179">
        <f t="shared" si="292"/>
        <v>42.868246666666671</v>
      </c>
      <c r="DF415" s="179">
        <f t="shared" si="293"/>
        <v>35.954013333333336</v>
      </c>
      <c r="DG415" s="179">
        <f t="shared" si="294"/>
        <v>38.719706666666667</v>
      </c>
      <c r="DH415" s="180">
        <f t="shared" si="295"/>
        <v>62</v>
      </c>
      <c r="DI415" s="181">
        <f t="shared" si="314"/>
        <v>228</v>
      </c>
      <c r="DJ415" s="182">
        <f t="shared" si="309"/>
        <v>0</v>
      </c>
      <c r="DK415" s="182">
        <f t="shared" si="310"/>
        <v>1</v>
      </c>
      <c r="DL415" s="182">
        <f t="shared" si="315"/>
        <v>0</v>
      </c>
      <c r="DM415" s="182">
        <f t="shared" si="316"/>
        <v>0</v>
      </c>
      <c r="DN415" s="182">
        <f t="shared" si="317"/>
        <v>0</v>
      </c>
      <c r="DO415" s="182">
        <f t="shared" si="296"/>
        <v>1</v>
      </c>
      <c r="DP415" s="182">
        <f t="shared" si="297"/>
        <v>0</v>
      </c>
      <c r="DQ415" s="25">
        <f t="shared" si="298"/>
        <v>0</v>
      </c>
      <c r="DR415" s="169"/>
      <c r="DS415" s="166" t="str">
        <f t="shared" si="318"/>
        <v>A</v>
      </c>
      <c r="DT415" s="166" t="str">
        <f t="shared" si="319"/>
        <v>A</v>
      </c>
      <c r="DU415" s="167">
        <f t="shared" si="320"/>
        <v>1</v>
      </c>
      <c r="DV415" s="153" t="str">
        <f>VLOOKUP(M415,'Data Master kondisi'!$O$3:$P$11,2,FALSE)</f>
        <v>Z</v>
      </c>
      <c r="DW415" s="153">
        <f>LOOKUP(DV415,{"X","X","X","Y","Y","Y","Z","Z","Z"},{6,6,6,4,4,4,2,2,2})</f>
        <v>2</v>
      </c>
      <c r="DX415" s="153">
        <f t="shared" si="299"/>
        <v>1</v>
      </c>
      <c r="DY415" s="153">
        <f t="shared" si="321"/>
        <v>4</v>
      </c>
      <c r="DZ415" s="153" t="str">
        <f>VLOOKUP(G415,'Data Master class'!$A$5:$D$12,3,FALSE)</f>
        <v>B</v>
      </c>
      <c r="EA415" s="160" t="str">
        <f t="shared" si="322"/>
        <v>BAIK</v>
      </c>
      <c r="EB415" s="156"/>
      <c r="EC415" s="153">
        <f>VLOOKUP(G415,'Data Master class'!$A$5:$D$12,2,FALSE)</f>
        <v>3</v>
      </c>
      <c r="ED415" s="153" t="str">
        <f>VLOOKUP(H415,'Data Master class'!$E$5:$G$6,3,FALSE)</f>
        <v>X</v>
      </c>
      <c r="EE415" s="153">
        <f>VLOOKUP(H415,'Data Master class'!$E$5:$G$6,2,FALSE)</f>
        <v>2</v>
      </c>
      <c r="EF415" s="153">
        <f t="shared" si="323"/>
        <v>5</v>
      </c>
      <c r="EG415" s="153" t="str">
        <f t="shared" si="324"/>
        <v>CLASS 3</v>
      </c>
      <c r="EH415" s="153">
        <f t="shared" si="325"/>
        <v>9</v>
      </c>
      <c r="EI415" s="171"/>
      <c r="EJ415" s="441">
        <f t="shared" si="300"/>
        <v>9.411764705882357E-2</v>
      </c>
      <c r="EK415" s="441">
        <f t="shared" si="301"/>
        <v>8.2352941176470545E-2</v>
      </c>
      <c r="EL415" s="441">
        <f t="shared" si="302"/>
        <v>1.1764705882352899E-2</v>
      </c>
      <c r="EM415" s="442">
        <f t="shared" si="326"/>
        <v>6.2745098039215672E-2</v>
      </c>
      <c r="EN415" s="443" t="str">
        <f t="shared" si="327"/>
        <v>BAIK</v>
      </c>
      <c r="EO415" s="195"/>
      <c r="EP415" s="196" t="e">
        <f>'2. SUHU &amp; FISIK TRAFO'!CY415</f>
        <v>#NAME?</v>
      </c>
      <c r="EQ415" s="168" t="e">
        <f t="shared" si="332"/>
        <v>#NAME?</v>
      </c>
      <c r="ER415" s="189" t="e">
        <f t="shared" si="328"/>
        <v>#NAME?</v>
      </c>
      <c r="ES415" s="195"/>
      <c r="ET415" s="447">
        <f t="shared" si="311"/>
        <v>39.014000000000003</v>
      </c>
      <c r="EU415" s="447">
        <f t="shared" si="329"/>
        <v>31.211200000000005</v>
      </c>
      <c r="EV415" s="448">
        <f t="shared" si="303"/>
        <v>39.014000000000003</v>
      </c>
      <c r="EW415" s="449" t="str">
        <f t="shared" si="330"/>
        <v>BAIK</v>
      </c>
      <c r="EX415" s="721"/>
      <c r="EY415" s="447">
        <f t="shared" si="312"/>
        <v>28.182000000000002</v>
      </c>
      <c r="EZ415" s="447">
        <f t="shared" si="304"/>
        <v>22.545600000000004</v>
      </c>
      <c r="FA415" s="448">
        <f t="shared" si="313"/>
        <v>28.182000000000002</v>
      </c>
      <c r="FB415" s="449" t="str">
        <f t="shared" si="305"/>
        <v>BAIK</v>
      </c>
      <c r="FC415" s="195"/>
      <c r="FD415" s="453">
        <f t="shared" si="306"/>
        <v>31</v>
      </c>
      <c r="FE415" s="454">
        <f t="shared" si="307"/>
        <v>144.50867052023122</v>
      </c>
      <c r="FF415" s="725">
        <f t="shared" si="308"/>
        <v>21.451999999999998</v>
      </c>
      <c r="FG415" s="202" t="str">
        <f t="shared" si="331"/>
        <v>BURUK</v>
      </c>
    </row>
    <row r="416" spans="1:163">
      <c r="A416" s="347">
        <v>404</v>
      </c>
      <c r="B416" s="764" t="s">
        <v>2239</v>
      </c>
      <c r="C416" s="331" t="s">
        <v>2197</v>
      </c>
      <c r="D416" s="259" t="s">
        <v>2188</v>
      </c>
      <c r="E416" s="319" t="s">
        <v>2122</v>
      </c>
      <c r="F416" s="319" t="s">
        <v>2122</v>
      </c>
      <c r="G416" s="208" t="s">
        <v>206</v>
      </c>
      <c r="H416" s="214" t="s">
        <v>208</v>
      </c>
      <c r="I416" s="463"/>
      <c r="J416" s="462"/>
      <c r="K416" s="259" t="s">
        <v>315</v>
      </c>
      <c r="L416" s="259" t="s">
        <v>685</v>
      </c>
      <c r="M416" s="259">
        <v>25</v>
      </c>
      <c r="N416" s="259">
        <v>1108002</v>
      </c>
      <c r="O416" s="259">
        <v>2011</v>
      </c>
      <c r="P416" s="259" t="s">
        <v>316</v>
      </c>
      <c r="Q416" s="461">
        <v>0.75138888889341615</v>
      </c>
      <c r="R416" s="433">
        <v>44816</v>
      </c>
      <c r="S416" s="331" t="s">
        <v>850</v>
      </c>
      <c r="T416" s="331" t="s">
        <v>607</v>
      </c>
      <c r="U416" s="259">
        <v>1</v>
      </c>
      <c r="V416" s="259">
        <v>1</v>
      </c>
      <c r="W416" s="259">
        <v>3</v>
      </c>
      <c r="X416" s="259">
        <v>20000</v>
      </c>
      <c r="Y416" s="332">
        <v>400</v>
      </c>
      <c r="Z416" s="332">
        <v>400</v>
      </c>
      <c r="AA416" s="332">
        <v>398</v>
      </c>
      <c r="AB416" s="332">
        <v>232</v>
      </c>
      <c r="AC416" s="332">
        <v>230</v>
      </c>
      <c r="AD416" s="332">
        <v>230</v>
      </c>
      <c r="AE416" s="332" t="s">
        <v>2198</v>
      </c>
      <c r="AF416" s="332">
        <v>0</v>
      </c>
      <c r="AG416" s="332">
        <v>6</v>
      </c>
      <c r="AH416" s="332">
        <v>6</v>
      </c>
      <c r="AI416" s="332" t="s">
        <v>2198</v>
      </c>
      <c r="AJ416" s="332">
        <v>0</v>
      </c>
      <c r="AK416" s="332">
        <v>6</v>
      </c>
      <c r="AL416" s="332">
        <v>6</v>
      </c>
      <c r="AM416" s="332"/>
      <c r="AN416" s="332"/>
      <c r="AO416" s="332"/>
      <c r="AP416" s="332"/>
      <c r="AQ416" s="332"/>
      <c r="AR416" s="332"/>
      <c r="AS416" s="332"/>
      <c r="AT416" s="332"/>
      <c r="AU416" s="332"/>
      <c r="AV416" s="332"/>
      <c r="AW416" s="332"/>
      <c r="AX416" s="332"/>
      <c r="AY416" s="332">
        <v>719</v>
      </c>
      <c r="AZ416" s="332">
        <v>0</v>
      </c>
      <c r="BA416" s="332">
        <v>994</v>
      </c>
      <c r="BB416" s="261">
        <v>406</v>
      </c>
      <c r="BC416" s="261">
        <v>406</v>
      </c>
      <c r="BD416" s="261">
        <v>402</v>
      </c>
      <c r="BE416" s="261">
        <v>233</v>
      </c>
      <c r="BF416" s="261">
        <v>235</v>
      </c>
      <c r="BG416" s="261">
        <v>232</v>
      </c>
      <c r="BH416" s="261">
        <v>3</v>
      </c>
      <c r="BI416" s="261">
        <v>0</v>
      </c>
      <c r="BJ416" s="261">
        <v>3</v>
      </c>
      <c r="BK416" s="261">
        <v>3</v>
      </c>
      <c r="BL416" s="261">
        <v>3</v>
      </c>
      <c r="BM416" s="261"/>
      <c r="BN416" s="261">
        <v>3</v>
      </c>
      <c r="BO416" s="261">
        <v>3</v>
      </c>
      <c r="BP416" s="261"/>
      <c r="BQ416" s="261">
        <v>0</v>
      </c>
      <c r="BR416" s="261"/>
      <c r="BS416" s="261"/>
      <c r="BT416" s="261"/>
      <c r="BU416" s="261"/>
      <c r="BV416" s="261"/>
      <c r="BW416" s="261"/>
      <c r="BX416" s="261"/>
      <c r="BY416" s="261"/>
      <c r="BZ416" s="261"/>
      <c r="CA416" s="261"/>
      <c r="CB416" s="720">
        <v>0.96599999999999997</v>
      </c>
      <c r="CC416" s="720">
        <v>0.96599999999999997</v>
      </c>
      <c r="CD416" s="720">
        <v>0.96599999999999997</v>
      </c>
      <c r="CE416" s="333" t="s">
        <v>851</v>
      </c>
      <c r="CF416" s="333"/>
      <c r="CG416" s="333"/>
      <c r="CH416" s="333"/>
      <c r="CI416" s="333"/>
      <c r="CJ416" s="333"/>
      <c r="CK416" s="333"/>
      <c r="CL416" s="333"/>
      <c r="CM416" s="333"/>
      <c r="CN416" s="333"/>
      <c r="CO416" s="333"/>
      <c r="CP416" s="333"/>
      <c r="CQ416" s="333"/>
      <c r="CR416" s="333"/>
      <c r="CS416" s="333"/>
      <c r="CT416" s="333"/>
      <c r="CU416" s="333"/>
      <c r="CV416" s="333"/>
      <c r="CW416" s="333"/>
      <c r="CX416" s="333"/>
      <c r="CY416" s="333"/>
      <c r="CZ416" s="333"/>
      <c r="DA416" s="333"/>
      <c r="DB416" s="374"/>
      <c r="DC416" s="48"/>
      <c r="DD416" s="179">
        <f t="shared" si="291"/>
        <v>36.187480096885949</v>
      </c>
      <c r="DE416" s="179">
        <f t="shared" si="292"/>
        <v>0.27633866666666668</v>
      </c>
      <c r="DF416" s="179">
        <f t="shared" si="293"/>
        <v>0</v>
      </c>
      <c r="DG416" s="179">
        <f t="shared" si="294"/>
        <v>16.580319999999997</v>
      </c>
      <c r="DH416" s="180">
        <f t="shared" si="295"/>
        <v>6</v>
      </c>
      <c r="DI416" s="181">
        <f t="shared" si="314"/>
        <v>0</v>
      </c>
      <c r="DJ416" s="182">
        <f t="shared" si="309"/>
        <v>1</v>
      </c>
      <c r="DK416" s="182">
        <f t="shared" si="310"/>
        <v>0</v>
      </c>
      <c r="DL416" s="182">
        <f t="shared" si="315"/>
        <v>0</v>
      </c>
      <c r="DM416" s="182">
        <f t="shared" si="316"/>
        <v>0</v>
      </c>
      <c r="DN416" s="182">
        <f t="shared" si="317"/>
        <v>0</v>
      </c>
      <c r="DO416" s="182">
        <f t="shared" si="296"/>
        <v>1</v>
      </c>
      <c r="DP416" s="182">
        <f t="shared" si="297"/>
        <v>0</v>
      </c>
      <c r="DQ416" s="25">
        <f t="shared" si="298"/>
        <v>0</v>
      </c>
      <c r="DR416" s="169"/>
      <c r="DS416" s="166" t="str">
        <f t="shared" si="318"/>
        <v>A</v>
      </c>
      <c r="DT416" s="166" t="str">
        <f t="shared" si="319"/>
        <v>C</v>
      </c>
      <c r="DU416" s="167">
        <f t="shared" si="320"/>
        <v>3</v>
      </c>
      <c r="DV416" s="153" t="str">
        <f>VLOOKUP(M416,'Data Master kondisi'!$O$3:$P$11,2,FALSE)</f>
        <v>Z</v>
      </c>
      <c r="DW416" s="153">
        <f>LOOKUP(DV416,{"X","X","X","Y","Y","Y","Z","Z","Z"},{6,6,6,4,4,4,2,2,2})</f>
        <v>2</v>
      </c>
      <c r="DX416" s="153">
        <f t="shared" si="299"/>
        <v>1</v>
      </c>
      <c r="DY416" s="153">
        <f t="shared" si="321"/>
        <v>6</v>
      </c>
      <c r="DZ416" s="153" t="str">
        <f>VLOOKUP(G416,'Data Master class'!$A$5:$D$12,3,FALSE)</f>
        <v>B</v>
      </c>
      <c r="EA416" s="160" t="str">
        <f t="shared" si="322"/>
        <v>CUKUP</v>
      </c>
      <c r="EB416" s="156"/>
      <c r="EC416" s="153">
        <f>VLOOKUP(G416,'Data Master class'!$A$5:$D$12,2,FALSE)</f>
        <v>3</v>
      </c>
      <c r="ED416" s="153" t="str">
        <f>VLOOKUP(H416,'Data Master class'!$E$5:$G$6,3,FALSE)</f>
        <v>X</v>
      </c>
      <c r="EE416" s="153">
        <f>VLOOKUP(H416,'Data Master class'!$E$5:$G$6,2,FALSE)</f>
        <v>2</v>
      </c>
      <c r="EF416" s="153">
        <f t="shared" si="323"/>
        <v>5</v>
      </c>
      <c r="EG416" s="153" t="str">
        <f t="shared" si="324"/>
        <v>CLASS 3</v>
      </c>
      <c r="EH416" s="153">
        <f t="shared" si="325"/>
        <v>11</v>
      </c>
      <c r="EI416" s="171"/>
      <c r="EJ416" s="441">
        <f t="shared" si="300"/>
        <v>1.4262295081967213</v>
      </c>
      <c r="EK416" s="441">
        <f t="shared" si="301"/>
        <v>1.4754098360655739</v>
      </c>
      <c r="EL416" s="441">
        <f t="shared" si="302"/>
        <v>1.4754098360655739</v>
      </c>
      <c r="EM416" s="442">
        <f t="shared" si="326"/>
        <v>1.4590163934426232</v>
      </c>
      <c r="EN416" s="443" t="str">
        <f t="shared" si="327"/>
        <v>BURUK</v>
      </c>
      <c r="EO416" s="195"/>
      <c r="EP416" s="196" t="e">
        <f>'2. SUHU &amp; FISIK TRAFO'!CY416</f>
        <v>#NAME?</v>
      </c>
      <c r="EQ416" s="168" t="e">
        <f t="shared" si="332"/>
        <v>#NAME?</v>
      </c>
      <c r="ER416" s="189" t="e">
        <f t="shared" si="328"/>
        <v>#NAME?</v>
      </c>
      <c r="ES416" s="195"/>
      <c r="ET416" s="447">
        <f t="shared" si="311"/>
        <v>1.4032</v>
      </c>
      <c r="EU416" s="447">
        <f t="shared" si="329"/>
        <v>1.12256</v>
      </c>
      <c r="EV416" s="448">
        <f t="shared" si="303"/>
        <v>5.6128</v>
      </c>
      <c r="EW416" s="449" t="str">
        <f t="shared" si="330"/>
        <v>BAIK</v>
      </c>
      <c r="EX416" s="721"/>
      <c r="EY416" s="447">
        <f t="shared" si="312"/>
        <v>1.395</v>
      </c>
      <c r="EZ416" s="447">
        <f t="shared" si="304"/>
        <v>1.1160000000000001</v>
      </c>
      <c r="FA416" s="448">
        <f t="shared" si="313"/>
        <v>5.58</v>
      </c>
      <c r="FB416" s="449" t="str">
        <f t="shared" si="305"/>
        <v>BAIK</v>
      </c>
      <c r="FC416" s="195"/>
      <c r="FD416" s="453">
        <f t="shared" si="306"/>
        <v>6</v>
      </c>
      <c r="FE416" s="454">
        <f t="shared" si="307"/>
        <v>36.127167630057805</v>
      </c>
      <c r="FF416" s="725">
        <f t="shared" si="308"/>
        <v>16.608000000000001</v>
      </c>
      <c r="FG416" s="202" t="str">
        <f t="shared" si="331"/>
        <v>KURANG</v>
      </c>
    </row>
    <row r="417" spans="1:163">
      <c r="A417" s="347">
        <v>405</v>
      </c>
      <c r="B417" s="764" t="s">
        <v>2239</v>
      </c>
      <c r="C417" s="331" t="s">
        <v>2199</v>
      </c>
      <c r="D417" s="259" t="s">
        <v>2182</v>
      </c>
      <c r="E417" s="319" t="s">
        <v>2122</v>
      </c>
      <c r="F417" s="319" t="s">
        <v>2122</v>
      </c>
      <c r="G417" s="208" t="s">
        <v>206</v>
      </c>
      <c r="H417" s="214" t="s">
        <v>208</v>
      </c>
      <c r="I417" s="463"/>
      <c r="J417" s="462"/>
      <c r="K417" s="259" t="s">
        <v>341</v>
      </c>
      <c r="L417" s="259" t="s">
        <v>571</v>
      </c>
      <c r="M417" s="259">
        <v>100</v>
      </c>
      <c r="N417" s="259">
        <v>15009021</v>
      </c>
      <c r="O417" s="259">
        <v>2015</v>
      </c>
      <c r="P417" s="259" t="s">
        <v>316</v>
      </c>
      <c r="Q417" s="703">
        <v>0.76527777777664596</v>
      </c>
      <c r="R417" s="433">
        <v>44816</v>
      </c>
      <c r="S417" s="331" t="s">
        <v>318</v>
      </c>
      <c r="T417" s="331" t="s">
        <v>607</v>
      </c>
      <c r="U417" s="259">
        <v>2</v>
      </c>
      <c r="V417" s="259">
        <v>2</v>
      </c>
      <c r="W417" s="259">
        <v>3</v>
      </c>
      <c r="X417" s="259">
        <v>20000</v>
      </c>
      <c r="Y417" s="332">
        <v>402</v>
      </c>
      <c r="Z417" s="332">
        <v>404</v>
      </c>
      <c r="AA417" s="332">
        <v>401</v>
      </c>
      <c r="AB417" s="332">
        <v>233</v>
      </c>
      <c r="AC417" s="332">
        <v>236</v>
      </c>
      <c r="AD417" s="332">
        <v>232</v>
      </c>
      <c r="AE417" s="332">
        <v>27</v>
      </c>
      <c r="AF417" s="332">
        <v>3</v>
      </c>
      <c r="AG417" s="332">
        <v>9</v>
      </c>
      <c r="AH417" s="332">
        <v>23</v>
      </c>
      <c r="AI417" s="332">
        <v>27</v>
      </c>
      <c r="AJ417" s="332">
        <v>3</v>
      </c>
      <c r="AK417" s="332">
        <v>9</v>
      </c>
      <c r="AL417" s="332">
        <v>23</v>
      </c>
      <c r="AM417" s="332"/>
      <c r="AN417" s="332"/>
      <c r="AO417" s="332"/>
      <c r="AP417" s="332"/>
      <c r="AQ417" s="332"/>
      <c r="AR417" s="332"/>
      <c r="AS417" s="332"/>
      <c r="AT417" s="332"/>
      <c r="AU417" s="332">
        <v>0</v>
      </c>
      <c r="AV417" s="332">
        <v>0</v>
      </c>
      <c r="AW417" s="332">
        <v>0</v>
      </c>
      <c r="AX417" s="332">
        <v>0</v>
      </c>
      <c r="AY417" s="332">
        <v>921</v>
      </c>
      <c r="AZ417" s="332">
        <v>873</v>
      </c>
      <c r="BA417" s="332">
        <v>883</v>
      </c>
      <c r="BB417" s="261">
        <v>405</v>
      </c>
      <c r="BC417" s="261">
        <v>403</v>
      </c>
      <c r="BD417" s="261">
        <v>403</v>
      </c>
      <c r="BE417" s="261">
        <v>233</v>
      </c>
      <c r="BF417" s="261">
        <v>235</v>
      </c>
      <c r="BG417" s="261">
        <v>232</v>
      </c>
      <c r="BH417" s="261">
        <v>29</v>
      </c>
      <c r="BI417" s="261">
        <v>7</v>
      </c>
      <c r="BJ417" s="261">
        <v>20</v>
      </c>
      <c r="BK417" s="261">
        <v>17</v>
      </c>
      <c r="BL417" s="261">
        <v>29</v>
      </c>
      <c r="BM417" s="261">
        <v>7</v>
      </c>
      <c r="BN417" s="261">
        <v>20</v>
      </c>
      <c r="BO417" s="261">
        <v>17</v>
      </c>
      <c r="BP417" s="261"/>
      <c r="BQ417" s="261"/>
      <c r="BR417" s="261"/>
      <c r="BS417" s="261"/>
      <c r="BT417" s="261"/>
      <c r="BU417" s="261"/>
      <c r="BV417" s="261"/>
      <c r="BW417" s="261"/>
      <c r="BX417" s="261">
        <v>0</v>
      </c>
      <c r="BY417" s="261">
        <v>0</v>
      </c>
      <c r="BZ417" s="261">
        <v>0</v>
      </c>
      <c r="CA417" s="261">
        <v>0</v>
      </c>
      <c r="CB417" s="720">
        <v>0.86</v>
      </c>
      <c r="CC417" s="720">
        <v>0.84399999999999997</v>
      </c>
      <c r="CD417" s="720">
        <v>0.90100000000000002</v>
      </c>
      <c r="CE417" s="333">
        <v>230</v>
      </c>
      <c r="CF417" s="333">
        <v>163200073735</v>
      </c>
      <c r="CG417" s="333">
        <v>233</v>
      </c>
      <c r="CH417" s="333">
        <v>163200006813</v>
      </c>
      <c r="CI417" s="333">
        <v>230</v>
      </c>
      <c r="CJ417" s="333">
        <v>34039625796</v>
      </c>
      <c r="CK417" s="333"/>
      <c r="CL417" s="333"/>
      <c r="CM417" s="333"/>
      <c r="CN417" s="333"/>
      <c r="CO417" s="333"/>
      <c r="CP417" s="333"/>
      <c r="CQ417" s="333"/>
      <c r="CR417" s="333"/>
      <c r="CS417" s="333"/>
      <c r="CT417" s="333"/>
      <c r="CU417" s="333"/>
      <c r="CV417" s="333"/>
      <c r="CW417" s="333"/>
      <c r="CX417" s="333"/>
      <c r="CY417" s="333"/>
      <c r="CZ417" s="333"/>
      <c r="DA417" s="333"/>
      <c r="DB417" s="374"/>
      <c r="DC417" s="48"/>
      <c r="DD417" s="179">
        <f t="shared" si="291"/>
        <v>143.67059206650993</v>
      </c>
      <c r="DE417" s="179">
        <f t="shared" si="292"/>
        <v>18.79299</v>
      </c>
      <c r="DF417" s="179">
        <f t="shared" si="293"/>
        <v>2.0881099999999995</v>
      </c>
      <c r="DG417" s="179">
        <f t="shared" si="294"/>
        <v>6.2643299999999984</v>
      </c>
      <c r="DH417" s="180">
        <f t="shared" si="295"/>
        <v>27</v>
      </c>
      <c r="DI417" s="181">
        <f t="shared" si="314"/>
        <v>230</v>
      </c>
      <c r="DJ417" s="182">
        <f t="shared" si="309"/>
        <v>1</v>
      </c>
      <c r="DK417" s="182">
        <f t="shared" si="310"/>
        <v>0</v>
      </c>
      <c r="DL417" s="182">
        <f t="shared" si="315"/>
        <v>0</v>
      </c>
      <c r="DM417" s="182">
        <f t="shared" si="316"/>
        <v>0</v>
      </c>
      <c r="DN417" s="182">
        <f t="shared" si="317"/>
        <v>0</v>
      </c>
      <c r="DO417" s="182">
        <f t="shared" si="296"/>
        <v>1</v>
      </c>
      <c r="DP417" s="182">
        <f t="shared" si="297"/>
        <v>0</v>
      </c>
      <c r="DQ417" s="25">
        <f t="shared" si="298"/>
        <v>0</v>
      </c>
      <c r="DR417" s="169"/>
      <c r="DS417" s="166" t="str">
        <f t="shared" si="318"/>
        <v>A</v>
      </c>
      <c r="DT417" s="166" t="str">
        <f t="shared" si="319"/>
        <v>C</v>
      </c>
      <c r="DU417" s="167">
        <f t="shared" si="320"/>
        <v>3</v>
      </c>
      <c r="DV417" s="153" t="str">
        <f>VLOOKUP(M417,'Data Master kondisi'!$O$3:$P$11,2,FALSE)</f>
        <v>Z</v>
      </c>
      <c r="DW417" s="153">
        <f>LOOKUP(DV417,{"X","X","X","Y","Y","Y","Z","Z","Z"},{6,6,6,4,4,4,2,2,2})</f>
        <v>2</v>
      </c>
      <c r="DX417" s="153">
        <f t="shared" si="299"/>
        <v>1</v>
      </c>
      <c r="DY417" s="153">
        <f t="shared" si="321"/>
        <v>6</v>
      </c>
      <c r="DZ417" s="153" t="str">
        <f>VLOOKUP(G417,'Data Master class'!$A$5:$D$12,3,FALSE)</f>
        <v>B</v>
      </c>
      <c r="EA417" s="160" t="str">
        <f t="shared" si="322"/>
        <v>CUKUP</v>
      </c>
      <c r="EB417" s="156"/>
      <c r="EC417" s="153">
        <f>VLOOKUP(G417,'Data Master class'!$A$5:$D$12,2,FALSE)</f>
        <v>3</v>
      </c>
      <c r="ED417" s="153" t="str">
        <f>VLOOKUP(H417,'Data Master class'!$E$5:$G$6,3,FALSE)</f>
        <v>X</v>
      </c>
      <c r="EE417" s="153">
        <f>VLOOKUP(H417,'Data Master class'!$E$5:$G$6,2,FALSE)</f>
        <v>2</v>
      </c>
      <c r="EF417" s="153">
        <f t="shared" si="323"/>
        <v>5</v>
      </c>
      <c r="EG417" s="153" t="str">
        <f t="shared" si="324"/>
        <v>CLASS 3</v>
      </c>
      <c r="EH417" s="153">
        <f t="shared" si="325"/>
        <v>11</v>
      </c>
      <c r="EI417" s="171"/>
      <c r="EJ417" s="441">
        <f t="shared" si="300"/>
        <v>1.0769230769230769</v>
      </c>
      <c r="EK417" s="441">
        <f t="shared" si="301"/>
        <v>0.76923076923076927</v>
      </c>
      <c r="EL417" s="441">
        <f t="shared" si="302"/>
        <v>0.30769230769230771</v>
      </c>
      <c r="EM417" s="442">
        <f t="shared" si="326"/>
        <v>0.71794871794871806</v>
      </c>
      <c r="EN417" s="443" t="str">
        <f t="shared" si="327"/>
        <v>BURUK</v>
      </c>
      <c r="EO417" s="195"/>
      <c r="EP417" s="196" t="e">
        <f>'2. SUHU &amp; FISIK TRAFO'!CY417</f>
        <v>#NAME?</v>
      </c>
      <c r="EQ417" s="168" t="e">
        <f t="shared" si="332"/>
        <v>#NAME?</v>
      </c>
      <c r="ER417" s="189" t="e">
        <f t="shared" si="328"/>
        <v>#NAME?</v>
      </c>
      <c r="ES417" s="195"/>
      <c r="ET417" s="447">
        <f t="shared" si="311"/>
        <v>9.0869999999999997</v>
      </c>
      <c r="EU417" s="447">
        <f t="shared" si="329"/>
        <v>7.2696000000000005</v>
      </c>
      <c r="EV417" s="448">
        <f t="shared" si="303"/>
        <v>9.0869999999999997</v>
      </c>
      <c r="EW417" s="449" t="str">
        <f t="shared" si="330"/>
        <v>BAIK</v>
      </c>
      <c r="EX417" s="721"/>
      <c r="EY417" s="447">
        <f t="shared" si="312"/>
        <v>13.042</v>
      </c>
      <c r="EZ417" s="447">
        <f t="shared" si="304"/>
        <v>10.4336</v>
      </c>
      <c r="FA417" s="448">
        <f t="shared" si="313"/>
        <v>13.042000000000002</v>
      </c>
      <c r="FB417" s="449" t="str">
        <f t="shared" si="305"/>
        <v>BAIK</v>
      </c>
      <c r="FC417" s="195"/>
      <c r="FD417" s="453">
        <f t="shared" si="306"/>
        <v>23</v>
      </c>
      <c r="FE417" s="454">
        <f t="shared" si="307"/>
        <v>144.50867052023122</v>
      </c>
      <c r="FF417" s="725">
        <f t="shared" si="308"/>
        <v>15.916</v>
      </c>
      <c r="FG417" s="202" t="str">
        <f t="shared" si="331"/>
        <v>KURANG</v>
      </c>
    </row>
    <row r="418" spans="1:163">
      <c r="A418" s="347">
        <v>406</v>
      </c>
      <c r="B418" s="764" t="s">
        <v>2239</v>
      </c>
      <c r="C418" s="331" t="s">
        <v>2200</v>
      </c>
      <c r="D418" s="259" t="s">
        <v>2201</v>
      </c>
      <c r="E418" s="319" t="s">
        <v>2122</v>
      </c>
      <c r="F418" s="319" t="s">
        <v>2122</v>
      </c>
      <c r="G418" s="208" t="s">
        <v>206</v>
      </c>
      <c r="H418" s="214" t="s">
        <v>208</v>
      </c>
      <c r="I418" s="463"/>
      <c r="J418" s="462"/>
      <c r="K418" s="259" t="s">
        <v>341</v>
      </c>
      <c r="L418" s="259" t="s">
        <v>571</v>
      </c>
      <c r="M418" s="259">
        <v>160</v>
      </c>
      <c r="N418" s="259">
        <v>15035084</v>
      </c>
      <c r="O418" s="259">
        <v>2015</v>
      </c>
      <c r="P418" s="259" t="s">
        <v>316</v>
      </c>
      <c r="Q418" s="461">
        <v>0.78125</v>
      </c>
      <c r="R418" s="433">
        <v>44816</v>
      </c>
      <c r="S418" s="331" t="s">
        <v>318</v>
      </c>
      <c r="T418" s="331" t="s">
        <v>607</v>
      </c>
      <c r="U418" s="259">
        <v>3</v>
      </c>
      <c r="V418" s="259">
        <v>3</v>
      </c>
      <c r="W418" s="259">
        <v>3</v>
      </c>
      <c r="X418" s="259">
        <v>20000</v>
      </c>
      <c r="Y418" s="332">
        <v>400</v>
      </c>
      <c r="Z418" s="332">
        <v>400</v>
      </c>
      <c r="AA418" s="332">
        <v>398</v>
      </c>
      <c r="AB418" s="332">
        <v>230</v>
      </c>
      <c r="AC418" s="332">
        <v>229</v>
      </c>
      <c r="AD418" s="332">
        <v>226</v>
      </c>
      <c r="AE418" s="332">
        <v>38</v>
      </c>
      <c r="AF418" s="332">
        <v>0.4</v>
      </c>
      <c r="AG418" s="332">
        <v>8</v>
      </c>
      <c r="AH418" s="332">
        <v>26</v>
      </c>
      <c r="AI418" s="332">
        <v>2</v>
      </c>
      <c r="AJ418" s="332">
        <v>0</v>
      </c>
      <c r="AK418" s="332">
        <v>0</v>
      </c>
      <c r="AL418" s="332">
        <v>2</v>
      </c>
      <c r="AM418" s="332">
        <v>0</v>
      </c>
      <c r="AN418" s="332">
        <v>0</v>
      </c>
      <c r="AO418" s="332">
        <v>0</v>
      </c>
      <c r="AP418" s="332">
        <v>0</v>
      </c>
      <c r="AQ418" s="332">
        <v>26</v>
      </c>
      <c r="AR418" s="332">
        <v>0.4</v>
      </c>
      <c r="AS418" s="332">
        <v>8</v>
      </c>
      <c r="AT418" s="332">
        <v>24</v>
      </c>
      <c r="AU418" s="332"/>
      <c r="AV418" s="332"/>
      <c r="AW418" s="332"/>
      <c r="AX418" s="332"/>
      <c r="AY418" s="332">
        <v>969</v>
      </c>
      <c r="AZ418" s="332">
        <v>586</v>
      </c>
      <c r="BA418" s="332">
        <v>913</v>
      </c>
      <c r="BB418" s="261">
        <v>398</v>
      </c>
      <c r="BC418" s="261">
        <v>397</v>
      </c>
      <c r="BD418" s="261">
        <v>396</v>
      </c>
      <c r="BE418" s="261">
        <v>229</v>
      </c>
      <c r="BF418" s="261">
        <v>228</v>
      </c>
      <c r="BG418" s="261">
        <v>226</v>
      </c>
      <c r="BH418" s="261">
        <v>28</v>
      </c>
      <c r="BI418" s="261">
        <v>0</v>
      </c>
      <c r="BJ418" s="261">
        <v>5</v>
      </c>
      <c r="BK418" s="261">
        <v>24</v>
      </c>
      <c r="BL418" s="261">
        <v>1</v>
      </c>
      <c r="BM418" s="261">
        <v>0</v>
      </c>
      <c r="BN418" s="261">
        <v>0</v>
      </c>
      <c r="BO418" s="261">
        <v>1</v>
      </c>
      <c r="BP418" s="261">
        <v>0</v>
      </c>
      <c r="BQ418" s="261">
        <v>0</v>
      </c>
      <c r="BR418" s="261">
        <v>0</v>
      </c>
      <c r="BS418" s="261">
        <v>0</v>
      </c>
      <c r="BT418" s="261">
        <v>27</v>
      </c>
      <c r="BU418" s="261">
        <v>0</v>
      </c>
      <c r="BV418" s="261">
        <v>5</v>
      </c>
      <c r="BW418" s="261">
        <v>23</v>
      </c>
      <c r="BX418" s="261"/>
      <c r="BY418" s="261"/>
      <c r="BZ418" s="261"/>
      <c r="CA418" s="261"/>
      <c r="CB418" s="720">
        <v>0.97799999999999998</v>
      </c>
      <c r="CC418" s="720">
        <v>0.97799999999999998</v>
      </c>
      <c r="CD418" s="720">
        <v>0.86799999999999999</v>
      </c>
      <c r="CE418" s="333">
        <v>227</v>
      </c>
      <c r="CF418" s="333">
        <v>321150432</v>
      </c>
      <c r="CG418" s="333">
        <v>226</v>
      </c>
      <c r="CH418" s="333">
        <v>163200012293</v>
      </c>
      <c r="CI418" s="333">
        <v>224</v>
      </c>
      <c r="CJ418" s="333">
        <v>34039625766</v>
      </c>
      <c r="CK418" s="333"/>
      <c r="CL418" s="333"/>
      <c r="CM418" s="333"/>
      <c r="CN418" s="333"/>
      <c r="CO418" s="333"/>
      <c r="CP418" s="333"/>
      <c r="CQ418" s="333">
        <v>227</v>
      </c>
      <c r="CR418" s="333">
        <v>3403862584</v>
      </c>
      <c r="CS418" s="333">
        <v>226</v>
      </c>
      <c r="CT418" s="333">
        <v>34039625727</v>
      </c>
      <c r="CU418" s="333">
        <v>224</v>
      </c>
      <c r="CV418" s="333">
        <v>163200063796</v>
      </c>
      <c r="CW418" s="333"/>
      <c r="CX418" s="333"/>
      <c r="CY418" s="333"/>
      <c r="CZ418" s="333"/>
      <c r="DA418" s="333"/>
      <c r="DB418" s="374"/>
      <c r="DC418" s="48"/>
      <c r="DD418" s="179">
        <f t="shared" si="291"/>
        <v>231.5998726200701</v>
      </c>
      <c r="DE418" s="179">
        <f t="shared" si="292"/>
        <v>16.407608333333332</v>
      </c>
      <c r="DF418" s="179">
        <f t="shared" si="293"/>
        <v>0.17271166666666665</v>
      </c>
      <c r="DG418" s="179">
        <f t="shared" si="294"/>
        <v>3.4542333333333328</v>
      </c>
      <c r="DH418" s="180">
        <f t="shared" si="295"/>
        <v>38</v>
      </c>
      <c r="DI418" s="181">
        <f t="shared" si="314"/>
        <v>224</v>
      </c>
      <c r="DJ418" s="182">
        <f t="shared" si="309"/>
        <v>1</v>
      </c>
      <c r="DK418" s="182">
        <f t="shared" si="310"/>
        <v>0</v>
      </c>
      <c r="DL418" s="182">
        <f t="shared" si="315"/>
        <v>0</v>
      </c>
      <c r="DM418" s="182">
        <f t="shared" si="316"/>
        <v>0</v>
      </c>
      <c r="DN418" s="182">
        <f t="shared" si="317"/>
        <v>0</v>
      </c>
      <c r="DO418" s="182">
        <f t="shared" si="296"/>
        <v>1</v>
      </c>
      <c r="DP418" s="182">
        <f t="shared" si="297"/>
        <v>0</v>
      </c>
      <c r="DQ418" s="25">
        <f t="shared" si="298"/>
        <v>0</v>
      </c>
      <c r="DR418" s="169"/>
      <c r="DS418" s="166" t="str">
        <f t="shared" si="318"/>
        <v>A</v>
      </c>
      <c r="DT418" s="166" t="str">
        <f t="shared" si="319"/>
        <v>C</v>
      </c>
      <c r="DU418" s="167">
        <f t="shared" si="320"/>
        <v>3</v>
      </c>
      <c r="DV418" s="153" t="str">
        <f>VLOOKUP(M418,'Data Master kondisi'!$O$3:$P$11,2,FALSE)</f>
        <v>Y</v>
      </c>
      <c r="DW418" s="153">
        <f>LOOKUP(DV418,{"X","X","X","Y","Y","Y","Z","Z","Z"},{6,6,6,4,4,4,2,2,2})</f>
        <v>4</v>
      </c>
      <c r="DX418" s="153">
        <f t="shared" si="299"/>
        <v>1</v>
      </c>
      <c r="DY418" s="153">
        <f t="shared" si="321"/>
        <v>8</v>
      </c>
      <c r="DZ418" s="153" t="str">
        <f>VLOOKUP(G418,'Data Master class'!$A$5:$D$12,3,FALSE)</f>
        <v>B</v>
      </c>
      <c r="EA418" s="160" t="str">
        <f t="shared" si="322"/>
        <v>CUKUP</v>
      </c>
      <c r="EB418" s="156"/>
      <c r="EC418" s="153">
        <f>VLOOKUP(G418,'Data Master class'!$A$5:$D$12,2,FALSE)</f>
        <v>3</v>
      </c>
      <c r="ED418" s="153" t="str">
        <f>VLOOKUP(H418,'Data Master class'!$E$5:$G$6,3,FALSE)</f>
        <v>X</v>
      </c>
      <c r="EE418" s="153">
        <f>VLOOKUP(H418,'Data Master class'!$E$5:$G$6,2,FALSE)</f>
        <v>2</v>
      </c>
      <c r="EF418" s="153">
        <f t="shared" si="323"/>
        <v>5</v>
      </c>
      <c r="EG418" s="153" t="str">
        <f t="shared" si="324"/>
        <v>CLASS 3</v>
      </c>
      <c r="EH418" s="153">
        <f t="shared" si="325"/>
        <v>13</v>
      </c>
      <c r="EI418" s="171"/>
      <c r="EJ418" s="441">
        <f t="shared" si="300"/>
        <v>1.4568965517241379</v>
      </c>
      <c r="EK418" s="441">
        <f t="shared" si="301"/>
        <v>0.97413793103448276</v>
      </c>
      <c r="EL418" s="441">
        <f t="shared" si="302"/>
        <v>0.48275862068965519</v>
      </c>
      <c r="EM418" s="442">
        <f t="shared" si="326"/>
        <v>0.97126436781609193</v>
      </c>
      <c r="EN418" s="443" t="str">
        <f t="shared" si="327"/>
        <v>BURUK</v>
      </c>
      <c r="EO418" s="195"/>
      <c r="EP418" s="196" t="e">
        <f>'2. SUHU &amp; FISIK TRAFO'!CY418</f>
        <v>#NAME?</v>
      </c>
      <c r="EQ418" s="168" t="e">
        <f t="shared" si="332"/>
        <v>#NAME?</v>
      </c>
      <c r="ER418" s="189" t="e">
        <f t="shared" si="328"/>
        <v>#NAME?</v>
      </c>
      <c r="ES418" s="195"/>
      <c r="ET418" s="447">
        <f t="shared" si="311"/>
        <v>10.6396</v>
      </c>
      <c r="EU418" s="447">
        <f t="shared" si="329"/>
        <v>8.5116800000000001</v>
      </c>
      <c r="EV418" s="448">
        <f t="shared" si="303"/>
        <v>6.64975</v>
      </c>
      <c r="EW418" s="449" t="str">
        <f t="shared" si="330"/>
        <v>BAIK</v>
      </c>
      <c r="EX418" s="721"/>
      <c r="EY418" s="447">
        <f t="shared" si="312"/>
        <v>7.5419999999999998</v>
      </c>
      <c r="EZ418" s="447">
        <f t="shared" si="304"/>
        <v>6.0335999999999999</v>
      </c>
      <c r="FA418" s="448">
        <f t="shared" si="313"/>
        <v>4.7137500000000001</v>
      </c>
      <c r="FB418" s="449" t="str">
        <f t="shared" si="305"/>
        <v>BAIK</v>
      </c>
      <c r="FC418" s="195"/>
      <c r="FD418" s="453">
        <f t="shared" si="306"/>
        <v>26</v>
      </c>
      <c r="FE418" s="454">
        <f t="shared" si="307"/>
        <v>231.21387283236993</v>
      </c>
      <c r="FF418" s="725">
        <f t="shared" si="308"/>
        <v>11.245000000000001</v>
      </c>
      <c r="FG418" s="202" t="str">
        <f t="shared" si="331"/>
        <v>CUKUP</v>
      </c>
    </row>
    <row r="419" spans="1:163">
      <c r="A419" s="347">
        <v>407</v>
      </c>
      <c r="B419" s="764" t="s">
        <v>2239</v>
      </c>
      <c r="C419" s="331" t="s">
        <v>2202</v>
      </c>
      <c r="D419" s="259" t="s">
        <v>2201</v>
      </c>
      <c r="E419" s="319" t="s">
        <v>2122</v>
      </c>
      <c r="F419" s="319" t="s">
        <v>2122</v>
      </c>
      <c r="G419" s="208" t="s">
        <v>206</v>
      </c>
      <c r="H419" s="214" t="s">
        <v>208</v>
      </c>
      <c r="I419" s="463"/>
      <c r="J419" s="462"/>
      <c r="K419" s="259" t="s">
        <v>341</v>
      </c>
      <c r="L419" s="259" t="s">
        <v>572</v>
      </c>
      <c r="M419" s="259">
        <v>160</v>
      </c>
      <c r="N419" s="259">
        <v>1208921021021100</v>
      </c>
      <c r="O419" s="259">
        <v>2012</v>
      </c>
      <c r="P419" s="259" t="s">
        <v>316</v>
      </c>
      <c r="Q419" s="461">
        <v>0.79097222222480923</v>
      </c>
      <c r="R419" s="433">
        <v>44816</v>
      </c>
      <c r="S419" s="331" t="s">
        <v>318</v>
      </c>
      <c r="T419" s="331" t="s">
        <v>607</v>
      </c>
      <c r="U419" s="259">
        <v>2</v>
      </c>
      <c r="V419" s="259">
        <v>1</v>
      </c>
      <c r="W419" s="259">
        <v>3</v>
      </c>
      <c r="X419" s="259">
        <v>20000</v>
      </c>
      <c r="Y419" s="332">
        <v>401</v>
      </c>
      <c r="Z419" s="332">
        <v>401</v>
      </c>
      <c r="AA419" s="332">
        <v>400</v>
      </c>
      <c r="AB419" s="332">
        <v>233</v>
      </c>
      <c r="AC419" s="332">
        <v>231</v>
      </c>
      <c r="AD419" s="332">
        <v>230</v>
      </c>
      <c r="AE419" s="332">
        <v>86</v>
      </c>
      <c r="AF419" s="332">
        <v>85</v>
      </c>
      <c r="AG419" s="332">
        <v>80</v>
      </c>
      <c r="AH419" s="332" t="s">
        <v>610</v>
      </c>
      <c r="AI419" s="332">
        <v>86</v>
      </c>
      <c r="AJ419" s="332">
        <v>85</v>
      </c>
      <c r="AK419" s="332">
        <v>80</v>
      </c>
      <c r="AL419" s="332" t="s">
        <v>610</v>
      </c>
      <c r="AM419" s="332"/>
      <c r="AN419" s="332"/>
      <c r="AO419" s="332"/>
      <c r="AP419" s="332"/>
      <c r="AQ419" s="332"/>
      <c r="AR419" s="332"/>
      <c r="AS419" s="332"/>
      <c r="AT419" s="332"/>
      <c r="AU419" s="332"/>
      <c r="AV419" s="332"/>
      <c r="AW419" s="332"/>
      <c r="AX419" s="332"/>
      <c r="AY419" s="332">
        <v>879</v>
      </c>
      <c r="AZ419" s="332">
        <v>906</v>
      </c>
      <c r="BA419" s="332">
        <v>893</v>
      </c>
      <c r="BB419" s="261">
        <v>407</v>
      </c>
      <c r="BC419" s="261">
        <v>408</v>
      </c>
      <c r="BD419" s="261">
        <v>406</v>
      </c>
      <c r="BE419" s="261">
        <v>235</v>
      </c>
      <c r="BF419" s="261">
        <v>234</v>
      </c>
      <c r="BG419" s="261">
        <v>233</v>
      </c>
      <c r="BH419" s="261">
        <v>1</v>
      </c>
      <c r="BI419" s="261" t="s">
        <v>661</v>
      </c>
      <c r="BJ419" s="261" t="s">
        <v>661</v>
      </c>
      <c r="BK419" s="261">
        <v>1</v>
      </c>
      <c r="BL419" s="261">
        <v>1</v>
      </c>
      <c r="BM419" s="261" t="s">
        <v>661</v>
      </c>
      <c r="BN419" s="261" t="s">
        <v>661</v>
      </c>
      <c r="BO419" s="261">
        <v>1</v>
      </c>
      <c r="BP419" s="261"/>
      <c r="BQ419" s="261"/>
      <c r="BR419" s="261"/>
      <c r="BS419" s="261"/>
      <c r="BT419" s="261"/>
      <c r="BU419" s="261"/>
      <c r="BV419" s="261"/>
      <c r="BW419" s="261"/>
      <c r="BX419" s="261"/>
      <c r="BY419" s="261"/>
      <c r="BZ419" s="261"/>
      <c r="CA419" s="261"/>
      <c r="CB419" s="720">
        <v>0.90700000000000003</v>
      </c>
      <c r="CC419" s="720">
        <v>0.71899999999999997</v>
      </c>
      <c r="CD419" s="720">
        <v>0.92100000000000004</v>
      </c>
      <c r="CE419" s="333" t="s">
        <v>2164</v>
      </c>
      <c r="CF419" s="333"/>
      <c r="CG419" s="333"/>
      <c r="CH419" s="333"/>
      <c r="CI419" s="333"/>
      <c r="CJ419" s="333"/>
      <c r="CK419" s="333"/>
      <c r="CL419" s="333"/>
      <c r="CM419" s="333"/>
      <c r="CN419" s="333"/>
      <c r="CO419" s="333"/>
      <c r="CP419" s="333"/>
      <c r="CQ419" s="333"/>
      <c r="CR419" s="333"/>
      <c r="CS419" s="333"/>
      <c r="CT419" s="333"/>
      <c r="CU419" s="333"/>
      <c r="CV419" s="333"/>
      <c r="CW419" s="333"/>
      <c r="CX419" s="333"/>
      <c r="CY419" s="333"/>
      <c r="CZ419" s="333"/>
      <c r="DA419" s="333"/>
      <c r="DB419" s="374"/>
      <c r="DC419" s="154"/>
      <c r="DD419" s="179">
        <f t="shared" si="291"/>
        <v>230.8291575697537</v>
      </c>
      <c r="DE419" s="179">
        <f t="shared" si="292"/>
        <v>37.256991666666664</v>
      </c>
      <c r="DF419" s="179">
        <f t="shared" si="293"/>
        <v>36.823770833333327</v>
      </c>
      <c r="DG419" s="179">
        <f t="shared" si="294"/>
        <v>34.657666666666664</v>
      </c>
      <c r="DH419" s="180">
        <f t="shared" si="295"/>
        <v>86</v>
      </c>
      <c r="DI419" s="181">
        <f t="shared" si="314"/>
        <v>0</v>
      </c>
      <c r="DJ419" s="182">
        <f t="shared" si="309"/>
        <v>0</v>
      </c>
      <c r="DK419" s="182">
        <f t="shared" si="310"/>
        <v>1</v>
      </c>
      <c r="DL419" s="182">
        <f t="shared" si="315"/>
        <v>0</v>
      </c>
      <c r="DM419" s="182">
        <f t="shared" si="316"/>
        <v>0</v>
      </c>
      <c r="DN419" s="182">
        <f t="shared" si="317"/>
        <v>0</v>
      </c>
      <c r="DO419" s="182">
        <f t="shared" si="296"/>
        <v>1</v>
      </c>
      <c r="DP419" s="182">
        <f t="shared" si="297"/>
        <v>0</v>
      </c>
      <c r="DQ419" s="25">
        <f t="shared" si="298"/>
        <v>0</v>
      </c>
      <c r="DR419" s="169"/>
      <c r="DS419" s="166" t="str">
        <f t="shared" si="318"/>
        <v>A</v>
      </c>
      <c r="DT419" s="166" t="str">
        <f t="shared" si="319"/>
        <v>A</v>
      </c>
      <c r="DU419" s="167">
        <f t="shared" si="320"/>
        <v>1</v>
      </c>
      <c r="DV419" s="153" t="str">
        <f>VLOOKUP(M419,'Data Master kondisi'!$O$3:$P$11,2,FALSE)</f>
        <v>Y</v>
      </c>
      <c r="DW419" s="153">
        <f>LOOKUP(DV419,{"X","X","X","Y","Y","Y","Z","Z","Z"},{6,6,6,4,4,4,2,2,2})</f>
        <v>4</v>
      </c>
      <c r="DX419" s="153">
        <f t="shared" si="299"/>
        <v>1</v>
      </c>
      <c r="DY419" s="153">
        <f t="shared" si="321"/>
        <v>6</v>
      </c>
      <c r="DZ419" s="153" t="str">
        <f>VLOOKUP(G419,'Data Master class'!$A$5:$D$12,3,FALSE)</f>
        <v>B</v>
      </c>
      <c r="EA419" s="160" t="str">
        <f t="shared" si="322"/>
        <v>CUKUP</v>
      </c>
      <c r="EB419" s="156"/>
      <c r="EC419" s="153">
        <f>VLOOKUP(G419,'Data Master class'!$A$5:$D$12,2,FALSE)</f>
        <v>3</v>
      </c>
      <c r="ED419" s="153" t="str">
        <f>VLOOKUP(H419,'Data Master class'!$E$5:$G$6,3,FALSE)</f>
        <v>X</v>
      </c>
      <c r="EE419" s="153">
        <f>VLOOKUP(H419,'Data Master class'!$E$5:$G$6,2,FALSE)</f>
        <v>2</v>
      </c>
      <c r="EF419" s="153">
        <f t="shared" si="323"/>
        <v>5</v>
      </c>
      <c r="EG419" s="153" t="str">
        <f t="shared" si="324"/>
        <v>CLASS 3</v>
      </c>
      <c r="EH419" s="153">
        <f t="shared" si="325"/>
        <v>11</v>
      </c>
      <c r="EI419" s="171"/>
      <c r="EJ419" s="441">
        <f t="shared" si="300"/>
        <v>2.7888446215139383E-2</v>
      </c>
      <c r="EK419" s="441">
        <f t="shared" si="301"/>
        <v>1.5936254980079625E-2</v>
      </c>
      <c r="EL419" s="441">
        <f t="shared" si="302"/>
        <v>4.3824701195219175E-2</v>
      </c>
      <c r="EM419" s="442">
        <f t="shared" si="326"/>
        <v>2.9216467463479393E-2</v>
      </c>
      <c r="EN419" s="443" t="str">
        <f t="shared" si="327"/>
        <v>BAIK</v>
      </c>
      <c r="EO419" s="195"/>
      <c r="EP419" s="196" t="e">
        <f>'2. SUHU &amp; FISIK TRAFO'!CY419</f>
        <v>#NAME?</v>
      </c>
      <c r="EQ419" s="168" t="e">
        <f t="shared" si="332"/>
        <v>#NAME?</v>
      </c>
      <c r="ER419" s="189" t="e">
        <f t="shared" si="328"/>
        <v>#NAME?</v>
      </c>
      <c r="ES419" s="195"/>
      <c r="ET419" s="447">
        <f t="shared" si="311"/>
        <v>58.073</v>
      </c>
      <c r="EU419" s="447">
        <f t="shared" si="329"/>
        <v>46.458400000000005</v>
      </c>
      <c r="EV419" s="448">
        <f t="shared" si="303"/>
        <v>36.295625000000001</v>
      </c>
      <c r="EW419" s="449" t="str">
        <f t="shared" si="330"/>
        <v>BAIK</v>
      </c>
      <c r="EX419" s="721"/>
      <c r="EY419" s="447">
        <f t="shared" si="312"/>
        <v>0.37509999999999999</v>
      </c>
      <c r="EZ419" s="447">
        <f t="shared" si="304"/>
        <v>0.30008000000000001</v>
      </c>
      <c r="FA419" s="448">
        <f t="shared" si="313"/>
        <v>0.23443750000000002</v>
      </c>
      <c r="FB419" s="449" t="str">
        <f t="shared" si="305"/>
        <v>BAIK</v>
      </c>
      <c r="FC419" s="195"/>
      <c r="FD419" s="453" t="str">
        <f t="shared" si="306"/>
        <v>0.4</v>
      </c>
      <c r="FE419" s="454">
        <f t="shared" si="307"/>
        <v>231.21387283236993</v>
      </c>
      <c r="FF419" s="725">
        <f t="shared" si="308"/>
        <v>0.17300000000000001</v>
      </c>
      <c r="FG419" s="202" t="str">
        <f t="shared" si="331"/>
        <v>BAIK</v>
      </c>
    </row>
    <row r="420" spans="1:163">
      <c r="A420" s="347">
        <v>408</v>
      </c>
      <c r="B420" s="764" t="s">
        <v>2239</v>
      </c>
      <c r="C420" s="331" t="s">
        <v>2203</v>
      </c>
      <c r="D420" s="259" t="s">
        <v>2201</v>
      </c>
      <c r="E420" s="319" t="s">
        <v>2122</v>
      </c>
      <c r="F420" s="319" t="s">
        <v>2122</v>
      </c>
      <c r="G420" s="208" t="s">
        <v>206</v>
      </c>
      <c r="H420" s="214" t="s">
        <v>209</v>
      </c>
      <c r="I420" s="463"/>
      <c r="J420" s="462"/>
      <c r="K420" s="259" t="s">
        <v>315</v>
      </c>
      <c r="L420" s="259" t="s">
        <v>685</v>
      </c>
      <c r="M420" s="259">
        <v>50</v>
      </c>
      <c r="N420" s="259">
        <v>1412002</v>
      </c>
      <c r="O420" s="259">
        <v>2014</v>
      </c>
      <c r="P420" s="259" t="s">
        <v>316</v>
      </c>
      <c r="Q420" s="461">
        <v>0.79722222222335404</v>
      </c>
      <c r="R420" s="433">
        <v>44816</v>
      </c>
      <c r="S420" s="331" t="s">
        <v>318</v>
      </c>
      <c r="T420" s="331" t="s">
        <v>607</v>
      </c>
      <c r="U420" s="259">
        <v>1</v>
      </c>
      <c r="V420" s="259">
        <v>1</v>
      </c>
      <c r="W420" s="259">
        <v>3</v>
      </c>
      <c r="X420" s="259">
        <v>20000</v>
      </c>
      <c r="Y420" s="332">
        <v>403</v>
      </c>
      <c r="Z420" s="332">
        <v>402</v>
      </c>
      <c r="AA420" s="332">
        <v>402</v>
      </c>
      <c r="AB420" s="332">
        <v>233</v>
      </c>
      <c r="AC420" s="332">
        <v>236</v>
      </c>
      <c r="AD420" s="332">
        <v>233</v>
      </c>
      <c r="AE420" s="332">
        <v>1</v>
      </c>
      <c r="AF420" s="332">
        <v>0</v>
      </c>
      <c r="AG420" s="332">
        <v>0</v>
      </c>
      <c r="AH420" s="332">
        <v>1</v>
      </c>
      <c r="AI420" s="332">
        <v>1</v>
      </c>
      <c r="AJ420" s="332" t="s">
        <v>2204</v>
      </c>
      <c r="AK420" s="332" t="s">
        <v>2204</v>
      </c>
      <c r="AL420" s="332">
        <v>1</v>
      </c>
      <c r="AM420" s="332"/>
      <c r="AN420" s="332"/>
      <c r="AO420" s="332"/>
      <c r="AP420" s="332"/>
      <c r="AQ420" s="332"/>
      <c r="AR420" s="332"/>
      <c r="AS420" s="332"/>
      <c r="AT420" s="332"/>
      <c r="AU420" s="332"/>
      <c r="AV420" s="332"/>
      <c r="AW420" s="332"/>
      <c r="AX420" s="332"/>
      <c r="AY420" s="332">
        <v>946</v>
      </c>
      <c r="AZ420" s="332">
        <v>603</v>
      </c>
      <c r="BA420" s="332">
        <v>23</v>
      </c>
      <c r="BB420" s="261">
        <v>405</v>
      </c>
      <c r="BC420" s="261">
        <v>407</v>
      </c>
      <c r="BD420" s="261">
        <v>401</v>
      </c>
      <c r="BE420" s="261">
        <v>234</v>
      </c>
      <c r="BF420" s="261">
        <v>235</v>
      </c>
      <c r="BG420" s="261">
        <v>231</v>
      </c>
      <c r="BH420" s="261">
        <v>1</v>
      </c>
      <c r="BI420" s="261" t="s">
        <v>2204</v>
      </c>
      <c r="BJ420" s="261" t="s">
        <v>2204</v>
      </c>
      <c r="BK420" s="261">
        <v>1</v>
      </c>
      <c r="BL420" s="261">
        <v>1</v>
      </c>
      <c r="BM420" s="261" t="s">
        <v>2204</v>
      </c>
      <c r="BN420" s="261" t="s">
        <v>2204</v>
      </c>
      <c r="BO420" s="261">
        <v>1</v>
      </c>
      <c r="BP420" s="261"/>
      <c r="BQ420" s="261"/>
      <c r="BR420" s="261"/>
      <c r="BS420" s="261"/>
      <c r="BT420" s="261"/>
      <c r="BU420" s="261"/>
      <c r="BV420" s="261"/>
      <c r="BW420" s="261"/>
      <c r="BX420" s="261"/>
      <c r="BY420" s="261"/>
      <c r="BZ420" s="261"/>
      <c r="CA420" s="261"/>
      <c r="CB420" s="720">
        <v>0.95399999999999996</v>
      </c>
      <c r="CC420" s="720">
        <v>0.63</v>
      </c>
      <c r="CD420" s="720">
        <v>2.5000000000000001E-2</v>
      </c>
      <c r="CE420" s="333" t="s">
        <v>2205</v>
      </c>
      <c r="CF420" s="333"/>
      <c r="CG420" s="333"/>
      <c r="CH420" s="333"/>
      <c r="CI420" s="333"/>
      <c r="CJ420" s="333"/>
      <c r="CK420" s="333"/>
      <c r="CL420" s="333"/>
      <c r="CM420" s="333"/>
      <c r="CN420" s="333"/>
      <c r="CO420" s="333"/>
      <c r="CP420" s="333"/>
      <c r="CQ420" s="333"/>
      <c r="CR420" s="333"/>
      <c r="CS420" s="333"/>
      <c r="CT420" s="333"/>
      <c r="CU420" s="333"/>
      <c r="CV420" s="333"/>
      <c r="CW420" s="333"/>
      <c r="CX420" s="333"/>
      <c r="CY420" s="333"/>
      <c r="CZ420" s="333"/>
      <c r="DA420" s="333"/>
      <c r="DB420" s="374"/>
      <c r="DC420" s="154"/>
      <c r="DD420" s="179">
        <f t="shared" si="291"/>
        <v>71.835296033254963</v>
      </c>
      <c r="DE420" s="179">
        <f t="shared" si="292"/>
        <v>1.3920733333333331</v>
      </c>
      <c r="DF420" s="179">
        <f t="shared" si="293"/>
        <v>0</v>
      </c>
      <c r="DG420" s="179">
        <f t="shared" si="294"/>
        <v>0</v>
      </c>
      <c r="DH420" s="180">
        <f t="shared" si="295"/>
        <v>1</v>
      </c>
      <c r="DI420" s="181">
        <f t="shared" si="314"/>
        <v>0</v>
      </c>
      <c r="DJ420" s="182">
        <f t="shared" si="309"/>
        <v>1</v>
      </c>
      <c r="DK420" s="182">
        <f t="shared" si="310"/>
        <v>0</v>
      </c>
      <c r="DL420" s="182">
        <f t="shared" si="315"/>
        <v>0</v>
      </c>
      <c r="DM420" s="182">
        <f t="shared" si="316"/>
        <v>0</v>
      </c>
      <c r="DN420" s="182">
        <f t="shared" si="317"/>
        <v>0</v>
      </c>
      <c r="DO420" s="182">
        <f t="shared" si="296"/>
        <v>1</v>
      </c>
      <c r="DP420" s="182">
        <f t="shared" si="297"/>
        <v>0</v>
      </c>
      <c r="DQ420" s="25">
        <f t="shared" si="298"/>
        <v>0</v>
      </c>
      <c r="DR420" s="169"/>
      <c r="DS420" s="166" t="str">
        <f t="shared" si="318"/>
        <v>A</v>
      </c>
      <c r="DT420" s="166" t="str">
        <f t="shared" si="319"/>
        <v>C</v>
      </c>
      <c r="DU420" s="167">
        <f t="shared" si="320"/>
        <v>3</v>
      </c>
      <c r="DV420" s="153" t="str">
        <f>VLOOKUP(M420,'Data Master kondisi'!$O$3:$P$11,2,FALSE)</f>
        <v>Z</v>
      </c>
      <c r="DW420" s="153">
        <f>LOOKUP(DV420,{"X","X","X","Y","Y","Y","Z","Z","Z"},{6,6,6,4,4,4,2,2,2})</f>
        <v>2</v>
      </c>
      <c r="DX420" s="153">
        <f t="shared" si="299"/>
        <v>1</v>
      </c>
      <c r="DY420" s="153">
        <f t="shared" si="321"/>
        <v>6</v>
      </c>
      <c r="DZ420" s="153" t="str">
        <f>VLOOKUP(G420,'Data Master class'!$A$5:$D$12,3,FALSE)</f>
        <v>B</v>
      </c>
      <c r="EA420" s="160" t="str">
        <f t="shared" si="322"/>
        <v>CUKUP</v>
      </c>
      <c r="EB420" s="156"/>
      <c r="EC420" s="153">
        <f>VLOOKUP(G420,'Data Master class'!$A$5:$D$12,2,FALSE)</f>
        <v>3</v>
      </c>
      <c r="ED420" s="153" t="str">
        <f>VLOOKUP(H420,'Data Master class'!$E$5:$G$6,3,FALSE)</f>
        <v>Y</v>
      </c>
      <c r="EE420" s="153">
        <f>VLOOKUP(H420,'Data Master class'!$E$5:$G$6,2,FALSE)</f>
        <v>1</v>
      </c>
      <c r="EF420" s="153">
        <f t="shared" si="323"/>
        <v>4</v>
      </c>
      <c r="EG420" s="153" t="str">
        <f t="shared" si="324"/>
        <v>CLASS 3</v>
      </c>
      <c r="EH420" s="153">
        <f t="shared" si="325"/>
        <v>10</v>
      </c>
      <c r="EI420" s="171"/>
      <c r="EJ420" s="441">
        <f t="shared" si="300"/>
        <v>2.0000000000000004</v>
      </c>
      <c r="EK420" s="441">
        <f t="shared" si="301"/>
        <v>1</v>
      </c>
      <c r="EL420" s="441">
        <f t="shared" si="302"/>
        <v>1</v>
      </c>
      <c r="EM420" s="442">
        <f t="shared" si="326"/>
        <v>1.3333333333333333</v>
      </c>
      <c r="EN420" s="443" t="str">
        <f t="shared" si="327"/>
        <v>BURUK</v>
      </c>
      <c r="EO420" s="195"/>
      <c r="EP420" s="196" t="e">
        <f>'2. SUHU &amp; FISIK TRAFO'!CY420</f>
        <v>#NAME?</v>
      </c>
      <c r="EQ420" s="168" t="e">
        <f t="shared" si="332"/>
        <v>#NAME?</v>
      </c>
      <c r="ER420" s="189" t="e">
        <f t="shared" si="328"/>
        <v>#NAME?</v>
      </c>
      <c r="ES420" s="195"/>
      <c r="ET420" s="447">
        <f t="shared" si="311"/>
        <v>0.23300000000000001</v>
      </c>
      <c r="EU420" s="447">
        <f t="shared" si="329"/>
        <v>0.18640000000000001</v>
      </c>
      <c r="EV420" s="448">
        <f t="shared" si="303"/>
        <v>0.46600000000000003</v>
      </c>
      <c r="EW420" s="449" t="str">
        <f t="shared" si="330"/>
        <v>BAIK</v>
      </c>
      <c r="EX420" s="721"/>
      <c r="EY420" s="447">
        <f t="shared" si="312"/>
        <v>0.23866000000000001</v>
      </c>
      <c r="EZ420" s="447">
        <f t="shared" si="304"/>
        <v>0.19092800000000001</v>
      </c>
      <c r="FA420" s="448">
        <f t="shared" si="313"/>
        <v>0.47732000000000002</v>
      </c>
      <c r="FB420" s="449" t="str">
        <f t="shared" si="305"/>
        <v>BAIK</v>
      </c>
      <c r="FC420" s="195"/>
      <c r="FD420" s="453">
        <f t="shared" si="306"/>
        <v>1</v>
      </c>
      <c r="FE420" s="454">
        <f t="shared" si="307"/>
        <v>72.25433526011561</v>
      </c>
      <c r="FF420" s="725">
        <f t="shared" si="308"/>
        <v>1.3839999999999999</v>
      </c>
      <c r="FG420" s="202" t="str">
        <f t="shared" si="331"/>
        <v>BAIK</v>
      </c>
    </row>
    <row r="421" spans="1:163">
      <c r="A421" s="347">
        <v>409</v>
      </c>
      <c r="B421" s="764" t="s">
        <v>2239</v>
      </c>
      <c r="C421" s="331" t="s">
        <v>2206</v>
      </c>
      <c r="D421" s="259" t="s">
        <v>2201</v>
      </c>
      <c r="E421" s="319" t="s">
        <v>2122</v>
      </c>
      <c r="F421" s="319" t="s">
        <v>2122</v>
      </c>
      <c r="G421" s="208" t="s">
        <v>206</v>
      </c>
      <c r="H421" s="214" t="s">
        <v>209</v>
      </c>
      <c r="I421" s="463"/>
      <c r="J421" s="462"/>
      <c r="K421" s="259" t="s">
        <v>341</v>
      </c>
      <c r="L421" s="259" t="s">
        <v>632</v>
      </c>
      <c r="M421" s="259">
        <v>100</v>
      </c>
      <c r="N421" s="259">
        <v>174314715</v>
      </c>
      <c r="O421" s="259">
        <v>2017</v>
      </c>
      <c r="P421" s="259" t="s">
        <v>316</v>
      </c>
      <c r="Q421" s="703">
        <v>0.80763888888759539</v>
      </c>
      <c r="R421" s="433">
        <v>44816</v>
      </c>
      <c r="S421" s="331" t="s">
        <v>318</v>
      </c>
      <c r="T421" s="331" t="s">
        <v>607</v>
      </c>
      <c r="U421" s="259">
        <v>1</v>
      </c>
      <c r="V421" s="259">
        <v>1</v>
      </c>
      <c r="W421" s="259">
        <v>3</v>
      </c>
      <c r="X421" s="259">
        <v>20000</v>
      </c>
      <c r="Y421" s="332">
        <v>402</v>
      </c>
      <c r="Z421" s="332">
        <v>400</v>
      </c>
      <c r="AA421" s="332">
        <v>401</v>
      </c>
      <c r="AB421" s="332">
        <v>233</v>
      </c>
      <c r="AC421" s="332">
        <v>234</v>
      </c>
      <c r="AD421" s="332">
        <v>231</v>
      </c>
      <c r="AE421" s="332">
        <v>12</v>
      </c>
      <c r="AF421" s="332">
        <v>15</v>
      </c>
      <c r="AG421" s="332">
        <v>13</v>
      </c>
      <c r="AH421" s="332" t="s">
        <v>610</v>
      </c>
      <c r="AI421" s="332">
        <v>12</v>
      </c>
      <c r="AJ421" s="332">
        <v>15</v>
      </c>
      <c r="AK421" s="332">
        <v>13</v>
      </c>
      <c r="AL421" s="332" t="s">
        <v>610</v>
      </c>
      <c r="AM421" s="332"/>
      <c r="AN421" s="332"/>
      <c r="AO421" s="332"/>
      <c r="AP421" s="332"/>
      <c r="AQ421" s="332"/>
      <c r="AR421" s="332"/>
      <c r="AS421" s="332"/>
      <c r="AT421" s="332"/>
      <c r="AU421" s="332"/>
      <c r="AV421" s="332"/>
      <c r="AW421" s="332"/>
      <c r="AX421" s="332"/>
      <c r="AY421" s="332">
        <v>819</v>
      </c>
      <c r="AZ421" s="332">
        <v>844</v>
      </c>
      <c r="BA421" s="332">
        <v>774</v>
      </c>
      <c r="BB421" s="261">
        <v>405</v>
      </c>
      <c r="BC421" s="261">
        <v>406</v>
      </c>
      <c r="BD421" s="261">
        <v>405</v>
      </c>
      <c r="BE421" s="261">
        <v>232</v>
      </c>
      <c r="BF421" s="261">
        <v>235</v>
      </c>
      <c r="BG421" s="261">
        <v>232</v>
      </c>
      <c r="BH421" s="261" t="s">
        <v>2207</v>
      </c>
      <c r="BI421" s="261" t="s">
        <v>661</v>
      </c>
      <c r="BJ421" s="261" t="s">
        <v>610</v>
      </c>
      <c r="BK421" s="261" t="s">
        <v>611</v>
      </c>
      <c r="BL421" s="261" t="s">
        <v>2207</v>
      </c>
      <c r="BM421" s="261" t="s">
        <v>661</v>
      </c>
      <c r="BN421" s="261" t="s">
        <v>610</v>
      </c>
      <c r="BO421" s="261" t="s">
        <v>611</v>
      </c>
      <c r="BP421" s="261"/>
      <c r="BQ421" s="261"/>
      <c r="BR421" s="261"/>
      <c r="BS421" s="261"/>
      <c r="BT421" s="261"/>
      <c r="BU421" s="261"/>
      <c r="BV421" s="261"/>
      <c r="BW421" s="261"/>
      <c r="BX421" s="261"/>
      <c r="BY421" s="261"/>
      <c r="BZ421" s="261"/>
      <c r="CA421" s="261"/>
      <c r="CB421" s="720">
        <v>0.46500000000000002</v>
      </c>
      <c r="CC421" s="720">
        <v>0.52900000000000003</v>
      </c>
      <c r="CD421" s="720">
        <v>6.4000000000000001E-2</v>
      </c>
      <c r="CE421" s="333" t="s">
        <v>2208</v>
      </c>
      <c r="CF421" s="333"/>
      <c r="CG421" s="333"/>
      <c r="CH421" s="333"/>
      <c r="CI421" s="333"/>
      <c r="CJ421" s="333"/>
      <c r="CK421" s="333"/>
      <c r="CL421" s="333"/>
      <c r="CM421" s="333"/>
      <c r="CN421" s="333"/>
      <c r="CO421" s="333"/>
      <c r="CP421" s="333"/>
      <c r="CQ421" s="333"/>
      <c r="CR421" s="333"/>
      <c r="CS421" s="333"/>
      <c r="CT421" s="333"/>
      <c r="CU421" s="333"/>
      <c r="CV421" s="333"/>
      <c r="CW421" s="333"/>
      <c r="CX421" s="333"/>
      <c r="CY421" s="333"/>
      <c r="CZ421" s="333"/>
      <c r="DA421" s="333"/>
      <c r="DB421" s="374"/>
      <c r="DC421" s="170"/>
      <c r="DD421" s="179">
        <f t="shared" si="291"/>
        <v>144.14829977080419</v>
      </c>
      <c r="DE421" s="179">
        <f t="shared" si="292"/>
        <v>8.3247600000000013</v>
      </c>
      <c r="DF421" s="179">
        <f t="shared" si="293"/>
        <v>10.405950000000001</v>
      </c>
      <c r="DG421" s="179">
        <f t="shared" si="294"/>
        <v>9.0184900000000017</v>
      </c>
      <c r="DH421" s="180">
        <f t="shared" si="295"/>
        <v>15</v>
      </c>
      <c r="DI421" s="181">
        <f t="shared" si="314"/>
        <v>0</v>
      </c>
      <c r="DJ421" s="182">
        <f t="shared" si="309"/>
        <v>1</v>
      </c>
      <c r="DK421" s="182">
        <f t="shared" si="310"/>
        <v>0</v>
      </c>
      <c r="DL421" s="182">
        <f t="shared" si="315"/>
        <v>0</v>
      </c>
      <c r="DM421" s="182">
        <f t="shared" si="316"/>
        <v>0</v>
      </c>
      <c r="DN421" s="182">
        <f t="shared" si="317"/>
        <v>0</v>
      </c>
      <c r="DO421" s="182">
        <f t="shared" si="296"/>
        <v>1</v>
      </c>
      <c r="DP421" s="182">
        <f t="shared" si="297"/>
        <v>0</v>
      </c>
      <c r="DQ421" s="25">
        <f t="shared" si="298"/>
        <v>0</v>
      </c>
      <c r="DR421" s="169"/>
      <c r="DS421" s="166" t="str">
        <f t="shared" si="318"/>
        <v>A</v>
      </c>
      <c r="DT421" s="166" t="str">
        <f t="shared" si="319"/>
        <v>A</v>
      </c>
      <c r="DU421" s="167">
        <f t="shared" si="320"/>
        <v>1</v>
      </c>
      <c r="DV421" s="153" t="str">
        <f>VLOOKUP(M421,'Data Master kondisi'!$O$3:$P$11,2,FALSE)</f>
        <v>Z</v>
      </c>
      <c r="DW421" s="153">
        <f>LOOKUP(DV421,{"X","X","X","Y","Y","Y","Z","Z","Z"},{6,6,6,4,4,4,2,2,2})</f>
        <v>2</v>
      </c>
      <c r="DX421" s="153">
        <f t="shared" si="299"/>
        <v>1</v>
      </c>
      <c r="DY421" s="153">
        <f t="shared" si="321"/>
        <v>4</v>
      </c>
      <c r="DZ421" s="153" t="str">
        <f>VLOOKUP(G421,'Data Master class'!$A$5:$D$12,3,FALSE)</f>
        <v>B</v>
      </c>
      <c r="EA421" s="160" t="str">
        <f t="shared" si="322"/>
        <v>BAIK</v>
      </c>
      <c r="EB421" s="156"/>
      <c r="EC421" s="153">
        <f>VLOOKUP(G421,'Data Master class'!$A$5:$D$12,2,FALSE)</f>
        <v>3</v>
      </c>
      <c r="ED421" s="153" t="str">
        <f>VLOOKUP(H421,'Data Master class'!$E$5:$G$6,3,FALSE)</f>
        <v>Y</v>
      </c>
      <c r="EE421" s="153">
        <f>VLOOKUP(H421,'Data Master class'!$E$5:$G$6,2,FALSE)</f>
        <v>1</v>
      </c>
      <c r="EF421" s="153">
        <f t="shared" si="323"/>
        <v>4</v>
      </c>
      <c r="EG421" s="153" t="str">
        <f t="shared" si="324"/>
        <v>CLASS 3</v>
      </c>
      <c r="EH421" s="153">
        <f t="shared" si="325"/>
        <v>8</v>
      </c>
      <c r="EI421" s="171"/>
      <c r="EJ421" s="441">
        <f t="shared" si="300"/>
        <v>0.10000000000000003</v>
      </c>
      <c r="EK421" s="441">
        <f t="shared" si="301"/>
        <v>0.12499999999999994</v>
      </c>
      <c r="EL421" s="441">
        <f t="shared" si="302"/>
        <v>2.5000000000000043E-2</v>
      </c>
      <c r="EM421" s="442">
        <f t="shared" si="326"/>
        <v>8.3333333333333329E-2</v>
      </c>
      <c r="EN421" s="443" t="str">
        <f t="shared" si="327"/>
        <v>BAIK</v>
      </c>
      <c r="EO421" s="195"/>
      <c r="EP421" s="196" t="e">
        <f>'2. SUHU &amp; FISIK TRAFO'!CY421</f>
        <v>#NAME?</v>
      </c>
      <c r="EQ421" s="168" t="e">
        <f t="shared" si="332"/>
        <v>#NAME?</v>
      </c>
      <c r="ER421" s="189" t="e">
        <f t="shared" si="328"/>
        <v>#NAME?</v>
      </c>
      <c r="ES421" s="195"/>
      <c r="ET421" s="447">
        <f t="shared" si="311"/>
        <v>9.3090000000000011</v>
      </c>
      <c r="EU421" s="447">
        <f t="shared" si="329"/>
        <v>7.4472000000000014</v>
      </c>
      <c r="EV421" s="448">
        <f t="shared" si="303"/>
        <v>9.3090000000000011</v>
      </c>
      <c r="EW421" s="449" t="str">
        <f t="shared" si="330"/>
        <v>BAIK</v>
      </c>
      <c r="EX421" s="721"/>
      <c r="EY421" s="447">
        <f t="shared" si="312"/>
        <v>0.30249999999999999</v>
      </c>
      <c r="EZ421" s="447">
        <f t="shared" si="304"/>
        <v>0.24199999999999999</v>
      </c>
      <c r="FA421" s="448">
        <f t="shared" si="313"/>
        <v>0.30249999999999999</v>
      </c>
      <c r="FB421" s="449" t="str">
        <f t="shared" si="305"/>
        <v>BAIK</v>
      </c>
      <c r="FC421" s="195"/>
      <c r="FD421" s="453" t="str">
        <f t="shared" si="306"/>
        <v>0.4</v>
      </c>
      <c r="FE421" s="454">
        <f t="shared" si="307"/>
        <v>144.50867052023122</v>
      </c>
      <c r="FF421" s="725">
        <f t="shared" si="308"/>
        <v>0.27679999999999999</v>
      </c>
      <c r="FG421" s="202" t="str">
        <f t="shared" si="331"/>
        <v>BAIK</v>
      </c>
    </row>
    <row r="422" spans="1:163">
      <c r="A422" s="347">
        <v>410</v>
      </c>
      <c r="B422" s="764" t="s">
        <v>2239</v>
      </c>
      <c r="C422" s="331" t="s">
        <v>2209</v>
      </c>
      <c r="D422" s="259" t="s">
        <v>2201</v>
      </c>
      <c r="E422" s="319" t="s">
        <v>2122</v>
      </c>
      <c r="F422" s="319" t="s">
        <v>2122</v>
      </c>
      <c r="G422" s="208" t="s">
        <v>206</v>
      </c>
      <c r="H422" s="214" t="s">
        <v>208</v>
      </c>
      <c r="I422" s="463"/>
      <c r="J422" s="462"/>
      <c r="K422" s="259" t="s">
        <v>315</v>
      </c>
      <c r="L422" s="259" t="s">
        <v>632</v>
      </c>
      <c r="M422" s="259">
        <v>50</v>
      </c>
      <c r="N422" s="259" t="s">
        <v>2210</v>
      </c>
      <c r="O422" s="259">
        <v>2005</v>
      </c>
      <c r="P422" s="259" t="s">
        <v>316</v>
      </c>
      <c r="Q422" s="461">
        <v>0.81458333333284827</v>
      </c>
      <c r="R422" s="433">
        <v>44816</v>
      </c>
      <c r="S422" s="331" t="s">
        <v>318</v>
      </c>
      <c r="T422" s="331" t="s">
        <v>607</v>
      </c>
      <c r="U422" s="259">
        <v>2</v>
      </c>
      <c r="V422" s="259">
        <v>2</v>
      </c>
      <c r="W422" s="259">
        <v>3</v>
      </c>
      <c r="X422" s="259">
        <v>20000</v>
      </c>
      <c r="Y422" s="332">
        <v>0</v>
      </c>
      <c r="Z422" s="332"/>
      <c r="AA422" s="332"/>
      <c r="AB422" s="332"/>
      <c r="AC422" s="332"/>
      <c r="AD422" s="332"/>
      <c r="AE422" s="332">
        <v>0</v>
      </c>
      <c r="AF422" s="332"/>
      <c r="AG422" s="332"/>
      <c r="AH422" s="332"/>
      <c r="AI422" s="332"/>
      <c r="AJ422" s="332"/>
      <c r="AK422" s="332"/>
      <c r="AL422" s="332"/>
      <c r="AM422" s="332"/>
      <c r="AN422" s="332"/>
      <c r="AO422" s="332"/>
      <c r="AP422" s="332"/>
      <c r="AQ422" s="332"/>
      <c r="AR422" s="332"/>
      <c r="AS422" s="332"/>
      <c r="AT422" s="332"/>
      <c r="AU422" s="332"/>
      <c r="AV422" s="332"/>
      <c r="AW422" s="332"/>
      <c r="AX422" s="332"/>
      <c r="AY422" s="332">
        <v>0</v>
      </c>
      <c r="AZ422" s="332"/>
      <c r="BA422" s="332"/>
      <c r="BB422" s="261">
        <v>0</v>
      </c>
      <c r="BC422" s="261"/>
      <c r="BD422" s="261"/>
      <c r="BE422" s="261"/>
      <c r="BF422" s="261"/>
      <c r="BG422" s="261"/>
      <c r="BH422" s="261">
        <v>0</v>
      </c>
      <c r="BI422" s="261">
        <v>0</v>
      </c>
      <c r="BJ422" s="261"/>
      <c r="BK422" s="261"/>
      <c r="BL422" s="261">
        <v>0</v>
      </c>
      <c r="BM422" s="261"/>
      <c r="BN422" s="261"/>
      <c r="BO422" s="261"/>
      <c r="BP422" s="261"/>
      <c r="BQ422" s="261"/>
      <c r="BR422" s="261"/>
      <c r="BS422" s="261"/>
      <c r="BT422" s="261"/>
      <c r="BU422" s="261"/>
      <c r="BV422" s="261"/>
      <c r="BW422" s="261"/>
      <c r="BX422" s="261"/>
      <c r="BY422" s="261"/>
      <c r="BZ422" s="261"/>
      <c r="CA422" s="261"/>
      <c r="CB422" s="720">
        <v>0</v>
      </c>
      <c r="CC422" s="720">
        <v>0</v>
      </c>
      <c r="CD422" s="720">
        <v>0</v>
      </c>
      <c r="CE422" s="333"/>
      <c r="CF422" s="333"/>
      <c r="CG422" s="333"/>
      <c r="CH422" s="333"/>
      <c r="CI422" s="333"/>
      <c r="CJ422" s="333"/>
      <c r="CK422" s="333"/>
      <c r="CL422" s="333"/>
      <c r="CM422" s="333"/>
      <c r="CN422" s="333"/>
      <c r="CO422" s="333"/>
      <c r="CP422" s="333"/>
      <c r="CQ422" s="333"/>
      <c r="CR422" s="333"/>
      <c r="CS422" s="333"/>
      <c r="CT422" s="333"/>
      <c r="CU422" s="333"/>
      <c r="CV422" s="333"/>
      <c r="CW422" s="333"/>
      <c r="CX422" s="333"/>
      <c r="CY422" s="333"/>
      <c r="CZ422" s="333"/>
      <c r="DA422" s="333"/>
      <c r="DB422" s="374"/>
      <c r="DC422" s="154"/>
      <c r="DD422" s="179" t="e">
        <f t="shared" si="291"/>
        <v>#DIV/0!</v>
      </c>
      <c r="DE422" s="179" t="e">
        <f t="shared" si="292"/>
        <v>#DIV/0!</v>
      </c>
      <c r="DF422" s="179" t="e">
        <f t="shared" si="293"/>
        <v>#DIV/0!</v>
      </c>
      <c r="DG422" s="179" t="e">
        <f t="shared" si="294"/>
        <v>#DIV/0!</v>
      </c>
      <c r="DH422" s="180">
        <f t="shared" si="295"/>
        <v>0</v>
      </c>
      <c r="DI422" s="181">
        <f t="shared" si="314"/>
        <v>0</v>
      </c>
      <c r="DJ422" s="182">
        <f t="shared" si="309"/>
        <v>1</v>
      </c>
      <c r="DK422" s="182">
        <f t="shared" si="310"/>
        <v>0</v>
      </c>
      <c r="DL422" s="182">
        <f t="shared" si="315"/>
        <v>0</v>
      </c>
      <c r="DM422" s="182">
        <f t="shared" si="316"/>
        <v>0</v>
      </c>
      <c r="DN422" s="182">
        <f t="shared" si="317"/>
        <v>0</v>
      </c>
      <c r="DO422" s="182">
        <f t="shared" si="296"/>
        <v>0</v>
      </c>
      <c r="DP422" s="182">
        <f t="shared" si="297"/>
        <v>0</v>
      </c>
      <c r="DQ422" s="25">
        <f t="shared" si="298"/>
        <v>0</v>
      </c>
      <c r="DR422" s="169"/>
      <c r="DS422" s="166" t="str">
        <f t="shared" si="318"/>
        <v>A</v>
      </c>
      <c r="DT422" s="166" t="e">
        <f t="shared" si="319"/>
        <v>#DIV/0!</v>
      </c>
      <c r="DU422" s="167" t="e">
        <f t="shared" si="320"/>
        <v>#DIV/0!</v>
      </c>
      <c r="DV422" s="153" t="str">
        <f>VLOOKUP(M422,'Data Master kondisi'!$O$3:$P$11,2,FALSE)</f>
        <v>Z</v>
      </c>
      <c r="DW422" s="153">
        <f>LOOKUP(DV422,{"X","X","X","Y","Y","Y","Z","Z","Z"},{6,6,6,4,4,4,2,2,2})</f>
        <v>2</v>
      </c>
      <c r="DX422" s="153">
        <f t="shared" si="299"/>
        <v>2</v>
      </c>
      <c r="DY422" s="153" t="e">
        <f t="shared" si="321"/>
        <v>#DIV/0!</v>
      </c>
      <c r="DZ422" s="153" t="str">
        <f>VLOOKUP(G422,'Data Master class'!$A$5:$D$12,3,FALSE)</f>
        <v>B</v>
      </c>
      <c r="EA422" s="160" t="e">
        <f t="shared" si="322"/>
        <v>#DIV/0!</v>
      </c>
      <c r="EB422" s="156"/>
      <c r="EC422" s="153">
        <f>VLOOKUP(G422,'Data Master class'!$A$5:$D$12,2,FALSE)</f>
        <v>3</v>
      </c>
      <c r="ED422" s="153" t="str">
        <f>VLOOKUP(H422,'Data Master class'!$E$5:$G$6,3,FALSE)</f>
        <v>X</v>
      </c>
      <c r="EE422" s="153">
        <f>VLOOKUP(H422,'Data Master class'!$E$5:$G$6,2,FALSE)</f>
        <v>2</v>
      </c>
      <c r="EF422" s="153">
        <f t="shared" si="323"/>
        <v>5</v>
      </c>
      <c r="EG422" s="153" t="str">
        <f t="shared" si="324"/>
        <v>CLASS 3</v>
      </c>
      <c r="EH422" s="153" t="e">
        <f t="shared" si="325"/>
        <v>#DIV/0!</v>
      </c>
      <c r="EI422" s="171"/>
      <c r="EJ422" s="441" t="e">
        <f t="shared" si="300"/>
        <v>#DIV/0!</v>
      </c>
      <c r="EK422" s="441" t="e">
        <f t="shared" si="301"/>
        <v>#DIV/0!</v>
      </c>
      <c r="EL422" s="441" t="e">
        <f t="shared" si="302"/>
        <v>#DIV/0!</v>
      </c>
      <c r="EM422" s="442" t="e">
        <f t="shared" si="326"/>
        <v>#DIV/0!</v>
      </c>
      <c r="EN422" s="443" t="e">
        <f t="shared" si="327"/>
        <v>#DIV/0!</v>
      </c>
      <c r="EO422" s="195"/>
      <c r="EP422" s="196" t="e">
        <f>'2. SUHU &amp; FISIK TRAFO'!CY422</f>
        <v>#NAME?</v>
      </c>
      <c r="EQ422" s="168" t="e">
        <f t="shared" si="332"/>
        <v>#NAME?</v>
      </c>
      <c r="ER422" s="189" t="e">
        <f t="shared" si="328"/>
        <v>#NAME?</v>
      </c>
      <c r="ES422" s="195"/>
      <c r="ET422" s="447">
        <f t="shared" si="311"/>
        <v>0</v>
      </c>
      <c r="EU422" s="447">
        <f t="shared" si="329"/>
        <v>0</v>
      </c>
      <c r="EV422" s="448">
        <f t="shared" si="303"/>
        <v>0</v>
      </c>
      <c r="EW422" s="449">
        <f t="shared" si="330"/>
        <v>0</v>
      </c>
      <c r="EX422" s="721"/>
      <c r="EY422" s="447">
        <f t="shared" si="312"/>
        <v>0</v>
      </c>
      <c r="EZ422" s="447">
        <f t="shared" si="304"/>
        <v>0</v>
      </c>
      <c r="FA422" s="448">
        <f t="shared" si="313"/>
        <v>0</v>
      </c>
      <c r="FB422" s="449">
        <f t="shared" si="305"/>
        <v>0</v>
      </c>
      <c r="FC422" s="195"/>
      <c r="FD422" s="453">
        <f t="shared" si="306"/>
        <v>0</v>
      </c>
      <c r="FE422" s="454">
        <f t="shared" si="307"/>
        <v>72.25433526011561</v>
      </c>
      <c r="FF422" s="725">
        <f t="shared" si="308"/>
        <v>0</v>
      </c>
      <c r="FG422" s="202">
        <f t="shared" si="331"/>
        <v>0</v>
      </c>
    </row>
    <row r="423" spans="1:163">
      <c r="A423" s="347">
        <v>411</v>
      </c>
      <c r="B423" s="764" t="s">
        <v>2239</v>
      </c>
      <c r="C423" s="331" t="s">
        <v>2211</v>
      </c>
      <c r="D423" s="259" t="s">
        <v>2212</v>
      </c>
      <c r="E423" s="319" t="s">
        <v>2122</v>
      </c>
      <c r="F423" s="319" t="s">
        <v>2122</v>
      </c>
      <c r="G423" s="208" t="s">
        <v>206</v>
      </c>
      <c r="H423" s="214" t="s">
        <v>208</v>
      </c>
      <c r="I423" s="463"/>
      <c r="J423" s="462"/>
      <c r="K423" s="259" t="s">
        <v>315</v>
      </c>
      <c r="L423" s="259" t="s">
        <v>570</v>
      </c>
      <c r="M423" s="259">
        <v>100</v>
      </c>
      <c r="N423" s="259" t="s">
        <v>2213</v>
      </c>
      <c r="O423" s="259">
        <v>2013</v>
      </c>
      <c r="P423" s="259" t="s">
        <v>316</v>
      </c>
      <c r="Q423" s="703">
        <v>0.82291666666424135</v>
      </c>
      <c r="R423" s="433">
        <v>44816</v>
      </c>
      <c r="S423" s="331" t="s">
        <v>318</v>
      </c>
      <c r="T423" s="331" t="s">
        <v>607</v>
      </c>
      <c r="U423" s="259">
        <v>2</v>
      </c>
      <c r="V423" s="259">
        <v>1</v>
      </c>
      <c r="W423" s="259">
        <v>3</v>
      </c>
      <c r="X423" s="259">
        <v>20000</v>
      </c>
      <c r="Y423" s="332">
        <v>413</v>
      </c>
      <c r="Z423" s="332">
        <v>411</v>
      </c>
      <c r="AA423" s="332">
        <v>412</v>
      </c>
      <c r="AB423" s="332">
        <v>240</v>
      </c>
      <c r="AC423" s="332">
        <v>241</v>
      </c>
      <c r="AD423" s="332">
        <v>238</v>
      </c>
      <c r="AE423" s="332">
        <v>7</v>
      </c>
      <c r="AF423" s="332">
        <v>10</v>
      </c>
      <c r="AG423" s="332">
        <v>9</v>
      </c>
      <c r="AH423" s="332">
        <v>4</v>
      </c>
      <c r="AI423" s="332"/>
      <c r="AJ423" s="332"/>
      <c r="AK423" s="332"/>
      <c r="AL423" s="332"/>
      <c r="AM423" s="332">
        <v>7</v>
      </c>
      <c r="AN423" s="332">
        <v>10</v>
      </c>
      <c r="AO423" s="332">
        <v>9</v>
      </c>
      <c r="AP423" s="332">
        <v>4</v>
      </c>
      <c r="AQ423" s="332"/>
      <c r="AR423" s="332"/>
      <c r="AS423" s="332"/>
      <c r="AT423" s="332"/>
      <c r="AU423" s="332"/>
      <c r="AV423" s="332"/>
      <c r="AW423" s="332"/>
      <c r="AX423" s="332"/>
      <c r="AY423" s="332">
        <v>766</v>
      </c>
      <c r="AZ423" s="332">
        <v>968</v>
      </c>
      <c r="BA423" s="332">
        <v>954</v>
      </c>
      <c r="BB423" s="261">
        <v>412</v>
      </c>
      <c r="BC423" s="261">
        <v>410</v>
      </c>
      <c r="BD423" s="261">
        <v>412</v>
      </c>
      <c r="BE423" s="261">
        <v>239</v>
      </c>
      <c r="BF423" s="261">
        <v>240</v>
      </c>
      <c r="BG423" s="261">
        <v>237</v>
      </c>
      <c r="BH423" s="261">
        <v>6</v>
      </c>
      <c r="BI423" s="261">
        <v>13</v>
      </c>
      <c r="BJ423" s="261">
        <v>11</v>
      </c>
      <c r="BK423" s="261">
        <v>9</v>
      </c>
      <c r="BL423" s="261"/>
      <c r="BM423" s="261"/>
      <c r="BN423" s="261"/>
      <c r="BO423" s="261"/>
      <c r="BP423" s="261">
        <v>6</v>
      </c>
      <c r="BQ423" s="261">
        <v>13</v>
      </c>
      <c r="BR423" s="261">
        <v>11</v>
      </c>
      <c r="BS423" s="261">
        <v>9</v>
      </c>
      <c r="BT423" s="261"/>
      <c r="BU423" s="261"/>
      <c r="BV423" s="261"/>
      <c r="BW423" s="261"/>
      <c r="BX423" s="261"/>
      <c r="BY423" s="261"/>
      <c r="BZ423" s="261"/>
      <c r="CA423" s="261"/>
      <c r="CB423" s="720">
        <v>0.83799999999999997</v>
      </c>
      <c r="CC423" s="720">
        <v>0.95199999999999996</v>
      </c>
      <c r="CD423" s="720">
        <v>0.99099999999999999</v>
      </c>
      <c r="CE423" s="333"/>
      <c r="CF423" s="333"/>
      <c r="CG423" s="333"/>
      <c r="CH423" s="333"/>
      <c r="CI423" s="333"/>
      <c r="CJ423" s="333"/>
      <c r="CK423" s="333">
        <v>237</v>
      </c>
      <c r="CL423" s="333">
        <v>2212174207</v>
      </c>
      <c r="CM423" s="333">
        <v>238</v>
      </c>
      <c r="CN423" s="333">
        <v>34037625731</v>
      </c>
      <c r="CO423" s="333">
        <v>235</v>
      </c>
      <c r="CP423" s="333">
        <v>163200001287</v>
      </c>
      <c r="CQ423" s="333"/>
      <c r="CR423" s="333"/>
      <c r="CS423" s="333"/>
      <c r="CT423" s="333"/>
      <c r="CU423" s="333"/>
      <c r="CV423" s="333"/>
      <c r="CW423" s="333"/>
      <c r="CX423" s="333"/>
      <c r="CY423" s="333"/>
      <c r="CZ423" s="333"/>
      <c r="DA423" s="333"/>
      <c r="DB423" s="374"/>
      <c r="DC423" s="154"/>
      <c r="DD423" s="179">
        <f t="shared" si="291"/>
        <v>140.29968011672935</v>
      </c>
      <c r="DE423" s="179">
        <f t="shared" si="292"/>
        <v>4.9893199999999993</v>
      </c>
      <c r="DF423" s="179">
        <f t="shared" si="293"/>
        <v>7.1275999999999993</v>
      </c>
      <c r="DG423" s="179">
        <f t="shared" si="294"/>
        <v>6.4148399999999999</v>
      </c>
      <c r="DH423" s="180">
        <f t="shared" si="295"/>
        <v>10</v>
      </c>
      <c r="DI423" s="181">
        <f t="shared" si="314"/>
        <v>235</v>
      </c>
      <c r="DJ423" s="182">
        <f t="shared" si="309"/>
        <v>1</v>
      </c>
      <c r="DK423" s="182">
        <f t="shared" si="310"/>
        <v>0</v>
      </c>
      <c r="DL423" s="182">
        <f t="shared" si="315"/>
        <v>0</v>
      </c>
      <c r="DM423" s="182">
        <f t="shared" si="316"/>
        <v>0</v>
      </c>
      <c r="DN423" s="182">
        <f t="shared" si="317"/>
        <v>0</v>
      </c>
      <c r="DO423" s="182">
        <f t="shared" si="296"/>
        <v>1</v>
      </c>
      <c r="DP423" s="182">
        <f t="shared" si="297"/>
        <v>0</v>
      </c>
      <c r="DQ423" s="25">
        <f t="shared" si="298"/>
        <v>0</v>
      </c>
      <c r="DR423" s="169"/>
      <c r="DS423" s="166" t="str">
        <f t="shared" si="318"/>
        <v>A</v>
      </c>
      <c r="DT423" s="166" t="str">
        <f t="shared" si="319"/>
        <v>A</v>
      </c>
      <c r="DU423" s="167">
        <f t="shared" si="320"/>
        <v>1</v>
      </c>
      <c r="DV423" s="153" t="str">
        <f>VLOOKUP(M423,'Data Master kondisi'!$O$3:$P$11,2,FALSE)</f>
        <v>Z</v>
      </c>
      <c r="DW423" s="153">
        <f>LOOKUP(DV423,{"X","X","X","Y","Y","Y","Z","Z","Z"},{6,6,6,4,4,4,2,2,2})</f>
        <v>2</v>
      </c>
      <c r="DX423" s="153">
        <f t="shared" si="299"/>
        <v>1</v>
      </c>
      <c r="DY423" s="153">
        <f t="shared" si="321"/>
        <v>4</v>
      </c>
      <c r="DZ423" s="153" t="str">
        <f>VLOOKUP(G423,'Data Master class'!$A$5:$D$12,3,FALSE)</f>
        <v>B</v>
      </c>
      <c r="EA423" s="160" t="str">
        <f t="shared" si="322"/>
        <v>BAIK</v>
      </c>
      <c r="EB423" s="156"/>
      <c r="EC423" s="153">
        <f>VLOOKUP(G423,'Data Master class'!$A$5:$D$12,2,FALSE)</f>
        <v>3</v>
      </c>
      <c r="ED423" s="153" t="str">
        <f>VLOOKUP(H423,'Data Master class'!$E$5:$G$6,3,FALSE)</f>
        <v>X</v>
      </c>
      <c r="EE423" s="153">
        <f>VLOOKUP(H423,'Data Master class'!$E$5:$G$6,2,FALSE)</f>
        <v>2</v>
      </c>
      <c r="EF423" s="153">
        <f t="shared" si="323"/>
        <v>5</v>
      </c>
      <c r="EG423" s="153" t="str">
        <f t="shared" si="324"/>
        <v>CLASS 3</v>
      </c>
      <c r="EH423" s="153">
        <f t="shared" si="325"/>
        <v>9</v>
      </c>
      <c r="EI423" s="171"/>
      <c r="EJ423" s="441">
        <f t="shared" si="300"/>
        <v>0.19230769230769226</v>
      </c>
      <c r="EK423" s="441">
        <f t="shared" si="301"/>
        <v>0.15384615384615394</v>
      </c>
      <c r="EL423" s="441">
        <f t="shared" si="302"/>
        <v>3.8461538461538533E-2</v>
      </c>
      <c r="EM423" s="442">
        <f t="shared" si="326"/>
        <v>0.12820512820512825</v>
      </c>
      <c r="EN423" s="443" t="str">
        <f t="shared" si="327"/>
        <v>CUKUP</v>
      </c>
      <c r="EO423" s="195"/>
      <c r="EP423" s="196" t="e">
        <f>'2. SUHU &amp; FISIK TRAFO'!CY423</f>
        <v>#NAME?</v>
      </c>
      <c r="EQ423" s="168" t="e">
        <f t="shared" si="332"/>
        <v>#NAME?</v>
      </c>
      <c r="ER423" s="189" t="e">
        <f t="shared" si="328"/>
        <v>#NAME?</v>
      </c>
      <c r="ES423" s="195"/>
      <c r="ET423" s="447">
        <f t="shared" si="311"/>
        <v>6.2320000000000002</v>
      </c>
      <c r="EU423" s="447">
        <f t="shared" si="329"/>
        <v>4.9856000000000007</v>
      </c>
      <c r="EV423" s="448">
        <f t="shared" si="303"/>
        <v>6.2320000000000002</v>
      </c>
      <c r="EW423" s="449" t="str">
        <f t="shared" si="330"/>
        <v>BAIK</v>
      </c>
      <c r="EX423" s="721"/>
      <c r="EY423" s="447">
        <f t="shared" si="312"/>
        <v>7.1610000000000005</v>
      </c>
      <c r="EZ423" s="447">
        <f t="shared" si="304"/>
        <v>5.7288000000000006</v>
      </c>
      <c r="FA423" s="448">
        <f t="shared" si="313"/>
        <v>7.1610000000000005</v>
      </c>
      <c r="FB423" s="449" t="str">
        <f t="shared" si="305"/>
        <v>BAIK</v>
      </c>
      <c r="FC423" s="195"/>
      <c r="FD423" s="453">
        <f t="shared" si="306"/>
        <v>4</v>
      </c>
      <c r="FE423" s="454">
        <f t="shared" si="307"/>
        <v>144.50867052023122</v>
      </c>
      <c r="FF423" s="725">
        <f t="shared" si="308"/>
        <v>2.7679999999999998</v>
      </c>
      <c r="FG423" s="202" t="str">
        <f t="shared" si="331"/>
        <v>BAIK</v>
      </c>
    </row>
    <row r="424" spans="1:163">
      <c r="A424" s="347">
        <v>412</v>
      </c>
      <c r="B424" s="764" t="s">
        <v>2239</v>
      </c>
      <c r="C424" s="331" t="s">
        <v>2214</v>
      </c>
      <c r="D424" s="259" t="s">
        <v>2201</v>
      </c>
      <c r="E424" s="319" t="s">
        <v>2122</v>
      </c>
      <c r="F424" s="319" t="s">
        <v>2122</v>
      </c>
      <c r="G424" s="208" t="s">
        <v>206</v>
      </c>
      <c r="H424" s="214" t="s">
        <v>209</v>
      </c>
      <c r="I424" s="463"/>
      <c r="J424" s="462"/>
      <c r="K424" s="259" t="s">
        <v>341</v>
      </c>
      <c r="L424" s="259" t="s">
        <v>685</v>
      </c>
      <c r="M424" s="259">
        <v>100</v>
      </c>
      <c r="N424" s="259">
        <v>1409017</v>
      </c>
      <c r="O424" s="259">
        <v>2014</v>
      </c>
      <c r="P424" s="259" t="s">
        <v>316</v>
      </c>
      <c r="Q424" s="703">
        <v>0.83680555555474712</v>
      </c>
      <c r="R424" s="433">
        <v>44816</v>
      </c>
      <c r="S424" s="331" t="s">
        <v>318</v>
      </c>
      <c r="T424" s="331" t="s">
        <v>607</v>
      </c>
      <c r="U424" s="259">
        <v>1</v>
      </c>
      <c r="V424" s="259">
        <v>1</v>
      </c>
      <c r="W424" s="259">
        <v>3</v>
      </c>
      <c r="X424" s="259">
        <v>20000</v>
      </c>
      <c r="Y424" s="332">
        <v>404</v>
      </c>
      <c r="Z424" s="332">
        <v>403</v>
      </c>
      <c r="AA424" s="332">
        <v>401</v>
      </c>
      <c r="AB424" s="332">
        <v>231</v>
      </c>
      <c r="AC424" s="332">
        <v>234</v>
      </c>
      <c r="AD424" s="332">
        <v>233</v>
      </c>
      <c r="AE424" s="332">
        <v>1</v>
      </c>
      <c r="AF424" s="332">
        <v>9</v>
      </c>
      <c r="AG424" s="332">
        <v>1</v>
      </c>
      <c r="AH424" s="332">
        <v>8</v>
      </c>
      <c r="AI424" s="332"/>
      <c r="AJ424" s="332"/>
      <c r="AK424" s="332"/>
      <c r="AL424" s="332"/>
      <c r="AM424" s="332">
        <v>1</v>
      </c>
      <c r="AN424" s="332">
        <v>9</v>
      </c>
      <c r="AO424" s="332">
        <v>1</v>
      </c>
      <c r="AP424" s="332">
        <v>8</v>
      </c>
      <c r="AQ424" s="332"/>
      <c r="AR424" s="332"/>
      <c r="AS424" s="332"/>
      <c r="AT424" s="332"/>
      <c r="AU424" s="332"/>
      <c r="AV424" s="332"/>
      <c r="AW424" s="332"/>
      <c r="AX424" s="332"/>
      <c r="AY424" s="332">
        <v>962</v>
      </c>
      <c r="AZ424" s="332">
        <v>928</v>
      </c>
      <c r="BA424" s="332">
        <v>816</v>
      </c>
      <c r="BB424" s="261">
        <v>402</v>
      </c>
      <c r="BC424" s="261">
        <v>404</v>
      </c>
      <c r="BD424" s="261">
        <v>404</v>
      </c>
      <c r="BE424" s="261">
        <v>233</v>
      </c>
      <c r="BF424" s="261">
        <v>233</v>
      </c>
      <c r="BG424" s="261">
        <v>231</v>
      </c>
      <c r="BH424" s="261">
        <v>24</v>
      </c>
      <c r="BI424" s="261">
        <v>26</v>
      </c>
      <c r="BJ424" s="261">
        <v>9</v>
      </c>
      <c r="BK424" s="261">
        <v>18</v>
      </c>
      <c r="BL424" s="261"/>
      <c r="BM424" s="261"/>
      <c r="BN424" s="261"/>
      <c r="BO424" s="261"/>
      <c r="BP424" s="261">
        <v>24</v>
      </c>
      <c r="BQ424" s="261">
        <v>26</v>
      </c>
      <c r="BR424" s="261">
        <v>9</v>
      </c>
      <c r="BS424" s="261">
        <v>18</v>
      </c>
      <c r="BT424" s="261"/>
      <c r="BU424" s="261"/>
      <c r="BV424" s="261"/>
      <c r="BW424" s="261"/>
      <c r="BX424" s="261"/>
      <c r="BY424" s="261"/>
      <c r="BZ424" s="261"/>
      <c r="CA424" s="261"/>
      <c r="CB424" s="720">
        <v>0.98799999999999999</v>
      </c>
      <c r="CC424" s="720">
        <v>0.99099999999999999</v>
      </c>
      <c r="CD424" s="720">
        <v>0.99299999999999999</v>
      </c>
      <c r="CE424" s="333"/>
      <c r="CF424" s="333"/>
      <c r="CG424" s="333"/>
      <c r="CH424" s="333"/>
      <c r="CI424" s="333"/>
      <c r="CJ424" s="333"/>
      <c r="CK424" s="333" t="s">
        <v>2215</v>
      </c>
      <c r="CL424" s="333"/>
      <c r="CM424" s="333"/>
      <c r="CN424" s="333"/>
      <c r="CO424" s="333"/>
      <c r="CP424" s="333"/>
      <c r="CQ424" s="333"/>
      <c r="CR424" s="333"/>
      <c r="CS424" s="333"/>
      <c r="CT424" s="333"/>
      <c r="CU424" s="333"/>
      <c r="CV424" s="333"/>
      <c r="CW424" s="333"/>
      <c r="CX424" s="333"/>
      <c r="CY424" s="333"/>
      <c r="CZ424" s="333"/>
      <c r="DA424" s="333"/>
      <c r="DB424" s="374"/>
      <c r="DC424" s="154"/>
      <c r="DD424" s="179">
        <f t="shared" si="291"/>
        <v>143.55165945718332</v>
      </c>
      <c r="DE424" s="179">
        <f t="shared" si="292"/>
        <v>0.69661333333333331</v>
      </c>
      <c r="DF424" s="179">
        <f t="shared" si="293"/>
        <v>6.2695200000000009</v>
      </c>
      <c r="DG424" s="179">
        <f t="shared" si="294"/>
        <v>0.69661333333333331</v>
      </c>
      <c r="DH424" s="180">
        <f t="shared" si="295"/>
        <v>9</v>
      </c>
      <c r="DI424" s="181">
        <f t="shared" si="314"/>
        <v>0</v>
      </c>
      <c r="DJ424" s="182">
        <f t="shared" si="309"/>
        <v>1</v>
      </c>
      <c r="DK424" s="182">
        <f t="shared" si="310"/>
        <v>0</v>
      </c>
      <c r="DL424" s="182">
        <f t="shared" si="315"/>
        <v>0</v>
      </c>
      <c r="DM424" s="182">
        <f t="shared" si="316"/>
        <v>0</v>
      </c>
      <c r="DN424" s="182">
        <f t="shared" si="317"/>
        <v>0</v>
      </c>
      <c r="DO424" s="182">
        <f t="shared" si="296"/>
        <v>1</v>
      </c>
      <c r="DP424" s="182">
        <f t="shared" si="297"/>
        <v>0</v>
      </c>
      <c r="DQ424" s="25">
        <f t="shared" si="298"/>
        <v>0</v>
      </c>
      <c r="DR424" s="169"/>
      <c r="DS424" s="166" t="str">
        <f t="shared" si="318"/>
        <v>A</v>
      </c>
      <c r="DT424" s="166" t="str">
        <f t="shared" si="319"/>
        <v>C</v>
      </c>
      <c r="DU424" s="167">
        <f t="shared" si="320"/>
        <v>3</v>
      </c>
      <c r="DV424" s="153" t="str">
        <f>VLOOKUP(M424,'Data Master kondisi'!$O$3:$P$11,2,FALSE)</f>
        <v>Z</v>
      </c>
      <c r="DW424" s="153">
        <f>LOOKUP(DV424,{"X","X","X","Y","Y","Y","Z","Z","Z"},{6,6,6,4,4,4,2,2,2})</f>
        <v>2</v>
      </c>
      <c r="DX424" s="153">
        <f t="shared" si="299"/>
        <v>1</v>
      </c>
      <c r="DY424" s="153">
        <f t="shared" si="321"/>
        <v>6</v>
      </c>
      <c r="DZ424" s="153" t="str">
        <f>VLOOKUP(G424,'Data Master class'!$A$5:$D$12,3,FALSE)</f>
        <v>B</v>
      </c>
      <c r="EA424" s="160" t="str">
        <f t="shared" si="322"/>
        <v>CUKUP</v>
      </c>
      <c r="EB424" s="156"/>
      <c r="EC424" s="153">
        <f>VLOOKUP(G424,'Data Master class'!$A$5:$D$12,2,FALSE)</f>
        <v>3</v>
      </c>
      <c r="ED424" s="153" t="str">
        <f>VLOOKUP(H424,'Data Master class'!$E$5:$G$6,3,FALSE)</f>
        <v>Y</v>
      </c>
      <c r="EE424" s="153">
        <f>VLOOKUP(H424,'Data Master class'!$E$5:$G$6,2,FALSE)</f>
        <v>1</v>
      </c>
      <c r="EF424" s="153">
        <f t="shared" si="323"/>
        <v>4</v>
      </c>
      <c r="EG424" s="153" t="str">
        <f t="shared" si="324"/>
        <v>CLASS 3</v>
      </c>
      <c r="EH424" s="153">
        <f t="shared" si="325"/>
        <v>10</v>
      </c>
      <c r="EI424" s="171"/>
      <c r="EJ424" s="441">
        <f t="shared" si="300"/>
        <v>0.72727272727272729</v>
      </c>
      <c r="EK424" s="441">
        <f t="shared" si="301"/>
        <v>1.4545454545454548</v>
      </c>
      <c r="EL424" s="441">
        <f t="shared" si="302"/>
        <v>0.72727272727272729</v>
      </c>
      <c r="EM424" s="442">
        <f t="shared" si="326"/>
        <v>0.96969696969696972</v>
      </c>
      <c r="EN424" s="443" t="str">
        <f t="shared" si="327"/>
        <v>BURUK</v>
      </c>
      <c r="EO424" s="195"/>
      <c r="EP424" s="196" t="e">
        <f>'2. SUHU &amp; FISIK TRAFO'!CY424</f>
        <v>#NAME?</v>
      </c>
      <c r="EQ424" s="168" t="e">
        <f t="shared" si="332"/>
        <v>#NAME?</v>
      </c>
      <c r="ER424" s="189" t="e">
        <f t="shared" si="328"/>
        <v>#NAME?</v>
      </c>
      <c r="ES424" s="195"/>
      <c r="ET424" s="447">
        <f t="shared" si="311"/>
        <v>2.57</v>
      </c>
      <c r="EU424" s="447">
        <f t="shared" si="329"/>
        <v>2.056</v>
      </c>
      <c r="EV424" s="448">
        <f t="shared" si="303"/>
        <v>2.57</v>
      </c>
      <c r="EW424" s="449" t="str">
        <f t="shared" si="330"/>
        <v>BAIK</v>
      </c>
      <c r="EX424" s="721"/>
      <c r="EY424" s="447">
        <f t="shared" si="312"/>
        <v>13.729000000000001</v>
      </c>
      <c r="EZ424" s="447">
        <f t="shared" si="304"/>
        <v>10.983200000000002</v>
      </c>
      <c r="FA424" s="448">
        <f t="shared" si="313"/>
        <v>13.729000000000003</v>
      </c>
      <c r="FB424" s="449" t="str">
        <f t="shared" si="305"/>
        <v>BAIK</v>
      </c>
      <c r="FC424" s="195"/>
      <c r="FD424" s="453">
        <f t="shared" si="306"/>
        <v>8</v>
      </c>
      <c r="FE424" s="454">
        <f t="shared" si="307"/>
        <v>144.50867052023122</v>
      </c>
      <c r="FF424" s="725">
        <f t="shared" si="308"/>
        <v>5.5359999999999996</v>
      </c>
      <c r="FG424" s="202" t="str">
        <f t="shared" si="331"/>
        <v>BAIK</v>
      </c>
    </row>
    <row r="425" spans="1:163">
      <c r="A425" s="347">
        <v>413</v>
      </c>
      <c r="B425" s="764" t="s">
        <v>2232</v>
      </c>
      <c r="C425" s="331" t="s">
        <v>2245</v>
      </c>
      <c r="D425" s="259" t="s">
        <v>2246</v>
      </c>
      <c r="E425" s="319" t="s">
        <v>1689</v>
      </c>
      <c r="F425" s="319" t="s">
        <v>2247</v>
      </c>
      <c r="G425" s="208" t="s">
        <v>204</v>
      </c>
      <c r="H425" s="214" t="s">
        <v>208</v>
      </c>
      <c r="I425" s="463" t="s">
        <v>2248</v>
      </c>
      <c r="J425" s="462" t="s">
        <v>2249</v>
      </c>
      <c r="K425" s="259" t="s">
        <v>315</v>
      </c>
      <c r="L425" s="259" t="s">
        <v>388</v>
      </c>
      <c r="M425" s="259">
        <v>100</v>
      </c>
      <c r="N425" s="259">
        <v>11056</v>
      </c>
      <c r="O425" s="259">
        <v>2010</v>
      </c>
      <c r="P425" s="259" t="s">
        <v>316</v>
      </c>
      <c r="Q425" s="461">
        <v>0.77013888888888893</v>
      </c>
      <c r="R425" s="433">
        <v>44833</v>
      </c>
      <c r="S425" s="331" t="s">
        <v>318</v>
      </c>
      <c r="T425" s="331" t="s">
        <v>343</v>
      </c>
      <c r="U425" s="259">
        <v>2</v>
      </c>
      <c r="V425" s="259">
        <v>1</v>
      </c>
      <c r="W425" s="259">
        <v>3</v>
      </c>
      <c r="X425" s="259">
        <v>20000</v>
      </c>
      <c r="Y425" s="332">
        <v>405</v>
      </c>
      <c r="Z425" s="332">
        <v>404</v>
      </c>
      <c r="AA425" s="332">
        <v>405</v>
      </c>
      <c r="AB425" s="332">
        <v>233</v>
      </c>
      <c r="AC425" s="332">
        <v>233</v>
      </c>
      <c r="AD425" s="332">
        <v>233</v>
      </c>
      <c r="AE425" s="332">
        <v>60.7</v>
      </c>
      <c r="AF425" s="332">
        <v>36</v>
      </c>
      <c r="AG425" s="332">
        <v>34.200000000000003</v>
      </c>
      <c r="AH425" s="332">
        <v>33.700000000000003</v>
      </c>
      <c r="AI425" s="332"/>
      <c r="AJ425" s="332"/>
      <c r="AK425" s="332"/>
      <c r="AL425" s="332"/>
      <c r="AM425" s="332">
        <v>57</v>
      </c>
      <c r="AN425" s="332">
        <v>39.4</v>
      </c>
      <c r="AO425" s="332">
        <v>35.9</v>
      </c>
      <c r="AP425" s="332">
        <v>32.6</v>
      </c>
      <c r="AQ425" s="332"/>
      <c r="AR425" s="332"/>
      <c r="AS425" s="332"/>
      <c r="AT425" s="332"/>
      <c r="AU425" s="332"/>
      <c r="AV425" s="332"/>
      <c r="AW425" s="332"/>
      <c r="AX425" s="332"/>
      <c r="AY425" s="332">
        <v>0.87</v>
      </c>
      <c r="AZ425" s="332">
        <v>0.85</v>
      </c>
      <c r="BA425" s="332">
        <v>0.86</v>
      </c>
      <c r="BB425" s="261">
        <v>398</v>
      </c>
      <c r="BC425" s="261">
        <v>399</v>
      </c>
      <c r="BD425" s="261">
        <v>398</v>
      </c>
      <c r="BE425" s="261">
        <v>229</v>
      </c>
      <c r="BF425" s="261">
        <v>230</v>
      </c>
      <c r="BG425" s="261">
        <v>229</v>
      </c>
      <c r="BH425" s="261">
        <v>73.3</v>
      </c>
      <c r="BI425" s="261">
        <v>59.2</v>
      </c>
      <c r="BJ425" s="261">
        <v>60.8</v>
      </c>
      <c r="BK425" s="261">
        <v>27.6</v>
      </c>
      <c r="BL425" s="261"/>
      <c r="BM425" s="261"/>
      <c r="BN425" s="261"/>
      <c r="BO425" s="261"/>
      <c r="BP425" s="261">
        <v>76.7</v>
      </c>
      <c r="BQ425" s="261">
        <v>51.7</v>
      </c>
      <c r="BR425" s="261">
        <v>58.9</v>
      </c>
      <c r="BS425" s="261">
        <v>23.9</v>
      </c>
      <c r="BT425" s="261"/>
      <c r="BU425" s="261"/>
      <c r="BV425" s="261"/>
      <c r="BW425" s="261"/>
      <c r="BX425" s="261"/>
      <c r="BY425" s="261"/>
      <c r="BZ425" s="261"/>
      <c r="CA425" s="261"/>
      <c r="CB425" s="261">
        <v>0.88</v>
      </c>
      <c r="CC425" s="261">
        <v>0.86</v>
      </c>
      <c r="CD425" s="261">
        <v>0.85</v>
      </c>
      <c r="CE425" s="333"/>
      <c r="CF425" s="333"/>
      <c r="CG425" s="333"/>
      <c r="CH425" s="333"/>
      <c r="CI425" s="333"/>
      <c r="CJ425" s="333"/>
      <c r="CK425" s="333"/>
      <c r="CL425" s="333"/>
      <c r="CM425" s="333"/>
      <c r="CN425" s="333"/>
      <c r="CO425" s="333"/>
      <c r="CP425" s="333"/>
      <c r="CQ425" s="333"/>
      <c r="CR425" s="333"/>
      <c r="CS425" s="333"/>
      <c r="CT425" s="333"/>
      <c r="CU425" s="333"/>
      <c r="CV425" s="333"/>
      <c r="CW425" s="333"/>
      <c r="CX425" s="333"/>
      <c r="CY425" s="333"/>
      <c r="CZ425" s="333"/>
      <c r="DA425" s="333"/>
      <c r="DB425" s="374"/>
      <c r="DC425" s="154"/>
      <c r="DD425" s="179">
        <f t="shared" si="291"/>
        <v>142.84217843844931</v>
      </c>
      <c r="DE425" s="179">
        <f t="shared" si="292"/>
        <v>42.49445133333333</v>
      </c>
      <c r="DF425" s="179">
        <f t="shared" si="293"/>
        <v>25.202639999999999</v>
      </c>
      <c r="DG425" s="179">
        <f t="shared" si="294"/>
        <v>23.942508</v>
      </c>
      <c r="DH425" s="180">
        <f t="shared" si="295"/>
        <v>60.7</v>
      </c>
      <c r="DI425" s="181">
        <f t="shared" si="314"/>
        <v>0</v>
      </c>
      <c r="DJ425" s="182">
        <f t="shared" si="309"/>
        <v>0</v>
      </c>
      <c r="DK425" s="182">
        <f t="shared" si="310"/>
        <v>1</v>
      </c>
      <c r="DL425" s="182">
        <f t="shared" si="315"/>
        <v>0</v>
      </c>
      <c r="DM425" s="182">
        <f t="shared" si="316"/>
        <v>0</v>
      </c>
      <c r="DN425" s="182">
        <f t="shared" si="317"/>
        <v>0</v>
      </c>
      <c r="DO425" s="182">
        <f t="shared" si="296"/>
        <v>1</v>
      </c>
      <c r="DP425" s="182">
        <f t="shared" si="297"/>
        <v>0</v>
      </c>
      <c r="DQ425" s="25">
        <f t="shared" si="298"/>
        <v>0</v>
      </c>
      <c r="DR425" s="169"/>
      <c r="DS425" s="166" t="str">
        <f t="shared" si="318"/>
        <v>A</v>
      </c>
      <c r="DT425" s="166" t="str">
        <f t="shared" si="319"/>
        <v>B</v>
      </c>
      <c r="DU425" s="167">
        <f t="shared" si="320"/>
        <v>2</v>
      </c>
      <c r="DV425" s="153" t="str">
        <f>VLOOKUP(M425,'Data Master kondisi'!$O$3:$P$11,2,FALSE)</f>
        <v>Z</v>
      </c>
      <c r="DW425" s="153">
        <f>LOOKUP(DV425,{"X","X","X","Y","Y","Y","Z","Z","Z"},{6,6,6,4,4,4,2,2,2})</f>
        <v>2</v>
      </c>
      <c r="DX425" s="153">
        <f t="shared" si="299"/>
        <v>1</v>
      </c>
      <c r="DY425" s="153">
        <f t="shared" si="321"/>
        <v>5</v>
      </c>
      <c r="DZ425" s="153" t="str">
        <f>VLOOKUP(G425,'Data Master class'!$A$5:$D$12,3,FALSE)</f>
        <v>A</v>
      </c>
      <c r="EA425" s="160" t="str">
        <f t="shared" si="322"/>
        <v>BAIK</v>
      </c>
      <c r="EB425" s="156"/>
      <c r="EC425" s="153">
        <f>VLOOKUP(G425,'Data Master class'!$A$5:$D$12,2,FALSE)</f>
        <v>5</v>
      </c>
      <c r="ED425" s="153" t="str">
        <f>VLOOKUP(H425,'Data Master class'!$E$5:$G$6,3,FALSE)</f>
        <v>X</v>
      </c>
      <c r="EE425" s="153">
        <f>VLOOKUP(H425,'Data Master class'!$E$5:$G$6,2,FALSE)</f>
        <v>2</v>
      </c>
      <c r="EF425" s="153">
        <f t="shared" si="323"/>
        <v>7</v>
      </c>
      <c r="EG425" s="153" t="str">
        <f t="shared" si="324"/>
        <v>CLASS 2</v>
      </c>
      <c r="EH425" s="153">
        <f t="shared" si="325"/>
        <v>12</v>
      </c>
      <c r="EI425" s="171"/>
      <c r="EJ425" s="441">
        <f t="shared" si="300"/>
        <v>0.39113827349121477</v>
      </c>
      <c r="EK425" s="441">
        <f t="shared" si="301"/>
        <v>0.17494270435446904</v>
      </c>
      <c r="EL425" s="441">
        <f t="shared" si="302"/>
        <v>0.21619556913674554</v>
      </c>
      <c r="EM425" s="442">
        <f t="shared" si="326"/>
        <v>0.26075884899414309</v>
      </c>
      <c r="EN425" s="443" t="str">
        <f t="shared" si="327"/>
        <v>KURANG</v>
      </c>
      <c r="EO425" s="195"/>
      <c r="EP425" s="196" t="e">
        <f>'2. SUHU &amp; FISIK TRAFO'!CY425</f>
        <v>#NAME?</v>
      </c>
      <c r="EQ425" s="168" t="e">
        <f t="shared" si="332"/>
        <v>#NAME?</v>
      </c>
      <c r="ER425" s="189" t="e">
        <f t="shared" si="328"/>
        <v>#NAME?</v>
      </c>
      <c r="ES425" s="195"/>
      <c r="ET425" s="447">
        <f t="shared" si="311"/>
        <v>30.499699999999997</v>
      </c>
      <c r="EU425" s="447">
        <f t="shared" si="329"/>
        <v>24.399760000000001</v>
      </c>
      <c r="EV425" s="448">
        <f t="shared" si="303"/>
        <v>30.499699999999997</v>
      </c>
      <c r="EW425" s="449" t="str">
        <f t="shared" si="330"/>
        <v>BAIK</v>
      </c>
      <c r="EX425" s="721"/>
      <c r="EY425" s="447">
        <f t="shared" si="312"/>
        <v>44.3249</v>
      </c>
      <c r="EZ425" s="447">
        <f t="shared" si="304"/>
        <v>35.459920000000004</v>
      </c>
      <c r="FA425" s="448">
        <f t="shared" si="313"/>
        <v>44.3249</v>
      </c>
      <c r="FB425" s="449" t="str">
        <f t="shared" si="305"/>
        <v>BAIK</v>
      </c>
      <c r="FC425" s="195"/>
      <c r="FD425" s="453">
        <f t="shared" si="306"/>
        <v>33.700000000000003</v>
      </c>
      <c r="FE425" s="454">
        <f t="shared" si="307"/>
        <v>144.50867052023122</v>
      </c>
      <c r="FF425" s="725">
        <f t="shared" si="308"/>
        <v>23.320400000000003</v>
      </c>
      <c r="FG425" s="202" t="str">
        <f t="shared" si="331"/>
        <v>BURUK</v>
      </c>
    </row>
    <row r="426" spans="1:163">
      <c r="A426" s="347">
        <v>414</v>
      </c>
      <c r="B426" s="764" t="s">
        <v>2232</v>
      </c>
      <c r="C426" s="331" t="s">
        <v>2250</v>
      </c>
      <c r="D426" s="259" t="s">
        <v>2251</v>
      </c>
      <c r="E426" s="319" t="s">
        <v>1689</v>
      </c>
      <c r="F426" s="319" t="s">
        <v>2252</v>
      </c>
      <c r="G426" s="208" t="s">
        <v>204</v>
      </c>
      <c r="H426" s="214" t="s">
        <v>208</v>
      </c>
      <c r="I426" s="463" t="s">
        <v>2253</v>
      </c>
      <c r="J426" s="462" t="s">
        <v>2254</v>
      </c>
      <c r="K426" s="259" t="s">
        <v>315</v>
      </c>
      <c r="L426" s="259" t="s">
        <v>388</v>
      </c>
      <c r="M426" s="259">
        <v>100</v>
      </c>
      <c r="N426" s="259">
        <v>12034661</v>
      </c>
      <c r="O426" s="259">
        <v>2012</v>
      </c>
      <c r="P426" s="259" t="s">
        <v>316</v>
      </c>
      <c r="Q426" s="461">
        <v>0.78402777777777777</v>
      </c>
      <c r="R426" s="433">
        <v>44834</v>
      </c>
      <c r="S426" s="331" t="s">
        <v>318</v>
      </c>
      <c r="T426" s="331" t="s">
        <v>343</v>
      </c>
      <c r="U426" s="259">
        <v>3</v>
      </c>
      <c r="V426" s="259">
        <v>3</v>
      </c>
      <c r="W426" s="259">
        <v>3</v>
      </c>
      <c r="X426" s="259">
        <v>20000</v>
      </c>
      <c r="Y426" s="332">
        <v>407</v>
      </c>
      <c r="Z426" s="332">
        <v>403</v>
      </c>
      <c r="AA426" s="332">
        <v>403</v>
      </c>
      <c r="AB426" s="332">
        <v>233</v>
      </c>
      <c r="AC426" s="332">
        <v>234</v>
      </c>
      <c r="AD426" s="332">
        <v>231</v>
      </c>
      <c r="AE426" s="332">
        <v>62.4</v>
      </c>
      <c r="AF426" s="332">
        <v>27.3</v>
      </c>
      <c r="AG426" s="332">
        <v>62.3</v>
      </c>
      <c r="AH426" s="332">
        <v>46.3</v>
      </c>
      <c r="AI426" s="332">
        <v>46.1</v>
      </c>
      <c r="AJ426" s="332">
        <v>0</v>
      </c>
      <c r="AK426" s="332">
        <v>8.4</v>
      </c>
      <c r="AL426" s="332">
        <v>44.5</v>
      </c>
      <c r="AM426" s="332">
        <v>9.5</v>
      </c>
      <c r="AN426" s="332">
        <v>14.7</v>
      </c>
      <c r="AO426" s="332">
        <v>28.4</v>
      </c>
      <c r="AP426" s="332">
        <v>21.3</v>
      </c>
      <c r="AQ426" s="332">
        <v>15.8</v>
      </c>
      <c r="AR426" s="332">
        <v>17.100000000000001</v>
      </c>
      <c r="AS426" s="332">
        <v>23.4</v>
      </c>
      <c r="AT426" s="332">
        <v>16.5</v>
      </c>
      <c r="AU426" s="332"/>
      <c r="AV426" s="332"/>
      <c r="AW426" s="332"/>
      <c r="AX426" s="332"/>
      <c r="AY426" s="332">
        <v>0.87</v>
      </c>
      <c r="AZ426" s="332">
        <v>0.89</v>
      </c>
      <c r="BA426" s="332">
        <v>0.88</v>
      </c>
      <c r="BB426" s="261">
        <v>403</v>
      </c>
      <c r="BC426" s="261">
        <v>399</v>
      </c>
      <c r="BD426" s="261">
        <v>399</v>
      </c>
      <c r="BE426" s="261">
        <v>231</v>
      </c>
      <c r="BF426" s="261">
        <v>229</v>
      </c>
      <c r="BG426" s="261">
        <v>229</v>
      </c>
      <c r="BH426" s="261">
        <v>43.2</v>
      </c>
      <c r="BI426" s="261">
        <v>34.1</v>
      </c>
      <c r="BJ426" s="261">
        <v>52</v>
      </c>
      <c r="BK426" s="261">
        <v>38.6</v>
      </c>
      <c r="BL426" s="261">
        <v>29.4</v>
      </c>
      <c r="BM426" s="261">
        <v>0.4</v>
      </c>
      <c r="BN426" s="261">
        <v>6.8</v>
      </c>
      <c r="BO426" s="261">
        <v>28.3</v>
      </c>
      <c r="BP426" s="261">
        <v>3.3</v>
      </c>
      <c r="BQ426" s="261">
        <v>7.3</v>
      </c>
      <c r="BR426" s="261">
        <v>27.1</v>
      </c>
      <c r="BS426" s="261">
        <v>25</v>
      </c>
      <c r="BT426" s="261">
        <v>19.7</v>
      </c>
      <c r="BU426" s="261">
        <v>30.6</v>
      </c>
      <c r="BV426" s="261">
        <v>20.3</v>
      </c>
      <c r="BW426" s="261">
        <v>5.6</v>
      </c>
      <c r="BX426" s="261"/>
      <c r="BY426" s="261"/>
      <c r="BZ426" s="261"/>
      <c r="CA426" s="261"/>
      <c r="CB426" s="261">
        <v>0.89</v>
      </c>
      <c r="CC426" s="261">
        <v>0.87</v>
      </c>
      <c r="CD426" s="261">
        <v>0.86</v>
      </c>
      <c r="CE426" s="333"/>
      <c r="CF426" s="333"/>
      <c r="CG426" s="333"/>
      <c r="CH426" s="333"/>
      <c r="CI426" s="333"/>
      <c r="CJ426" s="333"/>
      <c r="CK426" s="333"/>
      <c r="CL426" s="333"/>
      <c r="CM426" s="333"/>
      <c r="CN426" s="333"/>
      <c r="CO426" s="333"/>
      <c r="CP426" s="333"/>
      <c r="CQ426" s="333"/>
      <c r="CR426" s="333"/>
      <c r="CS426" s="333"/>
      <c r="CT426" s="333"/>
      <c r="CU426" s="333"/>
      <c r="CV426" s="333"/>
      <c r="CW426" s="333"/>
      <c r="CX426" s="333"/>
      <c r="CY426" s="333"/>
      <c r="CZ426" s="333"/>
      <c r="DA426" s="333"/>
      <c r="DB426" s="374"/>
      <c r="DC426" s="154"/>
      <c r="DD426" s="179">
        <f t="shared" si="291"/>
        <v>142.95993786008034</v>
      </c>
      <c r="DE426" s="179">
        <f t="shared" si="292"/>
        <v>43.648591999999994</v>
      </c>
      <c r="DF426" s="179">
        <f t="shared" si="293"/>
        <v>19.096259</v>
      </c>
      <c r="DG426" s="179">
        <f t="shared" si="294"/>
        <v>43.578642333333327</v>
      </c>
      <c r="DH426" s="180">
        <f t="shared" si="295"/>
        <v>62.4</v>
      </c>
      <c r="DI426" s="181">
        <f t="shared" si="314"/>
        <v>0</v>
      </c>
      <c r="DJ426" s="182">
        <f t="shared" si="309"/>
        <v>0</v>
      </c>
      <c r="DK426" s="182">
        <f t="shared" si="310"/>
        <v>1</v>
      </c>
      <c r="DL426" s="182">
        <f t="shared" si="315"/>
        <v>0</v>
      </c>
      <c r="DM426" s="182">
        <f t="shared" si="316"/>
        <v>0</v>
      </c>
      <c r="DN426" s="182">
        <f t="shared" si="317"/>
        <v>0</v>
      </c>
      <c r="DO426" s="182">
        <f t="shared" si="296"/>
        <v>1</v>
      </c>
      <c r="DP426" s="182">
        <f t="shared" si="297"/>
        <v>0</v>
      </c>
      <c r="DQ426" s="25">
        <f t="shared" si="298"/>
        <v>0</v>
      </c>
      <c r="DR426" s="169"/>
      <c r="DS426" s="166" t="str">
        <f t="shared" si="318"/>
        <v>A</v>
      </c>
      <c r="DT426" s="166" t="str">
        <f t="shared" si="319"/>
        <v>B</v>
      </c>
      <c r="DU426" s="167">
        <f t="shared" si="320"/>
        <v>2</v>
      </c>
      <c r="DV426" s="153" t="str">
        <f>VLOOKUP(M426,'Data Master kondisi'!$O$3:$P$11,2,FALSE)</f>
        <v>Z</v>
      </c>
      <c r="DW426" s="153">
        <f>LOOKUP(DV426,{"X","X","X","Y","Y","Y","Z","Z","Z"},{6,6,6,4,4,4,2,2,2})</f>
        <v>2</v>
      </c>
      <c r="DX426" s="153">
        <f t="shared" si="299"/>
        <v>1</v>
      </c>
      <c r="DY426" s="153">
        <f t="shared" si="321"/>
        <v>5</v>
      </c>
      <c r="DZ426" s="153" t="str">
        <f>VLOOKUP(G426,'Data Master class'!$A$5:$D$12,3,FALSE)</f>
        <v>A</v>
      </c>
      <c r="EA426" s="160" t="str">
        <f t="shared" si="322"/>
        <v>BAIK</v>
      </c>
      <c r="EB426" s="156"/>
      <c r="EC426" s="153">
        <f>VLOOKUP(G426,'Data Master class'!$A$5:$D$12,2,FALSE)</f>
        <v>5</v>
      </c>
      <c r="ED426" s="153" t="str">
        <f>VLOOKUP(H426,'Data Master class'!$E$5:$G$6,3,FALSE)</f>
        <v>X</v>
      </c>
      <c r="EE426" s="153">
        <f>VLOOKUP(H426,'Data Master class'!$E$5:$G$6,2,FALSE)</f>
        <v>2</v>
      </c>
      <c r="EF426" s="153">
        <f t="shared" si="323"/>
        <v>7</v>
      </c>
      <c r="EG426" s="153" t="str">
        <f t="shared" si="324"/>
        <v>CLASS 2</v>
      </c>
      <c r="EH426" s="153">
        <f t="shared" si="325"/>
        <v>12</v>
      </c>
      <c r="EI426" s="171"/>
      <c r="EJ426" s="441">
        <f t="shared" si="300"/>
        <v>0.23157894736842108</v>
      </c>
      <c r="EK426" s="441">
        <f t="shared" si="301"/>
        <v>0.46118421052631575</v>
      </c>
      <c r="EL426" s="441">
        <f t="shared" si="302"/>
        <v>0.22960526315789473</v>
      </c>
      <c r="EM426" s="442">
        <f t="shared" si="326"/>
        <v>0.30745614035087721</v>
      </c>
      <c r="EN426" s="443" t="str">
        <f t="shared" si="327"/>
        <v>BURUK</v>
      </c>
      <c r="EO426" s="195"/>
      <c r="EP426" s="196" t="e">
        <f>'2. SUHU &amp; FISIK TRAFO'!CY426</f>
        <v>#NAME?</v>
      </c>
      <c r="EQ426" s="168" t="e">
        <f t="shared" si="332"/>
        <v>#NAME?</v>
      </c>
      <c r="ER426" s="189" t="e">
        <f t="shared" si="328"/>
        <v>#NAME?</v>
      </c>
      <c r="ES426" s="195"/>
      <c r="ET426" s="447">
        <f t="shared" si="311"/>
        <v>35.3187</v>
      </c>
      <c r="EU426" s="447">
        <f t="shared" si="329"/>
        <v>28.254960000000001</v>
      </c>
      <c r="EV426" s="448">
        <f t="shared" si="303"/>
        <v>35.3187</v>
      </c>
      <c r="EW426" s="449" t="str">
        <f t="shared" si="330"/>
        <v>BAIK</v>
      </c>
      <c r="EX426" s="721"/>
      <c r="EY426" s="447">
        <f t="shared" si="312"/>
        <v>29.696100000000001</v>
      </c>
      <c r="EZ426" s="447">
        <f t="shared" si="304"/>
        <v>23.756880000000002</v>
      </c>
      <c r="FA426" s="448">
        <f t="shared" si="313"/>
        <v>29.696100000000001</v>
      </c>
      <c r="FB426" s="449" t="str">
        <f t="shared" si="305"/>
        <v>BAIK</v>
      </c>
      <c r="FC426" s="195"/>
      <c r="FD426" s="453">
        <f t="shared" si="306"/>
        <v>46.3</v>
      </c>
      <c r="FE426" s="454">
        <f t="shared" si="307"/>
        <v>144.50867052023122</v>
      </c>
      <c r="FF426" s="725">
        <f t="shared" si="308"/>
        <v>32.039599999999993</v>
      </c>
      <c r="FG426" s="202" t="str">
        <f t="shared" si="331"/>
        <v>BURUK</v>
      </c>
    </row>
    <row r="427" spans="1:163">
      <c r="A427" s="347">
        <v>415</v>
      </c>
      <c r="B427" s="764" t="s">
        <v>2232</v>
      </c>
      <c r="C427" s="331" t="s">
        <v>2255</v>
      </c>
      <c r="D427" s="259" t="s">
        <v>1815</v>
      </c>
      <c r="E427" s="319" t="s">
        <v>1689</v>
      </c>
      <c r="F427" s="319" t="s">
        <v>2252</v>
      </c>
      <c r="G427" s="208" t="s">
        <v>204</v>
      </c>
      <c r="H427" s="214" t="s">
        <v>208</v>
      </c>
      <c r="I427" s="463" t="s">
        <v>2256</v>
      </c>
      <c r="J427" s="462" t="s">
        <v>2257</v>
      </c>
      <c r="K427" s="259" t="s">
        <v>315</v>
      </c>
      <c r="L427" s="259" t="s">
        <v>414</v>
      </c>
      <c r="M427" s="259">
        <v>100</v>
      </c>
      <c r="N427" s="259" t="s">
        <v>2258</v>
      </c>
      <c r="O427" s="259">
        <v>2010</v>
      </c>
      <c r="P427" s="259" t="s">
        <v>316</v>
      </c>
      <c r="Q427" s="461">
        <v>0.85</v>
      </c>
      <c r="R427" s="433">
        <v>44833</v>
      </c>
      <c r="S427" s="331" t="s">
        <v>318</v>
      </c>
      <c r="T427" s="331" t="s">
        <v>343</v>
      </c>
      <c r="U427" s="259">
        <v>3</v>
      </c>
      <c r="V427" s="259">
        <v>2</v>
      </c>
      <c r="W427" s="259">
        <v>3</v>
      </c>
      <c r="X427" s="259">
        <v>20000</v>
      </c>
      <c r="Y427" s="332">
        <v>405</v>
      </c>
      <c r="Z427" s="332">
        <v>404</v>
      </c>
      <c r="AA427" s="332">
        <v>403</v>
      </c>
      <c r="AB427" s="332">
        <v>233</v>
      </c>
      <c r="AC427" s="332">
        <v>234</v>
      </c>
      <c r="AD427" s="332">
        <v>233</v>
      </c>
      <c r="AE427" s="332">
        <v>47.4</v>
      </c>
      <c r="AF427" s="332">
        <v>37</v>
      </c>
      <c r="AG427" s="332">
        <v>42.9</v>
      </c>
      <c r="AH427" s="332">
        <v>25.8</v>
      </c>
      <c r="AI427" s="332">
        <v>2</v>
      </c>
      <c r="AJ427" s="332">
        <v>1.2</v>
      </c>
      <c r="AK427" s="332">
        <v>4.5</v>
      </c>
      <c r="AL427" s="332">
        <v>3.6</v>
      </c>
      <c r="AM427" s="332"/>
      <c r="AN427" s="332"/>
      <c r="AO427" s="332"/>
      <c r="AP427" s="332"/>
      <c r="AQ427" s="332">
        <v>39.200000000000003</v>
      </c>
      <c r="AR427" s="332">
        <v>34.4</v>
      </c>
      <c r="AS427" s="332">
        <v>42.6</v>
      </c>
      <c r="AT427" s="332">
        <v>21.2</v>
      </c>
      <c r="AU427" s="332"/>
      <c r="AV427" s="332"/>
      <c r="AW427" s="332"/>
      <c r="AX427" s="332"/>
      <c r="AY427" s="332">
        <v>0.86</v>
      </c>
      <c r="AZ427" s="332">
        <v>0.87</v>
      </c>
      <c r="BA427" s="332">
        <v>0.88</v>
      </c>
      <c r="BB427" s="261">
        <v>404</v>
      </c>
      <c r="BC427" s="261">
        <v>403</v>
      </c>
      <c r="BD427" s="261">
        <v>402</v>
      </c>
      <c r="BE427" s="261">
        <v>232</v>
      </c>
      <c r="BF427" s="261">
        <v>233</v>
      </c>
      <c r="BG427" s="261">
        <v>231</v>
      </c>
      <c r="BH427" s="261">
        <v>28.3</v>
      </c>
      <c r="BI427" s="261">
        <v>23.4</v>
      </c>
      <c r="BJ427" s="261">
        <v>41.7</v>
      </c>
      <c r="BK427" s="261">
        <v>18</v>
      </c>
      <c r="BL427" s="261">
        <v>3</v>
      </c>
      <c r="BM427" s="261">
        <v>0.5</v>
      </c>
      <c r="BN427" s="261">
        <v>3.1</v>
      </c>
      <c r="BO427" s="261">
        <v>2</v>
      </c>
      <c r="BP427" s="261"/>
      <c r="BQ427" s="261"/>
      <c r="BR427" s="261"/>
      <c r="BS427" s="261"/>
      <c r="BT427" s="261">
        <v>40.299999999999997</v>
      </c>
      <c r="BU427" s="261">
        <v>22.5</v>
      </c>
      <c r="BV427" s="261">
        <v>22.3</v>
      </c>
      <c r="BW427" s="261">
        <v>15.5</v>
      </c>
      <c r="BX427" s="261"/>
      <c r="BY427" s="261"/>
      <c r="BZ427" s="261"/>
      <c r="CA427" s="261"/>
      <c r="CB427" s="261">
        <v>0.87</v>
      </c>
      <c r="CC427" s="261">
        <v>0.89</v>
      </c>
      <c r="CD427" s="261">
        <v>0.88</v>
      </c>
      <c r="CE427" s="333">
        <v>228</v>
      </c>
      <c r="CF427" s="333">
        <v>86058272724</v>
      </c>
      <c r="CG427" s="333">
        <v>221</v>
      </c>
      <c r="CH427" s="333">
        <v>86065009655</v>
      </c>
      <c r="CI427" s="333"/>
      <c r="CJ427" s="333"/>
      <c r="CK427" s="333"/>
      <c r="CL427" s="333"/>
      <c r="CM427" s="333"/>
      <c r="CN427" s="333"/>
      <c r="CO427" s="333"/>
      <c r="CP427" s="333"/>
      <c r="CQ427" s="333">
        <v>222</v>
      </c>
      <c r="CR427" s="333">
        <v>45017062332</v>
      </c>
      <c r="CS427" s="333">
        <v>228</v>
      </c>
      <c r="CT427" s="333">
        <v>23121516235</v>
      </c>
      <c r="CU427" s="333"/>
      <c r="CV427" s="333"/>
      <c r="CW427" s="333"/>
      <c r="CX427" s="333"/>
      <c r="CY427" s="333"/>
      <c r="CZ427" s="333"/>
      <c r="DA427" s="333"/>
      <c r="DB427" s="374"/>
      <c r="DC427" s="170"/>
      <c r="DD427" s="179">
        <f t="shared" si="291"/>
        <v>143.07789160418932</v>
      </c>
      <c r="DE427" s="179">
        <f t="shared" si="292"/>
        <v>33.128807999999999</v>
      </c>
      <c r="DF427" s="179">
        <f t="shared" si="293"/>
        <v>25.860040000000001</v>
      </c>
      <c r="DG427" s="179">
        <f t="shared" si="294"/>
        <v>29.983668000000002</v>
      </c>
      <c r="DH427" s="180">
        <f t="shared" si="295"/>
        <v>47.4</v>
      </c>
      <c r="DI427" s="181">
        <f t="shared" si="314"/>
        <v>221</v>
      </c>
      <c r="DJ427" s="182">
        <f t="shared" si="309"/>
        <v>0</v>
      </c>
      <c r="DK427" s="182">
        <f t="shared" si="310"/>
        <v>1</v>
      </c>
      <c r="DL427" s="182">
        <f t="shared" si="315"/>
        <v>0</v>
      </c>
      <c r="DM427" s="182">
        <f t="shared" si="316"/>
        <v>0</v>
      </c>
      <c r="DN427" s="182">
        <f t="shared" si="317"/>
        <v>0</v>
      </c>
      <c r="DO427" s="182">
        <f t="shared" si="296"/>
        <v>1</v>
      </c>
      <c r="DP427" s="182">
        <f t="shared" si="297"/>
        <v>0</v>
      </c>
      <c r="DQ427" s="25">
        <f t="shared" si="298"/>
        <v>0</v>
      </c>
      <c r="DR427" s="169"/>
      <c r="DS427" s="166" t="str">
        <f t="shared" si="318"/>
        <v>A</v>
      </c>
      <c r="DT427" s="166" t="str">
        <f t="shared" si="319"/>
        <v>A</v>
      </c>
      <c r="DU427" s="167">
        <f t="shared" si="320"/>
        <v>1</v>
      </c>
      <c r="DV427" s="153" t="str">
        <f>VLOOKUP(M427,'Data Master kondisi'!$O$3:$P$11,2,FALSE)</f>
        <v>Z</v>
      </c>
      <c r="DW427" s="153">
        <f>LOOKUP(DV427,{"X","X","X","Y","Y","Y","Z","Z","Z"},{6,6,6,4,4,4,2,2,2})</f>
        <v>2</v>
      </c>
      <c r="DX427" s="153">
        <f t="shared" si="299"/>
        <v>1</v>
      </c>
      <c r="DY427" s="153">
        <f t="shared" si="321"/>
        <v>4</v>
      </c>
      <c r="DZ427" s="153" t="str">
        <f>VLOOKUP(G427,'Data Master class'!$A$5:$D$12,3,FALSE)</f>
        <v>A</v>
      </c>
      <c r="EA427" s="160" t="str">
        <f t="shared" si="322"/>
        <v>BAIK</v>
      </c>
      <c r="EB427" s="156"/>
      <c r="EC427" s="153">
        <f>VLOOKUP(G427,'Data Master class'!$A$5:$D$12,2,FALSE)</f>
        <v>5</v>
      </c>
      <c r="ED427" s="153" t="str">
        <f>VLOOKUP(H427,'Data Master class'!$E$5:$G$6,3,FALSE)</f>
        <v>X</v>
      </c>
      <c r="EE427" s="153">
        <f>VLOOKUP(H427,'Data Master class'!$E$5:$G$6,2,FALSE)</f>
        <v>2</v>
      </c>
      <c r="EF427" s="153">
        <f t="shared" si="323"/>
        <v>7</v>
      </c>
      <c r="EG427" s="153" t="str">
        <f t="shared" si="324"/>
        <v>CLASS 2</v>
      </c>
      <c r="EH427" s="153">
        <f t="shared" si="325"/>
        <v>11</v>
      </c>
      <c r="EI427" s="171"/>
      <c r="EJ427" s="441">
        <f t="shared" si="300"/>
        <v>0.11704634721131173</v>
      </c>
      <c r="EK427" s="441">
        <f t="shared" si="301"/>
        <v>0.12804399057344862</v>
      </c>
      <c r="EL427" s="441">
        <f t="shared" si="302"/>
        <v>1.0997643362136562E-2</v>
      </c>
      <c r="EM427" s="442">
        <f t="shared" si="326"/>
        <v>8.5362660382298963E-2</v>
      </c>
      <c r="EN427" s="443" t="str">
        <f t="shared" si="327"/>
        <v>BAIK</v>
      </c>
      <c r="EO427" s="195"/>
      <c r="EP427" s="196" t="e">
        <f>'2. SUHU &amp; FISIK TRAFO'!CY427</f>
        <v>#NAME?</v>
      </c>
      <c r="EQ427" s="168" t="e">
        <f t="shared" si="332"/>
        <v>#NAME?</v>
      </c>
      <c r="ER427" s="189" t="e">
        <f t="shared" si="328"/>
        <v>#NAME?</v>
      </c>
      <c r="ES427" s="195"/>
      <c r="ET427" s="447">
        <f t="shared" si="311"/>
        <v>29.697899999999994</v>
      </c>
      <c r="EU427" s="447">
        <f t="shared" si="329"/>
        <v>23.758319999999998</v>
      </c>
      <c r="EV427" s="448">
        <f t="shared" si="303"/>
        <v>29.697899999999994</v>
      </c>
      <c r="EW427" s="449" t="str">
        <f t="shared" si="330"/>
        <v>BAIK</v>
      </c>
      <c r="EX427" s="721"/>
      <c r="EY427" s="447">
        <f t="shared" si="312"/>
        <v>21.650500000000001</v>
      </c>
      <c r="EZ427" s="447">
        <f t="shared" si="304"/>
        <v>17.320400000000003</v>
      </c>
      <c r="FA427" s="448">
        <f t="shared" si="313"/>
        <v>21.650500000000001</v>
      </c>
      <c r="FB427" s="449" t="str">
        <f t="shared" si="305"/>
        <v>BAIK</v>
      </c>
      <c r="FC427" s="195"/>
      <c r="FD427" s="453">
        <f t="shared" si="306"/>
        <v>25.8</v>
      </c>
      <c r="FE427" s="454">
        <f t="shared" si="307"/>
        <v>144.50867052023122</v>
      </c>
      <c r="FF427" s="725">
        <f t="shared" si="308"/>
        <v>17.8536</v>
      </c>
      <c r="FG427" s="202" t="str">
        <f t="shared" si="331"/>
        <v>KURANG</v>
      </c>
    </row>
    <row r="428" spans="1:163">
      <c r="A428" s="347">
        <v>416</v>
      </c>
      <c r="B428" s="764" t="s">
        <v>2232</v>
      </c>
      <c r="C428" s="331" t="s">
        <v>2259</v>
      </c>
      <c r="D428" s="259" t="s">
        <v>1791</v>
      </c>
      <c r="E428" s="319" t="s">
        <v>1689</v>
      </c>
      <c r="F428" s="319" t="s">
        <v>2260</v>
      </c>
      <c r="G428" s="208" t="s">
        <v>204</v>
      </c>
      <c r="H428" s="214" t="s">
        <v>208</v>
      </c>
      <c r="I428" s="463" t="s">
        <v>2261</v>
      </c>
      <c r="J428" s="462" t="s">
        <v>2262</v>
      </c>
      <c r="K428" s="259" t="s">
        <v>341</v>
      </c>
      <c r="L428" s="259" t="s">
        <v>414</v>
      </c>
      <c r="M428" s="259">
        <v>100</v>
      </c>
      <c r="N428" s="259" t="s">
        <v>2263</v>
      </c>
      <c r="O428" s="259">
        <v>1997</v>
      </c>
      <c r="P428" s="259" t="s">
        <v>316</v>
      </c>
      <c r="Q428" s="461">
        <v>0.77430555555555547</v>
      </c>
      <c r="R428" s="433">
        <v>44831</v>
      </c>
      <c r="S428" s="331" t="s">
        <v>318</v>
      </c>
      <c r="T428" s="331" t="s">
        <v>343</v>
      </c>
      <c r="U428" s="259">
        <v>4</v>
      </c>
      <c r="V428" s="259">
        <v>2</v>
      </c>
      <c r="W428" s="259">
        <v>3</v>
      </c>
      <c r="X428" s="259">
        <v>20000</v>
      </c>
      <c r="Y428" s="332">
        <v>405</v>
      </c>
      <c r="Z428" s="332">
        <v>402</v>
      </c>
      <c r="AA428" s="332">
        <v>405</v>
      </c>
      <c r="AB428" s="332">
        <v>234</v>
      </c>
      <c r="AC428" s="332">
        <v>233</v>
      </c>
      <c r="AD428" s="332">
        <v>232</v>
      </c>
      <c r="AE428" s="332">
        <v>60.9</v>
      </c>
      <c r="AF428" s="332">
        <v>63.4</v>
      </c>
      <c r="AG428" s="332">
        <v>91.6</v>
      </c>
      <c r="AH428" s="332">
        <v>45</v>
      </c>
      <c r="AI428" s="332">
        <v>56.4</v>
      </c>
      <c r="AJ428" s="332">
        <v>93.1</v>
      </c>
      <c r="AK428" s="332">
        <v>86.7</v>
      </c>
      <c r="AL428" s="332">
        <v>13.3</v>
      </c>
      <c r="AM428" s="332">
        <v>4.3</v>
      </c>
      <c r="AN428" s="332">
        <v>0</v>
      </c>
      <c r="AO428" s="332">
        <v>4.5</v>
      </c>
      <c r="AP428" s="332">
        <v>8.4</v>
      </c>
      <c r="AQ428" s="332"/>
      <c r="AR428" s="332"/>
      <c r="AS428" s="332"/>
      <c r="AT428" s="332"/>
      <c r="AU428" s="332"/>
      <c r="AV428" s="332"/>
      <c r="AW428" s="332"/>
      <c r="AX428" s="332"/>
      <c r="AY428" s="332">
        <v>0.86</v>
      </c>
      <c r="AZ428" s="332">
        <v>0.88</v>
      </c>
      <c r="BA428" s="332">
        <v>0.85</v>
      </c>
      <c r="BB428" s="261">
        <v>398</v>
      </c>
      <c r="BC428" s="261">
        <v>396</v>
      </c>
      <c r="BD428" s="261">
        <v>398</v>
      </c>
      <c r="BE428" s="261">
        <v>230</v>
      </c>
      <c r="BF428" s="261">
        <v>228</v>
      </c>
      <c r="BG428" s="261">
        <v>228</v>
      </c>
      <c r="BH428" s="261">
        <v>44.8</v>
      </c>
      <c r="BI428" s="261">
        <v>53.3</v>
      </c>
      <c r="BJ428" s="261">
        <v>66.2</v>
      </c>
      <c r="BK428" s="261">
        <v>22.5</v>
      </c>
      <c r="BL428" s="261">
        <v>47.5</v>
      </c>
      <c r="BM428" s="261">
        <v>58.6</v>
      </c>
      <c r="BN428" s="261">
        <v>61.3</v>
      </c>
      <c r="BO428" s="261">
        <v>12.4</v>
      </c>
      <c r="BP428" s="261">
        <v>0</v>
      </c>
      <c r="BQ428" s="261">
        <v>0</v>
      </c>
      <c r="BR428" s="261">
        <v>2.7</v>
      </c>
      <c r="BS428" s="261">
        <v>2.2999999999999998</v>
      </c>
      <c r="BT428" s="261"/>
      <c r="BU428" s="261"/>
      <c r="BV428" s="261"/>
      <c r="BW428" s="261"/>
      <c r="BX428" s="261"/>
      <c r="BY428" s="261"/>
      <c r="BZ428" s="261"/>
      <c r="CA428" s="261"/>
      <c r="CB428" s="261">
        <v>0.87</v>
      </c>
      <c r="CC428" s="261">
        <v>0.89</v>
      </c>
      <c r="CD428" s="261">
        <v>0.88</v>
      </c>
      <c r="CE428" s="333"/>
      <c r="CF428" s="333"/>
      <c r="CG428" s="333"/>
      <c r="CH428" s="333"/>
      <c r="CI428" s="333"/>
      <c r="CJ428" s="333"/>
      <c r="CK428" s="333"/>
      <c r="CL428" s="333"/>
      <c r="CM428" s="333"/>
      <c r="CN428" s="333"/>
      <c r="CO428" s="333"/>
      <c r="CP428" s="333"/>
      <c r="CQ428" s="333"/>
      <c r="CR428" s="333"/>
      <c r="CS428" s="333"/>
      <c r="CT428" s="333"/>
      <c r="CU428" s="333"/>
      <c r="CV428" s="333"/>
      <c r="CW428" s="333"/>
      <c r="CX428" s="333"/>
      <c r="CY428" s="333"/>
      <c r="CZ428" s="333"/>
      <c r="DA428" s="333"/>
      <c r="DB428" s="374"/>
      <c r="DC428" s="154"/>
      <c r="DD428" s="179">
        <f t="shared" si="291"/>
        <v>143.07789160418932</v>
      </c>
      <c r="DE428" s="179">
        <f t="shared" si="292"/>
        <v>42.564228</v>
      </c>
      <c r="DF428" s="179">
        <f t="shared" si="293"/>
        <v>44.311528000000003</v>
      </c>
      <c r="DG428" s="179">
        <f t="shared" si="294"/>
        <v>64.021072000000004</v>
      </c>
      <c r="DH428" s="180">
        <f t="shared" si="295"/>
        <v>91.6</v>
      </c>
      <c r="DI428" s="181">
        <f t="shared" si="314"/>
        <v>0</v>
      </c>
      <c r="DJ428" s="182">
        <f t="shared" si="309"/>
        <v>0</v>
      </c>
      <c r="DK428" s="182">
        <f t="shared" si="310"/>
        <v>0</v>
      </c>
      <c r="DL428" s="182">
        <f t="shared" si="315"/>
        <v>1</v>
      </c>
      <c r="DM428" s="182">
        <f t="shared" si="316"/>
        <v>0</v>
      </c>
      <c r="DN428" s="182">
        <f t="shared" si="317"/>
        <v>0</v>
      </c>
      <c r="DO428" s="182">
        <f t="shared" si="296"/>
        <v>0</v>
      </c>
      <c r="DP428" s="182">
        <f t="shared" si="297"/>
        <v>1</v>
      </c>
      <c r="DQ428" s="25">
        <f t="shared" si="298"/>
        <v>0</v>
      </c>
      <c r="DR428" s="169"/>
      <c r="DS428" s="166" t="str">
        <f t="shared" si="318"/>
        <v>A</v>
      </c>
      <c r="DT428" s="166" t="str">
        <f t="shared" si="319"/>
        <v>A</v>
      </c>
      <c r="DU428" s="167">
        <f t="shared" si="320"/>
        <v>1</v>
      </c>
      <c r="DV428" s="153" t="str">
        <f>VLOOKUP(M428,'Data Master kondisi'!$O$3:$P$11,2,FALSE)</f>
        <v>Z</v>
      </c>
      <c r="DW428" s="153">
        <f>LOOKUP(DV428,{"X","X","X","Y","Y","Y","Z","Z","Z"},{6,6,6,4,4,4,2,2,2})</f>
        <v>2</v>
      </c>
      <c r="DX428" s="153">
        <f t="shared" si="299"/>
        <v>3</v>
      </c>
      <c r="DY428" s="153">
        <f t="shared" si="321"/>
        <v>6</v>
      </c>
      <c r="DZ428" s="153" t="str">
        <f>VLOOKUP(G428,'Data Master class'!$A$5:$D$12,3,FALSE)</f>
        <v>A</v>
      </c>
      <c r="EA428" s="160" t="str">
        <f t="shared" si="322"/>
        <v>CUKUP</v>
      </c>
      <c r="EB428" s="156"/>
      <c r="EC428" s="153">
        <f>VLOOKUP(G428,'Data Master class'!$A$5:$D$12,2,FALSE)</f>
        <v>5</v>
      </c>
      <c r="ED428" s="153" t="str">
        <f>VLOOKUP(H428,'Data Master class'!$E$5:$G$6,3,FALSE)</f>
        <v>X</v>
      </c>
      <c r="EE428" s="153">
        <f>VLOOKUP(H428,'Data Master class'!$E$5:$G$6,2,FALSE)</f>
        <v>2</v>
      </c>
      <c r="EF428" s="153">
        <f t="shared" si="323"/>
        <v>7</v>
      </c>
      <c r="EG428" s="153" t="str">
        <f t="shared" si="324"/>
        <v>CLASS 2</v>
      </c>
      <c r="EH428" s="153">
        <f t="shared" si="325"/>
        <v>13</v>
      </c>
      <c r="EI428" s="171"/>
      <c r="EJ428" s="441">
        <f t="shared" si="300"/>
        <v>0.15377489578508557</v>
      </c>
      <c r="EK428" s="441">
        <f t="shared" si="301"/>
        <v>0.11903659101435837</v>
      </c>
      <c r="EL428" s="441">
        <f t="shared" si="302"/>
        <v>0.27281148679944434</v>
      </c>
      <c r="EM428" s="442">
        <f t="shared" si="326"/>
        <v>0.18187432453296273</v>
      </c>
      <c r="EN428" s="443" t="str">
        <f t="shared" si="327"/>
        <v>CUKUP</v>
      </c>
      <c r="EO428" s="195"/>
      <c r="EP428" s="196" t="e">
        <f>'2. SUHU &amp; FISIK TRAFO'!CY428</f>
        <v>#NAME?</v>
      </c>
      <c r="EQ428" s="168" t="e">
        <f t="shared" si="332"/>
        <v>#NAME?</v>
      </c>
      <c r="ER428" s="189" t="e">
        <f t="shared" si="328"/>
        <v>#NAME?</v>
      </c>
      <c r="ES428" s="195"/>
      <c r="ET428" s="447">
        <f t="shared" si="311"/>
        <v>50.274000000000001</v>
      </c>
      <c r="EU428" s="447">
        <f t="shared" si="329"/>
        <v>40.219200000000001</v>
      </c>
      <c r="EV428" s="448">
        <f t="shared" si="303"/>
        <v>50.273999999999994</v>
      </c>
      <c r="EW428" s="449" t="str">
        <f t="shared" si="330"/>
        <v>BAIK</v>
      </c>
      <c r="EX428" s="721"/>
      <c r="EY428" s="447">
        <f t="shared" si="312"/>
        <v>37.550000000000004</v>
      </c>
      <c r="EZ428" s="447">
        <f t="shared" si="304"/>
        <v>30.040000000000006</v>
      </c>
      <c r="FA428" s="448">
        <f t="shared" si="313"/>
        <v>37.550000000000004</v>
      </c>
      <c r="FB428" s="449" t="str">
        <f t="shared" si="305"/>
        <v>BAIK</v>
      </c>
      <c r="FC428" s="195"/>
      <c r="FD428" s="453">
        <f t="shared" si="306"/>
        <v>45</v>
      </c>
      <c r="FE428" s="454">
        <f t="shared" si="307"/>
        <v>144.50867052023122</v>
      </c>
      <c r="FF428" s="725">
        <f t="shared" si="308"/>
        <v>31.14</v>
      </c>
      <c r="FG428" s="202" t="str">
        <f t="shared" si="331"/>
        <v>BURUK</v>
      </c>
    </row>
    <row r="429" spans="1:163">
      <c r="A429" s="347">
        <v>417</v>
      </c>
      <c r="B429" s="764" t="s">
        <v>2232</v>
      </c>
      <c r="C429" s="331" t="s">
        <v>2264</v>
      </c>
      <c r="D429" s="259" t="s">
        <v>2246</v>
      </c>
      <c r="E429" s="319" t="s">
        <v>1689</v>
      </c>
      <c r="F429" s="319" t="s">
        <v>2265</v>
      </c>
      <c r="G429" s="208" t="s">
        <v>204</v>
      </c>
      <c r="H429" s="214" t="s">
        <v>208</v>
      </c>
      <c r="I429" s="463" t="s">
        <v>2266</v>
      </c>
      <c r="J429" s="462" t="s">
        <v>2267</v>
      </c>
      <c r="K429" s="259" t="s">
        <v>315</v>
      </c>
      <c r="L429" s="259" t="s">
        <v>342</v>
      </c>
      <c r="M429" s="259">
        <v>160</v>
      </c>
      <c r="N429" s="259">
        <v>7132519</v>
      </c>
      <c r="O429" s="259">
        <v>2007</v>
      </c>
      <c r="P429" s="259" t="s">
        <v>316</v>
      </c>
      <c r="Q429" s="461">
        <v>0.7944444444444444</v>
      </c>
      <c r="R429" s="433">
        <v>44831</v>
      </c>
      <c r="S429" s="331" t="s">
        <v>318</v>
      </c>
      <c r="T429" s="331" t="s">
        <v>343</v>
      </c>
      <c r="U429" s="259">
        <v>2</v>
      </c>
      <c r="V429" s="259">
        <v>1</v>
      </c>
      <c r="W429" s="259">
        <v>3</v>
      </c>
      <c r="X429" s="259">
        <v>20000</v>
      </c>
      <c r="Y429" s="332">
        <v>407</v>
      </c>
      <c r="Z429" s="332">
        <v>406</v>
      </c>
      <c r="AA429" s="332">
        <v>405</v>
      </c>
      <c r="AB429" s="332">
        <v>234</v>
      </c>
      <c r="AC429" s="332">
        <v>234</v>
      </c>
      <c r="AD429" s="332">
        <v>233</v>
      </c>
      <c r="AE429" s="332">
        <v>22.7</v>
      </c>
      <c r="AF429" s="332">
        <v>12.8</v>
      </c>
      <c r="AG429" s="332">
        <v>40.9</v>
      </c>
      <c r="AH429" s="332">
        <v>18.5</v>
      </c>
      <c r="AI429" s="332"/>
      <c r="AJ429" s="332"/>
      <c r="AK429" s="332"/>
      <c r="AL429" s="332"/>
      <c r="AM429" s="332">
        <v>22.8</v>
      </c>
      <c r="AN429" s="332">
        <v>20.5</v>
      </c>
      <c r="AO429" s="332">
        <v>39.9</v>
      </c>
      <c r="AP429" s="332">
        <v>13.7</v>
      </c>
      <c r="AQ429" s="332"/>
      <c r="AR429" s="332"/>
      <c r="AS429" s="332"/>
      <c r="AT429" s="332"/>
      <c r="AU429" s="332"/>
      <c r="AV429" s="332"/>
      <c r="AW429" s="332"/>
      <c r="AX429" s="332"/>
      <c r="AY429" s="332">
        <v>0.86</v>
      </c>
      <c r="AZ429" s="332">
        <v>0.87</v>
      </c>
      <c r="BA429" s="332">
        <v>0.85</v>
      </c>
      <c r="BB429" s="261">
        <v>407</v>
      </c>
      <c r="BC429" s="261">
        <v>406</v>
      </c>
      <c r="BD429" s="261">
        <v>404</v>
      </c>
      <c r="BE429" s="261">
        <v>234</v>
      </c>
      <c r="BF429" s="261">
        <v>235</v>
      </c>
      <c r="BG429" s="261">
        <v>233</v>
      </c>
      <c r="BH429" s="261">
        <v>14.8</v>
      </c>
      <c r="BI429" s="261">
        <v>21</v>
      </c>
      <c r="BJ429" s="261">
        <v>45.6</v>
      </c>
      <c r="BK429" s="261">
        <v>4.4000000000000004</v>
      </c>
      <c r="BL429" s="261"/>
      <c r="BM429" s="261"/>
      <c r="BN429" s="261"/>
      <c r="BO429" s="261"/>
      <c r="BP429" s="261">
        <v>14.7</v>
      </c>
      <c r="BQ429" s="261">
        <v>22.2</v>
      </c>
      <c r="BR429" s="261">
        <v>48.4</v>
      </c>
      <c r="BS429" s="261">
        <v>4.3</v>
      </c>
      <c r="BT429" s="261"/>
      <c r="BU429" s="261"/>
      <c r="BV429" s="261"/>
      <c r="BW429" s="261"/>
      <c r="BX429" s="261"/>
      <c r="BY429" s="261"/>
      <c r="BZ429" s="261"/>
      <c r="CA429" s="261"/>
      <c r="CB429" s="261">
        <v>0.86</v>
      </c>
      <c r="CC429" s="261">
        <v>0.89</v>
      </c>
      <c r="CD429" s="261">
        <v>0.85</v>
      </c>
      <c r="CE429" s="333"/>
      <c r="CF429" s="333"/>
      <c r="CG429" s="333"/>
      <c r="CH429" s="333"/>
      <c r="CI429" s="333"/>
      <c r="CJ429" s="333"/>
      <c r="CK429" s="333"/>
      <c r="CL429" s="333"/>
      <c r="CM429" s="333"/>
      <c r="CN429" s="333"/>
      <c r="CO429" s="333"/>
      <c r="CP429" s="333"/>
      <c r="CQ429" s="333"/>
      <c r="CR429" s="333"/>
      <c r="CS429" s="333"/>
      <c r="CT429" s="333"/>
      <c r="CU429" s="333"/>
      <c r="CV429" s="333"/>
      <c r="CW429" s="333"/>
      <c r="CX429" s="333"/>
      <c r="CY429" s="333"/>
      <c r="CZ429" s="333"/>
      <c r="DA429" s="333"/>
      <c r="DB429" s="374"/>
      <c r="DC429" s="154"/>
      <c r="DD429" s="179">
        <f t="shared" si="291"/>
        <v>227.7969190466699</v>
      </c>
      <c r="DE429" s="179">
        <f t="shared" si="292"/>
        <v>9.9650162499999997</v>
      </c>
      <c r="DF429" s="179">
        <f t="shared" si="293"/>
        <v>5.61904</v>
      </c>
      <c r="DG429" s="179">
        <f t="shared" si="294"/>
        <v>17.954588749999999</v>
      </c>
      <c r="DH429" s="180">
        <f t="shared" si="295"/>
        <v>40.9</v>
      </c>
      <c r="DI429" s="181">
        <f t="shared" si="314"/>
        <v>0</v>
      </c>
      <c r="DJ429" s="182">
        <f t="shared" si="309"/>
        <v>1</v>
      </c>
      <c r="DK429" s="182">
        <f t="shared" si="310"/>
        <v>0</v>
      </c>
      <c r="DL429" s="182">
        <f t="shared" si="315"/>
        <v>0</v>
      </c>
      <c r="DM429" s="182">
        <f t="shared" si="316"/>
        <v>0</v>
      </c>
      <c r="DN429" s="182">
        <f t="shared" si="317"/>
        <v>0</v>
      </c>
      <c r="DO429" s="182">
        <f t="shared" si="296"/>
        <v>1</v>
      </c>
      <c r="DP429" s="182">
        <f t="shared" si="297"/>
        <v>0</v>
      </c>
      <c r="DQ429" s="25">
        <f t="shared" si="298"/>
        <v>0</v>
      </c>
      <c r="DR429" s="169"/>
      <c r="DS429" s="166" t="str">
        <f t="shared" si="318"/>
        <v>A</v>
      </c>
      <c r="DT429" s="166" t="str">
        <f t="shared" si="319"/>
        <v>C</v>
      </c>
      <c r="DU429" s="167">
        <f t="shared" si="320"/>
        <v>3</v>
      </c>
      <c r="DV429" s="153" t="str">
        <f>VLOOKUP(M429,'Data Master kondisi'!$O$3:$P$11,2,FALSE)</f>
        <v>Y</v>
      </c>
      <c r="DW429" s="153">
        <f>LOOKUP(DV429,{"X","X","X","Y","Y","Y","Z","Z","Z"},{6,6,6,4,4,4,2,2,2})</f>
        <v>4</v>
      </c>
      <c r="DX429" s="153">
        <f t="shared" si="299"/>
        <v>2</v>
      </c>
      <c r="DY429" s="153">
        <f t="shared" si="321"/>
        <v>9</v>
      </c>
      <c r="DZ429" s="153" t="str">
        <f>VLOOKUP(G429,'Data Master class'!$A$5:$D$12,3,FALSE)</f>
        <v>A</v>
      </c>
      <c r="EA429" s="160" t="str">
        <f t="shared" si="322"/>
        <v>KURANG</v>
      </c>
      <c r="EB429" s="156"/>
      <c r="EC429" s="153">
        <f>VLOOKUP(G429,'Data Master class'!$A$5:$D$12,2,FALSE)</f>
        <v>5</v>
      </c>
      <c r="ED429" s="153" t="str">
        <f>VLOOKUP(H429,'Data Master class'!$E$5:$G$6,3,FALSE)</f>
        <v>X</v>
      </c>
      <c r="EE429" s="153">
        <f>VLOOKUP(H429,'Data Master class'!$E$5:$G$6,2,FALSE)</f>
        <v>2</v>
      </c>
      <c r="EF429" s="153">
        <f t="shared" si="323"/>
        <v>7</v>
      </c>
      <c r="EG429" s="153" t="str">
        <f t="shared" si="324"/>
        <v>CLASS 2</v>
      </c>
      <c r="EH429" s="153">
        <f t="shared" si="325"/>
        <v>16</v>
      </c>
      <c r="EI429" s="171"/>
      <c r="EJ429" s="441">
        <f t="shared" si="300"/>
        <v>0.10863874345549748</v>
      </c>
      <c r="EK429" s="441">
        <f t="shared" si="301"/>
        <v>0.49738219895287961</v>
      </c>
      <c r="EL429" s="441">
        <f t="shared" si="302"/>
        <v>0.60602094240837678</v>
      </c>
      <c r="EM429" s="442">
        <f t="shared" si="326"/>
        <v>0.40401396160558462</v>
      </c>
      <c r="EN429" s="443" t="str">
        <f t="shared" si="327"/>
        <v>BURUK</v>
      </c>
      <c r="EO429" s="195"/>
      <c r="EP429" s="196" t="e">
        <f>'2. SUHU &amp; FISIK TRAFO'!CY429</f>
        <v>#NAME?</v>
      </c>
      <c r="EQ429" s="168" t="e">
        <f t="shared" si="332"/>
        <v>#NAME?</v>
      </c>
      <c r="ER429" s="189" t="e">
        <f t="shared" si="328"/>
        <v>#NAME?</v>
      </c>
      <c r="ES429" s="195"/>
      <c r="ET429" s="447">
        <f t="shared" si="311"/>
        <v>17.836699999999997</v>
      </c>
      <c r="EU429" s="447">
        <f t="shared" si="329"/>
        <v>14.269359999999999</v>
      </c>
      <c r="EV429" s="448">
        <f t="shared" si="303"/>
        <v>11.147937499999998</v>
      </c>
      <c r="EW429" s="449" t="str">
        <f t="shared" si="330"/>
        <v>BAIK</v>
      </c>
      <c r="EX429" s="721"/>
      <c r="EY429" s="447">
        <f t="shared" si="312"/>
        <v>19.023</v>
      </c>
      <c r="EZ429" s="447">
        <f t="shared" si="304"/>
        <v>15.218400000000001</v>
      </c>
      <c r="FA429" s="448">
        <f t="shared" si="313"/>
        <v>11.889374999999999</v>
      </c>
      <c r="FB429" s="449" t="str">
        <f t="shared" si="305"/>
        <v>BAIK</v>
      </c>
      <c r="FC429" s="195"/>
      <c r="FD429" s="453">
        <f t="shared" si="306"/>
        <v>18.5</v>
      </c>
      <c r="FE429" s="454">
        <f t="shared" si="307"/>
        <v>231.21387283236993</v>
      </c>
      <c r="FF429" s="725">
        <f t="shared" si="308"/>
        <v>8.0012500000000006</v>
      </c>
      <c r="FG429" s="202" t="str">
        <f t="shared" si="331"/>
        <v>BAIK</v>
      </c>
    </row>
    <row r="430" spans="1:163">
      <c r="A430" s="347">
        <v>418</v>
      </c>
      <c r="B430" s="764" t="s">
        <v>2232</v>
      </c>
      <c r="C430" s="331" t="s">
        <v>2268</v>
      </c>
      <c r="D430" s="259" t="s">
        <v>1815</v>
      </c>
      <c r="E430" s="319" t="s">
        <v>1689</v>
      </c>
      <c r="F430" s="319" t="s">
        <v>2269</v>
      </c>
      <c r="G430" s="208" t="s">
        <v>204</v>
      </c>
      <c r="H430" s="214" t="s">
        <v>208</v>
      </c>
      <c r="I430" s="463" t="s">
        <v>2270</v>
      </c>
      <c r="J430" s="462" t="s">
        <v>2271</v>
      </c>
      <c r="K430" s="259" t="s">
        <v>315</v>
      </c>
      <c r="L430" s="259" t="s">
        <v>342</v>
      </c>
      <c r="M430" s="259">
        <v>100</v>
      </c>
      <c r="N430" s="259">
        <v>10233723</v>
      </c>
      <c r="O430" s="259">
        <v>2010</v>
      </c>
      <c r="P430" s="259" t="s">
        <v>316</v>
      </c>
      <c r="Q430" s="461">
        <v>0.83194444444444438</v>
      </c>
      <c r="R430" s="433">
        <v>44833</v>
      </c>
      <c r="S430" s="331" t="s">
        <v>318</v>
      </c>
      <c r="T430" s="331" t="s">
        <v>343</v>
      </c>
      <c r="U430" s="259">
        <v>2</v>
      </c>
      <c r="V430" s="259">
        <v>2</v>
      </c>
      <c r="W430" s="259">
        <v>3</v>
      </c>
      <c r="X430" s="259">
        <v>20000</v>
      </c>
      <c r="Y430" s="332">
        <v>405</v>
      </c>
      <c r="Z430" s="332">
        <v>401</v>
      </c>
      <c r="AA430" s="332">
        <v>403</v>
      </c>
      <c r="AB430" s="332">
        <v>232</v>
      </c>
      <c r="AC430" s="332">
        <v>233</v>
      </c>
      <c r="AD430" s="332">
        <v>230</v>
      </c>
      <c r="AE430" s="332">
        <v>31.3</v>
      </c>
      <c r="AF430" s="332">
        <v>43.5</v>
      </c>
      <c r="AG430" s="332">
        <v>76.099999999999994</v>
      </c>
      <c r="AH430" s="332">
        <v>33.9</v>
      </c>
      <c r="AI430" s="332">
        <v>25.2</v>
      </c>
      <c r="AJ430" s="332">
        <v>35.1</v>
      </c>
      <c r="AK430" s="332">
        <v>37.799999999999997</v>
      </c>
      <c r="AL430" s="332">
        <v>35.200000000000003</v>
      </c>
      <c r="AM430" s="332">
        <v>5.4</v>
      </c>
      <c r="AN430" s="332">
        <v>7.9</v>
      </c>
      <c r="AO430" s="332">
        <v>39.299999999999997</v>
      </c>
      <c r="AP430" s="332">
        <v>36.6</v>
      </c>
      <c r="AQ430" s="332"/>
      <c r="AR430" s="332"/>
      <c r="AS430" s="332"/>
      <c r="AT430" s="332"/>
      <c r="AU430" s="332"/>
      <c r="AV430" s="332"/>
      <c r="AW430" s="332"/>
      <c r="AX430" s="332"/>
      <c r="AY430" s="332">
        <v>0.89</v>
      </c>
      <c r="AZ430" s="332">
        <v>0.87</v>
      </c>
      <c r="BA430" s="332">
        <v>0.86</v>
      </c>
      <c r="BB430" s="261">
        <v>395</v>
      </c>
      <c r="BC430" s="261">
        <v>393</v>
      </c>
      <c r="BD430" s="261">
        <v>390</v>
      </c>
      <c r="BE430" s="261">
        <v>226</v>
      </c>
      <c r="BF430" s="261">
        <v>223</v>
      </c>
      <c r="BG430" s="261">
        <v>225</v>
      </c>
      <c r="BH430" s="261">
        <v>18.399999999999999</v>
      </c>
      <c r="BI430" s="261">
        <v>27.2</v>
      </c>
      <c r="BJ430" s="261">
        <v>51.1</v>
      </c>
      <c r="BK430" s="261">
        <v>25.7</v>
      </c>
      <c r="BL430" s="261">
        <v>11.3</v>
      </c>
      <c r="BM430" s="261">
        <v>21.3</v>
      </c>
      <c r="BN430" s="261">
        <v>35.200000000000003</v>
      </c>
      <c r="BO430" s="261">
        <v>16.5</v>
      </c>
      <c r="BP430" s="261">
        <v>5.5</v>
      </c>
      <c r="BQ430" s="261">
        <v>5.7</v>
      </c>
      <c r="BR430" s="261">
        <v>23.5</v>
      </c>
      <c r="BS430" s="261">
        <v>7.8</v>
      </c>
      <c r="BT430" s="261"/>
      <c r="BU430" s="261"/>
      <c r="BV430" s="261"/>
      <c r="BW430" s="261"/>
      <c r="BX430" s="261"/>
      <c r="BY430" s="261"/>
      <c r="BZ430" s="261"/>
      <c r="CA430" s="261"/>
      <c r="CB430" s="261">
        <v>0.88</v>
      </c>
      <c r="CC430" s="261">
        <v>0.86</v>
      </c>
      <c r="CD430" s="261">
        <v>0.87</v>
      </c>
      <c r="CE430" s="333"/>
      <c r="CF430" s="333"/>
      <c r="CG430" s="333"/>
      <c r="CH430" s="333"/>
      <c r="CI430" s="333"/>
      <c r="CJ430" s="333"/>
      <c r="CK430" s="333"/>
      <c r="CL430" s="333"/>
      <c r="CM430" s="333"/>
      <c r="CN430" s="333"/>
      <c r="CO430" s="333"/>
      <c r="CP430" s="333"/>
      <c r="CQ430" s="333"/>
      <c r="CR430" s="333"/>
      <c r="CS430" s="333"/>
      <c r="CT430" s="333"/>
      <c r="CU430" s="333"/>
      <c r="CV430" s="333"/>
      <c r="CW430" s="333"/>
      <c r="CX430" s="333"/>
      <c r="CY430" s="333"/>
      <c r="CZ430" s="333"/>
      <c r="DA430" s="333"/>
      <c r="DB430" s="374"/>
      <c r="DC430" s="154"/>
      <c r="DD430" s="179">
        <f t="shared" si="291"/>
        <v>143.4329235932816</v>
      </c>
      <c r="DE430" s="179">
        <f t="shared" si="292"/>
        <v>21.822047000000001</v>
      </c>
      <c r="DF430" s="179">
        <f t="shared" si="293"/>
        <v>30.327764999999999</v>
      </c>
      <c r="DG430" s="179">
        <f t="shared" si="294"/>
        <v>53.056158999999994</v>
      </c>
      <c r="DH430" s="180">
        <f t="shared" si="295"/>
        <v>76.099999999999994</v>
      </c>
      <c r="DI430" s="181">
        <f t="shared" si="314"/>
        <v>0</v>
      </c>
      <c r="DJ430" s="182">
        <f t="shared" si="309"/>
        <v>0</v>
      </c>
      <c r="DK430" s="182">
        <f t="shared" si="310"/>
        <v>1</v>
      </c>
      <c r="DL430" s="182">
        <f t="shared" si="315"/>
        <v>0</v>
      </c>
      <c r="DM430" s="182">
        <f t="shared" si="316"/>
        <v>0</v>
      </c>
      <c r="DN430" s="182">
        <f t="shared" si="317"/>
        <v>0</v>
      </c>
      <c r="DO430" s="182">
        <f t="shared" si="296"/>
        <v>0</v>
      </c>
      <c r="DP430" s="182">
        <f t="shared" si="297"/>
        <v>1</v>
      </c>
      <c r="DQ430" s="25">
        <f t="shared" si="298"/>
        <v>0</v>
      </c>
      <c r="DR430" s="169"/>
      <c r="DS430" s="166" t="str">
        <f t="shared" si="318"/>
        <v>A</v>
      </c>
      <c r="DT430" s="166" t="str">
        <f t="shared" si="319"/>
        <v>B</v>
      </c>
      <c r="DU430" s="167">
        <f t="shared" si="320"/>
        <v>2</v>
      </c>
      <c r="DV430" s="153" t="str">
        <f>VLOOKUP(M430,'Data Master kondisi'!$O$3:$P$11,2,FALSE)</f>
        <v>Z</v>
      </c>
      <c r="DW430" s="153">
        <f>LOOKUP(DV430,{"X","X","X","Y","Y","Y","Z","Z","Z"},{6,6,6,4,4,4,2,2,2})</f>
        <v>2</v>
      </c>
      <c r="DX430" s="153">
        <f t="shared" si="299"/>
        <v>1</v>
      </c>
      <c r="DY430" s="153">
        <f t="shared" si="321"/>
        <v>5</v>
      </c>
      <c r="DZ430" s="153" t="str">
        <f>VLOOKUP(G430,'Data Master class'!$A$5:$D$12,3,FALSE)</f>
        <v>A</v>
      </c>
      <c r="EA430" s="160" t="str">
        <f t="shared" si="322"/>
        <v>BAIK</v>
      </c>
      <c r="EB430" s="156"/>
      <c r="EC430" s="153">
        <f>VLOOKUP(G430,'Data Master class'!$A$5:$D$12,2,FALSE)</f>
        <v>5</v>
      </c>
      <c r="ED430" s="153" t="str">
        <f>VLOOKUP(H430,'Data Master class'!$E$5:$G$6,3,FALSE)</f>
        <v>X</v>
      </c>
      <c r="EE430" s="153">
        <f>VLOOKUP(H430,'Data Master class'!$E$5:$G$6,2,FALSE)</f>
        <v>2</v>
      </c>
      <c r="EF430" s="153">
        <f t="shared" si="323"/>
        <v>7</v>
      </c>
      <c r="EG430" s="153" t="str">
        <f t="shared" si="324"/>
        <v>CLASS 2</v>
      </c>
      <c r="EH430" s="153">
        <f t="shared" si="325"/>
        <v>12</v>
      </c>
      <c r="EI430" s="171"/>
      <c r="EJ430" s="441">
        <f t="shared" si="300"/>
        <v>0.37773359840954263</v>
      </c>
      <c r="EK430" s="441">
        <f t="shared" si="301"/>
        <v>0.13518886679920461</v>
      </c>
      <c r="EL430" s="441">
        <f t="shared" si="302"/>
        <v>0.51292246520874774</v>
      </c>
      <c r="EM430" s="442">
        <f t="shared" si="326"/>
        <v>0.34194831013916493</v>
      </c>
      <c r="EN430" s="443" t="str">
        <f t="shared" si="327"/>
        <v>BURUK</v>
      </c>
      <c r="EO430" s="195"/>
      <c r="EP430" s="196" t="e">
        <f>'2. SUHU &amp; FISIK TRAFO'!CY430</f>
        <v>#NAME?</v>
      </c>
      <c r="EQ430" s="168" t="e">
        <f t="shared" si="332"/>
        <v>#NAME?</v>
      </c>
      <c r="ER430" s="189" t="e">
        <f t="shared" si="328"/>
        <v>#NAME?</v>
      </c>
      <c r="ES430" s="195"/>
      <c r="ET430" s="447">
        <f t="shared" si="311"/>
        <v>34.900100000000002</v>
      </c>
      <c r="EU430" s="447">
        <f t="shared" si="329"/>
        <v>27.920080000000002</v>
      </c>
      <c r="EV430" s="448">
        <f t="shared" si="303"/>
        <v>34.900100000000002</v>
      </c>
      <c r="EW430" s="449" t="str">
        <f t="shared" si="330"/>
        <v>BAIK</v>
      </c>
      <c r="EX430" s="721"/>
      <c r="EY430" s="447">
        <f t="shared" si="312"/>
        <v>21.721499999999999</v>
      </c>
      <c r="EZ430" s="447">
        <f t="shared" si="304"/>
        <v>17.377199999999998</v>
      </c>
      <c r="FA430" s="448">
        <f t="shared" si="313"/>
        <v>21.721499999999999</v>
      </c>
      <c r="FB430" s="449" t="str">
        <f t="shared" si="305"/>
        <v>BAIK</v>
      </c>
      <c r="FC430" s="195"/>
      <c r="FD430" s="453">
        <f t="shared" si="306"/>
        <v>33.9</v>
      </c>
      <c r="FE430" s="454">
        <f t="shared" si="307"/>
        <v>144.50867052023122</v>
      </c>
      <c r="FF430" s="725">
        <f t="shared" si="308"/>
        <v>23.4588</v>
      </c>
      <c r="FG430" s="202" t="str">
        <f t="shared" si="331"/>
        <v>BURUK</v>
      </c>
    </row>
    <row r="431" spans="1:163">
      <c r="A431" s="347">
        <v>419</v>
      </c>
      <c r="B431" s="764" t="s">
        <v>2232</v>
      </c>
      <c r="C431" s="331" t="s">
        <v>2272</v>
      </c>
      <c r="D431" s="259" t="s">
        <v>2246</v>
      </c>
      <c r="E431" s="319" t="s">
        <v>1689</v>
      </c>
      <c r="F431" s="319" t="s">
        <v>2265</v>
      </c>
      <c r="G431" s="208" t="s">
        <v>204</v>
      </c>
      <c r="H431" s="214" t="s">
        <v>208</v>
      </c>
      <c r="I431" s="463" t="s">
        <v>2273</v>
      </c>
      <c r="J431" s="462" t="s">
        <v>2274</v>
      </c>
      <c r="K431" s="259" t="s">
        <v>315</v>
      </c>
      <c r="L431" s="259" t="s">
        <v>440</v>
      </c>
      <c r="M431" s="259">
        <v>50</v>
      </c>
      <c r="N431" s="259">
        <v>1905031235</v>
      </c>
      <c r="O431" s="259">
        <v>2019</v>
      </c>
      <c r="P431" s="259" t="s">
        <v>316</v>
      </c>
      <c r="Q431" s="461">
        <v>0.8125</v>
      </c>
      <c r="R431" s="433">
        <v>44833</v>
      </c>
      <c r="S431" s="331" t="s">
        <v>318</v>
      </c>
      <c r="T431" s="331" t="s">
        <v>343</v>
      </c>
      <c r="U431" s="259">
        <v>2</v>
      </c>
      <c r="V431" s="259">
        <v>1</v>
      </c>
      <c r="W431" s="259">
        <v>3</v>
      </c>
      <c r="X431" s="259">
        <v>20000</v>
      </c>
      <c r="Y431" s="332">
        <v>400</v>
      </c>
      <c r="Z431" s="332">
        <v>396</v>
      </c>
      <c r="AA431" s="332">
        <v>400</v>
      </c>
      <c r="AB431" s="332">
        <v>231</v>
      </c>
      <c r="AC431" s="332">
        <v>229</v>
      </c>
      <c r="AD431" s="332">
        <v>230</v>
      </c>
      <c r="AE431" s="332">
        <v>58.9</v>
      </c>
      <c r="AF431" s="332">
        <v>71.599999999999994</v>
      </c>
      <c r="AG431" s="332">
        <v>33</v>
      </c>
      <c r="AH431" s="332">
        <v>42.8</v>
      </c>
      <c r="AI431" s="332"/>
      <c r="AJ431" s="332"/>
      <c r="AK431" s="332"/>
      <c r="AL431" s="332"/>
      <c r="AM431" s="332">
        <v>55</v>
      </c>
      <c r="AN431" s="332">
        <v>74.7</v>
      </c>
      <c r="AO431" s="332">
        <v>32.5</v>
      </c>
      <c r="AP431" s="332">
        <v>45.1</v>
      </c>
      <c r="AQ431" s="332"/>
      <c r="AR431" s="332"/>
      <c r="AS431" s="332"/>
      <c r="AT431" s="332"/>
      <c r="AU431" s="332"/>
      <c r="AV431" s="332"/>
      <c r="AW431" s="332"/>
      <c r="AX431" s="332"/>
      <c r="AY431" s="332">
        <v>0.85</v>
      </c>
      <c r="AZ431" s="332">
        <v>0.87</v>
      </c>
      <c r="BA431" s="332">
        <v>0.86</v>
      </c>
      <c r="BB431" s="261">
        <v>396</v>
      </c>
      <c r="BC431" s="261">
        <v>390</v>
      </c>
      <c r="BD431" s="261">
        <v>393</v>
      </c>
      <c r="BE431" s="261">
        <v>228</v>
      </c>
      <c r="BF431" s="261">
        <v>226</v>
      </c>
      <c r="BG431" s="261">
        <v>225</v>
      </c>
      <c r="BH431" s="261">
        <v>42.8</v>
      </c>
      <c r="BI431" s="261">
        <v>78.3</v>
      </c>
      <c r="BJ431" s="261">
        <v>33.299999999999997</v>
      </c>
      <c r="BK431" s="261">
        <v>46.5</v>
      </c>
      <c r="BL431" s="261"/>
      <c r="BM431" s="261"/>
      <c r="BN431" s="261"/>
      <c r="BO431" s="261"/>
      <c r="BP431" s="261">
        <v>44.6</v>
      </c>
      <c r="BQ431" s="261">
        <v>77.3</v>
      </c>
      <c r="BR431" s="261">
        <v>31.3</v>
      </c>
      <c r="BS431" s="261">
        <v>48.6</v>
      </c>
      <c r="BT431" s="261"/>
      <c r="BU431" s="261"/>
      <c r="BV431" s="261"/>
      <c r="BW431" s="261"/>
      <c r="BX431" s="261"/>
      <c r="BY431" s="261"/>
      <c r="BZ431" s="261"/>
      <c r="CA431" s="261"/>
      <c r="CB431" s="261">
        <v>0.88</v>
      </c>
      <c r="CC431" s="261">
        <v>0.86</v>
      </c>
      <c r="CD431" s="261">
        <v>0.87</v>
      </c>
      <c r="CE431" s="333"/>
      <c r="CF431" s="333"/>
      <c r="CG431" s="333"/>
      <c r="CH431" s="333"/>
      <c r="CI431" s="333"/>
      <c r="CJ431" s="333"/>
      <c r="CK431" s="333"/>
      <c r="CL431" s="333"/>
      <c r="CM431" s="333"/>
      <c r="CN431" s="333"/>
      <c r="CO431" s="333"/>
      <c r="CP431" s="333"/>
      <c r="CQ431" s="333"/>
      <c r="CR431" s="333"/>
      <c r="CS431" s="333"/>
      <c r="CT431" s="333"/>
      <c r="CU431" s="333"/>
      <c r="CV431" s="333"/>
      <c r="CW431" s="333"/>
      <c r="CX431" s="333"/>
      <c r="CY431" s="333"/>
      <c r="CZ431" s="333"/>
      <c r="DA431" s="333"/>
      <c r="DB431" s="374"/>
      <c r="DC431" s="154"/>
      <c r="DD431" s="179">
        <f t="shared" si="291"/>
        <v>72.495988555299931</v>
      </c>
      <c r="DE431" s="179">
        <f t="shared" si="292"/>
        <v>81.24587466666668</v>
      </c>
      <c r="DF431" s="179">
        <f t="shared" si="293"/>
        <v>98.764085333333341</v>
      </c>
      <c r="DG431" s="179">
        <f t="shared" si="294"/>
        <v>45.519760000000005</v>
      </c>
      <c r="DH431" s="180">
        <f t="shared" si="295"/>
        <v>71.599999999999994</v>
      </c>
      <c r="DI431" s="181">
        <f t="shared" si="314"/>
        <v>0</v>
      </c>
      <c r="DJ431" s="182">
        <f t="shared" si="309"/>
        <v>0</v>
      </c>
      <c r="DK431" s="182">
        <f t="shared" si="310"/>
        <v>0</v>
      </c>
      <c r="DL431" s="182">
        <f t="shared" si="315"/>
        <v>1</v>
      </c>
      <c r="DM431" s="182">
        <f t="shared" si="316"/>
        <v>0</v>
      </c>
      <c r="DN431" s="182">
        <f t="shared" si="317"/>
        <v>0</v>
      </c>
      <c r="DO431" s="182">
        <f t="shared" si="296"/>
        <v>0</v>
      </c>
      <c r="DP431" s="182">
        <f t="shared" si="297"/>
        <v>0</v>
      </c>
      <c r="DQ431" s="25">
        <f t="shared" si="298"/>
        <v>1</v>
      </c>
      <c r="DR431" s="169"/>
      <c r="DS431" s="166" t="str">
        <f t="shared" si="318"/>
        <v>B</v>
      </c>
      <c r="DT431" s="166" t="str">
        <f t="shared" si="319"/>
        <v>B</v>
      </c>
      <c r="DU431" s="167">
        <f t="shared" si="320"/>
        <v>5</v>
      </c>
      <c r="DV431" s="153" t="str">
        <f>VLOOKUP(M431,'Data Master kondisi'!$O$3:$P$11,2,FALSE)</f>
        <v>Z</v>
      </c>
      <c r="DW431" s="153">
        <f>LOOKUP(DV431,{"X","X","X","Y","Y","Y","Z","Z","Z"},{6,6,6,4,4,4,2,2,2})</f>
        <v>2</v>
      </c>
      <c r="DX431" s="153">
        <f t="shared" si="299"/>
        <v>1</v>
      </c>
      <c r="DY431" s="153">
        <f t="shared" si="321"/>
        <v>8</v>
      </c>
      <c r="DZ431" s="153" t="str">
        <f>VLOOKUP(G431,'Data Master class'!$A$5:$D$12,3,FALSE)</f>
        <v>A</v>
      </c>
      <c r="EA431" s="160" t="str">
        <f t="shared" si="322"/>
        <v>CUKUP</v>
      </c>
      <c r="EB431" s="156"/>
      <c r="EC431" s="153">
        <f>VLOOKUP(G431,'Data Master class'!$A$5:$D$12,2,FALSE)</f>
        <v>5</v>
      </c>
      <c r="ED431" s="153" t="str">
        <f>VLOOKUP(H431,'Data Master class'!$E$5:$G$6,3,FALSE)</f>
        <v>X</v>
      </c>
      <c r="EE431" s="153">
        <f>VLOOKUP(H431,'Data Master class'!$E$5:$G$6,2,FALSE)</f>
        <v>2</v>
      </c>
      <c r="EF431" s="153">
        <f t="shared" si="323"/>
        <v>7</v>
      </c>
      <c r="EG431" s="153" t="str">
        <f t="shared" si="324"/>
        <v>CLASS 2</v>
      </c>
      <c r="EH431" s="153">
        <f t="shared" si="325"/>
        <v>15</v>
      </c>
      <c r="EI431" s="171"/>
      <c r="EJ431" s="441">
        <f t="shared" si="300"/>
        <v>8.0733944954128417E-2</v>
      </c>
      <c r="EK431" s="441">
        <f t="shared" si="301"/>
        <v>0.31376146788990816</v>
      </c>
      <c r="EL431" s="441">
        <f t="shared" si="302"/>
        <v>0.39449541284403672</v>
      </c>
      <c r="EM431" s="442">
        <f t="shared" si="326"/>
        <v>0.26299694189602446</v>
      </c>
      <c r="EN431" s="443" t="str">
        <f t="shared" si="327"/>
        <v>KURANG</v>
      </c>
      <c r="EO431" s="195"/>
      <c r="EP431" s="196" t="e">
        <f>'2. SUHU &amp; FISIK TRAFO'!CY431</f>
        <v>#NAME?</v>
      </c>
      <c r="EQ431" s="168" t="e">
        <f t="shared" si="332"/>
        <v>#NAME?</v>
      </c>
      <c r="ER431" s="189" t="e">
        <f t="shared" si="328"/>
        <v>#NAME?</v>
      </c>
      <c r="ES431" s="195"/>
      <c r="ET431" s="447">
        <f t="shared" si="311"/>
        <v>37.592299999999994</v>
      </c>
      <c r="EU431" s="447">
        <f t="shared" si="329"/>
        <v>30.073839999999997</v>
      </c>
      <c r="EV431" s="448">
        <f t="shared" si="303"/>
        <v>75.184599999999989</v>
      </c>
      <c r="EW431" s="449" t="str">
        <f t="shared" si="330"/>
        <v>CUKUP</v>
      </c>
      <c r="EX431" s="721"/>
      <c r="EY431" s="447">
        <f t="shared" si="312"/>
        <v>34.9467</v>
      </c>
      <c r="EZ431" s="447">
        <f t="shared" si="304"/>
        <v>27.957360000000001</v>
      </c>
      <c r="FA431" s="448">
        <f t="shared" si="313"/>
        <v>69.8934</v>
      </c>
      <c r="FB431" s="449" t="str">
        <f t="shared" si="305"/>
        <v>CUKUP</v>
      </c>
      <c r="FC431" s="195"/>
      <c r="FD431" s="453">
        <f t="shared" si="306"/>
        <v>42.8</v>
      </c>
      <c r="FE431" s="454">
        <f t="shared" si="307"/>
        <v>72.25433526011561</v>
      </c>
      <c r="FF431" s="725">
        <f t="shared" si="308"/>
        <v>59.235199999999999</v>
      </c>
      <c r="FG431" s="202" t="str">
        <f t="shared" si="331"/>
        <v>BURUK</v>
      </c>
    </row>
    <row r="432" spans="1:163">
      <c r="A432" s="347">
        <v>420</v>
      </c>
      <c r="B432" s="764" t="s">
        <v>2232</v>
      </c>
      <c r="C432" s="331" t="s">
        <v>2275</v>
      </c>
      <c r="D432" s="259" t="s">
        <v>2246</v>
      </c>
      <c r="E432" s="319" t="s">
        <v>1689</v>
      </c>
      <c r="F432" s="319" t="s">
        <v>2260</v>
      </c>
      <c r="G432" s="208" t="s">
        <v>204</v>
      </c>
      <c r="H432" s="214" t="s">
        <v>208</v>
      </c>
      <c r="I432" s="463" t="s">
        <v>2276</v>
      </c>
      <c r="J432" s="462" t="s">
        <v>2277</v>
      </c>
      <c r="K432" s="259" t="s">
        <v>315</v>
      </c>
      <c r="L432" s="259" t="s">
        <v>414</v>
      </c>
      <c r="M432" s="259">
        <v>100</v>
      </c>
      <c r="N432" s="259" t="s">
        <v>2278</v>
      </c>
      <c r="O432" s="259">
        <v>2011</v>
      </c>
      <c r="P432" s="259" t="s">
        <v>316</v>
      </c>
      <c r="Q432" s="461">
        <v>0.78194444444444444</v>
      </c>
      <c r="R432" s="433">
        <v>44833</v>
      </c>
      <c r="S432" s="331" t="s">
        <v>318</v>
      </c>
      <c r="T432" s="331" t="s">
        <v>343</v>
      </c>
      <c r="U432" s="259">
        <v>3</v>
      </c>
      <c r="V432" s="259">
        <v>2</v>
      </c>
      <c r="W432" s="259">
        <v>3</v>
      </c>
      <c r="X432" s="259">
        <v>20000</v>
      </c>
      <c r="Y432" s="332">
        <v>406</v>
      </c>
      <c r="Z432" s="332">
        <v>404</v>
      </c>
      <c r="AA432" s="332">
        <v>404</v>
      </c>
      <c r="AB432" s="332">
        <v>234</v>
      </c>
      <c r="AC432" s="332">
        <v>234</v>
      </c>
      <c r="AD432" s="332">
        <v>232</v>
      </c>
      <c r="AE432" s="332">
        <v>34.700000000000003</v>
      </c>
      <c r="AF432" s="332">
        <v>25</v>
      </c>
      <c r="AG432" s="332">
        <v>22.3</v>
      </c>
      <c r="AH432" s="332">
        <v>19</v>
      </c>
      <c r="AI432" s="332">
        <v>5.5</v>
      </c>
      <c r="AJ432" s="332">
        <v>5.4</v>
      </c>
      <c r="AK432" s="332">
        <v>14.4</v>
      </c>
      <c r="AL432" s="332">
        <v>12.1</v>
      </c>
      <c r="AM432" s="332">
        <v>16.5</v>
      </c>
      <c r="AN432" s="332">
        <v>19.2</v>
      </c>
      <c r="AO432" s="332">
        <v>22.2</v>
      </c>
      <c r="AP432" s="332">
        <v>11.2</v>
      </c>
      <c r="AQ432" s="332"/>
      <c r="AR432" s="332"/>
      <c r="AS432" s="332"/>
      <c r="AT432" s="332"/>
      <c r="AU432" s="332"/>
      <c r="AV432" s="332"/>
      <c r="AW432" s="332"/>
      <c r="AX432" s="332"/>
      <c r="AY432" s="332">
        <v>0.86</v>
      </c>
      <c r="AZ432" s="332">
        <v>0.89</v>
      </c>
      <c r="BA432" s="332">
        <v>0.87</v>
      </c>
      <c r="BB432" s="261">
        <v>402</v>
      </c>
      <c r="BC432" s="261">
        <v>400</v>
      </c>
      <c r="BD432" s="261">
        <v>400</v>
      </c>
      <c r="BE432" s="261">
        <v>228</v>
      </c>
      <c r="BF432" s="261">
        <v>231</v>
      </c>
      <c r="BG432" s="261">
        <v>226</v>
      </c>
      <c r="BH432" s="261">
        <v>22.2</v>
      </c>
      <c r="BI432" s="261">
        <v>22</v>
      </c>
      <c r="BJ432" s="261">
        <v>16.399999999999999</v>
      </c>
      <c r="BK432" s="261">
        <v>4.5</v>
      </c>
      <c r="BL432" s="261">
        <v>5.3</v>
      </c>
      <c r="BM432" s="261">
        <v>5.3</v>
      </c>
      <c r="BN432" s="261">
        <v>3.3</v>
      </c>
      <c r="BO432" s="261">
        <v>7.6</v>
      </c>
      <c r="BP432" s="261">
        <v>10.5</v>
      </c>
      <c r="BQ432" s="261">
        <v>16.100000000000001</v>
      </c>
      <c r="BR432" s="261">
        <v>11.2</v>
      </c>
      <c r="BS432" s="261">
        <v>8.3000000000000007</v>
      </c>
      <c r="BT432" s="261"/>
      <c r="BU432" s="261"/>
      <c r="BV432" s="261"/>
      <c r="BW432" s="261"/>
      <c r="BX432" s="261"/>
      <c r="BY432" s="261"/>
      <c r="BZ432" s="261"/>
      <c r="CA432" s="261"/>
      <c r="CB432" s="261">
        <v>0.87</v>
      </c>
      <c r="CC432" s="261">
        <v>0.88</v>
      </c>
      <c r="CD432" s="261">
        <v>0.85</v>
      </c>
      <c r="CE432" s="333"/>
      <c r="CF432" s="333"/>
      <c r="CG432" s="333"/>
      <c r="CH432" s="333"/>
      <c r="CI432" s="333"/>
      <c r="CJ432" s="333"/>
      <c r="CK432" s="333"/>
      <c r="CL432" s="333"/>
      <c r="CM432" s="333"/>
      <c r="CN432" s="333"/>
      <c r="CO432" s="333"/>
      <c r="CP432" s="333"/>
      <c r="CQ432" s="333"/>
      <c r="CR432" s="333"/>
      <c r="CS432" s="333"/>
      <c r="CT432" s="333"/>
      <c r="CU432" s="333"/>
      <c r="CV432" s="333"/>
      <c r="CW432" s="333"/>
      <c r="CX432" s="333"/>
      <c r="CY432" s="333"/>
      <c r="CZ432" s="333"/>
      <c r="DA432" s="333"/>
      <c r="DB432" s="374"/>
      <c r="DC432" s="154"/>
      <c r="DD432" s="179">
        <f t="shared" si="291"/>
        <v>142.84217843844931</v>
      </c>
      <c r="DE432" s="179">
        <f t="shared" si="292"/>
        <v>24.292544666666668</v>
      </c>
      <c r="DF432" s="179">
        <f t="shared" si="293"/>
        <v>17.501833333333334</v>
      </c>
      <c r="DG432" s="179">
        <f t="shared" si="294"/>
        <v>15.611635333333334</v>
      </c>
      <c r="DH432" s="180">
        <f t="shared" si="295"/>
        <v>34.700000000000003</v>
      </c>
      <c r="DI432" s="181">
        <f t="shared" si="314"/>
        <v>0</v>
      </c>
      <c r="DJ432" s="182">
        <f t="shared" si="309"/>
        <v>1</v>
      </c>
      <c r="DK432" s="182">
        <f t="shared" si="310"/>
        <v>0</v>
      </c>
      <c r="DL432" s="182">
        <f t="shared" si="315"/>
        <v>0</v>
      </c>
      <c r="DM432" s="182">
        <f t="shared" si="316"/>
        <v>0</v>
      </c>
      <c r="DN432" s="182">
        <f t="shared" si="317"/>
        <v>0</v>
      </c>
      <c r="DO432" s="182">
        <f t="shared" si="296"/>
        <v>1</v>
      </c>
      <c r="DP432" s="182">
        <f t="shared" si="297"/>
        <v>0</v>
      </c>
      <c r="DQ432" s="25">
        <f t="shared" si="298"/>
        <v>0</v>
      </c>
      <c r="DR432" s="169"/>
      <c r="DS432" s="166" t="str">
        <f t="shared" si="318"/>
        <v>A</v>
      </c>
      <c r="DT432" s="166" t="str">
        <f t="shared" si="319"/>
        <v>A</v>
      </c>
      <c r="DU432" s="167">
        <f t="shared" si="320"/>
        <v>1</v>
      </c>
      <c r="DV432" s="153" t="str">
        <f>VLOOKUP(M432,'Data Master kondisi'!$O$3:$P$11,2,FALSE)</f>
        <v>Z</v>
      </c>
      <c r="DW432" s="153">
        <f>LOOKUP(DV432,{"X","X","X","Y","Y","Y","Z","Z","Z"},{6,6,6,4,4,4,2,2,2})</f>
        <v>2</v>
      </c>
      <c r="DX432" s="153">
        <f t="shared" si="299"/>
        <v>1</v>
      </c>
      <c r="DY432" s="153">
        <f t="shared" si="321"/>
        <v>4</v>
      </c>
      <c r="DZ432" s="153" t="str">
        <f>VLOOKUP(G432,'Data Master class'!$A$5:$D$12,3,FALSE)</f>
        <v>A</v>
      </c>
      <c r="EA432" s="160" t="str">
        <f t="shared" si="322"/>
        <v>BAIK</v>
      </c>
      <c r="EB432" s="156"/>
      <c r="EC432" s="153">
        <f>VLOOKUP(G432,'Data Master class'!$A$5:$D$12,2,FALSE)</f>
        <v>5</v>
      </c>
      <c r="ED432" s="153" t="str">
        <f>VLOOKUP(H432,'Data Master class'!$E$5:$G$6,3,FALSE)</f>
        <v>X</v>
      </c>
      <c r="EE432" s="153">
        <f>VLOOKUP(H432,'Data Master class'!$E$5:$G$6,2,FALSE)</f>
        <v>2</v>
      </c>
      <c r="EF432" s="153">
        <f t="shared" si="323"/>
        <v>7</v>
      </c>
      <c r="EG432" s="153" t="str">
        <f t="shared" si="324"/>
        <v>CLASS 2</v>
      </c>
      <c r="EH432" s="153">
        <f t="shared" si="325"/>
        <v>11</v>
      </c>
      <c r="EI432" s="171"/>
      <c r="EJ432" s="441">
        <f t="shared" si="300"/>
        <v>0.2695121951219514</v>
      </c>
      <c r="EK432" s="441">
        <f t="shared" si="301"/>
        <v>8.536585365853655E-2</v>
      </c>
      <c r="EL432" s="441">
        <f t="shared" si="302"/>
        <v>0.18414634146341458</v>
      </c>
      <c r="EM432" s="442">
        <f t="shared" si="326"/>
        <v>0.17967479674796749</v>
      </c>
      <c r="EN432" s="443" t="str">
        <f t="shared" si="327"/>
        <v>CUKUP</v>
      </c>
      <c r="EO432" s="195"/>
      <c r="EP432" s="196" t="e">
        <f>'2. SUHU &amp; FISIK TRAFO'!CY432</f>
        <v>#NAME?</v>
      </c>
      <c r="EQ432" s="168" t="e">
        <f t="shared" si="332"/>
        <v>#NAME?</v>
      </c>
      <c r="ER432" s="189" t="e">
        <f t="shared" si="328"/>
        <v>#NAME?</v>
      </c>
      <c r="ES432" s="195"/>
      <c r="ET432" s="447">
        <f t="shared" si="311"/>
        <v>19.143400000000003</v>
      </c>
      <c r="EU432" s="447">
        <f t="shared" si="329"/>
        <v>15.314720000000003</v>
      </c>
      <c r="EV432" s="448">
        <f t="shared" si="303"/>
        <v>19.143400000000003</v>
      </c>
      <c r="EW432" s="449" t="str">
        <f t="shared" si="330"/>
        <v>BAIK</v>
      </c>
      <c r="EX432" s="721"/>
      <c r="EY432" s="447">
        <f t="shared" si="312"/>
        <v>13.849999999999998</v>
      </c>
      <c r="EZ432" s="447">
        <f t="shared" si="304"/>
        <v>11.079999999999998</v>
      </c>
      <c r="FA432" s="448">
        <f t="shared" si="313"/>
        <v>13.849999999999998</v>
      </c>
      <c r="FB432" s="449" t="str">
        <f t="shared" si="305"/>
        <v>BAIK</v>
      </c>
      <c r="FC432" s="195"/>
      <c r="FD432" s="453">
        <f t="shared" si="306"/>
        <v>19</v>
      </c>
      <c r="FE432" s="454">
        <f t="shared" si="307"/>
        <v>144.50867052023122</v>
      </c>
      <c r="FF432" s="725">
        <f t="shared" si="308"/>
        <v>13.147999999999998</v>
      </c>
      <c r="FG432" s="202" t="str">
        <f t="shared" si="331"/>
        <v>CUKUP</v>
      </c>
    </row>
    <row r="433" spans="1:163">
      <c r="A433" s="347">
        <v>421</v>
      </c>
      <c r="B433" s="764" t="s">
        <v>2232</v>
      </c>
      <c r="C433" s="331" t="s">
        <v>2279</v>
      </c>
      <c r="D433" s="259" t="s">
        <v>2280</v>
      </c>
      <c r="E433" s="319" t="s">
        <v>1845</v>
      </c>
      <c r="F433" s="319" t="s">
        <v>1915</v>
      </c>
      <c r="G433" s="208" t="s">
        <v>204</v>
      </c>
      <c r="H433" s="214" t="s">
        <v>208</v>
      </c>
      <c r="I433" s="463" t="s">
        <v>2281</v>
      </c>
      <c r="J433" s="462" t="s">
        <v>2282</v>
      </c>
      <c r="K433" s="259" t="s">
        <v>315</v>
      </c>
      <c r="L433" s="259" t="s">
        <v>638</v>
      </c>
      <c r="M433" s="259">
        <v>100</v>
      </c>
      <c r="N433" s="259">
        <v>20107299</v>
      </c>
      <c r="O433" s="259">
        <v>2010</v>
      </c>
      <c r="P433" s="259" t="s">
        <v>316</v>
      </c>
      <c r="Q433" s="461">
        <v>0.79583333333333339</v>
      </c>
      <c r="R433" s="433">
        <v>44837</v>
      </c>
      <c r="S433" s="331" t="s">
        <v>318</v>
      </c>
      <c r="T433" s="331" t="s">
        <v>343</v>
      </c>
      <c r="U433" s="259">
        <v>2</v>
      </c>
      <c r="V433" s="259">
        <v>1</v>
      </c>
      <c r="W433" s="259">
        <v>3</v>
      </c>
      <c r="X433" s="259">
        <v>20000</v>
      </c>
      <c r="Y433" s="332">
        <v>409</v>
      </c>
      <c r="Z433" s="332">
        <v>408</v>
      </c>
      <c r="AA433" s="332">
        <v>407</v>
      </c>
      <c r="AB433" s="332">
        <v>236</v>
      </c>
      <c r="AC433" s="332">
        <v>235</v>
      </c>
      <c r="AD433" s="332">
        <v>234</v>
      </c>
      <c r="AE433" s="332">
        <v>0</v>
      </c>
      <c r="AF433" s="332">
        <v>0.4</v>
      </c>
      <c r="AG433" s="332">
        <v>0</v>
      </c>
      <c r="AH433" s="332">
        <v>0.5</v>
      </c>
      <c r="AI433" s="332"/>
      <c r="AJ433" s="332"/>
      <c r="AK433" s="332"/>
      <c r="AL433" s="332"/>
      <c r="AM433" s="332">
        <v>0</v>
      </c>
      <c r="AN433" s="332">
        <v>0.4</v>
      </c>
      <c r="AO433" s="332">
        <v>0</v>
      </c>
      <c r="AP433" s="332">
        <v>0</v>
      </c>
      <c r="AQ433" s="332"/>
      <c r="AR433" s="332"/>
      <c r="AS433" s="332"/>
      <c r="AT433" s="332"/>
      <c r="AU433" s="332"/>
      <c r="AV433" s="332"/>
      <c r="AW433" s="332"/>
      <c r="AX433" s="332"/>
      <c r="AY433" s="332">
        <v>0.87</v>
      </c>
      <c r="AZ433" s="332">
        <v>0.88</v>
      </c>
      <c r="BA433" s="332">
        <v>0.86</v>
      </c>
      <c r="BB433" s="261">
        <v>410</v>
      </c>
      <c r="BC433" s="261">
        <v>407</v>
      </c>
      <c r="BD433" s="261">
        <v>408</v>
      </c>
      <c r="BE433" s="261">
        <v>236</v>
      </c>
      <c r="BF433" s="261">
        <v>235</v>
      </c>
      <c r="BG433" s="261">
        <v>234</v>
      </c>
      <c r="BH433" s="261">
        <v>0</v>
      </c>
      <c r="BI433" s="261">
        <v>0.4</v>
      </c>
      <c r="BJ433" s="261">
        <v>0</v>
      </c>
      <c r="BK433" s="261">
        <v>0</v>
      </c>
      <c r="BL433" s="261"/>
      <c r="BM433" s="261"/>
      <c r="BN433" s="261"/>
      <c r="BO433" s="261"/>
      <c r="BP433" s="261">
        <v>0</v>
      </c>
      <c r="BQ433" s="261">
        <v>0.4</v>
      </c>
      <c r="BR433" s="261">
        <v>0</v>
      </c>
      <c r="BS433" s="261">
        <v>0</v>
      </c>
      <c r="BT433" s="261"/>
      <c r="BU433" s="261"/>
      <c r="BV433" s="261"/>
      <c r="BW433" s="261"/>
      <c r="BX433" s="261"/>
      <c r="BY433" s="261"/>
      <c r="BZ433" s="261"/>
      <c r="CA433" s="261"/>
      <c r="CB433" s="261">
        <v>0.87</v>
      </c>
      <c r="CC433" s="261">
        <v>0.86</v>
      </c>
      <c r="CD433" s="261">
        <v>0.85</v>
      </c>
      <c r="CE433" s="333"/>
      <c r="CF433" s="333"/>
      <c r="CG433" s="333"/>
      <c r="CH433" s="333"/>
      <c r="CI433" s="333"/>
      <c r="CJ433" s="333"/>
      <c r="CK433" s="333"/>
      <c r="CL433" s="333"/>
      <c r="CM433" s="333"/>
      <c r="CN433" s="333"/>
      <c r="CO433" s="333"/>
      <c r="CP433" s="333"/>
      <c r="CQ433" s="333"/>
      <c r="CR433" s="333"/>
      <c r="CS433" s="333"/>
      <c r="CT433" s="333"/>
      <c r="CU433" s="333"/>
      <c r="CV433" s="333"/>
      <c r="CW433" s="333"/>
      <c r="CX433" s="333"/>
      <c r="CY433" s="333"/>
      <c r="CZ433" s="333"/>
      <c r="DA433" s="333"/>
      <c r="DB433" s="374"/>
      <c r="DC433" s="154"/>
      <c r="DD433" s="179">
        <f t="shared" si="291"/>
        <v>141.67516717669727</v>
      </c>
      <c r="DE433" s="179">
        <f t="shared" si="292"/>
        <v>0</v>
      </c>
      <c r="DF433" s="179">
        <f t="shared" si="293"/>
        <v>0.28233599999999998</v>
      </c>
      <c r="DG433" s="179">
        <f t="shared" si="294"/>
        <v>0</v>
      </c>
      <c r="DH433" s="180">
        <f t="shared" si="295"/>
        <v>0.4</v>
      </c>
      <c r="DI433" s="181">
        <f t="shared" si="314"/>
        <v>0</v>
      </c>
      <c r="DJ433" s="182">
        <f t="shared" si="309"/>
        <v>1</v>
      </c>
      <c r="DK433" s="182">
        <f t="shared" si="310"/>
        <v>0</v>
      </c>
      <c r="DL433" s="182">
        <f t="shared" si="315"/>
        <v>0</v>
      </c>
      <c r="DM433" s="182">
        <f t="shared" si="316"/>
        <v>0</v>
      </c>
      <c r="DN433" s="182">
        <f t="shared" si="317"/>
        <v>0</v>
      </c>
      <c r="DO433" s="182">
        <f t="shared" si="296"/>
        <v>1</v>
      </c>
      <c r="DP433" s="182">
        <f t="shared" si="297"/>
        <v>0</v>
      </c>
      <c r="DQ433" s="25">
        <f t="shared" si="298"/>
        <v>0</v>
      </c>
      <c r="DR433" s="169"/>
      <c r="DS433" s="166" t="str">
        <f t="shared" si="318"/>
        <v>A</v>
      </c>
      <c r="DT433" s="166" t="str">
        <f t="shared" si="319"/>
        <v>C</v>
      </c>
      <c r="DU433" s="167">
        <f t="shared" si="320"/>
        <v>3</v>
      </c>
      <c r="DV433" s="153" t="str">
        <f>VLOOKUP(M433,'Data Master kondisi'!$O$3:$P$11,2,FALSE)</f>
        <v>Z</v>
      </c>
      <c r="DW433" s="153">
        <f>LOOKUP(DV433,{"X","X","X","Y","Y","Y","Z","Z","Z"},{6,6,6,4,4,4,2,2,2})</f>
        <v>2</v>
      </c>
      <c r="DX433" s="153">
        <f t="shared" si="299"/>
        <v>1</v>
      </c>
      <c r="DY433" s="153">
        <f t="shared" si="321"/>
        <v>6</v>
      </c>
      <c r="DZ433" s="153" t="str">
        <f>VLOOKUP(G433,'Data Master class'!$A$5:$D$12,3,FALSE)</f>
        <v>A</v>
      </c>
      <c r="EA433" s="160" t="str">
        <f t="shared" si="322"/>
        <v>CUKUP</v>
      </c>
      <c r="EB433" s="156"/>
      <c r="EC433" s="153">
        <f>VLOOKUP(G433,'Data Master class'!$A$5:$D$12,2,FALSE)</f>
        <v>5</v>
      </c>
      <c r="ED433" s="153" t="str">
        <f>VLOOKUP(H433,'Data Master class'!$E$5:$G$6,3,FALSE)</f>
        <v>X</v>
      </c>
      <c r="EE433" s="153">
        <f>VLOOKUP(H433,'Data Master class'!$E$5:$G$6,2,FALSE)</f>
        <v>2</v>
      </c>
      <c r="EF433" s="153">
        <f t="shared" si="323"/>
        <v>7</v>
      </c>
      <c r="EG433" s="153" t="str">
        <f t="shared" si="324"/>
        <v>CLASS 2</v>
      </c>
      <c r="EH433" s="153">
        <f t="shared" si="325"/>
        <v>13</v>
      </c>
      <c r="EI433" s="171"/>
      <c r="EJ433" s="441">
        <f t="shared" si="300"/>
        <v>1</v>
      </c>
      <c r="EK433" s="441">
        <f t="shared" si="301"/>
        <v>2.0000000000000004</v>
      </c>
      <c r="EL433" s="441">
        <f t="shared" si="302"/>
        <v>1</v>
      </c>
      <c r="EM433" s="442">
        <f t="shared" si="326"/>
        <v>1.3333333333333333</v>
      </c>
      <c r="EN433" s="443" t="str">
        <f t="shared" si="327"/>
        <v>BURUK</v>
      </c>
      <c r="EO433" s="195"/>
      <c r="EP433" s="196" t="e">
        <f>'2. SUHU &amp; FISIK TRAFO'!CY433</f>
        <v>#NAME?</v>
      </c>
      <c r="EQ433" s="168" t="e">
        <f t="shared" si="332"/>
        <v>#NAME?</v>
      </c>
      <c r="ER433" s="189" t="e">
        <f t="shared" si="328"/>
        <v>#NAME?</v>
      </c>
      <c r="ES433" s="195"/>
      <c r="ET433" s="447">
        <f t="shared" si="311"/>
        <v>9.4E-2</v>
      </c>
      <c r="EU433" s="447">
        <f t="shared" si="329"/>
        <v>7.5200000000000003E-2</v>
      </c>
      <c r="EV433" s="448">
        <f t="shared" si="303"/>
        <v>9.4E-2</v>
      </c>
      <c r="EW433" s="449" t="str">
        <f t="shared" si="330"/>
        <v>BAIK</v>
      </c>
      <c r="EX433" s="721"/>
      <c r="EY433" s="447">
        <f t="shared" si="312"/>
        <v>9.4E-2</v>
      </c>
      <c r="EZ433" s="447">
        <f t="shared" si="304"/>
        <v>7.5200000000000003E-2</v>
      </c>
      <c r="FA433" s="448">
        <f t="shared" si="313"/>
        <v>9.4E-2</v>
      </c>
      <c r="FB433" s="449" t="str">
        <f t="shared" si="305"/>
        <v>BAIK</v>
      </c>
      <c r="FC433" s="195"/>
      <c r="FD433" s="453">
        <f t="shared" si="306"/>
        <v>0.5</v>
      </c>
      <c r="FE433" s="454">
        <f t="shared" si="307"/>
        <v>144.50867052023122</v>
      </c>
      <c r="FF433" s="725">
        <f t="shared" si="308"/>
        <v>0.34599999999999997</v>
      </c>
      <c r="FG433" s="202" t="str">
        <f t="shared" si="331"/>
        <v>BAIK</v>
      </c>
    </row>
    <row r="434" spans="1:163">
      <c r="A434" s="347">
        <v>422</v>
      </c>
      <c r="B434" s="764" t="s">
        <v>2232</v>
      </c>
      <c r="C434" s="331" t="s">
        <v>2283</v>
      </c>
      <c r="D434" s="259" t="s">
        <v>2284</v>
      </c>
      <c r="E434" s="319" t="s">
        <v>1845</v>
      </c>
      <c r="F434" s="319" t="s">
        <v>1853</v>
      </c>
      <c r="G434" s="208" t="s">
        <v>204</v>
      </c>
      <c r="H434" s="214" t="s">
        <v>208</v>
      </c>
      <c r="I434" s="463" t="s">
        <v>2285</v>
      </c>
      <c r="J434" s="462" t="s">
        <v>2286</v>
      </c>
      <c r="K434" s="259" t="s">
        <v>341</v>
      </c>
      <c r="L434" s="259" t="s">
        <v>342</v>
      </c>
      <c r="M434" s="259">
        <v>100</v>
      </c>
      <c r="N434" s="259">
        <v>194304439</v>
      </c>
      <c r="O434" s="259">
        <v>2019</v>
      </c>
      <c r="P434" s="259" t="s">
        <v>316</v>
      </c>
      <c r="Q434" s="461">
        <v>0.87430555555555556</v>
      </c>
      <c r="R434" s="433">
        <v>44818</v>
      </c>
      <c r="S434" s="331" t="s">
        <v>318</v>
      </c>
      <c r="T434" s="331" t="s">
        <v>343</v>
      </c>
      <c r="U434" s="259">
        <v>2</v>
      </c>
      <c r="V434" s="259">
        <v>1</v>
      </c>
      <c r="W434" s="259">
        <v>3</v>
      </c>
      <c r="X434" s="259">
        <v>20000</v>
      </c>
      <c r="Y434" s="332">
        <v>403</v>
      </c>
      <c r="Z434" s="332">
        <v>402</v>
      </c>
      <c r="AA434" s="332">
        <v>401</v>
      </c>
      <c r="AB434" s="332">
        <v>232</v>
      </c>
      <c r="AC434" s="332">
        <v>233</v>
      </c>
      <c r="AD434" s="332">
        <v>231</v>
      </c>
      <c r="AE434" s="332">
        <v>28.8</v>
      </c>
      <c r="AF434" s="332">
        <v>28.4</v>
      </c>
      <c r="AG434" s="332">
        <v>29.8</v>
      </c>
      <c r="AH434" s="332">
        <v>3.5</v>
      </c>
      <c r="AI434" s="332">
        <v>28.5</v>
      </c>
      <c r="AJ434" s="332">
        <v>26.7</v>
      </c>
      <c r="AK434" s="332">
        <v>45.9</v>
      </c>
      <c r="AL434" s="332">
        <v>3.5</v>
      </c>
      <c r="AM434" s="332"/>
      <c r="AN434" s="332"/>
      <c r="AO434" s="332"/>
      <c r="AP434" s="332"/>
      <c r="AQ434" s="332"/>
      <c r="AR434" s="332"/>
      <c r="AS434" s="332"/>
      <c r="AT434" s="332"/>
      <c r="AU434" s="332"/>
      <c r="AV434" s="332"/>
      <c r="AW434" s="332"/>
      <c r="AX434" s="332"/>
      <c r="AY434" s="332">
        <v>0.88</v>
      </c>
      <c r="AZ434" s="332">
        <v>0.87</v>
      </c>
      <c r="BA434" s="332">
        <v>0.89</v>
      </c>
      <c r="BB434" s="261">
        <v>405</v>
      </c>
      <c r="BC434" s="261">
        <v>403</v>
      </c>
      <c r="BD434" s="261">
        <v>402</v>
      </c>
      <c r="BE434" s="261">
        <v>233</v>
      </c>
      <c r="BF434" s="261">
        <v>233</v>
      </c>
      <c r="BG434" s="261">
        <v>231</v>
      </c>
      <c r="BH434" s="261">
        <v>29.5</v>
      </c>
      <c r="BI434" s="261">
        <v>32.5</v>
      </c>
      <c r="BJ434" s="261">
        <v>33.700000000000003</v>
      </c>
      <c r="BK434" s="261">
        <v>7.7</v>
      </c>
      <c r="BL434" s="261">
        <v>32.1</v>
      </c>
      <c r="BM434" s="261">
        <v>29.1</v>
      </c>
      <c r="BN434" s="261">
        <v>33.200000000000003</v>
      </c>
      <c r="BO434" s="261">
        <v>7.8</v>
      </c>
      <c r="BP434" s="261"/>
      <c r="BQ434" s="261"/>
      <c r="BR434" s="261"/>
      <c r="BS434" s="261"/>
      <c r="BT434" s="261"/>
      <c r="BU434" s="261"/>
      <c r="BV434" s="261"/>
      <c r="BW434" s="261"/>
      <c r="BX434" s="261"/>
      <c r="BY434" s="261"/>
      <c r="BZ434" s="261"/>
      <c r="CA434" s="261"/>
      <c r="CB434" s="261">
        <v>0.88</v>
      </c>
      <c r="CC434" s="261">
        <v>0.86</v>
      </c>
      <c r="CD434" s="261">
        <v>0.87</v>
      </c>
      <c r="CE434" s="333" t="s">
        <v>2287</v>
      </c>
      <c r="CF434" s="333" t="s">
        <v>2288</v>
      </c>
      <c r="CG434" s="333" t="s">
        <v>2287</v>
      </c>
      <c r="CH434" s="333" t="s">
        <v>2288</v>
      </c>
      <c r="CI434" s="333" t="s">
        <v>2287</v>
      </c>
      <c r="CJ434" s="333" t="s">
        <v>2288</v>
      </c>
      <c r="CK434" s="333"/>
      <c r="CL434" s="333"/>
      <c r="CM434" s="333"/>
      <c r="CN434" s="333"/>
      <c r="CO434" s="333"/>
      <c r="CP434" s="333"/>
      <c r="CQ434" s="333"/>
      <c r="CR434" s="333"/>
      <c r="CS434" s="333"/>
      <c r="CT434" s="333"/>
      <c r="CU434" s="333"/>
      <c r="CV434" s="333"/>
      <c r="CW434" s="333"/>
      <c r="CX434" s="333"/>
      <c r="CY434" s="333"/>
      <c r="CZ434" s="333"/>
      <c r="DA434" s="333"/>
      <c r="DB434" s="374"/>
      <c r="DC434" s="154"/>
      <c r="DD434" s="179">
        <f t="shared" si="291"/>
        <v>143.78972191067783</v>
      </c>
      <c r="DE434" s="179">
        <f t="shared" si="292"/>
        <v>20.029247999999999</v>
      </c>
      <c r="DF434" s="179">
        <f t="shared" si="293"/>
        <v>19.751064</v>
      </c>
      <c r="DG434" s="179">
        <f t="shared" si="294"/>
        <v>20.724708</v>
      </c>
      <c r="DH434" s="180">
        <f t="shared" si="295"/>
        <v>29.8</v>
      </c>
      <c r="DI434" s="181">
        <f t="shared" si="314"/>
        <v>0</v>
      </c>
      <c r="DJ434" s="182">
        <f t="shared" si="309"/>
        <v>1</v>
      </c>
      <c r="DK434" s="182">
        <f t="shared" si="310"/>
        <v>0</v>
      </c>
      <c r="DL434" s="182">
        <f t="shared" si="315"/>
        <v>0</v>
      </c>
      <c r="DM434" s="182">
        <f t="shared" si="316"/>
        <v>0</v>
      </c>
      <c r="DN434" s="182">
        <f t="shared" si="317"/>
        <v>0</v>
      </c>
      <c r="DO434" s="182">
        <f t="shared" si="296"/>
        <v>1</v>
      </c>
      <c r="DP434" s="182">
        <f t="shared" si="297"/>
        <v>0</v>
      </c>
      <c r="DQ434" s="25">
        <f t="shared" si="298"/>
        <v>0</v>
      </c>
      <c r="DR434" s="169"/>
      <c r="DS434" s="166" t="str">
        <f t="shared" si="318"/>
        <v>A</v>
      </c>
      <c r="DT434" s="166" t="str">
        <f t="shared" si="319"/>
        <v>A</v>
      </c>
      <c r="DU434" s="167">
        <f t="shared" si="320"/>
        <v>1</v>
      </c>
      <c r="DV434" s="153" t="str">
        <f>VLOOKUP(M434,'Data Master kondisi'!$O$3:$P$11,2,FALSE)</f>
        <v>Z</v>
      </c>
      <c r="DW434" s="153">
        <f>LOOKUP(DV434,{"X","X","X","Y","Y","Y","Z","Z","Z"},{6,6,6,4,4,4,2,2,2})</f>
        <v>2</v>
      </c>
      <c r="DX434" s="153">
        <f t="shared" si="299"/>
        <v>1</v>
      </c>
      <c r="DY434" s="153">
        <f t="shared" si="321"/>
        <v>4</v>
      </c>
      <c r="DZ434" s="153" t="str">
        <f>VLOOKUP(G434,'Data Master class'!$A$5:$D$12,3,FALSE)</f>
        <v>A</v>
      </c>
      <c r="EA434" s="160" t="str">
        <f t="shared" si="322"/>
        <v>BAIK</v>
      </c>
      <c r="EB434" s="156"/>
      <c r="EC434" s="153">
        <f>VLOOKUP(G434,'Data Master class'!$A$5:$D$12,2,FALSE)</f>
        <v>5</v>
      </c>
      <c r="ED434" s="153" t="str">
        <f>VLOOKUP(H434,'Data Master class'!$E$5:$G$6,3,FALSE)</f>
        <v>X</v>
      </c>
      <c r="EE434" s="153">
        <f>VLOOKUP(H434,'Data Master class'!$E$5:$G$6,2,FALSE)</f>
        <v>2</v>
      </c>
      <c r="EF434" s="153">
        <f t="shared" si="323"/>
        <v>7</v>
      </c>
      <c r="EG434" s="153" t="str">
        <f t="shared" si="324"/>
        <v>CLASS 2</v>
      </c>
      <c r="EH434" s="153">
        <f t="shared" si="325"/>
        <v>11</v>
      </c>
      <c r="EI434" s="171"/>
      <c r="EJ434" s="441">
        <f t="shared" si="300"/>
        <v>6.8965517241379067E-3</v>
      </c>
      <c r="EK434" s="441">
        <f t="shared" si="301"/>
        <v>2.0689655172413841E-2</v>
      </c>
      <c r="EL434" s="441">
        <f t="shared" si="302"/>
        <v>2.7586206896551748E-2</v>
      </c>
      <c r="EM434" s="442">
        <f t="shared" si="326"/>
        <v>1.8390804597701167E-2</v>
      </c>
      <c r="EN434" s="443" t="str">
        <f t="shared" si="327"/>
        <v>BAIK</v>
      </c>
      <c r="EO434" s="195"/>
      <c r="EP434" s="196" t="e">
        <f>'2. SUHU &amp; FISIK TRAFO'!CY434</f>
        <v>#NAME?</v>
      </c>
      <c r="EQ434" s="168" t="e">
        <f t="shared" si="332"/>
        <v>#NAME?</v>
      </c>
      <c r="ER434" s="189" t="e">
        <f t="shared" si="328"/>
        <v>#NAME?</v>
      </c>
      <c r="ES434" s="195"/>
      <c r="ET434" s="447">
        <f t="shared" si="311"/>
        <v>20.182599999999997</v>
      </c>
      <c r="EU434" s="447">
        <f t="shared" si="329"/>
        <v>16.146079999999998</v>
      </c>
      <c r="EV434" s="448">
        <f t="shared" si="303"/>
        <v>20.182599999999997</v>
      </c>
      <c r="EW434" s="449" t="str">
        <f t="shared" si="330"/>
        <v>BAIK</v>
      </c>
      <c r="EX434" s="721"/>
      <c r="EY434" s="447">
        <f t="shared" si="312"/>
        <v>22.230700000000002</v>
      </c>
      <c r="EZ434" s="447">
        <f t="shared" si="304"/>
        <v>17.784560000000003</v>
      </c>
      <c r="FA434" s="448">
        <f t="shared" si="313"/>
        <v>22.230700000000002</v>
      </c>
      <c r="FB434" s="449" t="str">
        <f t="shared" si="305"/>
        <v>BAIK</v>
      </c>
      <c r="FC434" s="195"/>
      <c r="FD434" s="453">
        <f t="shared" si="306"/>
        <v>3.5</v>
      </c>
      <c r="FE434" s="454">
        <f t="shared" si="307"/>
        <v>144.50867052023122</v>
      </c>
      <c r="FF434" s="725">
        <f t="shared" si="308"/>
        <v>2.4219999999999997</v>
      </c>
      <c r="FG434" s="202" t="str">
        <f t="shared" si="331"/>
        <v>BAIK</v>
      </c>
    </row>
    <row r="435" spans="1:163">
      <c r="A435" s="347">
        <v>423</v>
      </c>
      <c r="B435" s="764" t="s">
        <v>2232</v>
      </c>
      <c r="C435" s="331" t="s">
        <v>2289</v>
      </c>
      <c r="D435" s="259" t="s">
        <v>2284</v>
      </c>
      <c r="E435" s="319" t="s">
        <v>1845</v>
      </c>
      <c r="F435" s="319" t="s">
        <v>1853</v>
      </c>
      <c r="G435" s="208" t="s">
        <v>204</v>
      </c>
      <c r="H435" s="214" t="s">
        <v>208</v>
      </c>
      <c r="I435" s="463" t="s">
        <v>1854</v>
      </c>
      <c r="J435" s="462" t="s">
        <v>1855</v>
      </c>
      <c r="K435" s="259" t="s">
        <v>341</v>
      </c>
      <c r="L435" s="259" t="s">
        <v>388</v>
      </c>
      <c r="M435" s="259">
        <v>100</v>
      </c>
      <c r="N435" s="259">
        <v>17074492</v>
      </c>
      <c r="O435" s="259">
        <v>2017</v>
      </c>
      <c r="P435" s="259" t="s">
        <v>316</v>
      </c>
      <c r="Q435" s="461">
        <v>0.81805555555555554</v>
      </c>
      <c r="R435" s="433">
        <v>44848</v>
      </c>
      <c r="S435" s="331" t="s">
        <v>318</v>
      </c>
      <c r="T435" s="331" t="s">
        <v>343</v>
      </c>
      <c r="U435" s="259">
        <v>4</v>
      </c>
      <c r="V435" s="259">
        <v>1</v>
      </c>
      <c r="W435" s="259">
        <v>3</v>
      </c>
      <c r="X435" s="259">
        <v>20000</v>
      </c>
      <c r="Y435" s="332">
        <v>407</v>
      </c>
      <c r="Z435" s="332">
        <v>405</v>
      </c>
      <c r="AA435" s="332">
        <v>406</v>
      </c>
      <c r="AB435" s="332">
        <v>235</v>
      </c>
      <c r="AC435" s="332">
        <v>234</v>
      </c>
      <c r="AD435" s="332">
        <v>233</v>
      </c>
      <c r="AE435" s="332">
        <v>13.5</v>
      </c>
      <c r="AF435" s="332">
        <v>17.3</v>
      </c>
      <c r="AG435" s="332">
        <v>25</v>
      </c>
      <c r="AH435" s="332">
        <v>11.6</v>
      </c>
      <c r="AI435" s="332"/>
      <c r="AJ435" s="332"/>
      <c r="AK435" s="332"/>
      <c r="AL435" s="332"/>
      <c r="AM435" s="332"/>
      <c r="AN435" s="332"/>
      <c r="AO435" s="332"/>
      <c r="AP435" s="332"/>
      <c r="AQ435" s="332">
        <v>12.5</v>
      </c>
      <c r="AR435" s="332">
        <v>16.399999999999999</v>
      </c>
      <c r="AS435" s="332">
        <v>23.7</v>
      </c>
      <c r="AT435" s="332">
        <v>12.7</v>
      </c>
      <c r="AU435" s="332"/>
      <c r="AV435" s="332"/>
      <c r="AW435" s="332"/>
      <c r="AX435" s="332"/>
      <c r="AY435" s="332">
        <v>0.89</v>
      </c>
      <c r="AZ435" s="332">
        <v>0.86</v>
      </c>
      <c r="BA435" s="332">
        <v>0.87</v>
      </c>
      <c r="BB435" s="261">
        <v>407</v>
      </c>
      <c r="BC435" s="261">
        <v>403</v>
      </c>
      <c r="BD435" s="261">
        <v>405</v>
      </c>
      <c r="BE435" s="261">
        <v>234</v>
      </c>
      <c r="BF435" s="261">
        <v>233</v>
      </c>
      <c r="BG435" s="261">
        <v>232</v>
      </c>
      <c r="BH435" s="261">
        <v>15.4</v>
      </c>
      <c r="BI435" s="261">
        <v>29.3</v>
      </c>
      <c r="BJ435" s="261">
        <v>38.4</v>
      </c>
      <c r="BK435" s="261">
        <v>17.7</v>
      </c>
      <c r="BL435" s="261"/>
      <c r="BM435" s="261"/>
      <c r="BN435" s="261"/>
      <c r="BO435" s="261"/>
      <c r="BP435" s="261"/>
      <c r="BQ435" s="261"/>
      <c r="BR435" s="261"/>
      <c r="BS435" s="261"/>
      <c r="BT435" s="261">
        <v>5.6</v>
      </c>
      <c r="BU435" s="261">
        <v>15.2</v>
      </c>
      <c r="BV435" s="261">
        <v>25.5</v>
      </c>
      <c r="BW435" s="261">
        <v>19.3</v>
      </c>
      <c r="BX435" s="261"/>
      <c r="BY435" s="261"/>
      <c r="BZ435" s="261"/>
      <c r="CA435" s="261"/>
      <c r="CB435" s="261">
        <v>0.86</v>
      </c>
      <c r="CC435" s="261">
        <v>0.88</v>
      </c>
      <c r="CD435" s="261">
        <v>0.87</v>
      </c>
      <c r="CE435" s="333"/>
      <c r="CF435" s="333"/>
      <c r="CG435" s="333"/>
      <c r="CH435" s="333"/>
      <c r="CI435" s="333"/>
      <c r="CJ435" s="333"/>
      <c r="CK435" s="333"/>
      <c r="CL435" s="333"/>
      <c r="CM435" s="333"/>
      <c r="CN435" s="333"/>
      <c r="CO435" s="333"/>
      <c r="CP435" s="333"/>
      <c r="CQ435" s="333"/>
      <c r="CR435" s="333"/>
      <c r="CS435" s="333"/>
      <c r="CT435" s="333"/>
      <c r="CU435" s="333"/>
      <c r="CV435" s="333"/>
      <c r="CW435" s="333"/>
      <c r="CX435" s="333"/>
      <c r="CY435" s="333"/>
      <c r="CZ435" s="333"/>
      <c r="DA435" s="333"/>
      <c r="DB435" s="374"/>
      <c r="DC435" s="154"/>
      <c r="DD435" s="179">
        <f t="shared" si="291"/>
        <v>142.37307440416868</v>
      </c>
      <c r="DE435" s="179">
        <f t="shared" si="292"/>
        <v>9.4821300000000015</v>
      </c>
      <c r="DF435" s="179">
        <f t="shared" si="293"/>
        <v>12.151174000000001</v>
      </c>
      <c r="DG435" s="179">
        <f t="shared" si="294"/>
        <v>17.5595</v>
      </c>
      <c r="DH435" s="180">
        <f t="shared" si="295"/>
        <v>25</v>
      </c>
      <c r="DI435" s="181">
        <f t="shared" si="314"/>
        <v>0</v>
      </c>
      <c r="DJ435" s="182">
        <f t="shared" si="309"/>
        <v>1</v>
      </c>
      <c r="DK435" s="182">
        <f t="shared" si="310"/>
        <v>0</v>
      </c>
      <c r="DL435" s="182">
        <f t="shared" si="315"/>
        <v>0</v>
      </c>
      <c r="DM435" s="182">
        <f t="shared" si="316"/>
        <v>0</v>
      </c>
      <c r="DN435" s="182">
        <f t="shared" si="317"/>
        <v>0</v>
      </c>
      <c r="DO435" s="182">
        <f t="shared" si="296"/>
        <v>1</v>
      </c>
      <c r="DP435" s="182">
        <f t="shared" si="297"/>
        <v>0</v>
      </c>
      <c r="DQ435" s="25">
        <f t="shared" si="298"/>
        <v>0</v>
      </c>
      <c r="DR435" s="169"/>
      <c r="DS435" s="166" t="str">
        <f t="shared" si="318"/>
        <v>A</v>
      </c>
      <c r="DT435" s="166" t="str">
        <f t="shared" si="319"/>
        <v>B</v>
      </c>
      <c r="DU435" s="167">
        <f t="shared" si="320"/>
        <v>2</v>
      </c>
      <c r="DV435" s="153" t="str">
        <f>VLOOKUP(M435,'Data Master kondisi'!$O$3:$P$11,2,FALSE)</f>
        <v>Z</v>
      </c>
      <c r="DW435" s="153">
        <f>LOOKUP(DV435,{"X","X","X","Y","Y","Y","Z","Z","Z"},{6,6,6,4,4,4,2,2,2})</f>
        <v>2</v>
      </c>
      <c r="DX435" s="153">
        <f t="shared" si="299"/>
        <v>1</v>
      </c>
      <c r="DY435" s="153">
        <f t="shared" si="321"/>
        <v>5</v>
      </c>
      <c r="DZ435" s="153" t="str">
        <f>VLOOKUP(G435,'Data Master class'!$A$5:$D$12,3,FALSE)</f>
        <v>A</v>
      </c>
      <c r="EA435" s="160" t="str">
        <f t="shared" si="322"/>
        <v>BAIK</v>
      </c>
      <c r="EB435" s="156"/>
      <c r="EC435" s="153">
        <f>VLOOKUP(G435,'Data Master class'!$A$5:$D$12,2,FALSE)</f>
        <v>5</v>
      </c>
      <c r="ED435" s="153" t="str">
        <f>VLOOKUP(H435,'Data Master class'!$E$5:$G$6,3,FALSE)</f>
        <v>X</v>
      </c>
      <c r="EE435" s="153">
        <f>VLOOKUP(H435,'Data Master class'!$E$5:$G$6,2,FALSE)</f>
        <v>2</v>
      </c>
      <c r="EF435" s="153">
        <f t="shared" si="323"/>
        <v>7</v>
      </c>
      <c r="EG435" s="153" t="str">
        <f t="shared" si="324"/>
        <v>CLASS 2</v>
      </c>
      <c r="EH435" s="153">
        <f t="shared" si="325"/>
        <v>12</v>
      </c>
      <c r="EI435" s="171"/>
      <c r="EJ435" s="441">
        <f t="shared" si="300"/>
        <v>0.2741935483870967</v>
      </c>
      <c r="EK435" s="441">
        <f t="shared" si="301"/>
        <v>6.9892473118279425E-2</v>
      </c>
      <c r="EL435" s="441">
        <f t="shared" si="302"/>
        <v>0.34408602150537648</v>
      </c>
      <c r="EM435" s="442">
        <f t="shared" si="326"/>
        <v>0.2293906810035842</v>
      </c>
      <c r="EN435" s="443" t="str">
        <f t="shared" si="327"/>
        <v>KURANG</v>
      </c>
      <c r="EO435" s="195"/>
      <c r="EP435" s="196" t="e">
        <f>'2. SUHU &amp; FISIK TRAFO'!CY435</f>
        <v>#NAME?</v>
      </c>
      <c r="EQ435" s="168" t="e">
        <f t="shared" si="332"/>
        <v>#NAME?</v>
      </c>
      <c r="ER435" s="189" t="e">
        <f t="shared" si="328"/>
        <v>#NAME?</v>
      </c>
      <c r="ES435" s="195"/>
      <c r="ET435" s="447">
        <f t="shared" si="311"/>
        <v>13.045700000000002</v>
      </c>
      <c r="EU435" s="447">
        <f t="shared" si="329"/>
        <v>10.436560000000002</v>
      </c>
      <c r="EV435" s="448">
        <f t="shared" si="303"/>
        <v>13.045700000000002</v>
      </c>
      <c r="EW435" s="449" t="str">
        <f t="shared" si="330"/>
        <v>BAIK</v>
      </c>
      <c r="EX435" s="721"/>
      <c r="EY435" s="447">
        <f t="shared" si="312"/>
        <v>19.339299999999998</v>
      </c>
      <c r="EZ435" s="447">
        <f t="shared" si="304"/>
        <v>15.471439999999999</v>
      </c>
      <c r="FA435" s="448">
        <f t="shared" si="313"/>
        <v>19.339299999999998</v>
      </c>
      <c r="FB435" s="449" t="str">
        <f t="shared" si="305"/>
        <v>BAIK</v>
      </c>
      <c r="FC435" s="195"/>
      <c r="FD435" s="453">
        <f t="shared" si="306"/>
        <v>11.6</v>
      </c>
      <c r="FE435" s="454">
        <f t="shared" si="307"/>
        <v>144.50867052023122</v>
      </c>
      <c r="FF435" s="725">
        <f t="shared" si="308"/>
        <v>8.0271999999999988</v>
      </c>
      <c r="FG435" s="202" t="str">
        <f t="shared" si="331"/>
        <v>BAIK</v>
      </c>
    </row>
    <row r="436" spans="1:163">
      <c r="A436" s="347">
        <v>424</v>
      </c>
      <c r="B436" s="764" t="s">
        <v>2232</v>
      </c>
      <c r="C436" s="331" t="s">
        <v>2290</v>
      </c>
      <c r="D436" s="259" t="s">
        <v>1962</v>
      </c>
      <c r="E436" s="319" t="s">
        <v>1845</v>
      </c>
      <c r="F436" s="319" t="s">
        <v>1910</v>
      </c>
      <c r="G436" s="208" t="s">
        <v>204</v>
      </c>
      <c r="H436" s="214" t="s">
        <v>208</v>
      </c>
      <c r="I436" s="463" t="s">
        <v>2291</v>
      </c>
      <c r="J436" s="462" t="s">
        <v>2292</v>
      </c>
      <c r="K436" s="259" t="s">
        <v>315</v>
      </c>
      <c r="L436" s="259" t="s">
        <v>342</v>
      </c>
      <c r="M436" s="259">
        <v>100</v>
      </c>
      <c r="N436" s="259">
        <v>11235262</v>
      </c>
      <c r="O436" s="259">
        <v>2011</v>
      </c>
      <c r="P436" s="259" t="s">
        <v>316</v>
      </c>
      <c r="Q436" s="461">
        <v>0.8125</v>
      </c>
      <c r="R436" s="433">
        <v>44834</v>
      </c>
      <c r="S436" s="331" t="s">
        <v>318</v>
      </c>
      <c r="T436" s="331" t="s">
        <v>343</v>
      </c>
      <c r="U436" s="259">
        <v>2</v>
      </c>
      <c r="V436" s="259">
        <v>2</v>
      </c>
      <c r="W436" s="259">
        <v>3</v>
      </c>
      <c r="X436" s="259">
        <v>20000</v>
      </c>
      <c r="Y436" s="332">
        <v>408</v>
      </c>
      <c r="Z436" s="332">
        <v>404</v>
      </c>
      <c r="AA436" s="332">
        <v>406</v>
      </c>
      <c r="AB436" s="332">
        <v>234</v>
      </c>
      <c r="AC436" s="332">
        <v>235</v>
      </c>
      <c r="AD436" s="332">
        <v>233</v>
      </c>
      <c r="AE436" s="332">
        <v>29.8</v>
      </c>
      <c r="AF436" s="332">
        <v>36.299999999999997</v>
      </c>
      <c r="AG436" s="332">
        <v>36.799999999999997</v>
      </c>
      <c r="AH436" s="332">
        <v>19.899999999999999</v>
      </c>
      <c r="AI436" s="332">
        <v>5.3</v>
      </c>
      <c r="AJ436" s="332">
        <v>0</v>
      </c>
      <c r="AK436" s="332">
        <v>0</v>
      </c>
      <c r="AL436" s="332">
        <v>4.2</v>
      </c>
      <c r="AM436" s="332">
        <v>25.9</v>
      </c>
      <c r="AN436" s="332">
        <v>26.5</v>
      </c>
      <c r="AO436" s="332">
        <v>36.6</v>
      </c>
      <c r="AP436" s="332">
        <v>18.7</v>
      </c>
      <c r="AQ436" s="332"/>
      <c r="AR436" s="332"/>
      <c r="AS436" s="332"/>
      <c r="AT436" s="332"/>
      <c r="AU436" s="332"/>
      <c r="AV436" s="332"/>
      <c r="AW436" s="332"/>
      <c r="AX436" s="332"/>
      <c r="AY436" s="332">
        <v>0.86</v>
      </c>
      <c r="AZ436" s="332">
        <v>0.88</v>
      </c>
      <c r="BA436" s="332">
        <v>0.86</v>
      </c>
      <c r="BB436" s="261">
        <v>403</v>
      </c>
      <c r="BC436" s="261">
        <v>402</v>
      </c>
      <c r="BD436" s="261">
        <v>400</v>
      </c>
      <c r="BE436" s="261">
        <v>231</v>
      </c>
      <c r="BF436" s="261">
        <v>233</v>
      </c>
      <c r="BG436" s="261">
        <v>230</v>
      </c>
      <c r="BH436" s="261">
        <v>13.8</v>
      </c>
      <c r="BI436" s="261">
        <v>10</v>
      </c>
      <c r="BJ436" s="261">
        <v>36.700000000000003</v>
      </c>
      <c r="BK436" s="261">
        <v>25.6</v>
      </c>
      <c r="BL436" s="261">
        <v>0.8</v>
      </c>
      <c r="BM436" s="261">
        <v>0</v>
      </c>
      <c r="BN436" s="261">
        <v>0</v>
      </c>
      <c r="BO436" s="261">
        <v>0</v>
      </c>
      <c r="BP436" s="261">
        <v>22.9</v>
      </c>
      <c r="BQ436" s="261">
        <v>12.4</v>
      </c>
      <c r="BR436" s="261">
        <v>34.700000000000003</v>
      </c>
      <c r="BS436" s="261">
        <v>3.1</v>
      </c>
      <c r="BT436" s="261"/>
      <c r="BU436" s="261"/>
      <c r="BV436" s="261"/>
      <c r="BW436" s="261"/>
      <c r="BX436" s="261"/>
      <c r="BY436" s="261"/>
      <c r="BZ436" s="261"/>
      <c r="CA436" s="261"/>
      <c r="CB436" s="261">
        <v>0.87</v>
      </c>
      <c r="CC436" s="261">
        <v>0.86</v>
      </c>
      <c r="CD436" s="261">
        <v>0.86</v>
      </c>
      <c r="CE436" s="333">
        <v>231</v>
      </c>
      <c r="CF436" s="333">
        <v>86064932444</v>
      </c>
      <c r="CG436" s="333"/>
      <c r="CH436" s="333"/>
      <c r="CI436" s="333"/>
      <c r="CJ436" s="333"/>
      <c r="CK436" s="333">
        <v>231</v>
      </c>
      <c r="CL436" s="333">
        <v>86058066357</v>
      </c>
      <c r="CM436" s="333">
        <v>233</v>
      </c>
      <c r="CN436" s="333">
        <v>86073519919</v>
      </c>
      <c r="CO436" s="333"/>
      <c r="CP436" s="333"/>
      <c r="CQ436" s="333"/>
      <c r="CR436" s="333"/>
      <c r="CS436" s="333"/>
      <c r="CT436" s="333"/>
      <c r="CU436" s="333"/>
      <c r="CV436" s="333"/>
      <c r="CW436" s="333"/>
      <c r="CX436" s="333"/>
      <c r="CY436" s="333"/>
      <c r="CZ436" s="333"/>
      <c r="DA436" s="333"/>
      <c r="DB436" s="374"/>
      <c r="DC436" s="154"/>
      <c r="DD436" s="179">
        <f t="shared" si="291"/>
        <v>142.37307440416868</v>
      </c>
      <c r="DE436" s="179">
        <f t="shared" si="292"/>
        <v>20.930924000000001</v>
      </c>
      <c r="DF436" s="179">
        <f t="shared" si="293"/>
        <v>25.496393999999999</v>
      </c>
      <c r="DG436" s="179">
        <f t="shared" si="294"/>
        <v>25.847584000000001</v>
      </c>
      <c r="DH436" s="180">
        <f t="shared" si="295"/>
        <v>36.799999999999997</v>
      </c>
      <c r="DI436" s="181">
        <f t="shared" si="314"/>
        <v>231</v>
      </c>
      <c r="DJ436" s="182">
        <f t="shared" si="309"/>
        <v>1</v>
      </c>
      <c r="DK436" s="182">
        <f t="shared" si="310"/>
        <v>0</v>
      </c>
      <c r="DL436" s="182">
        <f t="shared" si="315"/>
        <v>0</v>
      </c>
      <c r="DM436" s="182">
        <f t="shared" si="316"/>
        <v>0</v>
      </c>
      <c r="DN436" s="182">
        <f t="shared" si="317"/>
        <v>0</v>
      </c>
      <c r="DO436" s="182">
        <f t="shared" si="296"/>
        <v>1</v>
      </c>
      <c r="DP436" s="182">
        <f t="shared" si="297"/>
        <v>0</v>
      </c>
      <c r="DQ436" s="25">
        <f t="shared" si="298"/>
        <v>0</v>
      </c>
      <c r="DR436" s="169"/>
      <c r="DS436" s="166" t="str">
        <f t="shared" si="318"/>
        <v>A</v>
      </c>
      <c r="DT436" s="166" t="str">
        <f t="shared" si="319"/>
        <v>A</v>
      </c>
      <c r="DU436" s="167">
        <f t="shared" si="320"/>
        <v>1</v>
      </c>
      <c r="DV436" s="153" t="str">
        <f>VLOOKUP(M436,'Data Master kondisi'!$O$3:$P$11,2,FALSE)</f>
        <v>Z</v>
      </c>
      <c r="DW436" s="153">
        <f>LOOKUP(DV436,{"X","X","X","Y","Y","Y","Z","Z","Z"},{6,6,6,4,4,4,2,2,2})</f>
        <v>2</v>
      </c>
      <c r="DX436" s="153">
        <f t="shared" si="299"/>
        <v>1</v>
      </c>
      <c r="DY436" s="153">
        <f t="shared" si="321"/>
        <v>4</v>
      </c>
      <c r="DZ436" s="153" t="str">
        <f>VLOOKUP(G436,'Data Master class'!$A$5:$D$12,3,FALSE)</f>
        <v>A</v>
      </c>
      <c r="EA436" s="160" t="str">
        <f t="shared" si="322"/>
        <v>BAIK</v>
      </c>
      <c r="EB436" s="156"/>
      <c r="EC436" s="153">
        <f>VLOOKUP(G436,'Data Master class'!$A$5:$D$12,2,FALSE)</f>
        <v>5</v>
      </c>
      <c r="ED436" s="153" t="str">
        <f>VLOOKUP(H436,'Data Master class'!$E$5:$G$6,3,FALSE)</f>
        <v>X</v>
      </c>
      <c r="EE436" s="153">
        <f>VLOOKUP(H436,'Data Master class'!$E$5:$G$6,2,FALSE)</f>
        <v>2</v>
      </c>
      <c r="EF436" s="153">
        <f t="shared" si="323"/>
        <v>7</v>
      </c>
      <c r="EG436" s="153" t="str">
        <f t="shared" si="324"/>
        <v>CLASS 2</v>
      </c>
      <c r="EH436" s="153">
        <f t="shared" si="325"/>
        <v>11</v>
      </c>
      <c r="EI436" s="171"/>
      <c r="EJ436" s="441">
        <f t="shared" si="300"/>
        <v>0.13119533527696783</v>
      </c>
      <c r="EK436" s="441">
        <f t="shared" si="301"/>
        <v>5.830903790087464E-2</v>
      </c>
      <c r="EL436" s="441">
        <f t="shared" si="302"/>
        <v>7.2886297376093298E-2</v>
      </c>
      <c r="EM436" s="442">
        <f t="shared" si="326"/>
        <v>8.7463556851311922E-2</v>
      </c>
      <c r="EN436" s="443" t="str">
        <f t="shared" si="327"/>
        <v>BAIK</v>
      </c>
      <c r="EO436" s="195"/>
      <c r="EP436" s="196" t="e">
        <f>'2. SUHU &amp; FISIK TRAFO'!CY436</f>
        <v>#NAME?</v>
      </c>
      <c r="EQ436" s="168" t="e">
        <f t="shared" si="332"/>
        <v>#NAME?</v>
      </c>
      <c r="ER436" s="189" t="e">
        <f t="shared" si="328"/>
        <v>#NAME?</v>
      </c>
      <c r="ES436" s="195"/>
      <c r="ET436" s="447">
        <f t="shared" si="311"/>
        <v>24.078099999999999</v>
      </c>
      <c r="EU436" s="447">
        <f t="shared" si="329"/>
        <v>19.26248</v>
      </c>
      <c r="EV436" s="448">
        <f t="shared" si="303"/>
        <v>24.078099999999999</v>
      </c>
      <c r="EW436" s="449" t="str">
        <f t="shared" si="330"/>
        <v>BAIK</v>
      </c>
      <c r="EX436" s="721"/>
      <c r="EY436" s="447">
        <f t="shared" si="312"/>
        <v>13.9588</v>
      </c>
      <c r="EZ436" s="447">
        <f t="shared" si="304"/>
        <v>11.16704</v>
      </c>
      <c r="FA436" s="448">
        <f t="shared" si="313"/>
        <v>13.958799999999998</v>
      </c>
      <c r="FB436" s="449" t="str">
        <f t="shared" si="305"/>
        <v>BAIK</v>
      </c>
      <c r="FC436" s="195"/>
      <c r="FD436" s="453">
        <f t="shared" si="306"/>
        <v>19.899999999999999</v>
      </c>
      <c r="FE436" s="454">
        <f t="shared" si="307"/>
        <v>144.50867052023122</v>
      </c>
      <c r="FF436" s="725">
        <f t="shared" si="308"/>
        <v>13.770799999999999</v>
      </c>
      <c r="FG436" s="202" t="str">
        <f t="shared" si="331"/>
        <v>CUKUP</v>
      </c>
    </row>
    <row r="437" spans="1:163">
      <c r="A437" s="347">
        <v>425</v>
      </c>
      <c r="B437" s="764" t="s">
        <v>2232</v>
      </c>
      <c r="C437" s="331" t="s">
        <v>2293</v>
      </c>
      <c r="D437" s="259" t="s">
        <v>2294</v>
      </c>
      <c r="E437" s="319" t="s">
        <v>1845</v>
      </c>
      <c r="F437" s="319" t="s">
        <v>1938</v>
      </c>
      <c r="G437" s="208" t="s">
        <v>204</v>
      </c>
      <c r="H437" s="214" t="s">
        <v>209</v>
      </c>
      <c r="I437" s="463" t="s">
        <v>2295</v>
      </c>
      <c r="J437" s="462" t="s">
        <v>2296</v>
      </c>
      <c r="K437" s="259" t="s">
        <v>315</v>
      </c>
      <c r="L437" s="259" t="s">
        <v>342</v>
      </c>
      <c r="M437" s="259">
        <v>100</v>
      </c>
      <c r="N437" s="259">
        <v>102337515</v>
      </c>
      <c r="O437" s="259">
        <v>2010</v>
      </c>
      <c r="P437" s="259" t="s">
        <v>316</v>
      </c>
      <c r="Q437" s="461">
        <v>0.83611111111111114</v>
      </c>
      <c r="R437" s="433">
        <v>44834</v>
      </c>
      <c r="S437" s="331" t="s">
        <v>318</v>
      </c>
      <c r="T437" s="331" t="s">
        <v>343</v>
      </c>
      <c r="U437" s="259">
        <v>2</v>
      </c>
      <c r="V437" s="259">
        <v>2</v>
      </c>
      <c r="W437" s="259">
        <v>3</v>
      </c>
      <c r="X437" s="259">
        <v>20000</v>
      </c>
      <c r="Y437" s="332">
        <v>403</v>
      </c>
      <c r="Z437" s="332">
        <v>402</v>
      </c>
      <c r="AA437" s="332">
        <v>401</v>
      </c>
      <c r="AB437" s="332">
        <v>232</v>
      </c>
      <c r="AC437" s="332">
        <v>232</v>
      </c>
      <c r="AD437" s="332">
        <v>231</v>
      </c>
      <c r="AE437" s="332">
        <v>80</v>
      </c>
      <c r="AF437" s="332">
        <v>81.7</v>
      </c>
      <c r="AG437" s="332">
        <v>69.599999999999994</v>
      </c>
      <c r="AH437" s="332">
        <v>31.3</v>
      </c>
      <c r="AI437" s="332">
        <v>50.7</v>
      </c>
      <c r="AJ437" s="332">
        <v>72.3</v>
      </c>
      <c r="AK437" s="332">
        <v>38.6</v>
      </c>
      <c r="AL437" s="332">
        <v>31.9</v>
      </c>
      <c r="AM437" s="332">
        <v>28.7</v>
      </c>
      <c r="AN437" s="332">
        <v>9.4</v>
      </c>
      <c r="AO437" s="332">
        <v>29.8</v>
      </c>
      <c r="AP437" s="332">
        <v>22</v>
      </c>
      <c r="AQ437" s="332"/>
      <c r="AR437" s="332"/>
      <c r="AS437" s="332"/>
      <c r="AT437" s="332"/>
      <c r="AU437" s="332"/>
      <c r="AV437" s="332"/>
      <c r="AW437" s="332"/>
      <c r="AX437" s="332"/>
      <c r="AY437" s="332">
        <v>0.87</v>
      </c>
      <c r="AZ437" s="332">
        <v>0.89</v>
      </c>
      <c r="BA437" s="332">
        <v>0.88</v>
      </c>
      <c r="BB437" s="261">
        <v>397</v>
      </c>
      <c r="BC437" s="261">
        <v>396</v>
      </c>
      <c r="BD437" s="261">
        <v>395</v>
      </c>
      <c r="BE437" s="261">
        <v>228</v>
      </c>
      <c r="BF437" s="261">
        <v>229</v>
      </c>
      <c r="BG437" s="261">
        <v>228</v>
      </c>
      <c r="BH437" s="261">
        <v>70.2</v>
      </c>
      <c r="BI437" s="261">
        <v>58.7</v>
      </c>
      <c r="BJ437" s="261">
        <v>59.9</v>
      </c>
      <c r="BK437" s="261">
        <v>29.3</v>
      </c>
      <c r="BL437" s="261">
        <v>53.6</v>
      </c>
      <c r="BM437" s="261">
        <v>50.6</v>
      </c>
      <c r="BN437" s="261">
        <v>41.3</v>
      </c>
      <c r="BO437" s="261">
        <v>22.3</v>
      </c>
      <c r="BP437" s="261">
        <v>18.399999999999999</v>
      </c>
      <c r="BQ437" s="261">
        <v>7.3</v>
      </c>
      <c r="BR437" s="261">
        <v>16.5</v>
      </c>
      <c r="BS437" s="261">
        <v>11.6</v>
      </c>
      <c r="BT437" s="261"/>
      <c r="BU437" s="261"/>
      <c r="BV437" s="261"/>
      <c r="BW437" s="261"/>
      <c r="BX437" s="261"/>
      <c r="BY437" s="261"/>
      <c r="BZ437" s="261"/>
      <c r="CA437" s="261"/>
      <c r="CB437" s="261">
        <v>0.87</v>
      </c>
      <c r="CC437" s="261">
        <v>0.86</v>
      </c>
      <c r="CD437" s="261">
        <v>0.85</v>
      </c>
      <c r="CE437" s="333">
        <v>226</v>
      </c>
      <c r="CF437" s="333">
        <v>54401483203</v>
      </c>
      <c r="CG437" s="333">
        <v>227</v>
      </c>
      <c r="CH437" s="333">
        <v>56601456405</v>
      </c>
      <c r="CI437" s="333">
        <v>232</v>
      </c>
      <c r="CJ437" s="333">
        <v>86032000787</v>
      </c>
      <c r="CK437" s="333"/>
      <c r="CL437" s="333"/>
      <c r="CM437" s="333">
        <v>227</v>
      </c>
      <c r="CN437" s="333">
        <v>45017764874</v>
      </c>
      <c r="CO437" s="333"/>
      <c r="CP437" s="333"/>
      <c r="CQ437" s="333"/>
      <c r="CR437" s="333"/>
      <c r="CS437" s="333"/>
      <c r="CT437" s="333"/>
      <c r="CU437" s="333"/>
      <c r="CV437" s="333"/>
      <c r="CW437" s="333"/>
      <c r="CX437" s="333"/>
      <c r="CY437" s="333"/>
      <c r="CZ437" s="333"/>
      <c r="DA437" s="333"/>
      <c r="DB437" s="374"/>
      <c r="DC437" s="154"/>
      <c r="DD437" s="179">
        <f t="shared" si="291"/>
        <v>143.78972191067783</v>
      </c>
      <c r="DE437" s="179">
        <f t="shared" si="292"/>
        <v>55.636799999999994</v>
      </c>
      <c r="DF437" s="179">
        <f t="shared" si="293"/>
        <v>56.819082000000002</v>
      </c>
      <c r="DG437" s="179">
        <f t="shared" si="294"/>
        <v>48.404015999999991</v>
      </c>
      <c r="DH437" s="180">
        <f t="shared" si="295"/>
        <v>81.7</v>
      </c>
      <c r="DI437" s="181">
        <f t="shared" si="314"/>
        <v>226</v>
      </c>
      <c r="DJ437" s="182">
        <f t="shared" si="309"/>
        <v>0</v>
      </c>
      <c r="DK437" s="182">
        <f t="shared" si="310"/>
        <v>0</v>
      </c>
      <c r="DL437" s="182">
        <f t="shared" si="315"/>
        <v>1</v>
      </c>
      <c r="DM437" s="182">
        <f t="shared" si="316"/>
        <v>0</v>
      </c>
      <c r="DN437" s="182">
        <f t="shared" si="317"/>
        <v>0</v>
      </c>
      <c r="DO437" s="182">
        <f t="shared" si="296"/>
        <v>0</v>
      </c>
      <c r="DP437" s="182">
        <f t="shared" si="297"/>
        <v>1</v>
      </c>
      <c r="DQ437" s="25">
        <f t="shared" si="298"/>
        <v>0</v>
      </c>
      <c r="DR437" s="169"/>
      <c r="DS437" s="166" t="str">
        <f t="shared" si="318"/>
        <v>A</v>
      </c>
      <c r="DT437" s="166" t="str">
        <f t="shared" si="319"/>
        <v>A</v>
      </c>
      <c r="DU437" s="167">
        <f t="shared" si="320"/>
        <v>1</v>
      </c>
      <c r="DV437" s="153" t="str">
        <f>VLOOKUP(M437,'Data Master kondisi'!$O$3:$P$11,2,FALSE)</f>
        <v>Z</v>
      </c>
      <c r="DW437" s="153">
        <f>LOOKUP(DV437,{"X","X","X","Y","Y","Y","Z","Z","Z"},{6,6,6,4,4,4,2,2,2})</f>
        <v>2</v>
      </c>
      <c r="DX437" s="153">
        <f t="shared" si="299"/>
        <v>1</v>
      </c>
      <c r="DY437" s="153">
        <f t="shared" si="321"/>
        <v>4</v>
      </c>
      <c r="DZ437" s="153" t="str">
        <f>VLOOKUP(G437,'Data Master class'!$A$5:$D$12,3,FALSE)</f>
        <v>A</v>
      </c>
      <c r="EA437" s="160" t="str">
        <f t="shared" si="322"/>
        <v>BAIK</v>
      </c>
      <c r="EB437" s="156"/>
      <c r="EC437" s="153">
        <f>VLOOKUP(G437,'Data Master class'!$A$5:$D$12,2,FALSE)</f>
        <v>5</v>
      </c>
      <c r="ED437" s="153" t="str">
        <f>VLOOKUP(H437,'Data Master class'!$E$5:$G$6,3,FALSE)</f>
        <v>Y</v>
      </c>
      <c r="EE437" s="153">
        <f>VLOOKUP(H437,'Data Master class'!$E$5:$G$6,2,FALSE)</f>
        <v>1</v>
      </c>
      <c r="EF437" s="153">
        <f t="shared" si="323"/>
        <v>6</v>
      </c>
      <c r="EG437" s="153" t="str">
        <f t="shared" si="324"/>
        <v>CLASS 2</v>
      </c>
      <c r="EH437" s="153">
        <f t="shared" si="325"/>
        <v>10</v>
      </c>
      <c r="EI437" s="171"/>
      <c r="EJ437" s="441">
        <f t="shared" si="300"/>
        <v>3.7613488975356754E-2</v>
      </c>
      <c r="EK437" s="441">
        <f t="shared" si="301"/>
        <v>5.9662775616083123E-2</v>
      </c>
      <c r="EL437" s="441">
        <f t="shared" si="302"/>
        <v>9.727626459143969E-2</v>
      </c>
      <c r="EM437" s="442">
        <f t="shared" si="326"/>
        <v>6.4850843060959854E-2</v>
      </c>
      <c r="EN437" s="443" t="str">
        <f t="shared" si="327"/>
        <v>BAIK</v>
      </c>
      <c r="EO437" s="195"/>
      <c r="EP437" s="196" t="e">
        <f>'2. SUHU &amp; FISIK TRAFO'!CY437</f>
        <v>#NAME?</v>
      </c>
      <c r="EQ437" s="168" t="e">
        <f t="shared" si="332"/>
        <v>#NAME?</v>
      </c>
      <c r="ER437" s="189" t="e">
        <f t="shared" si="328"/>
        <v>#NAME?</v>
      </c>
      <c r="ES437" s="195"/>
      <c r="ET437" s="447">
        <f t="shared" si="311"/>
        <v>53.591999999999999</v>
      </c>
      <c r="EU437" s="447">
        <f t="shared" si="329"/>
        <v>42.873600000000003</v>
      </c>
      <c r="EV437" s="448">
        <f t="shared" si="303"/>
        <v>53.591999999999999</v>
      </c>
      <c r="EW437" s="449" t="str">
        <f t="shared" si="330"/>
        <v>BAIK</v>
      </c>
      <c r="EX437" s="721"/>
      <c r="EY437" s="447">
        <f t="shared" si="312"/>
        <v>43.1051</v>
      </c>
      <c r="EZ437" s="447">
        <f t="shared" si="304"/>
        <v>34.484079999999999</v>
      </c>
      <c r="FA437" s="448">
        <f t="shared" si="313"/>
        <v>43.1051</v>
      </c>
      <c r="FB437" s="449" t="str">
        <f t="shared" si="305"/>
        <v>BAIK</v>
      </c>
      <c r="FC437" s="195"/>
      <c r="FD437" s="453">
        <f t="shared" si="306"/>
        <v>31.3</v>
      </c>
      <c r="FE437" s="454">
        <f t="shared" si="307"/>
        <v>144.50867052023122</v>
      </c>
      <c r="FF437" s="725">
        <f t="shared" si="308"/>
        <v>21.659599999999998</v>
      </c>
      <c r="FG437" s="202" t="str">
        <f t="shared" si="331"/>
        <v>BURUK</v>
      </c>
    </row>
    <row r="438" spans="1:163">
      <c r="A438" s="347">
        <v>426</v>
      </c>
      <c r="B438" s="764" t="s">
        <v>2232</v>
      </c>
      <c r="C438" s="331" t="s">
        <v>2297</v>
      </c>
      <c r="D438" s="259" t="s">
        <v>2298</v>
      </c>
      <c r="E438" s="319" t="s">
        <v>1845</v>
      </c>
      <c r="F438" s="319" t="s">
        <v>1853</v>
      </c>
      <c r="G438" s="208" t="s">
        <v>204</v>
      </c>
      <c r="H438" s="214" t="s">
        <v>208</v>
      </c>
      <c r="I438" s="463" t="s">
        <v>2299</v>
      </c>
      <c r="J438" s="462" t="s">
        <v>2300</v>
      </c>
      <c r="K438" s="259" t="s">
        <v>315</v>
      </c>
      <c r="L438" s="259" t="s">
        <v>638</v>
      </c>
      <c r="M438" s="259">
        <v>200</v>
      </c>
      <c r="N438" s="259">
        <v>1604792</v>
      </c>
      <c r="O438" s="259">
        <v>2016</v>
      </c>
      <c r="P438" s="259" t="s">
        <v>316</v>
      </c>
      <c r="Q438" s="461">
        <v>0.8534722222222223</v>
      </c>
      <c r="R438" s="433">
        <v>44834</v>
      </c>
      <c r="S438" s="331" t="s">
        <v>318</v>
      </c>
      <c r="T438" s="331" t="s">
        <v>343</v>
      </c>
      <c r="U438" s="259">
        <v>3</v>
      </c>
      <c r="V438" s="259">
        <v>3</v>
      </c>
      <c r="W438" s="259">
        <v>3</v>
      </c>
      <c r="X438" s="259">
        <v>20000</v>
      </c>
      <c r="Y438" s="332">
        <v>413</v>
      </c>
      <c r="Z438" s="332">
        <v>412</v>
      </c>
      <c r="AA438" s="332">
        <v>412</v>
      </c>
      <c r="AB438" s="332">
        <v>238</v>
      </c>
      <c r="AC438" s="332">
        <v>238</v>
      </c>
      <c r="AD438" s="332">
        <v>237</v>
      </c>
      <c r="AE438" s="332">
        <v>152.9</v>
      </c>
      <c r="AF438" s="332">
        <v>150.5</v>
      </c>
      <c r="AG438" s="332">
        <v>148.80000000000001</v>
      </c>
      <c r="AH438" s="332">
        <v>3.8</v>
      </c>
      <c r="AI438" s="332"/>
      <c r="AJ438" s="332"/>
      <c r="AK438" s="332"/>
      <c r="AL438" s="332"/>
      <c r="AM438" s="332"/>
      <c r="AN438" s="332"/>
      <c r="AO438" s="332"/>
      <c r="AP438" s="332"/>
      <c r="AQ438" s="332"/>
      <c r="AR438" s="332"/>
      <c r="AS438" s="332"/>
      <c r="AT438" s="332"/>
      <c r="AU438" s="332">
        <v>143.69999999999999</v>
      </c>
      <c r="AV438" s="332">
        <v>148.4</v>
      </c>
      <c r="AW438" s="332">
        <v>146.30000000000001</v>
      </c>
      <c r="AX438" s="332">
        <v>4.3</v>
      </c>
      <c r="AY438" s="332">
        <v>0.87</v>
      </c>
      <c r="AZ438" s="332">
        <v>0.86</v>
      </c>
      <c r="BA438" s="332">
        <v>0.89</v>
      </c>
      <c r="BB438" s="261">
        <v>410</v>
      </c>
      <c r="BC438" s="261">
        <v>409</v>
      </c>
      <c r="BD438" s="261">
        <v>408</v>
      </c>
      <c r="BE438" s="261">
        <v>236</v>
      </c>
      <c r="BF438" s="261">
        <v>236</v>
      </c>
      <c r="BG438" s="261">
        <v>235</v>
      </c>
      <c r="BH438" s="261">
        <v>126.6</v>
      </c>
      <c r="BI438" s="261">
        <v>132.1</v>
      </c>
      <c r="BJ438" s="261">
        <v>81.2</v>
      </c>
      <c r="BK438" s="261">
        <v>9.1</v>
      </c>
      <c r="BL438" s="261"/>
      <c r="BM438" s="261"/>
      <c r="BN438" s="261"/>
      <c r="BO438" s="261"/>
      <c r="BP438" s="261"/>
      <c r="BQ438" s="261"/>
      <c r="BR438" s="261"/>
      <c r="BS438" s="261"/>
      <c r="BT438" s="261"/>
      <c r="BU438" s="261"/>
      <c r="BV438" s="261"/>
      <c r="BW438" s="261"/>
      <c r="BX438" s="261">
        <v>123.2</v>
      </c>
      <c r="BY438" s="261">
        <v>123.1</v>
      </c>
      <c r="BZ438" s="261">
        <v>128.69999999999999</v>
      </c>
      <c r="CA438" s="261">
        <v>9</v>
      </c>
      <c r="CB438" s="261">
        <v>0.87</v>
      </c>
      <c r="CC438" s="261">
        <v>0.89</v>
      </c>
      <c r="CD438" s="261">
        <v>0.88</v>
      </c>
      <c r="CE438" s="333"/>
      <c r="CF438" s="333"/>
      <c r="CG438" s="333"/>
      <c r="CH438" s="333"/>
      <c r="CI438" s="333"/>
      <c r="CJ438" s="333"/>
      <c r="CK438" s="333"/>
      <c r="CL438" s="333"/>
      <c r="CM438" s="333"/>
      <c r="CN438" s="333"/>
      <c r="CO438" s="333"/>
      <c r="CP438" s="333"/>
      <c r="CQ438" s="333"/>
      <c r="CR438" s="333"/>
      <c r="CS438" s="333"/>
      <c r="CT438" s="333"/>
      <c r="CU438" s="333"/>
      <c r="CV438" s="333"/>
      <c r="CW438" s="333">
        <v>234</v>
      </c>
      <c r="CX438" s="333">
        <v>163000199424</v>
      </c>
      <c r="CY438" s="333">
        <v>233</v>
      </c>
      <c r="CZ438" s="333">
        <v>163000199424</v>
      </c>
      <c r="DA438" s="333">
        <v>233</v>
      </c>
      <c r="DB438" s="374">
        <v>163000199424</v>
      </c>
      <c r="DC438" s="154"/>
      <c r="DD438" s="179">
        <f t="shared" si="291"/>
        <v>280.37252162373073</v>
      </c>
      <c r="DE438" s="179">
        <f t="shared" si="292"/>
        <v>54.534588166666666</v>
      </c>
      <c r="DF438" s="179">
        <f t="shared" si="293"/>
        <v>53.678584166666667</v>
      </c>
      <c r="DG438" s="179">
        <f t="shared" si="294"/>
        <v>53.072248000000002</v>
      </c>
      <c r="DH438" s="180">
        <f t="shared" si="295"/>
        <v>152.9</v>
      </c>
      <c r="DI438" s="181">
        <f t="shared" si="314"/>
        <v>233</v>
      </c>
      <c r="DJ438" s="182">
        <f t="shared" si="309"/>
        <v>0</v>
      </c>
      <c r="DK438" s="182">
        <f t="shared" si="310"/>
        <v>0</v>
      </c>
      <c r="DL438" s="182">
        <f t="shared" si="315"/>
        <v>1</v>
      </c>
      <c r="DM438" s="182">
        <f t="shared" si="316"/>
        <v>0</v>
      </c>
      <c r="DN438" s="182">
        <f t="shared" si="317"/>
        <v>0</v>
      </c>
      <c r="DO438" s="182">
        <f t="shared" si="296"/>
        <v>0</v>
      </c>
      <c r="DP438" s="182">
        <f t="shared" si="297"/>
        <v>1</v>
      </c>
      <c r="DQ438" s="25">
        <f t="shared" si="298"/>
        <v>0</v>
      </c>
      <c r="DR438" s="169"/>
      <c r="DS438" s="166" t="str">
        <f t="shared" si="318"/>
        <v>A</v>
      </c>
      <c r="DT438" s="166" t="str">
        <f t="shared" si="319"/>
        <v>A</v>
      </c>
      <c r="DU438" s="167">
        <f t="shared" si="320"/>
        <v>1</v>
      </c>
      <c r="DV438" s="153" t="str">
        <f>VLOOKUP(M438,'Data Master kondisi'!$O$3:$P$11,2,FALSE)</f>
        <v>Y</v>
      </c>
      <c r="DW438" s="153">
        <f>LOOKUP(DV438,{"X","X","X","Y","Y","Y","Z","Z","Z"},{6,6,6,4,4,4,2,2,2})</f>
        <v>4</v>
      </c>
      <c r="DX438" s="153">
        <f t="shared" si="299"/>
        <v>1</v>
      </c>
      <c r="DY438" s="153">
        <f t="shared" si="321"/>
        <v>6</v>
      </c>
      <c r="DZ438" s="153" t="str">
        <f>VLOOKUP(G438,'Data Master class'!$A$5:$D$12,3,FALSE)</f>
        <v>A</v>
      </c>
      <c r="EA438" s="160" t="str">
        <f t="shared" si="322"/>
        <v>CUKUP</v>
      </c>
      <c r="EB438" s="156"/>
      <c r="EC438" s="153">
        <f>VLOOKUP(G438,'Data Master class'!$A$5:$D$12,2,FALSE)</f>
        <v>5</v>
      </c>
      <c r="ED438" s="153" t="str">
        <f>VLOOKUP(H438,'Data Master class'!$E$5:$G$6,3,FALSE)</f>
        <v>X</v>
      </c>
      <c r="EE438" s="153">
        <f>VLOOKUP(H438,'Data Master class'!$E$5:$G$6,2,FALSE)</f>
        <v>2</v>
      </c>
      <c r="EF438" s="153">
        <f t="shared" si="323"/>
        <v>7</v>
      </c>
      <c r="EG438" s="153" t="str">
        <f t="shared" si="324"/>
        <v>CLASS 2</v>
      </c>
      <c r="EH438" s="153">
        <f t="shared" si="325"/>
        <v>13</v>
      </c>
      <c r="EI438" s="171"/>
      <c r="EJ438" s="441">
        <f t="shared" si="300"/>
        <v>1.4374170720920074E-2</v>
      </c>
      <c r="EK438" s="441">
        <f t="shared" si="301"/>
        <v>1.5479876160989833E-3</v>
      </c>
      <c r="EL438" s="441">
        <f t="shared" si="302"/>
        <v>1.2826183104820714E-2</v>
      </c>
      <c r="EM438" s="442">
        <f t="shared" si="326"/>
        <v>9.5827804806132566E-3</v>
      </c>
      <c r="EN438" s="443" t="str">
        <f t="shared" si="327"/>
        <v>BAIK</v>
      </c>
      <c r="EO438" s="195"/>
      <c r="EP438" s="196" t="e">
        <f>'2. SUHU &amp; FISIK TRAFO'!CY438</f>
        <v>#NAME?</v>
      </c>
      <c r="EQ438" s="168" t="e">
        <f t="shared" si="332"/>
        <v>#NAME?</v>
      </c>
      <c r="ER438" s="189" t="e">
        <f t="shared" si="328"/>
        <v>#NAME?</v>
      </c>
      <c r="ES438" s="195"/>
      <c r="ET438" s="447">
        <f t="shared" si="311"/>
        <v>107.47480000000002</v>
      </c>
      <c r="EU438" s="447">
        <f t="shared" si="329"/>
        <v>85.979840000000024</v>
      </c>
      <c r="EV438" s="448">
        <f t="shared" si="303"/>
        <v>53.737400000000015</v>
      </c>
      <c r="EW438" s="449" t="str">
        <f t="shared" si="330"/>
        <v>BAIK</v>
      </c>
      <c r="EX438" s="721"/>
      <c r="EY438" s="447">
        <f t="shared" si="312"/>
        <v>80.135199999999998</v>
      </c>
      <c r="EZ438" s="447">
        <f t="shared" si="304"/>
        <v>64.108159999999998</v>
      </c>
      <c r="FA438" s="448">
        <f t="shared" si="313"/>
        <v>40.067599999999999</v>
      </c>
      <c r="FB438" s="449" t="str">
        <f t="shared" si="305"/>
        <v>BAIK</v>
      </c>
      <c r="FC438" s="195"/>
      <c r="FD438" s="453">
        <f t="shared" si="306"/>
        <v>3.8</v>
      </c>
      <c r="FE438" s="454">
        <f t="shared" si="307"/>
        <v>289.01734104046244</v>
      </c>
      <c r="FF438" s="725">
        <f t="shared" si="308"/>
        <v>1.3147999999999997</v>
      </c>
      <c r="FG438" s="202" t="str">
        <f t="shared" si="331"/>
        <v>BAIK</v>
      </c>
    </row>
    <row r="439" spans="1:163">
      <c r="A439" s="347">
        <v>427</v>
      </c>
      <c r="B439" s="764" t="s">
        <v>2232</v>
      </c>
      <c r="C439" s="331" t="s">
        <v>2301</v>
      </c>
      <c r="D439" s="259" t="s">
        <v>2032</v>
      </c>
      <c r="E439" s="319" t="s">
        <v>2302</v>
      </c>
      <c r="F439" s="319" t="s">
        <v>2303</v>
      </c>
      <c r="G439" s="208" t="s">
        <v>206</v>
      </c>
      <c r="H439" s="214" t="s">
        <v>208</v>
      </c>
      <c r="I439" s="463" t="s">
        <v>2304</v>
      </c>
      <c r="J439" s="462" t="s">
        <v>2305</v>
      </c>
      <c r="K439" s="259" t="s">
        <v>315</v>
      </c>
      <c r="L439" s="259" t="s">
        <v>440</v>
      </c>
      <c r="M439" s="259">
        <v>50</v>
      </c>
      <c r="N439" s="259">
        <v>1905031236</v>
      </c>
      <c r="O439" s="259">
        <v>2019</v>
      </c>
      <c r="P439" s="259" t="s">
        <v>316</v>
      </c>
      <c r="Q439" s="461">
        <v>0.77638888888888891</v>
      </c>
      <c r="R439" s="433">
        <v>44838</v>
      </c>
      <c r="S439" s="331" t="s">
        <v>318</v>
      </c>
      <c r="T439" s="331" t="s">
        <v>343</v>
      </c>
      <c r="U439" s="259">
        <v>2</v>
      </c>
      <c r="V439" s="259">
        <v>2</v>
      </c>
      <c r="W439" s="259">
        <v>3</v>
      </c>
      <c r="X439" s="259">
        <v>20000</v>
      </c>
      <c r="Y439" s="332">
        <v>417</v>
      </c>
      <c r="Z439" s="332">
        <v>414</v>
      </c>
      <c r="AA439" s="332">
        <v>415</v>
      </c>
      <c r="AB439" s="332">
        <v>240</v>
      </c>
      <c r="AC439" s="332">
        <v>240</v>
      </c>
      <c r="AD439" s="332">
        <v>238</v>
      </c>
      <c r="AE439" s="332">
        <v>0</v>
      </c>
      <c r="AF439" s="332">
        <v>0</v>
      </c>
      <c r="AG439" s="332">
        <v>0</v>
      </c>
      <c r="AH439" s="332">
        <v>0</v>
      </c>
      <c r="AI439" s="332">
        <v>0</v>
      </c>
      <c r="AJ439" s="332">
        <v>0</v>
      </c>
      <c r="AK439" s="332">
        <v>0</v>
      </c>
      <c r="AL439" s="332">
        <v>0</v>
      </c>
      <c r="AM439" s="332">
        <v>0</v>
      </c>
      <c r="AN439" s="332">
        <v>0</v>
      </c>
      <c r="AO439" s="332">
        <v>0</v>
      </c>
      <c r="AP439" s="332">
        <v>0</v>
      </c>
      <c r="AQ439" s="332"/>
      <c r="AR439" s="332"/>
      <c r="AS439" s="332"/>
      <c r="AT439" s="332"/>
      <c r="AU439" s="332"/>
      <c r="AV439" s="332"/>
      <c r="AW439" s="332"/>
      <c r="AX439" s="332"/>
      <c r="AY439" s="332">
        <v>0.86</v>
      </c>
      <c r="AZ439" s="332">
        <v>0.85</v>
      </c>
      <c r="BA439" s="332">
        <v>0.85</v>
      </c>
      <c r="BB439" s="261">
        <v>411</v>
      </c>
      <c r="BC439" s="261">
        <v>409</v>
      </c>
      <c r="BD439" s="261">
        <v>409</v>
      </c>
      <c r="BE439" s="261">
        <v>236</v>
      </c>
      <c r="BF439" s="261">
        <v>237</v>
      </c>
      <c r="BG439" s="261">
        <v>235</v>
      </c>
      <c r="BH439" s="261">
        <v>0</v>
      </c>
      <c r="BI439" s="261">
        <v>0</v>
      </c>
      <c r="BJ439" s="261">
        <v>0</v>
      </c>
      <c r="BK439" s="261">
        <v>0</v>
      </c>
      <c r="BL439" s="261">
        <v>0</v>
      </c>
      <c r="BM439" s="261">
        <v>0</v>
      </c>
      <c r="BN439" s="261">
        <v>0</v>
      </c>
      <c r="BO439" s="261">
        <v>0</v>
      </c>
      <c r="BP439" s="261">
        <v>0</v>
      </c>
      <c r="BQ439" s="261">
        <v>0</v>
      </c>
      <c r="BR439" s="261">
        <v>0</v>
      </c>
      <c r="BS439" s="261">
        <v>0</v>
      </c>
      <c r="BT439" s="261"/>
      <c r="BU439" s="261"/>
      <c r="BV439" s="261"/>
      <c r="BW439" s="261"/>
      <c r="BX439" s="261"/>
      <c r="BY439" s="261"/>
      <c r="BZ439" s="261"/>
      <c r="CA439" s="261"/>
      <c r="CB439" s="261">
        <v>0.85</v>
      </c>
      <c r="CC439" s="261">
        <v>0.86</v>
      </c>
      <c r="CD439" s="261">
        <v>0.85</v>
      </c>
      <c r="CE439" s="333"/>
      <c r="CF439" s="333"/>
      <c r="CG439" s="333"/>
      <c r="CH439" s="333"/>
      <c r="CI439" s="333"/>
      <c r="CJ439" s="333"/>
      <c r="CK439" s="333"/>
      <c r="CL439" s="333"/>
      <c r="CM439" s="333"/>
      <c r="CN439" s="333"/>
      <c r="CO439" s="333"/>
      <c r="CP439" s="333"/>
      <c r="CQ439" s="333"/>
      <c r="CR439" s="333"/>
      <c r="CS439" s="333"/>
      <c r="CT439" s="333"/>
      <c r="CU439" s="333"/>
      <c r="CV439" s="333"/>
      <c r="CW439" s="333"/>
      <c r="CX439" s="333"/>
      <c r="CY439" s="333"/>
      <c r="CZ439" s="333"/>
      <c r="DA439" s="333"/>
      <c r="DB439" s="374"/>
      <c r="DC439" s="154"/>
      <c r="DD439" s="179">
        <f t="shared" si="291"/>
        <v>69.586839736868967</v>
      </c>
      <c r="DE439" s="179">
        <f t="shared" si="292"/>
        <v>0</v>
      </c>
      <c r="DF439" s="179">
        <f t="shared" si="293"/>
        <v>0</v>
      </c>
      <c r="DG439" s="179">
        <f t="shared" si="294"/>
        <v>0</v>
      </c>
      <c r="DH439" s="180">
        <f t="shared" si="295"/>
        <v>0</v>
      </c>
      <c r="DI439" s="181">
        <f t="shared" si="314"/>
        <v>0</v>
      </c>
      <c r="DJ439" s="182">
        <f t="shared" si="309"/>
        <v>1</v>
      </c>
      <c r="DK439" s="182">
        <f t="shared" si="310"/>
        <v>0</v>
      </c>
      <c r="DL439" s="182">
        <f t="shared" si="315"/>
        <v>0</v>
      </c>
      <c r="DM439" s="182">
        <f t="shared" si="316"/>
        <v>0</v>
      </c>
      <c r="DN439" s="182">
        <f t="shared" si="317"/>
        <v>0</v>
      </c>
      <c r="DO439" s="182">
        <f t="shared" si="296"/>
        <v>1</v>
      </c>
      <c r="DP439" s="182">
        <f t="shared" si="297"/>
        <v>0</v>
      </c>
      <c r="DQ439" s="25">
        <f t="shared" si="298"/>
        <v>0</v>
      </c>
      <c r="DR439" s="169"/>
      <c r="DS439" s="166" t="str">
        <f t="shared" si="318"/>
        <v>A</v>
      </c>
      <c r="DT439" s="166" t="e">
        <f t="shared" si="319"/>
        <v>#DIV/0!</v>
      </c>
      <c r="DU439" s="167" t="e">
        <f t="shared" si="320"/>
        <v>#DIV/0!</v>
      </c>
      <c r="DV439" s="153" t="str">
        <f>VLOOKUP(M439,'Data Master kondisi'!$O$3:$P$11,2,FALSE)</f>
        <v>Z</v>
      </c>
      <c r="DW439" s="153">
        <f>LOOKUP(DV439,{"X","X","X","Y","Y","Y","Z","Z","Z"},{6,6,6,4,4,4,2,2,2})</f>
        <v>2</v>
      </c>
      <c r="DX439" s="153">
        <f t="shared" si="299"/>
        <v>1</v>
      </c>
      <c r="DY439" s="153" t="e">
        <f t="shared" si="321"/>
        <v>#DIV/0!</v>
      </c>
      <c r="DZ439" s="153" t="str">
        <f>VLOOKUP(G439,'Data Master class'!$A$5:$D$12,3,FALSE)</f>
        <v>B</v>
      </c>
      <c r="EA439" s="160" t="e">
        <f t="shared" si="322"/>
        <v>#DIV/0!</v>
      </c>
      <c r="EB439" s="156"/>
      <c r="EC439" s="153">
        <f>VLOOKUP(G439,'Data Master class'!$A$5:$D$12,2,FALSE)</f>
        <v>3</v>
      </c>
      <c r="ED439" s="153" t="str">
        <f>VLOOKUP(H439,'Data Master class'!$E$5:$G$6,3,FALSE)</f>
        <v>X</v>
      </c>
      <c r="EE439" s="153">
        <f>VLOOKUP(H439,'Data Master class'!$E$5:$G$6,2,FALSE)</f>
        <v>2</v>
      </c>
      <c r="EF439" s="153">
        <f t="shared" si="323"/>
        <v>5</v>
      </c>
      <c r="EG439" s="153" t="str">
        <f t="shared" si="324"/>
        <v>CLASS 3</v>
      </c>
      <c r="EH439" s="153" t="e">
        <f t="shared" si="325"/>
        <v>#DIV/0!</v>
      </c>
      <c r="EI439" s="171"/>
      <c r="EJ439" s="441" t="e">
        <f t="shared" si="300"/>
        <v>#DIV/0!</v>
      </c>
      <c r="EK439" s="441" t="e">
        <f t="shared" si="301"/>
        <v>#DIV/0!</v>
      </c>
      <c r="EL439" s="441" t="e">
        <f t="shared" si="302"/>
        <v>#DIV/0!</v>
      </c>
      <c r="EM439" s="442" t="e">
        <f t="shared" si="326"/>
        <v>#DIV/0!</v>
      </c>
      <c r="EN439" s="443" t="e">
        <f t="shared" si="327"/>
        <v>#DIV/0!</v>
      </c>
      <c r="EO439" s="195"/>
      <c r="EP439" s="196" t="e">
        <f>'2. SUHU &amp; FISIK TRAFO'!CY439</f>
        <v>#NAME?</v>
      </c>
      <c r="EQ439" s="168" t="e">
        <f t="shared" si="332"/>
        <v>#NAME?</v>
      </c>
      <c r="ER439" s="189" t="e">
        <f t="shared" si="328"/>
        <v>#NAME?</v>
      </c>
      <c r="ES439" s="195"/>
      <c r="ET439" s="447">
        <f t="shared" si="311"/>
        <v>0</v>
      </c>
      <c r="EU439" s="447">
        <f t="shared" si="329"/>
        <v>0</v>
      </c>
      <c r="EV439" s="448">
        <f t="shared" si="303"/>
        <v>0</v>
      </c>
      <c r="EW439" s="449">
        <f t="shared" si="330"/>
        <v>0</v>
      </c>
      <c r="EX439" s="721"/>
      <c r="EY439" s="447">
        <f t="shared" si="312"/>
        <v>0</v>
      </c>
      <c r="EZ439" s="447">
        <f t="shared" si="304"/>
        <v>0</v>
      </c>
      <c r="FA439" s="448">
        <f t="shared" si="313"/>
        <v>0</v>
      </c>
      <c r="FB439" s="449">
        <f t="shared" si="305"/>
        <v>0</v>
      </c>
      <c r="FC439" s="195"/>
      <c r="FD439" s="453">
        <f t="shared" si="306"/>
        <v>0</v>
      </c>
      <c r="FE439" s="454">
        <f t="shared" si="307"/>
        <v>72.25433526011561</v>
      </c>
      <c r="FF439" s="725">
        <f t="shared" si="308"/>
        <v>0</v>
      </c>
      <c r="FG439" s="202">
        <f t="shared" si="331"/>
        <v>0</v>
      </c>
    </row>
    <row r="440" spans="1:163">
      <c r="A440" s="347">
        <v>428</v>
      </c>
      <c r="B440" s="764" t="s">
        <v>2232</v>
      </c>
      <c r="C440" s="331" t="s">
        <v>2306</v>
      </c>
      <c r="D440" s="259" t="s">
        <v>2032</v>
      </c>
      <c r="E440" s="319" t="s">
        <v>2302</v>
      </c>
      <c r="F440" s="319" t="s">
        <v>2303</v>
      </c>
      <c r="G440" s="208" t="s">
        <v>206</v>
      </c>
      <c r="H440" s="214" t="s">
        <v>208</v>
      </c>
      <c r="I440" s="463" t="s">
        <v>2307</v>
      </c>
      <c r="J440" s="462" t="s">
        <v>2308</v>
      </c>
      <c r="K440" s="259" t="s">
        <v>341</v>
      </c>
      <c r="L440" s="259" t="s">
        <v>342</v>
      </c>
      <c r="M440" s="259">
        <v>100</v>
      </c>
      <c r="N440" s="259">
        <v>194304457</v>
      </c>
      <c r="O440" s="259">
        <v>2019</v>
      </c>
      <c r="P440" s="259" t="s">
        <v>316</v>
      </c>
      <c r="Q440" s="461">
        <v>0.78541666666666676</v>
      </c>
      <c r="R440" s="433">
        <v>44838</v>
      </c>
      <c r="S440" s="331" t="s">
        <v>318</v>
      </c>
      <c r="T440" s="331" t="s">
        <v>343</v>
      </c>
      <c r="U440" s="259">
        <v>2</v>
      </c>
      <c r="V440" s="259">
        <v>1</v>
      </c>
      <c r="W440" s="259">
        <v>2</v>
      </c>
      <c r="X440" s="259">
        <v>20500</v>
      </c>
      <c r="Y440" s="332">
        <v>405</v>
      </c>
      <c r="Z440" s="332">
        <v>403</v>
      </c>
      <c r="AA440" s="332">
        <v>403</v>
      </c>
      <c r="AB440" s="332">
        <v>233</v>
      </c>
      <c r="AC440" s="332">
        <v>233</v>
      </c>
      <c r="AD440" s="332">
        <v>232</v>
      </c>
      <c r="AE440" s="332">
        <v>46.1</v>
      </c>
      <c r="AF440" s="332">
        <v>37.1</v>
      </c>
      <c r="AG440" s="332">
        <v>31</v>
      </c>
      <c r="AH440" s="332">
        <v>35.700000000000003</v>
      </c>
      <c r="AI440" s="332"/>
      <c r="AJ440" s="332"/>
      <c r="AK440" s="332"/>
      <c r="AL440" s="332"/>
      <c r="AM440" s="332">
        <v>47.1</v>
      </c>
      <c r="AN440" s="332">
        <v>36.4</v>
      </c>
      <c r="AO440" s="332">
        <v>30.4</v>
      </c>
      <c r="AP440" s="332">
        <v>34.200000000000003</v>
      </c>
      <c r="AQ440" s="332"/>
      <c r="AR440" s="332"/>
      <c r="AS440" s="332"/>
      <c r="AT440" s="332"/>
      <c r="AU440" s="332"/>
      <c r="AV440" s="332"/>
      <c r="AW440" s="332"/>
      <c r="AX440" s="332"/>
      <c r="AY440" s="332">
        <v>0.89</v>
      </c>
      <c r="AZ440" s="332">
        <v>0.87</v>
      </c>
      <c r="BA440" s="332">
        <v>0.88</v>
      </c>
      <c r="BB440" s="261">
        <v>398</v>
      </c>
      <c r="BC440" s="261">
        <v>398</v>
      </c>
      <c r="BD440" s="261">
        <v>399</v>
      </c>
      <c r="BE440" s="261">
        <v>230</v>
      </c>
      <c r="BF440" s="261">
        <v>230</v>
      </c>
      <c r="BG440" s="261">
        <v>229</v>
      </c>
      <c r="BH440" s="261">
        <v>46.9</v>
      </c>
      <c r="BI440" s="261">
        <v>49.3</v>
      </c>
      <c r="BJ440" s="261">
        <v>31.8</v>
      </c>
      <c r="BK440" s="261">
        <v>34.799999999999997</v>
      </c>
      <c r="BL440" s="261"/>
      <c r="BM440" s="261"/>
      <c r="BN440" s="261"/>
      <c r="BO440" s="261"/>
      <c r="BP440" s="261">
        <v>46.7</v>
      </c>
      <c r="BQ440" s="261">
        <v>52.3</v>
      </c>
      <c r="BR440" s="261">
        <v>31.7</v>
      </c>
      <c r="BS440" s="261">
        <v>33.6</v>
      </c>
      <c r="BT440" s="261"/>
      <c r="BU440" s="261"/>
      <c r="BV440" s="261"/>
      <c r="BW440" s="261"/>
      <c r="BX440" s="261"/>
      <c r="BY440" s="261"/>
      <c r="BZ440" s="261"/>
      <c r="CA440" s="261"/>
      <c r="CB440" s="261">
        <v>0.88</v>
      </c>
      <c r="CC440" s="261">
        <v>0.86</v>
      </c>
      <c r="CD440" s="261">
        <v>0.88</v>
      </c>
      <c r="CE440" s="333"/>
      <c r="CF440" s="333"/>
      <c r="CG440" s="333"/>
      <c r="CH440" s="333"/>
      <c r="CI440" s="333"/>
      <c r="CJ440" s="333"/>
      <c r="CK440" s="333"/>
      <c r="CL440" s="333"/>
      <c r="CM440" s="333"/>
      <c r="CN440" s="333"/>
      <c r="CO440" s="333"/>
      <c r="CP440" s="333"/>
      <c r="CQ440" s="333"/>
      <c r="CR440" s="333"/>
      <c r="CS440" s="333"/>
      <c r="CT440" s="333"/>
      <c r="CU440" s="333"/>
      <c r="CV440" s="333"/>
      <c r="CW440" s="333"/>
      <c r="CX440" s="333"/>
      <c r="CY440" s="333"/>
      <c r="CZ440" s="333"/>
      <c r="DA440" s="333"/>
      <c r="DB440" s="374"/>
      <c r="DC440" s="154"/>
      <c r="DD440" s="179">
        <f t="shared" si="291"/>
        <v>143.19604015216964</v>
      </c>
      <c r="DE440" s="179">
        <f t="shared" si="292"/>
        <v>32.193627666666671</v>
      </c>
      <c r="DF440" s="179">
        <f t="shared" si="293"/>
        <v>25.908537666666671</v>
      </c>
      <c r="DG440" s="179">
        <f t="shared" si="294"/>
        <v>21.648643333333336</v>
      </c>
      <c r="DH440" s="180">
        <f t="shared" si="295"/>
        <v>46.1</v>
      </c>
      <c r="DI440" s="181">
        <f t="shared" si="314"/>
        <v>0</v>
      </c>
      <c r="DJ440" s="182">
        <f t="shared" si="309"/>
        <v>0</v>
      </c>
      <c r="DK440" s="182">
        <f t="shared" si="310"/>
        <v>1</v>
      </c>
      <c r="DL440" s="182">
        <f t="shared" si="315"/>
        <v>0</v>
      </c>
      <c r="DM440" s="182">
        <f t="shared" si="316"/>
        <v>0</v>
      </c>
      <c r="DN440" s="182">
        <f t="shared" si="317"/>
        <v>0</v>
      </c>
      <c r="DO440" s="182">
        <f t="shared" si="296"/>
        <v>1</v>
      </c>
      <c r="DP440" s="182">
        <f t="shared" si="297"/>
        <v>0</v>
      </c>
      <c r="DQ440" s="25">
        <f t="shared" si="298"/>
        <v>0</v>
      </c>
      <c r="DR440" s="169"/>
      <c r="DS440" s="166" t="str">
        <f t="shared" si="318"/>
        <v>A</v>
      </c>
      <c r="DT440" s="166" t="str">
        <f t="shared" si="319"/>
        <v>A</v>
      </c>
      <c r="DU440" s="167">
        <f t="shared" si="320"/>
        <v>1</v>
      </c>
      <c r="DV440" s="153" t="str">
        <f>VLOOKUP(M440,'Data Master kondisi'!$O$3:$P$11,2,FALSE)</f>
        <v>Z</v>
      </c>
      <c r="DW440" s="153">
        <f>LOOKUP(DV440,{"X","X","X","Y","Y","Y","Z","Z","Z"},{6,6,6,4,4,4,2,2,2})</f>
        <v>2</v>
      </c>
      <c r="DX440" s="153">
        <f t="shared" si="299"/>
        <v>1</v>
      </c>
      <c r="DY440" s="153">
        <f t="shared" si="321"/>
        <v>4</v>
      </c>
      <c r="DZ440" s="153" t="str">
        <f>VLOOKUP(G440,'Data Master class'!$A$5:$D$12,3,FALSE)</f>
        <v>B</v>
      </c>
      <c r="EA440" s="160" t="str">
        <f t="shared" si="322"/>
        <v>BAIK</v>
      </c>
      <c r="EB440" s="156"/>
      <c r="EC440" s="153">
        <f>VLOOKUP(G440,'Data Master class'!$A$5:$D$12,2,FALSE)</f>
        <v>3</v>
      </c>
      <c r="ED440" s="153" t="str">
        <f>VLOOKUP(H440,'Data Master class'!$E$5:$G$6,3,FALSE)</f>
        <v>X</v>
      </c>
      <c r="EE440" s="153">
        <f>VLOOKUP(H440,'Data Master class'!$E$5:$G$6,2,FALSE)</f>
        <v>2</v>
      </c>
      <c r="EF440" s="153">
        <f t="shared" si="323"/>
        <v>5</v>
      </c>
      <c r="EG440" s="153" t="str">
        <f t="shared" si="324"/>
        <v>CLASS 3</v>
      </c>
      <c r="EH440" s="153">
        <f t="shared" si="325"/>
        <v>9</v>
      </c>
      <c r="EI440" s="171"/>
      <c r="EJ440" s="441">
        <f t="shared" si="300"/>
        <v>0.2110332749562171</v>
      </c>
      <c r="EK440" s="441">
        <f t="shared" si="301"/>
        <v>2.5394045534150662E-2</v>
      </c>
      <c r="EL440" s="441">
        <f t="shared" si="302"/>
        <v>0.18563922942206662</v>
      </c>
      <c r="EM440" s="442">
        <f t="shared" si="326"/>
        <v>0.14068884997081146</v>
      </c>
      <c r="EN440" s="443" t="str">
        <f t="shared" si="327"/>
        <v>CUKUP</v>
      </c>
      <c r="EO440" s="195"/>
      <c r="EP440" s="196" t="e">
        <f>'2. SUHU &amp; FISIK TRAFO'!CY440</f>
        <v>#NAME?</v>
      </c>
      <c r="EQ440" s="168" t="e">
        <f t="shared" si="332"/>
        <v>#NAME?</v>
      </c>
      <c r="ER440" s="189" t="e">
        <f t="shared" si="328"/>
        <v>#NAME?</v>
      </c>
      <c r="ES440" s="195"/>
      <c r="ET440" s="447">
        <f t="shared" si="311"/>
        <v>26.577600000000004</v>
      </c>
      <c r="EU440" s="447">
        <f t="shared" si="329"/>
        <v>21.262080000000005</v>
      </c>
      <c r="EV440" s="448">
        <f t="shared" si="303"/>
        <v>26.5776</v>
      </c>
      <c r="EW440" s="449" t="str">
        <f t="shared" si="330"/>
        <v>BAIK</v>
      </c>
      <c r="EX440" s="721"/>
      <c r="EY440" s="447">
        <f t="shared" si="312"/>
        <v>29.408200000000001</v>
      </c>
      <c r="EZ440" s="447">
        <f t="shared" si="304"/>
        <v>23.526560000000003</v>
      </c>
      <c r="FA440" s="448">
        <f t="shared" si="313"/>
        <v>29.408200000000001</v>
      </c>
      <c r="FB440" s="449" t="str">
        <f t="shared" si="305"/>
        <v>BAIK</v>
      </c>
      <c r="FC440" s="195"/>
      <c r="FD440" s="453">
        <f t="shared" si="306"/>
        <v>35.700000000000003</v>
      </c>
      <c r="FE440" s="454">
        <f t="shared" si="307"/>
        <v>144.50867052023122</v>
      </c>
      <c r="FF440" s="725">
        <f t="shared" si="308"/>
        <v>24.7044</v>
      </c>
      <c r="FG440" s="202" t="str">
        <f t="shared" si="331"/>
        <v>BURUK</v>
      </c>
    </row>
    <row r="441" spans="1:163">
      <c r="A441" s="347">
        <v>429</v>
      </c>
      <c r="B441" s="764" t="s">
        <v>2232</v>
      </c>
      <c r="C441" s="331" t="s">
        <v>2309</v>
      </c>
      <c r="D441" s="259" t="s">
        <v>2032</v>
      </c>
      <c r="E441" s="319" t="s">
        <v>2302</v>
      </c>
      <c r="F441" s="319" t="s">
        <v>2303</v>
      </c>
      <c r="G441" s="208" t="s">
        <v>206</v>
      </c>
      <c r="H441" s="214" t="s">
        <v>208</v>
      </c>
      <c r="I441" s="463" t="s">
        <v>2310</v>
      </c>
      <c r="J441" s="462" t="s">
        <v>2311</v>
      </c>
      <c r="K441" s="259" t="s">
        <v>315</v>
      </c>
      <c r="L441" s="259" t="s">
        <v>440</v>
      </c>
      <c r="M441" s="259">
        <v>50</v>
      </c>
      <c r="N441" s="259">
        <v>1905031232</v>
      </c>
      <c r="O441" s="259">
        <v>2019</v>
      </c>
      <c r="P441" s="259" t="s">
        <v>316</v>
      </c>
      <c r="Q441" s="461">
        <v>0.79861111111111116</v>
      </c>
      <c r="R441" s="433">
        <v>44838</v>
      </c>
      <c r="S441" s="331" t="s">
        <v>318</v>
      </c>
      <c r="T441" s="331" t="s">
        <v>343</v>
      </c>
      <c r="U441" s="259">
        <v>2</v>
      </c>
      <c r="V441" s="259">
        <v>1</v>
      </c>
      <c r="W441" s="259">
        <v>2</v>
      </c>
      <c r="X441" s="259">
        <v>20500</v>
      </c>
      <c r="Y441" s="332">
        <v>407</v>
      </c>
      <c r="Z441" s="332">
        <v>404</v>
      </c>
      <c r="AA441" s="332">
        <v>404</v>
      </c>
      <c r="AB441" s="332">
        <v>234</v>
      </c>
      <c r="AC441" s="332">
        <v>234</v>
      </c>
      <c r="AD441" s="332">
        <v>233</v>
      </c>
      <c r="AE441" s="332">
        <v>6</v>
      </c>
      <c r="AF441" s="332">
        <v>2.6</v>
      </c>
      <c r="AG441" s="332">
        <v>0.8</v>
      </c>
      <c r="AH441" s="332">
        <v>5.8</v>
      </c>
      <c r="AI441" s="332">
        <v>5.8</v>
      </c>
      <c r="AJ441" s="332">
        <v>2.5</v>
      </c>
      <c r="AK441" s="332">
        <v>0.1</v>
      </c>
      <c r="AL441" s="332">
        <v>5.5</v>
      </c>
      <c r="AM441" s="332"/>
      <c r="AN441" s="332"/>
      <c r="AO441" s="332"/>
      <c r="AP441" s="332"/>
      <c r="AQ441" s="332"/>
      <c r="AR441" s="332"/>
      <c r="AS441" s="332"/>
      <c r="AT441" s="332"/>
      <c r="AU441" s="332"/>
      <c r="AV441" s="332"/>
      <c r="AW441" s="332"/>
      <c r="AX441" s="332"/>
      <c r="AY441" s="332">
        <v>0.85</v>
      </c>
      <c r="AZ441" s="332">
        <v>0.86</v>
      </c>
      <c r="BA441" s="332">
        <v>0.88</v>
      </c>
      <c r="BB441" s="261">
        <v>398</v>
      </c>
      <c r="BC441" s="261">
        <v>395</v>
      </c>
      <c r="BD441" s="261">
        <v>397</v>
      </c>
      <c r="BE441" s="261">
        <v>229</v>
      </c>
      <c r="BF441" s="261">
        <v>228</v>
      </c>
      <c r="BG441" s="261">
        <v>228</v>
      </c>
      <c r="BH441" s="261">
        <v>18.600000000000001</v>
      </c>
      <c r="BI441" s="261">
        <v>23.2</v>
      </c>
      <c r="BJ441" s="261">
        <v>18.5</v>
      </c>
      <c r="BK441" s="261">
        <v>7.6</v>
      </c>
      <c r="BL441" s="261">
        <v>18.8</v>
      </c>
      <c r="BM441" s="261">
        <v>17.100000000000001</v>
      </c>
      <c r="BN441" s="261">
        <v>14</v>
      </c>
      <c r="BO441" s="261">
        <v>6.5</v>
      </c>
      <c r="BP441" s="261"/>
      <c r="BQ441" s="261"/>
      <c r="BR441" s="261"/>
      <c r="BS441" s="261"/>
      <c r="BT441" s="261"/>
      <c r="BU441" s="261"/>
      <c r="BV441" s="261"/>
      <c r="BW441" s="261"/>
      <c r="BX441" s="261"/>
      <c r="BY441" s="261"/>
      <c r="BZ441" s="261"/>
      <c r="CA441" s="261"/>
      <c r="CB441" s="261">
        <v>0.85</v>
      </c>
      <c r="CC441" s="261">
        <v>0.87</v>
      </c>
      <c r="CD441" s="261">
        <v>0.88</v>
      </c>
      <c r="CE441" s="333"/>
      <c r="CF441" s="333"/>
      <c r="CG441" s="333"/>
      <c r="CH441" s="333"/>
      <c r="CI441" s="333"/>
      <c r="CJ441" s="333"/>
      <c r="CK441" s="333"/>
      <c r="CL441" s="333"/>
      <c r="CM441" s="333"/>
      <c r="CN441" s="333"/>
      <c r="CO441" s="333"/>
      <c r="CP441" s="333"/>
      <c r="CQ441" s="333"/>
      <c r="CR441" s="333"/>
      <c r="CS441" s="333"/>
      <c r="CT441" s="333"/>
      <c r="CU441" s="333"/>
      <c r="CV441" s="333"/>
      <c r="CW441" s="333"/>
      <c r="CX441" s="333"/>
      <c r="CY441" s="333"/>
      <c r="CZ441" s="333"/>
      <c r="DA441" s="333"/>
      <c r="DB441" s="374"/>
      <c r="DC441" s="154"/>
      <c r="DD441" s="179">
        <f t="shared" si="291"/>
        <v>71.362306429743811</v>
      </c>
      <c r="DE441" s="179">
        <f t="shared" si="292"/>
        <v>8.4077999999999999</v>
      </c>
      <c r="DF441" s="179">
        <f t="shared" si="293"/>
        <v>3.6433800000000001</v>
      </c>
      <c r="DG441" s="179">
        <f t="shared" si="294"/>
        <v>1.12104</v>
      </c>
      <c r="DH441" s="180">
        <f t="shared" si="295"/>
        <v>6</v>
      </c>
      <c r="DI441" s="181">
        <f t="shared" si="314"/>
        <v>0</v>
      </c>
      <c r="DJ441" s="182">
        <f t="shared" si="309"/>
        <v>1</v>
      </c>
      <c r="DK441" s="182">
        <f t="shared" si="310"/>
        <v>0</v>
      </c>
      <c r="DL441" s="182">
        <f t="shared" si="315"/>
        <v>0</v>
      </c>
      <c r="DM441" s="182">
        <f t="shared" si="316"/>
        <v>0</v>
      </c>
      <c r="DN441" s="182">
        <f t="shared" si="317"/>
        <v>0</v>
      </c>
      <c r="DO441" s="182">
        <f t="shared" si="296"/>
        <v>1</v>
      </c>
      <c r="DP441" s="182">
        <f t="shared" si="297"/>
        <v>0</v>
      </c>
      <c r="DQ441" s="25">
        <f t="shared" si="298"/>
        <v>0</v>
      </c>
      <c r="DR441" s="169"/>
      <c r="DS441" s="166" t="str">
        <f t="shared" si="318"/>
        <v>A</v>
      </c>
      <c r="DT441" s="166" t="str">
        <f t="shared" si="319"/>
        <v>C</v>
      </c>
      <c r="DU441" s="167">
        <f t="shared" si="320"/>
        <v>3</v>
      </c>
      <c r="DV441" s="153" t="str">
        <f>VLOOKUP(M441,'Data Master kondisi'!$O$3:$P$11,2,FALSE)</f>
        <v>Z</v>
      </c>
      <c r="DW441" s="153">
        <f>LOOKUP(DV441,{"X","X","X","Y","Y","Y","Z","Z","Z"},{6,6,6,4,4,4,2,2,2})</f>
        <v>2</v>
      </c>
      <c r="DX441" s="153">
        <f t="shared" si="299"/>
        <v>1</v>
      </c>
      <c r="DY441" s="153">
        <f t="shared" si="321"/>
        <v>6</v>
      </c>
      <c r="DZ441" s="153" t="str">
        <f>VLOOKUP(G441,'Data Master class'!$A$5:$D$12,3,FALSE)</f>
        <v>B</v>
      </c>
      <c r="EA441" s="160" t="str">
        <f t="shared" si="322"/>
        <v>CUKUP</v>
      </c>
      <c r="EB441" s="156"/>
      <c r="EC441" s="153">
        <f>VLOOKUP(G441,'Data Master class'!$A$5:$D$12,2,FALSE)</f>
        <v>3</v>
      </c>
      <c r="ED441" s="153" t="str">
        <f>VLOOKUP(H441,'Data Master class'!$E$5:$G$6,3,FALSE)</f>
        <v>X</v>
      </c>
      <c r="EE441" s="153">
        <f>VLOOKUP(H441,'Data Master class'!$E$5:$G$6,2,FALSE)</f>
        <v>2</v>
      </c>
      <c r="EF441" s="153">
        <f t="shared" si="323"/>
        <v>5</v>
      </c>
      <c r="EG441" s="153" t="str">
        <f t="shared" si="324"/>
        <v>CLASS 3</v>
      </c>
      <c r="EH441" s="153">
        <f t="shared" si="325"/>
        <v>11</v>
      </c>
      <c r="EI441" s="171"/>
      <c r="EJ441" s="441">
        <f t="shared" si="300"/>
        <v>0.91489361702127658</v>
      </c>
      <c r="EK441" s="441">
        <f t="shared" si="301"/>
        <v>0.17021276595744678</v>
      </c>
      <c r="EL441" s="441">
        <f t="shared" si="302"/>
        <v>0.74468085106382975</v>
      </c>
      <c r="EM441" s="442">
        <f t="shared" si="326"/>
        <v>0.60992907801418428</v>
      </c>
      <c r="EN441" s="443" t="str">
        <f t="shared" si="327"/>
        <v>BURUK</v>
      </c>
      <c r="EO441" s="195"/>
      <c r="EP441" s="196" t="e">
        <f>'2. SUHU &amp; FISIK TRAFO'!CY441</f>
        <v>#NAME?</v>
      </c>
      <c r="EQ441" s="168" t="e">
        <f t="shared" si="332"/>
        <v>#NAME?</v>
      </c>
      <c r="ER441" s="189" t="e">
        <f t="shared" si="328"/>
        <v>#NAME?</v>
      </c>
      <c r="ES441" s="195"/>
      <c r="ET441" s="447">
        <f t="shared" si="311"/>
        <v>2.1988000000000003</v>
      </c>
      <c r="EU441" s="447">
        <f t="shared" si="329"/>
        <v>1.7590400000000004</v>
      </c>
      <c r="EV441" s="448">
        <f t="shared" si="303"/>
        <v>4.3976000000000006</v>
      </c>
      <c r="EW441" s="449" t="str">
        <f t="shared" si="330"/>
        <v>BAIK</v>
      </c>
      <c r="EX441" s="721"/>
      <c r="EY441" s="447">
        <f t="shared" si="312"/>
        <v>13.766999999999999</v>
      </c>
      <c r="EZ441" s="447">
        <f t="shared" si="304"/>
        <v>11.0136</v>
      </c>
      <c r="FA441" s="448">
        <f t="shared" si="313"/>
        <v>27.533999999999999</v>
      </c>
      <c r="FB441" s="449" t="str">
        <f t="shared" si="305"/>
        <v>BAIK</v>
      </c>
      <c r="FC441" s="195"/>
      <c r="FD441" s="453">
        <f t="shared" si="306"/>
        <v>5.8</v>
      </c>
      <c r="FE441" s="454">
        <f t="shared" si="307"/>
        <v>72.25433526011561</v>
      </c>
      <c r="FF441" s="725">
        <f t="shared" si="308"/>
        <v>8.0271999999999988</v>
      </c>
      <c r="FG441" s="202" t="str">
        <f t="shared" si="331"/>
        <v>BAIK</v>
      </c>
    </row>
    <row r="442" spans="1:163">
      <c r="A442" s="347">
        <v>430</v>
      </c>
      <c r="B442" s="764" t="s">
        <v>2232</v>
      </c>
      <c r="C442" s="331" t="s">
        <v>2312</v>
      </c>
      <c r="D442" s="259" t="s">
        <v>2313</v>
      </c>
      <c r="E442" s="319" t="s">
        <v>2302</v>
      </c>
      <c r="F442" s="319" t="s">
        <v>2314</v>
      </c>
      <c r="G442" s="208" t="s">
        <v>206</v>
      </c>
      <c r="H442" s="214" t="s">
        <v>208</v>
      </c>
      <c r="I442" s="463" t="s">
        <v>2315</v>
      </c>
      <c r="J442" s="462" t="s">
        <v>2316</v>
      </c>
      <c r="K442" s="259" t="s">
        <v>315</v>
      </c>
      <c r="L442" s="259" t="s">
        <v>580</v>
      </c>
      <c r="M442" s="259">
        <v>100</v>
      </c>
      <c r="N442" s="259" t="s">
        <v>1409</v>
      </c>
      <c r="O442" s="259">
        <v>2012</v>
      </c>
      <c r="P442" s="259" t="s">
        <v>316</v>
      </c>
      <c r="Q442" s="461">
        <v>0.83750000000000002</v>
      </c>
      <c r="R442" s="433">
        <v>44840</v>
      </c>
      <c r="S442" s="331" t="s">
        <v>318</v>
      </c>
      <c r="T442" s="331" t="s">
        <v>343</v>
      </c>
      <c r="U442" s="259">
        <v>3</v>
      </c>
      <c r="V442" s="259">
        <v>2</v>
      </c>
      <c r="W442" s="259">
        <v>3</v>
      </c>
      <c r="X442" s="259">
        <v>20000</v>
      </c>
      <c r="Y442" s="332">
        <v>407</v>
      </c>
      <c r="Z442" s="332">
        <v>404</v>
      </c>
      <c r="AA442" s="332">
        <v>405</v>
      </c>
      <c r="AB442" s="332">
        <v>234</v>
      </c>
      <c r="AC442" s="332">
        <v>234</v>
      </c>
      <c r="AD442" s="332">
        <v>233</v>
      </c>
      <c r="AE442" s="332">
        <v>75.900000000000006</v>
      </c>
      <c r="AF442" s="332">
        <v>81.400000000000006</v>
      </c>
      <c r="AG442" s="332">
        <v>51.4</v>
      </c>
      <c r="AH442" s="332">
        <v>56.1</v>
      </c>
      <c r="AI442" s="332">
        <v>53.5</v>
      </c>
      <c r="AJ442" s="332">
        <v>40.5</v>
      </c>
      <c r="AK442" s="332">
        <v>39.299999999999997</v>
      </c>
      <c r="AL442" s="332">
        <v>36.6</v>
      </c>
      <c r="AM442" s="332"/>
      <c r="AN442" s="332"/>
      <c r="AO442" s="332"/>
      <c r="AP442" s="332"/>
      <c r="AQ442" s="332">
        <v>23.5</v>
      </c>
      <c r="AR442" s="332">
        <v>40.700000000000003</v>
      </c>
      <c r="AS442" s="332">
        <v>16</v>
      </c>
      <c r="AT442" s="332">
        <v>27.3</v>
      </c>
      <c r="AU442" s="332"/>
      <c r="AV442" s="332"/>
      <c r="AW442" s="332"/>
      <c r="AX442" s="332"/>
      <c r="AY442" s="332">
        <v>0.86</v>
      </c>
      <c r="AZ442" s="332">
        <v>0.87</v>
      </c>
      <c r="BA442" s="332">
        <v>0.86</v>
      </c>
      <c r="BB442" s="261">
        <v>405</v>
      </c>
      <c r="BC442" s="261">
        <v>403</v>
      </c>
      <c r="BD442" s="261">
        <v>404</v>
      </c>
      <c r="BE442" s="261">
        <v>233</v>
      </c>
      <c r="BF442" s="261">
        <v>232</v>
      </c>
      <c r="BG442" s="261">
        <v>232</v>
      </c>
      <c r="BH442" s="261">
        <v>51.6</v>
      </c>
      <c r="BI442" s="261">
        <v>61.8</v>
      </c>
      <c r="BJ442" s="261">
        <v>39.799999999999997</v>
      </c>
      <c r="BK442" s="261">
        <v>24.9</v>
      </c>
      <c r="BL442" s="261">
        <v>43.9</v>
      </c>
      <c r="BM442" s="261">
        <v>36.700000000000003</v>
      </c>
      <c r="BN442" s="261">
        <v>30.2</v>
      </c>
      <c r="BO442" s="261">
        <v>13.6</v>
      </c>
      <c r="BP442" s="261"/>
      <c r="BQ442" s="261"/>
      <c r="BR442" s="261"/>
      <c r="BS442" s="261"/>
      <c r="BT442" s="261">
        <v>10.6</v>
      </c>
      <c r="BU442" s="261">
        <v>28.6</v>
      </c>
      <c r="BV442" s="261">
        <v>10.1</v>
      </c>
      <c r="BW442" s="261">
        <v>19.3</v>
      </c>
      <c r="BX442" s="261"/>
      <c r="BY442" s="261"/>
      <c r="BZ442" s="261"/>
      <c r="CA442" s="261"/>
      <c r="CB442" s="261">
        <v>0.87</v>
      </c>
      <c r="CC442" s="261">
        <v>0.88</v>
      </c>
      <c r="CD442" s="261">
        <v>0.89</v>
      </c>
      <c r="CE442" s="333"/>
      <c r="CF442" s="333"/>
      <c r="CG442" s="333"/>
      <c r="CH442" s="333"/>
      <c r="CI442" s="333"/>
      <c r="CJ442" s="333"/>
      <c r="CK442" s="333"/>
      <c r="CL442" s="333"/>
      <c r="CM442" s="333"/>
      <c r="CN442" s="333"/>
      <c r="CO442" s="333"/>
      <c r="CP442" s="333"/>
      <c r="CQ442" s="333"/>
      <c r="CR442" s="333"/>
      <c r="CS442" s="333"/>
      <c r="CT442" s="333"/>
      <c r="CU442" s="333"/>
      <c r="CV442" s="333"/>
      <c r="CW442" s="333"/>
      <c r="CX442" s="333"/>
      <c r="CY442" s="333"/>
      <c r="CZ442" s="333"/>
      <c r="DA442" s="333"/>
      <c r="DB442" s="374"/>
      <c r="DC442" s="154"/>
      <c r="DD442" s="179">
        <f t="shared" si="291"/>
        <v>142.60724064496503</v>
      </c>
      <c r="DE442" s="179">
        <f t="shared" si="292"/>
        <v>53.223103999999999</v>
      </c>
      <c r="DF442" s="179">
        <f t="shared" si="293"/>
        <v>57.079850666666665</v>
      </c>
      <c r="DG442" s="179">
        <f t="shared" si="294"/>
        <v>36.043050666666659</v>
      </c>
      <c r="DH442" s="180">
        <f t="shared" si="295"/>
        <v>81.400000000000006</v>
      </c>
      <c r="DI442" s="181">
        <f t="shared" si="314"/>
        <v>0</v>
      </c>
      <c r="DJ442" s="182">
        <f t="shared" si="309"/>
        <v>0</v>
      </c>
      <c r="DK442" s="182">
        <f t="shared" si="310"/>
        <v>1</v>
      </c>
      <c r="DL442" s="182">
        <f t="shared" si="315"/>
        <v>0</v>
      </c>
      <c r="DM442" s="182">
        <f t="shared" si="316"/>
        <v>0</v>
      </c>
      <c r="DN442" s="182">
        <f t="shared" si="317"/>
        <v>0</v>
      </c>
      <c r="DO442" s="182">
        <f t="shared" si="296"/>
        <v>0</v>
      </c>
      <c r="DP442" s="182">
        <f t="shared" si="297"/>
        <v>1</v>
      </c>
      <c r="DQ442" s="25">
        <f t="shared" si="298"/>
        <v>0</v>
      </c>
      <c r="DR442" s="169"/>
      <c r="DS442" s="166" t="str">
        <f t="shared" si="318"/>
        <v>A</v>
      </c>
      <c r="DT442" s="166" t="str">
        <f t="shared" si="319"/>
        <v>A</v>
      </c>
      <c r="DU442" s="167">
        <f t="shared" si="320"/>
        <v>1</v>
      </c>
      <c r="DV442" s="153" t="str">
        <f>VLOOKUP(M442,'Data Master kondisi'!$O$3:$P$11,2,FALSE)</f>
        <v>Z</v>
      </c>
      <c r="DW442" s="153">
        <f>LOOKUP(DV442,{"X","X","X","Y","Y","Y","Z","Z","Z"},{6,6,6,4,4,4,2,2,2})</f>
        <v>2</v>
      </c>
      <c r="DX442" s="153">
        <f t="shared" si="299"/>
        <v>1</v>
      </c>
      <c r="DY442" s="153">
        <f t="shared" si="321"/>
        <v>4</v>
      </c>
      <c r="DZ442" s="153" t="str">
        <f>VLOOKUP(G442,'Data Master class'!$A$5:$D$12,3,FALSE)</f>
        <v>B</v>
      </c>
      <c r="EA442" s="160" t="str">
        <f t="shared" si="322"/>
        <v>BAIK</v>
      </c>
      <c r="EB442" s="156"/>
      <c r="EC442" s="153">
        <f>VLOOKUP(G442,'Data Master class'!$A$5:$D$12,2,FALSE)</f>
        <v>3</v>
      </c>
      <c r="ED442" s="153" t="str">
        <f>VLOOKUP(H442,'Data Master class'!$E$5:$G$6,3,FALSE)</f>
        <v>X</v>
      </c>
      <c r="EE442" s="153">
        <f>VLOOKUP(H442,'Data Master class'!$E$5:$G$6,2,FALSE)</f>
        <v>2</v>
      </c>
      <c r="EF442" s="153">
        <f t="shared" si="323"/>
        <v>5</v>
      </c>
      <c r="EG442" s="153" t="str">
        <f t="shared" si="324"/>
        <v>CLASS 3</v>
      </c>
      <c r="EH442" s="153">
        <f t="shared" si="325"/>
        <v>9</v>
      </c>
      <c r="EI442" s="171"/>
      <c r="EJ442" s="441">
        <f t="shared" si="300"/>
        <v>9.1039770004791479E-2</v>
      </c>
      <c r="EK442" s="441">
        <f t="shared" si="301"/>
        <v>0.17010062290368941</v>
      </c>
      <c r="EL442" s="441">
        <f t="shared" si="302"/>
        <v>0.26114039290848118</v>
      </c>
      <c r="EM442" s="442">
        <f t="shared" si="326"/>
        <v>0.17409359527232068</v>
      </c>
      <c r="EN442" s="443" t="str">
        <f t="shared" si="327"/>
        <v>CUKUP</v>
      </c>
      <c r="EO442" s="195"/>
      <c r="EP442" s="196" t="e">
        <f>'2. SUHU &amp; FISIK TRAFO'!CY442</f>
        <v>#NAME?</v>
      </c>
      <c r="EQ442" s="168" t="e">
        <f t="shared" si="332"/>
        <v>#NAME?</v>
      </c>
      <c r="ER442" s="189" t="e">
        <f t="shared" si="328"/>
        <v>#NAME?</v>
      </c>
      <c r="ES442" s="195"/>
      <c r="ET442" s="447">
        <f t="shared" si="311"/>
        <v>48.784400000000005</v>
      </c>
      <c r="EU442" s="447">
        <f t="shared" si="329"/>
        <v>39.02752000000001</v>
      </c>
      <c r="EV442" s="448">
        <f t="shared" si="303"/>
        <v>48.784400000000005</v>
      </c>
      <c r="EW442" s="449" t="str">
        <f t="shared" si="330"/>
        <v>BAIK</v>
      </c>
      <c r="EX442" s="721"/>
      <c r="EY442" s="447">
        <f t="shared" si="312"/>
        <v>35.594000000000001</v>
      </c>
      <c r="EZ442" s="447">
        <f t="shared" si="304"/>
        <v>28.475200000000001</v>
      </c>
      <c r="FA442" s="448">
        <f t="shared" si="313"/>
        <v>35.594000000000001</v>
      </c>
      <c r="FB442" s="449" t="str">
        <f t="shared" si="305"/>
        <v>BAIK</v>
      </c>
      <c r="FC442" s="195"/>
      <c r="FD442" s="453">
        <f t="shared" si="306"/>
        <v>56.1</v>
      </c>
      <c r="FE442" s="454">
        <f t="shared" si="307"/>
        <v>144.50867052023122</v>
      </c>
      <c r="FF442" s="725">
        <f t="shared" si="308"/>
        <v>38.821199999999997</v>
      </c>
      <c r="FG442" s="202" t="str">
        <f t="shared" si="331"/>
        <v>BURUK</v>
      </c>
    </row>
    <row r="443" spans="1:163">
      <c r="A443" s="347">
        <v>431</v>
      </c>
      <c r="B443" s="764" t="s">
        <v>2232</v>
      </c>
      <c r="C443" s="331" t="s">
        <v>2317</v>
      </c>
      <c r="D443" s="259" t="s">
        <v>2318</v>
      </c>
      <c r="E443" s="319" t="s">
        <v>2302</v>
      </c>
      <c r="F443" s="319" t="s">
        <v>2314</v>
      </c>
      <c r="G443" s="208" t="s">
        <v>206</v>
      </c>
      <c r="H443" s="214" t="s">
        <v>208</v>
      </c>
      <c r="I443" s="463" t="s">
        <v>2319</v>
      </c>
      <c r="J443" s="462" t="s">
        <v>2320</v>
      </c>
      <c r="K443" s="259" t="s">
        <v>315</v>
      </c>
      <c r="L443" s="259" t="s">
        <v>342</v>
      </c>
      <c r="M443" s="259">
        <v>50</v>
      </c>
      <c r="N443" s="259">
        <v>173300499</v>
      </c>
      <c r="O443" s="259">
        <v>2017</v>
      </c>
      <c r="P443" s="259" t="s">
        <v>316</v>
      </c>
      <c r="Q443" s="461">
        <v>0.82500000000000007</v>
      </c>
      <c r="R443" s="433">
        <v>44840</v>
      </c>
      <c r="S443" s="331" t="s">
        <v>318</v>
      </c>
      <c r="T443" s="331" t="s">
        <v>343</v>
      </c>
      <c r="U443" s="259">
        <v>2</v>
      </c>
      <c r="V443" s="259">
        <v>1</v>
      </c>
      <c r="W443" s="259">
        <v>3</v>
      </c>
      <c r="X443" s="259">
        <v>20000</v>
      </c>
      <c r="Y443" s="332">
        <v>411</v>
      </c>
      <c r="Z443" s="332">
        <v>408</v>
      </c>
      <c r="AA443" s="332">
        <v>410</v>
      </c>
      <c r="AB443" s="332">
        <v>236</v>
      </c>
      <c r="AC443" s="332">
        <v>237</v>
      </c>
      <c r="AD443" s="332">
        <v>234</v>
      </c>
      <c r="AE443" s="332">
        <v>1.8</v>
      </c>
      <c r="AF443" s="332">
        <v>0.8</v>
      </c>
      <c r="AG443" s="332">
        <v>1.6</v>
      </c>
      <c r="AH443" s="332">
        <v>1.4</v>
      </c>
      <c r="AI443" s="332"/>
      <c r="AJ443" s="332"/>
      <c r="AK443" s="332"/>
      <c r="AL443" s="332"/>
      <c r="AM443" s="332">
        <v>2</v>
      </c>
      <c r="AN443" s="332">
        <v>0</v>
      </c>
      <c r="AO443" s="332">
        <v>1.6</v>
      </c>
      <c r="AP443" s="332">
        <v>1.2</v>
      </c>
      <c r="AQ443" s="332"/>
      <c r="AR443" s="332"/>
      <c r="AS443" s="332"/>
      <c r="AT443" s="332"/>
      <c r="AU443" s="332"/>
      <c r="AV443" s="332"/>
      <c r="AW443" s="332"/>
      <c r="AX443" s="332"/>
      <c r="AY443" s="332">
        <v>0.89</v>
      </c>
      <c r="AZ443" s="332">
        <v>0.88</v>
      </c>
      <c r="BA443" s="332">
        <v>0.86</v>
      </c>
      <c r="BB443" s="261">
        <v>408</v>
      </c>
      <c r="BC443" s="261">
        <v>406</v>
      </c>
      <c r="BD443" s="261">
        <v>407</v>
      </c>
      <c r="BE443" s="261">
        <v>235</v>
      </c>
      <c r="BF443" s="261">
        <v>234</v>
      </c>
      <c r="BG443" s="261">
        <v>235</v>
      </c>
      <c r="BH443" s="261">
        <v>1.9</v>
      </c>
      <c r="BI443" s="261">
        <v>0.6</v>
      </c>
      <c r="BJ443" s="261">
        <v>0.5</v>
      </c>
      <c r="BK443" s="261">
        <v>1</v>
      </c>
      <c r="BL443" s="261"/>
      <c r="BM443" s="261"/>
      <c r="BN443" s="261"/>
      <c r="BO443" s="261"/>
      <c r="BP443" s="261">
        <v>1.4</v>
      </c>
      <c r="BQ443" s="261">
        <v>0</v>
      </c>
      <c r="BR443" s="261">
        <v>0.7</v>
      </c>
      <c r="BS443" s="261">
        <v>0.6</v>
      </c>
      <c r="BT443" s="261"/>
      <c r="BU443" s="261"/>
      <c r="BV443" s="261"/>
      <c r="BW443" s="261"/>
      <c r="BX443" s="261"/>
      <c r="BY443" s="261"/>
      <c r="BZ443" s="261"/>
      <c r="CA443" s="261"/>
      <c r="CB443" s="261">
        <v>0.87</v>
      </c>
      <c r="CC443" s="261">
        <v>0.89</v>
      </c>
      <c r="CD443" s="261">
        <v>0.88</v>
      </c>
      <c r="CE443" s="333"/>
      <c r="CF443" s="333"/>
      <c r="CG443" s="333"/>
      <c r="CH443" s="333"/>
      <c r="CI443" s="333"/>
      <c r="CJ443" s="333"/>
      <c r="CK443" s="333"/>
      <c r="CL443" s="333"/>
      <c r="CM443" s="333"/>
      <c r="CN443" s="333"/>
      <c r="CO443" s="333"/>
      <c r="CP443" s="333"/>
      <c r="CQ443" s="333"/>
      <c r="CR443" s="333"/>
      <c r="CS443" s="333"/>
      <c r="CT443" s="333"/>
      <c r="CU443" s="333"/>
      <c r="CV443" s="333"/>
      <c r="CW443" s="333"/>
      <c r="CX443" s="333"/>
      <c r="CY443" s="333"/>
      <c r="CZ443" s="333"/>
      <c r="DA443" s="333"/>
      <c r="DB443" s="374"/>
      <c r="DC443" s="154"/>
      <c r="DD443" s="179">
        <f t="shared" si="291"/>
        <v>70.549391629079523</v>
      </c>
      <c r="DE443" s="179">
        <f t="shared" si="292"/>
        <v>2.5514039999999998</v>
      </c>
      <c r="DF443" s="179">
        <f t="shared" si="293"/>
        <v>1.1339573333333333</v>
      </c>
      <c r="DG443" s="179">
        <f t="shared" si="294"/>
        <v>2.2679146666666665</v>
      </c>
      <c r="DH443" s="180">
        <f t="shared" si="295"/>
        <v>1.8</v>
      </c>
      <c r="DI443" s="181">
        <f t="shared" si="314"/>
        <v>0</v>
      </c>
      <c r="DJ443" s="182">
        <f t="shared" si="309"/>
        <v>1</v>
      </c>
      <c r="DK443" s="182">
        <f t="shared" si="310"/>
        <v>0</v>
      </c>
      <c r="DL443" s="182">
        <f t="shared" si="315"/>
        <v>0</v>
      </c>
      <c r="DM443" s="182">
        <f t="shared" si="316"/>
        <v>0</v>
      </c>
      <c r="DN443" s="182">
        <f t="shared" si="317"/>
        <v>0</v>
      </c>
      <c r="DO443" s="182">
        <f t="shared" si="296"/>
        <v>1</v>
      </c>
      <c r="DP443" s="182">
        <f t="shared" si="297"/>
        <v>0</v>
      </c>
      <c r="DQ443" s="25">
        <f t="shared" si="298"/>
        <v>0</v>
      </c>
      <c r="DR443" s="169"/>
      <c r="DS443" s="166" t="str">
        <f t="shared" si="318"/>
        <v>A</v>
      </c>
      <c r="DT443" s="166" t="str">
        <f t="shared" si="319"/>
        <v>B</v>
      </c>
      <c r="DU443" s="167">
        <f t="shared" si="320"/>
        <v>2</v>
      </c>
      <c r="DV443" s="153" t="str">
        <f>VLOOKUP(M443,'Data Master kondisi'!$O$3:$P$11,2,FALSE)</f>
        <v>Z</v>
      </c>
      <c r="DW443" s="153">
        <f>LOOKUP(DV443,{"X","X","X","Y","Y","Y","Z","Z","Z"},{6,6,6,4,4,4,2,2,2})</f>
        <v>2</v>
      </c>
      <c r="DX443" s="153">
        <f t="shared" si="299"/>
        <v>1</v>
      </c>
      <c r="DY443" s="153">
        <f t="shared" si="321"/>
        <v>5</v>
      </c>
      <c r="DZ443" s="153" t="str">
        <f>VLOOKUP(G443,'Data Master class'!$A$5:$D$12,3,FALSE)</f>
        <v>B</v>
      </c>
      <c r="EA443" s="160" t="str">
        <f t="shared" si="322"/>
        <v>BAIK</v>
      </c>
      <c r="EB443" s="156"/>
      <c r="EC443" s="153">
        <f>VLOOKUP(G443,'Data Master class'!$A$5:$D$12,2,FALSE)</f>
        <v>3</v>
      </c>
      <c r="ED443" s="153" t="str">
        <f>VLOOKUP(H443,'Data Master class'!$E$5:$G$6,3,FALSE)</f>
        <v>X</v>
      </c>
      <c r="EE443" s="153">
        <f>VLOOKUP(H443,'Data Master class'!$E$5:$G$6,2,FALSE)</f>
        <v>2</v>
      </c>
      <c r="EF443" s="153">
        <f t="shared" si="323"/>
        <v>5</v>
      </c>
      <c r="EG443" s="153" t="str">
        <f t="shared" si="324"/>
        <v>CLASS 3</v>
      </c>
      <c r="EH443" s="153">
        <f t="shared" si="325"/>
        <v>10</v>
      </c>
      <c r="EI443" s="171"/>
      <c r="EJ443" s="441">
        <f t="shared" si="300"/>
        <v>0.28571428571428564</v>
      </c>
      <c r="EK443" s="441">
        <f t="shared" si="301"/>
        <v>0.4285714285714286</v>
      </c>
      <c r="EL443" s="441">
        <f t="shared" si="302"/>
        <v>0.14285714285714282</v>
      </c>
      <c r="EM443" s="442">
        <f t="shared" si="326"/>
        <v>0.28571428571428564</v>
      </c>
      <c r="EN443" s="443" t="str">
        <f t="shared" si="327"/>
        <v>KURANG</v>
      </c>
      <c r="EO443" s="195"/>
      <c r="EP443" s="196" t="e">
        <f>'2. SUHU &amp; FISIK TRAFO'!CY443</f>
        <v>#NAME?</v>
      </c>
      <c r="EQ443" s="168" t="e">
        <f t="shared" si="332"/>
        <v>#NAME?</v>
      </c>
      <c r="ER443" s="189" t="e">
        <f t="shared" si="328"/>
        <v>#NAME?</v>
      </c>
      <c r="ES443" s="195"/>
      <c r="ET443" s="447">
        <f t="shared" si="311"/>
        <v>0.98880000000000023</v>
      </c>
      <c r="EU443" s="447">
        <f t="shared" si="329"/>
        <v>0.79104000000000019</v>
      </c>
      <c r="EV443" s="448">
        <f t="shared" si="303"/>
        <v>1.9776000000000005</v>
      </c>
      <c r="EW443" s="449" t="str">
        <f t="shared" si="330"/>
        <v>BAIK</v>
      </c>
      <c r="EX443" s="721"/>
      <c r="EY443" s="447">
        <f t="shared" si="312"/>
        <v>0.70440000000000003</v>
      </c>
      <c r="EZ443" s="447">
        <f t="shared" si="304"/>
        <v>0.56352000000000002</v>
      </c>
      <c r="FA443" s="448">
        <f t="shared" si="313"/>
        <v>1.4088000000000001</v>
      </c>
      <c r="FB443" s="449" t="str">
        <f t="shared" si="305"/>
        <v>BAIK</v>
      </c>
      <c r="FC443" s="195"/>
      <c r="FD443" s="453">
        <f t="shared" si="306"/>
        <v>1.4</v>
      </c>
      <c r="FE443" s="454">
        <f t="shared" si="307"/>
        <v>72.25433526011561</v>
      </c>
      <c r="FF443" s="725">
        <f t="shared" si="308"/>
        <v>1.9375999999999998</v>
      </c>
      <c r="FG443" s="202" t="str">
        <f t="shared" si="331"/>
        <v>BAIK</v>
      </c>
    </row>
    <row r="444" spans="1:163">
      <c r="A444" s="347">
        <v>432</v>
      </c>
      <c r="B444" s="764" t="s">
        <v>2232</v>
      </c>
      <c r="C444" s="331" t="s">
        <v>2321</v>
      </c>
      <c r="D444" s="259" t="s">
        <v>2318</v>
      </c>
      <c r="E444" s="319" t="s">
        <v>2302</v>
      </c>
      <c r="F444" s="319" t="s">
        <v>2314</v>
      </c>
      <c r="G444" s="208" t="s">
        <v>206</v>
      </c>
      <c r="H444" s="214" t="s">
        <v>208</v>
      </c>
      <c r="I444" s="463" t="s">
        <v>2322</v>
      </c>
      <c r="J444" s="462" t="s">
        <v>2323</v>
      </c>
      <c r="K444" s="259" t="s">
        <v>315</v>
      </c>
      <c r="L444" s="259" t="s">
        <v>388</v>
      </c>
      <c r="M444" s="259">
        <v>100</v>
      </c>
      <c r="N444" s="259">
        <v>12034618</v>
      </c>
      <c r="O444" s="259">
        <v>2012</v>
      </c>
      <c r="P444" s="259" t="s">
        <v>316</v>
      </c>
      <c r="Q444" s="461">
        <v>0.81458333333333333</v>
      </c>
      <c r="R444" s="433">
        <v>44840</v>
      </c>
      <c r="S444" s="331" t="s">
        <v>318</v>
      </c>
      <c r="T444" s="331" t="s">
        <v>343</v>
      </c>
      <c r="U444" s="259">
        <v>3</v>
      </c>
      <c r="V444" s="259">
        <v>2</v>
      </c>
      <c r="W444" s="259">
        <v>3</v>
      </c>
      <c r="X444" s="259">
        <v>20000</v>
      </c>
      <c r="Y444" s="332">
        <v>404</v>
      </c>
      <c r="Z444" s="332">
        <v>400</v>
      </c>
      <c r="AA444" s="332">
        <v>396</v>
      </c>
      <c r="AB444" s="332">
        <v>236</v>
      </c>
      <c r="AC444" s="332">
        <v>235</v>
      </c>
      <c r="AD444" s="332">
        <v>233</v>
      </c>
      <c r="AE444" s="332">
        <v>22.1</v>
      </c>
      <c r="AF444" s="332">
        <v>10.9</v>
      </c>
      <c r="AG444" s="332">
        <v>17.2</v>
      </c>
      <c r="AH444" s="332">
        <v>18.100000000000001</v>
      </c>
      <c r="AI444" s="332">
        <v>2</v>
      </c>
      <c r="AJ444" s="332">
        <v>4.2</v>
      </c>
      <c r="AK444" s="332">
        <v>7.3</v>
      </c>
      <c r="AL444" s="332">
        <v>6.5</v>
      </c>
      <c r="AM444" s="332">
        <v>22</v>
      </c>
      <c r="AN444" s="332">
        <v>7.3</v>
      </c>
      <c r="AO444" s="332">
        <v>10.3</v>
      </c>
      <c r="AP444" s="332">
        <v>18.3</v>
      </c>
      <c r="AQ444" s="332"/>
      <c r="AR444" s="332"/>
      <c r="AS444" s="332"/>
      <c r="AT444" s="332"/>
      <c r="AU444" s="332"/>
      <c r="AV444" s="332"/>
      <c r="AW444" s="332"/>
      <c r="AX444" s="332"/>
      <c r="AY444" s="332">
        <v>0.85</v>
      </c>
      <c r="AZ444" s="332">
        <v>0.87</v>
      </c>
      <c r="BA444" s="332">
        <v>0.88</v>
      </c>
      <c r="BB444" s="261">
        <v>409</v>
      </c>
      <c r="BC444" s="261">
        <v>405</v>
      </c>
      <c r="BD444" s="261">
        <v>405</v>
      </c>
      <c r="BE444" s="261">
        <v>235</v>
      </c>
      <c r="BF444" s="261">
        <v>234</v>
      </c>
      <c r="BG444" s="261">
        <v>233</v>
      </c>
      <c r="BH444" s="261">
        <v>21</v>
      </c>
      <c r="BI444" s="261">
        <v>7.9</v>
      </c>
      <c r="BJ444" s="261">
        <v>10.5</v>
      </c>
      <c r="BK444" s="261">
        <v>11.3</v>
      </c>
      <c r="BL444" s="261">
        <v>1.1000000000000001</v>
      </c>
      <c r="BM444" s="261">
        <v>1.7</v>
      </c>
      <c r="BN444" s="261">
        <v>4.5999999999999996</v>
      </c>
      <c r="BO444" s="261">
        <v>3.4</v>
      </c>
      <c r="BP444" s="261">
        <v>20.3</v>
      </c>
      <c r="BQ444" s="261">
        <v>5.3</v>
      </c>
      <c r="BR444" s="261">
        <v>6.1</v>
      </c>
      <c r="BS444" s="261">
        <v>13.4</v>
      </c>
      <c r="BT444" s="261"/>
      <c r="BU444" s="261"/>
      <c r="BV444" s="261"/>
      <c r="BW444" s="261"/>
      <c r="BX444" s="261"/>
      <c r="BY444" s="261"/>
      <c r="BZ444" s="261"/>
      <c r="CA444" s="261"/>
      <c r="CB444" s="261">
        <v>0.88</v>
      </c>
      <c r="CC444" s="261">
        <v>0.86</v>
      </c>
      <c r="CD444" s="261">
        <v>0.85</v>
      </c>
      <c r="CE444" s="333"/>
      <c r="CF444" s="333"/>
      <c r="CG444" s="333"/>
      <c r="CH444" s="333"/>
      <c r="CI444" s="333"/>
      <c r="CJ444" s="333"/>
      <c r="CK444" s="333"/>
      <c r="CL444" s="333"/>
      <c r="CM444" s="333"/>
      <c r="CN444" s="333"/>
      <c r="CO444" s="333"/>
      <c r="CP444" s="333"/>
      <c r="CQ444" s="333"/>
      <c r="CR444" s="333"/>
      <c r="CS444" s="333"/>
      <c r="CT444" s="333"/>
      <c r="CU444" s="333"/>
      <c r="CV444" s="333"/>
      <c r="CW444" s="333"/>
      <c r="CX444" s="333"/>
      <c r="CY444" s="333"/>
      <c r="CZ444" s="333"/>
      <c r="DA444" s="333"/>
      <c r="DB444" s="374"/>
      <c r="DC444" s="154"/>
      <c r="DD444" s="179">
        <f t="shared" si="291"/>
        <v>144.50867052023122</v>
      </c>
      <c r="DE444" s="179">
        <f t="shared" si="292"/>
        <v>15.293200000000001</v>
      </c>
      <c r="DF444" s="179">
        <f t="shared" si="293"/>
        <v>7.5427999999999997</v>
      </c>
      <c r="DG444" s="179">
        <f t="shared" si="294"/>
        <v>11.902399999999998</v>
      </c>
      <c r="DH444" s="180">
        <f t="shared" si="295"/>
        <v>22.1</v>
      </c>
      <c r="DI444" s="181">
        <f t="shared" si="314"/>
        <v>0</v>
      </c>
      <c r="DJ444" s="182">
        <f t="shared" si="309"/>
        <v>1</v>
      </c>
      <c r="DK444" s="182">
        <f t="shared" si="310"/>
        <v>0</v>
      </c>
      <c r="DL444" s="182">
        <f t="shared" si="315"/>
        <v>0</v>
      </c>
      <c r="DM444" s="182">
        <f t="shared" si="316"/>
        <v>0</v>
      </c>
      <c r="DN444" s="182">
        <f t="shared" si="317"/>
        <v>0</v>
      </c>
      <c r="DO444" s="182">
        <f t="shared" si="296"/>
        <v>1</v>
      </c>
      <c r="DP444" s="182">
        <f t="shared" si="297"/>
        <v>0</v>
      </c>
      <c r="DQ444" s="25">
        <f t="shared" si="298"/>
        <v>0</v>
      </c>
      <c r="DR444" s="169"/>
      <c r="DS444" s="166" t="str">
        <f t="shared" si="318"/>
        <v>A</v>
      </c>
      <c r="DT444" s="166" t="str">
        <f t="shared" si="319"/>
        <v>B</v>
      </c>
      <c r="DU444" s="167">
        <f t="shared" si="320"/>
        <v>2</v>
      </c>
      <c r="DV444" s="153" t="str">
        <f>VLOOKUP(M444,'Data Master kondisi'!$O$3:$P$11,2,FALSE)</f>
        <v>Z</v>
      </c>
      <c r="DW444" s="153">
        <f>LOOKUP(DV444,{"X","X","X","Y","Y","Y","Z","Z","Z"},{6,6,6,4,4,4,2,2,2})</f>
        <v>2</v>
      </c>
      <c r="DX444" s="153">
        <f t="shared" si="299"/>
        <v>1</v>
      </c>
      <c r="DY444" s="153">
        <f t="shared" si="321"/>
        <v>5</v>
      </c>
      <c r="DZ444" s="153" t="str">
        <f>VLOOKUP(G444,'Data Master class'!$A$5:$D$12,3,FALSE)</f>
        <v>B</v>
      </c>
      <c r="EA444" s="160" t="str">
        <f t="shared" si="322"/>
        <v>BAIK</v>
      </c>
      <c r="EB444" s="156"/>
      <c r="EC444" s="153">
        <f>VLOOKUP(G444,'Data Master class'!$A$5:$D$12,2,FALSE)</f>
        <v>3</v>
      </c>
      <c r="ED444" s="153" t="str">
        <f>VLOOKUP(H444,'Data Master class'!$E$5:$G$6,3,FALSE)</f>
        <v>X</v>
      </c>
      <c r="EE444" s="153">
        <f>VLOOKUP(H444,'Data Master class'!$E$5:$G$6,2,FALSE)</f>
        <v>2</v>
      </c>
      <c r="EF444" s="153">
        <f t="shared" si="323"/>
        <v>5</v>
      </c>
      <c r="EG444" s="153" t="str">
        <f t="shared" si="324"/>
        <v>CLASS 3</v>
      </c>
      <c r="EH444" s="153">
        <f t="shared" si="325"/>
        <v>10</v>
      </c>
      <c r="EI444" s="171"/>
      <c r="EJ444" s="441">
        <f t="shared" si="300"/>
        <v>0.32071713147410358</v>
      </c>
      <c r="EK444" s="441">
        <f t="shared" si="301"/>
        <v>0.34860557768924305</v>
      </c>
      <c r="EL444" s="441">
        <f t="shared" si="302"/>
        <v>2.7888446215139341E-2</v>
      </c>
      <c r="EM444" s="442">
        <f t="shared" si="326"/>
        <v>0.23240371845949534</v>
      </c>
      <c r="EN444" s="443" t="str">
        <f t="shared" si="327"/>
        <v>KURANG</v>
      </c>
      <c r="EO444" s="195"/>
      <c r="EP444" s="196" t="e">
        <f>'2. SUHU &amp; FISIK TRAFO'!CY444</f>
        <v>#NAME?</v>
      </c>
      <c r="EQ444" s="168" t="e">
        <f t="shared" si="332"/>
        <v>#NAME?</v>
      </c>
      <c r="ER444" s="189" t="e">
        <f t="shared" si="328"/>
        <v>#NAME?</v>
      </c>
      <c r="ES444" s="195"/>
      <c r="ET444" s="447">
        <f t="shared" si="311"/>
        <v>11.784700000000001</v>
      </c>
      <c r="EU444" s="447">
        <f t="shared" si="329"/>
        <v>9.427760000000001</v>
      </c>
      <c r="EV444" s="448">
        <f t="shared" si="303"/>
        <v>11.784700000000001</v>
      </c>
      <c r="EW444" s="449" t="str">
        <f t="shared" si="330"/>
        <v>BAIK</v>
      </c>
      <c r="EX444" s="721"/>
      <c r="EY444" s="447">
        <f t="shared" si="312"/>
        <v>9.2301000000000002</v>
      </c>
      <c r="EZ444" s="447">
        <f t="shared" si="304"/>
        <v>7.3840800000000009</v>
      </c>
      <c r="FA444" s="448">
        <f t="shared" si="313"/>
        <v>9.2301000000000002</v>
      </c>
      <c r="FB444" s="449" t="str">
        <f t="shared" si="305"/>
        <v>BAIK</v>
      </c>
      <c r="FC444" s="195"/>
      <c r="FD444" s="453">
        <f t="shared" si="306"/>
        <v>18.100000000000001</v>
      </c>
      <c r="FE444" s="454">
        <f t="shared" si="307"/>
        <v>144.50867052023122</v>
      </c>
      <c r="FF444" s="725">
        <f t="shared" si="308"/>
        <v>12.5252</v>
      </c>
      <c r="FG444" s="202" t="str">
        <f t="shared" si="331"/>
        <v>CUKUP</v>
      </c>
    </row>
    <row r="445" spans="1:163">
      <c r="A445" s="347">
        <v>433</v>
      </c>
      <c r="B445" s="764" t="s">
        <v>2232</v>
      </c>
      <c r="C445" s="331" t="s">
        <v>2324</v>
      </c>
      <c r="D445" s="259" t="s">
        <v>2318</v>
      </c>
      <c r="E445" s="319" t="s">
        <v>2302</v>
      </c>
      <c r="F445" s="319" t="s">
        <v>2314</v>
      </c>
      <c r="G445" s="208" t="s">
        <v>206</v>
      </c>
      <c r="H445" s="214" t="s">
        <v>208</v>
      </c>
      <c r="I445" s="463" t="s">
        <v>2325</v>
      </c>
      <c r="J445" s="462" t="s">
        <v>2326</v>
      </c>
      <c r="K445" s="259" t="s">
        <v>315</v>
      </c>
      <c r="L445" s="259" t="s">
        <v>388</v>
      </c>
      <c r="M445" s="259">
        <v>50</v>
      </c>
      <c r="N445" s="259">
        <v>10008887</v>
      </c>
      <c r="O445" s="259">
        <v>2010</v>
      </c>
      <c r="P445" s="259" t="s">
        <v>316</v>
      </c>
      <c r="Q445" s="461">
        <v>0.80486111111111114</v>
      </c>
      <c r="R445" s="433">
        <v>44840</v>
      </c>
      <c r="S445" s="331" t="s">
        <v>318</v>
      </c>
      <c r="T445" s="331" t="s">
        <v>343</v>
      </c>
      <c r="U445" s="259">
        <v>2</v>
      </c>
      <c r="V445" s="259">
        <v>2</v>
      </c>
      <c r="W445" s="259">
        <v>3</v>
      </c>
      <c r="X445" s="259">
        <v>20000</v>
      </c>
      <c r="Y445" s="332">
        <v>407</v>
      </c>
      <c r="Z445" s="332">
        <v>404</v>
      </c>
      <c r="AA445" s="332">
        <v>406</v>
      </c>
      <c r="AB445" s="332">
        <v>234</v>
      </c>
      <c r="AC445" s="332">
        <v>234</v>
      </c>
      <c r="AD445" s="332">
        <v>233</v>
      </c>
      <c r="AE445" s="332">
        <v>36.299999999999997</v>
      </c>
      <c r="AF445" s="332">
        <v>37.9</v>
      </c>
      <c r="AG445" s="332">
        <v>34.700000000000003</v>
      </c>
      <c r="AH445" s="332">
        <v>27</v>
      </c>
      <c r="AI445" s="332">
        <v>28.5</v>
      </c>
      <c r="AJ445" s="332">
        <v>35.799999999999997</v>
      </c>
      <c r="AK445" s="332">
        <v>12.4</v>
      </c>
      <c r="AL445" s="332">
        <v>29.7</v>
      </c>
      <c r="AM445" s="332">
        <v>5.8</v>
      </c>
      <c r="AN445" s="332">
        <v>0.7</v>
      </c>
      <c r="AO445" s="332">
        <v>15.4</v>
      </c>
      <c r="AP445" s="332">
        <v>14.2</v>
      </c>
      <c r="AQ445" s="332"/>
      <c r="AR445" s="332"/>
      <c r="AS445" s="332"/>
      <c r="AT445" s="332"/>
      <c r="AU445" s="332"/>
      <c r="AV445" s="332"/>
      <c r="AW445" s="332"/>
      <c r="AX445" s="332"/>
      <c r="AY445" s="332">
        <v>0.87</v>
      </c>
      <c r="AZ445" s="332">
        <v>0.88</v>
      </c>
      <c r="BA445" s="332">
        <v>0.89</v>
      </c>
      <c r="BB445" s="261">
        <v>407</v>
      </c>
      <c r="BC445" s="261">
        <v>406</v>
      </c>
      <c r="BD445" s="261">
        <v>402</v>
      </c>
      <c r="BE445" s="261">
        <v>233</v>
      </c>
      <c r="BF445" s="261">
        <v>235</v>
      </c>
      <c r="BG445" s="261">
        <v>232</v>
      </c>
      <c r="BH445" s="261">
        <v>23.8</v>
      </c>
      <c r="BI445" s="261">
        <v>17.3</v>
      </c>
      <c r="BJ445" s="261">
        <v>27.4</v>
      </c>
      <c r="BK445" s="261">
        <v>8.6999999999999993</v>
      </c>
      <c r="BL445" s="261">
        <v>18.100000000000001</v>
      </c>
      <c r="BM445" s="261">
        <v>14.9</v>
      </c>
      <c r="BN445" s="261">
        <v>13.1</v>
      </c>
      <c r="BO445" s="261">
        <v>6.4</v>
      </c>
      <c r="BP445" s="261">
        <v>5.7</v>
      </c>
      <c r="BQ445" s="261">
        <v>0.5</v>
      </c>
      <c r="BR445" s="261">
        <v>12.6</v>
      </c>
      <c r="BS445" s="261">
        <v>10.6</v>
      </c>
      <c r="BT445" s="261"/>
      <c r="BU445" s="261"/>
      <c r="BV445" s="261"/>
      <c r="BW445" s="261"/>
      <c r="BX445" s="261"/>
      <c r="BY445" s="261"/>
      <c r="BZ445" s="261"/>
      <c r="CA445" s="261"/>
      <c r="CB445" s="261">
        <v>0.88</v>
      </c>
      <c r="CC445" s="261">
        <v>0.86</v>
      </c>
      <c r="CD445" s="261">
        <v>0.85</v>
      </c>
      <c r="CE445" s="333"/>
      <c r="CF445" s="333"/>
      <c r="CG445" s="333"/>
      <c r="CH445" s="333"/>
      <c r="CI445" s="333"/>
      <c r="CJ445" s="333"/>
      <c r="CK445" s="333"/>
      <c r="CL445" s="333"/>
      <c r="CM445" s="333"/>
      <c r="CN445" s="333"/>
      <c r="CO445" s="333"/>
      <c r="CP445" s="333"/>
      <c r="CQ445" s="333"/>
      <c r="CR445" s="333"/>
      <c r="CS445" s="333"/>
      <c r="CT445" s="333"/>
      <c r="CU445" s="333"/>
      <c r="CV445" s="333"/>
      <c r="CW445" s="333"/>
      <c r="CX445" s="333"/>
      <c r="CY445" s="333"/>
      <c r="CZ445" s="333"/>
      <c r="DA445" s="333"/>
      <c r="DB445" s="374"/>
      <c r="DC445" s="48"/>
      <c r="DD445" s="179">
        <f t="shared" si="291"/>
        <v>71.245030659111521</v>
      </c>
      <c r="DE445" s="179">
        <f t="shared" si="292"/>
        <v>50.950921999999998</v>
      </c>
      <c r="DF445" s="179">
        <f t="shared" si="293"/>
        <v>53.196692666666664</v>
      </c>
      <c r="DG445" s="179">
        <f t="shared" si="294"/>
        <v>48.70515133333334</v>
      </c>
      <c r="DH445" s="180">
        <f t="shared" si="295"/>
        <v>37.9</v>
      </c>
      <c r="DI445" s="181">
        <f t="shared" si="314"/>
        <v>0</v>
      </c>
      <c r="DJ445" s="182">
        <f t="shared" si="309"/>
        <v>0</v>
      </c>
      <c r="DK445" s="182">
        <f t="shared" si="310"/>
        <v>0</v>
      </c>
      <c r="DL445" s="182">
        <f t="shared" si="315"/>
        <v>1</v>
      </c>
      <c r="DM445" s="182">
        <f t="shared" si="316"/>
        <v>0</v>
      </c>
      <c r="DN445" s="182">
        <f t="shared" si="317"/>
        <v>0</v>
      </c>
      <c r="DO445" s="182">
        <f t="shared" si="296"/>
        <v>0</v>
      </c>
      <c r="DP445" s="182">
        <f t="shared" si="297"/>
        <v>1</v>
      </c>
      <c r="DQ445" s="25">
        <f t="shared" si="298"/>
        <v>0</v>
      </c>
      <c r="DR445" s="169"/>
      <c r="DS445" s="166" t="str">
        <f t="shared" si="318"/>
        <v>A</v>
      </c>
      <c r="DT445" s="166" t="str">
        <f t="shared" si="319"/>
        <v>A</v>
      </c>
      <c r="DU445" s="167">
        <f t="shared" si="320"/>
        <v>1</v>
      </c>
      <c r="DV445" s="153" t="str">
        <f>VLOOKUP(M445,'Data Master kondisi'!$O$3:$P$11,2,FALSE)</f>
        <v>Z</v>
      </c>
      <c r="DW445" s="153">
        <f>LOOKUP(DV445,{"X","X","X","Y","Y","Y","Z","Z","Z"},{6,6,6,4,4,4,2,2,2})</f>
        <v>2</v>
      </c>
      <c r="DX445" s="153">
        <f t="shared" si="299"/>
        <v>1</v>
      </c>
      <c r="DY445" s="153">
        <f t="shared" si="321"/>
        <v>4</v>
      </c>
      <c r="DZ445" s="153" t="str">
        <f>VLOOKUP(G445,'Data Master class'!$A$5:$D$12,3,FALSE)</f>
        <v>B</v>
      </c>
      <c r="EA445" s="160" t="str">
        <f t="shared" si="322"/>
        <v>BAIK</v>
      </c>
      <c r="EB445" s="156"/>
      <c r="EC445" s="153">
        <f>VLOOKUP(G445,'Data Master class'!$A$5:$D$12,2,FALSE)</f>
        <v>3</v>
      </c>
      <c r="ED445" s="153" t="str">
        <f>VLOOKUP(H445,'Data Master class'!$E$5:$G$6,3,FALSE)</f>
        <v>X</v>
      </c>
      <c r="EE445" s="153">
        <f>VLOOKUP(H445,'Data Master class'!$E$5:$G$6,2,FALSE)</f>
        <v>2</v>
      </c>
      <c r="EF445" s="153">
        <f t="shared" si="323"/>
        <v>5</v>
      </c>
      <c r="EG445" s="153" t="str">
        <f t="shared" si="324"/>
        <v>CLASS 3</v>
      </c>
      <c r="EH445" s="153">
        <f t="shared" si="325"/>
        <v>9</v>
      </c>
      <c r="EI445" s="171"/>
      <c r="EJ445" s="441">
        <f t="shared" si="300"/>
        <v>0</v>
      </c>
      <c r="EK445" s="441">
        <f t="shared" si="301"/>
        <v>4.4077134986225938E-2</v>
      </c>
      <c r="EL445" s="441">
        <f t="shared" si="302"/>
        <v>4.4077134986225744E-2</v>
      </c>
      <c r="EM445" s="442">
        <f t="shared" si="326"/>
        <v>2.9384756657483895E-2</v>
      </c>
      <c r="EN445" s="443" t="str">
        <f t="shared" si="327"/>
        <v>BAIK</v>
      </c>
      <c r="EO445" s="195"/>
      <c r="EP445" s="196" t="e">
        <f>'2. SUHU &amp; FISIK TRAFO'!CY445</f>
        <v>#NAME?</v>
      </c>
      <c r="EQ445" s="168" t="e">
        <f t="shared" si="332"/>
        <v>#NAME?</v>
      </c>
      <c r="ER445" s="189" t="e">
        <f t="shared" si="328"/>
        <v>#NAME?</v>
      </c>
      <c r="ES445" s="195"/>
      <c r="ET445" s="447">
        <f t="shared" si="311"/>
        <v>25.447900000000001</v>
      </c>
      <c r="EU445" s="447">
        <f t="shared" si="329"/>
        <v>20.358320000000003</v>
      </c>
      <c r="EV445" s="448">
        <f t="shared" si="303"/>
        <v>50.895800000000001</v>
      </c>
      <c r="EW445" s="449" t="str">
        <f t="shared" si="330"/>
        <v>BAIK</v>
      </c>
      <c r="EX445" s="721"/>
      <c r="EY445" s="447">
        <f t="shared" si="312"/>
        <v>15.967700000000001</v>
      </c>
      <c r="EZ445" s="447">
        <f t="shared" si="304"/>
        <v>12.774160000000002</v>
      </c>
      <c r="FA445" s="448">
        <f t="shared" si="313"/>
        <v>31.935400000000001</v>
      </c>
      <c r="FB445" s="449" t="str">
        <f t="shared" si="305"/>
        <v>BAIK</v>
      </c>
      <c r="FC445" s="195"/>
      <c r="FD445" s="453">
        <f t="shared" si="306"/>
        <v>27</v>
      </c>
      <c r="FE445" s="454">
        <f t="shared" si="307"/>
        <v>72.25433526011561</v>
      </c>
      <c r="FF445" s="725">
        <f t="shared" si="308"/>
        <v>37.367999999999995</v>
      </c>
      <c r="FG445" s="202" t="str">
        <f t="shared" si="331"/>
        <v>BURUK</v>
      </c>
    </row>
    <row r="446" spans="1:163">
      <c r="A446" s="347">
        <v>434</v>
      </c>
      <c r="B446" s="764" t="s">
        <v>2232</v>
      </c>
      <c r="C446" s="331" t="s">
        <v>2327</v>
      </c>
      <c r="D446" s="259" t="s">
        <v>2318</v>
      </c>
      <c r="E446" s="319" t="s">
        <v>2302</v>
      </c>
      <c r="F446" s="319" t="s">
        <v>2314</v>
      </c>
      <c r="G446" s="208" t="s">
        <v>206</v>
      </c>
      <c r="H446" s="214" t="s">
        <v>208</v>
      </c>
      <c r="I446" s="463" t="s">
        <v>2328</v>
      </c>
      <c r="J446" s="462" t="s">
        <v>2329</v>
      </c>
      <c r="K446" s="259" t="s">
        <v>341</v>
      </c>
      <c r="L446" s="259" t="s">
        <v>342</v>
      </c>
      <c r="M446" s="259">
        <v>50</v>
      </c>
      <c r="N446" s="259">
        <v>173310647</v>
      </c>
      <c r="O446" s="259">
        <v>2017</v>
      </c>
      <c r="P446" s="259" t="s">
        <v>316</v>
      </c>
      <c r="Q446" s="461">
        <v>0.79583333333333339</v>
      </c>
      <c r="R446" s="433">
        <v>44840</v>
      </c>
      <c r="S446" s="331" t="s">
        <v>318</v>
      </c>
      <c r="T446" s="331" t="s">
        <v>343</v>
      </c>
      <c r="U446" s="259">
        <v>2</v>
      </c>
      <c r="V446" s="259">
        <v>2</v>
      </c>
      <c r="W446" s="259">
        <v>3</v>
      </c>
      <c r="X446" s="259">
        <v>20000</v>
      </c>
      <c r="Y446" s="332">
        <v>410</v>
      </c>
      <c r="Z446" s="332">
        <v>408</v>
      </c>
      <c r="AA446" s="332">
        <v>404</v>
      </c>
      <c r="AB446" s="332">
        <v>236</v>
      </c>
      <c r="AC446" s="332">
        <v>234</v>
      </c>
      <c r="AD446" s="332">
        <v>233</v>
      </c>
      <c r="AE446" s="332">
        <v>3.7</v>
      </c>
      <c r="AF446" s="332">
        <v>22</v>
      </c>
      <c r="AG446" s="332">
        <v>3.7</v>
      </c>
      <c r="AH446" s="332">
        <v>17.7</v>
      </c>
      <c r="AI446" s="332">
        <v>2.1</v>
      </c>
      <c r="AJ446" s="332">
        <v>20.7</v>
      </c>
      <c r="AK446" s="332">
        <v>3.4</v>
      </c>
      <c r="AL446" s="332">
        <v>16.899999999999999</v>
      </c>
      <c r="AM446" s="332">
        <v>1.3</v>
      </c>
      <c r="AN446" s="332">
        <v>0</v>
      </c>
      <c r="AO446" s="332">
        <v>0</v>
      </c>
      <c r="AP446" s="332">
        <v>1.2</v>
      </c>
      <c r="AQ446" s="332"/>
      <c r="AR446" s="332"/>
      <c r="AS446" s="332"/>
      <c r="AT446" s="332"/>
      <c r="AU446" s="332"/>
      <c r="AV446" s="332"/>
      <c r="AW446" s="332"/>
      <c r="AX446" s="332"/>
      <c r="AY446" s="332">
        <v>0.89</v>
      </c>
      <c r="AZ446" s="332">
        <v>0.88</v>
      </c>
      <c r="BA446" s="332">
        <v>0.87</v>
      </c>
      <c r="BB446" s="261">
        <v>407</v>
      </c>
      <c r="BC446" s="261">
        <v>404</v>
      </c>
      <c r="BD446" s="261">
        <v>404</v>
      </c>
      <c r="BE446" s="261">
        <v>234</v>
      </c>
      <c r="BF446" s="261">
        <v>233</v>
      </c>
      <c r="BG446" s="261">
        <v>233</v>
      </c>
      <c r="BH446" s="261">
        <v>2.8</v>
      </c>
      <c r="BI446" s="261">
        <v>7.1</v>
      </c>
      <c r="BJ446" s="261">
        <v>2.2000000000000002</v>
      </c>
      <c r="BK446" s="261">
        <v>5.2</v>
      </c>
      <c r="BL446" s="261">
        <v>2.5</v>
      </c>
      <c r="BM446" s="261">
        <v>8.5</v>
      </c>
      <c r="BN446" s="261">
        <v>2.4</v>
      </c>
      <c r="BO446" s="261">
        <v>6.7</v>
      </c>
      <c r="BP446" s="261">
        <v>0</v>
      </c>
      <c r="BQ446" s="261">
        <v>0</v>
      </c>
      <c r="BR446" s="261">
        <v>0</v>
      </c>
      <c r="BS446" s="261">
        <v>0</v>
      </c>
      <c r="BT446" s="261"/>
      <c r="BU446" s="261"/>
      <c r="BV446" s="261"/>
      <c r="BW446" s="261"/>
      <c r="BX446" s="261"/>
      <c r="BY446" s="261"/>
      <c r="BZ446" s="261"/>
      <c r="CA446" s="261"/>
      <c r="CB446" s="261">
        <v>0.87</v>
      </c>
      <c r="CC446" s="261">
        <v>0.88</v>
      </c>
      <c r="CD446" s="261">
        <v>0.89</v>
      </c>
      <c r="CE446" s="333"/>
      <c r="CF446" s="333"/>
      <c r="CG446" s="333"/>
      <c r="CH446" s="333"/>
      <c r="CI446" s="333"/>
      <c r="CJ446" s="333"/>
      <c r="CK446" s="333"/>
      <c r="CL446" s="333"/>
      <c r="CM446" s="333"/>
      <c r="CN446" s="333"/>
      <c r="CO446" s="333"/>
      <c r="CP446" s="333"/>
      <c r="CQ446" s="333"/>
      <c r="CR446" s="333"/>
      <c r="CS446" s="333"/>
      <c r="CT446" s="333"/>
      <c r="CU446" s="333"/>
      <c r="CV446" s="333"/>
      <c r="CW446" s="333"/>
      <c r="CX446" s="333"/>
      <c r="CY446" s="333"/>
      <c r="CZ446" s="333"/>
      <c r="DA446" s="333"/>
      <c r="DB446" s="374"/>
      <c r="DC446" s="154"/>
      <c r="DD446" s="179">
        <f t="shared" si="291"/>
        <v>70.953520713697813</v>
      </c>
      <c r="DE446" s="179">
        <f t="shared" si="292"/>
        <v>5.2146813333333331</v>
      </c>
      <c r="DF446" s="179">
        <f t="shared" si="293"/>
        <v>31.006213333333331</v>
      </c>
      <c r="DG446" s="179">
        <f t="shared" si="294"/>
        <v>5.2146813333333331</v>
      </c>
      <c r="DH446" s="180">
        <f t="shared" si="295"/>
        <v>22</v>
      </c>
      <c r="DI446" s="181">
        <f t="shared" si="314"/>
        <v>0</v>
      </c>
      <c r="DJ446" s="182">
        <f t="shared" si="309"/>
        <v>1</v>
      </c>
      <c r="DK446" s="182">
        <f t="shared" si="310"/>
        <v>0</v>
      </c>
      <c r="DL446" s="182">
        <f t="shared" si="315"/>
        <v>0</v>
      </c>
      <c r="DM446" s="182">
        <f t="shared" si="316"/>
        <v>0</v>
      </c>
      <c r="DN446" s="182">
        <f t="shared" si="317"/>
        <v>0</v>
      </c>
      <c r="DO446" s="182">
        <f t="shared" si="296"/>
        <v>1</v>
      </c>
      <c r="DP446" s="182">
        <f t="shared" si="297"/>
        <v>0</v>
      </c>
      <c r="DQ446" s="25">
        <f t="shared" si="298"/>
        <v>0</v>
      </c>
      <c r="DR446" s="169"/>
      <c r="DS446" s="166" t="str">
        <f t="shared" si="318"/>
        <v>A</v>
      </c>
      <c r="DT446" s="166" t="str">
        <f t="shared" si="319"/>
        <v>C</v>
      </c>
      <c r="DU446" s="167">
        <f t="shared" si="320"/>
        <v>3</v>
      </c>
      <c r="DV446" s="153" t="str">
        <f>VLOOKUP(M446,'Data Master kondisi'!$O$3:$P$11,2,FALSE)</f>
        <v>Z</v>
      </c>
      <c r="DW446" s="153">
        <f>LOOKUP(DV446,{"X","X","X","Y","Y","Y","Z","Z","Z"},{6,6,6,4,4,4,2,2,2})</f>
        <v>2</v>
      </c>
      <c r="DX446" s="153">
        <f t="shared" si="299"/>
        <v>1</v>
      </c>
      <c r="DY446" s="153">
        <f t="shared" si="321"/>
        <v>6</v>
      </c>
      <c r="DZ446" s="153" t="str">
        <f>VLOOKUP(G446,'Data Master class'!$A$5:$D$12,3,FALSE)</f>
        <v>B</v>
      </c>
      <c r="EA446" s="160" t="str">
        <f t="shared" si="322"/>
        <v>CUKUP</v>
      </c>
      <c r="EB446" s="156"/>
      <c r="EC446" s="153">
        <f>VLOOKUP(G446,'Data Master class'!$A$5:$D$12,2,FALSE)</f>
        <v>3</v>
      </c>
      <c r="ED446" s="153" t="str">
        <f>VLOOKUP(H446,'Data Master class'!$E$5:$G$6,3,FALSE)</f>
        <v>X</v>
      </c>
      <c r="EE446" s="153">
        <f>VLOOKUP(H446,'Data Master class'!$E$5:$G$6,2,FALSE)</f>
        <v>2</v>
      </c>
      <c r="EF446" s="153">
        <f t="shared" si="323"/>
        <v>5</v>
      </c>
      <c r="EG446" s="153" t="str">
        <f t="shared" si="324"/>
        <v>CLASS 3</v>
      </c>
      <c r="EH446" s="153">
        <f t="shared" si="325"/>
        <v>11</v>
      </c>
      <c r="EI446" s="171"/>
      <c r="EJ446" s="441">
        <f t="shared" si="300"/>
        <v>0.62244897959183665</v>
      </c>
      <c r="EK446" s="441">
        <f t="shared" si="301"/>
        <v>1.2448979591836737</v>
      </c>
      <c r="EL446" s="441">
        <f t="shared" si="302"/>
        <v>0.62244897959183665</v>
      </c>
      <c r="EM446" s="442">
        <f t="shared" si="326"/>
        <v>0.82993197278911568</v>
      </c>
      <c r="EN446" s="443" t="str">
        <f t="shared" si="327"/>
        <v>BURUK</v>
      </c>
      <c r="EO446" s="195"/>
      <c r="EP446" s="196" t="e">
        <f>'2. SUHU &amp; FISIK TRAFO'!CY446</f>
        <v>#NAME?</v>
      </c>
      <c r="EQ446" s="168" t="e">
        <f t="shared" si="332"/>
        <v>#NAME?</v>
      </c>
      <c r="ER446" s="189" t="e">
        <f t="shared" si="328"/>
        <v>#NAME?</v>
      </c>
      <c r="ES446" s="195"/>
      <c r="ET446" s="447">
        <f t="shared" si="311"/>
        <v>6.8833000000000002</v>
      </c>
      <c r="EU446" s="447">
        <f t="shared" si="329"/>
        <v>5.5066400000000009</v>
      </c>
      <c r="EV446" s="448">
        <f t="shared" si="303"/>
        <v>13.7666</v>
      </c>
      <c r="EW446" s="449" t="str">
        <f t="shared" si="330"/>
        <v>BAIK</v>
      </c>
      <c r="EX446" s="721"/>
      <c r="EY446" s="447">
        <f t="shared" si="312"/>
        <v>2.8220999999999998</v>
      </c>
      <c r="EZ446" s="447">
        <f t="shared" si="304"/>
        <v>2.2576800000000001</v>
      </c>
      <c r="FA446" s="448">
        <f t="shared" si="313"/>
        <v>5.6441999999999997</v>
      </c>
      <c r="FB446" s="449" t="str">
        <f t="shared" si="305"/>
        <v>BAIK</v>
      </c>
      <c r="FC446" s="195"/>
      <c r="FD446" s="453">
        <f t="shared" si="306"/>
        <v>17.7</v>
      </c>
      <c r="FE446" s="454">
        <f t="shared" si="307"/>
        <v>72.25433526011561</v>
      </c>
      <c r="FF446" s="725">
        <f t="shared" si="308"/>
        <v>24.4968</v>
      </c>
      <c r="FG446" s="202" t="str">
        <f t="shared" si="331"/>
        <v>BURUK</v>
      </c>
    </row>
    <row r="447" spans="1:163">
      <c r="A447" s="347">
        <v>435</v>
      </c>
      <c r="B447" s="764" t="s">
        <v>2232</v>
      </c>
      <c r="C447" s="331" t="s">
        <v>2330</v>
      </c>
      <c r="D447" s="259" t="s">
        <v>2318</v>
      </c>
      <c r="E447" s="319" t="s">
        <v>2302</v>
      </c>
      <c r="F447" s="319" t="s">
        <v>2314</v>
      </c>
      <c r="G447" s="208" t="s">
        <v>206</v>
      </c>
      <c r="H447" s="214" t="s">
        <v>208</v>
      </c>
      <c r="I447" s="463" t="s">
        <v>2331</v>
      </c>
      <c r="J447" s="462" t="s">
        <v>2332</v>
      </c>
      <c r="K447" s="259" t="s">
        <v>315</v>
      </c>
      <c r="L447" s="259" t="s">
        <v>342</v>
      </c>
      <c r="M447" s="259">
        <v>50</v>
      </c>
      <c r="N447" s="259">
        <v>1007021</v>
      </c>
      <c r="O447" s="259">
        <v>2012</v>
      </c>
      <c r="P447" s="259" t="s">
        <v>316</v>
      </c>
      <c r="Q447" s="461">
        <v>0.78263888888888899</v>
      </c>
      <c r="R447" s="433">
        <v>44840</v>
      </c>
      <c r="S447" s="331" t="s">
        <v>318</v>
      </c>
      <c r="T447" s="331" t="s">
        <v>343</v>
      </c>
      <c r="U447" s="259">
        <v>2</v>
      </c>
      <c r="V447" s="259">
        <v>2</v>
      </c>
      <c r="W447" s="259">
        <v>3</v>
      </c>
      <c r="X447" s="259">
        <v>20000</v>
      </c>
      <c r="Y447" s="332">
        <v>408</v>
      </c>
      <c r="Z447" s="332">
        <v>405</v>
      </c>
      <c r="AA447" s="332">
        <v>407</v>
      </c>
      <c r="AB447" s="332">
        <v>234</v>
      </c>
      <c r="AC447" s="332">
        <v>235</v>
      </c>
      <c r="AD447" s="332">
        <v>234</v>
      </c>
      <c r="AE447" s="332">
        <v>11</v>
      </c>
      <c r="AF447" s="332">
        <v>21.2</v>
      </c>
      <c r="AG447" s="332">
        <v>9.8000000000000007</v>
      </c>
      <c r="AH447" s="332">
        <v>6.3</v>
      </c>
      <c r="AI447" s="332">
        <v>3.3</v>
      </c>
      <c r="AJ447" s="332">
        <v>8.1</v>
      </c>
      <c r="AK447" s="332">
        <v>6.1</v>
      </c>
      <c r="AL447" s="332">
        <v>7.3</v>
      </c>
      <c r="AM447" s="332">
        <v>7.7</v>
      </c>
      <c r="AN447" s="332">
        <v>11.5</v>
      </c>
      <c r="AO447" s="332">
        <v>4.3</v>
      </c>
      <c r="AP447" s="332">
        <v>10.9</v>
      </c>
      <c r="AQ447" s="332"/>
      <c r="AR447" s="332"/>
      <c r="AS447" s="332"/>
      <c r="AT447" s="332"/>
      <c r="AU447" s="332"/>
      <c r="AV447" s="332"/>
      <c r="AW447" s="332"/>
      <c r="AX447" s="332"/>
      <c r="AY447" s="332">
        <v>0.86</v>
      </c>
      <c r="AZ447" s="332">
        <v>0.85</v>
      </c>
      <c r="BA447" s="332">
        <v>0.88</v>
      </c>
      <c r="BB447" s="261">
        <v>411</v>
      </c>
      <c r="BC447" s="261">
        <v>407</v>
      </c>
      <c r="BD447" s="261">
        <v>410</v>
      </c>
      <c r="BE447" s="261">
        <v>234</v>
      </c>
      <c r="BF447" s="261">
        <v>235</v>
      </c>
      <c r="BG447" s="261">
        <v>234</v>
      </c>
      <c r="BH447" s="261">
        <v>5</v>
      </c>
      <c r="BI447" s="261">
        <v>13.6</v>
      </c>
      <c r="BJ447" s="261">
        <v>11.2</v>
      </c>
      <c r="BK447" s="261">
        <v>7.7</v>
      </c>
      <c r="BL447" s="261">
        <v>3.2</v>
      </c>
      <c r="BM447" s="261">
        <v>6.3</v>
      </c>
      <c r="BN447" s="261">
        <v>7.2</v>
      </c>
      <c r="BO447" s="261">
        <v>3.4</v>
      </c>
      <c r="BP447" s="261">
        <v>1.9</v>
      </c>
      <c r="BQ447" s="261">
        <v>6.4</v>
      </c>
      <c r="BR447" s="261">
        <v>3.3</v>
      </c>
      <c r="BS447" s="261">
        <v>5.2</v>
      </c>
      <c r="BT447" s="261"/>
      <c r="BU447" s="261"/>
      <c r="BV447" s="261"/>
      <c r="BW447" s="261"/>
      <c r="BX447" s="261"/>
      <c r="BY447" s="261"/>
      <c r="BZ447" s="261"/>
      <c r="CA447" s="261"/>
      <c r="CB447" s="261">
        <v>0.88</v>
      </c>
      <c r="CC447" s="261">
        <v>0.87</v>
      </c>
      <c r="CD447" s="261">
        <v>0.86</v>
      </c>
      <c r="CE447" s="333"/>
      <c r="CF447" s="333"/>
      <c r="CG447" s="333"/>
      <c r="CH447" s="333"/>
      <c r="CI447" s="333"/>
      <c r="CJ447" s="333"/>
      <c r="CK447" s="333"/>
      <c r="CL447" s="333"/>
      <c r="CM447" s="333"/>
      <c r="CN447" s="333"/>
      <c r="CO447" s="333"/>
      <c r="CP447" s="333"/>
      <c r="CQ447" s="333"/>
      <c r="CR447" s="333"/>
      <c r="CS447" s="333"/>
      <c r="CT447" s="333"/>
      <c r="CU447" s="333"/>
      <c r="CV447" s="333"/>
      <c r="CW447" s="333"/>
      <c r="CX447" s="333"/>
      <c r="CY447" s="333"/>
      <c r="CZ447" s="333"/>
      <c r="DA447" s="333"/>
      <c r="DB447" s="374"/>
      <c r="DC447" s="154"/>
      <c r="DD447" s="179">
        <f t="shared" si="291"/>
        <v>71.069837960769448</v>
      </c>
      <c r="DE447" s="179">
        <f t="shared" si="292"/>
        <v>15.477733333333335</v>
      </c>
      <c r="DF447" s="179">
        <f t="shared" si="293"/>
        <v>29.829813333333334</v>
      </c>
      <c r="DG447" s="179">
        <f t="shared" si="294"/>
        <v>13.789253333333335</v>
      </c>
      <c r="DH447" s="180">
        <f t="shared" si="295"/>
        <v>21.2</v>
      </c>
      <c r="DI447" s="181">
        <f t="shared" si="314"/>
        <v>0</v>
      </c>
      <c r="DJ447" s="182">
        <f t="shared" si="309"/>
        <v>1</v>
      </c>
      <c r="DK447" s="182">
        <f t="shared" si="310"/>
        <v>0</v>
      </c>
      <c r="DL447" s="182">
        <f t="shared" si="315"/>
        <v>0</v>
      </c>
      <c r="DM447" s="182">
        <f t="shared" si="316"/>
        <v>0</v>
      </c>
      <c r="DN447" s="182">
        <f t="shared" si="317"/>
        <v>0</v>
      </c>
      <c r="DO447" s="182">
        <f t="shared" si="296"/>
        <v>1</v>
      </c>
      <c r="DP447" s="182">
        <f t="shared" si="297"/>
        <v>0</v>
      </c>
      <c r="DQ447" s="25">
        <f t="shared" si="298"/>
        <v>0</v>
      </c>
      <c r="DR447" s="169"/>
      <c r="DS447" s="166" t="str">
        <f t="shared" si="318"/>
        <v>A</v>
      </c>
      <c r="DT447" s="166" t="str">
        <f t="shared" si="319"/>
        <v>B</v>
      </c>
      <c r="DU447" s="167">
        <f t="shared" si="320"/>
        <v>2</v>
      </c>
      <c r="DV447" s="153" t="str">
        <f>VLOOKUP(M447,'Data Master kondisi'!$O$3:$P$11,2,FALSE)</f>
        <v>Z</v>
      </c>
      <c r="DW447" s="153">
        <f>LOOKUP(DV447,{"X","X","X","Y","Y","Y","Z","Z","Z"},{6,6,6,4,4,4,2,2,2})</f>
        <v>2</v>
      </c>
      <c r="DX447" s="153">
        <f t="shared" si="299"/>
        <v>1</v>
      </c>
      <c r="DY447" s="153">
        <f t="shared" si="321"/>
        <v>5</v>
      </c>
      <c r="DZ447" s="153" t="str">
        <f>VLOOKUP(G447,'Data Master class'!$A$5:$D$12,3,FALSE)</f>
        <v>B</v>
      </c>
      <c r="EA447" s="160" t="str">
        <f t="shared" si="322"/>
        <v>BAIK</v>
      </c>
      <c r="EB447" s="156"/>
      <c r="EC447" s="153">
        <f>VLOOKUP(G447,'Data Master class'!$A$5:$D$12,2,FALSE)</f>
        <v>3</v>
      </c>
      <c r="ED447" s="153" t="str">
        <f>VLOOKUP(H447,'Data Master class'!$E$5:$G$6,3,FALSE)</f>
        <v>X</v>
      </c>
      <c r="EE447" s="153">
        <f>VLOOKUP(H447,'Data Master class'!$E$5:$G$6,2,FALSE)</f>
        <v>2</v>
      </c>
      <c r="EF447" s="153">
        <f t="shared" si="323"/>
        <v>5</v>
      </c>
      <c r="EG447" s="153" t="str">
        <f t="shared" si="324"/>
        <v>CLASS 3</v>
      </c>
      <c r="EH447" s="153">
        <f t="shared" si="325"/>
        <v>10</v>
      </c>
      <c r="EI447" s="171"/>
      <c r="EJ447" s="441">
        <f t="shared" si="300"/>
        <v>0.21428571428571427</v>
      </c>
      <c r="EK447" s="441">
        <f t="shared" si="301"/>
        <v>0.51428571428571423</v>
      </c>
      <c r="EL447" s="441">
        <f t="shared" si="302"/>
        <v>0.29999999999999993</v>
      </c>
      <c r="EM447" s="442">
        <f t="shared" si="326"/>
        <v>0.3428571428571428</v>
      </c>
      <c r="EN447" s="443" t="str">
        <f t="shared" si="327"/>
        <v>BURUK</v>
      </c>
      <c r="EO447" s="195"/>
      <c r="EP447" s="196" t="e">
        <f>'2. SUHU &amp; FISIK TRAFO'!CY447</f>
        <v>#NAME?</v>
      </c>
      <c r="EQ447" s="168" t="e">
        <f t="shared" si="332"/>
        <v>#NAME?</v>
      </c>
      <c r="ER447" s="189" t="e">
        <f t="shared" si="328"/>
        <v>#NAME?</v>
      </c>
      <c r="ES447" s="195"/>
      <c r="ET447" s="447">
        <f t="shared" si="311"/>
        <v>9.8492000000000015</v>
      </c>
      <c r="EU447" s="447">
        <f t="shared" si="329"/>
        <v>7.8793600000000019</v>
      </c>
      <c r="EV447" s="448">
        <f t="shared" si="303"/>
        <v>19.698400000000003</v>
      </c>
      <c r="EW447" s="449" t="str">
        <f t="shared" si="330"/>
        <v>BAIK</v>
      </c>
      <c r="EX447" s="721"/>
      <c r="EY447" s="447">
        <f t="shared" si="312"/>
        <v>6.9867999999999997</v>
      </c>
      <c r="EZ447" s="447">
        <f t="shared" si="304"/>
        <v>5.5894399999999997</v>
      </c>
      <c r="FA447" s="448">
        <f t="shared" si="313"/>
        <v>13.973599999999999</v>
      </c>
      <c r="FB447" s="449" t="str">
        <f t="shared" si="305"/>
        <v>BAIK</v>
      </c>
      <c r="FC447" s="195"/>
      <c r="FD447" s="453">
        <f t="shared" si="306"/>
        <v>6.3</v>
      </c>
      <c r="FE447" s="454">
        <f t="shared" si="307"/>
        <v>72.25433526011561</v>
      </c>
      <c r="FF447" s="725">
        <f t="shared" si="308"/>
        <v>8.719199999999999</v>
      </c>
      <c r="FG447" s="202" t="str">
        <f t="shared" si="331"/>
        <v>BAIK</v>
      </c>
    </row>
    <row r="448" spans="1:163">
      <c r="A448" s="347">
        <v>436</v>
      </c>
      <c r="B448" s="764" t="s">
        <v>2232</v>
      </c>
      <c r="C448" s="331" t="s">
        <v>2333</v>
      </c>
      <c r="D448" s="259" t="s">
        <v>2334</v>
      </c>
      <c r="E448" s="319" t="s">
        <v>2302</v>
      </c>
      <c r="F448" s="319" t="s">
        <v>2314</v>
      </c>
      <c r="G448" s="208" t="s">
        <v>206</v>
      </c>
      <c r="H448" s="214" t="s">
        <v>208</v>
      </c>
      <c r="I448" s="463" t="s">
        <v>2335</v>
      </c>
      <c r="J448" s="462" t="s">
        <v>2336</v>
      </c>
      <c r="K448" s="259" t="s">
        <v>315</v>
      </c>
      <c r="L448" s="259" t="s">
        <v>388</v>
      </c>
      <c r="M448" s="259">
        <v>100</v>
      </c>
      <c r="N448" s="259">
        <v>12034694</v>
      </c>
      <c r="O448" s="259">
        <v>2012</v>
      </c>
      <c r="P448" s="259" t="s">
        <v>316</v>
      </c>
      <c r="Q448" s="461">
        <v>0.76944444444444438</v>
      </c>
      <c r="R448" s="433">
        <v>44840</v>
      </c>
      <c r="S448" s="331" t="s">
        <v>318</v>
      </c>
      <c r="T448" s="331" t="s">
        <v>343</v>
      </c>
      <c r="U448" s="259">
        <v>3</v>
      </c>
      <c r="V448" s="259">
        <v>2</v>
      </c>
      <c r="W448" s="259">
        <v>3</v>
      </c>
      <c r="X448" s="259">
        <v>20000</v>
      </c>
      <c r="Y448" s="332">
        <v>407</v>
      </c>
      <c r="Z448" s="332">
        <v>404</v>
      </c>
      <c r="AA448" s="332">
        <v>404</v>
      </c>
      <c r="AB448" s="332">
        <v>233</v>
      </c>
      <c r="AC448" s="332">
        <v>232</v>
      </c>
      <c r="AD448" s="332">
        <v>232</v>
      </c>
      <c r="AE448" s="332">
        <v>58.3</v>
      </c>
      <c r="AF448" s="332">
        <v>21.6</v>
      </c>
      <c r="AG448" s="332">
        <v>28.4</v>
      </c>
      <c r="AH448" s="332">
        <v>43.4</v>
      </c>
      <c r="AI448" s="332">
        <v>21.8</v>
      </c>
      <c r="AJ448" s="332">
        <v>3.6</v>
      </c>
      <c r="AK448" s="332">
        <v>12.1</v>
      </c>
      <c r="AL448" s="332">
        <v>16.899999999999999</v>
      </c>
      <c r="AM448" s="332">
        <v>37.799999999999997</v>
      </c>
      <c r="AN448" s="332">
        <v>18.5</v>
      </c>
      <c r="AO448" s="332">
        <v>17.2</v>
      </c>
      <c r="AP448" s="332">
        <v>28.2</v>
      </c>
      <c r="AQ448" s="332"/>
      <c r="AR448" s="332"/>
      <c r="AS448" s="332"/>
      <c r="AT448" s="332"/>
      <c r="AU448" s="332"/>
      <c r="AV448" s="332"/>
      <c r="AW448" s="332"/>
      <c r="AX448" s="332"/>
      <c r="AY448" s="332">
        <v>0.87</v>
      </c>
      <c r="AZ448" s="332">
        <v>0.86</v>
      </c>
      <c r="BA448" s="332">
        <v>0.87</v>
      </c>
      <c r="BB448" s="261">
        <v>409</v>
      </c>
      <c r="BC448" s="261">
        <v>406</v>
      </c>
      <c r="BD448" s="261">
        <v>406</v>
      </c>
      <c r="BE448" s="261">
        <v>235</v>
      </c>
      <c r="BF448" s="261">
        <v>236</v>
      </c>
      <c r="BG448" s="261">
        <v>234</v>
      </c>
      <c r="BH448" s="261">
        <v>34.200000000000003</v>
      </c>
      <c r="BI448" s="261">
        <v>13.2</v>
      </c>
      <c r="BJ448" s="261">
        <v>21.6</v>
      </c>
      <c r="BK448" s="261">
        <v>23.2</v>
      </c>
      <c r="BL448" s="261">
        <v>15.3</v>
      </c>
      <c r="BM448" s="261">
        <v>2.1</v>
      </c>
      <c r="BN448" s="261">
        <v>7.3</v>
      </c>
      <c r="BO448" s="261">
        <v>12.4</v>
      </c>
      <c r="BP448" s="261">
        <v>18.600000000000001</v>
      </c>
      <c r="BQ448" s="261">
        <v>10</v>
      </c>
      <c r="BR448" s="261">
        <v>14.7</v>
      </c>
      <c r="BS448" s="261">
        <v>6.4</v>
      </c>
      <c r="BT448" s="261"/>
      <c r="BU448" s="261"/>
      <c r="BV448" s="261"/>
      <c r="BW448" s="261"/>
      <c r="BX448" s="261"/>
      <c r="BY448" s="261"/>
      <c r="BZ448" s="261"/>
      <c r="CA448" s="261"/>
      <c r="CB448" s="261">
        <v>0.86</v>
      </c>
      <c r="CC448" s="261">
        <v>0.87</v>
      </c>
      <c r="CD448" s="261">
        <v>0.88</v>
      </c>
      <c r="CE448" s="333"/>
      <c r="CF448" s="333"/>
      <c r="CG448" s="333"/>
      <c r="CH448" s="333"/>
      <c r="CI448" s="333"/>
      <c r="CJ448" s="333"/>
      <c r="CK448" s="333"/>
      <c r="CL448" s="333"/>
      <c r="CM448" s="333"/>
      <c r="CN448" s="333"/>
      <c r="CO448" s="333"/>
      <c r="CP448" s="333"/>
      <c r="CQ448" s="333"/>
      <c r="CR448" s="333"/>
      <c r="CS448" s="333"/>
      <c r="CT448" s="333"/>
      <c r="CU448" s="333"/>
      <c r="CV448" s="333"/>
      <c r="CW448" s="333"/>
      <c r="CX448" s="333"/>
      <c r="CY448" s="333"/>
      <c r="CZ448" s="333"/>
      <c r="DA448" s="333"/>
      <c r="DB448" s="374"/>
      <c r="DC448" s="154"/>
      <c r="DD448" s="179">
        <f t="shared" si="291"/>
        <v>142.72461285948762</v>
      </c>
      <c r="DE448" s="179">
        <f t="shared" si="292"/>
        <v>40.847894999999994</v>
      </c>
      <c r="DF448" s="179">
        <f t="shared" si="293"/>
        <v>15.134040000000001</v>
      </c>
      <c r="DG448" s="179">
        <f t="shared" si="294"/>
        <v>19.89846</v>
      </c>
      <c r="DH448" s="180">
        <f t="shared" si="295"/>
        <v>58.3</v>
      </c>
      <c r="DI448" s="181">
        <f t="shared" si="314"/>
        <v>0</v>
      </c>
      <c r="DJ448" s="182">
        <f t="shared" si="309"/>
        <v>0</v>
      </c>
      <c r="DK448" s="182">
        <f t="shared" si="310"/>
        <v>1</v>
      </c>
      <c r="DL448" s="182">
        <f t="shared" si="315"/>
        <v>0</v>
      </c>
      <c r="DM448" s="182">
        <f t="shared" si="316"/>
        <v>0</v>
      </c>
      <c r="DN448" s="182">
        <f t="shared" si="317"/>
        <v>0</v>
      </c>
      <c r="DO448" s="182">
        <f t="shared" si="296"/>
        <v>1</v>
      </c>
      <c r="DP448" s="182">
        <f t="shared" si="297"/>
        <v>0</v>
      </c>
      <c r="DQ448" s="25">
        <f t="shared" si="298"/>
        <v>0</v>
      </c>
      <c r="DR448" s="169"/>
      <c r="DS448" s="166" t="str">
        <f t="shared" si="318"/>
        <v>A</v>
      </c>
      <c r="DT448" s="166" t="str">
        <f t="shared" si="319"/>
        <v>C</v>
      </c>
      <c r="DU448" s="167">
        <f t="shared" si="320"/>
        <v>3</v>
      </c>
      <c r="DV448" s="153" t="str">
        <f>VLOOKUP(M448,'Data Master kondisi'!$O$3:$P$11,2,FALSE)</f>
        <v>Z</v>
      </c>
      <c r="DW448" s="153">
        <f>LOOKUP(DV448,{"X","X","X","Y","Y","Y","Z","Z","Z"},{6,6,6,4,4,4,2,2,2})</f>
        <v>2</v>
      </c>
      <c r="DX448" s="153">
        <f t="shared" si="299"/>
        <v>1</v>
      </c>
      <c r="DY448" s="153">
        <f t="shared" si="321"/>
        <v>6</v>
      </c>
      <c r="DZ448" s="153" t="str">
        <f>VLOOKUP(G448,'Data Master class'!$A$5:$D$12,3,FALSE)</f>
        <v>B</v>
      </c>
      <c r="EA448" s="160" t="str">
        <f t="shared" si="322"/>
        <v>CUKUP</v>
      </c>
      <c r="EB448" s="156"/>
      <c r="EC448" s="153">
        <f>VLOOKUP(G448,'Data Master class'!$A$5:$D$12,2,FALSE)</f>
        <v>3</v>
      </c>
      <c r="ED448" s="153" t="str">
        <f>VLOOKUP(H448,'Data Master class'!$E$5:$G$6,3,FALSE)</f>
        <v>X</v>
      </c>
      <c r="EE448" s="153">
        <f>VLOOKUP(H448,'Data Master class'!$E$5:$G$6,2,FALSE)</f>
        <v>2</v>
      </c>
      <c r="EF448" s="153">
        <f t="shared" si="323"/>
        <v>5</v>
      </c>
      <c r="EG448" s="153" t="str">
        <f t="shared" si="324"/>
        <v>CLASS 3</v>
      </c>
      <c r="EH448" s="153">
        <f t="shared" si="325"/>
        <v>11</v>
      </c>
      <c r="EI448" s="171"/>
      <c r="EJ448" s="441">
        <f t="shared" si="300"/>
        <v>0.61495844875346251</v>
      </c>
      <c r="EK448" s="441">
        <f t="shared" si="301"/>
        <v>0.40166204986149584</v>
      </c>
      <c r="EL448" s="441">
        <f t="shared" si="302"/>
        <v>0.21329639889196683</v>
      </c>
      <c r="EM448" s="442">
        <f t="shared" si="326"/>
        <v>0.40997229916897499</v>
      </c>
      <c r="EN448" s="443" t="str">
        <f t="shared" si="327"/>
        <v>BURUK</v>
      </c>
      <c r="EO448" s="195"/>
      <c r="EP448" s="196" t="e">
        <f>'2. SUHU &amp; FISIK TRAFO'!CY448</f>
        <v>#NAME?</v>
      </c>
      <c r="EQ448" s="168" t="e">
        <f t="shared" si="332"/>
        <v>#NAME?</v>
      </c>
      <c r="ER448" s="189" t="e">
        <f t="shared" si="328"/>
        <v>#NAME?</v>
      </c>
      <c r="ES448" s="195"/>
      <c r="ET448" s="447">
        <f t="shared" si="311"/>
        <v>25.183899999999998</v>
      </c>
      <c r="EU448" s="447">
        <f t="shared" si="329"/>
        <v>20.147120000000001</v>
      </c>
      <c r="EV448" s="448">
        <f t="shared" si="303"/>
        <v>25.183899999999998</v>
      </c>
      <c r="EW448" s="449" t="str">
        <f t="shared" si="330"/>
        <v>BAIK</v>
      </c>
      <c r="EX448" s="721"/>
      <c r="EY448" s="447">
        <f t="shared" si="312"/>
        <v>16.206600000000002</v>
      </c>
      <c r="EZ448" s="447">
        <f t="shared" si="304"/>
        <v>12.965280000000002</v>
      </c>
      <c r="FA448" s="448">
        <f t="shared" si="313"/>
        <v>16.206600000000002</v>
      </c>
      <c r="FB448" s="449" t="str">
        <f t="shared" si="305"/>
        <v>BAIK</v>
      </c>
      <c r="FC448" s="195"/>
      <c r="FD448" s="453">
        <f t="shared" si="306"/>
        <v>43.4</v>
      </c>
      <c r="FE448" s="454">
        <f t="shared" si="307"/>
        <v>144.50867052023122</v>
      </c>
      <c r="FF448" s="725">
        <f t="shared" si="308"/>
        <v>30.032799999999998</v>
      </c>
      <c r="FG448" s="202" t="str">
        <f t="shared" si="331"/>
        <v>BURUK</v>
      </c>
    </row>
    <row r="449" spans="1:163">
      <c r="A449" s="347">
        <v>437</v>
      </c>
      <c r="B449" s="764" t="s">
        <v>2232</v>
      </c>
      <c r="C449" s="331" t="s">
        <v>2337</v>
      </c>
      <c r="D449" s="259" t="s">
        <v>2334</v>
      </c>
      <c r="E449" s="319" t="s">
        <v>2302</v>
      </c>
      <c r="F449" s="319" t="s">
        <v>2314</v>
      </c>
      <c r="G449" s="208" t="s">
        <v>206</v>
      </c>
      <c r="H449" s="214" t="s">
        <v>208</v>
      </c>
      <c r="I449" s="463" t="s">
        <v>2338</v>
      </c>
      <c r="J449" s="462" t="s">
        <v>2339</v>
      </c>
      <c r="K449" s="259" t="s">
        <v>341</v>
      </c>
      <c r="L449" s="259" t="s">
        <v>388</v>
      </c>
      <c r="M449" s="259">
        <v>50</v>
      </c>
      <c r="N449" s="259">
        <v>10005924</v>
      </c>
      <c r="O449" s="259">
        <v>2010</v>
      </c>
      <c r="P449" s="259" t="s">
        <v>316</v>
      </c>
      <c r="Q449" s="461">
        <v>0.75624999999999998</v>
      </c>
      <c r="R449" s="433">
        <v>44840</v>
      </c>
      <c r="S449" s="331" t="s">
        <v>318</v>
      </c>
      <c r="T449" s="331" t="s">
        <v>343</v>
      </c>
      <c r="U449" s="259">
        <v>2</v>
      </c>
      <c r="V449" s="259">
        <v>1</v>
      </c>
      <c r="W449" s="259">
        <v>3</v>
      </c>
      <c r="X449" s="259">
        <v>20000</v>
      </c>
      <c r="Y449" s="332">
        <v>402</v>
      </c>
      <c r="Z449" s="332">
        <v>402</v>
      </c>
      <c r="AA449" s="332">
        <v>400</v>
      </c>
      <c r="AB449" s="332">
        <v>232</v>
      </c>
      <c r="AC449" s="332">
        <v>231</v>
      </c>
      <c r="AD449" s="332">
        <v>231</v>
      </c>
      <c r="AE449" s="332">
        <v>59.7</v>
      </c>
      <c r="AF449" s="332">
        <v>35.4</v>
      </c>
      <c r="AG449" s="332">
        <v>35.200000000000003</v>
      </c>
      <c r="AH449" s="332">
        <v>30.6</v>
      </c>
      <c r="AI449" s="332">
        <v>57.2</v>
      </c>
      <c r="AJ449" s="332">
        <v>36.6</v>
      </c>
      <c r="AK449" s="332">
        <v>34.200000000000003</v>
      </c>
      <c r="AL449" s="332">
        <v>31.8</v>
      </c>
      <c r="AM449" s="332"/>
      <c r="AN449" s="332"/>
      <c r="AO449" s="332"/>
      <c r="AP449" s="332"/>
      <c r="AQ449" s="332"/>
      <c r="AR449" s="332"/>
      <c r="AS449" s="332"/>
      <c r="AT449" s="332"/>
      <c r="AU449" s="332"/>
      <c r="AV449" s="332"/>
      <c r="AW449" s="332"/>
      <c r="AX449" s="332"/>
      <c r="AY449" s="332">
        <v>0.87</v>
      </c>
      <c r="AZ449" s="332">
        <v>0.88</v>
      </c>
      <c r="BA449" s="332">
        <v>0.89</v>
      </c>
      <c r="BB449" s="261">
        <v>405</v>
      </c>
      <c r="BC449" s="261">
        <v>405</v>
      </c>
      <c r="BD449" s="261">
        <v>403</v>
      </c>
      <c r="BE449" s="261">
        <v>232</v>
      </c>
      <c r="BF449" s="261">
        <v>234</v>
      </c>
      <c r="BG449" s="261">
        <v>233</v>
      </c>
      <c r="BH449" s="261">
        <v>40.799999999999997</v>
      </c>
      <c r="BI449" s="261">
        <v>19.8</v>
      </c>
      <c r="BJ449" s="261">
        <v>20.2</v>
      </c>
      <c r="BK449" s="261">
        <v>18.899999999999999</v>
      </c>
      <c r="BL449" s="261">
        <v>40.299999999999997</v>
      </c>
      <c r="BM449" s="261">
        <v>18.5</v>
      </c>
      <c r="BN449" s="261">
        <v>19.8</v>
      </c>
      <c r="BO449" s="261">
        <v>20.8</v>
      </c>
      <c r="BP449" s="261"/>
      <c r="BQ449" s="261"/>
      <c r="BR449" s="261"/>
      <c r="BS449" s="261"/>
      <c r="BT449" s="261"/>
      <c r="BU449" s="261"/>
      <c r="BV449" s="261"/>
      <c r="BW449" s="261"/>
      <c r="BX449" s="261"/>
      <c r="BY449" s="261"/>
      <c r="BZ449" s="261"/>
      <c r="CA449" s="261"/>
      <c r="CB449" s="261">
        <v>0.87</v>
      </c>
      <c r="CC449" s="261">
        <v>0.88</v>
      </c>
      <c r="CD449" s="261">
        <v>0.85</v>
      </c>
      <c r="CE449" s="333"/>
      <c r="CF449" s="333"/>
      <c r="CG449" s="333"/>
      <c r="CH449" s="333"/>
      <c r="CI449" s="333"/>
      <c r="CJ449" s="333"/>
      <c r="CK449" s="333"/>
      <c r="CL449" s="333"/>
      <c r="CM449" s="333"/>
      <c r="CN449" s="333"/>
      <c r="CO449" s="333"/>
      <c r="CP449" s="333"/>
      <c r="CQ449" s="333"/>
      <c r="CR449" s="333"/>
      <c r="CS449" s="333"/>
      <c r="CT449" s="333"/>
      <c r="CU449" s="333"/>
      <c r="CV449" s="333"/>
      <c r="CW449" s="333"/>
      <c r="CX449" s="333"/>
      <c r="CY449" s="333"/>
      <c r="CZ449" s="333"/>
      <c r="DA449" s="333"/>
      <c r="DB449" s="374"/>
      <c r="DC449" s="154"/>
      <c r="DD449" s="179">
        <f t="shared" si="291"/>
        <v>72.014287634666729</v>
      </c>
      <c r="DE449" s="179">
        <f t="shared" si="292"/>
        <v>82.900216</v>
      </c>
      <c r="DF449" s="179">
        <f t="shared" si="293"/>
        <v>49.156911999999991</v>
      </c>
      <c r="DG449" s="179">
        <f t="shared" si="294"/>
        <v>48.879189333333329</v>
      </c>
      <c r="DH449" s="180">
        <f t="shared" si="295"/>
        <v>59.7</v>
      </c>
      <c r="DI449" s="181">
        <f t="shared" si="314"/>
        <v>0</v>
      </c>
      <c r="DJ449" s="182">
        <f t="shared" si="309"/>
        <v>0</v>
      </c>
      <c r="DK449" s="182">
        <f t="shared" si="310"/>
        <v>0</v>
      </c>
      <c r="DL449" s="182">
        <f t="shared" si="315"/>
        <v>1</v>
      </c>
      <c r="DM449" s="182">
        <f t="shared" si="316"/>
        <v>0</v>
      </c>
      <c r="DN449" s="182">
        <f t="shared" si="317"/>
        <v>0</v>
      </c>
      <c r="DO449" s="182">
        <f t="shared" si="296"/>
        <v>0</v>
      </c>
      <c r="DP449" s="182">
        <f t="shared" si="297"/>
        <v>0</v>
      </c>
      <c r="DQ449" s="25">
        <f t="shared" si="298"/>
        <v>1</v>
      </c>
      <c r="DR449" s="169"/>
      <c r="DS449" s="166" t="str">
        <f t="shared" si="318"/>
        <v>B</v>
      </c>
      <c r="DT449" s="166" t="str">
        <f t="shared" si="319"/>
        <v>B</v>
      </c>
      <c r="DU449" s="167">
        <f t="shared" si="320"/>
        <v>5</v>
      </c>
      <c r="DV449" s="153" t="str">
        <f>VLOOKUP(M449,'Data Master kondisi'!$O$3:$P$11,2,FALSE)</f>
        <v>Z</v>
      </c>
      <c r="DW449" s="153">
        <f>LOOKUP(DV449,{"X","X","X","Y","Y","Y","Z","Z","Z"},{6,6,6,4,4,4,2,2,2})</f>
        <v>2</v>
      </c>
      <c r="DX449" s="153">
        <f t="shared" si="299"/>
        <v>1</v>
      </c>
      <c r="DY449" s="153">
        <f t="shared" si="321"/>
        <v>8</v>
      </c>
      <c r="DZ449" s="153" t="str">
        <f>VLOOKUP(G449,'Data Master class'!$A$5:$D$12,3,FALSE)</f>
        <v>B</v>
      </c>
      <c r="EA449" s="160" t="str">
        <f t="shared" si="322"/>
        <v>CUKUP</v>
      </c>
      <c r="EB449" s="156"/>
      <c r="EC449" s="153">
        <f>VLOOKUP(G449,'Data Master class'!$A$5:$D$12,2,FALSE)</f>
        <v>3</v>
      </c>
      <c r="ED449" s="153" t="str">
        <f>VLOOKUP(H449,'Data Master class'!$E$5:$G$6,3,FALSE)</f>
        <v>X</v>
      </c>
      <c r="EE449" s="153">
        <f>VLOOKUP(H449,'Data Master class'!$E$5:$G$6,2,FALSE)</f>
        <v>2</v>
      </c>
      <c r="EF449" s="153">
        <f t="shared" si="323"/>
        <v>5</v>
      </c>
      <c r="EG449" s="153" t="str">
        <f t="shared" si="324"/>
        <v>CLASS 3</v>
      </c>
      <c r="EH449" s="153">
        <f t="shared" si="325"/>
        <v>13</v>
      </c>
      <c r="EI449" s="171"/>
      <c r="EJ449" s="441">
        <f t="shared" si="300"/>
        <v>0.37452033768227161</v>
      </c>
      <c r="EK449" s="441">
        <f t="shared" si="301"/>
        <v>0.18495778971604002</v>
      </c>
      <c r="EL449" s="441">
        <f t="shared" si="302"/>
        <v>0.18956254796623179</v>
      </c>
      <c r="EM449" s="442">
        <f t="shared" si="326"/>
        <v>0.24968022512151444</v>
      </c>
      <c r="EN449" s="443" t="str">
        <f t="shared" si="327"/>
        <v>KURANG</v>
      </c>
      <c r="EO449" s="195"/>
      <c r="EP449" s="196" t="e">
        <f>'2. SUHU &amp; FISIK TRAFO'!CY449</f>
        <v>#NAME?</v>
      </c>
      <c r="EQ449" s="168" t="e">
        <f t="shared" si="332"/>
        <v>#NAME?</v>
      </c>
      <c r="ER449" s="189" t="e">
        <f t="shared" si="328"/>
        <v>#NAME?</v>
      </c>
      <c r="ES449" s="195"/>
      <c r="ET449" s="447">
        <f t="shared" si="311"/>
        <v>30.159000000000006</v>
      </c>
      <c r="EU449" s="447">
        <f t="shared" si="329"/>
        <v>24.127200000000006</v>
      </c>
      <c r="EV449" s="448">
        <f t="shared" si="303"/>
        <v>60.318000000000019</v>
      </c>
      <c r="EW449" s="449" t="str">
        <f t="shared" si="330"/>
        <v>CUKUP</v>
      </c>
      <c r="EX449" s="721"/>
      <c r="EY449" s="447">
        <f t="shared" si="312"/>
        <v>18.805399999999999</v>
      </c>
      <c r="EZ449" s="447">
        <f t="shared" si="304"/>
        <v>15.044319999999999</v>
      </c>
      <c r="FA449" s="448">
        <f t="shared" si="313"/>
        <v>37.610799999999998</v>
      </c>
      <c r="FB449" s="449" t="str">
        <f t="shared" si="305"/>
        <v>BAIK</v>
      </c>
      <c r="FC449" s="195"/>
      <c r="FD449" s="453">
        <f t="shared" si="306"/>
        <v>30.6</v>
      </c>
      <c r="FE449" s="454">
        <f t="shared" si="307"/>
        <v>72.25433526011561</v>
      </c>
      <c r="FF449" s="725">
        <f t="shared" si="308"/>
        <v>42.3504</v>
      </c>
      <c r="FG449" s="202" t="str">
        <f t="shared" si="331"/>
        <v>BURUK</v>
      </c>
    </row>
    <row r="450" spans="1:163">
      <c r="A450" s="347">
        <v>438</v>
      </c>
      <c r="B450" s="764" t="s">
        <v>2232</v>
      </c>
      <c r="C450" s="331" t="s">
        <v>2340</v>
      </c>
      <c r="D450" s="259" t="s">
        <v>2341</v>
      </c>
      <c r="E450" s="319" t="s">
        <v>2302</v>
      </c>
      <c r="F450" s="319" t="s">
        <v>2314</v>
      </c>
      <c r="G450" s="208" t="s">
        <v>206</v>
      </c>
      <c r="H450" s="214" t="s">
        <v>209</v>
      </c>
      <c r="I450" s="463" t="s">
        <v>2342</v>
      </c>
      <c r="J450" s="462" t="s">
        <v>2343</v>
      </c>
      <c r="K450" s="259" t="s">
        <v>341</v>
      </c>
      <c r="L450" s="259" t="s">
        <v>388</v>
      </c>
      <c r="M450" s="259">
        <v>160</v>
      </c>
      <c r="N450" s="259">
        <v>18032343</v>
      </c>
      <c r="O450" s="259">
        <v>2018</v>
      </c>
      <c r="P450" s="259" t="s">
        <v>316</v>
      </c>
      <c r="Q450" s="461">
        <v>0.7909722222222223</v>
      </c>
      <c r="R450" s="433">
        <v>44845</v>
      </c>
      <c r="S450" s="331" t="s">
        <v>318</v>
      </c>
      <c r="T450" s="331" t="s">
        <v>343</v>
      </c>
      <c r="U450" s="259">
        <v>2</v>
      </c>
      <c r="V450" s="259">
        <v>2</v>
      </c>
      <c r="W450" s="259">
        <v>3</v>
      </c>
      <c r="X450" s="259">
        <v>20000</v>
      </c>
      <c r="Y450" s="332">
        <v>404</v>
      </c>
      <c r="Z450" s="332">
        <v>400</v>
      </c>
      <c r="AA450" s="332">
        <v>402</v>
      </c>
      <c r="AB450" s="332">
        <v>232</v>
      </c>
      <c r="AC450" s="332">
        <v>233</v>
      </c>
      <c r="AD450" s="332">
        <v>231</v>
      </c>
      <c r="AE450" s="332">
        <v>10.9</v>
      </c>
      <c r="AF450" s="332">
        <v>12.9</v>
      </c>
      <c r="AG450" s="332">
        <v>14.5</v>
      </c>
      <c r="AH450" s="332">
        <v>7.2</v>
      </c>
      <c r="AI450" s="332">
        <v>0</v>
      </c>
      <c r="AJ450" s="332">
        <v>0</v>
      </c>
      <c r="AK450" s="332">
        <v>0</v>
      </c>
      <c r="AL450" s="332">
        <v>0</v>
      </c>
      <c r="AM450" s="332">
        <v>10.7</v>
      </c>
      <c r="AN450" s="332">
        <v>12.2</v>
      </c>
      <c r="AO450" s="332">
        <v>10</v>
      </c>
      <c r="AP450" s="332">
        <v>6.4</v>
      </c>
      <c r="AQ450" s="332"/>
      <c r="AR450" s="332"/>
      <c r="AS450" s="332"/>
      <c r="AT450" s="332"/>
      <c r="AU450" s="332"/>
      <c r="AV450" s="332"/>
      <c r="AW450" s="332"/>
      <c r="AX450" s="332"/>
      <c r="AY450" s="332">
        <v>0.87</v>
      </c>
      <c r="AZ450" s="332">
        <v>0.86</v>
      </c>
      <c r="BA450" s="332">
        <v>0.85</v>
      </c>
      <c r="BB450" s="261">
        <v>404</v>
      </c>
      <c r="BC450" s="261">
        <v>402</v>
      </c>
      <c r="BD450" s="261">
        <v>400</v>
      </c>
      <c r="BE450" s="261">
        <v>232</v>
      </c>
      <c r="BF450" s="261">
        <v>233</v>
      </c>
      <c r="BG450" s="261">
        <v>231</v>
      </c>
      <c r="BH450" s="261">
        <v>7.6</v>
      </c>
      <c r="BI450" s="261">
        <v>7</v>
      </c>
      <c r="BJ450" s="261">
        <v>8.6</v>
      </c>
      <c r="BK450" s="261">
        <v>3.9</v>
      </c>
      <c r="BL450" s="261">
        <v>0</v>
      </c>
      <c r="BM450" s="261">
        <v>0</v>
      </c>
      <c r="BN450" s="261">
        <v>0</v>
      </c>
      <c r="BO450" s="261">
        <v>0</v>
      </c>
      <c r="BP450" s="261">
        <v>5.8</v>
      </c>
      <c r="BQ450" s="261">
        <v>8.1999999999999993</v>
      </c>
      <c r="BR450" s="261">
        <v>6.5</v>
      </c>
      <c r="BS450" s="261">
        <v>4.5999999999999996</v>
      </c>
      <c r="BT450" s="261"/>
      <c r="BU450" s="261"/>
      <c r="BV450" s="261"/>
      <c r="BW450" s="261"/>
      <c r="BX450" s="261"/>
      <c r="BY450" s="261"/>
      <c r="BZ450" s="261"/>
      <c r="CA450" s="261"/>
      <c r="CB450" s="261">
        <v>0.89</v>
      </c>
      <c r="CC450" s="261">
        <v>0.88</v>
      </c>
      <c r="CD450" s="261">
        <v>0.87</v>
      </c>
      <c r="CE450" s="333"/>
      <c r="CF450" s="333"/>
      <c r="CG450" s="333"/>
      <c r="CH450" s="333"/>
      <c r="CI450" s="333"/>
      <c r="CJ450" s="333"/>
      <c r="CK450" s="333">
        <v>227</v>
      </c>
      <c r="CL450" s="333">
        <v>50174012075</v>
      </c>
      <c r="CM450" s="333">
        <v>228</v>
      </c>
      <c r="CN450" s="333">
        <v>50174158340</v>
      </c>
      <c r="CO450" s="333"/>
      <c r="CP450" s="333"/>
      <c r="CQ450" s="333"/>
      <c r="CR450" s="333"/>
      <c r="CS450" s="333"/>
      <c r="CT450" s="333"/>
      <c r="CU450" s="333"/>
      <c r="CV450" s="333"/>
      <c r="CW450" s="333"/>
      <c r="CX450" s="333"/>
      <c r="CY450" s="333"/>
      <c r="CZ450" s="333"/>
      <c r="DA450" s="333"/>
      <c r="DB450" s="374"/>
      <c r="DC450" s="154"/>
      <c r="DD450" s="179">
        <f t="shared" si="291"/>
        <v>230.0635550570845</v>
      </c>
      <c r="DE450" s="179">
        <f t="shared" si="292"/>
        <v>4.7378212500000005</v>
      </c>
      <c r="DF450" s="179">
        <f t="shared" si="293"/>
        <v>5.6071462500000013</v>
      </c>
      <c r="DG450" s="179">
        <f t="shared" si="294"/>
        <v>6.3026062500000011</v>
      </c>
      <c r="DH450" s="180">
        <f t="shared" si="295"/>
        <v>14.5</v>
      </c>
      <c r="DI450" s="181">
        <f t="shared" si="314"/>
        <v>227</v>
      </c>
      <c r="DJ450" s="182">
        <f t="shared" si="309"/>
        <v>1</v>
      </c>
      <c r="DK450" s="182">
        <f t="shared" si="310"/>
        <v>0</v>
      </c>
      <c r="DL450" s="182">
        <f t="shared" si="315"/>
        <v>0</v>
      </c>
      <c r="DM450" s="182">
        <f t="shared" si="316"/>
        <v>0</v>
      </c>
      <c r="DN450" s="182">
        <f t="shared" si="317"/>
        <v>0</v>
      </c>
      <c r="DO450" s="182">
        <f t="shared" si="296"/>
        <v>1</v>
      </c>
      <c r="DP450" s="182">
        <f t="shared" si="297"/>
        <v>0</v>
      </c>
      <c r="DQ450" s="25">
        <f t="shared" si="298"/>
        <v>0</v>
      </c>
      <c r="DR450" s="169"/>
      <c r="DS450" s="166" t="str">
        <f t="shared" si="318"/>
        <v>A</v>
      </c>
      <c r="DT450" s="166" t="str">
        <f t="shared" si="319"/>
        <v>A</v>
      </c>
      <c r="DU450" s="167">
        <f t="shared" si="320"/>
        <v>1</v>
      </c>
      <c r="DV450" s="153" t="str">
        <f>VLOOKUP(M450,'Data Master kondisi'!$O$3:$P$11,2,FALSE)</f>
        <v>Y</v>
      </c>
      <c r="DW450" s="153">
        <f>LOOKUP(DV450,{"X","X","X","Y","Y","Y","Z","Z","Z"},{6,6,6,4,4,4,2,2,2})</f>
        <v>4</v>
      </c>
      <c r="DX450" s="153">
        <f t="shared" si="299"/>
        <v>1</v>
      </c>
      <c r="DY450" s="153">
        <f t="shared" si="321"/>
        <v>6</v>
      </c>
      <c r="DZ450" s="153" t="str">
        <f>VLOOKUP(G450,'Data Master class'!$A$5:$D$12,3,FALSE)</f>
        <v>B</v>
      </c>
      <c r="EA450" s="160" t="str">
        <f t="shared" si="322"/>
        <v>CUKUP</v>
      </c>
      <c r="EB450" s="156"/>
      <c r="EC450" s="153">
        <f>VLOOKUP(G450,'Data Master class'!$A$5:$D$12,2,FALSE)</f>
        <v>3</v>
      </c>
      <c r="ED450" s="153" t="str">
        <f>VLOOKUP(H450,'Data Master class'!$E$5:$G$6,3,FALSE)</f>
        <v>Y</v>
      </c>
      <c r="EE450" s="153">
        <f>VLOOKUP(H450,'Data Master class'!$E$5:$G$6,2,FALSE)</f>
        <v>1</v>
      </c>
      <c r="EF450" s="153">
        <f t="shared" si="323"/>
        <v>4</v>
      </c>
      <c r="EG450" s="153" t="str">
        <f t="shared" si="324"/>
        <v>CLASS 3</v>
      </c>
      <c r="EH450" s="153">
        <f t="shared" si="325"/>
        <v>10</v>
      </c>
      <c r="EI450" s="171"/>
      <c r="EJ450" s="441">
        <f t="shared" si="300"/>
        <v>0.14621409921671008</v>
      </c>
      <c r="EK450" s="441">
        <f t="shared" si="301"/>
        <v>1.0443864229765116E-2</v>
      </c>
      <c r="EL450" s="441">
        <f t="shared" si="302"/>
        <v>0.13577023498694527</v>
      </c>
      <c r="EM450" s="442">
        <f t="shared" si="326"/>
        <v>9.7476066144473503E-2</v>
      </c>
      <c r="EN450" s="443" t="str">
        <f t="shared" si="327"/>
        <v>BAIK</v>
      </c>
      <c r="EO450" s="195"/>
      <c r="EP450" s="196" t="e">
        <f>'2. SUHU &amp; FISIK TRAFO'!CY450</f>
        <v>#NAME?</v>
      </c>
      <c r="EQ450" s="168" t="e">
        <f t="shared" si="332"/>
        <v>#NAME?</v>
      </c>
      <c r="ER450" s="189" t="e">
        <f t="shared" si="328"/>
        <v>#NAME?</v>
      </c>
      <c r="ES450" s="195"/>
      <c r="ET450" s="447">
        <f t="shared" si="311"/>
        <v>8.8840000000000003</v>
      </c>
      <c r="EU450" s="447">
        <f t="shared" si="329"/>
        <v>7.1072000000000006</v>
      </c>
      <c r="EV450" s="448">
        <f t="shared" si="303"/>
        <v>5.5525000000000002</v>
      </c>
      <c r="EW450" s="449" t="str">
        <f t="shared" si="330"/>
        <v>BAIK</v>
      </c>
      <c r="EX450" s="721"/>
      <c r="EY450" s="447">
        <f t="shared" si="312"/>
        <v>5.3807999999999998</v>
      </c>
      <c r="EZ450" s="447">
        <f t="shared" si="304"/>
        <v>4.30464</v>
      </c>
      <c r="FA450" s="448">
        <f t="shared" si="313"/>
        <v>3.363</v>
      </c>
      <c r="FB450" s="449" t="str">
        <f t="shared" si="305"/>
        <v>BAIK</v>
      </c>
      <c r="FC450" s="195"/>
      <c r="FD450" s="453">
        <f t="shared" si="306"/>
        <v>7.2</v>
      </c>
      <c r="FE450" s="454">
        <f t="shared" si="307"/>
        <v>231.21387283236993</v>
      </c>
      <c r="FF450" s="725">
        <f t="shared" si="308"/>
        <v>3.1139999999999999</v>
      </c>
      <c r="FG450" s="202" t="str">
        <f t="shared" si="331"/>
        <v>BAIK</v>
      </c>
    </row>
    <row r="451" spans="1:163">
      <c r="A451" s="347">
        <v>439</v>
      </c>
      <c r="B451" s="764" t="s">
        <v>2232</v>
      </c>
      <c r="C451" s="331" t="s">
        <v>2344</v>
      </c>
      <c r="D451" s="259" t="s">
        <v>2334</v>
      </c>
      <c r="E451" s="319" t="s">
        <v>2302</v>
      </c>
      <c r="F451" s="319" t="s">
        <v>2314</v>
      </c>
      <c r="G451" s="208" t="s">
        <v>206</v>
      </c>
      <c r="H451" s="214" t="s">
        <v>208</v>
      </c>
      <c r="I451" s="463" t="s">
        <v>2345</v>
      </c>
      <c r="J451" s="462" t="s">
        <v>2346</v>
      </c>
      <c r="K451" s="259" t="s">
        <v>315</v>
      </c>
      <c r="L451" s="259" t="s">
        <v>342</v>
      </c>
      <c r="M451" s="259">
        <v>100</v>
      </c>
      <c r="N451" s="259">
        <v>194304518</v>
      </c>
      <c r="O451" s="259">
        <v>2019</v>
      </c>
      <c r="P451" s="259" t="s">
        <v>316</v>
      </c>
      <c r="Q451" s="461">
        <v>0.76527777777777783</v>
      </c>
      <c r="R451" s="433">
        <v>44845</v>
      </c>
      <c r="S451" s="331" t="s">
        <v>318</v>
      </c>
      <c r="T451" s="331" t="s">
        <v>343</v>
      </c>
      <c r="U451" s="259">
        <v>2</v>
      </c>
      <c r="V451" s="259">
        <v>1</v>
      </c>
      <c r="W451" s="259">
        <v>3</v>
      </c>
      <c r="X451" s="259">
        <v>20000</v>
      </c>
      <c r="Y451" s="332">
        <v>405</v>
      </c>
      <c r="Z451" s="332">
        <v>402</v>
      </c>
      <c r="AA451" s="332">
        <v>402</v>
      </c>
      <c r="AB451" s="332">
        <v>233</v>
      </c>
      <c r="AC451" s="332">
        <v>233</v>
      </c>
      <c r="AD451" s="332">
        <v>231</v>
      </c>
      <c r="AE451" s="332">
        <v>8.4</v>
      </c>
      <c r="AF451" s="332">
        <v>1.2</v>
      </c>
      <c r="AG451" s="332">
        <v>0.6</v>
      </c>
      <c r="AH451" s="332">
        <v>7.6</v>
      </c>
      <c r="AI451" s="332"/>
      <c r="AJ451" s="332"/>
      <c r="AK451" s="332"/>
      <c r="AL451" s="332"/>
      <c r="AM451" s="332">
        <v>8.1</v>
      </c>
      <c r="AN451" s="332">
        <v>0</v>
      </c>
      <c r="AO451" s="332">
        <v>1.8</v>
      </c>
      <c r="AP451" s="332">
        <v>8.1999999999999993</v>
      </c>
      <c r="AQ451" s="332"/>
      <c r="AR451" s="332"/>
      <c r="AS451" s="332"/>
      <c r="AT451" s="332"/>
      <c r="AU451" s="332"/>
      <c r="AV451" s="332"/>
      <c r="AW451" s="332"/>
      <c r="AX451" s="332"/>
      <c r="AY451" s="332">
        <v>0.87</v>
      </c>
      <c r="AZ451" s="332">
        <v>0.88</v>
      </c>
      <c r="BA451" s="332">
        <v>0.86</v>
      </c>
      <c r="BB451" s="261">
        <v>405</v>
      </c>
      <c r="BC451" s="261">
        <v>403</v>
      </c>
      <c r="BD451" s="261">
        <v>404</v>
      </c>
      <c r="BE451" s="261">
        <v>233</v>
      </c>
      <c r="BF451" s="261">
        <v>233</v>
      </c>
      <c r="BG451" s="261">
        <v>232</v>
      </c>
      <c r="BH451" s="261">
        <v>5.7</v>
      </c>
      <c r="BI451" s="261">
        <v>0.4</v>
      </c>
      <c r="BJ451" s="261">
        <v>1.9</v>
      </c>
      <c r="BK451" s="261">
        <v>7</v>
      </c>
      <c r="BL451" s="261"/>
      <c r="BM451" s="261"/>
      <c r="BN451" s="261"/>
      <c r="BO451" s="261"/>
      <c r="BP451" s="261">
        <v>6.8</v>
      </c>
      <c r="BQ451" s="261">
        <v>0</v>
      </c>
      <c r="BR451" s="261">
        <v>1.8</v>
      </c>
      <c r="BS451" s="261">
        <v>8.1999999999999993</v>
      </c>
      <c r="BT451" s="261"/>
      <c r="BU451" s="261"/>
      <c r="BV451" s="261"/>
      <c r="BW451" s="261"/>
      <c r="BX451" s="261"/>
      <c r="BY451" s="261"/>
      <c r="BZ451" s="261"/>
      <c r="CA451" s="261"/>
      <c r="CB451" s="261">
        <v>0.86</v>
      </c>
      <c r="CC451" s="261">
        <v>0.85</v>
      </c>
      <c r="CD451" s="261">
        <v>0.88</v>
      </c>
      <c r="CE451" s="333"/>
      <c r="CF451" s="333"/>
      <c r="CG451" s="333"/>
      <c r="CH451" s="333"/>
      <c r="CI451" s="333"/>
      <c r="CJ451" s="333"/>
      <c r="CK451" s="333"/>
      <c r="CL451" s="333"/>
      <c r="CM451" s="333"/>
      <c r="CN451" s="333"/>
      <c r="CO451" s="333"/>
      <c r="CP451" s="333"/>
      <c r="CQ451" s="333"/>
      <c r="CR451" s="333"/>
      <c r="CS451" s="333"/>
      <c r="CT451" s="333"/>
      <c r="CU451" s="333"/>
      <c r="CV451" s="333"/>
      <c r="CW451" s="333"/>
      <c r="CX451" s="333"/>
      <c r="CY451" s="333"/>
      <c r="CZ451" s="333"/>
      <c r="DA451" s="333"/>
      <c r="DB451" s="374"/>
      <c r="DC451" s="154"/>
      <c r="DD451" s="179">
        <f t="shared" si="291"/>
        <v>143.4329235932816</v>
      </c>
      <c r="DE451" s="179">
        <f t="shared" si="292"/>
        <v>5.8563960000000002</v>
      </c>
      <c r="DF451" s="179">
        <f t="shared" si="293"/>
        <v>0.83662800000000004</v>
      </c>
      <c r="DG451" s="179">
        <f t="shared" si="294"/>
        <v>0.41831400000000002</v>
      </c>
      <c r="DH451" s="180">
        <f t="shared" si="295"/>
        <v>8.4</v>
      </c>
      <c r="DI451" s="181">
        <f t="shared" si="314"/>
        <v>0</v>
      </c>
      <c r="DJ451" s="182">
        <f t="shared" si="309"/>
        <v>1</v>
      </c>
      <c r="DK451" s="182">
        <f t="shared" si="310"/>
        <v>0</v>
      </c>
      <c r="DL451" s="182">
        <f t="shared" si="315"/>
        <v>0</v>
      </c>
      <c r="DM451" s="182">
        <f t="shared" si="316"/>
        <v>0</v>
      </c>
      <c r="DN451" s="182">
        <f t="shared" si="317"/>
        <v>0</v>
      </c>
      <c r="DO451" s="182">
        <f t="shared" si="296"/>
        <v>1</v>
      </c>
      <c r="DP451" s="182">
        <f t="shared" si="297"/>
        <v>0</v>
      </c>
      <c r="DQ451" s="25">
        <f t="shared" si="298"/>
        <v>0</v>
      </c>
      <c r="DR451" s="169"/>
      <c r="DS451" s="166" t="str">
        <f t="shared" si="318"/>
        <v>A</v>
      </c>
      <c r="DT451" s="166" t="str">
        <f t="shared" si="319"/>
        <v>C</v>
      </c>
      <c r="DU451" s="167">
        <f t="shared" si="320"/>
        <v>3</v>
      </c>
      <c r="DV451" s="153" t="str">
        <f>VLOOKUP(M451,'Data Master kondisi'!$O$3:$P$11,2,FALSE)</f>
        <v>Z</v>
      </c>
      <c r="DW451" s="153">
        <f>LOOKUP(DV451,{"X","X","X","Y","Y","Y","Z","Z","Z"},{6,6,6,4,4,4,2,2,2})</f>
        <v>2</v>
      </c>
      <c r="DX451" s="153">
        <f t="shared" si="299"/>
        <v>1</v>
      </c>
      <c r="DY451" s="153">
        <f t="shared" si="321"/>
        <v>6</v>
      </c>
      <c r="DZ451" s="153" t="str">
        <f>VLOOKUP(G451,'Data Master class'!$A$5:$D$12,3,FALSE)</f>
        <v>B</v>
      </c>
      <c r="EA451" s="160" t="str">
        <f t="shared" si="322"/>
        <v>CUKUP</v>
      </c>
      <c r="EB451" s="156"/>
      <c r="EC451" s="153">
        <f>VLOOKUP(G451,'Data Master class'!$A$5:$D$12,2,FALSE)</f>
        <v>3</v>
      </c>
      <c r="ED451" s="153" t="str">
        <f>VLOOKUP(H451,'Data Master class'!$E$5:$G$6,3,FALSE)</f>
        <v>X</v>
      </c>
      <c r="EE451" s="153">
        <f>VLOOKUP(H451,'Data Master class'!$E$5:$G$6,2,FALSE)</f>
        <v>2</v>
      </c>
      <c r="EF451" s="153">
        <f t="shared" si="323"/>
        <v>5</v>
      </c>
      <c r="EG451" s="153" t="str">
        <f t="shared" si="324"/>
        <v>CLASS 3</v>
      </c>
      <c r="EH451" s="153">
        <f t="shared" si="325"/>
        <v>11</v>
      </c>
      <c r="EI451" s="171"/>
      <c r="EJ451" s="441">
        <f t="shared" si="300"/>
        <v>1.4705882352941178</v>
      </c>
      <c r="EK451" s="441">
        <f t="shared" si="301"/>
        <v>0.6470588235294118</v>
      </c>
      <c r="EL451" s="441">
        <f t="shared" si="302"/>
        <v>0.82352941176470584</v>
      </c>
      <c r="EM451" s="442">
        <f t="shared" si="326"/>
        <v>0.98039215686274517</v>
      </c>
      <c r="EN451" s="443" t="str">
        <f t="shared" si="327"/>
        <v>BURUK</v>
      </c>
      <c r="EO451" s="195"/>
      <c r="EP451" s="196" t="e">
        <f>'2. SUHU &amp; FISIK TRAFO'!CY451</f>
        <v>#NAME?</v>
      </c>
      <c r="EQ451" s="168" t="e">
        <f t="shared" si="332"/>
        <v>#NAME?</v>
      </c>
      <c r="ER451" s="189" t="e">
        <f t="shared" si="328"/>
        <v>#NAME?</v>
      </c>
      <c r="ES451" s="195"/>
      <c r="ET451" s="447">
        <f t="shared" si="311"/>
        <v>2.3754</v>
      </c>
      <c r="EU451" s="447">
        <f t="shared" si="329"/>
        <v>1.90032</v>
      </c>
      <c r="EV451" s="448">
        <f t="shared" si="303"/>
        <v>2.3754</v>
      </c>
      <c r="EW451" s="449" t="str">
        <f t="shared" si="330"/>
        <v>BAIK</v>
      </c>
      <c r="EX451" s="721"/>
      <c r="EY451" s="447">
        <f t="shared" si="312"/>
        <v>1.8621000000000001</v>
      </c>
      <c r="EZ451" s="447">
        <f t="shared" si="304"/>
        <v>1.4896800000000001</v>
      </c>
      <c r="FA451" s="448">
        <f t="shared" si="313"/>
        <v>1.8621000000000003</v>
      </c>
      <c r="FB451" s="449" t="str">
        <f t="shared" si="305"/>
        <v>BAIK</v>
      </c>
      <c r="FC451" s="195"/>
      <c r="FD451" s="453">
        <f t="shared" si="306"/>
        <v>7.6</v>
      </c>
      <c r="FE451" s="454">
        <f t="shared" si="307"/>
        <v>144.50867052023122</v>
      </c>
      <c r="FF451" s="725">
        <f t="shared" si="308"/>
        <v>5.259199999999999</v>
      </c>
      <c r="FG451" s="202" t="str">
        <f t="shared" si="331"/>
        <v>BAIK</v>
      </c>
    </row>
    <row r="452" spans="1:163">
      <c r="A452" s="347">
        <v>440</v>
      </c>
      <c r="B452" s="764" t="s">
        <v>2232</v>
      </c>
      <c r="C452" s="331" t="s">
        <v>2347</v>
      </c>
      <c r="D452" s="259" t="s">
        <v>2334</v>
      </c>
      <c r="E452" s="319" t="s">
        <v>2302</v>
      </c>
      <c r="F452" s="319" t="s">
        <v>2314</v>
      </c>
      <c r="G452" s="208" t="s">
        <v>206</v>
      </c>
      <c r="H452" s="214" t="s">
        <v>208</v>
      </c>
      <c r="I452" s="463" t="s">
        <v>2348</v>
      </c>
      <c r="J452" s="462" t="s">
        <v>2349</v>
      </c>
      <c r="K452" s="259" t="s">
        <v>341</v>
      </c>
      <c r="L452" s="259" t="s">
        <v>388</v>
      </c>
      <c r="M452" s="259">
        <v>50</v>
      </c>
      <c r="N452" s="259">
        <v>10008911</v>
      </c>
      <c r="O452" s="259">
        <v>2010</v>
      </c>
      <c r="P452" s="259" t="s">
        <v>316</v>
      </c>
      <c r="Q452" s="461">
        <v>0.8666666666666667</v>
      </c>
      <c r="R452" s="433">
        <v>44844</v>
      </c>
      <c r="S452" s="331" t="s">
        <v>318</v>
      </c>
      <c r="T452" s="331" t="s">
        <v>343</v>
      </c>
      <c r="U452" s="259">
        <v>2</v>
      </c>
      <c r="V452" s="259">
        <v>2</v>
      </c>
      <c r="W452" s="259">
        <v>3</v>
      </c>
      <c r="X452" s="259">
        <v>20000</v>
      </c>
      <c r="Y452" s="332">
        <v>402</v>
      </c>
      <c r="Z452" s="332">
        <v>394</v>
      </c>
      <c r="AA452" s="332">
        <v>402</v>
      </c>
      <c r="AB452" s="332">
        <v>229</v>
      </c>
      <c r="AC452" s="332">
        <v>233</v>
      </c>
      <c r="AD452" s="332">
        <v>228</v>
      </c>
      <c r="AE452" s="332">
        <v>25.6</v>
      </c>
      <c r="AF452" s="332">
        <v>12.9</v>
      </c>
      <c r="AG452" s="332">
        <v>60.4</v>
      </c>
      <c r="AH452" s="332">
        <v>57</v>
      </c>
      <c r="AI452" s="332">
        <v>11.2</v>
      </c>
      <c r="AJ452" s="332">
        <v>6.1</v>
      </c>
      <c r="AK452" s="332">
        <v>35.1</v>
      </c>
      <c r="AL452" s="332">
        <v>32.200000000000003</v>
      </c>
      <c r="AM452" s="332">
        <v>16.100000000000001</v>
      </c>
      <c r="AN452" s="332">
        <v>8.5</v>
      </c>
      <c r="AO452" s="332">
        <v>36.1</v>
      </c>
      <c r="AP452" s="332">
        <v>25.6</v>
      </c>
      <c r="AQ452" s="332"/>
      <c r="AR452" s="332"/>
      <c r="AS452" s="332"/>
      <c r="AT452" s="332"/>
      <c r="AU452" s="332"/>
      <c r="AV452" s="332"/>
      <c r="AW452" s="332"/>
      <c r="AX452" s="332"/>
      <c r="AY452" s="332">
        <v>0.87</v>
      </c>
      <c r="AZ452" s="332">
        <v>0.88</v>
      </c>
      <c r="BA452" s="332">
        <v>0.89</v>
      </c>
      <c r="BB452" s="261">
        <v>404</v>
      </c>
      <c r="BC452" s="261">
        <v>402</v>
      </c>
      <c r="BD452" s="261">
        <v>399</v>
      </c>
      <c r="BE452" s="261">
        <v>232</v>
      </c>
      <c r="BF452" s="261">
        <v>233</v>
      </c>
      <c r="BG452" s="261">
        <v>229</v>
      </c>
      <c r="BH452" s="261">
        <v>17.7</v>
      </c>
      <c r="BI452" s="261">
        <v>11.7</v>
      </c>
      <c r="BJ452" s="261">
        <v>43.3</v>
      </c>
      <c r="BK452" s="261">
        <v>28.5</v>
      </c>
      <c r="BL452" s="261">
        <v>7.5</v>
      </c>
      <c r="BM452" s="261">
        <v>4.2</v>
      </c>
      <c r="BN452" s="261">
        <v>19</v>
      </c>
      <c r="BO452" s="261">
        <v>14.1</v>
      </c>
      <c r="BP452" s="261">
        <v>11</v>
      </c>
      <c r="BQ452" s="261">
        <v>6.4</v>
      </c>
      <c r="BR452" s="261">
        <v>24.8</v>
      </c>
      <c r="BS452" s="261">
        <v>15.9</v>
      </c>
      <c r="BT452" s="261"/>
      <c r="BU452" s="261"/>
      <c r="BV452" s="261"/>
      <c r="BW452" s="261"/>
      <c r="BX452" s="261"/>
      <c r="BY452" s="261"/>
      <c r="BZ452" s="261"/>
      <c r="CA452" s="261"/>
      <c r="CB452" s="261">
        <v>0.87</v>
      </c>
      <c r="CC452" s="261">
        <v>0.88</v>
      </c>
      <c r="CD452" s="261">
        <v>0.86</v>
      </c>
      <c r="CE452" s="333"/>
      <c r="CF452" s="333"/>
      <c r="CG452" s="333"/>
      <c r="CH452" s="333"/>
      <c r="CI452" s="333"/>
      <c r="CJ452" s="333"/>
      <c r="CK452" s="333"/>
      <c r="CL452" s="333"/>
      <c r="CM452" s="333"/>
      <c r="CN452" s="333"/>
      <c r="CO452" s="333"/>
      <c r="CP452" s="333"/>
      <c r="CQ452" s="333"/>
      <c r="CR452" s="333"/>
      <c r="CS452" s="333"/>
      <c r="CT452" s="333"/>
      <c r="CU452" s="333"/>
      <c r="CV452" s="333"/>
      <c r="CW452" s="333"/>
      <c r="CX452" s="333"/>
      <c r="CY452" s="333"/>
      <c r="CZ452" s="333"/>
      <c r="DA452" s="333"/>
      <c r="DB452" s="374"/>
      <c r="DC452" s="154"/>
      <c r="DD452" s="179">
        <f t="shared" si="291"/>
        <v>72.374960193771898</v>
      </c>
      <c r="DE452" s="179">
        <f t="shared" si="292"/>
        <v>35.371349333333335</v>
      </c>
      <c r="DF452" s="179">
        <f t="shared" si="293"/>
        <v>17.823844000000001</v>
      </c>
      <c r="DG452" s="179">
        <f t="shared" si="294"/>
        <v>83.454277333333323</v>
      </c>
      <c r="DH452" s="180">
        <f t="shared" si="295"/>
        <v>60.4</v>
      </c>
      <c r="DI452" s="181">
        <f t="shared" si="314"/>
        <v>0</v>
      </c>
      <c r="DJ452" s="182">
        <f t="shared" si="309"/>
        <v>0</v>
      </c>
      <c r="DK452" s="182">
        <f t="shared" si="310"/>
        <v>1</v>
      </c>
      <c r="DL452" s="182">
        <f t="shared" si="315"/>
        <v>0</v>
      </c>
      <c r="DM452" s="182">
        <f t="shared" si="316"/>
        <v>0</v>
      </c>
      <c r="DN452" s="182">
        <f t="shared" si="317"/>
        <v>0</v>
      </c>
      <c r="DO452" s="182">
        <f t="shared" si="296"/>
        <v>0</v>
      </c>
      <c r="DP452" s="182">
        <f t="shared" si="297"/>
        <v>0</v>
      </c>
      <c r="DQ452" s="25">
        <f t="shared" si="298"/>
        <v>1</v>
      </c>
      <c r="DR452" s="169"/>
      <c r="DS452" s="166" t="str">
        <f t="shared" si="318"/>
        <v>A</v>
      </c>
      <c r="DT452" s="166" t="str">
        <f t="shared" si="319"/>
        <v>C</v>
      </c>
      <c r="DU452" s="167">
        <f t="shared" si="320"/>
        <v>3</v>
      </c>
      <c r="DV452" s="153" t="str">
        <f>VLOOKUP(M452,'Data Master kondisi'!$O$3:$P$11,2,FALSE)</f>
        <v>Z</v>
      </c>
      <c r="DW452" s="153">
        <f>LOOKUP(DV452,{"X","X","X","Y","Y","Y","Z","Z","Z"},{6,6,6,4,4,4,2,2,2})</f>
        <v>2</v>
      </c>
      <c r="DX452" s="153">
        <f t="shared" si="299"/>
        <v>1</v>
      </c>
      <c r="DY452" s="153">
        <f t="shared" si="321"/>
        <v>6</v>
      </c>
      <c r="DZ452" s="153" t="str">
        <f>VLOOKUP(G452,'Data Master class'!$A$5:$D$12,3,FALSE)</f>
        <v>B</v>
      </c>
      <c r="EA452" s="160" t="str">
        <f t="shared" si="322"/>
        <v>CUKUP</v>
      </c>
      <c r="EB452" s="156"/>
      <c r="EC452" s="153">
        <f>VLOOKUP(G452,'Data Master class'!$A$5:$D$12,2,FALSE)</f>
        <v>3</v>
      </c>
      <c r="ED452" s="153" t="str">
        <f>VLOOKUP(H452,'Data Master class'!$E$5:$G$6,3,FALSE)</f>
        <v>X</v>
      </c>
      <c r="EE452" s="153">
        <f>VLOOKUP(H452,'Data Master class'!$E$5:$G$6,2,FALSE)</f>
        <v>2</v>
      </c>
      <c r="EF452" s="153">
        <f t="shared" si="323"/>
        <v>5</v>
      </c>
      <c r="EG452" s="153" t="str">
        <f t="shared" si="324"/>
        <v>CLASS 3</v>
      </c>
      <c r="EH452" s="153">
        <f t="shared" si="325"/>
        <v>11</v>
      </c>
      <c r="EI452" s="171"/>
      <c r="EJ452" s="441">
        <f t="shared" si="300"/>
        <v>0.22345803842264914</v>
      </c>
      <c r="EK452" s="441">
        <f t="shared" si="301"/>
        <v>0.60869565217391308</v>
      </c>
      <c r="EL452" s="441">
        <f t="shared" si="302"/>
        <v>0.83215369059656208</v>
      </c>
      <c r="EM452" s="442">
        <f t="shared" si="326"/>
        <v>0.55476912706437476</v>
      </c>
      <c r="EN452" s="443" t="str">
        <f t="shared" si="327"/>
        <v>BURUK</v>
      </c>
      <c r="EO452" s="195"/>
      <c r="EP452" s="196" t="e">
        <f>'2. SUHU &amp; FISIK TRAFO'!CY452</f>
        <v>#NAME?</v>
      </c>
      <c r="EQ452" s="168" t="e">
        <f t="shared" si="332"/>
        <v>#NAME?</v>
      </c>
      <c r="ER452" s="189" t="e">
        <f t="shared" si="328"/>
        <v>#NAME?</v>
      </c>
      <c r="ES452" s="195"/>
      <c r="ET452" s="447">
        <f t="shared" si="311"/>
        <v>22.639299999999999</v>
      </c>
      <c r="EU452" s="447">
        <f t="shared" si="329"/>
        <v>18.111439999999998</v>
      </c>
      <c r="EV452" s="448">
        <f t="shared" si="303"/>
        <v>45.278599999999997</v>
      </c>
      <c r="EW452" s="449" t="str">
        <f t="shared" si="330"/>
        <v>BAIK</v>
      </c>
      <c r="EX452" s="721"/>
      <c r="EY452" s="447">
        <f t="shared" si="312"/>
        <v>16.748199999999997</v>
      </c>
      <c r="EZ452" s="447">
        <f t="shared" si="304"/>
        <v>13.398559999999998</v>
      </c>
      <c r="FA452" s="448">
        <f t="shared" si="313"/>
        <v>33.496399999999994</v>
      </c>
      <c r="FB452" s="449" t="str">
        <f t="shared" si="305"/>
        <v>BAIK</v>
      </c>
      <c r="FC452" s="195"/>
      <c r="FD452" s="453">
        <f t="shared" si="306"/>
        <v>57</v>
      </c>
      <c r="FE452" s="454">
        <f t="shared" si="307"/>
        <v>72.25433526011561</v>
      </c>
      <c r="FF452" s="725">
        <f t="shared" si="308"/>
        <v>78.887999999999991</v>
      </c>
      <c r="FG452" s="202" t="str">
        <f t="shared" si="331"/>
        <v>BURUK</v>
      </c>
    </row>
    <row r="453" spans="1:163">
      <c r="A453" s="347">
        <v>441</v>
      </c>
      <c r="B453" s="764" t="s">
        <v>2232</v>
      </c>
      <c r="C453" s="331" t="s">
        <v>2350</v>
      </c>
      <c r="D453" s="259" t="s">
        <v>2351</v>
      </c>
      <c r="E453" s="319" t="s">
        <v>2302</v>
      </c>
      <c r="F453" s="319" t="s">
        <v>2314</v>
      </c>
      <c r="G453" s="208" t="s">
        <v>206</v>
      </c>
      <c r="H453" s="214" t="s">
        <v>208</v>
      </c>
      <c r="I453" s="463" t="s">
        <v>2352</v>
      </c>
      <c r="J453" s="462" t="s">
        <v>2353</v>
      </c>
      <c r="K453" s="259" t="s">
        <v>315</v>
      </c>
      <c r="L453" s="259" t="s">
        <v>342</v>
      </c>
      <c r="M453" s="259">
        <v>50</v>
      </c>
      <c r="N453" s="259" t="s">
        <v>1409</v>
      </c>
      <c r="O453" s="259">
        <v>2017</v>
      </c>
      <c r="P453" s="259" t="s">
        <v>316</v>
      </c>
      <c r="Q453" s="461">
        <v>0.85277777777777775</v>
      </c>
      <c r="R453" s="433">
        <v>44844</v>
      </c>
      <c r="S453" s="331" t="s">
        <v>318</v>
      </c>
      <c r="T453" s="331" t="s">
        <v>343</v>
      </c>
      <c r="U453" s="259">
        <v>2</v>
      </c>
      <c r="V453" s="259">
        <v>1</v>
      </c>
      <c r="W453" s="259">
        <v>3</v>
      </c>
      <c r="X453" s="259">
        <v>20000</v>
      </c>
      <c r="Y453" s="332">
        <v>407</v>
      </c>
      <c r="Z453" s="332">
        <v>404</v>
      </c>
      <c r="AA453" s="332">
        <v>406</v>
      </c>
      <c r="AB453" s="332">
        <v>233</v>
      </c>
      <c r="AC453" s="332">
        <v>234</v>
      </c>
      <c r="AD453" s="332">
        <v>233</v>
      </c>
      <c r="AE453" s="332">
        <v>4.5</v>
      </c>
      <c r="AF453" s="332">
        <v>0</v>
      </c>
      <c r="AG453" s="332">
        <v>0</v>
      </c>
      <c r="AH453" s="332">
        <v>4.3</v>
      </c>
      <c r="AI453" s="332"/>
      <c r="AJ453" s="332"/>
      <c r="AK453" s="332"/>
      <c r="AL453" s="332"/>
      <c r="AM453" s="332">
        <v>4.0999999999999996</v>
      </c>
      <c r="AN453" s="332">
        <v>0</v>
      </c>
      <c r="AO453" s="332">
        <v>0</v>
      </c>
      <c r="AP453" s="332">
        <v>4.4000000000000004</v>
      </c>
      <c r="AQ453" s="332"/>
      <c r="AR453" s="332"/>
      <c r="AS453" s="332"/>
      <c r="AT453" s="332"/>
      <c r="AU453" s="332"/>
      <c r="AV453" s="332"/>
      <c r="AW453" s="332"/>
      <c r="AX453" s="332"/>
      <c r="AY453" s="332">
        <v>0.89</v>
      </c>
      <c r="AZ453" s="332">
        <v>0.87</v>
      </c>
      <c r="BA453" s="332">
        <v>0.88</v>
      </c>
      <c r="BB453" s="261">
        <v>404</v>
      </c>
      <c r="BC453" s="261">
        <v>404</v>
      </c>
      <c r="BD453" s="261">
        <v>406</v>
      </c>
      <c r="BE453" s="261">
        <v>233</v>
      </c>
      <c r="BF453" s="261">
        <v>232</v>
      </c>
      <c r="BG453" s="261">
        <v>234</v>
      </c>
      <c r="BH453" s="261">
        <v>18.600000000000001</v>
      </c>
      <c r="BI453" s="261">
        <v>23.6</v>
      </c>
      <c r="BJ453" s="261">
        <v>0</v>
      </c>
      <c r="BK453" s="261">
        <v>13.4</v>
      </c>
      <c r="BL453" s="261"/>
      <c r="BM453" s="261"/>
      <c r="BN453" s="261"/>
      <c r="BO453" s="261"/>
      <c r="BP453" s="261">
        <v>18.7</v>
      </c>
      <c r="BQ453" s="261">
        <v>20</v>
      </c>
      <c r="BR453" s="261">
        <v>0</v>
      </c>
      <c r="BS453" s="261">
        <v>13.2</v>
      </c>
      <c r="BT453" s="261"/>
      <c r="BU453" s="261"/>
      <c r="BV453" s="261"/>
      <c r="BW453" s="261"/>
      <c r="BX453" s="261"/>
      <c r="BY453" s="261"/>
      <c r="BZ453" s="261"/>
      <c r="CA453" s="261"/>
      <c r="CB453" s="261">
        <v>0.89</v>
      </c>
      <c r="CC453" s="261">
        <v>0.86</v>
      </c>
      <c r="CD453" s="261">
        <v>0.88</v>
      </c>
      <c r="CE453" s="333"/>
      <c r="CF453" s="333"/>
      <c r="CG453" s="333"/>
      <c r="CH453" s="333"/>
      <c r="CI453" s="333"/>
      <c r="CJ453" s="333"/>
      <c r="CK453" s="333"/>
      <c r="CL453" s="333"/>
      <c r="CM453" s="333"/>
      <c r="CN453" s="333"/>
      <c r="CO453" s="333"/>
      <c r="CP453" s="333"/>
      <c r="CQ453" s="333"/>
      <c r="CR453" s="333"/>
      <c r="CS453" s="333"/>
      <c r="CT453" s="333"/>
      <c r="CU453" s="333"/>
      <c r="CV453" s="333"/>
      <c r="CW453" s="333"/>
      <c r="CX453" s="333"/>
      <c r="CY453" s="333"/>
      <c r="CZ453" s="333"/>
      <c r="DA453" s="333"/>
      <c r="DB453" s="374"/>
      <c r="DC453" s="154"/>
      <c r="DD453" s="179">
        <f t="shared" si="291"/>
        <v>71.245030659111521</v>
      </c>
      <c r="DE453" s="179">
        <f t="shared" si="292"/>
        <v>6.3162300000000009</v>
      </c>
      <c r="DF453" s="179">
        <f t="shared" si="293"/>
        <v>0</v>
      </c>
      <c r="DG453" s="179">
        <f t="shared" si="294"/>
        <v>0</v>
      </c>
      <c r="DH453" s="180">
        <f t="shared" si="295"/>
        <v>4.5</v>
      </c>
      <c r="DI453" s="181">
        <f t="shared" si="314"/>
        <v>0</v>
      </c>
      <c r="DJ453" s="182">
        <f t="shared" si="309"/>
        <v>1</v>
      </c>
      <c r="DK453" s="182">
        <f t="shared" si="310"/>
        <v>0</v>
      </c>
      <c r="DL453" s="182">
        <f t="shared" si="315"/>
        <v>0</v>
      </c>
      <c r="DM453" s="182">
        <f t="shared" si="316"/>
        <v>0</v>
      </c>
      <c r="DN453" s="182">
        <f t="shared" si="317"/>
        <v>0</v>
      </c>
      <c r="DO453" s="182">
        <f t="shared" si="296"/>
        <v>1</v>
      </c>
      <c r="DP453" s="182">
        <f t="shared" si="297"/>
        <v>0</v>
      </c>
      <c r="DQ453" s="25">
        <f t="shared" si="298"/>
        <v>0</v>
      </c>
      <c r="DR453" s="169"/>
      <c r="DS453" s="166" t="str">
        <f t="shared" si="318"/>
        <v>A</v>
      </c>
      <c r="DT453" s="166" t="str">
        <f t="shared" si="319"/>
        <v>C</v>
      </c>
      <c r="DU453" s="167">
        <f t="shared" si="320"/>
        <v>3</v>
      </c>
      <c r="DV453" s="153" t="str">
        <f>VLOOKUP(M453,'Data Master kondisi'!$O$3:$P$11,2,FALSE)</f>
        <v>Z</v>
      </c>
      <c r="DW453" s="153">
        <f>LOOKUP(DV453,{"X","X","X","Y","Y","Y","Z","Z","Z"},{6,6,6,4,4,4,2,2,2})</f>
        <v>2</v>
      </c>
      <c r="DX453" s="153">
        <f t="shared" si="299"/>
        <v>1</v>
      </c>
      <c r="DY453" s="153">
        <f t="shared" si="321"/>
        <v>6</v>
      </c>
      <c r="DZ453" s="153" t="str">
        <f>VLOOKUP(G453,'Data Master class'!$A$5:$D$12,3,FALSE)</f>
        <v>B</v>
      </c>
      <c r="EA453" s="160" t="str">
        <f t="shared" si="322"/>
        <v>CUKUP</v>
      </c>
      <c r="EB453" s="156"/>
      <c r="EC453" s="153">
        <f>VLOOKUP(G453,'Data Master class'!$A$5:$D$12,2,FALSE)</f>
        <v>3</v>
      </c>
      <c r="ED453" s="153" t="str">
        <f>VLOOKUP(H453,'Data Master class'!$E$5:$G$6,3,FALSE)</f>
        <v>X</v>
      </c>
      <c r="EE453" s="153">
        <f>VLOOKUP(H453,'Data Master class'!$E$5:$G$6,2,FALSE)</f>
        <v>2</v>
      </c>
      <c r="EF453" s="153">
        <f t="shared" si="323"/>
        <v>5</v>
      </c>
      <c r="EG453" s="153" t="str">
        <f t="shared" si="324"/>
        <v>CLASS 3</v>
      </c>
      <c r="EH453" s="153">
        <f t="shared" si="325"/>
        <v>11</v>
      </c>
      <c r="EI453" s="171"/>
      <c r="EJ453" s="441">
        <f t="shared" si="300"/>
        <v>2</v>
      </c>
      <c r="EK453" s="441">
        <f t="shared" si="301"/>
        <v>1</v>
      </c>
      <c r="EL453" s="441">
        <f t="shared" si="302"/>
        <v>1</v>
      </c>
      <c r="EM453" s="442">
        <f t="shared" si="326"/>
        <v>1.3333333333333333</v>
      </c>
      <c r="EN453" s="443" t="str">
        <f t="shared" si="327"/>
        <v>BURUK</v>
      </c>
      <c r="EO453" s="195"/>
      <c r="EP453" s="196" t="e">
        <f>'2. SUHU &amp; FISIK TRAFO'!CY453</f>
        <v>#NAME?</v>
      </c>
      <c r="EQ453" s="168" t="e">
        <f t="shared" si="332"/>
        <v>#NAME?</v>
      </c>
      <c r="ER453" s="189" t="e">
        <f t="shared" si="328"/>
        <v>#NAME?</v>
      </c>
      <c r="ES453" s="195"/>
      <c r="ET453" s="447">
        <f t="shared" si="311"/>
        <v>1.0485</v>
      </c>
      <c r="EU453" s="447">
        <f t="shared" si="329"/>
        <v>0.83879999999999999</v>
      </c>
      <c r="EV453" s="448">
        <f t="shared" si="303"/>
        <v>2.097</v>
      </c>
      <c r="EW453" s="449" t="str">
        <f t="shared" si="330"/>
        <v>BAIK</v>
      </c>
      <c r="EX453" s="721"/>
      <c r="EY453" s="447">
        <f t="shared" si="312"/>
        <v>9.8090000000000011</v>
      </c>
      <c r="EZ453" s="447">
        <f t="shared" si="304"/>
        <v>7.8472000000000008</v>
      </c>
      <c r="FA453" s="448">
        <f t="shared" si="313"/>
        <v>19.618000000000002</v>
      </c>
      <c r="FB453" s="449" t="str">
        <f t="shared" si="305"/>
        <v>BAIK</v>
      </c>
      <c r="FC453" s="195"/>
      <c r="FD453" s="453">
        <f t="shared" si="306"/>
        <v>4.3</v>
      </c>
      <c r="FE453" s="454">
        <f t="shared" si="307"/>
        <v>72.25433526011561</v>
      </c>
      <c r="FF453" s="725">
        <f t="shared" si="308"/>
        <v>5.9511999999999992</v>
      </c>
      <c r="FG453" s="202" t="str">
        <f t="shared" si="331"/>
        <v>BAIK</v>
      </c>
    </row>
    <row r="454" spans="1:163">
      <c r="A454" s="347">
        <v>442</v>
      </c>
      <c r="B454" s="764" t="s">
        <v>2232</v>
      </c>
      <c r="C454" s="331" t="s">
        <v>2354</v>
      </c>
      <c r="D454" s="259" t="s">
        <v>2355</v>
      </c>
      <c r="E454" s="319" t="s">
        <v>2302</v>
      </c>
      <c r="F454" s="319" t="s">
        <v>2314</v>
      </c>
      <c r="G454" s="208" t="s">
        <v>206</v>
      </c>
      <c r="H454" s="214" t="s">
        <v>208</v>
      </c>
      <c r="I454" s="463" t="s">
        <v>2356</v>
      </c>
      <c r="J454" s="462" t="s">
        <v>2357</v>
      </c>
      <c r="K454" s="259" t="s">
        <v>315</v>
      </c>
      <c r="L454" s="259" t="s">
        <v>388</v>
      </c>
      <c r="M454" s="259">
        <v>50</v>
      </c>
      <c r="N454" s="259">
        <v>10008914</v>
      </c>
      <c r="O454" s="259">
        <v>2010</v>
      </c>
      <c r="P454" s="259" t="s">
        <v>316</v>
      </c>
      <c r="Q454" s="461">
        <v>0.83611111111111114</v>
      </c>
      <c r="R454" s="433">
        <v>44844</v>
      </c>
      <c r="S454" s="331" t="s">
        <v>318</v>
      </c>
      <c r="T454" s="331" t="s">
        <v>343</v>
      </c>
      <c r="U454" s="259">
        <v>2</v>
      </c>
      <c r="V454" s="259">
        <v>2</v>
      </c>
      <c r="W454" s="259">
        <v>3</v>
      </c>
      <c r="X454" s="259">
        <v>20000</v>
      </c>
      <c r="Y454" s="332">
        <v>397</v>
      </c>
      <c r="Z454" s="332">
        <v>400</v>
      </c>
      <c r="AA454" s="332">
        <v>399</v>
      </c>
      <c r="AB454" s="332">
        <v>223</v>
      </c>
      <c r="AC454" s="332">
        <v>229</v>
      </c>
      <c r="AD454" s="332">
        <v>230</v>
      </c>
      <c r="AE454" s="332">
        <v>58.3</v>
      </c>
      <c r="AF454" s="332">
        <v>52.4</v>
      </c>
      <c r="AG454" s="332">
        <v>51</v>
      </c>
      <c r="AH454" s="332">
        <v>34.4</v>
      </c>
      <c r="AI454" s="332">
        <v>22</v>
      </c>
      <c r="AJ454" s="332">
        <v>23.1</v>
      </c>
      <c r="AK454" s="332">
        <v>9.9</v>
      </c>
      <c r="AL454" s="332">
        <v>17.8</v>
      </c>
      <c r="AM454" s="332">
        <v>34.299999999999997</v>
      </c>
      <c r="AN454" s="332">
        <v>31.5</v>
      </c>
      <c r="AO454" s="332">
        <v>41.5</v>
      </c>
      <c r="AP454" s="332">
        <v>19.2</v>
      </c>
      <c r="AQ454" s="332"/>
      <c r="AR454" s="332"/>
      <c r="AS454" s="332"/>
      <c r="AT454" s="332"/>
      <c r="AU454" s="332"/>
      <c r="AV454" s="332"/>
      <c r="AW454" s="332"/>
      <c r="AX454" s="332"/>
      <c r="AY454" s="332">
        <v>0.89</v>
      </c>
      <c r="AZ454" s="332">
        <v>0.88</v>
      </c>
      <c r="BA454" s="332">
        <v>0.87</v>
      </c>
      <c r="BB454" s="261">
        <v>403</v>
      </c>
      <c r="BC454" s="261">
        <v>403</v>
      </c>
      <c r="BD454" s="261">
        <v>403</v>
      </c>
      <c r="BE454" s="261">
        <v>232</v>
      </c>
      <c r="BF454" s="261">
        <v>232</v>
      </c>
      <c r="BG454" s="261">
        <v>232</v>
      </c>
      <c r="BH454" s="261">
        <v>42.4</v>
      </c>
      <c r="BI454" s="261">
        <v>35.4</v>
      </c>
      <c r="BJ454" s="261">
        <v>41.1</v>
      </c>
      <c r="BK454" s="261">
        <v>9.4</v>
      </c>
      <c r="BL454" s="261">
        <v>14.5</v>
      </c>
      <c r="BM454" s="261">
        <v>8.1</v>
      </c>
      <c r="BN454" s="261">
        <v>5.7</v>
      </c>
      <c r="BO454" s="261">
        <v>6.8</v>
      </c>
      <c r="BP454" s="261">
        <v>30.4</v>
      </c>
      <c r="BQ454" s="261">
        <v>26.3</v>
      </c>
      <c r="BR454" s="261">
        <v>36.200000000000003</v>
      </c>
      <c r="BS454" s="261">
        <v>7.7</v>
      </c>
      <c r="BT454" s="261"/>
      <c r="BU454" s="261"/>
      <c r="BV454" s="261"/>
      <c r="BW454" s="261"/>
      <c r="BX454" s="261"/>
      <c r="BY454" s="261"/>
      <c r="BZ454" s="261"/>
      <c r="CA454" s="261"/>
      <c r="CB454" s="261">
        <v>0.87</v>
      </c>
      <c r="CC454" s="261">
        <v>0.86</v>
      </c>
      <c r="CD454" s="261">
        <v>0.85</v>
      </c>
      <c r="CE454" s="333"/>
      <c r="CF454" s="333"/>
      <c r="CG454" s="333"/>
      <c r="CH454" s="333"/>
      <c r="CI454" s="333"/>
      <c r="CJ454" s="333"/>
      <c r="CK454" s="333"/>
      <c r="CL454" s="333"/>
      <c r="CM454" s="333"/>
      <c r="CN454" s="333"/>
      <c r="CO454" s="333"/>
      <c r="CP454" s="333"/>
      <c r="CQ454" s="333"/>
      <c r="CR454" s="333"/>
      <c r="CS454" s="333"/>
      <c r="CT454" s="333"/>
      <c r="CU454" s="333"/>
      <c r="CV454" s="333"/>
      <c r="CW454" s="333"/>
      <c r="CX454" s="333"/>
      <c r="CY454" s="333"/>
      <c r="CZ454" s="333"/>
      <c r="DA454" s="333"/>
      <c r="DB454" s="374"/>
      <c r="DC454" s="154"/>
      <c r="DD454" s="179">
        <f t="shared" si="291"/>
        <v>72.495988555299931</v>
      </c>
      <c r="DE454" s="179">
        <f t="shared" si="292"/>
        <v>80.418242666666671</v>
      </c>
      <c r="DF454" s="179">
        <f t="shared" si="293"/>
        <v>72.279861333333344</v>
      </c>
      <c r="DG454" s="179">
        <f t="shared" si="294"/>
        <v>70.348720000000014</v>
      </c>
      <c r="DH454" s="180">
        <f t="shared" si="295"/>
        <v>58.3</v>
      </c>
      <c r="DI454" s="181">
        <f t="shared" si="314"/>
        <v>0</v>
      </c>
      <c r="DJ454" s="182">
        <f t="shared" si="309"/>
        <v>0</v>
      </c>
      <c r="DK454" s="182">
        <f t="shared" si="310"/>
        <v>0</v>
      </c>
      <c r="DL454" s="182">
        <f t="shared" si="315"/>
        <v>1</v>
      </c>
      <c r="DM454" s="182">
        <f t="shared" si="316"/>
        <v>0</v>
      </c>
      <c r="DN454" s="182">
        <f t="shared" si="317"/>
        <v>0</v>
      </c>
      <c r="DO454" s="182">
        <f t="shared" si="296"/>
        <v>0</v>
      </c>
      <c r="DP454" s="182">
        <f t="shared" si="297"/>
        <v>0</v>
      </c>
      <c r="DQ454" s="25">
        <f t="shared" si="298"/>
        <v>1</v>
      </c>
      <c r="DR454" s="169"/>
      <c r="DS454" s="166" t="str">
        <f t="shared" si="318"/>
        <v>B</v>
      </c>
      <c r="DT454" s="166" t="str">
        <f t="shared" si="319"/>
        <v>A</v>
      </c>
      <c r="DU454" s="167">
        <f t="shared" si="320"/>
        <v>4</v>
      </c>
      <c r="DV454" s="153" t="str">
        <f>VLOOKUP(M454,'Data Master kondisi'!$O$3:$P$11,2,FALSE)</f>
        <v>Z</v>
      </c>
      <c r="DW454" s="153">
        <f>LOOKUP(DV454,{"X","X","X","Y","Y","Y","Z","Z","Z"},{6,6,6,4,4,4,2,2,2})</f>
        <v>2</v>
      </c>
      <c r="DX454" s="153">
        <f t="shared" si="299"/>
        <v>1</v>
      </c>
      <c r="DY454" s="153">
        <f t="shared" si="321"/>
        <v>7</v>
      </c>
      <c r="DZ454" s="153" t="str">
        <f>VLOOKUP(G454,'Data Master class'!$A$5:$D$12,3,FALSE)</f>
        <v>B</v>
      </c>
      <c r="EA454" s="160" t="str">
        <f t="shared" si="322"/>
        <v>CUKUP</v>
      </c>
      <c r="EB454" s="156"/>
      <c r="EC454" s="153">
        <f>VLOOKUP(G454,'Data Master class'!$A$5:$D$12,2,FALSE)</f>
        <v>3</v>
      </c>
      <c r="ED454" s="153" t="str">
        <f>VLOOKUP(H454,'Data Master class'!$E$5:$G$6,3,FALSE)</f>
        <v>X</v>
      </c>
      <c r="EE454" s="153">
        <f>VLOOKUP(H454,'Data Master class'!$E$5:$G$6,2,FALSE)</f>
        <v>2</v>
      </c>
      <c r="EF454" s="153">
        <f t="shared" si="323"/>
        <v>5</v>
      </c>
      <c r="EG454" s="153" t="str">
        <f t="shared" si="324"/>
        <v>CLASS 3</v>
      </c>
      <c r="EH454" s="153">
        <f t="shared" si="325"/>
        <v>12</v>
      </c>
      <c r="EI454" s="171"/>
      <c r="EJ454" s="441">
        <f t="shared" si="300"/>
        <v>8.1632653061224469E-2</v>
      </c>
      <c r="EK454" s="441">
        <f t="shared" si="301"/>
        <v>2.7829313543599257E-2</v>
      </c>
      <c r="EL454" s="441">
        <f t="shared" si="302"/>
        <v>5.3803339517625205E-2</v>
      </c>
      <c r="EM454" s="442">
        <f t="shared" si="326"/>
        <v>5.4421768707482977E-2</v>
      </c>
      <c r="EN454" s="443" t="str">
        <f t="shared" si="327"/>
        <v>BAIK</v>
      </c>
      <c r="EO454" s="195"/>
      <c r="EP454" s="196" t="e">
        <f>'2. SUHU &amp; FISIK TRAFO'!CY454</f>
        <v>#NAME?</v>
      </c>
      <c r="EQ454" s="168" t="e">
        <f t="shared" si="332"/>
        <v>#NAME?</v>
      </c>
      <c r="ER454" s="189" t="e">
        <f t="shared" si="328"/>
        <v>#NAME?</v>
      </c>
      <c r="ES454" s="195"/>
      <c r="ET454" s="447">
        <f t="shared" si="311"/>
        <v>36.730499999999999</v>
      </c>
      <c r="EU454" s="447">
        <f t="shared" si="329"/>
        <v>29.384399999999999</v>
      </c>
      <c r="EV454" s="448">
        <f t="shared" si="303"/>
        <v>73.460999999999999</v>
      </c>
      <c r="EW454" s="449" t="str">
        <f t="shared" si="330"/>
        <v>CUKUP</v>
      </c>
      <c r="EX454" s="721"/>
      <c r="EY454" s="447">
        <f t="shared" si="312"/>
        <v>27.584800000000001</v>
      </c>
      <c r="EZ454" s="447">
        <f t="shared" si="304"/>
        <v>22.067840000000004</v>
      </c>
      <c r="FA454" s="448">
        <f t="shared" si="313"/>
        <v>55.16960000000001</v>
      </c>
      <c r="FB454" s="449" t="str">
        <f t="shared" si="305"/>
        <v>BAIK</v>
      </c>
      <c r="FC454" s="195"/>
      <c r="FD454" s="453">
        <f t="shared" si="306"/>
        <v>34.4</v>
      </c>
      <c r="FE454" s="454">
        <f t="shared" si="307"/>
        <v>72.25433526011561</v>
      </c>
      <c r="FF454" s="725">
        <f t="shared" si="308"/>
        <v>47.609599999999993</v>
      </c>
      <c r="FG454" s="202" t="str">
        <f t="shared" si="331"/>
        <v>BURUK</v>
      </c>
    </row>
    <row r="455" spans="1:163">
      <c r="A455" s="347">
        <v>443</v>
      </c>
      <c r="B455" s="764" t="s">
        <v>2232</v>
      </c>
      <c r="C455" s="331" t="s">
        <v>2358</v>
      </c>
      <c r="D455" s="259" t="s">
        <v>2359</v>
      </c>
      <c r="E455" s="319" t="s">
        <v>2302</v>
      </c>
      <c r="F455" s="319" t="s">
        <v>2360</v>
      </c>
      <c r="G455" s="208" t="s">
        <v>206</v>
      </c>
      <c r="H455" s="214" t="s">
        <v>208</v>
      </c>
      <c r="I455" s="463" t="s">
        <v>2361</v>
      </c>
      <c r="J455" s="462" t="s">
        <v>2362</v>
      </c>
      <c r="K455" s="259" t="s">
        <v>341</v>
      </c>
      <c r="L455" s="259" t="s">
        <v>388</v>
      </c>
      <c r="M455" s="259">
        <v>50</v>
      </c>
      <c r="N455" s="259">
        <v>10008891</v>
      </c>
      <c r="O455" s="259">
        <v>2010</v>
      </c>
      <c r="P455" s="259" t="s">
        <v>316</v>
      </c>
      <c r="Q455" s="461">
        <v>0.81944444444444453</v>
      </c>
      <c r="R455" s="433">
        <v>44844</v>
      </c>
      <c r="S455" s="331" t="s">
        <v>318</v>
      </c>
      <c r="T455" s="331" t="s">
        <v>343</v>
      </c>
      <c r="U455" s="259">
        <v>2</v>
      </c>
      <c r="V455" s="259">
        <v>2</v>
      </c>
      <c r="W455" s="259">
        <v>3</v>
      </c>
      <c r="X455" s="259">
        <v>20000</v>
      </c>
      <c r="Y455" s="332">
        <v>398</v>
      </c>
      <c r="Z455" s="332">
        <v>392</v>
      </c>
      <c r="AA455" s="332">
        <v>395</v>
      </c>
      <c r="AB455" s="332">
        <v>227</v>
      </c>
      <c r="AC455" s="332">
        <v>230</v>
      </c>
      <c r="AD455" s="332">
        <v>226</v>
      </c>
      <c r="AE455" s="332">
        <v>54.7</v>
      </c>
      <c r="AF455" s="332">
        <v>48.5</v>
      </c>
      <c r="AG455" s="332">
        <v>66.5</v>
      </c>
      <c r="AH455" s="332">
        <v>33.299999999999997</v>
      </c>
      <c r="AI455" s="332">
        <v>39.799999999999997</v>
      </c>
      <c r="AJ455" s="332">
        <v>42.2</v>
      </c>
      <c r="AK455" s="332">
        <v>52</v>
      </c>
      <c r="AL455" s="332">
        <v>22.9</v>
      </c>
      <c r="AM455" s="332">
        <v>15.4</v>
      </c>
      <c r="AN455" s="332">
        <v>7.3</v>
      </c>
      <c r="AO455" s="332">
        <v>13.6</v>
      </c>
      <c r="AP455" s="332">
        <v>11.5</v>
      </c>
      <c r="AQ455" s="332"/>
      <c r="AR455" s="332"/>
      <c r="AS455" s="332"/>
      <c r="AT455" s="332"/>
      <c r="AU455" s="332"/>
      <c r="AV455" s="332"/>
      <c r="AW455" s="332"/>
      <c r="AX455" s="332"/>
      <c r="AY455" s="332">
        <v>0.86</v>
      </c>
      <c r="AZ455" s="332">
        <v>0.86</v>
      </c>
      <c r="BA455" s="332">
        <v>0.85</v>
      </c>
      <c r="BB455" s="261">
        <v>408</v>
      </c>
      <c r="BC455" s="261">
        <v>404</v>
      </c>
      <c r="BD455" s="261">
        <v>403</v>
      </c>
      <c r="BE455" s="261">
        <v>234</v>
      </c>
      <c r="BF455" s="261">
        <v>235</v>
      </c>
      <c r="BG455" s="261">
        <v>232</v>
      </c>
      <c r="BH455" s="261">
        <v>30.5</v>
      </c>
      <c r="BI455" s="261">
        <v>35.9</v>
      </c>
      <c r="BJ455" s="261">
        <v>40.700000000000003</v>
      </c>
      <c r="BK455" s="261">
        <v>9.1999999999999993</v>
      </c>
      <c r="BL455" s="261">
        <v>17.100000000000001</v>
      </c>
      <c r="BM455" s="261">
        <v>24.4</v>
      </c>
      <c r="BN455" s="261">
        <v>32.799999999999997</v>
      </c>
      <c r="BO455" s="261">
        <v>14.1</v>
      </c>
      <c r="BP455" s="261">
        <v>9.3000000000000007</v>
      </c>
      <c r="BQ455" s="261">
        <v>6.1</v>
      </c>
      <c r="BR455" s="261">
        <v>7.5</v>
      </c>
      <c r="BS455" s="261">
        <v>2.7</v>
      </c>
      <c r="BT455" s="261"/>
      <c r="BU455" s="261"/>
      <c r="BV455" s="261"/>
      <c r="BW455" s="261"/>
      <c r="BX455" s="261"/>
      <c r="BY455" s="261"/>
      <c r="BZ455" s="261"/>
      <c r="CA455" s="261"/>
      <c r="CB455" s="261">
        <v>0.87</v>
      </c>
      <c r="CC455" s="261">
        <v>0.89</v>
      </c>
      <c r="CD455" s="261">
        <v>0.87</v>
      </c>
      <c r="CE455" s="333"/>
      <c r="CF455" s="333"/>
      <c r="CG455" s="333"/>
      <c r="CH455" s="333"/>
      <c r="CI455" s="333"/>
      <c r="CJ455" s="333"/>
      <c r="CK455" s="333"/>
      <c r="CL455" s="333"/>
      <c r="CM455" s="333"/>
      <c r="CN455" s="333"/>
      <c r="CO455" s="333"/>
      <c r="CP455" s="333"/>
      <c r="CQ455" s="333"/>
      <c r="CR455" s="333"/>
      <c r="CS455" s="333"/>
      <c r="CT455" s="333"/>
      <c r="CU455" s="333"/>
      <c r="CV455" s="333"/>
      <c r="CW455" s="333"/>
      <c r="CX455" s="333"/>
      <c r="CY455" s="333"/>
      <c r="CZ455" s="333"/>
      <c r="DA455" s="333"/>
      <c r="DB455" s="374"/>
      <c r="DC455" s="154"/>
      <c r="DD455" s="179">
        <f t="shared" si="291"/>
        <v>73.168947098851248</v>
      </c>
      <c r="DE455" s="179">
        <f t="shared" si="292"/>
        <v>74.758489999999995</v>
      </c>
      <c r="DF455" s="179">
        <f t="shared" si="293"/>
        <v>66.284949999999995</v>
      </c>
      <c r="DG455" s="179">
        <f t="shared" si="294"/>
        <v>90.885550000000009</v>
      </c>
      <c r="DH455" s="180">
        <f t="shared" si="295"/>
        <v>66.5</v>
      </c>
      <c r="DI455" s="181">
        <f t="shared" si="314"/>
        <v>0</v>
      </c>
      <c r="DJ455" s="182">
        <f t="shared" si="309"/>
        <v>0</v>
      </c>
      <c r="DK455" s="182">
        <f t="shared" si="310"/>
        <v>0</v>
      </c>
      <c r="DL455" s="182">
        <f t="shared" si="315"/>
        <v>1</v>
      </c>
      <c r="DM455" s="182">
        <f t="shared" si="316"/>
        <v>0</v>
      </c>
      <c r="DN455" s="182">
        <f t="shared" si="317"/>
        <v>0</v>
      </c>
      <c r="DO455" s="182">
        <f t="shared" si="296"/>
        <v>0</v>
      </c>
      <c r="DP455" s="182">
        <f t="shared" si="297"/>
        <v>0</v>
      </c>
      <c r="DQ455" s="25">
        <f t="shared" si="298"/>
        <v>1</v>
      </c>
      <c r="DR455" s="169"/>
      <c r="DS455" s="166" t="str">
        <f t="shared" si="318"/>
        <v>B</v>
      </c>
      <c r="DT455" s="166" t="str">
        <f t="shared" si="319"/>
        <v>A</v>
      </c>
      <c r="DU455" s="167">
        <f t="shared" si="320"/>
        <v>4</v>
      </c>
      <c r="DV455" s="153" t="str">
        <f>VLOOKUP(M455,'Data Master kondisi'!$O$3:$P$11,2,FALSE)</f>
        <v>Z</v>
      </c>
      <c r="DW455" s="153">
        <f>LOOKUP(DV455,{"X","X","X","Y","Y","Y","Z","Z","Z"},{6,6,6,4,4,4,2,2,2})</f>
        <v>2</v>
      </c>
      <c r="DX455" s="153">
        <f t="shared" si="299"/>
        <v>1</v>
      </c>
      <c r="DY455" s="153">
        <f t="shared" si="321"/>
        <v>7</v>
      </c>
      <c r="DZ455" s="153" t="str">
        <f>VLOOKUP(G455,'Data Master class'!$A$5:$D$12,3,FALSE)</f>
        <v>B</v>
      </c>
      <c r="EA455" s="160" t="str">
        <f t="shared" si="322"/>
        <v>CUKUP</v>
      </c>
      <c r="EB455" s="156"/>
      <c r="EC455" s="153">
        <f>VLOOKUP(G455,'Data Master class'!$A$5:$D$12,2,FALSE)</f>
        <v>3</v>
      </c>
      <c r="ED455" s="153" t="str">
        <f>VLOOKUP(H455,'Data Master class'!$E$5:$G$6,3,FALSE)</f>
        <v>X</v>
      </c>
      <c r="EE455" s="153">
        <f>VLOOKUP(H455,'Data Master class'!$E$5:$G$6,2,FALSE)</f>
        <v>2</v>
      </c>
      <c r="EF455" s="153">
        <f t="shared" si="323"/>
        <v>5</v>
      </c>
      <c r="EG455" s="153" t="str">
        <f t="shared" si="324"/>
        <v>CLASS 3</v>
      </c>
      <c r="EH455" s="153">
        <f t="shared" si="325"/>
        <v>12</v>
      </c>
      <c r="EI455" s="171"/>
      <c r="EJ455" s="441">
        <f t="shared" si="300"/>
        <v>3.2999410724808373E-2</v>
      </c>
      <c r="EK455" s="441">
        <f t="shared" si="301"/>
        <v>0.14260459634649375</v>
      </c>
      <c r="EL455" s="441">
        <f t="shared" si="302"/>
        <v>0.17560400707130239</v>
      </c>
      <c r="EM455" s="442">
        <f t="shared" si="326"/>
        <v>0.11706933804753483</v>
      </c>
      <c r="EN455" s="443" t="str">
        <f t="shared" si="327"/>
        <v>CUKUP</v>
      </c>
      <c r="EO455" s="195"/>
      <c r="EP455" s="196" t="e">
        <f>'2. SUHU &amp; FISIK TRAFO'!CY455</f>
        <v>#NAME?</v>
      </c>
      <c r="EQ455" s="168" t="e">
        <f t="shared" si="332"/>
        <v>#NAME?</v>
      </c>
      <c r="ER455" s="189" t="e">
        <f t="shared" si="328"/>
        <v>#NAME?</v>
      </c>
      <c r="ES455" s="195"/>
      <c r="ET455" s="447">
        <f t="shared" si="311"/>
        <v>38.600900000000003</v>
      </c>
      <c r="EU455" s="447">
        <f t="shared" si="329"/>
        <v>30.880720000000004</v>
      </c>
      <c r="EV455" s="448">
        <f t="shared" si="303"/>
        <v>77.201800000000006</v>
      </c>
      <c r="EW455" s="449" t="str">
        <f t="shared" si="330"/>
        <v>CUKUP</v>
      </c>
      <c r="EX455" s="721"/>
      <c r="EY455" s="447">
        <f t="shared" si="312"/>
        <v>25.015900000000002</v>
      </c>
      <c r="EZ455" s="447">
        <f t="shared" si="304"/>
        <v>20.012720000000002</v>
      </c>
      <c r="FA455" s="448">
        <f t="shared" si="313"/>
        <v>50.031800000000004</v>
      </c>
      <c r="FB455" s="449" t="str">
        <f t="shared" si="305"/>
        <v>BAIK</v>
      </c>
      <c r="FC455" s="195"/>
      <c r="FD455" s="453">
        <f t="shared" si="306"/>
        <v>33.299999999999997</v>
      </c>
      <c r="FE455" s="454">
        <f t="shared" si="307"/>
        <v>72.25433526011561</v>
      </c>
      <c r="FF455" s="725">
        <f t="shared" si="308"/>
        <v>46.087199999999996</v>
      </c>
      <c r="FG455" s="202" t="str">
        <f t="shared" si="331"/>
        <v>BURUK</v>
      </c>
    </row>
    <row r="456" spans="1:163">
      <c r="A456" s="347">
        <v>444</v>
      </c>
      <c r="B456" s="764" t="s">
        <v>2232</v>
      </c>
      <c r="C456" s="331" t="s">
        <v>2363</v>
      </c>
      <c r="D456" s="259" t="s">
        <v>2364</v>
      </c>
      <c r="E456" s="319" t="s">
        <v>2302</v>
      </c>
      <c r="F456" s="319" t="s">
        <v>2360</v>
      </c>
      <c r="G456" s="208" t="s">
        <v>206</v>
      </c>
      <c r="H456" s="214" t="s">
        <v>209</v>
      </c>
      <c r="I456" s="463" t="s">
        <v>2365</v>
      </c>
      <c r="J456" s="462" t="s">
        <v>2366</v>
      </c>
      <c r="K456" s="259" t="s">
        <v>341</v>
      </c>
      <c r="L456" s="259" t="s">
        <v>388</v>
      </c>
      <c r="M456" s="259">
        <v>200</v>
      </c>
      <c r="N456" s="259" t="s">
        <v>1409</v>
      </c>
      <c r="O456" s="259">
        <v>2015</v>
      </c>
      <c r="P456" s="259" t="s">
        <v>316</v>
      </c>
      <c r="Q456" s="461">
        <v>0.80069444444444438</v>
      </c>
      <c r="R456" s="433">
        <v>44844</v>
      </c>
      <c r="S456" s="331" t="s">
        <v>318</v>
      </c>
      <c r="T456" s="331" t="s">
        <v>343</v>
      </c>
      <c r="U456" s="259">
        <v>1</v>
      </c>
      <c r="V456" s="259">
        <v>1</v>
      </c>
      <c r="W456" s="259">
        <v>3</v>
      </c>
      <c r="X456" s="259">
        <v>20000</v>
      </c>
      <c r="Y456" s="332">
        <v>398</v>
      </c>
      <c r="Z456" s="332">
        <v>392</v>
      </c>
      <c r="AA456" s="332">
        <v>395</v>
      </c>
      <c r="AB456" s="332">
        <v>227</v>
      </c>
      <c r="AC456" s="332">
        <v>230</v>
      </c>
      <c r="AD456" s="332">
        <v>226</v>
      </c>
      <c r="AE456" s="332">
        <v>24</v>
      </c>
      <c r="AF456" s="332">
        <v>24.7</v>
      </c>
      <c r="AG456" s="332">
        <v>49.8</v>
      </c>
      <c r="AH456" s="332">
        <v>20.100000000000001</v>
      </c>
      <c r="AI456" s="332">
        <v>42.4</v>
      </c>
      <c r="AJ456" s="332">
        <v>21.5</v>
      </c>
      <c r="AK456" s="332">
        <v>32.799999999999997</v>
      </c>
      <c r="AL456" s="332">
        <v>16.2</v>
      </c>
      <c r="AM456" s="332"/>
      <c r="AN456" s="332"/>
      <c r="AO456" s="332"/>
      <c r="AP456" s="332"/>
      <c r="AQ456" s="332"/>
      <c r="AR456" s="332"/>
      <c r="AS456" s="332"/>
      <c r="AT456" s="332"/>
      <c r="AU456" s="332"/>
      <c r="AV456" s="332"/>
      <c r="AW456" s="332"/>
      <c r="AX456" s="332"/>
      <c r="AY456" s="332">
        <v>0.87</v>
      </c>
      <c r="AZ456" s="332">
        <v>0.88</v>
      </c>
      <c r="BA456" s="332">
        <v>0.86</v>
      </c>
      <c r="BB456" s="261">
        <v>408</v>
      </c>
      <c r="BC456" s="261">
        <v>404</v>
      </c>
      <c r="BD456" s="261">
        <v>403</v>
      </c>
      <c r="BE456" s="261">
        <v>234</v>
      </c>
      <c r="BF456" s="261">
        <v>235</v>
      </c>
      <c r="BG456" s="261">
        <v>232</v>
      </c>
      <c r="BH456" s="261">
        <v>32.299999999999997</v>
      </c>
      <c r="BI456" s="261">
        <v>40.1</v>
      </c>
      <c r="BJ456" s="261">
        <v>47.3</v>
      </c>
      <c r="BK456" s="261">
        <v>15.3</v>
      </c>
      <c r="BL456" s="261">
        <v>38.299999999999997</v>
      </c>
      <c r="BM456" s="261">
        <v>39.9</v>
      </c>
      <c r="BN456" s="261">
        <v>45.2</v>
      </c>
      <c r="BO456" s="261">
        <v>15.6</v>
      </c>
      <c r="BP456" s="261"/>
      <c r="BQ456" s="261"/>
      <c r="BR456" s="261"/>
      <c r="BS456" s="261"/>
      <c r="BT456" s="261"/>
      <c r="BU456" s="261"/>
      <c r="BV456" s="261"/>
      <c r="BW456" s="261"/>
      <c r="BX456" s="261"/>
      <c r="BY456" s="261"/>
      <c r="BZ456" s="261"/>
      <c r="CA456" s="261"/>
      <c r="CB456" s="261">
        <v>0.88</v>
      </c>
      <c r="CC456" s="261">
        <v>0.86</v>
      </c>
      <c r="CD456" s="261">
        <v>0.87</v>
      </c>
      <c r="CE456" s="333"/>
      <c r="CF456" s="333"/>
      <c r="CG456" s="333"/>
      <c r="CH456" s="333"/>
      <c r="CI456" s="333"/>
      <c r="CJ456" s="333"/>
      <c r="CK456" s="333"/>
      <c r="CL456" s="333"/>
      <c r="CM456" s="333"/>
      <c r="CN456" s="333"/>
      <c r="CO456" s="333"/>
      <c r="CP456" s="333"/>
      <c r="CQ456" s="333"/>
      <c r="CR456" s="333"/>
      <c r="CS456" s="333"/>
      <c r="CT456" s="333"/>
      <c r="CU456" s="333"/>
      <c r="CV456" s="333"/>
      <c r="CW456" s="333"/>
      <c r="CX456" s="333"/>
      <c r="CY456" s="333"/>
      <c r="CZ456" s="333"/>
      <c r="DA456" s="333"/>
      <c r="DB456" s="374"/>
      <c r="DC456" s="48"/>
      <c r="DD456" s="179">
        <f t="shared" si="291"/>
        <v>292.67578839540499</v>
      </c>
      <c r="DE456" s="179">
        <f t="shared" si="292"/>
        <v>8.2002000000000006</v>
      </c>
      <c r="DF456" s="179">
        <f t="shared" si="293"/>
        <v>8.4393725000000011</v>
      </c>
      <c r="DG456" s="179">
        <f t="shared" si="294"/>
        <v>17.015414999999997</v>
      </c>
      <c r="DH456" s="180">
        <f t="shared" si="295"/>
        <v>49.8</v>
      </c>
      <c r="DI456" s="181">
        <f t="shared" si="314"/>
        <v>0</v>
      </c>
      <c r="DJ456" s="182">
        <f t="shared" si="309"/>
        <v>1</v>
      </c>
      <c r="DK456" s="182">
        <f t="shared" si="310"/>
        <v>0</v>
      </c>
      <c r="DL456" s="182">
        <f t="shared" si="315"/>
        <v>0</v>
      </c>
      <c r="DM456" s="182">
        <f t="shared" si="316"/>
        <v>0</v>
      </c>
      <c r="DN456" s="182">
        <f t="shared" si="317"/>
        <v>0</v>
      </c>
      <c r="DO456" s="182">
        <f t="shared" si="296"/>
        <v>1</v>
      </c>
      <c r="DP456" s="182">
        <f t="shared" si="297"/>
        <v>0</v>
      </c>
      <c r="DQ456" s="25">
        <f t="shared" si="298"/>
        <v>0</v>
      </c>
      <c r="DR456" s="169"/>
      <c r="DS456" s="166" t="str">
        <f t="shared" si="318"/>
        <v>A</v>
      </c>
      <c r="DT456" s="166" t="str">
        <f t="shared" si="319"/>
        <v>B</v>
      </c>
      <c r="DU456" s="167">
        <f t="shared" si="320"/>
        <v>2</v>
      </c>
      <c r="DV456" s="153" t="str">
        <f>VLOOKUP(M456,'Data Master kondisi'!$O$3:$P$11,2,FALSE)</f>
        <v>Y</v>
      </c>
      <c r="DW456" s="153">
        <f>LOOKUP(DV456,{"X","X","X","Y","Y","Y","Z","Z","Z"},{6,6,6,4,4,4,2,2,2})</f>
        <v>4</v>
      </c>
      <c r="DX456" s="153">
        <f t="shared" si="299"/>
        <v>1</v>
      </c>
      <c r="DY456" s="153">
        <f t="shared" si="321"/>
        <v>7</v>
      </c>
      <c r="DZ456" s="153" t="str">
        <f>VLOOKUP(G456,'Data Master class'!$A$5:$D$12,3,FALSE)</f>
        <v>B</v>
      </c>
      <c r="EA456" s="160" t="str">
        <f t="shared" si="322"/>
        <v>CUKUP</v>
      </c>
      <c r="EB456" s="156"/>
      <c r="EC456" s="153">
        <f>VLOOKUP(G456,'Data Master class'!$A$5:$D$12,2,FALSE)</f>
        <v>3</v>
      </c>
      <c r="ED456" s="153" t="str">
        <f>VLOOKUP(H456,'Data Master class'!$E$5:$G$6,3,FALSE)</f>
        <v>Y</v>
      </c>
      <c r="EE456" s="153">
        <f>VLOOKUP(H456,'Data Master class'!$E$5:$G$6,2,FALSE)</f>
        <v>1</v>
      </c>
      <c r="EF456" s="153">
        <f t="shared" si="323"/>
        <v>4</v>
      </c>
      <c r="EG456" s="153" t="str">
        <f t="shared" si="324"/>
        <v>CLASS 3</v>
      </c>
      <c r="EH456" s="153">
        <f t="shared" si="325"/>
        <v>11</v>
      </c>
      <c r="EI456" s="171"/>
      <c r="EJ456" s="441">
        <f t="shared" si="300"/>
        <v>0.26903553299492389</v>
      </c>
      <c r="EK456" s="441">
        <f t="shared" si="301"/>
        <v>0.2477157360406092</v>
      </c>
      <c r="EL456" s="441">
        <f t="shared" si="302"/>
        <v>0.51675126903553281</v>
      </c>
      <c r="EM456" s="442">
        <f t="shared" si="326"/>
        <v>0.34450084602368863</v>
      </c>
      <c r="EN456" s="443" t="str">
        <f t="shared" si="327"/>
        <v>BURUK</v>
      </c>
      <c r="EO456" s="195"/>
      <c r="EP456" s="196" t="e">
        <f>'2. SUHU &amp; FISIK TRAFO'!CY456</f>
        <v>#NAME?</v>
      </c>
      <c r="EQ456" s="168" t="e">
        <f t="shared" si="332"/>
        <v>#NAME?</v>
      </c>
      <c r="ER456" s="189" t="e">
        <f t="shared" si="328"/>
        <v>#NAME?</v>
      </c>
      <c r="ES456" s="195"/>
      <c r="ET456" s="447">
        <f t="shared" si="311"/>
        <v>22.383800000000001</v>
      </c>
      <c r="EU456" s="447">
        <f t="shared" si="329"/>
        <v>17.907040000000002</v>
      </c>
      <c r="EV456" s="448">
        <f t="shared" si="303"/>
        <v>11.1919</v>
      </c>
      <c r="EW456" s="449" t="str">
        <f t="shared" si="330"/>
        <v>BAIK</v>
      </c>
      <c r="EX456" s="721"/>
      <c r="EY456" s="447">
        <f t="shared" si="312"/>
        <v>27.955299999999998</v>
      </c>
      <c r="EZ456" s="447">
        <f t="shared" si="304"/>
        <v>22.364239999999999</v>
      </c>
      <c r="FA456" s="448">
        <f t="shared" si="313"/>
        <v>13.977650000000001</v>
      </c>
      <c r="FB456" s="449" t="str">
        <f t="shared" si="305"/>
        <v>BAIK</v>
      </c>
      <c r="FC456" s="195"/>
      <c r="FD456" s="453">
        <f t="shared" si="306"/>
        <v>20.100000000000001</v>
      </c>
      <c r="FE456" s="454">
        <f t="shared" si="307"/>
        <v>289.01734104046244</v>
      </c>
      <c r="FF456" s="725">
        <f t="shared" si="308"/>
        <v>6.9545999999999992</v>
      </c>
      <c r="FG456" s="202" t="str">
        <f t="shared" si="331"/>
        <v>BAIK</v>
      </c>
    </row>
    <row r="457" spans="1:163">
      <c r="A457" s="347">
        <v>445</v>
      </c>
      <c r="B457" s="764" t="s">
        <v>2232</v>
      </c>
      <c r="C457" s="331" t="s">
        <v>2367</v>
      </c>
      <c r="D457" s="259" t="s">
        <v>2313</v>
      </c>
      <c r="E457" s="319" t="s">
        <v>2302</v>
      </c>
      <c r="F457" s="319" t="s">
        <v>2368</v>
      </c>
      <c r="G457" s="208" t="s">
        <v>206</v>
      </c>
      <c r="H457" s="214" t="s">
        <v>208</v>
      </c>
      <c r="I457" s="463" t="s">
        <v>2369</v>
      </c>
      <c r="J457" s="462" t="s">
        <v>2370</v>
      </c>
      <c r="K457" s="259" t="s">
        <v>315</v>
      </c>
      <c r="L457" s="259" t="s">
        <v>371</v>
      </c>
      <c r="M457" s="259">
        <v>50</v>
      </c>
      <c r="N457" s="259">
        <v>11072007</v>
      </c>
      <c r="O457" s="259">
        <v>2011</v>
      </c>
      <c r="P457" s="259" t="s">
        <v>316</v>
      </c>
      <c r="Q457" s="461">
        <v>0.8256944444444444</v>
      </c>
      <c r="R457" s="433">
        <v>44845</v>
      </c>
      <c r="S457" s="331" t="s">
        <v>318</v>
      </c>
      <c r="T457" s="331" t="s">
        <v>343</v>
      </c>
      <c r="U457" s="259">
        <v>3</v>
      </c>
      <c r="V457" s="259">
        <v>1</v>
      </c>
      <c r="W457" s="259">
        <v>3</v>
      </c>
      <c r="X457" s="259">
        <v>20000</v>
      </c>
      <c r="Y457" s="332">
        <v>405</v>
      </c>
      <c r="Z457" s="332">
        <v>400</v>
      </c>
      <c r="AA457" s="332">
        <v>403</v>
      </c>
      <c r="AB457" s="332">
        <v>232</v>
      </c>
      <c r="AC457" s="332">
        <v>233</v>
      </c>
      <c r="AD457" s="332">
        <v>231</v>
      </c>
      <c r="AE457" s="332">
        <v>27.1</v>
      </c>
      <c r="AF457" s="332">
        <v>30.4</v>
      </c>
      <c r="AG457" s="332">
        <v>38.6</v>
      </c>
      <c r="AH457" s="332">
        <v>24.5</v>
      </c>
      <c r="AI457" s="332">
        <v>37.9</v>
      </c>
      <c r="AJ457" s="332">
        <v>26.9</v>
      </c>
      <c r="AK457" s="332">
        <v>30.5</v>
      </c>
      <c r="AL457" s="332">
        <v>24.2</v>
      </c>
      <c r="AM457" s="332"/>
      <c r="AN457" s="332"/>
      <c r="AO457" s="332"/>
      <c r="AP457" s="332"/>
      <c r="AQ457" s="332"/>
      <c r="AR457" s="332"/>
      <c r="AS457" s="332"/>
      <c r="AT457" s="332"/>
      <c r="AU457" s="332"/>
      <c r="AV457" s="332"/>
      <c r="AW457" s="332"/>
      <c r="AX457" s="332"/>
      <c r="AY457" s="332">
        <v>0.89</v>
      </c>
      <c r="AZ457" s="332">
        <v>0.88</v>
      </c>
      <c r="BA457" s="332">
        <v>0.87</v>
      </c>
      <c r="BB457" s="261">
        <v>405</v>
      </c>
      <c r="BC457" s="261">
        <v>405</v>
      </c>
      <c r="BD457" s="261">
        <v>402</v>
      </c>
      <c r="BE457" s="261">
        <v>232</v>
      </c>
      <c r="BF457" s="261">
        <v>232</v>
      </c>
      <c r="BG457" s="261">
        <v>234</v>
      </c>
      <c r="BH457" s="261">
        <v>24.1</v>
      </c>
      <c r="BI457" s="261">
        <v>14.9</v>
      </c>
      <c r="BJ457" s="261">
        <v>23.8</v>
      </c>
      <c r="BK457" s="261">
        <v>14.3</v>
      </c>
      <c r="BL457" s="261">
        <v>24</v>
      </c>
      <c r="BM457" s="261">
        <v>11.8</v>
      </c>
      <c r="BN457" s="261">
        <v>21.6</v>
      </c>
      <c r="BO457" s="261">
        <v>11.6</v>
      </c>
      <c r="BP457" s="261"/>
      <c r="BQ457" s="261"/>
      <c r="BR457" s="261"/>
      <c r="BS457" s="261"/>
      <c r="BT457" s="261"/>
      <c r="BU457" s="261"/>
      <c r="BV457" s="261"/>
      <c r="BW457" s="261"/>
      <c r="BX457" s="261"/>
      <c r="BY457" s="261"/>
      <c r="BZ457" s="261"/>
      <c r="CA457" s="261"/>
      <c r="CB457" s="261">
        <v>0.88</v>
      </c>
      <c r="CC457" s="261">
        <v>0.89</v>
      </c>
      <c r="CD457" s="261">
        <v>0.86</v>
      </c>
      <c r="CE457" s="333"/>
      <c r="CF457" s="333"/>
      <c r="CG457" s="333"/>
      <c r="CH457" s="333"/>
      <c r="CI457" s="333"/>
      <c r="CJ457" s="333"/>
      <c r="CK457" s="333"/>
      <c r="CL457" s="333"/>
      <c r="CM457" s="333"/>
      <c r="CN457" s="333"/>
      <c r="CO457" s="333"/>
      <c r="CP457" s="333"/>
      <c r="CQ457" s="333"/>
      <c r="CR457" s="333"/>
      <c r="CS457" s="333"/>
      <c r="CT457" s="333"/>
      <c r="CU457" s="333"/>
      <c r="CV457" s="333"/>
      <c r="CW457" s="333"/>
      <c r="CX457" s="333"/>
      <c r="CY457" s="333"/>
      <c r="CZ457" s="333"/>
      <c r="DA457" s="333"/>
      <c r="DB457" s="374"/>
      <c r="DC457" s="154"/>
      <c r="DD457" s="179">
        <f t="shared" si="291"/>
        <v>71.77582972859166</v>
      </c>
      <c r="DE457" s="179">
        <f t="shared" si="292"/>
        <v>37.756442666666665</v>
      </c>
      <c r="DF457" s="179">
        <f t="shared" si="293"/>
        <v>42.354090666666664</v>
      </c>
      <c r="DG457" s="179">
        <f t="shared" si="294"/>
        <v>53.778549333333338</v>
      </c>
      <c r="DH457" s="180">
        <f t="shared" si="295"/>
        <v>38.6</v>
      </c>
      <c r="DI457" s="181">
        <f t="shared" si="314"/>
        <v>0</v>
      </c>
      <c r="DJ457" s="182">
        <f t="shared" si="309"/>
        <v>0</v>
      </c>
      <c r="DK457" s="182">
        <f t="shared" si="310"/>
        <v>1</v>
      </c>
      <c r="DL457" s="182">
        <f t="shared" si="315"/>
        <v>0</v>
      </c>
      <c r="DM457" s="182">
        <f t="shared" si="316"/>
        <v>0</v>
      </c>
      <c r="DN457" s="182">
        <f t="shared" si="317"/>
        <v>0</v>
      </c>
      <c r="DO457" s="182">
        <f t="shared" si="296"/>
        <v>0</v>
      </c>
      <c r="DP457" s="182">
        <f t="shared" si="297"/>
        <v>1</v>
      </c>
      <c r="DQ457" s="25">
        <f t="shared" si="298"/>
        <v>0</v>
      </c>
      <c r="DR457" s="169"/>
      <c r="DS457" s="166" t="str">
        <f t="shared" si="318"/>
        <v>A</v>
      </c>
      <c r="DT457" s="166" t="str">
        <f t="shared" si="319"/>
        <v>A</v>
      </c>
      <c r="DU457" s="167">
        <f t="shared" si="320"/>
        <v>1</v>
      </c>
      <c r="DV457" s="153" t="str">
        <f>VLOOKUP(M457,'Data Master kondisi'!$O$3:$P$11,2,FALSE)</f>
        <v>Z</v>
      </c>
      <c r="DW457" s="153">
        <f>LOOKUP(DV457,{"X","X","X","Y","Y","Y","Z","Z","Z"},{6,6,6,4,4,4,2,2,2})</f>
        <v>2</v>
      </c>
      <c r="DX457" s="153">
        <f t="shared" si="299"/>
        <v>1</v>
      </c>
      <c r="DY457" s="153">
        <f t="shared" si="321"/>
        <v>4</v>
      </c>
      <c r="DZ457" s="153" t="str">
        <f>VLOOKUP(G457,'Data Master class'!$A$5:$D$12,3,FALSE)</f>
        <v>B</v>
      </c>
      <c r="EA457" s="160" t="str">
        <f t="shared" si="322"/>
        <v>BAIK</v>
      </c>
      <c r="EB457" s="156"/>
      <c r="EC457" s="153">
        <f>VLOOKUP(G457,'Data Master class'!$A$5:$D$12,2,FALSE)</f>
        <v>3</v>
      </c>
      <c r="ED457" s="153" t="str">
        <f>VLOOKUP(H457,'Data Master class'!$E$5:$G$6,3,FALSE)</f>
        <v>X</v>
      </c>
      <c r="EE457" s="153">
        <f>VLOOKUP(H457,'Data Master class'!$E$5:$G$6,2,FALSE)</f>
        <v>2</v>
      </c>
      <c r="EF457" s="153">
        <f t="shared" si="323"/>
        <v>5</v>
      </c>
      <c r="EG457" s="153" t="str">
        <f t="shared" si="324"/>
        <v>CLASS 3</v>
      </c>
      <c r="EH457" s="153">
        <f t="shared" si="325"/>
        <v>9</v>
      </c>
      <c r="EI457" s="171"/>
      <c r="EJ457" s="441">
        <f t="shared" si="300"/>
        <v>0.15400624349635786</v>
      </c>
      <c r="EK457" s="441">
        <f t="shared" si="301"/>
        <v>5.0988553590010394E-2</v>
      </c>
      <c r="EL457" s="441">
        <f t="shared" si="302"/>
        <v>0.20499479708636847</v>
      </c>
      <c r="EM457" s="442">
        <f t="shared" si="326"/>
        <v>0.1366631980575789</v>
      </c>
      <c r="EN457" s="443" t="str">
        <f t="shared" si="327"/>
        <v>CUKUP</v>
      </c>
      <c r="EO457" s="195"/>
      <c r="EP457" s="196" t="e">
        <f>'2. SUHU &amp; FISIK TRAFO'!CY457</f>
        <v>#NAME?</v>
      </c>
      <c r="EQ457" s="168" t="e">
        <f t="shared" si="332"/>
        <v>#NAME?</v>
      </c>
      <c r="ER457" s="189" t="e">
        <f t="shared" si="328"/>
        <v>#NAME?</v>
      </c>
      <c r="ES457" s="195"/>
      <c r="ET457" s="447">
        <f t="shared" si="311"/>
        <v>22.286999999999999</v>
      </c>
      <c r="EU457" s="447">
        <f t="shared" si="329"/>
        <v>17.829599999999999</v>
      </c>
      <c r="EV457" s="448">
        <f t="shared" si="303"/>
        <v>44.573999999999998</v>
      </c>
      <c r="EW457" s="449" t="str">
        <f t="shared" si="330"/>
        <v>BAIK</v>
      </c>
      <c r="EX457" s="721"/>
      <c r="EY457" s="447">
        <f t="shared" si="312"/>
        <v>14.6172</v>
      </c>
      <c r="EZ457" s="447">
        <f t="shared" si="304"/>
        <v>11.693760000000001</v>
      </c>
      <c r="FA457" s="448">
        <f t="shared" si="313"/>
        <v>29.234400000000001</v>
      </c>
      <c r="FB457" s="449" t="str">
        <f t="shared" si="305"/>
        <v>BAIK</v>
      </c>
      <c r="FC457" s="195"/>
      <c r="FD457" s="453">
        <f t="shared" si="306"/>
        <v>24.5</v>
      </c>
      <c r="FE457" s="454">
        <f t="shared" si="307"/>
        <v>72.25433526011561</v>
      </c>
      <c r="FF457" s="725">
        <f t="shared" si="308"/>
        <v>33.908000000000001</v>
      </c>
      <c r="FG457" s="202" t="str">
        <f t="shared" si="331"/>
        <v>BURUK</v>
      </c>
    </row>
    <row r="458" spans="1:163">
      <c r="A458" s="347">
        <v>446</v>
      </c>
      <c r="B458" s="764" t="s">
        <v>2232</v>
      </c>
      <c r="C458" s="331" t="s">
        <v>2371</v>
      </c>
      <c r="D458" s="259" t="s">
        <v>2372</v>
      </c>
      <c r="E458" s="319" t="s">
        <v>2302</v>
      </c>
      <c r="F458" s="319" t="s">
        <v>2314</v>
      </c>
      <c r="G458" s="208" t="s">
        <v>206</v>
      </c>
      <c r="H458" s="214" t="s">
        <v>209</v>
      </c>
      <c r="I458" s="463" t="s">
        <v>2373</v>
      </c>
      <c r="J458" s="462" t="s">
        <v>2374</v>
      </c>
      <c r="K458" s="259" t="s">
        <v>341</v>
      </c>
      <c r="L458" s="259" t="s">
        <v>2375</v>
      </c>
      <c r="M458" s="259">
        <v>100</v>
      </c>
      <c r="N458" s="259" t="s">
        <v>2375</v>
      </c>
      <c r="O458" s="259" t="s">
        <v>2375</v>
      </c>
      <c r="P458" s="259" t="s">
        <v>316</v>
      </c>
      <c r="Q458" s="461">
        <v>0.41666666666666669</v>
      </c>
      <c r="R458" s="433">
        <v>44838</v>
      </c>
      <c r="S458" s="331" t="s">
        <v>318</v>
      </c>
      <c r="T458" s="331" t="s">
        <v>343</v>
      </c>
      <c r="U458" s="259"/>
      <c r="V458" s="259"/>
      <c r="W458" s="259"/>
      <c r="X458" s="259"/>
      <c r="Y458" s="332">
        <v>0</v>
      </c>
      <c r="Z458" s="332">
        <v>0</v>
      </c>
      <c r="AA458" s="332">
        <v>0</v>
      </c>
      <c r="AB458" s="332">
        <v>0</v>
      </c>
      <c r="AC458" s="332">
        <v>0</v>
      </c>
      <c r="AD458" s="332">
        <v>0</v>
      </c>
      <c r="AE458" s="332">
        <v>0</v>
      </c>
      <c r="AF458" s="332">
        <v>0</v>
      </c>
      <c r="AG458" s="332">
        <v>0</v>
      </c>
      <c r="AH458" s="332">
        <v>0</v>
      </c>
      <c r="AI458" s="332"/>
      <c r="AJ458" s="332"/>
      <c r="AK458" s="332"/>
      <c r="AL458" s="332"/>
      <c r="AM458" s="332"/>
      <c r="AN458" s="332"/>
      <c r="AO458" s="332"/>
      <c r="AP458" s="332"/>
      <c r="AQ458" s="332"/>
      <c r="AR458" s="332"/>
      <c r="AS458" s="332"/>
      <c r="AT458" s="332"/>
      <c r="AU458" s="332"/>
      <c r="AV458" s="332"/>
      <c r="AW458" s="332"/>
      <c r="AX458" s="332"/>
      <c r="AY458" s="332">
        <v>0</v>
      </c>
      <c r="AZ458" s="332">
        <v>0</v>
      </c>
      <c r="BA458" s="332">
        <v>0</v>
      </c>
      <c r="BB458" s="261">
        <v>0</v>
      </c>
      <c r="BC458" s="261">
        <v>0</v>
      </c>
      <c r="BD458" s="261">
        <v>0</v>
      </c>
      <c r="BE458" s="261">
        <v>0</v>
      </c>
      <c r="BF458" s="261">
        <v>0</v>
      </c>
      <c r="BG458" s="261">
        <v>0</v>
      </c>
      <c r="BH458" s="261">
        <v>0</v>
      </c>
      <c r="BI458" s="261">
        <v>0</v>
      </c>
      <c r="BJ458" s="261">
        <v>0</v>
      </c>
      <c r="BK458" s="261">
        <v>0</v>
      </c>
      <c r="BL458" s="261"/>
      <c r="BM458" s="261"/>
      <c r="BN458" s="261"/>
      <c r="BO458" s="261"/>
      <c r="BP458" s="261"/>
      <c r="BQ458" s="261"/>
      <c r="BR458" s="261"/>
      <c r="BS458" s="261"/>
      <c r="BT458" s="261"/>
      <c r="BU458" s="261"/>
      <c r="BV458" s="261"/>
      <c r="BW458" s="261"/>
      <c r="BX458" s="261"/>
      <c r="BY458" s="261"/>
      <c r="BZ458" s="261"/>
      <c r="CA458" s="261"/>
      <c r="CB458" s="261">
        <v>0</v>
      </c>
      <c r="CC458" s="261">
        <v>0</v>
      </c>
      <c r="CD458" s="261">
        <v>0</v>
      </c>
      <c r="CE458" s="333"/>
      <c r="CF458" s="333"/>
      <c r="CG458" s="333"/>
      <c r="CH458" s="333"/>
      <c r="CI458" s="333"/>
      <c r="CJ458" s="333"/>
      <c r="CK458" s="333"/>
      <c r="CL458" s="333"/>
      <c r="CM458" s="333"/>
      <c r="CN458" s="333"/>
      <c r="CO458" s="333"/>
      <c r="CP458" s="333"/>
      <c r="CQ458" s="333"/>
      <c r="CR458" s="333"/>
      <c r="CS458" s="333"/>
      <c r="CT458" s="333"/>
      <c r="CU458" s="333"/>
      <c r="CV458" s="333"/>
      <c r="CW458" s="333"/>
      <c r="CX458" s="333"/>
      <c r="CY458" s="333"/>
      <c r="CZ458" s="333"/>
      <c r="DA458" s="333"/>
      <c r="DB458" s="374"/>
      <c r="DC458" s="154"/>
      <c r="DD458" s="179" t="e">
        <f t="shared" si="291"/>
        <v>#DIV/0!</v>
      </c>
      <c r="DE458" s="179" t="e">
        <f t="shared" si="292"/>
        <v>#DIV/0!</v>
      </c>
      <c r="DF458" s="179" t="e">
        <f t="shared" si="293"/>
        <v>#DIV/0!</v>
      </c>
      <c r="DG458" s="179" t="e">
        <f t="shared" si="294"/>
        <v>#DIV/0!</v>
      </c>
      <c r="DH458" s="180">
        <f t="shared" si="295"/>
        <v>0</v>
      </c>
      <c r="DI458" s="181">
        <f t="shared" si="314"/>
        <v>0</v>
      </c>
      <c r="DJ458" s="182">
        <f t="shared" si="309"/>
        <v>1</v>
      </c>
      <c r="DK458" s="182">
        <f t="shared" si="310"/>
        <v>0</v>
      </c>
      <c r="DL458" s="182">
        <f t="shared" si="315"/>
        <v>0</v>
      </c>
      <c r="DM458" s="182">
        <f t="shared" si="316"/>
        <v>0</v>
      </c>
      <c r="DN458" s="182">
        <f t="shared" si="317"/>
        <v>0</v>
      </c>
      <c r="DO458" s="182">
        <f t="shared" si="296"/>
        <v>0</v>
      </c>
      <c r="DP458" s="182">
        <f t="shared" si="297"/>
        <v>0</v>
      </c>
      <c r="DQ458" s="25">
        <f t="shared" si="298"/>
        <v>0</v>
      </c>
      <c r="DR458" s="169"/>
      <c r="DS458" s="166" t="str">
        <f t="shared" si="318"/>
        <v>A</v>
      </c>
      <c r="DT458" s="166" t="e">
        <f t="shared" si="319"/>
        <v>#DIV/0!</v>
      </c>
      <c r="DU458" s="167" t="e">
        <f t="shared" si="320"/>
        <v>#DIV/0!</v>
      </c>
      <c r="DV458" s="153" t="str">
        <f>VLOOKUP(M458,'Data Master kondisi'!$O$3:$P$11,2,FALSE)</f>
        <v>Z</v>
      </c>
      <c r="DW458" s="153">
        <f>LOOKUP(DV458,{"X","X","X","Y","Y","Y","Z","Z","Z"},{6,6,6,4,4,4,2,2,2})</f>
        <v>2</v>
      </c>
      <c r="DX458" s="153">
        <f t="shared" si="299"/>
        <v>1</v>
      </c>
      <c r="DY458" s="153" t="e">
        <f t="shared" si="321"/>
        <v>#DIV/0!</v>
      </c>
      <c r="DZ458" s="153" t="str">
        <f>VLOOKUP(G458,'Data Master class'!$A$5:$D$12,3,FALSE)</f>
        <v>B</v>
      </c>
      <c r="EA458" s="160" t="e">
        <f t="shared" si="322"/>
        <v>#DIV/0!</v>
      </c>
      <c r="EB458" s="156"/>
      <c r="EC458" s="153">
        <f>VLOOKUP(G458,'Data Master class'!$A$5:$D$12,2,FALSE)</f>
        <v>3</v>
      </c>
      <c r="ED458" s="153" t="str">
        <f>VLOOKUP(H458,'Data Master class'!$E$5:$G$6,3,FALSE)</f>
        <v>Y</v>
      </c>
      <c r="EE458" s="153">
        <f>VLOOKUP(H458,'Data Master class'!$E$5:$G$6,2,FALSE)</f>
        <v>1</v>
      </c>
      <c r="EF458" s="153">
        <f t="shared" si="323"/>
        <v>4</v>
      </c>
      <c r="EG458" s="153" t="str">
        <f t="shared" si="324"/>
        <v>CLASS 3</v>
      </c>
      <c r="EH458" s="153" t="e">
        <f t="shared" si="325"/>
        <v>#DIV/0!</v>
      </c>
      <c r="EI458" s="171"/>
      <c r="EJ458" s="441" t="e">
        <f t="shared" si="300"/>
        <v>#DIV/0!</v>
      </c>
      <c r="EK458" s="441" t="e">
        <f t="shared" si="301"/>
        <v>#DIV/0!</v>
      </c>
      <c r="EL458" s="441" t="e">
        <f t="shared" si="302"/>
        <v>#DIV/0!</v>
      </c>
      <c r="EM458" s="442" t="e">
        <f t="shared" si="326"/>
        <v>#DIV/0!</v>
      </c>
      <c r="EN458" s="443" t="e">
        <f t="shared" si="327"/>
        <v>#DIV/0!</v>
      </c>
      <c r="EO458" s="195"/>
      <c r="EP458" s="196" t="e">
        <f>'2. SUHU &amp; FISIK TRAFO'!CY458</f>
        <v>#NAME?</v>
      </c>
      <c r="EQ458" s="168" t="e">
        <f t="shared" si="332"/>
        <v>#NAME?</v>
      </c>
      <c r="ER458" s="189" t="e">
        <f t="shared" si="328"/>
        <v>#NAME?</v>
      </c>
      <c r="ES458" s="195"/>
      <c r="ET458" s="447">
        <f t="shared" si="311"/>
        <v>0</v>
      </c>
      <c r="EU458" s="447">
        <f t="shared" si="329"/>
        <v>0</v>
      </c>
      <c r="EV458" s="448">
        <f t="shared" si="303"/>
        <v>0</v>
      </c>
      <c r="EW458" s="449">
        <f t="shared" si="330"/>
        <v>0</v>
      </c>
      <c r="EX458" s="721"/>
      <c r="EY458" s="447">
        <f t="shared" si="312"/>
        <v>0</v>
      </c>
      <c r="EZ458" s="447">
        <f t="shared" si="304"/>
        <v>0</v>
      </c>
      <c r="FA458" s="448">
        <f t="shared" si="313"/>
        <v>0</v>
      </c>
      <c r="FB458" s="449">
        <f t="shared" si="305"/>
        <v>0</v>
      </c>
      <c r="FC458" s="195"/>
      <c r="FD458" s="453">
        <f t="shared" si="306"/>
        <v>0</v>
      </c>
      <c r="FE458" s="454">
        <f t="shared" si="307"/>
        <v>144.50867052023122</v>
      </c>
      <c r="FF458" s="725">
        <f t="shared" si="308"/>
        <v>0</v>
      </c>
      <c r="FG458" s="202">
        <f t="shared" si="331"/>
        <v>0</v>
      </c>
    </row>
    <row r="459" spans="1:163">
      <c r="A459" s="347">
        <v>447</v>
      </c>
      <c r="B459" s="764" t="s">
        <v>2232</v>
      </c>
      <c r="C459" s="331" t="s">
        <v>2376</v>
      </c>
      <c r="D459" s="259" t="s">
        <v>2377</v>
      </c>
      <c r="E459" s="319" t="s">
        <v>2378</v>
      </c>
      <c r="F459" s="319" t="s">
        <v>2379</v>
      </c>
      <c r="G459" s="208" t="s">
        <v>204</v>
      </c>
      <c r="H459" s="214" t="s">
        <v>208</v>
      </c>
      <c r="I459" s="463" t="s">
        <v>2380</v>
      </c>
      <c r="J459" s="462" t="s">
        <v>2381</v>
      </c>
      <c r="K459" s="259" t="s">
        <v>315</v>
      </c>
      <c r="L459" s="259" t="s">
        <v>342</v>
      </c>
      <c r="M459" s="259">
        <v>100</v>
      </c>
      <c r="N459" s="259">
        <v>10233698</v>
      </c>
      <c r="O459" s="259">
        <v>2010</v>
      </c>
      <c r="P459" s="259" t="s">
        <v>316</v>
      </c>
      <c r="Q459" s="461">
        <v>0.76597222222222217</v>
      </c>
      <c r="R459" s="433">
        <v>44847</v>
      </c>
      <c r="S459" s="331" t="s">
        <v>318</v>
      </c>
      <c r="T459" s="331" t="s">
        <v>343</v>
      </c>
      <c r="U459" s="259">
        <v>2</v>
      </c>
      <c r="V459" s="259">
        <v>1</v>
      </c>
      <c r="W459" s="259">
        <v>3</v>
      </c>
      <c r="X459" s="259">
        <v>20000</v>
      </c>
      <c r="Y459" s="332">
        <v>411</v>
      </c>
      <c r="Z459" s="332">
        <v>407</v>
      </c>
      <c r="AA459" s="332">
        <v>408</v>
      </c>
      <c r="AB459" s="332">
        <v>235</v>
      </c>
      <c r="AC459" s="332">
        <v>236</v>
      </c>
      <c r="AD459" s="332">
        <v>235</v>
      </c>
      <c r="AE459" s="332">
        <v>74.5</v>
      </c>
      <c r="AF459" s="332">
        <v>43.7</v>
      </c>
      <c r="AG459" s="332">
        <v>33.6</v>
      </c>
      <c r="AH459" s="332">
        <v>45</v>
      </c>
      <c r="AI459" s="332">
        <v>76.8</v>
      </c>
      <c r="AJ459" s="332">
        <v>40.700000000000003</v>
      </c>
      <c r="AK459" s="332">
        <v>33.299999999999997</v>
      </c>
      <c r="AL459" s="332">
        <v>49.7</v>
      </c>
      <c r="AM459" s="332"/>
      <c r="AN459" s="332"/>
      <c r="AO459" s="332"/>
      <c r="AP459" s="332"/>
      <c r="AQ459" s="332"/>
      <c r="AR459" s="332"/>
      <c r="AS459" s="332"/>
      <c r="AT459" s="332"/>
      <c r="AU459" s="332"/>
      <c r="AV459" s="332"/>
      <c r="AW459" s="332"/>
      <c r="AX459" s="332"/>
      <c r="AY459" s="332">
        <v>0.88</v>
      </c>
      <c r="AZ459" s="332">
        <v>0.87</v>
      </c>
      <c r="BA459" s="332">
        <v>0.86</v>
      </c>
      <c r="BB459" s="261">
        <v>402</v>
      </c>
      <c r="BC459" s="261">
        <v>399</v>
      </c>
      <c r="BD459" s="261">
        <v>400</v>
      </c>
      <c r="BE459" s="261">
        <v>231</v>
      </c>
      <c r="BF459" s="261">
        <v>231</v>
      </c>
      <c r="BG459" s="261">
        <v>229</v>
      </c>
      <c r="BH459" s="261">
        <v>42.9</v>
      </c>
      <c r="BI459" s="261">
        <v>26.2</v>
      </c>
      <c r="BJ459" s="261">
        <v>31.1</v>
      </c>
      <c r="BK459" s="261">
        <v>20.9</v>
      </c>
      <c r="BL459" s="261">
        <v>42.4</v>
      </c>
      <c r="BM459" s="261">
        <v>26.5</v>
      </c>
      <c r="BN459" s="261">
        <v>28.6</v>
      </c>
      <c r="BO459" s="261">
        <v>17.8</v>
      </c>
      <c r="BP459" s="261"/>
      <c r="BQ459" s="261"/>
      <c r="BR459" s="261"/>
      <c r="BS459" s="261"/>
      <c r="BT459" s="261"/>
      <c r="BU459" s="261"/>
      <c r="BV459" s="261"/>
      <c r="BW459" s="261"/>
      <c r="BX459" s="261"/>
      <c r="BY459" s="261"/>
      <c r="BZ459" s="261"/>
      <c r="CA459" s="261"/>
      <c r="CB459" s="261">
        <v>0.87</v>
      </c>
      <c r="CC459" s="261">
        <v>0.88</v>
      </c>
      <c r="CD459" s="261">
        <v>0.86</v>
      </c>
      <c r="CE459" s="333"/>
      <c r="CF459" s="333"/>
      <c r="CG459" s="333"/>
      <c r="CH459" s="333"/>
      <c r="CI459" s="333"/>
      <c r="CJ459" s="333"/>
      <c r="CK459" s="333"/>
      <c r="CL459" s="333"/>
      <c r="CM459" s="333"/>
      <c r="CN459" s="333"/>
      <c r="CO459" s="333"/>
      <c r="CP459" s="333"/>
      <c r="CQ459" s="333"/>
      <c r="CR459" s="333"/>
      <c r="CS459" s="333"/>
      <c r="CT459" s="333"/>
      <c r="CU459" s="333"/>
      <c r="CV459" s="333"/>
      <c r="CW459" s="333"/>
      <c r="CX459" s="333"/>
      <c r="CY459" s="333"/>
      <c r="CZ459" s="333"/>
      <c r="DA459" s="333"/>
      <c r="DB459" s="374"/>
      <c r="DC459" s="154"/>
      <c r="DD459" s="179">
        <f t="shared" si="291"/>
        <v>141.44404944883968</v>
      </c>
      <c r="DE459" s="179">
        <f t="shared" si="292"/>
        <v>52.671003333333331</v>
      </c>
      <c r="DF459" s="179">
        <f t="shared" si="293"/>
        <v>30.895608666666668</v>
      </c>
      <c r="DG459" s="179">
        <f t="shared" si="294"/>
        <v>23.754976000000003</v>
      </c>
      <c r="DH459" s="180">
        <f t="shared" si="295"/>
        <v>74.5</v>
      </c>
      <c r="DI459" s="181">
        <f t="shared" si="314"/>
        <v>0</v>
      </c>
      <c r="DJ459" s="182">
        <f t="shared" si="309"/>
        <v>0</v>
      </c>
      <c r="DK459" s="182">
        <f t="shared" si="310"/>
        <v>1</v>
      </c>
      <c r="DL459" s="182">
        <f t="shared" si="315"/>
        <v>0</v>
      </c>
      <c r="DM459" s="182">
        <f t="shared" si="316"/>
        <v>0</v>
      </c>
      <c r="DN459" s="182">
        <f t="shared" si="317"/>
        <v>0</v>
      </c>
      <c r="DO459" s="182">
        <f t="shared" si="296"/>
        <v>0</v>
      </c>
      <c r="DP459" s="182">
        <f t="shared" si="297"/>
        <v>1</v>
      </c>
      <c r="DQ459" s="25">
        <f t="shared" si="298"/>
        <v>0</v>
      </c>
      <c r="DR459" s="169"/>
      <c r="DS459" s="166" t="str">
        <f t="shared" si="318"/>
        <v>A</v>
      </c>
      <c r="DT459" s="166" t="str">
        <f t="shared" si="319"/>
        <v>B</v>
      </c>
      <c r="DU459" s="167">
        <f t="shared" si="320"/>
        <v>2</v>
      </c>
      <c r="DV459" s="153" t="str">
        <f>VLOOKUP(M459,'Data Master kondisi'!$O$3:$P$11,2,FALSE)</f>
        <v>Z</v>
      </c>
      <c r="DW459" s="153">
        <f>LOOKUP(DV459,{"X","X","X","Y","Y","Y","Z","Z","Z"},{6,6,6,4,4,4,2,2,2})</f>
        <v>2</v>
      </c>
      <c r="DX459" s="153">
        <f t="shared" si="299"/>
        <v>1</v>
      </c>
      <c r="DY459" s="153">
        <f t="shared" si="321"/>
        <v>5</v>
      </c>
      <c r="DZ459" s="153" t="str">
        <f>VLOOKUP(G459,'Data Master class'!$A$5:$D$12,3,FALSE)</f>
        <v>A</v>
      </c>
      <c r="EA459" s="160" t="str">
        <f t="shared" si="322"/>
        <v>BAIK</v>
      </c>
      <c r="EB459" s="156"/>
      <c r="EC459" s="153">
        <f>VLOOKUP(G459,'Data Master class'!$A$5:$D$12,2,FALSE)</f>
        <v>5</v>
      </c>
      <c r="ED459" s="153" t="str">
        <f>VLOOKUP(H459,'Data Master class'!$E$5:$G$6,3,FALSE)</f>
        <v>X</v>
      </c>
      <c r="EE459" s="153">
        <f>VLOOKUP(H459,'Data Master class'!$E$5:$G$6,2,FALSE)</f>
        <v>2</v>
      </c>
      <c r="EF459" s="153">
        <f t="shared" si="323"/>
        <v>7</v>
      </c>
      <c r="EG459" s="153" t="str">
        <f t="shared" si="324"/>
        <v>CLASS 2</v>
      </c>
      <c r="EH459" s="153">
        <f t="shared" si="325"/>
        <v>12</v>
      </c>
      <c r="EI459" s="171"/>
      <c r="EJ459" s="441">
        <f t="shared" si="300"/>
        <v>0.47233201581027662</v>
      </c>
      <c r="EK459" s="441">
        <f t="shared" si="301"/>
        <v>0.13636363636363633</v>
      </c>
      <c r="EL459" s="441">
        <f t="shared" si="302"/>
        <v>0.33596837944664032</v>
      </c>
      <c r="EM459" s="442">
        <f t="shared" si="326"/>
        <v>0.31488801054018439</v>
      </c>
      <c r="EN459" s="443" t="str">
        <f t="shared" si="327"/>
        <v>BURUK</v>
      </c>
      <c r="EO459" s="195"/>
      <c r="EP459" s="196" t="e">
        <f>'2. SUHU &amp; FISIK TRAFO'!CY459</f>
        <v>#NAME?</v>
      </c>
      <c r="EQ459" s="168" t="e">
        <f t="shared" si="332"/>
        <v>#NAME?</v>
      </c>
      <c r="ER459" s="189" t="e">
        <f t="shared" si="328"/>
        <v>#NAME?</v>
      </c>
      <c r="ES459" s="195"/>
      <c r="ET459" s="447">
        <f t="shared" si="311"/>
        <v>35.716699999999996</v>
      </c>
      <c r="EU459" s="447">
        <f t="shared" si="329"/>
        <v>28.573359999999997</v>
      </c>
      <c r="EV459" s="448">
        <f t="shared" si="303"/>
        <v>35.716699999999996</v>
      </c>
      <c r="EW459" s="449" t="str">
        <f t="shared" si="330"/>
        <v>BAIK</v>
      </c>
      <c r="EX459" s="721"/>
      <c r="EY459" s="447">
        <f t="shared" si="312"/>
        <v>23.084</v>
      </c>
      <c r="EZ459" s="447">
        <f t="shared" si="304"/>
        <v>18.467200000000002</v>
      </c>
      <c r="FA459" s="448">
        <f t="shared" si="313"/>
        <v>23.084</v>
      </c>
      <c r="FB459" s="449" t="str">
        <f t="shared" si="305"/>
        <v>BAIK</v>
      </c>
      <c r="FC459" s="195"/>
      <c r="FD459" s="453">
        <f t="shared" si="306"/>
        <v>45</v>
      </c>
      <c r="FE459" s="454">
        <f t="shared" si="307"/>
        <v>144.50867052023122</v>
      </c>
      <c r="FF459" s="725">
        <f t="shared" si="308"/>
        <v>31.14</v>
      </c>
      <c r="FG459" s="202" t="str">
        <f t="shared" si="331"/>
        <v>BURUK</v>
      </c>
    </row>
    <row r="460" spans="1:163">
      <c r="A460" s="347">
        <v>448</v>
      </c>
      <c r="B460" s="764" t="s">
        <v>2232</v>
      </c>
      <c r="C460" s="331" t="s">
        <v>2382</v>
      </c>
      <c r="D460" s="259" t="s">
        <v>2377</v>
      </c>
      <c r="E460" s="319" t="s">
        <v>2378</v>
      </c>
      <c r="F460" s="319" t="s">
        <v>2379</v>
      </c>
      <c r="G460" s="208" t="s">
        <v>204</v>
      </c>
      <c r="H460" s="214" t="s">
        <v>208</v>
      </c>
      <c r="I460" s="463" t="s">
        <v>2383</v>
      </c>
      <c r="J460" s="462" t="s">
        <v>2384</v>
      </c>
      <c r="K460" s="259" t="s">
        <v>341</v>
      </c>
      <c r="L460" s="259" t="s">
        <v>342</v>
      </c>
      <c r="M460" s="259">
        <v>160</v>
      </c>
      <c r="N460" s="259">
        <v>10132516</v>
      </c>
      <c r="O460" s="259">
        <v>2010</v>
      </c>
      <c r="P460" s="259" t="s">
        <v>316</v>
      </c>
      <c r="Q460" s="461">
        <v>0.77916666666666667</v>
      </c>
      <c r="R460" s="433">
        <v>44847</v>
      </c>
      <c r="S460" s="331" t="s">
        <v>318</v>
      </c>
      <c r="T460" s="331" t="s">
        <v>343</v>
      </c>
      <c r="U460" s="259">
        <v>4</v>
      </c>
      <c r="V460" s="259">
        <v>2</v>
      </c>
      <c r="W460" s="259">
        <v>3</v>
      </c>
      <c r="X460" s="259">
        <v>20000</v>
      </c>
      <c r="Y460" s="332">
        <v>411</v>
      </c>
      <c r="Z460" s="332">
        <v>406</v>
      </c>
      <c r="AA460" s="332">
        <v>410</v>
      </c>
      <c r="AB460" s="332">
        <v>236</v>
      </c>
      <c r="AC460" s="332">
        <v>237</v>
      </c>
      <c r="AD460" s="332">
        <v>234</v>
      </c>
      <c r="AE460" s="332">
        <v>94.3</v>
      </c>
      <c r="AF460" s="332">
        <v>79.599999999999994</v>
      </c>
      <c r="AG460" s="332">
        <v>139.6</v>
      </c>
      <c r="AH460" s="332">
        <v>68.2</v>
      </c>
      <c r="AI460" s="332"/>
      <c r="AJ460" s="332"/>
      <c r="AK460" s="332"/>
      <c r="AL460" s="332"/>
      <c r="AM460" s="332"/>
      <c r="AN460" s="332"/>
      <c r="AO460" s="332"/>
      <c r="AP460" s="332"/>
      <c r="AQ460" s="332">
        <v>60</v>
      </c>
      <c r="AR460" s="332">
        <v>43.5</v>
      </c>
      <c r="AS460" s="332">
        <v>98.8</v>
      </c>
      <c r="AT460" s="332">
        <v>54.8</v>
      </c>
      <c r="AU460" s="332">
        <v>40.1</v>
      </c>
      <c r="AV460" s="332">
        <v>33.799999999999997</v>
      </c>
      <c r="AW460" s="332">
        <v>35.1</v>
      </c>
      <c r="AX460" s="332">
        <v>59.9</v>
      </c>
      <c r="AY460" s="332">
        <v>0.87</v>
      </c>
      <c r="AZ460" s="332">
        <v>0.88</v>
      </c>
      <c r="BA460" s="332">
        <v>0.86</v>
      </c>
      <c r="BB460" s="261">
        <v>405</v>
      </c>
      <c r="BC460" s="261">
        <v>404</v>
      </c>
      <c r="BD460" s="261">
        <v>401</v>
      </c>
      <c r="BE460" s="261">
        <v>232</v>
      </c>
      <c r="BF460" s="261">
        <v>234</v>
      </c>
      <c r="BG460" s="261">
        <v>231</v>
      </c>
      <c r="BH460" s="261">
        <v>69</v>
      </c>
      <c r="BI460" s="261">
        <v>47.7</v>
      </c>
      <c r="BJ460" s="261">
        <v>100.4</v>
      </c>
      <c r="BK460" s="261">
        <v>48.6</v>
      </c>
      <c r="BL460" s="261"/>
      <c r="BM460" s="261"/>
      <c r="BN460" s="261"/>
      <c r="BO460" s="261"/>
      <c r="BP460" s="261"/>
      <c r="BQ460" s="261"/>
      <c r="BR460" s="261"/>
      <c r="BS460" s="261"/>
      <c r="BT460" s="261">
        <v>36.4</v>
      </c>
      <c r="BU460" s="261">
        <v>25</v>
      </c>
      <c r="BV460" s="261">
        <v>69</v>
      </c>
      <c r="BW460" s="261">
        <v>37.6</v>
      </c>
      <c r="BX460" s="261">
        <v>32</v>
      </c>
      <c r="BY460" s="261">
        <v>24.2</v>
      </c>
      <c r="BZ460" s="261">
        <v>34.700000000000003</v>
      </c>
      <c r="CA460" s="261">
        <v>16.7</v>
      </c>
      <c r="CB460" s="261">
        <v>0.86</v>
      </c>
      <c r="CC460" s="261">
        <v>0.85</v>
      </c>
      <c r="CD460" s="261">
        <v>0.88</v>
      </c>
      <c r="CE460" s="333"/>
      <c r="CF460" s="333"/>
      <c r="CG460" s="333"/>
      <c r="CH460" s="333"/>
      <c r="CI460" s="333"/>
      <c r="CJ460" s="333"/>
      <c r="CK460" s="333"/>
      <c r="CL460" s="333"/>
      <c r="CM460" s="333"/>
      <c r="CN460" s="333"/>
      <c r="CO460" s="333"/>
      <c r="CP460" s="333"/>
      <c r="CQ460" s="333"/>
      <c r="CR460" s="333"/>
      <c r="CS460" s="333"/>
      <c r="CT460" s="333"/>
      <c r="CU460" s="333"/>
      <c r="CV460" s="333"/>
      <c r="CW460" s="333"/>
      <c r="CX460" s="333"/>
      <c r="CY460" s="333"/>
      <c r="CZ460" s="333"/>
      <c r="DA460" s="333"/>
      <c r="DB460" s="374"/>
      <c r="DC460" s="154"/>
      <c r="DD460" s="179">
        <f t="shared" si="291"/>
        <v>226.12603699987284</v>
      </c>
      <c r="DE460" s="179">
        <f t="shared" si="292"/>
        <v>41.702406874999994</v>
      </c>
      <c r="DF460" s="179">
        <f t="shared" si="293"/>
        <v>35.201607499999994</v>
      </c>
      <c r="DG460" s="179">
        <f t="shared" si="294"/>
        <v>61.735482499999982</v>
      </c>
      <c r="DH460" s="180">
        <f t="shared" si="295"/>
        <v>139.6</v>
      </c>
      <c r="DI460" s="181">
        <f t="shared" si="314"/>
        <v>0</v>
      </c>
      <c r="DJ460" s="182">
        <f t="shared" si="309"/>
        <v>0</v>
      </c>
      <c r="DK460" s="182">
        <f t="shared" si="310"/>
        <v>1</v>
      </c>
      <c r="DL460" s="182">
        <f t="shared" si="315"/>
        <v>0</v>
      </c>
      <c r="DM460" s="182">
        <f t="shared" si="316"/>
        <v>0</v>
      </c>
      <c r="DN460" s="182">
        <f t="shared" si="317"/>
        <v>0</v>
      </c>
      <c r="DO460" s="182">
        <f t="shared" si="296"/>
        <v>0</v>
      </c>
      <c r="DP460" s="182">
        <f t="shared" si="297"/>
        <v>1</v>
      </c>
      <c r="DQ460" s="25">
        <f t="shared" si="298"/>
        <v>0</v>
      </c>
      <c r="DR460" s="169"/>
      <c r="DS460" s="166" t="str">
        <f t="shared" si="318"/>
        <v>A</v>
      </c>
      <c r="DT460" s="166" t="str">
        <f t="shared" si="319"/>
        <v>B</v>
      </c>
      <c r="DU460" s="167">
        <f t="shared" si="320"/>
        <v>2</v>
      </c>
      <c r="DV460" s="153" t="str">
        <f>VLOOKUP(M460,'Data Master kondisi'!$O$3:$P$11,2,FALSE)</f>
        <v>Y</v>
      </c>
      <c r="DW460" s="153">
        <f>LOOKUP(DV460,{"X","X","X","Y","Y","Y","Z","Z","Z"},{6,6,6,4,4,4,2,2,2})</f>
        <v>4</v>
      </c>
      <c r="DX460" s="153">
        <f t="shared" si="299"/>
        <v>1</v>
      </c>
      <c r="DY460" s="153">
        <f t="shared" si="321"/>
        <v>7</v>
      </c>
      <c r="DZ460" s="153" t="str">
        <f>VLOOKUP(G460,'Data Master class'!$A$5:$D$12,3,FALSE)</f>
        <v>A</v>
      </c>
      <c r="EA460" s="160" t="str">
        <f t="shared" si="322"/>
        <v>CUKUP</v>
      </c>
      <c r="EB460" s="156"/>
      <c r="EC460" s="153">
        <f>VLOOKUP(G460,'Data Master class'!$A$5:$D$12,2,FALSE)</f>
        <v>5</v>
      </c>
      <c r="ED460" s="153" t="str">
        <f>VLOOKUP(H460,'Data Master class'!$E$5:$G$6,3,FALSE)</f>
        <v>X</v>
      </c>
      <c r="EE460" s="153">
        <f>VLOOKUP(H460,'Data Master class'!$E$5:$G$6,2,FALSE)</f>
        <v>2</v>
      </c>
      <c r="EF460" s="153">
        <f t="shared" si="323"/>
        <v>7</v>
      </c>
      <c r="EG460" s="153" t="str">
        <f t="shared" si="324"/>
        <v>CLASS 2</v>
      </c>
      <c r="EH460" s="153">
        <f t="shared" si="325"/>
        <v>14</v>
      </c>
      <c r="EI460" s="171"/>
      <c r="EJ460" s="441">
        <f t="shared" si="300"/>
        <v>9.7607655502392365E-2</v>
      </c>
      <c r="EK460" s="441">
        <f t="shared" si="301"/>
        <v>0.23827751196172253</v>
      </c>
      <c r="EL460" s="441">
        <f t="shared" si="302"/>
        <v>0.33588516746411479</v>
      </c>
      <c r="EM460" s="442">
        <f t="shared" si="326"/>
        <v>0.22392344497607655</v>
      </c>
      <c r="EN460" s="443" t="str">
        <f t="shared" si="327"/>
        <v>KURANG</v>
      </c>
      <c r="EO460" s="195"/>
      <c r="EP460" s="196" t="e">
        <f>'2. SUHU &amp; FISIK TRAFO'!CY460</f>
        <v>#NAME?</v>
      </c>
      <c r="EQ460" s="168" t="e">
        <f t="shared" si="332"/>
        <v>#NAME?</v>
      </c>
      <c r="ER460" s="189" t="e">
        <f t="shared" si="328"/>
        <v>#NAME?</v>
      </c>
      <c r="ES460" s="195"/>
      <c r="ET460" s="447">
        <f t="shared" si="311"/>
        <v>73.7864</v>
      </c>
      <c r="EU460" s="447">
        <f t="shared" si="329"/>
        <v>59.029120000000006</v>
      </c>
      <c r="EV460" s="448">
        <f t="shared" si="303"/>
        <v>46.116500000000002</v>
      </c>
      <c r="EW460" s="449" t="str">
        <f t="shared" si="330"/>
        <v>BAIK</v>
      </c>
      <c r="EX460" s="721"/>
      <c r="EY460" s="447">
        <f t="shared" si="312"/>
        <v>50.362200000000009</v>
      </c>
      <c r="EZ460" s="447">
        <f t="shared" si="304"/>
        <v>40.289760000000008</v>
      </c>
      <c r="FA460" s="448">
        <f t="shared" si="313"/>
        <v>31.476375000000008</v>
      </c>
      <c r="FB460" s="449" t="str">
        <f t="shared" si="305"/>
        <v>BAIK</v>
      </c>
      <c r="FC460" s="195"/>
      <c r="FD460" s="453">
        <f t="shared" si="306"/>
        <v>68.2</v>
      </c>
      <c r="FE460" s="454">
        <f t="shared" si="307"/>
        <v>231.21387283236993</v>
      </c>
      <c r="FF460" s="725">
        <f t="shared" si="308"/>
        <v>29.496500000000005</v>
      </c>
      <c r="FG460" s="202" t="str">
        <f t="shared" si="331"/>
        <v>BURUK</v>
      </c>
    </row>
    <row r="461" spans="1:163">
      <c r="A461" s="347">
        <v>449</v>
      </c>
      <c r="B461" s="764" t="s">
        <v>2232</v>
      </c>
      <c r="C461" s="331" t="s">
        <v>2385</v>
      </c>
      <c r="D461" s="259" t="s">
        <v>2377</v>
      </c>
      <c r="E461" s="319" t="s">
        <v>2378</v>
      </c>
      <c r="F461" s="319" t="s">
        <v>2379</v>
      </c>
      <c r="G461" s="208" t="s">
        <v>204</v>
      </c>
      <c r="H461" s="214" t="s">
        <v>208</v>
      </c>
      <c r="I461" s="463" t="s">
        <v>2386</v>
      </c>
      <c r="J461" s="462" t="s">
        <v>2387</v>
      </c>
      <c r="K461" s="259" t="s">
        <v>341</v>
      </c>
      <c r="L461" s="259" t="s">
        <v>371</v>
      </c>
      <c r="M461" s="259">
        <v>100</v>
      </c>
      <c r="N461" s="259" t="s">
        <v>2388</v>
      </c>
      <c r="O461" s="259">
        <v>2017</v>
      </c>
      <c r="P461" s="259" t="s">
        <v>316</v>
      </c>
      <c r="Q461" s="461">
        <v>0.79236111111111107</v>
      </c>
      <c r="R461" s="433">
        <v>44847</v>
      </c>
      <c r="S461" s="331" t="s">
        <v>318</v>
      </c>
      <c r="T461" s="331" t="s">
        <v>343</v>
      </c>
      <c r="U461" s="259">
        <v>4</v>
      </c>
      <c r="V461" s="259">
        <v>2</v>
      </c>
      <c r="W461" s="259">
        <v>3</v>
      </c>
      <c r="X461" s="259">
        <v>20000</v>
      </c>
      <c r="Y461" s="332">
        <v>410</v>
      </c>
      <c r="Z461" s="332">
        <v>406</v>
      </c>
      <c r="AA461" s="332">
        <v>407</v>
      </c>
      <c r="AB461" s="332">
        <v>235</v>
      </c>
      <c r="AC461" s="332">
        <v>235</v>
      </c>
      <c r="AD461" s="332">
        <v>233</v>
      </c>
      <c r="AE461" s="332">
        <v>96.8</v>
      </c>
      <c r="AF461" s="332">
        <v>99.5</v>
      </c>
      <c r="AG461" s="332">
        <v>102.1</v>
      </c>
      <c r="AH461" s="332">
        <v>44.2</v>
      </c>
      <c r="AI461" s="332">
        <v>0</v>
      </c>
      <c r="AJ461" s="332">
        <v>0.9</v>
      </c>
      <c r="AK461" s="332">
        <v>0.4</v>
      </c>
      <c r="AL461" s="332">
        <v>0.5</v>
      </c>
      <c r="AM461" s="332">
        <v>92</v>
      </c>
      <c r="AN461" s="332">
        <v>100.3</v>
      </c>
      <c r="AO461" s="332">
        <v>102.2</v>
      </c>
      <c r="AP461" s="332">
        <v>43.8</v>
      </c>
      <c r="AQ461" s="332"/>
      <c r="AR461" s="332"/>
      <c r="AS461" s="332"/>
      <c r="AT461" s="332"/>
      <c r="AU461" s="332"/>
      <c r="AV461" s="332"/>
      <c r="AW461" s="332"/>
      <c r="AX461" s="332"/>
      <c r="AY461" s="332">
        <v>0.88</v>
      </c>
      <c r="AZ461" s="332">
        <v>0.89</v>
      </c>
      <c r="BA461" s="332">
        <v>0.87</v>
      </c>
      <c r="BB461" s="261">
        <v>403</v>
      </c>
      <c r="BC461" s="261">
        <v>402</v>
      </c>
      <c r="BD461" s="261">
        <v>402</v>
      </c>
      <c r="BE461" s="261">
        <v>232</v>
      </c>
      <c r="BF461" s="261">
        <v>232</v>
      </c>
      <c r="BG461" s="261">
        <v>231</v>
      </c>
      <c r="BH461" s="261">
        <v>68.7</v>
      </c>
      <c r="BI461" s="261">
        <v>657</v>
      </c>
      <c r="BJ461" s="261">
        <v>63.4</v>
      </c>
      <c r="BK461" s="261">
        <v>14.4</v>
      </c>
      <c r="BL461" s="261">
        <v>0</v>
      </c>
      <c r="BM461" s="261">
        <v>0.6</v>
      </c>
      <c r="BN461" s="261">
        <v>0</v>
      </c>
      <c r="BO461" s="261">
        <v>0</v>
      </c>
      <c r="BP461" s="261">
        <v>64.7</v>
      </c>
      <c r="BQ461" s="261">
        <v>62.5</v>
      </c>
      <c r="BR461" s="261">
        <v>61.7</v>
      </c>
      <c r="BS461" s="261">
        <v>14.3</v>
      </c>
      <c r="BT461" s="261"/>
      <c r="BU461" s="261"/>
      <c r="BV461" s="261"/>
      <c r="BW461" s="261"/>
      <c r="BX461" s="261"/>
      <c r="BY461" s="261"/>
      <c r="BZ461" s="261"/>
      <c r="CA461" s="261"/>
      <c r="CB461" s="261">
        <v>0.88</v>
      </c>
      <c r="CC461" s="261">
        <v>0.86</v>
      </c>
      <c r="CD461" s="261">
        <v>0.85</v>
      </c>
      <c r="CE461" s="333"/>
      <c r="CF461" s="333"/>
      <c r="CG461" s="333"/>
      <c r="CH461" s="333"/>
      <c r="CI461" s="333"/>
      <c r="CJ461" s="333"/>
      <c r="CK461" s="333"/>
      <c r="CL461" s="333"/>
      <c r="CM461" s="333"/>
      <c r="CN461" s="333"/>
      <c r="CO461" s="333"/>
      <c r="CP461" s="333"/>
      <c r="CQ461" s="333"/>
      <c r="CR461" s="333"/>
      <c r="CS461" s="333"/>
      <c r="CT461" s="333"/>
      <c r="CU461" s="333"/>
      <c r="CV461" s="333"/>
      <c r="CW461" s="333"/>
      <c r="CX461" s="333"/>
      <c r="CY461" s="333"/>
      <c r="CZ461" s="333"/>
      <c r="DA461" s="333"/>
      <c r="DB461" s="374"/>
      <c r="DC461" s="154"/>
      <c r="DD461" s="179">
        <f t="shared" ref="DD461:DD524" si="333">((M461*1000)/(1.73*AVERAGE(Y461:AA461)))</f>
        <v>141.791009504724</v>
      </c>
      <c r="DE461" s="179">
        <f t="shared" ref="DE461:DE524" si="334">((AE461/((M461*1000)/(1.73*AVERAGE(Y461:AA461)))*100))</f>
        <v>68.26949066666667</v>
      </c>
      <c r="DF461" s="179">
        <f t="shared" ref="DF461:DF524" si="335">((AF461/((M461*1000)/(1.73*AVERAGE(Y461:AA461)))*100))</f>
        <v>70.173701666666659</v>
      </c>
      <c r="DG461" s="179">
        <f t="shared" ref="DG461:DG524" si="336">((AG461/((M461*1000)/(1.73*AVERAGE(Y461:AA461)))*100))</f>
        <v>72.007386333333329</v>
      </c>
      <c r="DH461" s="180">
        <f t="shared" ref="DH461:DH524" si="337">MAX(AE461:AG461)</f>
        <v>102.1</v>
      </c>
      <c r="DI461" s="181">
        <f t="shared" si="314"/>
        <v>0</v>
      </c>
      <c r="DJ461" s="182">
        <f t="shared" si="309"/>
        <v>0</v>
      </c>
      <c r="DK461" s="182">
        <f t="shared" si="310"/>
        <v>0</v>
      </c>
      <c r="DL461" s="182">
        <f t="shared" si="315"/>
        <v>1</v>
      </c>
      <c r="DM461" s="182">
        <f t="shared" si="316"/>
        <v>0</v>
      </c>
      <c r="DN461" s="182">
        <f t="shared" si="317"/>
        <v>0</v>
      </c>
      <c r="DO461" s="182">
        <f t="shared" ref="DO461:DO524" si="338">IF(ISERR(DH461/(M461/(1.732*0.001*MAX(Y461:AA461)))&lt;0.5),0,IF(DH461/(M461/(1.732*0.001*MAX(Y461:AA461)))&lt;0.5,1,0))</f>
        <v>0</v>
      </c>
      <c r="DP461" s="182">
        <f t="shared" ref="DP461:DP524" si="339">IF(ISERR(AND(DH461/(M461/(1.732*0.001*MAX(Y461:AA461)))&gt;0.5,DH461/(M461/(1.732*0.001*MAX(Y461:AA461)))&lt;0.8)),0,IF(AND(DH461/(M461/(1.732*0.001*MAX(Y461:AA461)))&gt;0.5,DH461/(M461/(1.732*0.001*MAX(Y461:AA461)))&lt;0.8),1,0))</f>
        <v>1</v>
      </c>
      <c r="DQ461" s="25">
        <f t="shared" ref="DQ461:DQ524" si="340">IF(ISERR(AND(DH461/(M461/(1.732*0.001*MAX(Y461:AA461)))&gt;=0.8,DH461/(M461/(1.732*0.001*MAX(Y461:AA461)))&lt;=1)),0,IF(AND(DH461/(M461/(1.732*0.001*MAX(Y461:AA461)))&gt;=0.8,DH461/(M461/(1.732*0.001*MAX(Y461:AA461)))&lt;=1),1,0))</f>
        <v>0</v>
      </c>
      <c r="DR461" s="169"/>
      <c r="DS461" s="166" t="str">
        <f t="shared" si="318"/>
        <v>B</v>
      </c>
      <c r="DT461" s="166" t="str">
        <f t="shared" si="319"/>
        <v>A</v>
      </c>
      <c r="DU461" s="167">
        <f t="shared" si="320"/>
        <v>4</v>
      </c>
      <c r="DV461" s="153" t="str">
        <f>VLOOKUP(M461,'Data Master kondisi'!$O$3:$P$11,2,FALSE)</f>
        <v>Z</v>
      </c>
      <c r="DW461" s="153">
        <f>LOOKUP(DV461,{"X","X","X","Y","Y","Y","Z","Z","Z"},{6,6,6,4,4,4,2,2,2})</f>
        <v>2</v>
      </c>
      <c r="DX461" s="153">
        <f t="shared" ref="DX461:DX524" si="341">IF(O461&gt;=2010,1,IF(AND(O461&lt;=2009,O461&gt;=2000),2,IF(AND(O461&lt;=1999,O461&gt;=1990),3,IF(AND(O461&lt;=1989,O461&gt;=1980),4,IF(AND(O461&lt;=1979,O461&gt;=1970),5,0)))))</f>
        <v>1</v>
      </c>
      <c r="DY461" s="153">
        <f t="shared" si="321"/>
        <v>7</v>
      </c>
      <c r="DZ461" s="153" t="str">
        <f>VLOOKUP(G461,'Data Master class'!$A$5:$D$12,3,FALSE)</f>
        <v>A</v>
      </c>
      <c r="EA461" s="160" t="str">
        <f t="shared" si="322"/>
        <v>CUKUP</v>
      </c>
      <c r="EB461" s="156"/>
      <c r="EC461" s="153">
        <f>VLOOKUP(G461,'Data Master class'!$A$5:$D$12,2,FALSE)</f>
        <v>5</v>
      </c>
      <c r="ED461" s="153" t="str">
        <f>VLOOKUP(H461,'Data Master class'!$E$5:$G$6,3,FALSE)</f>
        <v>X</v>
      </c>
      <c r="EE461" s="153">
        <f>VLOOKUP(H461,'Data Master class'!$E$5:$G$6,2,FALSE)</f>
        <v>2</v>
      </c>
      <c r="EF461" s="153">
        <f t="shared" si="323"/>
        <v>7</v>
      </c>
      <c r="EG461" s="153" t="str">
        <f t="shared" si="324"/>
        <v>CLASS 2</v>
      </c>
      <c r="EH461" s="153">
        <f t="shared" si="325"/>
        <v>14</v>
      </c>
      <c r="EI461" s="171"/>
      <c r="EJ461" s="441">
        <f t="shared" ref="EJ461:EJ524" si="342">ABS(AE461-AVERAGE(AE461:AG461))/((AE461+AF461+AG461)/3)</f>
        <v>2.6809651474530738E-2</v>
      </c>
      <c r="EK461" s="441">
        <f t="shared" ref="EK461:EK524" si="343">ABS(AF461-AVERAGE(AE461:AG461))/((AE461+AF461+AG461)/3)</f>
        <v>3.3512064343175927E-4</v>
      </c>
      <c r="EL461" s="441">
        <f t="shared" ref="EL461:EL524" si="344">ABS(AG461-AVERAGE(AE461:AG461))/((AE461+AF461+AG461)/3)</f>
        <v>2.6474530831099265E-2</v>
      </c>
      <c r="EM461" s="442">
        <f t="shared" si="326"/>
        <v>1.7873100983020588E-2</v>
      </c>
      <c r="EN461" s="443" t="str">
        <f t="shared" si="327"/>
        <v>BAIK</v>
      </c>
      <c r="EO461" s="195"/>
      <c r="EP461" s="196" t="e">
        <f>'2. SUHU &amp; FISIK TRAFO'!CY461</f>
        <v>#NAME?</v>
      </c>
      <c r="EQ461" s="168" t="e">
        <f t="shared" si="332"/>
        <v>#NAME?</v>
      </c>
      <c r="ER461" s="189" t="e">
        <f t="shared" si="328"/>
        <v>#NAME?</v>
      </c>
      <c r="ES461" s="195"/>
      <c r="ET461" s="447">
        <f t="shared" si="311"/>
        <v>69.919800000000009</v>
      </c>
      <c r="EU461" s="447">
        <f t="shared" si="329"/>
        <v>55.935840000000013</v>
      </c>
      <c r="EV461" s="448">
        <f t="shared" ref="EV461:EV524" si="345">(ET461/M461)*100</f>
        <v>69.919800000000009</v>
      </c>
      <c r="EW461" s="449" t="str">
        <f t="shared" si="330"/>
        <v>CUKUP</v>
      </c>
      <c r="EX461" s="721"/>
      <c r="EY461" s="447">
        <f t="shared" si="312"/>
        <v>183.0078</v>
      </c>
      <c r="EZ461" s="447">
        <f t="shared" ref="EZ461:EZ524" si="346">EY461*0.8</f>
        <v>146.40624</v>
      </c>
      <c r="FA461" s="448">
        <f t="shared" si="313"/>
        <v>183.0078</v>
      </c>
      <c r="FB461" s="449" t="str">
        <f t="shared" ref="FB461:FB524" si="347">IF(AND(FA461&gt;0,FA461&lt;60),"BAIK",IF(AND(FA461&gt;=60,FA461&lt;80),"CUKUP",IF(AND(FA461&gt;=80,FA461&lt;100),"KURANG",IF(AND(FA461&gt;=100),"BURUK",0))))</f>
        <v>BURUK</v>
      </c>
      <c r="FC461" s="195"/>
      <c r="FD461" s="453">
        <f t="shared" ref="FD461:FD524" si="348">AH461</f>
        <v>44.2</v>
      </c>
      <c r="FE461" s="454">
        <f t="shared" ref="FE461:FE524" si="349">M461/(1.73*400)*1000</f>
        <v>144.50867052023122</v>
      </c>
      <c r="FF461" s="725">
        <f t="shared" ref="FF461:FF524" si="350">FD461/(FE461)*100</f>
        <v>30.586400000000001</v>
      </c>
      <c r="FG461" s="202" t="str">
        <f t="shared" si="331"/>
        <v>BURUK</v>
      </c>
    </row>
    <row r="462" spans="1:163">
      <c r="A462" s="347">
        <v>450</v>
      </c>
      <c r="B462" s="764" t="s">
        <v>2232</v>
      </c>
      <c r="C462" s="331" t="s">
        <v>2389</v>
      </c>
      <c r="D462" s="259" t="s">
        <v>2390</v>
      </c>
      <c r="E462" s="319" t="s">
        <v>2378</v>
      </c>
      <c r="F462" s="319" t="s">
        <v>2379</v>
      </c>
      <c r="G462" s="208" t="s">
        <v>206</v>
      </c>
      <c r="H462" s="214" t="s">
        <v>208</v>
      </c>
      <c r="I462" s="463" t="s">
        <v>2391</v>
      </c>
      <c r="J462" s="462" t="s">
        <v>2392</v>
      </c>
      <c r="K462" s="259" t="s">
        <v>341</v>
      </c>
      <c r="L462" s="259" t="s">
        <v>371</v>
      </c>
      <c r="M462" s="259">
        <v>100</v>
      </c>
      <c r="N462" s="259" t="s">
        <v>2393</v>
      </c>
      <c r="O462" s="259">
        <v>2017</v>
      </c>
      <c r="P462" s="259" t="s">
        <v>316</v>
      </c>
      <c r="Q462" s="461">
        <v>0.82708333333333339</v>
      </c>
      <c r="R462" s="433">
        <v>44847</v>
      </c>
      <c r="S462" s="331" t="s">
        <v>318</v>
      </c>
      <c r="T462" s="331" t="s">
        <v>343</v>
      </c>
      <c r="U462" s="259">
        <v>4</v>
      </c>
      <c r="V462" s="259">
        <v>2</v>
      </c>
      <c r="W462" s="259">
        <v>3</v>
      </c>
      <c r="X462" s="259">
        <v>20000</v>
      </c>
      <c r="Y462" s="332">
        <v>413</v>
      </c>
      <c r="Z462" s="332">
        <v>409</v>
      </c>
      <c r="AA462" s="332">
        <v>410</v>
      </c>
      <c r="AB462" s="332">
        <v>238</v>
      </c>
      <c r="AC462" s="332">
        <v>237</v>
      </c>
      <c r="AD462" s="332">
        <v>235</v>
      </c>
      <c r="AE462" s="332">
        <v>38.6</v>
      </c>
      <c r="AF462" s="332">
        <v>24.9</v>
      </c>
      <c r="AG462" s="332">
        <v>66.7</v>
      </c>
      <c r="AH462" s="332">
        <v>44.3</v>
      </c>
      <c r="AI462" s="332">
        <v>33.9</v>
      </c>
      <c r="AJ462" s="332">
        <v>15.7</v>
      </c>
      <c r="AK462" s="332">
        <v>31.7</v>
      </c>
      <c r="AL462" s="332">
        <v>23</v>
      </c>
      <c r="AM462" s="332"/>
      <c r="AN462" s="332"/>
      <c r="AO462" s="332"/>
      <c r="AP462" s="332"/>
      <c r="AQ462" s="332">
        <v>4.4000000000000004</v>
      </c>
      <c r="AR462" s="332">
        <v>9.6999999999999993</v>
      </c>
      <c r="AS462" s="332">
        <v>32.5</v>
      </c>
      <c r="AT462" s="332">
        <v>27.7</v>
      </c>
      <c r="AU462" s="332"/>
      <c r="AV462" s="332"/>
      <c r="AW462" s="332"/>
      <c r="AX462" s="332"/>
      <c r="AY462" s="332">
        <v>0.86</v>
      </c>
      <c r="AZ462" s="332">
        <v>0.85</v>
      </c>
      <c r="BA462" s="332">
        <v>0.87</v>
      </c>
      <c r="BB462" s="261">
        <v>414</v>
      </c>
      <c r="BC462" s="261">
        <v>410</v>
      </c>
      <c r="BD462" s="261">
        <v>411</v>
      </c>
      <c r="BE462" s="261">
        <v>238</v>
      </c>
      <c r="BF462" s="261">
        <v>238</v>
      </c>
      <c r="BG462" s="261">
        <v>236</v>
      </c>
      <c r="BH462" s="261">
        <v>34.5</v>
      </c>
      <c r="BI462" s="261">
        <v>16.399999999999999</v>
      </c>
      <c r="BJ462" s="261">
        <v>46.2</v>
      </c>
      <c r="BK462" s="261">
        <v>25.8</v>
      </c>
      <c r="BL462" s="261">
        <v>30.3</v>
      </c>
      <c r="BM462" s="261">
        <v>10.8</v>
      </c>
      <c r="BN462" s="261">
        <v>20.6</v>
      </c>
      <c r="BO462" s="261">
        <v>16.600000000000001</v>
      </c>
      <c r="BP462" s="261"/>
      <c r="BQ462" s="261"/>
      <c r="BR462" s="261"/>
      <c r="BS462" s="261"/>
      <c r="BT462" s="261">
        <v>1.1000000000000001</v>
      </c>
      <c r="BU462" s="261">
        <v>6.1</v>
      </c>
      <c r="BV462" s="261">
        <v>23.8</v>
      </c>
      <c r="BW462" s="261">
        <v>19</v>
      </c>
      <c r="BX462" s="261"/>
      <c r="BY462" s="261"/>
      <c r="BZ462" s="261"/>
      <c r="CA462" s="261"/>
      <c r="CB462" s="261">
        <v>0.86</v>
      </c>
      <c r="CC462" s="261">
        <v>0.88</v>
      </c>
      <c r="CD462" s="261">
        <v>0.87</v>
      </c>
      <c r="CE462" s="333"/>
      <c r="CF462" s="333"/>
      <c r="CG462" s="333"/>
      <c r="CH462" s="333"/>
      <c r="CI462" s="333"/>
      <c r="CJ462" s="333"/>
      <c r="CK462" s="333"/>
      <c r="CL462" s="333"/>
      <c r="CM462" s="333"/>
      <c r="CN462" s="333"/>
      <c r="CO462" s="333"/>
      <c r="CP462" s="333"/>
      <c r="CQ462" s="333"/>
      <c r="CR462" s="333"/>
      <c r="CS462" s="333"/>
      <c r="CT462" s="333"/>
      <c r="CU462" s="333"/>
      <c r="CV462" s="333"/>
      <c r="CW462" s="333"/>
      <c r="CX462" s="333"/>
      <c r="CY462" s="333"/>
      <c r="CZ462" s="333"/>
      <c r="DA462" s="333"/>
      <c r="DB462" s="374"/>
      <c r="DC462" s="48"/>
      <c r="DD462" s="179">
        <f t="shared" si="333"/>
        <v>140.75519855866676</v>
      </c>
      <c r="DE462" s="179">
        <f t="shared" si="334"/>
        <v>27.423498666666667</v>
      </c>
      <c r="DF462" s="179">
        <f t="shared" si="335"/>
        <v>17.690287999999999</v>
      </c>
      <c r="DG462" s="179">
        <f t="shared" si="336"/>
        <v>47.387237333333339</v>
      </c>
      <c r="DH462" s="180">
        <f t="shared" si="337"/>
        <v>66.7</v>
      </c>
      <c r="DI462" s="181">
        <f t="shared" si="314"/>
        <v>0</v>
      </c>
      <c r="DJ462" s="182">
        <f t="shared" ref="DJ462:DJ525" si="351">IF(AND(EV462&lt;=25),1,0)</f>
        <v>0</v>
      </c>
      <c r="DK462" s="182">
        <f t="shared" ref="DK462:DK525" si="352">IF(AND(EV462&gt;25,EV462&lt;=50),1,0)</f>
        <v>1</v>
      </c>
      <c r="DL462" s="182">
        <f t="shared" si="315"/>
        <v>0</v>
      </c>
      <c r="DM462" s="182">
        <f t="shared" si="316"/>
        <v>0</v>
      </c>
      <c r="DN462" s="182">
        <f t="shared" si="317"/>
        <v>0</v>
      </c>
      <c r="DO462" s="182">
        <f t="shared" si="338"/>
        <v>1</v>
      </c>
      <c r="DP462" s="182">
        <f t="shared" si="339"/>
        <v>0</v>
      </c>
      <c r="DQ462" s="25">
        <f t="shared" si="340"/>
        <v>0</v>
      </c>
      <c r="DR462" s="169"/>
      <c r="DS462" s="166" t="str">
        <f t="shared" si="318"/>
        <v>A</v>
      </c>
      <c r="DT462" s="166" t="str">
        <f t="shared" si="319"/>
        <v>B</v>
      </c>
      <c r="DU462" s="167">
        <f t="shared" si="320"/>
        <v>2</v>
      </c>
      <c r="DV462" s="153" t="str">
        <f>VLOOKUP(M462,'Data Master kondisi'!$O$3:$P$11,2,FALSE)</f>
        <v>Z</v>
      </c>
      <c r="DW462" s="153">
        <f>LOOKUP(DV462,{"X","X","X","Y","Y","Y","Z","Z","Z"},{6,6,6,4,4,4,2,2,2})</f>
        <v>2</v>
      </c>
      <c r="DX462" s="153">
        <f t="shared" si="341"/>
        <v>1</v>
      </c>
      <c r="DY462" s="153">
        <f t="shared" si="321"/>
        <v>5</v>
      </c>
      <c r="DZ462" s="153" t="str">
        <f>VLOOKUP(G462,'Data Master class'!$A$5:$D$12,3,FALSE)</f>
        <v>B</v>
      </c>
      <c r="EA462" s="160" t="str">
        <f t="shared" si="322"/>
        <v>BAIK</v>
      </c>
      <c r="EB462" s="156"/>
      <c r="EC462" s="153">
        <f>VLOOKUP(G462,'Data Master class'!$A$5:$D$12,2,FALSE)</f>
        <v>3</v>
      </c>
      <c r="ED462" s="153" t="str">
        <f>VLOOKUP(H462,'Data Master class'!$E$5:$G$6,3,FALSE)</f>
        <v>X</v>
      </c>
      <c r="EE462" s="153">
        <f>VLOOKUP(H462,'Data Master class'!$E$5:$G$6,2,FALSE)</f>
        <v>2</v>
      </c>
      <c r="EF462" s="153">
        <f t="shared" si="323"/>
        <v>5</v>
      </c>
      <c r="EG462" s="153" t="str">
        <f t="shared" si="324"/>
        <v>CLASS 3</v>
      </c>
      <c r="EH462" s="153">
        <f t="shared" si="325"/>
        <v>10</v>
      </c>
      <c r="EI462" s="171"/>
      <c r="EJ462" s="441">
        <f t="shared" si="342"/>
        <v>0.11059907834101376</v>
      </c>
      <c r="EK462" s="441">
        <f t="shared" si="343"/>
        <v>0.42626728110599083</v>
      </c>
      <c r="EL462" s="441">
        <f t="shared" si="344"/>
        <v>0.53686635944700467</v>
      </c>
      <c r="EM462" s="442">
        <f t="shared" si="326"/>
        <v>0.3579109062980031</v>
      </c>
      <c r="EN462" s="443" t="str">
        <f t="shared" si="327"/>
        <v>BURUK</v>
      </c>
      <c r="EO462" s="195"/>
      <c r="EP462" s="196" t="e">
        <f>'2. SUHU &amp; FISIK TRAFO'!CY462</f>
        <v>#NAME?</v>
      </c>
      <c r="EQ462" s="168" t="e">
        <f t="shared" si="332"/>
        <v>#NAME?</v>
      </c>
      <c r="ER462" s="189" t="e">
        <f t="shared" si="328"/>
        <v>#NAME?</v>
      </c>
      <c r="ES462" s="195"/>
      <c r="ET462" s="447">
        <f t="shared" ref="ET462:ET525" si="353">((AB462*AE462)+(AC462*AF462)+(AD462*AG462))*0.001</f>
        <v>30.762599999999999</v>
      </c>
      <c r="EU462" s="447">
        <f t="shared" si="329"/>
        <v>24.61008</v>
      </c>
      <c r="EV462" s="448">
        <f t="shared" si="345"/>
        <v>30.762600000000003</v>
      </c>
      <c r="EW462" s="449" t="str">
        <f t="shared" si="330"/>
        <v>BAIK</v>
      </c>
      <c r="EX462" s="721"/>
      <c r="EY462" s="447">
        <f t="shared" ref="EY462:EY525" si="354">((BE462*BH462)+(BF462*BI462)+(BG462*BJ462))*0.001</f>
        <v>23.017400000000002</v>
      </c>
      <c r="EZ462" s="447">
        <f t="shared" si="346"/>
        <v>18.413920000000001</v>
      </c>
      <c r="FA462" s="448">
        <f t="shared" ref="FA462:FA525" si="355">(EY462/M462)*100</f>
        <v>23.017400000000002</v>
      </c>
      <c r="FB462" s="449" t="str">
        <f t="shared" si="347"/>
        <v>BAIK</v>
      </c>
      <c r="FC462" s="195"/>
      <c r="FD462" s="453">
        <f t="shared" si="348"/>
        <v>44.3</v>
      </c>
      <c r="FE462" s="454">
        <f t="shared" si="349"/>
        <v>144.50867052023122</v>
      </c>
      <c r="FF462" s="725">
        <f t="shared" si="350"/>
        <v>30.655599999999993</v>
      </c>
      <c r="FG462" s="202" t="str">
        <f t="shared" si="331"/>
        <v>BURUK</v>
      </c>
    </row>
    <row r="463" spans="1:163">
      <c r="A463" s="347">
        <v>451</v>
      </c>
      <c r="B463" s="764" t="s">
        <v>2232</v>
      </c>
      <c r="C463" s="331" t="s">
        <v>2394</v>
      </c>
      <c r="D463" s="259" t="s">
        <v>2390</v>
      </c>
      <c r="E463" s="319" t="s">
        <v>2378</v>
      </c>
      <c r="F463" s="319" t="s">
        <v>2379</v>
      </c>
      <c r="G463" s="208" t="s">
        <v>206</v>
      </c>
      <c r="H463" s="214" t="s">
        <v>208</v>
      </c>
      <c r="I463" s="463" t="s">
        <v>2395</v>
      </c>
      <c r="J463" s="462" t="s">
        <v>2396</v>
      </c>
      <c r="K463" s="259" t="s">
        <v>341</v>
      </c>
      <c r="L463" s="259" t="s">
        <v>371</v>
      </c>
      <c r="M463" s="259">
        <v>100</v>
      </c>
      <c r="N463" s="259" t="s">
        <v>2397</v>
      </c>
      <c r="O463" s="259">
        <v>2017</v>
      </c>
      <c r="P463" s="259" t="s">
        <v>316</v>
      </c>
      <c r="Q463" s="461">
        <v>0.84236111111111101</v>
      </c>
      <c r="R463" s="433">
        <v>44847</v>
      </c>
      <c r="S463" s="331" t="s">
        <v>318</v>
      </c>
      <c r="T463" s="331" t="s">
        <v>343</v>
      </c>
      <c r="U463" s="259">
        <v>4</v>
      </c>
      <c r="V463" s="259">
        <v>2</v>
      </c>
      <c r="W463" s="259">
        <v>3</v>
      </c>
      <c r="X463" s="259">
        <v>20000</v>
      </c>
      <c r="Y463" s="332">
        <v>415</v>
      </c>
      <c r="Z463" s="332">
        <v>412</v>
      </c>
      <c r="AA463" s="332">
        <v>413</v>
      </c>
      <c r="AB463" s="332">
        <v>239</v>
      </c>
      <c r="AC463" s="332">
        <v>238</v>
      </c>
      <c r="AD463" s="332">
        <v>237</v>
      </c>
      <c r="AE463" s="332">
        <v>9.4</v>
      </c>
      <c r="AF463" s="332">
        <v>7.4</v>
      </c>
      <c r="AG463" s="332">
        <v>11.3</v>
      </c>
      <c r="AH463" s="332">
        <v>6.3</v>
      </c>
      <c r="AI463" s="332">
        <v>0</v>
      </c>
      <c r="AJ463" s="332">
        <v>0</v>
      </c>
      <c r="AK463" s="332">
        <v>0</v>
      </c>
      <c r="AL463" s="332">
        <v>0</v>
      </c>
      <c r="AM463" s="332"/>
      <c r="AN463" s="332"/>
      <c r="AO463" s="332"/>
      <c r="AP463" s="332"/>
      <c r="AQ463" s="332"/>
      <c r="AR463" s="332"/>
      <c r="AS463" s="332"/>
      <c r="AT463" s="332"/>
      <c r="AU463" s="332">
        <v>10.6</v>
      </c>
      <c r="AV463" s="332">
        <v>7.2</v>
      </c>
      <c r="AW463" s="332">
        <v>9.6</v>
      </c>
      <c r="AX463" s="332">
        <v>5.8</v>
      </c>
      <c r="AY463" s="332">
        <v>0.86</v>
      </c>
      <c r="AZ463" s="332">
        <v>0.85</v>
      </c>
      <c r="BA463" s="332">
        <v>0.85</v>
      </c>
      <c r="BB463" s="261">
        <v>413</v>
      </c>
      <c r="BC463" s="261">
        <v>411</v>
      </c>
      <c r="BD463" s="261">
        <v>412</v>
      </c>
      <c r="BE463" s="261">
        <v>238</v>
      </c>
      <c r="BF463" s="261">
        <v>238</v>
      </c>
      <c r="BG463" s="261">
        <v>237</v>
      </c>
      <c r="BH463" s="261">
        <v>10.4</v>
      </c>
      <c r="BI463" s="261">
        <v>3.4</v>
      </c>
      <c r="BJ463" s="261">
        <v>7.8</v>
      </c>
      <c r="BK463" s="261">
        <v>7.5</v>
      </c>
      <c r="BL463" s="261">
        <v>0</v>
      </c>
      <c r="BM463" s="261">
        <v>0</v>
      </c>
      <c r="BN463" s="261">
        <v>0</v>
      </c>
      <c r="BO463" s="261">
        <v>0</v>
      </c>
      <c r="BP463" s="261"/>
      <c r="BQ463" s="261"/>
      <c r="BR463" s="261"/>
      <c r="BS463" s="261"/>
      <c r="BT463" s="261"/>
      <c r="BU463" s="261"/>
      <c r="BV463" s="261"/>
      <c r="BW463" s="261"/>
      <c r="BX463" s="261">
        <v>11.5</v>
      </c>
      <c r="BY463" s="261">
        <v>3.3</v>
      </c>
      <c r="BZ463" s="261">
        <v>7.3</v>
      </c>
      <c r="CA463" s="261">
        <v>6.4</v>
      </c>
      <c r="CB463" s="261">
        <v>0.85</v>
      </c>
      <c r="CC463" s="261">
        <v>0.87</v>
      </c>
      <c r="CD463" s="261">
        <v>0.86</v>
      </c>
      <c r="CE463" s="333"/>
      <c r="CF463" s="333"/>
      <c r="CG463" s="333"/>
      <c r="CH463" s="333"/>
      <c r="CI463" s="333"/>
      <c r="CJ463" s="333"/>
      <c r="CK463" s="333"/>
      <c r="CL463" s="333"/>
      <c r="CM463" s="333"/>
      <c r="CN463" s="333"/>
      <c r="CO463" s="333"/>
      <c r="CP463" s="333"/>
      <c r="CQ463" s="333"/>
      <c r="CR463" s="333"/>
      <c r="CS463" s="333"/>
      <c r="CT463" s="333"/>
      <c r="CU463" s="333"/>
      <c r="CV463" s="333"/>
      <c r="CW463" s="333"/>
      <c r="CX463" s="333"/>
      <c r="CY463" s="333"/>
      <c r="CZ463" s="333"/>
      <c r="DA463" s="333"/>
      <c r="DB463" s="374"/>
      <c r="DC463" s="48"/>
      <c r="DD463" s="179">
        <f t="shared" si="333"/>
        <v>139.84710050344958</v>
      </c>
      <c r="DE463" s="179">
        <f t="shared" si="334"/>
        <v>6.7216266666666664</v>
      </c>
      <c r="DF463" s="179">
        <f t="shared" si="335"/>
        <v>5.2914933333333334</v>
      </c>
      <c r="DG463" s="179">
        <f t="shared" si="336"/>
        <v>8.0802533333333333</v>
      </c>
      <c r="DH463" s="180">
        <f t="shared" si="337"/>
        <v>11.3</v>
      </c>
      <c r="DI463" s="181">
        <f t="shared" si="314"/>
        <v>0</v>
      </c>
      <c r="DJ463" s="182">
        <f t="shared" si="351"/>
        <v>1</v>
      </c>
      <c r="DK463" s="182">
        <f t="shared" si="352"/>
        <v>0</v>
      </c>
      <c r="DL463" s="182">
        <f t="shared" si="315"/>
        <v>0</v>
      </c>
      <c r="DM463" s="182">
        <f t="shared" si="316"/>
        <v>0</v>
      </c>
      <c r="DN463" s="182">
        <f t="shared" si="317"/>
        <v>0</v>
      </c>
      <c r="DO463" s="182">
        <f t="shared" si="338"/>
        <v>1</v>
      </c>
      <c r="DP463" s="182">
        <f t="shared" si="339"/>
        <v>0</v>
      </c>
      <c r="DQ463" s="25">
        <f t="shared" si="340"/>
        <v>0</v>
      </c>
      <c r="DR463" s="169"/>
      <c r="DS463" s="166" t="str">
        <f t="shared" si="318"/>
        <v>A</v>
      </c>
      <c r="DT463" s="166" t="str">
        <f t="shared" si="319"/>
        <v>A</v>
      </c>
      <c r="DU463" s="167">
        <f t="shared" si="320"/>
        <v>1</v>
      </c>
      <c r="DV463" s="153" t="str">
        <f>VLOOKUP(M463,'Data Master kondisi'!$O$3:$P$11,2,FALSE)</f>
        <v>Z</v>
      </c>
      <c r="DW463" s="153">
        <f>LOOKUP(DV463,{"X","X","X","Y","Y","Y","Z","Z","Z"},{6,6,6,4,4,4,2,2,2})</f>
        <v>2</v>
      </c>
      <c r="DX463" s="153">
        <f t="shared" si="341"/>
        <v>1</v>
      </c>
      <c r="DY463" s="153">
        <f t="shared" si="321"/>
        <v>4</v>
      </c>
      <c r="DZ463" s="153" t="str">
        <f>VLOOKUP(G463,'Data Master class'!$A$5:$D$12,3,FALSE)</f>
        <v>B</v>
      </c>
      <c r="EA463" s="160" t="str">
        <f t="shared" si="322"/>
        <v>BAIK</v>
      </c>
      <c r="EB463" s="156"/>
      <c r="EC463" s="153">
        <f>VLOOKUP(G463,'Data Master class'!$A$5:$D$12,2,FALSE)</f>
        <v>3</v>
      </c>
      <c r="ED463" s="153" t="str">
        <f>VLOOKUP(H463,'Data Master class'!$E$5:$G$6,3,FALSE)</f>
        <v>X</v>
      </c>
      <c r="EE463" s="153">
        <f>VLOOKUP(H463,'Data Master class'!$E$5:$G$6,2,FALSE)</f>
        <v>2</v>
      </c>
      <c r="EF463" s="153">
        <f t="shared" si="323"/>
        <v>5</v>
      </c>
      <c r="EG463" s="153" t="str">
        <f t="shared" si="324"/>
        <v>CLASS 3</v>
      </c>
      <c r="EH463" s="153">
        <f t="shared" si="325"/>
        <v>9</v>
      </c>
      <c r="EI463" s="171"/>
      <c r="EJ463" s="441">
        <f t="shared" si="342"/>
        <v>3.5587188612099517E-3</v>
      </c>
      <c r="EK463" s="441">
        <f t="shared" si="343"/>
        <v>0.20996441281138789</v>
      </c>
      <c r="EL463" s="441">
        <f t="shared" si="344"/>
        <v>0.20640569395017794</v>
      </c>
      <c r="EM463" s="442">
        <f t="shared" si="326"/>
        <v>0.13997627520759193</v>
      </c>
      <c r="EN463" s="443" t="str">
        <f t="shared" si="327"/>
        <v>CUKUP</v>
      </c>
      <c r="EO463" s="195"/>
      <c r="EP463" s="196" t="e">
        <f>'2. SUHU &amp; FISIK TRAFO'!CY463</f>
        <v>#NAME?</v>
      </c>
      <c r="EQ463" s="168" t="e">
        <f t="shared" si="332"/>
        <v>#NAME?</v>
      </c>
      <c r="ER463" s="189" t="e">
        <f t="shared" si="328"/>
        <v>#NAME?</v>
      </c>
      <c r="ES463" s="195"/>
      <c r="ET463" s="447">
        <f t="shared" si="353"/>
        <v>6.6859000000000011</v>
      </c>
      <c r="EU463" s="447">
        <f t="shared" si="329"/>
        <v>5.348720000000001</v>
      </c>
      <c r="EV463" s="448">
        <f t="shared" si="345"/>
        <v>6.685900000000002</v>
      </c>
      <c r="EW463" s="449" t="str">
        <f t="shared" si="330"/>
        <v>BAIK</v>
      </c>
      <c r="EX463" s="721"/>
      <c r="EY463" s="447">
        <f t="shared" si="354"/>
        <v>5.133</v>
      </c>
      <c r="EZ463" s="447">
        <f t="shared" si="346"/>
        <v>4.1063999999999998</v>
      </c>
      <c r="FA463" s="448">
        <f t="shared" si="355"/>
        <v>5.133</v>
      </c>
      <c r="FB463" s="449" t="str">
        <f t="shared" si="347"/>
        <v>BAIK</v>
      </c>
      <c r="FC463" s="195"/>
      <c r="FD463" s="453">
        <f t="shared" si="348"/>
        <v>6.3</v>
      </c>
      <c r="FE463" s="454">
        <f t="shared" si="349"/>
        <v>144.50867052023122</v>
      </c>
      <c r="FF463" s="725">
        <f t="shared" si="350"/>
        <v>4.3595999999999995</v>
      </c>
      <c r="FG463" s="202" t="str">
        <f t="shared" si="331"/>
        <v>BAIK</v>
      </c>
    </row>
    <row r="464" spans="1:163">
      <c r="A464" s="347">
        <v>452</v>
      </c>
      <c r="B464" s="764" t="s">
        <v>2232</v>
      </c>
      <c r="C464" s="331" t="s">
        <v>2398</v>
      </c>
      <c r="D464" s="259" t="s">
        <v>2017</v>
      </c>
      <c r="E464" s="319" t="s">
        <v>2378</v>
      </c>
      <c r="F464" s="319" t="s">
        <v>2379</v>
      </c>
      <c r="G464" s="208" t="s">
        <v>206</v>
      </c>
      <c r="H464" s="214" t="s">
        <v>208</v>
      </c>
      <c r="I464" s="463" t="s">
        <v>2399</v>
      </c>
      <c r="J464" s="462" t="s">
        <v>2400</v>
      </c>
      <c r="K464" s="259" t="s">
        <v>315</v>
      </c>
      <c r="L464" s="259" t="s">
        <v>388</v>
      </c>
      <c r="M464" s="259">
        <v>100</v>
      </c>
      <c r="N464" s="259">
        <v>12034480</v>
      </c>
      <c r="O464" s="259">
        <v>2012</v>
      </c>
      <c r="P464" s="259" t="s">
        <v>316</v>
      </c>
      <c r="Q464" s="461">
        <v>0.84444444444444444</v>
      </c>
      <c r="R464" s="433">
        <v>44846</v>
      </c>
      <c r="S464" s="331" t="s">
        <v>318</v>
      </c>
      <c r="T464" s="331" t="s">
        <v>343</v>
      </c>
      <c r="U464" s="259">
        <v>3</v>
      </c>
      <c r="V464" s="259">
        <v>2</v>
      </c>
      <c r="W464" s="259">
        <v>3</v>
      </c>
      <c r="X464" s="259">
        <v>20000</v>
      </c>
      <c r="Y464" s="332">
        <v>411</v>
      </c>
      <c r="Z464" s="332">
        <v>408</v>
      </c>
      <c r="AA464" s="332">
        <v>411</v>
      </c>
      <c r="AB464" s="332">
        <v>236</v>
      </c>
      <c r="AC464" s="332">
        <v>238</v>
      </c>
      <c r="AD464" s="332">
        <v>235</v>
      </c>
      <c r="AE464" s="332">
        <v>33.5</v>
      </c>
      <c r="AF464" s="332">
        <v>2.4</v>
      </c>
      <c r="AG464" s="332">
        <v>39</v>
      </c>
      <c r="AH464" s="332">
        <v>29.7</v>
      </c>
      <c r="AI464" s="332">
        <v>28.5</v>
      </c>
      <c r="AJ464" s="332">
        <v>0</v>
      </c>
      <c r="AK464" s="332">
        <v>35.5</v>
      </c>
      <c r="AL464" s="332">
        <v>28.7</v>
      </c>
      <c r="AM464" s="332"/>
      <c r="AN464" s="332"/>
      <c r="AO464" s="332"/>
      <c r="AP464" s="332"/>
      <c r="AQ464" s="332">
        <v>6</v>
      </c>
      <c r="AR464" s="332">
        <v>1</v>
      </c>
      <c r="AS464" s="332">
        <v>0</v>
      </c>
      <c r="AT464" s="332">
        <v>5.9</v>
      </c>
      <c r="AU464" s="332"/>
      <c r="AV464" s="332"/>
      <c r="AW464" s="332"/>
      <c r="AX464" s="332"/>
      <c r="AY464" s="332">
        <v>0.86</v>
      </c>
      <c r="AZ464" s="332">
        <v>0.85</v>
      </c>
      <c r="BA464" s="332">
        <v>0.86</v>
      </c>
      <c r="BB464" s="261">
        <v>412</v>
      </c>
      <c r="BC464" s="261">
        <v>411</v>
      </c>
      <c r="BD464" s="261">
        <v>409</v>
      </c>
      <c r="BE464" s="261">
        <v>234</v>
      </c>
      <c r="BF464" s="261">
        <v>238</v>
      </c>
      <c r="BG464" s="261">
        <v>236</v>
      </c>
      <c r="BH464" s="261">
        <v>22.5</v>
      </c>
      <c r="BI464" s="261">
        <v>0</v>
      </c>
      <c r="BJ464" s="261">
        <v>25.3</v>
      </c>
      <c r="BK464" s="261">
        <v>21.3</v>
      </c>
      <c r="BL464" s="261">
        <v>19.600000000000001</v>
      </c>
      <c r="BM464" s="261">
        <v>0</v>
      </c>
      <c r="BN464" s="261">
        <v>25.4</v>
      </c>
      <c r="BO464" s="261">
        <v>20.6</v>
      </c>
      <c r="BP464" s="261"/>
      <c r="BQ464" s="261"/>
      <c r="BR464" s="261"/>
      <c r="BS464" s="261"/>
      <c r="BT464" s="261">
        <v>3.4</v>
      </c>
      <c r="BU464" s="261">
        <v>0</v>
      </c>
      <c r="BV464" s="261">
        <v>0</v>
      </c>
      <c r="BW464" s="261">
        <v>3.2</v>
      </c>
      <c r="BX464" s="261"/>
      <c r="BY464" s="261"/>
      <c r="BZ464" s="261"/>
      <c r="CA464" s="261"/>
      <c r="CB464" s="261">
        <v>0.87</v>
      </c>
      <c r="CC464" s="261">
        <v>0.86</v>
      </c>
      <c r="CD464" s="261">
        <v>0.85</v>
      </c>
      <c r="CE464" s="333"/>
      <c r="CF464" s="333"/>
      <c r="CG464" s="333"/>
      <c r="CH464" s="333"/>
      <c r="CI464" s="333"/>
      <c r="CJ464" s="333"/>
      <c r="CK464" s="333"/>
      <c r="CL464" s="333"/>
      <c r="CM464" s="333"/>
      <c r="CN464" s="333"/>
      <c r="CO464" s="333"/>
      <c r="CP464" s="333"/>
      <c r="CQ464" s="333"/>
      <c r="CR464" s="333"/>
      <c r="CS464" s="333"/>
      <c r="CT464" s="333"/>
      <c r="CU464" s="333"/>
      <c r="CV464" s="333"/>
      <c r="CW464" s="333"/>
      <c r="CX464" s="333"/>
      <c r="CY464" s="333"/>
      <c r="CZ464" s="333"/>
      <c r="DA464" s="333"/>
      <c r="DB464" s="374"/>
      <c r="DC464" s="154"/>
      <c r="DD464" s="179">
        <f t="shared" si="333"/>
        <v>140.98406880022557</v>
      </c>
      <c r="DE464" s="179">
        <f t="shared" si="334"/>
        <v>23.76155</v>
      </c>
      <c r="DF464" s="179">
        <f t="shared" si="335"/>
        <v>1.7023199999999998</v>
      </c>
      <c r="DG464" s="179">
        <f t="shared" si="336"/>
        <v>27.662700000000001</v>
      </c>
      <c r="DH464" s="180">
        <f t="shared" si="337"/>
        <v>39</v>
      </c>
      <c r="DI464" s="181">
        <f t="shared" si="314"/>
        <v>0</v>
      </c>
      <c r="DJ464" s="182">
        <f t="shared" si="351"/>
        <v>1</v>
      </c>
      <c r="DK464" s="182">
        <f t="shared" si="352"/>
        <v>0</v>
      </c>
      <c r="DL464" s="182">
        <f t="shared" si="315"/>
        <v>0</v>
      </c>
      <c r="DM464" s="182">
        <f t="shared" si="316"/>
        <v>0</v>
      </c>
      <c r="DN464" s="182">
        <f t="shared" si="317"/>
        <v>0</v>
      </c>
      <c r="DO464" s="182">
        <f t="shared" si="338"/>
        <v>1</v>
      </c>
      <c r="DP464" s="182">
        <f t="shared" si="339"/>
        <v>0</v>
      </c>
      <c r="DQ464" s="25">
        <f t="shared" si="340"/>
        <v>0</v>
      </c>
      <c r="DR464" s="169"/>
      <c r="DS464" s="166" t="str">
        <f t="shared" si="318"/>
        <v>A</v>
      </c>
      <c r="DT464" s="166" t="str">
        <f t="shared" si="319"/>
        <v>C</v>
      </c>
      <c r="DU464" s="167">
        <f t="shared" si="320"/>
        <v>3</v>
      </c>
      <c r="DV464" s="153" t="str">
        <f>VLOOKUP(M464,'Data Master kondisi'!$O$3:$P$11,2,FALSE)</f>
        <v>Z</v>
      </c>
      <c r="DW464" s="153">
        <f>LOOKUP(DV464,{"X","X","X","Y","Y","Y","Z","Z","Z"},{6,6,6,4,4,4,2,2,2})</f>
        <v>2</v>
      </c>
      <c r="DX464" s="153">
        <f t="shared" si="341"/>
        <v>1</v>
      </c>
      <c r="DY464" s="153">
        <f t="shared" si="321"/>
        <v>6</v>
      </c>
      <c r="DZ464" s="153" t="str">
        <f>VLOOKUP(G464,'Data Master class'!$A$5:$D$12,3,FALSE)</f>
        <v>B</v>
      </c>
      <c r="EA464" s="160" t="str">
        <f t="shared" si="322"/>
        <v>CUKUP</v>
      </c>
      <c r="EB464" s="156"/>
      <c r="EC464" s="153">
        <f>VLOOKUP(G464,'Data Master class'!$A$5:$D$12,2,FALSE)</f>
        <v>3</v>
      </c>
      <c r="ED464" s="153" t="str">
        <f>VLOOKUP(H464,'Data Master class'!$E$5:$G$6,3,FALSE)</f>
        <v>X</v>
      </c>
      <c r="EE464" s="153">
        <f>VLOOKUP(H464,'Data Master class'!$E$5:$G$6,2,FALSE)</f>
        <v>2</v>
      </c>
      <c r="EF464" s="153">
        <f t="shared" si="323"/>
        <v>5</v>
      </c>
      <c r="EG464" s="153" t="str">
        <f t="shared" si="324"/>
        <v>CLASS 3</v>
      </c>
      <c r="EH464" s="153">
        <f t="shared" si="325"/>
        <v>11</v>
      </c>
      <c r="EI464" s="171"/>
      <c r="EJ464" s="441">
        <f t="shared" si="342"/>
        <v>0.34178905206942578</v>
      </c>
      <c r="EK464" s="441">
        <f t="shared" si="343"/>
        <v>0.90387182910547403</v>
      </c>
      <c r="EL464" s="441">
        <f t="shared" si="344"/>
        <v>0.56208277703604792</v>
      </c>
      <c r="EM464" s="442">
        <f t="shared" si="326"/>
        <v>0.60258121940364917</v>
      </c>
      <c r="EN464" s="443" t="str">
        <f t="shared" si="327"/>
        <v>BURUK</v>
      </c>
      <c r="EO464" s="195"/>
      <c r="EP464" s="196" t="e">
        <f>'2. SUHU &amp; FISIK TRAFO'!CY464</f>
        <v>#NAME?</v>
      </c>
      <c r="EQ464" s="168" t="e">
        <f t="shared" si="332"/>
        <v>#NAME?</v>
      </c>
      <c r="ER464" s="189" t="e">
        <f t="shared" si="328"/>
        <v>#NAME?</v>
      </c>
      <c r="ES464" s="195"/>
      <c r="ET464" s="447">
        <f t="shared" si="353"/>
        <v>17.642200000000003</v>
      </c>
      <c r="EU464" s="447">
        <f t="shared" si="329"/>
        <v>14.113760000000003</v>
      </c>
      <c r="EV464" s="448">
        <f t="shared" si="345"/>
        <v>17.642200000000003</v>
      </c>
      <c r="EW464" s="449" t="str">
        <f t="shared" si="330"/>
        <v>BAIK</v>
      </c>
      <c r="EX464" s="721"/>
      <c r="EY464" s="447">
        <f t="shared" si="354"/>
        <v>11.235799999999999</v>
      </c>
      <c r="EZ464" s="447">
        <f t="shared" si="346"/>
        <v>8.9886400000000002</v>
      </c>
      <c r="FA464" s="448">
        <f t="shared" si="355"/>
        <v>11.235799999999999</v>
      </c>
      <c r="FB464" s="449" t="str">
        <f t="shared" si="347"/>
        <v>BAIK</v>
      </c>
      <c r="FC464" s="195"/>
      <c r="FD464" s="453">
        <f t="shared" si="348"/>
        <v>29.7</v>
      </c>
      <c r="FE464" s="454">
        <f t="shared" si="349"/>
        <v>144.50867052023122</v>
      </c>
      <c r="FF464" s="725">
        <f t="shared" si="350"/>
        <v>20.552399999999999</v>
      </c>
      <c r="FG464" s="202" t="str">
        <f t="shared" si="331"/>
        <v>BURUK</v>
      </c>
    </row>
    <row r="465" spans="1:163">
      <c r="A465" s="347">
        <v>453</v>
      </c>
      <c r="B465" s="764" t="s">
        <v>2232</v>
      </c>
      <c r="C465" s="331" t="s">
        <v>2401</v>
      </c>
      <c r="D465" s="259" t="s">
        <v>1255</v>
      </c>
      <c r="E465" s="319" t="s">
        <v>2378</v>
      </c>
      <c r="F465" s="319" t="s">
        <v>1256</v>
      </c>
      <c r="G465" s="208" t="s">
        <v>206</v>
      </c>
      <c r="H465" s="214" t="s">
        <v>208</v>
      </c>
      <c r="I465" s="463" t="s">
        <v>2402</v>
      </c>
      <c r="J465" s="462" t="s">
        <v>2403</v>
      </c>
      <c r="K465" s="259" t="s">
        <v>341</v>
      </c>
      <c r="L465" s="259" t="s">
        <v>342</v>
      </c>
      <c r="M465" s="259">
        <v>100</v>
      </c>
      <c r="N465" s="259">
        <v>194304421</v>
      </c>
      <c r="O465" s="259">
        <v>2019</v>
      </c>
      <c r="P465" s="259" t="s">
        <v>316</v>
      </c>
      <c r="Q465" s="461">
        <v>0.76597222222222217</v>
      </c>
      <c r="R465" s="433">
        <v>44846</v>
      </c>
      <c r="S465" s="331" t="s">
        <v>318</v>
      </c>
      <c r="T465" s="331" t="s">
        <v>343</v>
      </c>
      <c r="U465" s="259"/>
      <c r="V465" s="259">
        <v>2</v>
      </c>
      <c r="W465" s="259">
        <v>3</v>
      </c>
      <c r="X465" s="259">
        <v>20000</v>
      </c>
      <c r="Y465" s="332">
        <v>409</v>
      </c>
      <c r="Z465" s="332">
        <v>407</v>
      </c>
      <c r="AA465" s="332">
        <v>408</v>
      </c>
      <c r="AB465" s="332">
        <v>235</v>
      </c>
      <c r="AC465" s="332">
        <v>235</v>
      </c>
      <c r="AD465" s="332">
        <v>234</v>
      </c>
      <c r="AE465" s="332">
        <v>18.8</v>
      </c>
      <c r="AF465" s="332">
        <v>6.9</v>
      </c>
      <c r="AG465" s="332">
        <v>2.2999999999999998</v>
      </c>
      <c r="AH465" s="332">
        <v>13.8</v>
      </c>
      <c r="AI465" s="332">
        <v>11.3</v>
      </c>
      <c r="AJ465" s="332">
        <v>6.6</v>
      </c>
      <c r="AK465" s="332">
        <v>0</v>
      </c>
      <c r="AL465" s="332">
        <v>9.4</v>
      </c>
      <c r="AM465" s="332">
        <v>5.7</v>
      </c>
      <c r="AN465" s="332">
        <v>0</v>
      </c>
      <c r="AO465" s="332">
        <v>3.4</v>
      </c>
      <c r="AP465" s="332">
        <v>6.9</v>
      </c>
      <c r="AQ465" s="332"/>
      <c r="AR465" s="332"/>
      <c r="AS465" s="332"/>
      <c r="AT465" s="332"/>
      <c r="AU465" s="332"/>
      <c r="AV465" s="332"/>
      <c r="AW465" s="332"/>
      <c r="AX465" s="332"/>
      <c r="AY465" s="332">
        <v>0.86</v>
      </c>
      <c r="AZ465" s="332">
        <v>0.85</v>
      </c>
      <c r="BA465" s="332">
        <v>0.87</v>
      </c>
      <c r="BB465" s="261">
        <v>416</v>
      </c>
      <c r="BC465" s="261">
        <v>415</v>
      </c>
      <c r="BD465" s="261">
        <v>415</v>
      </c>
      <c r="BE465" s="261">
        <v>239</v>
      </c>
      <c r="BF465" s="261">
        <v>240</v>
      </c>
      <c r="BG465" s="261">
        <v>239</v>
      </c>
      <c r="BH465" s="261">
        <v>17.2</v>
      </c>
      <c r="BI465" s="261">
        <v>6.1</v>
      </c>
      <c r="BJ465" s="261">
        <v>0.8</v>
      </c>
      <c r="BK465" s="261">
        <v>16.100000000000001</v>
      </c>
      <c r="BL465" s="261">
        <v>10.9</v>
      </c>
      <c r="BM465" s="261">
        <v>5.8</v>
      </c>
      <c r="BN465" s="261">
        <v>0</v>
      </c>
      <c r="BO465" s="261">
        <v>11.6</v>
      </c>
      <c r="BP465" s="261">
        <v>5.9</v>
      </c>
      <c r="BQ465" s="261">
        <v>0</v>
      </c>
      <c r="BR465" s="261">
        <v>0.8</v>
      </c>
      <c r="BS465" s="261">
        <v>5.0999999999999996</v>
      </c>
      <c r="BT465" s="261"/>
      <c r="BU465" s="261"/>
      <c r="BV465" s="261"/>
      <c r="BW465" s="261"/>
      <c r="BX465" s="261"/>
      <c r="BY465" s="261"/>
      <c r="BZ465" s="261"/>
      <c r="CA465" s="261"/>
      <c r="CB465" s="261">
        <v>0.86</v>
      </c>
      <c r="CC465" s="261">
        <v>0.87</v>
      </c>
      <c r="CD465" s="261">
        <v>0.85</v>
      </c>
      <c r="CE465" s="333"/>
      <c r="CF465" s="333"/>
      <c r="CG465" s="333"/>
      <c r="CH465" s="333"/>
      <c r="CI465" s="333"/>
      <c r="CJ465" s="333"/>
      <c r="CK465" s="333"/>
      <c r="CL465" s="333"/>
      <c r="CM465" s="333"/>
      <c r="CN465" s="333"/>
      <c r="CO465" s="333"/>
      <c r="CP465" s="333"/>
      <c r="CQ465" s="333"/>
      <c r="CR465" s="333"/>
      <c r="CS465" s="333"/>
      <c r="CT465" s="333"/>
      <c r="CU465" s="333"/>
      <c r="CV465" s="333"/>
      <c r="CW465" s="333"/>
      <c r="CX465" s="333"/>
      <c r="CY465" s="333"/>
      <c r="CZ465" s="333"/>
      <c r="DA465" s="333"/>
      <c r="DB465" s="374"/>
      <c r="DC465" s="154"/>
      <c r="DD465" s="179">
        <f t="shared" si="333"/>
        <v>141.67516717669727</v>
      </c>
      <c r="DE465" s="179">
        <f t="shared" si="334"/>
        <v>13.269791999999999</v>
      </c>
      <c r="DF465" s="179">
        <f t="shared" si="335"/>
        <v>4.8702960000000006</v>
      </c>
      <c r="DG465" s="179">
        <f t="shared" si="336"/>
        <v>1.623432</v>
      </c>
      <c r="DH465" s="180">
        <f t="shared" si="337"/>
        <v>18.8</v>
      </c>
      <c r="DI465" s="181">
        <f t="shared" si="314"/>
        <v>0</v>
      </c>
      <c r="DJ465" s="182">
        <f t="shared" si="351"/>
        <v>1</v>
      </c>
      <c r="DK465" s="182">
        <f t="shared" si="352"/>
        <v>0</v>
      </c>
      <c r="DL465" s="182">
        <f t="shared" si="315"/>
        <v>0</v>
      </c>
      <c r="DM465" s="182">
        <f t="shared" si="316"/>
        <v>0</v>
      </c>
      <c r="DN465" s="182">
        <f t="shared" si="317"/>
        <v>0</v>
      </c>
      <c r="DO465" s="182">
        <f t="shared" si="338"/>
        <v>1</v>
      </c>
      <c r="DP465" s="182">
        <f t="shared" si="339"/>
        <v>0</v>
      </c>
      <c r="DQ465" s="25">
        <f t="shared" si="340"/>
        <v>0</v>
      </c>
      <c r="DR465" s="169"/>
      <c r="DS465" s="166" t="str">
        <f t="shared" si="318"/>
        <v>A</v>
      </c>
      <c r="DT465" s="166" t="str">
        <f t="shared" si="319"/>
        <v>C</v>
      </c>
      <c r="DU465" s="167">
        <f t="shared" si="320"/>
        <v>3</v>
      </c>
      <c r="DV465" s="153" t="str">
        <f>VLOOKUP(M465,'Data Master kondisi'!$O$3:$P$11,2,FALSE)</f>
        <v>Z</v>
      </c>
      <c r="DW465" s="153">
        <f>LOOKUP(DV465,{"X","X","X","Y","Y","Y","Z","Z","Z"},{6,6,6,4,4,4,2,2,2})</f>
        <v>2</v>
      </c>
      <c r="DX465" s="153">
        <f t="shared" si="341"/>
        <v>1</v>
      </c>
      <c r="DY465" s="153">
        <f t="shared" si="321"/>
        <v>6</v>
      </c>
      <c r="DZ465" s="153" t="str">
        <f>VLOOKUP(G465,'Data Master class'!$A$5:$D$12,3,FALSE)</f>
        <v>B</v>
      </c>
      <c r="EA465" s="160" t="str">
        <f t="shared" si="322"/>
        <v>CUKUP</v>
      </c>
      <c r="EB465" s="156"/>
      <c r="EC465" s="153">
        <f>VLOOKUP(G465,'Data Master class'!$A$5:$D$12,2,FALSE)</f>
        <v>3</v>
      </c>
      <c r="ED465" s="153" t="str">
        <f>VLOOKUP(H465,'Data Master class'!$E$5:$G$6,3,FALSE)</f>
        <v>X</v>
      </c>
      <c r="EE465" s="153">
        <f>VLOOKUP(H465,'Data Master class'!$E$5:$G$6,2,FALSE)</f>
        <v>2</v>
      </c>
      <c r="EF465" s="153">
        <f t="shared" si="323"/>
        <v>5</v>
      </c>
      <c r="EG465" s="153" t="str">
        <f t="shared" si="324"/>
        <v>CLASS 3</v>
      </c>
      <c r="EH465" s="153">
        <f t="shared" si="325"/>
        <v>11</v>
      </c>
      <c r="EI465" s="171"/>
      <c r="EJ465" s="441">
        <f t="shared" si="342"/>
        <v>1.0142857142857142</v>
      </c>
      <c r="EK465" s="441">
        <f t="shared" si="343"/>
        <v>0.26071428571428573</v>
      </c>
      <c r="EL465" s="441">
        <f t="shared" si="344"/>
        <v>0.75357142857142856</v>
      </c>
      <c r="EM465" s="442">
        <f t="shared" si="326"/>
        <v>0.67619047619047612</v>
      </c>
      <c r="EN465" s="443" t="str">
        <f t="shared" si="327"/>
        <v>BURUK</v>
      </c>
      <c r="EO465" s="195"/>
      <c r="EP465" s="196" t="e">
        <f>'2. SUHU &amp; FISIK TRAFO'!CY465</f>
        <v>#NAME?</v>
      </c>
      <c r="EQ465" s="168" t="e">
        <f t="shared" si="332"/>
        <v>#NAME?</v>
      </c>
      <c r="ER465" s="189" t="e">
        <f t="shared" si="328"/>
        <v>#NAME?</v>
      </c>
      <c r="ES465" s="195"/>
      <c r="ET465" s="447">
        <f t="shared" si="353"/>
        <v>6.5777000000000001</v>
      </c>
      <c r="EU465" s="447">
        <f t="shared" si="329"/>
        <v>5.2621600000000006</v>
      </c>
      <c r="EV465" s="448">
        <f t="shared" si="345"/>
        <v>6.5777000000000001</v>
      </c>
      <c r="EW465" s="449" t="str">
        <f t="shared" si="330"/>
        <v>BAIK</v>
      </c>
      <c r="EX465" s="721"/>
      <c r="EY465" s="447">
        <f t="shared" si="354"/>
        <v>5.766</v>
      </c>
      <c r="EZ465" s="447">
        <f t="shared" si="346"/>
        <v>4.6128</v>
      </c>
      <c r="FA465" s="448">
        <f t="shared" si="355"/>
        <v>5.766</v>
      </c>
      <c r="FB465" s="449" t="str">
        <f t="shared" si="347"/>
        <v>BAIK</v>
      </c>
      <c r="FC465" s="195"/>
      <c r="FD465" s="453">
        <f t="shared" si="348"/>
        <v>13.8</v>
      </c>
      <c r="FE465" s="454">
        <f t="shared" si="349"/>
        <v>144.50867052023122</v>
      </c>
      <c r="FF465" s="725">
        <f t="shared" si="350"/>
        <v>9.5495999999999999</v>
      </c>
      <c r="FG465" s="202" t="str">
        <f t="shared" si="331"/>
        <v>BAIK</v>
      </c>
    </row>
    <row r="466" spans="1:163">
      <c r="A466" s="347">
        <v>454</v>
      </c>
      <c r="B466" s="764" t="s">
        <v>2232</v>
      </c>
      <c r="C466" s="331" t="s">
        <v>2404</v>
      </c>
      <c r="D466" s="259" t="s">
        <v>2017</v>
      </c>
      <c r="E466" s="319" t="s">
        <v>2378</v>
      </c>
      <c r="F466" s="319" t="s">
        <v>2405</v>
      </c>
      <c r="G466" s="208" t="s">
        <v>206</v>
      </c>
      <c r="H466" s="214" t="s">
        <v>208</v>
      </c>
      <c r="I466" s="463" t="s">
        <v>2406</v>
      </c>
      <c r="J466" s="462" t="s">
        <v>2407</v>
      </c>
      <c r="K466" s="259" t="s">
        <v>341</v>
      </c>
      <c r="L466" s="259" t="s">
        <v>585</v>
      </c>
      <c r="M466" s="259">
        <v>100</v>
      </c>
      <c r="N466" s="259">
        <v>88518</v>
      </c>
      <c r="O466" s="259">
        <v>1997</v>
      </c>
      <c r="P466" s="259" t="s">
        <v>316</v>
      </c>
      <c r="Q466" s="461">
        <v>0.78125</v>
      </c>
      <c r="R466" s="433">
        <v>44846</v>
      </c>
      <c r="S466" s="331" t="s">
        <v>318</v>
      </c>
      <c r="T466" s="331" t="s">
        <v>343</v>
      </c>
      <c r="U466" s="259">
        <v>4</v>
      </c>
      <c r="V466" s="259">
        <v>2</v>
      </c>
      <c r="W466" s="259">
        <v>3</v>
      </c>
      <c r="X466" s="259">
        <v>20000</v>
      </c>
      <c r="Y466" s="332">
        <v>406</v>
      </c>
      <c r="Z466" s="332">
        <v>408</v>
      </c>
      <c r="AA466" s="332">
        <v>411</v>
      </c>
      <c r="AB466" s="332">
        <v>233</v>
      </c>
      <c r="AC466" s="332">
        <v>235</v>
      </c>
      <c r="AD466" s="332">
        <v>237</v>
      </c>
      <c r="AE466" s="332">
        <v>84.5</v>
      </c>
      <c r="AF466" s="332">
        <v>44.5</v>
      </c>
      <c r="AG466" s="332">
        <v>57.5</v>
      </c>
      <c r="AH466" s="332">
        <v>42.3</v>
      </c>
      <c r="AI466" s="332">
        <v>41.1</v>
      </c>
      <c r="AJ466" s="332">
        <v>27</v>
      </c>
      <c r="AK466" s="332">
        <v>16.899999999999999</v>
      </c>
      <c r="AL466" s="332">
        <v>25.1</v>
      </c>
      <c r="AM466" s="332">
        <v>42.6</v>
      </c>
      <c r="AN466" s="332">
        <v>16.5</v>
      </c>
      <c r="AO466" s="332">
        <v>33.799999999999997</v>
      </c>
      <c r="AP466" s="332">
        <v>10</v>
      </c>
      <c r="AQ466" s="332"/>
      <c r="AR466" s="332"/>
      <c r="AS466" s="332"/>
      <c r="AT466" s="332"/>
      <c r="AU466" s="332"/>
      <c r="AV466" s="332"/>
      <c r="AW466" s="332"/>
      <c r="AX466" s="332"/>
      <c r="AY466" s="332">
        <v>0.86</v>
      </c>
      <c r="AZ466" s="332">
        <v>0.85</v>
      </c>
      <c r="BA466" s="332">
        <v>0.85</v>
      </c>
      <c r="BB466" s="261">
        <v>410</v>
      </c>
      <c r="BC466" s="261">
        <v>414</v>
      </c>
      <c r="BD466" s="261">
        <v>412</v>
      </c>
      <c r="BE466" s="261">
        <v>236</v>
      </c>
      <c r="BF466" s="261">
        <v>237</v>
      </c>
      <c r="BG466" s="261">
        <v>239</v>
      </c>
      <c r="BH466" s="261">
        <v>64.400000000000006</v>
      </c>
      <c r="BI466" s="261">
        <v>39.4</v>
      </c>
      <c r="BJ466" s="261">
        <v>33.700000000000003</v>
      </c>
      <c r="BK466" s="261">
        <v>30.2</v>
      </c>
      <c r="BL466" s="261">
        <v>35.6</v>
      </c>
      <c r="BM466" s="261">
        <v>22.3</v>
      </c>
      <c r="BN466" s="261">
        <v>11.5</v>
      </c>
      <c r="BO466" s="261">
        <v>20.3</v>
      </c>
      <c r="BP466" s="261">
        <v>35</v>
      </c>
      <c r="BQ466" s="261">
        <v>15.3</v>
      </c>
      <c r="BR466" s="261">
        <v>22.5</v>
      </c>
      <c r="BS466" s="261">
        <v>6.7</v>
      </c>
      <c r="BT466" s="261"/>
      <c r="BU466" s="261"/>
      <c r="BV466" s="261"/>
      <c r="BW466" s="261"/>
      <c r="BX466" s="261"/>
      <c r="BY466" s="261"/>
      <c r="BZ466" s="261"/>
      <c r="CA466" s="261"/>
      <c r="CB466" s="261">
        <v>0.86</v>
      </c>
      <c r="CC466" s="261">
        <v>0.87</v>
      </c>
      <c r="CD466" s="261">
        <v>0.85</v>
      </c>
      <c r="CE466" s="333"/>
      <c r="CF466" s="333"/>
      <c r="CG466" s="333"/>
      <c r="CH466" s="333"/>
      <c r="CI466" s="333"/>
      <c r="CJ466" s="333"/>
      <c r="CK466" s="333"/>
      <c r="CL466" s="333"/>
      <c r="CM466" s="333"/>
      <c r="CN466" s="333"/>
      <c r="CO466" s="333"/>
      <c r="CP466" s="333"/>
      <c r="CQ466" s="333"/>
      <c r="CR466" s="333"/>
      <c r="CS466" s="333"/>
      <c r="CT466" s="333"/>
      <c r="CU466" s="333"/>
      <c r="CV466" s="333"/>
      <c r="CW466" s="333"/>
      <c r="CX466" s="333"/>
      <c r="CY466" s="333"/>
      <c r="CZ466" s="333"/>
      <c r="DA466" s="333"/>
      <c r="DB466" s="374"/>
      <c r="DC466" s="154"/>
      <c r="DD466" s="179">
        <f t="shared" si="333"/>
        <v>141.55951397900202</v>
      </c>
      <c r="DE466" s="179">
        <f t="shared" si="334"/>
        <v>59.692208333333326</v>
      </c>
      <c r="DF466" s="179">
        <f t="shared" si="335"/>
        <v>31.435541666666662</v>
      </c>
      <c r="DG466" s="179">
        <f t="shared" si="336"/>
        <v>40.618958333333325</v>
      </c>
      <c r="DH466" s="180">
        <f t="shared" si="337"/>
        <v>84.5</v>
      </c>
      <c r="DI466" s="181">
        <f t="shared" si="314"/>
        <v>0</v>
      </c>
      <c r="DJ466" s="182">
        <f t="shared" si="351"/>
        <v>0</v>
      </c>
      <c r="DK466" s="182">
        <f t="shared" si="352"/>
        <v>1</v>
      </c>
      <c r="DL466" s="182">
        <f t="shared" si="315"/>
        <v>0</v>
      </c>
      <c r="DM466" s="182">
        <f t="shared" si="316"/>
        <v>0</v>
      </c>
      <c r="DN466" s="182">
        <f t="shared" si="317"/>
        <v>0</v>
      </c>
      <c r="DO466" s="182">
        <f t="shared" si="338"/>
        <v>0</v>
      </c>
      <c r="DP466" s="182">
        <f t="shared" si="339"/>
        <v>1</v>
      </c>
      <c r="DQ466" s="25">
        <f t="shared" si="340"/>
        <v>0</v>
      </c>
      <c r="DR466" s="169"/>
      <c r="DS466" s="166" t="str">
        <f t="shared" si="318"/>
        <v>A</v>
      </c>
      <c r="DT466" s="166" t="str">
        <f t="shared" si="319"/>
        <v>B</v>
      </c>
      <c r="DU466" s="167">
        <f t="shared" si="320"/>
        <v>2</v>
      </c>
      <c r="DV466" s="153" t="str">
        <f>VLOOKUP(M466,'Data Master kondisi'!$O$3:$P$11,2,FALSE)</f>
        <v>Z</v>
      </c>
      <c r="DW466" s="153">
        <f>LOOKUP(DV466,{"X","X","X","Y","Y","Y","Z","Z","Z"},{6,6,6,4,4,4,2,2,2})</f>
        <v>2</v>
      </c>
      <c r="DX466" s="153">
        <f t="shared" si="341"/>
        <v>3</v>
      </c>
      <c r="DY466" s="153">
        <f t="shared" si="321"/>
        <v>7</v>
      </c>
      <c r="DZ466" s="153" t="str">
        <f>VLOOKUP(G466,'Data Master class'!$A$5:$D$12,3,FALSE)</f>
        <v>B</v>
      </c>
      <c r="EA466" s="160" t="str">
        <f t="shared" si="322"/>
        <v>CUKUP</v>
      </c>
      <c r="EB466" s="156"/>
      <c r="EC466" s="153">
        <f>VLOOKUP(G466,'Data Master class'!$A$5:$D$12,2,FALSE)</f>
        <v>3</v>
      </c>
      <c r="ED466" s="153" t="str">
        <f>VLOOKUP(H466,'Data Master class'!$E$5:$G$6,3,FALSE)</f>
        <v>X</v>
      </c>
      <c r="EE466" s="153">
        <f>VLOOKUP(H466,'Data Master class'!$E$5:$G$6,2,FALSE)</f>
        <v>2</v>
      </c>
      <c r="EF466" s="153">
        <f t="shared" si="323"/>
        <v>5</v>
      </c>
      <c r="EG466" s="153" t="str">
        <f t="shared" si="324"/>
        <v>CLASS 3</v>
      </c>
      <c r="EH466" s="153">
        <f t="shared" si="325"/>
        <v>12</v>
      </c>
      <c r="EI466" s="171"/>
      <c r="EJ466" s="441">
        <f t="shared" si="342"/>
        <v>0.35924932975871321</v>
      </c>
      <c r="EK466" s="441">
        <f t="shared" si="343"/>
        <v>0.28418230563002678</v>
      </c>
      <c r="EL466" s="441">
        <f t="shared" si="344"/>
        <v>7.5067024128686294E-2</v>
      </c>
      <c r="EM466" s="442">
        <f t="shared" si="326"/>
        <v>0.2394995531724754</v>
      </c>
      <c r="EN466" s="443" t="str">
        <f t="shared" si="327"/>
        <v>KURANG</v>
      </c>
      <c r="EO466" s="195"/>
      <c r="EP466" s="196" t="e">
        <f>'2. SUHU &amp; FISIK TRAFO'!CY466</f>
        <v>#NAME?</v>
      </c>
      <c r="EQ466" s="168" t="e">
        <f t="shared" si="332"/>
        <v>#NAME?</v>
      </c>
      <c r="ER466" s="189" t="e">
        <f t="shared" si="328"/>
        <v>#NAME?</v>
      </c>
      <c r="ES466" s="195"/>
      <c r="ET466" s="447">
        <f t="shared" si="353"/>
        <v>43.773499999999999</v>
      </c>
      <c r="EU466" s="447">
        <f t="shared" si="329"/>
        <v>35.018799999999999</v>
      </c>
      <c r="EV466" s="448">
        <f t="shared" si="345"/>
        <v>43.773499999999999</v>
      </c>
      <c r="EW466" s="449" t="str">
        <f t="shared" si="330"/>
        <v>BAIK</v>
      </c>
      <c r="EX466" s="721"/>
      <c r="EY466" s="447">
        <f t="shared" si="354"/>
        <v>32.590499999999999</v>
      </c>
      <c r="EZ466" s="447">
        <f t="shared" si="346"/>
        <v>26.072400000000002</v>
      </c>
      <c r="FA466" s="448">
        <f t="shared" si="355"/>
        <v>32.590499999999999</v>
      </c>
      <c r="FB466" s="449" t="str">
        <f t="shared" si="347"/>
        <v>BAIK</v>
      </c>
      <c r="FC466" s="195"/>
      <c r="FD466" s="453">
        <f t="shared" si="348"/>
        <v>42.3</v>
      </c>
      <c r="FE466" s="454">
        <f t="shared" si="349"/>
        <v>144.50867052023122</v>
      </c>
      <c r="FF466" s="725">
        <f t="shared" si="350"/>
        <v>29.271599999999999</v>
      </c>
      <c r="FG466" s="202" t="str">
        <f t="shared" si="331"/>
        <v>BURUK</v>
      </c>
    </row>
    <row r="467" spans="1:163">
      <c r="A467" s="347">
        <v>455</v>
      </c>
      <c r="B467" s="764" t="s">
        <v>2232</v>
      </c>
      <c r="C467" s="331" t="s">
        <v>2408</v>
      </c>
      <c r="D467" s="259" t="s">
        <v>2017</v>
      </c>
      <c r="E467" s="319" t="s">
        <v>2378</v>
      </c>
      <c r="F467" s="319" t="s">
        <v>2405</v>
      </c>
      <c r="G467" s="208" t="s">
        <v>206</v>
      </c>
      <c r="H467" s="214" t="s">
        <v>208</v>
      </c>
      <c r="I467" s="463" t="s">
        <v>2409</v>
      </c>
      <c r="J467" s="462" t="s">
        <v>2410</v>
      </c>
      <c r="K467" s="259" t="s">
        <v>341</v>
      </c>
      <c r="L467" s="259" t="s">
        <v>371</v>
      </c>
      <c r="M467" s="259">
        <v>100</v>
      </c>
      <c r="N467" s="259" t="s">
        <v>1312</v>
      </c>
      <c r="O467" s="259">
        <v>2017</v>
      </c>
      <c r="P467" s="259" t="s">
        <v>316</v>
      </c>
      <c r="Q467" s="461">
        <v>0.79375000000000007</v>
      </c>
      <c r="R467" s="433">
        <v>44846</v>
      </c>
      <c r="S467" s="331" t="s">
        <v>318</v>
      </c>
      <c r="T467" s="331" t="s">
        <v>343</v>
      </c>
      <c r="U467" s="259">
        <v>4</v>
      </c>
      <c r="V467" s="259">
        <v>2</v>
      </c>
      <c r="W467" s="259">
        <v>3</v>
      </c>
      <c r="X467" s="259">
        <v>20000</v>
      </c>
      <c r="Y467" s="332">
        <v>412</v>
      </c>
      <c r="Z467" s="332">
        <v>408</v>
      </c>
      <c r="AA467" s="332">
        <v>408</v>
      </c>
      <c r="AB467" s="332">
        <v>236</v>
      </c>
      <c r="AC467" s="332">
        <v>236</v>
      </c>
      <c r="AD467" s="332">
        <v>235</v>
      </c>
      <c r="AE467" s="332">
        <v>19</v>
      </c>
      <c r="AF467" s="332">
        <v>27.3</v>
      </c>
      <c r="AG467" s="332">
        <v>30.2</v>
      </c>
      <c r="AH467" s="332">
        <v>14.3</v>
      </c>
      <c r="AI467" s="332">
        <v>7.3</v>
      </c>
      <c r="AJ467" s="332">
        <v>14.5</v>
      </c>
      <c r="AK467" s="332">
        <v>3</v>
      </c>
      <c r="AL467" s="332">
        <v>13.5</v>
      </c>
      <c r="AM467" s="332"/>
      <c r="AN467" s="332"/>
      <c r="AO467" s="332"/>
      <c r="AP467" s="332"/>
      <c r="AQ467" s="332"/>
      <c r="AR467" s="332"/>
      <c r="AS467" s="332"/>
      <c r="AT467" s="332"/>
      <c r="AU467" s="332">
        <v>12.1</v>
      </c>
      <c r="AV467" s="332">
        <v>13.5</v>
      </c>
      <c r="AW467" s="332">
        <v>25.9</v>
      </c>
      <c r="AX467" s="332">
        <v>17.3</v>
      </c>
      <c r="AY467" s="332">
        <v>0.87</v>
      </c>
      <c r="AZ467" s="332">
        <v>0.88</v>
      </c>
      <c r="BA467" s="332">
        <v>0.86</v>
      </c>
      <c r="BB467" s="261">
        <v>416</v>
      </c>
      <c r="BC467" s="261">
        <v>415</v>
      </c>
      <c r="BD467" s="261">
        <v>405</v>
      </c>
      <c r="BE467" s="261">
        <v>235</v>
      </c>
      <c r="BF467" s="261">
        <v>238</v>
      </c>
      <c r="BG467" s="261">
        <v>232</v>
      </c>
      <c r="BH467" s="261">
        <v>24.1</v>
      </c>
      <c r="BI467" s="261">
        <v>21.6</v>
      </c>
      <c r="BJ467" s="261">
        <v>27.7</v>
      </c>
      <c r="BK467" s="261">
        <v>8.8000000000000007</v>
      </c>
      <c r="BL467" s="261">
        <v>8</v>
      </c>
      <c r="BM467" s="261">
        <v>6.5</v>
      </c>
      <c r="BN467" s="261">
        <v>5.0999999999999996</v>
      </c>
      <c r="BO467" s="261">
        <v>4.5</v>
      </c>
      <c r="BP467" s="261"/>
      <c r="BQ467" s="261"/>
      <c r="BR467" s="261"/>
      <c r="BS467" s="261"/>
      <c r="BT467" s="261"/>
      <c r="BU467" s="261"/>
      <c r="BV467" s="261"/>
      <c r="BW467" s="261"/>
      <c r="BX467" s="261">
        <v>14.1</v>
      </c>
      <c r="BY467" s="261">
        <v>14.3</v>
      </c>
      <c r="BZ467" s="261">
        <v>23.7</v>
      </c>
      <c r="CA467" s="261">
        <v>9.3000000000000007</v>
      </c>
      <c r="CB467" s="261">
        <v>0.86</v>
      </c>
      <c r="CC467" s="261">
        <v>0.87</v>
      </c>
      <c r="CD467" s="261">
        <v>0.87</v>
      </c>
      <c r="CE467" s="333"/>
      <c r="CF467" s="333"/>
      <c r="CG467" s="333"/>
      <c r="CH467" s="333"/>
      <c r="CI467" s="333"/>
      <c r="CJ467" s="333"/>
      <c r="CK467" s="333"/>
      <c r="CL467" s="333"/>
      <c r="CM467" s="333"/>
      <c r="CN467" s="333"/>
      <c r="CO467" s="333"/>
      <c r="CP467" s="333"/>
      <c r="CQ467" s="333"/>
      <c r="CR467" s="333"/>
      <c r="CS467" s="333"/>
      <c r="CT467" s="333"/>
      <c r="CU467" s="333"/>
      <c r="CV467" s="333"/>
      <c r="CW467" s="333"/>
      <c r="CX467" s="333"/>
      <c r="CY467" s="333"/>
      <c r="CZ467" s="333"/>
      <c r="DA467" s="333"/>
      <c r="DB467" s="374"/>
      <c r="DC467" s="154"/>
      <c r="DD467" s="179">
        <f t="shared" si="333"/>
        <v>141.21368454745721</v>
      </c>
      <c r="DE467" s="179">
        <f t="shared" si="334"/>
        <v>13.454786666666669</v>
      </c>
      <c r="DF467" s="179">
        <f t="shared" si="335"/>
        <v>19.332404</v>
      </c>
      <c r="DG467" s="179">
        <f t="shared" si="336"/>
        <v>21.386029333333333</v>
      </c>
      <c r="DH467" s="180">
        <f t="shared" si="337"/>
        <v>30.2</v>
      </c>
      <c r="DI467" s="181">
        <f t="shared" si="314"/>
        <v>0</v>
      </c>
      <c r="DJ467" s="182">
        <f t="shared" si="351"/>
        <v>1</v>
      </c>
      <c r="DK467" s="182">
        <f t="shared" si="352"/>
        <v>0</v>
      </c>
      <c r="DL467" s="182">
        <f t="shared" si="315"/>
        <v>0</v>
      </c>
      <c r="DM467" s="182">
        <f t="shared" si="316"/>
        <v>0</v>
      </c>
      <c r="DN467" s="182">
        <f t="shared" si="317"/>
        <v>0</v>
      </c>
      <c r="DO467" s="182">
        <f t="shared" si="338"/>
        <v>1</v>
      </c>
      <c r="DP467" s="182">
        <f t="shared" si="339"/>
        <v>0</v>
      </c>
      <c r="DQ467" s="25">
        <f t="shared" si="340"/>
        <v>0</v>
      </c>
      <c r="DR467" s="169"/>
      <c r="DS467" s="166" t="str">
        <f t="shared" si="318"/>
        <v>A</v>
      </c>
      <c r="DT467" s="166" t="str">
        <f t="shared" si="319"/>
        <v>A</v>
      </c>
      <c r="DU467" s="167">
        <f t="shared" si="320"/>
        <v>1</v>
      </c>
      <c r="DV467" s="153" t="str">
        <f>VLOOKUP(M467,'Data Master kondisi'!$O$3:$P$11,2,FALSE)</f>
        <v>Z</v>
      </c>
      <c r="DW467" s="153">
        <f>LOOKUP(DV467,{"X","X","X","Y","Y","Y","Z","Z","Z"},{6,6,6,4,4,4,2,2,2})</f>
        <v>2</v>
      </c>
      <c r="DX467" s="153">
        <f t="shared" si="341"/>
        <v>1</v>
      </c>
      <c r="DY467" s="153">
        <f t="shared" si="321"/>
        <v>4</v>
      </c>
      <c r="DZ467" s="153" t="str">
        <f>VLOOKUP(G467,'Data Master class'!$A$5:$D$12,3,FALSE)</f>
        <v>B</v>
      </c>
      <c r="EA467" s="160" t="str">
        <f t="shared" si="322"/>
        <v>BAIK</v>
      </c>
      <c r="EB467" s="156"/>
      <c r="EC467" s="153">
        <f>VLOOKUP(G467,'Data Master class'!$A$5:$D$12,2,FALSE)</f>
        <v>3</v>
      </c>
      <c r="ED467" s="153" t="str">
        <f>VLOOKUP(H467,'Data Master class'!$E$5:$G$6,3,FALSE)</f>
        <v>X</v>
      </c>
      <c r="EE467" s="153">
        <f>VLOOKUP(H467,'Data Master class'!$E$5:$G$6,2,FALSE)</f>
        <v>2</v>
      </c>
      <c r="EF467" s="153">
        <f t="shared" si="323"/>
        <v>5</v>
      </c>
      <c r="EG467" s="153" t="str">
        <f t="shared" si="324"/>
        <v>CLASS 3</v>
      </c>
      <c r="EH467" s="153">
        <f t="shared" si="325"/>
        <v>9</v>
      </c>
      <c r="EI467" s="171"/>
      <c r="EJ467" s="441">
        <f t="shared" si="342"/>
        <v>0.25490196078431371</v>
      </c>
      <c r="EK467" s="441">
        <f t="shared" si="343"/>
        <v>7.0588235294117674E-2</v>
      </c>
      <c r="EL467" s="441">
        <f t="shared" si="344"/>
        <v>0.18431372549019606</v>
      </c>
      <c r="EM467" s="442">
        <f t="shared" si="326"/>
        <v>0.1699346405228758</v>
      </c>
      <c r="EN467" s="443" t="str">
        <f t="shared" si="327"/>
        <v>CUKUP</v>
      </c>
      <c r="EO467" s="195"/>
      <c r="EP467" s="196" t="e">
        <f>'2. SUHU &amp; FISIK TRAFO'!CY467</f>
        <v>#NAME?</v>
      </c>
      <c r="EQ467" s="168" t="e">
        <f t="shared" si="332"/>
        <v>#NAME?</v>
      </c>
      <c r="ER467" s="189" t="e">
        <f t="shared" si="328"/>
        <v>#NAME?</v>
      </c>
      <c r="ES467" s="195"/>
      <c r="ET467" s="447">
        <f t="shared" si="353"/>
        <v>18.023800000000001</v>
      </c>
      <c r="EU467" s="447">
        <f t="shared" si="329"/>
        <v>14.419040000000003</v>
      </c>
      <c r="EV467" s="448">
        <f t="shared" si="345"/>
        <v>18.023800000000001</v>
      </c>
      <c r="EW467" s="449" t="str">
        <f t="shared" si="330"/>
        <v>BAIK</v>
      </c>
      <c r="EX467" s="721"/>
      <c r="EY467" s="447">
        <f t="shared" si="354"/>
        <v>17.230699999999999</v>
      </c>
      <c r="EZ467" s="447">
        <f t="shared" si="346"/>
        <v>13.784559999999999</v>
      </c>
      <c r="FA467" s="448">
        <f t="shared" si="355"/>
        <v>17.230699999999999</v>
      </c>
      <c r="FB467" s="449" t="str">
        <f t="shared" si="347"/>
        <v>BAIK</v>
      </c>
      <c r="FC467" s="195"/>
      <c r="FD467" s="453">
        <f t="shared" si="348"/>
        <v>14.3</v>
      </c>
      <c r="FE467" s="454">
        <f t="shared" si="349"/>
        <v>144.50867052023122</v>
      </c>
      <c r="FF467" s="725">
        <f t="shared" si="350"/>
        <v>9.8956</v>
      </c>
      <c r="FG467" s="202" t="str">
        <f t="shared" si="331"/>
        <v>BAIK</v>
      </c>
    </row>
    <row r="468" spans="1:163">
      <c r="A468" s="347">
        <v>456</v>
      </c>
      <c r="B468" s="764" t="s">
        <v>2232</v>
      </c>
      <c r="C468" s="331" t="s">
        <v>2411</v>
      </c>
      <c r="D468" s="259" t="s">
        <v>2377</v>
      </c>
      <c r="E468" s="319" t="s">
        <v>2378</v>
      </c>
      <c r="F468" s="319" t="s">
        <v>2379</v>
      </c>
      <c r="G468" s="208" t="s">
        <v>204</v>
      </c>
      <c r="H468" s="214" t="s">
        <v>208</v>
      </c>
      <c r="I468" s="463" t="s">
        <v>2412</v>
      </c>
      <c r="J468" s="462" t="s">
        <v>2413</v>
      </c>
      <c r="K468" s="259" t="s">
        <v>341</v>
      </c>
      <c r="L468" s="259" t="s">
        <v>371</v>
      </c>
      <c r="M468" s="259">
        <v>100</v>
      </c>
      <c r="N468" s="259" t="s">
        <v>2414</v>
      </c>
      <c r="O468" s="259">
        <v>2017</v>
      </c>
      <c r="P468" s="259" t="s">
        <v>316</v>
      </c>
      <c r="Q468" s="461">
        <v>0.80902777777777779</v>
      </c>
      <c r="R468" s="433">
        <v>44846</v>
      </c>
      <c r="S468" s="331" t="s">
        <v>318</v>
      </c>
      <c r="T468" s="331" t="s">
        <v>343</v>
      </c>
      <c r="U468" s="259">
        <v>4</v>
      </c>
      <c r="V468" s="259">
        <v>2</v>
      </c>
      <c r="W468" s="259">
        <v>3</v>
      </c>
      <c r="X468" s="259">
        <v>20000</v>
      </c>
      <c r="Y468" s="332">
        <v>412</v>
      </c>
      <c r="Z468" s="332">
        <v>410</v>
      </c>
      <c r="AA468" s="332">
        <v>409</v>
      </c>
      <c r="AB468" s="332">
        <v>237</v>
      </c>
      <c r="AC468" s="332">
        <v>237</v>
      </c>
      <c r="AD468" s="332">
        <v>235</v>
      </c>
      <c r="AE468" s="332">
        <v>1.3</v>
      </c>
      <c r="AF468" s="332">
        <v>1.3</v>
      </c>
      <c r="AG468" s="332">
        <v>2.1</v>
      </c>
      <c r="AH468" s="332">
        <v>2</v>
      </c>
      <c r="AI468" s="332">
        <v>0</v>
      </c>
      <c r="AJ468" s="332">
        <v>0</v>
      </c>
      <c r="AK468" s="332">
        <v>0</v>
      </c>
      <c r="AL468" s="332">
        <v>0.4</v>
      </c>
      <c r="AM468" s="332"/>
      <c r="AN468" s="332"/>
      <c r="AO468" s="332"/>
      <c r="AP468" s="332"/>
      <c r="AQ468" s="332">
        <v>1.6</v>
      </c>
      <c r="AR468" s="332">
        <v>1.3</v>
      </c>
      <c r="AS468" s="332">
        <v>1.9</v>
      </c>
      <c r="AT468" s="332">
        <v>1.8</v>
      </c>
      <c r="AU468" s="332"/>
      <c r="AV468" s="332"/>
      <c r="AW468" s="332"/>
      <c r="AX468" s="332"/>
      <c r="AY468" s="332">
        <v>0.87</v>
      </c>
      <c r="AZ468" s="332">
        <v>0.86</v>
      </c>
      <c r="BA468" s="332">
        <v>0.89</v>
      </c>
      <c r="BB468" s="261">
        <v>407</v>
      </c>
      <c r="BC468" s="261">
        <v>404</v>
      </c>
      <c r="BD468" s="261">
        <v>405</v>
      </c>
      <c r="BE468" s="261">
        <v>235</v>
      </c>
      <c r="BF468" s="261">
        <v>234</v>
      </c>
      <c r="BG468" s="261">
        <v>232</v>
      </c>
      <c r="BH468" s="261">
        <v>0.4</v>
      </c>
      <c r="BI468" s="261">
        <v>2.5</v>
      </c>
      <c r="BJ468" s="261">
        <v>1.4</v>
      </c>
      <c r="BK468" s="261">
        <v>2.2000000000000002</v>
      </c>
      <c r="BL468" s="261">
        <v>0</v>
      </c>
      <c r="BM468" s="261">
        <v>0</v>
      </c>
      <c r="BN468" s="261">
        <v>0</v>
      </c>
      <c r="BO468" s="261">
        <v>0</v>
      </c>
      <c r="BP468" s="261"/>
      <c r="BQ468" s="261"/>
      <c r="BR468" s="261"/>
      <c r="BS468" s="261"/>
      <c r="BT468" s="261">
        <v>0.4</v>
      </c>
      <c r="BU468" s="261">
        <v>2.2000000000000002</v>
      </c>
      <c r="BV468" s="261">
        <v>0.9</v>
      </c>
      <c r="BW468" s="261">
        <v>2.7</v>
      </c>
      <c r="BX468" s="261"/>
      <c r="BY468" s="261"/>
      <c r="BZ468" s="261"/>
      <c r="CA468" s="261"/>
      <c r="CB468" s="261">
        <v>0.88</v>
      </c>
      <c r="CC468" s="261">
        <v>0.86</v>
      </c>
      <c r="CD468" s="261">
        <v>0.87</v>
      </c>
      <c r="CE468" s="333"/>
      <c r="CF468" s="333"/>
      <c r="CG468" s="333"/>
      <c r="CH468" s="333"/>
      <c r="CI468" s="333"/>
      <c r="CJ468" s="333"/>
      <c r="CK468" s="333"/>
      <c r="CL468" s="333"/>
      <c r="CM468" s="333"/>
      <c r="CN468" s="333"/>
      <c r="CO468" s="333"/>
      <c r="CP468" s="333"/>
      <c r="CQ468" s="333"/>
      <c r="CR468" s="333"/>
      <c r="CS468" s="333"/>
      <c r="CT468" s="333"/>
      <c r="CU468" s="333"/>
      <c r="CV468" s="333"/>
      <c r="CW468" s="333"/>
      <c r="CX468" s="333"/>
      <c r="CY468" s="333"/>
      <c r="CZ468" s="333"/>
      <c r="DA468" s="333"/>
      <c r="DB468" s="374"/>
      <c r="DC468" s="48"/>
      <c r="DD468" s="179">
        <f t="shared" si="333"/>
        <v>140.86954071834074</v>
      </c>
      <c r="DE468" s="179">
        <f t="shared" si="334"/>
        <v>0.92283966666666684</v>
      </c>
      <c r="DF468" s="179">
        <f t="shared" si="335"/>
        <v>0.92283966666666684</v>
      </c>
      <c r="DG468" s="179">
        <f t="shared" si="336"/>
        <v>1.4907410000000001</v>
      </c>
      <c r="DH468" s="180">
        <f t="shared" si="337"/>
        <v>2.1</v>
      </c>
      <c r="DI468" s="181">
        <f t="shared" ref="DI468:DI531" si="356">MIN(CE468,CG468,CI468,CK468,CM468,CO468,CQ468,CS468,CU468,CW468,CY468,DA468)</f>
        <v>0</v>
      </c>
      <c r="DJ468" s="182">
        <f t="shared" si="351"/>
        <v>1</v>
      </c>
      <c r="DK468" s="182">
        <f t="shared" si="352"/>
        <v>0</v>
      </c>
      <c r="DL468" s="182">
        <f t="shared" ref="DL468:DL531" si="357">IF(AND(EV468&gt;50,EV468&lt;=80),1,0)</f>
        <v>0</v>
      </c>
      <c r="DM468" s="182">
        <f t="shared" ref="DM468:DM531" si="358">IF(AND(EV468&gt;80,EV468&lt;=100),1,0)</f>
        <v>0</v>
      </c>
      <c r="DN468" s="182">
        <f t="shared" ref="DN468:DN531" si="359">IF(AND(EV468&gt;=100),1,0)</f>
        <v>0</v>
      </c>
      <c r="DO468" s="182">
        <f t="shared" si="338"/>
        <v>1</v>
      </c>
      <c r="DP468" s="182">
        <f t="shared" si="339"/>
        <v>0</v>
      </c>
      <c r="DQ468" s="25">
        <f t="shared" si="340"/>
        <v>0</v>
      </c>
      <c r="DR468" s="169"/>
      <c r="DS468" s="166" t="str">
        <f t="shared" ref="DS468:DS531" si="360">IF(EV468&lt;60,"A",IF(AND(EV468&gt;=60,EV468&lt;=80),"B",IF(AND(EV468&gt;80),"C",0)))</f>
        <v>A</v>
      </c>
      <c r="DT468" s="166" t="str">
        <f t="shared" ref="DT468:DT531" si="361">IF(EM468&lt;19%,"A",IF(AND(EM468&gt;=19%,EM468&lt;=40%),"B",IF(AND(EM468&gt;40%),"C",0)))</f>
        <v>B</v>
      </c>
      <c r="DU468" s="167">
        <f t="shared" ref="DU468:DU531" si="362">IF(AND(DS468="A",DT468="A"),1,IF(AND(DS468="A",DT468="B"),2,IF(AND(DS468="A",DT468="C"),3,IF(AND(DS468="B",DT468="A"),4,IF(AND(DS468="B",DT468="B"),5,IF(AND(DS468="B",DT468="C"),6,IF(AND(DS468="C",DT468="A"),7,IF(AND(DS468="C",DT468="B"),8,IF(AND(DS468="C",DT468="C"),9,0)))))))))</f>
        <v>2</v>
      </c>
      <c r="DV468" s="153" t="str">
        <f>VLOOKUP(M468,'Data Master kondisi'!$O$3:$P$11,2,FALSE)</f>
        <v>Z</v>
      </c>
      <c r="DW468" s="153">
        <f>LOOKUP(DV468,{"X","X","X","Y","Y","Y","Z","Z","Z"},{6,6,6,4,4,4,2,2,2})</f>
        <v>2</v>
      </c>
      <c r="DX468" s="153">
        <f t="shared" si="341"/>
        <v>1</v>
      </c>
      <c r="DY468" s="153">
        <f t="shared" ref="DY468:DY531" si="363">SUM(DU468,DW468,DX468)</f>
        <v>5</v>
      </c>
      <c r="DZ468" s="153" t="str">
        <f>VLOOKUP(G468,'Data Master class'!$A$5:$D$12,3,FALSE)</f>
        <v>A</v>
      </c>
      <c r="EA468" s="160" t="str">
        <f t="shared" ref="EA468:EA531" si="364">IF(AND(DY468&lt;=14,DY468&gt;=12),"BURUK",IF(AND(DY468&lt;=11,DY468&gt;=9),"KURANG",IF(AND(DY468&lt;=8,DY468&gt;=6),"CUKUP",IF(AND(DY468&lt;=5,DY468&gt;=4),"BAIK",0))))</f>
        <v>BAIK</v>
      </c>
      <c r="EB468" s="156"/>
      <c r="EC468" s="153">
        <f>VLOOKUP(G468,'Data Master class'!$A$5:$D$12,2,FALSE)</f>
        <v>5</v>
      </c>
      <c r="ED468" s="153" t="str">
        <f>VLOOKUP(H468,'Data Master class'!$E$5:$G$6,3,FALSE)</f>
        <v>X</v>
      </c>
      <c r="EE468" s="153">
        <f>VLOOKUP(H468,'Data Master class'!$E$5:$G$6,2,FALSE)</f>
        <v>2</v>
      </c>
      <c r="EF468" s="153">
        <f t="shared" ref="EF468:EF531" si="365">EC468+EE468</f>
        <v>7</v>
      </c>
      <c r="EG468" s="153" t="str">
        <f t="shared" ref="EG468:EG531" si="366">IF(AND(EF468&lt;=12,EF468&gt;=9),"CLASS 1",IF(AND(EF468&lt;=8,EF468&gt;=6),"CLASS 2",IF(AND(EF468&lt;=5,EF468&gt;=4),"CLASS 3",0)))</f>
        <v>CLASS 2</v>
      </c>
      <c r="EH468" s="153">
        <f t="shared" ref="EH468:EH531" si="367">SUM(DY468,EF468)</f>
        <v>12</v>
      </c>
      <c r="EI468" s="171"/>
      <c r="EJ468" s="441">
        <f t="shared" si="342"/>
        <v>0.17021276595744678</v>
      </c>
      <c r="EK468" s="441">
        <f t="shared" si="343"/>
        <v>0.17021276595744678</v>
      </c>
      <c r="EL468" s="441">
        <f t="shared" si="344"/>
        <v>0.34042553191489366</v>
      </c>
      <c r="EM468" s="442">
        <f t="shared" ref="EM468:EM531" si="368">((EJ468+EK468+EL468)/3)</f>
        <v>0.22695035460992907</v>
      </c>
      <c r="EN468" s="443" t="str">
        <f t="shared" ref="EN468:EN531" si="369">IF(AND(EM468&lt;10%),"BAIK",IF(AND(EM468&gt;=10%,EM468&lt;=20%),"CUKUP",IF(AND(EM468&gt;20%,EM468&lt;=30%),"KURANG",IF(AND(EM468&gt;30%),"BURUK",0))))</f>
        <v>KURANG</v>
      </c>
      <c r="EO468" s="195"/>
      <c r="EP468" s="196" t="e">
        <f>'2. SUHU &amp; FISIK TRAFO'!CY468</f>
        <v>#NAME?</v>
      </c>
      <c r="EQ468" s="168" t="e">
        <f t="shared" si="332"/>
        <v>#NAME?</v>
      </c>
      <c r="ER468" s="189" t="e">
        <f t="shared" ref="ER468:ER531" si="370">IF(AND(EQ468&gt;0,EQ468&lt;60),"BAIK",IF(AND(EQ468&gt;=60,EQ468&lt;80),"CUKUP",IF(AND(EQ468&gt;=80,EQ468&lt;100),"KURANG",IF(AND(EQ468&gt;=100),"BURUK",0))))</f>
        <v>#NAME?</v>
      </c>
      <c r="ES468" s="195"/>
      <c r="ET468" s="447">
        <f t="shared" si="353"/>
        <v>1.1097000000000001</v>
      </c>
      <c r="EU468" s="447">
        <f t="shared" ref="EU468:EU531" si="371">ET468*0.8</f>
        <v>0.8877600000000001</v>
      </c>
      <c r="EV468" s="448">
        <f t="shared" si="345"/>
        <v>1.1097000000000001</v>
      </c>
      <c r="EW468" s="449" t="str">
        <f t="shared" ref="EW468:EW531" si="372">IF(AND(EV468&gt;0,EV468&lt;60),"BAIK",IF(AND(EV468&gt;=60,EV468&lt;80),"CUKUP",IF(AND(EV468&gt;=80,EV468&lt;100),"KURANG",IF(AND(EV468&gt;=100),"BURUK",0))))</f>
        <v>BAIK</v>
      </c>
      <c r="EX468" s="721"/>
      <c r="EY468" s="447">
        <f t="shared" si="354"/>
        <v>1.0038</v>
      </c>
      <c r="EZ468" s="447">
        <f t="shared" si="346"/>
        <v>0.80304000000000009</v>
      </c>
      <c r="FA468" s="448">
        <f t="shared" si="355"/>
        <v>1.0038</v>
      </c>
      <c r="FB468" s="449" t="str">
        <f t="shared" si="347"/>
        <v>BAIK</v>
      </c>
      <c r="FC468" s="195"/>
      <c r="FD468" s="453">
        <f t="shared" si="348"/>
        <v>2</v>
      </c>
      <c r="FE468" s="454">
        <f t="shared" si="349"/>
        <v>144.50867052023122</v>
      </c>
      <c r="FF468" s="725">
        <f t="shared" si="350"/>
        <v>1.3839999999999999</v>
      </c>
      <c r="FG468" s="202" t="str">
        <f t="shared" ref="FG468:FG531" si="373">IF(AND(FF468&gt;0,FF468&lt;10),"BAIK",IF(AND(FF468&gt;=10,FF468&lt;15),"CUKUP",IF(AND(FF468&gt;=15,FF468&lt;20),"KURANG",IF(AND(FF468&gt;=20),"BURUK",0))))</f>
        <v>BAIK</v>
      </c>
    </row>
    <row r="469" spans="1:163">
      <c r="A469" s="347">
        <v>457</v>
      </c>
      <c r="B469" s="764" t="s">
        <v>2232</v>
      </c>
      <c r="C469" s="331" t="s">
        <v>2415</v>
      </c>
      <c r="D469" s="259" t="s">
        <v>2377</v>
      </c>
      <c r="E469" s="319" t="s">
        <v>2378</v>
      </c>
      <c r="F469" s="319" t="s">
        <v>2379</v>
      </c>
      <c r="G469" s="208" t="s">
        <v>204</v>
      </c>
      <c r="H469" s="214" t="s">
        <v>208</v>
      </c>
      <c r="I469" s="463" t="s">
        <v>2416</v>
      </c>
      <c r="J469" s="462" t="s">
        <v>2417</v>
      </c>
      <c r="K469" s="259" t="s">
        <v>341</v>
      </c>
      <c r="L469" s="259" t="s">
        <v>371</v>
      </c>
      <c r="M469" s="259">
        <v>100</v>
      </c>
      <c r="N469" s="259" t="s">
        <v>2418</v>
      </c>
      <c r="O469" s="259">
        <v>2017</v>
      </c>
      <c r="P469" s="259" t="s">
        <v>316</v>
      </c>
      <c r="Q469" s="461">
        <v>0.82430555555555562</v>
      </c>
      <c r="R469" s="433">
        <v>44846</v>
      </c>
      <c r="S469" s="331" t="s">
        <v>318</v>
      </c>
      <c r="T469" s="331" t="s">
        <v>343</v>
      </c>
      <c r="U469" s="259">
        <v>4</v>
      </c>
      <c r="V469" s="259">
        <v>2</v>
      </c>
      <c r="W469" s="259">
        <v>3</v>
      </c>
      <c r="X469" s="259">
        <v>20000</v>
      </c>
      <c r="Y469" s="332">
        <v>409</v>
      </c>
      <c r="Z469" s="332">
        <v>407</v>
      </c>
      <c r="AA469" s="332">
        <v>406</v>
      </c>
      <c r="AB469" s="332">
        <v>236</v>
      </c>
      <c r="AC469" s="332">
        <v>232</v>
      </c>
      <c r="AD469" s="332">
        <v>234</v>
      </c>
      <c r="AE469" s="332">
        <v>51.4</v>
      </c>
      <c r="AF469" s="332">
        <v>54.4</v>
      </c>
      <c r="AG469" s="332">
        <v>59</v>
      </c>
      <c r="AH469" s="332">
        <v>43.8</v>
      </c>
      <c r="AI469" s="332">
        <v>34.6</v>
      </c>
      <c r="AJ469" s="332">
        <v>31.5</v>
      </c>
      <c r="AK469" s="332">
        <v>41.7</v>
      </c>
      <c r="AL469" s="332">
        <v>27.6</v>
      </c>
      <c r="AM469" s="332"/>
      <c r="AN469" s="332"/>
      <c r="AO469" s="332"/>
      <c r="AP469" s="332"/>
      <c r="AQ469" s="332"/>
      <c r="AR469" s="332"/>
      <c r="AS469" s="332"/>
      <c r="AT469" s="332"/>
      <c r="AU469" s="332">
        <v>15.7</v>
      </c>
      <c r="AV469" s="332">
        <v>25.8</v>
      </c>
      <c r="AW469" s="332">
        <v>20.8</v>
      </c>
      <c r="AX469" s="332">
        <v>18.399999999999999</v>
      </c>
      <c r="AY469" s="332">
        <v>0.87</v>
      </c>
      <c r="AZ469" s="332">
        <v>0.88</v>
      </c>
      <c r="BA469" s="332">
        <v>0.86</v>
      </c>
      <c r="BB469" s="261">
        <v>402</v>
      </c>
      <c r="BC469" s="261">
        <v>400</v>
      </c>
      <c r="BD469" s="261">
        <v>401</v>
      </c>
      <c r="BE469" s="261">
        <v>232</v>
      </c>
      <c r="BF469" s="261">
        <v>231</v>
      </c>
      <c r="BG469" s="261">
        <v>229</v>
      </c>
      <c r="BH469" s="261">
        <v>30.9</v>
      </c>
      <c r="BI469" s="261">
        <v>46.4</v>
      </c>
      <c r="BJ469" s="261">
        <v>37.6</v>
      </c>
      <c r="BK469" s="261">
        <v>21.2</v>
      </c>
      <c r="BL469" s="261">
        <v>24.8</v>
      </c>
      <c r="BM469" s="261">
        <v>19</v>
      </c>
      <c r="BN469" s="261">
        <v>23.7</v>
      </c>
      <c r="BO469" s="261">
        <v>10.1</v>
      </c>
      <c r="BP469" s="261"/>
      <c r="BQ469" s="261"/>
      <c r="BR469" s="261"/>
      <c r="BS469" s="261"/>
      <c r="BT469" s="261"/>
      <c r="BU469" s="261"/>
      <c r="BV469" s="261"/>
      <c r="BW469" s="261"/>
      <c r="BX469" s="261">
        <v>6.1</v>
      </c>
      <c r="BY469" s="261">
        <v>24.8</v>
      </c>
      <c r="BZ469" s="261">
        <v>13.3</v>
      </c>
      <c r="CA469" s="261">
        <v>17.899999999999999</v>
      </c>
      <c r="CB469" s="261">
        <v>0.86</v>
      </c>
      <c r="CC469" s="261">
        <v>0.85</v>
      </c>
      <c r="CD469" s="261">
        <v>0.87</v>
      </c>
      <c r="CE469" s="333"/>
      <c r="CF469" s="333"/>
      <c r="CG469" s="333"/>
      <c r="CH469" s="333"/>
      <c r="CI469" s="333"/>
      <c r="CJ469" s="333"/>
      <c r="CK469" s="333"/>
      <c r="CL469" s="333"/>
      <c r="CM469" s="333"/>
      <c r="CN469" s="333"/>
      <c r="CO469" s="333"/>
      <c r="CP469" s="333"/>
      <c r="CQ469" s="333"/>
      <c r="CR469" s="333"/>
      <c r="CS469" s="333"/>
      <c r="CT469" s="333"/>
      <c r="CU469" s="333"/>
      <c r="CV469" s="333"/>
      <c r="CW469" s="333"/>
      <c r="CX469" s="333"/>
      <c r="CY469" s="333"/>
      <c r="CZ469" s="333"/>
      <c r="DA469" s="333"/>
      <c r="DB469" s="374"/>
      <c r="DC469" s="48"/>
      <c r="DD469" s="179">
        <f t="shared" si="333"/>
        <v>141.90704142739563</v>
      </c>
      <c r="DE469" s="179">
        <f t="shared" si="334"/>
        <v>36.220894666666666</v>
      </c>
      <c r="DF469" s="179">
        <f t="shared" si="335"/>
        <v>38.334954666666668</v>
      </c>
      <c r="DG469" s="179">
        <f t="shared" si="336"/>
        <v>41.576513333333331</v>
      </c>
      <c r="DH469" s="180">
        <f t="shared" si="337"/>
        <v>59</v>
      </c>
      <c r="DI469" s="181">
        <f t="shared" si="356"/>
        <v>0</v>
      </c>
      <c r="DJ469" s="182">
        <f t="shared" si="351"/>
        <v>0</v>
      </c>
      <c r="DK469" s="182">
        <f t="shared" si="352"/>
        <v>1</v>
      </c>
      <c r="DL469" s="182">
        <f t="shared" si="357"/>
        <v>0</v>
      </c>
      <c r="DM469" s="182">
        <f t="shared" si="358"/>
        <v>0</v>
      </c>
      <c r="DN469" s="182">
        <f t="shared" si="359"/>
        <v>0</v>
      </c>
      <c r="DO469" s="182">
        <f t="shared" si="338"/>
        <v>1</v>
      </c>
      <c r="DP469" s="182">
        <f t="shared" si="339"/>
        <v>0</v>
      </c>
      <c r="DQ469" s="25">
        <f t="shared" si="340"/>
        <v>0</v>
      </c>
      <c r="DR469" s="169"/>
      <c r="DS469" s="166" t="str">
        <f t="shared" si="360"/>
        <v>A</v>
      </c>
      <c r="DT469" s="166" t="str">
        <f t="shared" si="361"/>
        <v>A</v>
      </c>
      <c r="DU469" s="167">
        <f t="shared" si="362"/>
        <v>1</v>
      </c>
      <c r="DV469" s="153" t="str">
        <f>VLOOKUP(M469,'Data Master kondisi'!$O$3:$P$11,2,FALSE)</f>
        <v>Z</v>
      </c>
      <c r="DW469" s="153">
        <f>LOOKUP(DV469,{"X","X","X","Y","Y","Y","Z","Z","Z"},{6,6,6,4,4,4,2,2,2})</f>
        <v>2</v>
      </c>
      <c r="DX469" s="153">
        <f t="shared" si="341"/>
        <v>1</v>
      </c>
      <c r="DY469" s="153">
        <f t="shared" si="363"/>
        <v>4</v>
      </c>
      <c r="DZ469" s="153" t="str">
        <f>VLOOKUP(G469,'Data Master class'!$A$5:$D$12,3,FALSE)</f>
        <v>A</v>
      </c>
      <c r="EA469" s="160" t="str">
        <f t="shared" si="364"/>
        <v>BAIK</v>
      </c>
      <c r="EB469" s="156"/>
      <c r="EC469" s="153">
        <f>VLOOKUP(G469,'Data Master class'!$A$5:$D$12,2,FALSE)</f>
        <v>5</v>
      </c>
      <c r="ED469" s="153" t="str">
        <f>VLOOKUP(H469,'Data Master class'!$E$5:$G$6,3,FALSE)</f>
        <v>X</v>
      </c>
      <c r="EE469" s="153">
        <f>VLOOKUP(H469,'Data Master class'!$E$5:$G$6,2,FALSE)</f>
        <v>2</v>
      </c>
      <c r="EF469" s="153">
        <f t="shared" si="365"/>
        <v>7</v>
      </c>
      <c r="EG469" s="153" t="str">
        <f t="shared" si="366"/>
        <v>CLASS 2</v>
      </c>
      <c r="EH469" s="153">
        <f t="shared" si="367"/>
        <v>11</v>
      </c>
      <c r="EI469" s="171"/>
      <c r="EJ469" s="441">
        <f t="shared" si="342"/>
        <v>6.4320388349514659E-2</v>
      </c>
      <c r="EK469" s="441">
        <f t="shared" si="343"/>
        <v>9.7087378640777645E-3</v>
      </c>
      <c r="EL469" s="441">
        <f t="shared" si="344"/>
        <v>7.4029126213592159E-2</v>
      </c>
      <c r="EM469" s="442">
        <f t="shared" si="368"/>
        <v>4.935275080906152E-2</v>
      </c>
      <c r="EN469" s="443" t="str">
        <f t="shared" si="369"/>
        <v>BAIK</v>
      </c>
      <c r="EO469" s="195"/>
      <c r="EP469" s="196" t="e">
        <f>'2. SUHU &amp; FISIK TRAFO'!CY469</f>
        <v>#NAME?</v>
      </c>
      <c r="EQ469" s="168" t="e">
        <f t="shared" ref="EQ469:EQ532" si="374">DH469/EP469*100</f>
        <v>#NAME?</v>
      </c>
      <c r="ER469" s="189" t="e">
        <f t="shared" si="370"/>
        <v>#NAME?</v>
      </c>
      <c r="ES469" s="195"/>
      <c r="ET469" s="447">
        <f t="shared" si="353"/>
        <v>38.557199999999995</v>
      </c>
      <c r="EU469" s="447">
        <f t="shared" si="371"/>
        <v>30.845759999999999</v>
      </c>
      <c r="EV469" s="448">
        <f t="shared" si="345"/>
        <v>38.557199999999995</v>
      </c>
      <c r="EW469" s="449" t="str">
        <f t="shared" si="372"/>
        <v>BAIK</v>
      </c>
      <c r="EX469" s="721"/>
      <c r="EY469" s="447">
        <f t="shared" si="354"/>
        <v>26.497599999999998</v>
      </c>
      <c r="EZ469" s="447">
        <f t="shared" si="346"/>
        <v>21.198080000000001</v>
      </c>
      <c r="FA469" s="448">
        <f t="shared" si="355"/>
        <v>26.497599999999998</v>
      </c>
      <c r="FB469" s="449" t="str">
        <f t="shared" si="347"/>
        <v>BAIK</v>
      </c>
      <c r="FC469" s="195"/>
      <c r="FD469" s="453">
        <f t="shared" si="348"/>
        <v>43.8</v>
      </c>
      <c r="FE469" s="454">
        <f t="shared" si="349"/>
        <v>144.50867052023122</v>
      </c>
      <c r="FF469" s="725">
        <f t="shared" si="350"/>
        <v>30.309599999999996</v>
      </c>
      <c r="FG469" s="202" t="str">
        <f t="shared" si="373"/>
        <v>BURUK</v>
      </c>
    </row>
    <row r="470" spans="1:163">
      <c r="A470" s="347">
        <v>458</v>
      </c>
      <c r="B470" s="764" t="s">
        <v>2232</v>
      </c>
      <c r="C470" s="331" t="s">
        <v>2419</v>
      </c>
      <c r="D470" s="259" t="s">
        <v>2420</v>
      </c>
      <c r="E470" s="319" t="s">
        <v>2378</v>
      </c>
      <c r="F470" s="319" t="s">
        <v>2379</v>
      </c>
      <c r="G470" s="208" t="s">
        <v>206</v>
      </c>
      <c r="H470" s="214" t="s">
        <v>208</v>
      </c>
      <c r="I470" s="463" t="s">
        <v>2421</v>
      </c>
      <c r="J470" s="462" t="s">
        <v>2422</v>
      </c>
      <c r="K470" s="259" t="s">
        <v>341</v>
      </c>
      <c r="L470" s="259" t="s">
        <v>371</v>
      </c>
      <c r="M470" s="259">
        <v>100</v>
      </c>
      <c r="N470" s="259" t="s">
        <v>2423</v>
      </c>
      <c r="O470" s="259">
        <v>2017</v>
      </c>
      <c r="P470" s="259" t="s">
        <v>316</v>
      </c>
      <c r="Q470" s="461">
        <v>0.76111111111111107</v>
      </c>
      <c r="R470" s="433">
        <v>44848</v>
      </c>
      <c r="S470" s="331" t="s">
        <v>318</v>
      </c>
      <c r="T470" s="331" t="s">
        <v>343</v>
      </c>
      <c r="U470" s="259">
        <v>4</v>
      </c>
      <c r="V470" s="259">
        <v>2</v>
      </c>
      <c r="W470" s="259">
        <v>3</v>
      </c>
      <c r="X470" s="259">
        <v>20000</v>
      </c>
      <c r="Y470" s="332">
        <v>415</v>
      </c>
      <c r="Z470" s="332">
        <v>413</v>
      </c>
      <c r="AA470" s="332">
        <v>413</v>
      </c>
      <c r="AB470" s="332">
        <v>239</v>
      </c>
      <c r="AC470" s="332">
        <v>238</v>
      </c>
      <c r="AD470" s="332">
        <v>238</v>
      </c>
      <c r="AE470" s="332">
        <v>1</v>
      </c>
      <c r="AF470" s="332">
        <v>15.7</v>
      </c>
      <c r="AG470" s="332">
        <v>2.4</v>
      </c>
      <c r="AH470" s="332">
        <v>15.2</v>
      </c>
      <c r="AI470" s="332">
        <v>0</v>
      </c>
      <c r="AJ470" s="332">
        <v>15.5</v>
      </c>
      <c r="AK470" s="332">
        <v>0</v>
      </c>
      <c r="AL470" s="332">
        <v>14.9</v>
      </c>
      <c r="AM470" s="332"/>
      <c r="AN470" s="332"/>
      <c r="AO470" s="332"/>
      <c r="AP470" s="332"/>
      <c r="AQ470" s="332">
        <v>1</v>
      </c>
      <c r="AR470" s="332">
        <v>0</v>
      </c>
      <c r="AS470" s="332">
        <v>2.4</v>
      </c>
      <c r="AT470" s="332">
        <v>2.4</v>
      </c>
      <c r="AU470" s="332"/>
      <c r="AV470" s="332"/>
      <c r="AW470" s="332"/>
      <c r="AX470" s="332"/>
      <c r="AY470" s="332">
        <v>0.85</v>
      </c>
      <c r="AZ470" s="332">
        <v>0.86</v>
      </c>
      <c r="BA470" s="332">
        <v>0.87</v>
      </c>
      <c r="BB470" s="261">
        <v>415</v>
      </c>
      <c r="BC470" s="261">
        <v>419</v>
      </c>
      <c r="BD470" s="261">
        <v>414</v>
      </c>
      <c r="BE470" s="261">
        <v>235</v>
      </c>
      <c r="BF470" s="261">
        <v>232</v>
      </c>
      <c r="BG470" s="261">
        <v>236</v>
      </c>
      <c r="BH470" s="261">
        <v>0</v>
      </c>
      <c r="BI470" s="261">
        <v>12.9</v>
      </c>
      <c r="BJ470" s="261">
        <v>0.9</v>
      </c>
      <c r="BK470" s="261">
        <v>12.3</v>
      </c>
      <c r="BL470" s="261">
        <v>0</v>
      </c>
      <c r="BM470" s="261">
        <v>12.3</v>
      </c>
      <c r="BN470" s="261">
        <v>0.6</v>
      </c>
      <c r="BO470" s="261">
        <v>12.9</v>
      </c>
      <c r="BP470" s="261"/>
      <c r="BQ470" s="261"/>
      <c r="BR470" s="261"/>
      <c r="BS470" s="261"/>
      <c r="BT470" s="261">
        <v>0</v>
      </c>
      <c r="BU470" s="261">
        <v>0</v>
      </c>
      <c r="BV470" s="261">
        <v>0</v>
      </c>
      <c r="BW470" s="261">
        <v>0</v>
      </c>
      <c r="BX470" s="261"/>
      <c r="BY470" s="261"/>
      <c r="BZ470" s="261"/>
      <c r="CA470" s="261"/>
      <c r="CB470" s="261">
        <v>0.86</v>
      </c>
      <c r="CC470" s="261">
        <v>0.88</v>
      </c>
      <c r="CD470" s="261">
        <v>0.87</v>
      </c>
      <c r="CE470" s="333"/>
      <c r="CF470" s="333"/>
      <c r="CG470" s="333"/>
      <c r="CH470" s="333"/>
      <c r="CI470" s="333"/>
      <c r="CJ470" s="333"/>
      <c r="CK470" s="333"/>
      <c r="CL470" s="333"/>
      <c r="CM470" s="333"/>
      <c r="CN470" s="333"/>
      <c r="CO470" s="333"/>
      <c r="CP470" s="333"/>
      <c r="CQ470" s="333"/>
      <c r="CR470" s="333"/>
      <c r="CS470" s="333"/>
      <c r="CT470" s="333"/>
      <c r="CU470" s="333"/>
      <c r="CV470" s="333"/>
      <c r="CW470" s="333"/>
      <c r="CX470" s="333"/>
      <c r="CY470" s="333"/>
      <c r="CZ470" s="333"/>
      <c r="DA470" s="333"/>
      <c r="DB470" s="374"/>
      <c r="DC470" s="48"/>
      <c r="DD470" s="179">
        <f t="shared" si="333"/>
        <v>139.73441146194799</v>
      </c>
      <c r="DE470" s="179">
        <f t="shared" si="334"/>
        <v>0.7156433333333333</v>
      </c>
      <c r="DF470" s="179">
        <f t="shared" si="335"/>
        <v>11.235600333333332</v>
      </c>
      <c r="DG470" s="179">
        <f t="shared" si="336"/>
        <v>1.717544</v>
      </c>
      <c r="DH470" s="180">
        <f t="shared" si="337"/>
        <v>15.7</v>
      </c>
      <c r="DI470" s="181">
        <f t="shared" si="356"/>
        <v>0</v>
      </c>
      <c r="DJ470" s="182">
        <f t="shared" si="351"/>
        <v>1</v>
      </c>
      <c r="DK470" s="182">
        <f t="shared" si="352"/>
        <v>0</v>
      </c>
      <c r="DL470" s="182">
        <f t="shared" si="357"/>
        <v>0</v>
      </c>
      <c r="DM470" s="182">
        <f t="shared" si="358"/>
        <v>0</v>
      </c>
      <c r="DN470" s="182">
        <f t="shared" si="359"/>
        <v>0</v>
      </c>
      <c r="DO470" s="182">
        <f t="shared" si="338"/>
        <v>1</v>
      </c>
      <c r="DP470" s="182">
        <f t="shared" si="339"/>
        <v>0</v>
      </c>
      <c r="DQ470" s="25">
        <f t="shared" si="340"/>
        <v>0</v>
      </c>
      <c r="DR470" s="169"/>
      <c r="DS470" s="166" t="str">
        <f t="shared" si="360"/>
        <v>A</v>
      </c>
      <c r="DT470" s="166" t="str">
        <f t="shared" si="361"/>
        <v>C</v>
      </c>
      <c r="DU470" s="167">
        <f t="shared" si="362"/>
        <v>3</v>
      </c>
      <c r="DV470" s="153" t="str">
        <f>VLOOKUP(M470,'Data Master kondisi'!$O$3:$P$11,2,FALSE)</f>
        <v>Z</v>
      </c>
      <c r="DW470" s="153">
        <f>LOOKUP(DV470,{"X","X","X","Y","Y","Y","Z","Z","Z"},{6,6,6,4,4,4,2,2,2})</f>
        <v>2</v>
      </c>
      <c r="DX470" s="153">
        <f t="shared" si="341"/>
        <v>1</v>
      </c>
      <c r="DY470" s="153">
        <f t="shared" si="363"/>
        <v>6</v>
      </c>
      <c r="DZ470" s="153" t="str">
        <f>VLOOKUP(G470,'Data Master class'!$A$5:$D$12,3,FALSE)</f>
        <v>B</v>
      </c>
      <c r="EA470" s="160" t="str">
        <f t="shared" si="364"/>
        <v>CUKUP</v>
      </c>
      <c r="EB470" s="156"/>
      <c r="EC470" s="153">
        <f>VLOOKUP(G470,'Data Master class'!$A$5:$D$12,2,FALSE)</f>
        <v>3</v>
      </c>
      <c r="ED470" s="153" t="str">
        <f>VLOOKUP(H470,'Data Master class'!$E$5:$G$6,3,FALSE)</f>
        <v>X</v>
      </c>
      <c r="EE470" s="153">
        <f>VLOOKUP(H470,'Data Master class'!$E$5:$G$6,2,FALSE)</f>
        <v>2</v>
      </c>
      <c r="EF470" s="153">
        <f t="shared" si="365"/>
        <v>5</v>
      </c>
      <c r="EG470" s="153" t="str">
        <f t="shared" si="366"/>
        <v>CLASS 3</v>
      </c>
      <c r="EH470" s="153">
        <f t="shared" si="367"/>
        <v>11</v>
      </c>
      <c r="EI470" s="171"/>
      <c r="EJ470" s="441">
        <f t="shared" si="342"/>
        <v>0.84293193717277481</v>
      </c>
      <c r="EK470" s="441">
        <f t="shared" si="343"/>
        <v>1.4659685863874345</v>
      </c>
      <c r="EL470" s="441">
        <f t="shared" si="344"/>
        <v>0.62303664921465962</v>
      </c>
      <c r="EM470" s="442">
        <f t="shared" si="368"/>
        <v>0.97731239092495636</v>
      </c>
      <c r="EN470" s="443" t="str">
        <f t="shared" si="369"/>
        <v>BURUK</v>
      </c>
      <c r="EO470" s="195"/>
      <c r="EP470" s="196" t="e">
        <f>'2. SUHU &amp; FISIK TRAFO'!CY470</f>
        <v>#NAME?</v>
      </c>
      <c r="EQ470" s="168" t="e">
        <f t="shared" si="374"/>
        <v>#NAME?</v>
      </c>
      <c r="ER470" s="189" t="e">
        <f t="shared" si="370"/>
        <v>#NAME?</v>
      </c>
      <c r="ES470" s="195"/>
      <c r="ET470" s="447">
        <f t="shared" si="353"/>
        <v>4.5468000000000002</v>
      </c>
      <c r="EU470" s="447">
        <f t="shared" si="371"/>
        <v>3.6374400000000002</v>
      </c>
      <c r="EV470" s="448">
        <f t="shared" si="345"/>
        <v>4.5468000000000002</v>
      </c>
      <c r="EW470" s="449" t="str">
        <f t="shared" si="372"/>
        <v>BAIK</v>
      </c>
      <c r="EX470" s="721"/>
      <c r="EY470" s="447">
        <f t="shared" si="354"/>
        <v>3.2052000000000005</v>
      </c>
      <c r="EZ470" s="447">
        <f t="shared" si="346"/>
        <v>2.5641600000000007</v>
      </c>
      <c r="FA470" s="448">
        <f t="shared" si="355"/>
        <v>3.2052000000000005</v>
      </c>
      <c r="FB470" s="449" t="str">
        <f t="shared" si="347"/>
        <v>BAIK</v>
      </c>
      <c r="FC470" s="195"/>
      <c r="FD470" s="453">
        <f t="shared" si="348"/>
        <v>15.2</v>
      </c>
      <c r="FE470" s="454">
        <f t="shared" si="349"/>
        <v>144.50867052023122</v>
      </c>
      <c r="FF470" s="725">
        <f t="shared" si="350"/>
        <v>10.518399999999998</v>
      </c>
      <c r="FG470" s="202" t="str">
        <f t="shared" si="373"/>
        <v>CUKUP</v>
      </c>
    </row>
    <row r="471" spans="1:163">
      <c r="A471" s="347">
        <v>459</v>
      </c>
      <c r="B471" s="764" t="s">
        <v>2232</v>
      </c>
      <c r="C471" s="331" t="s">
        <v>2424</v>
      </c>
      <c r="D471" s="259" t="s">
        <v>2425</v>
      </c>
      <c r="E471" s="319" t="s">
        <v>2378</v>
      </c>
      <c r="F471" s="319" t="s">
        <v>2379</v>
      </c>
      <c r="G471" s="208" t="s">
        <v>206</v>
      </c>
      <c r="H471" s="214" t="s">
        <v>209</v>
      </c>
      <c r="I471" s="463" t="s">
        <v>2426</v>
      </c>
      <c r="J471" s="462" t="s">
        <v>2427</v>
      </c>
      <c r="K471" s="259" t="s">
        <v>341</v>
      </c>
      <c r="L471" s="259" t="s">
        <v>342</v>
      </c>
      <c r="M471" s="259">
        <v>50</v>
      </c>
      <c r="N471" s="259">
        <v>173300484</v>
      </c>
      <c r="O471" s="259">
        <v>2017</v>
      </c>
      <c r="P471" s="259" t="s">
        <v>316</v>
      </c>
      <c r="Q471" s="461">
        <v>0.78888888888888886</v>
      </c>
      <c r="R471" s="433">
        <v>44848</v>
      </c>
      <c r="S471" s="331" t="s">
        <v>318</v>
      </c>
      <c r="T471" s="331" t="s">
        <v>343</v>
      </c>
      <c r="U471" s="259">
        <v>2</v>
      </c>
      <c r="V471" s="259">
        <v>2</v>
      </c>
      <c r="W471" s="259">
        <v>3</v>
      </c>
      <c r="X471" s="259">
        <v>20000</v>
      </c>
      <c r="Y471" s="332">
        <v>411</v>
      </c>
      <c r="Z471" s="332">
        <v>412</v>
      </c>
      <c r="AA471" s="332">
        <v>412</v>
      </c>
      <c r="AB471" s="332">
        <v>237</v>
      </c>
      <c r="AC471" s="332">
        <v>237</v>
      </c>
      <c r="AD471" s="332">
        <v>237</v>
      </c>
      <c r="AE471" s="332">
        <v>36.1</v>
      </c>
      <c r="AF471" s="332">
        <v>14.2</v>
      </c>
      <c r="AG471" s="332">
        <v>7.9</v>
      </c>
      <c r="AH471" s="332">
        <v>32.5</v>
      </c>
      <c r="AI471" s="332">
        <v>12</v>
      </c>
      <c r="AJ471" s="332">
        <v>6.5</v>
      </c>
      <c r="AK471" s="332">
        <v>0</v>
      </c>
      <c r="AL471" s="332">
        <v>10.3</v>
      </c>
      <c r="AM471" s="332">
        <v>27</v>
      </c>
      <c r="AN471" s="332">
        <v>7.1</v>
      </c>
      <c r="AO471" s="332">
        <v>9.1</v>
      </c>
      <c r="AP471" s="332">
        <v>20.9</v>
      </c>
      <c r="AQ471" s="332"/>
      <c r="AR471" s="332"/>
      <c r="AS471" s="332"/>
      <c r="AT471" s="332"/>
      <c r="AU471" s="332"/>
      <c r="AV471" s="332"/>
      <c r="AW471" s="332"/>
      <c r="AX471" s="332"/>
      <c r="AY471" s="332">
        <v>0.87</v>
      </c>
      <c r="AZ471" s="332">
        <v>0.88</v>
      </c>
      <c r="BA471" s="332">
        <v>0.86</v>
      </c>
      <c r="BB471" s="261">
        <v>406</v>
      </c>
      <c r="BC471" s="261">
        <v>406</v>
      </c>
      <c r="BD471" s="261">
        <v>406</v>
      </c>
      <c r="BE471" s="261">
        <v>234</v>
      </c>
      <c r="BF471" s="261">
        <v>234</v>
      </c>
      <c r="BG471" s="261">
        <v>234</v>
      </c>
      <c r="BH471" s="261">
        <v>29.2</v>
      </c>
      <c r="BI471" s="261">
        <v>16.8</v>
      </c>
      <c r="BJ471" s="261">
        <v>8.8000000000000007</v>
      </c>
      <c r="BK471" s="261">
        <v>21.2</v>
      </c>
      <c r="BL471" s="261">
        <v>10.3</v>
      </c>
      <c r="BM471" s="261">
        <v>5.4</v>
      </c>
      <c r="BN471" s="261">
        <v>0</v>
      </c>
      <c r="BO471" s="261">
        <v>5.6</v>
      </c>
      <c r="BP471" s="261">
        <v>18.8</v>
      </c>
      <c r="BQ471" s="261">
        <v>11.1</v>
      </c>
      <c r="BR471" s="261">
        <v>7.6</v>
      </c>
      <c r="BS471" s="261">
        <v>11.2</v>
      </c>
      <c r="BT471" s="261"/>
      <c r="BU471" s="261"/>
      <c r="BV471" s="261"/>
      <c r="BW471" s="261"/>
      <c r="BX471" s="261"/>
      <c r="BY471" s="261"/>
      <c r="BZ471" s="261"/>
      <c r="CA471" s="261"/>
      <c r="CB471" s="261">
        <v>0.87</v>
      </c>
      <c r="CC471" s="261">
        <v>0.86</v>
      </c>
      <c r="CD471" s="261">
        <v>0.88</v>
      </c>
      <c r="CE471" s="333"/>
      <c r="CF471" s="333"/>
      <c r="CG471" s="333"/>
      <c r="CH471" s="333"/>
      <c r="CI471" s="333"/>
      <c r="CJ471" s="333"/>
      <c r="CK471" s="333"/>
      <c r="CL471" s="333"/>
      <c r="CM471" s="333"/>
      <c r="CN471" s="333"/>
      <c r="CO471" s="333"/>
      <c r="CP471" s="333"/>
      <c r="CQ471" s="333"/>
      <c r="CR471" s="333"/>
      <c r="CS471" s="333"/>
      <c r="CT471" s="333"/>
      <c r="CU471" s="333"/>
      <c r="CV471" s="333"/>
      <c r="CW471" s="333"/>
      <c r="CX471" s="333"/>
      <c r="CY471" s="333"/>
      <c r="CZ471" s="333"/>
      <c r="DA471" s="333"/>
      <c r="DB471" s="374"/>
      <c r="DC471" s="154"/>
      <c r="DD471" s="179">
        <f t="shared" si="333"/>
        <v>70.206641548290463</v>
      </c>
      <c r="DE471" s="179">
        <f t="shared" si="334"/>
        <v>51.419636666666669</v>
      </c>
      <c r="DF471" s="179">
        <f t="shared" si="335"/>
        <v>20.226006666666667</v>
      </c>
      <c r="DG471" s="179">
        <f t="shared" si="336"/>
        <v>11.252496666666669</v>
      </c>
      <c r="DH471" s="180">
        <f t="shared" si="337"/>
        <v>36.1</v>
      </c>
      <c r="DI471" s="181">
        <f t="shared" si="356"/>
        <v>0</v>
      </c>
      <c r="DJ471" s="182">
        <f t="shared" si="351"/>
        <v>0</v>
      </c>
      <c r="DK471" s="182">
        <f t="shared" si="352"/>
        <v>1</v>
      </c>
      <c r="DL471" s="182">
        <f t="shared" si="357"/>
        <v>0</v>
      </c>
      <c r="DM471" s="182">
        <f t="shared" si="358"/>
        <v>0</v>
      </c>
      <c r="DN471" s="182">
        <f t="shared" si="359"/>
        <v>0</v>
      </c>
      <c r="DO471" s="182">
        <f t="shared" si="338"/>
        <v>0</v>
      </c>
      <c r="DP471" s="182">
        <f t="shared" si="339"/>
        <v>1</v>
      </c>
      <c r="DQ471" s="25">
        <f t="shared" si="340"/>
        <v>0</v>
      </c>
      <c r="DR471" s="169"/>
      <c r="DS471" s="166" t="str">
        <f t="shared" si="360"/>
        <v>A</v>
      </c>
      <c r="DT471" s="166" t="str">
        <f t="shared" si="361"/>
        <v>C</v>
      </c>
      <c r="DU471" s="167">
        <f t="shared" si="362"/>
        <v>3</v>
      </c>
      <c r="DV471" s="153" t="str">
        <f>VLOOKUP(M471,'Data Master kondisi'!$O$3:$P$11,2,FALSE)</f>
        <v>Z</v>
      </c>
      <c r="DW471" s="153">
        <f>LOOKUP(DV471,{"X","X","X","Y","Y","Y","Z","Z","Z"},{6,6,6,4,4,4,2,2,2})</f>
        <v>2</v>
      </c>
      <c r="DX471" s="153">
        <f t="shared" si="341"/>
        <v>1</v>
      </c>
      <c r="DY471" s="153">
        <f t="shared" si="363"/>
        <v>6</v>
      </c>
      <c r="DZ471" s="153" t="str">
        <f>VLOOKUP(G471,'Data Master class'!$A$5:$D$12,3,FALSE)</f>
        <v>B</v>
      </c>
      <c r="EA471" s="160" t="str">
        <f t="shared" si="364"/>
        <v>CUKUP</v>
      </c>
      <c r="EB471" s="156"/>
      <c r="EC471" s="153">
        <f>VLOOKUP(G471,'Data Master class'!$A$5:$D$12,2,FALSE)</f>
        <v>3</v>
      </c>
      <c r="ED471" s="153" t="str">
        <f>VLOOKUP(H471,'Data Master class'!$E$5:$G$6,3,FALSE)</f>
        <v>Y</v>
      </c>
      <c r="EE471" s="153">
        <f>VLOOKUP(H471,'Data Master class'!$E$5:$G$6,2,FALSE)</f>
        <v>1</v>
      </c>
      <c r="EF471" s="153">
        <f t="shared" si="365"/>
        <v>4</v>
      </c>
      <c r="EG471" s="153" t="str">
        <f t="shared" si="366"/>
        <v>CLASS 3</v>
      </c>
      <c r="EH471" s="153">
        <f t="shared" si="367"/>
        <v>10</v>
      </c>
      <c r="EI471" s="171"/>
      <c r="EJ471" s="441">
        <f t="shared" si="342"/>
        <v>0.8608247422680414</v>
      </c>
      <c r="EK471" s="441">
        <f t="shared" si="343"/>
        <v>0.26804123711340205</v>
      </c>
      <c r="EL471" s="441">
        <f t="shared" si="344"/>
        <v>0.59278350515463918</v>
      </c>
      <c r="EM471" s="442">
        <f t="shared" si="368"/>
        <v>0.57388316151202756</v>
      </c>
      <c r="EN471" s="443" t="str">
        <f t="shared" si="369"/>
        <v>BURUK</v>
      </c>
      <c r="EO471" s="195"/>
      <c r="EP471" s="196" t="e">
        <f>'2. SUHU &amp; FISIK TRAFO'!CY471</f>
        <v>#NAME?</v>
      </c>
      <c r="EQ471" s="168" t="e">
        <f t="shared" si="374"/>
        <v>#NAME?</v>
      </c>
      <c r="ER471" s="189" t="e">
        <f t="shared" si="370"/>
        <v>#NAME?</v>
      </c>
      <c r="ES471" s="195"/>
      <c r="ET471" s="447">
        <f t="shared" si="353"/>
        <v>13.793400000000002</v>
      </c>
      <c r="EU471" s="447">
        <f t="shared" si="371"/>
        <v>11.034720000000002</v>
      </c>
      <c r="EV471" s="448">
        <f t="shared" si="345"/>
        <v>27.586800000000007</v>
      </c>
      <c r="EW471" s="449" t="str">
        <f t="shared" si="372"/>
        <v>BAIK</v>
      </c>
      <c r="EX471" s="721"/>
      <c r="EY471" s="447">
        <f t="shared" si="354"/>
        <v>12.823200000000002</v>
      </c>
      <c r="EZ471" s="447">
        <f t="shared" si="346"/>
        <v>10.258560000000003</v>
      </c>
      <c r="FA471" s="448">
        <f t="shared" si="355"/>
        <v>25.646400000000003</v>
      </c>
      <c r="FB471" s="449" t="str">
        <f t="shared" si="347"/>
        <v>BAIK</v>
      </c>
      <c r="FC471" s="195"/>
      <c r="FD471" s="453">
        <f t="shared" si="348"/>
        <v>32.5</v>
      </c>
      <c r="FE471" s="454">
        <f t="shared" si="349"/>
        <v>72.25433526011561</v>
      </c>
      <c r="FF471" s="725">
        <f t="shared" si="350"/>
        <v>44.98</v>
      </c>
      <c r="FG471" s="202" t="str">
        <f t="shared" si="373"/>
        <v>BURUK</v>
      </c>
    </row>
    <row r="472" spans="1:163">
      <c r="A472" s="347">
        <v>460</v>
      </c>
      <c r="B472" s="764" t="s">
        <v>2232</v>
      </c>
      <c r="C472" s="331" t="s">
        <v>2428</v>
      </c>
      <c r="D472" s="259" t="s">
        <v>1971</v>
      </c>
      <c r="E472" s="319" t="s">
        <v>2378</v>
      </c>
      <c r="F472" s="319" t="s">
        <v>2429</v>
      </c>
      <c r="G472" s="208" t="s">
        <v>204</v>
      </c>
      <c r="H472" s="214" t="s">
        <v>208</v>
      </c>
      <c r="I472" s="463" t="s">
        <v>2430</v>
      </c>
      <c r="J472" s="462" t="s">
        <v>2431</v>
      </c>
      <c r="K472" s="259" t="s">
        <v>341</v>
      </c>
      <c r="L472" s="259" t="s">
        <v>342</v>
      </c>
      <c r="M472" s="259">
        <v>100</v>
      </c>
      <c r="N472" s="259">
        <v>194304438</v>
      </c>
      <c r="O472" s="259">
        <v>2019</v>
      </c>
      <c r="P472" s="259" t="s">
        <v>316</v>
      </c>
      <c r="Q472" s="461">
        <v>0.81874999999999998</v>
      </c>
      <c r="R472" s="433">
        <v>44848</v>
      </c>
      <c r="S472" s="331" t="s">
        <v>318</v>
      </c>
      <c r="T472" s="331" t="s">
        <v>343</v>
      </c>
      <c r="U472" s="259">
        <v>4</v>
      </c>
      <c r="V472" s="259">
        <v>3</v>
      </c>
      <c r="W472" s="259">
        <v>3</v>
      </c>
      <c r="X472" s="259">
        <v>20000</v>
      </c>
      <c r="Y472" s="332">
        <v>411</v>
      </c>
      <c r="Z472" s="332">
        <v>412</v>
      </c>
      <c r="AA472" s="332">
        <v>414</v>
      </c>
      <c r="AB472" s="332">
        <v>237</v>
      </c>
      <c r="AC472" s="332">
        <v>238</v>
      </c>
      <c r="AD472" s="332">
        <v>238</v>
      </c>
      <c r="AE472" s="332">
        <v>7.7</v>
      </c>
      <c r="AF472" s="332">
        <v>5.0999999999999996</v>
      </c>
      <c r="AG472" s="332">
        <v>5.7</v>
      </c>
      <c r="AH472" s="332">
        <v>5.0999999999999996</v>
      </c>
      <c r="AI472" s="332">
        <v>0</v>
      </c>
      <c r="AJ472" s="332">
        <v>2.4</v>
      </c>
      <c r="AK472" s="332">
        <v>0</v>
      </c>
      <c r="AL472" s="332">
        <v>2.5</v>
      </c>
      <c r="AM472" s="332">
        <v>9.8000000000000007</v>
      </c>
      <c r="AN472" s="332">
        <v>4.5</v>
      </c>
      <c r="AO472" s="332">
        <v>4</v>
      </c>
      <c r="AP472" s="332">
        <v>6.6</v>
      </c>
      <c r="AQ472" s="332">
        <v>0</v>
      </c>
      <c r="AR472" s="332">
        <v>0</v>
      </c>
      <c r="AS472" s="332">
        <v>1.6</v>
      </c>
      <c r="AT472" s="332">
        <v>1.7</v>
      </c>
      <c r="AU472" s="332"/>
      <c r="AV472" s="332"/>
      <c r="AW472" s="332"/>
      <c r="AX472" s="332"/>
      <c r="AY472" s="332">
        <v>0.87</v>
      </c>
      <c r="AZ472" s="332">
        <v>0.88</v>
      </c>
      <c r="BA472" s="332">
        <v>0.86</v>
      </c>
      <c r="BB472" s="261">
        <v>404</v>
      </c>
      <c r="BC472" s="261">
        <v>408</v>
      </c>
      <c r="BD472" s="261">
        <v>405</v>
      </c>
      <c r="BE472" s="261">
        <v>232</v>
      </c>
      <c r="BF472" s="261">
        <v>234</v>
      </c>
      <c r="BG472" s="261">
        <v>234</v>
      </c>
      <c r="BH472" s="261">
        <v>6.9</v>
      </c>
      <c r="BI472" s="261">
        <v>1.3</v>
      </c>
      <c r="BJ472" s="261">
        <v>4</v>
      </c>
      <c r="BK472" s="261">
        <v>3.2</v>
      </c>
      <c r="BL472" s="261">
        <v>0</v>
      </c>
      <c r="BM472" s="261">
        <v>0</v>
      </c>
      <c r="BN472" s="261">
        <v>0</v>
      </c>
      <c r="BO472" s="261">
        <v>0</v>
      </c>
      <c r="BP472" s="261">
        <v>7.1</v>
      </c>
      <c r="BQ472" s="261">
        <v>1.2</v>
      </c>
      <c r="BR472" s="261">
        <v>3.8</v>
      </c>
      <c r="BS472" s="261">
        <v>3.5</v>
      </c>
      <c r="BT472" s="261">
        <v>0</v>
      </c>
      <c r="BU472" s="261">
        <v>0</v>
      </c>
      <c r="BV472" s="261">
        <v>0</v>
      </c>
      <c r="BW472" s="261">
        <v>0</v>
      </c>
      <c r="BX472" s="261"/>
      <c r="BY472" s="261"/>
      <c r="BZ472" s="261"/>
      <c r="CA472" s="261"/>
      <c r="CB472" s="261">
        <v>0.86</v>
      </c>
      <c r="CC472" s="261">
        <v>0.86</v>
      </c>
      <c r="CD472" s="261">
        <v>0.88</v>
      </c>
      <c r="CE472" s="333"/>
      <c r="CF472" s="333"/>
      <c r="CG472" s="333"/>
      <c r="CH472" s="333"/>
      <c r="CI472" s="333"/>
      <c r="CJ472" s="333"/>
      <c r="CK472" s="333"/>
      <c r="CL472" s="333"/>
      <c r="CM472" s="333"/>
      <c r="CN472" s="333"/>
      <c r="CO472" s="333"/>
      <c r="CP472" s="333"/>
      <c r="CQ472" s="333"/>
      <c r="CR472" s="333"/>
      <c r="CS472" s="333"/>
      <c r="CT472" s="333"/>
      <c r="CU472" s="333"/>
      <c r="CV472" s="333"/>
      <c r="CW472" s="333"/>
      <c r="CX472" s="333"/>
      <c r="CY472" s="333"/>
      <c r="CZ472" s="333"/>
      <c r="DA472" s="333"/>
      <c r="DB472" s="374"/>
      <c r="DC472" s="154"/>
      <c r="DD472" s="179">
        <f t="shared" si="333"/>
        <v>140.18626081186537</v>
      </c>
      <c r="DE472" s="179">
        <f t="shared" si="334"/>
        <v>5.4926923333333333</v>
      </c>
      <c r="DF472" s="179">
        <f t="shared" si="335"/>
        <v>3.6380169999999996</v>
      </c>
      <c r="DG472" s="179">
        <f t="shared" si="336"/>
        <v>4.0660189999999998</v>
      </c>
      <c r="DH472" s="180">
        <f t="shared" si="337"/>
        <v>7.7</v>
      </c>
      <c r="DI472" s="181">
        <f t="shared" si="356"/>
        <v>0</v>
      </c>
      <c r="DJ472" s="182">
        <f t="shared" si="351"/>
        <v>1</v>
      </c>
      <c r="DK472" s="182">
        <f t="shared" si="352"/>
        <v>0</v>
      </c>
      <c r="DL472" s="182">
        <f t="shared" si="357"/>
        <v>0</v>
      </c>
      <c r="DM472" s="182">
        <f t="shared" si="358"/>
        <v>0</v>
      </c>
      <c r="DN472" s="182">
        <f t="shared" si="359"/>
        <v>0</v>
      </c>
      <c r="DO472" s="182">
        <f t="shared" si="338"/>
        <v>1</v>
      </c>
      <c r="DP472" s="182">
        <f t="shared" si="339"/>
        <v>0</v>
      </c>
      <c r="DQ472" s="25">
        <f t="shared" si="340"/>
        <v>0</v>
      </c>
      <c r="DR472" s="169"/>
      <c r="DS472" s="166" t="str">
        <f t="shared" si="360"/>
        <v>A</v>
      </c>
      <c r="DT472" s="166" t="str">
        <f t="shared" si="361"/>
        <v>A</v>
      </c>
      <c r="DU472" s="167">
        <f t="shared" si="362"/>
        <v>1</v>
      </c>
      <c r="DV472" s="153" t="str">
        <f>VLOOKUP(M472,'Data Master kondisi'!$O$3:$P$11,2,FALSE)</f>
        <v>Z</v>
      </c>
      <c r="DW472" s="153">
        <f>LOOKUP(DV472,{"X","X","X","Y","Y","Y","Z","Z","Z"},{6,6,6,4,4,4,2,2,2})</f>
        <v>2</v>
      </c>
      <c r="DX472" s="153">
        <f t="shared" si="341"/>
        <v>1</v>
      </c>
      <c r="DY472" s="153">
        <f t="shared" si="363"/>
        <v>4</v>
      </c>
      <c r="DZ472" s="153" t="str">
        <f>VLOOKUP(G472,'Data Master class'!$A$5:$D$12,3,FALSE)</f>
        <v>A</v>
      </c>
      <c r="EA472" s="160" t="str">
        <f t="shared" si="364"/>
        <v>BAIK</v>
      </c>
      <c r="EB472" s="156"/>
      <c r="EC472" s="153">
        <f>VLOOKUP(G472,'Data Master class'!$A$5:$D$12,2,FALSE)</f>
        <v>5</v>
      </c>
      <c r="ED472" s="153" t="str">
        <f>VLOOKUP(H472,'Data Master class'!$E$5:$G$6,3,FALSE)</f>
        <v>X</v>
      </c>
      <c r="EE472" s="153">
        <f>VLOOKUP(H472,'Data Master class'!$E$5:$G$6,2,FALSE)</f>
        <v>2</v>
      </c>
      <c r="EF472" s="153">
        <f t="shared" si="365"/>
        <v>7</v>
      </c>
      <c r="EG472" s="153" t="str">
        <f t="shared" si="366"/>
        <v>CLASS 2</v>
      </c>
      <c r="EH472" s="153">
        <f t="shared" si="367"/>
        <v>11</v>
      </c>
      <c r="EI472" s="171"/>
      <c r="EJ472" s="441">
        <f t="shared" si="342"/>
        <v>0.24864864864864861</v>
      </c>
      <c r="EK472" s="441">
        <f t="shared" si="343"/>
        <v>0.17297297297297307</v>
      </c>
      <c r="EL472" s="441">
        <f t="shared" si="344"/>
        <v>7.5675675675675694E-2</v>
      </c>
      <c r="EM472" s="442">
        <f t="shared" si="368"/>
        <v>0.16576576576576577</v>
      </c>
      <c r="EN472" s="443" t="str">
        <f t="shared" si="369"/>
        <v>CUKUP</v>
      </c>
      <c r="EO472" s="195"/>
      <c r="EP472" s="196" t="e">
        <f>'2. SUHU &amp; FISIK TRAFO'!CY472</f>
        <v>#NAME?</v>
      </c>
      <c r="EQ472" s="168" t="e">
        <f t="shared" si="374"/>
        <v>#NAME?</v>
      </c>
      <c r="ER472" s="189" t="e">
        <f t="shared" si="370"/>
        <v>#NAME?</v>
      </c>
      <c r="ES472" s="195"/>
      <c r="ET472" s="447">
        <f t="shared" si="353"/>
        <v>4.3953000000000007</v>
      </c>
      <c r="EU472" s="447">
        <f t="shared" si="371"/>
        <v>3.5162400000000007</v>
      </c>
      <c r="EV472" s="448">
        <f t="shared" si="345"/>
        <v>4.3953000000000007</v>
      </c>
      <c r="EW472" s="449" t="str">
        <f t="shared" si="372"/>
        <v>BAIK</v>
      </c>
      <c r="EX472" s="721"/>
      <c r="EY472" s="447">
        <f t="shared" si="354"/>
        <v>2.8410000000000002</v>
      </c>
      <c r="EZ472" s="447">
        <f t="shared" si="346"/>
        <v>2.2728000000000002</v>
      </c>
      <c r="FA472" s="448">
        <f t="shared" si="355"/>
        <v>2.8410000000000002</v>
      </c>
      <c r="FB472" s="449" t="str">
        <f t="shared" si="347"/>
        <v>BAIK</v>
      </c>
      <c r="FC472" s="195"/>
      <c r="FD472" s="453">
        <f t="shared" si="348"/>
        <v>5.0999999999999996</v>
      </c>
      <c r="FE472" s="454">
        <f t="shared" si="349"/>
        <v>144.50867052023122</v>
      </c>
      <c r="FF472" s="725">
        <f t="shared" si="350"/>
        <v>3.5291999999999999</v>
      </c>
      <c r="FG472" s="202" t="str">
        <f t="shared" si="373"/>
        <v>BAIK</v>
      </c>
    </row>
    <row r="473" spans="1:163">
      <c r="A473" s="347">
        <v>461</v>
      </c>
      <c r="B473" s="764" t="s">
        <v>2232</v>
      </c>
      <c r="C473" s="331" t="s">
        <v>2432</v>
      </c>
      <c r="D473" s="259" t="s">
        <v>2433</v>
      </c>
      <c r="E473" s="319" t="s">
        <v>2378</v>
      </c>
      <c r="F473" s="319" t="s">
        <v>2429</v>
      </c>
      <c r="G473" s="208" t="s">
        <v>206</v>
      </c>
      <c r="H473" s="214" t="s">
        <v>208</v>
      </c>
      <c r="I473" s="463" t="s">
        <v>2434</v>
      </c>
      <c r="J473" s="462" t="s">
        <v>2435</v>
      </c>
      <c r="K473" s="259" t="s">
        <v>341</v>
      </c>
      <c r="L473" s="259" t="s">
        <v>342</v>
      </c>
      <c r="M473" s="259">
        <v>50</v>
      </c>
      <c r="N473" s="259">
        <v>173306384</v>
      </c>
      <c r="O473" s="259">
        <v>2017</v>
      </c>
      <c r="P473" s="259" t="s">
        <v>316</v>
      </c>
      <c r="Q473" s="461">
        <v>0.84305555555555556</v>
      </c>
      <c r="R473" s="433">
        <v>44848</v>
      </c>
      <c r="S473" s="331" t="s">
        <v>318</v>
      </c>
      <c r="T473" s="331" t="s">
        <v>343</v>
      </c>
      <c r="U473" s="259">
        <v>2</v>
      </c>
      <c r="V473" s="259">
        <v>2</v>
      </c>
      <c r="W473" s="259">
        <v>3</v>
      </c>
      <c r="X473" s="259">
        <v>20000</v>
      </c>
      <c r="Y473" s="332">
        <v>412</v>
      </c>
      <c r="Z473" s="332">
        <v>409</v>
      </c>
      <c r="AA473" s="332">
        <v>409</v>
      </c>
      <c r="AB473" s="332">
        <v>237</v>
      </c>
      <c r="AC473" s="332">
        <v>237</v>
      </c>
      <c r="AD473" s="332">
        <v>235</v>
      </c>
      <c r="AE473" s="332">
        <v>8.1999999999999993</v>
      </c>
      <c r="AF473" s="332">
        <v>16.7</v>
      </c>
      <c r="AG473" s="332">
        <v>9.5</v>
      </c>
      <c r="AH473" s="332">
        <v>12.2</v>
      </c>
      <c r="AI473" s="332">
        <v>5.7</v>
      </c>
      <c r="AJ473" s="332">
        <v>8</v>
      </c>
      <c r="AK473" s="332">
        <v>5.2</v>
      </c>
      <c r="AL473" s="332">
        <v>6.9</v>
      </c>
      <c r="AM473" s="332">
        <v>2.2999999999999998</v>
      </c>
      <c r="AN473" s="332">
        <v>9.9</v>
      </c>
      <c r="AO473" s="332">
        <v>5.2</v>
      </c>
      <c r="AP473" s="332">
        <v>6.1</v>
      </c>
      <c r="AQ473" s="332"/>
      <c r="AR473" s="332"/>
      <c r="AS473" s="332"/>
      <c r="AT473" s="332"/>
      <c r="AU473" s="332"/>
      <c r="AV473" s="332"/>
      <c r="AW473" s="332"/>
      <c r="AX473" s="332"/>
      <c r="AY473" s="332">
        <v>0.88</v>
      </c>
      <c r="AZ473" s="332">
        <v>0.85</v>
      </c>
      <c r="BA473" s="332">
        <v>0.85</v>
      </c>
      <c r="BB473" s="261">
        <v>407</v>
      </c>
      <c r="BC473" s="261">
        <v>404</v>
      </c>
      <c r="BD473" s="261">
        <v>404</v>
      </c>
      <c r="BE473" s="261">
        <v>234</v>
      </c>
      <c r="BF473" s="261">
        <v>234</v>
      </c>
      <c r="BG473" s="261">
        <v>232</v>
      </c>
      <c r="BH473" s="261">
        <v>6.2</v>
      </c>
      <c r="BI473" s="261">
        <v>15.3</v>
      </c>
      <c r="BJ473" s="261">
        <v>13.9</v>
      </c>
      <c r="BK473" s="261">
        <v>6.9</v>
      </c>
      <c r="BL473" s="261">
        <v>6.3</v>
      </c>
      <c r="BM473" s="261">
        <v>6.1</v>
      </c>
      <c r="BN473" s="261">
        <v>4</v>
      </c>
      <c r="BO473" s="261">
        <v>5.4</v>
      </c>
      <c r="BP473" s="261">
        <v>0.8</v>
      </c>
      <c r="BQ473" s="261">
        <v>9</v>
      </c>
      <c r="BR473" s="261">
        <v>9.1</v>
      </c>
      <c r="BS473" s="261">
        <v>7.8</v>
      </c>
      <c r="BT473" s="261"/>
      <c r="BU473" s="261"/>
      <c r="BV473" s="261"/>
      <c r="BW473" s="261"/>
      <c r="BX473" s="261"/>
      <c r="BY473" s="261"/>
      <c r="BZ473" s="261"/>
      <c r="CA473" s="261"/>
      <c r="CB473" s="261">
        <v>0.87</v>
      </c>
      <c r="CC473" s="261">
        <v>0.86</v>
      </c>
      <c r="CD473" s="261">
        <v>0.85</v>
      </c>
      <c r="CE473" s="333"/>
      <c r="CF473" s="333"/>
      <c r="CG473" s="333"/>
      <c r="CH473" s="333"/>
      <c r="CI473" s="333"/>
      <c r="CJ473" s="333"/>
      <c r="CK473" s="333"/>
      <c r="CL473" s="333"/>
      <c r="CM473" s="333"/>
      <c r="CN473" s="333"/>
      <c r="CO473" s="333"/>
      <c r="CP473" s="333"/>
      <c r="CQ473" s="333"/>
      <c r="CR473" s="333"/>
      <c r="CS473" s="333"/>
      <c r="CT473" s="333"/>
      <c r="CU473" s="333"/>
      <c r="CV473" s="333"/>
      <c r="CW473" s="333"/>
      <c r="CX473" s="333"/>
      <c r="CY473" s="333"/>
      <c r="CZ473" s="333"/>
      <c r="DA473" s="333"/>
      <c r="DB473" s="374"/>
      <c r="DC473" s="170"/>
      <c r="DD473" s="179">
        <f t="shared" si="333"/>
        <v>70.492034400112786</v>
      </c>
      <c r="DE473" s="179">
        <f t="shared" si="334"/>
        <v>11.63252</v>
      </c>
      <c r="DF473" s="179">
        <f t="shared" si="335"/>
        <v>23.690619999999999</v>
      </c>
      <c r="DG473" s="179">
        <f t="shared" si="336"/>
        <v>13.476699999999999</v>
      </c>
      <c r="DH473" s="180">
        <f t="shared" si="337"/>
        <v>16.7</v>
      </c>
      <c r="DI473" s="181">
        <f t="shared" si="356"/>
        <v>0</v>
      </c>
      <c r="DJ473" s="182">
        <f t="shared" si="351"/>
        <v>1</v>
      </c>
      <c r="DK473" s="182">
        <f t="shared" si="352"/>
        <v>0</v>
      </c>
      <c r="DL473" s="182">
        <f t="shared" si="357"/>
        <v>0</v>
      </c>
      <c r="DM473" s="182">
        <f t="shared" si="358"/>
        <v>0</v>
      </c>
      <c r="DN473" s="182">
        <f t="shared" si="359"/>
        <v>0</v>
      </c>
      <c r="DO473" s="182">
        <f t="shared" si="338"/>
        <v>1</v>
      </c>
      <c r="DP473" s="182">
        <f t="shared" si="339"/>
        <v>0</v>
      </c>
      <c r="DQ473" s="25">
        <f t="shared" si="340"/>
        <v>0</v>
      </c>
      <c r="DR473" s="169"/>
      <c r="DS473" s="166" t="str">
        <f t="shared" si="360"/>
        <v>A</v>
      </c>
      <c r="DT473" s="166" t="str">
        <f t="shared" si="361"/>
        <v>B</v>
      </c>
      <c r="DU473" s="167">
        <f t="shared" si="362"/>
        <v>2</v>
      </c>
      <c r="DV473" s="153" t="str">
        <f>VLOOKUP(M473,'Data Master kondisi'!$O$3:$P$11,2,FALSE)</f>
        <v>Z</v>
      </c>
      <c r="DW473" s="153">
        <f>LOOKUP(DV473,{"X","X","X","Y","Y","Y","Z","Z","Z"},{6,6,6,4,4,4,2,2,2})</f>
        <v>2</v>
      </c>
      <c r="DX473" s="153">
        <f t="shared" si="341"/>
        <v>1</v>
      </c>
      <c r="DY473" s="153">
        <f t="shared" si="363"/>
        <v>5</v>
      </c>
      <c r="DZ473" s="153" t="str">
        <f>VLOOKUP(G473,'Data Master class'!$A$5:$D$12,3,FALSE)</f>
        <v>B</v>
      </c>
      <c r="EA473" s="160" t="str">
        <f t="shared" si="364"/>
        <v>BAIK</v>
      </c>
      <c r="EB473" s="156"/>
      <c r="EC473" s="153">
        <f>VLOOKUP(G473,'Data Master class'!$A$5:$D$12,2,FALSE)</f>
        <v>3</v>
      </c>
      <c r="ED473" s="153" t="str">
        <f>VLOOKUP(H473,'Data Master class'!$E$5:$G$6,3,FALSE)</f>
        <v>X</v>
      </c>
      <c r="EE473" s="153">
        <f>VLOOKUP(H473,'Data Master class'!$E$5:$G$6,2,FALSE)</f>
        <v>2</v>
      </c>
      <c r="EF473" s="153">
        <f t="shared" si="365"/>
        <v>5</v>
      </c>
      <c r="EG473" s="153" t="str">
        <f t="shared" si="366"/>
        <v>CLASS 3</v>
      </c>
      <c r="EH473" s="153">
        <f t="shared" si="367"/>
        <v>10</v>
      </c>
      <c r="EI473" s="171"/>
      <c r="EJ473" s="441">
        <f t="shared" si="342"/>
        <v>0.28488372093023262</v>
      </c>
      <c r="EK473" s="441">
        <f t="shared" si="343"/>
        <v>0.45639534883720922</v>
      </c>
      <c r="EL473" s="441">
        <f t="shared" si="344"/>
        <v>0.17151162790697674</v>
      </c>
      <c r="EM473" s="442">
        <f t="shared" si="368"/>
        <v>0.30426356589147285</v>
      </c>
      <c r="EN473" s="443" t="str">
        <f t="shared" si="369"/>
        <v>BURUK</v>
      </c>
      <c r="EO473" s="195"/>
      <c r="EP473" s="196" t="e">
        <f>'2. SUHU &amp; FISIK TRAFO'!CY473</f>
        <v>#NAME?</v>
      </c>
      <c r="EQ473" s="168" t="e">
        <f t="shared" si="374"/>
        <v>#NAME?</v>
      </c>
      <c r="ER473" s="189" t="e">
        <f t="shared" si="370"/>
        <v>#NAME?</v>
      </c>
      <c r="ES473" s="195"/>
      <c r="ET473" s="447">
        <f t="shared" si="353"/>
        <v>8.133799999999999</v>
      </c>
      <c r="EU473" s="447">
        <f t="shared" si="371"/>
        <v>6.5070399999999999</v>
      </c>
      <c r="EV473" s="448">
        <f t="shared" si="345"/>
        <v>16.267599999999998</v>
      </c>
      <c r="EW473" s="449" t="str">
        <f t="shared" si="372"/>
        <v>BAIK</v>
      </c>
      <c r="EX473" s="721"/>
      <c r="EY473" s="447">
        <f t="shared" si="354"/>
        <v>8.2557999999999989</v>
      </c>
      <c r="EZ473" s="447">
        <f t="shared" si="346"/>
        <v>6.6046399999999998</v>
      </c>
      <c r="FA473" s="448">
        <f t="shared" si="355"/>
        <v>16.511599999999998</v>
      </c>
      <c r="FB473" s="449" t="str">
        <f t="shared" si="347"/>
        <v>BAIK</v>
      </c>
      <c r="FC473" s="195"/>
      <c r="FD473" s="453">
        <f t="shared" si="348"/>
        <v>12.2</v>
      </c>
      <c r="FE473" s="454">
        <f t="shared" si="349"/>
        <v>72.25433526011561</v>
      </c>
      <c r="FF473" s="725">
        <f t="shared" si="350"/>
        <v>16.884799999999998</v>
      </c>
      <c r="FG473" s="202" t="str">
        <f t="shared" si="373"/>
        <v>KURANG</v>
      </c>
    </row>
    <row r="474" spans="1:163">
      <c r="A474" s="347">
        <v>462</v>
      </c>
      <c r="B474" s="764" t="s">
        <v>2232</v>
      </c>
      <c r="C474" s="331" t="s">
        <v>2436</v>
      </c>
      <c r="D474" s="259" t="s">
        <v>2433</v>
      </c>
      <c r="E474" s="319" t="s">
        <v>2378</v>
      </c>
      <c r="F474" s="319" t="s">
        <v>2437</v>
      </c>
      <c r="G474" s="208" t="s">
        <v>206</v>
      </c>
      <c r="H474" s="214" t="s">
        <v>208</v>
      </c>
      <c r="I474" s="463" t="s">
        <v>2438</v>
      </c>
      <c r="J474" s="462" t="s">
        <v>2439</v>
      </c>
      <c r="K474" s="259" t="s">
        <v>341</v>
      </c>
      <c r="L474" s="259" t="s">
        <v>388</v>
      </c>
      <c r="M474" s="259">
        <v>50</v>
      </c>
      <c r="N474" s="259">
        <v>10008838</v>
      </c>
      <c r="O474" s="259">
        <v>2010</v>
      </c>
      <c r="P474" s="259" t="s">
        <v>316</v>
      </c>
      <c r="Q474" s="461">
        <v>0.87569444444444444</v>
      </c>
      <c r="R474" s="433">
        <v>44848</v>
      </c>
      <c r="S474" s="331" t="s">
        <v>318</v>
      </c>
      <c r="T474" s="331" t="s">
        <v>343</v>
      </c>
      <c r="U474" s="259">
        <v>4</v>
      </c>
      <c r="V474" s="259">
        <v>2</v>
      </c>
      <c r="W474" s="259">
        <v>3</v>
      </c>
      <c r="X474" s="259">
        <v>20000</v>
      </c>
      <c r="Y474" s="332">
        <v>400</v>
      </c>
      <c r="Z474" s="332">
        <v>399</v>
      </c>
      <c r="AA474" s="332">
        <v>393</v>
      </c>
      <c r="AB474" s="332">
        <v>232</v>
      </c>
      <c r="AC474" s="332">
        <v>228</v>
      </c>
      <c r="AD474" s="332">
        <v>227</v>
      </c>
      <c r="AE474" s="332">
        <v>13.8</v>
      </c>
      <c r="AF474" s="332">
        <v>29</v>
      </c>
      <c r="AG474" s="332">
        <v>57.5</v>
      </c>
      <c r="AH474" s="332">
        <v>41.6</v>
      </c>
      <c r="AI474" s="332">
        <v>14.4</v>
      </c>
      <c r="AJ474" s="332">
        <v>16.5</v>
      </c>
      <c r="AK474" s="332">
        <v>47.3</v>
      </c>
      <c r="AL474" s="332">
        <v>38.6</v>
      </c>
      <c r="AM474" s="332">
        <v>0</v>
      </c>
      <c r="AN474" s="332">
        <v>11.5</v>
      </c>
      <c r="AO474" s="332">
        <v>10.4</v>
      </c>
      <c r="AP474" s="332">
        <v>12.3</v>
      </c>
      <c r="AQ474" s="332"/>
      <c r="AR474" s="332"/>
      <c r="AS474" s="332"/>
      <c r="AT474" s="332"/>
      <c r="AU474" s="332"/>
      <c r="AV474" s="332"/>
      <c r="AW474" s="332"/>
      <c r="AX474" s="332"/>
      <c r="AY474" s="332">
        <v>0.85</v>
      </c>
      <c r="AZ474" s="332">
        <v>0.87</v>
      </c>
      <c r="BA474" s="332">
        <v>0.85</v>
      </c>
      <c r="BB474" s="261">
        <v>410</v>
      </c>
      <c r="BC474" s="261">
        <v>405</v>
      </c>
      <c r="BD474" s="261">
        <v>408</v>
      </c>
      <c r="BE474" s="261">
        <v>237</v>
      </c>
      <c r="BF474" s="261">
        <v>235</v>
      </c>
      <c r="BG474" s="261">
        <v>235</v>
      </c>
      <c r="BH474" s="261">
        <v>13.1</v>
      </c>
      <c r="BI474" s="261">
        <v>19.5</v>
      </c>
      <c r="BJ474" s="261">
        <v>31.2</v>
      </c>
      <c r="BK474" s="261">
        <v>13.4</v>
      </c>
      <c r="BL474" s="261">
        <v>13.3</v>
      </c>
      <c r="BM474" s="261">
        <v>10.7</v>
      </c>
      <c r="BN474" s="261">
        <v>20.7</v>
      </c>
      <c r="BO474" s="261">
        <v>8.1999999999999993</v>
      </c>
      <c r="BP474" s="261">
        <v>0</v>
      </c>
      <c r="BQ474" s="261">
        <v>8.1</v>
      </c>
      <c r="BR474" s="261">
        <v>7</v>
      </c>
      <c r="BS474" s="261">
        <v>7.4</v>
      </c>
      <c r="BT474" s="261"/>
      <c r="BU474" s="261"/>
      <c r="BV474" s="261"/>
      <c r="BW474" s="261"/>
      <c r="BX474" s="261"/>
      <c r="BY474" s="261"/>
      <c r="BZ474" s="261"/>
      <c r="CA474" s="261"/>
      <c r="CB474" s="261">
        <v>0.86</v>
      </c>
      <c r="CC474" s="261">
        <v>0.85</v>
      </c>
      <c r="CD474" s="261">
        <v>0.87</v>
      </c>
      <c r="CE474" s="333"/>
      <c r="CF474" s="333"/>
      <c r="CG474" s="333"/>
      <c r="CH474" s="333"/>
      <c r="CI474" s="333"/>
      <c r="CJ474" s="333"/>
      <c r="CK474" s="333"/>
      <c r="CL474" s="333"/>
      <c r="CM474" s="333"/>
      <c r="CN474" s="333"/>
      <c r="CO474" s="333"/>
      <c r="CP474" s="333"/>
      <c r="CQ474" s="333"/>
      <c r="CR474" s="333"/>
      <c r="CS474" s="333"/>
      <c r="CT474" s="333"/>
      <c r="CU474" s="333"/>
      <c r="CV474" s="333"/>
      <c r="CW474" s="333"/>
      <c r="CX474" s="333"/>
      <c r="CY474" s="333"/>
      <c r="CZ474" s="333"/>
      <c r="DA474" s="333"/>
      <c r="DB474" s="374"/>
      <c r="DC474" s="154"/>
      <c r="DD474" s="179">
        <f t="shared" si="333"/>
        <v>72.739263684680139</v>
      </c>
      <c r="DE474" s="179">
        <f t="shared" si="334"/>
        <v>18.971872000000001</v>
      </c>
      <c r="DF474" s="179">
        <f t="shared" si="335"/>
        <v>39.868426666666664</v>
      </c>
      <c r="DG474" s="179">
        <f t="shared" si="336"/>
        <v>79.049466666666675</v>
      </c>
      <c r="DH474" s="180">
        <f t="shared" si="337"/>
        <v>57.5</v>
      </c>
      <c r="DI474" s="181">
        <f t="shared" si="356"/>
        <v>0</v>
      </c>
      <c r="DJ474" s="182">
        <f t="shared" si="351"/>
        <v>0</v>
      </c>
      <c r="DK474" s="182">
        <f t="shared" si="352"/>
        <v>1</v>
      </c>
      <c r="DL474" s="182">
        <f t="shared" si="357"/>
        <v>0</v>
      </c>
      <c r="DM474" s="182">
        <f t="shared" si="358"/>
        <v>0</v>
      </c>
      <c r="DN474" s="182">
        <f t="shared" si="359"/>
        <v>0</v>
      </c>
      <c r="DO474" s="182">
        <f t="shared" si="338"/>
        <v>0</v>
      </c>
      <c r="DP474" s="182">
        <f t="shared" si="339"/>
        <v>1</v>
      </c>
      <c r="DQ474" s="25">
        <f t="shared" si="340"/>
        <v>0</v>
      </c>
      <c r="DR474" s="169"/>
      <c r="DS474" s="166" t="str">
        <f t="shared" si="360"/>
        <v>A</v>
      </c>
      <c r="DT474" s="166" t="str">
        <f t="shared" si="361"/>
        <v>C</v>
      </c>
      <c r="DU474" s="167">
        <f t="shared" si="362"/>
        <v>3</v>
      </c>
      <c r="DV474" s="153" t="str">
        <f>VLOOKUP(M474,'Data Master kondisi'!$O$3:$P$11,2,FALSE)</f>
        <v>Z</v>
      </c>
      <c r="DW474" s="153">
        <f>LOOKUP(DV474,{"X","X","X","Y","Y","Y","Z","Z","Z"},{6,6,6,4,4,4,2,2,2})</f>
        <v>2</v>
      </c>
      <c r="DX474" s="153">
        <f t="shared" si="341"/>
        <v>1</v>
      </c>
      <c r="DY474" s="153">
        <f t="shared" si="363"/>
        <v>6</v>
      </c>
      <c r="DZ474" s="153" t="str">
        <f>VLOOKUP(G474,'Data Master class'!$A$5:$D$12,3,FALSE)</f>
        <v>B</v>
      </c>
      <c r="EA474" s="160" t="str">
        <f t="shared" si="364"/>
        <v>CUKUP</v>
      </c>
      <c r="EB474" s="156"/>
      <c r="EC474" s="153">
        <f>VLOOKUP(G474,'Data Master class'!$A$5:$D$12,2,FALSE)</f>
        <v>3</v>
      </c>
      <c r="ED474" s="153" t="str">
        <f>VLOOKUP(H474,'Data Master class'!$E$5:$G$6,3,FALSE)</f>
        <v>X</v>
      </c>
      <c r="EE474" s="153">
        <f>VLOOKUP(H474,'Data Master class'!$E$5:$G$6,2,FALSE)</f>
        <v>2</v>
      </c>
      <c r="EF474" s="153">
        <f t="shared" si="365"/>
        <v>5</v>
      </c>
      <c r="EG474" s="153" t="str">
        <f t="shared" si="366"/>
        <v>CLASS 3</v>
      </c>
      <c r="EH474" s="153">
        <f t="shared" si="367"/>
        <v>11</v>
      </c>
      <c r="EI474" s="171"/>
      <c r="EJ474" s="441">
        <f t="shared" si="342"/>
        <v>0.58723828514456622</v>
      </c>
      <c r="EK474" s="441">
        <f t="shared" si="343"/>
        <v>0.13260219341974069</v>
      </c>
      <c r="EL474" s="441">
        <f t="shared" si="344"/>
        <v>0.71984047856430722</v>
      </c>
      <c r="EM474" s="442">
        <f t="shared" si="368"/>
        <v>0.47989365237620474</v>
      </c>
      <c r="EN474" s="443" t="str">
        <f t="shared" si="369"/>
        <v>BURUK</v>
      </c>
      <c r="EO474" s="195"/>
      <c r="EP474" s="196" t="e">
        <f>'2. SUHU &amp; FISIK TRAFO'!CY474</f>
        <v>#NAME?</v>
      </c>
      <c r="EQ474" s="168" t="e">
        <f t="shared" si="374"/>
        <v>#NAME?</v>
      </c>
      <c r="ER474" s="189" t="e">
        <f t="shared" si="370"/>
        <v>#NAME?</v>
      </c>
      <c r="ES474" s="195"/>
      <c r="ET474" s="447">
        <f t="shared" si="353"/>
        <v>22.866099999999999</v>
      </c>
      <c r="EU474" s="447">
        <f t="shared" si="371"/>
        <v>18.29288</v>
      </c>
      <c r="EV474" s="448">
        <f t="shared" si="345"/>
        <v>45.732199999999999</v>
      </c>
      <c r="EW474" s="449" t="str">
        <f t="shared" si="372"/>
        <v>BAIK</v>
      </c>
      <c r="EX474" s="721"/>
      <c r="EY474" s="447">
        <f t="shared" si="354"/>
        <v>15.019200000000001</v>
      </c>
      <c r="EZ474" s="447">
        <f t="shared" si="346"/>
        <v>12.015360000000001</v>
      </c>
      <c r="FA474" s="448">
        <f t="shared" si="355"/>
        <v>30.038400000000003</v>
      </c>
      <c r="FB474" s="449" t="str">
        <f t="shared" si="347"/>
        <v>BAIK</v>
      </c>
      <c r="FC474" s="195"/>
      <c r="FD474" s="453">
        <f t="shared" si="348"/>
        <v>41.6</v>
      </c>
      <c r="FE474" s="454">
        <f t="shared" si="349"/>
        <v>72.25433526011561</v>
      </c>
      <c r="FF474" s="725">
        <f t="shared" si="350"/>
        <v>57.574400000000004</v>
      </c>
      <c r="FG474" s="202" t="str">
        <f t="shared" si="373"/>
        <v>BURUK</v>
      </c>
    </row>
    <row r="475" spans="1:163">
      <c r="A475" s="347">
        <v>463</v>
      </c>
      <c r="B475" s="764" t="s">
        <v>2232</v>
      </c>
      <c r="C475" s="331" t="s">
        <v>2440</v>
      </c>
      <c r="D475" s="259" t="s">
        <v>2433</v>
      </c>
      <c r="E475" s="319" t="s">
        <v>2378</v>
      </c>
      <c r="F475" s="319" t="s">
        <v>2437</v>
      </c>
      <c r="G475" s="208" t="s">
        <v>206</v>
      </c>
      <c r="H475" s="214" t="s">
        <v>208</v>
      </c>
      <c r="I475" s="463" t="s">
        <v>2441</v>
      </c>
      <c r="J475" s="462" t="s">
        <v>2442</v>
      </c>
      <c r="K475" s="259" t="s">
        <v>341</v>
      </c>
      <c r="L475" s="259" t="s">
        <v>371</v>
      </c>
      <c r="M475" s="259">
        <v>100</v>
      </c>
      <c r="N475" s="259" t="s">
        <v>2443</v>
      </c>
      <c r="O475" s="259">
        <v>2017</v>
      </c>
      <c r="P475" s="259" t="s">
        <v>316</v>
      </c>
      <c r="Q475" s="461">
        <v>0.86597222222222225</v>
      </c>
      <c r="R475" s="433">
        <v>44848</v>
      </c>
      <c r="S475" s="331" t="s">
        <v>318</v>
      </c>
      <c r="T475" s="331" t="s">
        <v>343</v>
      </c>
      <c r="U475" s="259">
        <v>4</v>
      </c>
      <c r="V475" s="259">
        <v>1</v>
      </c>
      <c r="W475" s="259">
        <v>3</v>
      </c>
      <c r="X475" s="259">
        <v>20000</v>
      </c>
      <c r="Y475" s="332">
        <v>417</v>
      </c>
      <c r="Z475" s="332">
        <v>414</v>
      </c>
      <c r="AA475" s="332">
        <v>413</v>
      </c>
      <c r="AB475" s="332">
        <v>237</v>
      </c>
      <c r="AC475" s="332">
        <v>240</v>
      </c>
      <c r="AD475" s="332">
        <v>238</v>
      </c>
      <c r="AE475" s="332">
        <v>83.5</v>
      </c>
      <c r="AF475" s="332">
        <v>52.1</v>
      </c>
      <c r="AG475" s="332">
        <v>43.3</v>
      </c>
      <c r="AH475" s="332">
        <v>36.9</v>
      </c>
      <c r="AI475" s="332"/>
      <c r="AJ475" s="332"/>
      <c r="AK475" s="332"/>
      <c r="AL475" s="332"/>
      <c r="AM475" s="332"/>
      <c r="AN475" s="332"/>
      <c r="AO475" s="332"/>
      <c r="AP475" s="332"/>
      <c r="AQ475" s="332"/>
      <c r="AR475" s="332"/>
      <c r="AS475" s="332"/>
      <c r="AT475" s="332"/>
      <c r="AU475" s="332">
        <v>79.400000000000006</v>
      </c>
      <c r="AV475" s="332">
        <v>49.2</v>
      </c>
      <c r="AW475" s="332">
        <v>47.8</v>
      </c>
      <c r="AX475" s="332">
        <v>37.799999999999997</v>
      </c>
      <c r="AY475" s="332">
        <v>0.86</v>
      </c>
      <c r="AZ475" s="332">
        <v>0.87</v>
      </c>
      <c r="BA475" s="332">
        <v>0.85</v>
      </c>
      <c r="BB475" s="261">
        <v>417</v>
      </c>
      <c r="BC475" s="261">
        <v>414</v>
      </c>
      <c r="BD475" s="261">
        <v>413</v>
      </c>
      <c r="BE475" s="261">
        <v>239</v>
      </c>
      <c r="BF475" s="261">
        <v>240</v>
      </c>
      <c r="BG475" s="261">
        <v>238</v>
      </c>
      <c r="BH475" s="261">
        <v>56.8</v>
      </c>
      <c r="BI475" s="261">
        <v>40.9</v>
      </c>
      <c r="BJ475" s="261">
        <v>35.200000000000003</v>
      </c>
      <c r="BK475" s="261">
        <v>18</v>
      </c>
      <c r="BL475" s="261"/>
      <c r="BM475" s="261"/>
      <c r="BN475" s="261"/>
      <c r="BO475" s="261"/>
      <c r="BP475" s="261"/>
      <c r="BQ475" s="261"/>
      <c r="BR475" s="261"/>
      <c r="BS475" s="261"/>
      <c r="BT475" s="261"/>
      <c r="BU475" s="261"/>
      <c r="BV475" s="261"/>
      <c r="BW475" s="261"/>
      <c r="BX475" s="261">
        <v>55.8</v>
      </c>
      <c r="BY475" s="261">
        <v>41.2</v>
      </c>
      <c r="BZ475" s="261">
        <v>34.799999999999997</v>
      </c>
      <c r="CA475" s="261">
        <v>17.5</v>
      </c>
      <c r="CB475" s="261">
        <v>0.87</v>
      </c>
      <c r="CC475" s="261">
        <v>0.86</v>
      </c>
      <c r="CD475" s="261">
        <v>0.88</v>
      </c>
      <c r="CE475" s="333"/>
      <c r="CF475" s="333"/>
      <c r="CG475" s="333"/>
      <c r="CH475" s="333"/>
      <c r="CI475" s="333"/>
      <c r="CJ475" s="333"/>
      <c r="CK475" s="333"/>
      <c r="CL475" s="333"/>
      <c r="CM475" s="333"/>
      <c r="CN475" s="333"/>
      <c r="CO475" s="333"/>
      <c r="CP475" s="333"/>
      <c r="CQ475" s="333"/>
      <c r="CR475" s="333"/>
      <c r="CS475" s="333"/>
      <c r="CT475" s="333"/>
      <c r="CU475" s="333"/>
      <c r="CV475" s="333"/>
      <c r="CW475" s="333"/>
      <c r="CX475" s="333"/>
      <c r="CY475" s="333"/>
      <c r="CZ475" s="333"/>
      <c r="DA475" s="333"/>
      <c r="DB475" s="374"/>
      <c r="DC475" s="154"/>
      <c r="DD475" s="179">
        <f t="shared" si="333"/>
        <v>139.39743136999795</v>
      </c>
      <c r="DE475" s="179">
        <f t="shared" si="334"/>
        <v>59.90067333333333</v>
      </c>
      <c r="DF475" s="179">
        <f t="shared" si="335"/>
        <v>37.37515066666667</v>
      </c>
      <c r="DG475" s="179">
        <f t="shared" si="336"/>
        <v>31.062265333333333</v>
      </c>
      <c r="DH475" s="180">
        <f t="shared" si="337"/>
        <v>83.5</v>
      </c>
      <c r="DI475" s="181">
        <f t="shared" si="356"/>
        <v>0</v>
      </c>
      <c r="DJ475" s="182">
        <f t="shared" si="351"/>
        <v>0</v>
      </c>
      <c r="DK475" s="182">
        <f t="shared" si="352"/>
        <v>1</v>
      </c>
      <c r="DL475" s="182">
        <f t="shared" si="357"/>
        <v>0</v>
      </c>
      <c r="DM475" s="182">
        <f t="shared" si="358"/>
        <v>0</v>
      </c>
      <c r="DN475" s="182">
        <f t="shared" si="359"/>
        <v>0</v>
      </c>
      <c r="DO475" s="182">
        <f t="shared" si="338"/>
        <v>0</v>
      </c>
      <c r="DP475" s="182">
        <f t="shared" si="339"/>
        <v>1</v>
      </c>
      <c r="DQ475" s="25">
        <f t="shared" si="340"/>
        <v>0</v>
      </c>
      <c r="DR475" s="169"/>
      <c r="DS475" s="166" t="str">
        <f t="shared" si="360"/>
        <v>A</v>
      </c>
      <c r="DT475" s="166" t="str">
        <f t="shared" si="361"/>
        <v>B</v>
      </c>
      <c r="DU475" s="167">
        <f t="shared" si="362"/>
        <v>2</v>
      </c>
      <c r="DV475" s="153" t="str">
        <f>VLOOKUP(M475,'Data Master kondisi'!$O$3:$P$11,2,FALSE)</f>
        <v>Z</v>
      </c>
      <c r="DW475" s="153">
        <f>LOOKUP(DV475,{"X","X","X","Y","Y","Y","Z","Z","Z"},{6,6,6,4,4,4,2,2,2})</f>
        <v>2</v>
      </c>
      <c r="DX475" s="153">
        <f t="shared" si="341"/>
        <v>1</v>
      </c>
      <c r="DY475" s="153">
        <f t="shared" si="363"/>
        <v>5</v>
      </c>
      <c r="DZ475" s="153" t="str">
        <f>VLOOKUP(G475,'Data Master class'!$A$5:$D$12,3,FALSE)</f>
        <v>B</v>
      </c>
      <c r="EA475" s="160" t="str">
        <f t="shared" si="364"/>
        <v>BAIK</v>
      </c>
      <c r="EB475" s="156"/>
      <c r="EC475" s="153">
        <f>VLOOKUP(G475,'Data Master class'!$A$5:$D$12,2,FALSE)</f>
        <v>3</v>
      </c>
      <c r="ED475" s="153" t="str">
        <f>VLOOKUP(H475,'Data Master class'!$E$5:$G$6,3,FALSE)</f>
        <v>X</v>
      </c>
      <c r="EE475" s="153">
        <f>VLOOKUP(H475,'Data Master class'!$E$5:$G$6,2,FALSE)</f>
        <v>2</v>
      </c>
      <c r="EF475" s="153">
        <f t="shared" si="365"/>
        <v>5</v>
      </c>
      <c r="EG475" s="153" t="str">
        <f t="shared" si="366"/>
        <v>CLASS 3</v>
      </c>
      <c r="EH475" s="153">
        <f t="shared" si="367"/>
        <v>10</v>
      </c>
      <c r="EI475" s="171"/>
      <c r="EJ475" s="441">
        <f t="shared" si="342"/>
        <v>0.40022358859698171</v>
      </c>
      <c r="EK475" s="441">
        <f t="shared" si="343"/>
        <v>0.12632755729457784</v>
      </c>
      <c r="EL475" s="441">
        <f t="shared" si="344"/>
        <v>0.27389603130240353</v>
      </c>
      <c r="EM475" s="442">
        <f t="shared" si="368"/>
        <v>0.26681572573132101</v>
      </c>
      <c r="EN475" s="443" t="str">
        <f t="shared" si="369"/>
        <v>KURANG</v>
      </c>
      <c r="EO475" s="195"/>
      <c r="EP475" s="196" t="e">
        <f>'2. SUHU &amp; FISIK TRAFO'!CY475</f>
        <v>#NAME?</v>
      </c>
      <c r="EQ475" s="168" t="e">
        <f t="shared" si="374"/>
        <v>#NAME?</v>
      </c>
      <c r="ER475" s="189" t="e">
        <f t="shared" si="370"/>
        <v>#NAME?</v>
      </c>
      <c r="ES475" s="195"/>
      <c r="ET475" s="447">
        <f t="shared" si="353"/>
        <v>42.5989</v>
      </c>
      <c r="EU475" s="447">
        <f t="shared" si="371"/>
        <v>34.079120000000003</v>
      </c>
      <c r="EV475" s="448">
        <f t="shared" si="345"/>
        <v>42.5989</v>
      </c>
      <c r="EW475" s="449" t="str">
        <f t="shared" si="372"/>
        <v>BAIK</v>
      </c>
      <c r="EX475" s="721"/>
      <c r="EY475" s="447">
        <f t="shared" si="354"/>
        <v>31.768799999999995</v>
      </c>
      <c r="EZ475" s="447">
        <f t="shared" si="346"/>
        <v>25.415039999999998</v>
      </c>
      <c r="FA475" s="448">
        <f t="shared" si="355"/>
        <v>31.768799999999999</v>
      </c>
      <c r="FB475" s="449" t="str">
        <f t="shared" si="347"/>
        <v>BAIK</v>
      </c>
      <c r="FC475" s="195"/>
      <c r="FD475" s="453">
        <f t="shared" si="348"/>
        <v>36.9</v>
      </c>
      <c r="FE475" s="454">
        <f t="shared" si="349"/>
        <v>144.50867052023122</v>
      </c>
      <c r="FF475" s="725">
        <f t="shared" si="350"/>
        <v>25.534799999999997</v>
      </c>
      <c r="FG475" s="202" t="str">
        <f t="shared" si="373"/>
        <v>BURUK</v>
      </c>
    </row>
    <row r="476" spans="1:163">
      <c r="A476" s="347">
        <v>464</v>
      </c>
      <c r="B476" s="764" t="s">
        <v>2232</v>
      </c>
      <c r="C476" s="331" t="s">
        <v>2444</v>
      </c>
      <c r="D476" s="259" t="s">
        <v>2445</v>
      </c>
      <c r="E476" s="319" t="s">
        <v>2378</v>
      </c>
      <c r="F476" s="319" t="s">
        <v>2446</v>
      </c>
      <c r="G476" s="208" t="s">
        <v>206</v>
      </c>
      <c r="H476" s="214" t="s">
        <v>208</v>
      </c>
      <c r="I476" s="463" t="s">
        <v>2447</v>
      </c>
      <c r="J476" s="462" t="s">
        <v>2448</v>
      </c>
      <c r="K476" s="259" t="s">
        <v>341</v>
      </c>
      <c r="L476" s="259" t="s">
        <v>342</v>
      </c>
      <c r="M476" s="259">
        <v>50</v>
      </c>
      <c r="N476" s="259">
        <v>173300484</v>
      </c>
      <c r="O476" s="259">
        <v>2017</v>
      </c>
      <c r="P476" s="259" t="s">
        <v>316</v>
      </c>
      <c r="Q476" s="461">
        <v>0.83750000000000002</v>
      </c>
      <c r="R476" s="433">
        <v>44849</v>
      </c>
      <c r="S476" s="331" t="s">
        <v>318</v>
      </c>
      <c r="T476" s="331" t="s">
        <v>343</v>
      </c>
      <c r="U476" s="259">
        <v>2</v>
      </c>
      <c r="V476" s="259">
        <v>1</v>
      </c>
      <c r="W476" s="259">
        <v>3</v>
      </c>
      <c r="X476" s="259">
        <v>20000</v>
      </c>
      <c r="Y476" s="332">
        <v>402</v>
      </c>
      <c r="Z476" s="332">
        <v>403</v>
      </c>
      <c r="AA476" s="332">
        <v>406</v>
      </c>
      <c r="AB476" s="332">
        <v>231</v>
      </c>
      <c r="AC476" s="332">
        <v>233</v>
      </c>
      <c r="AD476" s="332">
        <v>234</v>
      </c>
      <c r="AE476" s="332">
        <v>0</v>
      </c>
      <c r="AF476" s="332">
        <v>0.9</v>
      </c>
      <c r="AG476" s="332">
        <v>5.9</v>
      </c>
      <c r="AH476" s="332">
        <v>6.1</v>
      </c>
      <c r="AI476" s="332">
        <v>0</v>
      </c>
      <c r="AJ476" s="332">
        <v>0.8</v>
      </c>
      <c r="AK476" s="332">
        <v>5.7</v>
      </c>
      <c r="AL476" s="332">
        <v>3.6</v>
      </c>
      <c r="AM476" s="332"/>
      <c r="AN476" s="332"/>
      <c r="AO476" s="332"/>
      <c r="AP476" s="332"/>
      <c r="AQ476" s="332"/>
      <c r="AR476" s="332"/>
      <c r="AS476" s="332"/>
      <c r="AT476" s="332"/>
      <c r="AU476" s="332"/>
      <c r="AV476" s="332"/>
      <c r="AW476" s="332"/>
      <c r="AX476" s="332"/>
      <c r="AY476" s="332">
        <v>0.88</v>
      </c>
      <c r="AZ476" s="332">
        <v>0.87</v>
      </c>
      <c r="BA476" s="332">
        <v>0.87</v>
      </c>
      <c r="BB476" s="261">
        <v>401</v>
      </c>
      <c r="BC476" s="261">
        <v>403</v>
      </c>
      <c r="BD476" s="261">
        <v>405</v>
      </c>
      <c r="BE476" s="261">
        <v>231</v>
      </c>
      <c r="BF476" s="261">
        <v>232</v>
      </c>
      <c r="BG476" s="261">
        <v>233</v>
      </c>
      <c r="BH476" s="261">
        <v>0</v>
      </c>
      <c r="BI476" s="261">
        <v>0.8</v>
      </c>
      <c r="BJ476" s="261">
        <v>0</v>
      </c>
      <c r="BK476" s="261">
        <v>1.2</v>
      </c>
      <c r="BL476" s="261">
        <v>0</v>
      </c>
      <c r="BM476" s="261">
        <v>0.9</v>
      </c>
      <c r="BN476" s="261">
        <v>0</v>
      </c>
      <c r="BO476" s="261">
        <v>1.2</v>
      </c>
      <c r="BP476" s="261"/>
      <c r="BQ476" s="261"/>
      <c r="BR476" s="261"/>
      <c r="BS476" s="261"/>
      <c r="BT476" s="261"/>
      <c r="BU476" s="261"/>
      <c r="BV476" s="261"/>
      <c r="BW476" s="261"/>
      <c r="BX476" s="261"/>
      <c r="BY476" s="261"/>
      <c r="BZ476" s="261"/>
      <c r="CA476" s="261"/>
      <c r="CB476" s="261">
        <v>0.87</v>
      </c>
      <c r="CC476" s="261">
        <v>0.88</v>
      </c>
      <c r="CD476" s="261">
        <v>0.86</v>
      </c>
      <c r="CE476" s="333"/>
      <c r="CF476" s="333"/>
      <c r="CG476" s="333"/>
      <c r="CH476" s="333"/>
      <c r="CI476" s="333"/>
      <c r="CJ476" s="333"/>
      <c r="CK476" s="333"/>
      <c r="CL476" s="333"/>
      <c r="CM476" s="333"/>
      <c r="CN476" s="333"/>
      <c r="CO476" s="333"/>
      <c r="CP476" s="333"/>
      <c r="CQ476" s="333"/>
      <c r="CR476" s="333"/>
      <c r="CS476" s="333"/>
      <c r="CT476" s="333"/>
      <c r="CU476" s="333"/>
      <c r="CV476" s="333"/>
      <c r="CW476" s="333"/>
      <c r="CX476" s="333"/>
      <c r="CY476" s="333"/>
      <c r="CZ476" s="333"/>
      <c r="DA476" s="333"/>
      <c r="DB476" s="374"/>
      <c r="DC476" s="154"/>
      <c r="DD476" s="179">
        <f t="shared" si="333"/>
        <v>71.598020076084822</v>
      </c>
      <c r="DE476" s="179">
        <f t="shared" si="334"/>
        <v>0</v>
      </c>
      <c r="DF476" s="179">
        <f t="shared" si="335"/>
        <v>1.2570180000000002</v>
      </c>
      <c r="DG476" s="179">
        <f t="shared" si="336"/>
        <v>8.2404513333333345</v>
      </c>
      <c r="DH476" s="180">
        <f t="shared" si="337"/>
        <v>5.9</v>
      </c>
      <c r="DI476" s="181">
        <f t="shared" si="356"/>
        <v>0</v>
      </c>
      <c r="DJ476" s="182">
        <f t="shared" si="351"/>
        <v>1</v>
      </c>
      <c r="DK476" s="182">
        <f t="shared" si="352"/>
        <v>0</v>
      </c>
      <c r="DL476" s="182">
        <f t="shared" si="357"/>
        <v>0</v>
      </c>
      <c r="DM476" s="182">
        <f t="shared" si="358"/>
        <v>0</v>
      </c>
      <c r="DN476" s="182">
        <f t="shared" si="359"/>
        <v>0</v>
      </c>
      <c r="DO476" s="182">
        <f t="shared" si="338"/>
        <v>1</v>
      </c>
      <c r="DP476" s="182">
        <f t="shared" si="339"/>
        <v>0</v>
      </c>
      <c r="DQ476" s="25">
        <f t="shared" si="340"/>
        <v>0</v>
      </c>
      <c r="DR476" s="169"/>
      <c r="DS476" s="166" t="str">
        <f t="shared" si="360"/>
        <v>A</v>
      </c>
      <c r="DT476" s="166" t="str">
        <f t="shared" si="361"/>
        <v>C</v>
      </c>
      <c r="DU476" s="167">
        <f t="shared" si="362"/>
        <v>3</v>
      </c>
      <c r="DV476" s="153" t="str">
        <f>VLOOKUP(M476,'Data Master kondisi'!$O$3:$P$11,2,FALSE)</f>
        <v>Z</v>
      </c>
      <c r="DW476" s="153">
        <f>LOOKUP(DV476,{"X","X","X","Y","Y","Y","Z","Z","Z"},{6,6,6,4,4,4,2,2,2})</f>
        <v>2</v>
      </c>
      <c r="DX476" s="153">
        <f t="shared" si="341"/>
        <v>1</v>
      </c>
      <c r="DY476" s="153">
        <f t="shared" si="363"/>
        <v>6</v>
      </c>
      <c r="DZ476" s="153" t="str">
        <f>VLOOKUP(G476,'Data Master class'!$A$5:$D$12,3,FALSE)</f>
        <v>B</v>
      </c>
      <c r="EA476" s="160" t="str">
        <f t="shared" si="364"/>
        <v>CUKUP</v>
      </c>
      <c r="EB476" s="156"/>
      <c r="EC476" s="153">
        <f>VLOOKUP(G476,'Data Master class'!$A$5:$D$12,2,FALSE)</f>
        <v>3</v>
      </c>
      <c r="ED476" s="153" t="str">
        <f>VLOOKUP(H476,'Data Master class'!$E$5:$G$6,3,FALSE)</f>
        <v>X</v>
      </c>
      <c r="EE476" s="153">
        <f>VLOOKUP(H476,'Data Master class'!$E$5:$G$6,2,FALSE)</f>
        <v>2</v>
      </c>
      <c r="EF476" s="153">
        <f t="shared" si="365"/>
        <v>5</v>
      </c>
      <c r="EG476" s="153" t="str">
        <f t="shared" si="366"/>
        <v>CLASS 3</v>
      </c>
      <c r="EH476" s="153">
        <f t="shared" si="367"/>
        <v>11</v>
      </c>
      <c r="EI476" s="171"/>
      <c r="EJ476" s="441">
        <f t="shared" si="342"/>
        <v>1</v>
      </c>
      <c r="EK476" s="441">
        <f t="shared" si="343"/>
        <v>0.60294117647058831</v>
      </c>
      <c r="EL476" s="441">
        <f t="shared" si="344"/>
        <v>1.6029411764705879</v>
      </c>
      <c r="EM476" s="442">
        <f t="shared" si="368"/>
        <v>1.0686274509803921</v>
      </c>
      <c r="EN476" s="443" t="str">
        <f t="shared" si="369"/>
        <v>BURUK</v>
      </c>
      <c r="EO476" s="195"/>
      <c r="EP476" s="196" t="e">
        <f>'2. SUHU &amp; FISIK TRAFO'!CY476</f>
        <v>#NAME?</v>
      </c>
      <c r="EQ476" s="168" t="e">
        <f t="shared" si="374"/>
        <v>#NAME?</v>
      </c>
      <c r="ER476" s="189" t="e">
        <f t="shared" si="370"/>
        <v>#NAME?</v>
      </c>
      <c r="ES476" s="195"/>
      <c r="ET476" s="447">
        <f t="shared" si="353"/>
        <v>1.5903000000000003</v>
      </c>
      <c r="EU476" s="447">
        <f t="shared" si="371"/>
        <v>1.2722400000000003</v>
      </c>
      <c r="EV476" s="448">
        <f t="shared" si="345"/>
        <v>3.180600000000001</v>
      </c>
      <c r="EW476" s="449" t="str">
        <f t="shared" si="372"/>
        <v>BAIK</v>
      </c>
      <c r="EX476" s="721"/>
      <c r="EY476" s="447">
        <f t="shared" si="354"/>
        <v>0.18560000000000001</v>
      </c>
      <c r="EZ476" s="447">
        <f t="shared" si="346"/>
        <v>0.14848000000000003</v>
      </c>
      <c r="FA476" s="448">
        <f t="shared" si="355"/>
        <v>0.37120000000000003</v>
      </c>
      <c r="FB476" s="449" t="str">
        <f t="shared" si="347"/>
        <v>BAIK</v>
      </c>
      <c r="FC476" s="195"/>
      <c r="FD476" s="453">
        <f t="shared" si="348"/>
        <v>6.1</v>
      </c>
      <c r="FE476" s="454">
        <f t="shared" si="349"/>
        <v>72.25433526011561</v>
      </c>
      <c r="FF476" s="725">
        <f t="shared" si="350"/>
        <v>8.4423999999999992</v>
      </c>
      <c r="FG476" s="202" t="str">
        <f t="shared" si="373"/>
        <v>BAIK</v>
      </c>
    </row>
    <row r="477" spans="1:163">
      <c r="A477" s="347">
        <v>465</v>
      </c>
      <c r="B477" s="764" t="s">
        <v>2232</v>
      </c>
      <c r="C477" s="331" t="s">
        <v>2449</v>
      </c>
      <c r="D477" s="259" t="s">
        <v>2445</v>
      </c>
      <c r="E477" s="319" t="s">
        <v>2378</v>
      </c>
      <c r="F477" s="319" t="s">
        <v>2446</v>
      </c>
      <c r="G477" s="208" t="s">
        <v>206</v>
      </c>
      <c r="H477" s="214" t="s">
        <v>208</v>
      </c>
      <c r="I477" s="463" t="s">
        <v>2450</v>
      </c>
      <c r="J477" s="462" t="s">
        <v>2451</v>
      </c>
      <c r="K477" s="259" t="s">
        <v>315</v>
      </c>
      <c r="L477" s="259" t="s">
        <v>342</v>
      </c>
      <c r="M477" s="259">
        <v>50</v>
      </c>
      <c r="N477" s="259">
        <v>173310643</v>
      </c>
      <c r="O477" s="259">
        <v>2017</v>
      </c>
      <c r="P477" s="259" t="s">
        <v>316</v>
      </c>
      <c r="Q477" s="461">
        <v>0.85763888888888884</v>
      </c>
      <c r="R477" s="433">
        <v>44849</v>
      </c>
      <c r="S477" s="331" t="s">
        <v>318</v>
      </c>
      <c r="T477" s="331" t="s">
        <v>343</v>
      </c>
      <c r="U477" s="259">
        <v>2</v>
      </c>
      <c r="V477" s="259">
        <v>1</v>
      </c>
      <c r="W477" s="259">
        <v>3</v>
      </c>
      <c r="X477" s="259">
        <v>20000</v>
      </c>
      <c r="Y477" s="332">
        <v>406</v>
      </c>
      <c r="Z477" s="332">
        <v>403</v>
      </c>
      <c r="AA477" s="332">
        <v>402</v>
      </c>
      <c r="AB477" s="332">
        <v>233</v>
      </c>
      <c r="AC477" s="332">
        <v>233</v>
      </c>
      <c r="AD477" s="332">
        <v>232</v>
      </c>
      <c r="AE477" s="332">
        <v>1.9</v>
      </c>
      <c r="AF477" s="332">
        <v>7.7</v>
      </c>
      <c r="AG477" s="332">
        <v>0</v>
      </c>
      <c r="AH477" s="332">
        <v>6.9</v>
      </c>
      <c r="AI477" s="332">
        <v>1.7</v>
      </c>
      <c r="AJ477" s="332">
        <v>7.5</v>
      </c>
      <c r="AK477" s="332">
        <v>0</v>
      </c>
      <c r="AL477" s="332">
        <v>6.8</v>
      </c>
      <c r="AM477" s="332"/>
      <c r="AN477" s="332"/>
      <c r="AO477" s="332"/>
      <c r="AP477" s="332"/>
      <c r="AQ477" s="332"/>
      <c r="AR477" s="332"/>
      <c r="AS477" s="332"/>
      <c r="AT477" s="332"/>
      <c r="AU477" s="332"/>
      <c r="AV477" s="332"/>
      <c r="AW477" s="332"/>
      <c r="AX477" s="332"/>
      <c r="AY477" s="332">
        <v>0.86</v>
      </c>
      <c r="AZ477" s="332">
        <v>0.87</v>
      </c>
      <c r="BA477" s="332">
        <v>0.88</v>
      </c>
      <c r="BB477" s="261">
        <v>407</v>
      </c>
      <c r="BC477" s="261">
        <v>405</v>
      </c>
      <c r="BD477" s="261">
        <v>405</v>
      </c>
      <c r="BE477" s="261">
        <v>236</v>
      </c>
      <c r="BF477" s="261">
        <v>235</v>
      </c>
      <c r="BG477" s="261">
        <v>235</v>
      </c>
      <c r="BH477" s="261">
        <v>0</v>
      </c>
      <c r="BI477" s="261">
        <v>1.4</v>
      </c>
      <c r="BJ477" s="261">
        <v>0</v>
      </c>
      <c r="BK477" s="261">
        <v>1.4</v>
      </c>
      <c r="BL477" s="261">
        <v>0</v>
      </c>
      <c r="BM477" s="261">
        <v>1.4</v>
      </c>
      <c r="BN477" s="261">
        <v>0</v>
      </c>
      <c r="BO477" s="261">
        <v>1.4</v>
      </c>
      <c r="BP477" s="261"/>
      <c r="BQ477" s="261"/>
      <c r="BR477" s="261"/>
      <c r="BS477" s="261"/>
      <c r="BT477" s="261"/>
      <c r="BU477" s="261"/>
      <c r="BV477" s="261"/>
      <c r="BW477" s="261"/>
      <c r="BX477" s="261"/>
      <c r="BY477" s="261"/>
      <c r="BZ477" s="261"/>
      <c r="CA477" s="261"/>
      <c r="CB477" s="261">
        <v>0.85</v>
      </c>
      <c r="CC477" s="261">
        <v>0.86</v>
      </c>
      <c r="CD477" s="261">
        <v>0.87</v>
      </c>
      <c r="CE477" s="333"/>
      <c r="CF477" s="333"/>
      <c r="CG477" s="333"/>
      <c r="CH477" s="333"/>
      <c r="CI477" s="333"/>
      <c r="CJ477" s="333"/>
      <c r="CK477" s="333"/>
      <c r="CL477" s="333"/>
      <c r="CM477" s="333"/>
      <c r="CN477" s="333"/>
      <c r="CO477" s="333"/>
      <c r="CP477" s="333"/>
      <c r="CQ477" s="333"/>
      <c r="CR477" s="333"/>
      <c r="CS477" s="333"/>
      <c r="CT477" s="333"/>
      <c r="CU477" s="333"/>
      <c r="CV477" s="333"/>
      <c r="CW477" s="333"/>
      <c r="CX477" s="333"/>
      <c r="CY477" s="333"/>
      <c r="CZ477" s="333"/>
      <c r="DA477" s="333"/>
      <c r="DB477" s="374"/>
      <c r="DC477" s="154"/>
      <c r="DD477" s="179">
        <f t="shared" si="333"/>
        <v>71.598020076084822</v>
      </c>
      <c r="DE477" s="179">
        <f t="shared" si="334"/>
        <v>2.6537046666666666</v>
      </c>
      <c r="DF477" s="179">
        <f t="shared" si="335"/>
        <v>10.754487333333335</v>
      </c>
      <c r="DG477" s="179">
        <f t="shared" si="336"/>
        <v>0</v>
      </c>
      <c r="DH477" s="180">
        <f t="shared" si="337"/>
        <v>7.7</v>
      </c>
      <c r="DI477" s="181">
        <f t="shared" si="356"/>
        <v>0</v>
      </c>
      <c r="DJ477" s="182">
        <f t="shared" si="351"/>
        <v>1</v>
      </c>
      <c r="DK477" s="182">
        <f t="shared" si="352"/>
        <v>0</v>
      </c>
      <c r="DL477" s="182">
        <f t="shared" si="357"/>
        <v>0</v>
      </c>
      <c r="DM477" s="182">
        <f t="shared" si="358"/>
        <v>0</v>
      </c>
      <c r="DN477" s="182">
        <f t="shared" si="359"/>
        <v>0</v>
      </c>
      <c r="DO477" s="182">
        <f t="shared" si="338"/>
        <v>1</v>
      </c>
      <c r="DP477" s="182">
        <f t="shared" si="339"/>
        <v>0</v>
      </c>
      <c r="DQ477" s="25">
        <f t="shared" si="340"/>
        <v>0</v>
      </c>
      <c r="DR477" s="169"/>
      <c r="DS477" s="166" t="str">
        <f t="shared" si="360"/>
        <v>A</v>
      </c>
      <c r="DT477" s="166" t="str">
        <f t="shared" si="361"/>
        <v>C</v>
      </c>
      <c r="DU477" s="167">
        <f t="shared" si="362"/>
        <v>3</v>
      </c>
      <c r="DV477" s="153" t="str">
        <f>VLOOKUP(M477,'Data Master kondisi'!$O$3:$P$11,2,FALSE)</f>
        <v>Z</v>
      </c>
      <c r="DW477" s="153">
        <f>LOOKUP(DV477,{"X","X","X","Y","Y","Y","Z","Z","Z"},{6,6,6,4,4,4,2,2,2})</f>
        <v>2</v>
      </c>
      <c r="DX477" s="153">
        <f t="shared" si="341"/>
        <v>1</v>
      </c>
      <c r="DY477" s="153">
        <f t="shared" si="363"/>
        <v>6</v>
      </c>
      <c r="DZ477" s="153" t="str">
        <f>VLOOKUP(G477,'Data Master class'!$A$5:$D$12,3,FALSE)</f>
        <v>B</v>
      </c>
      <c r="EA477" s="160" t="str">
        <f t="shared" si="364"/>
        <v>CUKUP</v>
      </c>
      <c r="EB477" s="156"/>
      <c r="EC477" s="153">
        <f>VLOOKUP(G477,'Data Master class'!$A$5:$D$12,2,FALSE)</f>
        <v>3</v>
      </c>
      <c r="ED477" s="153" t="str">
        <f>VLOOKUP(H477,'Data Master class'!$E$5:$G$6,3,FALSE)</f>
        <v>X</v>
      </c>
      <c r="EE477" s="153">
        <f>VLOOKUP(H477,'Data Master class'!$E$5:$G$6,2,FALSE)</f>
        <v>2</v>
      </c>
      <c r="EF477" s="153">
        <f t="shared" si="365"/>
        <v>5</v>
      </c>
      <c r="EG477" s="153" t="str">
        <f t="shared" si="366"/>
        <v>CLASS 3</v>
      </c>
      <c r="EH477" s="153">
        <f t="shared" si="367"/>
        <v>11</v>
      </c>
      <c r="EI477" s="171"/>
      <c r="EJ477" s="441">
        <f t="shared" si="342"/>
        <v>0.40625</v>
      </c>
      <c r="EK477" s="441">
        <f t="shared" si="343"/>
        <v>1.4062500000000002</v>
      </c>
      <c r="EL477" s="441">
        <f t="shared" si="344"/>
        <v>1</v>
      </c>
      <c r="EM477" s="442">
        <f t="shared" si="368"/>
        <v>0.9375</v>
      </c>
      <c r="EN477" s="443" t="str">
        <f t="shared" si="369"/>
        <v>BURUK</v>
      </c>
      <c r="EO477" s="195"/>
      <c r="EP477" s="196" t="e">
        <f>'2. SUHU &amp; FISIK TRAFO'!CY477</f>
        <v>#NAME?</v>
      </c>
      <c r="EQ477" s="168" t="e">
        <f t="shared" si="374"/>
        <v>#NAME?</v>
      </c>
      <c r="ER477" s="189" t="e">
        <f t="shared" si="370"/>
        <v>#NAME?</v>
      </c>
      <c r="ES477" s="195"/>
      <c r="ET477" s="447">
        <f t="shared" si="353"/>
        <v>2.2368000000000001</v>
      </c>
      <c r="EU477" s="447">
        <f t="shared" si="371"/>
        <v>1.7894400000000001</v>
      </c>
      <c r="EV477" s="448">
        <f t="shared" si="345"/>
        <v>4.4736000000000002</v>
      </c>
      <c r="EW477" s="449" t="str">
        <f t="shared" si="372"/>
        <v>BAIK</v>
      </c>
      <c r="EX477" s="721"/>
      <c r="EY477" s="447">
        <f t="shared" si="354"/>
        <v>0.32900000000000001</v>
      </c>
      <c r="EZ477" s="447">
        <f t="shared" si="346"/>
        <v>0.26320000000000005</v>
      </c>
      <c r="FA477" s="448">
        <f t="shared" si="355"/>
        <v>0.65800000000000003</v>
      </c>
      <c r="FB477" s="449" t="str">
        <f t="shared" si="347"/>
        <v>BAIK</v>
      </c>
      <c r="FC477" s="195"/>
      <c r="FD477" s="453">
        <f t="shared" si="348"/>
        <v>6.9</v>
      </c>
      <c r="FE477" s="454">
        <f t="shared" si="349"/>
        <v>72.25433526011561</v>
      </c>
      <c r="FF477" s="725">
        <f t="shared" si="350"/>
        <v>9.5495999999999999</v>
      </c>
      <c r="FG477" s="202" t="str">
        <f t="shared" si="373"/>
        <v>BAIK</v>
      </c>
    </row>
    <row r="478" spans="1:163">
      <c r="A478" s="347">
        <v>466</v>
      </c>
      <c r="B478" s="764" t="s">
        <v>2232</v>
      </c>
      <c r="C478" s="331" t="s">
        <v>2452</v>
      </c>
      <c r="D478" s="259" t="s">
        <v>2453</v>
      </c>
      <c r="E478" s="319" t="s">
        <v>2378</v>
      </c>
      <c r="F478" s="319" t="s">
        <v>2454</v>
      </c>
      <c r="G478" s="208" t="s">
        <v>206</v>
      </c>
      <c r="H478" s="214" t="s">
        <v>208</v>
      </c>
      <c r="I478" s="463" t="s">
        <v>2455</v>
      </c>
      <c r="J478" s="462" t="s">
        <v>2456</v>
      </c>
      <c r="K478" s="259" t="s">
        <v>315</v>
      </c>
      <c r="L478" s="259" t="s">
        <v>388</v>
      </c>
      <c r="M478" s="259">
        <v>100</v>
      </c>
      <c r="N478" s="259">
        <v>12034656</v>
      </c>
      <c r="O478" s="259">
        <v>2012</v>
      </c>
      <c r="P478" s="259" t="s">
        <v>316</v>
      </c>
      <c r="Q478" s="461">
        <v>0.78541666666666676</v>
      </c>
      <c r="R478" s="433">
        <v>44851</v>
      </c>
      <c r="S478" s="331" t="s">
        <v>318</v>
      </c>
      <c r="T478" s="331" t="s">
        <v>343</v>
      </c>
      <c r="U478" s="259">
        <v>4</v>
      </c>
      <c r="V478" s="259">
        <v>2</v>
      </c>
      <c r="W478" s="259">
        <v>3</v>
      </c>
      <c r="X478" s="259">
        <v>20000</v>
      </c>
      <c r="Y478" s="332">
        <v>402</v>
      </c>
      <c r="Z478" s="332">
        <v>401</v>
      </c>
      <c r="AA478" s="332">
        <v>400</v>
      </c>
      <c r="AB478" s="332">
        <v>224</v>
      </c>
      <c r="AC478" s="332">
        <v>230</v>
      </c>
      <c r="AD478" s="332">
        <v>228</v>
      </c>
      <c r="AE478" s="332">
        <v>195</v>
      </c>
      <c r="AF478" s="332">
        <v>35.6</v>
      </c>
      <c r="AG478" s="332">
        <v>23</v>
      </c>
      <c r="AH478" s="332">
        <v>22.2</v>
      </c>
      <c r="AI478" s="332">
        <v>0</v>
      </c>
      <c r="AJ478" s="332">
        <v>0</v>
      </c>
      <c r="AK478" s="332">
        <v>0</v>
      </c>
      <c r="AL478" s="332">
        <v>0</v>
      </c>
      <c r="AM478" s="332">
        <v>17.899999999999999</v>
      </c>
      <c r="AN478" s="332">
        <v>35.4</v>
      </c>
      <c r="AO478" s="332">
        <v>22.7</v>
      </c>
      <c r="AP478" s="332">
        <v>19.8</v>
      </c>
      <c r="AQ478" s="332"/>
      <c r="AR478" s="332"/>
      <c r="AS478" s="332"/>
      <c r="AT478" s="332"/>
      <c r="AU478" s="332"/>
      <c r="AV478" s="332"/>
      <c r="AW478" s="332"/>
      <c r="AX478" s="332"/>
      <c r="AY478" s="332">
        <v>0.86</v>
      </c>
      <c r="AZ478" s="332">
        <v>0.88</v>
      </c>
      <c r="BA478" s="332">
        <v>0.85</v>
      </c>
      <c r="BB478" s="261">
        <v>404</v>
      </c>
      <c r="BC478" s="261">
        <v>402</v>
      </c>
      <c r="BD478" s="261">
        <v>403</v>
      </c>
      <c r="BE478" s="261">
        <v>230</v>
      </c>
      <c r="BF478" s="261">
        <v>233</v>
      </c>
      <c r="BG478" s="261">
        <v>232</v>
      </c>
      <c r="BH478" s="261">
        <v>18</v>
      </c>
      <c r="BI478" s="261">
        <v>26.4</v>
      </c>
      <c r="BJ478" s="261">
        <v>23</v>
      </c>
      <c r="BK478" s="261">
        <v>2.2999999999999998</v>
      </c>
      <c r="BL478" s="261">
        <v>0</v>
      </c>
      <c r="BM478" s="261">
        <v>0</v>
      </c>
      <c r="BN478" s="261">
        <v>0</v>
      </c>
      <c r="BO478" s="261">
        <v>0</v>
      </c>
      <c r="BP478" s="261">
        <v>17.2</v>
      </c>
      <c r="BQ478" s="261">
        <v>25.9</v>
      </c>
      <c r="BR478" s="261">
        <v>22.2</v>
      </c>
      <c r="BS478" s="261">
        <v>8</v>
      </c>
      <c r="BT478" s="261"/>
      <c r="BU478" s="261"/>
      <c r="BV478" s="261"/>
      <c r="BW478" s="261"/>
      <c r="BX478" s="261"/>
      <c r="BY478" s="261"/>
      <c r="BZ478" s="261"/>
      <c r="CA478" s="261"/>
      <c r="CB478" s="261">
        <v>0.86</v>
      </c>
      <c r="CC478" s="261">
        <v>0.87</v>
      </c>
      <c r="CD478" s="261">
        <v>0.85</v>
      </c>
      <c r="CE478" s="333"/>
      <c r="CF478" s="333"/>
      <c r="CG478" s="333"/>
      <c r="CH478" s="333"/>
      <c r="CI478" s="333"/>
      <c r="CJ478" s="333"/>
      <c r="CK478" s="333"/>
      <c r="CL478" s="333"/>
      <c r="CM478" s="333"/>
      <c r="CN478" s="333"/>
      <c r="CO478" s="333"/>
      <c r="CP478" s="333"/>
      <c r="CQ478" s="333"/>
      <c r="CR478" s="333"/>
      <c r="CS478" s="333"/>
      <c r="CT478" s="333"/>
      <c r="CU478" s="333"/>
      <c r="CV478" s="333"/>
      <c r="CW478" s="333"/>
      <c r="CX478" s="333"/>
      <c r="CY478" s="333"/>
      <c r="CZ478" s="333"/>
      <c r="DA478" s="333"/>
      <c r="DB478" s="374"/>
      <c r="DC478" s="154"/>
      <c r="DD478" s="179">
        <f t="shared" si="333"/>
        <v>144.14829977080419</v>
      </c>
      <c r="DE478" s="179">
        <f t="shared" si="334"/>
        <v>135.27735000000001</v>
      </c>
      <c r="DF478" s="179">
        <f t="shared" si="335"/>
        <v>24.696788000000002</v>
      </c>
      <c r="DG478" s="179">
        <f t="shared" si="336"/>
        <v>15.955790000000004</v>
      </c>
      <c r="DH478" s="180">
        <f t="shared" si="337"/>
        <v>195</v>
      </c>
      <c r="DI478" s="181">
        <f t="shared" si="356"/>
        <v>0</v>
      </c>
      <c r="DJ478" s="182">
        <f t="shared" si="351"/>
        <v>0</v>
      </c>
      <c r="DK478" s="182">
        <f t="shared" si="352"/>
        <v>0</v>
      </c>
      <c r="DL478" s="182">
        <f t="shared" si="357"/>
        <v>1</v>
      </c>
      <c r="DM478" s="182">
        <f t="shared" si="358"/>
        <v>0</v>
      </c>
      <c r="DN478" s="182">
        <f t="shared" si="359"/>
        <v>0</v>
      </c>
      <c r="DO478" s="182">
        <f t="shared" si="338"/>
        <v>0</v>
      </c>
      <c r="DP478" s="182">
        <f t="shared" si="339"/>
        <v>0</v>
      </c>
      <c r="DQ478" s="25">
        <f t="shared" si="340"/>
        <v>0</v>
      </c>
      <c r="DR478" s="169"/>
      <c r="DS478" s="166" t="str">
        <f t="shared" si="360"/>
        <v>A</v>
      </c>
      <c r="DT478" s="166" t="str">
        <f t="shared" si="361"/>
        <v>C</v>
      </c>
      <c r="DU478" s="167">
        <f t="shared" si="362"/>
        <v>3</v>
      </c>
      <c r="DV478" s="153" t="str">
        <f>VLOOKUP(M478,'Data Master kondisi'!$O$3:$P$11,2,FALSE)</f>
        <v>Z</v>
      </c>
      <c r="DW478" s="153">
        <f>LOOKUP(DV478,{"X","X","X","Y","Y","Y","Z","Z","Z"},{6,6,6,4,4,4,2,2,2})</f>
        <v>2</v>
      </c>
      <c r="DX478" s="153">
        <f t="shared" si="341"/>
        <v>1</v>
      </c>
      <c r="DY478" s="153">
        <f t="shared" si="363"/>
        <v>6</v>
      </c>
      <c r="DZ478" s="153" t="str">
        <f>VLOOKUP(G478,'Data Master class'!$A$5:$D$12,3,FALSE)</f>
        <v>B</v>
      </c>
      <c r="EA478" s="160" t="str">
        <f t="shared" si="364"/>
        <v>CUKUP</v>
      </c>
      <c r="EB478" s="156"/>
      <c r="EC478" s="153">
        <f>VLOOKUP(G478,'Data Master class'!$A$5:$D$12,2,FALSE)</f>
        <v>3</v>
      </c>
      <c r="ED478" s="153" t="str">
        <f>VLOOKUP(H478,'Data Master class'!$E$5:$G$6,3,FALSE)</f>
        <v>X</v>
      </c>
      <c r="EE478" s="153">
        <f>VLOOKUP(H478,'Data Master class'!$E$5:$G$6,2,FALSE)</f>
        <v>2</v>
      </c>
      <c r="EF478" s="153">
        <f t="shared" si="365"/>
        <v>5</v>
      </c>
      <c r="EG478" s="153" t="str">
        <f t="shared" si="366"/>
        <v>CLASS 3</v>
      </c>
      <c r="EH478" s="153">
        <f t="shared" si="367"/>
        <v>11</v>
      </c>
      <c r="EI478" s="171"/>
      <c r="EJ478" s="441">
        <f t="shared" si="342"/>
        <v>1.3067823343848581</v>
      </c>
      <c r="EK478" s="441">
        <f t="shared" si="343"/>
        <v>0.57886435331230279</v>
      </c>
      <c r="EL478" s="441">
        <f t="shared" si="344"/>
        <v>0.72791798107255523</v>
      </c>
      <c r="EM478" s="442">
        <f t="shared" si="368"/>
        <v>0.87118822292323872</v>
      </c>
      <c r="EN478" s="443" t="str">
        <f t="shared" si="369"/>
        <v>BURUK</v>
      </c>
      <c r="EO478" s="195"/>
      <c r="EP478" s="196" t="e">
        <f>'2. SUHU &amp; FISIK TRAFO'!CY478</f>
        <v>#NAME?</v>
      </c>
      <c r="EQ478" s="168" t="e">
        <f t="shared" si="374"/>
        <v>#NAME?</v>
      </c>
      <c r="ER478" s="189" t="e">
        <f t="shared" si="370"/>
        <v>#NAME?</v>
      </c>
      <c r="ES478" s="195"/>
      <c r="ET478" s="447">
        <f t="shared" si="353"/>
        <v>57.112000000000002</v>
      </c>
      <c r="EU478" s="447">
        <f t="shared" si="371"/>
        <v>45.689600000000006</v>
      </c>
      <c r="EV478" s="448">
        <f t="shared" si="345"/>
        <v>57.112000000000009</v>
      </c>
      <c r="EW478" s="449" t="str">
        <f t="shared" si="372"/>
        <v>BAIK</v>
      </c>
      <c r="EX478" s="721"/>
      <c r="EY478" s="447">
        <f t="shared" si="354"/>
        <v>15.6272</v>
      </c>
      <c r="EZ478" s="447">
        <f t="shared" si="346"/>
        <v>12.501760000000001</v>
      </c>
      <c r="FA478" s="448">
        <f t="shared" si="355"/>
        <v>15.6272</v>
      </c>
      <c r="FB478" s="449" t="str">
        <f t="shared" si="347"/>
        <v>BAIK</v>
      </c>
      <c r="FC478" s="195"/>
      <c r="FD478" s="453">
        <f t="shared" si="348"/>
        <v>22.2</v>
      </c>
      <c r="FE478" s="454">
        <f t="shared" si="349"/>
        <v>144.50867052023122</v>
      </c>
      <c r="FF478" s="725">
        <f t="shared" si="350"/>
        <v>15.362399999999997</v>
      </c>
      <c r="FG478" s="202" t="str">
        <f t="shared" si="373"/>
        <v>KURANG</v>
      </c>
    </row>
    <row r="479" spans="1:163">
      <c r="A479" s="347">
        <v>467</v>
      </c>
      <c r="B479" s="764" t="s">
        <v>2232</v>
      </c>
      <c r="C479" s="331" t="s">
        <v>2457</v>
      </c>
      <c r="D479" s="259" t="s">
        <v>2453</v>
      </c>
      <c r="E479" s="319" t="s">
        <v>2378</v>
      </c>
      <c r="F479" s="319" t="s">
        <v>2454</v>
      </c>
      <c r="G479" s="208" t="s">
        <v>206</v>
      </c>
      <c r="H479" s="214" t="s">
        <v>208</v>
      </c>
      <c r="I479" s="463" t="s">
        <v>2458</v>
      </c>
      <c r="J479" s="462" t="s">
        <v>2459</v>
      </c>
      <c r="K479" s="259" t="s">
        <v>341</v>
      </c>
      <c r="L479" s="259" t="s">
        <v>371</v>
      </c>
      <c r="M479" s="259">
        <v>100</v>
      </c>
      <c r="N479" s="259" t="s">
        <v>2460</v>
      </c>
      <c r="O479" s="259">
        <v>2017</v>
      </c>
      <c r="P479" s="259" t="s">
        <v>316</v>
      </c>
      <c r="Q479" s="461">
        <v>0.79513888888888884</v>
      </c>
      <c r="R479" s="433">
        <v>44851</v>
      </c>
      <c r="S479" s="331" t="s">
        <v>318</v>
      </c>
      <c r="T479" s="331" t="s">
        <v>343</v>
      </c>
      <c r="U479" s="259">
        <v>4</v>
      </c>
      <c r="V479" s="259"/>
      <c r="W479" s="259">
        <v>3</v>
      </c>
      <c r="X479" s="259">
        <v>20000</v>
      </c>
      <c r="Y479" s="332">
        <v>400</v>
      </c>
      <c r="Z479" s="332">
        <v>400</v>
      </c>
      <c r="AA479" s="332">
        <v>397</v>
      </c>
      <c r="AB479" s="332">
        <v>231</v>
      </c>
      <c r="AC479" s="332">
        <v>230</v>
      </c>
      <c r="AD479" s="332">
        <v>229</v>
      </c>
      <c r="AE479" s="332">
        <v>25.3</v>
      </c>
      <c r="AF479" s="332">
        <v>37.299999999999997</v>
      </c>
      <c r="AG479" s="332">
        <v>39</v>
      </c>
      <c r="AH479" s="332">
        <v>22.3</v>
      </c>
      <c r="AI479" s="332">
        <v>27.1</v>
      </c>
      <c r="AJ479" s="332">
        <v>38.200000000000003</v>
      </c>
      <c r="AK479" s="332">
        <v>36.4</v>
      </c>
      <c r="AL479" s="332">
        <v>1.6</v>
      </c>
      <c r="AM479" s="332">
        <v>0</v>
      </c>
      <c r="AN479" s="332">
        <v>0</v>
      </c>
      <c r="AO479" s="332">
        <v>0</v>
      </c>
      <c r="AP479" s="332">
        <v>0</v>
      </c>
      <c r="AQ479" s="332"/>
      <c r="AR479" s="332"/>
      <c r="AS479" s="332"/>
      <c r="AT479" s="332"/>
      <c r="AU479" s="332"/>
      <c r="AV479" s="332"/>
      <c r="AW479" s="332"/>
      <c r="AX479" s="332"/>
      <c r="AY479" s="332">
        <v>0.87</v>
      </c>
      <c r="AZ479" s="332">
        <v>0.87</v>
      </c>
      <c r="BA479" s="332">
        <v>0.88</v>
      </c>
      <c r="BB479" s="261">
        <v>406</v>
      </c>
      <c r="BC479" s="261">
        <v>405</v>
      </c>
      <c r="BD479" s="261">
        <v>403</v>
      </c>
      <c r="BE479" s="261">
        <v>234</v>
      </c>
      <c r="BF479" s="261">
        <v>233</v>
      </c>
      <c r="BG479" s="261">
        <v>232</v>
      </c>
      <c r="BH479" s="261">
        <v>19.3</v>
      </c>
      <c r="BI479" s="261">
        <v>32</v>
      </c>
      <c r="BJ479" s="261">
        <v>27.4</v>
      </c>
      <c r="BK479" s="261">
        <v>10.9</v>
      </c>
      <c r="BL479" s="261">
        <v>18.600000000000001</v>
      </c>
      <c r="BM479" s="261">
        <v>31.6</v>
      </c>
      <c r="BN479" s="261">
        <v>26.2</v>
      </c>
      <c r="BO479" s="261">
        <v>10.4</v>
      </c>
      <c r="BP479" s="261">
        <v>0</v>
      </c>
      <c r="BQ479" s="261">
        <v>0</v>
      </c>
      <c r="BR479" s="261">
        <v>0</v>
      </c>
      <c r="BS479" s="261">
        <v>0</v>
      </c>
      <c r="BT479" s="261"/>
      <c r="BU479" s="261"/>
      <c r="BV479" s="261"/>
      <c r="BW479" s="261"/>
      <c r="BX479" s="261"/>
      <c r="BY479" s="261"/>
      <c r="BZ479" s="261"/>
      <c r="CA479" s="261"/>
      <c r="CB479" s="261">
        <v>0.86</v>
      </c>
      <c r="CC479" s="261">
        <v>0.86</v>
      </c>
      <c r="CD479" s="261">
        <v>0.87</v>
      </c>
      <c r="CE479" s="333"/>
      <c r="CF479" s="333"/>
      <c r="CG479" s="333"/>
      <c r="CH479" s="333"/>
      <c r="CI479" s="333"/>
      <c r="CJ479" s="333"/>
      <c r="CK479" s="333"/>
      <c r="CL479" s="333"/>
      <c r="CM479" s="333"/>
      <c r="CN479" s="333"/>
      <c r="CO479" s="333"/>
      <c r="CP479" s="333"/>
      <c r="CQ479" s="333"/>
      <c r="CR479" s="333"/>
      <c r="CS479" s="333"/>
      <c r="CT479" s="333"/>
      <c r="CU479" s="333"/>
      <c r="CV479" s="333"/>
      <c r="CW479" s="333"/>
      <c r="CX479" s="333"/>
      <c r="CY479" s="333"/>
      <c r="CZ479" s="333"/>
      <c r="DA479" s="333"/>
      <c r="DB479" s="374"/>
      <c r="DC479" s="170"/>
      <c r="DD479" s="179">
        <f t="shared" si="333"/>
        <v>144.87084763932955</v>
      </c>
      <c r="DE479" s="179">
        <f t="shared" si="334"/>
        <v>17.463830999999999</v>
      </c>
      <c r="DF479" s="179">
        <f t="shared" si="335"/>
        <v>25.747070999999995</v>
      </c>
      <c r="DG479" s="179">
        <f t="shared" si="336"/>
        <v>26.920529999999999</v>
      </c>
      <c r="DH479" s="180">
        <f t="shared" si="337"/>
        <v>39</v>
      </c>
      <c r="DI479" s="181">
        <f t="shared" si="356"/>
        <v>0</v>
      </c>
      <c r="DJ479" s="182">
        <f t="shared" si="351"/>
        <v>1</v>
      </c>
      <c r="DK479" s="182">
        <f t="shared" si="352"/>
        <v>0</v>
      </c>
      <c r="DL479" s="182">
        <f t="shared" si="357"/>
        <v>0</v>
      </c>
      <c r="DM479" s="182">
        <f t="shared" si="358"/>
        <v>0</v>
      </c>
      <c r="DN479" s="182">
        <f t="shared" si="359"/>
        <v>0</v>
      </c>
      <c r="DO479" s="182">
        <f t="shared" si="338"/>
        <v>1</v>
      </c>
      <c r="DP479" s="182">
        <f t="shared" si="339"/>
        <v>0</v>
      </c>
      <c r="DQ479" s="25">
        <f t="shared" si="340"/>
        <v>0</v>
      </c>
      <c r="DR479" s="169"/>
      <c r="DS479" s="166" t="str">
        <f t="shared" si="360"/>
        <v>A</v>
      </c>
      <c r="DT479" s="166" t="str">
        <f t="shared" si="361"/>
        <v>A</v>
      </c>
      <c r="DU479" s="167">
        <f t="shared" si="362"/>
        <v>1</v>
      </c>
      <c r="DV479" s="153" t="str">
        <f>VLOOKUP(M479,'Data Master kondisi'!$O$3:$P$11,2,FALSE)</f>
        <v>Z</v>
      </c>
      <c r="DW479" s="153">
        <f>LOOKUP(DV479,{"X","X","X","Y","Y","Y","Z","Z","Z"},{6,6,6,4,4,4,2,2,2})</f>
        <v>2</v>
      </c>
      <c r="DX479" s="153">
        <f t="shared" si="341"/>
        <v>1</v>
      </c>
      <c r="DY479" s="153">
        <f t="shared" si="363"/>
        <v>4</v>
      </c>
      <c r="DZ479" s="153" t="str">
        <f>VLOOKUP(G479,'Data Master class'!$A$5:$D$12,3,FALSE)</f>
        <v>B</v>
      </c>
      <c r="EA479" s="160" t="str">
        <f t="shared" si="364"/>
        <v>BAIK</v>
      </c>
      <c r="EB479" s="156"/>
      <c r="EC479" s="153">
        <f>VLOOKUP(G479,'Data Master class'!$A$5:$D$12,2,FALSE)</f>
        <v>3</v>
      </c>
      <c r="ED479" s="153" t="str">
        <f>VLOOKUP(H479,'Data Master class'!$E$5:$G$6,3,FALSE)</f>
        <v>X</v>
      </c>
      <c r="EE479" s="153">
        <f>VLOOKUP(H479,'Data Master class'!$E$5:$G$6,2,FALSE)</f>
        <v>2</v>
      </c>
      <c r="EF479" s="153">
        <f t="shared" si="365"/>
        <v>5</v>
      </c>
      <c r="EG479" s="153" t="str">
        <f t="shared" si="366"/>
        <v>CLASS 3</v>
      </c>
      <c r="EH479" s="153">
        <f t="shared" si="367"/>
        <v>9</v>
      </c>
      <c r="EI479" s="171"/>
      <c r="EJ479" s="441">
        <f t="shared" si="342"/>
        <v>0.25295275590551181</v>
      </c>
      <c r="EK479" s="441">
        <f t="shared" si="343"/>
        <v>0.10137795275590541</v>
      </c>
      <c r="EL479" s="441">
        <f t="shared" si="344"/>
        <v>0.15157480314960628</v>
      </c>
      <c r="EM479" s="442">
        <f t="shared" si="368"/>
        <v>0.1686351706036745</v>
      </c>
      <c r="EN479" s="443" t="str">
        <f t="shared" si="369"/>
        <v>CUKUP</v>
      </c>
      <c r="EO479" s="195"/>
      <c r="EP479" s="196" t="e">
        <f>'2. SUHU &amp; FISIK TRAFO'!CY479</f>
        <v>#NAME?</v>
      </c>
      <c r="EQ479" s="168" t="e">
        <f t="shared" si="374"/>
        <v>#NAME?</v>
      </c>
      <c r="ER479" s="189" t="e">
        <f t="shared" si="370"/>
        <v>#NAME?</v>
      </c>
      <c r="ES479" s="195"/>
      <c r="ET479" s="447">
        <f t="shared" si="353"/>
        <v>23.354299999999999</v>
      </c>
      <c r="EU479" s="447">
        <f t="shared" si="371"/>
        <v>18.683440000000001</v>
      </c>
      <c r="EV479" s="448">
        <f t="shared" si="345"/>
        <v>23.354299999999999</v>
      </c>
      <c r="EW479" s="449" t="str">
        <f t="shared" si="372"/>
        <v>BAIK</v>
      </c>
      <c r="EX479" s="721"/>
      <c r="EY479" s="447">
        <f t="shared" si="354"/>
        <v>18.329000000000001</v>
      </c>
      <c r="EZ479" s="447">
        <f t="shared" si="346"/>
        <v>14.663200000000002</v>
      </c>
      <c r="FA479" s="448">
        <f t="shared" si="355"/>
        <v>18.329000000000001</v>
      </c>
      <c r="FB479" s="449" t="str">
        <f t="shared" si="347"/>
        <v>BAIK</v>
      </c>
      <c r="FC479" s="195"/>
      <c r="FD479" s="453">
        <f t="shared" si="348"/>
        <v>22.3</v>
      </c>
      <c r="FE479" s="454">
        <f t="shared" si="349"/>
        <v>144.50867052023122</v>
      </c>
      <c r="FF479" s="725">
        <f t="shared" si="350"/>
        <v>15.431600000000001</v>
      </c>
      <c r="FG479" s="202" t="str">
        <f t="shared" si="373"/>
        <v>KURANG</v>
      </c>
    </row>
    <row r="480" spans="1:163">
      <c r="A480" s="347">
        <v>468</v>
      </c>
      <c r="B480" s="764" t="s">
        <v>2232</v>
      </c>
      <c r="C480" s="331" t="s">
        <v>2461</v>
      </c>
      <c r="D480" s="259" t="s">
        <v>2462</v>
      </c>
      <c r="E480" s="319" t="s">
        <v>2378</v>
      </c>
      <c r="F480" s="319" t="s">
        <v>2454</v>
      </c>
      <c r="G480" s="208" t="s">
        <v>206</v>
      </c>
      <c r="H480" s="214" t="s">
        <v>209</v>
      </c>
      <c r="I480" s="463" t="s">
        <v>2463</v>
      </c>
      <c r="J480" s="462" t="s">
        <v>2464</v>
      </c>
      <c r="K480" s="259" t="s">
        <v>315</v>
      </c>
      <c r="L480" s="259" t="s">
        <v>580</v>
      </c>
      <c r="M480" s="259">
        <v>100</v>
      </c>
      <c r="N480" s="259" t="s">
        <v>1409</v>
      </c>
      <c r="O480" s="259">
        <v>2013</v>
      </c>
      <c r="P480" s="259" t="s">
        <v>316</v>
      </c>
      <c r="Q480" s="461">
        <v>0.8027777777777777</v>
      </c>
      <c r="R480" s="433">
        <v>44851</v>
      </c>
      <c r="S480" s="331" t="s">
        <v>318</v>
      </c>
      <c r="T480" s="331" t="s">
        <v>343</v>
      </c>
      <c r="U480" s="259">
        <v>2</v>
      </c>
      <c r="V480" s="259">
        <v>2</v>
      </c>
      <c r="W480" s="259">
        <v>3</v>
      </c>
      <c r="X480" s="259">
        <v>20000</v>
      </c>
      <c r="Y480" s="332">
        <v>399</v>
      </c>
      <c r="Z480" s="332">
        <v>397</v>
      </c>
      <c r="AA480" s="332">
        <v>398</v>
      </c>
      <c r="AB480" s="332">
        <v>229</v>
      </c>
      <c r="AC480" s="332">
        <v>230</v>
      </c>
      <c r="AD480" s="332">
        <v>230</v>
      </c>
      <c r="AE480" s="332">
        <v>81.900000000000006</v>
      </c>
      <c r="AF480" s="332">
        <v>83.4</v>
      </c>
      <c r="AG480" s="332">
        <v>59.3</v>
      </c>
      <c r="AH480" s="332">
        <v>70.099999999999994</v>
      </c>
      <c r="AI480" s="332">
        <v>47.9</v>
      </c>
      <c r="AJ480" s="332">
        <v>58.8</v>
      </c>
      <c r="AK480" s="332">
        <v>33.200000000000003</v>
      </c>
      <c r="AL480" s="332">
        <v>18</v>
      </c>
      <c r="AM480" s="332">
        <v>34.200000000000003</v>
      </c>
      <c r="AN480" s="332">
        <v>28.7</v>
      </c>
      <c r="AO480" s="332">
        <v>23.4</v>
      </c>
      <c r="AP480" s="332">
        <v>10.3</v>
      </c>
      <c r="AQ480" s="332"/>
      <c r="AR480" s="332"/>
      <c r="AS480" s="332"/>
      <c r="AT480" s="332"/>
      <c r="AU480" s="332"/>
      <c r="AV480" s="332"/>
      <c r="AW480" s="332"/>
      <c r="AX480" s="332"/>
      <c r="AY480" s="332">
        <v>0.88</v>
      </c>
      <c r="AZ480" s="332">
        <v>0.86</v>
      </c>
      <c r="BA480" s="332">
        <v>0.87</v>
      </c>
      <c r="BB480" s="261">
        <v>406</v>
      </c>
      <c r="BC480" s="261">
        <v>404</v>
      </c>
      <c r="BD480" s="261">
        <v>404</v>
      </c>
      <c r="BE480" s="261">
        <v>227</v>
      </c>
      <c r="BF480" s="261">
        <v>234</v>
      </c>
      <c r="BG480" s="261">
        <v>232</v>
      </c>
      <c r="BH480" s="261">
        <v>52</v>
      </c>
      <c r="BI480" s="261">
        <v>48.4</v>
      </c>
      <c r="BJ480" s="261">
        <v>36</v>
      </c>
      <c r="BK480" s="261">
        <v>12.4</v>
      </c>
      <c r="BL480" s="261">
        <v>31.8</v>
      </c>
      <c r="BM480" s="261">
        <v>31.4</v>
      </c>
      <c r="BN480" s="261">
        <v>24.9</v>
      </c>
      <c r="BO480" s="261">
        <v>22.5</v>
      </c>
      <c r="BP480" s="261">
        <v>18.8</v>
      </c>
      <c r="BQ480" s="261">
        <v>16.8</v>
      </c>
      <c r="BR480" s="261">
        <v>13.6</v>
      </c>
      <c r="BS480" s="261">
        <v>5</v>
      </c>
      <c r="BT480" s="261"/>
      <c r="BU480" s="261"/>
      <c r="BV480" s="261"/>
      <c r="BW480" s="261"/>
      <c r="BX480" s="261"/>
      <c r="BY480" s="261"/>
      <c r="BZ480" s="261"/>
      <c r="CA480" s="261"/>
      <c r="CB480" s="261">
        <v>0.85</v>
      </c>
      <c r="CC480" s="261">
        <v>0.85</v>
      </c>
      <c r="CD480" s="261">
        <v>0.86</v>
      </c>
      <c r="CE480" s="333"/>
      <c r="CF480" s="333"/>
      <c r="CG480" s="333"/>
      <c r="CH480" s="333"/>
      <c r="CI480" s="333"/>
      <c r="CJ480" s="333"/>
      <c r="CK480" s="333"/>
      <c r="CL480" s="333"/>
      <c r="CM480" s="333"/>
      <c r="CN480" s="333"/>
      <c r="CO480" s="333"/>
      <c r="CP480" s="333"/>
      <c r="CQ480" s="333"/>
      <c r="CR480" s="333"/>
      <c r="CS480" s="333"/>
      <c r="CT480" s="333"/>
      <c r="CU480" s="333"/>
      <c r="CV480" s="333"/>
      <c r="CW480" s="333"/>
      <c r="CX480" s="333"/>
      <c r="CY480" s="333"/>
      <c r="CZ480" s="333"/>
      <c r="DA480" s="333"/>
      <c r="DB480" s="374"/>
      <c r="DC480" s="154"/>
      <c r="DD480" s="179">
        <f t="shared" si="333"/>
        <v>145.23484474395099</v>
      </c>
      <c r="DE480" s="179">
        <f t="shared" si="334"/>
        <v>56.391426000000003</v>
      </c>
      <c r="DF480" s="179">
        <f t="shared" si="335"/>
        <v>57.424235999999993</v>
      </c>
      <c r="DG480" s="179">
        <f t="shared" si="336"/>
        <v>40.830421999999992</v>
      </c>
      <c r="DH480" s="180">
        <f t="shared" si="337"/>
        <v>83.4</v>
      </c>
      <c r="DI480" s="181">
        <f t="shared" si="356"/>
        <v>0</v>
      </c>
      <c r="DJ480" s="182">
        <f t="shared" si="351"/>
        <v>0</v>
      </c>
      <c r="DK480" s="182">
        <f t="shared" si="352"/>
        <v>0</v>
      </c>
      <c r="DL480" s="182">
        <f t="shared" si="357"/>
        <v>1</v>
      </c>
      <c r="DM480" s="182">
        <f t="shared" si="358"/>
        <v>0</v>
      </c>
      <c r="DN480" s="182">
        <f t="shared" si="359"/>
        <v>0</v>
      </c>
      <c r="DO480" s="182">
        <f t="shared" si="338"/>
        <v>0</v>
      </c>
      <c r="DP480" s="182">
        <f t="shared" si="339"/>
        <v>1</v>
      </c>
      <c r="DQ480" s="25">
        <f t="shared" si="340"/>
        <v>0</v>
      </c>
      <c r="DR480" s="169"/>
      <c r="DS480" s="166" t="str">
        <f t="shared" si="360"/>
        <v>A</v>
      </c>
      <c r="DT480" s="166" t="str">
        <f t="shared" si="361"/>
        <v>A</v>
      </c>
      <c r="DU480" s="167">
        <f t="shared" si="362"/>
        <v>1</v>
      </c>
      <c r="DV480" s="153" t="str">
        <f>VLOOKUP(M480,'Data Master kondisi'!$O$3:$P$11,2,FALSE)</f>
        <v>Z</v>
      </c>
      <c r="DW480" s="153">
        <f>LOOKUP(DV480,{"X","X","X","Y","Y","Y","Z","Z","Z"},{6,6,6,4,4,4,2,2,2})</f>
        <v>2</v>
      </c>
      <c r="DX480" s="153">
        <f t="shared" si="341"/>
        <v>1</v>
      </c>
      <c r="DY480" s="153">
        <f t="shared" si="363"/>
        <v>4</v>
      </c>
      <c r="DZ480" s="153" t="str">
        <f>VLOOKUP(G480,'Data Master class'!$A$5:$D$12,3,FALSE)</f>
        <v>B</v>
      </c>
      <c r="EA480" s="160" t="str">
        <f t="shared" si="364"/>
        <v>BAIK</v>
      </c>
      <c r="EB480" s="156"/>
      <c r="EC480" s="153">
        <f>VLOOKUP(G480,'Data Master class'!$A$5:$D$12,2,FALSE)</f>
        <v>3</v>
      </c>
      <c r="ED480" s="153" t="str">
        <f>VLOOKUP(H480,'Data Master class'!$E$5:$G$6,3,FALSE)</f>
        <v>Y</v>
      </c>
      <c r="EE480" s="153">
        <f>VLOOKUP(H480,'Data Master class'!$E$5:$G$6,2,FALSE)</f>
        <v>1</v>
      </c>
      <c r="EF480" s="153">
        <f t="shared" si="365"/>
        <v>4</v>
      </c>
      <c r="EG480" s="153" t="str">
        <f t="shared" si="366"/>
        <v>CLASS 3</v>
      </c>
      <c r="EH480" s="153">
        <f t="shared" si="367"/>
        <v>8</v>
      </c>
      <c r="EI480" s="171"/>
      <c r="EJ480" s="441">
        <f t="shared" si="342"/>
        <v>9.3944790739091677E-2</v>
      </c>
      <c r="EK480" s="441">
        <f t="shared" si="343"/>
        <v>0.11398040961709703</v>
      </c>
      <c r="EL480" s="441">
        <f t="shared" si="344"/>
        <v>0.20792520035618889</v>
      </c>
      <c r="EM480" s="442">
        <f t="shared" si="368"/>
        <v>0.1386168002374592</v>
      </c>
      <c r="EN480" s="443" t="str">
        <f t="shared" si="369"/>
        <v>CUKUP</v>
      </c>
      <c r="EO480" s="195"/>
      <c r="EP480" s="196" t="e">
        <f>'2. SUHU &amp; FISIK TRAFO'!CY480</f>
        <v>#NAME?</v>
      </c>
      <c r="EQ480" s="168" t="e">
        <f t="shared" si="374"/>
        <v>#NAME?</v>
      </c>
      <c r="ER480" s="189" t="e">
        <f t="shared" si="370"/>
        <v>#NAME?</v>
      </c>
      <c r="ES480" s="195"/>
      <c r="ET480" s="447">
        <f t="shared" si="353"/>
        <v>51.576100000000004</v>
      </c>
      <c r="EU480" s="447">
        <f t="shared" si="371"/>
        <v>41.260880000000007</v>
      </c>
      <c r="EV480" s="448">
        <f t="shared" si="345"/>
        <v>51.576100000000004</v>
      </c>
      <c r="EW480" s="449" t="str">
        <f t="shared" si="372"/>
        <v>BAIK</v>
      </c>
      <c r="EX480" s="721"/>
      <c r="EY480" s="447">
        <f t="shared" si="354"/>
        <v>31.4816</v>
      </c>
      <c r="EZ480" s="447">
        <f t="shared" si="346"/>
        <v>25.185280000000002</v>
      </c>
      <c r="FA480" s="448">
        <f t="shared" si="355"/>
        <v>31.4816</v>
      </c>
      <c r="FB480" s="449" t="str">
        <f t="shared" si="347"/>
        <v>BAIK</v>
      </c>
      <c r="FC480" s="195"/>
      <c r="FD480" s="453">
        <f t="shared" si="348"/>
        <v>70.099999999999994</v>
      </c>
      <c r="FE480" s="454">
        <f t="shared" si="349"/>
        <v>144.50867052023122</v>
      </c>
      <c r="FF480" s="725">
        <f t="shared" si="350"/>
        <v>48.509199999999993</v>
      </c>
      <c r="FG480" s="202" t="str">
        <f t="shared" si="373"/>
        <v>BURUK</v>
      </c>
    </row>
    <row r="481" spans="1:163">
      <c r="A481" s="347">
        <v>469</v>
      </c>
      <c r="B481" s="764" t="s">
        <v>2232</v>
      </c>
      <c r="C481" s="331" t="s">
        <v>2465</v>
      </c>
      <c r="D481" s="259" t="s">
        <v>2453</v>
      </c>
      <c r="E481" s="319" t="s">
        <v>2378</v>
      </c>
      <c r="F481" s="319" t="s">
        <v>2454</v>
      </c>
      <c r="G481" s="208" t="s">
        <v>206</v>
      </c>
      <c r="H481" s="214" t="s">
        <v>208</v>
      </c>
      <c r="I481" s="463" t="s">
        <v>2466</v>
      </c>
      <c r="J481" s="462" t="s">
        <v>2467</v>
      </c>
      <c r="K481" s="259" t="s">
        <v>315</v>
      </c>
      <c r="L481" s="259" t="s">
        <v>580</v>
      </c>
      <c r="M481" s="259">
        <v>50</v>
      </c>
      <c r="N481" s="259" t="s">
        <v>2468</v>
      </c>
      <c r="O481" s="259">
        <v>1991</v>
      </c>
      <c r="P481" s="259" t="s">
        <v>316</v>
      </c>
      <c r="Q481" s="461">
        <v>0.8125</v>
      </c>
      <c r="R481" s="433">
        <v>44851</v>
      </c>
      <c r="S481" s="331" t="s">
        <v>318</v>
      </c>
      <c r="T481" s="331" t="s">
        <v>343</v>
      </c>
      <c r="U481" s="259">
        <v>4</v>
      </c>
      <c r="V481" s="259">
        <v>1</v>
      </c>
      <c r="W481" s="259">
        <v>3</v>
      </c>
      <c r="X481" s="259">
        <v>20000</v>
      </c>
      <c r="Y481" s="332">
        <v>409</v>
      </c>
      <c r="Z481" s="332">
        <v>406</v>
      </c>
      <c r="AA481" s="332">
        <v>410</v>
      </c>
      <c r="AB481" s="332">
        <v>234</v>
      </c>
      <c r="AC481" s="332">
        <v>234</v>
      </c>
      <c r="AD481" s="332">
        <v>235</v>
      </c>
      <c r="AE481" s="332">
        <v>30.9</v>
      </c>
      <c r="AF481" s="332">
        <v>16.5</v>
      </c>
      <c r="AG481" s="332">
        <v>25.8</v>
      </c>
      <c r="AH481" s="332">
        <v>25.6</v>
      </c>
      <c r="AI481" s="332"/>
      <c r="AJ481" s="332"/>
      <c r="AK481" s="332"/>
      <c r="AL481" s="332"/>
      <c r="AM481" s="332">
        <v>27.2</v>
      </c>
      <c r="AN481" s="332">
        <v>17.3</v>
      </c>
      <c r="AO481" s="332">
        <v>25.4</v>
      </c>
      <c r="AP481" s="332">
        <v>25.4</v>
      </c>
      <c r="AQ481" s="332"/>
      <c r="AR481" s="332"/>
      <c r="AS481" s="332"/>
      <c r="AT481" s="332"/>
      <c r="AU481" s="332"/>
      <c r="AV481" s="332"/>
      <c r="AW481" s="332"/>
      <c r="AX481" s="332"/>
      <c r="AY481" s="332">
        <v>0.86</v>
      </c>
      <c r="AZ481" s="332">
        <v>0.87</v>
      </c>
      <c r="BA481" s="332">
        <v>0.88</v>
      </c>
      <c r="BB481" s="261">
        <v>415</v>
      </c>
      <c r="BC481" s="261">
        <v>417</v>
      </c>
      <c r="BD481" s="261">
        <v>413</v>
      </c>
      <c r="BE481" s="261">
        <v>238</v>
      </c>
      <c r="BF481" s="261">
        <v>240</v>
      </c>
      <c r="BG481" s="261">
        <v>239</v>
      </c>
      <c r="BH481" s="261">
        <v>22.1</v>
      </c>
      <c r="BI481" s="261">
        <v>10</v>
      </c>
      <c r="BJ481" s="261">
        <v>16.899999999999999</v>
      </c>
      <c r="BK481" s="261">
        <v>10.6</v>
      </c>
      <c r="BL481" s="261"/>
      <c r="BM481" s="261"/>
      <c r="BN481" s="261"/>
      <c r="BO481" s="261"/>
      <c r="BP481" s="261">
        <v>22.4</v>
      </c>
      <c r="BQ481" s="261">
        <v>9.8000000000000007</v>
      </c>
      <c r="BR481" s="261">
        <v>16.600000000000001</v>
      </c>
      <c r="BS481" s="261">
        <v>11.6</v>
      </c>
      <c r="BT481" s="261"/>
      <c r="BU481" s="261"/>
      <c r="BV481" s="261"/>
      <c r="BW481" s="261"/>
      <c r="BX481" s="261"/>
      <c r="BY481" s="261"/>
      <c r="BZ481" s="261"/>
      <c r="CA481" s="261"/>
      <c r="CB481" s="261">
        <v>0.87</v>
      </c>
      <c r="CC481" s="261">
        <v>0.86</v>
      </c>
      <c r="CD481" s="261">
        <v>0.85</v>
      </c>
      <c r="CE481" s="333"/>
      <c r="CF481" s="333"/>
      <c r="CG481" s="333"/>
      <c r="CH481" s="333"/>
      <c r="CI481" s="333"/>
      <c r="CJ481" s="333"/>
      <c r="CK481" s="333"/>
      <c r="CL481" s="333"/>
      <c r="CM481" s="333"/>
      <c r="CN481" s="333"/>
      <c r="CO481" s="333"/>
      <c r="CP481" s="333"/>
      <c r="CQ481" s="333"/>
      <c r="CR481" s="333"/>
      <c r="CS481" s="333"/>
      <c r="CT481" s="333"/>
      <c r="CU481" s="333"/>
      <c r="CV481" s="333"/>
      <c r="CW481" s="333"/>
      <c r="CX481" s="333"/>
      <c r="CY481" s="333"/>
      <c r="CZ481" s="333"/>
      <c r="DA481" s="333"/>
      <c r="DB481" s="374"/>
      <c r="DC481" s="154"/>
      <c r="DD481" s="179">
        <f t="shared" si="333"/>
        <v>70.77975698950101</v>
      </c>
      <c r="DE481" s="179">
        <f t="shared" si="334"/>
        <v>43.656549999999996</v>
      </c>
      <c r="DF481" s="179">
        <f t="shared" si="335"/>
        <v>23.311749999999996</v>
      </c>
      <c r="DG481" s="179">
        <f t="shared" si="336"/>
        <v>36.451099999999997</v>
      </c>
      <c r="DH481" s="180">
        <f t="shared" si="337"/>
        <v>30.9</v>
      </c>
      <c r="DI481" s="181">
        <f t="shared" si="356"/>
        <v>0</v>
      </c>
      <c r="DJ481" s="182">
        <f t="shared" si="351"/>
        <v>0</v>
      </c>
      <c r="DK481" s="182">
        <f t="shared" si="352"/>
        <v>1</v>
      </c>
      <c r="DL481" s="182">
        <f t="shared" si="357"/>
        <v>0</v>
      </c>
      <c r="DM481" s="182">
        <f t="shared" si="358"/>
        <v>0</v>
      </c>
      <c r="DN481" s="182">
        <f t="shared" si="359"/>
        <v>0</v>
      </c>
      <c r="DO481" s="182">
        <f t="shared" si="338"/>
        <v>1</v>
      </c>
      <c r="DP481" s="182">
        <f t="shared" si="339"/>
        <v>0</v>
      </c>
      <c r="DQ481" s="25">
        <f t="shared" si="340"/>
        <v>0</v>
      </c>
      <c r="DR481" s="169"/>
      <c r="DS481" s="166" t="str">
        <f t="shared" si="360"/>
        <v>A</v>
      </c>
      <c r="DT481" s="166" t="str">
        <f t="shared" si="361"/>
        <v>B</v>
      </c>
      <c r="DU481" s="167">
        <f t="shared" si="362"/>
        <v>2</v>
      </c>
      <c r="DV481" s="153" t="str">
        <f>VLOOKUP(M481,'Data Master kondisi'!$O$3:$P$11,2,FALSE)</f>
        <v>Z</v>
      </c>
      <c r="DW481" s="153">
        <f>LOOKUP(DV481,{"X","X","X","Y","Y","Y","Z","Z","Z"},{6,6,6,4,4,4,2,2,2})</f>
        <v>2</v>
      </c>
      <c r="DX481" s="153">
        <f t="shared" si="341"/>
        <v>3</v>
      </c>
      <c r="DY481" s="153">
        <f t="shared" si="363"/>
        <v>7</v>
      </c>
      <c r="DZ481" s="153" t="str">
        <f>VLOOKUP(G481,'Data Master class'!$A$5:$D$12,3,FALSE)</f>
        <v>B</v>
      </c>
      <c r="EA481" s="160" t="str">
        <f t="shared" si="364"/>
        <v>CUKUP</v>
      </c>
      <c r="EB481" s="156"/>
      <c r="EC481" s="153">
        <f>VLOOKUP(G481,'Data Master class'!$A$5:$D$12,2,FALSE)</f>
        <v>3</v>
      </c>
      <c r="ED481" s="153" t="str">
        <f>VLOOKUP(H481,'Data Master class'!$E$5:$G$6,3,FALSE)</f>
        <v>X</v>
      </c>
      <c r="EE481" s="153">
        <f>VLOOKUP(H481,'Data Master class'!$E$5:$G$6,2,FALSE)</f>
        <v>2</v>
      </c>
      <c r="EF481" s="153">
        <f t="shared" si="365"/>
        <v>5</v>
      </c>
      <c r="EG481" s="153" t="str">
        <f t="shared" si="366"/>
        <v>CLASS 3</v>
      </c>
      <c r="EH481" s="153">
        <f t="shared" si="367"/>
        <v>12</v>
      </c>
      <c r="EI481" s="171"/>
      <c r="EJ481" s="441">
        <f t="shared" si="342"/>
        <v>0.26639344262295067</v>
      </c>
      <c r="EK481" s="441">
        <f t="shared" si="343"/>
        <v>0.32377049180327877</v>
      </c>
      <c r="EL481" s="441">
        <f t="shared" si="344"/>
        <v>5.7377049180327808E-2</v>
      </c>
      <c r="EM481" s="442">
        <f t="shared" si="368"/>
        <v>0.21584699453551912</v>
      </c>
      <c r="EN481" s="443" t="str">
        <f t="shared" si="369"/>
        <v>KURANG</v>
      </c>
      <c r="EO481" s="195"/>
      <c r="EP481" s="196" t="e">
        <f>'2. SUHU &amp; FISIK TRAFO'!CY481</f>
        <v>#NAME?</v>
      </c>
      <c r="EQ481" s="168" t="e">
        <f t="shared" si="374"/>
        <v>#NAME?</v>
      </c>
      <c r="ER481" s="189" t="e">
        <f t="shared" si="370"/>
        <v>#NAME?</v>
      </c>
      <c r="ES481" s="195"/>
      <c r="ET481" s="447">
        <f t="shared" si="353"/>
        <v>17.154599999999999</v>
      </c>
      <c r="EU481" s="447">
        <f t="shared" si="371"/>
        <v>13.72368</v>
      </c>
      <c r="EV481" s="448">
        <f t="shared" si="345"/>
        <v>34.309199999999997</v>
      </c>
      <c r="EW481" s="449" t="str">
        <f t="shared" si="372"/>
        <v>BAIK</v>
      </c>
      <c r="EX481" s="721"/>
      <c r="EY481" s="447">
        <f t="shared" si="354"/>
        <v>11.6989</v>
      </c>
      <c r="EZ481" s="447">
        <f t="shared" si="346"/>
        <v>9.3591200000000008</v>
      </c>
      <c r="FA481" s="448">
        <f t="shared" si="355"/>
        <v>23.3978</v>
      </c>
      <c r="FB481" s="449" t="str">
        <f t="shared" si="347"/>
        <v>BAIK</v>
      </c>
      <c r="FC481" s="195"/>
      <c r="FD481" s="453">
        <f t="shared" si="348"/>
        <v>25.6</v>
      </c>
      <c r="FE481" s="454">
        <f t="shared" si="349"/>
        <v>72.25433526011561</v>
      </c>
      <c r="FF481" s="725">
        <f t="shared" si="350"/>
        <v>35.430399999999999</v>
      </c>
      <c r="FG481" s="202" t="str">
        <f t="shared" si="373"/>
        <v>BURUK</v>
      </c>
    </row>
    <row r="482" spans="1:163">
      <c r="A482" s="347">
        <v>470</v>
      </c>
      <c r="B482" s="764" t="s">
        <v>2232</v>
      </c>
      <c r="C482" s="331" t="s">
        <v>2469</v>
      </c>
      <c r="D482" s="259" t="s">
        <v>2453</v>
      </c>
      <c r="E482" s="319" t="s">
        <v>2378</v>
      </c>
      <c r="F482" s="319" t="s">
        <v>2470</v>
      </c>
      <c r="G482" s="208" t="s">
        <v>206</v>
      </c>
      <c r="H482" s="214" t="s">
        <v>208</v>
      </c>
      <c r="I482" s="463" t="s">
        <v>2471</v>
      </c>
      <c r="J482" s="462" t="s">
        <v>2472</v>
      </c>
      <c r="K482" s="259" t="s">
        <v>315</v>
      </c>
      <c r="L482" s="259" t="s">
        <v>580</v>
      </c>
      <c r="M482" s="259">
        <v>100</v>
      </c>
      <c r="N482" s="259">
        <v>12180938</v>
      </c>
      <c r="O482" s="259">
        <v>2012</v>
      </c>
      <c r="P482" s="259" t="s">
        <v>316</v>
      </c>
      <c r="Q482" s="461">
        <v>0.82361111111111107</v>
      </c>
      <c r="R482" s="433">
        <v>44851</v>
      </c>
      <c r="S482" s="331" t="s">
        <v>318</v>
      </c>
      <c r="T482" s="331" t="s">
        <v>343</v>
      </c>
      <c r="U482" s="259">
        <v>3</v>
      </c>
      <c r="V482" s="259">
        <v>2</v>
      </c>
      <c r="W482" s="259">
        <v>3</v>
      </c>
      <c r="X482" s="259">
        <v>20000</v>
      </c>
      <c r="Y482" s="332">
        <v>403</v>
      </c>
      <c r="Z482" s="332">
        <v>400</v>
      </c>
      <c r="AA482" s="332">
        <v>399</v>
      </c>
      <c r="AB482" s="332">
        <v>231</v>
      </c>
      <c r="AC482" s="332">
        <v>231</v>
      </c>
      <c r="AD482" s="332">
        <v>230</v>
      </c>
      <c r="AE482" s="332">
        <v>25.5</v>
      </c>
      <c r="AF482" s="332">
        <v>7.9</v>
      </c>
      <c r="AG482" s="332">
        <v>18.5</v>
      </c>
      <c r="AH482" s="332">
        <v>18.899999999999999</v>
      </c>
      <c r="AI482" s="332">
        <v>4.5999999999999996</v>
      </c>
      <c r="AJ482" s="332">
        <v>5.9</v>
      </c>
      <c r="AK482" s="332">
        <v>9.5</v>
      </c>
      <c r="AL482" s="332">
        <v>11.1</v>
      </c>
      <c r="AM482" s="332">
        <v>22.3</v>
      </c>
      <c r="AN482" s="332">
        <v>1.7</v>
      </c>
      <c r="AO482" s="332">
        <v>10.7</v>
      </c>
      <c r="AP482" s="332">
        <v>6.1</v>
      </c>
      <c r="AQ482" s="332"/>
      <c r="AR482" s="332"/>
      <c r="AS482" s="332"/>
      <c r="AT482" s="332"/>
      <c r="AU482" s="332"/>
      <c r="AV482" s="332"/>
      <c r="AW482" s="332"/>
      <c r="AX482" s="332"/>
      <c r="AY482" s="332">
        <v>0.86</v>
      </c>
      <c r="AZ482" s="332">
        <v>0.87</v>
      </c>
      <c r="BA482" s="332">
        <v>0.88</v>
      </c>
      <c r="BB482" s="261">
        <v>410</v>
      </c>
      <c r="BC482" s="261">
        <v>406</v>
      </c>
      <c r="BD482" s="261">
        <v>407</v>
      </c>
      <c r="BE482" s="261">
        <v>236</v>
      </c>
      <c r="BF482" s="261">
        <v>235</v>
      </c>
      <c r="BG482" s="261">
        <v>233</v>
      </c>
      <c r="BH482" s="261">
        <v>20.6</v>
      </c>
      <c r="BI482" s="261">
        <v>7</v>
      </c>
      <c r="BJ482" s="261">
        <v>20.5</v>
      </c>
      <c r="BK482" s="261">
        <v>12.8</v>
      </c>
      <c r="BL482" s="261">
        <v>3.5</v>
      </c>
      <c r="BM482" s="261">
        <v>8</v>
      </c>
      <c r="BN482" s="261">
        <v>10.9</v>
      </c>
      <c r="BO482" s="261">
        <v>8.8000000000000007</v>
      </c>
      <c r="BP482" s="261">
        <v>18.8</v>
      </c>
      <c r="BQ482" s="261">
        <v>0.4</v>
      </c>
      <c r="BR482" s="261">
        <v>9.3000000000000007</v>
      </c>
      <c r="BS482" s="261">
        <v>16.2</v>
      </c>
      <c r="BT482" s="261"/>
      <c r="BU482" s="261"/>
      <c r="BV482" s="261"/>
      <c r="BW482" s="261"/>
      <c r="BX482" s="261"/>
      <c r="BY482" s="261"/>
      <c r="BZ482" s="261"/>
      <c r="CA482" s="261"/>
      <c r="CB482" s="261">
        <v>0.87</v>
      </c>
      <c r="CC482" s="261">
        <v>0.85</v>
      </c>
      <c r="CD482" s="261">
        <v>0.87</v>
      </c>
      <c r="CE482" s="333"/>
      <c r="CF482" s="333"/>
      <c r="CG482" s="333"/>
      <c r="CH482" s="333"/>
      <c r="CI482" s="333"/>
      <c r="CJ482" s="333"/>
      <c r="CK482" s="333"/>
      <c r="CL482" s="333"/>
      <c r="CM482" s="333"/>
      <c r="CN482" s="333"/>
      <c r="CO482" s="333"/>
      <c r="CP482" s="333"/>
      <c r="CQ482" s="333"/>
      <c r="CR482" s="333"/>
      <c r="CS482" s="333"/>
      <c r="CT482" s="333"/>
      <c r="CU482" s="333"/>
      <c r="CV482" s="333"/>
      <c r="CW482" s="333"/>
      <c r="CX482" s="333"/>
      <c r="CY482" s="333"/>
      <c r="CZ482" s="333"/>
      <c r="DA482" s="333"/>
      <c r="DB482" s="374"/>
      <c r="DC482" s="154"/>
      <c r="DD482" s="179">
        <f t="shared" si="333"/>
        <v>144.26822348109607</v>
      </c>
      <c r="DE482" s="179">
        <f t="shared" si="334"/>
        <v>17.675409999999996</v>
      </c>
      <c r="DF482" s="179">
        <f t="shared" si="335"/>
        <v>5.4759113333333334</v>
      </c>
      <c r="DG482" s="179">
        <f t="shared" si="336"/>
        <v>12.823336666666666</v>
      </c>
      <c r="DH482" s="180">
        <f t="shared" si="337"/>
        <v>25.5</v>
      </c>
      <c r="DI482" s="181">
        <f t="shared" si="356"/>
        <v>0</v>
      </c>
      <c r="DJ482" s="182">
        <f t="shared" si="351"/>
        <v>1</v>
      </c>
      <c r="DK482" s="182">
        <f t="shared" si="352"/>
        <v>0</v>
      </c>
      <c r="DL482" s="182">
        <f t="shared" si="357"/>
        <v>0</v>
      </c>
      <c r="DM482" s="182">
        <f t="shared" si="358"/>
        <v>0</v>
      </c>
      <c r="DN482" s="182">
        <f t="shared" si="359"/>
        <v>0</v>
      </c>
      <c r="DO482" s="182">
        <f t="shared" si="338"/>
        <v>1</v>
      </c>
      <c r="DP482" s="182">
        <f t="shared" si="339"/>
        <v>0</v>
      </c>
      <c r="DQ482" s="25">
        <f t="shared" si="340"/>
        <v>0</v>
      </c>
      <c r="DR482" s="169"/>
      <c r="DS482" s="166" t="str">
        <f t="shared" si="360"/>
        <v>A</v>
      </c>
      <c r="DT482" s="166" t="str">
        <f t="shared" si="361"/>
        <v>B</v>
      </c>
      <c r="DU482" s="167">
        <f t="shared" si="362"/>
        <v>2</v>
      </c>
      <c r="DV482" s="153" t="str">
        <f>VLOOKUP(M482,'Data Master kondisi'!$O$3:$P$11,2,FALSE)</f>
        <v>Z</v>
      </c>
      <c r="DW482" s="153">
        <f>LOOKUP(DV482,{"X","X","X","Y","Y","Y","Z","Z","Z"},{6,6,6,4,4,4,2,2,2})</f>
        <v>2</v>
      </c>
      <c r="DX482" s="153">
        <f t="shared" si="341"/>
        <v>1</v>
      </c>
      <c r="DY482" s="153">
        <f t="shared" si="363"/>
        <v>5</v>
      </c>
      <c r="DZ482" s="153" t="str">
        <f>VLOOKUP(G482,'Data Master class'!$A$5:$D$12,3,FALSE)</f>
        <v>B</v>
      </c>
      <c r="EA482" s="160" t="str">
        <f t="shared" si="364"/>
        <v>BAIK</v>
      </c>
      <c r="EB482" s="156"/>
      <c r="EC482" s="153">
        <f>VLOOKUP(G482,'Data Master class'!$A$5:$D$12,2,FALSE)</f>
        <v>3</v>
      </c>
      <c r="ED482" s="153" t="str">
        <f>VLOOKUP(H482,'Data Master class'!$E$5:$G$6,3,FALSE)</f>
        <v>X</v>
      </c>
      <c r="EE482" s="153">
        <f>VLOOKUP(H482,'Data Master class'!$E$5:$G$6,2,FALSE)</f>
        <v>2</v>
      </c>
      <c r="EF482" s="153">
        <f t="shared" si="365"/>
        <v>5</v>
      </c>
      <c r="EG482" s="153" t="str">
        <f t="shared" si="366"/>
        <v>CLASS 3</v>
      </c>
      <c r="EH482" s="153">
        <f t="shared" si="367"/>
        <v>10</v>
      </c>
      <c r="EI482" s="171"/>
      <c r="EJ482" s="441">
        <f t="shared" si="342"/>
        <v>0.47398843930635831</v>
      </c>
      <c r="EK482" s="441">
        <f t="shared" si="343"/>
        <v>0.54335260115606931</v>
      </c>
      <c r="EL482" s="441">
        <f t="shared" si="344"/>
        <v>6.9364161849710934E-2</v>
      </c>
      <c r="EM482" s="442">
        <f t="shared" si="368"/>
        <v>0.36223506743737954</v>
      </c>
      <c r="EN482" s="443" t="str">
        <f t="shared" si="369"/>
        <v>BURUK</v>
      </c>
      <c r="EO482" s="195"/>
      <c r="EP482" s="196" t="e">
        <f>'2. SUHU &amp; FISIK TRAFO'!CY482</f>
        <v>#NAME?</v>
      </c>
      <c r="EQ482" s="168" t="e">
        <f t="shared" si="374"/>
        <v>#NAME?</v>
      </c>
      <c r="ER482" s="189" t="e">
        <f t="shared" si="370"/>
        <v>#NAME?</v>
      </c>
      <c r="ES482" s="195"/>
      <c r="ET482" s="447">
        <f t="shared" si="353"/>
        <v>11.9704</v>
      </c>
      <c r="EU482" s="447">
        <f t="shared" si="371"/>
        <v>9.5763200000000008</v>
      </c>
      <c r="EV482" s="448">
        <f t="shared" si="345"/>
        <v>11.9704</v>
      </c>
      <c r="EW482" s="449" t="str">
        <f t="shared" si="372"/>
        <v>BAIK</v>
      </c>
      <c r="EX482" s="721"/>
      <c r="EY482" s="447">
        <f t="shared" si="354"/>
        <v>11.283100000000001</v>
      </c>
      <c r="EZ482" s="447">
        <f t="shared" si="346"/>
        <v>9.0264800000000012</v>
      </c>
      <c r="FA482" s="448">
        <f t="shared" si="355"/>
        <v>11.283100000000001</v>
      </c>
      <c r="FB482" s="449" t="str">
        <f t="shared" si="347"/>
        <v>BAIK</v>
      </c>
      <c r="FC482" s="195"/>
      <c r="FD482" s="453">
        <f t="shared" si="348"/>
        <v>18.899999999999999</v>
      </c>
      <c r="FE482" s="454">
        <f t="shared" si="349"/>
        <v>144.50867052023122</v>
      </c>
      <c r="FF482" s="725">
        <f t="shared" si="350"/>
        <v>13.078799999999999</v>
      </c>
      <c r="FG482" s="202" t="str">
        <f t="shared" si="373"/>
        <v>CUKUP</v>
      </c>
    </row>
    <row r="483" spans="1:163">
      <c r="A483" s="347">
        <v>471</v>
      </c>
      <c r="B483" s="764" t="s">
        <v>2232</v>
      </c>
      <c r="C483" s="331" t="s">
        <v>2473</v>
      </c>
      <c r="D483" s="259" t="s">
        <v>368</v>
      </c>
      <c r="E483" s="319" t="s">
        <v>2474</v>
      </c>
      <c r="F483" s="319" t="s">
        <v>2475</v>
      </c>
      <c r="G483" s="208" t="s">
        <v>206</v>
      </c>
      <c r="H483" s="214" t="s">
        <v>209</v>
      </c>
      <c r="I483" s="463" t="s">
        <v>2476</v>
      </c>
      <c r="J483" s="462" t="s">
        <v>2477</v>
      </c>
      <c r="K483" s="259" t="s">
        <v>341</v>
      </c>
      <c r="L483" s="259" t="s">
        <v>342</v>
      </c>
      <c r="M483" s="259">
        <v>50</v>
      </c>
      <c r="N483" s="259">
        <v>173300481</v>
      </c>
      <c r="O483" s="259">
        <v>2017</v>
      </c>
      <c r="P483" s="259" t="s">
        <v>316</v>
      </c>
      <c r="Q483" s="461">
        <v>0.87986111111111109</v>
      </c>
      <c r="R483" s="433">
        <v>44852</v>
      </c>
      <c r="S483" s="331" t="s">
        <v>318</v>
      </c>
      <c r="T483" s="331" t="s">
        <v>343</v>
      </c>
      <c r="U483" s="259">
        <v>2</v>
      </c>
      <c r="V483" s="259">
        <v>2</v>
      </c>
      <c r="W483" s="259">
        <v>3</v>
      </c>
      <c r="X483" s="259">
        <v>20000</v>
      </c>
      <c r="Y483" s="332">
        <v>399</v>
      </c>
      <c r="Z483" s="332">
        <v>397</v>
      </c>
      <c r="AA483" s="332">
        <v>384</v>
      </c>
      <c r="AB483" s="332">
        <v>229</v>
      </c>
      <c r="AC483" s="332">
        <v>229</v>
      </c>
      <c r="AD483" s="332">
        <v>229</v>
      </c>
      <c r="AE483" s="332">
        <v>65.400000000000006</v>
      </c>
      <c r="AF483" s="332">
        <v>72.599999999999994</v>
      </c>
      <c r="AG483" s="332">
        <v>71.900000000000006</v>
      </c>
      <c r="AH483" s="332">
        <v>31.5</v>
      </c>
      <c r="AI483" s="332">
        <v>12.1</v>
      </c>
      <c r="AJ483" s="332">
        <v>21</v>
      </c>
      <c r="AK483" s="332">
        <v>31.7</v>
      </c>
      <c r="AL483" s="332">
        <v>19.399999999999999</v>
      </c>
      <c r="AM483" s="332">
        <v>55.5</v>
      </c>
      <c r="AN483" s="332">
        <v>49.5</v>
      </c>
      <c r="AO483" s="332">
        <v>34.299999999999997</v>
      </c>
      <c r="AP483" s="332">
        <v>28.7</v>
      </c>
      <c r="AQ483" s="332"/>
      <c r="AR483" s="332"/>
      <c r="AS483" s="332"/>
      <c r="AT483" s="332"/>
      <c r="AU483" s="332"/>
      <c r="AV483" s="332"/>
      <c r="AW483" s="332"/>
      <c r="AX483" s="332"/>
      <c r="AY483" s="332">
        <v>0.87</v>
      </c>
      <c r="AZ483" s="332">
        <v>0.87</v>
      </c>
      <c r="BA483" s="332">
        <v>0.88</v>
      </c>
      <c r="BB483" s="261">
        <v>401</v>
      </c>
      <c r="BC483" s="261">
        <v>398</v>
      </c>
      <c r="BD483" s="261">
        <v>396</v>
      </c>
      <c r="BE483" s="261">
        <v>230</v>
      </c>
      <c r="BF483" s="261">
        <v>230</v>
      </c>
      <c r="BG483" s="261">
        <v>228</v>
      </c>
      <c r="BH483" s="261">
        <v>46.5</v>
      </c>
      <c r="BI483" s="261">
        <v>67.2</v>
      </c>
      <c r="BJ483" s="261">
        <v>66.3</v>
      </c>
      <c r="BK483" s="261">
        <v>31.1</v>
      </c>
      <c r="BL483" s="261">
        <v>14.6</v>
      </c>
      <c r="BM483" s="261">
        <v>20.100000000000001</v>
      </c>
      <c r="BN483" s="261">
        <v>37.299999999999997</v>
      </c>
      <c r="BO483" s="261">
        <v>25.2</v>
      </c>
      <c r="BP483" s="261">
        <v>32.799999999999997</v>
      </c>
      <c r="BQ483" s="261">
        <v>43.3</v>
      </c>
      <c r="BR483" s="261">
        <v>31.1</v>
      </c>
      <c r="BS483" s="261">
        <v>22</v>
      </c>
      <c r="BT483" s="261"/>
      <c r="BU483" s="261"/>
      <c r="BV483" s="261"/>
      <c r="BW483" s="261"/>
      <c r="BX483" s="261"/>
      <c r="BY483" s="261"/>
      <c r="BZ483" s="261"/>
      <c r="CA483" s="261"/>
      <c r="CB483" s="261">
        <v>0.86</v>
      </c>
      <c r="CC483" s="261">
        <v>0.86</v>
      </c>
      <c r="CD483" s="261">
        <v>0.85</v>
      </c>
      <c r="CE483" s="333"/>
      <c r="CF483" s="333"/>
      <c r="CG483" s="333"/>
      <c r="CH483" s="333"/>
      <c r="CI483" s="333"/>
      <c r="CJ483" s="333"/>
      <c r="CK483" s="333"/>
      <c r="CL483" s="333"/>
      <c r="CM483" s="333"/>
      <c r="CN483" s="333"/>
      <c r="CO483" s="333"/>
      <c r="CP483" s="333"/>
      <c r="CQ483" s="333"/>
      <c r="CR483" s="333"/>
      <c r="CS483" s="333"/>
      <c r="CT483" s="333"/>
      <c r="CU483" s="333"/>
      <c r="CV483" s="333"/>
      <c r="CW483" s="333"/>
      <c r="CX483" s="333"/>
      <c r="CY483" s="333"/>
      <c r="CZ483" s="333"/>
      <c r="DA483" s="333"/>
      <c r="DB483" s="374"/>
      <c r="DC483" s="154"/>
      <c r="DD483" s="179">
        <f t="shared" si="333"/>
        <v>73.478985010287062</v>
      </c>
      <c r="DE483" s="179">
        <f t="shared" si="334"/>
        <v>89.005040000000008</v>
      </c>
      <c r="DF483" s="179">
        <f t="shared" si="335"/>
        <v>98.803759999999983</v>
      </c>
      <c r="DG483" s="179">
        <f t="shared" si="336"/>
        <v>97.851106666666666</v>
      </c>
      <c r="DH483" s="180">
        <f t="shared" si="337"/>
        <v>72.599999999999994</v>
      </c>
      <c r="DI483" s="181">
        <f t="shared" si="356"/>
        <v>0</v>
      </c>
      <c r="DJ483" s="182">
        <f t="shared" si="351"/>
        <v>0</v>
      </c>
      <c r="DK483" s="182">
        <f t="shared" si="352"/>
        <v>0</v>
      </c>
      <c r="DL483" s="182">
        <f t="shared" si="357"/>
        <v>0</v>
      </c>
      <c r="DM483" s="182">
        <f t="shared" si="358"/>
        <v>1</v>
      </c>
      <c r="DN483" s="182">
        <f t="shared" si="359"/>
        <v>0</v>
      </c>
      <c r="DO483" s="182">
        <f t="shared" si="338"/>
        <v>0</v>
      </c>
      <c r="DP483" s="182">
        <f t="shared" si="339"/>
        <v>0</v>
      </c>
      <c r="DQ483" s="25">
        <f t="shared" si="340"/>
        <v>0</v>
      </c>
      <c r="DR483" s="169"/>
      <c r="DS483" s="166" t="str">
        <f t="shared" si="360"/>
        <v>C</v>
      </c>
      <c r="DT483" s="166" t="str">
        <f t="shared" si="361"/>
        <v>A</v>
      </c>
      <c r="DU483" s="167">
        <f t="shared" si="362"/>
        <v>7</v>
      </c>
      <c r="DV483" s="153" t="str">
        <f>VLOOKUP(M483,'Data Master kondisi'!$O$3:$P$11,2,FALSE)</f>
        <v>Z</v>
      </c>
      <c r="DW483" s="153">
        <f>LOOKUP(DV483,{"X","X","X","Y","Y","Y","Z","Z","Z"},{6,6,6,4,4,4,2,2,2})</f>
        <v>2</v>
      </c>
      <c r="DX483" s="153">
        <f t="shared" si="341"/>
        <v>1</v>
      </c>
      <c r="DY483" s="153">
        <f t="shared" si="363"/>
        <v>10</v>
      </c>
      <c r="DZ483" s="153" t="str">
        <f>VLOOKUP(G483,'Data Master class'!$A$5:$D$12,3,FALSE)</f>
        <v>B</v>
      </c>
      <c r="EA483" s="160" t="str">
        <f t="shared" si="364"/>
        <v>KURANG</v>
      </c>
      <c r="EB483" s="156"/>
      <c r="EC483" s="153">
        <f>VLOOKUP(G483,'Data Master class'!$A$5:$D$12,2,FALSE)</f>
        <v>3</v>
      </c>
      <c r="ED483" s="153" t="str">
        <f>VLOOKUP(H483,'Data Master class'!$E$5:$G$6,3,FALSE)</f>
        <v>Y</v>
      </c>
      <c r="EE483" s="153">
        <f>VLOOKUP(H483,'Data Master class'!$E$5:$G$6,2,FALSE)</f>
        <v>1</v>
      </c>
      <c r="EF483" s="153">
        <f t="shared" si="365"/>
        <v>4</v>
      </c>
      <c r="EG483" s="153" t="str">
        <f t="shared" si="366"/>
        <v>CLASS 3</v>
      </c>
      <c r="EH483" s="153">
        <f t="shared" si="367"/>
        <v>14</v>
      </c>
      <c r="EI483" s="171"/>
      <c r="EJ483" s="441">
        <f t="shared" si="342"/>
        <v>6.5269175797998985E-2</v>
      </c>
      <c r="EK483" s="441">
        <f t="shared" si="343"/>
        <v>3.7636969985707369E-2</v>
      </c>
      <c r="EL483" s="441">
        <f t="shared" si="344"/>
        <v>2.7632205812291619E-2</v>
      </c>
      <c r="EM483" s="442">
        <f t="shared" si="368"/>
        <v>4.3512783865332659E-2</v>
      </c>
      <c r="EN483" s="443" t="str">
        <f t="shared" si="369"/>
        <v>BAIK</v>
      </c>
      <c r="EO483" s="195"/>
      <c r="EP483" s="196" t="e">
        <f>'2. SUHU &amp; FISIK TRAFO'!CY483</f>
        <v>#NAME?</v>
      </c>
      <c r="EQ483" s="168" t="e">
        <f t="shared" si="374"/>
        <v>#NAME?</v>
      </c>
      <c r="ER483" s="189" t="e">
        <f t="shared" si="370"/>
        <v>#NAME?</v>
      </c>
      <c r="ES483" s="195"/>
      <c r="ET483" s="447">
        <f t="shared" si="353"/>
        <v>48.067100000000003</v>
      </c>
      <c r="EU483" s="447">
        <f t="shared" si="371"/>
        <v>38.453680000000006</v>
      </c>
      <c r="EV483" s="448">
        <f t="shared" si="345"/>
        <v>96.134200000000007</v>
      </c>
      <c r="EW483" s="449" t="str">
        <f t="shared" si="372"/>
        <v>KURANG</v>
      </c>
      <c r="EX483" s="721"/>
      <c r="EY483" s="447">
        <f t="shared" si="354"/>
        <v>41.267400000000002</v>
      </c>
      <c r="EZ483" s="447">
        <f t="shared" si="346"/>
        <v>33.013920000000006</v>
      </c>
      <c r="FA483" s="448">
        <f t="shared" si="355"/>
        <v>82.534800000000004</v>
      </c>
      <c r="FB483" s="449" t="str">
        <f t="shared" si="347"/>
        <v>KURANG</v>
      </c>
      <c r="FC483" s="195"/>
      <c r="FD483" s="453">
        <f t="shared" si="348"/>
        <v>31.5</v>
      </c>
      <c r="FE483" s="454">
        <f t="shared" si="349"/>
        <v>72.25433526011561</v>
      </c>
      <c r="FF483" s="725">
        <f t="shared" si="350"/>
        <v>43.595999999999997</v>
      </c>
      <c r="FG483" s="202" t="str">
        <f t="shared" si="373"/>
        <v>BURUK</v>
      </c>
    </row>
    <row r="484" spans="1:163">
      <c r="A484" s="347">
        <v>472</v>
      </c>
      <c r="B484" s="764" t="s">
        <v>2232</v>
      </c>
      <c r="C484" s="331" t="s">
        <v>2478</v>
      </c>
      <c r="D484" s="259" t="s">
        <v>2479</v>
      </c>
      <c r="E484" s="319" t="s">
        <v>2474</v>
      </c>
      <c r="F484" s="319" t="s">
        <v>2475</v>
      </c>
      <c r="G484" s="208" t="s">
        <v>206</v>
      </c>
      <c r="H484" s="214" t="s">
        <v>208</v>
      </c>
      <c r="I484" s="463" t="s">
        <v>2480</v>
      </c>
      <c r="J484" s="462" t="s">
        <v>2481</v>
      </c>
      <c r="K484" s="259" t="s">
        <v>341</v>
      </c>
      <c r="L484" s="259" t="s">
        <v>342</v>
      </c>
      <c r="M484" s="259">
        <v>50</v>
      </c>
      <c r="N484" s="259">
        <v>173300435</v>
      </c>
      <c r="O484" s="259">
        <v>2017</v>
      </c>
      <c r="P484" s="259" t="s">
        <v>316</v>
      </c>
      <c r="Q484" s="461">
        <v>0.77083333333333337</v>
      </c>
      <c r="R484" s="433">
        <v>44852</v>
      </c>
      <c r="S484" s="331" t="s">
        <v>318</v>
      </c>
      <c r="T484" s="331" t="s">
        <v>343</v>
      </c>
      <c r="U484" s="259">
        <v>2</v>
      </c>
      <c r="V484" s="259"/>
      <c r="W484" s="259">
        <v>3</v>
      </c>
      <c r="X484" s="259">
        <v>20000</v>
      </c>
      <c r="Y484" s="332">
        <v>407</v>
      </c>
      <c r="Z484" s="332">
        <v>405</v>
      </c>
      <c r="AA484" s="332">
        <v>406</v>
      </c>
      <c r="AB484" s="332">
        <v>234</v>
      </c>
      <c r="AC484" s="332">
        <v>235</v>
      </c>
      <c r="AD484" s="332">
        <v>233</v>
      </c>
      <c r="AE484" s="332">
        <v>0</v>
      </c>
      <c r="AF484" s="332">
        <v>0</v>
      </c>
      <c r="AG484" s="332">
        <v>0</v>
      </c>
      <c r="AH484" s="332">
        <v>0</v>
      </c>
      <c r="AI484" s="332">
        <v>0</v>
      </c>
      <c r="AJ484" s="332">
        <v>0</v>
      </c>
      <c r="AK484" s="332">
        <v>0</v>
      </c>
      <c r="AL484" s="332">
        <v>0</v>
      </c>
      <c r="AM484" s="332">
        <v>0</v>
      </c>
      <c r="AN484" s="332">
        <v>0</v>
      </c>
      <c r="AO484" s="332">
        <v>0</v>
      </c>
      <c r="AP484" s="332">
        <v>0</v>
      </c>
      <c r="AQ484" s="332"/>
      <c r="AR484" s="332"/>
      <c r="AS484" s="332"/>
      <c r="AT484" s="332"/>
      <c r="AU484" s="332"/>
      <c r="AV484" s="332"/>
      <c r="AW484" s="332"/>
      <c r="AX484" s="332"/>
      <c r="AY484" s="332">
        <v>0.86</v>
      </c>
      <c r="AZ484" s="332">
        <v>0.87</v>
      </c>
      <c r="BA484" s="332">
        <v>0.88</v>
      </c>
      <c r="BB484" s="261">
        <v>405</v>
      </c>
      <c r="BC484" s="261">
        <v>404</v>
      </c>
      <c r="BD484" s="261">
        <v>404</v>
      </c>
      <c r="BE484" s="261">
        <v>233</v>
      </c>
      <c r="BF484" s="261">
        <v>232</v>
      </c>
      <c r="BG484" s="261">
        <v>232</v>
      </c>
      <c r="BH484" s="261">
        <v>0</v>
      </c>
      <c r="BI484" s="261">
        <v>0</v>
      </c>
      <c r="BJ484" s="261">
        <v>0</v>
      </c>
      <c r="BK484" s="261">
        <v>0</v>
      </c>
      <c r="BL484" s="261">
        <v>0</v>
      </c>
      <c r="BM484" s="261">
        <v>0</v>
      </c>
      <c r="BN484" s="261">
        <v>0</v>
      </c>
      <c r="BO484" s="261">
        <v>0</v>
      </c>
      <c r="BP484" s="261">
        <v>0</v>
      </c>
      <c r="BQ484" s="261">
        <v>0</v>
      </c>
      <c r="BR484" s="261">
        <v>0</v>
      </c>
      <c r="BS484" s="261">
        <v>0</v>
      </c>
      <c r="BT484" s="261"/>
      <c r="BU484" s="261"/>
      <c r="BV484" s="261"/>
      <c r="BW484" s="261"/>
      <c r="BX484" s="261"/>
      <c r="BY484" s="261"/>
      <c r="BZ484" s="261"/>
      <c r="CA484" s="261"/>
      <c r="CB484" s="261">
        <v>0.87</v>
      </c>
      <c r="CC484" s="261">
        <v>0.88</v>
      </c>
      <c r="CD484" s="261">
        <v>0.86</v>
      </c>
      <c r="CE484" s="333"/>
      <c r="CF484" s="333"/>
      <c r="CG484" s="333"/>
      <c r="CH484" s="333"/>
      <c r="CI484" s="333"/>
      <c r="CJ484" s="333"/>
      <c r="CK484" s="333"/>
      <c r="CL484" s="333"/>
      <c r="CM484" s="333"/>
      <c r="CN484" s="333"/>
      <c r="CO484" s="333"/>
      <c r="CP484" s="333"/>
      <c r="CQ484" s="333"/>
      <c r="CR484" s="333"/>
      <c r="CS484" s="333"/>
      <c r="CT484" s="333"/>
      <c r="CU484" s="333"/>
      <c r="CV484" s="333"/>
      <c r="CW484" s="333"/>
      <c r="CX484" s="333"/>
      <c r="CY484" s="333"/>
      <c r="CZ484" s="333"/>
      <c r="DA484" s="333"/>
      <c r="DB484" s="374"/>
      <c r="DC484" s="154"/>
      <c r="DD484" s="179">
        <f t="shared" si="333"/>
        <v>71.186537202084338</v>
      </c>
      <c r="DE484" s="179">
        <f t="shared" si="334"/>
        <v>0</v>
      </c>
      <c r="DF484" s="179">
        <f t="shared" si="335"/>
        <v>0</v>
      </c>
      <c r="DG484" s="179">
        <f t="shared" si="336"/>
        <v>0</v>
      </c>
      <c r="DH484" s="180">
        <f t="shared" si="337"/>
        <v>0</v>
      </c>
      <c r="DI484" s="181">
        <f t="shared" si="356"/>
        <v>0</v>
      </c>
      <c r="DJ484" s="182">
        <f t="shared" si="351"/>
        <v>1</v>
      </c>
      <c r="DK484" s="182">
        <f t="shared" si="352"/>
        <v>0</v>
      </c>
      <c r="DL484" s="182">
        <f t="shared" si="357"/>
        <v>0</v>
      </c>
      <c r="DM484" s="182">
        <f t="shared" si="358"/>
        <v>0</v>
      </c>
      <c r="DN484" s="182">
        <f t="shared" si="359"/>
        <v>0</v>
      </c>
      <c r="DO484" s="182">
        <f t="shared" si="338"/>
        <v>1</v>
      </c>
      <c r="DP484" s="182">
        <f t="shared" si="339"/>
        <v>0</v>
      </c>
      <c r="DQ484" s="25">
        <f t="shared" si="340"/>
        <v>0</v>
      </c>
      <c r="DR484" s="169"/>
      <c r="DS484" s="166" t="str">
        <f t="shared" si="360"/>
        <v>A</v>
      </c>
      <c r="DT484" s="166" t="e">
        <f t="shared" si="361"/>
        <v>#DIV/0!</v>
      </c>
      <c r="DU484" s="167" t="e">
        <f t="shared" si="362"/>
        <v>#DIV/0!</v>
      </c>
      <c r="DV484" s="153" t="str">
        <f>VLOOKUP(M484,'Data Master kondisi'!$O$3:$P$11,2,FALSE)</f>
        <v>Z</v>
      </c>
      <c r="DW484" s="153">
        <f>LOOKUP(DV484,{"X","X","X","Y","Y","Y","Z","Z","Z"},{6,6,6,4,4,4,2,2,2})</f>
        <v>2</v>
      </c>
      <c r="DX484" s="153">
        <f t="shared" si="341"/>
        <v>1</v>
      </c>
      <c r="DY484" s="153" t="e">
        <f t="shared" si="363"/>
        <v>#DIV/0!</v>
      </c>
      <c r="DZ484" s="153" t="str">
        <f>VLOOKUP(G484,'Data Master class'!$A$5:$D$12,3,FALSE)</f>
        <v>B</v>
      </c>
      <c r="EA484" s="160" t="e">
        <f t="shared" si="364"/>
        <v>#DIV/0!</v>
      </c>
      <c r="EB484" s="156"/>
      <c r="EC484" s="153">
        <f>VLOOKUP(G484,'Data Master class'!$A$5:$D$12,2,FALSE)</f>
        <v>3</v>
      </c>
      <c r="ED484" s="153" t="str">
        <f>VLOOKUP(H484,'Data Master class'!$E$5:$G$6,3,FALSE)</f>
        <v>X</v>
      </c>
      <c r="EE484" s="153">
        <f>VLOOKUP(H484,'Data Master class'!$E$5:$G$6,2,FALSE)</f>
        <v>2</v>
      </c>
      <c r="EF484" s="153">
        <f t="shared" si="365"/>
        <v>5</v>
      </c>
      <c r="EG484" s="153" t="str">
        <f t="shared" si="366"/>
        <v>CLASS 3</v>
      </c>
      <c r="EH484" s="153" t="e">
        <f t="shared" si="367"/>
        <v>#DIV/0!</v>
      </c>
      <c r="EI484" s="171"/>
      <c r="EJ484" s="441" t="e">
        <f t="shared" si="342"/>
        <v>#DIV/0!</v>
      </c>
      <c r="EK484" s="441" t="e">
        <f t="shared" si="343"/>
        <v>#DIV/0!</v>
      </c>
      <c r="EL484" s="441" t="e">
        <f t="shared" si="344"/>
        <v>#DIV/0!</v>
      </c>
      <c r="EM484" s="442" t="e">
        <f t="shared" si="368"/>
        <v>#DIV/0!</v>
      </c>
      <c r="EN484" s="443" t="e">
        <f t="shared" si="369"/>
        <v>#DIV/0!</v>
      </c>
      <c r="EO484" s="195"/>
      <c r="EP484" s="196" t="e">
        <f>'2. SUHU &amp; FISIK TRAFO'!CY484</f>
        <v>#NAME?</v>
      </c>
      <c r="EQ484" s="168" t="e">
        <f t="shared" si="374"/>
        <v>#NAME?</v>
      </c>
      <c r="ER484" s="189" t="e">
        <f t="shared" si="370"/>
        <v>#NAME?</v>
      </c>
      <c r="ES484" s="195"/>
      <c r="ET484" s="447">
        <f t="shared" si="353"/>
        <v>0</v>
      </c>
      <c r="EU484" s="447">
        <f t="shared" si="371"/>
        <v>0</v>
      </c>
      <c r="EV484" s="448">
        <f t="shared" si="345"/>
        <v>0</v>
      </c>
      <c r="EW484" s="449">
        <f t="shared" si="372"/>
        <v>0</v>
      </c>
      <c r="EX484" s="721"/>
      <c r="EY484" s="447">
        <f t="shared" si="354"/>
        <v>0</v>
      </c>
      <c r="EZ484" s="447">
        <f t="shared" si="346"/>
        <v>0</v>
      </c>
      <c r="FA484" s="448">
        <f t="shared" si="355"/>
        <v>0</v>
      </c>
      <c r="FB484" s="449">
        <f t="shared" si="347"/>
        <v>0</v>
      </c>
      <c r="FC484" s="195"/>
      <c r="FD484" s="453">
        <f t="shared" si="348"/>
        <v>0</v>
      </c>
      <c r="FE484" s="454">
        <f t="shared" si="349"/>
        <v>72.25433526011561</v>
      </c>
      <c r="FF484" s="725">
        <f t="shared" si="350"/>
        <v>0</v>
      </c>
      <c r="FG484" s="202">
        <f t="shared" si="373"/>
        <v>0</v>
      </c>
    </row>
    <row r="485" spans="1:163">
      <c r="A485" s="347">
        <v>473</v>
      </c>
      <c r="B485" s="764" t="s">
        <v>2232</v>
      </c>
      <c r="C485" s="331" t="s">
        <v>2482</v>
      </c>
      <c r="D485" s="259" t="s">
        <v>2479</v>
      </c>
      <c r="E485" s="319" t="s">
        <v>2474</v>
      </c>
      <c r="F485" s="319" t="s">
        <v>2475</v>
      </c>
      <c r="G485" s="208" t="s">
        <v>206</v>
      </c>
      <c r="H485" s="214" t="s">
        <v>208</v>
      </c>
      <c r="I485" s="463" t="s">
        <v>2483</v>
      </c>
      <c r="J485" s="462" t="s">
        <v>2484</v>
      </c>
      <c r="K485" s="259" t="s">
        <v>315</v>
      </c>
      <c r="L485" s="259" t="s">
        <v>342</v>
      </c>
      <c r="M485" s="259">
        <v>100</v>
      </c>
      <c r="N485" s="259">
        <v>10237311</v>
      </c>
      <c r="O485" s="259">
        <v>2010</v>
      </c>
      <c r="P485" s="259" t="s">
        <v>316</v>
      </c>
      <c r="Q485" s="461">
        <v>0.77708333333333324</v>
      </c>
      <c r="R485" s="433">
        <v>44852</v>
      </c>
      <c r="S485" s="331" t="s">
        <v>318</v>
      </c>
      <c r="T485" s="331" t="s">
        <v>343</v>
      </c>
      <c r="U485" s="259">
        <v>2</v>
      </c>
      <c r="V485" s="259">
        <v>2</v>
      </c>
      <c r="W485" s="259">
        <v>3</v>
      </c>
      <c r="X485" s="259">
        <v>20000</v>
      </c>
      <c r="Y485" s="332">
        <v>398</v>
      </c>
      <c r="Z485" s="332">
        <v>399</v>
      </c>
      <c r="AA485" s="332">
        <v>401</v>
      </c>
      <c r="AB485" s="332">
        <v>229</v>
      </c>
      <c r="AC485" s="332">
        <v>231</v>
      </c>
      <c r="AD485" s="332">
        <v>231</v>
      </c>
      <c r="AE485" s="332">
        <v>129.5</v>
      </c>
      <c r="AF485" s="332">
        <v>61.3</v>
      </c>
      <c r="AG485" s="332">
        <v>92.4</v>
      </c>
      <c r="AH485" s="332">
        <v>64.7</v>
      </c>
      <c r="AI485" s="332">
        <v>40.200000000000003</v>
      </c>
      <c r="AJ485" s="332">
        <v>26.7</v>
      </c>
      <c r="AK485" s="332">
        <v>35</v>
      </c>
      <c r="AL485" s="332">
        <v>18.3</v>
      </c>
      <c r="AM485" s="332">
        <v>82.8</v>
      </c>
      <c r="AN485" s="332">
        <v>38.700000000000003</v>
      </c>
      <c r="AO485" s="332">
        <v>58.2</v>
      </c>
      <c r="AP485" s="332">
        <v>48.9</v>
      </c>
      <c r="AQ485" s="332"/>
      <c r="AR485" s="332"/>
      <c r="AS485" s="332"/>
      <c r="AT485" s="332"/>
      <c r="AU485" s="332"/>
      <c r="AV485" s="332"/>
      <c r="AW485" s="332"/>
      <c r="AX485" s="332"/>
      <c r="AY485" s="332">
        <v>0.86</v>
      </c>
      <c r="AZ485" s="332">
        <v>0.87</v>
      </c>
      <c r="BA485" s="332">
        <v>0.86</v>
      </c>
      <c r="BB485" s="261">
        <v>397</v>
      </c>
      <c r="BC485" s="261">
        <v>395</v>
      </c>
      <c r="BD485" s="261">
        <v>396</v>
      </c>
      <c r="BE485" s="261">
        <v>228</v>
      </c>
      <c r="BF485" s="261">
        <v>229</v>
      </c>
      <c r="BG485" s="261">
        <v>228</v>
      </c>
      <c r="BH485" s="261">
        <v>93.8</v>
      </c>
      <c r="BI485" s="261">
        <v>65.400000000000006</v>
      </c>
      <c r="BJ485" s="261">
        <v>56.7</v>
      </c>
      <c r="BK485" s="261">
        <v>37.700000000000003</v>
      </c>
      <c r="BL485" s="261">
        <v>41.5</v>
      </c>
      <c r="BM485" s="261">
        <v>30.6</v>
      </c>
      <c r="BN485" s="261">
        <v>24.8</v>
      </c>
      <c r="BO485" s="261">
        <v>20.5</v>
      </c>
      <c r="BP485" s="261">
        <v>41.2</v>
      </c>
      <c r="BQ485" s="261">
        <v>25.9</v>
      </c>
      <c r="BR485" s="261">
        <v>42.4</v>
      </c>
      <c r="BS485" s="261">
        <v>21.3</v>
      </c>
      <c r="BT485" s="261"/>
      <c r="BU485" s="261"/>
      <c r="BV485" s="261"/>
      <c r="BW485" s="261"/>
      <c r="BX485" s="261"/>
      <c r="BY485" s="261"/>
      <c r="BZ485" s="261"/>
      <c r="CA485" s="261"/>
      <c r="CB485" s="261">
        <v>0.87</v>
      </c>
      <c r="CC485" s="261">
        <v>0.87</v>
      </c>
      <c r="CD485" s="261">
        <v>0.86</v>
      </c>
      <c r="CE485" s="333"/>
      <c r="CF485" s="333"/>
      <c r="CG485" s="333"/>
      <c r="CH485" s="333"/>
      <c r="CI485" s="333"/>
      <c r="CJ485" s="333"/>
      <c r="CK485" s="333"/>
      <c r="CL485" s="333"/>
      <c r="CM485" s="333"/>
      <c r="CN485" s="333"/>
      <c r="CO485" s="333"/>
      <c r="CP485" s="333"/>
      <c r="CQ485" s="333"/>
      <c r="CR485" s="333"/>
      <c r="CS485" s="333"/>
      <c r="CT485" s="333"/>
      <c r="CU485" s="333"/>
      <c r="CV485" s="333"/>
      <c r="CW485" s="333"/>
      <c r="CX485" s="333"/>
      <c r="CY485" s="333"/>
      <c r="CZ485" s="333"/>
      <c r="DA485" s="333"/>
      <c r="DB485" s="374"/>
      <c r="DC485" s="154"/>
      <c r="DD485" s="179">
        <f t="shared" si="333"/>
        <v>144.7499203875438</v>
      </c>
      <c r="DE485" s="179">
        <f t="shared" si="334"/>
        <v>89.464643333333328</v>
      </c>
      <c r="DF485" s="179">
        <f t="shared" si="335"/>
        <v>42.348900666666658</v>
      </c>
      <c r="DG485" s="179">
        <f t="shared" si="336"/>
        <v>63.834232</v>
      </c>
      <c r="DH485" s="180">
        <f t="shared" si="337"/>
        <v>129.5</v>
      </c>
      <c r="DI485" s="181">
        <f t="shared" si="356"/>
        <v>0</v>
      </c>
      <c r="DJ485" s="182">
        <f t="shared" si="351"/>
        <v>0</v>
      </c>
      <c r="DK485" s="182">
        <f t="shared" si="352"/>
        <v>0</v>
      </c>
      <c r="DL485" s="182">
        <f t="shared" si="357"/>
        <v>1</v>
      </c>
      <c r="DM485" s="182">
        <f t="shared" si="358"/>
        <v>0</v>
      </c>
      <c r="DN485" s="182">
        <f t="shared" si="359"/>
        <v>0</v>
      </c>
      <c r="DO485" s="182">
        <f t="shared" si="338"/>
        <v>0</v>
      </c>
      <c r="DP485" s="182">
        <f t="shared" si="339"/>
        <v>0</v>
      </c>
      <c r="DQ485" s="25">
        <f t="shared" si="340"/>
        <v>1</v>
      </c>
      <c r="DR485" s="169"/>
      <c r="DS485" s="166" t="str">
        <f t="shared" si="360"/>
        <v>B</v>
      </c>
      <c r="DT485" s="166" t="str">
        <f t="shared" si="361"/>
        <v>B</v>
      </c>
      <c r="DU485" s="167">
        <f t="shared" si="362"/>
        <v>5</v>
      </c>
      <c r="DV485" s="153" t="str">
        <f>VLOOKUP(M485,'Data Master kondisi'!$O$3:$P$11,2,FALSE)</f>
        <v>Z</v>
      </c>
      <c r="DW485" s="153">
        <f>LOOKUP(DV485,{"X","X","X","Y","Y","Y","Z","Z","Z"},{6,6,6,4,4,4,2,2,2})</f>
        <v>2</v>
      </c>
      <c r="DX485" s="153">
        <f t="shared" si="341"/>
        <v>1</v>
      </c>
      <c r="DY485" s="153">
        <f t="shared" si="363"/>
        <v>8</v>
      </c>
      <c r="DZ485" s="153" t="str">
        <f>VLOOKUP(G485,'Data Master class'!$A$5:$D$12,3,FALSE)</f>
        <v>B</v>
      </c>
      <c r="EA485" s="160" t="str">
        <f t="shared" si="364"/>
        <v>CUKUP</v>
      </c>
      <c r="EB485" s="156"/>
      <c r="EC485" s="153">
        <f>VLOOKUP(G485,'Data Master class'!$A$5:$D$12,2,FALSE)</f>
        <v>3</v>
      </c>
      <c r="ED485" s="153" t="str">
        <f>VLOOKUP(H485,'Data Master class'!$E$5:$G$6,3,FALSE)</f>
        <v>X</v>
      </c>
      <c r="EE485" s="153">
        <f>VLOOKUP(H485,'Data Master class'!$E$5:$G$6,2,FALSE)</f>
        <v>2</v>
      </c>
      <c r="EF485" s="153">
        <f t="shared" si="365"/>
        <v>5</v>
      </c>
      <c r="EG485" s="153" t="str">
        <f t="shared" si="366"/>
        <v>CLASS 3</v>
      </c>
      <c r="EH485" s="153">
        <f t="shared" si="367"/>
        <v>13</v>
      </c>
      <c r="EI485" s="171"/>
      <c r="EJ485" s="441">
        <f t="shared" si="342"/>
        <v>0.37182203389830482</v>
      </c>
      <c r="EK485" s="441">
        <f t="shared" si="343"/>
        <v>0.35063559322033916</v>
      </c>
      <c r="EL485" s="441">
        <f t="shared" si="344"/>
        <v>2.1186440677966246E-2</v>
      </c>
      <c r="EM485" s="442">
        <f t="shared" si="368"/>
        <v>0.24788135593220342</v>
      </c>
      <c r="EN485" s="443" t="str">
        <f t="shared" si="369"/>
        <v>KURANG</v>
      </c>
      <c r="EO485" s="195"/>
      <c r="EP485" s="196" t="e">
        <f>'2. SUHU &amp; FISIK TRAFO'!CY485</f>
        <v>#NAME?</v>
      </c>
      <c r="EQ485" s="168" t="e">
        <f t="shared" si="374"/>
        <v>#NAME?</v>
      </c>
      <c r="ER485" s="189" t="e">
        <f t="shared" si="370"/>
        <v>#NAME?</v>
      </c>
      <c r="ES485" s="195"/>
      <c r="ET485" s="447">
        <f t="shared" si="353"/>
        <v>65.160200000000003</v>
      </c>
      <c r="EU485" s="447">
        <f t="shared" si="371"/>
        <v>52.128160000000008</v>
      </c>
      <c r="EV485" s="448">
        <f t="shared" si="345"/>
        <v>65.160200000000003</v>
      </c>
      <c r="EW485" s="449" t="str">
        <f t="shared" si="372"/>
        <v>CUKUP</v>
      </c>
      <c r="EX485" s="721"/>
      <c r="EY485" s="447">
        <f t="shared" si="354"/>
        <v>49.290599999999998</v>
      </c>
      <c r="EZ485" s="447">
        <f t="shared" si="346"/>
        <v>39.432479999999998</v>
      </c>
      <c r="FA485" s="448">
        <f t="shared" si="355"/>
        <v>49.290599999999998</v>
      </c>
      <c r="FB485" s="449" t="str">
        <f t="shared" si="347"/>
        <v>BAIK</v>
      </c>
      <c r="FC485" s="195"/>
      <c r="FD485" s="453">
        <f t="shared" si="348"/>
        <v>64.7</v>
      </c>
      <c r="FE485" s="454">
        <f t="shared" si="349"/>
        <v>144.50867052023122</v>
      </c>
      <c r="FF485" s="725">
        <f t="shared" si="350"/>
        <v>44.772400000000005</v>
      </c>
      <c r="FG485" s="202" t="str">
        <f t="shared" si="373"/>
        <v>BURUK</v>
      </c>
    </row>
    <row r="486" spans="1:163">
      <c r="A486" s="347">
        <v>474</v>
      </c>
      <c r="B486" s="764" t="s">
        <v>2232</v>
      </c>
      <c r="C486" s="331" t="s">
        <v>2485</v>
      </c>
      <c r="D486" s="259" t="s">
        <v>2479</v>
      </c>
      <c r="E486" s="319" t="s">
        <v>2474</v>
      </c>
      <c r="F486" s="319" t="s">
        <v>2475</v>
      </c>
      <c r="G486" s="208" t="s">
        <v>206</v>
      </c>
      <c r="H486" s="214" t="s">
        <v>208</v>
      </c>
      <c r="I486" s="463" t="s">
        <v>2486</v>
      </c>
      <c r="J486" s="462" t="s">
        <v>2487</v>
      </c>
      <c r="K486" s="259" t="s">
        <v>341</v>
      </c>
      <c r="L486" s="259" t="s">
        <v>371</v>
      </c>
      <c r="M486" s="259">
        <v>100</v>
      </c>
      <c r="N486" s="259" t="s">
        <v>2488</v>
      </c>
      <c r="O486" s="259">
        <v>2017</v>
      </c>
      <c r="P486" s="259" t="s">
        <v>316</v>
      </c>
      <c r="Q486" s="461">
        <v>0.78888888888888886</v>
      </c>
      <c r="R486" s="433">
        <v>44852</v>
      </c>
      <c r="S486" s="331" t="s">
        <v>318</v>
      </c>
      <c r="T486" s="331" t="s">
        <v>343</v>
      </c>
      <c r="U486" s="259">
        <v>4</v>
      </c>
      <c r="V486" s="259">
        <v>2</v>
      </c>
      <c r="W486" s="259">
        <v>3</v>
      </c>
      <c r="X486" s="259">
        <v>20000</v>
      </c>
      <c r="Y486" s="332">
        <v>403</v>
      </c>
      <c r="Z486" s="332">
        <v>401</v>
      </c>
      <c r="AA486" s="332">
        <v>400</v>
      </c>
      <c r="AB486" s="332">
        <v>232</v>
      </c>
      <c r="AC486" s="332">
        <v>232</v>
      </c>
      <c r="AD486" s="332">
        <v>231</v>
      </c>
      <c r="AE486" s="332">
        <v>100.4</v>
      </c>
      <c r="AF486" s="332">
        <v>76.599999999999994</v>
      </c>
      <c r="AG486" s="332">
        <v>88</v>
      </c>
      <c r="AH486" s="332">
        <v>54.2</v>
      </c>
      <c r="AI486" s="332">
        <v>68.8</v>
      </c>
      <c r="AJ486" s="332">
        <v>38.799999999999997</v>
      </c>
      <c r="AK486" s="332">
        <v>46.6</v>
      </c>
      <c r="AL486" s="332">
        <v>38.1</v>
      </c>
      <c r="AM486" s="332"/>
      <c r="AN486" s="332"/>
      <c r="AO486" s="332"/>
      <c r="AP486" s="332"/>
      <c r="AQ486" s="332"/>
      <c r="AR486" s="332"/>
      <c r="AS486" s="332"/>
      <c r="AT486" s="332"/>
      <c r="AU486" s="332">
        <v>31.5</v>
      </c>
      <c r="AV486" s="332">
        <v>38.5</v>
      </c>
      <c r="AW486" s="332">
        <v>31.2</v>
      </c>
      <c r="AX486" s="332">
        <v>25.2</v>
      </c>
      <c r="AY486" s="332">
        <v>0.88</v>
      </c>
      <c r="AZ486" s="332">
        <v>0.86</v>
      </c>
      <c r="BA486" s="332">
        <v>0.88</v>
      </c>
      <c r="BB486" s="261">
        <v>399</v>
      </c>
      <c r="BC486" s="261">
        <v>397</v>
      </c>
      <c r="BD486" s="261">
        <v>397</v>
      </c>
      <c r="BE486" s="261">
        <v>229</v>
      </c>
      <c r="BF486" s="261">
        <v>228</v>
      </c>
      <c r="BG486" s="261">
        <v>229</v>
      </c>
      <c r="BH486" s="261">
        <v>63.4</v>
      </c>
      <c r="BI486" s="261">
        <v>55.1</v>
      </c>
      <c r="BJ486" s="261">
        <v>58.2</v>
      </c>
      <c r="BK486" s="261">
        <v>24.5</v>
      </c>
      <c r="BL486" s="261">
        <v>42.8</v>
      </c>
      <c r="BM486" s="261">
        <v>27.2</v>
      </c>
      <c r="BN486" s="261">
        <v>29.8</v>
      </c>
      <c r="BO486" s="261">
        <v>24.2</v>
      </c>
      <c r="BP486" s="261"/>
      <c r="BQ486" s="261"/>
      <c r="BR486" s="261"/>
      <c r="BS486" s="261"/>
      <c r="BT486" s="261"/>
      <c r="BU486" s="261"/>
      <c r="BV486" s="261"/>
      <c r="BW486" s="261"/>
      <c r="BX486" s="261">
        <v>20.2</v>
      </c>
      <c r="BY486" s="261">
        <v>28.1</v>
      </c>
      <c r="BZ486" s="261">
        <v>21.3</v>
      </c>
      <c r="CA486" s="261">
        <v>11.8</v>
      </c>
      <c r="CB486" s="261">
        <v>0.87</v>
      </c>
      <c r="CC486" s="261">
        <v>0.87</v>
      </c>
      <c r="CD486" s="261">
        <v>0.88</v>
      </c>
      <c r="CE486" s="333"/>
      <c r="CF486" s="333"/>
      <c r="CG486" s="333"/>
      <c r="CH486" s="333"/>
      <c r="CI486" s="333"/>
      <c r="CJ486" s="333"/>
      <c r="CK486" s="333"/>
      <c r="CL486" s="333"/>
      <c r="CM486" s="333"/>
      <c r="CN486" s="333"/>
      <c r="CO486" s="333"/>
      <c r="CP486" s="333"/>
      <c r="CQ486" s="333"/>
      <c r="CR486" s="333"/>
      <c r="CS486" s="333"/>
      <c r="CT486" s="333"/>
      <c r="CU486" s="333"/>
      <c r="CV486" s="333"/>
      <c r="CW486" s="333"/>
      <c r="CX486" s="333"/>
      <c r="CY486" s="333"/>
      <c r="CZ486" s="333"/>
      <c r="DA486" s="333"/>
      <c r="DB486" s="374"/>
      <c r="DC486" s="154"/>
      <c r="DD486" s="179">
        <f t="shared" si="333"/>
        <v>144.02857526933346</v>
      </c>
      <c r="DE486" s="179">
        <f t="shared" si="334"/>
        <v>69.708389333333329</v>
      </c>
      <c r="DF486" s="179">
        <f t="shared" si="335"/>
        <v>53.183890666666656</v>
      </c>
      <c r="DG486" s="179">
        <f t="shared" si="336"/>
        <v>61.098986666666654</v>
      </c>
      <c r="DH486" s="180">
        <f t="shared" si="337"/>
        <v>100.4</v>
      </c>
      <c r="DI486" s="181">
        <f t="shared" si="356"/>
        <v>0</v>
      </c>
      <c r="DJ486" s="182">
        <f t="shared" si="351"/>
        <v>0</v>
      </c>
      <c r="DK486" s="182">
        <f t="shared" si="352"/>
        <v>0</v>
      </c>
      <c r="DL486" s="182">
        <f t="shared" si="357"/>
        <v>1</v>
      </c>
      <c r="DM486" s="182">
        <f t="shared" si="358"/>
        <v>0</v>
      </c>
      <c r="DN486" s="182">
        <f t="shared" si="359"/>
        <v>0</v>
      </c>
      <c r="DO486" s="182">
        <f t="shared" si="338"/>
        <v>0</v>
      </c>
      <c r="DP486" s="182">
        <f t="shared" si="339"/>
        <v>1</v>
      </c>
      <c r="DQ486" s="25">
        <f t="shared" si="340"/>
        <v>0</v>
      </c>
      <c r="DR486" s="169"/>
      <c r="DS486" s="166" t="str">
        <f t="shared" si="360"/>
        <v>B</v>
      </c>
      <c r="DT486" s="166" t="str">
        <f t="shared" si="361"/>
        <v>A</v>
      </c>
      <c r="DU486" s="167">
        <f t="shared" si="362"/>
        <v>4</v>
      </c>
      <c r="DV486" s="153" t="str">
        <f>VLOOKUP(M486,'Data Master kondisi'!$O$3:$P$11,2,FALSE)</f>
        <v>Z</v>
      </c>
      <c r="DW486" s="153">
        <f>LOOKUP(DV486,{"X","X","X","Y","Y","Y","Z","Z","Z"},{6,6,6,4,4,4,2,2,2})</f>
        <v>2</v>
      </c>
      <c r="DX486" s="153">
        <f t="shared" si="341"/>
        <v>1</v>
      </c>
      <c r="DY486" s="153">
        <f t="shared" si="363"/>
        <v>7</v>
      </c>
      <c r="DZ486" s="153" t="str">
        <f>VLOOKUP(G486,'Data Master class'!$A$5:$D$12,3,FALSE)</f>
        <v>B</v>
      </c>
      <c r="EA486" s="160" t="str">
        <f t="shared" si="364"/>
        <v>CUKUP</v>
      </c>
      <c r="EB486" s="156"/>
      <c r="EC486" s="153">
        <f>VLOOKUP(G486,'Data Master class'!$A$5:$D$12,2,FALSE)</f>
        <v>3</v>
      </c>
      <c r="ED486" s="153" t="str">
        <f>VLOOKUP(H486,'Data Master class'!$E$5:$G$6,3,FALSE)</f>
        <v>X</v>
      </c>
      <c r="EE486" s="153">
        <f>VLOOKUP(H486,'Data Master class'!$E$5:$G$6,2,FALSE)</f>
        <v>2</v>
      </c>
      <c r="EF486" s="153">
        <f t="shared" si="365"/>
        <v>5</v>
      </c>
      <c r="EG486" s="153" t="str">
        <f t="shared" si="366"/>
        <v>CLASS 3</v>
      </c>
      <c r="EH486" s="153">
        <f t="shared" si="367"/>
        <v>12</v>
      </c>
      <c r="EI486" s="171"/>
      <c r="EJ486" s="441">
        <f t="shared" si="342"/>
        <v>0.13660377358490577</v>
      </c>
      <c r="EK486" s="441">
        <f t="shared" si="343"/>
        <v>0.13283018867924531</v>
      </c>
      <c r="EL486" s="441">
        <f t="shared" si="344"/>
        <v>3.773584905660324E-3</v>
      </c>
      <c r="EM486" s="442">
        <f t="shared" si="368"/>
        <v>9.1069182389937123E-2</v>
      </c>
      <c r="EN486" s="443" t="str">
        <f t="shared" si="369"/>
        <v>BAIK</v>
      </c>
      <c r="EO486" s="195"/>
      <c r="EP486" s="196" t="e">
        <f>'2. SUHU &amp; FISIK TRAFO'!CY486</f>
        <v>#NAME?</v>
      </c>
      <c r="EQ486" s="168" t="e">
        <f t="shared" si="374"/>
        <v>#NAME?</v>
      </c>
      <c r="ER486" s="189" t="e">
        <f t="shared" si="370"/>
        <v>#NAME?</v>
      </c>
      <c r="ES486" s="195"/>
      <c r="ET486" s="447">
        <f t="shared" si="353"/>
        <v>61.392000000000003</v>
      </c>
      <c r="EU486" s="447">
        <f t="shared" si="371"/>
        <v>49.113600000000005</v>
      </c>
      <c r="EV486" s="448">
        <f t="shared" si="345"/>
        <v>61.392000000000003</v>
      </c>
      <c r="EW486" s="449" t="str">
        <f t="shared" si="372"/>
        <v>CUKUP</v>
      </c>
      <c r="EX486" s="721"/>
      <c r="EY486" s="447">
        <f t="shared" si="354"/>
        <v>40.409200000000006</v>
      </c>
      <c r="EZ486" s="447">
        <f t="shared" si="346"/>
        <v>32.327360000000006</v>
      </c>
      <c r="FA486" s="448">
        <f t="shared" si="355"/>
        <v>40.409200000000006</v>
      </c>
      <c r="FB486" s="449" t="str">
        <f t="shared" si="347"/>
        <v>BAIK</v>
      </c>
      <c r="FC486" s="195"/>
      <c r="FD486" s="453">
        <f t="shared" si="348"/>
        <v>54.2</v>
      </c>
      <c r="FE486" s="454">
        <f t="shared" si="349"/>
        <v>144.50867052023122</v>
      </c>
      <c r="FF486" s="725">
        <f t="shared" si="350"/>
        <v>37.506399999999999</v>
      </c>
      <c r="FG486" s="202" t="str">
        <f t="shared" si="373"/>
        <v>BURUK</v>
      </c>
    </row>
    <row r="487" spans="1:163">
      <c r="A487" s="347">
        <v>475</v>
      </c>
      <c r="B487" s="764" t="s">
        <v>2232</v>
      </c>
      <c r="C487" s="331" t="s">
        <v>2489</v>
      </c>
      <c r="D487" s="259" t="s">
        <v>2479</v>
      </c>
      <c r="E487" s="319" t="s">
        <v>2474</v>
      </c>
      <c r="F487" s="319" t="s">
        <v>2475</v>
      </c>
      <c r="G487" s="208" t="s">
        <v>206</v>
      </c>
      <c r="H487" s="214" t="s">
        <v>209</v>
      </c>
      <c r="I487" s="463" t="s">
        <v>2490</v>
      </c>
      <c r="J487" s="462" t="s">
        <v>2491</v>
      </c>
      <c r="K487" s="259" t="s">
        <v>341</v>
      </c>
      <c r="L487" s="259" t="s">
        <v>449</v>
      </c>
      <c r="M487" s="259">
        <v>200</v>
      </c>
      <c r="N487" s="259">
        <v>33174820106</v>
      </c>
      <c r="O487" s="259">
        <v>2017</v>
      </c>
      <c r="P487" s="259" t="s">
        <v>316</v>
      </c>
      <c r="Q487" s="461">
        <v>0.80347222222222225</v>
      </c>
      <c r="R487" s="433">
        <v>44852</v>
      </c>
      <c r="S487" s="331" t="s">
        <v>318</v>
      </c>
      <c r="T487" s="331" t="s">
        <v>343</v>
      </c>
      <c r="U487" s="259">
        <v>4</v>
      </c>
      <c r="V487" s="259">
        <v>2</v>
      </c>
      <c r="W487" s="259">
        <v>3</v>
      </c>
      <c r="X487" s="259">
        <v>20000</v>
      </c>
      <c r="Y487" s="332">
        <v>407</v>
      </c>
      <c r="Z487" s="332">
        <v>405</v>
      </c>
      <c r="AA487" s="332">
        <v>406</v>
      </c>
      <c r="AB487" s="332">
        <v>235</v>
      </c>
      <c r="AC487" s="332">
        <v>234</v>
      </c>
      <c r="AD487" s="332">
        <v>234</v>
      </c>
      <c r="AE487" s="332">
        <v>11.4</v>
      </c>
      <c r="AF487" s="332">
        <v>0.5</v>
      </c>
      <c r="AG487" s="332">
        <v>1.1000000000000001</v>
      </c>
      <c r="AH487" s="332">
        <v>10.9</v>
      </c>
      <c r="AI487" s="332">
        <v>0</v>
      </c>
      <c r="AJ487" s="332">
        <v>0</v>
      </c>
      <c r="AK487" s="332">
        <v>0</v>
      </c>
      <c r="AL487" s="332">
        <v>0</v>
      </c>
      <c r="AM487" s="332"/>
      <c r="AN487" s="332"/>
      <c r="AO487" s="332"/>
      <c r="AP487" s="332"/>
      <c r="AQ487" s="332"/>
      <c r="AR487" s="332"/>
      <c r="AS487" s="332"/>
      <c r="AT487" s="332"/>
      <c r="AU487" s="332">
        <v>11</v>
      </c>
      <c r="AV487" s="332">
        <v>0.5</v>
      </c>
      <c r="AW487" s="332">
        <v>1</v>
      </c>
      <c r="AX487" s="332">
        <v>11</v>
      </c>
      <c r="AY487" s="332">
        <v>0.85</v>
      </c>
      <c r="AZ487" s="332">
        <v>0.85</v>
      </c>
      <c r="BA487" s="332">
        <v>0.87</v>
      </c>
      <c r="BB487" s="261">
        <v>404</v>
      </c>
      <c r="BC487" s="261">
        <v>402</v>
      </c>
      <c r="BD487" s="261">
        <v>403</v>
      </c>
      <c r="BE487" s="261">
        <v>232</v>
      </c>
      <c r="BF487" s="261">
        <v>232</v>
      </c>
      <c r="BG487" s="261">
        <v>232</v>
      </c>
      <c r="BH487" s="261">
        <v>8.1999999999999993</v>
      </c>
      <c r="BI487" s="261">
        <v>3.6</v>
      </c>
      <c r="BJ487" s="261">
        <v>3.4</v>
      </c>
      <c r="BK487" s="261">
        <v>8.6</v>
      </c>
      <c r="BL487" s="261">
        <v>0</v>
      </c>
      <c r="BM487" s="261">
        <v>0</v>
      </c>
      <c r="BN487" s="261">
        <v>0</v>
      </c>
      <c r="BO487" s="261">
        <v>0</v>
      </c>
      <c r="BP487" s="261"/>
      <c r="BQ487" s="261"/>
      <c r="BR487" s="261"/>
      <c r="BS487" s="261"/>
      <c r="BT487" s="261"/>
      <c r="BU487" s="261"/>
      <c r="BV487" s="261"/>
      <c r="BW487" s="261"/>
      <c r="BX487" s="261">
        <v>7.5</v>
      </c>
      <c r="BY487" s="261">
        <v>3.4</v>
      </c>
      <c r="BZ487" s="261">
        <v>3.2</v>
      </c>
      <c r="CA487" s="261">
        <v>9.1</v>
      </c>
      <c r="CB487" s="261">
        <v>0.86</v>
      </c>
      <c r="CC487" s="261">
        <v>0.85</v>
      </c>
      <c r="CD487" s="261">
        <v>0.85</v>
      </c>
      <c r="CE487" s="333"/>
      <c r="CF487" s="333"/>
      <c r="CG487" s="333"/>
      <c r="CH487" s="333"/>
      <c r="CI487" s="333"/>
      <c r="CJ487" s="333"/>
      <c r="CK487" s="333"/>
      <c r="CL487" s="333"/>
      <c r="CM487" s="333"/>
      <c r="CN487" s="333"/>
      <c r="CO487" s="333"/>
      <c r="CP487" s="333"/>
      <c r="CQ487" s="333"/>
      <c r="CR487" s="333"/>
      <c r="CS487" s="333"/>
      <c r="CT487" s="333"/>
      <c r="CU487" s="333"/>
      <c r="CV487" s="333"/>
      <c r="CW487" s="333"/>
      <c r="CX487" s="333"/>
      <c r="CY487" s="333"/>
      <c r="CZ487" s="333"/>
      <c r="DA487" s="333"/>
      <c r="DB487" s="374"/>
      <c r="DC487" s="154"/>
      <c r="DD487" s="179">
        <f t="shared" si="333"/>
        <v>284.74614880833735</v>
      </c>
      <c r="DE487" s="179">
        <f t="shared" si="334"/>
        <v>4.0035660000000002</v>
      </c>
      <c r="DF487" s="179">
        <f t="shared" si="335"/>
        <v>0.175595</v>
      </c>
      <c r="DG487" s="179">
        <f t="shared" si="336"/>
        <v>0.38630900000000007</v>
      </c>
      <c r="DH487" s="180">
        <f t="shared" si="337"/>
        <v>11.4</v>
      </c>
      <c r="DI487" s="181">
        <f t="shared" si="356"/>
        <v>0</v>
      </c>
      <c r="DJ487" s="182">
        <f t="shared" si="351"/>
        <v>1</v>
      </c>
      <c r="DK487" s="182">
        <f t="shared" si="352"/>
        <v>0</v>
      </c>
      <c r="DL487" s="182">
        <f t="shared" si="357"/>
        <v>0</v>
      </c>
      <c r="DM487" s="182">
        <f t="shared" si="358"/>
        <v>0</v>
      </c>
      <c r="DN487" s="182">
        <f t="shared" si="359"/>
        <v>0</v>
      </c>
      <c r="DO487" s="182">
        <f t="shared" si="338"/>
        <v>1</v>
      </c>
      <c r="DP487" s="182">
        <f t="shared" si="339"/>
        <v>0</v>
      </c>
      <c r="DQ487" s="25">
        <f t="shared" si="340"/>
        <v>0</v>
      </c>
      <c r="DR487" s="169"/>
      <c r="DS487" s="166" t="str">
        <f t="shared" si="360"/>
        <v>A</v>
      </c>
      <c r="DT487" s="166" t="str">
        <f t="shared" si="361"/>
        <v>C</v>
      </c>
      <c r="DU487" s="167">
        <f t="shared" si="362"/>
        <v>3</v>
      </c>
      <c r="DV487" s="153" t="str">
        <f>VLOOKUP(M487,'Data Master kondisi'!$O$3:$P$11,2,FALSE)</f>
        <v>Y</v>
      </c>
      <c r="DW487" s="153">
        <f>LOOKUP(DV487,{"X","X","X","Y","Y","Y","Z","Z","Z"},{6,6,6,4,4,4,2,2,2})</f>
        <v>4</v>
      </c>
      <c r="DX487" s="153">
        <f t="shared" si="341"/>
        <v>1</v>
      </c>
      <c r="DY487" s="153">
        <f t="shared" si="363"/>
        <v>8</v>
      </c>
      <c r="DZ487" s="153" t="str">
        <f>VLOOKUP(G487,'Data Master class'!$A$5:$D$12,3,FALSE)</f>
        <v>B</v>
      </c>
      <c r="EA487" s="160" t="str">
        <f t="shared" si="364"/>
        <v>CUKUP</v>
      </c>
      <c r="EB487" s="156"/>
      <c r="EC487" s="153">
        <f>VLOOKUP(G487,'Data Master class'!$A$5:$D$12,2,FALSE)</f>
        <v>3</v>
      </c>
      <c r="ED487" s="153" t="str">
        <f>VLOOKUP(H487,'Data Master class'!$E$5:$G$6,3,FALSE)</f>
        <v>Y</v>
      </c>
      <c r="EE487" s="153">
        <f>VLOOKUP(H487,'Data Master class'!$E$5:$G$6,2,FALSE)</f>
        <v>1</v>
      </c>
      <c r="EF487" s="153">
        <f t="shared" si="365"/>
        <v>4</v>
      </c>
      <c r="EG487" s="153" t="str">
        <f t="shared" si="366"/>
        <v>CLASS 3</v>
      </c>
      <c r="EH487" s="153">
        <f t="shared" si="367"/>
        <v>12</v>
      </c>
      <c r="EI487" s="171"/>
      <c r="EJ487" s="441">
        <f t="shared" si="342"/>
        <v>1.630769230769231</v>
      </c>
      <c r="EK487" s="441">
        <f t="shared" si="343"/>
        <v>0.88461538461538458</v>
      </c>
      <c r="EL487" s="441">
        <f t="shared" si="344"/>
        <v>0.74615384615384617</v>
      </c>
      <c r="EM487" s="442">
        <f t="shared" si="368"/>
        <v>1.0871794871794871</v>
      </c>
      <c r="EN487" s="443" t="str">
        <f t="shared" si="369"/>
        <v>BURUK</v>
      </c>
      <c r="EO487" s="195"/>
      <c r="EP487" s="196" t="e">
        <f>'2. SUHU &amp; FISIK TRAFO'!CY487</f>
        <v>#NAME?</v>
      </c>
      <c r="EQ487" s="168" t="e">
        <f t="shared" si="374"/>
        <v>#NAME?</v>
      </c>
      <c r="ER487" s="189" t="e">
        <f t="shared" si="370"/>
        <v>#NAME?</v>
      </c>
      <c r="ES487" s="195"/>
      <c r="ET487" s="447">
        <f t="shared" si="353"/>
        <v>3.0534000000000003</v>
      </c>
      <c r="EU487" s="447">
        <f t="shared" si="371"/>
        <v>2.4427200000000004</v>
      </c>
      <c r="EV487" s="448">
        <f t="shared" si="345"/>
        <v>1.5267000000000002</v>
      </c>
      <c r="EW487" s="449" t="str">
        <f t="shared" si="372"/>
        <v>BAIK</v>
      </c>
      <c r="EX487" s="721"/>
      <c r="EY487" s="447">
        <f t="shared" si="354"/>
        <v>3.5263999999999998</v>
      </c>
      <c r="EZ487" s="447">
        <f t="shared" si="346"/>
        <v>2.8211200000000001</v>
      </c>
      <c r="FA487" s="448">
        <f t="shared" si="355"/>
        <v>1.7631999999999999</v>
      </c>
      <c r="FB487" s="449" t="str">
        <f t="shared" si="347"/>
        <v>BAIK</v>
      </c>
      <c r="FC487" s="195"/>
      <c r="FD487" s="453">
        <f t="shared" si="348"/>
        <v>10.9</v>
      </c>
      <c r="FE487" s="454">
        <f t="shared" si="349"/>
        <v>289.01734104046244</v>
      </c>
      <c r="FF487" s="725">
        <f t="shared" si="350"/>
        <v>3.7713999999999999</v>
      </c>
      <c r="FG487" s="202" t="str">
        <f t="shared" si="373"/>
        <v>BAIK</v>
      </c>
    </row>
    <row r="488" spans="1:163">
      <c r="A488" s="347">
        <v>476</v>
      </c>
      <c r="B488" s="764" t="s">
        <v>2232</v>
      </c>
      <c r="C488" s="331" t="s">
        <v>2492</v>
      </c>
      <c r="D488" s="259" t="s">
        <v>2493</v>
      </c>
      <c r="E488" s="319" t="s">
        <v>2474</v>
      </c>
      <c r="F488" s="319" t="s">
        <v>2494</v>
      </c>
      <c r="G488" s="208" t="s">
        <v>206</v>
      </c>
      <c r="H488" s="214" t="s">
        <v>209</v>
      </c>
      <c r="I488" s="463" t="s">
        <v>2495</v>
      </c>
      <c r="J488" s="462" t="s">
        <v>2496</v>
      </c>
      <c r="K488" s="259" t="s">
        <v>341</v>
      </c>
      <c r="L488" s="259" t="s">
        <v>342</v>
      </c>
      <c r="M488" s="259">
        <v>50</v>
      </c>
      <c r="N488" s="259">
        <v>173300408</v>
      </c>
      <c r="O488" s="259">
        <v>2017</v>
      </c>
      <c r="P488" s="259" t="s">
        <v>316</v>
      </c>
      <c r="Q488" s="461">
        <v>0.7631944444444444</v>
      </c>
      <c r="R488" s="433">
        <v>44853</v>
      </c>
      <c r="S488" s="331" t="s">
        <v>318</v>
      </c>
      <c r="T488" s="331" t="s">
        <v>343</v>
      </c>
      <c r="U488" s="259">
        <v>2</v>
      </c>
      <c r="V488" s="259">
        <v>2</v>
      </c>
      <c r="W488" s="259">
        <v>3</v>
      </c>
      <c r="X488" s="259">
        <v>20000</v>
      </c>
      <c r="Y488" s="332">
        <v>402</v>
      </c>
      <c r="Z488" s="332">
        <v>403</v>
      </c>
      <c r="AA488" s="332">
        <v>399</v>
      </c>
      <c r="AB488" s="332">
        <v>231</v>
      </c>
      <c r="AC488" s="332">
        <v>233</v>
      </c>
      <c r="AD488" s="332">
        <v>230</v>
      </c>
      <c r="AE488" s="332">
        <v>53.6</v>
      </c>
      <c r="AF488" s="332">
        <v>32.1</v>
      </c>
      <c r="AG488" s="332">
        <v>62.6</v>
      </c>
      <c r="AH488" s="332">
        <v>41.5</v>
      </c>
      <c r="AI488" s="332">
        <v>42.5</v>
      </c>
      <c r="AJ488" s="332">
        <v>24.8</v>
      </c>
      <c r="AK488" s="332">
        <v>57.1</v>
      </c>
      <c r="AL488" s="332">
        <v>39</v>
      </c>
      <c r="AM488" s="332">
        <v>12.3</v>
      </c>
      <c r="AN488" s="332">
        <v>7.4</v>
      </c>
      <c r="AO488" s="332">
        <v>3.8</v>
      </c>
      <c r="AP488" s="332">
        <v>7.6</v>
      </c>
      <c r="AQ488" s="332"/>
      <c r="AR488" s="332"/>
      <c r="AS488" s="332"/>
      <c r="AT488" s="332"/>
      <c r="AU488" s="332"/>
      <c r="AV488" s="332"/>
      <c r="AW488" s="332"/>
      <c r="AX488" s="332"/>
      <c r="AY488" s="332">
        <v>0.85</v>
      </c>
      <c r="AZ488" s="332">
        <v>0.86</v>
      </c>
      <c r="BA488" s="332">
        <v>0.87</v>
      </c>
      <c r="BB488" s="261">
        <v>401</v>
      </c>
      <c r="BC488" s="261">
        <v>400</v>
      </c>
      <c r="BD488" s="261">
        <v>397</v>
      </c>
      <c r="BE488" s="261">
        <v>230</v>
      </c>
      <c r="BF488" s="261">
        <v>232</v>
      </c>
      <c r="BG488" s="261">
        <v>229</v>
      </c>
      <c r="BH488" s="261">
        <v>50.1</v>
      </c>
      <c r="BI488" s="261">
        <v>23.4</v>
      </c>
      <c r="BJ488" s="261">
        <v>61.8</v>
      </c>
      <c r="BK488" s="261">
        <v>32.299999999999997</v>
      </c>
      <c r="BL488" s="261">
        <v>35.9</v>
      </c>
      <c r="BM488" s="261">
        <v>21.2</v>
      </c>
      <c r="BN488" s="261">
        <v>53.1</v>
      </c>
      <c r="BO488" s="261">
        <v>31.7</v>
      </c>
      <c r="BP488" s="261">
        <v>14.5</v>
      </c>
      <c r="BQ488" s="261">
        <v>0.4</v>
      </c>
      <c r="BR488" s="261">
        <v>5</v>
      </c>
      <c r="BS488" s="261">
        <v>14.2</v>
      </c>
      <c r="BT488" s="261"/>
      <c r="BU488" s="261"/>
      <c r="BV488" s="261"/>
      <c r="BW488" s="261"/>
      <c r="BX488" s="261"/>
      <c r="BY488" s="261"/>
      <c r="BZ488" s="261"/>
      <c r="CA488" s="261"/>
      <c r="CB488" s="261">
        <v>0.87</v>
      </c>
      <c r="CC488" s="261">
        <v>0.86</v>
      </c>
      <c r="CD488" s="261">
        <v>0.88</v>
      </c>
      <c r="CE488" s="333"/>
      <c r="CF488" s="333"/>
      <c r="CG488" s="333"/>
      <c r="CH488" s="333"/>
      <c r="CI488" s="333"/>
      <c r="CJ488" s="333"/>
      <c r="CK488" s="333"/>
      <c r="CL488" s="333"/>
      <c r="CM488" s="333"/>
      <c r="CN488" s="333"/>
      <c r="CO488" s="333"/>
      <c r="CP488" s="333"/>
      <c r="CQ488" s="333"/>
      <c r="CR488" s="333"/>
      <c r="CS488" s="333"/>
      <c r="CT488" s="333"/>
      <c r="CU488" s="333"/>
      <c r="CV488" s="333"/>
      <c r="CW488" s="333"/>
      <c r="CX488" s="333"/>
      <c r="CY488" s="333"/>
      <c r="CZ488" s="333"/>
      <c r="DA488" s="333"/>
      <c r="DB488" s="374"/>
      <c r="DC488" s="154"/>
      <c r="DD488" s="179">
        <f t="shared" si="333"/>
        <v>72.014287634666729</v>
      </c>
      <c r="DE488" s="179">
        <f t="shared" si="334"/>
        <v>74.429674666666656</v>
      </c>
      <c r="DF488" s="179">
        <f t="shared" si="335"/>
        <v>44.574487999999995</v>
      </c>
      <c r="DG488" s="179">
        <f t="shared" si="336"/>
        <v>86.927194666666651</v>
      </c>
      <c r="DH488" s="180">
        <f t="shared" si="337"/>
        <v>62.6</v>
      </c>
      <c r="DI488" s="181">
        <f t="shared" si="356"/>
        <v>0</v>
      </c>
      <c r="DJ488" s="182">
        <f t="shared" si="351"/>
        <v>0</v>
      </c>
      <c r="DK488" s="182">
        <f t="shared" si="352"/>
        <v>0</v>
      </c>
      <c r="DL488" s="182">
        <f t="shared" si="357"/>
        <v>1</v>
      </c>
      <c r="DM488" s="182">
        <f t="shared" si="358"/>
        <v>0</v>
      </c>
      <c r="DN488" s="182">
        <f t="shared" si="359"/>
        <v>0</v>
      </c>
      <c r="DO488" s="182">
        <f t="shared" si="338"/>
        <v>0</v>
      </c>
      <c r="DP488" s="182">
        <f t="shared" si="339"/>
        <v>0</v>
      </c>
      <c r="DQ488" s="25">
        <f t="shared" si="340"/>
        <v>1</v>
      </c>
      <c r="DR488" s="169"/>
      <c r="DS488" s="166" t="str">
        <f t="shared" si="360"/>
        <v>B</v>
      </c>
      <c r="DT488" s="166" t="str">
        <f t="shared" si="361"/>
        <v>B</v>
      </c>
      <c r="DU488" s="167">
        <f t="shared" si="362"/>
        <v>5</v>
      </c>
      <c r="DV488" s="153" t="str">
        <f>VLOOKUP(M488,'Data Master kondisi'!$O$3:$P$11,2,FALSE)</f>
        <v>Z</v>
      </c>
      <c r="DW488" s="153">
        <f>LOOKUP(DV488,{"X","X","X","Y","Y","Y","Z","Z","Z"},{6,6,6,4,4,4,2,2,2})</f>
        <v>2</v>
      </c>
      <c r="DX488" s="153">
        <f t="shared" si="341"/>
        <v>1</v>
      </c>
      <c r="DY488" s="153">
        <f t="shared" si="363"/>
        <v>8</v>
      </c>
      <c r="DZ488" s="153" t="str">
        <f>VLOOKUP(G488,'Data Master class'!$A$5:$D$12,3,FALSE)</f>
        <v>B</v>
      </c>
      <c r="EA488" s="160" t="str">
        <f t="shared" si="364"/>
        <v>CUKUP</v>
      </c>
      <c r="EB488" s="156"/>
      <c r="EC488" s="153">
        <f>VLOOKUP(G488,'Data Master class'!$A$5:$D$12,2,FALSE)</f>
        <v>3</v>
      </c>
      <c r="ED488" s="153" t="str">
        <f>VLOOKUP(H488,'Data Master class'!$E$5:$G$6,3,FALSE)</f>
        <v>Y</v>
      </c>
      <c r="EE488" s="153">
        <f>VLOOKUP(H488,'Data Master class'!$E$5:$G$6,2,FALSE)</f>
        <v>1</v>
      </c>
      <c r="EF488" s="153">
        <f t="shared" si="365"/>
        <v>4</v>
      </c>
      <c r="EG488" s="153" t="str">
        <f t="shared" si="366"/>
        <v>CLASS 3</v>
      </c>
      <c r="EH488" s="153">
        <f t="shared" si="367"/>
        <v>12</v>
      </c>
      <c r="EI488" s="171"/>
      <c r="EJ488" s="441">
        <f t="shared" si="342"/>
        <v>8.428860418071471E-2</v>
      </c>
      <c r="EK488" s="441">
        <f t="shared" si="343"/>
        <v>0.35064059339177345</v>
      </c>
      <c r="EL488" s="441">
        <f t="shared" si="344"/>
        <v>0.26635198921105857</v>
      </c>
      <c r="EM488" s="442">
        <f t="shared" si="368"/>
        <v>0.23376039559451556</v>
      </c>
      <c r="EN488" s="443" t="str">
        <f t="shared" si="369"/>
        <v>KURANG</v>
      </c>
      <c r="EO488" s="195"/>
      <c r="EP488" s="196" t="e">
        <f>'2. SUHU &amp; FISIK TRAFO'!CY488</f>
        <v>#NAME?</v>
      </c>
      <c r="EQ488" s="168" t="e">
        <f t="shared" si="374"/>
        <v>#NAME?</v>
      </c>
      <c r="ER488" s="189" t="e">
        <f t="shared" si="370"/>
        <v>#NAME?</v>
      </c>
      <c r="ES488" s="195"/>
      <c r="ET488" s="447">
        <f t="shared" si="353"/>
        <v>34.258900000000004</v>
      </c>
      <c r="EU488" s="447">
        <f t="shared" si="371"/>
        <v>27.407120000000006</v>
      </c>
      <c r="EV488" s="448">
        <f t="shared" si="345"/>
        <v>68.517800000000008</v>
      </c>
      <c r="EW488" s="449" t="str">
        <f t="shared" si="372"/>
        <v>CUKUP</v>
      </c>
      <c r="EX488" s="721"/>
      <c r="EY488" s="447">
        <f t="shared" si="354"/>
        <v>31.103999999999999</v>
      </c>
      <c r="EZ488" s="447">
        <f t="shared" si="346"/>
        <v>24.883200000000002</v>
      </c>
      <c r="FA488" s="448">
        <f t="shared" si="355"/>
        <v>62.207999999999998</v>
      </c>
      <c r="FB488" s="449" t="str">
        <f t="shared" si="347"/>
        <v>CUKUP</v>
      </c>
      <c r="FC488" s="195"/>
      <c r="FD488" s="453">
        <f t="shared" si="348"/>
        <v>41.5</v>
      </c>
      <c r="FE488" s="454">
        <f t="shared" si="349"/>
        <v>72.25433526011561</v>
      </c>
      <c r="FF488" s="725">
        <f t="shared" si="350"/>
        <v>57.436</v>
      </c>
      <c r="FG488" s="202" t="str">
        <f t="shared" si="373"/>
        <v>BURUK</v>
      </c>
    </row>
    <row r="489" spans="1:163">
      <c r="A489" s="347">
        <v>477</v>
      </c>
      <c r="B489" s="764" t="s">
        <v>2232</v>
      </c>
      <c r="C489" s="331" t="s">
        <v>2497</v>
      </c>
      <c r="D489" s="259" t="s">
        <v>2498</v>
      </c>
      <c r="E489" s="319" t="s">
        <v>2474</v>
      </c>
      <c r="F489" s="319" t="s">
        <v>2499</v>
      </c>
      <c r="G489" s="208" t="s">
        <v>206</v>
      </c>
      <c r="H489" s="214" t="s">
        <v>208</v>
      </c>
      <c r="I489" s="463" t="s">
        <v>2500</v>
      </c>
      <c r="J489" s="462" t="s">
        <v>2501</v>
      </c>
      <c r="K489" s="259" t="s">
        <v>315</v>
      </c>
      <c r="L489" s="259" t="s">
        <v>342</v>
      </c>
      <c r="M489" s="259">
        <v>100</v>
      </c>
      <c r="N489" s="259">
        <v>193304635</v>
      </c>
      <c r="O489" s="259">
        <v>2019</v>
      </c>
      <c r="P489" s="259" t="s">
        <v>316</v>
      </c>
      <c r="Q489" s="461">
        <v>0.81319444444444444</v>
      </c>
      <c r="R489" s="433">
        <v>44852</v>
      </c>
      <c r="S489" s="331" t="s">
        <v>318</v>
      </c>
      <c r="T489" s="331" t="s">
        <v>343</v>
      </c>
      <c r="U489" s="259">
        <v>4</v>
      </c>
      <c r="V489" s="259">
        <v>3</v>
      </c>
      <c r="W489" s="259">
        <v>3</v>
      </c>
      <c r="X489" s="259">
        <v>20000</v>
      </c>
      <c r="Y489" s="332">
        <v>404</v>
      </c>
      <c r="Z489" s="332">
        <v>401</v>
      </c>
      <c r="AA489" s="332">
        <v>399</v>
      </c>
      <c r="AB489" s="332">
        <v>232</v>
      </c>
      <c r="AC489" s="332">
        <v>231</v>
      </c>
      <c r="AD489" s="332">
        <v>229</v>
      </c>
      <c r="AE489" s="332">
        <v>85.9</v>
      </c>
      <c r="AF489" s="332">
        <v>62</v>
      </c>
      <c r="AG489" s="332">
        <v>33.6</v>
      </c>
      <c r="AH489" s="332">
        <v>64.3</v>
      </c>
      <c r="AI489" s="332">
        <v>48.6</v>
      </c>
      <c r="AJ489" s="332">
        <v>43.3</v>
      </c>
      <c r="AK489" s="332">
        <v>36.700000000000003</v>
      </c>
      <c r="AL489" s="332">
        <v>50.2</v>
      </c>
      <c r="AM489" s="332">
        <v>27.7</v>
      </c>
      <c r="AN489" s="332">
        <v>7.3</v>
      </c>
      <c r="AO489" s="332">
        <v>22.9</v>
      </c>
      <c r="AP489" s="332">
        <v>21.9</v>
      </c>
      <c r="AQ489" s="332">
        <v>11.3</v>
      </c>
      <c r="AR489" s="332">
        <v>17.100000000000001</v>
      </c>
      <c r="AS489" s="332">
        <v>54.8</v>
      </c>
      <c r="AT489" s="332">
        <v>1.1000000000000001</v>
      </c>
      <c r="AU489" s="332"/>
      <c r="AV489" s="332"/>
      <c r="AW489" s="332"/>
      <c r="AX489" s="332"/>
      <c r="AY489" s="332">
        <v>0.85</v>
      </c>
      <c r="AZ489" s="332">
        <v>0.85</v>
      </c>
      <c r="BA489" s="332">
        <v>0.87</v>
      </c>
      <c r="BB489" s="261">
        <v>401</v>
      </c>
      <c r="BC489" s="261">
        <v>397</v>
      </c>
      <c r="BD489" s="261">
        <v>399</v>
      </c>
      <c r="BE489" s="261">
        <v>231</v>
      </c>
      <c r="BF489" s="261">
        <v>230</v>
      </c>
      <c r="BG489" s="261">
        <v>229</v>
      </c>
      <c r="BH489" s="261">
        <v>91.1</v>
      </c>
      <c r="BI489" s="261">
        <v>69.8</v>
      </c>
      <c r="BJ489" s="261">
        <v>41.4</v>
      </c>
      <c r="BK489" s="261">
        <v>46.4</v>
      </c>
      <c r="BL489" s="261">
        <v>79.3</v>
      </c>
      <c r="BM489" s="261">
        <v>48.4</v>
      </c>
      <c r="BN489" s="261">
        <v>59.7</v>
      </c>
      <c r="BO489" s="261">
        <v>28.3</v>
      </c>
      <c r="BP489" s="261">
        <v>13.7</v>
      </c>
      <c r="BQ489" s="261">
        <v>4.9000000000000004</v>
      </c>
      <c r="BR489" s="261">
        <v>19.899999999999999</v>
      </c>
      <c r="BS489" s="261">
        <v>9.8000000000000007</v>
      </c>
      <c r="BT489" s="261">
        <v>4.9000000000000004</v>
      </c>
      <c r="BU489" s="261">
        <v>14.3</v>
      </c>
      <c r="BV489" s="261">
        <v>33.799999999999997</v>
      </c>
      <c r="BW489" s="261">
        <v>7.9</v>
      </c>
      <c r="BX489" s="261"/>
      <c r="BY489" s="261"/>
      <c r="BZ489" s="261"/>
      <c r="CA489" s="261"/>
      <c r="CB489" s="261">
        <v>0.88</v>
      </c>
      <c r="CC489" s="261">
        <v>0.87</v>
      </c>
      <c r="CD489" s="261">
        <v>0.85</v>
      </c>
      <c r="CE489" s="333"/>
      <c r="CF489" s="333"/>
      <c r="CG489" s="333"/>
      <c r="CH489" s="333"/>
      <c r="CI489" s="333"/>
      <c r="CJ489" s="333"/>
      <c r="CK489" s="333"/>
      <c r="CL489" s="333"/>
      <c r="CM489" s="333"/>
      <c r="CN489" s="333"/>
      <c r="CO489" s="333"/>
      <c r="CP489" s="333"/>
      <c r="CQ489" s="333"/>
      <c r="CR489" s="333"/>
      <c r="CS489" s="333"/>
      <c r="CT489" s="333"/>
      <c r="CU489" s="333"/>
      <c r="CV489" s="333"/>
      <c r="CW489" s="333"/>
      <c r="CX489" s="333"/>
      <c r="CY489" s="333"/>
      <c r="CZ489" s="333"/>
      <c r="DA489" s="333"/>
      <c r="DB489" s="374"/>
      <c r="DC489" s="154"/>
      <c r="DD489" s="179">
        <f t="shared" si="333"/>
        <v>144.02857526933346</v>
      </c>
      <c r="DE489" s="179">
        <f t="shared" si="334"/>
        <v>59.64094266666666</v>
      </c>
      <c r="DF489" s="179">
        <f t="shared" si="335"/>
        <v>43.047013333333325</v>
      </c>
      <c r="DG489" s="179">
        <f t="shared" si="336"/>
        <v>23.328703999999998</v>
      </c>
      <c r="DH489" s="180">
        <f t="shared" si="337"/>
        <v>85.9</v>
      </c>
      <c r="DI489" s="181">
        <f t="shared" si="356"/>
        <v>0</v>
      </c>
      <c r="DJ489" s="182">
        <f t="shared" si="351"/>
        <v>0</v>
      </c>
      <c r="DK489" s="182">
        <f t="shared" si="352"/>
        <v>1</v>
      </c>
      <c r="DL489" s="182">
        <f t="shared" si="357"/>
        <v>0</v>
      </c>
      <c r="DM489" s="182">
        <f t="shared" si="358"/>
        <v>0</v>
      </c>
      <c r="DN489" s="182">
        <f t="shared" si="359"/>
        <v>0</v>
      </c>
      <c r="DO489" s="182">
        <f t="shared" si="338"/>
        <v>0</v>
      </c>
      <c r="DP489" s="182">
        <f t="shared" si="339"/>
        <v>1</v>
      </c>
      <c r="DQ489" s="25">
        <f t="shared" si="340"/>
        <v>0</v>
      </c>
      <c r="DR489" s="169"/>
      <c r="DS489" s="166" t="str">
        <f t="shared" si="360"/>
        <v>A</v>
      </c>
      <c r="DT489" s="166" t="str">
        <f t="shared" si="361"/>
        <v>B</v>
      </c>
      <c r="DU489" s="167">
        <f t="shared" si="362"/>
        <v>2</v>
      </c>
      <c r="DV489" s="153" t="str">
        <f>VLOOKUP(M489,'Data Master kondisi'!$O$3:$P$11,2,FALSE)</f>
        <v>Z</v>
      </c>
      <c r="DW489" s="153">
        <f>LOOKUP(DV489,{"X","X","X","Y","Y","Y","Z","Z","Z"},{6,6,6,4,4,4,2,2,2})</f>
        <v>2</v>
      </c>
      <c r="DX489" s="153">
        <f t="shared" si="341"/>
        <v>1</v>
      </c>
      <c r="DY489" s="153">
        <f t="shared" si="363"/>
        <v>5</v>
      </c>
      <c r="DZ489" s="153" t="str">
        <f>VLOOKUP(G489,'Data Master class'!$A$5:$D$12,3,FALSE)</f>
        <v>B</v>
      </c>
      <c r="EA489" s="160" t="str">
        <f t="shared" si="364"/>
        <v>BAIK</v>
      </c>
      <c r="EB489" s="156"/>
      <c r="EC489" s="153">
        <f>VLOOKUP(G489,'Data Master class'!$A$5:$D$12,2,FALSE)</f>
        <v>3</v>
      </c>
      <c r="ED489" s="153" t="str">
        <f>VLOOKUP(H489,'Data Master class'!$E$5:$G$6,3,FALSE)</f>
        <v>X</v>
      </c>
      <c r="EE489" s="153">
        <f>VLOOKUP(H489,'Data Master class'!$E$5:$G$6,2,FALSE)</f>
        <v>2</v>
      </c>
      <c r="EF489" s="153">
        <f t="shared" si="365"/>
        <v>5</v>
      </c>
      <c r="EG489" s="153" t="str">
        <f t="shared" si="366"/>
        <v>CLASS 3</v>
      </c>
      <c r="EH489" s="153">
        <f t="shared" si="367"/>
        <v>10</v>
      </c>
      <c r="EI489" s="171"/>
      <c r="EJ489" s="441">
        <f t="shared" si="342"/>
        <v>0.41983471074380174</v>
      </c>
      <c r="EK489" s="441">
        <f t="shared" si="343"/>
        <v>2.4793388429752067E-2</v>
      </c>
      <c r="EL489" s="441">
        <f t="shared" si="344"/>
        <v>0.44462809917355367</v>
      </c>
      <c r="EM489" s="442">
        <f t="shared" si="368"/>
        <v>0.29641873278236913</v>
      </c>
      <c r="EN489" s="443" t="str">
        <f t="shared" si="369"/>
        <v>KURANG</v>
      </c>
      <c r="EO489" s="195"/>
      <c r="EP489" s="196" t="e">
        <f>'2. SUHU &amp; FISIK TRAFO'!CY489</f>
        <v>#NAME?</v>
      </c>
      <c r="EQ489" s="168" t="e">
        <f t="shared" si="374"/>
        <v>#NAME?</v>
      </c>
      <c r="ER489" s="189" t="e">
        <f t="shared" si="370"/>
        <v>#NAME?</v>
      </c>
      <c r="ES489" s="195"/>
      <c r="ET489" s="447">
        <f t="shared" si="353"/>
        <v>41.945200000000007</v>
      </c>
      <c r="EU489" s="447">
        <f t="shared" si="371"/>
        <v>33.556160000000006</v>
      </c>
      <c r="EV489" s="448">
        <f t="shared" si="345"/>
        <v>41.945200000000007</v>
      </c>
      <c r="EW489" s="449" t="str">
        <f t="shared" si="372"/>
        <v>BAIK</v>
      </c>
      <c r="EX489" s="721"/>
      <c r="EY489" s="447">
        <f t="shared" si="354"/>
        <v>46.578699999999998</v>
      </c>
      <c r="EZ489" s="447">
        <f t="shared" si="346"/>
        <v>37.26296</v>
      </c>
      <c r="FA489" s="448">
        <f t="shared" si="355"/>
        <v>46.578699999999998</v>
      </c>
      <c r="FB489" s="449" t="str">
        <f t="shared" si="347"/>
        <v>BAIK</v>
      </c>
      <c r="FC489" s="195"/>
      <c r="FD489" s="453">
        <f t="shared" si="348"/>
        <v>64.3</v>
      </c>
      <c r="FE489" s="454">
        <f t="shared" si="349"/>
        <v>144.50867052023122</v>
      </c>
      <c r="FF489" s="725">
        <f t="shared" si="350"/>
        <v>44.495599999999996</v>
      </c>
      <c r="FG489" s="202" t="str">
        <f t="shared" si="373"/>
        <v>BURUK</v>
      </c>
    </row>
    <row r="490" spans="1:163">
      <c r="A490" s="347">
        <v>478</v>
      </c>
      <c r="B490" s="764" t="s">
        <v>2232</v>
      </c>
      <c r="C490" s="331" t="s">
        <v>2502</v>
      </c>
      <c r="D490" s="259" t="s">
        <v>1355</v>
      </c>
      <c r="E490" s="319" t="s">
        <v>2474</v>
      </c>
      <c r="F490" s="319" t="s">
        <v>2503</v>
      </c>
      <c r="G490" s="208" t="s">
        <v>204</v>
      </c>
      <c r="H490" s="214" t="s">
        <v>208</v>
      </c>
      <c r="I490" s="463" t="s">
        <v>2504</v>
      </c>
      <c r="J490" s="462" t="s">
        <v>2505</v>
      </c>
      <c r="K490" s="259" t="s">
        <v>341</v>
      </c>
      <c r="L490" s="259" t="s">
        <v>414</v>
      </c>
      <c r="M490" s="259">
        <v>200</v>
      </c>
      <c r="N490" s="259">
        <v>70405102934</v>
      </c>
      <c r="O490" s="259">
        <v>2007</v>
      </c>
      <c r="P490" s="259" t="s">
        <v>316</v>
      </c>
      <c r="Q490" s="461">
        <v>0.82708333333333339</v>
      </c>
      <c r="R490" s="433">
        <v>44852</v>
      </c>
      <c r="S490" s="331" t="s">
        <v>318</v>
      </c>
      <c r="T490" s="331" t="s">
        <v>343</v>
      </c>
      <c r="U490" s="259">
        <v>2</v>
      </c>
      <c r="V490" s="259">
        <v>2</v>
      </c>
      <c r="W490" s="259">
        <v>3</v>
      </c>
      <c r="X490" s="259">
        <v>20000</v>
      </c>
      <c r="Y490" s="332">
        <v>403</v>
      </c>
      <c r="Z490" s="332">
        <v>402</v>
      </c>
      <c r="AA490" s="332">
        <v>402</v>
      </c>
      <c r="AB490" s="332">
        <v>232</v>
      </c>
      <c r="AC490" s="332">
        <v>232</v>
      </c>
      <c r="AD490" s="332">
        <v>232</v>
      </c>
      <c r="AE490" s="332">
        <v>157.5</v>
      </c>
      <c r="AF490" s="332">
        <v>144.4</v>
      </c>
      <c r="AG490" s="332">
        <v>96.7</v>
      </c>
      <c r="AH490" s="332">
        <v>98.7</v>
      </c>
      <c r="AI490" s="332">
        <v>58.2</v>
      </c>
      <c r="AJ490" s="332">
        <v>68.099999999999994</v>
      </c>
      <c r="AK490" s="332">
        <v>40.299999999999997</v>
      </c>
      <c r="AL490" s="332">
        <v>25.3</v>
      </c>
      <c r="AM490" s="332">
        <v>107.9</v>
      </c>
      <c r="AN490" s="332">
        <v>90.9</v>
      </c>
      <c r="AO490" s="332">
        <v>57.6</v>
      </c>
      <c r="AP490" s="332">
        <v>68.5</v>
      </c>
      <c r="AQ490" s="332"/>
      <c r="AR490" s="332"/>
      <c r="AS490" s="332"/>
      <c r="AT490" s="332"/>
      <c r="AU490" s="332"/>
      <c r="AV490" s="332"/>
      <c r="AW490" s="332"/>
      <c r="AX490" s="332"/>
      <c r="AY490" s="332">
        <v>0.87</v>
      </c>
      <c r="AZ490" s="332">
        <v>0.87</v>
      </c>
      <c r="BA490" s="332">
        <v>0.87</v>
      </c>
      <c r="BB490" s="261">
        <v>403</v>
      </c>
      <c r="BC490" s="261">
        <v>402</v>
      </c>
      <c r="BD490" s="261">
        <v>402</v>
      </c>
      <c r="BE490" s="261">
        <v>232</v>
      </c>
      <c r="BF490" s="261">
        <v>232</v>
      </c>
      <c r="BG490" s="261">
        <v>232</v>
      </c>
      <c r="BH490" s="261">
        <v>129.69999999999999</v>
      </c>
      <c r="BI490" s="261">
        <v>114.9</v>
      </c>
      <c r="BJ490" s="261">
        <v>94.2</v>
      </c>
      <c r="BK490" s="261">
        <v>50.5</v>
      </c>
      <c r="BL490" s="261">
        <v>24.1</v>
      </c>
      <c r="BM490" s="261">
        <v>34.5</v>
      </c>
      <c r="BN490" s="261">
        <v>30.7</v>
      </c>
      <c r="BO490" s="261">
        <v>8.1</v>
      </c>
      <c r="BP490" s="261">
        <v>96.8</v>
      </c>
      <c r="BQ490" s="261">
        <v>74.8</v>
      </c>
      <c r="BR490" s="261">
        <v>56.2</v>
      </c>
      <c r="BS490" s="261">
        <v>42</v>
      </c>
      <c r="BT490" s="261"/>
      <c r="BU490" s="261"/>
      <c r="BV490" s="261"/>
      <c r="BW490" s="261"/>
      <c r="BX490" s="261"/>
      <c r="BY490" s="261"/>
      <c r="BZ490" s="261"/>
      <c r="CA490" s="261"/>
      <c r="CB490" s="261">
        <v>0.86</v>
      </c>
      <c r="CC490" s="261">
        <v>0.87</v>
      </c>
      <c r="CD490" s="261">
        <v>0.87</v>
      </c>
      <c r="CE490" s="333"/>
      <c r="CF490" s="333"/>
      <c r="CG490" s="333"/>
      <c r="CH490" s="333"/>
      <c r="CI490" s="333"/>
      <c r="CJ490" s="333"/>
      <c r="CK490" s="333"/>
      <c r="CL490" s="333"/>
      <c r="CM490" s="333"/>
      <c r="CN490" s="333"/>
      <c r="CO490" s="333"/>
      <c r="CP490" s="333"/>
      <c r="CQ490" s="333"/>
      <c r="CR490" s="333"/>
      <c r="CS490" s="333"/>
      <c r="CT490" s="333"/>
      <c r="CU490" s="333"/>
      <c r="CV490" s="333"/>
      <c r="CW490" s="333"/>
      <c r="CX490" s="333"/>
      <c r="CY490" s="333"/>
      <c r="CZ490" s="333"/>
      <c r="DA490" s="333"/>
      <c r="DB490" s="374"/>
      <c r="DC490" s="154"/>
      <c r="DD490" s="179">
        <f t="shared" si="333"/>
        <v>287.34118413301985</v>
      </c>
      <c r="DE490" s="179">
        <f t="shared" si="334"/>
        <v>54.812887499999995</v>
      </c>
      <c r="DF490" s="179">
        <f t="shared" si="335"/>
        <v>50.253847333333326</v>
      </c>
      <c r="DG490" s="179">
        <f t="shared" si="336"/>
        <v>33.653372833333329</v>
      </c>
      <c r="DH490" s="180">
        <f t="shared" si="337"/>
        <v>157.5</v>
      </c>
      <c r="DI490" s="181">
        <f t="shared" si="356"/>
        <v>0</v>
      </c>
      <c r="DJ490" s="182">
        <f t="shared" si="351"/>
        <v>0</v>
      </c>
      <c r="DK490" s="182">
        <f t="shared" si="352"/>
        <v>1</v>
      </c>
      <c r="DL490" s="182">
        <f t="shared" si="357"/>
        <v>0</v>
      </c>
      <c r="DM490" s="182">
        <f t="shared" si="358"/>
        <v>0</v>
      </c>
      <c r="DN490" s="182">
        <f t="shared" si="359"/>
        <v>0</v>
      </c>
      <c r="DO490" s="182">
        <f t="shared" si="338"/>
        <v>0</v>
      </c>
      <c r="DP490" s="182">
        <f t="shared" si="339"/>
        <v>1</v>
      </c>
      <c r="DQ490" s="25">
        <f t="shared" si="340"/>
        <v>0</v>
      </c>
      <c r="DR490" s="169"/>
      <c r="DS490" s="166" t="str">
        <f t="shared" si="360"/>
        <v>A</v>
      </c>
      <c r="DT490" s="166" t="str">
        <f t="shared" si="361"/>
        <v>A</v>
      </c>
      <c r="DU490" s="167">
        <f t="shared" si="362"/>
        <v>1</v>
      </c>
      <c r="DV490" s="153" t="str">
        <f>VLOOKUP(M490,'Data Master kondisi'!$O$3:$P$11,2,FALSE)</f>
        <v>Y</v>
      </c>
      <c r="DW490" s="153">
        <f>LOOKUP(DV490,{"X","X","X","Y","Y","Y","Z","Z","Z"},{6,6,6,4,4,4,2,2,2})</f>
        <v>4</v>
      </c>
      <c r="DX490" s="153">
        <f t="shared" si="341"/>
        <v>2</v>
      </c>
      <c r="DY490" s="153">
        <f t="shared" si="363"/>
        <v>7</v>
      </c>
      <c r="DZ490" s="153" t="str">
        <f>VLOOKUP(G490,'Data Master class'!$A$5:$D$12,3,FALSE)</f>
        <v>A</v>
      </c>
      <c r="EA490" s="160" t="str">
        <f t="shared" si="364"/>
        <v>CUKUP</v>
      </c>
      <c r="EB490" s="156"/>
      <c r="EC490" s="153">
        <f>VLOOKUP(G490,'Data Master class'!$A$5:$D$12,2,FALSE)</f>
        <v>5</v>
      </c>
      <c r="ED490" s="153" t="str">
        <f>VLOOKUP(H490,'Data Master class'!$E$5:$G$6,3,FALSE)</f>
        <v>X</v>
      </c>
      <c r="EE490" s="153">
        <f>VLOOKUP(H490,'Data Master class'!$E$5:$G$6,2,FALSE)</f>
        <v>2</v>
      </c>
      <c r="EF490" s="153">
        <f t="shared" si="365"/>
        <v>7</v>
      </c>
      <c r="EG490" s="153" t="str">
        <f t="shared" si="366"/>
        <v>CLASS 2</v>
      </c>
      <c r="EH490" s="153">
        <f t="shared" si="367"/>
        <v>14</v>
      </c>
      <c r="EI490" s="171"/>
      <c r="EJ490" s="441">
        <f t="shared" si="342"/>
        <v>0.18539889613647786</v>
      </c>
      <c r="EK490" s="441">
        <f t="shared" si="343"/>
        <v>8.6803813346713707E-2</v>
      </c>
      <c r="EL490" s="441">
        <f t="shared" si="344"/>
        <v>0.27220270948319103</v>
      </c>
      <c r="EM490" s="442">
        <f t="shared" si="368"/>
        <v>0.1814684729887942</v>
      </c>
      <c r="EN490" s="443" t="str">
        <f t="shared" si="369"/>
        <v>CUKUP</v>
      </c>
      <c r="EO490" s="195"/>
      <c r="EP490" s="196" t="e">
        <f>'2. SUHU &amp; FISIK TRAFO'!CY490</f>
        <v>#NAME?</v>
      </c>
      <c r="EQ490" s="168" t="e">
        <f t="shared" si="374"/>
        <v>#NAME?</v>
      </c>
      <c r="ER490" s="189" t="e">
        <f t="shared" si="370"/>
        <v>#NAME?</v>
      </c>
      <c r="ES490" s="195"/>
      <c r="ET490" s="447">
        <f t="shared" si="353"/>
        <v>92.475200000000015</v>
      </c>
      <c r="EU490" s="447">
        <f t="shared" si="371"/>
        <v>73.980160000000012</v>
      </c>
      <c r="EV490" s="448">
        <f t="shared" si="345"/>
        <v>46.237600000000008</v>
      </c>
      <c r="EW490" s="449" t="str">
        <f t="shared" si="372"/>
        <v>BAIK</v>
      </c>
      <c r="EX490" s="721"/>
      <c r="EY490" s="447">
        <f t="shared" si="354"/>
        <v>78.601600000000005</v>
      </c>
      <c r="EZ490" s="447">
        <f t="shared" si="346"/>
        <v>62.881280000000004</v>
      </c>
      <c r="FA490" s="448">
        <f t="shared" si="355"/>
        <v>39.300800000000002</v>
      </c>
      <c r="FB490" s="449" t="str">
        <f t="shared" si="347"/>
        <v>BAIK</v>
      </c>
      <c r="FC490" s="195"/>
      <c r="FD490" s="453">
        <f t="shared" si="348"/>
        <v>98.7</v>
      </c>
      <c r="FE490" s="454">
        <f t="shared" si="349"/>
        <v>289.01734104046244</v>
      </c>
      <c r="FF490" s="725">
        <f t="shared" si="350"/>
        <v>34.150199999999998</v>
      </c>
      <c r="FG490" s="202" t="str">
        <f t="shared" si="373"/>
        <v>BURUK</v>
      </c>
    </row>
    <row r="491" spans="1:163">
      <c r="A491" s="347">
        <v>479</v>
      </c>
      <c r="B491" s="764" t="s">
        <v>2232</v>
      </c>
      <c r="C491" s="331" t="s">
        <v>2506</v>
      </c>
      <c r="D491" s="259" t="s">
        <v>2507</v>
      </c>
      <c r="E491" s="319" t="s">
        <v>2474</v>
      </c>
      <c r="F491" s="319" t="s">
        <v>2508</v>
      </c>
      <c r="G491" s="208" t="s">
        <v>206</v>
      </c>
      <c r="H491" s="214" t="s">
        <v>208</v>
      </c>
      <c r="I491" s="463" t="s">
        <v>2509</v>
      </c>
      <c r="J491" s="462" t="s">
        <v>2510</v>
      </c>
      <c r="K491" s="259" t="s">
        <v>341</v>
      </c>
      <c r="L491" s="259" t="s">
        <v>388</v>
      </c>
      <c r="M491" s="259">
        <v>100</v>
      </c>
      <c r="N491" s="259">
        <v>11060294</v>
      </c>
      <c r="O491" s="259">
        <v>2015</v>
      </c>
      <c r="P491" s="259" t="s">
        <v>316</v>
      </c>
      <c r="Q491" s="461">
        <v>0.83888888888888891</v>
      </c>
      <c r="R491" s="433">
        <v>44852</v>
      </c>
      <c r="S491" s="331" t="s">
        <v>318</v>
      </c>
      <c r="T491" s="331" t="s">
        <v>343</v>
      </c>
      <c r="U491" s="259">
        <v>4</v>
      </c>
      <c r="V491" s="259">
        <v>2</v>
      </c>
      <c r="W491" s="259">
        <v>3</v>
      </c>
      <c r="X491" s="259">
        <v>20000</v>
      </c>
      <c r="Y491" s="332">
        <v>405</v>
      </c>
      <c r="Z491" s="332">
        <v>404</v>
      </c>
      <c r="AA491" s="332">
        <v>403</v>
      </c>
      <c r="AB491" s="332">
        <v>233</v>
      </c>
      <c r="AC491" s="332">
        <v>233</v>
      </c>
      <c r="AD491" s="332">
        <v>232</v>
      </c>
      <c r="AE491" s="332">
        <v>43.1</v>
      </c>
      <c r="AF491" s="332">
        <v>36</v>
      </c>
      <c r="AG491" s="332">
        <v>55.2</v>
      </c>
      <c r="AH491" s="332">
        <v>25.2</v>
      </c>
      <c r="AI491" s="332"/>
      <c r="AJ491" s="332"/>
      <c r="AK491" s="332"/>
      <c r="AL491" s="332"/>
      <c r="AM491" s="332">
        <v>12.7</v>
      </c>
      <c r="AN491" s="332">
        <v>2.1</v>
      </c>
      <c r="AO491" s="332">
        <v>2.9</v>
      </c>
      <c r="AP491" s="332">
        <v>2.2000000000000002</v>
      </c>
      <c r="AQ491" s="332"/>
      <c r="AR491" s="332"/>
      <c r="AS491" s="332"/>
      <c r="AT491" s="332"/>
      <c r="AU491" s="332">
        <v>28.9</v>
      </c>
      <c r="AV491" s="332">
        <v>36.1</v>
      </c>
      <c r="AW491" s="332">
        <v>48.5</v>
      </c>
      <c r="AX491" s="332">
        <v>20.7</v>
      </c>
      <c r="AY491" s="332">
        <v>0.87</v>
      </c>
      <c r="AZ491" s="332">
        <v>0.86</v>
      </c>
      <c r="BA491" s="332">
        <v>0.85</v>
      </c>
      <c r="BB491" s="261">
        <v>404</v>
      </c>
      <c r="BC491" s="261">
        <v>401</v>
      </c>
      <c r="BD491" s="261">
        <v>402</v>
      </c>
      <c r="BE491" s="261">
        <v>233</v>
      </c>
      <c r="BF491" s="261">
        <v>232</v>
      </c>
      <c r="BG491" s="261">
        <v>231</v>
      </c>
      <c r="BH491" s="261">
        <v>24.1</v>
      </c>
      <c r="BI491" s="261">
        <v>27</v>
      </c>
      <c r="BJ491" s="261">
        <v>46.3</v>
      </c>
      <c r="BK491" s="261">
        <v>26.9</v>
      </c>
      <c r="BL491" s="261"/>
      <c r="BM491" s="261"/>
      <c r="BN491" s="261"/>
      <c r="BO491" s="261"/>
      <c r="BP491" s="261">
        <v>8.3000000000000007</v>
      </c>
      <c r="BQ491" s="261">
        <v>1.6</v>
      </c>
      <c r="BR491" s="261">
        <v>1.1000000000000001</v>
      </c>
      <c r="BS491" s="261">
        <v>0.8</v>
      </c>
      <c r="BT491" s="261"/>
      <c r="BU491" s="261"/>
      <c r="BV491" s="261"/>
      <c r="BW491" s="261"/>
      <c r="BX491" s="261">
        <v>14.5</v>
      </c>
      <c r="BY491" s="261">
        <v>26.1</v>
      </c>
      <c r="BZ491" s="261">
        <v>37.5</v>
      </c>
      <c r="CA491" s="261">
        <v>16.7</v>
      </c>
      <c r="CB491" s="261">
        <v>0.88</v>
      </c>
      <c r="CC491" s="261">
        <v>0.87</v>
      </c>
      <c r="CD491" s="261">
        <v>0.85</v>
      </c>
      <c r="CE491" s="333"/>
      <c r="CF491" s="333"/>
      <c r="CG491" s="333"/>
      <c r="CH491" s="333"/>
      <c r="CI491" s="333"/>
      <c r="CJ491" s="333"/>
      <c r="CK491" s="333"/>
      <c r="CL491" s="333"/>
      <c r="CM491" s="333"/>
      <c r="CN491" s="333"/>
      <c r="CO491" s="333"/>
      <c r="CP491" s="333"/>
      <c r="CQ491" s="333"/>
      <c r="CR491" s="333"/>
      <c r="CS491" s="333"/>
      <c r="CT491" s="333"/>
      <c r="CU491" s="333"/>
      <c r="CV491" s="333"/>
      <c r="CW491" s="333"/>
      <c r="CX491" s="333"/>
      <c r="CY491" s="333"/>
      <c r="CZ491" s="333"/>
      <c r="DA491" s="333"/>
      <c r="DB491" s="374"/>
      <c r="DC491" s="154"/>
      <c r="DD491" s="179">
        <f t="shared" si="333"/>
        <v>143.07789160418932</v>
      </c>
      <c r="DE491" s="179">
        <f t="shared" si="334"/>
        <v>30.123452</v>
      </c>
      <c r="DF491" s="179">
        <f t="shared" si="335"/>
        <v>25.161119999999997</v>
      </c>
      <c r="DG491" s="179">
        <f t="shared" si="336"/>
        <v>38.580384000000002</v>
      </c>
      <c r="DH491" s="180">
        <f t="shared" si="337"/>
        <v>55.2</v>
      </c>
      <c r="DI491" s="181">
        <f t="shared" si="356"/>
        <v>0</v>
      </c>
      <c r="DJ491" s="182">
        <f t="shared" si="351"/>
        <v>0</v>
      </c>
      <c r="DK491" s="182">
        <f t="shared" si="352"/>
        <v>1</v>
      </c>
      <c r="DL491" s="182">
        <f t="shared" si="357"/>
        <v>0</v>
      </c>
      <c r="DM491" s="182">
        <f t="shared" si="358"/>
        <v>0</v>
      </c>
      <c r="DN491" s="182">
        <f t="shared" si="359"/>
        <v>0</v>
      </c>
      <c r="DO491" s="182">
        <f t="shared" si="338"/>
        <v>1</v>
      </c>
      <c r="DP491" s="182">
        <f t="shared" si="339"/>
        <v>0</v>
      </c>
      <c r="DQ491" s="25">
        <f t="shared" si="340"/>
        <v>0</v>
      </c>
      <c r="DR491" s="169"/>
      <c r="DS491" s="166" t="str">
        <f t="shared" si="360"/>
        <v>A</v>
      </c>
      <c r="DT491" s="166" t="str">
        <f t="shared" si="361"/>
        <v>A</v>
      </c>
      <c r="DU491" s="167">
        <f t="shared" si="362"/>
        <v>1</v>
      </c>
      <c r="DV491" s="153" t="str">
        <f>VLOOKUP(M491,'Data Master kondisi'!$O$3:$P$11,2,FALSE)</f>
        <v>Z</v>
      </c>
      <c r="DW491" s="153">
        <f>LOOKUP(DV491,{"X","X","X","Y","Y","Y","Z","Z","Z"},{6,6,6,4,4,4,2,2,2})</f>
        <v>2</v>
      </c>
      <c r="DX491" s="153">
        <f t="shared" si="341"/>
        <v>1</v>
      </c>
      <c r="DY491" s="153">
        <f t="shared" si="363"/>
        <v>4</v>
      </c>
      <c r="DZ491" s="153" t="str">
        <f>VLOOKUP(G491,'Data Master class'!$A$5:$D$12,3,FALSE)</f>
        <v>B</v>
      </c>
      <c r="EA491" s="160" t="str">
        <f t="shared" si="364"/>
        <v>BAIK</v>
      </c>
      <c r="EB491" s="156"/>
      <c r="EC491" s="153">
        <f>VLOOKUP(G491,'Data Master class'!$A$5:$D$12,2,FALSE)</f>
        <v>3</v>
      </c>
      <c r="ED491" s="153" t="str">
        <f>VLOOKUP(H491,'Data Master class'!$E$5:$G$6,3,FALSE)</f>
        <v>X</v>
      </c>
      <c r="EE491" s="153">
        <f>VLOOKUP(H491,'Data Master class'!$E$5:$G$6,2,FALSE)</f>
        <v>2</v>
      </c>
      <c r="EF491" s="153">
        <f t="shared" si="365"/>
        <v>5</v>
      </c>
      <c r="EG491" s="153" t="str">
        <f t="shared" si="366"/>
        <v>CLASS 3</v>
      </c>
      <c r="EH491" s="153">
        <f t="shared" si="367"/>
        <v>9</v>
      </c>
      <c r="EI491" s="171"/>
      <c r="EJ491" s="441">
        <f t="shared" si="342"/>
        <v>3.7230081906180296E-2</v>
      </c>
      <c r="EK491" s="441">
        <f t="shared" si="343"/>
        <v>0.19583023082650794</v>
      </c>
      <c r="EL491" s="441">
        <f t="shared" si="344"/>
        <v>0.2330603127326879</v>
      </c>
      <c r="EM491" s="442">
        <f t="shared" si="368"/>
        <v>0.15537354182179205</v>
      </c>
      <c r="EN491" s="443" t="str">
        <f t="shared" si="369"/>
        <v>CUKUP</v>
      </c>
      <c r="EO491" s="195"/>
      <c r="EP491" s="196" t="e">
        <f>'2. SUHU &amp; FISIK TRAFO'!CY491</f>
        <v>#NAME?</v>
      </c>
      <c r="EQ491" s="168" t="e">
        <f t="shared" si="374"/>
        <v>#NAME?</v>
      </c>
      <c r="ER491" s="189" t="e">
        <f t="shared" si="370"/>
        <v>#NAME?</v>
      </c>
      <c r="ES491" s="195"/>
      <c r="ET491" s="447">
        <f t="shared" si="353"/>
        <v>31.236700000000006</v>
      </c>
      <c r="EU491" s="447">
        <f t="shared" si="371"/>
        <v>24.989360000000005</v>
      </c>
      <c r="EV491" s="448">
        <f t="shared" si="345"/>
        <v>31.236700000000006</v>
      </c>
      <c r="EW491" s="449" t="str">
        <f t="shared" si="372"/>
        <v>BAIK</v>
      </c>
      <c r="EX491" s="721"/>
      <c r="EY491" s="447">
        <f t="shared" si="354"/>
        <v>22.5746</v>
      </c>
      <c r="EZ491" s="447">
        <f t="shared" si="346"/>
        <v>18.05968</v>
      </c>
      <c r="FA491" s="448">
        <f t="shared" si="355"/>
        <v>22.5746</v>
      </c>
      <c r="FB491" s="449" t="str">
        <f t="shared" si="347"/>
        <v>BAIK</v>
      </c>
      <c r="FC491" s="195"/>
      <c r="FD491" s="453">
        <f t="shared" si="348"/>
        <v>25.2</v>
      </c>
      <c r="FE491" s="454">
        <f t="shared" si="349"/>
        <v>144.50867052023122</v>
      </c>
      <c r="FF491" s="725">
        <f t="shared" si="350"/>
        <v>17.438399999999998</v>
      </c>
      <c r="FG491" s="202" t="str">
        <f t="shared" si="373"/>
        <v>KURANG</v>
      </c>
    </row>
    <row r="492" spans="1:163">
      <c r="A492" s="347">
        <v>480</v>
      </c>
      <c r="B492" s="764" t="s">
        <v>2232</v>
      </c>
      <c r="C492" s="331" t="s">
        <v>2511</v>
      </c>
      <c r="D492" s="259" t="s">
        <v>2512</v>
      </c>
      <c r="E492" s="319" t="s">
        <v>2474</v>
      </c>
      <c r="F492" s="319" t="s">
        <v>2508</v>
      </c>
      <c r="G492" s="208" t="s">
        <v>206</v>
      </c>
      <c r="H492" s="214" t="s">
        <v>209</v>
      </c>
      <c r="I492" s="463" t="s">
        <v>2513</v>
      </c>
      <c r="J492" s="462" t="s">
        <v>2514</v>
      </c>
      <c r="K492" s="259" t="s">
        <v>341</v>
      </c>
      <c r="L492" s="259" t="s">
        <v>342</v>
      </c>
      <c r="M492" s="259">
        <v>50</v>
      </c>
      <c r="N492" s="259">
        <v>173300433</v>
      </c>
      <c r="O492" s="259">
        <v>2017</v>
      </c>
      <c r="P492" s="259" t="s">
        <v>316</v>
      </c>
      <c r="Q492" s="461">
        <v>0.77569444444444446</v>
      </c>
      <c r="R492" s="433">
        <v>44853</v>
      </c>
      <c r="S492" s="331" t="s">
        <v>318</v>
      </c>
      <c r="T492" s="331" t="s">
        <v>343</v>
      </c>
      <c r="U492" s="259">
        <v>2</v>
      </c>
      <c r="V492" s="259">
        <v>1</v>
      </c>
      <c r="W492" s="259">
        <v>3</v>
      </c>
      <c r="X492" s="259">
        <v>20000</v>
      </c>
      <c r="Y492" s="332">
        <v>405</v>
      </c>
      <c r="Z492" s="332">
        <v>404</v>
      </c>
      <c r="AA492" s="332">
        <v>399</v>
      </c>
      <c r="AB492" s="332">
        <v>234</v>
      </c>
      <c r="AC492" s="332">
        <v>232</v>
      </c>
      <c r="AD492" s="332">
        <v>230</v>
      </c>
      <c r="AE492" s="332">
        <v>28.6</v>
      </c>
      <c r="AF492" s="332">
        <v>32.200000000000003</v>
      </c>
      <c r="AG492" s="332">
        <v>69</v>
      </c>
      <c r="AH492" s="332">
        <v>44.6</v>
      </c>
      <c r="AI492" s="332"/>
      <c r="AJ492" s="332"/>
      <c r="AK492" s="332"/>
      <c r="AL492" s="332"/>
      <c r="AM492" s="332">
        <v>26.1</v>
      </c>
      <c r="AN492" s="332">
        <v>30.1</v>
      </c>
      <c r="AO492" s="332">
        <v>67.099999999999994</v>
      </c>
      <c r="AP492" s="332">
        <v>45.7</v>
      </c>
      <c r="AQ492" s="332"/>
      <c r="AR492" s="332"/>
      <c r="AS492" s="332"/>
      <c r="AT492" s="332"/>
      <c r="AU492" s="332"/>
      <c r="AV492" s="332"/>
      <c r="AW492" s="332"/>
      <c r="AX492" s="332"/>
      <c r="AY492" s="332">
        <v>0.85</v>
      </c>
      <c r="AZ492" s="332">
        <v>0.86</v>
      </c>
      <c r="BA492" s="332">
        <v>0.87</v>
      </c>
      <c r="BB492" s="261">
        <v>402</v>
      </c>
      <c r="BC492" s="261">
        <v>396</v>
      </c>
      <c r="BD492" s="261">
        <v>400</v>
      </c>
      <c r="BE492" s="261">
        <v>230</v>
      </c>
      <c r="BF492" s="261">
        <v>232</v>
      </c>
      <c r="BG492" s="261">
        <v>229</v>
      </c>
      <c r="BH492" s="261">
        <v>26.7</v>
      </c>
      <c r="BI492" s="261">
        <v>32.700000000000003</v>
      </c>
      <c r="BJ492" s="261">
        <v>55.6</v>
      </c>
      <c r="BK492" s="261">
        <v>22.4</v>
      </c>
      <c r="BL492" s="261"/>
      <c r="BM492" s="261"/>
      <c r="BN492" s="261"/>
      <c r="BO492" s="261"/>
      <c r="BP492" s="261">
        <v>28.9</v>
      </c>
      <c r="BQ492" s="261">
        <v>26.9</v>
      </c>
      <c r="BR492" s="261">
        <v>53.6</v>
      </c>
      <c r="BS492" s="261">
        <v>20.6</v>
      </c>
      <c r="BT492" s="261"/>
      <c r="BU492" s="261"/>
      <c r="BV492" s="261"/>
      <c r="BW492" s="261"/>
      <c r="BX492" s="261"/>
      <c r="BY492" s="261"/>
      <c r="BZ492" s="261"/>
      <c r="CA492" s="261"/>
      <c r="CB492" s="261">
        <v>0.87</v>
      </c>
      <c r="CC492" s="261">
        <v>0.86</v>
      </c>
      <c r="CD492" s="261">
        <v>0.86</v>
      </c>
      <c r="CE492" s="333"/>
      <c r="CF492" s="333"/>
      <c r="CG492" s="333"/>
      <c r="CH492" s="333"/>
      <c r="CI492" s="333"/>
      <c r="CJ492" s="333"/>
      <c r="CK492" s="333"/>
      <c r="CL492" s="333"/>
      <c r="CM492" s="333"/>
      <c r="CN492" s="333"/>
      <c r="CO492" s="333"/>
      <c r="CP492" s="333"/>
      <c r="CQ492" s="333"/>
      <c r="CR492" s="333"/>
      <c r="CS492" s="333"/>
      <c r="CT492" s="333"/>
      <c r="CU492" s="333"/>
      <c r="CV492" s="333"/>
      <c r="CW492" s="333"/>
      <c r="CX492" s="333"/>
      <c r="CY492" s="333"/>
      <c r="CZ492" s="333"/>
      <c r="DA492" s="333"/>
      <c r="DB492" s="374"/>
      <c r="DC492" s="154"/>
      <c r="DD492" s="179">
        <f t="shared" si="333"/>
        <v>71.77582972859166</v>
      </c>
      <c r="DE492" s="179">
        <f t="shared" si="334"/>
        <v>39.846282666666674</v>
      </c>
      <c r="DF492" s="179">
        <f t="shared" si="335"/>
        <v>44.861898666666669</v>
      </c>
      <c r="DG492" s="179">
        <f t="shared" si="336"/>
        <v>96.132640000000009</v>
      </c>
      <c r="DH492" s="180">
        <f t="shared" si="337"/>
        <v>69</v>
      </c>
      <c r="DI492" s="181">
        <f t="shared" si="356"/>
        <v>0</v>
      </c>
      <c r="DJ492" s="182">
        <f t="shared" si="351"/>
        <v>0</v>
      </c>
      <c r="DK492" s="182">
        <f t="shared" si="352"/>
        <v>0</v>
      </c>
      <c r="DL492" s="182">
        <f t="shared" si="357"/>
        <v>1</v>
      </c>
      <c r="DM492" s="182">
        <f t="shared" si="358"/>
        <v>0</v>
      </c>
      <c r="DN492" s="182">
        <f t="shared" si="359"/>
        <v>0</v>
      </c>
      <c r="DO492" s="182">
        <f t="shared" si="338"/>
        <v>0</v>
      </c>
      <c r="DP492" s="182">
        <f t="shared" si="339"/>
        <v>0</v>
      </c>
      <c r="DQ492" s="25">
        <f t="shared" si="340"/>
        <v>1</v>
      </c>
      <c r="DR492" s="169"/>
      <c r="DS492" s="166" t="str">
        <f t="shared" si="360"/>
        <v>B</v>
      </c>
      <c r="DT492" s="166" t="str">
        <f t="shared" si="361"/>
        <v>B</v>
      </c>
      <c r="DU492" s="167">
        <f t="shared" si="362"/>
        <v>5</v>
      </c>
      <c r="DV492" s="153" t="str">
        <f>VLOOKUP(M492,'Data Master kondisi'!$O$3:$P$11,2,FALSE)</f>
        <v>Z</v>
      </c>
      <c r="DW492" s="153">
        <f>LOOKUP(DV492,{"X","X","X","Y","Y","Y","Z","Z","Z"},{6,6,6,4,4,4,2,2,2})</f>
        <v>2</v>
      </c>
      <c r="DX492" s="153">
        <f t="shared" si="341"/>
        <v>1</v>
      </c>
      <c r="DY492" s="153">
        <f t="shared" si="363"/>
        <v>8</v>
      </c>
      <c r="DZ492" s="153" t="str">
        <f>VLOOKUP(G492,'Data Master class'!$A$5:$D$12,3,FALSE)</f>
        <v>B</v>
      </c>
      <c r="EA492" s="160" t="str">
        <f t="shared" si="364"/>
        <v>CUKUP</v>
      </c>
      <c r="EB492" s="156"/>
      <c r="EC492" s="153">
        <f>VLOOKUP(G492,'Data Master class'!$A$5:$D$12,2,FALSE)</f>
        <v>3</v>
      </c>
      <c r="ED492" s="153" t="str">
        <f>VLOOKUP(H492,'Data Master class'!$E$5:$G$6,3,FALSE)</f>
        <v>Y</v>
      </c>
      <c r="EE492" s="153">
        <f>VLOOKUP(H492,'Data Master class'!$E$5:$G$6,2,FALSE)</f>
        <v>1</v>
      </c>
      <c r="EF492" s="153">
        <f t="shared" si="365"/>
        <v>4</v>
      </c>
      <c r="EG492" s="153" t="str">
        <f t="shared" si="366"/>
        <v>CLASS 3</v>
      </c>
      <c r="EH492" s="153">
        <f t="shared" si="367"/>
        <v>12</v>
      </c>
      <c r="EI492" s="171"/>
      <c r="EJ492" s="441">
        <f t="shared" si="342"/>
        <v>0.33898305084745767</v>
      </c>
      <c r="EK492" s="441">
        <f t="shared" si="343"/>
        <v>0.25577812018489987</v>
      </c>
      <c r="EL492" s="441">
        <f t="shared" si="344"/>
        <v>0.59476117103235726</v>
      </c>
      <c r="EM492" s="442">
        <f t="shared" si="368"/>
        <v>0.3965074473549049</v>
      </c>
      <c r="EN492" s="443" t="str">
        <f t="shared" si="369"/>
        <v>BURUK</v>
      </c>
      <c r="EO492" s="195"/>
      <c r="EP492" s="196" t="e">
        <f>'2. SUHU &amp; FISIK TRAFO'!CY492</f>
        <v>#NAME?</v>
      </c>
      <c r="EQ492" s="168" t="e">
        <f t="shared" si="374"/>
        <v>#NAME?</v>
      </c>
      <c r="ER492" s="189" t="e">
        <f t="shared" si="370"/>
        <v>#NAME?</v>
      </c>
      <c r="ES492" s="195"/>
      <c r="ET492" s="447">
        <f t="shared" si="353"/>
        <v>30.032800000000005</v>
      </c>
      <c r="EU492" s="447">
        <f t="shared" si="371"/>
        <v>24.026240000000005</v>
      </c>
      <c r="EV492" s="448">
        <f t="shared" si="345"/>
        <v>60.065600000000011</v>
      </c>
      <c r="EW492" s="449" t="str">
        <f t="shared" si="372"/>
        <v>CUKUP</v>
      </c>
      <c r="EX492" s="721"/>
      <c r="EY492" s="447">
        <f t="shared" si="354"/>
        <v>26.459800000000005</v>
      </c>
      <c r="EZ492" s="447">
        <f t="shared" si="346"/>
        <v>21.167840000000005</v>
      </c>
      <c r="FA492" s="448">
        <f t="shared" si="355"/>
        <v>52.91960000000001</v>
      </c>
      <c r="FB492" s="449" t="str">
        <f t="shared" si="347"/>
        <v>BAIK</v>
      </c>
      <c r="FC492" s="195"/>
      <c r="FD492" s="453">
        <f t="shared" si="348"/>
        <v>44.6</v>
      </c>
      <c r="FE492" s="454">
        <f t="shared" si="349"/>
        <v>72.25433526011561</v>
      </c>
      <c r="FF492" s="725">
        <f t="shared" si="350"/>
        <v>61.726400000000005</v>
      </c>
      <c r="FG492" s="202" t="str">
        <f t="shared" si="373"/>
        <v>BURUK</v>
      </c>
    </row>
    <row r="493" spans="1:163">
      <c r="A493" s="347">
        <v>481</v>
      </c>
      <c r="B493" s="764" t="s">
        <v>2232</v>
      </c>
      <c r="C493" s="331" t="s">
        <v>2515</v>
      </c>
      <c r="D493" s="259" t="s">
        <v>2516</v>
      </c>
      <c r="E493" s="319" t="s">
        <v>2474</v>
      </c>
      <c r="F493" s="319" t="s">
        <v>2508</v>
      </c>
      <c r="G493" s="208" t="s">
        <v>206</v>
      </c>
      <c r="H493" s="214" t="s">
        <v>208</v>
      </c>
      <c r="I493" s="463" t="s">
        <v>2517</v>
      </c>
      <c r="J493" s="462" t="s">
        <v>2518</v>
      </c>
      <c r="K493" s="259" t="s">
        <v>315</v>
      </c>
      <c r="L493" s="259" t="s">
        <v>342</v>
      </c>
      <c r="M493" s="259">
        <v>100</v>
      </c>
      <c r="N493" s="259">
        <v>10233720</v>
      </c>
      <c r="O493" s="259">
        <v>2010</v>
      </c>
      <c r="P493" s="259" t="s">
        <v>316</v>
      </c>
      <c r="Q493" s="461">
        <v>0.79166666666666663</v>
      </c>
      <c r="R493" s="433">
        <v>44853</v>
      </c>
      <c r="S493" s="331" t="s">
        <v>318</v>
      </c>
      <c r="T493" s="331" t="s">
        <v>343</v>
      </c>
      <c r="U493" s="259">
        <v>2</v>
      </c>
      <c r="V493" s="259">
        <v>2</v>
      </c>
      <c r="W493" s="259">
        <v>3</v>
      </c>
      <c r="X493" s="259">
        <v>20000</v>
      </c>
      <c r="Y493" s="332">
        <v>406</v>
      </c>
      <c r="Z493" s="332">
        <v>403</v>
      </c>
      <c r="AA493" s="332">
        <v>405</v>
      </c>
      <c r="AB493" s="332">
        <v>233</v>
      </c>
      <c r="AC493" s="332">
        <v>234</v>
      </c>
      <c r="AD493" s="332">
        <v>221</v>
      </c>
      <c r="AE493" s="332">
        <v>52.1</v>
      </c>
      <c r="AF493" s="332">
        <v>47.9</v>
      </c>
      <c r="AG493" s="332">
        <v>77</v>
      </c>
      <c r="AH493" s="332">
        <v>49.9</v>
      </c>
      <c r="AI493" s="332">
        <v>37.200000000000003</v>
      </c>
      <c r="AJ493" s="332">
        <v>16.600000000000001</v>
      </c>
      <c r="AK493" s="332">
        <v>25.3</v>
      </c>
      <c r="AL493" s="332">
        <v>26</v>
      </c>
      <c r="AM493" s="332">
        <v>11.3</v>
      </c>
      <c r="AN493" s="332">
        <v>27.9</v>
      </c>
      <c r="AO493" s="332">
        <v>39.700000000000003</v>
      </c>
      <c r="AP493" s="332">
        <v>30.9</v>
      </c>
      <c r="AQ493" s="332"/>
      <c r="AR493" s="332"/>
      <c r="AS493" s="332"/>
      <c r="AT493" s="332"/>
      <c r="AU493" s="332"/>
      <c r="AV493" s="332"/>
      <c r="AW493" s="332"/>
      <c r="AX493" s="332"/>
      <c r="AY493" s="332">
        <v>0.89</v>
      </c>
      <c r="AZ493" s="332">
        <v>0.88</v>
      </c>
      <c r="BA493" s="332">
        <v>0.87</v>
      </c>
      <c r="BB493" s="261">
        <v>402</v>
      </c>
      <c r="BC493" s="261">
        <v>399</v>
      </c>
      <c r="BD493" s="261">
        <v>401</v>
      </c>
      <c r="BE493" s="261">
        <v>231</v>
      </c>
      <c r="BF493" s="261">
        <v>230</v>
      </c>
      <c r="BG493" s="261">
        <v>232</v>
      </c>
      <c r="BH493" s="261">
        <v>36.299999999999997</v>
      </c>
      <c r="BI493" s="261">
        <v>33.6</v>
      </c>
      <c r="BJ493" s="261">
        <v>47.5</v>
      </c>
      <c r="BK493" s="261">
        <v>19.3</v>
      </c>
      <c r="BL493" s="261">
        <v>23.4</v>
      </c>
      <c r="BM493" s="261">
        <v>10.9</v>
      </c>
      <c r="BN493" s="261">
        <v>20.8</v>
      </c>
      <c r="BO493" s="261">
        <v>14.5</v>
      </c>
      <c r="BP493" s="261">
        <v>9.5</v>
      </c>
      <c r="BQ493" s="261">
        <v>17.899999999999999</v>
      </c>
      <c r="BR493" s="261">
        <v>28.2</v>
      </c>
      <c r="BS493" s="261">
        <v>20.7</v>
      </c>
      <c r="BT493" s="261"/>
      <c r="BU493" s="261"/>
      <c r="BV493" s="261"/>
      <c r="BW493" s="261"/>
      <c r="BX493" s="261"/>
      <c r="BY493" s="261"/>
      <c r="BZ493" s="261"/>
      <c r="CA493" s="261"/>
      <c r="CB493" s="261">
        <v>0.88</v>
      </c>
      <c r="CC493" s="261">
        <v>0.88</v>
      </c>
      <c r="CD493" s="261">
        <v>0.86</v>
      </c>
      <c r="CE493" s="333"/>
      <c r="CF493" s="333"/>
      <c r="CG493" s="333"/>
      <c r="CH493" s="333"/>
      <c r="CI493" s="333"/>
      <c r="CJ493" s="333"/>
      <c r="CK493" s="333"/>
      <c r="CL493" s="333"/>
      <c r="CM493" s="333"/>
      <c r="CN493" s="333"/>
      <c r="CO493" s="333"/>
      <c r="CP493" s="333"/>
      <c r="CQ493" s="333"/>
      <c r="CR493" s="333"/>
      <c r="CS493" s="333"/>
      <c r="CT493" s="333"/>
      <c r="CU493" s="333"/>
      <c r="CV493" s="333"/>
      <c r="CW493" s="333"/>
      <c r="CX493" s="333"/>
      <c r="CY493" s="333"/>
      <c r="CZ493" s="333"/>
      <c r="DA493" s="333"/>
      <c r="DB493" s="374"/>
      <c r="DC493" s="154"/>
      <c r="DD493" s="179">
        <f t="shared" si="333"/>
        <v>142.84217843844931</v>
      </c>
      <c r="DE493" s="179">
        <f t="shared" si="334"/>
        <v>36.473820666666668</v>
      </c>
      <c r="DF493" s="179">
        <f t="shared" si="335"/>
        <v>33.533512666666667</v>
      </c>
      <c r="DG493" s="179">
        <f t="shared" si="336"/>
        <v>53.905646666666662</v>
      </c>
      <c r="DH493" s="180">
        <f t="shared" si="337"/>
        <v>77</v>
      </c>
      <c r="DI493" s="181">
        <f t="shared" si="356"/>
        <v>0</v>
      </c>
      <c r="DJ493" s="182">
        <f t="shared" si="351"/>
        <v>0</v>
      </c>
      <c r="DK493" s="182">
        <f t="shared" si="352"/>
        <v>1</v>
      </c>
      <c r="DL493" s="182">
        <f t="shared" si="357"/>
        <v>0</v>
      </c>
      <c r="DM493" s="182">
        <f t="shared" si="358"/>
        <v>0</v>
      </c>
      <c r="DN493" s="182">
        <f t="shared" si="359"/>
        <v>0</v>
      </c>
      <c r="DO493" s="182">
        <f t="shared" si="338"/>
        <v>0</v>
      </c>
      <c r="DP493" s="182">
        <f t="shared" si="339"/>
        <v>1</v>
      </c>
      <c r="DQ493" s="25">
        <f t="shared" si="340"/>
        <v>0</v>
      </c>
      <c r="DR493" s="169"/>
      <c r="DS493" s="166" t="str">
        <f t="shared" si="360"/>
        <v>A</v>
      </c>
      <c r="DT493" s="166" t="str">
        <f t="shared" si="361"/>
        <v>B</v>
      </c>
      <c r="DU493" s="167">
        <f t="shared" si="362"/>
        <v>2</v>
      </c>
      <c r="DV493" s="153" t="str">
        <f>VLOOKUP(M493,'Data Master kondisi'!$O$3:$P$11,2,FALSE)</f>
        <v>Z</v>
      </c>
      <c r="DW493" s="153">
        <f>LOOKUP(DV493,{"X","X","X","Y","Y","Y","Z","Z","Z"},{6,6,6,4,4,4,2,2,2})</f>
        <v>2</v>
      </c>
      <c r="DX493" s="153">
        <f t="shared" si="341"/>
        <v>1</v>
      </c>
      <c r="DY493" s="153">
        <f t="shared" si="363"/>
        <v>5</v>
      </c>
      <c r="DZ493" s="153" t="str">
        <f>VLOOKUP(G493,'Data Master class'!$A$5:$D$12,3,FALSE)</f>
        <v>B</v>
      </c>
      <c r="EA493" s="160" t="str">
        <f t="shared" si="364"/>
        <v>BAIK</v>
      </c>
      <c r="EB493" s="156"/>
      <c r="EC493" s="153">
        <f>VLOOKUP(G493,'Data Master class'!$A$5:$D$12,2,FALSE)</f>
        <v>3</v>
      </c>
      <c r="ED493" s="153" t="str">
        <f>VLOOKUP(H493,'Data Master class'!$E$5:$G$6,3,FALSE)</f>
        <v>X</v>
      </c>
      <c r="EE493" s="153">
        <f>VLOOKUP(H493,'Data Master class'!$E$5:$G$6,2,FALSE)</f>
        <v>2</v>
      </c>
      <c r="EF493" s="153">
        <f t="shared" si="365"/>
        <v>5</v>
      </c>
      <c r="EG493" s="153" t="str">
        <f t="shared" si="366"/>
        <v>CLASS 3</v>
      </c>
      <c r="EH493" s="153">
        <f t="shared" si="367"/>
        <v>10</v>
      </c>
      <c r="EI493" s="171"/>
      <c r="EJ493" s="441">
        <f t="shared" si="342"/>
        <v>0.11694915254237286</v>
      </c>
      <c r="EK493" s="441">
        <f t="shared" si="343"/>
        <v>0.18813559322033901</v>
      </c>
      <c r="EL493" s="441">
        <f t="shared" si="344"/>
        <v>0.30508474576271188</v>
      </c>
      <c r="EM493" s="442">
        <f t="shared" si="368"/>
        <v>0.20338983050847459</v>
      </c>
      <c r="EN493" s="443" t="str">
        <f t="shared" si="369"/>
        <v>KURANG</v>
      </c>
      <c r="EO493" s="195"/>
      <c r="EP493" s="196" t="e">
        <f>'2. SUHU &amp; FISIK TRAFO'!CY493</f>
        <v>#NAME?</v>
      </c>
      <c r="EQ493" s="168" t="e">
        <f t="shared" si="374"/>
        <v>#NAME?</v>
      </c>
      <c r="ER493" s="189" t="e">
        <f t="shared" si="370"/>
        <v>#NAME?</v>
      </c>
      <c r="ES493" s="195"/>
      <c r="ET493" s="447">
        <f t="shared" si="353"/>
        <v>40.364900000000006</v>
      </c>
      <c r="EU493" s="447">
        <f t="shared" si="371"/>
        <v>32.291920000000005</v>
      </c>
      <c r="EV493" s="448">
        <f t="shared" si="345"/>
        <v>40.364900000000006</v>
      </c>
      <c r="EW493" s="449" t="str">
        <f t="shared" si="372"/>
        <v>BAIK</v>
      </c>
      <c r="EX493" s="721"/>
      <c r="EY493" s="447">
        <f t="shared" si="354"/>
        <v>27.133299999999998</v>
      </c>
      <c r="EZ493" s="447">
        <f t="shared" si="346"/>
        <v>21.70664</v>
      </c>
      <c r="FA493" s="448">
        <f t="shared" si="355"/>
        <v>27.133299999999998</v>
      </c>
      <c r="FB493" s="449" t="str">
        <f t="shared" si="347"/>
        <v>BAIK</v>
      </c>
      <c r="FC493" s="195"/>
      <c r="FD493" s="453">
        <f t="shared" si="348"/>
        <v>49.9</v>
      </c>
      <c r="FE493" s="454">
        <f t="shared" si="349"/>
        <v>144.50867052023122</v>
      </c>
      <c r="FF493" s="725">
        <f t="shared" si="350"/>
        <v>34.530799999999992</v>
      </c>
      <c r="FG493" s="202" t="str">
        <f t="shared" si="373"/>
        <v>BURUK</v>
      </c>
    </row>
    <row r="494" spans="1:163">
      <c r="A494" s="347">
        <v>482</v>
      </c>
      <c r="B494" s="764" t="s">
        <v>2232</v>
      </c>
      <c r="C494" s="331" t="s">
        <v>2519</v>
      </c>
      <c r="D494" s="259" t="s">
        <v>2520</v>
      </c>
      <c r="E494" s="319" t="s">
        <v>2474</v>
      </c>
      <c r="F494" s="319" t="s">
        <v>2521</v>
      </c>
      <c r="G494" s="208" t="s">
        <v>206</v>
      </c>
      <c r="H494" s="214" t="s">
        <v>208</v>
      </c>
      <c r="I494" s="463" t="s">
        <v>2522</v>
      </c>
      <c r="J494" s="462" t="s">
        <v>2523</v>
      </c>
      <c r="K494" s="259" t="s">
        <v>341</v>
      </c>
      <c r="L494" s="259" t="s">
        <v>449</v>
      </c>
      <c r="M494" s="259">
        <v>200</v>
      </c>
      <c r="N494" s="259" t="s">
        <v>1409</v>
      </c>
      <c r="O494" s="259">
        <v>2017</v>
      </c>
      <c r="P494" s="259" t="s">
        <v>316</v>
      </c>
      <c r="Q494" s="461">
        <v>0.81388888888888899</v>
      </c>
      <c r="R494" s="433">
        <v>44853</v>
      </c>
      <c r="S494" s="331" t="s">
        <v>318</v>
      </c>
      <c r="T494" s="331" t="s">
        <v>343</v>
      </c>
      <c r="U494" s="259">
        <v>4</v>
      </c>
      <c r="V494" s="259">
        <v>2</v>
      </c>
      <c r="W494" s="259">
        <v>3</v>
      </c>
      <c r="X494" s="259">
        <v>20000</v>
      </c>
      <c r="Y494" s="332">
        <v>408</v>
      </c>
      <c r="Z494" s="332">
        <v>405</v>
      </c>
      <c r="AA494" s="332">
        <v>405</v>
      </c>
      <c r="AB494" s="332">
        <v>234</v>
      </c>
      <c r="AC494" s="332">
        <v>235</v>
      </c>
      <c r="AD494" s="332">
        <v>233</v>
      </c>
      <c r="AE494" s="332">
        <v>141.5</v>
      </c>
      <c r="AF494" s="332">
        <v>72.599999999999994</v>
      </c>
      <c r="AG494" s="332">
        <v>97.7</v>
      </c>
      <c r="AH494" s="332">
        <v>66.900000000000006</v>
      </c>
      <c r="AI494" s="332">
        <v>50.1</v>
      </c>
      <c r="AJ494" s="332">
        <v>20.100000000000001</v>
      </c>
      <c r="AK494" s="332">
        <v>42.2</v>
      </c>
      <c r="AL494" s="332">
        <v>39.5</v>
      </c>
      <c r="AM494" s="332">
        <v>94</v>
      </c>
      <c r="AN494" s="332">
        <v>69.3</v>
      </c>
      <c r="AO494" s="332">
        <v>67.400000000000006</v>
      </c>
      <c r="AP494" s="332">
        <v>32.700000000000003</v>
      </c>
      <c r="AQ494" s="332"/>
      <c r="AR494" s="332"/>
      <c r="AS494" s="332"/>
      <c r="AT494" s="332"/>
      <c r="AU494" s="332"/>
      <c r="AV494" s="332"/>
      <c r="AW494" s="332"/>
      <c r="AX494" s="332"/>
      <c r="AY494" s="332">
        <v>0.85</v>
      </c>
      <c r="AZ494" s="332">
        <v>0.86</v>
      </c>
      <c r="BA494" s="332">
        <v>0.85</v>
      </c>
      <c r="BB494" s="261">
        <v>403</v>
      </c>
      <c r="BC494" s="261">
        <v>400</v>
      </c>
      <c r="BD494" s="261">
        <v>401</v>
      </c>
      <c r="BE494" s="261">
        <v>232</v>
      </c>
      <c r="BF494" s="261">
        <v>232</v>
      </c>
      <c r="BG494" s="261">
        <v>231</v>
      </c>
      <c r="BH494" s="261">
        <v>81.8</v>
      </c>
      <c r="BI494" s="261">
        <v>56.6</v>
      </c>
      <c r="BJ494" s="261">
        <v>67.3</v>
      </c>
      <c r="BK494" s="261">
        <v>42.3</v>
      </c>
      <c r="BL494" s="261">
        <v>37.4</v>
      </c>
      <c r="BM494" s="261">
        <v>9.5</v>
      </c>
      <c r="BN494" s="261">
        <v>42.4</v>
      </c>
      <c r="BO494" s="261">
        <v>34.200000000000003</v>
      </c>
      <c r="BP494" s="261">
        <v>74.7</v>
      </c>
      <c r="BQ494" s="261">
        <v>57.4</v>
      </c>
      <c r="BR494" s="261">
        <v>42.5</v>
      </c>
      <c r="BS494" s="261">
        <v>35.1</v>
      </c>
      <c r="BT494" s="261"/>
      <c r="BU494" s="261"/>
      <c r="BV494" s="261"/>
      <c r="BW494" s="261"/>
      <c r="BX494" s="261"/>
      <c r="BY494" s="261"/>
      <c r="BZ494" s="261"/>
      <c r="CA494" s="261"/>
      <c r="CB494" s="261">
        <v>0.87</v>
      </c>
      <c r="CC494" s="261">
        <v>0.86</v>
      </c>
      <c r="CD494" s="261">
        <v>0.88</v>
      </c>
      <c r="CE494" s="333"/>
      <c r="CF494" s="333"/>
      <c r="CG494" s="333"/>
      <c r="CH494" s="333"/>
      <c r="CI494" s="333"/>
      <c r="CJ494" s="333"/>
      <c r="CK494" s="333"/>
      <c r="CL494" s="333"/>
      <c r="CM494" s="333"/>
      <c r="CN494" s="333"/>
      <c r="CO494" s="333"/>
      <c r="CP494" s="333"/>
      <c r="CQ494" s="333"/>
      <c r="CR494" s="333"/>
      <c r="CS494" s="333"/>
      <c r="CT494" s="333"/>
      <c r="CU494" s="333"/>
      <c r="CV494" s="333"/>
      <c r="CW494" s="333"/>
      <c r="CX494" s="333"/>
      <c r="CY494" s="333"/>
      <c r="CZ494" s="333"/>
      <c r="DA494" s="333"/>
      <c r="DB494" s="374"/>
      <c r="DC494" s="154"/>
      <c r="DD494" s="179">
        <f t="shared" si="333"/>
        <v>284.74614880833735</v>
      </c>
      <c r="DE494" s="179">
        <f t="shared" si="334"/>
        <v>49.693384999999999</v>
      </c>
      <c r="DF494" s="179">
        <f t="shared" si="335"/>
        <v>25.496393999999999</v>
      </c>
      <c r="DG494" s="179">
        <f t="shared" si="336"/>
        <v>34.311263000000004</v>
      </c>
      <c r="DH494" s="180">
        <f t="shared" si="337"/>
        <v>141.5</v>
      </c>
      <c r="DI494" s="181">
        <f t="shared" si="356"/>
        <v>0</v>
      </c>
      <c r="DJ494" s="182">
        <f t="shared" si="351"/>
        <v>0</v>
      </c>
      <c r="DK494" s="182">
        <f t="shared" si="352"/>
        <v>1</v>
      </c>
      <c r="DL494" s="182">
        <f t="shared" si="357"/>
        <v>0</v>
      </c>
      <c r="DM494" s="182">
        <f t="shared" si="358"/>
        <v>0</v>
      </c>
      <c r="DN494" s="182">
        <f t="shared" si="359"/>
        <v>0</v>
      </c>
      <c r="DO494" s="182">
        <f t="shared" si="338"/>
        <v>1</v>
      </c>
      <c r="DP494" s="182">
        <f t="shared" si="339"/>
        <v>0</v>
      </c>
      <c r="DQ494" s="25">
        <f t="shared" si="340"/>
        <v>0</v>
      </c>
      <c r="DR494" s="169"/>
      <c r="DS494" s="166" t="str">
        <f t="shared" si="360"/>
        <v>A</v>
      </c>
      <c r="DT494" s="166" t="str">
        <f t="shared" si="361"/>
        <v>B</v>
      </c>
      <c r="DU494" s="167">
        <f t="shared" si="362"/>
        <v>2</v>
      </c>
      <c r="DV494" s="153" t="str">
        <f>VLOOKUP(M494,'Data Master kondisi'!$O$3:$P$11,2,FALSE)</f>
        <v>Y</v>
      </c>
      <c r="DW494" s="153">
        <f>LOOKUP(DV494,{"X","X","X","Y","Y","Y","Z","Z","Z"},{6,6,6,4,4,4,2,2,2})</f>
        <v>4</v>
      </c>
      <c r="DX494" s="153">
        <f t="shared" si="341"/>
        <v>1</v>
      </c>
      <c r="DY494" s="153">
        <f t="shared" si="363"/>
        <v>7</v>
      </c>
      <c r="DZ494" s="153" t="str">
        <f>VLOOKUP(G494,'Data Master class'!$A$5:$D$12,3,FALSE)</f>
        <v>B</v>
      </c>
      <c r="EA494" s="160" t="str">
        <f t="shared" si="364"/>
        <v>CUKUP</v>
      </c>
      <c r="EB494" s="156"/>
      <c r="EC494" s="153">
        <f>VLOOKUP(G494,'Data Master class'!$A$5:$D$12,2,FALSE)</f>
        <v>3</v>
      </c>
      <c r="ED494" s="153" t="str">
        <f>VLOOKUP(H494,'Data Master class'!$E$5:$G$6,3,FALSE)</f>
        <v>X</v>
      </c>
      <c r="EE494" s="153">
        <f>VLOOKUP(H494,'Data Master class'!$E$5:$G$6,2,FALSE)</f>
        <v>2</v>
      </c>
      <c r="EF494" s="153">
        <f t="shared" si="365"/>
        <v>5</v>
      </c>
      <c r="EG494" s="153" t="str">
        <f t="shared" si="366"/>
        <v>CLASS 3</v>
      </c>
      <c r="EH494" s="153">
        <f t="shared" si="367"/>
        <v>12</v>
      </c>
      <c r="EI494" s="171"/>
      <c r="EJ494" s="441">
        <f t="shared" si="342"/>
        <v>0.36144964720974981</v>
      </c>
      <c r="EK494" s="441">
        <f t="shared" si="343"/>
        <v>0.30147530468248884</v>
      </c>
      <c r="EL494" s="441">
        <f t="shared" si="344"/>
        <v>5.9974342527261075E-2</v>
      </c>
      <c r="EM494" s="442">
        <f t="shared" si="368"/>
        <v>0.24096643147316657</v>
      </c>
      <c r="EN494" s="443" t="str">
        <f t="shared" si="369"/>
        <v>KURANG</v>
      </c>
      <c r="EO494" s="195"/>
      <c r="EP494" s="196" t="e">
        <f>'2. SUHU &amp; FISIK TRAFO'!CY494</f>
        <v>#NAME?</v>
      </c>
      <c r="EQ494" s="168" t="e">
        <f t="shared" si="374"/>
        <v>#NAME?</v>
      </c>
      <c r="ER494" s="189" t="e">
        <f t="shared" si="370"/>
        <v>#NAME?</v>
      </c>
      <c r="ES494" s="195"/>
      <c r="ET494" s="447">
        <f t="shared" si="353"/>
        <v>72.93610000000001</v>
      </c>
      <c r="EU494" s="447">
        <f t="shared" si="371"/>
        <v>58.348880000000008</v>
      </c>
      <c r="EV494" s="448">
        <f t="shared" si="345"/>
        <v>36.468050000000005</v>
      </c>
      <c r="EW494" s="449" t="str">
        <f t="shared" si="372"/>
        <v>BAIK</v>
      </c>
      <c r="EX494" s="721"/>
      <c r="EY494" s="447">
        <f t="shared" si="354"/>
        <v>47.655099999999997</v>
      </c>
      <c r="EZ494" s="447">
        <f t="shared" si="346"/>
        <v>38.124079999999999</v>
      </c>
      <c r="FA494" s="448">
        <f t="shared" si="355"/>
        <v>23.827549999999999</v>
      </c>
      <c r="FB494" s="449" t="str">
        <f t="shared" si="347"/>
        <v>BAIK</v>
      </c>
      <c r="FC494" s="195"/>
      <c r="FD494" s="453">
        <f t="shared" si="348"/>
        <v>66.900000000000006</v>
      </c>
      <c r="FE494" s="454">
        <f t="shared" si="349"/>
        <v>289.01734104046244</v>
      </c>
      <c r="FF494" s="725">
        <f t="shared" si="350"/>
        <v>23.147400000000001</v>
      </c>
      <c r="FG494" s="202" t="str">
        <f t="shared" si="373"/>
        <v>BURUK</v>
      </c>
    </row>
    <row r="495" spans="1:163">
      <c r="A495" s="347">
        <v>483</v>
      </c>
      <c r="B495" s="764" t="s">
        <v>2232</v>
      </c>
      <c r="C495" s="331" t="s">
        <v>2524</v>
      </c>
      <c r="D495" s="259" t="s">
        <v>2525</v>
      </c>
      <c r="E495" s="319" t="s">
        <v>2474</v>
      </c>
      <c r="F495" s="319" t="s">
        <v>2521</v>
      </c>
      <c r="G495" s="208" t="s">
        <v>206</v>
      </c>
      <c r="H495" s="214" t="s">
        <v>208</v>
      </c>
      <c r="I495" s="463" t="s">
        <v>2526</v>
      </c>
      <c r="J495" s="462" t="s">
        <v>2527</v>
      </c>
      <c r="K495" s="259" t="s">
        <v>341</v>
      </c>
      <c r="L495" s="259" t="s">
        <v>414</v>
      </c>
      <c r="M495" s="259">
        <v>100</v>
      </c>
      <c r="N495" s="259">
        <v>1400031007297</v>
      </c>
      <c r="O495" s="259">
        <v>2014</v>
      </c>
      <c r="P495" s="259" t="s">
        <v>316</v>
      </c>
      <c r="Q495" s="461">
        <v>0.81388888888888899</v>
      </c>
      <c r="R495" s="433">
        <v>44855</v>
      </c>
      <c r="S495" s="331" t="s">
        <v>318</v>
      </c>
      <c r="T495" s="331" t="s">
        <v>343</v>
      </c>
      <c r="U495" s="259">
        <v>4</v>
      </c>
      <c r="V495" s="259">
        <v>2</v>
      </c>
      <c r="W495" s="259">
        <v>3</v>
      </c>
      <c r="X495" s="259">
        <v>20000</v>
      </c>
      <c r="Y495" s="332">
        <v>400</v>
      </c>
      <c r="Z495" s="332">
        <v>399</v>
      </c>
      <c r="AA495" s="332">
        <v>400</v>
      </c>
      <c r="AB495" s="332">
        <v>229</v>
      </c>
      <c r="AC495" s="332">
        <v>231</v>
      </c>
      <c r="AD495" s="332">
        <v>230</v>
      </c>
      <c r="AE495" s="332">
        <v>69.400000000000006</v>
      </c>
      <c r="AF495" s="332">
        <v>72.8</v>
      </c>
      <c r="AG495" s="332">
        <v>72.3</v>
      </c>
      <c r="AH495" s="332">
        <v>38.200000000000003</v>
      </c>
      <c r="AI495" s="332">
        <v>41.6</v>
      </c>
      <c r="AJ495" s="332">
        <v>0.6</v>
      </c>
      <c r="AK495" s="332">
        <v>7</v>
      </c>
      <c r="AL495" s="332">
        <v>35</v>
      </c>
      <c r="AM495" s="332">
        <v>32.700000000000003</v>
      </c>
      <c r="AN495" s="332">
        <v>54.3</v>
      </c>
      <c r="AO495" s="332">
        <v>62.5</v>
      </c>
      <c r="AP495" s="332">
        <v>37.4</v>
      </c>
      <c r="AQ495" s="332"/>
      <c r="AR495" s="332"/>
      <c r="AS495" s="332"/>
      <c r="AT495" s="332"/>
      <c r="AU495" s="332"/>
      <c r="AV495" s="332"/>
      <c r="AW495" s="332"/>
      <c r="AX495" s="332"/>
      <c r="AY495" s="332">
        <v>0.85</v>
      </c>
      <c r="AZ495" s="332">
        <v>0.85</v>
      </c>
      <c r="BA495" s="332">
        <v>0.86</v>
      </c>
      <c r="BB495" s="261">
        <v>401</v>
      </c>
      <c r="BC495" s="261">
        <v>399</v>
      </c>
      <c r="BD495" s="261">
        <v>399</v>
      </c>
      <c r="BE495" s="261">
        <v>231</v>
      </c>
      <c r="BF495" s="261">
        <v>229</v>
      </c>
      <c r="BG495" s="261">
        <v>229</v>
      </c>
      <c r="BH495" s="261">
        <v>43.3</v>
      </c>
      <c r="BI495" s="261">
        <v>50.7</v>
      </c>
      <c r="BJ495" s="261">
        <v>58.1</v>
      </c>
      <c r="BK495" s="261">
        <v>17.3</v>
      </c>
      <c r="BL495" s="261">
        <v>15.9</v>
      </c>
      <c r="BM495" s="261">
        <v>0.5</v>
      </c>
      <c r="BN495" s="261">
        <v>5.7</v>
      </c>
      <c r="BO495" s="261">
        <v>15.7</v>
      </c>
      <c r="BP495" s="261">
        <v>21.7</v>
      </c>
      <c r="BQ495" s="261">
        <v>48.3</v>
      </c>
      <c r="BR495" s="261">
        <v>51.4</v>
      </c>
      <c r="BS495" s="261">
        <v>28.3</v>
      </c>
      <c r="BT495" s="261"/>
      <c r="BU495" s="261"/>
      <c r="BV495" s="261"/>
      <c r="BW495" s="261"/>
      <c r="BX495" s="261"/>
      <c r="BY495" s="261"/>
      <c r="BZ495" s="261"/>
      <c r="CA495" s="261"/>
      <c r="CB495" s="261">
        <v>0.87</v>
      </c>
      <c r="CC495" s="261">
        <v>0.87</v>
      </c>
      <c r="CD495" s="261">
        <v>0.86</v>
      </c>
      <c r="CE495" s="333"/>
      <c r="CF495" s="333"/>
      <c r="CG495" s="333"/>
      <c r="CH495" s="333"/>
      <c r="CI495" s="333"/>
      <c r="CJ495" s="333"/>
      <c r="CK495" s="333"/>
      <c r="CL495" s="333"/>
      <c r="CM495" s="333"/>
      <c r="CN495" s="333"/>
      <c r="CO495" s="333"/>
      <c r="CP495" s="333"/>
      <c r="CQ495" s="333"/>
      <c r="CR495" s="333"/>
      <c r="CS495" s="333"/>
      <c r="CT495" s="333"/>
      <c r="CU495" s="333"/>
      <c r="CV495" s="333"/>
      <c r="CW495" s="333"/>
      <c r="CX495" s="333"/>
      <c r="CY495" s="333"/>
      <c r="CZ495" s="333"/>
      <c r="DA495" s="333"/>
      <c r="DB495" s="374"/>
      <c r="DC495" s="154"/>
      <c r="DD495" s="179">
        <f t="shared" si="333"/>
        <v>144.62919484927227</v>
      </c>
      <c r="DE495" s="179">
        <f t="shared" si="334"/>
        <v>47.984779333333336</v>
      </c>
      <c r="DF495" s="179">
        <f t="shared" si="335"/>
        <v>50.335618666666669</v>
      </c>
      <c r="DG495" s="179">
        <f t="shared" si="336"/>
        <v>49.989907000000002</v>
      </c>
      <c r="DH495" s="180">
        <f t="shared" si="337"/>
        <v>72.8</v>
      </c>
      <c r="DI495" s="181">
        <f t="shared" si="356"/>
        <v>0</v>
      </c>
      <c r="DJ495" s="182">
        <f t="shared" si="351"/>
        <v>0</v>
      </c>
      <c r="DK495" s="182">
        <f t="shared" si="352"/>
        <v>1</v>
      </c>
      <c r="DL495" s="182">
        <f t="shared" si="357"/>
        <v>0</v>
      </c>
      <c r="DM495" s="182">
        <f t="shared" si="358"/>
        <v>0</v>
      </c>
      <c r="DN495" s="182">
        <f t="shared" si="359"/>
        <v>0</v>
      </c>
      <c r="DO495" s="182">
        <f t="shared" si="338"/>
        <v>0</v>
      </c>
      <c r="DP495" s="182">
        <f t="shared" si="339"/>
        <v>1</v>
      </c>
      <c r="DQ495" s="25">
        <f t="shared" si="340"/>
        <v>0</v>
      </c>
      <c r="DR495" s="169"/>
      <c r="DS495" s="166" t="str">
        <f t="shared" si="360"/>
        <v>A</v>
      </c>
      <c r="DT495" s="166" t="str">
        <f t="shared" si="361"/>
        <v>A</v>
      </c>
      <c r="DU495" s="167">
        <f t="shared" si="362"/>
        <v>1</v>
      </c>
      <c r="DV495" s="153" t="str">
        <f>VLOOKUP(M495,'Data Master kondisi'!$O$3:$P$11,2,FALSE)</f>
        <v>Z</v>
      </c>
      <c r="DW495" s="153">
        <f>LOOKUP(DV495,{"X","X","X","Y","Y","Y","Z","Z","Z"},{6,6,6,4,4,4,2,2,2})</f>
        <v>2</v>
      </c>
      <c r="DX495" s="153">
        <f t="shared" si="341"/>
        <v>1</v>
      </c>
      <c r="DY495" s="153">
        <f t="shared" si="363"/>
        <v>4</v>
      </c>
      <c r="DZ495" s="153" t="str">
        <f>VLOOKUP(G495,'Data Master class'!$A$5:$D$12,3,FALSE)</f>
        <v>B</v>
      </c>
      <c r="EA495" s="160" t="str">
        <f t="shared" si="364"/>
        <v>BAIK</v>
      </c>
      <c r="EB495" s="156"/>
      <c r="EC495" s="153">
        <f>VLOOKUP(G495,'Data Master class'!$A$5:$D$12,2,FALSE)</f>
        <v>3</v>
      </c>
      <c r="ED495" s="153" t="str">
        <f>VLOOKUP(H495,'Data Master class'!$E$5:$G$6,3,FALSE)</f>
        <v>X</v>
      </c>
      <c r="EE495" s="153">
        <f>VLOOKUP(H495,'Data Master class'!$E$5:$G$6,2,FALSE)</f>
        <v>2</v>
      </c>
      <c r="EF495" s="153">
        <f t="shared" si="365"/>
        <v>5</v>
      </c>
      <c r="EG495" s="153" t="str">
        <f t="shared" si="366"/>
        <v>CLASS 3</v>
      </c>
      <c r="EH495" s="153">
        <f t="shared" si="367"/>
        <v>9</v>
      </c>
      <c r="EI495" s="171"/>
      <c r="EJ495" s="441">
        <f t="shared" si="342"/>
        <v>2.937062937062929E-2</v>
      </c>
      <c r="EK495" s="441">
        <f t="shared" si="343"/>
        <v>1.8181818181818143E-2</v>
      </c>
      <c r="EL495" s="441">
        <f t="shared" si="344"/>
        <v>1.1188811188811149E-2</v>
      </c>
      <c r="EM495" s="442">
        <f t="shared" si="368"/>
        <v>1.9580419580419527E-2</v>
      </c>
      <c r="EN495" s="443" t="str">
        <f t="shared" si="369"/>
        <v>BAIK</v>
      </c>
      <c r="EO495" s="195"/>
      <c r="EP495" s="196" t="e">
        <f>'2. SUHU &amp; FISIK TRAFO'!CY495</f>
        <v>#NAME?</v>
      </c>
      <c r="EQ495" s="168" t="e">
        <f t="shared" si="374"/>
        <v>#NAME?</v>
      </c>
      <c r="ER495" s="189" t="e">
        <f t="shared" si="370"/>
        <v>#NAME?</v>
      </c>
      <c r="ES495" s="195"/>
      <c r="ET495" s="447">
        <f t="shared" si="353"/>
        <v>49.3384</v>
      </c>
      <c r="EU495" s="447">
        <f t="shared" si="371"/>
        <v>39.47072</v>
      </c>
      <c r="EV495" s="448">
        <f t="shared" si="345"/>
        <v>49.3384</v>
      </c>
      <c r="EW495" s="449" t="str">
        <f t="shared" si="372"/>
        <v>BAIK</v>
      </c>
      <c r="EX495" s="721"/>
      <c r="EY495" s="447">
        <f t="shared" si="354"/>
        <v>34.917500000000004</v>
      </c>
      <c r="EZ495" s="447">
        <f t="shared" si="346"/>
        <v>27.934000000000005</v>
      </c>
      <c r="FA495" s="448">
        <f t="shared" si="355"/>
        <v>34.917500000000004</v>
      </c>
      <c r="FB495" s="449" t="str">
        <f t="shared" si="347"/>
        <v>BAIK</v>
      </c>
      <c r="FC495" s="195"/>
      <c r="FD495" s="453">
        <f t="shared" si="348"/>
        <v>38.200000000000003</v>
      </c>
      <c r="FE495" s="454">
        <f t="shared" si="349"/>
        <v>144.50867052023122</v>
      </c>
      <c r="FF495" s="725">
        <f t="shared" si="350"/>
        <v>26.434400000000004</v>
      </c>
      <c r="FG495" s="202" t="str">
        <f t="shared" si="373"/>
        <v>BURUK</v>
      </c>
    </row>
    <row r="496" spans="1:163">
      <c r="A496" s="347">
        <v>484</v>
      </c>
      <c r="B496" s="764" t="s">
        <v>2232</v>
      </c>
      <c r="C496" s="331" t="s">
        <v>2528</v>
      </c>
      <c r="D496" s="259" t="s">
        <v>2529</v>
      </c>
      <c r="E496" s="319" t="s">
        <v>2474</v>
      </c>
      <c r="F496" s="319" t="s">
        <v>2530</v>
      </c>
      <c r="G496" s="208" t="s">
        <v>206</v>
      </c>
      <c r="H496" s="214" t="s">
        <v>208</v>
      </c>
      <c r="I496" s="463" t="s">
        <v>2531</v>
      </c>
      <c r="J496" s="462" t="s">
        <v>2532</v>
      </c>
      <c r="K496" s="259" t="s">
        <v>341</v>
      </c>
      <c r="L496" s="259" t="s">
        <v>388</v>
      </c>
      <c r="M496" s="259">
        <v>160</v>
      </c>
      <c r="N496" s="259">
        <v>19032029</v>
      </c>
      <c r="O496" s="259">
        <v>2019</v>
      </c>
      <c r="P496" s="259" t="s">
        <v>316</v>
      </c>
      <c r="Q496" s="461">
        <v>0.84930555555555554</v>
      </c>
      <c r="R496" s="433">
        <v>44853</v>
      </c>
      <c r="S496" s="331" t="s">
        <v>318</v>
      </c>
      <c r="T496" s="331" t="s">
        <v>343</v>
      </c>
      <c r="U496" s="259">
        <v>3</v>
      </c>
      <c r="V496" s="259">
        <v>1</v>
      </c>
      <c r="W496" s="259">
        <v>3</v>
      </c>
      <c r="X496" s="259">
        <v>20000</v>
      </c>
      <c r="Y496" s="332">
        <v>405</v>
      </c>
      <c r="Z496" s="332">
        <v>406</v>
      </c>
      <c r="AA496" s="332">
        <v>406</v>
      </c>
      <c r="AB496" s="332">
        <v>233</v>
      </c>
      <c r="AC496" s="332">
        <v>233</v>
      </c>
      <c r="AD496" s="332">
        <v>234</v>
      </c>
      <c r="AE496" s="332">
        <v>81.599999999999994</v>
      </c>
      <c r="AF496" s="332">
        <v>116.3</v>
      </c>
      <c r="AG496" s="332">
        <v>74.5</v>
      </c>
      <c r="AH496" s="332">
        <v>51.8</v>
      </c>
      <c r="AI496" s="332"/>
      <c r="AJ496" s="332"/>
      <c r="AK496" s="332"/>
      <c r="AL496" s="332"/>
      <c r="AM496" s="332">
        <v>72</v>
      </c>
      <c r="AN496" s="332">
        <v>111.8</v>
      </c>
      <c r="AO496" s="332">
        <v>78.099999999999994</v>
      </c>
      <c r="AP496" s="332">
        <v>51.2</v>
      </c>
      <c r="AQ496" s="332"/>
      <c r="AR496" s="332"/>
      <c r="AS496" s="332"/>
      <c r="AT496" s="332"/>
      <c r="AU496" s="332"/>
      <c r="AV496" s="332"/>
      <c r="AW496" s="332"/>
      <c r="AX496" s="332"/>
      <c r="AY496" s="332">
        <v>0.87</v>
      </c>
      <c r="AZ496" s="332">
        <v>0.87</v>
      </c>
      <c r="BA496" s="332">
        <v>0.86</v>
      </c>
      <c r="BB496" s="261">
        <v>402</v>
      </c>
      <c r="BC496" s="261">
        <v>401</v>
      </c>
      <c r="BD496" s="261">
        <v>402</v>
      </c>
      <c r="BE496" s="261">
        <v>231</v>
      </c>
      <c r="BF496" s="261">
        <v>231</v>
      </c>
      <c r="BG496" s="261">
        <v>231</v>
      </c>
      <c r="BH496" s="261">
        <v>63.8</v>
      </c>
      <c r="BI496" s="261">
        <v>91.2</v>
      </c>
      <c r="BJ496" s="261">
        <v>63.3</v>
      </c>
      <c r="BK496" s="261">
        <v>32.700000000000003</v>
      </c>
      <c r="BL496" s="261"/>
      <c r="BM496" s="261"/>
      <c r="BN496" s="261"/>
      <c r="BO496" s="261"/>
      <c r="BP496" s="261">
        <v>65.2</v>
      </c>
      <c r="BQ496" s="261">
        <v>89.1</v>
      </c>
      <c r="BR496" s="261">
        <v>59.7</v>
      </c>
      <c r="BS496" s="261">
        <v>32.6</v>
      </c>
      <c r="BT496" s="261"/>
      <c r="BU496" s="261"/>
      <c r="BV496" s="261"/>
      <c r="BW496" s="261"/>
      <c r="BX496" s="261"/>
      <c r="BY496" s="261"/>
      <c r="BZ496" s="261"/>
      <c r="CA496" s="261"/>
      <c r="CB496" s="261">
        <v>0.87</v>
      </c>
      <c r="CC496" s="261">
        <v>0.86</v>
      </c>
      <c r="CD496" s="261">
        <v>0.85</v>
      </c>
      <c r="CE496" s="333"/>
      <c r="CF496" s="333"/>
      <c r="CG496" s="333"/>
      <c r="CH496" s="333"/>
      <c r="CI496" s="333"/>
      <c r="CJ496" s="333"/>
      <c r="CK496" s="333"/>
      <c r="CL496" s="333"/>
      <c r="CM496" s="333"/>
      <c r="CN496" s="333"/>
      <c r="CO496" s="333"/>
      <c r="CP496" s="333"/>
      <c r="CQ496" s="333"/>
      <c r="CR496" s="333"/>
      <c r="CS496" s="333"/>
      <c r="CT496" s="333"/>
      <c r="CU496" s="333"/>
      <c r="CV496" s="333"/>
      <c r="CW496" s="333"/>
      <c r="CX496" s="333"/>
      <c r="CY496" s="333"/>
      <c r="CZ496" s="333"/>
      <c r="DA496" s="333"/>
      <c r="DB496" s="374"/>
      <c r="DC496" s="154"/>
      <c r="DD496" s="179">
        <f t="shared" si="333"/>
        <v>227.98409810915686</v>
      </c>
      <c r="DE496" s="179">
        <f t="shared" si="334"/>
        <v>35.791969999999999</v>
      </c>
      <c r="DF496" s="179">
        <f t="shared" si="335"/>
        <v>51.012329791666666</v>
      </c>
      <c r="DG496" s="179">
        <f t="shared" si="336"/>
        <v>32.67771770833334</v>
      </c>
      <c r="DH496" s="180">
        <f t="shared" si="337"/>
        <v>116.3</v>
      </c>
      <c r="DI496" s="181">
        <f t="shared" si="356"/>
        <v>0</v>
      </c>
      <c r="DJ496" s="182">
        <f t="shared" si="351"/>
        <v>0</v>
      </c>
      <c r="DK496" s="182">
        <f t="shared" si="352"/>
        <v>1</v>
      </c>
      <c r="DL496" s="182">
        <f t="shared" si="357"/>
        <v>0</v>
      </c>
      <c r="DM496" s="182">
        <f t="shared" si="358"/>
        <v>0</v>
      </c>
      <c r="DN496" s="182">
        <f t="shared" si="359"/>
        <v>0</v>
      </c>
      <c r="DO496" s="182">
        <f t="shared" si="338"/>
        <v>0</v>
      </c>
      <c r="DP496" s="182">
        <f t="shared" si="339"/>
        <v>1</v>
      </c>
      <c r="DQ496" s="25">
        <f t="shared" si="340"/>
        <v>0</v>
      </c>
      <c r="DR496" s="169"/>
      <c r="DS496" s="166" t="str">
        <f t="shared" si="360"/>
        <v>A</v>
      </c>
      <c r="DT496" s="166" t="str">
        <f t="shared" si="361"/>
        <v>A</v>
      </c>
      <c r="DU496" s="167">
        <f t="shared" si="362"/>
        <v>1</v>
      </c>
      <c r="DV496" s="153" t="str">
        <f>VLOOKUP(M496,'Data Master kondisi'!$O$3:$P$11,2,FALSE)</f>
        <v>Y</v>
      </c>
      <c r="DW496" s="153">
        <f>LOOKUP(DV496,{"X","X","X","Y","Y","Y","Z","Z","Z"},{6,6,6,4,4,4,2,2,2})</f>
        <v>4</v>
      </c>
      <c r="DX496" s="153">
        <f t="shared" si="341"/>
        <v>1</v>
      </c>
      <c r="DY496" s="153">
        <f t="shared" si="363"/>
        <v>6</v>
      </c>
      <c r="DZ496" s="153" t="str">
        <f>VLOOKUP(G496,'Data Master class'!$A$5:$D$12,3,FALSE)</f>
        <v>B</v>
      </c>
      <c r="EA496" s="160" t="str">
        <f t="shared" si="364"/>
        <v>CUKUP</v>
      </c>
      <c r="EB496" s="156"/>
      <c r="EC496" s="153">
        <f>VLOOKUP(G496,'Data Master class'!$A$5:$D$12,2,FALSE)</f>
        <v>3</v>
      </c>
      <c r="ED496" s="153" t="str">
        <f>VLOOKUP(H496,'Data Master class'!$E$5:$G$6,3,FALSE)</f>
        <v>X</v>
      </c>
      <c r="EE496" s="153">
        <f>VLOOKUP(H496,'Data Master class'!$E$5:$G$6,2,FALSE)</f>
        <v>2</v>
      </c>
      <c r="EF496" s="153">
        <f t="shared" si="365"/>
        <v>5</v>
      </c>
      <c r="EG496" s="153" t="str">
        <f t="shared" si="366"/>
        <v>CLASS 3</v>
      </c>
      <c r="EH496" s="153">
        <f t="shared" si="367"/>
        <v>11</v>
      </c>
      <c r="EI496" s="171"/>
      <c r="EJ496" s="441">
        <f t="shared" si="342"/>
        <v>0.10132158590308374</v>
      </c>
      <c r="EK496" s="441">
        <f t="shared" si="343"/>
        <v>0.28083700440528636</v>
      </c>
      <c r="EL496" s="441">
        <f t="shared" si="344"/>
        <v>0.17951541850220262</v>
      </c>
      <c r="EM496" s="442">
        <f t="shared" si="368"/>
        <v>0.18722466960352424</v>
      </c>
      <c r="EN496" s="443" t="str">
        <f t="shared" si="369"/>
        <v>CUKUP</v>
      </c>
      <c r="EO496" s="195"/>
      <c r="EP496" s="196" t="e">
        <f>'2. SUHU &amp; FISIK TRAFO'!CY496</f>
        <v>#NAME?</v>
      </c>
      <c r="EQ496" s="168" t="e">
        <f t="shared" si="374"/>
        <v>#NAME?</v>
      </c>
      <c r="ER496" s="189" t="e">
        <f t="shared" si="370"/>
        <v>#NAME?</v>
      </c>
      <c r="ES496" s="195"/>
      <c r="ET496" s="447">
        <f t="shared" si="353"/>
        <v>63.543700000000001</v>
      </c>
      <c r="EU496" s="447">
        <f t="shared" si="371"/>
        <v>50.834960000000002</v>
      </c>
      <c r="EV496" s="448">
        <f t="shared" si="345"/>
        <v>39.714812500000001</v>
      </c>
      <c r="EW496" s="449" t="str">
        <f t="shared" si="372"/>
        <v>BAIK</v>
      </c>
      <c r="EX496" s="721"/>
      <c r="EY496" s="447">
        <f t="shared" si="354"/>
        <v>50.427300000000002</v>
      </c>
      <c r="EZ496" s="447">
        <f t="shared" si="346"/>
        <v>40.341840000000005</v>
      </c>
      <c r="FA496" s="448">
        <f t="shared" si="355"/>
        <v>31.517062500000005</v>
      </c>
      <c r="FB496" s="449" t="str">
        <f t="shared" si="347"/>
        <v>BAIK</v>
      </c>
      <c r="FC496" s="195"/>
      <c r="FD496" s="453">
        <f t="shared" si="348"/>
        <v>51.8</v>
      </c>
      <c r="FE496" s="454">
        <f t="shared" si="349"/>
        <v>231.21387283236993</v>
      </c>
      <c r="FF496" s="725">
        <f t="shared" si="350"/>
        <v>22.403500000000001</v>
      </c>
      <c r="FG496" s="202" t="str">
        <f t="shared" si="373"/>
        <v>BURUK</v>
      </c>
    </row>
    <row r="497" spans="1:163">
      <c r="A497" s="347">
        <v>485</v>
      </c>
      <c r="B497" s="764" t="s">
        <v>2232</v>
      </c>
      <c r="C497" s="331" t="s">
        <v>2533</v>
      </c>
      <c r="D497" s="259" t="s">
        <v>2534</v>
      </c>
      <c r="E497" s="319" t="s">
        <v>2474</v>
      </c>
      <c r="F497" s="319" t="s">
        <v>2530</v>
      </c>
      <c r="G497" s="208" t="s">
        <v>206</v>
      </c>
      <c r="H497" s="214" t="s">
        <v>209</v>
      </c>
      <c r="I497" s="463" t="s">
        <v>2535</v>
      </c>
      <c r="J497" s="462" t="s">
        <v>2536</v>
      </c>
      <c r="K497" s="259" t="s">
        <v>341</v>
      </c>
      <c r="L497" s="259" t="s">
        <v>388</v>
      </c>
      <c r="M497" s="259">
        <v>100</v>
      </c>
      <c r="N497" s="259">
        <v>15069158</v>
      </c>
      <c r="O497" s="259">
        <v>2015</v>
      </c>
      <c r="P497" s="259" t="s">
        <v>316</v>
      </c>
      <c r="Q497" s="461">
        <v>0.82430555555555562</v>
      </c>
      <c r="R497" s="433">
        <v>44853</v>
      </c>
      <c r="S497" s="331" t="s">
        <v>318</v>
      </c>
      <c r="T497" s="331" t="s">
        <v>343</v>
      </c>
      <c r="U497" s="259">
        <v>4</v>
      </c>
      <c r="V497" s="259">
        <v>3</v>
      </c>
      <c r="W497" s="259">
        <v>3</v>
      </c>
      <c r="X497" s="259">
        <v>20000</v>
      </c>
      <c r="Y497" s="332">
        <v>405</v>
      </c>
      <c r="Z497" s="332">
        <v>403</v>
      </c>
      <c r="AA497" s="332">
        <v>403</v>
      </c>
      <c r="AB497" s="332">
        <v>233</v>
      </c>
      <c r="AC497" s="332">
        <v>233</v>
      </c>
      <c r="AD497" s="332">
        <v>232</v>
      </c>
      <c r="AE497" s="332">
        <v>73.8</v>
      </c>
      <c r="AF497" s="332">
        <v>62.1</v>
      </c>
      <c r="AG497" s="332">
        <v>53.8</v>
      </c>
      <c r="AH497" s="332">
        <v>34.1</v>
      </c>
      <c r="AI497" s="332">
        <v>11.5</v>
      </c>
      <c r="AJ497" s="332">
        <v>9.1999999999999993</v>
      </c>
      <c r="AK497" s="332">
        <v>17.7</v>
      </c>
      <c r="AL497" s="332">
        <v>20.399999999999999</v>
      </c>
      <c r="AM497" s="332"/>
      <c r="AN497" s="332"/>
      <c r="AO497" s="332"/>
      <c r="AP497" s="332"/>
      <c r="AQ497" s="332">
        <v>60.4</v>
      </c>
      <c r="AR497" s="332">
        <v>48.6</v>
      </c>
      <c r="AS497" s="332">
        <v>31.9</v>
      </c>
      <c r="AT497" s="332">
        <v>27.1</v>
      </c>
      <c r="AU497" s="332">
        <v>0.5</v>
      </c>
      <c r="AV497" s="332">
        <v>0</v>
      </c>
      <c r="AW497" s="332">
        <v>1</v>
      </c>
      <c r="AX497" s="332">
        <v>1.5</v>
      </c>
      <c r="AY497" s="332">
        <v>0.85</v>
      </c>
      <c r="AZ497" s="332">
        <v>0.85</v>
      </c>
      <c r="BA497" s="332">
        <v>0.86</v>
      </c>
      <c r="BB497" s="261">
        <v>401</v>
      </c>
      <c r="BC497" s="261">
        <v>400</v>
      </c>
      <c r="BD497" s="261">
        <v>400</v>
      </c>
      <c r="BE497" s="261">
        <v>231</v>
      </c>
      <c r="BF497" s="261">
        <v>230</v>
      </c>
      <c r="BG497" s="261">
        <v>230</v>
      </c>
      <c r="BH497" s="261">
        <v>60.2</v>
      </c>
      <c r="BI497" s="261">
        <v>53.1</v>
      </c>
      <c r="BJ497" s="261">
        <v>42.3</v>
      </c>
      <c r="BK497" s="261">
        <v>19.600000000000001</v>
      </c>
      <c r="BL497" s="261">
        <v>9.6999999999999993</v>
      </c>
      <c r="BM497" s="261">
        <v>5.3</v>
      </c>
      <c r="BN497" s="261">
        <v>15.2</v>
      </c>
      <c r="BO497" s="261">
        <v>5.6</v>
      </c>
      <c r="BP497" s="261"/>
      <c r="BQ497" s="261"/>
      <c r="BR497" s="261"/>
      <c r="BS497" s="261"/>
      <c r="BT497" s="261">
        <v>46.7</v>
      </c>
      <c r="BU497" s="261">
        <v>47.2</v>
      </c>
      <c r="BV497" s="261">
        <v>26.6</v>
      </c>
      <c r="BW497" s="261">
        <v>19.399999999999999</v>
      </c>
      <c r="BX497" s="261">
        <v>0</v>
      </c>
      <c r="BY497" s="261">
        <v>0</v>
      </c>
      <c r="BZ497" s="261">
        <v>2.1</v>
      </c>
      <c r="CA497" s="261">
        <v>2</v>
      </c>
      <c r="CB497" s="261">
        <v>0.86</v>
      </c>
      <c r="CC497" s="261">
        <v>0.86</v>
      </c>
      <c r="CD497" s="261">
        <v>0.85</v>
      </c>
      <c r="CE497" s="333"/>
      <c r="CF497" s="333"/>
      <c r="CG497" s="333"/>
      <c r="CH497" s="333"/>
      <c r="CI497" s="333"/>
      <c r="CJ497" s="333"/>
      <c r="CK497" s="333"/>
      <c r="CL497" s="333"/>
      <c r="CM497" s="333"/>
      <c r="CN497" s="333"/>
      <c r="CO497" s="333"/>
      <c r="CP497" s="333"/>
      <c r="CQ497" s="333"/>
      <c r="CR497" s="333"/>
      <c r="CS497" s="333"/>
      <c r="CT497" s="333"/>
      <c r="CU497" s="333"/>
      <c r="CV497" s="333"/>
      <c r="CW497" s="333"/>
      <c r="CX497" s="333"/>
      <c r="CY497" s="333"/>
      <c r="CZ497" s="333"/>
      <c r="DA497" s="333"/>
      <c r="DB497" s="374"/>
      <c r="DC497" s="48"/>
      <c r="DD497" s="179">
        <f t="shared" si="333"/>
        <v>143.19604015216964</v>
      </c>
      <c r="DE497" s="179">
        <f t="shared" si="334"/>
        <v>51.537737999999997</v>
      </c>
      <c r="DF497" s="179">
        <f t="shared" si="335"/>
        <v>43.367121000000004</v>
      </c>
      <c r="DG497" s="179">
        <f t="shared" si="336"/>
        <v>37.570871333333336</v>
      </c>
      <c r="DH497" s="180">
        <f t="shared" si="337"/>
        <v>73.8</v>
      </c>
      <c r="DI497" s="181">
        <f t="shared" si="356"/>
        <v>0</v>
      </c>
      <c r="DJ497" s="182">
        <f t="shared" si="351"/>
        <v>0</v>
      </c>
      <c r="DK497" s="182">
        <f t="shared" si="352"/>
        <v>1</v>
      </c>
      <c r="DL497" s="182">
        <f t="shared" si="357"/>
        <v>0</v>
      </c>
      <c r="DM497" s="182">
        <f t="shared" si="358"/>
        <v>0</v>
      </c>
      <c r="DN497" s="182">
        <f t="shared" si="359"/>
        <v>0</v>
      </c>
      <c r="DO497" s="182">
        <f t="shared" si="338"/>
        <v>0</v>
      </c>
      <c r="DP497" s="182">
        <f t="shared" si="339"/>
        <v>1</v>
      </c>
      <c r="DQ497" s="25">
        <f t="shared" si="340"/>
        <v>0</v>
      </c>
      <c r="DR497" s="169"/>
      <c r="DS497" s="166" t="str">
        <f t="shared" si="360"/>
        <v>A</v>
      </c>
      <c r="DT497" s="166" t="str">
        <f t="shared" si="361"/>
        <v>A</v>
      </c>
      <c r="DU497" s="167">
        <f t="shared" si="362"/>
        <v>1</v>
      </c>
      <c r="DV497" s="153" t="str">
        <f>VLOOKUP(M497,'Data Master kondisi'!$O$3:$P$11,2,FALSE)</f>
        <v>Z</v>
      </c>
      <c r="DW497" s="153">
        <f>LOOKUP(DV497,{"X","X","X","Y","Y","Y","Z","Z","Z"},{6,6,6,4,4,4,2,2,2})</f>
        <v>2</v>
      </c>
      <c r="DX497" s="153">
        <f t="shared" si="341"/>
        <v>1</v>
      </c>
      <c r="DY497" s="153">
        <f t="shared" si="363"/>
        <v>4</v>
      </c>
      <c r="DZ497" s="153" t="str">
        <f>VLOOKUP(G497,'Data Master class'!$A$5:$D$12,3,FALSE)</f>
        <v>B</v>
      </c>
      <c r="EA497" s="160" t="str">
        <f t="shared" si="364"/>
        <v>BAIK</v>
      </c>
      <c r="EB497" s="156"/>
      <c r="EC497" s="153">
        <f>VLOOKUP(G497,'Data Master class'!$A$5:$D$12,2,FALSE)</f>
        <v>3</v>
      </c>
      <c r="ED497" s="153" t="str">
        <f>VLOOKUP(H497,'Data Master class'!$E$5:$G$6,3,FALSE)</f>
        <v>Y</v>
      </c>
      <c r="EE497" s="153">
        <f>VLOOKUP(H497,'Data Master class'!$E$5:$G$6,2,FALSE)</f>
        <v>1</v>
      </c>
      <c r="EF497" s="153">
        <f t="shared" si="365"/>
        <v>4</v>
      </c>
      <c r="EG497" s="153" t="str">
        <f t="shared" si="366"/>
        <v>CLASS 3</v>
      </c>
      <c r="EH497" s="153">
        <f t="shared" si="367"/>
        <v>8</v>
      </c>
      <c r="EI497" s="171"/>
      <c r="EJ497" s="441">
        <f t="shared" si="342"/>
        <v>0.16710595677385351</v>
      </c>
      <c r="EK497" s="441">
        <f t="shared" si="343"/>
        <v>1.7923036373220756E-2</v>
      </c>
      <c r="EL497" s="441">
        <f t="shared" si="344"/>
        <v>0.14918292040063255</v>
      </c>
      <c r="EM497" s="442">
        <f t="shared" si="368"/>
        <v>0.11140397118256895</v>
      </c>
      <c r="EN497" s="443" t="str">
        <f t="shared" si="369"/>
        <v>CUKUP</v>
      </c>
      <c r="EO497" s="195"/>
      <c r="EP497" s="196" t="e">
        <f>'2. SUHU &amp; FISIK TRAFO'!CY497</f>
        <v>#NAME?</v>
      </c>
      <c r="EQ497" s="168" t="e">
        <f t="shared" si="374"/>
        <v>#NAME?</v>
      </c>
      <c r="ER497" s="189" t="e">
        <f t="shared" si="370"/>
        <v>#NAME?</v>
      </c>
      <c r="ES497" s="195"/>
      <c r="ET497" s="447">
        <f t="shared" si="353"/>
        <v>44.146299999999997</v>
      </c>
      <c r="EU497" s="447">
        <f t="shared" si="371"/>
        <v>35.317039999999999</v>
      </c>
      <c r="EV497" s="448">
        <f t="shared" si="345"/>
        <v>44.146299999999997</v>
      </c>
      <c r="EW497" s="449" t="str">
        <f t="shared" si="372"/>
        <v>BAIK</v>
      </c>
      <c r="EX497" s="721"/>
      <c r="EY497" s="447">
        <f t="shared" si="354"/>
        <v>35.848199999999999</v>
      </c>
      <c r="EZ497" s="447">
        <f t="shared" si="346"/>
        <v>28.678560000000001</v>
      </c>
      <c r="FA497" s="448">
        <f t="shared" si="355"/>
        <v>35.848199999999999</v>
      </c>
      <c r="FB497" s="449" t="str">
        <f t="shared" si="347"/>
        <v>BAIK</v>
      </c>
      <c r="FC497" s="195"/>
      <c r="FD497" s="453">
        <f t="shared" si="348"/>
        <v>34.1</v>
      </c>
      <c r="FE497" s="454">
        <f t="shared" si="349"/>
        <v>144.50867052023122</v>
      </c>
      <c r="FF497" s="725">
        <f t="shared" si="350"/>
        <v>23.597199999999997</v>
      </c>
      <c r="FG497" s="202" t="str">
        <f t="shared" si="373"/>
        <v>BURUK</v>
      </c>
    </row>
    <row r="498" spans="1:163">
      <c r="A498" s="347">
        <v>486</v>
      </c>
      <c r="B498" s="764" t="s">
        <v>2232</v>
      </c>
      <c r="C498" s="331" t="s">
        <v>2537</v>
      </c>
      <c r="D498" s="259" t="s">
        <v>2534</v>
      </c>
      <c r="E498" s="319" t="s">
        <v>2474</v>
      </c>
      <c r="F498" s="319" t="s">
        <v>2530</v>
      </c>
      <c r="G498" s="208" t="s">
        <v>206</v>
      </c>
      <c r="H498" s="214" t="s">
        <v>209</v>
      </c>
      <c r="I498" s="463" t="s">
        <v>2538</v>
      </c>
      <c r="J498" s="462" t="s">
        <v>2539</v>
      </c>
      <c r="K498" s="259" t="s">
        <v>315</v>
      </c>
      <c r="L498" s="259" t="s">
        <v>342</v>
      </c>
      <c r="M498" s="259">
        <v>100</v>
      </c>
      <c r="N498" s="259">
        <v>2010</v>
      </c>
      <c r="O498" s="259">
        <v>2010</v>
      </c>
      <c r="P498" s="259" t="s">
        <v>316</v>
      </c>
      <c r="Q498" s="461">
        <v>0.83819444444444446</v>
      </c>
      <c r="R498" s="433">
        <v>44853</v>
      </c>
      <c r="S498" s="331" t="s">
        <v>318</v>
      </c>
      <c r="T498" s="331" t="s">
        <v>343</v>
      </c>
      <c r="U498" s="259">
        <v>2</v>
      </c>
      <c r="V498" s="259">
        <v>2</v>
      </c>
      <c r="W498" s="259">
        <v>3</v>
      </c>
      <c r="X498" s="259">
        <v>20000</v>
      </c>
      <c r="Y498" s="332">
        <v>406</v>
      </c>
      <c r="Z498" s="332">
        <v>402</v>
      </c>
      <c r="AA498" s="332">
        <v>401</v>
      </c>
      <c r="AB498" s="332">
        <v>233</v>
      </c>
      <c r="AC498" s="332">
        <v>233</v>
      </c>
      <c r="AD498" s="332">
        <v>230</v>
      </c>
      <c r="AE498" s="332">
        <v>77</v>
      </c>
      <c r="AF498" s="332">
        <v>43.5</v>
      </c>
      <c r="AG498" s="332">
        <v>74.8</v>
      </c>
      <c r="AH498" s="332">
        <v>39.799999999999997</v>
      </c>
      <c r="AI498" s="332">
        <v>50.2</v>
      </c>
      <c r="AJ498" s="332">
        <v>16.399999999999999</v>
      </c>
      <c r="AK498" s="332">
        <v>63</v>
      </c>
      <c r="AL498" s="332">
        <v>39.1</v>
      </c>
      <c r="AM498" s="332">
        <v>29.2</v>
      </c>
      <c r="AN498" s="332">
        <v>16.399999999999999</v>
      </c>
      <c r="AO498" s="332">
        <v>20.5</v>
      </c>
      <c r="AP498" s="332">
        <v>17.600000000000001</v>
      </c>
      <c r="AQ498" s="332"/>
      <c r="AR498" s="332"/>
      <c r="AS498" s="332"/>
      <c r="AT498" s="332"/>
      <c r="AU498" s="332"/>
      <c r="AV498" s="332"/>
      <c r="AW498" s="332"/>
      <c r="AX498" s="332"/>
      <c r="AY498" s="332">
        <v>0.87</v>
      </c>
      <c r="AZ498" s="332">
        <v>0.87</v>
      </c>
      <c r="BA498" s="332">
        <v>0.85</v>
      </c>
      <c r="BB498" s="261">
        <v>401</v>
      </c>
      <c r="BC498" s="261">
        <v>399</v>
      </c>
      <c r="BD498" s="261">
        <v>399</v>
      </c>
      <c r="BE498" s="261">
        <v>231</v>
      </c>
      <c r="BF498" s="261">
        <v>231</v>
      </c>
      <c r="BG498" s="261">
        <v>229</v>
      </c>
      <c r="BH498" s="261">
        <v>52.4</v>
      </c>
      <c r="BI498" s="261">
        <v>38.4</v>
      </c>
      <c r="BJ498" s="261">
        <v>52.1</v>
      </c>
      <c r="BK498" s="261">
        <v>21.2</v>
      </c>
      <c r="BL498" s="261">
        <v>32.299999999999997</v>
      </c>
      <c r="BM498" s="261">
        <v>19.8</v>
      </c>
      <c r="BN498" s="261">
        <v>34</v>
      </c>
      <c r="BO498" s="261">
        <v>18.7</v>
      </c>
      <c r="BP498" s="261">
        <v>27.9</v>
      </c>
      <c r="BQ498" s="261">
        <v>14.5</v>
      </c>
      <c r="BR498" s="261">
        <v>13.8</v>
      </c>
      <c r="BS498" s="261">
        <v>15.3</v>
      </c>
      <c r="BT498" s="261"/>
      <c r="BU498" s="261"/>
      <c r="BV498" s="261"/>
      <c r="BW498" s="261"/>
      <c r="BX498" s="261"/>
      <c r="BY498" s="261"/>
      <c r="BZ498" s="261"/>
      <c r="CA498" s="261"/>
      <c r="CB498" s="261">
        <v>0.88</v>
      </c>
      <c r="CC498" s="261">
        <v>0.87</v>
      </c>
      <c r="CD498" s="261">
        <v>0.85</v>
      </c>
      <c r="CE498" s="333"/>
      <c r="CF498" s="333"/>
      <c r="CG498" s="333"/>
      <c r="CH498" s="333"/>
      <c r="CI498" s="333"/>
      <c r="CJ498" s="333"/>
      <c r="CK498" s="333"/>
      <c r="CL498" s="333"/>
      <c r="CM498" s="333"/>
      <c r="CN498" s="333"/>
      <c r="CO498" s="333"/>
      <c r="CP498" s="333"/>
      <c r="CQ498" s="333"/>
      <c r="CR498" s="333"/>
      <c r="CS498" s="333"/>
      <c r="CT498" s="333"/>
      <c r="CU498" s="333"/>
      <c r="CV498" s="333"/>
      <c r="CW498" s="333"/>
      <c r="CX498" s="333"/>
      <c r="CY498" s="333"/>
      <c r="CZ498" s="333"/>
      <c r="DA498" s="333"/>
      <c r="DB498" s="374"/>
      <c r="DC498" s="154"/>
      <c r="DD498" s="179">
        <f t="shared" si="333"/>
        <v>143.4329235932816</v>
      </c>
      <c r="DE498" s="179">
        <f t="shared" si="334"/>
        <v>53.683630000000008</v>
      </c>
      <c r="DF498" s="179">
        <f t="shared" si="335"/>
        <v>30.327764999999999</v>
      </c>
      <c r="DG498" s="179">
        <f t="shared" si="336"/>
        <v>52.149811999999997</v>
      </c>
      <c r="DH498" s="180">
        <f t="shared" si="337"/>
        <v>77</v>
      </c>
      <c r="DI498" s="181">
        <f t="shared" si="356"/>
        <v>0</v>
      </c>
      <c r="DJ498" s="182">
        <f t="shared" si="351"/>
        <v>0</v>
      </c>
      <c r="DK498" s="182">
        <f t="shared" si="352"/>
        <v>1</v>
      </c>
      <c r="DL498" s="182">
        <f t="shared" si="357"/>
        <v>0</v>
      </c>
      <c r="DM498" s="182">
        <f t="shared" si="358"/>
        <v>0</v>
      </c>
      <c r="DN498" s="182">
        <f t="shared" si="359"/>
        <v>0</v>
      </c>
      <c r="DO498" s="182">
        <f t="shared" si="338"/>
        <v>0</v>
      </c>
      <c r="DP498" s="182">
        <f t="shared" si="339"/>
        <v>1</v>
      </c>
      <c r="DQ498" s="25">
        <f t="shared" si="340"/>
        <v>0</v>
      </c>
      <c r="DR498" s="169"/>
      <c r="DS498" s="166" t="str">
        <f t="shared" si="360"/>
        <v>A</v>
      </c>
      <c r="DT498" s="166" t="str">
        <f t="shared" si="361"/>
        <v>B</v>
      </c>
      <c r="DU498" s="167">
        <f t="shared" si="362"/>
        <v>2</v>
      </c>
      <c r="DV498" s="153" t="str">
        <f>VLOOKUP(M498,'Data Master kondisi'!$O$3:$P$11,2,FALSE)</f>
        <v>Z</v>
      </c>
      <c r="DW498" s="153">
        <f>LOOKUP(DV498,{"X","X","X","Y","Y","Y","Z","Z","Z"},{6,6,6,4,4,4,2,2,2})</f>
        <v>2</v>
      </c>
      <c r="DX498" s="153">
        <f t="shared" si="341"/>
        <v>1</v>
      </c>
      <c r="DY498" s="153">
        <f t="shared" si="363"/>
        <v>5</v>
      </c>
      <c r="DZ498" s="153" t="str">
        <f>VLOOKUP(G498,'Data Master class'!$A$5:$D$12,3,FALSE)</f>
        <v>B</v>
      </c>
      <c r="EA498" s="160" t="str">
        <f t="shared" si="364"/>
        <v>BAIK</v>
      </c>
      <c r="EB498" s="156"/>
      <c r="EC498" s="153">
        <f>VLOOKUP(G498,'Data Master class'!$A$5:$D$12,2,FALSE)</f>
        <v>3</v>
      </c>
      <c r="ED498" s="153" t="str">
        <f>VLOOKUP(H498,'Data Master class'!$E$5:$G$6,3,FALSE)</f>
        <v>Y</v>
      </c>
      <c r="EE498" s="153">
        <f>VLOOKUP(H498,'Data Master class'!$E$5:$G$6,2,FALSE)</f>
        <v>1</v>
      </c>
      <c r="EF498" s="153">
        <f t="shared" si="365"/>
        <v>4</v>
      </c>
      <c r="EG498" s="153" t="str">
        <f t="shared" si="366"/>
        <v>CLASS 3</v>
      </c>
      <c r="EH498" s="153">
        <f t="shared" si="367"/>
        <v>9</v>
      </c>
      <c r="EI498" s="171"/>
      <c r="EJ498" s="441">
        <f t="shared" si="342"/>
        <v>0.18279569892473102</v>
      </c>
      <c r="EK498" s="441">
        <f t="shared" si="343"/>
        <v>0.33179723502304154</v>
      </c>
      <c r="EL498" s="441">
        <f t="shared" si="344"/>
        <v>0.1490015360983101</v>
      </c>
      <c r="EM498" s="442">
        <f t="shared" si="368"/>
        <v>0.22119815668202758</v>
      </c>
      <c r="EN498" s="443" t="str">
        <f t="shared" si="369"/>
        <v>KURANG</v>
      </c>
      <c r="EO498" s="195"/>
      <c r="EP498" s="196" t="e">
        <f>'2. SUHU &amp; FISIK TRAFO'!CY498</f>
        <v>#NAME?</v>
      </c>
      <c r="EQ498" s="168" t="e">
        <f t="shared" si="374"/>
        <v>#NAME?</v>
      </c>
      <c r="ER498" s="189" t="e">
        <f t="shared" si="370"/>
        <v>#NAME?</v>
      </c>
      <c r="ES498" s="195"/>
      <c r="ET498" s="447">
        <f t="shared" si="353"/>
        <v>45.280500000000004</v>
      </c>
      <c r="EU498" s="447">
        <f t="shared" si="371"/>
        <v>36.224400000000003</v>
      </c>
      <c r="EV498" s="448">
        <f t="shared" si="345"/>
        <v>45.280500000000004</v>
      </c>
      <c r="EW498" s="449" t="str">
        <f t="shared" si="372"/>
        <v>BAIK</v>
      </c>
      <c r="EX498" s="721"/>
      <c r="EY498" s="447">
        <f t="shared" si="354"/>
        <v>32.905699999999996</v>
      </c>
      <c r="EZ498" s="447">
        <f t="shared" si="346"/>
        <v>26.324559999999998</v>
      </c>
      <c r="FA498" s="448">
        <f t="shared" si="355"/>
        <v>32.905699999999996</v>
      </c>
      <c r="FB498" s="449" t="str">
        <f t="shared" si="347"/>
        <v>BAIK</v>
      </c>
      <c r="FC498" s="195"/>
      <c r="FD498" s="453">
        <f t="shared" si="348"/>
        <v>39.799999999999997</v>
      </c>
      <c r="FE498" s="454">
        <f t="shared" si="349"/>
        <v>144.50867052023122</v>
      </c>
      <c r="FF498" s="725">
        <f t="shared" si="350"/>
        <v>27.541599999999999</v>
      </c>
      <c r="FG498" s="202" t="str">
        <f t="shared" si="373"/>
        <v>BURUK</v>
      </c>
    </row>
    <row r="499" spans="1:163">
      <c r="A499" s="347">
        <v>487</v>
      </c>
      <c r="B499" s="764" t="s">
        <v>2232</v>
      </c>
      <c r="C499" s="331" t="s">
        <v>2540</v>
      </c>
      <c r="D499" s="259" t="s">
        <v>2541</v>
      </c>
      <c r="E499" s="319" t="s">
        <v>2474</v>
      </c>
      <c r="F499" s="319" t="s">
        <v>2530</v>
      </c>
      <c r="G499" s="208" t="s">
        <v>206</v>
      </c>
      <c r="H499" s="214" t="s">
        <v>209</v>
      </c>
      <c r="I499" s="463" t="s">
        <v>2542</v>
      </c>
      <c r="J499" s="462" t="s">
        <v>2543</v>
      </c>
      <c r="K499" s="259" t="s">
        <v>341</v>
      </c>
      <c r="L499" s="259" t="s">
        <v>371</v>
      </c>
      <c r="M499" s="259">
        <v>100</v>
      </c>
      <c r="N499" s="259" t="s">
        <v>2544</v>
      </c>
      <c r="O499" s="259">
        <v>2017</v>
      </c>
      <c r="P499" s="259" t="s">
        <v>316</v>
      </c>
      <c r="Q499" s="461">
        <v>0.7631944444444444</v>
      </c>
      <c r="R499" s="433">
        <v>44854</v>
      </c>
      <c r="S499" s="331" t="s">
        <v>318</v>
      </c>
      <c r="T499" s="331" t="s">
        <v>343</v>
      </c>
      <c r="U499" s="259">
        <v>4</v>
      </c>
      <c r="V499" s="259">
        <v>2</v>
      </c>
      <c r="W499" s="259">
        <v>3</v>
      </c>
      <c r="X499" s="259">
        <v>20000</v>
      </c>
      <c r="Y499" s="332">
        <v>407</v>
      </c>
      <c r="Z499" s="332">
        <v>406</v>
      </c>
      <c r="AA499" s="332">
        <v>406</v>
      </c>
      <c r="AB499" s="332">
        <v>234</v>
      </c>
      <c r="AC499" s="332">
        <v>239</v>
      </c>
      <c r="AD499" s="332">
        <v>232</v>
      </c>
      <c r="AE499" s="332">
        <v>2.8</v>
      </c>
      <c r="AF499" s="332">
        <v>1.4</v>
      </c>
      <c r="AG499" s="332">
        <v>0</v>
      </c>
      <c r="AH499" s="332">
        <v>3</v>
      </c>
      <c r="AI499" s="332">
        <v>2.7</v>
      </c>
      <c r="AJ499" s="332">
        <v>0</v>
      </c>
      <c r="AK499" s="332">
        <v>0</v>
      </c>
      <c r="AL499" s="332">
        <v>2.7</v>
      </c>
      <c r="AM499" s="332">
        <v>0</v>
      </c>
      <c r="AN499" s="332">
        <v>0</v>
      </c>
      <c r="AO499" s="332">
        <v>1.3</v>
      </c>
      <c r="AP499" s="332">
        <v>1.3</v>
      </c>
      <c r="AQ499" s="332"/>
      <c r="AR499" s="332"/>
      <c r="AS499" s="332"/>
      <c r="AT499" s="332"/>
      <c r="AU499" s="332"/>
      <c r="AV499" s="332"/>
      <c r="AW499" s="332"/>
      <c r="AX499" s="332"/>
      <c r="AY499" s="332">
        <v>0.86</v>
      </c>
      <c r="AZ499" s="332">
        <v>0.87</v>
      </c>
      <c r="BA499" s="332">
        <v>0.85</v>
      </c>
      <c r="BB499" s="261">
        <v>407</v>
      </c>
      <c r="BC499" s="261">
        <v>406</v>
      </c>
      <c r="BD499" s="261">
        <v>406</v>
      </c>
      <c r="BE499" s="261">
        <v>234</v>
      </c>
      <c r="BF499" s="261">
        <v>234</v>
      </c>
      <c r="BG499" s="261">
        <v>234</v>
      </c>
      <c r="BH499" s="261">
        <v>3.4</v>
      </c>
      <c r="BI499" s="261">
        <v>4.5999999999999996</v>
      </c>
      <c r="BJ499" s="261">
        <v>1.9</v>
      </c>
      <c r="BK499" s="261">
        <v>2.2000000000000002</v>
      </c>
      <c r="BL499" s="261">
        <v>2.8</v>
      </c>
      <c r="BM499" s="261">
        <v>1.9</v>
      </c>
      <c r="BN499" s="261">
        <v>13.5</v>
      </c>
      <c r="BO499" s="261">
        <v>0.9</v>
      </c>
      <c r="BP499" s="261">
        <v>0</v>
      </c>
      <c r="BQ499" s="261">
        <v>1.8</v>
      </c>
      <c r="BR499" s="261">
        <v>0</v>
      </c>
      <c r="BS499" s="261">
        <v>1.8</v>
      </c>
      <c r="BT499" s="261"/>
      <c r="BU499" s="261"/>
      <c r="BV499" s="261"/>
      <c r="BW499" s="261"/>
      <c r="BX499" s="261"/>
      <c r="BY499" s="261"/>
      <c r="BZ499" s="261"/>
      <c r="CA499" s="261"/>
      <c r="CB499" s="261">
        <v>0.86</v>
      </c>
      <c r="CC499" s="261">
        <v>0.86</v>
      </c>
      <c r="CD499" s="261">
        <v>0.86</v>
      </c>
      <c r="CE499" s="333"/>
      <c r="CF499" s="333"/>
      <c r="CG499" s="333"/>
      <c r="CH499" s="333"/>
      <c r="CI499" s="333"/>
      <c r="CJ499" s="333"/>
      <c r="CK499" s="333"/>
      <c r="CL499" s="333"/>
      <c r="CM499" s="333"/>
      <c r="CN499" s="333"/>
      <c r="CO499" s="333"/>
      <c r="CP499" s="333"/>
      <c r="CQ499" s="333"/>
      <c r="CR499" s="333"/>
      <c r="CS499" s="333"/>
      <c r="CT499" s="333"/>
      <c r="CU499" s="333"/>
      <c r="CV499" s="333"/>
      <c r="CW499" s="333"/>
      <c r="CX499" s="333"/>
      <c r="CY499" s="333"/>
      <c r="CZ499" s="333"/>
      <c r="DA499" s="333"/>
      <c r="DB499" s="374"/>
      <c r="DC499" s="154"/>
      <c r="DD499" s="179">
        <f t="shared" si="333"/>
        <v>142.25627942926783</v>
      </c>
      <c r="DE499" s="179">
        <f t="shared" si="334"/>
        <v>1.9682786666666661</v>
      </c>
      <c r="DF499" s="179">
        <f t="shared" si="335"/>
        <v>0.98413933333333303</v>
      </c>
      <c r="DG499" s="179">
        <f t="shared" si="336"/>
        <v>0</v>
      </c>
      <c r="DH499" s="180">
        <f t="shared" si="337"/>
        <v>2.8</v>
      </c>
      <c r="DI499" s="181">
        <f t="shared" si="356"/>
        <v>0</v>
      </c>
      <c r="DJ499" s="182">
        <f t="shared" si="351"/>
        <v>1</v>
      </c>
      <c r="DK499" s="182">
        <f t="shared" si="352"/>
        <v>0</v>
      </c>
      <c r="DL499" s="182">
        <f t="shared" si="357"/>
        <v>0</v>
      </c>
      <c r="DM499" s="182">
        <f t="shared" si="358"/>
        <v>0</v>
      </c>
      <c r="DN499" s="182">
        <f t="shared" si="359"/>
        <v>0</v>
      </c>
      <c r="DO499" s="182">
        <f t="shared" si="338"/>
        <v>1</v>
      </c>
      <c r="DP499" s="182">
        <f t="shared" si="339"/>
        <v>0</v>
      </c>
      <c r="DQ499" s="25">
        <f t="shared" si="340"/>
        <v>0</v>
      </c>
      <c r="DR499" s="169"/>
      <c r="DS499" s="166" t="str">
        <f t="shared" si="360"/>
        <v>A</v>
      </c>
      <c r="DT499" s="166" t="str">
        <f t="shared" si="361"/>
        <v>C</v>
      </c>
      <c r="DU499" s="167">
        <f t="shared" si="362"/>
        <v>3</v>
      </c>
      <c r="DV499" s="153" t="str">
        <f>VLOOKUP(M499,'Data Master kondisi'!$O$3:$P$11,2,FALSE)</f>
        <v>Z</v>
      </c>
      <c r="DW499" s="153">
        <f>LOOKUP(DV499,{"X","X","X","Y","Y","Y","Z","Z","Z"},{6,6,6,4,4,4,2,2,2})</f>
        <v>2</v>
      </c>
      <c r="DX499" s="153">
        <f t="shared" si="341"/>
        <v>1</v>
      </c>
      <c r="DY499" s="153">
        <f t="shared" si="363"/>
        <v>6</v>
      </c>
      <c r="DZ499" s="153" t="str">
        <f>VLOOKUP(G499,'Data Master class'!$A$5:$D$12,3,FALSE)</f>
        <v>B</v>
      </c>
      <c r="EA499" s="160" t="str">
        <f t="shared" si="364"/>
        <v>CUKUP</v>
      </c>
      <c r="EB499" s="156"/>
      <c r="EC499" s="153">
        <f>VLOOKUP(G499,'Data Master class'!$A$5:$D$12,2,FALSE)</f>
        <v>3</v>
      </c>
      <c r="ED499" s="153" t="str">
        <f>VLOOKUP(H499,'Data Master class'!$E$5:$G$6,3,FALSE)</f>
        <v>Y</v>
      </c>
      <c r="EE499" s="153">
        <f>VLOOKUP(H499,'Data Master class'!$E$5:$G$6,2,FALSE)</f>
        <v>1</v>
      </c>
      <c r="EF499" s="153">
        <f t="shared" si="365"/>
        <v>4</v>
      </c>
      <c r="EG499" s="153" t="str">
        <f t="shared" si="366"/>
        <v>CLASS 3</v>
      </c>
      <c r="EH499" s="153">
        <f t="shared" si="367"/>
        <v>10</v>
      </c>
      <c r="EI499" s="171"/>
      <c r="EJ499" s="441">
        <f t="shared" si="342"/>
        <v>1.0000000000000002</v>
      </c>
      <c r="EK499" s="441">
        <f t="shared" si="343"/>
        <v>1.5860328923216525E-16</v>
      </c>
      <c r="EL499" s="441">
        <f t="shared" si="344"/>
        <v>1</v>
      </c>
      <c r="EM499" s="442">
        <f t="shared" si="368"/>
        <v>0.66666666666666685</v>
      </c>
      <c r="EN499" s="443" t="str">
        <f t="shared" si="369"/>
        <v>BURUK</v>
      </c>
      <c r="EO499" s="195"/>
      <c r="EP499" s="196" t="e">
        <f>'2. SUHU &amp; FISIK TRAFO'!CY499</f>
        <v>#NAME?</v>
      </c>
      <c r="EQ499" s="168" t="e">
        <f t="shared" si="374"/>
        <v>#NAME?</v>
      </c>
      <c r="ER499" s="189" t="e">
        <f t="shared" si="370"/>
        <v>#NAME?</v>
      </c>
      <c r="ES499" s="195"/>
      <c r="ET499" s="447">
        <f t="shared" si="353"/>
        <v>0.98980000000000001</v>
      </c>
      <c r="EU499" s="447">
        <f t="shared" si="371"/>
        <v>0.7918400000000001</v>
      </c>
      <c r="EV499" s="448">
        <f t="shared" si="345"/>
        <v>0.98980000000000001</v>
      </c>
      <c r="EW499" s="449" t="str">
        <f t="shared" si="372"/>
        <v>BAIK</v>
      </c>
      <c r="EX499" s="721"/>
      <c r="EY499" s="447">
        <f t="shared" si="354"/>
        <v>2.3165999999999998</v>
      </c>
      <c r="EZ499" s="447">
        <f t="shared" si="346"/>
        <v>1.8532799999999998</v>
      </c>
      <c r="FA499" s="448">
        <f t="shared" si="355"/>
        <v>2.3165999999999998</v>
      </c>
      <c r="FB499" s="449" t="str">
        <f t="shared" si="347"/>
        <v>BAIK</v>
      </c>
      <c r="FC499" s="195"/>
      <c r="FD499" s="453">
        <f t="shared" si="348"/>
        <v>3</v>
      </c>
      <c r="FE499" s="454">
        <f t="shared" si="349"/>
        <v>144.50867052023122</v>
      </c>
      <c r="FF499" s="725">
        <f t="shared" si="350"/>
        <v>2.0760000000000001</v>
      </c>
      <c r="FG499" s="202" t="str">
        <f t="shared" si="373"/>
        <v>BAIK</v>
      </c>
    </row>
    <row r="500" spans="1:163">
      <c r="A500" s="347">
        <v>488</v>
      </c>
      <c r="B500" s="764" t="s">
        <v>2232</v>
      </c>
      <c r="C500" s="331" t="s">
        <v>2545</v>
      </c>
      <c r="D500" s="259" t="s">
        <v>2546</v>
      </c>
      <c r="E500" s="319" t="s">
        <v>2474</v>
      </c>
      <c r="F500" s="319" t="s">
        <v>2530</v>
      </c>
      <c r="G500" s="208" t="s">
        <v>206</v>
      </c>
      <c r="H500" s="214" t="s">
        <v>208</v>
      </c>
      <c r="I500" s="463" t="s">
        <v>2547</v>
      </c>
      <c r="J500" s="462" t="s">
        <v>2548</v>
      </c>
      <c r="K500" s="259" t="s">
        <v>315</v>
      </c>
      <c r="L500" s="259" t="s">
        <v>388</v>
      </c>
      <c r="M500" s="259">
        <v>100</v>
      </c>
      <c r="N500" s="259">
        <v>12034682</v>
      </c>
      <c r="O500" s="259">
        <v>2012</v>
      </c>
      <c r="P500" s="259" t="s">
        <v>316</v>
      </c>
      <c r="Q500" s="461">
        <v>0.77569444444444446</v>
      </c>
      <c r="R500" s="433">
        <v>44854</v>
      </c>
      <c r="S500" s="331" t="s">
        <v>318</v>
      </c>
      <c r="T500" s="331" t="s">
        <v>343</v>
      </c>
      <c r="U500" s="259">
        <v>3</v>
      </c>
      <c r="V500" s="259">
        <v>2</v>
      </c>
      <c r="W500" s="259">
        <v>3</v>
      </c>
      <c r="X500" s="259">
        <v>20000</v>
      </c>
      <c r="Y500" s="332">
        <v>404</v>
      </c>
      <c r="Z500" s="332">
        <v>403</v>
      </c>
      <c r="AA500" s="332">
        <v>401</v>
      </c>
      <c r="AB500" s="332">
        <v>232</v>
      </c>
      <c r="AC500" s="332">
        <v>232</v>
      </c>
      <c r="AD500" s="332">
        <v>232</v>
      </c>
      <c r="AE500" s="332">
        <v>52.4</v>
      </c>
      <c r="AF500" s="332">
        <v>48.5</v>
      </c>
      <c r="AG500" s="332">
        <v>51.4</v>
      </c>
      <c r="AH500" s="332">
        <v>29.7</v>
      </c>
      <c r="AI500" s="332">
        <v>33.1</v>
      </c>
      <c r="AJ500" s="332">
        <v>31.4</v>
      </c>
      <c r="AK500" s="332">
        <v>41.8</v>
      </c>
      <c r="AL500" s="332">
        <v>21.8</v>
      </c>
      <c r="AM500" s="332">
        <v>20.8</v>
      </c>
      <c r="AN500" s="332">
        <v>14.8</v>
      </c>
      <c r="AO500" s="332">
        <v>11.1</v>
      </c>
      <c r="AP500" s="332">
        <v>12</v>
      </c>
      <c r="AQ500" s="332"/>
      <c r="AR500" s="332"/>
      <c r="AS500" s="332"/>
      <c r="AT500" s="332"/>
      <c r="AU500" s="332"/>
      <c r="AV500" s="332"/>
      <c r="AW500" s="332"/>
      <c r="AX500" s="332"/>
      <c r="AY500" s="332">
        <v>0.86</v>
      </c>
      <c r="AZ500" s="332">
        <v>0.86</v>
      </c>
      <c r="BA500" s="332">
        <v>0.86</v>
      </c>
      <c r="BB500" s="261">
        <v>396</v>
      </c>
      <c r="BC500" s="261">
        <v>395</v>
      </c>
      <c r="BD500" s="261">
        <v>395</v>
      </c>
      <c r="BE500" s="261">
        <v>228</v>
      </c>
      <c r="BF500" s="261">
        <v>228</v>
      </c>
      <c r="BG500" s="261">
        <v>227</v>
      </c>
      <c r="BH500" s="261">
        <v>36.1</v>
      </c>
      <c r="BI500" s="261">
        <v>34.4</v>
      </c>
      <c r="BJ500" s="261">
        <v>30.5</v>
      </c>
      <c r="BK500" s="261">
        <v>9.1</v>
      </c>
      <c r="BL500" s="261">
        <v>29.3</v>
      </c>
      <c r="BM500" s="261">
        <v>21.1</v>
      </c>
      <c r="BN500" s="261">
        <v>22.9</v>
      </c>
      <c r="BO500" s="261">
        <v>10.6</v>
      </c>
      <c r="BP500" s="261">
        <v>6.5</v>
      </c>
      <c r="BQ500" s="261">
        <v>15.1</v>
      </c>
      <c r="BR500" s="261">
        <v>8.5</v>
      </c>
      <c r="BS500" s="261">
        <v>10.8</v>
      </c>
      <c r="BT500" s="261"/>
      <c r="BU500" s="261"/>
      <c r="BV500" s="261"/>
      <c r="BW500" s="261"/>
      <c r="BX500" s="261"/>
      <c r="BY500" s="261"/>
      <c r="BZ500" s="261"/>
      <c r="CA500" s="261"/>
      <c r="CB500" s="261">
        <v>0.87</v>
      </c>
      <c r="CC500" s="261">
        <v>0.88</v>
      </c>
      <c r="CD500" s="261">
        <v>0.86</v>
      </c>
      <c r="CE500" s="333"/>
      <c r="CF500" s="333"/>
      <c r="CG500" s="333"/>
      <c r="CH500" s="333"/>
      <c r="CI500" s="333"/>
      <c r="CJ500" s="333"/>
      <c r="CK500" s="333"/>
      <c r="CL500" s="333"/>
      <c r="CM500" s="333"/>
      <c r="CN500" s="333"/>
      <c r="CO500" s="333"/>
      <c r="CP500" s="333"/>
      <c r="CQ500" s="333"/>
      <c r="CR500" s="333"/>
      <c r="CS500" s="333"/>
      <c r="CT500" s="333"/>
      <c r="CU500" s="333"/>
      <c r="CV500" s="333"/>
      <c r="CW500" s="333"/>
      <c r="CX500" s="333"/>
      <c r="CY500" s="333"/>
      <c r="CZ500" s="333"/>
      <c r="DA500" s="333"/>
      <c r="DB500" s="374"/>
      <c r="DC500" s="154"/>
      <c r="DD500" s="179">
        <f t="shared" si="333"/>
        <v>143.55165945718332</v>
      </c>
      <c r="DE500" s="179">
        <f t="shared" si="334"/>
        <v>36.502538666666666</v>
      </c>
      <c r="DF500" s="179">
        <f t="shared" si="335"/>
        <v>33.785746666666668</v>
      </c>
      <c r="DG500" s="179">
        <f t="shared" si="336"/>
        <v>35.805925333333334</v>
      </c>
      <c r="DH500" s="180">
        <f t="shared" si="337"/>
        <v>52.4</v>
      </c>
      <c r="DI500" s="181">
        <f t="shared" si="356"/>
        <v>0</v>
      </c>
      <c r="DJ500" s="182">
        <f t="shared" si="351"/>
        <v>0</v>
      </c>
      <c r="DK500" s="182">
        <f t="shared" si="352"/>
        <v>1</v>
      </c>
      <c r="DL500" s="182">
        <f t="shared" si="357"/>
        <v>0</v>
      </c>
      <c r="DM500" s="182">
        <f t="shared" si="358"/>
        <v>0</v>
      </c>
      <c r="DN500" s="182">
        <f t="shared" si="359"/>
        <v>0</v>
      </c>
      <c r="DO500" s="182">
        <f t="shared" si="338"/>
        <v>1</v>
      </c>
      <c r="DP500" s="182">
        <f t="shared" si="339"/>
        <v>0</v>
      </c>
      <c r="DQ500" s="25">
        <f t="shared" si="340"/>
        <v>0</v>
      </c>
      <c r="DR500" s="169"/>
      <c r="DS500" s="166" t="str">
        <f t="shared" si="360"/>
        <v>A</v>
      </c>
      <c r="DT500" s="166" t="str">
        <f t="shared" si="361"/>
        <v>A</v>
      </c>
      <c r="DU500" s="167">
        <f t="shared" si="362"/>
        <v>1</v>
      </c>
      <c r="DV500" s="153" t="str">
        <f>VLOOKUP(M500,'Data Master kondisi'!$O$3:$P$11,2,FALSE)</f>
        <v>Z</v>
      </c>
      <c r="DW500" s="153">
        <f>LOOKUP(DV500,{"X","X","X","Y","Y","Y","Z","Z","Z"},{6,6,6,4,4,4,2,2,2})</f>
        <v>2</v>
      </c>
      <c r="DX500" s="153">
        <f t="shared" si="341"/>
        <v>1</v>
      </c>
      <c r="DY500" s="153">
        <f t="shared" si="363"/>
        <v>4</v>
      </c>
      <c r="DZ500" s="153" t="str">
        <f>VLOOKUP(G500,'Data Master class'!$A$5:$D$12,3,FALSE)</f>
        <v>B</v>
      </c>
      <c r="EA500" s="160" t="str">
        <f t="shared" si="364"/>
        <v>BAIK</v>
      </c>
      <c r="EB500" s="156"/>
      <c r="EC500" s="153">
        <f>VLOOKUP(G500,'Data Master class'!$A$5:$D$12,2,FALSE)</f>
        <v>3</v>
      </c>
      <c r="ED500" s="153" t="str">
        <f>VLOOKUP(H500,'Data Master class'!$E$5:$G$6,3,FALSE)</f>
        <v>X</v>
      </c>
      <c r="EE500" s="153">
        <f>VLOOKUP(H500,'Data Master class'!$E$5:$G$6,2,FALSE)</f>
        <v>2</v>
      </c>
      <c r="EF500" s="153">
        <f t="shared" si="365"/>
        <v>5</v>
      </c>
      <c r="EG500" s="153" t="str">
        <f t="shared" si="366"/>
        <v>CLASS 3</v>
      </c>
      <c r="EH500" s="153">
        <f t="shared" si="367"/>
        <v>9</v>
      </c>
      <c r="EI500" s="171"/>
      <c r="EJ500" s="441">
        <f t="shared" si="342"/>
        <v>3.2173342087984086E-2</v>
      </c>
      <c r="EK500" s="441">
        <f t="shared" si="343"/>
        <v>4.4648719632304774E-2</v>
      </c>
      <c r="EL500" s="441">
        <f t="shared" si="344"/>
        <v>1.2475377544320269E-2</v>
      </c>
      <c r="EM500" s="442">
        <f t="shared" si="368"/>
        <v>2.9765813088203041E-2</v>
      </c>
      <c r="EN500" s="443" t="str">
        <f t="shared" si="369"/>
        <v>BAIK</v>
      </c>
      <c r="EO500" s="195"/>
      <c r="EP500" s="196" t="e">
        <f>'2. SUHU &amp; FISIK TRAFO'!CY500</f>
        <v>#NAME?</v>
      </c>
      <c r="EQ500" s="168" t="e">
        <f t="shared" si="374"/>
        <v>#NAME?</v>
      </c>
      <c r="ER500" s="189" t="e">
        <f t="shared" si="370"/>
        <v>#NAME?</v>
      </c>
      <c r="ES500" s="195"/>
      <c r="ET500" s="447">
        <f t="shared" si="353"/>
        <v>35.333599999999997</v>
      </c>
      <c r="EU500" s="447">
        <f t="shared" si="371"/>
        <v>28.26688</v>
      </c>
      <c r="EV500" s="448">
        <f t="shared" si="345"/>
        <v>35.333599999999997</v>
      </c>
      <c r="EW500" s="449" t="str">
        <f t="shared" si="372"/>
        <v>BAIK</v>
      </c>
      <c r="EX500" s="721"/>
      <c r="EY500" s="447">
        <f t="shared" si="354"/>
        <v>22.997499999999999</v>
      </c>
      <c r="EZ500" s="447">
        <f t="shared" si="346"/>
        <v>18.398</v>
      </c>
      <c r="FA500" s="448">
        <f t="shared" si="355"/>
        <v>22.997499999999999</v>
      </c>
      <c r="FB500" s="449" t="str">
        <f t="shared" si="347"/>
        <v>BAIK</v>
      </c>
      <c r="FC500" s="195"/>
      <c r="FD500" s="453">
        <f t="shared" si="348"/>
        <v>29.7</v>
      </c>
      <c r="FE500" s="454">
        <f t="shared" si="349"/>
        <v>144.50867052023122</v>
      </c>
      <c r="FF500" s="725">
        <f t="shared" si="350"/>
        <v>20.552399999999999</v>
      </c>
      <c r="FG500" s="202" t="str">
        <f t="shared" si="373"/>
        <v>BURUK</v>
      </c>
    </row>
    <row r="501" spans="1:163">
      <c r="A501" s="347">
        <v>489</v>
      </c>
      <c r="B501" s="764" t="s">
        <v>2232</v>
      </c>
      <c r="C501" s="331" t="s">
        <v>2549</v>
      </c>
      <c r="D501" s="259" t="s">
        <v>2550</v>
      </c>
      <c r="E501" s="319" t="s">
        <v>2474</v>
      </c>
      <c r="F501" s="319" t="s">
        <v>2530</v>
      </c>
      <c r="G501" s="208" t="s">
        <v>206</v>
      </c>
      <c r="H501" s="214" t="s">
        <v>208</v>
      </c>
      <c r="I501" s="463" t="s">
        <v>2551</v>
      </c>
      <c r="J501" s="462" t="s">
        <v>2552</v>
      </c>
      <c r="K501" s="259" t="s">
        <v>341</v>
      </c>
      <c r="L501" s="259" t="s">
        <v>388</v>
      </c>
      <c r="M501" s="259">
        <v>100</v>
      </c>
      <c r="N501" s="259">
        <v>15069264</v>
      </c>
      <c r="O501" s="259">
        <v>2015</v>
      </c>
      <c r="P501" s="259" t="s">
        <v>316</v>
      </c>
      <c r="Q501" s="461">
        <v>0.78819444444444453</v>
      </c>
      <c r="R501" s="433">
        <v>44854</v>
      </c>
      <c r="S501" s="331" t="s">
        <v>318</v>
      </c>
      <c r="T501" s="331" t="s">
        <v>343</v>
      </c>
      <c r="U501" s="259">
        <v>4</v>
      </c>
      <c r="V501" s="259">
        <v>3</v>
      </c>
      <c r="W501" s="259">
        <v>3</v>
      </c>
      <c r="X501" s="259">
        <v>20000</v>
      </c>
      <c r="Y501" s="332">
        <v>405</v>
      </c>
      <c r="Z501" s="332">
        <v>406</v>
      </c>
      <c r="AA501" s="332">
        <v>406</v>
      </c>
      <c r="AB501" s="332">
        <v>233</v>
      </c>
      <c r="AC501" s="332">
        <v>233</v>
      </c>
      <c r="AD501" s="332">
        <v>234</v>
      </c>
      <c r="AE501" s="332">
        <v>22.4</v>
      </c>
      <c r="AF501" s="332">
        <v>21.2</v>
      </c>
      <c r="AG501" s="332">
        <v>4</v>
      </c>
      <c r="AH501" s="332">
        <v>15.2</v>
      </c>
      <c r="AI501" s="332">
        <v>14.1</v>
      </c>
      <c r="AJ501" s="332">
        <v>1.8</v>
      </c>
      <c r="AK501" s="332">
        <v>3.3</v>
      </c>
      <c r="AL501" s="332">
        <v>6.2</v>
      </c>
      <c r="AM501" s="332">
        <v>5.4</v>
      </c>
      <c r="AN501" s="332">
        <v>19.600000000000001</v>
      </c>
      <c r="AO501" s="332">
        <v>0</v>
      </c>
      <c r="AP501" s="332">
        <v>15.8</v>
      </c>
      <c r="AQ501" s="332"/>
      <c r="AR501" s="332"/>
      <c r="AS501" s="332"/>
      <c r="AT501" s="332"/>
      <c r="AU501" s="332">
        <v>2.5</v>
      </c>
      <c r="AV501" s="332">
        <v>0</v>
      </c>
      <c r="AW501" s="332">
        <v>0</v>
      </c>
      <c r="AX501" s="332">
        <v>0</v>
      </c>
      <c r="AY501" s="332">
        <v>0.86</v>
      </c>
      <c r="AZ501" s="332">
        <v>0.86</v>
      </c>
      <c r="BA501" s="332">
        <v>0.87</v>
      </c>
      <c r="BB501" s="261">
        <v>400</v>
      </c>
      <c r="BC501" s="261">
        <v>399</v>
      </c>
      <c r="BD501" s="261">
        <v>398</v>
      </c>
      <c r="BE501" s="261">
        <v>231</v>
      </c>
      <c r="BF501" s="261">
        <v>231</v>
      </c>
      <c r="BG501" s="261">
        <v>230</v>
      </c>
      <c r="BH501" s="261">
        <v>9.8000000000000007</v>
      </c>
      <c r="BI501" s="261">
        <v>11.3</v>
      </c>
      <c r="BJ501" s="261">
        <v>5.4</v>
      </c>
      <c r="BK501" s="261">
        <v>3.4</v>
      </c>
      <c r="BL501" s="261">
        <v>7.8</v>
      </c>
      <c r="BM501" s="261">
        <v>0.8</v>
      </c>
      <c r="BN501" s="261">
        <v>6</v>
      </c>
      <c r="BO501" s="261">
        <v>8.1</v>
      </c>
      <c r="BP501" s="261">
        <v>1.3</v>
      </c>
      <c r="BQ501" s="261">
        <v>12.2</v>
      </c>
      <c r="BR501" s="261">
        <v>0</v>
      </c>
      <c r="BS501" s="261">
        <v>11.7</v>
      </c>
      <c r="BT501" s="261"/>
      <c r="BU501" s="261"/>
      <c r="BV501" s="261"/>
      <c r="BW501" s="261"/>
      <c r="BX501" s="261">
        <v>0.7</v>
      </c>
      <c r="BY501" s="261">
        <v>0</v>
      </c>
      <c r="BZ501" s="261">
        <v>0</v>
      </c>
      <c r="CA501" s="261">
        <v>0</v>
      </c>
      <c r="CB501" s="261">
        <v>0.86</v>
      </c>
      <c r="CC501" s="261">
        <v>0.86</v>
      </c>
      <c r="CD501" s="261">
        <v>0.85</v>
      </c>
      <c r="CE501" s="333"/>
      <c r="CF501" s="333"/>
      <c r="CG501" s="333"/>
      <c r="CH501" s="333"/>
      <c r="CI501" s="333"/>
      <c r="CJ501" s="333"/>
      <c r="CK501" s="333"/>
      <c r="CL501" s="333"/>
      <c r="CM501" s="333"/>
      <c r="CN501" s="333"/>
      <c r="CO501" s="333"/>
      <c r="CP501" s="333"/>
      <c r="CQ501" s="333"/>
      <c r="CR501" s="333"/>
      <c r="CS501" s="333"/>
      <c r="CT501" s="333"/>
      <c r="CU501" s="333"/>
      <c r="CV501" s="333"/>
      <c r="CW501" s="333"/>
      <c r="CX501" s="333"/>
      <c r="CY501" s="333"/>
      <c r="CZ501" s="333"/>
      <c r="DA501" s="333"/>
      <c r="DB501" s="374"/>
      <c r="DC501" s="154"/>
      <c r="DD501" s="179">
        <f t="shared" si="333"/>
        <v>142.49006131822304</v>
      </c>
      <c r="DE501" s="179">
        <f t="shared" si="334"/>
        <v>15.720394666666667</v>
      </c>
      <c r="DF501" s="179">
        <f t="shared" si="335"/>
        <v>14.878230666666667</v>
      </c>
      <c r="DG501" s="179">
        <f t="shared" si="336"/>
        <v>2.8072133333333338</v>
      </c>
      <c r="DH501" s="180">
        <f t="shared" si="337"/>
        <v>22.4</v>
      </c>
      <c r="DI501" s="181">
        <f t="shared" si="356"/>
        <v>0</v>
      </c>
      <c r="DJ501" s="182">
        <f t="shared" si="351"/>
        <v>1</v>
      </c>
      <c r="DK501" s="182">
        <f t="shared" si="352"/>
        <v>0</v>
      </c>
      <c r="DL501" s="182">
        <f t="shared" si="357"/>
        <v>0</v>
      </c>
      <c r="DM501" s="182">
        <f t="shared" si="358"/>
        <v>0</v>
      </c>
      <c r="DN501" s="182">
        <f t="shared" si="359"/>
        <v>0</v>
      </c>
      <c r="DO501" s="182">
        <f t="shared" si="338"/>
        <v>1</v>
      </c>
      <c r="DP501" s="182">
        <f t="shared" si="339"/>
        <v>0</v>
      </c>
      <c r="DQ501" s="25">
        <f t="shared" si="340"/>
        <v>0</v>
      </c>
      <c r="DR501" s="169"/>
      <c r="DS501" s="166" t="str">
        <f t="shared" si="360"/>
        <v>A</v>
      </c>
      <c r="DT501" s="166" t="str">
        <f t="shared" si="361"/>
        <v>C</v>
      </c>
      <c r="DU501" s="167">
        <f t="shared" si="362"/>
        <v>3</v>
      </c>
      <c r="DV501" s="153" t="str">
        <f>VLOOKUP(M501,'Data Master kondisi'!$O$3:$P$11,2,FALSE)</f>
        <v>Z</v>
      </c>
      <c r="DW501" s="153">
        <f>LOOKUP(DV501,{"X","X","X","Y","Y","Y","Z","Z","Z"},{6,6,6,4,4,4,2,2,2})</f>
        <v>2</v>
      </c>
      <c r="DX501" s="153">
        <f t="shared" si="341"/>
        <v>1</v>
      </c>
      <c r="DY501" s="153">
        <f t="shared" si="363"/>
        <v>6</v>
      </c>
      <c r="DZ501" s="153" t="str">
        <f>VLOOKUP(G501,'Data Master class'!$A$5:$D$12,3,FALSE)</f>
        <v>B</v>
      </c>
      <c r="EA501" s="160" t="str">
        <f t="shared" si="364"/>
        <v>CUKUP</v>
      </c>
      <c r="EB501" s="156"/>
      <c r="EC501" s="153">
        <f>VLOOKUP(G501,'Data Master class'!$A$5:$D$12,2,FALSE)</f>
        <v>3</v>
      </c>
      <c r="ED501" s="153" t="str">
        <f>VLOOKUP(H501,'Data Master class'!$E$5:$G$6,3,FALSE)</f>
        <v>X</v>
      </c>
      <c r="EE501" s="153">
        <f>VLOOKUP(H501,'Data Master class'!$E$5:$G$6,2,FALSE)</f>
        <v>2</v>
      </c>
      <c r="EF501" s="153">
        <f t="shared" si="365"/>
        <v>5</v>
      </c>
      <c r="EG501" s="153" t="str">
        <f t="shared" si="366"/>
        <v>CLASS 3</v>
      </c>
      <c r="EH501" s="153">
        <f t="shared" si="367"/>
        <v>11</v>
      </c>
      <c r="EI501" s="171"/>
      <c r="EJ501" s="441">
        <f t="shared" si="342"/>
        <v>0.41176470588235298</v>
      </c>
      <c r="EK501" s="441">
        <f t="shared" si="343"/>
        <v>0.33613445378151269</v>
      </c>
      <c r="EL501" s="441">
        <f t="shared" si="344"/>
        <v>0.74789915966386555</v>
      </c>
      <c r="EM501" s="442">
        <f t="shared" si="368"/>
        <v>0.49859943977591037</v>
      </c>
      <c r="EN501" s="443" t="str">
        <f t="shared" si="369"/>
        <v>BURUK</v>
      </c>
      <c r="EO501" s="195"/>
      <c r="EP501" s="196" t="e">
        <f>'2. SUHU &amp; FISIK TRAFO'!CY501</f>
        <v>#NAME?</v>
      </c>
      <c r="EQ501" s="168" t="e">
        <f t="shared" si="374"/>
        <v>#NAME?</v>
      </c>
      <c r="ER501" s="189" t="e">
        <f t="shared" si="370"/>
        <v>#NAME?</v>
      </c>
      <c r="ES501" s="195"/>
      <c r="ET501" s="447">
        <f t="shared" si="353"/>
        <v>11.094799999999999</v>
      </c>
      <c r="EU501" s="447">
        <f t="shared" si="371"/>
        <v>8.8758400000000002</v>
      </c>
      <c r="EV501" s="448">
        <f t="shared" si="345"/>
        <v>11.094799999999999</v>
      </c>
      <c r="EW501" s="449" t="str">
        <f t="shared" si="372"/>
        <v>BAIK</v>
      </c>
      <c r="EX501" s="721"/>
      <c r="EY501" s="447">
        <f t="shared" si="354"/>
        <v>6.1161000000000003</v>
      </c>
      <c r="EZ501" s="447">
        <f t="shared" si="346"/>
        <v>4.8928800000000008</v>
      </c>
      <c r="FA501" s="448">
        <f t="shared" si="355"/>
        <v>6.1161000000000003</v>
      </c>
      <c r="FB501" s="449" t="str">
        <f t="shared" si="347"/>
        <v>BAIK</v>
      </c>
      <c r="FC501" s="195"/>
      <c r="FD501" s="453">
        <f t="shared" si="348"/>
        <v>15.2</v>
      </c>
      <c r="FE501" s="454">
        <f t="shared" si="349"/>
        <v>144.50867052023122</v>
      </c>
      <c r="FF501" s="725">
        <f t="shared" si="350"/>
        <v>10.518399999999998</v>
      </c>
      <c r="FG501" s="202" t="str">
        <f t="shared" si="373"/>
        <v>CUKUP</v>
      </c>
    </row>
    <row r="502" spans="1:163">
      <c r="A502" s="347">
        <v>490</v>
      </c>
      <c r="B502" s="764" t="s">
        <v>2232</v>
      </c>
      <c r="C502" s="331" t="s">
        <v>2553</v>
      </c>
      <c r="D502" s="259" t="s">
        <v>2550</v>
      </c>
      <c r="E502" s="319" t="s">
        <v>2474</v>
      </c>
      <c r="F502" s="319" t="s">
        <v>2530</v>
      </c>
      <c r="G502" s="208" t="s">
        <v>206</v>
      </c>
      <c r="H502" s="214" t="s">
        <v>209</v>
      </c>
      <c r="I502" s="463" t="s">
        <v>2554</v>
      </c>
      <c r="J502" s="462" t="s">
        <v>2555</v>
      </c>
      <c r="K502" s="259" t="s">
        <v>315</v>
      </c>
      <c r="L502" s="259" t="s">
        <v>388</v>
      </c>
      <c r="M502" s="259">
        <v>100</v>
      </c>
      <c r="N502" s="259">
        <v>15069813</v>
      </c>
      <c r="O502" s="259">
        <v>2015</v>
      </c>
      <c r="P502" s="259" t="s">
        <v>316</v>
      </c>
      <c r="Q502" s="461">
        <v>0.8041666666666667</v>
      </c>
      <c r="R502" s="433">
        <v>44854</v>
      </c>
      <c r="S502" s="331" t="s">
        <v>318</v>
      </c>
      <c r="T502" s="331" t="s">
        <v>343</v>
      </c>
      <c r="U502" s="259">
        <v>2</v>
      </c>
      <c r="V502" s="259">
        <v>2</v>
      </c>
      <c r="W502" s="259">
        <v>3</v>
      </c>
      <c r="X502" s="259">
        <v>20000</v>
      </c>
      <c r="Y502" s="332">
        <v>403</v>
      </c>
      <c r="Z502" s="332">
        <v>401</v>
      </c>
      <c r="AA502" s="332">
        <v>403</v>
      </c>
      <c r="AB502" s="332">
        <v>232</v>
      </c>
      <c r="AC502" s="332">
        <v>232</v>
      </c>
      <c r="AD502" s="332">
        <v>231</v>
      </c>
      <c r="AE502" s="332">
        <v>76.900000000000006</v>
      </c>
      <c r="AF502" s="332">
        <v>74.5</v>
      </c>
      <c r="AG502" s="332">
        <v>95</v>
      </c>
      <c r="AH502" s="332">
        <v>50.1</v>
      </c>
      <c r="AI502" s="332">
        <v>29.2</v>
      </c>
      <c r="AJ502" s="332">
        <v>25.9</v>
      </c>
      <c r="AK502" s="332">
        <v>26.6</v>
      </c>
      <c r="AL502" s="332">
        <v>17.899999999999999</v>
      </c>
      <c r="AM502" s="332">
        <v>47.1</v>
      </c>
      <c r="AN502" s="332">
        <v>52.4</v>
      </c>
      <c r="AO502" s="332">
        <v>67.400000000000006</v>
      </c>
      <c r="AP502" s="332">
        <v>31.5</v>
      </c>
      <c r="AQ502" s="332"/>
      <c r="AR502" s="332"/>
      <c r="AS502" s="332"/>
      <c r="AT502" s="332"/>
      <c r="AU502" s="332"/>
      <c r="AV502" s="332"/>
      <c r="AW502" s="332"/>
      <c r="AX502" s="332"/>
      <c r="AY502" s="332">
        <v>0.87</v>
      </c>
      <c r="AZ502" s="332">
        <v>0.87</v>
      </c>
      <c r="BA502" s="332">
        <v>0.86</v>
      </c>
      <c r="BB502" s="261">
        <v>399</v>
      </c>
      <c r="BC502" s="261">
        <v>399</v>
      </c>
      <c r="BD502" s="261">
        <v>400</v>
      </c>
      <c r="BE502" s="261">
        <v>230</v>
      </c>
      <c r="BF502" s="261">
        <v>231</v>
      </c>
      <c r="BG502" s="261">
        <v>230</v>
      </c>
      <c r="BH502" s="261">
        <v>59</v>
      </c>
      <c r="BI502" s="261">
        <v>67.400000000000006</v>
      </c>
      <c r="BJ502" s="261">
        <v>57.1</v>
      </c>
      <c r="BK502" s="261">
        <v>20.399999999999999</v>
      </c>
      <c r="BL502" s="261">
        <v>19.5</v>
      </c>
      <c r="BM502" s="261">
        <v>22.8</v>
      </c>
      <c r="BN502" s="261">
        <v>18.100000000000001</v>
      </c>
      <c r="BO502" s="261">
        <v>6.8</v>
      </c>
      <c r="BP502" s="261">
        <v>41.2</v>
      </c>
      <c r="BQ502" s="261">
        <v>29.3</v>
      </c>
      <c r="BR502" s="261">
        <v>36.799999999999997</v>
      </c>
      <c r="BS502" s="261">
        <v>13.4</v>
      </c>
      <c r="BT502" s="261"/>
      <c r="BU502" s="261"/>
      <c r="BV502" s="261"/>
      <c r="BW502" s="261"/>
      <c r="BX502" s="261"/>
      <c r="BY502" s="261"/>
      <c r="BZ502" s="261"/>
      <c r="CA502" s="261"/>
      <c r="CB502" s="261">
        <v>0.86</v>
      </c>
      <c r="CC502" s="261">
        <v>0.88</v>
      </c>
      <c r="CD502" s="261">
        <v>0.86</v>
      </c>
      <c r="CE502" s="333"/>
      <c r="CF502" s="333"/>
      <c r="CG502" s="333"/>
      <c r="CH502" s="333"/>
      <c r="CI502" s="333"/>
      <c r="CJ502" s="333"/>
      <c r="CK502" s="333"/>
      <c r="CL502" s="333"/>
      <c r="CM502" s="333"/>
      <c r="CN502" s="333"/>
      <c r="CO502" s="333"/>
      <c r="CP502" s="333"/>
      <c r="CQ502" s="333"/>
      <c r="CR502" s="333"/>
      <c r="CS502" s="333"/>
      <c r="CT502" s="333"/>
      <c r="CU502" s="333"/>
      <c r="CV502" s="333"/>
      <c r="CW502" s="333"/>
      <c r="CX502" s="333"/>
      <c r="CY502" s="333"/>
      <c r="CZ502" s="333"/>
      <c r="DA502" s="333"/>
      <c r="DB502" s="374"/>
      <c r="DC502" s="154"/>
      <c r="DD502" s="179">
        <f t="shared" si="333"/>
        <v>143.67059206650993</v>
      </c>
      <c r="DE502" s="179">
        <f t="shared" si="334"/>
        <v>53.525219666666665</v>
      </c>
      <c r="DF502" s="179">
        <f t="shared" si="335"/>
        <v>51.854731666666666</v>
      </c>
      <c r="DG502" s="179">
        <f t="shared" si="336"/>
        <v>66.123483333333326</v>
      </c>
      <c r="DH502" s="180">
        <f t="shared" si="337"/>
        <v>95</v>
      </c>
      <c r="DI502" s="181">
        <f t="shared" si="356"/>
        <v>0</v>
      </c>
      <c r="DJ502" s="182">
        <f t="shared" si="351"/>
        <v>0</v>
      </c>
      <c r="DK502" s="182">
        <f t="shared" si="352"/>
        <v>0</v>
      </c>
      <c r="DL502" s="182">
        <f t="shared" si="357"/>
        <v>1</v>
      </c>
      <c r="DM502" s="182">
        <f t="shared" si="358"/>
        <v>0</v>
      </c>
      <c r="DN502" s="182">
        <f t="shared" si="359"/>
        <v>0</v>
      </c>
      <c r="DO502" s="182">
        <f t="shared" si="338"/>
        <v>0</v>
      </c>
      <c r="DP502" s="182">
        <f t="shared" si="339"/>
        <v>1</v>
      </c>
      <c r="DQ502" s="25">
        <f t="shared" si="340"/>
        <v>0</v>
      </c>
      <c r="DR502" s="169"/>
      <c r="DS502" s="166" t="str">
        <f t="shared" si="360"/>
        <v>A</v>
      </c>
      <c r="DT502" s="166" t="str">
        <f t="shared" si="361"/>
        <v>A</v>
      </c>
      <c r="DU502" s="167">
        <f t="shared" si="362"/>
        <v>1</v>
      </c>
      <c r="DV502" s="153" t="str">
        <f>VLOOKUP(M502,'Data Master kondisi'!$O$3:$P$11,2,FALSE)</f>
        <v>Z</v>
      </c>
      <c r="DW502" s="153">
        <f>LOOKUP(DV502,{"X","X","X","Y","Y","Y","Z","Z","Z"},{6,6,6,4,4,4,2,2,2})</f>
        <v>2</v>
      </c>
      <c r="DX502" s="153">
        <f t="shared" si="341"/>
        <v>1</v>
      </c>
      <c r="DY502" s="153">
        <f t="shared" si="363"/>
        <v>4</v>
      </c>
      <c r="DZ502" s="153" t="str">
        <f>VLOOKUP(G502,'Data Master class'!$A$5:$D$12,3,FALSE)</f>
        <v>B</v>
      </c>
      <c r="EA502" s="160" t="str">
        <f t="shared" si="364"/>
        <v>BAIK</v>
      </c>
      <c r="EB502" s="156"/>
      <c r="EC502" s="153">
        <f>VLOOKUP(G502,'Data Master class'!$A$5:$D$12,2,FALSE)</f>
        <v>3</v>
      </c>
      <c r="ED502" s="153" t="str">
        <f>VLOOKUP(H502,'Data Master class'!$E$5:$G$6,3,FALSE)</f>
        <v>Y</v>
      </c>
      <c r="EE502" s="153">
        <f>VLOOKUP(H502,'Data Master class'!$E$5:$G$6,2,FALSE)</f>
        <v>1</v>
      </c>
      <c r="EF502" s="153">
        <f t="shared" si="365"/>
        <v>4</v>
      </c>
      <c r="EG502" s="153" t="str">
        <f t="shared" si="366"/>
        <v>CLASS 3</v>
      </c>
      <c r="EH502" s="153">
        <f t="shared" si="367"/>
        <v>8</v>
      </c>
      <c r="EI502" s="171"/>
      <c r="EJ502" s="441">
        <f t="shared" si="342"/>
        <v>6.3717532467532478E-2</v>
      </c>
      <c r="EK502" s="441">
        <f t="shared" si="343"/>
        <v>9.2938311688311764E-2</v>
      </c>
      <c r="EL502" s="441">
        <f t="shared" si="344"/>
        <v>0.15665584415584408</v>
      </c>
      <c r="EM502" s="442">
        <f t="shared" si="368"/>
        <v>0.10443722943722944</v>
      </c>
      <c r="EN502" s="443" t="str">
        <f t="shared" si="369"/>
        <v>CUKUP</v>
      </c>
      <c r="EO502" s="195"/>
      <c r="EP502" s="196" t="e">
        <f>'2. SUHU &amp; FISIK TRAFO'!CY502</f>
        <v>#NAME?</v>
      </c>
      <c r="EQ502" s="168" t="e">
        <f t="shared" si="374"/>
        <v>#NAME?</v>
      </c>
      <c r="ER502" s="189" t="e">
        <f t="shared" si="370"/>
        <v>#NAME?</v>
      </c>
      <c r="ES502" s="195"/>
      <c r="ET502" s="447">
        <f t="shared" si="353"/>
        <v>57.069800000000001</v>
      </c>
      <c r="EU502" s="447">
        <f t="shared" si="371"/>
        <v>45.655840000000005</v>
      </c>
      <c r="EV502" s="448">
        <f t="shared" si="345"/>
        <v>57.069800000000001</v>
      </c>
      <c r="EW502" s="449" t="str">
        <f t="shared" si="372"/>
        <v>BAIK</v>
      </c>
      <c r="EX502" s="721"/>
      <c r="EY502" s="447">
        <f t="shared" si="354"/>
        <v>42.272400000000005</v>
      </c>
      <c r="EZ502" s="447">
        <f t="shared" si="346"/>
        <v>33.817920000000008</v>
      </c>
      <c r="FA502" s="448">
        <f t="shared" si="355"/>
        <v>42.272400000000005</v>
      </c>
      <c r="FB502" s="449" t="str">
        <f t="shared" si="347"/>
        <v>BAIK</v>
      </c>
      <c r="FC502" s="195"/>
      <c r="FD502" s="453">
        <f t="shared" si="348"/>
        <v>50.1</v>
      </c>
      <c r="FE502" s="454">
        <f t="shared" si="349"/>
        <v>144.50867052023122</v>
      </c>
      <c r="FF502" s="725">
        <f t="shared" si="350"/>
        <v>34.669200000000004</v>
      </c>
      <c r="FG502" s="202" t="str">
        <f t="shared" si="373"/>
        <v>BURUK</v>
      </c>
    </row>
    <row r="503" spans="1:163">
      <c r="A503" s="347">
        <v>491</v>
      </c>
      <c r="B503" s="764" t="s">
        <v>2232</v>
      </c>
      <c r="C503" s="331" t="s">
        <v>2556</v>
      </c>
      <c r="D503" s="259" t="s">
        <v>2516</v>
      </c>
      <c r="E503" s="319" t="s">
        <v>2474</v>
      </c>
      <c r="F503" s="319" t="s">
        <v>2557</v>
      </c>
      <c r="G503" s="208" t="s">
        <v>206</v>
      </c>
      <c r="H503" s="214" t="s">
        <v>208</v>
      </c>
      <c r="I503" s="463" t="s">
        <v>2558</v>
      </c>
      <c r="J503" s="462" t="s">
        <v>2559</v>
      </c>
      <c r="K503" s="259" t="s">
        <v>315</v>
      </c>
      <c r="L503" s="259" t="s">
        <v>414</v>
      </c>
      <c r="M503" s="259">
        <v>50</v>
      </c>
      <c r="N503" s="259">
        <v>101961055024</v>
      </c>
      <c r="O503" s="259">
        <v>2010</v>
      </c>
      <c r="P503" s="259" t="s">
        <v>316</v>
      </c>
      <c r="Q503" s="461">
        <v>0.78472222222222221</v>
      </c>
      <c r="R503" s="433">
        <v>44855</v>
      </c>
      <c r="S503" s="331" t="s">
        <v>318</v>
      </c>
      <c r="T503" s="331" t="s">
        <v>343</v>
      </c>
      <c r="U503" s="259">
        <v>2</v>
      </c>
      <c r="V503" s="259">
        <v>2</v>
      </c>
      <c r="W503" s="259">
        <v>3</v>
      </c>
      <c r="X503" s="259">
        <v>20000</v>
      </c>
      <c r="Y503" s="332">
        <v>402</v>
      </c>
      <c r="Z503" s="332">
        <v>402</v>
      </c>
      <c r="AA503" s="332">
        <v>403</v>
      </c>
      <c r="AB503" s="332">
        <v>231</v>
      </c>
      <c r="AC503" s="332">
        <v>232</v>
      </c>
      <c r="AD503" s="332">
        <v>229</v>
      </c>
      <c r="AE503" s="332">
        <v>56.9</v>
      </c>
      <c r="AF503" s="332">
        <v>40.200000000000003</v>
      </c>
      <c r="AG503" s="332">
        <v>34.6</v>
      </c>
      <c r="AH503" s="332">
        <v>25.8</v>
      </c>
      <c r="AI503" s="332">
        <v>31.1</v>
      </c>
      <c r="AJ503" s="332">
        <v>29.1</v>
      </c>
      <c r="AK503" s="332">
        <v>23.3</v>
      </c>
      <c r="AL503" s="332">
        <v>18.2</v>
      </c>
      <c r="AM503" s="332">
        <v>13.3</v>
      </c>
      <c r="AN503" s="332">
        <v>10</v>
      </c>
      <c r="AO503" s="332">
        <v>8</v>
      </c>
      <c r="AP503" s="332">
        <v>6.6</v>
      </c>
      <c r="AQ503" s="332"/>
      <c r="AR503" s="332"/>
      <c r="AS503" s="332"/>
      <c r="AT503" s="332"/>
      <c r="AU503" s="332"/>
      <c r="AV503" s="332"/>
      <c r="AW503" s="332"/>
      <c r="AX503" s="332"/>
      <c r="AY503" s="332">
        <v>0.87</v>
      </c>
      <c r="AZ503" s="332">
        <v>0.88</v>
      </c>
      <c r="BA503" s="332">
        <v>0.85</v>
      </c>
      <c r="BB503" s="261">
        <v>405</v>
      </c>
      <c r="BC503" s="261">
        <v>403</v>
      </c>
      <c r="BD503" s="261">
        <v>404</v>
      </c>
      <c r="BE503" s="261">
        <v>233</v>
      </c>
      <c r="BF503" s="261">
        <v>233</v>
      </c>
      <c r="BG503" s="261">
        <v>232</v>
      </c>
      <c r="BH503" s="261">
        <v>20.7</v>
      </c>
      <c r="BI503" s="261">
        <v>25.1</v>
      </c>
      <c r="BJ503" s="261">
        <v>25.4</v>
      </c>
      <c r="BK503" s="261">
        <v>9.6999999999999993</v>
      </c>
      <c r="BL503" s="261">
        <v>16.600000000000001</v>
      </c>
      <c r="BM503" s="261">
        <v>18.7</v>
      </c>
      <c r="BN503" s="261">
        <v>17.899999999999999</v>
      </c>
      <c r="BO503" s="261">
        <v>6.4</v>
      </c>
      <c r="BP503" s="261">
        <v>5.6</v>
      </c>
      <c r="BQ503" s="261">
        <v>6.7</v>
      </c>
      <c r="BR503" s="261">
        <v>7.1</v>
      </c>
      <c r="BS503" s="261">
        <v>5.6</v>
      </c>
      <c r="BT503" s="261"/>
      <c r="BU503" s="261"/>
      <c r="BV503" s="261"/>
      <c r="BW503" s="261"/>
      <c r="BX503" s="261"/>
      <c r="BY503" s="261"/>
      <c r="BZ503" s="261"/>
      <c r="CA503" s="261"/>
      <c r="CB503" s="261">
        <v>0.88</v>
      </c>
      <c r="CC503" s="261">
        <v>0.88</v>
      </c>
      <c r="CD503" s="261">
        <v>0.87</v>
      </c>
      <c r="CE503" s="333"/>
      <c r="CF503" s="333"/>
      <c r="CG503" s="333"/>
      <c r="CH503" s="333"/>
      <c r="CI503" s="333"/>
      <c r="CJ503" s="333"/>
      <c r="CK503" s="333"/>
      <c r="CL503" s="333"/>
      <c r="CM503" s="333"/>
      <c r="CN503" s="333"/>
      <c r="CO503" s="333"/>
      <c r="CP503" s="333"/>
      <c r="CQ503" s="333"/>
      <c r="CR503" s="333"/>
      <c r="CS503" s="333"/>
      <c r="CT503" s="333"/>
      <c r="CU503" s="333"/>
      <c r="CV503" s="333"/>
      <c r="CW503" s="333"/>
      <c r="CX503" s="333"/>
      <c r="CY503" s="333"/>
      <c r="CZ503" s="333"/>
      <c r="DA503" s="333"/>
      <c r="DB503" s="374"/>
      <c r="DC503" s="154"/>
      <c r="DD503" s="179">
        <f t="shared" si="333"/>
        <v>71.835296033254963</v>
      </c>
      <c r="DE503" s="179">
        <f t="shared" si="334"/>
        <v>79.208972666666654</v>
      </c>
      <c r="DF503" s="179">
        <f t="shared" si="335"/>
        <v>55.961348000000001</v>
      </c>
      <c r="DG503" s="179">
        <f t="shared" si="336"/>
        <v>48.165737333333333</v>
      </c>
      <c r="DH503" s="180">
        <f t="shared" si="337"/>
        <v>56.9</v>
      </c>
      <c r="DI503" s="181">
        <f t="shared" si="356"/>
        <v>0</v>
      </c>
      <c r="DJ503" s="182">
        <f t="shared" si="351"/>
        <v>0</v>
      </c>
      <c r="DK503" s="182">
        <f t="shared" si="352"/>
        <v>0</v>
      </c>
      <c r="DL503" s="182">
        <f t="shared" si="357"/>
        <v>1</v>
      </c>
      <c r="DM503" s="182">
        <f t="shared" si="358"/>
        <v>0</v>
      </c>
      <c r="DN503" s="182">
        <f t="shared" si="359"/>
        <v>0</v>
      </c>
      <c r="DO503" s="182">
        <f t="shared" si="338"/>
        <v>0</v>
      </c>
      <c r="DP503" s="182">
        <f t="shared" si="339"/>
        <v>1</v>
      </c>
      <c r="DQ503" s="25">
        <f t="shared" si="340"/>
        <v>0</v>
      </c>
      <c r="DR503" s="169"/>
      <c r="DS503" s="166" t="str">
        <f t="shared" si="360"/>
        <v>B</v>
      </c>
      <c r="DT503" s="166" t="str">
        <f t="shared" si="361"/>
        <v>B</v>
      </c>
      <c r="DU503" s="167">
        <f t="shared" si="362"/>
        <v>5</v>
      </c>
      <c r="DV503" s="153" t="str">
        <f>VLOOKUP(M503,'Data Master kondisi'!$O$3:$P$11,2,FALSE)</f>
        <v>Z</v>
      </c>
      <c r="DW503" s="153">
        <f>LOOKUP(DV503,{"X","X","X","Y","Y","Y","Z","Z","Z"},{6,6,6,4,4,4,2,2,2})</f>
        <v>2</v>
      </c>
      <c r="DX503" s="153">
        <f t="shared" si="341"/>
        <v>1</v>
      </c>
      <c r="DY503" s="153">
        <f t="shared" si="363"/>
        <v>8</v>
      </c>
      <c r="DZ503" s="153" t="str">
        <f>VLOOKUP(G503,'Data Master class'!$A$5:$D$12,3,FALSE)</f>
        <v>B</v>
      </c>
      <c r="EA503" s="160" t="str">
        <f t="shared" si="364"/>
        <v>CUKUP</v>
      </c>
      <c r="EB503" s="156"/>
      <c r="EC503" s="153">
        <f>VLOOKUP(G503,'Data Master class'!$A$5:$D$12,2,FALSE)</f>
        <v>3</v>
      </c>
      <c r="ED503" s="153" t="str">
        <f>VLOOKUP(H503,'Data Master class'!$E$5:$G$6,3,FALSE)</f>
        <v>X</v>
      </c>
      <c r="EE503" s="153">
        <f>VLOOKUP(H503,'Data Master class'!$E$5:$G$6,2,FALSE)</f>
        <v>2</v>
      </c>
      <c r="EF503" s="153">
        <f t="shared" si="365"/>
        <v>5</v>
      </c>
      <c r="EG503" s="153" t="str">
        <f t="shared" si="366"/>
        <v>CLASS 3</v>
      </c>
      <c r="EH503" s="153">
        <f t="shared" si="367"/>
        <v>13</v>
      </c>
      <c r="EI503" s="171"/>
      <c r="EJ503" s="441">
        <f t="shared" si="342"/>
        <v>0.29612756264236906</v>
      </c>
      <c r="EK503" s="441">
        <f t="shared" si="343"/>
        <v>8.4282460136674162E-2</v>
      </c>
      <c r="EL503" s="441">
        <f t="shared" si="344"/>
        <v>0.21184510250569472</v>
      </c>
      <c r="EM503" s="442">
        <f t="shared" si="368"/>
        <v>0.19741837509491264</v>
      </c>
      <c r="EN503" s="443" t="str">
        <f t="shared" si="369"/>
        <v>CUKUP</v>
      </c>
      <c r="EO503" s="195"/>
      <c r="EP503" s="196" t="e">
        <f>'2. SUHU &amp; FISIK TRAFO'!CY503</f>
        <v>#NAME?</v>
      </c>
      <c r="EQ503" s="168" t="e">
        <f t="shared" si="374"/>
        <v>#NAME?</v>
      </c>
      <c r="ER503" s="189" t="e">
        <f t="shared" si="370"/>
        <v>#NAME?</v>
      </c>
      <c r="ES503" s="195"/>
      <c r="ET503" s="447">
        <f t="shared" si="353"/>
        <v>30.393700000000006</v>
      </c>
      <c r="EU503" s="447">
        <f t="shared" si="371"/>
        <v>24.314960000000006</v>
      </c>
      <c r="EV503" s="448">
        <f t="shared" si="345"/>
        <v>60.787400000000012</v>
      </c>
      <c r="EW503" s="449" t="str">
        <f t="shared" si="372"/>
        <v>CUKUP</v>
      </c>
      <c r="EX503" s="721"/>
      <c r="EY503" s="447">
        <f t="shared" si="354"/>
        <v>16.564199999999996</v>
      </c>
      <c r="EZ503" s="447">
        <f t="shared" si="346"/>
        <v>13.251359999999998</v>
      </c>
      <c r="FA503" s="448">
        <f t="shared" si="355"/>
        <v>33.128399999999992</v>
      </c>
      <c r="FB503" s="449" t="str">
        <f t="shared" si="347"/>
        <v>BAIK</v>
      </c>
      <c r="FC503" s="195"/>
      <c r="FD503" s="453">
        <f t="shared" si="348"/>
        <v>25.8</v>
      </c>
      <c r="FE503" s="454">
        <f t="shared" si="349"/>
        <v>72.25433526011561</v>
      </c>
      <c r="FF503" s="725">
        <f t="shared" si="350"/>
        <v>35.7072</v>
      </c>
      <c r="FG503" s="202" t="str">
        <f t="shared" si="373"/>
        <v>BURUK</v>
      </c>
    </row>
    <row r="504" spans="1:163">
      <c r="A504" s="347">
        <v>492</v>
      </c>
      <c r="B504" s="764" t="s">
        <v>2232</v>
      </c>
      <c r="C504" s="331" t="s">
        <v>2560</v>
      </c>
      <c r="D504" s="259" t="s">
        <v>2516</v>
      </c>
      <c r="E504" s="319" t="s">
        <v>2474</v>
      </c>
      <c r="F504" s="319" t="s">
        <v>2561</v>
      </c>
      <c r="G504" s="208" t="s">
        <v>206</v>
      </c>
      <c r="H504" s="214" t="s">
        <v>208</v>
      </c>
      <c r="I504" s="463" t="s">
        <v>2562</v>
      </c>
      <c r="J504" s="462" t="s">
        <v>2563</v>
      </c>
      <c r="K504" s="259" t="s">
        <v>341</v>
      </c>
      <c r="L504" s="259" t="s">
        <v>388</v>
      </c>
      <c r="M504" s="259">
        <v>100</v>
      </c>
      <c r="N504" s="259">
        <v>15069022</v>
      </c>
      <c r="O504" s="259">
        <v>2015</v>
      </c>
      <c r="P504" s="259" t="s">
        <v>316</v>
      </c>
      <c r="Q504" s="461">
        <v>0.76944444444444438</v>
      </c>
      <c r="R504" s="433">
        <v>44855</v>
      </c>
      <c r="S504" s="331" t="s">
        <v>318</v>
      </c>
      <c r="T504" s="331" t="s">
        <v>343</v>
      </c>
      <c r="U504" s="259">
        <v>4</v>
      </c>
      <c r="V504" s="259">
        <v>2</v>
      </c>
      <c r="W504" s="259">
        <v>3</v>
      </c>
      <c r="X504" s="259">
        <v>20000</v>
      </c>
      <c r="Y504" s="332">
        <v>408</v>
      </c>
      <c r="Z504" s="332">
        <v>407</v>
      </c>
      <c r="AA504" s="332">
        <v>407</v>
      </c>
      <c r="AB504" s="332">
        <v>235</v>
      </c>
      <c r="AC504" s="332">
        <v>235</v>
      </c>
      <c r="AD504" s="332">
        <v>234</v>
      </c>
      <c r="AE504" s="332">
        <v>46</v>
      </c>
      <c r="AF504" s="332">
        <v>47.8</v>
      </c>
      <c r="AG504" s="332">
        <v>25</v>
      </c>
      <c r="AH504" s="332">
        <v>26.9</v>
      </c>
      <c r="AI504" s="332"/>
      <c r="AJ504" s="332"/>
      <c r="AK504" s="332"/>
      <c r="AL504" s="332"/>
      <c r="AM504" s="332">
        <v>41.5</v>
      </c>
      <c r="AN504" s="332">
        <v>38.6</v>
      </c>
      <c r="AO504" s="332">
        <v>24</v>
      </c>
      <c r="AP504" s="332">
        <v>4.7</v>
      </c>
      <c r="AQ504" s="332"/>
      <c r="AR504" s="332"/>
      <c r="AS504" s="332"/>
      <c r="AT504" s="332"/>
      <c r="AU504" s="332">
        <v>2.6</v>
      </c>
      <c r="AV504" s="332">
        <v>7.8</v>
      </c>
      <c r="AW504" s="332">
        <v>1.7</v>
      </c>
      <c r="AX504" s="332">
        <v>11.1</v>
      </c>
      <c r="AY504" s="332">
        <v>0.87</v>
      </c>
      <c r="AZ504" s="332">
        <v>0.86</v>
      </c>
      <c r="BA504" s="332">
        <v>0.85</v>
      </c>
      <c r="BB504" s="261">
        <v>396</v>
      </c>
      <c r="BC504" s="261">
        <v>394</v>
      </c>
      <c r="BD504" s="261">
        <v>394</v>
      </c>
      <c r="BE504" s="261">
        <v>228</v>
      </c>
      <c r="BF504" s="261">
        <v>227</v>
      </c>
      <c r="BG504" s="261">
        <v>227</v>
      </c>
      <c r="BH504" s="261">
        <v>28.6</v>
      </c>
      <c r="BI504" s="261">
        <v>33.799999999999997</v>
      </c>
      <c r="BJ504" s="261">
        <v>23.2</v>
      </c>
      <c r="BK504" s="261">
        <v>9.8000000000000007</v>
      </c>
      <c r="BL504" s="261"/>
      <c r="BM504" s="261"/>
      <c r="BN504" s="261"/>
      <c r="BO504" s="261"/>
      <c r="BP504" s="261">
        <v>28.9</v>
      </c>
      <c r="BQ504" s="261">
        <v>27.8</v>
      </c>
      <c r="BR504" s="261">
        <v>22.4</v>
      </c>
      <c r="BS504" s="261">
        <v>2.5</v>
      </c>
      <c r="BT504" s="261"/>
      <c r="BU504" s="261"/>
      <c r="BV504" s="261"/>
      <c r="BW504" s="261"/>
      <c r="BX504" s="261">
        <v>1.7</v>
      </c>
      <c r="BY504" s="261">
        <v>5</v>
      </c>
      <c r="BZ504" s="261">
        <v>1</v>
      </c>
      <c r="CA504" s="261">
        <v>9.1999999999999993</v>
      </c>
      <c r="CB504" s="261">
        <v>0.85</v>
      </c>
      <c r="CC504" s="261">
        <v>0.87</v>
      </c>
      <c r="CD504" s="261">
        <v>0.87</v>
      </c>
      <c r="CE504" s="333"/>
      <c r="CF504" s="333"/>
      <c r="CG504" s="333"/>
      <c r="CH504" s="333"/>
      <c r="CI504" s="333"/>
      <c r="CJ504" s="333"/>
      <c r="CK504" s="333"/>
      <c r="CL504" s="333"/>
      <c r="CM504" s="333"/>
      <c r="CN504" s="333"/>
      <c r="CO504" s="333"/>
      <c r="CP504" s="333"/>
      <c r="CQ504" s="333"/>
      <c r="CR504" s="333"/>
      <c r="CS504" s="333"/>
      <c r="CT504" s="333"/>
      <c r="CU504" s="333"/>
      <c r="CV504" s="333"/>
      <c r="CW504" s="333"/>
      <c r="CX504" s="333"/>
      <c r="CY504" s="333"/>
      <c r="CZ504" s="333"/>
      <c r="DA504" s="333"/>
      <c r="DB504" s="374"/>
      <c r="DC504" s="154"/>
      <c r="DD504" s="179">
        <f t="shared" si="333"/>
        <v>141.90704142739563</v>
      </c>
      <c r="DE504" s="179">
        <f t="shared" si="334"/>
        <v>32.41558666666667</v>
      </c>
      <c r="DF504" s="179">
        <f t="shared" si="335"/>
        <v>33.684022666666664</v>
      </c>
      <c r="DG504" s="179">
        <f t="shared" si="336"/>
        <v>17.617166666666666</v>
      </c>
      <c r="DH504" s="180">
        <f t="shared" si="337"/>
        <v>47.8</v>
      </c>
      <c r="DI504" s="181">
        <f t="shared" si="356"/>
        <v>0</v>
      </c>
      <c r="DJ504" s="182">
        <f t="shared" si="351"/>
        <v>0</v>
      </c>
      <c r="DK504" s="182">
        <f t="shared" si="352"/>
        <v>1</v>
      </c>
      <c r="DL504" s="182">
        <f t="shared" si="357"/>
        <v>0</v>
      </c>
      <c r="DM504" s="182">
        <f t="shared" si="358"/>
        <v>0</v>
      </c>
      <c r="DN504" s="182">
        <f t="shared" si="359"/>
        <v>0</v>
      </c>
      <c r="DO504" s="182">
        <f t="shared" si="338"/>
        <v>1</v>
      </c>
      <c r="DP504" s="182">
        <f t="shared" si="339"/>
        <v>0</v>
      </c>
      <c r="DQ504" s="25">
        <f t="shared" si="340"/>
        <v>0</v>
      </c>
      <c r="DR504" s="169"/>
      <c r="DS504" s="166" t="str">
        <f t="shared" si="360"/>
        <v>A</v>
      </c>
      <c r="DT504" s="166" t="str">
        <f t="shared" si="361"/>
        <v>B</v>
      </c>
      <c r="DU504" s="167">
        <f t="shared" si="362"/>
        <v>2</v>
      </c>
      <c r="DV504" s="153" t="str">
        <f>VLOOKUP(M504,'Data Master kondisi'!$O$3:$P$11,2,FALSE)</f>
        <v>Z</v>
      </c>
      <c r="DW504" s="153">
        <f>LOOKUP(DV504,{"X","X","X","Y","Y","Y","Z","Z","Z"},{6,6,6,4,4,4,2,2,2})</f>
        <v>2</v>
      </c>
      <c r="DX504" s="153">
        <f t="shared" si="341"/>
        <v>1</v>
      </c>
      <c r="DY504" s="153">
        <f t="shared" si="363"/>
        <v>5</v>
      </c>
      <c r="DZ504" s="153" t="str">
        <f>VLOOKUP(G504,'Data Master class'!$A$5:$D$12,3,FALSE)</f>
        <v>B</v>
      </c>
      <c r="EA504" s="160" t="str">
        <f t="shared" si="364"/>
        <v>BAIK</v>
      </c>
      <c r="EB504" s="156"/>
      <c r="EC504" s="153">
        <f>VLOOKUP(G504,'Data Master class'!$A$5:$D$12,2,FALSE)</f>
        <v>3</v>
      </c>
      <c r="ED504" s="153" t="str">
        <f>VLOOKUP(H504,'Data Master class'!$E$5:$G$6,3,FALSE)</f>
        <v>X</v>
      </c>
      <c r="EE504" s="153">
        <f>VLOOKUP(H504,'Data Master class'!$E$5:$G$6,2,FALSE)</f>
        <v>2</v>
      </c>
      <c r="EF504" s="153">
        <f t="shared" si="365"/>
        <v>5</v>
      </c>
      <c r="EG504" s="153" t="str">
        <f t="shared" si="366"/>
        <v>CLASS 3</v>
      </c>
      <c r="EH504" s="153">
        <f t="shared" si="367"/>
        <v>10</v>
      </c>
      <c r="EI504" s="171"/>
      <c r="EJ504" s="441">
        <f t="shared" si="342"/>
        <v>0.16161616161616157</v>
      </c>
      <c r="EK504" s="441">
        <f t="shared" si="343"/>
        <v>0.20707070707070696</v>
      </c>
      <c r="EL504" s="441">
        <f t="shared" si="344"/>
        <v>0.36868686868686873</v>
      </c>
      <c r="EM504" s="442">
        <f t="shared" si="368"/>
        <v>0.24579124579124575</v>
      </c>
      <c r="EN504" s="443" t="str">
        <f t="shared" si="369"/>
        <v>KURANG</v>
      </c>
      <c r="EO504" s="195"/>
      <c r="EP504" s="196" t="e">
        <f>'2. SUHU &amp; FISIK TRAFO'!CY504</f>
        <v>#NAME?</v>
      </c>
      <c r="EQ504" s="168" t="e">
        <f t="shared" si="374"/>
        <v>#NAME?</v>
      </c>
      <c r="ER504" s="189" t="e">
        <f t="shared" si="370"/>
        <v>#NAME?</v>
      </c>
      <c r="ES504" s="195"/>
      <c r="ET504" s="447">
        <f t="shared" si="353"/>
        <v>27.893000000000001</v>
      </c>
      <c r="EU504" s="447">
        <f t="shared" si="371"/>
        <v>22.314400000000003</v>
      </c>
      <c r="EV504" s="448">
        <f t="shared" si="345"/>
        <v>27.893000000000001</v>
      </c>
      <c r="EW504" s="449" t="str">
        <f t="shared" si="372"/>
        <v>BAIK</v>
      </c>
      <c r="EX504" s="721"/>
      <c r="EY504" s="447">
        <f t="shared" si="354"/>
        <v>19.459800000000001</v>
      </c>
      <c r="EZ504" s="447">
        <f t="shared" si="346"/>
        <v>15.567840000000002</v>
      </c>
      <c r="FA504" s="448">
        <f t="shared" si="355"/>
        <v>19.459800000000001</v>
      </c>
      <c r="FB504" s="449" t="str">
        <f t="shared" si="347"/>
        <v>BAIK</v>
      </c>
      <c r="FC504" s="195"/>
      <c r="FD504" s="453">
        <f t="shared" si="348"/>
        <v>26.9</v>
      </c>
      <c r="FE504" s="454">
        <f t="shared" si="349"/>
        <v>144.50867052023122</v>
      </c>
      <c r="FF504" s="725">
        <f t="shared" si="350"/>
        <v>18.614799999999999</v>
      </c>
      <c r="FG504" s="202" t="str">
        <f t="shared" si="373"/>
        <v>KURANG</v>
      </c>
    </row>
    <row r="505" spans="1:163">
      <c r="A505" s="347">
        <v>493</v>
      </c>
      <c r="B505" s="764" t="s">
        <v>2232</v>
      </c>
      <c r="C505" s="331" t="s">
        <v>2564</v>
      </c>
      <c r="D505" s="259" t="s">
        <v>2565</v>
      </c>
      <c r="E505" s="319" t="s">
        <v>2474</v>
      </c>
      <c r="F505" s="319" t="s">
        <v>2530</v>
      </c>
      <c r="G505" s="208" t="s">
        <v>206</v>
      </c>
      <c r="H505" s="214" t="s">
        <v>208</v>
      </c>
      <c r="I505" s="463" t="s">
        <v>2566</v>
      </c>
      <c r="J505" s="462" t="s">
        <v>2567</v>
      </c>
      <c r="K505" s="259" t="s">
        <v>315</v>
      </c>
      <c r="L505" s="259" t="s">
        <v>638</v>
      </c>
      <c r="M505" s="259">
        <v>100</v>
      </c>
      <c r="N505" s="259">
        <v>20091945</v>
      </c>
      <c r="O505" s="259">
        <v>2009</v>
      </c>
      <c r="P505" s="259" t="s">
        <v>316</v>
      </c>
      <c r="Q505" s="461">
        <v>0.79513888888888884</v>
      </c>
      <c r="R505" s="433">
        <v>44855</v>
      </c>
      <c r="S505" s="331" t="s">
        <v>318</v>
      </c>
      <c r="T505" s="331" t="s">
        <v>343</v>
      </c>
      <c r="U505" s="259">
        <v>4</v>
      </c>
      <c r="V505" s="259">
        <v>2</v>
      </c>
      <c r="W505" s="259">
        <v>3</v>
      </c>
      <c r="X505" s="259">
        <v>20000</v>
      </c>
      <c r="Y505" s="332">
        <v>401</v>
      </c>
      <c r="Z505" s="332">
        <v>400</v>
      </c>
      <c r="AA505" s="332">
        <v>400</v>
      </c>
      <c r="AB505" s="332">
        <v>231</v>
      </c>
      <c r="AC505" s="332">
        <v>231</v>
      </c>
      <c r="AD505" s="332">
        <v>230</v>
      </c>
      <c r="AE505" s="332">
        <v>66.2</v>
      </c>
      <c r="AF505" s="332">
        <v>61.1</v>
      </c>
      <c r="AG505" s="332">
        <v>62.3</v>
      </c>
      <c r="AH505" s="332">
        <v>28.2</v>
      </c>
      <c r="AI505" s="332">
        <v>62.7</v>
      </c>
      <c r="AJ505" s="332">
        <v>57.8</v>
      </c>
      <c r="AK505" s="332">
        <v>59.1</v>
      </c>
      <c r="AL505" s="332">
        <v>28.2</v>
      </c>
      <c r="AM505" s="332"/>
      <c r="AN505" s="332"/>
      <c r="AO505" s="332"/>
      <c r="AP505" s="332"/>
      <c r="AQ505" s="332">
        <v>2.8</v>
      </c>
      <c r="AR505" s="332">
        <v>0</v>
      </c>
      <c r="AS505" s="332">
        <v>0.4</v>
      </c>
      <c r="AT505" s="332">
        <v>3.3</v>
      </c>
      <c r="AU505" s="332"/>
      <c r="AV505" s="332"/>
      <c r="AW505" s="332"/>
      <c r="AX505" s="332"/>
      <c r="AY505" s="332">
        <v>0.85</v>
      </c>
      <c r="AZ505" s="332">
        <v>0.85</v>
      </c>
      <c r="BA505" s="332">
        <v>0.87</v>
      </c>
      <c r="BB505" s="261">
        <v>399</v>
      </c>
      <c r="BC505" s="261">
        <v>398</v>
      </c>
      <c r="BD505" s="261">
        <v>397</v>
      </c>
      <c r="BE505" s="261">
        <v>230</v>
      </c>
      <c r="BF505" s="261">
        <v>229</v>
      </c>
      <c r="BG505" s="261">
        <v>229</v>
      </c>
      <c r="BH505" s="261">
        <v>44.6</v>
      </c>
      <c r="BI505" s="261">
        <v>45.5</v>
      </c>
      <c r="BJ505" s="261">
        <v>40.6</v>
      </c>
      <c r="BK505" s="261">
        <v>12.9</v>
      </c>
      <c r="BL505" s="261">
        <v>33.9</v>
      </c>
      <c r="BM505" s="261">
        <v>29.2</v>
      </c>
      <c r="BN505" s="261">
        <v>34.6</v>
      </c>
      <c r="BO505" s="261">
        <v>8.6</v>
      </c>
      <c r="BP505" s="261"/>
      <c r="BQ505" s="261"/>
      <c r="BR505" s="261"/>
      <c r="BS505" s="261"/>
      <c r="BT505" s="261">
        <v>2.2000000000000002</v>
      </c>
      <c r="BU505" s="261">
        <v>0</v>
      </c>
      <c r="BV505" s="261">
        <v>0.8</v>
      </c>
      <c r="BW505" s="261">
        <v>2.2000000000000002</v>
      </c>
      <c r="BX505" s="261"/>
      <c r="BY505" s="261"/>
      <c r="BZ505" s="261"/>
      <c r="CA505" s="261"/>
      <c r="CB505" s="261">
        <v>0.87</v>
      </c>
      <c r="CC505" s="261">
        <v>0.86</v>
      </c>
      <c r="CD505" s="261">
        <v>0.85</v>
      </c>
      <c r="CE505" s="333"/>
      <c r="CF505" s="333"/>
      <c r="CG505" s="333"/>
      <c r="CH505" s="333"/>
      <c r="CI505" s="333"/>
      <c r="CJ505" s="333"/>
      <c r="CK505" s="333"/>
      <c r="CL505" s="333"/>
      <c r="CM505" s="333"/>
      <c r="CN505" s="333"/>
      <c r="CO505" s="333"/>
      <c r="CP505" s="333"/>
      <c r="CQ505" s="333"/>
      <c r="CR505" s="333"/>
      <c r="CS505" s="333"/>
      <c r="CT505" s="333"/>
      <c r="CU505" s="333"/>
      <c r="CV505" s="333"/>
      <c r="CW505" s="333"/>
      <c r="CX505" s="333"/>
      <c r="CY505" s="333"/>
      <c r="CZ505" s="333"/>
      <c r="DA505" s="333"/>
      <c r="DB505" s="374"/>
      <c r="DC505" s="154"/>
      <c r="DD505" s="179">
        <f t="shared" si="333"/>
        <v>144.38834689781638</v>
      </c>
      <c r="DE505" s="179">
        <f t="shared" si="334"/>
        <v>45.848575333333329</v>
      </c>
      <c r="DF505" s="179">
        <f t="shared" si="335"/>
        <v>42.316434333333333</v>
      </c>
      <c r="DG505" s="179">
        <f t="shared" si="336"/>
        <v>43.147526333333332</v>
      </c>
      <c r="DH505" s="180">
        <f t="shared" si="337"/>
        <v>66.2</v>
      </c>
      <c r="DI505" s="181">
        <f t="shared" si="356"/>
        <v>0</v>
      </c>
      <c r="DJ505" s="182">
        <f t="shared" si="351"/>
        <v>0</v>
      </c>
      <c r="DK505" s="182">
        <f t="shared" si="352"/>
        <v>1</v>
      </c>
      <c r="DL505" s="182">
        <f t="shared" si="357"/>
        <v>0</v>
      </c>
      <c r="DM505" s="182">
        <f t="shared" si="358"/>
        <v>0</v>
      </c>
      <c r="DN505" s="182">
        <f t="shared" si="359"/>
        <v>0</v>
      </c>
      <c r="DO505" s="182">
        <f t="shared" si="338"/>
        <v>1</v>
      </c>
      <c r="DP505" s="182">
        <f t="shared" si="339"/>
        <v>0</v>
      </c>
      <c r="DQ505" s="25">
        <f t="shared" si="340"/>
        <v>0</v>
      </c>
      <c r="DR505" s="169"/>
      <c r="DS505" s="166" t="str">
        <f t="shared" si="360"/>
        <v>A</v>
      </c>
      <c r="DT505" s="166" t="str">
        <f t="shared" si="361"/>
        <v>A</v>
      </c>
      <c r="DU505" s="167">
        <f t="shared" si="362"/>
        <v>1</v>
      </c>
      <c r="DV505" s="153" t="str">
        <f>VLOOKUP(M505,'Data Master kondisi'!$O$3:$P$11,2,FALSE)</f>
        <v>Z</v>
      </c>
      <c r="DW505" s="153">
        <f>LOOKUP(DV505,{"X","X","X","Y","Y","Y","Z","Z","Z"},{6,6,6,4,4,4,2,2,2})</f>
        <v>2</v>
      </c>
      <c r="DX505" s="153">
        <f t="shared" si="341"/>
        <v>2</v>
      </c>
      <c r="DY505" s="153">
        <f t="shared" si="363"/>
        <v>5</v>
      </c>
      <c r="DZ505" s="153" t="str">
        <f>VLOOKUP(G505,'Data Master class'!$A$5:$D$12,3,FALSE)</f>
        <v>B</v>
      </c>
      <c r="EA505" s="160" t="str">
        <f t="shared" si="364"/>
        <v>BAIK</v>
      </c>
      <c r="EB505" s="156"/>
      <c r="EC505" s="153">
        <f>VLOOKUP(G505,'Data Master class'!$A$5:$D$12,2,FALSE)</f>
        <v>3</v>
      </c>
      <c r="ED505" s="153" t="str">
        <f>VLOOKUP(H505,'Data Master class'!$E$5:$G$6,3,FALSE)</f>
        <v>X</v>
      </c>
      <c r="EE505" s="153">
        <f>VLOOKUP(H505,'Data Master class'!$E$5:$G$6,2,FALSE)</f>
        <v>2</v>
      </c>
      <c r="EF505" s="153">
        <f t="shared" si="365"/>
        <v>5</v>
      </c>
      <c r="EG505" s="153" t="str">
        <f t="shared" si="366"/>
        <v>CLASS 3</v>
      </c>
      <c r="EH505" s="153">
        <f t="shared" si="367"/>
        <v>10</v>
      </c>
      <c r="EI505" s="171"/>
      <c r="EJ505" s="441">
        <f t="shared" si="342"/>
        <v>4.7468354430379625E-2</v>
      </c>
      <c r="EK505" s="441">
        <f t="shared" si="343"/>
        <v>3.3227848101265951E-2</v>
      </c>
      <c r="EL505" s="441">
        <f t="shared" si="344"/>
        <v>1.4240506329114125E-2</v>
      </c>
      <c r="EM505" s="442">
        <f t="shared" si="368"/>
        <v>3.1645569620253236E-2</v>
      </c>
      <c r="EN505" s="443" t="str">
        <f t="shared" si="369"/>
        <v>BAIK</v>
      </c>
      <c r="EO505" s="195"/>
      <c r="EP505" s="196" t="e">
        <f>'2. SUHU &amp; FISIK TRAFO'!CY505</f>
        <v>#NAME?</v>
      </c>
      <c r="EQ505" s="168" t="e">
        <f t="shared" si="374"/>
        <v>#NAME?</v>
      </c>
      <c r="ER505" s="189" t="e">
        <f t="shared" si="370"/>
        <v>#NAME?</v>
      </c>
      <c r="ES505" s="195"/>
      <c r="ET505" s="447">
        <f t="shared" si="353"/>
        <v>43.735300000000002</v>
      </c>
      <c r="EU505" s="447">
        <f t="shared" si="371"/>
        <v>34.988240000000005</v>
      </c>
      <c r="EV505" s="448">
        <f t="shared" si="345"/>
        <v>43.735300000000002</v>
      </c>
      <c r="EW505" s="449" t="str">
        <f t="shared" si="372"/>
        <v>BAIK</v>
      </c>
      <c r="EX505" s="721"/>
      <c r="EY505" s="447">
        <f t="shared" si="354"/>
        <v>29.974900000000002</v>
      </c>
      <c r="EZ505" s="447">
        <f t="shared" si="346"/>
        <v>23.979920000000003</v>
      </c>
      <c r="FA505" s="448">
        <f t="shared" si="355"/>
        <v>29.974900000000005</v>
      </c>
      <c r="FB505" s="449" t="str">
        <f t="shared" si="347"/>
        <v>BAIK</v>
      </c>
      <c r="FC505" s="195"/>
      <c r="FD505" s="453">
        <f t="shared" si="348"/>
        <v>28.2</v>
      </c>
      <c r="FE505" s="454">
        <f t="shared" si="349"/>
        <v>144.50867052023122</v>
      </c>
      <c r="FF505" s="725">
        <f t="shared" si="350"/>
        <v>19.514399999999998</v>
      </c>
      <c r="FG505" s="202" t="str">
        <f t="shared" si="373"/>
        <v>KURANG</v>
      </c>
    </row>
    <row r="506" spans="1:163">
      <c r="A506" s="347">
        <v>494</v>
      </c>
      <c r="B506" s="764" t="s">
        <v>2232</v>
      </c>
      <c r="C506" s="331" t="s">
        <v>2568</v>
      </c>
      <c r="D506" s="259" t="s">
        <v>2516</v>
      </c>
      <c r="E506" s="319" t="s">
        <v>2474</v>
      </c>
      <c r="F506" s="319" t="s">
        <v>2530</v>
      </c>
      <c r="G506" s="208" t="s">
        <v>206</v>
      </c>
      <c r="H506" s="214" t="s">
        <v>208</v>
      </c>
      <c r="I506" s="463" t="s">
        <v>2569</v>
      </c>
      <c r="J506" s="462" t="s">
        <v>2570</v>
      </c>
      <c r="K506" s="259" t="s">
        <v>341</v>
      </c>
      <c r="L506" s="259" t="s">
        <v>371</v>
      </c>
      <c r="M506" s="259">
        <v>100</v>
      </c>
      <c r="N506" s="259" t="s">
        <v>2571</v>
      </c>
      <c r="O506" s="259">
        <v>2017</v>
      </c>
      <c r="P506" s="259" t="s">
        <v>316</v>
      </c>
      <c r="Q506" s="461">
        <v>0.86041666666666661</v>
      </c>
      <c r="R506" s="433">
        <v>44853</v>
      </c>
      <c r="S506" s="331" t="s">
        <v>318</v>
      </c>
      <c r="T506" s="331" t="s">
        <v>343</v>
      </c>
      <c r="U506" s="259">
        <v>4</v>
      </c>
      <c r="V506" s="259">
        <v>2</v>
      </c>
      <c r="W506" s="259">
        <v>3</v>
      </c>
      <c r="X506" s="259">
        <v>20000</v>
      </c>
      <c r="Y506" s="332">
        <v>405</v>
      </c>
      <c r="Z506" s="332">
        <v>407</v>
      </c>
      <c r="AA506" s="332">
        <v>405</v>
      </c>
      <c r="AB506" s="332">
        <v>234</v>
      </c>
      <c r="AC506" s="332">
        <v>234</v>
      </c>
      <c r="AD506" s="332">
        <v>234</v>
      </c>
      <c r="AE506" s="332">
        <v>41.8</v>
      </c>
      <c r="AF506" s="332">
        <v>29.6</v>
      </c>
      <c r="AG506" s="332">
        <v>4.4000000000000004</v>
      </c>
      <c r="AH506" s="332">
        <v>34.4</v>
      </c>
      <c r="AI506" s="332">
        <v>42.2</v>
      </c>
      <c r="AJ506" s="332">
        <v>31.5</v>
      </c>
      <c r="AK506" s="332">
        <v>4.3</v>
      </c>
      <c r="AL506" s="332">
        <v>34.799999999999997</v>
      </c>
      <c r="AM506" s="332">
        <v>0</v>
      </c>
      <c r="AN506" s="332">
        <v>0</v>
      </c>
      <c r="AO506" s="332">
        <v>0</v>
      </c>
      <c r="AP506" s="332">
        <v>0</v>
      </c>
      <c r="AQ506" s="332"/>
      <c r="AR506" s="332"/>
      <c r="AS506" s="332"/>
      <c r="AT506" s="332"/>
      <c r="AU506" s="332"/>
      <c r="AV506" s="332"/>
      <c r="AW506" s="332"/>
      <c r="AX506" s="332"/>
      <c r="AY506" s="332">
        <v>0.87</v>
      </c>
      <c r="AZ506" s="332">
        <v>0.87</v>
      </c>
      <c r="BA506" s="332">
        <v>0.87</v>
      </c>
      <c r="BB506" s="261">
        <v>403</v>
      </c>
      <c r="BC506" s="261">
        <v>403</v>
      </c>
      <c r="BD506" s="261">
        <v>403</v>
      </c>
      <c r="BE506" s="261">
        <v>231</v>
      </c>
      <c r="BF506" s="261">
        <v>232</v>
      </c>
      <c r="BG506" s="261">
        <v>232</v>
      </c>
      <c r="BH506" s="261">
        <v>35.1</v>
      </c>
      <c r="BI506" s="261">
        <v>20.2</v>
      </c>
      <c r="BJ506" s="261">
        <v>1.5</v>
      </c>
      <c r="BK506" s="261">
        <v>32.6</v>
      </c>
      <c r="BL506" s="261">
        <v>35.299999999999997</v>
      </c>
      <c r="BM506" s="261">
        <v>20.6</v>
      </c>
      <c r="BN506" s="261">
        <v>1.3</v>
      </c>
      <c r="BO506" s="261">
        <v>31.9</v>
      </c>
      <c r="BP506" s="261">
        <v>0</v>
      </c>
      <c r="BQ506" s="261">
        <v>0</v>
      </c>
      <c r="BR506" s="261">
        <v>0</v>
      </c>
      <c r="BS506" s="261">
        <v>0</v>
      </c>
      <c r="BT506" s="261"/>
      <c r="BU506" s="261"/>
      <c r="BV506" s="261"/>
      <c r="BW506" s="261"/>
      <c r="BX506" s="261"/>
      <c r="BY506" s="261"/>
      <c r="BZ506" s="261"/>
      <c r="CA506" s="261"/>
      <c r="CB506" s="261">
        <v>0.86</v>
      </c>
      <c r="CC506" s="261">
        <v>0.88</v>
      </c>
      <c r="CD506" s="261">
        <v>0.88</v>
      </c>
      <c r="CE506" s="333"/>
      <c r="CF506" s="333"/>
      <c r="CG506" s="333"/>
      <c r="CH506" s="333"/>
      <c r="CI506" s="333"/>
      <c r="CJ506" s="333"/>
      <c r="CK506" s="333"/>
      <c r="CL506" s="333"/>
      <c r="CM506" s="333"/>
      <c r="CN506" s="333"/>
      <c r="CO506" s="333"/>
      <c r="CP506" s="333"/>
      <c r="CQ506" s="333"/>
      <c r="CR506" s="333"/>
      <c r="CS506" s="333"/>
      <c r="CT506" s="333"/>
      <c r="CU506" s="333"/>
      <c r="CV506" s="333"/>
      <c r="CW506" s="333"/>
      <c r="CX506" s="333"/>
      <c r="CY506" s="333"/>
      <c r="CZ506" s="333"/>
      <c r="DA506" s="333"/>
      <c r="DB506" s="374"/>
      <c r="DC506" s="154"/>
      <c r="DD506" s="179">
        <f t="shared" si="333"/>
        <v>142.49006131822304</v>
      </c>
      <c r="DE506" s="179">
        <f t="shared" si="334"/>
        <v>29.335379333333332</v>
      </c>
      <c r="DF506" s="179">
        <f t="shared" si="335"/>
        <v>20.77337866666667</v>
      </c>
      <c r="DG506" s="179">
        <f t="shared" si="336"/>
        <v>3.0879346666666674</v>
      </c>
      <c r="DH506" s="180">
        <f t="shared" si="337"/>
        <v>41.8</v>
      </c>
      <c r="DI506" s="181">
        <f t="shared" si="356"/>
        <v>0</v>
      </c>
      <c r="DJ506" s="182">
        <f t="shared" si="351"/>
        <v>1</v>
      </c>
      <c r="DK506" s="182">
        <f t="shared" si="352"/>
        <v>0</v>
      </c>
      <c r="DL506" s="182">
        <f t="shared" si="357"/>
        <v>0</v>
      </c>
      <c r="DM506" s="182">
        <f t="shared" si="358"/>
        <v>0</v>
      </c>
      <c r="DN506" s="182">
        <f t="shared" si="359"/>
        <v>0</v>
      </c>
      <c r="DO506" s="182">
        <f t="shared" si="338"/>
        <v>1</v>
      </c>
      <c r="DP506" s="182">
        <f t="shared" si="339"/>
        <v>0</v>
      </c>
      <c r="DQ506" s="25">
        <f t="shared" si="340"/>
        <v>0</v>
      </c>
      <c r="DR506" s="169"/>
      <c r="DS506" s="166" t="str">
        <f t="shared" si="360"/>
        <v>A</v>
      </c>
      <c r="DT506" s="166" t="str">
        <f t="shared" si="361"/>
        <v>C</v>
      </c>
      <c r="DU506" s="167">
        <f t="shared" si="362"/>
        <v>3</v>
      </c>
      <c r="DV506" s="153" t="str">
        <f>VLOOKUP(M506,'Data Master kondisi'!$O$3:$P$11,2,FALSE)</f>
        <v>Z</v>
      </c>
      <c r="DW506" s="153">
        <f>LOOKUP(DV506,{"X","X","X","Y","Y","Y","Z","Z","Z"},{6,6,6,4,4,4,2,2,2})</f>
        <v>2</v>
      </c>
      <c r="DX506" s="153">
        <f t="shared" si="341"/>
        <v>1</v>
      </c>
      <c r="DY506" s="153">
        <f t="shared" si="363"/>
        <v>6</v>
      </c>
      <c r="DZ506" s="153" t="str">
        <f>VLOOKUP(G506,'Data Master class'!$A$5:$D$12,3,FALSE)</f>
        <v>B</v>
      </c>
      <c r="EA506" s="160" t="str">
        <f t="shared" si="364"/>
        <v>CUKUP</v>
      </c>
      <c r="EB506" s="156"/>
      <c r="EC506" s="153">
        <f>VLOOKUP(G506,'Data Master class'!$A$5:$D$12,2,FALSE)</f>
        <v>3</v>
      </c>
      <c r="ED506" s="153" t="str">
        <f>VLOOKUP(H506,'Data Master class'!$E$5:$G$6,3,FALSE)</f>
        <v>X</v>
      </c>
      <c r="EE506" s="153">
        <f>VLOOKUP(H506,'Data Master class'!$E$5:$G$6,2,FALSE)</f>
        <v>2</v>
      </c>
      <c r="EF506" s="153">
        <f t="shared" si="365"/>
        <v>5</v>
      </c>
      <c r="EG506" s="153" t="str">
        <f t="shared" si="366"/>
        <v>CLASS 3</v>
      </c>
      <c r="EH506" s="153">
        <f t="shared" si="367"/>
        <v>11</v>
      </c>
      <c r="EI506" s="171"/>
      <c r="EJ506" s="441">
        <f t="shared" si="342"/>
        <v>0.65435356200527672</v>
      </c>
      <c r="EK506" s="441">
        <f t="shared" si="343"/>
        <v>0.17150395778364111</v>
      </c>
      <c r="EL506" s="441">
        <f t="shared" si="344"/>
        <v>0.82585751978891819</v>
      </c>
      <c r="EM506" s="442">
        <f t="shared" si="368"/>
        <v>0.55057167985927868</v>
      </c>
      <c r="EN506" s="443" t="str">
        <f t="shared" si="369"/>
        <v>BURUK</v>
      </c>
      <c r="EO506" s="195"/>
      <c r="EP506" s="196" t="e">
        <f>'2. SUHU &amp; FISIK TRAFO'!CY506</f>
        <v>#NAME?</v>
      </c>
      <c r="EQ506" s="168" t="e">
        <f t="shared" si="374"/>
        <v>#NAME?</v>
      </c>
      <c r="ER506" s="189" t="e">
        <f t="shared" si="370"/>
        <v>#NAME?</v>
      </c>
      <c r="ES506" s="195"/>
      <c r="ET506" s="447">
        <f t="shared" si="353"/>
        <v>17.737199999999998</v>
      </c>
      <c r="EU506" s="447">
        <f t="shared" si="371"/>
        <v>14.18976</v>
      </c>
      <c r="EV506" s="448">
        <f t="shared" si="345"/>
        <v>17.737199999999998</v>
      </c>
      <c r="EW506" s="449" t="str">
        <f t="shared" si="372"/>
        <v>BAIK</v>
      </c>
      <c r="EX506" s="721"/>
      <c r="EY506" s="447">
        <f t="shared" si="354"/>
        <v>13.1425</v>
      </c>
      <c r="EZ506" s="447">
        <f t="shared" si="346"/>
        <v>10.514000000000001</v>
      </c>
      <c r="FA506" s="448">
        <f t="shared" si="355"/>
        <v>13.142500000000002</v>
      </c>
      <c r="FB506" s="449" t="str">
        <f t="shared" si="347"/>
        <v>BAIK</v>
      </c>
      <c r="FC506" s="195"/>
      <c r="FD506" s="453">
        <f t="shared" si="348"/>
        <v>34.4</v>
      </c>
      <c r="FE506" s="454">
        <f t="shared" si="349"/>
        <v>144.50867052023122</v>
      </c>
      <c r="FF506" s="725">
        <f t="shared" si="350"/>
        <v>23.804799999999997</v>
      </c>
      <c r="FG506" s="202" t="str">
        <f t="shared" si="373"/>
        <v>BURUK</v>
      </c>
    </row>
    <row r="507" spans="1:163">
      <c r="A507" s="347">
        <v>495</v>
      </c>
      <c r="B507" s="764" t="s">
        <v>2232</v>
      </c>
      <c r="C507" s="331" t="s">
        <v>2572</v>
      </c>
      <c r="D507" s="259" t="s">
        <v>2032</v>
      </c>
      <c r="E507" s="319" t="s">
        <v>2474</v>
      </c>
      <c r="F507" s="319" t="s">
        <v>2475</v>
      </c>
      <c r="G507" s="208" t="s">
        <v>206</v>
      </c>
      <c r="H507" s="214" t="s">
        <v>208</v>
      </c>
      <c r="I507" s="463" t="s">
        <v>2573</v>
      </c>
      <c r="J507" s="462" t="s">
        <v>2574</v>
      </c>
      <c r="K507" s="259" t="s">
        <v>341</v>
      </c>
      <c r="L507" s="259" t="s">
        <v>638</v>
      </c>
      <c r="M507" s="259">
        <v>100</v>
      </c>
      <c r="N507" s="259">
        <v>1302373</v>
      </c>
      <c r="O507" s="259">
        <v>2013</v>
      </c>
      <c r="P507" s="259" t="s">
        <v>316</v>
      </c>
      <c r="Q507" s="461">
        <v>0.8652777777777777</v>
      </c>
      <c r="R507" s="433">
        <v>44855</v>
      </c>
      <c r="S507" s="331" t="s">
        <v>318</v>
      </c>
      <c r="T507" s="331" t="s">
        <v>343</v>
      </c>
      <c r="U507" s="259">
        <v>3</v>
      </c>
      <c r="V507" s="259">
        <v>2</v>
      </c>
      <c r="W507" s="259">
        <v>3</v>
      </c>
      <c r="X507" s="259">
        <v>20000</v>
      </c>
      <c r="Y507" s="332">
        <v>405</v>
      </c>
      <c r="Z507" s="332">
        <v>386</v>
      </c>
      <c r="AA507" s="332">
        <v>403</v>
      </c>
      <c r="AB507" s="332">
        <v>233</v>
      </c>
      <c r="AC507" s="332">
        <v>233</v>
      </c>
      <c r="AD507" s="332">
        <v>232</v>
      </c>
      <c r="AE507" s="332">
        <v>36</v>
      </c>
      <c r="AF507" s="332">
        <v>56.1</v>
      </c>
      <c r="AG507" s="332">
        <v>34.299999999999997</v>
      </c>
      <c r="AH507" s="332">
        <v>40.1</v>
      </c>
      <c r="AI507" s="332">
        <v>13</v>
      </c>
      <c r="AJ507" s="332">
        <v>23.1</v>
      </c>
      <c r="AK507" s="332">
        <v>7.6</v>
      </c>
      <c r="AL507" s="332">
        <v>12.4</v>
      </c>
      <c r="AM507" s="332">
        <v>22.2</v>
      </c>
      <c r="AN507" s="332">
        <v>37.1</v>
      </c>
      <c r="AO507" s="332">
        <v>28.7</v>
      </c>
      <c r="AP507" s="332">
        <v>27.7</v>
      </c>
      <c r="AQ507" s="332"/>
      <c r="AR507" s="332"/>
      <c r="AS507" s="332"/>
      <c r="AT507" s="332"/>
      <c r="AU507" s="332"/>
      <c r="AV507" s="332"/>
      <c r="AW507" s="332"/>
      <c r="AX507" s="332"/>
      <c r="AY507" s="332">
        <v>0.86</v>
      </c>
      <c r="AZ507" s="332">
        <v>0.87</v>
      </c>
      <c r="BA507" s="332">
        <v>0.86</v>
      </c>
      <c r="BB507" s="261">
        <v>401</v>
      </c>
      <c r="BC507" s="261">
        <v>404</v>
      </c>
      <c r="BD507" s="261">
        <v>404</v>
      </c>
      <c r="BE507" s="261">
        <v>231</v>
      </c>
      <c r="BF507" s="261">
        <v>232</v>
      </c>
      <c r="BG507" s="261">
        <v>234</v>
      </c>
      <c r="BH507" s="261">
        <v>30.7</v>
      </c>
      <c r="BI507" s="261">
        <v>73.400000000000006</v>
      </c>
      <c r="BJ507" s="261">
        <v>34.5</v>
      </c>
      <c r="BK507" s="261">
        <v>52.3</v>
      </c>
      <c r="BL507" s="261">
        <v>4.3</v>
      </c>
      <c r="BM507" s="261">
        <v>30.5</v>
      </c>
      <c r="BN507" s="261">
        <v>9.8000000000000007</v>
      </c>
      <c r="BO507" s="261">
        <v>22.8</v>
      </c>
      <c r="BP507" s="261">
        <v>30.2</v>
      </c>
      <c r="BQ507" s="261">
        <v>57.4</v>
      </c>
      <c r="BR507" s="261">
        <v>19.2</v>
      </c>
      <c r="BS507" s="261">
        <v>42.4</v>
      </c>
      <c r="BT507" s="261"/>
      <c r="BU507" s="261"/>
      <c r="BV507" s="261"/>
      <c r="BW507" s="261"/>
      <c r="BX507" s="261"/>
      <c r="BY507" s="261"/>
      <c r="BZ507" s="261"/>
      <c r="CA507" s="261"/>
      <c r="CB507" s="261">
        <v>0.86</v>
      </c>
      <c r="CC507" s="261">
        <v>0.87</v>
      </c>
      <c r="CD507" s="261">
        <v>0.89</v>
      </c>
      <c r="CE507" s="333"/>
      <c r="CF507" s="333"/>
      <c r="CG507" s="333"/>
      <c r="CH507" s="333"/>
      <c r="CI507" s="333"/>
      <c r="CJ507" s="333"/>
      <c r="CK507" s="333"/>
      <c r="CL507" s="333"/>
      <c r="CM507" s="333"/>
      <c r="CN507" s="333"/>
      <c r="CO507" s="333"/>
      <c r="CP507" s="333"/>
      <c r="CQ507" s="333"/>
      <c r="CR507" s="333"/>
      <c r="CS507" s="333"/>
      <c r="CT507" s="333"/>
      <c r="CU507" s="333"/>
      <c r="CV507" s="333"/>
      <c r="CW507" s="333"/>
      <c r="CX507" s="333"/>
      <c r="CY507" s="333"/>
      <c r="CZ507" s="333"/>
      <c r="DA507" s="333"/>
      <c r="DB507" s="374"/>
      <c r="DC507" s="154"/>
      <c r="DD507" s="179">
        <f t="shared" si="333"/>
        <v>145.23484474395099</v>
      </c>
      <c r="DE507" s="179">
        <f t="shared" si="334"/>
        <v>24.787439999999997</v>
      </c>
      <c r="DF507" s="179">
        <f t="shared" si="335"/>
        <v>38.627093999999992</v>
      </c>
      <c r="DG507" s="179">
        <f t="shared" si="336"/>
        <v>23.616921999999995</v>
      </c>
      <c r="DH507" s="180">
        <f t="shared" si="337"/>
        <v>56.1</v>
      </c>
      <c r="DI507" s="181">
        <f t="shared" si="356"/>
        <v>0</v>
      </c>
      <c r="DJ507" s="182">
        <f t="shared" si="351"/>
        <v>0</v>
      </c>
      <c r="DK507" s="182">
        <f t="shared" si="352"/>
        <v>1</v>
      </c>
      <c r="DL507" s="182">
        <f t="shared" si="357"/>
        <v>0</v>
      </c>
      <c r="DM507" s="182">
        <f t="shared" si="358"/>
        <v>0</v>
      </c>
      <c r="DN507" s="182">
        <f t="shared" si="359"/>
        <v>0</v>
      </c>
      <c r="DO507" s="182">
        <f t="shared" si="338"/>
        <v>1</v>
      </c>
      <c r="DP507" s="182">
        <f t="shared" si="339"/>
        <v>0</v>
      </c>
      <c r="DQ507" s="25">
        <f t="shared" si="340"/>
        <v>0</v>
      </c>
      <c r="DR507" s="169"/>
      <c r="DS507" s="166" t="str">
        <f t="shared" si="360"/>
        <v>A</v>
      </c>
      <c r="DT507" s="166" t="str">
        <f t="shared" si="361"/>
        <v>B</v>
      </c>
      <c r="DU507" s="167">
        <f t="shared" si="362"/>
        <v>2</v>
      </c>
      <c r="DV507" s="153" t="str">
        <f>VLOOKUP(M507,'Data Master kondisi'!$O$3:$P$11,2,FALSE)</f>
        <v>Z</v>
      </c>
      <c r="DW507" s="153">
        <f>LOOKUP(DV507,{"X","X","X","Y","Y","Y","Z","Z","Z"},{6,6,6,4,4,4,2,2,2})</f>
        <v>2</v>
      </c>
      <c r="DX507" s="153">
        <f t="shared" si="341"/>
        <v>1</v>
      </c>
      <c r="DY507" s="153">
        <f t="shared" si="363"/>
        <v>5</v>
      </c>
      <c r="DZ507" s="153" t="str">
        <f>VLOOKUP(G507,'Data Master class'!$A$5:$D$12,3,FALSE)</f>
        <v>B</v>
      </c>
      <c r="EA507" s="160" t="str">
        <f t="shared" si="364"/>
        <v>BAIK</v>
      </c>
      <c r="EB507" s="156"/>
      <c r="EC507" s="153">
        <f>VLOOKUP(G507,'Data Master class'!$A$5:$D$12,2,FALSE)</f>
        <v>3</v>
      </c>
      <c r="ED507" s="153" t="str">
        <f>VLOOKUP(H507,'Data Master class'!$E$5:$G$6,3,FALSE)</f>
        <v>X</v>
      </c>
      <c r="EE507" s="153">
        <f>VLOOKUP(H507,'Data Master class'!$E$5:$G$6,2,FALSE)</f>
        <v>2</v>
      </c>
      <c r="EF507" s="153">
        <f t="shared" si="365"/>
        <v>5</v>
      </c>
      <c r="EG507" s="153" t="str">
        <f t="shared" si="366"/>
        <v>CLASS 3</v>
      </c>
      <c r="EH507" s="153">
        <f t="shared" si="367"/>
        <v>10</v>
      </c>
      <c r="EI507" s="171"/>
      <c r="EJ507" s="441">
        <f t="shared" si="342"/>
        <v>0.14556962025316456</v>
      </c>
      <c r="EK507" s="441">
        <f t="shared" si="343"/>
        <v>0.33148734177215194</v>
      </c>
      <c r="EL507" s="441">
        <f t="shared" si="344"/>
        <v>0.18591772151898739</v>
      </c>
      <c r="EM507" s="442">
        <f t="shared" si="368"/>
        <v>0.22099156118143462</v>
      </c>
      <c r="EN507" s="443" t="str">
        <f t="shared" si="369"/>
        <v>KURANG</v>
      </c>
      <c r="EO507" s="195"/>
      <c r="EP507" s="196" t="e">
        <f>'2. SUHU &amp; FISIK TRAFO'!CY507</f>
        <v>#NAME?</v>
      </c>
      <c r="EQ507" s="168" t="e">
        <f t="shared" si="374"/>
        <v>#NAME?</v>
      </c>
      <c r="ER507" s="189" t="e">
        <f t="shared" si="370"/>
        <v>#NAME?</v>
      </c>
      <c r="ES507" s="195"/>
      <c r="ET507" s="447">
        <f t="shared" si="353"/>
        <v>29.416900000000002</v>
      </c>
      <c r="EU507" s="447">
        <f t="shared" si="371"/>
        <v>23.533520000000003</v>
      </c>
      <c r="EV507" s="448">
        <f t="shared" si="345"/>
        <v>29.416900000000002</v>
      </c>
      <c r="EW507" s="449" t="str">
        <f t="shared" si="372"/>
        <v>BAIK</v>
      </c>
      <c r="EX507" s="721"/>
      <c r="EY507" s="447">
        <f t="shared" si="354"/>
        <v>32.193500000000007</v>
      </c>
      <c r="EZ507" s="447">
        <f t="shared" si="346"/>
        <v>25.754800000000007</v>
      </c>
      <c r="FA507" s="448">
        <f t="shared" si="355"/>
        <v>32.193500000000007</v>
      </c>
      <c r="FB507" s="449" t="str">
        <f t="shared" si="347"/>
        <v>BAIK</v>
      </c>
      <c r="FC507" s="195"/>
      <c r="FD507" s="453">
        <f t="shared" si="348"/>
        <v>40.1</v>
      </c>
      <c r="FE507" s="454">
        <f t="shared" si="349"/>
        <v>144.50867052023122</v>
      </c>
      <c r="FF507" s="725">
        <f t="shared" si="350"/>
        <v>27.749200000000002</v>
      </c>
      <c r="FG507" s="202" t="str">
        <f t="shared" si="373"/>
        <v>BURUK</v>
      </c>
    </row>
    <row r="508" spans="1:163">
      <c r="A508" s="347">
        <v>496</v>
      </c>
      <c r="B508" s="764" t="s">
        <v>2232</v>
      </c>
      <c r="C508" s="331" t="s">
        <v>2575</v>
      </c>
      <c r="D508" s="259" t="s">
        <v>2516</v>
      </c>
      <c r="E508" s="319" t="s">
        <v>2474</v>
      </c>
      <c r="F508" s="319" t="s">
        <v>2530</v>
      </c>
      <c r="G508" s="208" t="s">
        <v>206</v>
      </c>
      <c r="H508" s="214" t="s">
        <v>208</v>
      </c>
      <c r="I508" s="463" t="s">
        <v>2576</v>
      </c>
      <c r="J508" s="462" t="s">
        <v>2577</v>
      </c>
      <c r="K508" s="259" t="s">
        <v>315</v>
      </c>
      <c r="L508" s="259" t="s">
        <v>371</v>
      </c>
      <c r="M508" s="259">
        <v>100</v>
      </c>
      <c r="N508" s="259" t="s">
        <v>2578</v>
      </c>
      <c r="O508" s="259">
        <v>2013</v>
      </c>
      <c r="P508" s="259" t="s">
        <v>316</v>
      </c>
      <c r="Q508" s="461">
        <v>0.80555555555555547</v>
      </c>
      <c r="R508" s="433">
        <v>44855</v>
      </c>
      <c r="S508" s="331" t="s">
        <v>318</v>
      </c>
      <c r="T508" s="331" t="s">
        <v>343</v>
      </c>
      <c r="U508" s="259">
        <v>3</v>
      </c>
      <c r="V508" s="259">
        <v>1</v>
      </c>
      <c r="W508" s="259">
        <v>3</v>
      </c>
      <c r="X508" s="259">
        <v>20000</v>
      </c>
      <c r="Y508" s="332">
        <v>405</v>
      </c>
      <c r="Z508" s="332">
        <v>400</v>
      </c>
      <c r="AA508" s="332">
        <v>402</v>
      </c>
      <c r="AB508" s="332">
        <v>233</v>
      </c>
      <c r="AC508" s="332">
        <v>233</v>
      </c>
      <c r="AD508" s="332">
        <v>232</v>
      </c>
      <c r="AE508" s="332">
        <v>15.9</v>
      </c>
      <c r="AF508" s="332">
        <v>23.7</v>
      </c>
      <c r="AG508" s="332">
        <v>15.3</v>
      </c>
      <c r="AH508" s="332">
        <v>17.8</v>
      </c>
      <c r="AI508" s="332"/>
      <c r="AJ508" s="332"/>
      <c r="AK508" s="332"/>
      <c r="AL508" s="332"/>
      <c r="AM508" s="332"/>
      <c r="AN508" s="332"/>
      <c r="AO508" s="332"/>
      <c r="AP508" s="332"/>
      <c r="AQ508" s="332">
        <v>16</v>
      </c>
      <c r="AR508" s="332">
        <v>23.8</v>
      </c>
      <c r="AS508" s="332">
        <v>15.4</v>
      </c>
      <c r="AT508" s="332">
        <v>17.7</v>
      </c>
      <c r="AU508" s="332"/>
      <c r="AV508" s="332"/>
      <c r="AW508" s="332"/>
      <c r="AX508" s="332"/>
      <c r="AY508" s="332">
        <v>0.87</v>
      </c>
      <c r="AZ508" s="332">
        <v>0.87</v>
      </c>
      <c r="BA508" s="332">
        <v>0.85</v>
      </c>
      <c r="BB508" s="261">
        <v>410</v>
      </c>
      <c r="BC508" s="261">
        <v>408</v>
      </c>
      <c r="BD508" s="261">
        <v>408</v>
      </c>
      <c r="BE508" s="261">
        <v>235</v>
      </c>
      <c r="BF508" s="261">
        <v>236</v>
      </c>
      <c r="BG508" s="261">
        <v>234</v>
      </c>
      <c r="BH508" s="261">
        <v>19.399999999999999</v>
      </c>
      <c r="BI508" s="261">
        <v>15.4</v>
      </c>
      <c r="BJ508" s="261">
        <v>11.8</v>
      </c>
      <c r="BK508" s="261">
        <v>22.7</v>
      </c>
      <c r="BL508" s="261"/>
      <c r="BM508" s="261"/>
      <c r="BN508" s="261"/>
      <c r="BO508" s="261"/>
      <c r="BP508" s="261"/>
      <c r="BQ508" s="261"/>
      <c r="BR508" s="261"/>
      <c r="BS508" s="261"/>
      <c r="BT508" s="261">
        <v>20.7</v>
      </c>
      <c r="BU508" s="261">
        <v>16.600000000000001</v>
      </c>
      <c r="BV508" s="261">
        <v>12.6</v>
      </c>
      <c r="BW508" s="261">
        <v>22.7</v>
      </c>
      <c r="BX508" s="261"/>
      <c r="BY508" s="261"/>
      <c r="BZ508" s="261"/>
      <c r="CA508" s="261"/>
      <c r="CB508" s="261">
        <v>0.88</v>
      </c>
      <c r="CC508" s="261">
        <v>0.86</v>
      </c>
      <c r="CD508" s="261">
        <v>0.85</v>
      </c>
      <c r="CE508" s="333"/>
      <c r="CF508" s="333"/>
      <c r="CG508" s="333"/>
      <c r="CH508" s="333"/>
      <c r="CI508" s="333"/>
      <c r="CJ508" s="333"/>
      <c r="CK508" s="333"/>
      <c r="CL508" s="333"/>
      <c r="CM508" s="333"/>
      <c r="CN508" s="333"/>
      <c r="CO508" s="333"/>
      <c r="CP508" s="333"/>
      <c r="CQ508" s="333"/>
      <c r="CR508" s="333"/>
      <c r="CS508" s="333"/>
      <c r="CT508" s="333"/>
      <c r="CU508" s="333"/>
      <c r="CV508" s="333"/>
      <c r="CW508" s="333"/>
      <c r="CX508" s="333"/>
      <c r="CY508" s="333"/>
      <c r="CZ508" s="333"/>
      <c r="DA508" s="333"/>
      <c r="DB508" s="374"/>
      <c r="DC508" s="48"/>
      <c r="DD508" s="179">
        <f t="shared" si="333"/>
        <v>143.67059206650993</v>
      </c>
      <c r="DE508" s="179">
        <f t="shared" si="334"/>
        <v>11.066982999999999</v>
      </c>
      <c r="DF508" s="179">
        <f t="shared" si="335"/>
        <v>16.496068999999995</v>
      </c>
      <c r="DG508" s="179">
        <f t="shared" si="336"/>
        <v>10.649360999999999</v>
      </c>
      <c r="DH508" s="180">
        <f t="shared" si="337"/>
        <v>23.7</v>
      </c>
      <c r="DI508" s="181">
        <f t="shared" si="356"/>
        <v>0</v>
      </c>
      <c r="DJ508" s="182">
        <f t="shared" si="351"/>
        <v>1</v>
      </c>
      <c r="DK508" s="182">
        <f t="shared" si="352"/>
        <v>0</v>
      </c>
      <c r="DL508" s="182">
        <f t="shared" si="357"/>
        <v>0</v>
      </c>
      <c r="DM508" s="182">
        <f t="shared" si="358"/>
        <v>0</v>
      </c>
      <c r="DN508" s="182">
        <f t="shared" si="359"/>
        <v>0</v>
      </c>
      <c r="DO508" s="182">
        <f t="shared" si="338"/>
        <v>1</v>
      </c>
      <c r="DP508" s="182">
        <f t="shared" si="339"/>
        <v>0</v>
      </c>
      <c r="DQ508" s="25">
        <f t="shared" si="340"/>
        <v>0</v>
      </c>
      <c r="DR508" s="169"/>
      <c r="DS508" s="166" t="str">
        <f t="shared" si="360"/>
        <v>A</v>
      </c>
      <c r="DT508" s="166" t="str">
        <f t="shared" si="361"/>
        <v>B</v>
      </c>
      <c r="DU508" s="167">
        <f t="shared" si="362"/>
        <v>2</v>
      </c>
      <c r="DV508" s="153" t="str">
        <f>VLOOKUP(M508,'Data Master kondisi'!$O$3:$P$11,2,FALSE)</f>
        <v>Z</v>
      </c>
      <c r="DW508" s="153">
        <f>LOOKUP(DV508,{"X","X","X","Y","Y","Y","Z","Z","Z"},{6,6,6,4,4,4,2,2,2})</f>
        <v>2</v>
      </c>
      <c r="DX508" s="153">
        <f t="shared" si="341"/>
        <v>1</v>
      </c>
      <c r="DY508" s="153">
        <f t="shared" si="363"/>
        <v>5</v>
      </c>
      <c r="DZ508" s="153" t="str">
        <f>VLOOKUP(G508,'Data Master class'!$A$5:$D$12,3,FALSE)</f>
        <v>B</v>
      </c>
      <c r="EA508" s="160" t="str">
        <f t="shared" si="364"/>
        <v>BAIK</v>
      </c>
      <c r="EB508" s="156"/>
      <c r="EC508" s="153">
        <f>VLOOKUP(G508,'Data Master class'!$A$5:$D$12,2,FALSE)</f>
        <v>3</v>
      </c>
      <c r="ED508" s="153" t="str">
        <f>VLOOKUP(H508,'Data Master class'!$E$5:$G$6,3,FALSE)</f>
        <v>X</v>
      </c>
      <c r="EE508" s="153">
        <f>VLOOKUP(H508,'Data Master class'!$E$5:$G$6,2,FALSE)</f>
        <v>2</v>
      </c>
      <c r="EF508" s="153">
        <f t="shared" si="365"/>
        <v>5</v>
      </c>
      <c r="EG508" s="153" t="str">
        <f t="shared" si="366"/>
        <v>CLASS 3</v>
      </c>
      <c r="EH508" s="153">
        <f t="shared" si="367"/>
        <v>10</v>
      </c>
      <c r="EI508" s="171"/>
      <c r="EJ508" s="441">
        <f t="shared" si="342"/>
        <v>0.13114754098360656</v>
      </c>
      <c r="EK508" s="441">
        <f t="shared" si="343"/>
        <v>0.29508196721311464</v>
      </c>
      <c r="EL508" s="441">
        <f t="shared" si="344"/>
        <v>0.16393442622950818</v>
      </c>
      <c r="EM508" s="442">
        <f t="shared" si="368"/>
        <v>0.1967213114754098</v>
      </c>
      <c r="EN508" s="443" t="str">
        <f t="shared" si="369"/>
        <v>CUKUP</v>
      </c>
      <c r="EO508" s="195"/>
      <c r="EP508" s="196" t="e">
        <f>'2. SUHU &amp; FISIK TRAFO'!CY508</f>
        <v>#NAME?</v>
      </c>
      <c r="EQ508" s="168" t="e">
        <f t="shared" si="374"/>
        <v>#NAME?</v>
      </c>
      <c r="ER508" s="189" t="e">
        <f t="shared" si="370"/>
        <v>#NAME?</v>
      </c>
      <c r="ES508" s="195"/>
      <c r="ET508" s="447">
        <f t="shared" si="353"/>
        <v>12.776400000000001</v>
      </c>
      <c r="EU508" s="447">
        <f t="shared" si="371"/>
        <v>10.221120000000001</v>
      </c>
      <c r="EV508" s="448">
        <f t="shared" si="345"/>
        <v>12.776400000000002</v>
      </c>
      <c r="EW508" s="449" t="str">
        <f t="shared" si="372"/>
        <v>BAIK</v>
      </c>
      <c r="EX508" s="721"/>
      <c r="EY508" s="447">
        <f t="shared" si="354"/>
        <v>10.954600000000001</v>
      </c>
      <c r="EZ508" s="447">
        <f t="shared" si="346"/>
        <v>8.7636800000000008</v>
      </c>
      <c r="FA508" s="448">
        <f t="shared" si="355"/>
        <v>10.954600000000001</v>
      </c>
      <c r="FB508" s="449" t="str">
        <f t="shared" si="347"/>
        <v>BAIK</v>
      </c>
      <c r="FC508" s="195"/>
      <c r="FD508" s="453">
        <f t="shared" si="348"/>
        <v>17.8</v>
      </c>
      <c r="FE508" s="454">
        <f t="shared" si="349"/>
        <v>144.50867052023122</v>
      </c>
      <c r="FF508" s="725">
        <f t="shared" si="350"/>
        <v>12.317599999999999</v>
      </c>
      <c r="FG508" s="202" t="str">
        <f t="shared" si="373"/>
        <v>CUKUP</v>
      </c>
    </row>
    <row r="509" spans="1:163">
      <c r="A509" s="347">
        <v>497</v>
      </c>
      <c r="B509" s="764" t="s">
        <v>2232</v>
      </c>
      <c r="C509" s="331" t="s">
        <v>2579</v>
      </c>
      <c r="D509" s="259" t="s">
        <v>2032</v>
      </c>
      <c r="E509" s="319" t="s">
        <v>2474</v>
      </c>
      <c r="F509" s="319" t="s">
        <v>2475</v>
      </c>
      <c r="G509" s="208" t="s">
        <v>206</v>
      </c>
      <c r="H509" s="214" t="s">
        <v>208</v>
      </c>
      <c r="I509" s="463" t="s">
        <v>2580</v>
      </c>
      <c r="J509" s="462" t="s">
        <v>2581</v>
      </c>
      <c r="K509" s="259" t="s">
        <v>341</v>
      </c>
      <c r="L509" s="259" t="s">
        <v>342</v>
      </c>
      <c r="M509" s="259">
        <v>100</v>
      </c>
      <c r="N509" s="259">
        <v>193306292</v>
      </c>
      <c r="O509" s="259">
        <v>2020</v>
      </c>
      <c r="P509" s="259" t="s">
        <v>316</v>
      </c>
      <c r="Q509" s="461">
        <v>0.85555555555555562</v>
      </c>
      <c r="R509" s="433">
        <v>44855</v>
      </c>
      <c r="S509" s="331" t="s">
        <v>318</v>
      </c>
      <c r="T509" s="331" t="s">
        <v>343</v>
      </c>
      <c r="U509" s="259">
        <v>4</v>
      </c>
      <c r="V509" s="259">
        <v>2</v>
      </c>
      <c r="W509" s="259">
        <v>3</v>
      </c>
      <c r="X509" s="259">
        <v>20000</v>
      </c>
      <c r="Y509" s="332">
        <v>400</v>
      </c>
      <c r="Z509" s="332">
        <v>402</v>
      </c>
      <c r="AA509" s="332">
        <v>401</v>
      </c>
      <c r="AB509" s="332">
        <v>231</v>
      </c>
      <c r="AC509" s="332">
        <v>220</v>
      </c>
      <c r="AD509" s="332">
        <v>231</v>
      </c>
      <c r="AE509" s="332">
        <v>73.8</v>
      </c>
      <c r="AF509" s="332">
        <v>120.4</v>
      </c>
      <c r="AG509" s="332">
        <v>86.3</v>
      </c>
      <c r="AH509" s="332">
        <v>52.4</v>
      </c>
      <c r="AI509" s="332">
        <v>53.6</v>
      </c>
      <c r="AJ509" s="332">
        <v>93.8</v>
      </c>
      <c r="AK509" s="332">
        <v>73.8</v>
      </c>
      <c r="AL509" s="332">
        <v>32.799999999999997</v>
      </c>
      <c r="AM509" s="332"/>
      <c r="AN509" s="332"/>
      <c r="AO509" s="332"/>
      <c r="AP509" s="332"/>
      <c r="AQ509" s="332"/>
      <c r="AR509" s="332"/>
      <c r="AS509" s="332"/>
      <c r="AT509" s="332"/>
      <c r="AU509" s="332">
        <v>20.399999999999999</v>
      </c>
      <c r="AV509" s="332">
        <v>19.5</v>
      </c>
      <c r="AW509" s="332">
        <v>17.600000000000001</v>
      </c>
      <c r="AX509" s="332">
        <v>20.399999999999999</v>
      </c>
      <c r="AY509" s="332">
        <v>0.86</v>
      </c>
      <c r="AZ509" s="332">
        <v>0.85</v>
      </c>
      <c r="BA509" s="332">
        <v>0.87</v>
      </c>
      <c r="BB509" s="261">
        <v>405</v>
      </c>
      <c r="BC509" s="261">
        <v>406</v>
      </c>
      <c r="BD509" s="261">
        <v>406</v>
      </c>
      <c r="BE509" s="261">
        <v>234</v>
      </c>
      <c r="BF509" s="261">
        <v>233</v>
      </c>
      <c r="BG509" s="261">
        <v>234</v>
      </c>
      <c r="BH509" s="261">
        <v>72.5</v>
      </c>
      <c r="BI509" s="261">
        <v>103.4</v>
      </c>
      <c r="BJ509" s="261">
        <v>59.3</v>
      </c>
      <c r="BK509" s="261">
        <v>38.200000000000003</v>
      </c>
      <c r="BL509" s="261">
        <v>39.4</v>
      </c>
      <c r="BM509" s="261">
        <v>84.2</v>
      </c>
      <c r="BN509" s="261">
        <v>34.1</v>
      </c>
      <c r="BO509" s="261">
        <v>28.1</v>
      </c>
      <c r="BP509" s="261"/>
      <c r="BQ509" s="261"/>
      <c r="BR509" s="261"/>
      <c r="BS509" s="261"/>
      <c r="BT509" s="261"/>
      <c r="BU509" s="261"/>
      <c r="BV509" s="261"/>
      <c r="BW509" s="261"/>
      <c r="BX509" s="261">
        <v>31</v>
      </c>
      <c r="BY509" s="261">
        <v>19</v>
      </c>
      <c r="BZ509" s="261">
        <v>23.2</v>
      </c>
      <c r="CA509" s="261">
        <v>16</v>
      </c>
      <c r="CB509" s="261">
        <v>0.87</v>
      </c>
      <c r="CC509" s="261">
        <v>0.86</v>
      </c>
      <c r="CD509" s="261">
        <v>0.87</v>
      </c>
      <c r="CE509" s="333"/>
      <c r="CF509" s="333"/>
      <c r="CG509" s="333"/>
      <c r="CH509" s="333"/>
      <c r="CI509" s="333"/>
      <c r="CJ509" s="333"/>
      <c r="CK509" s="333"/>
      <c r="CL509" s="333"/>
      <c r="CM509" s="333"/>
      <c r="CN509" s="333"/>
      <c r="CO509" s="333"/>
      <c r="CP509" s="333"/>
      <c r="CQ509" s="333"/>
      <c r="CR509" s="333"/>
      <c r="CS509" s="333"/>
      <c r="CT509" s="333"/>
      <c r="CU509" s="333"/>
      <c r="CV509" s="333"/>
      <c r="CW509" s="333"/>
      <c r="CX509" s="333"/>
      <c r="CY509" s="333"/>
      <c r="CZ509" s="333"/>
      <c r="DA509" s="333"/>
      <c r="DB509" s="374"/>
      <c r="DC509" s="154"/>
      <c r="DD509" s="179">
        <f t="shared" si="333"/>
        <v>144.14829977080419</v>
      </c>
      <c r="DE509" s="179">
        <f t="shared" si="334"/>
        <v>51.197274000000007</v>
      </c>
      <c r="DF509" s="179">
        <f t="shared" si="335"/>
        <v>83.525092000000015</v>
      </c>
      <c r="DG509" s="179">
        <f t="shared" si="336"/>
        <v>59.868899000000006</v>
      </c>
      <c r="DH509" s="180">
        <f t="shared" si="337"/>
        <v>120.4</v>
      </c>
      <c r="DI509" s="181">
        <f t="shared" si="356"/>
        <v>0</v>
      </c>
      <c r="DJ509" s="182">
        <f t="shared" si="351"/>
        <v>0</v>
      </c>
      <c r="DK509" s="182">
        <f t="shared" si="352"/>
        <v>0</v>
      </c>
      <c r="DL509" s="182">
        <f t="shared" si="357"/>
        <v>1</v>
      </c>
      <c r="DM509" s="182">
        <f t="shared" si="358"/>
        <v>0</v>
      </c>
      <c r="DN509" s="182">
        <f t="shared" si="359"/>
        <v>0</v>
      </c>
      <c r="DO509" s="182">
        <f t="shared" si="338"/>
        <v>0</v>
      </c>
      <c r="DP509" s="182">
        <f t="shared" si="339"/>
        <v>0</v>
      </c>
      <c r="DQ509" s="25">
        <f t="shared" si="340"/>
        <v>1</v>
      </c>
      <c r="DR509" s="169"/>
      <c r="DS509" s="166" t="str">
        <f t="shared" si="360"/>
        <v>B</v>
      </c>
      <c r="DT509" s="166" t="str">
        <f t="shared" si="361"/>
        <v>B</v>
      </c>
      <c r="DU509" s="167">
        <f t="shared" si="362"/>
        <v>5</v>
      </c>
      <c r="DV509" s="153" t="str">
        <f>VLOOKUP(M509,'Data Master kondisi'!$O$3:$P$11,2,FALSE)</f>
        <v>Z</v>
      </c>
      <c r="DW509" s="153">
        <f>LOOKUP(DV509,{"X","X","X","Y","Y","Y","Z","Z","Z"},{6,6,6,4,4,4,2,2,2})</f>
        <v>2</v>
      </c>
      <c r="DX509" s="153">
        <f t="shared" si="341"/>
        <v>1</v>
      </c>
      <c r="DY509" s="153">
        <f t="shared" si="363"/>
        <v>8</v>
      </c>
      <c r="DZ509" s="153" t="str">
        <f>VLOOKUP(G509,'Data Master class'!$A$5:$D$12,3,FALSE)</f>
        <v>B</v>
      </c>
      <c r="EA509" s="160" t="str">
        <f t="shared" si="364"/>
        <v>CUKUP</v>
      </c>
      <c r="EB509" s="156"/>
      <c r="EC509" s="153">
        <f>VLOOKUP(G509,'Data Master class'!$A$5:$D$12,2,FALSE)</f>
        <v>3</v>
      </c>
      <c r="ED509" s="153" t="str">
        <f>VLOOKUP(H509,'Data Master class'!$E$5:$G$6,3,FALSE)</f>
        <v>X</v>
      </c>
      <c r="EE509" s="153">
        <f>VLOOKUP(H509,'Data Master class'!$E$5:$G$6,2,FALSE)</f>
        <v>2</v>
      </c>
      <c r="EF509" s="153">
        <f t="shared" si="365"/>
        <v>5</v>
      </c>
      <c r="EG509" s="153" t="str">
        <f t="shared" si="366"/>
        <v>CLASS 3</v>
      </c>
      <c r="EH509" s="153">
        <f t="shared" si="367"/>
        <v>13</v>
      </c>
      <c r="EI509" s="171"/>
      <c r="EJ509" s="441">
        <f t="shared" si="342"/>
        <v>0.21069518716577543</v>
      </c>
      <c r="EK509" s="441">
        <f t="shared" si="343"/>
        <v>0.28770053475935836</v>
      </c>
      <c r="EL509" s="441">
        <f t="shared" si="344"/>
        <v>7.7005347593582921E-2</v>
      </c>
      <c r="EM509" s="442">
        <f t="shared" si="368"/>
        <v>0.19180035650623892</v>
      </c>
      <c r="EN509" s="443" t="str">
        <f t="shared" si="369"/>
        <v>CUKUP</v>
      </c>
      <c r="EO509" s="195"/>
      <c r="EP509" s="196" t="e">
        <f>'2. SUHU &amp; FISIK TRAFO'!CY509</f>
        <v>#NAME?</v>
      </c>
      <c r="EQ509" s="168" t="e">
        <f t="shared" si="374"/>
        <v>#NAME?</v>
      </c>
      <c r="ER509" s="189" t="e">
        <f t="shared" si="370"/>
        <v>#NAME?</v>
      </c>
      <c r="ES509" s="195"/>
      <c r="ET509" s="447">
        <f t="shared" si="353"/>
        <v>63.471100000000007</v>
      </c>
      <c r="EU509" s="447">
        <f t="shared" si="371"/>
        <v>50.776880000000006</v>
      </c>
      <c r="EV509" s="448">
        <f t="shared" si="345"/>
        <v>63.4711</v>
      </c>
      <c r="EW509" s="449" t="str">
        <f t="shared" si="372"/>
        <v>CUKUP</v>
      </c>
      <c r="EX509" s="721"/>
      <c r="EY509" s="447">
        <f t="shared" si="354"/>
        <v>54.933399999999992</v>
      </c>
      <c r="EZ509" s="447">
        <f t="shared" si="346"/>
        <v>43.946719999999999</v>
      </c>
      <c r="FA509" s="448">
        <f t="shared" si="355"/>
        <v>54.933399999999985</v>
      </c>
      <c r="FB509" s="449" t="str">
        <f t="shared" si="347"/>
        <v>BAIK</v>
      </c>
      <c r="FC509" s="195"/>
      <c r="FD509" s="453">
        <f t="shared" si="348"/>
        <v>52.4</v>
      </c>
      <c r="FE509" s="454">
        <f t="shared" si="349"/>
        <v>144.50867052023122</v>
      </c>
      <c r="FF509" s="725">
        <f t="shared" si="350"/>
        <v>36.260799999999996</v>
      </c>
      <c r="FG509" s="202" t="str">
        <f t="shared" si="373"/>
        <v>BURUK</v>
      </c>
    </row>
    <row r="510" spans="1:163">
      <c r="A510" s="347">
        <v>498</v>
      </c>
      <c r="B510" s="764" t="s">
        <v>2232</v>
      </c>
      <c r="C510" s="331" t="s">
        <v>2582</v>
      </c>
      <c r="D510" s="259" t="s">
        <v>2583</v>
      </c>
      <c r="E510" s="319" t="s">
        <v>2474</v>
      </c>
      <c r="F510" s="319" t="s">
        <v>2503</v>
      </c>
      <c r="G510" s="208" t="s">
        <v>204</v>
      </c>
      <c r="H510" s="214" t="s">
        <v>208</v>
      </c>
      <c r="I510" s="463" t="s">
        <v>2584</v>
      </c>
      <c r="J510" s="462" t="s">
        <v>2585</v>
      </c>
      <c r="K510" s="259" t="s">
        <v>341</v>
      </c>
      <c r="L510" s="259" t="s">
        <v>371</v>
      </c>
      <c r="M510" s="259">
        <v>100</v>
      </c>
      <c r="N510" s="259" t="s">
        <v>2586</v>
      </c>
      <c r="O510" s="259">
        <v>2014</v>
      </c>
      <c r="P510" s="259" t="s">
        <v>316</v>
      </c>
      <c r="Q510" s="461">
        <v>0.84166666666666667</v>
      </c>
      <c r="R510" s="433">
        <v>44855</v>
      </c>
      <c r="S510" s="331" t="s">
        <v>318</v>
      </c>
      <c r="T510" s="331" t="s">
        <v>343</v>
      </c>
      <c r="U510" s="259">
        <v>2</v>
      </c>
      <c r="V510" s="259">
        <v>1</v>
      </c>
      <c r="W510" s="259">
        <v>3</v>
      </c>
      <c r="X510" s="259">
        <v>20000</v>
      </c>
      <c r="Y510" s="332">
        <v>403</v>
      </c>
      <c r="Z510" s="332">
        <v>402</v>
      </c>
      <c r="AA510" s="332">
        <v>401</v>
      </c>
      <c r="AB510" s="332">
        <v>232</v>
      </c>
      <c r="AC510" s="332">
        <v>231</v>
      </c>
      <c r="AD510" s="332">
        <v>226</v>
      </c>
      <c r="AE510" s="332">
        <v>49.5</v>
      </c>
      <c r="AF510" s="332">
        <v>49.1</v>
      </c>
      <c r="AG510" s="332">
        <v>43.5</v>
      </c>
      <c r="AH510" s="332">
        <v>44</v>
      </c>
      <c r="AI510" s="332">
        <v>44.6</v>
      </c>
      <c r="AJ510" s="332">
        <v>46.8</v>
      </c>
      <c r="AK510" s="332">
        <v>41.9</v>
      </c>
      <c r="AL510" s="332">
        <v>43.3</v>
      </c>
      <c r="AM510" s="332"/>
      <c r="AN510" s="332"/>
      <c r="AO510" s="332"/>
      <c r="AP510" s="332"/>
      <c r="AQ510" s="332"/>
      <c r="AR510" s="332"/>
      <c r="AS510" s="332"/>
      <c r="AT510" s="332"/>
      <c r="AU510" s="332"/>
      <c r="AV510" s="332"/>
      <c r="AW510" s="332"/>
      <c r="AX510" s="332"/>
      <c r="AY510" s="332">
        <v>0.86</v>
      </c>
      <c r="AZ510" s="332" t="s">
        <v>2587</v>
      </c>
      <c r="BA510" s="332">
        <v>0.88</v>
      </c>
      <c r="BB510" s="261">
        <v>407</v>
      </c>
      <c r="BC510" s="261">
        <v>406</v>
      </c>
      <c r="BD510" s="261">
        <v>405</v>
      </c>
      <c r="BE510" s="261">
        <v>234</v>
      </c>
      <c r="BF510" s="261">
        <v>233</v>
      </c>
      <c r="BG510" s="261">
        <v>233</v>
      </c>
      <c r="BH510" s="261">
        <v>32.9</v>
      </c>
      <c r="BI510" s="261">
        <v>39.4</v>
      </c>
      <c r="BJ510" s="261">
        <v>40.5</v>
      </c>
      <c r="BK510" s="261">
        <v>30.6</v>
      </c>
      <c r="BL510" s="261">
        <v>30.2</v>
      </c>
      <c r="BM510" s="261">
        <v>38.6</v>
      </c>
      <c r="BN510" s="261">
        <v>39.700000000000003</v>
      </c>
      <c r="BO510" s="261">
        <v>29.6</v>
      </c>
      <c r="BP510" s="261"/>
      <c r="BQ510" s="261"/>
      <c r="BR510" s="261"/>
      <c r="BS510" s="261"/>
      <c r="BT510" s="261"/>
      <c r="BU510" s="261"/>
      <c r="BV510" s="261"/>
      <c r="BW510" s="261"/>
      <c r="BX510" s="261"/>
      <c r="BY510" s="261"/>
      <c r="BZ510" s="261"/>
      <c r="CA510" s="261"/>
      <c r="CB510" s="261">
        <v>0.87</v>
      </c>
      <c r="CC510" s="261">
        <v>0.86</v>
      </c>
      <c r="CD510" s="261">
        <v>0.85</v>
      </c>
      <c r="CE510" s="333"/>
      <c r="CF510" s="333"/>
      <c r="CG510" s="333"/>
      <c r="CH510" s="333"/>
      <c r="CI510" s="333"/>
      <c r="CJ510" s="333"/>
      <c r="CK510" s="333"/>
      <c r="CL510" s="333"/>
      <c r="CM510" s="333"/>
      <c r="CN510" s="333"/>
      <c r="CO510" s="333"/>
      <c r="CP510" s="333"/>
      <c r="CQ510" s="333"/>
      <c r="CR510" s="333"/>
      <c r="CS510" s="333"/>
      <c r="CT510" s="333"/>
      <c r="CU510" s="333"/>
      <c r="CV510" s="333"/>
      <c r="CW510" s="333"/>
      <c r="CX510" s="333"/>
      <c r="CY510" s="333"/>
      <c r="CZ510" s="333"/>
      <c r="DA510" s="333"/>
      <c r="DB510" s="374"/>
      <c r="DC510" s="154"/>
      <c r="DD510" s="179">
        <f t="shared" si="333"/>
        <v>143.78972191067783</v>
      </c>
      <c r="DE510" s="179">
        <f t="shared" si="334"/>
        <v>34.425270000000005</v>
      </c>
      <c r="DF510" s="179">
        <f t="shared" si="335"/>
        <v>34.147086000000002</v>
      </c>
      <c r="DG510" s="179">
        <f t="shared" si="336"/>
        <v>30.252510000000001</v>
      </c>
      <c r="DH510" s="180">
        <f t="shared" si="337"/>
        <v>49.5</v>
      </c>
      <c r="DI510" s="181">
        <f t="shared" si="356"/>
        <v>0</v>
      </c>
      <c r="DJ510" s="182">
        <f t="shared" si="351"/>
        <v>0</v>
      </c>
      <c r="DK510" s="182">
        <f t="shared" si="352"/>
        <v>1</v>
      </c>
      <c r="DL510" s="182">
        <f t="shared" si="357"/>
        <v>0</v>
      </c>
      <c r="DM510" s="182">
        <f t="shared" si="358"/>
        <v>0</v>
      </c>
      <c r="DN510" s="182">
        <f t="shared" si="359"/>
        <v>0</v>
      </c>
      <c r="DO510" s="182">
        <f t="shared" si="338"/>
        <v>1</v>
      </c>
      <c r="DP510" s="182">
        <f t="shared" si="339"/>
        <v>0</v>
      </c>
      <c r="DQ510" s="25">
        <f t="shared" si="340"/>
        <v>0</v>
      </c>
      <c r="DR510" s="169"/>
      <c r="DS510" s="166" t="str">
        <f t="shared" si="360"/>
        <v>A</v>
      </c>
      <c r="DT510" s="166" t="str">
        <f t="shared" si="361"/>
        <v>A</v>
      </c>
      <c r="DU510" s="167">
        <f t="shared" si="362"/>
        <v>1</v>
      </c>
      <c r="DV510" s="153" t="str">
        <f>VLOOKUP(M510,'Data Master kondisi'!$O$3:$P$11,2,FALSE)</f>
        <v>Z</v>
      </c>
      <c r="DW510" s="153">
        <f>LOOKUP(DV510,{"X","X","X","Y","Y","Y","Z","Z","Z"},{6,6,6,4,4,4,2,2,2})</f>
        <v>2</v>
      </c>
      <c r="DX510" s="153">
        <f t="shared" si="341"/>
        <v>1</v>
      </c>
      <c r="DY510" s="153">
        <f t="shared" si="363"/>
        <v>4</v>
      </c>
      <c r="DZ510" s="153" t="str">
        <f>VLOOKUP(G510,'Data Master class'!$A$5:$D$12,3,FALSE)</f>
        <v>A</v>
      </c>
      <c r="EA510" s="160" t="str">
        <f t="shared" si="364"/>
        <v>BAIK</v>
      </c>
      <c r="EB510" s="156"/>
      <c r="EC510" s="153">
        <f>VLOOKUP(G510,'Data Master class'!$A$5:$D$12,2,FALSE)</f>
        <v>5</v>
      </c>
      <c r="ED510" s="153" t="str">
        <f>VLOOKUP(H510,'Data Master class'!$E$5:$G$6,3,FALSE)</f>
        <v>X</v>
      </c>
      <c r="EE510" s="153">
        <f>VLOOKUP(H510,'Data Master class'!$E$5:$G$6,2,FALSE)</f>
        <v>2</v>
      </c>
      <c r="EF510" s="153">
        <f t="shared" si="365"/>
        <v>7</v>
      </c>
      <c r="EG510" s="153" t="str">
        <f t="shared" si="366"/>
        <v>CLASS 2</v>
      </c>
      <c r="EH510" s="153">
        <f t="shared" si="367"/>
        <v>11</v>
      </c>
      <c r="EI510" s="171"/>
      <c r="EJ510" s="441">
        <f t="shared" si="342"/>
        <v>4.5038705137227297E-2</v>
      </c>
      <c r="EK510" s="441">
        <f t="shared" si="343"/>
        <v>3.6593947923997207E-2</v>
      </c>
      <c r="EL510" s="441">
        <f t="shared" si="344"/>
        <v>8.1632653061224497E-2</v>
      </c>
      <c r="EM510" s="442">
        <f t="shared" si="368"/>
        <v>5.4421768707482998E-2</v>
      </c>
      <c r="EN510" s="443" t="str">
        <f t="shared" si="369"/>
        <v>BAIK</v>
      </c>
      <c r="EO510" s="195"/>
      <c r="EP510" s="196" t="e">
        <f>'2. SUHU &amp; FISIK TRAFO'!CY510</f>
        <v>#NAME?</v>
      </c>
      <c r="EQ510" s="168" t="e">
        <f t="shared" si="374"/>
        <v>#NAME?</v>
      </c>
      <c r="ER510" s="189" t="e">
        <f t="shared" si="370"/>
        <v>#NAME?</v>
      </c>
      <c r="ES510" s="195"/>
      <c r="ET510" s="447">
        <f t="shared" si="353"/>
        <v>32.6571</v>
      </c>
      <c r="EU510" s="447">
        <f t="shared" si="371"/>
        <v>26.125680000000003</v>
      </c>
      <c r="EV510" s="448">
        <f t="shared" si="345"/>
        <v>32.6571</v>
      </c>
      <c r="EW510" s="449" t="str">
        <f t="shared" si="372"/>
        <v>BAIK</v>
      </c>
      <c r="EX510" s="721"/>
      <c r="EY510" s="447">
        <f t="shared" si="354"/>
        <v>26.315300000000001</v>
      </c>
      <c r="EZ510" s="447">
        <f t="shared" si="346"/>
        <v>21.052240000000001</v>
      </c>
      <c r="FA510" s="448">
        <f t="shared" si="355"/>
        <v>26.315300000000004</v>
      </c>
      <c r="FB510" s="449" t="str">
        <f t="shared" si="347"/>
        <v>BAIK</v>
      </c>
      <c r="FC510" s="195"/>
      <c r="FD510" s="453">
        <f t="shared" si="348"/>
        <v>44</v>
      </c>
      <c r="FE510" s="454">
        <f t="shared" si="349"/>
        <v>144.50867052023122</v>
      </c>
      <c r="FF510" s="725">
        <f t="shared" si="350"/>
        <v>30.447999999999997</v>
      </c>
      <c r="FG510" s="202" t="str">
        <f t="shared" si="373"/>
        <v>BURUK</v>
      </c>
    </row>
    <row r="511" spans="1:163">
      <c r="A511" s="347">
        <v>499</v>
      </c>
      <c r="B511" s="764" t="s">
        <v>2232</v>
      </c>
      <c r="C511" s="331" t="s">
        <v>2588</v>
      </c>
      <c r="D511" s="259" t="s">
        <v>2589</v>
      </c>
      <c r="E511" s="319" t="s">
        <v>2474</v>
      </c>
      <c r="F511" s="319" t="s">
        <v>2590</v>
      </c>
      <c r="G511" s="208" t="s">
        <v>206</v>
      </c>
      <c r="H511" s="214" t="s">
        <v>208</v>
      </c>
      <c r="I511" s="463" t="s">
        <v>2591</v>
      </c>
      <c r="J511" s="462" t="s">
        <v>2592</v>
      </c>
      <c r="K511" s="259" t="s">
        <v>315</v>
      </c>
      <c r="L511" s="259" t="s">
        <v>638</v>
      </c>
      <c r="M511" s="259">
        <v>160</v>
      </c>
      <c r="N511" s="259">
        <v>1204991</v>
      </c>
      <c r="O511" s="259">
        <v>2007</v>
      </c>
      <c r="P511" s="259" t="s">
        <v>316</v>
      </c>
      <c r="Q511" s="461">
        <v>0.79166666666666663</v>
      </c>
      <c r="R511" s="433">
        <v>44856</v>
      </c>
      <c r="S511" s="331" t="s">
        <v>318</v>
      </c>
      <c r="T511" s="331" t="s">
        <v>343</v>
      </c>
      <c r="U511" s="259">
        <v>4</v>
      </c>
      <c r="V511" s="259">
        <v>2</v>
      </c>
      <c r="W511" s="259">
        <v>3</v>
      </c>
      <c r="X511" s="259">
        <v>20000</v>
      </c>
      <c r="Y511" s="332">
        <v>402</v>
      </c>
      <c r="Z511" s="332">
        <v>401</v>
      </c>
      <c r="AA511" s="332">
        <v>403</v>
      </c>
      <c r="AB511" s="332">
        <v>231</v>
      </c>
      <c r="AC511" s="332">
        <v>233</v>
      </c>
      <c r="AD511" s="332">
        <v>231</v>
      </c>
      <c r="AE511" s="332">
        <v>136.69999999999999</v>
      </c>
      <c r="AF511" s="332">
        <v>100.1</v>
      </c>
      <c r="AG511" s="332">
        <v>132.30000000000001</v>
      </c>
      <c r="AH511" s="332">
        <v>44.9</v>
      </c>
      <c r="AI511" s="332">
        <v>96.7</v>
      </c>
      <c r="AJ511" s="332">
        <v>80.5</v>
      </c>
      <c r="AK511" s="332">
        <v>89.3</v>
      </c>
      <c r="AL511" s="332">
        <v>29</v>
      </c>
      <c r="AM511" s="332">
        <v>36.5</v>
      </c>
      <c r="AN511" s="332">
        <v>13.6</v>
      </c>
      <c r="AO511" s="332">
        <v>41.2</v>
      </c>
      <c r="AP511" s="332">
        <v>24.9</v>
      </c>
      <c r="AQ511" s="332"/>
      <c r="AR511" s="332"/>
      <c r="AS511" s="332"/>
      <c r="AT511" s="332"/>
      <c r="AU511" s="332"/>
      <c r="AV511" s="332"/>
      <c r="AW511" s="332"/>
      <c r="AX511" s="332"/>
      <c r="AY511" s="332">
        <v>0.85</v>
      </c>
      <c r="AZ511" s="332">
        <v>0.87</v>
      </c>
      <c r="BA511" s="332">
        <v>0.86</v>
      </c>
      <c r="BB511" s="261">
        <v>400</v>
      </c>
      <c r="BC511" s="261">
        <v>400</v>
      </c>
      <c r="BD511" s="261">
        <v>400</v>
      </c>
      <c r="BE511" s="261">
        <v>230</v>
      </c>
      <c r="BF511" s="261">
        <v>231</v>
      </c>
      <c r="BG511" s="261">
        <v>230</v>
      </c>
      <c r="BH511" s="261">
        <v>114.3</v>
      </c>
      <c r="BI511" s="261">
        <v>84.1</v>
      </c>
      <c r="BJ511" s="261">
        <v>94.1</v>
      </c>
      <c r="BK511" s="261">
        <v>27</v>
      </c>
      <c r="BL511" s="261">
        <v>70.8</v>
      </c>
      <c r="BM511" s="261">
        <v>71.900000000000006</v>
      </c>
      <c r="BN511" s="261">
        <v>68.900000000000006</v>
      </c>
      <c r="BO511" s="261">
        <v>14.6</v>
      </c>
      <c r="BP511" s="261">
        <v>37.799999999999997</v>
      </c>
      <c r="BQ511" s="261">
        <v>10.7</v>
      </c>
      <c r="BR511" s="261">
        <v>26.8</v>
      </c>
      <c r="BS511" s="261">
        <v>21.8</v>
      </c>
      <c r="BT511" s="261"/>
      <c r="BU511" s="261"/>
      <c r="BV511" s="261"/>
      <c r="BW511" s="261"/>
      <c r="BX511" s="261"/>
      <c r="BY511" s="261"/>
      <c r="BZ511" s="261"/>
      <c r="CA511" s="261"/>
      <c r="CB511" s="261">
        <v>0.86</v>
      </c>
      <c r="CC511" s="261">
        <v>0.88</v>
      </c>
      <c r="CD511" s="261">
        <v>0.87</v>
      </c>
      <c r="CE511" s="333"/>
      <c r="CF511" s="333"/>
      <c r="CG511" s="333"/>
      <c r="CH511" s="333"/>
      <c r="CI511" s="333"/>
      <c r="CJ511" s="333"/>
      <c r="CK511" s="333"/>
      <c r="CL511" s="333"/>
      <c r="CM511" s="333"/>
      <c r="CN511" s="333"/>
      <c r="CO511" s="333"/>
      <c r="CP511" s="333"/>
      <c r="CQ511" s="333"/>
      <c r="CR511" s="333"/>
      <c r="CS511" s="333"/>
      <c r="CT511" s="333"/>
      <c r="CU511" s="333"/>
      <c r="CV511" s="333"/>
      <c r="CW511" s="333"/>
      <c r="CX511" s="333"/>
      <c r="CY511" s="333"/>
      <c r="CZ511" s="333"/>
      <c r="DA511" s="333"/>
      <c r="DB511" s="374"/>
      <c r="DC511" s="154"/>
      <c r="DD511" s="179">
        <f t="shared" si="333"/>
        <v>230.0635550570845</v>
      </c>
      <c r="DE511" s="179">
        <f t="shared" si="334"/>
        <v>59.418363750000005</v>
      </c>
      <c r="DF511" s="179">
        <f t="shared" si="335"/>
        <v>43.509716250000004</v>
      </c>
      <c r="DG511" s="179">
        <f t="shared" si="336"/>
        <v>57.505848750000013</v>
      </c>
      <c r="DH511" s="180">
        <f t="shared" si="337"/>
        <v>136.69999999999999</v>
      </c>
      <c r="DI511" s="181">
        <f t="shared" si="356"/>
        <v>0</v>
      </c>
      <c r="DJ511" s="182">
        <f t="shared" si="351"/>
        <v>0</v>
      </c>
      <c r="DK511" s="182">
        <f t="shared" si="352"/>
        <v>0</v>
      </c>
      <c r="DL511" s="182">
        <f t="shared" si="357"/>
        <v>1</v>
      </c>
      <c r="DM511" s="182">
        <f t="shared" si="358"/>
        <v>0</v>
      </c>
      <c r="DN511" s="182">
        <f t="shared" si="359"/>
        <v>0</v>
      </c>
      <c r="DO511" s="182">
        <f t="shared" si="338"/>
        <v>0</v>
      </c>
      <c r="DP511" s="182">
        <f t="shared" si="339"/>
        <v>1</v>
      </c>
      <c r="DQ511" s="25">
        <f t="shared" si="340"/>
        <v>0</v>
      </c>
      <c r="DR511" s="169"/>
      <c r="DS511" s="166" t="str">
        <f t="shared" si="360"/>
        <v>A</v>
      </c>
      <c r="DT511" s="166" t="str">
        <f t="shared" si="361"/>
        <v>A</v>
      </c>
      <c r="DU511" s="167">
        <f t="shared" si="362"/>
        <v>1</v>
      </c>
      <c r="DV511" s="153" t="str">
        <f>VLOOKUP(M511,'Data Master kondisi'!$O$3:$P$11,2,FALSE)</f>
        <v>Y</v>
      </c>
      <c r="DW511" s="153">
        <f>LOOKUP(DV511,{"X","X","X","Y","Y","Y","Z","Z","Z"},{6,6,6,4,4,4,2,2,2})</f>
        <v>4</v>
      </c>
      <c r="DX511" s="153">
        <f t="shared" si="341"/>
        <v>2</v>
      </c>
      <c r="DY511" s="153">
        <f t="shared" si="363"/>
        <v>7</v>
      </c>
      <c r="DZ511" s="153" t="str">
        <f>VLOOKUP(G511,'Data Master class'!$A$5:$D$12,3,FALSE)</f>
        <v>B</v>
      </c>
      <c r="EA511" s="160" t="str">
        <f t="shared" si="364"/>
        <v>CUKUP</v>
      </c>
      <c r="EB511" s="156"/>
      <c r="EC511" s="153">
        <f>VLOOKUP(G511,'Data Master class'!$A$5:$D$12,2,FALSE)</f>
        <v>3</v>
      </c>
      <c r="ED511" s="153" t="str">
        <f>VLOOKUP(H511,'Data Master class'!$E$5:$G$6,3,FALSE)</f>
        <v>X</v>
      </c>
      <c r="EE511" s="153">
        <f>VLOOKUP(H511,'Data Master class'!$E$5:$G$6,2,FALSE)</f>
        <v>2</v>
      </c>
      <c r="EF511" s="153">
        <f t="shared" si="365"/>
        <v>5</v>
      </c>
      <c r="EG511" s="153" t="str">
        <f t="shared" si="366"/>
        <v>CLASS 3</v>
      </c>
      <c r="EH511" s="153">
        <f t="shared" si="367"/>
        <v>12</v>
      </c>
      <c r="EI511" s="171"/>
      <c r="EJ511" s="441">
        <f t="shared" si="342"/>
        <v>0.11108100785694913</v>
      </c>
      <c r="EK511" s="441">
        <f t="shared" si="343"/>
        <v>0.18639934976971023</v>
      </c>
      <c r="EL511" s="441">
        <f t="shared" si="344"/>
        <v>7.5318341912760753E-2</v>
      </c>
      <c r="EM511" s="442">
        <f t="shared" si="368"/>
        <v>0.12426623317980671</v>
      </c>
      <c r="EN511" s="443" t="str">
        <f t="shared" si="369"/>
        <v>CUKUP</v>
      </c>
      <c r="EO511" s="195"/>
      <c r="EP511" s="196" t="e">
        <f>'2. SUHU &amp; FISIK TRAFO'!CY511</f>
        <v>#NAME?</v>
      </c>
      <c r="EQ511" s="168" t="e">
        <f t="shared" si="374"/>
        <v>#NAME?</v>
      </c>
      <c r="ER511" s="189" t="e">
        <f t="shared" si="370"/>
        <v>#NAME?</v>
      </c>
      <c r="ES511" s="195"/>
      <c r="ET511" s="447">
        <f t="shared" si="353"/>
        <v>85.462299999999999</v>
      </c>
      <c r="EU511" s="447">
        <f t="shared" si="371"/>
        <v>68.369839999999996</v>
      </c>
      <c r="EV511" s="448">
        <f t="shared" si="345"/>
        <v>53.413937499999996</v>
      </c>
      <c r="EW511" s="449" t="str">
        <f t="shared" si="372"/>
        <v>BAIK</v>
      </c>
      <c r="EX511" s="721"/>
      <c r="EY511" s="447">
        <f t="shared" si="354"/>
        <v>67.359100000000012</v>
      </c>
      <c r="EZ511" s="447">
        <f t="shared" si="346"/>
        <v>53.887280000000011</v>
      </c>
      <c r="FA511" s="448">
        <f t="shared" si="355"/>
        <v>42.099437500000008</v>
      </c>
      <c r="FB511" s="449" t="str">
        <f t="shared" si="347"/>
        <v>BAIK</v>
      </c>
      <c r="FC511" s="195"/>
      <c r="FD511" s="453">
        <f t="shared" si="348"/>
        <v>44.9</v>
      </c>
      <c r="FE511" s="454">
        <f t="shared" si="349"/>
        <v>231.21387283236993</v>
      </c>
      <c r="FF511" s="725">
        <f t="shared" si="350"/>
        <v>19.419250000000002</v>
      </c>
      <c r="FG511" s="202" t="str">
        <f t="shared" si="373"/>
        <v>KURANG</v>
      </c>
    </row>
    <row r="512" spans="1:163">
      <c r="A512" s="347">
        <v>500</v>
      </c>
      <c r="B512" s="764" t="s">
        <v>2232</v>
      </c>
      <c r="C512" s="331" t="s">
        <v>2593</v>
      </c>
      <c r="D512" s="259" t="s">
        <v>2589</v>
      </c>
      <c r="E512" s="319" t="s">
        <v>2474</v>
      </c>
      <c r="F512" s="319" t="s">
        <v>2590</v>
      </c>
      <c r="G512" s="208" t="s">
        <v>204</v>
      </c>
      <c r="H512" s="214" t="s">
        <v>208</v>
      </c>
      <c r="I512" s="463" t="s">
        <v>2594</v>
      </c>
      <c r="J512" s="462" t="s">
        <v>2595</v>
      </c>
      <c r="K512" s="259" t="s">
        <v>315</v>
      </c>
      <c r="L512" s="259" t="s">
        <v>371</v>
      </c>
      <c r="M512" s="259">
        <v>100</v>
      </c>
      <c r="N512" s="259" t="s">
        <v>2596</v>
      </c>
      <c r="O512" s="259">
        <v>2013</v>
      </c>
      <c r="P512" s="259" t="s">
        <v>316</v>
      </c>
      <c r="Q512" s="461">
        <v>0.77013888888888893</v>
      </c>
      <c r="R512" s="433">
        <v>44856</v>
      </c>
      <c r="S512" s="331" t="s">
        <v>318</v>
      </c>
      <c r="T512" s="331" t="s">
        <v>343</v>
      </c>
      <c r="U512" s="259">
        <v>3</v>
      </c>
      <c r="V512" s="259">
        <v>1</v>
      </c>
      <c r="W512" s="259">
        <v>3</v>
      </c>
      <c r="X512" s="259">
        <v>20000</v>
      </c>
      <c r="Y512" s="332">
        <v>408</v>
      </c>
      <c r="Z512" s="332">
        <v>405</v>
      </c>
      <c r="AA512" s="332">
        <v>407</v>
      </c>
      <c r="AB512" s="332">
        <v>234</v>
      </c>
      <c r="AC512" s="332">
        <v>234</v>
      </c>
      <c r="AD512" s="332">
        <v>234</v>
      </c>
      <c r="AE512" s="332">
        <v>10.7</v>
      </c>
      <c r="AF512" s="332">
        <v>23.4</v>
      </c>
      <c r="AG512" s="332">
        <v>19.7</v>
      </c>
      <c r="AH512" s="332">
        <v>15.2</v>
      </c>
      <c r="AI512" s="332">
        <v>13.4</v>
      </c>
      <c r="AJ512" s="332">
        <v>23</v>
      </c>
      <c r="AK512" s="332">
        <v>20.6</v>
      </c>
      <c r="AL512" s="332">
        <v>14.3</v>
      </c>
      <c r="AM512" s="332"/>
      <c r="AN512" s="332"/>
      <c r="AO512" s="332"/>
      <c r="AP512" s="332"/>
      <c r="AQ512" s="332"/>
      <c r="AR512" s="332"/>
      <c r="AS512" s="332"/>
      <c r="AT512" s="332"/>
      <c r="AU512" s="332"/>
      <c r="AV512" s="332"/>
      <c r="AW512" s="332"/>
      <c r="AX512" s="332"/>
      <c r="AY512" s="332">
        <v>0.88</v>
      </c>
      <c r="AZ512" s="332">
        <v>0.89</v>
      </c>
      <c r="BA512" s="332">
        <v>0.89</v>
      </c>
      <c r="BB512" s="261">
        <v>403</v>
      </c>
      <c r="BC512" s="261">
        <v>404</v>
      </c>
      <c r="BD512" s="261">
        <v>402</v>
      </c>
      <c r="BE512" s="261">
        <v>233</v>
      </c>
      <c r="BF512" s="261">
        <v>233</v>
      </c>
      <c r="BG512" s="261">
        <v>232</v>
      </c>
      <c r="BH512" s="261">
        <v>13.2</v>
      </c>
      <c r="BI512" s="261">
        <v>37.4</v>
      </c>
      <c r="BJ512" s="261">
        <v>22.5</v>
      </c>
      <c r="BK512" s="261">
        <v>28.2</v>
      </c>
      <c r="BL512" s="261">
        <v>33.799999999999997</v>
      </c>
      <c r="BM512" s="261">
        <v>34.4</v>
      </c>
      <c r="BN512" s="261">
        <v>23</v>
      </c>
      <c r="BO512" s="261">
        <v>25.6</v>
      </c>
      <c r="BP512" s="261"/>
      <c r="BQ512" s="261"/>
      <c r="BR512" s="261"/>
      <c r="BS512" s="261"/>
      <c r="BT512" s="261"/>
      <c r="BU512" s="261"/>
      <c r="BV512" s="261"/>
      <c r="BW512" s="261"/>
      <c r="BX512" s="261"/>
      <c r="BY512" s="261"/>
      <c r="BZ512" s="261"/>
      <c r="CA512" s="261"/>
      <c r="CB512" s="261">
        <v>0.87</v>
      </c>
      <c r="CC512" s="261">
        <v>0.88</v>
      </c>
      <c r="CD512" s="261">
        <v>0.89</v>
      </c>
      <c r="CE512" s="333"/>
      <c r="CF512" s="333"/>
      <c r="CG512" s="333"/>
      <c r="CH512" s="333"/>
      <c r="CI512" s="333"/>
      <c r="CJ512" s="333"/>
      <c r="CK512" s="333"/>
      <c r="CL512" s="333"/>
      <c r="CM512" s="333"/>
      <c r="CN512" s="333"/>
      <c r="CO512" s="333"/>
      <c r="CP512" s="333"/>
      <c r="CQ512" s="333"/>
      <c r="CR512" s="333"/>
      <c r="CS512" s="333"/>
      <c r="CT512" s="333"/>
      <c r="CU512" s="333"/>
      <c r="CV512" s="333"/>
      <c r="CW512" s="333"/>
      <c r="CX512" s="333"/>
      <c r="CY512" s="333"/>
      <c r="CZ512" s="333"/>
      <c r="DA512" s="333"/>
      <c r="DB512" s="374"/>
      <c r="DC512" s="154"/>
      <c r="DD512" s="179">
        <f t="shared" si="333"/>
        <v>142.1396759215389</v>
      </c>
      <c r="DE512" s="179">
        <f t="shared" si="334"/>
        <v>7.5278066666666659</v>
      </c>
      <c r="DF512" s="179">
        <f t="shared" si="335"/>
        <v>16.462679999999999</v>
      </c>
      <c r="DG512" s="179">
        <f t="shared" si="336"/>
        <v>13.859606666666666</v>
      </c>
      <c r="DH512" s="180">
        <f t="shared" si="337"/>
        <v>23.4</v>
      </c>
      <c r="DI512" s="181">
        <f t="shared" si="356"/>
        <v>0</v>
      </c>
      <c r="DJ512" s="182">
        <f t="shared" si="351"/>
        <v>1</v>
      </c>
      <c r="DK512" s="182">
        <f t="shared" si="352"/>
        <v>0</v>
      </c>
      <c r="DL512" s="182">
        <f t="shared" si="357"/>
        <v>0</v>
      </c>
      <c r="DM512" s="182">
        <f t="shared" si="358"/>
        <v>0</v>
      </c>
      <c r="DN512" s="182">
        <f t="shared" si="359"/>
        <v>0</v>
      </c>
      <c r="DO512" s="182">
        <f t="shared" si="338"/>
        <v>1</v>
      </c>
      <c r="DP512" s="182">
        <f t="shared" si="339"/>
        <v>0</v>
      </c>
      <c r="DQ512" s="25">
        <f t="shared" si="340"/>
        <v>0</v>
      </c>
      <c r="DR512" s="169"/>
      <c r="DS512" s="166" t="str">
        <f t="shared" si="360"/>
        <v>A</v>
      </c>
      <c r="DT512" s="166" t="str">
        <f t="shared" si="361"/>
        <v>B</v>
      </c>
      <c r="DU512" s="167">
        <f t="shared" si="362"/>
        <v>2</v>
      </c>
      <c r="DV512" s="153" t="str">
        <f>VLOOKUP(M512,'Data Master kondisi'!$O$3:$P$11,2,FALSE)</f>
        <v>Z</v>
      </c>
      <c r="DW512" s="153">
        <f>LOOKUP(DV512,{"X","X","X","Y","Y","Y","Z","Z","Z"},{6,6,6,4,4,4,2,2,2})</f>
        <v>2</v>
      </c>
      <c r="DX512" s="153">
        <f t="shared" si="341"/>
        <v>1</v>
      </c>
      <c r="DY512" s="153">
        <f t="shared" si="363"/>
        <v>5</v>
      </c>
      <c r="DZ512" s="153" t="str">
        <f>VLOOKUP(G512,'Data Master class'!$A$5:$D$12,3,FALSE)</f>
        <v>A</v>
      </c>
      <c r="EA512" s="160" t="str">
        <f t="shared" si="364"/>
        <v>BAIK</v>
      </c>
      <c r="EB512" s="156"/>
      <c r="EC512" s="153">
        <f>VLOOKUP(G512,'Data Master class'!$A$5:$D$12,2,FALSE)</f>
        <v>5</v>
      </c>
      <c r="ED512" s="153" t="str">
        <f>VLOOKUP(H512,'Data Master class'!$E$5:$G$6,3,FALSE)</f>
        <v>X</v>
      </c>
      <c r="EE512" s="153">
        <f>VLOOKUP(H512,'Data Master class'!$E$5:$G$6,2,FALSE)</f>
        <v>2</v>
      </c>
      <c r="EF512" s="153">
        <f t="shared" si="365"/>
        <v>7</v>
      </c>
      <c r="EG512" s="153" t="str">
        <f t="shared" si="366"/>
        <v>CLASS 2</v>
      </c>
      <c r="EH512" s="153">
        <f t="shared" si="367"/>
        <v>12</v>
      </c>
      <c r="EI512" s="171"/>
      <c r="EJ512" s="441">
        <f t="shared" si="342"/>
        <v>0.40334572490706322</v>
      </c>
      <c r="EK512" s="441">
        <f t="shared" si="343"/>
        <v>0.30483271375464677</v>
      </c>
      <c r="EL512" s="441">
        <f t="shared" si="344"/>
        <v>9.8513011152416299E-2</v>
      </c>
      <c r="EM512" s="442">
        <f t="shared" si="368"/>
        <v>0.26889714993804209</v>
      </c>
      <c r="EN512" s="443" t="str">
        <f t="shared" si="369"/>
        <v>KURANG</v>
      </c>
      <c r="EO512" s="195"/>
      <c r="EP512" s="196" t="e">
        <f>'2. SUHU &amp; FISIK TRAFO'!CY512</f>
        <v>#NAME?</v>
      </c>
      <c r="EQ512" s="168" t="e">
        <f t="shared" si="374"/>
        <v>#NAME?</v>
      </c>
      <c r="ER512" s="189" t="e">
        <f t="shared" si="370"/>
        <v>#NAME?</v>
      </c>
      <c r="ES512" s="195"/>
      <c r="ET512" s="447">
        <f t="shared" si="353"/>
        <v>12.589200000000002</v>
      </c>
      <c r="EU512" s="447">
        <f t="shared" si="371"/>
        <v>10.071360000000002</v>
      </c>
      <c r="EV512" s="448">
        <f t="shared" si="345"/>
        <v>12.5892</v>
      </c>
      <c r="EW512" s="449" t="str">
        <f t="shared" si="372"/>
        <v>BAIK</v>
      </c>
      <c r="EX512" s="721"/>
      <c r="EY512" s="447">
        <f t="shared" si="354"/>
        <v>17.009799999999998</v>
      </c>
      <c r="EZ512" s="447">
        <f t="shared" si="346"/>
        <v>13.607839999999999</v>
      </c>
      <c r="FA512" s="448">
        <f t="shared" si="355"/>
        <v>17.009799999999998</v>
      </c>
      <c r="FB512" s="449" t="str">
        <f t="shared" si="347"/>
        <v>BAIK</v>
      </c>
      <c r="FC512" s="195"/>
      <c r="FD512" s="453">
        <f t="shared" si="348"/>
        <v>15.2</v>
      </c>
      <c r="FE512" s="454">
        <f t="shared" si="349"/>
        <v>144.50867052023122</v>
      </c>
      <c r="FF512" s="725">
        <f t="shared" si="350"/>
        <v>10.518399999999998</v>
      </c>
      <c r="FG512" s="202" t="str">
        <f t="shared" si="373"/>
        <v>CUKUP</v>
      </c>
    </row>
    <row r="513" spans="1:163">
      <c r="A513" s="347">
        <v>501</v>
      </c>
      <c r="B513" s="764" t="s">
        <v>2232</v>
      </c>
      <c r="C513" s="331" t="s">
        <v>2597</v>
      </c>
      <c r="D513" s="259" t="s">
        <v>2598</v>
      </c>
      <c r="E513" s="319" t="s">
        <v>2474</v>
      </c>
      <c r="F513" s="319" t="s">
        <v>2599</v>
      </c>
      <c r="G513" s="208" t="s">
        <v>204</v>
      </c>
      <c r="H513" s="214" t="s">
        <v>208</v>
      </c>
      <c r="I513" s="463" t="s">
        <v>2600</v>
      </c>
      <c r="J513" s="462" t="s">
        <v>2601</v>
      </c>
      <c r="K513" s="259" t="s">
        <v>315</v>
      </c>
      <c r="L513" s="259" t="s">
        <v>342</v>
      </c>
      <c r="M513" s="259">
        <v>100</v>
      </c>
      <c r="N513" s="259">
        <v>203302472</v>
      </c>
      <c r="O513" s="259">
        <v>2020</v>
      </c>
      <c r="P513" s="259" t="s">
        <v>316</v>
      </c>
      <c r="Q513" s="461">
        <v>0.8041666666666667</v>
      </c>
      <c r="R513" s="433">
        <v>44856</v>
      </c>
      <c r="S513" s="331" t="s">
        <v>318</v>
      </c>
      <c r="T513" s="331" t="s">
        <v>343</v>
      </c>
      <c r="U513" s="259">
        <v>2</v>
      </c>
      <c r="V513" s="259">
        <v>2</v>
      </c>
      <c r="W513" s="259">
        <v>3</v>
      </c>
      <c r="X513" s="259">
        <v>20000</v>
      </c>
      <c r="Y513" s="332">
        <v>397</v>
      </c>
      <c r="Z513" s="332">
        <v>400</v>
      </c>
      <c r="AA513" s="332">
        <v>403</v>
      </c>
      <c r="AB513" s="332">
        <v>230</v>
      </c>
      <c r="AC513" s="332">
        <v>230</v>
      </c>
      <c r="AD513" s="332">
        <v>233</v>
      </c>
      <c r="AE513" s="332">
        <v>118.7</v>
      </c>
      <c r="AF513" s="332">
        <v>136.5</v>
      </c>
      <c r="AG513" s="332">
        <v>26.6</v>
      </c>
      <c r="AH513" s="332">
        <v>113.3</v>
      </c>
      <c r="AI513" s="332">
        <v>95.2</v>
      </c>
      <c r="AJ513" s="332">
        <v>109.7</v>
      </c>
      <c r="AK513" s="332">
        <v>0</v>
      </c>
      <c r="AL513" s="332">
        <v>23.2</v>
      </c>
      <c r="AM513" s="332">
        <v>16.600000000000001</v>
      </c>
      <c r="AN513" s="332">
        <v>31.2</v>
      </c>
      <c r="AO513" s="332">
        <v>27.3</v>
      </c>
      <c r="AP513" s="332">
        <v>21.8</v>
      </c>
      <c r="AQ513" s="332"/>
      <c r="AR513" s="332"/>
      <c r="AS513" s="332"/>
      <c r="AT513" s="332"/>
      <c r="AU513" s="332"/>
      <c r="AV513" s="332"/>
      <c r="AW513" s="332"/>
      <c r="AX513" s="332"/>
      <c r="AY513" s="332">
        <v>0.86</v>
      </c>
      <c r="AZ513" s="332">
        <v>0.88</v>
      </c>
      <c r="BA513" s="332">
        <v>0.85</v>
      </c>
      <c r="BB513" s="261">
        <v>398</v>
      </c>
      <c r="BC513" s="261">
        <v>400</v>
      </c>
      <c r="BD513" s="261">
        <v>402</v>
      </c>
      <c r="BE513" s="261">
        <v>230</v>
      </c>
      <c r="BF513" s="261">
        <v>229</v>
      </c>
      <c r="BG513" s="261">
        <v>232</v>
      </c>
      <c r="BH513" s="261">
        <v>78.400000000000006</v>
      </c>
      <c r="BI513" s="261">
        <v>117.3</v>
      </c>
      <c r="BJ513" s="261">
        <v>16.899999999999999</v>
      </c>
      <c r="BK513" s="261">
        <v>103.8</v>
      </c>
      <c r="BL513" s="261">
        <v>63.6</v>
      </c>
      <c r="BM513" s="261">
        <v>107.2</v>
      </c>
      <c r="BN513" s="261">
        <v>0</v>
      </c>
      <c r="BO513" s="261">
        <v>100.6</v>
      </c>
      <c r="BP513" s="261">
        <v>11.8</v>
      </c>
      <c r="BQ513" s="261">
        <v>15.5</v>
      </c>
      <c r="BR513" s="261">
        <v>17.399999999999999</v>
      </c>
      <c r="BS513" s="261">
        <v>6.8</v>
      </c>
      <c r="BT513" s="261"/>
      <c r="BU513" s="261"/>
      <c r="BV513" s="261"/>
      <c r="BW513" s="261"/>
      <c r="BX513" s="261"/>
      <c r="BY513" s="261"/>
      <c r="BZ513" s="261"/>
      <c r="CA513" s="261"/>
      <c r="CB513" s="261">
        <v>0.89</v>
      </c>
      <c r="CC513" s="261">
        <v>0.88</v>
      </c>
      <c r="CD513" s="261">
        <v>0.87</v>
      </c>
      <c r="CE513" s="333"/>
      <c r="CF513" s="333"/>
      <c r="CG513" s="333"/>
      <c r="CH513" s="333"/>
      <c r="CI513" s="333"/>
      <c r="CJ513" s="333"/>
      <c r="CK513" s="333"/>
      <c r="CL513" s="333"/>
      <c r="CM513" s="333"/>
      <c r="CN513" s="333"/>
      <c r="CO513" s="333"/>
      <c r="CP513" s="333"/>
      <c r="CQ513" s="333"/>
      <c r="CR513" s="333"/>
      <c r="CS513" s="333"/>
      <c r="CT513" s="333"/>
      <c r="CU513" s="333"/>
      <c r="CV513" s="333"/>
      <c r="CW513" s="333"/>
      <c r="CX513" s="333"/>
      <c r="CY513" s="333"/>
      <c r="CZ513" s="333"/>
      <c r="DA513" s="333"/>
      <c r="DB513" s="374"/>
      <c r="DC513" s="154"/>
      <c r="DD513" s="179">
        <f t="shared" si="333"/>
        <v>144.50867052023122</v>
      </c>
      <c r="DE513" s="179">
        <f t="shared" si="334"/>
        <v>82.1404</v>
      </c>
      <c r="DF513" s="179">
        <f t="shared" si="335"/>
        <v>94.457999999999998</v>
      </c>
      <c r="DG513" s="179">
        <f t="shared" si="336"/>
        <v>18.407200000000003</v>
      </c>
      <c r="DH513" s="180">
        <f t="shared" si="337"/>
        <v>136.5</v>
      </c>
      <c r="DI513" s="181">
        <f t="shared" si="356"/>
        <v>0</v>
      </c>
      <c r="DJ513" s="182">
        <f t="shared" si="351"/>
        <v>0</v>
      </c>
      <c r="DK513" s="182">
        <f t="shared" si="352"/>
        <v>0</v>
      </c>
      <c r="DL513" s="182">
        <f t="shared" si="357"/>
        <v>1</v>
      </c>
      <c r="DM513" s="182">
        <f t="shared" si="358"/>
        <v>0</v>
      </c>
      <c r="DN513" s="182">
        <f t="shared" si="359"/>
        <v>0</v>
      </c>
      <c r="DO513" s="182">
        <f t="shared" si="338"/>
        <v>0</v>
      </c>
      <c r="DP513" s="182">
        <f t="shared" si="339"/>
        <v>0</v>
      </c>
      <c r="DQ513" s="25">
        <f t="shared" si="340"/>
        <v>1</v>
      </c>
      <c r="DR513" s="169"/>
      <c r="DS513" s="166" t="str">
        <f t="shared" si="360"/>
        <v>B</v>
      </c>
      <c r="DT513" s="166" t="str">
        <f t="shared" si="361"/>
        <v>C</v>
      </c>
      <c r="DU513" s="167">
        <f t="shared" si="362"/>
        <v>6</v>
      </c>
      <c r="DV513" s="153" t="str">
        <f>VLOOKUP(M513,'Data Master kondisi'!$O$3:$P$11,2,FALSE)</f>
        <v>Z</v>
      </c>
      <c r="DW513" s="153">
        <f>LOOKUP(DV513,{"X","X","X","Y","Y","Y","Z","Z","Z"},{6,6,6,4,4,4,2,2,2})</f>
        <v>2</v>
      </c>
      <c r="DX513" s="153">
        <f t="shared" si="341"/>
        <v>1</v>
      </c>
      <c r="DY513" s="153">
        <f t="shared" si="363"/>
        <v>9</v>
      </c>
      <c r="DZ513" s="153" t="str">
        <f>VLOOKUP(G513,'Data Master class'!$A$5:$D$12,3,FALSE)</f>
        <v>A</v>
      </c>
      <c r="EA513" s="160" t="str">
        <f t="shared" si="364"/>
        <v>KURANG</v>
      </c>
      <c r="EB513" s="156"/>
      <c r="EC513" s="153">
        <f>VLOOKUP(G513,'Data Master class'!$A$5:$D$12,2,FALSE)</f>
        <v>5</v>
      </c>
      <c r="ED513" s="153" t="str">
        <f>VLOOKUP(H513,'Data Master class'!$E$5:$G$6,3,FALSE)</f>
        <v>X</v>
      </c>
      <c r="EE513" s="153">
        <f>VLOOKUP(H513,'Data Master class'!$E$5:$G$6,2,FALSE)</f>
        <v>2</v>
      </c>
      <c r="EF513" s="153">
        <f t="shared" si="365"/>
        <v>7</v>
      </c>
      <c r="EG513" s="153" t="str">
        <f t="shared" si="366"/>
        <v>CLASS 2</v>
      </c>
      <c r="EH513" s="153">
        <f t="shared" si="367"/>
        <v>16</v>
      </c>
      <c r="EI513" s="171"/>
      <c r="EJ513" s="441">
        <f t="shared" si="342"/>
        <v>0.26366217175301632</v>
      </c>
      <c r="EK513" s="441">
        <f t="shared" si="343"/>
        <v>0.45315826827537253</v>
      </c>
      <c r="EL513" s="441">
        <f t="shared" si="344"/>
        <v>0.71682044002838896</v>
      </c>
      <c r="EM513" s="442">
        <f t="shared" si="368"/>
        <v>0.47788029335225923</v>
      </c>
      <c r="EN513" s="443" t="str">
        <f t="shared" si="369"/>
        <v>BURUK</v>
      </c>
      <c r="EO513" s="195"/>
      <c r="EP513" s="196" t="e">
        <f>'2. SUHU &amp; FISIK TRAFO'!CY513</f>
        <v>#NAME?</v>
      </c>
      <c r="EQ513" s="168" t="e">
        <f t="shared" si="374"/>
        <v>#NAME?</v>
      </c>
      <c r="ER513" s="189" t="e">
        <f t="shared" si="370"/>
        <v>#NAME?</v>
      </c>
      <c r="ES513" s="195"/>
      <c r="ET513" s="447">
        <f t="shared" si="353"/>
        <v>64.893799999999999</v>
      </c>
      <c r="EU513" s="447">
        <f t="shared" si="371"/>
        <v>51.915040000000005</v>
      </c>
      <c r="EV513" s="448">
        <f t="shared" si="345"/>
        <v>64.893799999999999</v>
      </c>
      <c r="EW513" s="449" t="str">
        <f t="shared" si="372"/>
        <v>CUKUP</v>
      </c>
      <c r="EX513" s="721"/>
      <c r="EY513" s="447">
        <f t="shared" si="354"/>
        <v>48.814500000000002</v>
      </c>
      <c r="EZ513" s="447">
        <f t="shared" si="346"/>
        <v>39.051600000000008</v>
      </c>
      <c r="FA513" s="448">
        <f t="shared" si="355"/>
        <v>48.814500000000002</v>
      </c>
      <c r="FB513" s="449" t="str">
        <f t="shared" si="347"/>
        <v>BAIK</v>
      </c>
      <c r="FC513" s="195"/>
      <c r="FD513" s="453">
        <f t="shared" si="348"/>
        <v>113.3</v>
      </c>
      <c r="FE513" s="454">
        <f t="shared" si="349"/>
        <v>144.50867052023122</v>
      </c>
      <c r="FF513" s="725">
        <f t="shared" si="350"/>
        <v>78.403599999999997</v>
      </c>
      <c r="FG513" s="202" t="str">
        <f t="shared" si="373"/>
        <v>BURUK</v>
      </c>
    </row>
    <row r="514" spans="1:163">
      <c r="A514" s="347">
        <v>502</v>
      </c>
      <c r="B514" s="764" t="s">
        <v>2232</v>
      </c>
      <c r="C514" s="331" t="s">
        <v>2602</v>
      </c>
      <c r="D514" s="259" t="s">
        <v>2603</v>
      </c>
      <c r="E514" s="319" t="s">
        <v>2474</v>
      </c>
      <c r="F514" s="319" t="s">
        <v>2599</v>
      </c>
      <c r="G514" s="208" t="s">
        <v>206</v>
      </c>
      <c r="H514" s="214" t="s">
        <v>209</v>
      </c>
      <c r="I514" s="463" t="s">
        <v>2604</v>
      </c>
      <c r="J514" s="462" t="s">
        <v>2605</v>
      </c>
      <c r="K514" s="259" t="s">
        <v>341</v>
      </c>
      <c r="L514" s="259" t="s">
        <v>342</v>
      </c>
      <c r="M514" s="259">
        <v>100</v>
      </c>
      <c r="N514" s="259">
        <v>194304537</v>
      </c>
      <c r="O514" s="259">
        <v>2019</v>
      </c>
      <c r="P514" s="259" t="s">
        <v>316</v>
      </c>
      <c r="Q514" s="461">
        <v>0.78263888888888899</v>
      </c>
      <c r="R514" s="433">
        <v>44856</v>
      </c>
      <c r="S514" s="331" t="s">
        <v>318</v>
      </c>
      <c r="T514" s="331" t="s">
        <v>343</v>
      </c>
      <c r="U514" s="259">
        <v>2</v>
      </c>
      <c r="V514" s="259">
        <v>1</v>
      </c>
      <c r="W514" s="259">
        <v>3</v>
      </c>
      <c r="X514" s="259">
        <v>20000</v>
      </c>
      <c r="Y514" s="332">
        <v>404</v>
      </c>
      <c r="Z514" s="332">
        <v>404</v>
      </c>
      <c r="AA514" s="332">
        <v>402</v>
      </c>
      <c r="AB514" s="332">
        <v>233</v>
      </c>
      <c r="AC514" s="332">
        <v>233</v>
      </c>
      <c r="AD514" s="332">
        <v>232</v>
      </c>
      <c r="AE514" s="332">
        <v>63.9</v>
      </c>
      <c r="AF514" s="332">
        <v>45.2</v>
      </c>
      <c r="AG514" s="332">
        <v>69.5</v>
      </c>
      <c r="AH514" s="332">
        <v>37.299999999999997</v>
      </c>
      <c r="AI514" s="332"/>
      <c r="AJ514" s="332"/>
      <c r="AK514" s="332"/>
      <c r="AL514" s="332"/>
      <c r="AM514" s="332">
        <v>64.099999999999994</v>
      </c>
      <c r="AN514" s="332">
        <v>44.9</v>
      </c>
      <c r="AO514" s="332">
        <v>65.099999999999994</v>
      </c>
      <c r="AP514" s="332">
        <v>33.4</v>
      </c>
      <c r="AQ514" s="332"/>
      <c r="AR514" s="332"/>
      <c r="AS514" s="332"/>
      <c r="AT514" s="332"/>
      <c r="AU514" s="332"/>
      <c r="AV514" s="332"/>
      <c r="AW514" s="332"/>
      <c r="AX514" s="332"/>
      <c r="AY514" s="332">
        <v>0.87</v>
      </c>
      <c r="AZ514" s="332">
        <v>0.86</v>
      </c>
      <c r="BA514" s="332">
        <v>0.85</v>
      </c>
      <c r="BB514" s="261">
        <v>403</v>
      </c>
      <c r="BC514" s="261">
        <v>403</v>
      </c>
      <c r="BD514" s="261">
        <v>403</v>
      </c>
      <c r="BE514" s="261">
        <v>232</v>
      </c>
      <c r="BF514" s="261">
        <v>232</v>
      </c>
      <c r="BG514" s="261">
        <v>232</v>
      </c>
      <c r="BH514" s="261">
        <v>38.200000000000003</v>
      </c>
      <c r="BI514" s="261">
        <v>28.5</v>
      </c>
      <c r="BJ514" s="261">
        <v>51.8</v>
      </c>
      <c r="BK514" s="261">
        <v>26.4</v>
      </c>
      <c r="BL514" s="261"/>
      <c r="BM514" s="261"/>
      <c r="BN514" s="261"/>
      <c r="BO514" s="261"/>
      <c r="BP514" s="261">
        <v>36.9</v>
      </c>
      <c r="BQ514" s="261">
        <v>24.4</v>
      </c>
      <c r="BR514" s="261">
        <v>52.8</v>
      </c>
      <c r="BS514" s="261">
        <v>29.6</v>
      </c>
      <c r="BT514" s="261"/>
      <c r="BU514" s="261"/>
      <c r="BV514" s="261"/>
      <c r="BW514" s="261"/>
      <c r="BX514" s="261"/>
      <c r="BY514" s="261"/>
      <c r="BZ514" s="261"/>
      <c r="CA514" s="261"/>
      <c r="CB514" s="261">
        <v>0.87</v>
      </c>
      <c r="CC514" s="261">
        <v>0.85</v>
      </c>
      <c r="CD514" s="261">
        <v>0.87</v>
      </c>
      <c r="CE514" s="333"/>
      <c r="CF514" s="333"/>
      <c r="CG514" s="333"/>
      <c r="CH514" s="333"/>
      <c r="CI514" s="333"/>
      <c r="CJ514" s="333"/>
      <c r="CK514" s="333"/>
      <c r="CL514" s="333"/>
      <c r="CM514" s="333"/>
      <c r="CN514" s="333"/>
      <c r="CO514" s="333"/>
      <c r="CP514" s="333"/>
      <c r="CQ514" s="333"/>
      <c r="CR514" s="333"/>
      <c r="CS514" s="333"/>
      <c r="CT514" s="333"/>
      <c r="CU514" s="333"/>
      <c r="CV514" s="333"/>
      <c r="CW514" s="333"/>
      <c r="CX514" s="333"/>
      <c r="CY514" s="333"/>
      <c r="CZ514" s="333"/>
      <c r="DA514" s="333"/>
      <c r="DB514" s="374"/>
      <c r="DC514" s="48"/>
      <c r="DD514" s="179">
        <f t="shared" si="333"/>
        <v>143.31438398700615</v>
      </c>
      <c r="DE514" s="179">
        <f t="shared" si="334"/>
        <v>44.587290000000003</v>
      </c>
      <c r="DF514" s="179">
        <f t="shared" si="335"/>
        <v>31.539053333333339</v>
      </c>
      <c r="DG514" s="179">
        <f t="shared" si="336"/>
        <v>48.494783333333338</v>
      </c>
      <c r="DH514" s="180">
        <f t="shared" si="337"/>
        <v>69.5</v>
      </c>
      <c r="DI514" s="181">
        <f t="shared" si="356"/>
        <v>0</v>
      </c>
      <c r="DJ514" s="182">
        <f t="shared" si="351"/>
        <v>0</v>
      </c>
      <c r="DK514" s="182">
        <f t="shared" si="352"/>
        <v>1</v>
      </c>
      <c r="DL514" s="182">
        <f t="shared" si="357"/>
        <v>0</v>
      </c>
      <c r="DM514" s="182">
        <f t="shared" si="358"/>
        <v>0</v>
      </c>
      <c r="DN514" s="182">
        <f t="shared" si="359"/>
        <v>0</v>
      </c>
      <c r="DO514" s="182">
        <f t="shared" si="338"/>
        <v>1</v>
      </c>
      <c r="DP514" s="182">
        <f t="shared" si="339"/>
        <v>0</v>
      </c>
      <c r="DQ514" s="25">
        <f t="shared" si="340"/>
        <v>0</v>
      </c>
      <c r="DR514" s="169"/>
      <c r="DS514" s="166" t="str">
        <f t="shared" si="360"/>
        <v>A</v>
      </c>
      <c r="DT514" s="166" t="str">
        <f t="shared" si="361"/>
        <v>A</v>
      </c>
      <c r="DU514" s="167">
        <f t="shared" si="362"/>
        <v>1</v>
      </c>
      <c r="DV514" s="153" t="str">
        <f>VLOOKUP(M514,'Data Master kondisi'!$O$3:$P$11,2,FALSE)</f>
        <v>Z</v>
      </c>
      <c r="DW514" s="153">
        <f>LOOKUP(DV514,{"X","X","X","Y","Y","Y","Z","Z","Z"},{6,6,6,4,4,4,2,2,2})</f>
        <v>2</v>
      </c>
      <c r="DX514" s="153">
        <f t="shared" si="341"/>
        <v>1</v>
      </c>
      <c r="DY514" s="153">
        <f t="shared" si="363"/>
        <v>4</v>
      </c>
      <c r="DZ514" s="153" t="str">
        <f>VLOOKUP(G514,'Data Master class'!$A$5:$D$12,3,FALSE)</f>
        <v>B</v>
      </c>
      <c r="EA514" s="160" t="str">
        <f t="shared" si="364"/>
        <v>BAIK</v>
      </c>
      <c r="EB514" s="156"/>
      <c r="EC514" s="153">
        <f>VLOOKUP(G514,'Data Master class'!$A$5:$D$12,2,FALSE)</f>
        <v>3</v>
      </c>
      <c r="ED514" s="153" t="str">
        <f>VLOOKUP(H514,'Data Master class'!$E$5:$G$6,3,FALSE)</f>
        <v>Y</v>
      </c>
      <c r="EE514" s="153">
        <f>VLOOKUP(H514,'Data Master class'!$E$5:$G$6,2,FALSE)</f>
        <v>1</v>
      </c>
      <c r="EF514" s="153">
        <f t="shared" si="365"/>
        <v>4</v>
      </c>
      <c r="EG514" s="153" t="str">
        <f t="shared" si="366"/>
        <v>CLASS 3</v>
      </c>
      <c r="EH514" s="153">
        <f t="shared" si="367"/>
        <v>8</v>
      </c>
      <c r="EI514" s="171"/>
      <c r="EJ514" s="441">
        <f t="shared" si="342"/>
        <v>7.3348264277715569E-2</v>
      </c>
      <c r="EK514" s="441">
        <f t="shared" si="343"/>
        <v>0.24076147816349378</v>
      </c>
      <c r="EL514" s="441">
        <f t="shared" si="344"/>
        <v>0.16741321388577832</v>
      </c>
      <c r="EM514" s="442">
        <f t="shared" si="368"/>
        <v>0.1605076521089959</v>
      </c>
      <c r="EN514" s="443" t="str">
        <f t="shared" si="369"/>
        <v>CUKUP</v>
      </c>
      <c r="EO514" s="195"/>
      <c r="EP514" s="196" t="e">
        <f>'2. SUHU &amp; FISIK TRAFO'!CY514</f>
        <v>#NAME?</v>
      </c>
      <c r="EQ514" s="168" t="e">
        <f t="shared" si="374"/>
        <v>#NAME?</v>
      </c>
      <c r="ER514" s="189" t="e">
        <f t="shared" si="370"/>
        <v>#NAME?</v>
      </c>
      <c r="ES514" s="195"/>
      <c r="ET514" s="447">
        <f t="shared" si="353"/>
        <v>41.544300000000007</v>
      </c>
      <c r="EU514" s="447">
        <f t="shared" si="371"/>
        <v>33.235440000000004</v>
      </c>
      <c r="EV514" s="448">
        <f t="shared" si="345"/>
        <v>41.544300000000007</v>
      </c>
      <c r="EW514" s="449" t="str">
        <f t="shared" si="372"/>
        <v>BAIK</v>
      </c>
      <c r="EX514" s="721"/>
      <c r="EY514" s="447">
        <f t="shared" si="354"/>
        <v>27.492000000000001</v>
      </c>
      <c r="EZ514" s="447">
        <f t="shared" si="346"/>
        <v>21.993600000000001</v>
      </c>
      <c r="FA514" s="448">
        <f t="shared" si="355"/>
        <v>27.492000000000001</v>
      </c>
      <c r="FB514" s="449" t="str">
        <f t="shared" si="347"/>
        <v>BAIK</v>
      </c>
      <c r="FC514" s="195"/>
      <c r="FD514" s="453">
        <f t="shared" si="348"/>
        <v>37.299999999999997</v>
      </c>
      <c r="FE514" s="454">
        <f t="shared" si="349"/>
        <v>144.50867052023122</v>
      </c>
      <c r="FF514" s="725">
        <f t="shared" si="350"/>
        <v>25.811599999999995</v>
      </c>
      <c r="FG514" s="202" t="str">
        <f t="shared" si="373"/>
        <v>BURUK</v>
      </c>
    </row>
    <row r="515" spans="1:163">
      <c r="A515" s="347">
        <v>503</v>
      </c>
      <c r="B515" s="764" t="s">
        <v>2232</v>
      </c>
      <c r="C515" s="331" t="s">
        <v>2606</v>
      </c>
      <c r="D515" s="259" t="s">
        <v>2607</v>
      </c>
      <c r="E515" s="319" t="s">
        <v>2474</v>
      </c>
      <c r="F515" s="319" t="s">
        <v>2530</v>
      </c>
      <c r="G515" s="208" t="s">
        <v>206</v>
      </c>
      <c r="H515" s="214" t="s">
        <v>208</v>
      </c>
      <c r="I515" s="463" t="s">
        <v>2608</v>
      </c>
      <c r="J515" s="462" t="s">
        <v>2609</v>
      </c>
      <c r="K515" s="259" t="s">
        <v>341</v>
      </c>
      <c r="L515" s="259" t="s">
        <v>371</v>
      </c>
      <c r="M515" s="259">
        <v>100</v>
      </c>
      <c r="N515" s="259" t="s">
        <v>2610</v>
      </c>
      <c r="O515" s="259">
        <v>2018</v>
      </c>
      <c r="P515" s="259" t="s">
        <v>316</v>
      </c>
      <c r="Q515" s="461">
        <v>0.80555555555555547</v>
      </c>
      <c r="R515" s="433">
        <v>44853</v>
      </c>
      <c r="S515" s="331" t="s">
        <v>318</v>
      </c>
      <c r="T515" s="331" t="s">
        <v>343</v>
      </c>
      <c r="U515" s="259">
        <v>2</v>
      </c>
      <c r="V515" s="259">
        <v>2</v>
      </c>
      <c r="W515" s="259">
        <v>3</v>
      </c>
      <c r="X515" s="259">
        <v>20000</v>
      </c>
      <c r="Y515" s="332">
        <v>404</v>
      </c>
      <c r="Z515" s="332">
        <v>406</v>
      </c>
      <c r="AA515" s="332">
        <v>404</v>
      </c>
      <c r="AB515" s="332">
        <v>234</v>
      </c>
      <c r="AC515" s="332">
        <v>232</v>
      </c>
      <c r="AD515" s="332">
        <v>233</v>
      </c>
      <c r="AE515" s="332">
        <v>50.6</v>
      </c>
      <c r="AF515" s="332">
        <v>95.1</v>
      </c>
      <c r="AG515" s="332">
        <v>76.2</v>
      </c>
      <c r="AH515" s="332">
        <v>46.7</v>
      </c>
      <c r="AI515" s="332">
        <v>0</v>
      </c>
      <c r="AJ515" s="332">
        <v>0</v>
      </c>
      <c r="AK515" s="332">
        <v>0</v>
      </c>
      <c r="AL515" s="332">
        <v>0</v>
      </c>
      <c r="AM515" s="332">
        <v>54.6</v>
      </c>
      <c r="AN515" s="332">
        <v>70.8</v>
      </c>
      <c r="AO515" s="332">
        <v>72.7</v>
      </c>
      <c r="AP515" s="332">
        <v>14.5</v>
      </c>
      <c r="AQ515" s="332"/>
      <c r="AR515" s="332"/>
      <c r="AS515" s="332"/>
      <c r="AT515" s="332"/>
      <c r="AU515" s="332"/>
      <c r="AV515" s="332"/>
      <c r="AW515" s="332"/>
      <c r="AX515" s="332"/>
      <c r="AY515" s="332">
        <v>0.88</v>
      </c>
      <c r="AZ515" s="332">
        <v>0.85</v>
      </c>
      <c r="BA515" s="332">
        <v>0.87</v>
      </c>
      <c r="BB515" s="261">
        <v>402</v>
      </c>
      <c r="BC515" s="261">
        <v>400</v>
      </c>
      <c r="BD515" s="261">
        <v>402</v>
      </c>
      <c r="BE515" s="261">
        <v>232</v>
      </c>
      <c r="BF515" s="261">
        <v>231</v>
      </c>
      <c r="BG515" s="261">
        <v>231</v>
      </c>
      <c r="BH515" s="261">
        <v>41.4</v>
      </c>
      <c r="BI515" s="261">
        <v>64.2</v>
      </c>
      <c r="BJ515" s="261">
        <v>67.2</v>
      </c>
      <c r="BK515" s="261">
        <v>26</v>
      </c>
      <c r="BL515" s="261">
        <v>0.4</v>
      </c>
      <c r="BM515" s="261">
        <v>0</v>
      </c>
      <c r="BN515" s="261">
        <v>0</v>
      </c>
      <c r="BO515" s="261">
        <v>0.5</v>
      </c>
      <c r="BP515" s="261">
        <v>39.200000000000003</v>
      </c>
      <c r="BQ515" s="261">
        <v>64.3</v>
      </c>
      <c r="BR515" s="261">
        <v>65.099999999999994</v>
      </c>
      <c r="BS515" s="261">
        <v>16.5</v>
      </c>
      <c r="BT515" s="261"/>
      <c r="BU515" s="261"/>
      <c r="BV515" s="261"/>
      <c r="BW515" s="261"/>
      <c r="BX515" s="261"/>
      <c r="BY515" s="261"/>
      <c r="BZ515" s="261"/>
      <c r="CA515" s="261"/>
      <c r="CB515" s="261">
        <v>0.86</v>
      </c>
      <c r="CC515" s="261">
        <v>0.87</v>
      </c>
      <c r="CD515" s="261">
        <v>0.85</v>
      </c>
      <c r="CE515" s="333"/>
      <c r="CF515" s="333"/>
      <c r="CG515" s="333"/>
      <c r="CH515" s="333"/>
      <c r="CI515" s="333"/>
      <c r="CJ515" s="333"/>
      <c r="CK515" s="333"/>
      <c r="CL515" s="333"/>
      <c r="CM515" s="333"/>
      <c r="CN515" s="333"/>
      <c r="CO515" s="333"/>
      <c r="CP515" s="333"/>
      <c r="CQ515" s="333"/>
      <c r="CR515" s="333"/>
      <c r="CS515" s="333"/>
      <c r="CT515" s="333"/>
      <c r="CU515" s="333"/>
      <c r="CV515" s="333"/>
      <c r="CW515" s="333"/>
      <c r="CX515" s="333"/>
      <c r="CY515" s="333"/>
      <c r="CZ515" s="333"/>
      <c r="DA515" s="333"/>
      <c r="DB515" s="374"/>
      <c r="DC515" s="48"/>
      <c r="DD515" s="179">
        <f t="shared" si="333"/>
        <v>142.84217843844931</v>
      </c>
      <c r="DE515" s="179">
        <f t="shared" si="334"/>
        <v>35.423710666666672</v>
      </c>
      <c r="DF515" s="179">
        <f t="shared" si="335"/>
        <v>66.576973999999993</v>
      </c>
      <c r="DG515" s="179">
        <f t="shared" si="336"/>
        <v>53.345587999999999</v>
      </c>
      <c r="DH515" s="180">
        <f t="shared" si="337"/>
        <v>95.1</v>
      </c>
      <c r="DI515" s="181">
        <f t="shared" si="356"/>
        <v>0</v>
      </c>
      <c r="DJ515" s="182">
        <f t="shared" si="351"/>
        <v>0</v>
      </c>
      <c r="DK515" s="182">
        <f t="shared" si="352"/>
        <v>0</v>
      </c>
      <c r="DL515" s="182">
        <f t="shared" si="357"/>
        <v>1</v>
      </c>
      <c r="DM515" s="182">
        <f t="shared" si="358"/>
        <v>0</v>
      </c>
      <c r="DN515" s="182">
        <f t="shared" si="359"/>
        <v>0</v>
      </c>
      <c r="DO515" s="182">
        <f t="shared" si="338"/>
        <v>0</v>
      </c>
      <c r="DP515" s="182">
        <f t="shared" si="339"/>
        <v>1</v>
      </c>
      <c r="DQ515" s="25">
        <f t="shared" si="340"/>
        <v>0</v>
      </c>
      <c r="DR515" s="169"/>
      <c r="DS515" s="166" t="str">
        <f t="shared" si="360"/>
        <v>A</v>
      </c>
      <c r="DT515" s="166" t="str">
        <f t="shared" si="361"/>
        <v>B</v>
      </c>
      <c r="DU515" s="167">
        <f t="shared" si="362"/>
        <v>2</v>
      </c>
      <c r="DV515" s="153" t="str">
        <f>VLOOKUP(M515,'Data Master kondisi'!$O$3:$P$11,2,FALSE)</f>
        <v>Z</v>
      </c>
      <c r="DW515" s="153">
        <f>LOOKUP(DV515,{"X","X","X","Y","Y","Y","Z","Z","Z"},{6,6,6,4,4,4,2,2,2})</f>
        <v>2</v>
      </c>
      <c r="DX515" s="153">
        <f t="shared" si="341"/>
        <v>1</v>
      </c>
      <c r="DY515" s="153">
        <f t="shared" si="363"/>
        <v>5</v>
      </c>
      <c r="DZ515" s="153" t="str">
        <f>VLOOKUP(G515,'Data Master class'!$A$5:$D$12,3,FALSE)</f>
        <v>B</v>
      </c>
      <c r="EA515" s="160" t="str">
        <f t="shared" si="364"/>
        <v>BAIK</v>
      </c>
      <c r="EB515" s="156"/>
      <c r="EC515" s="153">
        <f>VLOOKUP(G515,'Data Master class'!$A$5:$D$12,2,FALSE)</f>
        <v>3</v>
      </c>
      <c r="ED515" s="153" t="str">
        <f>VLOOKUP(H515,'Data Master class'!$E$5:$G$6,3,FALSE)</f>
        <v>X</v>
      </c>
      <c r="EE515" s="153">
        <f>VLOOKUP(H515,'Data Master class'!$E$5:$G$6,2,FALSE)</f>
        <v>2</v>
      </c>
      <c r="EF515" s="153">
        <f t="shared" si="365"/>
        <v>5</v>
      </c>
      <c r="EG515" s="153" t="str">
        <f t="shared" si="366"/>
        <v>CLASS 3</v>
      </c>
      <c r="EH515" s="153">
        <f t="shared" si="367"/>
        <v>10</v>
      </c>
      <c r="EI515" s="171"/>
      <c r="EJ515" s="441">
        <f t="shared" si="342"/>
        <v>0.31590806669671012</v>
      </c>
      <c r="EK515" s="441">
        <f t="shared" si="343"/>
        <v>0.28571428571428586</v>
      </c>
      <c r="EL515" s="441">
        <f t="shared" si="344"/>
        <v>3.0193780982424725E-2</v>
      </c>
      <c r="EM515" s="442">
        <f t="shared" si="368"/>
        <v>0.21060537779780694</v>
      </c>
      <c r="EN515" s="443" t="str">
        <f t="shared" si="369"/>
        <v>KURANG</v>
      </c>
      <c r="EO515" s="195"/>
      <c r="EP515" s="196" t="e">
        <f>'2. SUHU &amp; FISIK TRAFO'!CY515</f>
        <v>#NAME?</v>
      </c>
      <c r="EQ515" s="168" t="e">
        <f t="shared" si="374"/>
        <v>#NAME?</v>
      </c>
      <c r="ER515" s="189" t="e">
        <f t="shared" si="370"/>
        <v>#NAME?</v>
      </c>
      <c r="ES515" s="195"/>
      <c r="ET515" s="447">
        <f t="shared" si="353"/>
        <v>51.658200000000001</v>
      </c>
      <c r="EU515" s="447">
        <f t="shared" si="371"/>
        <v>41.326560000000001</v>
      </c>
      <c r="EV515" s="448">
        <f t="shared" si="345"/>
        <v>51.658200000000001</v>
      </c>
      <c r="EW515" s="449" t="str">
        <f t="shared" si="372"/>
        <v>BAIK</v>
      </c>
      <c r="EX515" s="721"/>
      <c r="EY515" s="447">
        <f t="shared" si="354"/>
        <v>39.958199999999998</v>
      </c>
      <c r="EZ515" s="447">
        <f t="shared" si="346"/>
        <v>31.966560000000001</v>
      </c>
      <c r="FA515" s="448">
        <f t="shared" si="355"/>
        <v>39.958199999999998</v>
      </c>
      <c r="FB515" s="449" t="str">
        <f t="shared" si="347"/>
        <v>BAIK</v>
      </c>
      <c r="FC515" s="195"/>
      <c r="FD515" s="453">
        <f t="shared" si="348"/>
        <v>46.7</v>
      </c>
      <c r="FE515" s="454">
        <f t="shared" si="349"/>
        <v>144.50867052023122</v>
      </c>
      <c r="FF515" s="725">
        <f t="shared" si="350"/>
        <v>32.316400000000002</v>
      </c>
      <c r="FG515" s="202" t="str">
        <f t="shared" si="373"/>
        <v>BURUK</v>
      </c>
    </row>
    <row r="516" spans="1:163">
      <c r="A516" s="347">
        <v>504</v>
      </c>
      <c r="B516" s="764" t="s">
        <v>2232</v>
      </c>
      <c r="C516" s="331" t="s">
        <v>2611</v>
      </c>
      <c r="D516" s="259" t="s">
        <v>2612</v>
      </c>
      <c r="E516" s="319" t="s">
        <v>2474</v>
      </c>
      <c r="F516" s="319" t="s">
        <v>2613</v>
      </c>
      <c r="G516" s="208" t="s">
        <v>206</v>
      </c>
      <c r="H516" s="214" t="s">
        <v>209</v>
      </c>
      <c r="I516" s="463" t="s">
        <v>2614</v>
      </c>
      <c r="J516" s="462" t="s">
        <v>2615</v>
      </c>
      <c r="K516" s="259" t="s">
        <v>341</v>
      </c>
      <c r="L516" s="259" t="s">
        <v>342</v>
      </c>
      <c r="M516" s="259">
        <v>100</v>
      </c>
      <c r="N516" s="259">
        <v>194305444</v>
      </c>
      <c r="O516" s="259">
        <v>2019</v>
      </c>
      <c r="P516" s="259" t="s">
        <v>316</v>
      </c>
      <c r="Q516" s="461">
        <v>0.78472222222222221</v>
      </c>
      <c r="R516" s="433">
        <v>44853</v>
      </c>
      <c r="S516" s="331" t="s">
        <v>318</v>
      </c>
      <c r="T516" s="331" t="s">
        <v>343</v>
      </c>
      <c r="U516" s="259">
        <v>2</v>
      </c>
      <c r="V516" s="259">
        <v>2</v>
      </c>
      <c r="W516" s="259">
        <v>3</v>
      </c>
      <c r="X516" s="259">
        <v>20000</v>
      </c>
      <c r="Y516" s="332">
        <v>405</v>
      </c>
      <c r="Z516" s="332">
        <v>405</v>
      </c>
      <c r="AA516" s="332">
        <v>404</v>
      </c>
      <c r="AB516" s="332">
        <v>233</v>
      </c>
      <c r="AC516" s="332">
        <v>233</v>
      </c>
      <c r="AD516" s="332">
        <v>233</v>
      </c>
      <c r="AE516" s="332">
        <v>47.1</v>
      </c>
      <c r="AF516" s="332">
        <v>70.7</v>
      </c>
      <c r="AG516" s="332">
        <v>47.9</v>
      </c>
      <c r="AH516" s="332">
        <v>38.1</v>
      </c>
      <c r="AI516" s="332">
        <v>17.7</v>
      </c>
      <c r="AJ516" s="332">
        <v>50.9</v>
      </c>
      <c r="AK516" s="332">
        <v>24</v>
      </c>
      <c r="AL516" s="332">
        <v>35.6</v>
      </c>
      <c r="AM516" s="332">
        <v>30.1</v>
      </c>
      <c r="AN516" s="332">
        <v>22.4</v>
      </c>
      <c r="AO516" s="332">
        <v>18.7</v>
      </c>
      <c r="AP516" s="332">
        <v>14.7</v>
      </c>
      <c r="AQ516" s="332"/>
      <c r="AR516" s="332"/>
      <c r="AS516" s="332"/>
      <c r="AT516" s="332"/>
      <c r="AU516" s="332"/>
      <c r="AV516" s="332"/>
      <c r="AW516" s="332"/>
      <c r="AX516" s="332"/>
      <c r="AY516" s="332">
        <v>0.86</v>
      </c>
      <c r="AZ516" s="332">
        <v>0.87</v>
      </c>
      <c r="BA516" s="332">
        <v>0.85</v>
      </c>
      <c r="BB516" s="261">
        <v>401</v>
      </c>
      <c r="BC516" s="261">
        <v>401</v>
      </c>
      <c r="BD516" s="261">
        <v>400</v>
      </c>
      <c r="BE516" s="261">
        <v>231</v>
      </c>
      <c r="BF516" s="261">
        <v>231</v>
      </c>
      <c r="BG516" s="261">
        <v>231</v>
      </c>
      <c r="BH516" s="261">
        <v>46.3</v>
      </c>
      <c r="BI516" s="261">
        <v>48.2</v>
      </c>
      <c r="BJ516" s="261">
        <v>32.700000000000003</v>
      </c>
      <c r="BK516" s="261">
        <v>22.4</v>
      </c>
      <c r="BL516" s="261">
        <v>15.2</v>
      </c>
      <c r="BM516" s="261">
        <v>32.5</v>
      </c>
      <c r="BN516" s="261">
        <v>15</v>
      </c>
      <c r="BO516" s="261">
        <v>15.8</v>
      </c>
      <c r="BP516" s="261">
        <v>21.5</v>
      </c>
      <c r="BQ516" s="261">
        <v>12.7</v>
      </c>
      <c r="BR516" s="261">
        <v>16.5</v>
      </c>
      <c r="BS516" s="261">
        <v>7.2</v>
      </c>
      <c r="BT516" s="261"/>
      <c r="BU516" s="261"/>
      <c r="BV516" s="261"/>
      <c r="BW516" s="261"/>
      <c r="BX516" s="261"/>
      <c r="BY516" s="261"/>
      <c r="BZ516" s="261"/>
      <c r="CA516" s="261"/>
      <c r="CB516" s="261">
        <v>0.85</v>
      </c>
      <c r="CC516" s="261">
        <v>0.85</v>
      </c>
      <c r="CD516" s="261">
        <v>0.86</v>
      </c>
      <c r="CE516" s="333"/>
      <c r="CF516" s="333"/>
      <c r="CG516" s="333"/>
      <c r="CH516" s="333"/>
      <c r="CI516" s="333"/>
      <c r="CJ516" s="333"/>
      <c r="CK516" s="333"/>
      <c r="CL516" s="333"/>
      <c r="CM516" s="333"/>
      <c r="CN516" s="333"/>
      <c r="CO516" s="333"/>
      <c r="CP516" s="333"/>
      <c r="CQ516" s="333"/>
      <c r="CR516" s="333"/>
      <c r="CS516" s="333"/>
      <c r="CT516" s="333"/>
      <c r="CU516" s="333"/>
      <c r="CV516" s="333"/>
      <c r="CW516" s="333"/>
      <c r="CX516" s="333"/>
      <c r="CY516" s="333"/>
      <c r="CZ516" s="333"/>
      <c r="DA516" s="333"/>
      <c r="DB516" s="374"/>
      <c r="DC516" s="154"/>
      <c r="DD516" s="179">
        <f t="shared" si="333"/>
        <v>142.84217843844931</v>
      </c>
      <c r="DE516" s="179">
        <f t="shared" si="334"/>
        <v>32.973454000000004</v>
      </c>
      <c r="DF516" s="179">
        <f t="shared" si="335"/>
        <v>49.495184666666667</v>
      </c>
      <c r="DG516" s="179">
        <f t="shared" si="336"/>
        <v>33.533512666666667</v>
      </c>
      <c r="DH516" s="180">
        <f t="shared" si="337"/>
        <v>70.7</v>
      </c>
      <c r="DI516" s="181">
        <f t="shared" si="356"/>
        <v>0</v>
      </c>
      <c r="DJ516" s="182">
        <f t="shared" si="351"/>
        <v>0</v>
      </c>
      <c r="DK516" s="182">
        <f t="shared" si="352"/>
        <v>1</v>
      </c>
      <c r="DL516" s="182">
        <f t="shared" si="357"/>
        <v>0</v>
      </c>
      <c r="DM516" s="182">
        <f t="shared" si="358"/>
        <v>0</v>
      </c>
      <c r="DN516" s="182">
        <f t="shared" si="359"/>
        <v>0</v>
      </c>
      <c r="DO516" s="182">
        <f t="shared" si="338"/>
        <v>1</v>
      </c>
      <c r="DP516" s="182">
        <f t="shared" si="339"/>
        <v>0</v>
      </c>
      <c r="DQ516" s="25">
        <f t="shared" si="340"/>
        <v>0</v>
      </c>
      <c r="DR516" s="169"/>
      <c r="DS516" s="166" t="str">
        <f t="shared" si="360"/>
        <v>A</v>
      </c>
      <c r="DT516" s="166" t="str">
        <f t="shared" si="361"/>
        <v>A</v>
      </c>
      <c r="DU516" s="167">
        <f t="shared" si="362"/>
        <v>1</v>
      </c>
      <c r="DV516" s="153" t="str">
        <f>VLOOKUP(M516,'Data Master kondisi'!$O$3:$P$11,2,FALSE)</f>
        <v>Z</v>
      </c>
      <c r="DW516" s="153">
        <f>LOOKUP(DV516,{"X","X","X","Y","Y","Y","Z","Z","Z"},{6,6,6,4,4,4,2,2,2})</f>
        <v>2</v>
      </c>
      <c r="DX516" s="153">
        <f t="shared" si="341"/>
        <v>1</v>
      </c>
      <c r="DY516" s="153">
        <f t="shared" si="363"/>
        <v>4</v>
      </c>
      <c r="DZ516" s="153" t="str">
        <f>VLOOKUP(G516,'Data Master class'!$A$5:$D$12,3,FALSE)</f>
        <v>B</v>
      </c>
      <c r="EA516" s="160" t="str">
        <f t="shared" si="364"/>
        <v>BAIK</v>
      </c>
      <c r="EB516" s="156"/>
      <c r="EC516" s="153">
        <f>VLOOKUP(G516,'Data Master class'!$A$5:$D$12,2,FALSE)</f>
        <v>3</v>
      </c>
      <c r="ED516" s="153" t="str">
        <f>VLOOKUP(H516,'Data Master class'!$E$5:$G$6,3,FALSE)</f>
        <v>Y</v>
      </c>
      <c r="EE516" s="153">
        <f>VLOOKUP(H516,'Data Master class'!$E$5:$G$6,2,FALSE)</f>
        <v>1</v>
      </c>
      <c r="EF516" s="153">
        <f t="shared" si="365"/>
        <v>4</v>
      </c>
      <c r="EG516" s="153" t="str">
        <f t="shared" si="366"/>
        <v>CLASS 3</v>
      </c>
      <c r="EH516" s="153">
        <f t="shared" si="367"/>
        <v>8</v>
      </c>
      <c r="EI516" s="171"/>
      <c r="EJ516" s="441">
        <f t="shared" si="342"/>
        <v>0.14725407362703691</v>
      </c>
      <c r="EK516" s="441">
        <f t="shared" si="343"/>
        <v>0.28002414001206988</v>
      </c>
      <c r="EL516" s="441">
        <f t="shared" si="344"/>
        <v>0.13277006638503336</v>
      </c>
      <c r="EM516" s="442">
        <f t="shared" si="368"/>
        <v>0.18668276000804673</v>
      </c>
      <c r="EN516" s="443" t="str">
        <f t="shared" si="369"/>
        <v>CUKUP</v>
      </c>
      <c r="EO516" s="195"/>
      <c r="EP516" s="196" t="e">
        <f>'2. SUHU &amp; FISIK TRAFO'!CY516</f>
        <v>#NAME?</v>
      </c>
      <c r="EQ516" s="168" t="e">
        <f t="shared" si="374"/>
        <v>#NAME?</v>
      </c>
      <c r="ER516" s="189" t="e">
        <f t="shared" si="370"/>
        <v>#NAME?</v>
      </c>
      <c r="ES516" s="195"/>
      <c r="ET516" s="447">
        <f t="shared" si="353"/>
        <v>38.6081</v>
      </c>
      <c r="EU516" s="447">
        <f t="shared" si="371"/>
        <v>30.886480000000002</v>
      </c>
      <c r="EV516" s="448">
        <f t="shared" si="345"/>
        <v>38.6081</v>
      </c>
      <c r="EW516" s="449" t="str">
        <f t="shared" si="372"/>
        <v>BAIK</v>
      </c>
      <c r="EX516" s="721"/>
      <c r="EY516" s="447">
        <f t="shared" si="354"/>
        <v>29.383200000000002</v>
      </c>
      <c r="EZ516" s="447">
        <f t="shared" si="346"/>
        <v>23.506560000000004</v>
      </c>
      <c r="FA516" s="448">
        <f t="shared" si="355"/>
        <v>29.383200000000002</v>
      </c>
      <c r="FB516" s="449" t="str">
        <f t="shared" si="347"/>
        <v>BAIK</v>
      </c>
      <c r="FC516" s="195"/>
      <c r="FD516" s="453">
        <f t="shared" si="348"/>
        <v>38.1</v>
      </c>
      <c r="FE516" s="454">
        <f t="shared" si="349"/>
        <v>144.50867052023122</v>
      </c>
      <c r="FF516" s="725">
        <f t="shared" si="350"/>
        <v>26.365200000000002</v>
      </c>
      <c r="FG516" s="202" t="str">
        <f t="shared" si="373"/>
        <v>BURUK</v>
      </c>
    </row>
    <row r="517" spans="1:163">
      <c r="A517" s="347">
        <v>505</v>
      </c>
      <c r="B517" s="764" t="s">
        <v>2232</v>
      </c>
      <c r="C517" s="331" t="s">
        <v>2616</v>
      </c>
      <c r="D517" s="259" t="s">
        <v>368</v>
      </c>
      <c r="E517" s="319" t="s">
        <v>2474</v>
      </c>
      <c r="F517" s="319" t="s">
        <v>2475</v>
      </c>
      <c r="G517" s="208" t="s">
        <v>206</v>
      </c>
      <c r="H517" s="214" t="s">
        <v>209</v>
      </c>
      <c r="I517" s="463" t="s">
        <v>2617</v>
      </c>
      <c r="J517" s="462" t="s">
        <v>2618</v>
      </c>
      <c r="K517" s="259" t="s">
        <v>341</v>
      </c>
      <c r="L517" s="259" t="s">
        <v>440</v>
      </c>
      <c r="M517" s="259">
        <v>50</v>
      </c>
      <c r="N517" s="259">
        <v>1905031248</v>
      </c>
      <c r="O517" s="259">
        <v>2019</v>
      </c>
      <c r="P517" s="259" t="s">
        <v>316</v>
      </c>
      <c r="Q517" s="461">
        <v>0.76180555555555562</v>
      </c>
      <c r="R517" s="433">
        <v>44852</v>
      </c>
      <c r="S517" s="331" t="s">
        <v>318</v>
      </c>
      <c r="T517" s="331" t="s">
        <v>343</v>
      </c>
      <c r="U517" s="259">
        <v>2</v>
      </c>
      <c r="V517" s="259">
        <v>1</v>
      </c>
      <c r="W517" s="259">
        <v>3</v>
      </c>
      <c r="X517" s="259">
        <v>20000</v>
      </c>
      <c r="Y517" s="332">
        <v>406</v>
      </c>
      <c r="Z517" s="332">
        <v>404</v>
      </c>
      <c r="AA517" s="332">
        <v>404</v>
      </c>
      <c r="AB517" s="332">
        <v>233</v>
      </c>
      <c r="AC517" s="332">
        <v>234</v>
      </c>
      <c r="AD517" s="332">
        <v>232</v>
      </c>
      <c r="AE517" s="332">
        <v>0</v>
      </c>
      <c r="AF517" s="332">
        <v>9</v>
      </c>
      <c r="AG517" s="332">
        <v>3.4</v>
      </c>
      <c r="AH517" s="332">
        <v>7.4</v>
      </c>
      <c r="AI517" s="332">
        <v>0</v>
      </c>
      <c r="AJ517" s="332">
        <v>8.6</v>
      </c>
      <c r="AK517" s="332">
        <v>2.8</v>
      </c>
      <c r="AL517" s="332">
        <v>6.6</v>
      </c>
      <c r="AM517" s="332"/>
      <c r="AN517" s="332"/>
      <c r="AO517" s="332"/>
      <c r="AP517" s="332"/>
      <c r="AQ517" s="332"/>
      <c r="AR517" s="332"/>
      <c r="AS517" s="332"/>
      <c r="AT517" s="332"/>
      <c r="AU517" s="332"/>
      <c r="AV517" s="332"/>
      <c r="AW517" s="332"/>
      <c r="AX517" s="332"/>
      <c r="AY517" s="332">
        <v>0.86</v>
      </c>
      <c r="AZ517" s="332">
        <v>0.87</v>
      </c>
      <c r="BA517" s="332">
        <v>0.87</v>
      </c>
      <c r="BB517" s="261">
        <v>407</v>
      </c>
      <c r="BC517" s="261">
        <v>405</v>
      </c>
      <c r="BD517" s="261">
        <v>404</v>
      </c>
      <c r="BE517" s="261">
        <v>234</v>
      </c>
      <c r="BF517" s="261">
        <v>233</v>
      </c>
      <c r="BG517" s="261">
        <v>233</v>
      </c>
      <c r="BH517" s="261">
        <v>0</v>
      </c>
      <c r="BI517" s="261">
        <v>4.7</v>
      </c>
      <c r="BJ517" s="261">
        <v>7.1</v>
      </c>
      <c r="BK517" s="261">
        <v>5.8</v>
      </c>
      <c r="BL517" s="261">
        <v>0</v>
      </c>
      <c r="BM517" s="261">
        <v>3.7</v>
      </c>
      <c r="BN517" s="261">
        <v>5.3</v>
      </c>
      <c r="BO517" s="261">
        <v>5.0999999999999996</v>
      </c>
      <c r="BP517" s="261"/>
      <c r="BQ517" s="261"/>
      <c r="BR517" s="261"/>
      <c r="BS517" s="261"/>
      <c r="BT517" s="261"/>
      <c r="BU517" s="261"/>
      <c r="BV517" s="261"/>
      <c r="BW517" s="261"/>
      <c r="BX517" s="261"/>
      <c r="BY517" s="261"/>
      <c r="BZ517" s="261"/>
      <c r="CA517" s="261"/>
      <c r="CB517" s="261">
        <v>0.86</v>
      </c>
      <c r="CC517" s="261">
        <v>0.88</v>
      </c>
      <c r="CD517" s="261">
        <v>0.85</v>
      </c>
      <c r="CE517" s="333"/>
      <c r="CF517" s="333"/>
      <c r="CG517" s="333"/>
      <c r="CH517" s="333"/>
      <c r="CI517" s="333"/>
      <c r="CJ517" s="333"/>
      <c r="CK517" s="333"/>
      <c r="CL517" s="333"/>
      <c r="CM517" s="333"/>
      <c r="CN517" s="333"/>
      <c r="CO517" s="333"/>
      <c r="CP517" s="333"/>
      <c r="CQ517" s="333"/>
      <c r="CR517" s="333"/>
      <c r="CS517" s="333"/>
      <c r="CT517" s="333"/>
      <c r="CU517" s="333"/>
      <c r="CV517" s="333"/>
      <c r="CW517" s="333"/>
      <c r="CX517" s="333"/>
      <c r="CY517" s="333"/>
      <c r="CZ517" s="333"/>
      <c r="DA517" s="333"/>
      <c r="DB517" s="374"/>
      <c r="DC517" s="154"/>
      <c r="DD517" s="179">
        <f t="shared" si="333"/>
        <v>71.421089219224655</v>
      </c>
      <c r="DE517" s="179">
        <f t="shared" si="334"/>
        <v>0</v>
      </c>
      <c r="DF517" s="179">
        <f t="shared" si="335"/>
        <v>12.601319999999999</v>
      </c>
      <c r="DG517" s="179">
        <f t="shared" si="336"/>
        <v>4.760498666666666</v>
      </c>
      <c r="DH517" s="180">
        <f t="shared" si="337"/>
        <v>9</v>
      </c>
      <c r="DI517" s="181">
        <f t="shared" si="356"/>
        <v>0</v>
      </c>
      <c r="DJ517" s="182">
        <f t="shared" si="351"/>
        <v>1</v>
      </c>
      <c r="DK517" s="182">
        <f t="shared" si="352"/>
        <v>0</v>
      </c>
      <c r="DL517" s="182">
        <f t="shared" si="357"/>
        <v>0</v>
      </c>
      <c r="DM517" s="182">
        <f t="shared" si="358"/>
        <v>0</v>
      </c>
      <c r="DN517" s="182">
        <f t="shared" si="359"/>
        <v>0</v>
      </c>
      <c r="DO517" s="182">
        <f t="shared" si="338"/>
        <v>1</v>
      </c>
      <c r="DP517" s="182">
        <f t="shared" si="339"/>
        <v>0</v>
      </c>
      <c r="DQ517" s="25">
        <f t="shared" si="340"/>
        <v>0</v>
      </c>
      <c r="DR517" s="169"/>
      <c r="DS517" s="166" t="str">
        <f t="shared" si="360"/>
        <v>A</v>
      </c>
      <c r="DT517" s="166" t="str">
        <f t="shared" si="361"/>
        <v>C</v>
      </c>
      <c r="DU517" s="167">
        <f t="shared" si="362"/>
        <v>3</v>
      </c>
      <c r="DV517" s="153" t="str">
        <f>VLOOKUP(M517,'Data Master kondisi'!$O$3:$P$11,2,FALSE)</f>
        <v>Z</v>
      </c>
      <c r="DW517" s="153">
        <f>LOOKUP(DV517,{"X","X","X","Y","Y","Y","Z","Z","Z"},{6,6,6,4,4,4,2,2,2})</f>
        <v>2</v>
      </c>
      <c r="DX517" s="153">
        <f t="shared" si="341"/>
        <v>1</v>
      </c>
      <c r="DY517" s="153">
        <f t="shared" si="363"/>
        <v>6</v>
      </c>
      <c r="DZ517" s="153" t="str">
        <f>VLOOKUP(G517,'Data Master class'!$A$5:$D$12,3,FALSE)</f>
        <v>B</v>
      </c>
      <c r="EA517" s="160" t="str">
        <f t="shared" si="364"/>
        <v>CUKUP</v>
      </c>
      <c r="EB517" s="156"/>
      <c r="EC517" s="153">
        <f>VLOOKUP(G517,'Data Master class'!$A$5:$D$12,2,FALSE)</f>
        <v>3</v>
      </c>
      <c r="ED517" s="153" t="str">
        <f>VLOOKUP(H517,'Data Master class'!$E$5:$G$6,3,FALSE)</f>
        <v>Y</v>
      </c>
      <c r="EE517" s="153">
        <f>VLOOKUP(H517,'Data Master class'!$E$5:$G$6,2,FALSE)</f>
        <v>1</v>
      </c>
      <c r="EF517" s="153">
        <f t="shared" si="365"/>
        <v>4</v>
      </c>
      <c r="EG517" s="153" t="str">
        <f t="shared" si="366"/>
        <v>CLASS 3</v>
      </c>
      <c r="EH517" s="153">
        <f t="shared" si="367"/>
        <v>10</v>
      </c>
      <c r="EI517" s="171"/>
      <c r="EJ517" s="441">
        <f t="shared" si="342"/>
        <v>1</v>
      </c>
      <c r="EK517" s="441">
        <f t="shared" si="343"/>
        <v>1.1774193548387095</v>
      </c>
      <c r="EL517" s="441">
        <f t="shared" si="344"/>
        <v>0.17741935483870977</v>
      </c>
      <c r="EM517" s="442">
        <f t="shared" si="368"/>
        <v>0.78494623655913986</v>
      </c>
      <c r="EN517" s="443" t="str">
        <f t="shared" si="369"/>
        <v>BURUK</v>
      </c>
      <c r="EO517" s="195"/>
      <c r="EP517" s="196" t="e">
        <f>'2. SUHU &amp; FISIK TRAFO'!CY517</f>
        <v>#NAME?</v>
      </c>
      <c r="EQ517" s="168" t="e">
        <f t="shared" si="374"/>
        <v>#NAME?</v>
      </c>
      <c r="ER517" s="189" t="e">
        <f t="shared" si="370"/>
        <v>#NAME?</v>
      </c>
      <c r="ES517" s="195"/>
      <c r="ET517" s="447">
        <f t="shared" si="353"/>
        <v>2.8948</v>
      </c>
      <c r="EU517" s="447">
        <f t="shared" si="371"/>
        <v>2.3158400000000001</v>
      </c>
      <c r="EV517" s="448">
        <f t="shared" si="345"/>
        <v>5.7896000000000001</v>
      </c>
      <c r="EW517" s="449" t="str">
        <f t="shared" si="372"/>
        <v>BAIK</v>
      </c>
      <c r="EX517" s="721"/>
      <c r="EY517" s="447">
        <f t="shared" si="354"/>
        <v>2.7494000000000001</v>
      </c>
      <c r="EZ517" s="447">
        <f t="shared" si="346"/>
        <v>2.1995200000000001</v>
      </c>
      <c r="FA517" s="448">
        <f t="shared" si="355"/>
        <v>5.4988000000000001</v>
      </c>
      <c r="FB517" s="449" t="str">
        <f t="shared" si="347"/>
        <v>BAIK</v>
      </c>
      <c r="FC517" s="195"/>
      <c r="FD517" s="453">
        <f t="shared" si="348"/>
        <v>7.4</v>
      </c>
      <c r="FE517" s="454">
        <f t="shared" si="349"/>
        <v>72.25433526011561</v>
      </c>
      <c r="FF517" s="725">
        <f t="shared" si="350"/>
        <v>10.2416</v>
      </c>
      <c r="FG517" s="202" t="str">
        <f t="shared" si="373"/>
        <v>CUKUP</v>
      </c>
    </row>
    <row r="518" spans="1:163">
      <c r="A518" s="347">
        <v>506</v>
      </c>
      <c r="B518" s="764" t="s">
        <v>2232</v>
      </c>
      <c r="C518" s="331" t="s">
        <v>2619</v>
      </c>
      <c r="D518" s="259" t="s">
        <v>2620</v>
      </c>
      <c r="E518" s="319" t="s">
        <v>2474</v>
      </c>
      <c r="F518" s="319" t="s">
        <v>2475</v>
      </c>
      <c r="G518" s="208" t="s">
        <v>206</v>
      </c>
      <c r="H518" s="214" t="s">
        <v>208</v>
      </c>
      <c r="I518" s="463" t="s">
        <v>2621</v>
      </c>
      <c r="J518" s="462" t="s">
        <v>2622</v>
      </c>
      <c r="K518" s="259" t="s">
        <v>341</v>
      </c>
      <c r="L518" s="259" t="s">
        <v>342</v>
      </c>
      <c r="M518" s="259">
        <v>100</v>
      </c>
      <c r="N518" s="259">
        <v>194304464</v>
      </c>
      <c r="O518" s="259">
        <v>2019</v>
      </c>
      <c r="P518" s="259" t="s">
        <v>316</v>
      </c>
      <c r="Q518" s="461">
        <v>0.79652777777777783</v>
      </c>
      <c r="R518" s="433">
        <v>44852</v>
      </c>
      <c r="S518" s="331" t="s">
        <v>318</v>
      </c>
      <c r="T518" s="331" t="s">
        <v>343</v>
      </c>
      <c r="U518" s="259">
        <v>2</v>
      </c>
      <c r="V518" s="259">
        <v>2</v>
      </c>
      <c r="W518" s="259">
        <v>3</v>
      </c>
      <c r="X518" s="259">
        <v>20000</v>
      </c>
      <c r="Y518" s="332">
        <v>406</v>
      </c>
      <c r="Z518" s="332">
        <v>403</v>
      </c>
      <c r="AA518" s="332">
        <v>402</v>
      </c>
      <c r="AB518" s="332">
        <v>234</v>
      </c>
      <c r="AC518" s="332">
        <v>232</v>
      </c>
      <c r="AD518" s="332">
        <v>231</v>
      </c>
      <c r="AE518" s="332">
        <v>38.1</v>
      </c>
      <c r="AF518" s="332">
        <v>80.599999999999994</v>
      </c>
      <c r="AG518" s="332">
        <v>42</v>
      </c>
      <c r="AH518" s="332">
        <v>45.2</v>
      </c>
      <c r="AI518" s="332">
        <v>38.200000000000003</v>
      </c>
      <c r="AJ518" s="332">
        <v>79.900000000000006</v>
      </c>
      <c r="AK518" s="332">
        <v>38.4</v>
      </c>
      <c r="AL518" s="332">
        <v>47.6</v>
      </c>
      <c r="AM518" s="332">
        <v>1</v>
      </c>
      <c r="AN518" s="332">
        <v>2.5</v>
      </c>
      <c r="AO518" s="332">
        <v>4.8</v>
      </c>
      <c r="AP518" s="332">
        <v>5.4</v>
      </c>
      <c r="AQ518" s="332"/>
      <c r="AR518" s="332"/>
      <c r="AS518" s="332"/>
      <c r="AT518" s="332"/>
      <c r="AU518" s="332"/>
      <c r="AV518" s="332"/>
      <c r="AW518" s="332"/>
      <c r="AX518" s="332"/>
      <c r="AY518" s="332">
        <v>0.85</v>
      </c>
      <c r="AZ518" s="332">
        <v>0.86</v>
      </c>
      <c r="BA518" s="332">
        <v>0.87</v>
      </c>
      <c r="BB518" s="261">
        <v>401</v>
      </c>
      <c r="BC518" s="261">
        <v>397</v>
      </c>
      <c r="BD518" s="261">
        <v>399</v>
      </c>
      <c r="BE518" s="261">
        <v>230</v>
      </c>
      <c r="BF518" s="261">
        <v>231</v>
      </c>
      <c r="BG518" s="261">
        <v>229</v>
      </c>
      <c r="BH518" s="261">
        <v>21.8</v>
      </c>
      <c r="BI518" s="261">
        <v>44.2</v>
      </c>
      <c r="BJ518" s="261">
        <v>68.5</v>
      </c>
      <c r="BK518" s="261">
        <v>45.2</v>
      </c>
      <c r="BL518" s="261">
        <v>20.3</v>
      </c>
      <c r="BM518" s="261">
        <v>50.3</v>
      </c>
      <c r="BN518" s="261">
        <v>61.1</v>
      </c>
      <c r="BO518" s="261">
        <v>28.4</v>
      </c>
      <c r="BP518" s="261">
        <v>0.6</v>
      </c>
      <c r="BQ518" s="261">
        <v>1</v>
      </c>
      <c r="BR518" s="261">
        <v>6</v>
      </c>
      <c r="BS518" s="261">
        <v>6.2</v>
      </c>
      <c r="BT518" s="261"/>
      <c r="BU518" s="261"/>
      <c r="BV518" s="261"/>
      <c r="BW518" s="261"/>
      <c r="BX518" s="261"/>
      <c r="BY518" s="261"/>
      <c r="BZ518" s="261"/>
      <c r="CA518" s="261"/>
      <c r="CB518" s="261">
        <v>0.86</v>
      </c>
      <c r="CC518" s="261">
        <v>0.88</v>
      </c>
      <c r="CD518" s="261">
        <v>0.87</v>
      </c>
      <c r="CE518" s="333"/>
      <c r="CF518" s="333"/>
      <c r="CG518" s="333"/>
      <c r="CH518" s="333"/>
      <c r="CI518" s="333"/>
      <c r="CJ518" s="333"/>
      <c r="CK518" s="333"/>
      <c r="CL518" s="333"/>
      <c r="CM518" s="333"/>
      <c r="CN518" s="333"/>
      <c r="CO518" s="333"/>
      <c r="CP518" s="333"/>
      <c r="CQ518" s="333"/>
      <c r="CR518" s="333"/>
      <c r="CS518" s="333"/>
      <c r="CT518" s="333"/>
      <c r="CU518" s="333"/>
      <c r="CV518" s="333"/>
      <c r="CW518" s="333"/>
      <c r="CX518" s="333"/>
      <c r="CY518" s="333"/>
      <c r="CZ518" s="333"/>
      <c r="DA518" s="333"/>
      <c r="DB518" s="374"/>
      <c r="DC518" s="154"/>
      <c r="DD518" s="179">
        <f t="shared" si="333"/>
        <v>143.19604015216964</v>
      </c>
      <c r="DE518" s="179">
        <f t="shared" si="334"/>
        <v>26.606881000000005</v>
      </c>
      <c r="DF518" s="179">
        <f t="shared" si="335"/>
        <v>56.286472666666668</v>
      </c>
      <c r="DG518" s="179">
        <f t="shared" si="336"/>
        <v>29.33042</v>
      </c>
      <c r="DH518" s="180">
        <f t="shared" si="337"/>
        <v>80.599999999999994</v>
      </c>
      <c r="DI518" s="181">
        <f t="shared" si="356"/>
        <v>0</v>
      </c>
      <c r="DJ518" s="182">
        <f t="shared" si="351"/>
        <v>0</v>
      </c>
      <c r="DK518" s="182">
        <f t="shared" si="352"/>
        <v>1</v>
      </c>
      <c r="DL518" s="182">
        <f t="shared" si="357"/>
        <v>0</v>
      </c>
      <c r="DM518" s="182">
        <f t="shared" si="358"/>
        <v>0</v>
      </c>
      <c r="DN518" s="182">
        <f t="shared" si="359"/>
        <v>0</v>
      </c>
      <c r="DO518" s="182">
        <f t="shared" si="338"/>
        <v>0</v>
      </c>
      <c r="DP518" s="182">
        <f t="shared" si="339"/>
        <v>1</v>
      </c>
      <c r="DQ518" s="25">
        <f t="shared" si="340"/>
        <v>0</v>
      </c>
      <c r="DR518" s="169"/>
      <c r="DS518" s="166" t="str">
        <f t="shared" si="360"/>
        <v>A</v>
      </c>
      <c r="DT518" s="166" t="str">
        <f t="shared" si="361"/>
        <v>B</v>
      </c>
      <c r="DU518" s="167">
        <f t="shared" si="362"/>
        <v>2</v>
      </c>
      <c r="DV518" s="153" t="str">
        <f>VLOOKUP(M518,'Data Master kondisi'!$O$3:$P$11,2,FALSE)</f>
        <v>Z</v>
      </c>
      <c r="DW518" s="153">
        <f>LOOKUP(DV518,{"X","X","X","Y","Y","Y","Z","Z","Z"},{6,6,6,4,4,4,2,2,2})</f>
        <v>2</v>
      </c>
      <c r="DX518" s="153">
        <f t="shared" si="341"/>
        <v>1</v>
      </c>
      <c r="DY518" s="153">
        <f t="shared" si="363"/>
        <v>5</v>
      </c>
      <c r="DZ518" s="153" t="str">
        <f>VLOOKUP(G518,'Data Master class'!$A$5:$D$12,3,FALSE)</f>
        <v>B</v>
      </c>
      <c r="EA518" s="160" t="str">
        <f t="shared" si="364"/>
        <v>BAIK</v>
      </c>
      <c r="EB518" s="156"/>
      <c r="EC518" s="153">
        <f>VLOOKUP(G518,'Data Master class'!$A$5:$D$12,2,FALSE)</f>
        <v>3</v>
      </c>
      <c r="ED518" s="153" t="str">
        <f>VLOOKUP(H518,'Data Master class'!$E$5:$G$6,3,FALSE)</f>
        <v>X</v>
      </c>
      <c r="EE518" s="153">
        <f>VLOOKUP(H518,'Data Master class'!$E$5:$G$6,2,FALSE)</f>
        <v>2</v>
      </c>
      <c r="EF518" s="153">
        <f t="shared" si="365"/>
        <v>5</v>
      </c>
      <c r="EG518" s="153" t="str">
        <f t="shared" si="366"/>
        <v>CLASS 3</v>
      </c>
      <c r="EH518" s="153">
        <f t="shared" si="367"/>
        <v>10</v>
      </c>
      <c r="EI518" s="171"/>
      <c r="EJ518" s="441">
        <f t="shared" si="342"/>
        <v>0.28873677660236458</v>
      </c>
      <c r="EK518" s="441">
        <f t="shared" si="343"/>
        <v>0.50466708151835715</v>
      </c>
      <c r="EL518" s="441">
        <f t="shared" si="344"/>
        <v>0.21593030491599247</v>
      </c>
      <c r="EM518" s="442">
        <f t="shared" si="368"/>
        <v>0.33644472101223805</v>
      </c>
      <c r="EN518" s="443" t="str">
        <f t="shared" si="369"/>
        <v>BURUK</v>
      </c>
      <c r="EO518" s="195"/>
      <c r="EP518" s="196" t="e">
        <f>'2. SUHU &amp; FISIK TRAFO'!CY518</f>
        <v>#NAME?</v>
      </c>
      <c r="EQ518" s="168" t="e">
        <f t="shared" si="374"/>
        <v>#NAME?</v>
      </c>
      <c r="ER518" s="189" t="e">
        <f t="shared" si="370"/>
        <v>#NAME?</v>
      </c>
      <c r="ES518" s="195"/>
      <c r="ET518" s="447">
        <f t="shared" si="353"/>
        <v>37.316600000000001</v>
      </c>
      <c r="EU518" s="447">
        <f t="shared" si="371"/>
        <v>29.853280000000002</v>
      </c>
      <c r="EV518" s="448">
        <f t="shared" si="345"/>
        <v>37.316600000000001</v>
      </c>
      <c r="EW518" s="449" t="str">
        <f t="shared" si="372"/>
        <v>BAIK</v>
      </c>
      <c r="EX518" s="721"/>
      <c r="EY518" s="447">
        <f t="shared" si="354"/>
        <v>30.910700000000002</v>
      </c>
      <c r="EZ518" s="447">
        <f t="shared" si="346"/>
        <v>24.728560000000002</v>
      </c>
      <c r="FA518" s="448">
        <f t="shared" si="355"/>
        <v>30.910700000000002</v>
      </c>
      <c r="FB518" s="449" t="str">
        <f t="shared" si="347"/>
        <v>BAIK</v>
      </c>
      <c r="FC518" s="195"/>
      <c r="FD518" s="453">
        <f t="shared" si="348"/>
        <v>45.2</v>
      </c>
      <c r="FE518" s="454">
        <f t="shared" si="349"/>
        <v>144.50867052023122</v>
      </c>
      <c r="FF518" s="725">
        <f t="shared" si="350"/>
        <v>31.278400000000001</v>
      </c>
      <c r="FG518" s="202" t="str">
        <f t="shared" si="373"/>
        <v>BURUK</v>
      </c>
    </row>
    <row r="519" spans="1:163">
      <c r="A519" s="347">
        <v>507</v>
      </c>
      <c r="B519" s="764" t="s">
        <v>2232</v>
      </c>
      <c r="C519" s="331" t="s">
        <v>2623</v>
      </c>
      <c r="D519" s="259" t="s">
        <v>2624</v>
      </c>
      <c r="E519" s="319" t="s">
        <v>2474</v>
      </c>
      <c r="F519" s="319" t="s">
        <v>2475</v>
      </c>
      <c r="G519" s="208" t="s">
        <v>206</v>
      </c>
      <c r="H519" s="214" t="s">
        <v>208</v>
      </c>
      <c r="I519" s="463" t="s">
        <v>2625</v>
      </c>
      <c r="J519" s="462" t="s">
        <v>2626</v>
      </c>
      <c r="K519" s="259" t="s">
        <v>341</v>
      </c>
      <c r="L519" s="259" t="s">
        <v>638</v>
      </c>
      <c r="M519" s="259">
        <v>100</v>
      </c>
      <c r="N519" s="259">
        <v>20107307</v>
      </c>
      <c r="O519" s="259">
        <v>2018</v>
      </c>
      <c r="P519" s="259" t="s">
        <v>316</v>
      </c>
      <c r="Q519" s="461">
        <v>0.78819444444444453</v>
      </c>
      <c r="R519" s="433">
        <v>44858</v>
      </c>
      <c r="S519" s="331" t="s">
        <v>318</v>
      </c>
      <c r="T519" s="331" t="s">
        <v>343</v>
      </c>
      <c r="U519" s="259">
        <v>4</v>
      </c>
      <c r="V519" s="259">
        <v>2</v>
      </c>
      <c r="W519" s="259">
        <v>4</v>
      </c>
      <c r="X519" s="259">
        <v>19500</v>
      </c>
      <c r="Y519" s="332">
        <v>417</v>
      </c>
      <c r="Z519" s="332">
        <v>417</v>
      </c>
      <c r="AA519" s="332">
        <v>419</v>
      </c>
      <c r="AB519" s="332">
        <v>241</v>
      </c>
      <c r="AC519" s="332">
        <v>241</v>
      </c>
      <c r="AD519" s="332">
        <v>240</v>
      </c>
      <c r="AE519" s="332">
        <v>52.6</v>
      </c>
      <c r="AF519" s="332">
        <v>70.3</v>
      </c>
      <c r="AG519" s="332">
        <v>78</v>
      </c>
      <c r="AH519" s="332">
        <v>34.6</v>
      </c>
      <c r="AI519" s="332"/>
      <c r="AJ519" s="332"/>
      <c r="AK519" s="332"/>
      <c r="AL519" s="332"/>
      <c r="AM519" s="332"/>
      <c r="AN519" s="332"/>
      <c r="AO519" s="332"/>
      <c r="AP519" s="332"/>
      <c r="AQ519" s="332">
        <v>12.2</v>
      </c>
      <c r="AR519" s="332">
        <v>22.1</v>
      </c>
      <c r="AS519" s="332">
        <v>41.6</v>
      </c>
      <c r="AT519" s="332">
        <v>23.5</v>
      </c>
      <c r="AU519" s="332">
        <v>38.700000000000003</v>
      </c>
      <c r="AV519" s="332">
        <v>41.9</v>
      </c>
      <c r="AW519" s="332">
        <v>33.1</v>
      </c>
      <c r="AX519" s="332">
        <v>19.100000000000001</v>
      </c>
      <c r="AY519" s="332">
        <v>0.86</v>
      </c>
      <c r="AZ519" s="332">
        <v>0.87</v>
      </c>
      <c r="BA519" s="332">
        <v>0.88</v>
      </c>
      <c r="BB519" s="261">
        <v>417</v>
      </c>
      <c r="BC519" s="261">
        <v>414</v>
      </c>
      <c r="BD519" s="261">
        <v>414</v>
      </c>
      <c r="BE519" s="261">
        <v>240</v>
      </c>
      <c r="BF519" s="261">
        <v>240</v>
      </c>
      <c r="BG519" s="261">
        <v>238</v>
      </c>
      <c r="BH519" s="261">
        <v>42.8</v>
      </c>
      <c r="BI519" s="261">
        <v>75.099999999999994</v>
      </c>
      <c r="BJ519" s="261">
        <v>74.8</v>
      </c>
      <c r="BK519" s="261">
        <v>23.4</v>
      </c>
      <c r="BL519" s="261"/>
      <c r="BM519" s="261"/>
      <c r="BN519" s="261"/>
      <c r="BO519" s="261"/>
      <c r="BP519" s="261"/>
      <c r="BQ519" s="261"/>
      <c r="BR519" s="261"/>
      <c r="BS519" s="261"/>
      <c r="BT519" s="261">
        <v>10.4</v>
      </c>
      <c r="BU519" s="261">
        <v>18.100000000000001</v>
      </c>
      <c r="BV519" s="261">
        <v>35.299999999999997</v>
      </c>
      <c r="BW519" s="261">
        <v>16.399999999999999</v>
      </c>
      <c r="BX519" s="261">
        <v>35.700000000000003</v>
      </c>
      <c r="BY519" s="261">
        <v>51.5</v>
      </c>
      <c r="BZ519" s="261">
        <v>39.5</v>
      </c>
      <c r="CA519" s="261">
        <v>20.6</v>
      </c>
      <c r="CB519" s="261">
        <v>0.87</v>
      </c>
      <c r="CC519" s="261">
        <v>0.88</v>
      </c>
      <c r="CD519" s="261">
        <v>0.86</v>
      </c>
      <c r="CE519" s="333"/>
      <c r="CF519" s="333"/>
      <c r="CG519" s="333"/>
      <c r="CH519" s="333"/>
      <c r="CI519" s="333"/>
      <c r="CJ519" s="333"/>
      <c r="CK519" s="333"/>
      <c r="CL519" s="333"/>
      <c r="CM519" s="333"/>
      <c r="CN519" s="333"/>
      <c r="CO519" s="333"/>
      <c r="CP519" s="333"/>
      <c r="CQ519" s="333"/>
      <c r="CR519" s="333"/>
      <c r="CS519" s="333"/>
      <c r="CT519" s="333"/>
      <c r="CU519" s="333"/>
      <c r="CV519" s="333"/>
      <c r="CW519" s="333"/>
      <c r="CX519" s="333"/>
      <c r="CY519" s="333"/>
      <c r="CZ519" s="333"/>
      <c r="DA519" s="333"/>
      <c r="DB519" s="374"/>
      <c r="DC519" s="154"/>
      <c r="DD519" s="179">
        <f t="shared" si="333"/>
        <v>138.39617288449915</v>
      </c>
      <c r="DE519" s="179">
        <f t="shared" si="334"/>
        <v>38.006831333333338</v>
      </c>
      <c r="DF519" s="179">
        <f t="shared" si="335"/>
        <v>50.796202333333341</v>
      </c>
      <c r="DG519" s="179">
        <f t="shared" si="336"/>
        <v>56.359940000000009</v>
      </c>
      <c r="DH519" s="180">
        <f t="shared" si="337"/>
        <v>78</v>
      </c>
      <c r="DI519" s="181">
        <f t="shared" si="356"/>
        <v>0</v>
      </c>
      <c r="DJ519" s="182">
        <f t="shared" si="351"/>
        <v>0</v>
      </c>
      <c r="DK519" s="182">
        <f t="shared" si="352"/>
        <v>1</v>
      </c>
      <c r="DL519" s="182">
        <f t="shared" si="357"/>
        <v>0</v>
      </c>
      <c r="DM519" s="182">
        <f t="shared" si="358"/>
        <v>0</v>
      </c>
      <c r="DN519" s="182">
        <f t="shared" si="359"/>
        <v>0</v>
      </c>
      <c r="DO519" s="182">
        <f t="shared" si="338"/>
        <v>0</v>
      </c>
      <c r="DP519" s="182">
        <f t="shared" si="339"/>
        <v>1</v>
      </c>
      <c r="DQ519" s="25">
        <f t="shared" si="340"/>
        <v>0</v>
      </c>
      <c r="DR519" s="169"/>
      <c r="DS519" s="166" t="str">
        <f t="shared" si="360"/>
        <v>A</v>
      </c>
      <c r="DT519" s="166" t="str">
        <f t="shared" si="361"/>
        <v>A</v>
      </c>
      <c r="DU519" s="167">
        <f t="shared" si="362"/>
        <v>1</v>
      </c>
      <c r="DV519" s="153" t="str">
        <f>VLOOKUP(M519,'Data Master kondisi'!$O$3:$P$11,2,FALSE)</f>
        <v>Z</v>
      </c>
      <c r="DW519" s="153">
        <f>LOOKUP(DV519,{"X","X","X","Y","Y","Y","Z","Z","Z"},{6,6,6,4,4,4,2,2,2})</f>
        <v>2</v>
      </c>
      <c r="DX519" s="153">
        <f t="shared" si="341"/>
        <v>1</v>
      </c>
      <c r="DY519" s="153">
        <f t="shared" si="363"/>
        <v>4</v>
      </c>
      <c r="DZ519" s="153" t="str">
        <f>VLOOKUP(G519,'Data Master class'!$A$5:$D$12,3,FALSE)</f>
        <v>B</v>
      </c>
      <c r="EA519" s="160" t="str">
        <f t="shared" si="364"/>
        <v>BAIK</v>
      </c>
      <c r="EB519" s="156"/>
      <c r="EC519" s="153">
        <f>VLOOKUP(G519,'Data Master class'!$A$5:$D$12,2,FALSE)</f>
        <v>3</v>
      </c>
      <c r="ED519" s="153" t="str">
        <f>VLOOKUP(H519,'Data Master class'!$E$5:$G$6,3,FALSE)</f>
        <v>X</v>
      </c>
      <c r="EE519" s="153">
        <f>VLOOKUP(H519,'Data Master class'!$E$5:$G$6,2,FALSE)</f>
        <v>2</v>
      </c>
      <c r="EF519" s="153">
        <f t="shared" si="365"/>
        <v>5</v>
      </c>
      <c r="EG519" s="153" t="str">
        <f t="shared" si="366"/>
        <v>CLASS 3</v>
      </c>
      <c r="EH519" s="153">
        <f t="shared" si="367"/>
        <v>9</v>
      </c>
      <c r="EI519" s="171"/>
      <c r="EJ519" s="441">
        <f t="shared" si="342"/>
        <v>0.21453459432553509</v>
      </c>
      <c r="EK519" s="441">
        <f t="shared" si="343"/>
        <v>4.9776007964161199E-2</v>
      </c>
      <c r="EL519" s="441">
        <f t="shared" si="344"/>
        <v>0.16475858636137378</v>
      </c>
      <c r="EM519" s="442">
        <f t="shared" si="368"/>
        <v>0.14302306288369002</v>
      </c>
      <c r="EN519" s="443" t="str">
        <f t="shared" si="369"/>
        <v>CUKUP</v>
      </c>
      <c r="EO519" s="195"/>
      <c r="EP519" s="196" t="e">
        <f>'2. SUHU &amp; FISIK TRAFO'!CY519</f>
        <v>#NAME?</v>
      </c>
      <c r="EQ519" s="168" t="e">
        <f t="shared" si="374"/>
        <v>#NAME?</v>
      </c>
      <c r="ER519" s="189" t="e">
        <f t="shared" si="370"/>
        <v>#NAME?</v>
      </c>
      <c r="ES519" s="195"/>
      <c r="ET519" s="447">
        <f t="shared" si="353"/>
        <v>48.338900000000002</v>
      </c>
      <c r="EU519" s="447">
        <f t="shared" si="371"/>
        <v>38.671120000000002</v>
      </c>
      <c r="EV519" s="448">
        <f t="shared" si="345"/>
        <v>48.338900000000002</v>
      </c>
      <c r="EW519" s="449" t="str">
        <f t="shared" si="372"/>
        <v>BAIK</v>
      </c>
      <c r="EX519" s="721"/>
      <c r="EY519" s="447">
        <f t="shared" si="354"/>
        <v>46.098399999999998</v>
      </c>
      <c r="EZ519" s="447">
        <f t="shared" si="346"/>
        <v>36.878720000000001</v>
      </c>
      <c r="FA519" s="448">
        <f t="shared" si="355"/>
        <v>46.098399999999998</v>
      </c>
      <c r="FB519" s="449" t="str">
        <f t="shared" si="347"/>
        <v>BAIK</v>
      </c>
      <c r="FC519" s="195"/>
      <c r="FD519" s="453">
        <f t="shared" si="348"/>
        <v>34.6</v>
      </c>
      <c r="FE519" s="454">
        <f t="shared" si="349"/>
        <v>144.50867052023122</v>
      </c>
      <c r="FF519" s="725">
        <f t="shared" si="350"/>
        <v>23.943200000000001</v>
      </c>
      <c r="FG519" s="202" t="str">
        <f t="shared" si="373"/>
        <v>BURUK</v>
      </c>
    </row>
    <row r="520" spans="1:163">
      <c r="A520" s="347">
        <v>508</v>
      </c>
      <c r="B520" s="764" t="s">
        <v>2232</v>
      </c>
      <c r="C520" s="331" t="s">
        <v>2627</v>
      </c>
      <c r="D520" s="259" t="s">
        <v>2628</v>
      </c>
      <c r="E520" s="319" t="s">
        <v>2474</v>
      </c>
      <c r="F520" s="319" t="s">
        <v>2629</v>
      </c>
      <c r="G520" s="208" t="s">
        <v>204</v>
      </c>
      <c r="H520" s="214" t="s">
        <v>208</v>
      </c>
      <c r="I520" s="463" t="s">
        <v>2630</v>
      </c>
      <c r="J520" s="462" t="s">
        <v>2631</v>
      </c>
      <c r="K520" s="259" t="s">
        <v>341</v>
      </c>
      <c r="L520" s="259" t="s">
        <v>342</v>
      </c>
      <c r="M520" s="259">
        <v>100</v>
      </c>
      <c r="N520" s="259">
        <v>194304447</v>
      </c>
      <c r="O520" s="259">
        <v>2019</v>
      </c>
      <c r="P520" s="259" t="s">
        <v>316</v>
      </c>
      <c r="Q520" s="461">
        <v>0.79861111111111116</v>
      </c>
      <c r="R520" s="433">
        <v>44858</v>
      </c>
      <c r="S520" s="331" t="s">
        <v>318</v>
      </c>
      <c r="T520" s="331" t="s">
        <v>343</v>
      </c>
      <c r="U520" s="259">
        <v>2</v>
      </c>
      <c r="V520" s="259">
        <v>2</v>
      </c>
      <c r="W520" s="259">
        <v>3</v>
      </c>
      <c r="X520" s="259">
        <v>20000</v>
      </c>
      <c r="Y520" s="332">
        <v>408</v>
      </c>
      <c r="Z520" s="332">
        <v>410</v>
      </c>
      <c r="AA520" s="332">
        <v>408</v>
      </c>
      <c r="AB520" s="332">
        <v>234</v>
      </c>
      <c r="AC520" s="332">
        <v>236</v>
      </c>
      <c r="AD520" s="332">
        <v>236</v>
      </c>
      <c r="AE520" s="332">
        <v>83.1</v>
      </c>
      <c r="AF520" s="332">
        <v>21.9</v>
      </c>
      <c r="AG520" s="332">
        <v>29.4</v>
      </c>
      <c r="AH520" s="332">
        <v>58.3</v>
      </c>
      <c r="AI520" s="332">
        <v>0</v>
      </c>
      <c r="AJ520" s="332">
        <v>0</v>
      </c>
      <c r="AK520" s="332">
        <v>0</v>
      </c>
      <c r="AL520" s="332">
        <v>0</v>
      </c>
      <c r="AM520" s="332">
        <v>84.2</v>
      </c>
      <c r="AN520" s="332">
        <v>20.3</v>
      </c>
      <c r="AO520" s="332">
        <v>26.9</v>
      </c>
      <c r="AP520" s="332">
        <v>53.9</v>
      </c>
      <c r="AQ520" s="332"/>
      <c r="AR520" s="332"/>
      <c r="AS520" s="332"/>
      <c r="AT520" s="332"/>
      <c r="AU520" s="332"/>
      <c r="AV520" s="332"/>
      <c r="AW520" s="332"/>
      <c r="AX520" s="332"/>
      <c r="AY520" s="332">
        <v>0.86</v>
      </c>
      <c r="AZ520" s="332">
        <v>0.88</v>
      </c>
      <c r="BA520" s="332">
        <v>0.88</v>
      </c>
      <c r="BB520" s="261">
        <v>405</v>
      </c>
      <c r="BC520" s="261">
        <v>407</v>
      </c>
      <c r="BD520" s="261">
        <v>407</v>
      </c>
      <c r="BE520" s="261">
        <v>233</v>
      </c>
      <c r="BF520" s="261">
        <v>234</v>
      </c>
      <c r="BG520" s="261">
        <v>235</v>
      </c>
      <c r="BH520" s="261">
        <v>69.599999999999994</v>
      </c>
      <c r="BI520" s="261">
        <v>27.3</v>
      </c>
      <c r="BJ520" s="261">
        <v>27.8</v>
      </c>
      <c r="BK520" s="261">
        <v>38.700000000000003</v>
      </c>
      <c r="BL520" s="261">
        <v>0</v>
      </c>
      <c r="BM520" s="261">
        <v>0</v>
      </c>
      <c r="BN520" s="261">
        <v>0</v>
      </c>
      <c r="BO520" s="261">
        <v>0</v>
      </c>
      <c r="BP520" s="261">
        <v>74.599999999999994</v>
      </c>
      <c r="BQ520" s="261">
        <v>23.8</v>
      </c>
      <c r="BR520" s="261">
        <v>29.7</v>
      </c>
      <c r="BS520" s="261">
        <v>43.6</v>
      </c>
      <c r="BT520" s="261"/>
      <c r="BU520" s="261"/>
      <c r="BV520" s="261"/>
      <c r="BW520" s="261"/>
      <c r="BX520" s="261"/>
      <c r="BY520" s="261"/>
      <c r="BZ520" s="261"/>
      <c r="CA520" s="261"/>
      <c r="CB520" s="261">
        <v>0.87</v>
      </c>
      <c r="CC520" s="261">
        <v>0.86</v>
      </c>
      <c r="CD520" s="261">
        <v>0.88</v>
      </c>
      <c r="CE520" s="333"/>
      <c r="CF520" s="333"/>
      <c r="CG520" s="333"/>
      <c r="CH520" s="333"/>
      <c r="CI520" s="333"/>
      <c r="CJ520" s="333"/>
      <c r="CK520" s="333"/>
      <c r="CL520" s="333"/>
      <c r="CM520" s="333"/>
      <c r="CN520" s="333"/>
      <c r="CO520" s="333"/>
      <c r="CP520" s="333"/>
      <c r="CQ520" s="333"/>
      <c r="CR520" s="333"/>
      <c r="CS520" s="333"/>
      <c r="CT520" s="333"/>
      <c r="CU520" s="333"/>
      <c r="CV520" s="333"/>
      <c r="CW520" s="333"/>
      <c r="CX520" s="333"/>
      <c r="CY520" s="333"/>
      <c r="CZ520" s="333"/>
      <c r="DA520" s="333"/>
      <c r="DB520" s="374"/>
      <c r="DC520" s="48"/>
      <c r="DD520" s="179">
        <f t="shared" si="333"/>
        <v>141.44404944883968</v>
      </c>
      <c r="DE520" s="179">
        <f t="shared" si="334"/>
        <v>58.751145999999999</v>
      </c>
      <c r="DF520" s="179">
        <f t="shared" si="335"/>
        <v>15.483153999999999</v>
      </c>
      <c r="DG520" s="179">
        <f t="shared" si="336"/>
        <v>20.785603999999999</v>
      </c>
      <c r="DH520" s="180">
        <f t="shared" si="337"/>
        <v>83.1</v>
      </c>
      <c r="DI520" s="181">
        <f t="shared" si="356"/>
        <v>0</v>
      </c>
      <c r="DJ520" s="182">
        <f t="shared" si="351"/>
        <v>0</v>
      </c>
      <c r="DK520" s="182">
        <f t="shared" si="352"/>
        <v>1</v>
      </c>
      <c r="DL520" s="182">
        <f t="shared" si="357"/>
        <v>0</v>
      </c>
      <c r="DM520" s="182">
        <f t="shared" si="358"/>
        <v>0</v>
      </c>
      <c r="DN520" s="182">
        <f t="shared" si="359"/>
        <v>0</v>
      </c>
      <c r="DO520" s="182">
        <f t="shared" si="338"/>
        <v>0</v>
      </c>
      <c r="DP520" s="182">
        <f t="shared" si="339"/>
        <v>1</v>
      </c>
      <c r="DQ520" s="25">
        <f t="shared" si="340"/>
        <v>0</v>
      </c>
      <c r="DR520" s="169"/>
      <c r="DS520" s="166" t="str">
        <f t="shared" si="360"/>
        <v>A</v>
      </c>
      <c r="DT520" s="166" t="str">
        <f t="shared" si="361"/>
        <v>C</v>
      </c>
      <c r="DU520" s="167">
        <f t="shared" si="362"/>
        <v>3</v>
      </c>
      <c r="DV520" s="153" t="str">
        <f>VLOOKUP(M520,'Data Master kondisi'!$O$3:$P$11,2,FALSE)</f>
        <v>Z</v>
      </c>
      <c r="DW520" s="153">
        <f>LOOKUP(DV520,{"X","X","X","Y","Y","Y","Z","Z","Z"},{6,6,6,4,4,4,2,2,2})</f>
        <v>2</v>
      </c>
      <c r="DX520" s="153">
        <f t="shared" si="341"/>
        <v>1</v>
      </c>
      <c r="DY520" s="153">
        <f t="shared" si="363"/>
        <v>6</v>
      </c>
      <c r="DZ520" s="153" t="str">
        <f>VLOOKUP(G520,'Data Master class'!$A$5:$D$12,3,FALSE)</f>
        <v>A</v>
      </c>
      <c r="EA520" s="160" t="str">
        <f t="shared" si="364"/>
        <v>CUKUP</v>
      </c>
      <c r="EB520" s="156"/>
      <c r="EC520" s="153">
        <f>VLOOKUP(G520,'Data Master class'!$A$5:$D$12,2,FALSE)</f>
        <v>5</v>
      </c>
      <c r="ED520" s="153" t="str">
        <f>VLOOKUP(H520,'Data Master class'!$E$5:$G$6,3,FALSE)</f>
        <v>X</v>
      </c>
      <c r="EE520" s="153">
        <f>VLOOKUP(H520,'Data Master class'!$E$5:$G$6,2,FALSE)</f>
        <v>2</v>
      </c>
      <c r="EF520" s="153">
        <f t="shared" si="365"/>
        <v>7</v>
      </c>
      <c r="EG520" s="153" t="str">
        <f t="shared" si="366"/>
        <v>CLASS 2</v>
      </c>
      <c r="EH520" s="153">
        <f t="shared" si="367"/>
        <v>13</v>
      </c>
      <c r="EI520" s="171"/>
      <c r="EJ520" s="441">
        <f t="shared" si="342"/>
        <v>0.85491071428571397</v>
      </c>
      <c r="EK520" s="441">
        <f t="shared" si="343"/>
        <v>0.51116071428571441</v>
      </c>
      <c r="EL520" s="441">
        <f t="shared" si="344"/>
        <v>0.34375000000000011</v>
      </c>
      <c r="EM520" s="442">
        <f t="shared" si="368"/>
        <v>0.56994047619047616</v>
      </c>
      <c r="EN520" s="443" t="str">
        <f t="shared" si="369"/>
        <v>BURUK</v>
      </c>
      <c r="EO520" s="195"/>
      <c r="EP520" s="196" t="e">
        <f>'2. SUHU &amp; FISIK TRAFO'!CY520</f>
        <v>#NAME?</v>
      </c>
      <c r="EQ520" s="168" t="e">
        <f t="shared" si="374"/>
        <v>#NAME?</v>
      </c>
      <c r="ER520" s="189" t="e">
        <f t="shared" si="370"/>
        <v>#NAME?</v>
      </c>
      <c r="ES520" s="195"/>
      <c r="ET520" s="447">
        <f t="shared" si="353"/>
        <v>31.552199999999999</v>
      </c>
      <c r="EU520" s="447">
        <f t="shared" si="371"/>
        <v>25.241759999999999</v>
      </c>
      <c r="EV520" s="448">
        <f t="shared" si="345"/>
        <v>31.552199999999996</v>
      </c>
      <c r="EW520" s="449" t="str">
        <f t="shared" si="372"/>
        <v>BAIK</v>
      </c>
      <c r="EX520" s="721"/>
      <c r="EY520" s="447">
        <f t="shared" si="354"/>
        <v>29.138000000000002</v>
      </c>
      <c r="EZ520" s="447">
        <f t="shared" si="346"/>
        <v>23.310400000000001</v>
      </c>
      <c r="FA520" s="448">
        <f t="shared" si="355"/>
        <v>29.138000000000002</v>
      </c>
      <c r="FB520" s="449" t="str">
        <f t="shared" si="347"/>
        <v>BAIK</v>
      </c>
      <c r="FC520" s="195"/>
      <c r="FD520" s="453">
        <f t="shared" si="348"/>
        <v>58.3</v>
      </c>
      <c r="FE520" s="454">
        <f t="shared" si="349"/>
        <v>144.50867052023122</v>
      </c>
      <c r="FF520" s="725">
        <f t="shared" si="350"/>
        <v>40.343599999999995</v>
      </c>
      <c r="FG520" s="202" t="str">
        <f t="shared" si="373"/>
        <v>BURUK</v>
      </c>
    </row>
    <row r="521" spans="1:163">
      <c r="A521" s="347">
        <v>509</v>
      </c>
      <c r="B521" s="764" t="s">
        <v>2232</v>
      </c>
      <c r="C521" s="331" t="s">
        <v>2632</v>
      </c>
      <c r="D521" s="259" t="s">
        <v>2032</v>
      </c>
      <c r="E521" s="319" t="s">
        <v>2474</v>
      </c>
      <c r="F521" s="319" t="s">
        <v>2475</v>
      </c>
      <c r="G521" s="208" t="s">
        <v>204</v>
      </c>
      <c r="H521" s="214" t="s">
        <v>208</v>
      </c>
      <c r="I521" s="463" t="s">
        <v>2633</v>
      </c>
      <c r="J521" s="462" t="s">
        <v>2634</v>
      </c>
      <c r="K521" s="259" t="s">
        <v>315</v>
      </c>
      <c r="L521" s="259" t="s">
        <v>440</v>
      </c>
      <c r="M521" s="259">
        <v>50</v>
      </c>
      <c r="N521" s="259">
        <v>1905031251</v>
      </c>
      <c r="O521" s="259">
        <v>2019</v>
      </c>
      <c r="P521" s="259" t="s">
        <v>316</v>
      </c>
      <c r="Q521" s="461">
        <v>0.80555555555555547</v>
      </c>
      <c r="R521" s="433">
        <v>44858</v>
      </c>
      <c r="S521" s="331" t="s">
        <v>318</v>
      </c>
      <c r="T521" s="331" t="s">
        <v>343</v>
      </c>
      <c r="U521" s="259">
        <v>2</v>
      </c>
      <c r="V521" s="259">
        <v>2</v>
      </c>
      <c r="W521" s="259">
        <v>3</v>
      </c>
      <c r="X521" s="259">
        <v>20000</v>
      </c>
      <c r="Y521" s="332">
        <v>1.1000000000000001</v>
      </c>
      <c r="Z521" s="332">
        <v>0</v>
      </c>
      <c r="AA521" s="332">
        <v>0.8</v>
      </c>
      <c r="AB521" s="332">
        <v>0</v>
      </c>
      <c r="AC521" s="332">
        <v>1.1000000000000001</v>
      </c>
      <c r="AD521" s="332">
        <v>0</v>
      </c>
      <c r="AE521" s="332">
        <v>0</v>
      </c>
      <c r="AF521" s="332">
        <v>0</v>
      </c>
      <c r="AG521" s="332">
        <v>0</v>
      </c>
      <c r="AH521" s="332">
        <v>0</v>
      </c>
      <c r="AI521" s="332" t="s">
        <v>2635</v>
      </c>
      <c r="AJ521" s="332" t="s">
        <v>2636</v>
      </c>
      <c r="AK521" s="332" t="s">
        <v>2637</v>
      </c>
      <c r="AL521" s="332" t="s">
        <v>2638</v>
      </c>
      <c r="AM521" s="332" t="s">
        <v>2639</v>
      </c>
      <c r="AN521" s="332" t="s">
        <v>2640</v>
      </c>
      <c r="AO521" s="332" t="s">
        <v>2641</v>
      </c>
      <c r="AP521" s="332" t="s">
        <v>2642</v>
      </c>
      <c r="AQ521" s="332"/>
      <c r="AR521" s="332"/>
      <c r="AS521" s="332"/>
      <c r="AT521" s="332"/>
      <c r="AU521" s="332"/>
      <c r="AV521" s="332"/>
      <c r="AW521" s="332"/>
      <c r="AX521" s="332"/>
      <c r="AY521" s="332">
        <v>0.87</v>
      </c>
      <c r="AZ521" s="332">
        <v>0.86</v>
      </c>
      <c r="BA521" s="332">
        <v>0.85</v>
      </c>
      <c r="BB521" s="261">
        <v>0.9</v>
      </c>
      <c r="BC521" s="261">
        <v>0</v>
      </c>
      <c r="BD521" s="261">
        <v>1.3</v>
      </c>
      <c r="BE521" s="261">
        <v>0</v>
      </c>
      <c r="BF521" s="261">
        <v>1.1000000000000001</v>
      </c>
      <c r="BG521" s="261">
        <v>0</v>
      </c>
      <c r="BH521" s="261">
        <v>0</v>
      </c>
      <c r="BI521" s="261">
        <v>0</v>
      </c>
      <c r="BJ521" s="261">
        <v>0</v>
      </c>
      <c r="BK521" s="261">
        <v>0</v>
      </c>
      <c r="BL521" s="261" t="s">
        <v>2643</v>
      </c>
      <c r="BM521" s="261" t="s">
        <v>2644</v>
      </c>
      <c r="BN521" s="261" t="s">
        <v>2645</v>
      </c>
      <c r="BO521" s="261" t="s">
        <v>2646</v>
      </c>
      <c r="BP521" s="261" t="s">
        <v>2647</v>
      </c>
      <c r="BQ521" s="261" t="s">
        <v>2648</v>
      </c>
      <c r="BR521" s="261" t="s">
        <v>2649</v>
      </c>
      <c r="BS521" s="261" t="s">
        <v>2650</v>
      </c>
      <c r="BT521" s="261"/>
      <c r="BU521" s="261"/>
      <c r="BV521" s="261"/>
      <c r="BW521" s="261"/>
      <c r="BX521" s="261"/>
      <c r="BY521" s="261"/>
      <c r="BZ521" s="261"/>
      <c r="CA521" s="261"/>
      <c r="CB521" s="261">
        <v>0.86</v>
      </c>
      <c r="CC521" s="261">
        <v>0.87</v>
      </c>
      <c r="CD521" s="261">
        <v>0.85</v>
      </c>
      <c r="CE521" s="333"/>
      <c r="CF521" s="333"/>
      <c r="CG521" s="333"/>
      <c r="CH521" s="333"/>
      <c r="CI521" s="333"/>
      <c r="CJ521" s="333"/>
      <c r="CK521" s="333"/>
      <c r="CL521" s="333"/>
      <c r="CM521" s="333"/>
      <c r="CN521" s="333"/>
      <c r="CO521" s="333"/>
      <c r="CP521" s="333"/>
      <c r="CQ521" s="333"/>
      <c r="CR521" s="333"/>
      <c r="CS521" s="333"/>
      <c r="CT521" s="333"/>
      <c r="CU521" s="333"/>
      <c r="CV521" s="333"/>
      <c r="CW521" s="333"/>
      <c r="CX521" s="333"/>
      <c r="CY521" s="333"/>
      <c r="CZ521" s="333"/>
      <c r="DA521" s="333"/>
      <c r="DB521" s="374"/>
      <c r="DC521" s="48"/>
      <c r="DD521" s="179">
        <f t="shared" si="333"/>
        <v>45634.317006388803</v>
      </c>
      <c r="DE521" s="179">
        <f t="shared" si="334"/>
        <v>0</v>
      </c>
      <c r="DF521" s="179">
        <f t="shared" si="335"/>
        <v>0</v>
      </c>
      <c r="DG521" s="179">
        <f t="shared" si="336"/>
        <v>0</v>
      </c>
      <c r="DH521" s="180">
        <f t="shared" si="337"/>
        <v>0</v>
      </c>
      <c r="DI521" s="181">
        <f t="shared" si="356"/>
        <v>0</v>
      </c>
      <c r="DJ521" s="182">
        <f t="shared" si="351"/>
        <v>1</v>
      </c>
      <c r="DK521" s="182">
        <f t="shared" si="352"/>
        <v>0</v>
      </c>
      <c r="DL521" s="182">
        <f t="shared" si="357"/>
        <v>0</v>
      </c>
      <c r="DM521" s="182">
        <f t="shared" si="358"/>
        <v>0</v>
      </c>
      <c r="DN521" s="182">
        <f t="shared" si="359"/>
        <v>0</v>
      </c>
      <c r="DO521" s="182">
        <f t="shared" si="338"/>
        <v>1</v>
      </c>
      <c r="DP521" s="182">
        <f t="shared" si="339"/>
        <v>0</v>
      </c>
      <c r="DQ521" s="25">
        <f t="shared" si="340"/>
        <v>0</v>
      </c>
      <c r="DR521" s="169"/>
      <c r="DS521" s="166" t="str">
        <f t="shared" si="360"/>
        <v>A</v>
      </c>
      <c r="DT521" s="166" t="e">
        <f t="shared" si="361"/>
        <v>#DIV/0!</v>
      </c>
      <c r="DU521" s="167" t="e">
        <f t="shared" si="362"/>
        <v>#DIV/0!</v>
      </c>
      <c r="DV521" s="153" t="str">
        <f>VLOOKUP(M521,'Data Master kondisi'!$O$3:$P$11,2,FALSE)</f>
        <v>Z</v>
      </c>
      <c r="DW521" s="153">
        <f>LOOKUP(DV521,{"X","X","X","Y","Y","Y","Z","Z","Z"},{6,6,6,4,4,4,2,2,2})</f>
        <v>2</v>
      </c>
      <c r="DX521" s="153">
        <f t="shared" si="341"/>
        <v>1</v>
      </c>
      <c r="DY521" s="153" t="e">
        <f t="shared" si="363"/>
        <v>#DIV/0!</v>
      </c>
      <c r="DZ521" s="153" t="str">
        <f>VLOOKUP(G521,'Data Master class'!$A$5:$D$12,3,FALSE)</f>
        <v>A</v>
      </c>
      <c r="EA521" s="160" t="e">
        <f t="shared" si="364"/>
        <v>#DIV/0!</v>
      </c>
      <c r="EB521" s="156"/>
      <c r="EC521" s="153">
        <f>VLOOKUP(G521,'Data Master class'!$A$5:$D$12,2,FALSE)</f>
        <v>5</v>
      </c>
      <c r="ED521" s="153" t="str">
        <f>VLOOKUP(H521,'Data Master class'!$E$5:$G$6,3,FALSE)</f>
        <v>X</v>
      </c>
      <c r="EE521" s="153">
        <f>VLOOKUP(H521,'Data Master class'!$E$5:$G$6,2,FALSE)</f>
        <v>2</v>
      </c>
      <c r="EF521" s="153">
        <f t="shared" si="365"/>
        <v>7</v>
      </c>
      <c r="EG521" s="153" t="str">
        <f t="shared" si="366"/>
        <v>CLASS 2</v>
      </c>
      <c r="EH521" s="153" t="e">
        <f t="shared" si="367"/>
        <v>#DIV/0!</v>
      </c>
      <c r="EI521" s="171"/>
      <c r="EJ521" s="441" t="e">
        <f t="shared" si="342"/>
        <v>#DIV/0!</v>
      </c>
      <c r="EK521" s="441" t="e">
        <f t="shared" si="343"/>
        <v>#DIV/0!</v>
      </c>
      <c r="EL521" s="441" t="e">
        <f t="shared" si="344"/>
        <v>#DIV/0!</v>
      </c>
      <c r="EM521" s="442" t="e">
        <f t="shared" si="368"/>
        <v>#DIV/0!</v>
      </c>
      <c r="EN521" s="443" t="e">
        <f t="shared" si="369"/>
        <v>#DIV/0!</v>
      </c>
      <c r="EO521" s="195"/>
      <c r="EP521" s="196" t="e">
        <f>'2. SUHU &amp; FISIK TRAFO'!CY521</f>
        <v>#NAME?</v>
      </c>
      <c r="EQ521" s="168" t="e">
        <f t="shared" si="374"/>
        <v>#NAME?</v>
      </c>
      <c r="ER521" s="189" t="e">
        <f t="shared" si="370"/>
        <v>#NAME?</v>
      </c>
      <c r="ES521" s="195"/>
      <c r="ET521" s="447">
        <f t="shared" si="353"/>
        <v>0</v>
      </c>
      <c r="EU521" s="447">
        <f t="shared" si="371"/>
        <v>0</v>
      </c>
      <c r="EV521" s="448">
        <f t="shared" si="345"/>
        <v>0</v>
      </c>
      <c r="EW521" s="449">
        <f t="shared" si="372"/>
        <v>0</v>
      </c>
      <c r="EX521" s="721"/>
      <c r="EY521" s="447">
        <f t="shared" si="354"/>
        <v>0</v>
      </c>
      <c r="EZ521" s="447">
        <f t="shared" si="346"/>
        <v>0</v>
      </c>
      <c r="FA521" s="448">
        <f t="shared" si="355"/>
        <v>0</v>
      </c>
      <c r="FB521" s="449">
        <f t="shared" si="347"/>
        <v>0</v>
      </c>
      <c r="FC521" s="195"/>
      <c r="FD521" s="453">
        <f t="shared" si="348"/>
        <v>0</v>
      </c>
      <c r="FE521" s="454">
        <f t="shared" si="349"/>
        <v>72.25433526011561</v>
      </c>
      <c r="FF521" s="725">
        <f t="shared" si="350"/>
        <v>0</v>
      </c>
      <c r="FG521" s="202">
        <f t="shared" si="373"/>
        <v>0</v>
      </c>
    </row>
    <row r="522" spans="1:163">
      <c r="A522" s="347">
        <v>510</v>
      </c>
      <c r="B522" s="764" t="s">
        <v>2232</v>
      </c>
      <c r="C522" s="331" t="s">
        <v>2651</v>
      </c>
      <c r="D522" s="259" t="s">
        <v>2032</v>
      </c>
      <c r="E522" s="319" t="s">
        <v>2474</v>
      </c>
      <c r="F522" s="319" t="s">
        <v>2475</v>
      </c>
      <c r="G522" s="208" t="s">
        <v>204</v>
      </c>
      <c r="H522" s="214" t="s">
        <v>208</v>
      </c>
      <c r="I522" s="463" t="s">
        <v>2652</v>
      </c>
      <c r="J522" s="462" t="s">
        <v>2653</v>
      </c>
      <c r="K522" s="259" t="s">
        <v>315</v>
      </c>
      <c r="L522" s="259" t="s">
        <v>638</v>
      </c>
      <c r="M522" s="259">
        <v>100</v>
      </c>
      <c r="N522" s="259">
        <v>20110489</v>
      </c>
      <c r="O522" s="259">
        <v>2011</v>
      </c>
      <c r="P522" s="259" t="s">
        <v>316</v>
      </c>
      <c r="Q522" s="461">
        <v>0.76527777777777783</v>
      </c>
      <c r="R522" s="433">
        <v>44858</v>
      </c>
      <c r="S522" s="331" t="s">
        <v>318</v>
      </c>
      <c r="T522" s="331" t="s">
        <v>343</v>
      </c>
      <c r="U522" s="259">
        <v>3</v>
      </c>
      <c r="V522" s="259">
        <v>2</v>
      </c>
      <c r="W522" s="259">
        <v>3</v>
      </c>
      <c r="X522" s="259">
        <v>20000</v>
      </c>
      <c r="Y522" s="332">
        <v>404</v>
      </c>
      <c r="Z522" s="332">
        <v>405</v>
      </c>
      <c r="AA522" s="332">
        <v>406</v>
      </c>
      <c r="AB522" s="332">
        <v>233</v>
      </c>
      <c r="AC522" s="332">
        <v>233</v>
      </c>
      <c r="AD522" s="332">
        <v>234</v>
      </c>
      <c r="AE522" s="332">
        <v>79.3</v>
      </c>
      <c r="AF522" s="332">
        <v>122.9</v>
      </c>
      <c r="AG522" s="332">
        <v>52.7</v>
      </c>
      <c r="AH522" s="332">
        <v>67</v>
      </c>
      <c r="AI522" s="332">
        <v>16.5</v>
      </c>
      <c r="AJ522" s="332">
        <v>52</v>
      </c>
      <c r="AK522" s="332">
        <v>32.6</v>
      </c>
      <c r="AL522" s="332">
        <v>28.7</v>
      </c>
      <c r="AM522" s="332">
        <v>34</v>
      </c>
      <c r="AN522" s="332">
        <v>65.2</v>
      </c>
      <c r="AO522" s="332">
        <v>42.4</v>
      </c>
      <c r="AP522" s="332">
        <v>27.3</v>
      </c>
      <c r="AQ522" s="332"/>
      <c r="AR522" s="332"/>
      <c r="AS522" s="332"/>
      <c r="AT522" s="332"/>
      <c r="AU522" s="332"/>
      <c r="AV522" s="332"/>
      <c r="AW522" s="332"/>
      <c r="AX522" s="332"/>
      <c r="AY522" s="332">
        <v>0.85</v>
      </c>
      <c r="AZ522" s="332">
        <v>0.86</v>
      </c>
      <c r="BA522" s="332">
        <v>0.87</v>
      </c>
      <c r="BB522" s="261">
        <v>403</v>
      </c>
      <c r="BC522" s="261">
        <v>404</v>
      </c>
      <c r="BD522" s="261">
        <v>404</v>
      </c>
      <c r="BE522" s="261">
        <v>233</v>
      </c>
      <c r="BF522" s="261">
        <v>233</v>
      </c>
      <c r="BG522" s="261">
        <v>233</v>
      </c>
      <c r="BH522" s="261">
        <v>90.3</v>
      </c>
      <c r="BI522" s="261">
        <v>94</v>
      </c>
      <c r="BJ522" s="261">
        <v>56.1</v>
      </c>
      <c r="BK522" s="261">
        <v>35.799999999999997</v>
      </c>
      <c r="BL522" s="261">
        <v>13.2</v>
      </c>
      <c r="BM522" s="261">
        <v>36.200000000000003</v>
      </c>
      <c r="BN522" s="261">
        <v>41.9</v>
      </c>
      <c r="BO522" s="261">
        <v>18.5</v>
      </c>
      <c r="BP522" s="261">
        <v>38.5</v>
      </c>
      <c r="BQ522" s="261">
        <v>56.5</v>
      </c>
      <c r="BR522" s="261">
        <v>41.9</v>
      </c>
      <c r="BS522" s="261">
        <v>76.400000000000006</v>
      </c>
      <c r="BT522" s="261"/>
      <c r="BU522" s="261"/>
      <c r="BV522" s="261"/>
      <c r="BW522" s="261"/>
      <c r="BX522" s="261"/>
      <c r="BY522" s="261"/>
      <c r="BZ522" s="261"/>
      <c r="CA522" s="261"/>
      <c r="CB522" s="261">
        <v>0.87</v>
      </c>
      <c r="CC522" s="261">
        <v>0.86</v>
      </c>
      <c r="CD522" s="261">
        <v>0.86</v>
      </c>
      <c r="CE522" s="333"/>
      <c r="CF522" s="333"/>
      <c r="CG522" s="333"/>
      <c r="CH522" s="333"/>
      <c r="CI522" s="333"/>
      <c r="CJ522" s="333"/>
      <c r="CK522" s="333"/>
      <c r="CL522" s="333"/>
      <c r="CM522" s="333"/>
      <c r="CN522" s="333"/>
      <c r="CO522" s="333"/>
      <c r="CP522" s="333"/>
      <c r="CQ522" s="333"/>
      <c r="CR522" s="333"/>
      <c r="CS522" s="333"/>
      <c r="CT522" s="333"/>
      <c r="CU522" s="333"/>
      <c r="CV522" s="333"/>
      <c r="CW522" s="333"/>
      <c r="CX522" s="333"/>
      <c r="CY522" s="333"/>
      <c r="CZ522" s="333"/>
      <c r="DA522" s="333"/>
      <c r="DB522" s="374"/>
      <c r="DC522" s="48"/>
      <c r="DD522" s="179">
        <f t="shared" si="333"/>
        <v>142.72461285948762</v>
      </c>
      <c r="DE522" s="179">
        <f t="shared" si="334"/>
        <v>55.561545000000002</v>
      </c>
      <c r="DF522" s="179">
        <f t="shared" si="335"/>
        <v>86.109884999999991</v>
      </c>
      <c r="DG522" s="179">
        <f t="shared" si="336"/>
        <v>36.924255000000002</v>
      </c>
      <c r="DH522" s="180">
        <f t="shared" si="337"/>
        <v>122.9</v>
      </c>
      <c r="DI522" s="181">
        <f t="shared" si="356"/>
        <v>0</v>
      </c>
      <c r="DJ522" s="182">
        <f t="shared" si="351"/>
        <v>0</v>
      </c>
      <c r="DK522" s="182">
        <f t="shared" si="352"/>
        <v>0</v>
      </c>
      <c r="DL522" s="182">
        <f t="shared" si="357"/>
        <v>1</v>
      </c>
      <c r="DM522" s="182">
        <f t="shared" si="358"/>
        <v>0</v>
      </c>
      <c r="DN522" s="182">
        <f t="shared" si="359"/>
        <v>0</v>
      </c>
      <c r="DO522" s="182">
        <f t="shared" si="338"/>
        <v>0</v>
      </c>
      <c r="DP522" s="182">
        <f t="shared" si="339"/>
        <v>0</v>
      </c>
      <c r="DQ522" s="25">
        <f t="shared" si="340"/>
        <v>1</v>
      </c>
      <c r="DR522" s="169"/>
      <c r="DS522" s="166" t="str">
        <f t="shared" si="360"/>
        <v>A</v>
      </c>
      <c r="DT522" s="166" t="str">
        <f t="shared" si="361"/>
        <v>B</v>
      </c>
      <c r="DU522" s="167">
        <f t="shared" si="362"/>
        <v>2</v>
      </c>
      <c r="DV522" s="153" t="str">
        <f>VLOOKUP(M522,'Data Master kondisi'!$O$3:$P$11,2,FALSE)</f>
        <v>Z</v>
      </c>
      <c r="DW522" s="153">
        <f>LOOKUP(DV522,{"X","X","X","Y","Y","Y","Z","Z","Z"},{6,6,6,4,4,4,2,2,2})</f>
        <v>2</v>
      </c>
      <c r="DX522" s="153">
        <f t="shared" si="341"/>
        <v>1</v>
      </c>
      <c r="DY522" s="153">
        <f t="shared" si="363"/>
        <v>5</v>
      </c>
      <c r="DZ522" s="153" t="str">
        <f>VLOOKUP(G522,'Data Master class'!$A$5:$D$12,3,FALSE)</f>
        <v>A</v>
      </c>
      <c r="EA522" s="160" t="str">
        <f t="shared" si="364"/>
        <v>BAIK</v>
      </c>
      <c r="EB522" s="156"/>
      <c r="EC522" s="153">
        <f>VLOOKUP(G522,'Data Master class'!$A$5:$D$12,2,FALSE)</f>
        <v>5</v>
      </c>
      <c r="ED522" s="153" t="str">
        <f>VLOOKUP(H522,'Data Master class'!$E$5:$G$6,3,FALSE)</f>
        <v>X</v>
      </c>
      <c r="EE522" s="153">
        <f>VLOOKUP(H522,'Data Master class'!$E$5:$G$6,2,FALSE)</f>
        <v>2</v>
      </c>
      <c r="EF522" s="153">
        <f t="shared" si="365"/>
        <v>7</v>
      </c>
      <c r="EG522" s="153" t="str">
        <f t="shared" si="366"/>
        <v>CLASS 2</v>
      </c>
      <c r="EH522" s="153">
        <f t="shared" si="367"/>
        <v>12</v>
      </c>
      <c r="EI522" s="171"/>
      <c r="EJ522" s="441">
        <f t="shared" si="342"/>
        <v>6.6692820714005396E-2</v>
      </c>
      <c r="EK522" s="441">
        <f t="shared" si="343"/>
        <v>0.44644958807375468</v>
      </c>
      <c r="EL522" s="441">
        <f t="shared" si="344"/>
        <v>0.37975676735974878</v>
      </c>
      <c r="EM522" s="442">
        <f t="shared" si="368"/>
        <v>0.29763305871583629</v>
      </c>
      <c r="EN522" s="443" t="str">
        <f t="shared" si="369"/>
        <v>KURANG</v>
      </c>
      <c r="EO522" s="195"/>
      <c r="EP522" s="196" t="e">
        <f>'2. SUHU &amp; FISIK TRAFO'!CY522</f>
        <v>#NAME?</v>
      </c>
      <c r="EQ522" s="168" t="e">
        <f t="shared" si="374"/>
        <v>#NAME?</v>
      </c>
      <c r="ER522" s="189" t="e">
        <f t="shared" si="370"/>
        <v>#NAME?</v>
      </c>
      <c r="ES522" s="195"/>
      <c r="ET522" s="447">
        <f t="shared" si="353"/>
        <v>59.444400000000002</v>
      </c>
      <c r="EU522" s="447">
        <f t="shared" si="371"/>
        <v>47.555520000000001</v>
      </c>
      <c r="EV522" s="448">
        <f t="shared" si="345"/>
        <v>59.444399999999995</v>
      </c>
      <c r="EW522" s="449" t="str">
        <f t="shared" si="372"/>
        <v>BAIK</v>
      </c>
      <c r="EX522" s="721"/>
      <c r="EY522" s="447">
        <f t="shared" si="354"/>
        <v>56.013199999999998</v>
      </c>
      <c r="EZ522" s="447">
        <f t="shared" si="346"/>
        <v>44.810560000000002</v>
      </c>
      <c r="FA522" s="448">
        <f t="shared" si="355"/>
        <v>56.013199999999998</v>
      </c>
      <c r="FB522" s="449" t="str">
        <f t="shared" si="347"/>
        <v>BAIK</v>
      </c>
      <c r="FC522" s="195"/>
      <c r="FD522" s="453">
        <f t="shared" si="348"/>
        <v>67</v>
      </c>
      <c r="FE522" s="454">
        <f t="shared" si="349"/>
        <v>144.50867052023122</v>
      </c>
      <c r="FF522" s="725">
        <f t="shared" si="350"/>
        <v>46.363999999999997</v>
      </c>
      <c r="FG522" s="202" t="str">
        <f t="shared" si="373"/>
        <v>BURUK</v>
      </c>
    </row>
    <row r="523" spans="1:163">
      <c r="A523" s="347">
        <v>511</v>
      </c>
      <c r="B523" s="764" t="s">
        <v>2232</v>
      </c>
      <c r="C523" s="331" t="s">
        <v>2654</v>
      </c>
      <c r="D523" s="259" t="s">
        <v>2032</v>
      </c>
      <c r="E523" s="319" t="s">
        <v>2474</v>
      </c>
      <c r="F523" s="319" t="s">
        <v>2475</v>
      </c>
      <c r="G523" s="208" t="s">
        <v>204</v>
      </c>
      <c r="H523" s="214" t="s">
        <v>208</v>
      </c>
      <c r="I523" s="463" t="s">
        <v>2655</v>
      </c>
      <c r="J523" s="462" t="s">
        <v>2656</v>
      </c>
      <c r="K523" s="259" t="s">
        <v>315</v>
      </c>
      <c r="L523" s="259" t="s">
        <v>388</v>
      </c>
      <c r="M523" s="259">
        <v>100</v>
      </c>
      <c r="N523" s="259">
        <v>12034623</v>
      </c>
      <c r="O523" s="259">
        <v>2012</v>
      </c>
      <c r="P523" s="259" t="s">
        <v>316</v>
      </c>
      <c r="Q523" s="461">
        <v>0.77361111111111114</v>
      </c>
      <c r="R523" s="433">
        <v>44858</v>
      </c>
      <c r="S523" s="331" t="s">
        <v>318</v>
      </c>
      <c r="T523" s="331" t="s">
        <v>343</v>
      </c>
      <c r="U523" s="259">
        <v>3</v>
      </c>
      <c r="V523" s="259">
        <v>2</v>
      </c>
      <c r="W523" s="259">
        <v>3</v>
      </c>
      <c r="X523" s="259">
        <v>20000</v>
      </c>
      <c r="Y523" s="332">
        <v>411</v>
      </c>
      <c r="Z523" s="332">
        <v>410</v>
      </c>
      <c r="AA523" s="332">
        <v>409</v>
      </c>
      <c r="AB523" s="332">
        <v>235</v>
      </c>
      <c r="AC523" s="332">
        <v>237</v>
      </c>
      <c r="AD523" s="332">
        <v>236</v>
      </c>
      <c r="AE523" s="332">
        <v>17</v>
      </c>
      <c r="AF523" s="332">
        <v>16.600000000000001</v>
      </c>
      <c r="AG523" s="332">
        <v>25.8</v>
      </c>
      <c r="AH523" s="332">
        <v>12.6</v>
      </c>
      <c r="AI523" s="332">
        <v>3.7</v>
      </c>
      <c r="AJ523" s="332">
        <v>7.8</v>
      </c>
      <c r="AK523" s="332">
        <v>7.2</v>
      </c>
      <c r="AL523" s="332">
        <v>8.6</v>
      </c>
      <c r="AM523" s="332">
        <v>16</v>
      </c>
      <c r="AN523" s="332">
        <v>9.1</v>
      </c>
      <c r="AO523" s="332">
        <v>17.3</v>
      </c>
      <c r="AP523" s="332">
        <v>11.8</v>
      </c>
      <c r="AQ523" s="332"/>
      <c r="AR523" s="332"/>
      <c r="AS523" s="332"/>
      <c r="AT523" s="332"/>
      <c r="AU523" s="332"/>
      <c r="AV523" s="332"/>
      <c r="AW523" s="332"/>
      <c r="AX523" s="332"/>
      <c r="AY523" s="332">
        <v>0.86</v>
      </c>
      <c r="AZ523" s="332">
        <v>0.87</v>
      </c>
      <c r="BA523" s="332">
        <v>0.88</v>
      </c>
      <c r="BB523" s="261">
        <v>408</v>
      </c>
      <c r="BC523" s="261">
        <v>405</v>
      </c>
      <c r="BD523" s="261">
        <v>406</v>
      </c>
      <c r="BE523" s="261">
        <v>234</v>
      </c>
      <c r="BF523" s="261">
        <v>235</v>
      </c>
      <c r="BG523" s="261">
        <v>233</v>
      </c>
      <c r="BH523" s="261">
        <v>60.2</v>
      </c>
      <c r="BI523" s="261">
        <v>62.7</v>
      </c>
      <c r="BJ523" s="261">
        <v>77.8</v>
      </c>
      <c r="BK523" s="261">
        <v>21.7</v>
      </c>
      <c r="BL523" s="261">
        <v>40.1</v>
      </c>
      <c r="BM523" s="261">
        <v>38.299999999999997</v>
      </c>
      <c r="BN523" s="261">
        <v>28.8</v>
      </c>
      <c r="BO523" s="261">
        <v>16.2</v>
      </c>
      <c r="BP523" s="261">
        <v>20.100000000000001</v>
      </c>
      <c r="BQ523" s="261">
        <v>23.2</v>
      </c>
      <c r="BR523" s="261">
        <v>51.7</v>
      </c>
      <c r="BS523" s="261">
        <v>30.1</v>
      </c>
      <c r="BT523" s="261"/>
      <c r="BU523" s="261"/>
      <c r="BV523" s="261"/>
      <c r="BW523" s="261"/>
      <c r="BX523" s="261"/>
      <c r="BY523" s="261"/>
      <c r="BZ523" s="261"/>
      <c r="CA523" s="261"/>
      <c r="CB523" s="261">
        <v>0.88</v>
      </c>
      <c r="CC523" s="261">
        <v>0.87</v>
      </c>
      <c r="CD523" s="261">
        <v>0.85</v>
      </c>
      <c r="CE523" s="333"/>
      <c r="CF523" s="333"/>
      <c r="CG523" s="333"/>
      <c r="CH523" s="333"/>
      <c r="CI523" s="333"/>
      <c r="CJ523" s="333"/>
      <c r="CK523" s="333"/>
      <c r="CL523" s="333"/>
      <c r="CM523" s="333"/>
      <c r="CN523" s="333"/>
      <c r="CO523" s="333"/>
      <c r="CP523" s="333"/>
      <c r="CQ523" s="333"/>
      <c r="CR523" s="333"/>
      <c r="CS523" s="333"/>
      <c r="CT523" s="333"/>
      <c r="CU523" s="333"/>
      <c r="CV523" s="333"/>
      <c r="CW523" s="333"/>
      <c r="CX523" s="333"/>
      <c r="CY523" s="333"/>
      <c r="CZ523" s="333"/>
      <c r="DA523" s="333"/>
      <c r="DB523" s="374"/>
      <c r="DC523" s="154"/>
      <c r="DD523" s="179">
        <f t="shared" si="333"/>
        <v>140.98406880022557</v>
      </c>
      <c r="DE523" s="179">
        <f t="shared" si="334"/>
        <v>12.058100000000001</v>
      </c>
      <c r="DF523" s="179">
        <f t="shared" si="335"/>
        <v>11.774380000000001</v>
      </c>
      <c r="DG523" s="179">
        <f t="shared" si="336"/>
        <v>18.299939999999999</v>
      </c>
      <c r="DH523" s="180">
        <f t="shared" si="337"/>
        <v>25.8</v>
      </c>
      <c r="DI523" s="181">
        <f t="shared" si="356"/>
        <v>0</v>
      </c>
      <c r="DJ523" s="182">
        <f t="shared" si="351"/>
        <v>1</v>
      </c>
      <c r="DK523" s="182">
        <f t="shared" si="352"/>
        <v>0</v>
      </c>
      <c r="DL523" s="182">
        <f t="shared" si="357"/>
        <v>0</v>
      </c>
      <c r="DM523" s="182">
        <f t="shared" si="358"/>
        <v>0</v>
      </c>
      <c r="DN523" s="182">
        <f t="shared" si="359"/>
        <v>0</v>
      </c>
      <c r="DO523" s="182">
        <f t="shared" si="338"/>
        <v>1</v>
      </c>
      <c r="DP523" s="182">
        <f t="shared" si="339"/>
        <v>0</v>
      </c>
      <c r="DQ523" s="25">
        <f t="shared" si="340"/>
        <v>0</v>
      </c>
      <c r="DR523" s="169"/>
      <c r="DS523" s="166" t="str">
        <f t="shared" si="360"/>
        <v>A</v>
      </c>
      <c r="DT523" s="166" t="str">
        <f t="shared" si="361"/>
        <v>B</v>
      </c>
      <c r="DU523" s="167">
        <f t="shared" si="362"/>
        <v>2</v>
      </c>
      <c r="DV523" s="153" t="str">
        <f>VLOOKUP(M523,'Data Master kondisi'!$O$3:$P$11,2,FALSE)</f>
        <v>Z</v>
      </c>
      <c r="DW523" s="153">
        <f>LOOKUP(DV523,{"X","X","X","Y","Y","Y","Z","Z","Z"},{6,6,6,4,4,4,2,2,2})</f>
        <v>2</v>
      </c>
      <c r="DX523" s="153">
        <f t="shared" si="341"/>
        <v>1</v>
      </c>
      <c r="DY523" s="153">
        <f t="shared" si="363"/>
        <v>5</v>
      </c>
      <c r="DZ523" s="153" t="str">
        <f>VLOOKUP(G523,'Data Master class'!$A$5:$D$12,3,FALSE)</f>
        <v>A</v>
      </c>
      <c r="EA523" s="160" t="str">
        <f t="shared" si="364"/>
        <v>BAIK</v>
      </c>
      <c r="EB523" s="156"/>
      <c r="EC523" s="153">
        <f>VLOOKUP(G523,'Data Master class'!$A$5:$D$12,2,FALSE)</f>
        <v>5</v>
      </c>
      <c r="ED523" s="153" t="str">
        <f>VLOOKUP(H523,'Data Master class'!$E$5:$G$6,3,FALSE)</f>
        <v>X</v>
      </c>
      <c r="EE523" s="153">
        <f>VLOOKUP(H523,'Data Master class'!$E$5:$G$6,2,FALSE)</f>
        <v>2</v>
      </c>
      <c r="EF523" s="153">
        <f t="shared" si="365"/>
        <v>7</v>
      </c>
      <c r="EG523" s="153" t="str">
        <f t="shared" si="366"/>
        <v>CLASS 2</v>
      </c>
      <c r="EH523" s="153">
        <f t="shared" si="367"/>
        <v>12</v>
      </c>
      <c r="EI523" s="171"/>
      <c r="EJ523" s="441">
        <f t="shared" si="342"/>
        <v>0.14141414141414144</v>
      </c>
      <c r="EK523" s="441">
        <f t="shared" si="343"/>
        <v>0.16161616161616157</v>
      </c>
      <c r="EL523" s="441">
        <f t="shared" si="344"/>
        <v>0.30303030303030304</v>
      </c>
      <c r="EM523" s="442">
        <f t="shared" si="368"/>
        <v>0.20202020202020199</v>
      </c>
      <c r="EN523" s="443" t="str">
        <f t="shared" si="369"/>
        <v>KURANG</v>
      </c>
      <c r="EO523" s="195"/>
      <c r="EP523" s="196" t="e">
        <f>'2. SUHU &amp; FISIK TRAFO'!CY523</f>
        <v>#NAME?</v>
      </c>
      <c r="EQ523" s="168" t="e">
        <f t="shared" si="374"/>
        <v>#NAME?</v>
      </c>
      <c r="ER523" s="189" t="e">
        <f t="shared" si="370"/>
        <v>#NAME?</v>
      </c>
      <c r="ES523" s="195"/>
      <c r="ET523" s="447">
        <f t="shared" si="353"/>
        <v>14.018000000000001</v>
      </c>
      <c r="EU523" s="447">
        <f t="shared" si="371"/>
        <v>11.214400000000001</v>
      </c>
      <c r="EV523" s="448">
        <f t="shared" si="345"/>
        <v>14.018000000000001</v>
      </c>
      <c r="EW523" s="449" t="str">
        <f t="shared" si="372"/>
        <v>BAIK</v>
      </c>
      <c r="EX523" s="721"/>
      <c r="EY523" s="447">
        <f t="shared" si="354"/>
        <v>46.948699999999995</v>
      </c>
      <c r="EZ523" s="447">
        <f t="shared" si="346"/>
        <v>37.558959999999999</v>
      </c>
      <c r="FA523" s="448">
        <f t="shared" si="355"/>
        <v>46.948699999999995</v>
      </c>
      <c r="FB523" s="449" t="str">
        <f t="shared" si="347"/>
        <v>BAIK</v>
      </c>
      <c r="FC523" s="195"/>
      <c r="FD523" s="453">
        <f t="shared" si="348"/>
        <v>12.6</v>
      </c>
      <c r="FE523" s="454">
        <f t="shared" si="349"/>
        <v>144.50867052023122</v>
      </c>
      <c r="FF523" s="725">
        <f t="shared" si="350"/>
        <v>8.719199999999999</v>
      </c>
      <c r="FG523" s="202" t="str">
        <f t="shared" si="373"/>
        <v>BAIK</v>
      </c>
    </row>
    <row r="524" spans="1:163">
      <c r="A524" s="347">
        <v>512</v>
      </c>
      <c r="B524" s="764" t="s">
        <v>2232</v>
      </c>
      <c r="C524" s="331" t="s">
        <v>2657</v>
      </c>
      <c r="D524" s="259" t="s">
        <v>2032</v>
      </c>
      <c r="E524" s="319" t="s">
        <v>2474</v>
      </c>
      <c r="F524" s="319" t="s">
        <v>2475</v>
      </c>
      <c r="G524" s="208" t="s">
        <v>204</v>
      </c>
      <c r="H524" s="214" t="s">
        <v>208</v>
      </c>
      <c r="I524" s="463" t="s">
        <v>2658</v>
      </c>
      <c r="J524" s="462" t="s">
        <v>2659</v>
      </c>
      <c r="K524" s="259" t="s">
        <v>341</v>
      </c>
      <c r="L524" s="259" t="s">
        <v>342</v>
      </c>
      <c r="M524" s="259">
        <v>200</v>
      </c>
      <c r="N524" s="259">
        <v>31466</v>
      </c>
      <c r="O524" s="259">
        <v>1985</v>
      </c>
      <c r="P524" s="259" t="s">
        <v>316</v>
      </c>
      <c r="Q524" s="461">
        <v>0.82291666666666663</v>
      </c>
      <c r="R524" s="433">
        <v>44858</v>
      </c>
      <c r="S524" s="331" t="s">
        <v>318</v>
      </c>
      <c r="T524" s="331" t="s">
        <v>343</v>
      </c>
      <c r="U524" s="259">
        <v>4</v>
      </c>
      <c r="V524" s="259">
        <v>2</v>
      </c>
      <c r="W524" s="259">
        <v>3</v>
      </c>
      <c r="X524" s="259">
        <v>20000</v>
      </c>
      <c r="Y524" s="332">
        <v>395</v>
      </c>
      <c r="Z524" s="332">
        <v>394</v>
      </c>
      <c r="AA524" s="332">
        <v>396</v>
      </c>
      <c r="AB524" s="332">
        <v>227</v>
      </c>
      <c r="AC524" s="332">
        <v>228</v>
      </c>
      <c r="AD524" s="332">
        <v>228</v>
      </c>
      <c r="AE524" s="332">
        <v>143.6</v>
      </c>
      <c r="AF524" s="332">
        <v>126.8</v>
      </c>
      <c r="AG524" s="332">
        <v>136.4</v>
      </c>
      <c r="AH524" s="332">
        <v>64.599999999999994</v>
      </c>
      <c r="AI524" s="332">
        <v>78.900000000000006</v>
      </c>
      <c r="AJ524" s="332">
        <v>81.7</v>
      </c>
      <c r="AK524" s="332">
        <v>68.900000000000006</v>
      </c>
      <c r="AL524" s="332">
        <v>31.1</v>
      </c>
      <c r="AM524" s="332"/>
      <c r="AN524" s="332"/>
      <c r="AO524" s="332"/>
      <c r="AP524" s="332"/>
      <c r="AQ524" s="332"/>
      <c r="AR524" s="332"/>
      <c r="AS524" s="332"/>
      <c r="AT524" s="332"/>
      <c r="AU524" s="332">
        <v>65.8</v>
      </c>
      <c r="AV524" s="332">
        <v>48.9</v>
      </c>
      <c r="AW524" s="332">
        <v>67.400000000000006</v>
      </c>
      <c r="AX524" s="332">
        <v>36.5</v>
      </c>
      <c r="AY524" s="332">
        <v>0.87</v>
      </c>
      <c r="AZ524" s="332">
        <v>0.87</v>
      </c>
      <c r="BA524" s="332">
        <v>0.86</v>
      </c>
      <c r="BB524" s="261">
        <v>390</v>
      </c>
      <c r="BC524" s="261">
        <v>387</v>
      </c>
      <c r="BD524" s="261">
        <v>389</v>
      </c>
      <c r="BE524" s="261">
        <v>224</v>
      </c>
      <c r="BF524" s="261">
        <v>225</v>
      </c>
      <c r="BG524" s="261">
        <v>223</v>
      </c>
      <c r="BH524" s="261">
        <v>107.3</v>
      </c>
      <c r="BI524" s="261">
        <v>102.5</v>
      </c>
      <c r="BJ524" s="261">
        <v>110.7</v>
      </c>
      <c r="BK524" s="261">
        <v>33.6</v>
      </c>
      <c r="BL524" s="261">
        <v>42.5</v>
      </c>
      <c r="BM524" s="261">
        <v>43.9</v>
      </c>
      <c r="BN524" s="261">
        <v>40.5</v>
      </c>
      <c r="BO524" s="261">
        <v>15.6</v>
      </c>
      <c r="BP524" s="261"/>
      <c r="BQ524" s="261"/>
      <c r="BR524" s="261"/>
      <c r="BS524" s="261"/>
      <c r="BT524" s="261"/>
      <c r="BU524" s="261"/>
      <c r="BV524" s="261"/>
      <c r="BW524" s="261"/>
      <c r="BX524" s="261">
        <v>67.2</v>
      </c>
      <c r="BY524" s="261">
        <v>55.1</v>
      </c>
      <c r="BZ524" s="261">
        <v>67.2</v>
      </c>
      <c r="CA524" s="261">
        <v>19.600000000000001</v>
      </c>
      <c r="CB524" s="261">
        <v>0.86</v>
      </c>
      <c r="CC524" s="261">
        <v>0.87</v>
      </c>
      <c r="CD524" s="261">
        <v>0.85</v>
      </c>
      <c r="CE524" s="333"/>
      <c r="CF524" s="333"/>
      <c r="CG524" s="333"/>
      <c r="CH524" s="333"/>
      <c r="CI524" s="333"/>
      <c r="CJ524" s="333"/>
      <c r="CK524" s="333"/>
      <c r="CL524" s="333"/>
      <c r="CM524" s="333"/>
      <c r="CN524" s="333"/>
      <c r="CO524" s="333"/>
      <c r="CP524" s="333"/>
      <c r="CQ524" s="333"/>
      <c r="CR524" s="333"/>
      <c r="CS524" s="333"/>
      <c r="CT524" s="333"/>
      <c r="CU524" s="333"/>
      <c r="CV524" s="333"/>
      <c r="CW524" s="333"/>
      <c r="CX524" s="333"/>
      <c r="CY524" s="333"/>
      <c r="CZ524" s="333"/>
      <c r="DA524" s="333"/>
      <c r="DB524" s="374"/>
      <c r="DC524" s="154"/>
      <c r="DD524" s="179">
        <f t="shared" si="333"/>
        <v>292.67578839540499</v>
      </c>
      <c r="DE524" s="179">
        <f t="shared" si="334"/>
        <v>49.064529999999998</v>
      </c>
      <c r="DF524" s="179">
        <f t="shared" si="335"/>
        <v>43.324389999999994</v>
      </c>
      <c r="DG524" s="179">
        <f t="shared" si="336"/>
        <v>46.604470000000006</v>
      </c>
      <c r="DH524" s="180">
        <f t="shared" si="337"/>
        <v>143.6</v>
      </c>
      <c r="DI524" s="181">
        <f t="shared" si="356"/>
        <v>0</v>
      </c>
      <c r="DJ524" s="182">
        <f t="shared" si="351"/>
        <v>0</v>
      </c>
      <c r="DK524" s="182">
        <f t="shared" si="352"/>
        <v>1</v>
      </c>
      <c r="DL524" s="182">
        <f t="shared" si="357"/>
        <v>0</v>
      </c>
      <c r="DM524" s="182">
        <f t="shared" si="358"/>
        <v>0</v>
      </c>
      <c r="DN524" s="182">
        <f t="shared" si="359"/>
        <v>0</v>
      </c>
      <c r="DO524" s="182">
        <f t="shared" si="338"/>
        <v>1</v>
      </c>
      <c r="DP524" s="182">
        <f t="shared" si="339"/>
        <v>0</v>
      </c>
      <c r="DQ524" s="25">
        <f t="shared" si="340"/>
        <v>0</v>
      </c>
      <c r="DR524" s="169"/>
      <c r="DS524" s="166" t="str">
        <f t="shared" si="360"/>
        <v>A</v>
      </c>
      <c r="DT524" s="166" t="str">
        <f t="shared" si="361"/>
        <v>A</v>
      </c>
      <c r="DU524" s="167">
        <f t="shared" si="362"/>
        <v>1</v>
      </c>
      <c r="DV524" s="153" t="str">
        <f>VLOOKUP(M524,'Data Master kondisi'!$O$3:$P$11,2,FALSE)</f>
        <v>Y</v>
      </c>
      <c r="DW524" s="153">
        <f>LOOKUP(DV524,{"X","X","X","Y","Y","Y","Z","Z","Z"},{6,6,6,4,4,4,2,2,2})</f>
        <v>4</v>
      </c>
      <c r="DX524" s="153">
        <f t="shared" si="341"/>
        <v>4</v>
      </c>
      <c r="DY524" s="153">
        <f t="shared" si="363"/>
        <v>9</v>
      </c>
      <c r="DZ524" s="153" t="str">
        <f>VLOOKUP(G524,'Data Master class'!$A$5:$D$12,3,FALSE)</f>
        <v>A</v>
      </c>
      <c r="EA524" s="160" t="str">
        <f t="shared" si="364"/>
        <v>KURANG</v>
      </c>
      <c r="EB524" s="156"/>
      <c r="EC524" s="153">
        <f>VLOOKUP(G524,'Data Master class'!$A$5:$D$12,2,FALSE)</f>
        <v>5</v>
      </c>
      <c r="ED524" s="153" t="str">
        <f>VLOOKUP(H524,'Data Master class'!$E$5:$G$6,3,FALSE)</f>
        <v>X</v>
      </c>
      <c r="EE524" s="153">
        <f>VLOOKUP(H524,'Data Master class'!$E$5:$G$6,2,FALSE)</f>
        <v>2</v>
      </c>
      <c r="EF524" s="153">
        <f t="shared" si="365"/>
        <v>7</v>
      </c>
      <c r="EG524" s="153" t="str">
        <f t="shared" si="366"/>
        <v>CLASS 2</v>
      </c>
      <c r="EH524" s="153">
        <f t="shared" si="367"/>
        <v>16</v>
      </c>
      <c r="EI524" s="171"/>
      <c r="EJ524" s="441">
        <f t="shared" si="342"/>
        <v>5.8997050147492625E-2</v>
      </c>
      <c r="EK524" s="441">
        <f t="shared" si="343"/>
        <v>6.4896755162241873E-2</v>
      </c>
      <c r="EL524" s="441">
        <f t="shared" si="344"/>
        <v>5.8997050147493466E-3</v>
      </c>
      <c r="EM524" s="442">
        <f t="shared" si="368"/>
        <v>4.3264503441494621E-2</v>
      </c>
      <c r="EN524" s="443" t="str">
        <f t="shared" si="369"/>
        <v>BAIK</v>
      </c>
      <c r="EO524" s="195"/>
      <c r="EP524" s="196" t="e">
        <f>'2. SUHU &amp; FISIK TRAFO'!CY524</f>
        <v>#NAME?</v>
      </c>
      <c r="EQ524" s="168" t="e">
        <f t="shared" si="374"/>
        <v>#NAME?</v>
      </c>
      <c r="ER524" s="189" t="e">
        <f t="shared" si="370"/>
        <v>#NAME?</v>
      </c>
      <c r="ES524" s="195"/>
      <c r="ET524" s="447">
        <f t="shared" si="353"/>
        <v>92.606799999999993</v>
      </c>
      <c r="EU524" s="447">
        <f t="shared" si="371"/>
        <v>74.085439999999991</v>
      </c>
      <c r="EV524" s="448">
        <f t="shared" si="345"/>
        <v>46.303399999999996</v>
      </c>
      <c r="EW524" s="449" t="str">
        <f t="shared" si="372"/>
        <v>BAIK</v>
      </c>
      <c r="EX524" s="721"/>
      <c r="EY524" s="447">
        <f t="shared" si="354"/>
        <v>71.783799999999999</v>
      </c>
      <c r="EZ524" s="447">
        <f t="shared" si="346"/>
        <v>57.427040000000005</v>
      </c>
      <c r="FA524" s="448">
        <f t="shared" si="355"/>
        <v>35.8919</v>
      </c>
      <c r="FB524" s="449" t="str">
        <f t="shared" si="347"/>
        <v>BAIK</v>
      </c>
      <c r="FC524" s="195"/>
      <c r="FD524" s="453">
        <f t="shared" si="348"/>
        <v>64.599999999999994</v>
      </c>
      <c r="FE524" s="454">
        <f t="shared" si="349"/>
        <v>289.01734104046244</v>
      </c>
      <c r="FF524" s="725">
        <f t="shared" si="350"/>
        <v>22.351599999999998</v>
      </c>
      <c r="FG524" s="202" t="str">
        <f t="shared" si="373"/>
        <v>BURUK</v>
      </c>
    </row>
    <row r="525" spans="1:163">
      <c r="A525" s="347">
        <v>513</v>
      </c>
      <c r="B525" s="764" t="s">
        <v>2232</v>
      </c>
      <c r="C525" s="331" t="s">
        <v>2660</v>
      </c>
      <c r="D525" s="259" t="s">
        <v>2032</v>
      </c>
      <c r="E525" s="319" t="s">
        <v>2474</v>
      </c>
      <c r="F525" s="319" t="s">
        <v>2475</v>
      </c>
      <c r="G525" s="208" t="s">
        <v>204</v>
      </c>
      <c r="H525" s="214" t="s">
        <v>208</v>
      </c>
      <c r="I525" s="463" t="s">
        <v>2661</v>
      </c>
      <c r="J525" s="462" t="s">
        <v>2662</v>
      </c>
      <c r="K525" s="259" t="s">
        <v>315</v>
      </c>
      <c r="L525" s="259" t="s">
        <v>414</v>
      </c>
      <c r="M525" s="259">
        <v>50</v>
      </c>
      <c r="N525" s="259" t="s">
        <v>2663</v>
      </c>
      <c r="O525" s="259">
        <v>2010</v>
      </c>
      <c r="P525" s="259" t="s">
        <v>316</v>
      </c>
      <c r="Q525" s="461">
        <v>0.81319444444444444</v>
      </c>
      <c r="R525" s="433">
        <v>44858</v>
      </c>
      <c r="S525" s="331" t="s">
        <v>318</v>
      </c>
      <c r="T525" s="331" t="s">
        <v>343</v>
      </c>
      <c r="U525" s="259">
        <v>2</v>
      </c>
      <c r="V525" s="259">
        <v>1</v>
      </c>
      <c r="W525" s="259">
        <v>3</v>
      </c>
      <c r="X525" s="259">
        <v>20000</v>
      </c>
      <c r="Y525" s="332">
        <v>410</v>
      </c>
      <c r="Z525" s="332">
        <v>410</v>
      </c>
      <c r="AA525" s="332">
        <v>411</v>
      </c>
      <c r="AB525" s="332">
        <v>236</v>
      </c>
      <c r="AC525" s="332">
        <v>237</v>
      </c>
      <c r="AD525" s="332">
        <v>237</v>
      </c>
      <c r="AE525" s="332">
        <v>0</v>
      </c>
      <c r="AF525" s="332">
        <v>1.2</v>
      </c>
      <c r="AG525" s="332">
        <v>0</v>
      </c>
      <c r="AH525" s="332">
        <v>1.4</v>
      </c>
      <c r="AI525" s="332">
        <v>0</v>
      </c>
      <c r="AJ525" s="332">
        <v>1.3</v>
      </c>
      <c r="AK525" s="332">
        <v>0</v>
      </c>
      <c r="AL525" s="332">
        <v>1.3</v>
      </c>
      <c r="AM525" s="332"/>
      <c r="AN525" s="332"/>
      <c r="AO525" s="332"/>
      <c r="AP525" s="332"/>
      <c r="AQ525" s="332"/>
      <c r="AR525" s="332"/>
      <c r="AS525" s="332"/>
      <c r="AT525" s="332"/>
      <c r="AU525" s="332"/>
      <c r="AV525" s="332"/>
      <c r="AW525" s="332"/>
      <c r="AX525" s="332"/>
      <c r="AY525" s="332">
        <v>0.86</v>
      </c>
      <c r="AZ525" s="332">
        <v>0.86</v>
      </c>
      <c r="BA525" s="332">
        <v>0.87</v>
      </c>
      <c r="BB525" s="261">
        <v>404</v>
      </c>
      <c r="BC525" s="261">
        <v>403</v>
      </c>
      <c r="BD525" s="261">
        <v>405</v>
      </c>
      <c r="BE525" s="261">
        <v>232</v>
      </c>
      <c r="BF525" s="261">
        <v>233</v>
      </c>
      <c r="BG525" s="261">
        <v>233</v>
      </c>
      <c r="BH525" s="261">
        <v>31.7</v>
      </c>
      <c r="BI525" s="261">
        <v>29.4</v>
      </c>
      <c r="BJ525" s="261">
        <v>28.5</v>
      </c>
      <c r="BK525" s="261">
        <v>6.6</v>
      </c>
      <c r="BL525" s="261">
        <v>34.200000000000003</v>
      </c>
      <c r="BM525" s="261">
        <v>27.7</v>
      </c>
      <c r="BN525" s="261">
        <v>31.6</v>
      </c>
      <c r="BO525" s="261">
        <v>5.9</v>
      </c>
      <c r="BP525" s="261"/>
      <c r="BQ525" s="261"/>
      <c r="BR525" s="261"/>
      <c r="BS525" s="261"/>
      <c r="BT525" s="261"/>
      <c r="BU525" s="261"/>
      <c r="BV525" s="261"/>
      <c r="BW525" s="261"/>
      <c r="BX525" s="261"/>
      <c r="BY525" s="261"/>
      <c r="BZ525" s="261"/>
      <c r="CA525" s="261"/>
      <c r="CB525" s="261">
        <v>0.86</v>
      </c>
      <c r="CC525" s="261">
        <v>0.85</v>
      </c>
      <c r="CD525" s="261">
        <v>0.85</v>
      </c>
      <c r="CE525" s="333"/>
      <c r="CF525" s="333"/>
      <c r="CG525" s="333"/>
      <c r="CH525" s="333"/>
      <c r="CI525" s="333"/>
      <c r="CJ525" s="333"/>
      <c r="CK525" s="333"/>
      <c r="CL525" s="333"/>
      <c r="CM525" s="333"/>
      <c r="CN525" s="333"/>
      <c r="CO525" s="333"/>
      <c r="CP525" s="333"/>
      <c r="CQ525" s="333"/>
      <c r="CR525" s="333"/>
      <c r="CS525" s="333"/>
      <c r="CT525" s="333"/>
      <c r="CU525" s="333"/>
      <c r="CV525" s="333"/>
      <c r="CW525" s="333"/>
      <c r="CX525" s="333"/>
      <c r="CY525" s="333"/>
      <c r="CZ525" s="333"/>
      <c r="DA525" s="333"/>
      <c r="DB525" s="374"/>
      <c r="DC525" s="170"/>
      <c r="DD525" s="179">
        <f t="shared" ref="DD525:DD588" si="375">((M525*1000)/(1.73*AVERAGE(Y525:AA525)))</f>
        <v>70.434770359170372</v>
      </c>
      <c r="DE525" s="179">
        <f t="shared" ref="DE525:DE588" si="376">((AE525/((M525*1000)/(1.73*AVERAGE(Y525:AA525)))*100))</f>
        <v>0</v>
      </c>
      <c r="DF525" s="179">
        <f t="shared" ref="DF525:DF588" si="377">((AF525/((M525*1000)/(1.73*AVERAGE(Y525:AA525)))*100))</f>
        <v>1.7037039999999999</v>
      </c>
      <c r="DG525" s="179">
        <f t="shared" ref="DG525:DG588" si="378">((AG525/((M525*1000)/(1.73*AVERAGE(Y525:AA525)))*100))</f>
        <v>0</v>
      </c>
      <c r="DH525" s="180">
        <f t="shared" ref="DH525:DH588" si="379">MAX(AE525:AG525)</f>
        <v>1.2</v>
      </c>
      <c r="DI525" s="181">
        <f t="shared" si="356"/>
        <v>0</v>
      </c>
      <c r="DJ525" s="182">
        <f t="shared" si="351"/>
        <v>1</v>
      </c>
      <c r="DK525" s="182">
        <f t="shared" si="352"/>
        <v>0</v>
      </c>
      <c r="DL525" s="182">
        <f t="shared" si="357"/>
        <v>0</v>
      </c>
      <c r="DM525" s="182">
        <f t="shared" si="358"/>
        <v>0</v>
      </c>
      <c r="DN525" s="182">
        <f t="shared" si="359"/>
        <v>0</v>
      </c>
      <c r="DO525" s="182">
        <f t="shared" ref="DO525:DO588" si="380">IF(ISERR(DH525/(M525/(1.732*0.001*MAX(Y525:AA525)))&lt;0.5),0,IF(DH525/(M525/(1.732*0.001*MAX(Y525:AA525)))&lt;0.5,1,0))</f>
        <v>1</v>
      </c>
      <c r="DP525" s="182">
        <f t="shared" ref="DP525:DP588" si="381">IF(ISERR(AND(DH525/(M525/(1.732*0.001*MAX(Y525:AA525)))&gt;0.5,DH525/(M525/(1.732*0.001*MAX(Y525:AA525)))&lt;0.8)),0,IF(AND(DH525/(M525/(1.732*0.001*MAX(Y525:AA525)))&gt;0.5,DH525/(M525/(1.732*0.001*MAX(Y525:AA525)))&lt;0.8),1,0))</f>
        <v>0</v>
      </c>
      <c r="DQ525" s="25">
        <f t="shared" ref="DQ525:DQ588" si="382">IF(ISERR(AND(DH525/(M525/(1.732*0.001*MAX(Y525:AA525)))&gt;=0.8,DH525/(M525/(1.732*0.001*MAX(Y525:AA525)))&lt;=1)),0,IF(AND(DH525/(M525/(1.732*0.001*MAX(Y525:AA525)))&gt;=0.8,DH525/(M525/(1.732*0.001*MAX(Y525:AA525)))&lt;=1),1,0))</f>
        <v>0</v>
      </c>
      <c r="DR525" s="169"/>
      <c r="DS525" s="166" t="str">
        <f t="shared" si="360"/>
        <v>A</v>
      </c>
      <c r="DT525" s="166" t="str">
        <f t="shared" si="361"/>
        <v>C</v>
      </c>
      <c r="DU525" s="167">
        <f t="shared" si="362"/>
        <v>3</v>
      </c>
      <c r="DV525" s="153" t="str">
        <f>VLOOKUP(M525,'Data Master kondisi'!$O$3:$P$11,2,FALSE)</f>
        <v>Z</v>
      </c>
      <c r="DW525" s="153">
        <f>LOOKUP(DV525,{"X","X","X","Y","Y","Y","Z","Z","Z"},{6,6,6,4,4,4,2,2,2})</f>
        <v>2</v>
      </c>
      <c r="DX525" s="153">
        <f t="shared" ref="DX525:DX588" si="383">IF(O525&gt;=2010,1,IF(AND(O525&lt;=2009,O525&gt;=2000),2,IF(AND(O525&lt;=1999,O525&gt;=1990),3,IF(AND(O525&lt;=1989,O525&gt;=1980),4,IF(AND(O525&lt;=1979,O525&gt;=1970),5,0)))))</f>
        <v>1</v>
      </c>
      <c r="DY525" s="153">
        <f t="shared" si="363"/>
        <v>6</v>
      </c>
      <c r="DZ525" s="153" t="str">
        <f>VLOOKUP(G525,'Data Master class'!$A$5:$D$12,3,FALSE)</f>
        <v>A</v>
      </c>
      <c r="EA525" s="160" t="str">
        <f t="shared" si="364"/>
        <v>CUKUP</v>
      </c>
      <c r="EB525" s="156"/>
      <c r="EC525" s="153">
        <f>VLOOKUP(G525,'Data Master class'!$A$5:$D$12,2,FALSE)</f>
        <v>5</v>
      </c>
      <c r="ED525" s="153" t="str">
        <f>VLOOKUP(H525,'Data Master class'!$E$5:$G$6,3,FALSE)</f>
        <v>X</v>
      </c>
      <c r="EE525" s="153">
        <f>VLOOKUP(H525,'Data Master class'!$E$5:$G$6,2,FALSE)</f>
        <v>2</v>
      </c>
      <c r="EF525" s="153">
        <f t="shared" si="365"/>
        <v>7</v>
      </c>
      <c r="EG525" s="153" t="str">
        <f t="shared" si="366"/>
        <v>CLASS 2</v>
      </c>
      <c r="EH525" s="153">
        <f t="shared" si="367"/>
        <v>13</v>
      </c>
      <c r="EI525" s="171"/>
      <c r="EJ525" s="441">
        <f t="shared" ref="EJ525:EJ588" si="384">ABS(AE525-AVERAGE(AE525:AG525))/((AE525+AF525+AG525)/3)</f>
        <v>1</v>
      </c>
      <c r="EK525" s="441">
        <f t="shared" ref="EK525:EK588" si="385">ABS(AF525-AVERAGE(AE525:AG525))/((AE525+AF525+AG525)/3)</f>
        <v>2.0000000000000004</v>
      </c>
      <c r="EL525" s="441">
        <f t="shared" ref="EL525:EL588" si="386">ABS(AG525-AVERAGE(AE525:AG525))/((AE525+AF525+AG525)/3)</f>
        <v>1</v>
      </c>
      <c r="EM525" s="442">
        <f t="shared" si="368"/>
        <v>1.3333333333333333</v>
      </c>
      <c r="EN525" s="443" t="str">
        <f t="shared" si="369"/>
        <v>BURUK</v>
      </c>
      <c r="EO525" s="195"/>
      <c r="EP525" s="196" t="e">
        <f>'2. SUHU &amp; FISIK TRAFO'!CY525</f>
        <v>#NAME?</v>
      </c>
      <c r="EQ525" s="168" t="e">
        <f t="shared" si="374"/>
        <v>#NAME?</v>
      </c>
      <c r="ER525" s="189" t="e">
        <f t="shared" si="370"/>
        <v>#NAME?</v>
      </c>
      <c r="ES525" s="195"/>
      <c r="ET525" s="447">
        <f t="shared" si="353"/>
        <v>0.28439999999999999</v>
      </c>
      <c r="EU525" s="447">
        <f t="shared" si="371"/>
        <v>0.22752</v>
      </c>
      <c r="EV525" s="448">
        <f t="shared" ref="EV525:EV588" si="387">(ET525/M525)*100</f>
        <v>0.56879999999999997</v>
      </c>
      <c r="EW525" s="449" t="str">
        <f t="shared" si="372"/>
        <v>BAIK</v>
      </c>
      <c r="EX525" s="721"/>
      <c r="EY525" s="447">
        <f t="shared" si="354"/>
        <v>20.845099999999999</v>
      </c>
      <c r="EZ525" s="447">
        <f t="shared" ref="EZ525:EZ588" si="388">EY525*0.8</f>
        <v>16.676079999999999</v>
      </c>
      <c r="FA525" s="448">
        <f t="shared" si="355"/>
        <v>41.690199999999997</v>
      </c>
      <c r="FB525" s="449" t="str">
        <f t="shared" ref="FB525:FB588" si="389">IF(AND(FA525&gt;0,FA525&lt;60),"BAIK",IF(AND(FA525&gt;=60,FA525&lt;80),"CUKUP",IF(AND(FA525&gt;=80,FA525&lt;100),"KURANG",IF(AND(FA525&gt;=100),"BURUK",0))))</f>
        <v>BAIK</v>
      </c>
      <c r="FC525" s="195"/>
      <c r="FD525" s="453">
        <f t="shared" ref="FD525:FD588" si="390">AH525</f>
        <v>1.4</v>
      </c>
      <c r="FE525" s="454">
        <f t="shared" ref="FE525:FE588" si="391">M525/(1.73*400)*1000</f>
        <v>72.25433526011561</v>
      </c>
      <c r="FF525" s="725">
        <f t="shared" ref="FF525:FF588" si="392">FD525/(FE525)*100</f>
        <v>1.9375999999999998</v>
      </c>
      <c r="FG525" s="202" t="str">
        <f t="shared" si="373"/>
        <v>BAIK</v>
      </c>
    </row>
    <row r="526" spans="1:163">
      <c r="A526" s="347">
        <v>514</v>
      </c>
      <c r="B526" s="764" t="s">
        <v>2232</v>
      </c>
      <c r="C526" s="331" t="s">
        <v>2664</v>
      </c>
      <c r="D526" s="259" t="s">
        <v>2583</v>
      </c>
      <c r="E526" s="319" t="s">
        <v>2474</v>
      </c>
      <c r="F526" s="319" t="s">
        <v>2499</v>
      </c>
      <c r="G526" s="208" t="s">
        <v>204</v>
      </c>
      <c r="H526" s="214" t="s">
        <v>208</v>
      </c>
      <c r="I526" s="463" t="s">
        <v>2665</v>
      </c>
      <c r="J526" s="462" t="s">
        <v>2666</v>
      </c>
      <c r="K526" s="259" t="s">
        <v>315</v>
      </c>
      <c r="L526" s="259" t="s">
        <v>638</v>
      </c>
      <c r="M526" s="259">
        <v>160</v>
      </c>
      <c r="N526" s="259">
        <v>1204986</v>
      </c>
      <c r="O526" s="259">
        <v>2012</v>
      </c>
      <c r="P526" s="259" t="s">
        <v>316</v>
      </c>
      <c r="Q526" s="461">
        <v>0.83750000000000002</v>
      </c>
      <c r="R526" s="433">
        <v>44858</v>
      </c>
      <c r="S526" s="331" t="s">
        <v>318</v>
      </c>
      <c r="T526" s="331" t="s">
        <v>343</v>
      </c>
      <c r="U526" s="259">
        <v>3</v>
      </c>
      <c r="V526" s="259">
        <v>2</v>
      </c>
      <c r="W526" s="259">
        <v>3</v>
      </c>
      <c r="X526" s="259">
        <v>20000</v>
      </c>
      <c r="Y526" s="332">
        <v>406</v>
      </c>
      <c r="Z526" s="332">
        <v>405</v>
      </c>
      <c r="AA526" s="332">
        <v>401</v>
      </c>
      <c r="AB526" s="332">
        <v>234</v>
      </c>
      <c r="AC526" s="332">
        <v>232</v>
      </c>
      <c r="AD526" s="332">
        <v>231</v>
      </c>
      <c r="AE526" s="332">
        <v>106.7</v>
      </c>
      <c r="AF526" s="332">
        <v>135.19999999999999</v>
      </c>
      <c r="AG526" s="332">
        <v>187.3</v>
      </c>
      <c r="AH526" s="332">
        <v>116.2</v>
      </c>
      <c r="AI526" s="332">
        <v>93</v>
      </c>
      <c r="AJ526" s="332">
        <v>96.6</v>
      </c>
      <c r="AK526" s="332">
        <v>129.80000000000001</v>
      </c>
      <c r="AL526" s="332">
        <v>73</v>
      </c>
      <c r="AM526" s="332"/>
      <c r="AN526" s="332"/>
      <c r="AO526" s="332"/>
      <c r="AP526" s="332"/>
      <c r="AQ526" s="332">
        <v>15.9</v>
      </c>
      <c r="AR526" s="332">
        <v>34</v>
      </c>
      <c r="AS526" s="332">
        <v>53.1</v>
      </c>
      <c r="AT526" s="332">
        <v>41.5</v>
      </c>
      <c r="AU526" s="332"/>
      <c r="AV526" s="332"/>
      <c r="AW526" s="332"/>
      <c r="AX526" s="332"/>
      <c r="AY526" s="332">
        <v>0.85</v>
      </c>
      <c r="AZ526" s="332">
        <v>0.86</v>
      </c>
      <c r="BA526" s="332">
        <v>0.87</v>
      </c>
      <c r="BB526" s="261">
        <v>400</v>
      </c>
      <c r="BC526" s="261">
        <v>397</v>
      </c>
      <c r="BD526" s="261">
        <v>401</v>
      </c>
      <c r="BE526" s="261">
        <v>232</v>
      </c>
      <c r="BF526" s="261">
        <v>230</v>
      </c>
      <c r="BG526" s="261">
        <v>228</v>
      </c>
      <c r="BH526" s="261">
        <v>85.7</v>
      </c>
      <c r="BI526" s="261">
        <v>94.8</v>
      </c>
      <c r="BJ526" s="261">
        <v>151.4</v>
      </c>
      <c r="BK526" s="261">
        <v>62.5</v>
      </c>
      <c r="BL526" s="261">
        <v>74.099999999999994</v>
      </c>
      <c r="BM526" s="261">
        <v>66.3</v>
      </c>
      <c r="BN526" s="261">
        <v>106.8</v>
      </c>
      <c r="BO526" s="261">
        <v>34.299999999999997</v>
      </c>
      <c r="BP526" s="261"/>
      <c r="BQ526" s="261"/>
      <c r="BR526" s="261"/>
      <c r="BS526" s="261"/>
      <c r="BT526" s="261">
        <v>12.6</v>
      </c>
      <c r="BU526" s="261">
        <v>27.1</v>
      </c>
      <c r="BV526" s="261">
        <v>46.4</v>
      </c>
      <c r="BW526" s="261">
        <v>36.700000000000003</v>
      </c>
      <c r="BX526" s="261"/>
      <c r="BY526" s="261"/>
      <c r="BZ526" s="261"/>
      <c r="CA526" s="261"/>
      <c r="CB526" s="261">
        <v>0.87</v>
      </c>
      <c r="CC526" s="261">
        <v>0.85</v>
      </c>
      <c r="CD526" s="261">
        <v>0.86</v>
      </c>
      <c r="CE526" s="333"/>
      <c r="CF526" s="333"/>
      <c r="CG526" s="333"/>
      <c r="CH526" s="333"/>
      <c r="CI526" s="333"/>
      <c r="CJ526" s="333"/>
      <c r="CK526" s="333"/>
      <c r="CL526" s="333"/>
      <c r="CM526" s="333"/>
      <c r="CN526" s="333"/>
      <c r="CO526" s="333"/>
      <c r="CP526" s="333"/>
      <c r="CQ526" s="333"/>
      <c r="CR526" s="333"/>
      <c r="CS526" s="333"/>
      <c r="CT526" s="333"/>
      <c r="CU526" s="333"/>
      <c r="CV526" s="333"/>
      <c r="CW526" s="333"/>
      <c r="CX526" s="333"/>
      <c r="CY526" s="333"/>
      <c r="CZ526" s="333"/>
      <c r="DA526" s="333"/>
      <c r="DB526" s="374"/>
      <c r="DC526" s="154"/>
      <c r="DD526" s="179">
        <f t="shared" si="375"/>
        <v>228.92462656670293</v>
      </c>
      <c r="DE526" s="179">
        <f t="shared" si="376"/>
        <v>46.609227500000003</v>
      </c>
      <c r="DF526" s="179">
        <f t="shared" si="377"/>
        <v>59.058739999999986</v>
      </c>
      <c r="DG526" s="179">
        <f t="shared" si="378"/>
        <v>81.817322500000003</v>
      </c>
      <c r="DH526" s="180">
        <f t="shared" si="379"/>
        <v>187.3</v>
      </c>
      <c r="DI526" s="181">
        <f t="shared" si="356"/>
        <v>0</v>
      </c>
      <c r="DJ526" s="182">
        <f t="shared" ref="DJ526:DJ589" si="393">IF(AND(EV526&lt;=25),1,0)</f>
        <v>0</v>
      </c>
      <c r="DK526" s="182">
        <f t="shared" ref="DK526:DK589" si="394">IF(AND(EV526&gt;25,EV526&lt;=50),1,0)</f>
        <v>0</v>
      </c>
      <c r="DL526" s="182">
        <f t="shared" si="357"/>
        <v>1</v>
      </c>
      <c r="DM526" s="182">
        <f t="shared" si="358"/>
        <v>0</v>
      </c>
      <c r="DN526" s="182">
        <f t="shared" si="359"/>
        <v>0</v>
      </c>
      <c r="DO526" s="182">
        <f t="shared" si="380"/>
        <v>0</v>
      </c>
      <c r="DP526" s="182">
        <f t="shared" si="381"/>
        <v>0</v>
      </c>
      <c r="DQ526" s="25">
        <f t="shared" si="382"/>
        <v>1</v>
      </c>
      <c r="DR526" s="169"/>
      <c r="DS526" s="166" t="str">
        <f t="shared" si="360"/>
        <v>B</v>
      </c>
      <c r="DT526" s="166" t="str">
        <f t="shared" si="361"/>
        <v>B</v>
      </c>
      <c r="DU526" s="167">
        <f t="shared" si="362"/>
        <v>5</v>
      </c>
      <c r="DV526" s="153" t="str">
        <f>VLOOKUP(M526,'Data Master kondisi'!$O$3:$P$11,2,FALSE)</f>
        <v>Y</v>
      </c>
      <c r="DW526" s="153">
        <f>LOOKUP(DV526,{"X","X","X","Y","Y","Y","Z","Z","Z"},{6,6,6,4,4,4,2,2,2})</f>
        <v>4</v>
      </c>
      <c r="DX526" s="153">
        <f t="shared" si="383"/>
        <v>1</v>
      </c>
      <c r="DY526" s="153">
        <f t="shared" si="363"/>
        <v>10</v>
      </c>
      <c r="DZ526" s="153" t="str">
        <f>VLOOKUP(G526,'Data Master class'!$A$5:$D$12,3,FALSE)</f>
        <v>A</v>
      </c>
      <c r="EA526" s="160" t="str">
        <f t="shared" si="364"/>
        <v>KURANG</v>
      </c>
      <c r="EB526" s="156"/>
      <c r="EC526" s="153">
        <f>VLOOKUP(G526,'Data Master class'!$A$5:$D$12,2,FALSE)</f>
        <v>5</v>
      </c>
      <c r="ED526" s="153" t="str">
        <f>VLOOKUP(H526,'Data Master class'!$E$5:$G$6,3,FALSE)</f>
        <v>X</v>
      </c>
      <c r="EE526" s="153">
        <f>VLOOKUP(H526,'Data Master class'!$E$5:$G$6,2,FALSE)</f>
        <v>2</v>
      </c>
      <c r="EF526" s="153">
        <f t="shared" si="365"/>
        <v>7</v>
      </c>
      <c r="EG526" s="153" t="str">
        <f t="shared" si="366"/>
        <v>CLASS 2</v>
      </c>
      <c r="EH526" s="153">
        <f t="shared" si="367"/>
        <v>17</v>
      </c>
      <c r="EI526" s="171"/>
      <c r="EJ526" s="441">
        <f t="shared" si="384"/>
        <v>0.25419384902143521</v>
      </c>
      <c r="EK526" s="441">
        <f t="shared" si="385"/>
        <v>5.4986020503261936E-2</v>
      </c>
      <c r="EL526" s="441">
        <f t="shared" si="386"/>
        <v>0.30917986952469723</v>
      </c>
      <c r="EM526" s="442">
        <f t="shared" si="368"/>
        <v>0.20611991301646482</v>
      </c>
      <c r="EN526" s="443" t="str">
        <f t="shared" si="369"/>
        <v>KURANG</v>
      </c>
      <c r="EO526" s="195"/>
      <c r="EP526" s="196" t="e">
        <f>'2. SUHU &amp; FISIK TRAFO'!CY526</f>
        <v>#NAME?</v>
      </c>
      <c r="EQ526" s="168" t="e">
        <f t="shared" si="374"/>
        <v>#NAME?</v>
      </c>
      <c r="ER526" s="189" t="e">
        <f t="shared" si="370"/>
        <v>#NAME?</v>
      </c>
      <c r="ES526" s="195"/>
      <c r="ET526" s="447">
        <f t="shared" ref="ET526:ET589" si="395">((AB526*AE526)+(AC526*AF526)+(AD526*AG526))*0.001</f>
        <v>99.600499999999997</v>
      </c>
      <c r="EU526" s="447">
        <f t="shared" si="371"/>
        <v>79.680400000000006</v>
      </c>
      <c r="EV526" s="448">
        <f t="shared" si="387"/>
        <v>62.250312499999993</v>
      </c>
      <c r="EW526" s="449" t="str">
        <f t="shared" si="372"/>
        <v>CUKUP</v>
      </c>
      <c r="EX526" s="721"/>
      <c r="EY526" s="447">
        <f t="shared" ref="EY526:EY589" si="396">((BE526*BH526)+(BF526*BI526)+(BG526*BJ526))*0.001</f>
        <v>76.205600000000004</v>
      </c>
      <c r="EZ526" s="447">
        <f t="shared" si="388"/>
        <v>60.964480000000009</v>
      </c>
      <c r="FA526" s="448">
        <f t="shared" ref="FA526:FA589" si="397">(EY526/M526)*100</f>
        <v>47.628500000000003</v>
      </c>
      <c r="FB526" s="449" t="str">
        <f t="shared" si="389"/>
        <v>BAIK</v>
      </c>
      <c r="FC526" s="195"/>
      <c r="FD526" s="453">
        <f t="shared" si="390"/>
        <v>116.2</v>
      </c>
      <c r="FE526" s="454">
        <f t="shared" si="391"/>
        <v>231.21387283236993</v>
      </c>
      <c r="FF526" s="725">
        <f t="shared" si="392"/>
        <v>50.256500000000003</v>
      </c>
      <c r="FG526" s="202" t="str">
        <f t="shared" si="373"/>
        <v>BURUK</v>
      </c>
    </row>
    <row r="527" spans="1:163">
      <c r="A527" s="347">
        <v>515</v>
      </c>
      <c r="B527" s="764" t="s">
        <v>2232</v>
      </c>
      <c r="C527" s="331" t="s">
        <v>2667</v>
      </c>
      <c r="D527" s="259" t="s">
        <v>2377</v>
      </c>
      <c r="E527" s="319" t="s">
        <v>2378</v>
      </c>
      <c r="F527" s="319" t="s">
        <v>2379</v>
      </c>
      <c r="G527" s="208" t="s">
        <v>204</v>
      </c>
      <c r="H527" s="214" t="s">
        <v>208</v>
      </c>
      <c r="I527" s="463" t="s">
        <v>2668</v>
      </c>
      <c r="J527" s="462" t="s">
        <v>2669</v>
      </c>
      <c r="K527" s="259" t="s">
        <v>341</v>
      </c>
      <c r="L527" s="259" t="s">
        <v>414</v>
      </c>
      <c r="M527" s="259">
        <v>100</v>
      </c>
      <c r="N527" s="259">
        <v>1400031007285</v>
      </c>
      <c r="O527" s="259">
        <v>2014</v>
      </c>
      <c r="P527" s="259" t="s">
        <v>316</v>
      </c>
      <c r="Q527" s="461">
        <v>0.80694444444444446</v>
      </c>
      <c r="R527" s="433">
        <v>44847</v>
      </c>
      <c r="S527" s="331" t="s">
        <v>318</v>
      </c>
      <c r="T527" s="331" t="s">
        <v>343</v>
      </c>
      <c r="U527" s="259">
        <v>4</v>
      </c>
      <c r="V527" s="259">
        <v>2</v>
      </c>
      <c r="W527" s="259">
        <v>3</v>
      </c>
      <c r="X527" s="259">
        <v>20000</v>
      </c>
      <c r="Y527" s="332">
        <v>398</v>
      </c>
      <c r="Z527" s="332">
        <v>395</v>
      </c>
      <c r="AA527" s="332">
        <v>397</v>
      </c>
      <c r="AB527" s="332">
        <v>229</v>
      </c>
      <c r="AC527" s="332">
        <v>229</v>
      </c>
      <c r="AD527" s="332">
        <v>228</v>
      </c>
      <c r="AE527" s="332">
        <v>0</v>
      </c>
      <c r="AF527" s="332">
        <v>0</v>
      </c>
      <c r="AG527" s="332">
        <v>0</v>
      </c>
      <c r="AH527" s="332">
        <v>0</v>
      </c>
      <c r="AI527" s="332">
        <v>37.6</v>
      </c>
      <c r="AJ527" s="332">
        <v>32.9</v>
      </c>
      <c r="AK527" s="332">
        <v>35.4</v>
      </c>
      <c r="AL527" s="332">
        <v>20.9</v>
      </c>
      <c r="AM527" s="332">
        <v>37.700000000000003</v>
      </c>
      <c r="AN527" s="332">
        <v>34.1</v>
      </c>
      <c r="AO527" s="332">
        <v>33.6</v>
      </c>
      <c r="AP527" s="332">
        <v>20.5</v>
      </c>
      <c r="AQ527" s="332"/>
      <c r="AR527" s="332"/>
      <c r="AS527" s="332"/>
      <c r="AT527" s="332"/>
      <c r="AU527" s="332"/>
      <c r="AV527" s="332"/>
      <c r="AW527" s="332"/>
      <c r="AX527" s="332"/>
      <c r="AY527" s="332">
        <v>0.86</v>
      </c>
      <c r="AZ527" s="332">
        <v>0.87</v>
      </c>
      <c r="BA527" s="332">
        <v>0.85</v>
      </c>
      <c r="BB527" s="261">
        <v>398</v>
      </c>
      <c r="BC527" s="261">
        <v>396</v>
      </c>
      <c r="BD527" s="261">
        <v>400</v>
      </c>
      <c r="BE527" s="261">
        <v>228</v>
      </c>
      <c r="BF527" s="261">
        <v>226</v>
      </c>
      <c r="BG527" s="261">
        <v>227</v>
      </c>
      <c r="BH527" s="261">
        <v>0</v>
      </c>
      <c r="BI527" s="261">
        <v>0</v>
      </c>
      <c r="BJ527" s="261">
        <v>0</v>
      </c>
      <c r="BK527" s="261">
        <v>0</v>
      </c>
      <c r="BL527" s="261">
        <v>19.8</v>
      </c>
      <c r="BM527" s="261">
        <v>21.2</v>
      </c>
      <c r="BN527" s="261">
        <v>23.1</v>
      </c>
      <c r="BO527" s="261">
        <v>10.9</v>
      </c>
      <c r="BP527" s="261">
        <v>12.4</v>
      </c>
      <c r="BQ527" s="261">
        <v>21.5</v>
      </c>
      <c r="BR527" s="261">
        <v>24.3</v>
      </c>
      <c r="BS527" s="261">
        <v>13.1</v>
      </c>
      <c r="BT527" s="261"/>
      <c r="BU527" s="261"/>
      <c r="BV527" s="261"/>
      <c r="BW527" s="261"/>
      <c r="BX527" s="261"/>
      <c r="BY527" s="261"/>
      <c r="BZ527" s="261"/>
      <c r="CA527" s="261"/>
      <c r="CB527" s="261">
        <v>0.87</v>
      </c>
      <c r="CC527" s="261">
        <v>0.86</v>
      </c>
      <c r="CD527" s="261">
        <v>0.87</v>
      </c>
      <c r="CE527" s="333"/>
      <c r="CF527" s="333"/>
      <c r="CG527" s="333"/>
      <c r="CH527" s="333"/>
      <c r="CI527" s="333"/>
      <c r="CJ527" s="333"/>
      <c r="CK527" s="333"/>
      <c r="CL527" s="333"/>
      <c r="CM527" s="333"/>
      <c r="CN527" s="333"/>
      <c r="CO527" s="333"/>
      <c r="CP527" s="333"/>
      <c r="CQ527" s="333"/>
      <c r="CR527" s="333"/>
      <c r="CS527" s="333"/>
      <c r="CT527" s="333"/>
      <c r="CU527" s="333"/>
      <c r="CV527" s="333"/>
      <c r="CW527" s="333"/>
      <c r="CX527" s="333"/>
      <c r="CY527" s="333"/>
      <c r="CZ527" s="333"/>
      <c r="DA527" s="333"/>
      <c r="DB527" s="374"/>
      <c r="DC527" s="154"/>
      <c r="DD527" s="179">
        <f t="shared" si="375"/>
        <v>145.72302909603147</v>
      </c>
      <c r="DE527" s="179">
        <f t="shared" si="376"/>
        <v>0</v>
      </c>
      <c r="DF527" s="179">
        <f t="shared" si="377"/>
        <v>0</v>
      </c>
      <c r="DG527" s="179">
        <f t="shared" si="378"/>
        <v>0</v>
      </c>
      <c r="DH527" s="180">
        <f t="shared" si="379"/>
        <v>0</v>
      </c>
      <c r="DI527" s="181">
        <f t="shared" si="356"/>
        <v>0</v>
      </c>
      <c r="DJ527" s="182">
        <f t="shared" si="393"/>
        <v>1</v>
      </c>
      <c r="DK527" s="182">
        <f t="shared" si="394"/>
        <v>0</v>
      </c>
      <c r="DL527" s="182">
        <f t="shared" si="357"/>
        <v>0</v>
      </c>
      <c r="DM527" s="182">
        <f t="shared" si="358"/>
        <v>0</v>
      </c>
      <c r="DN527" s="182">
        <f t="shared" si="359"/>
        <v>0</v>
      </c>
      <c r="DO527" s="182">
        <f t="shared" si="380"/>
        <v>1</v>
      </c>
      <c r="DP527" s="182">
        <f t="shared" si="381"/>
        <v>0</v>
      </c>
      <c r="DQ527" s="25">
        <f t="shared" si="382"/>
        <v>0</v>
      </c>
      <c r="DR527" s="169"/>
      <c r="DS527" s="166" t="str">
        <f t="shared" si="360"/>
        <v>A</v>
      </c>
      <c r="DT527" s="166" t="e">
        <f t="shared" si="361"/>
        <v>#DIV/0!</v>
      </c>
      <c r="DU527" s="167" t="e">
        <f t="shared" si="362"/>
        <v>#DIV/0!</v>
      </c>
      <c r="DV527" s="153" t="str">
        <f>VLOOKUP(M527,'Data Master kondisi'!$O$3:$P$11,2,FALSE)</f>
        <v>Z</v>
      </c>
      <c r="DW527" s="153">
        <f>LOOKUP(DV527,{"X","X","X","Y","Y","Y","Z","Z","Z"},{6,6,6,4,4,4,2,2,2})</f>
        <v>2</v>
      </c>
      <c r="DX527" s="153">
        <f t="shared" si="383"/>
        <v>1</v>
      </c>
      <c r="DY527" s="153" t="e">
        <f t="shared" si="363"/>
        <v>#DIV/0!</v>
      </c>
      <c r="DZ527" s="153" t="str">
        <f>VLOOKUP(G527,'Data Master class'!$A$5:$D$12,3,FALSE)</f>
        <v>A</v>
      </c>
      <c r="EA527" s="160" t="e">
        <f t="shared" si="364"/>
        <v>#DIV/0!</v>
      </c>
      <c r="EB527" s="156"/>
      <c r="EC527" s="153">
        <f>VLOOKUP(G527,'Data Master class'!$A$5:$D$12,2,FALSE)</f>
        <v>5</v>
      </c>
      <c r="ED527" s="153" t="str">
        <f>VLOOKUP(H527,'Data Master class'!$E$5:$G$6,3,FALSE)</f>
        <v>X</v>
      </c>
      <c r="EE527" s="153">
        <f>VLOOKUP(H527,'Data Master class'!$E$5:$G$6,2,FALSE)</f>
        <v>2</v>
      </c>
      <c r="EF527" s="153">
        <f t="shared" si="365"/>
        <v>7</v>
      </c>
      <c r="EG527" s="153" t="str">
        <f t="shared" si="366"/>
        <v>CLASS 2</v>
      </c>
      <c r="EH527" s="153" t="e">
        <f t="shared" si="367"/>
        <v>#DIV/0!</v>
      </c>
      <c r="EI527" s="171"/>
      <c r="EJ527" s="441" t="e">
        <f t="shared" si="384"/>
        <v>#DIV/0!</v>
      </c>
      <c r="EK527" s="441" t="e">
        <f t="shared" si="385"/>
        <v>#DIV/0!</v>
      </c>
      <c r="EL527" s="441" t="e">
        <f t="shared" si="386"/>
        <v>#DIV/0!</v>
      </c>
      <c r="EM527" s="442" t="e">
        <f t="shared" si="368"/>
        <v>#DIV/0!</v>
      </c>
      <c r="EN527" s="443" t="e">
        <f t="shared" si="369"/>
        <v>#DIV/0!</v>
      </c>
      <c r="EO527" s="195"/>
      <c r="EP527" s="196" t="e">
        <f>'2. SUHU &amp; FISIK TRAFO'!CY527</f>
        <v>#NAME?</v>
      </c>
      <c r="EQ527" s="168" t="e">
        <f t="shared" si="374"/>
        <v>#NAME?</v>
      </c>
      <c r="ER527" s="189" t="e">
        <f t="shared" si="370"/>
        <v>#NAME?</v>
      </c>
      <c r="ES527" s="195"/>
      <c r="ET527" s="447">
        <f t="shared" si="395"/>
        <v>0</v>
      </c>
      <c r="EU527" s="447">
        <f t="shared" si="371"/>
        <v>0</v>
      </c>
      <c r="EV527" s="448">
        <f t="shared" si="387"/>
        <v>0</v>
      </c>
      <c r="EW527" s="449">
        <f t="shared" si="372"/>
        <v>0</v>
      </c>
      <c r="EX527" s="721"/>
      <c r="EY527" s="447">
        <f t="shared" si="396"/>
        <v>0</v>
      </c>
      <c r="EZ527" s="447">
        <f t="shared" si="388"/>
        <v>0</v>
      </c>
      <c r="FA527" s="448">
        <f t="shared" si="397"/>
        <v>0</v>
      </c>
      <c r="FB527" s="449">
        <f t="shared" si="389"/>
        <v>0</v>
      </c>
      <c r="FC527" s="195"/>
      <c r="FD527" s="453">
        <f t="shared" si="390"/>
        <v>0</v>
      </c>
      <c r="FE527" s="454">
        <f t="shared" si="391"/>
        <v>144.50867052023122</v>
      </c>
      <c r="FF527" s="725">
        <f t="shared" si="392"/>
        <v>0</v>
      </c>
      <c r="FG527" s="202">
        <f t="shared" si="373"/>
        <v>0</v>
      </c>
    </row>
    <row r="528" spans="1:163">
      <c r="A528" s="347">
        <v>516</v>
      </c>
      <c r="B528" s="764" t="s">
        <v>2232</v>
      </c>
      <c r="C528" s="331" t="s">
        <v>2670</v>
      </c>
      <c r="D528" s="259" t="s">
        <v>2445</v>
      </c>
      <c r="E528" s="319" t="s">
        <v>2378</v>
      </c>
      <c r="F528" s="319" t="s">
        <v>2671</v>
      </c>
      <c r="G528" s="208" t="s">
        <v>206</v>
      </c>
      <c r="H528" s="214" t="s">
        <v>208</v>
      </c>
      <c r="I528" s="463" t="s">
        <v>2672</v>
      </c>
      <c r="J528" s="462" t="s">
        <v>2673</v>
      </c>
      <c r="K528" s="259" t="s">
        <v>341</v>
      </c>
      <c r="L528" s="259" t="s">
        <v>388</v>
      </c>
      <c r="M528" s="259">
        <v>100</v>
      </c>
      <c r="N528" s="259">
        <v>19798728</v>
      </c>
      <c r="O528" s="259">
        <v>2019</v>
      </c>
      <c r="P528" s="259" t="s">
        <v>316</v>
      </c>
      <c r="Q528" s="461">
        <v>0.84652777777777777</v>
      </c>
      <c r="R528" s="433">
        <v>44849</v>
      </c>
      <c r="S528" s="331" t="s">
        <v>318</v>
      </c>
      <c r="T528" s="331" t="s">
        <v>343</v>
      </c>
      <c r="U528" s="259">
        <v>2</v>
      </c>
      <c r="V528" s="259">
        <v>2</v>
      </c>
      <c r="W528" s="259">
        <v>3</v>
      </c>
      <c r="X528" s="259">
        <v>20000</v>
      </c>
      <c r="Y528" s="332">
        <v>405</v>
      </c>
      <c r="Z528" s="332">
        <v>403</v>
      </c>
      <c r="AA528" s="332">
        <v>400</v>
      </c>
      <c r="AB528" s="332">
        <v>232</v>
      </c>
      <c r="AC528" s="332">
        <v>232</v>
      </c>
      <c r="AD528" s="332">
        <v>230</v>
      </c>
      <c r="AE528" s="332">
        <v>1.9</v>
      </c>
      <c r="AF528" s="332">
        <v>0.7</v>
      </c>
      <c r="AG528" s="332">
        <v>2.4</v>
      </c>
      <c r="AH528" s="332">
        <v>2.2000000000000002</v>
      </c>
      <c r="AI528" s="332">
        <v>0.4</v>
      </c>
      <c r="AJ528" s="332">
        <v>0</v>
      </c>
      <c r="AK528" s="332">
        <v>0</v>
      </c>
      <c r="AL528" s="332">
        <v>0.5</v>
      </c>
      <c r="AM528" s="332">
        <v>1.4</v>
      </c>
      <c r="AN528" s="332">
        <v>0.4</v>
      </c>
      <c r="AO528" s="332">
        <v>2.2000000000000002</v>
      </c>
      <c r="AP528" s="332">
        <v>2.2000000000000002</v>
      </c>
      <c r="AQ528" s="332"/>
      <c r="AR528" s="332"/>
      <c r="AS528" s="332"/>
      <c r="AT528" s="332"/>
      <c r="AU528" s="332"/>
      <c r="AV528" s="332"/>
      <c r="AW528" s="332"/>
      <c r="AX528" s="332"/>
      <c r="AY528" s="332">
        <v>0.87</v>
      </c>
      <c r="AZ528" s="332">
        <v>0.88</v>
      </c>
      <c r="BA528" s="332">
        <v>0.86</v>
      </c>
      <c r="BB528" s="261">
        <v>409</v>
      </c>
      <c r="BC528" s="261">
        <v>407</v>
      </c>
      <c r="BD528" s="261">
        <v>407</v>
      </c>
      <c r="BE528" s="261">
        <v>236</v>
      </c>
      <c r="BF528" s="261">
        <v>235</v>
      </c>
      <c r="BG528" s="261">
        <v>234</v>
      </c>
      <c r="BH528" s="261">
        <v>1</v>
      </c>
      <c r="BI528" s="261">
        <v>0.6</v>
      </c>
      <c r="BJ528" s="261">
        <v>2.9</v>
      </c>
      <c r="BK528" s="261">
        <v>2.2999999999999998</v>
      </c>
      <c r="BL528" s="261">
        <v>0.7</v>
      </c>
      <c r="BM528" s="261">
        <v>0</v>
      </c>
      <c r="BN528" s="261">
        <v>0</v>
      </c>
      <c r="BO528" s="261">
        <v>0.8</v>
      </c>
      <c r="BP528" s="261">
        <v>0</v>
      </c>
      <c r="BQ528" s="261">
        <v>0.6</v>
      </c>
      <c r="BR528" s="261">
        <v>2.7</v>
      </c>
      <c r="BS528" s="261">
        <v>2.2000000000000002</v>
      </c>
      <c r="BT528" s="261"/>
      <c r="BU528" s="261"/>
      <c r="BV528" s="261"/>
      <c r="BW528" s="261"/>
      <c r="BX528" s="261"/>
      <c r="BY528" s="261"/>
      <c r="BZ528" s="261"/>
      <c r="CA528" s="261"/>
      <c r="CB528" s="261">
        <v>0.86</v>
      </c>
      <c r="CC528" s="261">
        <v>0.86</v>
      </c>
      <c r="CD528" s="261">
        <v>0.87</v>
      </c>
      <c r="CE528" s="333"/>
      <c r="CF528" s="333"/>
      <c r="CG528" s="333"/>
      <c r="CH528" s="333"/>
      <c r="CI528" s="333"/>
      <c r="CJ528" s="333"/>
      <c r="CK528" s="333"/>
      <c r="CL528" s="333"/>
      <c r="CM528" s="333"/>
      <c r="CN528" s="333"/>
      <c r="CO528" s="333"/>
      <c r="CP528" s="333"/>
      <c r="CQ528" s="333"/>
      <c r="CR528" s="333"/>
      <c r="CS528" s="333"/>
      <c r="CT528" s="333"/>
      <c r="CU528" s="333"/>
      <c r="CV528" s="333"/>
      <c r="CW528" s="333"/>
      <c r="CX528" s="333"/>
      <c r="CY528" s="333"/>
      <c r="CZ528" s="333"/>
      <c r="DA528" s="333"/>
      <c r="DB528" s="374"/>
      <c r="DC528" s="154"/>
      <c r="DD528" s="179">
        <f t="shared" si="375"/>
        <v>143.55165945718332</v>
      </c>
      <c r="DE528" s="179">
        <f t="shared" si="376"/>
        <v>1.3235653333333333</v>
      </c>
      <c r="DF528" s="179">
        <f t="shared" si="377"/>
        <v>0.48762933333333336</v>
      </c>
      <c r="DG528" s="179">
        <f t="shared" si="378"/>
        <v>1.671872</v>
      </c>
      <c r="DH528" s="180">
        <f t="shared" si="379"/>
        <v>2.4</v>
      </c>
      <c r="DI528" s="181">
        <f t="shared" si="356"/>
        <v>0</v>
      </c>
      <c r="DJ528" s="182">
        <f t="shared" si="393"/>
        <v>1</v>
      </c>
      <c r="DK528" s="182">
        <f t="shared" si="394"/>
        <v>0</v>
      </c>
      <c r="DL528" s="182">
        <f t="shared" si="357"/>
        <v>0</v>
      </c>
      <c r="DM528" s="182">
        <f t="shared" si="358"/>
        <v>0</v>
      </c>
      <c r="DN528" s="182">
        <f t="shared" si="359"/>
        <v>0</v>
      </c>
      <c r="DO528" s="182">
        <f t="shared" si="380"/>
        <v>1</v>
      </c>
      <c r="DP528" s="182">
        <f t="shared" si="381"/>
        <v>0</v>
      </c>
      <c r="DQ528" s="25">
        <f t="shared" si="382"/>
        <v>0</v>
      </c>
      <c r="DR528" s="169"/>
      <c r="DS528" s="166" t="str">
        <f t="shared" si="360"/>
        <v>A</v>
      </c>
      <c r="DT528" s="166" t="str">
        <f t="shared" si="361"/>
        <v>B</v>
      </c>
      <c r="DU528" s="167">
        <f t="shared" si="362"/>
        <v>2</v>
      </c>
      <c r="DV528" s="153" t="str">
        <f>VLOOKUP(M528,'Data Master kondisi'!$O$3:$P$11,2,FALSE)</f>
        <v>Z</v>
      </c>
      <c r="DW528" s="153">
        <f>LOOKUP(DV528,{"X","X","X","Y","Y","Y","Z","Z","Z"},{6,6,6,4,4,4,2,2,2})</f>
        <v>2</v>
      </c>
      <c r="DX528" s="153">
        <f t="shared" si="383"/>
        <v>1</v>
      </c>
      <c r="DY528" s="153">
        <f t="shared" si="363"/>
        <v>5</v>
      </c>
      <c r="DZ528" s="153" t="str">
        <f>VLOOKUP(G528,'Data Master class'!$A$5:$D$12,3,FALSE)</f>
        <v>B</v>
      </c>
      <c r="EA528" s="160" t="str">
        <f t="shared" si="364"/>
        <v>BAIK</v>
      </c>
      <c r="EB528" s="156"/>
      <c r="EC528" s="153">
        <f>VLOOKUP(G528,'Data Master class'!$A$5:$D$12,2,FALSE)</f>
        <v>3</v>
      </c>
      <c r="ED528" s="153" t="str">
        <f>VLOOKUP(H528,'Data Master class'!$E$5:$G$6,3,FALSE)</f>
        <v>X</v>
      </c>
      <c r="EE528" s="153">
        <f>VLOOKUP(H528,'Data Master class'!$E$5:$G$6,2,FALSE)</f>
        <v>2</v>
      </c>
      <c r="EF528" s="153">
        <f t="shared" si="365"/>
        <v>5</v>
      </c>
      <c r="EG528" s="153" t="str">
        <f t="shared" si="366"/>
        <v>CLASS 3</v>
      </c>
      <c r="EH528" s="153">
        <f t="shared" si="367"/>
        <v>10</v>
      </c>
      <c r="EI528" s="171"/>
      <c r="EJ528" s="441">
        <f t="shared" si="384"/>
        <v>0.1399999999999999</v>
      </c>
      <c r="EK528" s="441">
        <f t="shared" si="385"/>
        <v>0.58000000000000007</v>
      </c>
      <c r="EL528" s="441">
        <f t="shared" si="386"/>
        <v>0.43999999999999989</v>
      </c>
      <c r="EM528" s="442">
        <f t="shared" si="368"/>
        <v>0.38666666666666666</v>
      </c>
      <c r="EN528" s="443" t="str">
        <f t="shared" si="369"/>
        <v>BURUK</v>
      </c>
      <c r="EO528" s="195"/>
      <c r="EP528" s="196" t="e">
        <f>'2. SUHU &amp; FISIK TRAFO'!CY528</f>
        <v>#NAME?</v>
      </c>
      <c r="EQ528" s="168" t="e">
        <f t="shared" si="374"/>
        <v>#NAME?</v>
      </c>
      <c r="ER528" s="189" t="e">
        <f t="shared" si="370"/>
        <v>#NAME?</v>
      </c>
      <c r="ES528" s="195"/>
      <c r="ET528" s="447">
        <f t="shared" si="395"/>
        <v>1.1551999999999998</v>
      </c>
      <c r="EU528" s="447">
        <f t="shared" si="371"/>
        <v>0.92415999999999987</v>
      </c>
      <c r="EV528" s="448">
        <f t="shared" si="387"/>
        <v>1.1551999999999998</v>
      </c>
      <c r="EW528" s="449" t="str">
        <f t="shared" si="372"/>
        <v>BAIK</v>
      </c>
      <c r="EX528" s="721"/>
      <c r="EY528" s="447">
        <f t="shared" si="396"/>
        <v>1.0555999999999999</v>
      </c>
      <c r="EZ528" s="447">
        <f t="shared" si="388"/>
        <v>0.8444799999999999</v>
      </c>
      <c r="FA528" s="448">
        <f t="shared" si="397"/>
        <v>1.0555999999999999</v>
      </c>
      <c r="FB528" s="449" t="str">
        <f t="shared" si="389"/>
        <v>BAIK</v>
      </c>
      <c r="FC528" s="195"/>
      <c r="FD528" s="453">
        <f t="shared" si="390"/>
        <v>2.2000000000000002</v>
      </c>
      <c r="FE528" s="454">
        <f t="shared" si="391"/>
        <v>144.50867052023122</v>
      </c>
      <c r="FF528" s="725">
        <f t="shared" si="392"/>
        <v>1.5224000000000002</v>
      </c>
      <c r="FG528" s="202" t="str">
        <f t="shared" si="373"/>
        <v>BAIK</v>
      </c>
    </row>
    <row r="529" spans="1:163">
      <c r="A529" s="347">
        <v>517</v>
      </c>
      <c r="B529" s="764" t="s">
        <v>2232</v>
      </c>
      <c r="C529" s="331" t="s">
        <v>2674</v>
      </c>
      <c r="D529" s="259" t="s">
        <v>2675</v>
      </c>
      <c r="E529" s="319" t="s">
        <v>2378</v>
      </c>
      <c r="F529" s="319" t="s">
        <v>2676</v>
      </c>
      <c r="G529" s="208" t="s">
        <v>206</v>
      </c>
      <c r="H529" s="214" t="s">
        <v>208</v>
      </c>
      <c r="I529" s="463" t="s">
        <v>2677</v>
      </c>
      <c r="J529" s="462" t="s">
        <v>2678</v>
      </c>
      <c r="K529" s="259" t="s">
        <v>315</v>
      </c>
      <c r="L529" s="259" t="s">
        <v>440</v>
      </c>
      <c r="M529" s="259">
        <v>50</v>
      </c>
      <c r="N529" s="259">
        <v>1905031237</v>
      </c>
      <c r="O529" s="259">
        <v>2019</v>
      </c>
      <c r="P529" s="259" t="s">
        <v>316</v>
      </c>
      <c r="Q529" s="461">
        <v>0.7680555555555556</v>
      </c>
      <c r="R529" s="433">
        <v>44851</v>
      </c>
      <c r="S529" s="331" t="s">
        <v>318</v>
      </c>
      <c r="T529" s="331" t="s">
        <v>343</v>
      </c>
      <c r="U529" s="259">
        <v>2</v>
      </c>
      <c r="V529" s="259">
        <v>1</v>
      </c>
      <c r="W529" s="259">
        <v>3</v>
      </c>
      <c r="X529" s="259">
        <v>20000</v>
      </c>
      <c r="Y529" s="332">
        <v>407</v>
      </c>
      <c r="Z529" s="332">
        <v>405</v>
      </c>
      <c r="AA529" s="332">
        <v>404</v>
      </c>
      <c r="AB529" s="332">
        <v>234</v>
      </c>
      <c r="AC529" s="332">
        <v>233</v>
      </c>
      <c r="AD529" s="332">
        <v>232</v>
      </c>
      <c r="AE529" s="332">
        <v>1.6</v>
      </c>
      <c r="AF529" s="332">
        <v>0.5</v>
      </c>
      <c r="AG529" s="332">
        <v>0</v>
      </c>
      <c r="AH529" s="332">
        <v>1.3</v>
      </c>
      <c r="AI529" s="332">
        <v>1.5</v>
      </c>
      <c r="AJ529" s="332">
        <v>0.4</v>
      </c>
      <c r="AK529" s="332">
        <v>0</v>
      </c>
      <c r="AL529" s="332">
        <v>1.5</v>
      </c>
      <c r="AM529" s="332"/>
      <c r="AN529" s="332"/>
      <c r="AO529" s="332"/>
      <c r="AP529" s="332"/>
      <c r="AQ529" s="332"/>
      <c r="AR529" s="332"/>
      <c r="AS529" s="332"/>
      <c r="AT529" s="332"/>
      <c r="AU529" s="332"/>
      <c r="AV529" s="332"/>
      <c r="AW529" s="332"/>
      <c r="AX529" s="332"/>
      <c r="AY529" s="332">
        <v>0.86</v>
      </c>
      <c r="AZ529" s="332">
        <v>0.86</v>
      </c>
      <c r="BA529" s="332">
        <v>0.87</v>
      </c>
      <c r="BB529" s="261">
        <v>402</v>
      </c>
      <c r="BC529" s="261">
        <v>400</v>
      </c>
      <c r="BD529" s="261">
        <v>399</v>
      </c>
      <c r="BE529" s="261">
        <v>232</v>
      </c>
      <c r="BF529" s="261">
        <v>231</v>
      </c>
      <c r="BG529" s="261">
        <v>230</v>
      </c>
      <c r="BH529" s="261">
        <v>22.8</v>
      </c>
      <c r="BI529" s="261">
        <v>22.1</v>
      </c>
      <c r="BJ529" s="261">
        <v>21.9</v>
      </c>
      <c r="BK529" s="261">
        <v>3</v>
      </c>
      <c r="BL529" s="261">
        <v>22.6</v>
      </c>
      <c r="BM529" s="261">
        <v>21.9</v>
      </c>
      <c r="BN529" s="261">
        <v>21.3</v>
      </c>
      <c r="BO529" s="261">
        <v>3.2</v>
      </c>
      <c r="BP529" s="261"/>
      <c r="BQ529" s="261"/>
      <c r="BR529" s="261"/>
      <c r="BS529" s="261"/>
      <c r="BT529" s="261"/>
      <c r="BU529" s="261"/>
      <c r="BV529" s="261"/>
      <c r="BW529" s="261"/>
      <c r="BX529" s="261"/>
      <c r="BY529" s="261"/>
      <c r="BZ529" s="261"/>
      <c r="CA529" s="261"/>
      <c r="CB529" s="261">
        <v>0.85</v>
      </c>
      <c r="CC529" s="261">
        <v>0.87</v>
      </c>
      <c r="CD529" s="261">
        <v>0.86</v>
      </c>
      <c r="CE529" s="333"/>
      <c r="CF529" s="333"/>
      <c r="CG529" s="333"/>
      <c r="CH529" s="333"/>
      <c r="CI529" s="333"/>
      <c r="CJ529" s="333"/>
      <c r="CK529" s="333"/>
      <c r="CL529" s="333"/>
      <c r="CM529" s="333"/>
      <c r="CN529" s="333"/>
      <c r="CO529" s="333"/>
      <c r="CP529" s="333"/>
      <c r="CQ529" s="333"/>
      <c r="CR529" s="333"/>
      <c r="CS529" s="333"/>
      <c r="CT529" s="333"/>
      <c r="CU529" s="333"/>
      <c r="CV529" s="333"/>
      <c r="CW529" s="333"/>
      <c r="CX529" s="333"/>
      <c r="CY529" s="333"/>
      <c r="CZ529" s="333"/>
      <c r="DA529" s="333"/>
      <c r="DB529" s="374"/>
      <c r="DC529" s="154"/>
      <c r="DD529" s="179">
        <f t="shared" si="375"/>
        <v>71.303620322482516</v>
      </c>
      <c r="DE529" s="179">
        <f t="shared" si="376"/>
        <v>2.2439253333333333</v>
      </c>
      <c r="DF529" s="179">
        <f t="shared" si="377"/>
        <v>0.70122666666666655</v>
      </c>
      <c r="DG529" s="179">
        <f t="shared" si="378"/>
        <v>0</v>
      </c>
      <c r="DH529" s="180">
        <f t="shared" si="379"/>
        <v>1.6</v>
      </c>
      <c r="DI529" s="181">
        <f t="shared" si="356"/>
        <v>0</v>
      </c>
      <c r="DJ529" s="182">
        <f t="shared" si="393"/>
        <v>1</v>
      </c>
      <c r="DK529" s="182">
        <f t="shared" si="394"/>
        <v>0</v>
      </c>
      <c r="DL529" s="182">
        <f t="shared" si="357"/>
        <v>0</v>
      </c>
      <c r="DM529" s="182">
        <f t="shared" si="358"/>
        <v>0</v>
      </c>
      <c r="DN529" s="182">
        <f t="shared" si="359"/>
        <v>0</v>
      </c>
      <c r="DO529" s="182">
        <f t="shared" si="380"/>
        <v>1</v>
      </c>
      <c r="DP529" s="182">
        <f t="shared" si="381"/>
        <v>0</v>
      </c>
      <c r="DQ529" s="25">
        <f t="shared" si="382"/>
        <v>0</v>
      </c>
      <c r="DR529" s="169"/>
      <c r="DS529" s="166" t="str">
        <f t="shared" si="360"/>
        <v>A</v>
      </c>
      <c r="DT529" s="166" t="str">
        <f t="shared" si="361"/>
        <v>C</v>
      </c>
      <c r="DU529" s="167">
        <f t="shared" si="362"/>
        <v>3</v>
      </c>
      <c r="DV529" s="153" t="str">
        <f>VLOOKUP(M529,'Data Master kondisi'!$O$3:$P$11,2,FALSE)</f>
        <v>Z</v>
      </c>
      <c r="DW529" s="153">
        <f>LOOKUP(DV529,{"X","X","X","Y","Y","Y","Z","Z","Z"},{6,6,6,4,4,4,2,2,2})</f>
        <v>2</v>
      </c>
      <c r="DX529" s="153">
        <f t="shared" si="383"/>
        <v>1</v>
      </c>
      <c r="DY529" s="153">
        <f t="shared" si="363"/>
        <v>6</v>
      </c>
      <c r="DZ529" s="153" t="str">
        <f>VLOOKUP(G529,'Data Master class'!$A$5:$D$12,3,FALSE)</f>
        <v>B</v>
      </c>
      <c r="EA529" s="160" t="str">
        <f t="shared" si="364"/>
        <v>CUKUP</v>
      </c>
      <c r="EB529" s="156"/>
      <c r="EC529" s="153">
        <f>VLOOKUP(G529,'Data Master class'!$A$5:$D$12,2,FALSE)</f>
        <v>3</v>
      </c>
      <c r="ED529" s="153" t="str">
        <f>VLOOKUP(H529,'Data Master class'!$E$5:$G$6,3,FALSE)</f>
        <v>X</v>
      </c>
      <c r="EE529" s="153">
        <f>VLOOKUP(H529,'Data Master class'!$E$5:$G$6,2,FALSE)</f>
        <v>2</v>
      </c>
      <c r="EF529" s="153">
        <f t="shared" si="365"/>
        <v>5</v>
      </c>
      <c r="EG529" s="153" t="str">
        <f t="shared" si="366"/>
        <v>CLASS 3</v>
      </c>
      <c r="EH529" s="153">
        <f t="shared" si="367"/>
        <v>11</v>
      </c>
      <c r="EI529" s="171"/>
      <c r="EJ529" s="441">
        <f t="shared" si="384"/>
        <v>1.2857142857142856</v>
      </c>
      <c r="EK529" s="441">
        <f t="shared" si="385"/>
        <v>0.28571428571428581</v>
      </c>
      <c r="EL529" s="441">
        <f t="shared" si="386"/>
        <v>1</v>
      </c>
      <c r="EM529" s="442">
        <f t="shared" si="368"/>
        <v>0.8571428571428571</v>
      </c>
      <c r="EN529" s="443" t="str">
        <f t="shared" si="369"/>
        <v>BURUK</v>
      </c>
      <c r="EO529" s="195"/>
      <c r="EP529" s="196" t="e">
        <f>'2. SUHU &amp; FISIK TRAFO'!CY529</f>
        <v>#NAME?</v>
      </c>
      <c r="EQ529" s="168" t="e">
        <f t="shared" si="374"/>
        <v>#NAME?</v>
      </c>
      <c r="ER529" s="189" t="e">
        <f t="shared" si="370"/>
        <v>#NAME?</v>
      </c>
      <c r="ES529" s="195"/>
      <c r="ET529" s="447">
        <f t="shared" si="395"/>
        <v>0.49090000000000006</v>
      </c>
      <c r="EU529" s="447">
        <f t="shared" si="371"/>
        <v>0.39272000000000007</v>
      </c>
      <c r="EV529" s="448">
        <f t="shared" si="387"/>
        <v>0.98180000000000001</v>
      </c>
      <c r="EW529" s="449" t="str">
        <f t="shared" si="372"/>
        <v>BAIK</v>
      </c>
      <c r="EX529" s="721"/>
      <c r="EY529" s="447">
        <f t="shared" si="396"/>
        <v>15.431700000000001</v>
      </c>
      <c r="EZ529" s="447">
        <f t="shared" si="388"/>
        <v>12.345360000000001</v>
      </c>
      <c r="FA529" s="448">
        <f t="shared" si="397"/>
        <v>30.863400000000002</v>
      </c>
      <c r="FB529" s="449" t="str">
        <f t="shared" si="389"/>
        <v>BAIK</v>
      </c>
      <c r="FC529" s="195"/>
      <c r="FD529" s="453">
        <f t="shared" si="390"/>
        <v>1.3</v>
      </c>
      <c r="FE529" s="454">
        <f t="shared" si="391"/>
        <v>72.25433526011561</v>
      </c>
      <c r="FF529" s="725">
        <f t="shared" si="392"/>
        <v>1.7992000000000001</v>
      </c>
      <c r="FG529" s="202" t="str">
        <f t="shared" si="373"/>
        <v>BAIK</v>
      </c>
    </row>
    <row r="530" spans="1:163">
      <c r="A530" s="347">
        <v>518</v>
      </c>
      <c r="B530" s="764" t="s">
        <v>2232</v>
      </c>
      <c r="C530" s="331" t="s">
        <v>2679</v>
      </c>
      <c r="D530" s="259" t="s">
        <v>2680</v>
      </c>
      <c r="E530" s="319" t="s">
        <v>2378</v>
      </c>
      <c r="F530" s="319" t="s">
        <v>2671</v>
      </c>
      <c r="G530" s="208" t="s">
        <v>206</v>
      </c>
      <c r="H530" s="214" t="s">
        <v>208</v>
      </c>
      <c r="I530" s="463" t="s">
        <v>2681</v>
      </c>
      <c r="J530" s="462" t="s">
        <v>2682</v>
      </c>
      <c r="K530" s="259" t="s">
        <v>341</v>
      </c>
      <c r="L530" s="259" t="s">
        <v>465</v>
      </c>
      <c r="M530" s="259">
        <v>160</v>
      </c>
      <c r="N530" s="259" t="s">
        <v>2683</v>
      </c>
      <c r="O530" s="259">
        <v>2017</v>
      </c>
      <c r="P530" s="259" t="s">
        <v>316</v>
      </c>
      <c r="Q530" s="461">
        <v>0.8222222222222223</v>
      </c>
      <c r="R530" s="433">
        <v>44849</v>
      </c>
      <c r="S530" s="331" t="s">
        <v>318</v>
      </c>
      <c r="T530" s="331" t="s">
        <v>343</v>
      </c>
      <c r="U530" s="259">
        <v>1</v>
      </c>
      <c r="V530" s="259">
        <v>1</v>
      </c>
      <c r="W530" s="259">
        <v>3</v>
      </c>
      <c r="X530" s="259">
        <v>20000</v>
      </c>
      <c r="Y530" s="332">
        <v>417</v>
      </c>
      <c r="Z530" s="332">
        <v>412</v>
      </c>
      <c r="AA530" s="332">
        <v>417</v>
      </c>
      <c r="AB530" s="332">
        <v>242</v>
      </c>
      <c r="AC530" s="332">
        <v>242</v>
      </c>
      <c r="AD530" s="332">
        <v>241</v>
      </c>
      <c r="AE530" s="332">
        <v>45.4</v>
      </c>
      <c r="AF530" s="332">
        <v>30.5</v>
      </c>
      <c r="AG530" s="332">
        <v>23.2</v>
      </c>
      <c r="AH530" s="332">
        <v>17.8</v>
      </c>
      <c r="AI530" s="332">
        <v>44.7</v>
      </c>
      <c r="AJ530" s="332">
        <v>24.4</v>
      </c>
      <c r="AK530" s="332">
        <v>22.7</v>
      </c>
      <c r="AL530" s="332">
        <v>7.3</v>
      </c>
      <c r="AM530" s="332"/>
      <c r="AN530" s="332"/>
      <c r="AO530" s="332"/>
      <c r="AP530" s="332"/>
      <c r="AQ530" s="332"/>
      <c r="AR530" s="332"/>
      <c r="AS530" s="332"/>
      <c r="AT530" s="332"/>
      <c r="AU530" s="332"/>
      <c r="AV530" s="332"/>
      <c r="AW530" s="332"/>
      <c r="AX530" s="332"/>
      <c r="AY530" s="332">
        <v>0.85</v>
      </c>
      <c r="AZ530" s="332">
        <v>0.85</v>
      </c>
      <c r="BA530" s="332">
        <v>0.87</v>
      </c>
      <c r="BB530" s="261">
        <v>416</v>
      </c>
      <c r="BC530" s="261">
        <v>415</v>
      </c>
      <c r="BD530" s="261">
        <v>412</v>
      </c>
      <c r="BE530" s="261">
        <v>239</v>
      </c>
      <c r="BF530" s="261">
        <v>229</v>
      </c>
      <c r="BG530" s="261">
        <v>235</v>
      </c>
      <c r="BH530" s="261">
        <v>32.4</v>
      </c>
      <c r="BI530" s="261">
        <v>31</v>
      </c>
      <c r="BJ530" s="261">
        <v>31.5</v>
      </c>
      <c r="BK530" s="261">
        <v>5.2</v>
      </c>
      <c r="BL530" s="261">
        <v>31.8</v>
      </c>
      <c r="BM530" s="261">
        <v>31.4</v>
      </c>
      <c r="BN530" s="261">
        <v>31.5</v>
      </c>
      <c r="BO530" s="261">
        <v>5.4</v>
      </c>
      <c r="BP530" s="261"/>
      <c r="BQ530" s="261"/>
      <c r="BR530" s="261"/>
      <c r="BS530" s="261"/>
      <c r="BT530" s="261"/>
      <c r="BU530" s="261"/>
      <c r="BV530" s="261"/>
      <c r="BW530" s="261"/>
      <c r="BX530" s="261"/>
      <c r="BY530" s="261"/>
      <c r="BZ530" s="261"/>
      <c r="CA530" s="261"/>
      <c r="CB530" s="261">
        <v>0.85</v>
      </c>
      <c r="CC530" s="261">
        <v>0.86</v>
      </c>
      <c r="CD530" s="261">
        <v>0.87</v>
      </c>
      <c r="CE530" s="333">
        <v>239</v>
      </c>
      <c r="CF530" s="333">
        <v>163000541562</v>
      </c>
      <c r="CG530" s="333">
        <v>233</v>
      </c>
      <c r="CH530" s="333">
        <v>163000541562</v>
      </c>
      <c r="CI530" s="333">
        <v>233</v>
      </c>
      <c r="CJ530" s="333">
        <v>163000541562</v>
      </c>
      <c r="CK530" s="333"/>
      <c r="CL530" s="333"/>
      <c r="CM530" s="333"/>
      <c r="CN530" s="333"/>
      <c r="CO530" s="333"/>
      <c r="CP530" s="333"/>
      <c r="CQ530" s="333"/>
      <c r="CR530" s="333"/>
      <c r="CS530" s="333"/>
      <c r="CT530" s="333"/>
      <c r="CU530" s="333"/>
      <c r="CV530" s="333"/>
      <c r="CW530" s="333"/>
      <c r="CX530" s="333"/>
      <c r="CY530" s="333"/>
      <c r="CZ530" s="333"/>
      <c r="DA530" s="333"/>
      <c r="DB530" s="374"/>
      <c r="DC530" s="154"/>
      <c r="DD530" s="179">
        <f t="shared" si="375"/>
        <v>222.67788715798068</v>
      </c>
      <c r="DE530" s="179">
        <f t="shared" si="376"/>
        <v>20.388194166666668</v>
      </c>
      <c r="DF530" s="179">
        <f t="shared" si="377"/>
        <v>13.696914583333333</v>
      </c>
      <c r="DG530" s="179">
        <f t="shared" si="378"/>
        <v>10.418636666666666</v>
      </c>
      <c r="DH530" s="180">
        <f t="shared" si="379"/>
        <v>45.4</v>
      </c>
      <c r="DI530" s="181">
        <f t="shared" si="356"/>
        <v>233</v>
      </c>
      <c r="DJ530" s="182">
        <f t="shared" si="393"/>
        <v>1</v>
      </c>
      <c r="DK530" s="182">
        <f t="shared" si="394"/>
        <v>0</v>
      </c>
      <c r="DL530" s="182">
        <f t="shared" si="357"/>
        <v>0</v>
      </c>
      <c r="DM530" s="182">
        <f t="shared" si="358"/>
        <v>0</v>
      </c>
      <c r="DN530" s="182">
        <f t="shared" si="359"/>
        <v>0</v>
      </c>
      <c r="DO530" s="182">
        <f t="shared" si="380"/>
        <v>1</v>
      </c>
      <c r="DP530" s="182">
        <f t="shared" si="381"/>
        <v>0</v>
      </c>
      <c r="DQ530" s="25">
        <f t="shared" si="382"/>
        <v>0</v>
      </c>
      <c r="DR530" s="169"/>
      <c r="DS530" s="166" t="str">
        <f t="shared" si="360"/>
        <v>A</v>
      </c>
      <c r="DT530" s="166" t="str">
        <f t="shared" si="361"/>
        <v>B</v>
      </c>
      <c r="DU530" s="167">
        <f t="shared" si="362"/>
        <v>2</v>
      </c>
      <c r="DV530" s="153" t="str">
        <f>VLOOKUP(M530,'Data Master kondisi'!$O$3:$P$11,2,FALSE)</f>
        <v>Y</v>
      </c>
      <c r="DW530" s="153">
        <f>LOOKUP(DV530,{"X","X","X","Y","Y","Y","Z","Z","Z"},{6,6,6,4,4,4,2,2,2})</f>
        <v>4</v>
      </c>
      <c r="DX530" s="153">
        <f t="shared" si="383"/>
        <v>1</v>
      </c>
      <c r="DY530" s="153">
        <f t="shared" si="363"/>
        <v>7</v>
      </c>
      <c r="DZ530" s="153" t="str">
        <f>VLOOKUP(G530,'Data Master class'!$A$5:$D$12,3,FALSE)</f>
        <v>B</v>
      </c>
      <c r="EA530" s="160" t="str">
        <f t="shared" si="364"/>
        <v>CUKUP</v>
      </c>
      <c r="EB530" s="156"/>
      <c r="EC530" s="153">
        <f>VLOOKUP(G530,'Data Master class'!$A$5:$D$12,2,FALSE)</f>
        <v>3</v>
      </c>
      <c r="ED530" s="153" t="str">
        <f>VLOOKUP(H530,'Data Master class'!$E$5:$G$6,3,FALSE)</f>
        <v>X</v>
      </c>
      <c r="EE530" s="153">
        <f>VLOOKUP(H530,'Data Master class'!$E$5:$G$6,2,FALSE)</f>
        <v>2</v>
      </c>
      <c r="EF530" s="153">
        <f t="shared" si="365"/>
        <v>5</v>
      </c>
      <c r="EG530" s="153" t="str">
        <f t="shared" si="366"/>
        <v>CLASS 3</v>
      </c>
      <c r="EH530" s="153">
        <f t="shared" si="367"/>
        <v>12</v>
      </c>
      <c r="EI530" s="171"/>
      <c r="EJ530" s="441">
        <f t="shared" si="384"/>
        <v>0.37436932391523686</v>
      </c>
      <c r="EK530" s="441">
        <f t="shared" si="385"/>
        <v>7.6690211907164629E-2</v>
      </c>
      <c r="EL530" s="441">
        <f t="shared" si="386"/>
        <v>0.29767911200807279</v>
      </c>
      <c r="EM530" s="442">
        <f t="shared" si="368"/>
        <v>0.24957954927682477</v>
      </c>
      <c r="EN530" s="443" t="str">
        <f t="shared" si="369"/>
        <v>KURANG</v>
      </c>
      <c r="EO530" s="195"/>
      <c r="EP530" s="196" t="e">
        <f>'2. SUHU &amp; FISIK TRAFO'!CY530</f>
        <v>#NAME?</v>
      </c>
      <c r="EQ530" s="168" t="e">
        <f t="shared" si="374"/>
        <v>#NAME?</v>
      </c>
      <c r="ER530" s="189" t="e">
        <f t="shared" si="370"/>
        <v>#NAME?</v>
      </c>
      <c r="ES530" s="195"/>
      <c r="ET530" s="447">
        <f t="shared" si="395"/>
        <v>23.959</v>
      </c>
      <c r="EU530" s="447">
        <f t="shared" si="371"/>
        <v>19.167200000000001</v>
      </c>
      <c r="EV530" s="448">
        <f t="shared" si="387"/>
        <v>14.974375</v>
      </c>
      <c r="EW530" s="449" t="str">
        <f t="shared" si="372"/>
        <v>BAIK</v>
      </c>
      <c r="EX530" s="721"/>
      <c r="EY530" s="447">
        <f t="shared" si="396"/>
        <v>22.245100000000001</v>
      </c>
      <c r="EZ530" s="447">
        <f t="shared" si="388"/>
        <v>17.79608</v>
      </c>
      <c r="FA530" s="448">
        <f t="shared" si="397"/>
        <v>13.9031875</v>
      </c>
      <c r="FB530" s="449" t="str">
        <f t="shared" si="389"/>
        <v>BAIK</v>
      </c>
      <c r="FC530" s="195"/>
      <c r="FD530" s="453">
        <f t="shared" si="390"/>
        <v>17.8</v>
      </c>
      <c r="FE530" s="454">
        <f t="shared" si="391"/>
        <v>231.21387283236993</v>
      </c>
      <c r="FF530" s="725">
        <f t="shared" si="392"/>
        <v>7.698500000000001</v>
      </c>
      <c r="FG530" s="202" t="str">
        <f t="shared" si="373"/>
        <v>BAIK</v>
      </c>
    </row>
    <row r="531" spans="1:163">
      <c r="A531" s="347">
        <v>519</v>
      </c>
      <c r="B531" s="764" t="s">
        <v>2232</v>
      </c>
      <c r="C531" s="331" t="s">
        <v>2684</v>
      </c>
      <c r="D531" s="259" t="s">
        <v>2680</v>
      </c>
      <c r="E531" s="319" t="s">
        <v>2378</v>
      </c>
      <c r="F531" s="319" t="s">
        <v>2671</v>
      </c>
      <c r="G531" s="208" t="s">
        <v>206</v>
      </c>
      <c r="H531" s="214" t="s">
        <v>209</v>
      </c>
      <c r="I531" s="463" t="s">
        <v>2685</v>
      </c>
      <c r="J531" s="462" t="s">
        <v>2686</v>
      </c>
      <c r="K531" s="259" t="s">
        <v>341</v>
      </c>
      <c r="L531" s="259" t="s">
        <v>342</v>
      </c>
      <c r="M531" s="259">
        <v>50</v>
      </c>
      <c r="N531" s="259">
        <v>173314326</v>
      </c>
      <c r="O531" s="259">
        <v>2017</v>
      </c>
      <c r="P531" s="259" t="s">
        <v>316</v>
      </c>
      <c r="Q531" s="461">
        <v>0.80208333333333337</v>
      </c>
      <c r="R531" s="433">
        <v>44849</v>
      </c>
      <c r="S531" s="331" t="s">
        <v>318</v>
      </c>
      <c r="T531" s="331" t="s">
        <v>343</v>
      </c>
      <c r="U531" s="259">
        <v>2</v>
      </c>
      <c r="V531" s="259">
        <v>1</v>
      </c>
      <c r="W531" s="259">
        <v>3</v>
      </c>
      <c r="X531" s="259">
        <v>20000</v>
      </c>
      <c r="Y531" s="332">
        <v>408</v>
      </c>
      <c r="Z531" s="332">
        <v>408</v>
      </c>
      <c r="AA531" s="332">
        <v>411</v>
      </c>
      <c r="AB531" s="332">
        <v>234</v>
      </c>
      <c r="AC531" s="332">
        <v>236</v>
      </c>
      <c r="AD531" s="332">
        <v>236</v>
      </c>
      <c r="AE531" s="332">
        <v>4.4000000000000004</v>
      </c>
      <c r="AF531" s="332">
        <v>9.5</v>
      </c>
      <c r="AG531" s="332">
        <v>4.8</v>
      </c>
      <c r="AH531" s="332">
        <v>5.8</v>
      </c>
      <c r="AI531" s="332">
        <v>3.9</v>
      </c>
      <c r="AJ531" s="332">
        <v>13.9</v>
      </c>
      <c r="AK531" s="332">
        <v>4.5999999999999996</v>
      </c>
      <c r="AL531" s="332">
        <v>8.8000000000000007</v>
      </c>
      <c r="AM531" s="332"/>
      <c r="AN531" s="332"/>
      <c r="AO531" s="332"/>
      <c r="AP531" s="332"/>
      <c r="AQ531" s="332"/>
      <c r="AR531" s="332"/>
      <c r="AS531" s="332"/>
      <c r="AT531" s="332"/>
      <c r="AU531" s="332"/>
      <c r="AV531" s="332"/>
      <c r="AW531" s="332"/>
      <c r="AX531" s="332"/>
      <c r="AY531" s="332">
        <v>0.87</v>
      </c>
      <c r="AZ531" s="332">
        <v>0.86</v>
      </c>
      <c r="BA531" s="332">
        <v>0.85</v>
      </c>
      <c r="BB531" s="261">
        <v>404</v>
      </c>
      <c r="BC531" s="261">
        <v>406</v>
      </c>
      <c r="BD531" s="261">
        <v>403</v>
      </c>
      <c r="BE531" s="261">
        <v>232</v>
      </c>
      <c r="BF531" s="261">
        <v>233</v>
      </c>
      <c r="BG531" s="261">
        <v>234</v>
      </c>
      <c r="BH531" s="261">
        <v>1.1000000000000001</v>
      </c>
      <c r="BI531" s="261">
        <v>1.1000000000000001</v>
      </c>
      <c r="BJ531" s="261">
        <v>3.7</v>
      </c>
      <c r="BK531" s="261">
        <v>2.9</v>
      </c>
      <c r="BL531" s="261">
        <v>1</v>
      </c>
      <c r="BM531" s="261">
        <v>5.2</v>
      </c>
      <c r="BN531" s="261">
        <v>3.5</v>
      </c>
      <c r="BO531" s="261">
        <v>2.9</v>
      </c>
      <c r="BP531" s="261"/>
      <c r="BQ531" s="261"/>
      <c r="BR531" s="261"/>
      <c r="BS531" s="261"/>
      <c r="BT531" s="261"/>
      <c r="BU531" s="261"/>
      <c r="BV531" s="261"/>
      <c r="BW531" s="261"/>
      <c r="BX531" s="261"/>
      <c r="BY531" s="261"/>
      <c r="BZ531" s="261"/>
      <c r="CA531" s="261"/>
      <c r="CB531" s="261">
        <v>0.87</v>
      </c>
      <c r="CC531" s="261">
        <v>0.88</v>
      </c>
      <c r="CD531" s="261">
        <v>0.86</v>
      </c>
      <c r="CE531" s="333">
        <v>232</v>
      </c>
      <c r="CF531" s="333">
        <v>163000559975</v>
      </c>
      <c r="CG531" s="333">
        <v>233</v>
      </c>
      <c r="CH531" s="333">
        <v>163000559975</v>
      </c>
      <c r="CI531" s="333">
        <v>234</v>
      </c>
      <c r="CJ531" s="333">
        <v>163000559975</v>
      </c>
      <c r="CK531" s="333"/>
      <c r="CL531" s="333"/>
      <c r="CM531" s="333"/>
      <c r="CN531" s="333"/>
      <c r="CO531" s="333"/>
      <c r="CP531" s="333"/>
      <c r="CQ531" s="333"/>
      <c r="CR531" s="333"/>
      <c r="CS531" s="333"/>
      <c r="CT531" s="333"/>
      <c r="CU531" s="333"/>
      <c r="CV531" s="333"/>
      <c r="CW531" s="333"/>
      <c r="CX531" s="333"/>
      <c r="CY531" s="333"/>
      <c r="CZ531" s="333"/>
      <c r="DA531" s="333"/>
      <c r="DB531" s="374"/>
      <c r="DC531" s="170"/>
      <c r="DD531" s="179">
        <f t="shared" si="375"/>
        <v>70.664386562460251</v>
      </c>
      <c r="DE531" s="179">
        <f t="shared" si="376"/>
        <v>6.2266160000000008</v>
      </c>
      <c r="DF531" s="179">
        <f t="shared" si="377"/>
        <v>13.443830000000002</v>
      </c>
      <c r="DG531" s="179">
        <f t="shared" si="378"/>
        <v>6.7926719999999996</v>
      </c>
      <c r="DH531" s="180">
        <f t="shared" si="379"/>
        <v>9.5</v>
      </c>
      <c r="DI531" s="181">
        <f t="shared" si="356"/>
        <v>232</v>
      </c>
      <c r="DJ531" s="182">
        <f t="shared" si="393"/>
        <v>1</v>
      </c>
      <c r="DK531" s="182">
        <f t="shared" si="394"/>
        <v>0</v>
      </c>
      <c r="DL531" s="182">
        <f t="shared" si="357"/>
        <v>0</v>
      </c>
      <c r="DM531" s="182">
        <f t="shared" si="358"/>
        <v>0</v>
      </c>
      <c r="DN531" s="182">
        <f t="shared" si="359"/>
        <v>0</v>
      </c>
      <c r="DO531" s="182">
        <f t="shared" si="380"/>
        <v>1</v>
      </c>
      <c r="DP531" s="182">
        <f t="shared" si="381"/>
        <v>0</v>
      </c>
      <c r="DQ531" s="25">
        <f t="shared" si="382"/>
        <v>0</v>
      </c>
      <c r="DR531" s="169"/>
      <c r="DS531" s="166" t="str">
        <f t="shared" si="360"/>
        <v>A</v>
      </c>
      <c r="DT531" s="166" t="str">
        <f t="shared" si="361"/>
        <v>B</v>
      </c>
      <c r="DU531" s="167">
        <f t="shared" si="362"/>
        <v>2</v>
      </c>
      <c r="DV531" s="153" t="str">
        <f>VLOOKUP(M531,'Data Master kondisi'!$O$3:$P$11,2,FALSE)</f>
        <v>Z</v>
      </c>
      <c r="DW531" s="153">
        <f>LOOKUP(DV531,{"X","X","X","Y","Y","Y","Z","Z","Z"},{6,6,6,4,4,4,2,2,2})</f>
        <v>2</v>
      </c>
      <c r="DX531" s="153">
        <f t="shared" si="383"/>
        <v>1</v>
      </c>
      <c r="DY531" s="153">
        <f t="shared" si="363"/>
        <v>5</v>
      </c>
      <c r="DZ531" s="153" t="str">
        <f>VLOOKUP(G531,'Data Master class'!$A$5:$D$12,3,FALSE)</f>
        <v>B</v>
      </c>
      <c r="EA531" s="160" t="str">
        <f t="shared" si="364"/>
        <v>BAIK</v>
      </c>
      <c r="EB531" s="156"/>
      <c r="EC531" s="153">
        <f>VLOOKUP(G531,'Data Master class'!$A$5:$D$12,2,FALSE)</f>
        <v>3</v>
      </c>
      <c r="ED531" s="153" t="str">
        <f>VLOOKUP(H531,'Data Master class'!$E$5:$G$6,3,FALSE)</f>
        <v>Y</v>
      </c>
      <c r="EE531" s="153">
        <f>VLOOKUP(H531,'Data Master class'!$E$5:$G$6,2,FALSE)</f>
        <v>1</v>
      </c>
      <c r="EF531" s="153">
        <f t="shared" si="365"/>
        <v>4</v>
      </c>
      <c r="EG531" s="153" t="str">
        <f t="shared" si="366"/>
        <v>CLASS 3</v>
      </c>
      <c r="EH531" s="153">
        <f t="shared" si="367"/>
        <v>9</v>
      </c>
      <c r="EI531" s="171"/>
      <c r="EJ531" s="441">
        <f t="shared" si="384"/>
        <v>0.29411764705882348</v>
      </c>
      <c r="EK531" s="441">
        <f t="shared" si="385"/>
        <v>0.52406417112299464</v>
      </c>
      <c r="EL531" s="441">
        <f t="shared" si="386"/>
        <v>0.22994652406417115</v>
      </c>
      <c r="EM531" s="442">
        <f t="shared" si="368"/>
        <v>0.34937611408199643</v>
      </c>
      <c r="EN531" s="443" t="str">
        <f t="shared" si="369"/>
        <v>BURUK</v>
      </c>
      <c r="EO531" s="195"/>
      <c r="EP531" s="196" t="e">
        <f>'2. SUHU &amp; FISIK TRAFO'!CY531</f>
        <v>#NAME?</v>
      </c>
      <c r="EQ531" s="168" t="e">
        <f t="shared" si="374"/>
        <v>#NAME?</v>
      </c>
      <c r="ER531" s="189" t="e">
        <f t="shared" si="370"/>
        <v>#NAME?</v>
      </c>
      <c r="ES531" s="195"/>
      <c r="ET531" s="447">
        <f t="shared" si="395"/>
        <v>4.4044000000000008</v>
      </c>
      <c r="EU531" s="447">
        <f t="shared" si="371"/>
        <v>3.5235200000000009</v>
      </c>
      <c r="EV531" s="448">
        <f t="shared" si="387"/>
        <v>8.8088000000000015</v>
      </c>
      <c r="EW531" s="449" t="str">
        <f t="shared" si="372"/>
        <v>BAIK</v>
      </c>
      <c r="EX531" s="721"/>
      <c r="EY531" s="447">
        <f t="shared" si="396"/>
        <v>1.3773000000000002</v>
      </c>
      <c r="EZ531" s="447">
        <f t="shared" si="388"/>
        <v>1.1018400000000002</v>
      </c>
      <c r="FA531" s="448">
        <f t="shared" si="397"/>
        <v>2.7546000000000004</v>
      </c>
      <c r="FB531" s="449" t="str">
        <f t="shared" si="389"/>
        <v>BAIK</v>
      </c>
      <c r="FC531" s="195"/>
      <c r="FD531" s="453">
        <f t="shared" si="390"/>
        <v>5.8</v>
      </c>
      <c r="FE531" s="454">
        <f t="shared" si="391"/>
        <v>72.25433526011561</v>
      </c>
      <c r="FF531" s="725">
        <f t="shared" si="392"/>
        <v>8.0271999999999988</v>
      </c>
      <c r="FG531" s="202" t="str">
        <f t="shared" si="373"/>
        <v>BAIK</v>
      </c>
    </row>
    <row r="532" spans="1:163">
      <c r="A532" s="347">
        <v>520</v>
      </c>
      <c r="B532" s="764" t="s">
        <v>2232</v>
      </c>
      <c r="C532" s="331" t="s">
        <v>2687</v>
      </c>
      <c r="D532" s="259" t="s">
        <v>2680</v>
      </c>
      <c r="E532" s="319" t="s">
        <v>2378</v>
      </c>
      <c r="F532" s="319" t="s">
        <v>2671</v>
      </c>
      <c r="G532" s="208" t="s">
        <v>206</v>
      </c>
      <c r="H532" s="214" t="s">
        <v>208</v>
      </c>
      <c r="I532" s="463" t="s">
        <v>2688</v>
      </c>
      <c r="J532" s="462" t="s">
        <v>2689</v>
      </c>
      <c r="K532" s="259" t="s">
        <v>341</v>
      </c>
      <c r="L532" s="259" t="s">
        <v>342</v>
      </c>
      <c r="M532" s="259">
        <v>100</v>
      </c>
      <c r="N532" s="259" t="s">
        <v>1409</v>
      </c>
      <c r="O532" s="259">
        <v>2019</v>
      </c>
      <c r="P532" s="259" t="s">
        <v>316</v>
      </c>
      <c r="Q532" s="461">
        <v>0.74930555555555556</v>
      </c>
      <c r="R532" s="433">
        <v>44851</v>
      </c>
      <c r="S532" s="331" t="s">
        <v>318</v>
      </c>
      <c r="T532" s="331" t="s">
        <v>343</v>
      </c>
      <c r="U532" s="259">
        <v>4</v>
      </c>
      <c r="V532" s="259">
        <v>1</v>
      </c>
      <c r="W532" s="259">
        <v>3</v>
      </c>
      <c r="X532" s="259">
        <v>20000</v>
      </c>
      <c r="Y532" s="332">
        <v>407</v>
      </c>
      <c r="Z532" s="332">
        <v>404</v>
      </c>
      <c r="AA532" s="332">
        <v>406</v>
      </c>
      <c r="AB532" s="332">
        <v>234</v>
      </c>
      <c r="AC532" s="332">
        <v>235</v>
      </c>
      <c r="AD532" s="332">
        <v>233</v>
      </c>
      <c r="AE532" s="332">
        <v>0</v>
      </c>
      <c r="AF532" s="332">
        <v>0</v>
      </c>
      <c r="AG532" s="332">
        <v>0</v>
      </c>
      <c r="AH532" s="332">
        <v>0</v>
      </c>
      <c r="AI532" s="332">
        <v>0</v>
      </c>
      <c r="AJ532" s="332">
        <v>0</v>
      </c>
      <c r="AK532" s="332">
        <v>0</v>
      </c>
      <c r="AL532" s="332">
        <v>0</v>
      </c>
      <c r="AM532" s="332"/>
      <c r="AN532" s="332"/>
      <c r="AO532" s="332"/>
      <c r="AP532" s="332"/>
      <c r="AQ532" s="332"/>
      <c r="AR532" s="332"/>
      <c r="AS532" s="332"/>
      <c r="AT532" s="332"/>
      <c r="AU532" s="332"/>
      <c r="AV532" s="332"/>
      <c r="AW532" s="332"/>
      <c r="AX532" s="332"/>
      <c r="AY532" s="332">
        <v>0.85</v>
      </c>
      <c r="AZ532" s="332">
        <v>0.87</v>
      </c>
      <c r="BA532" s="332">
        <v>0.85</v>
      </c>
      <c r="BB532" s="261">
        <v>406</v>
      </c>
      <c r="BC532" s="261">
        <v>404</v>
      </c>
      <c r="BD532" s="261">
        <v>402</v>
      </c>
      <c r="BE532" s="261">
        <v>234</v>
      </c>
      <c r="BF532" s="261">
        <v>234</v>
      </c>
      <c r="BG532" s="261">
        <v>232</v>
      </c>
      <c r="BH532" s="261">
        <v>0</v>
      </c>
      <c r="BI532" s="261">
        <v>0</v>
      </c>
      <c r="BJ532" s="261">
        <v>0</v>
      </c>
      <c r="BK532" s="261">
        <v>0</v>
      </c>
      <c r="BL532" s="261">
        <v>0</v>
      </c>
      <c r="BM532" s="261">
        <v>0</v>
      </c>
      <c r="BN532" s="261">
        <v>0</v>
      </c>
      <c r="BO532" s="261">
        <v>0</v>
      </c>
      <c r="BP532" s="261"/>
      <c r="BQ532" s="261"/>
      <c r="BR532" s="261"/>
      <c r="BS532" s="261"/>
      <c r="BT532" s="261"/>
      <c r="BU532" s="261"/>
      <c r="BV532" s="261"/>
      <c r="BW532" s="261"/>
      <c r="BX532" s="261"/>
      <c r="BY532" s="261"/>
      <c r="BZ532" s="261"/>
      <c r="CA532" s="261"/>
      <c r="CB532" s="261">
        <v>0.87</v>
      </c>
      <c r="CC532" s="261">
        <v>0.88</v>
      </c>
      <c r="CD532" s="261">
        <v>0.86</v>
      </c>
      <c r="CE532" s="333"/>
      <c r="CF532" s="333"/>
      <c r="CG532" s="333"/>
      <c r="CH532" s="333"/>
      <c r="CI532" s="333"/>
      <c r="CJ532" s="333"/>
      <c r="CK532" s="333"/>
      <c r="CL532" s="333"/>
      <c r="CM532" s="333"/>
      <c r="CN532" s="333"/>
      <c r="CO532" s="333"/>
      <c r="CP532" s="333"/>
      <c r="CQ532" s="333"/>
      <c r="CR532" s="333"/>
      <c r="CS532" s="333"/>
      <c r="CT532" s="333"/>
      <c r="CU532" s="333"/>
      <c r="CV532" s="333"/>
      <c r="CW532" s="333"/>
      <c r="CX532" s="333"/>
      <c r="CY532" s="333"/>
      <c r="CZ532" s="333"/>
      <c r="DA532" s="333"/>
      <c r="DB532" s="374"/>
      <c r="DC532" s="154"/>
      <c r="DD532" s="179">
        <f t="shared" si="375"/>
        <v>142.49006131822304</v>
      </c>
      <c r="DE532" s="179">
        <f t="shared" si="376"/>
        <v>0</v>
      </c>
      <c r="DF532" s="179">
        <f t="shared" si="377"/>
        <v>0</v>
      </c>
      <c r="DG532" s="179">
        <f t="shared" si="378"/>
        <v>0</v>
      </c>
      <c r="DH532" s="180">
        <f t="shared" si="379"/>
        <v>0</v>
      </c>
      <c r="DI532" s="181">
        <f t="shared" ref="DI532:DI595" si="398">MIN(CE532,CG532,CI532,CK532,CM532,CO532,CQ532,CS532,CU532,CW532,CY532,DA532)</f>
        <v>0</v>
      </c>
      <c r="DJ532" s="182">
        <f t="shared" si="393"/>
        <v>1</v>
      </c>
      <c r="DK532" s="182">
        <f t="shared" si="394"/>
        <v>0</v>
      </c>
      <c r="DL532" s="182">
        <f t="shared" ref="DL532:DL595" si="399">IF(AND(EV532&gt;50,EV532&lt;=80),1,0)</f>
        <v>0</v>
      </c>
      <c r="DM532" s="182">
        <f t="shared" ref="DM532:DM595" si="400">IF(AND(EV532&gt;80,EV532&lt;=100),1,0)</f>
        <v>0</v>
      </c>
      <c r="DN532" s="182">
        <f t="shared" ref="DN532:DN595" si="401">IF(AND(EV532&gt;=100),1,0)</f>
        <v>0</v>
      </c>
      <c r="DO532" s="182">
        <f t="shared" si="380"/>
        <v>1</v>
      </c>
      <c r="DP532" s="182">
        <f t="shared" si="381"/>
        <v>0</v>
      </c>
      <c r="DQ532" s="25">
        <f t="shared" si="382"/>
        <v>0</v>
      </c>
      <c r="DR532" s="169"/>
      <c r="DS532" s="166" t="str">
        <f t="shared" ref="DS532:DS595" si="402">IF(EV532&lt;60,"A",IF(AND(EV532&gt;=60,EV532&lt;=80),"B",IF(AND(EV532&gt;80),"C",0)))</f>
        <v>A</v>
      </c>
      <c r="DT532" s="166" t="e">
        <f t="shared" ref="DT532:DT595" si="403">IF(EM532&lt;19%,"A",IF(AND(EM532&gt;=19%,EM532&lt;=40%),"B",IF(AND(EM532&gt;40%),"C",0)))</f>
        <v>#DIV/0!</v>
      </c>
      <c r="DU532" s="167" t="e">
        <f t="shared" ref="DU532:DU595" si="404">IF(AND(DS532="A",DT532="A"),1,IF(AND(DS532="A",DT532="B"),2,IF(AND(DS532="A",DT532="C"),3,IF(AND(DS532="B",DT532="A"),4,IF(AND(DS532="B",DT532="B"),5,IF(AND(DS532="B",DT532="C"),6,IF(AND(DS532="C",DT532="A"),7,IF(AND(DS532="C",DT532="B"),8,IF(AND(DS532="C",DT532="C"),9,0)))))))))</f>
        <v>#DIV/0!</v>
      </c>
      <c r="DV532" s="153" t="str">
        <f>VLOOKUP(M532,'Data Master kondisi'!$O$3:$P$11,2,FALSE)</f>
        <v>Z</v>
      </c>
      <c r="DW532" s="153">
        <f>LOOKUP(DV532,{"X","X","X","Y","Y","Y","Z","Z","Z"},{6,6,6,4,4,4,2,2,2})</f>
        <v>2</v>
      </c>
      <c r="DX532" s="153">
        <f t="shared" si="383"/>
        <v>1</v>
      </c>
      <c r="DY532" s="153" t="e">
        <f t="shared" ref="DY532:DY595" si="405">SUM(DU532,DW532,DX532)</f>
        <v>#DIV/0!</v>
      </c>
      <c r="DZ532" s="153" t="str">
        <f>VLOOKUP(G532,'Data Master class'!$A$5:$D$12,3,FALSE)</f>
        <v>B</v>
      </c>
      <c r="EA532" s="160" t="e">
        <f t="shared" ref="EA532:EA595" si="406">IF(AND(DY532&lt;=14,DY532&gt;=12),"BURUK",IF(AND(DY532&lt;=11,DY532&gt;=9),"KURANG",IF(AND(DY532&lt;=8,DY532&gt;=6),"CUKUP",IF(AND(DY532&lt;=5,DY532&gt;=4),"BAIK",0))))</f>
        <v>#DIV/0!</v>
      </c>
      <c r="EB532" s="156"/>
      <c r="EC532" s="153">
        <f>VLOOKUP(G532,'Data Master class'!$A$5:$D$12,2,FALSE)</f>
        <v>3</v>
      </c>
      <c r="ED532" s="153" t="str">
        <f>VLOOKUP(H532,'Data Master class'!$E$5:$G$6,3,FALSE)</f>
        <v>X</v>
      </c>
      <c r="EE532" s="153">
        <f>VLOOKUP(H532,'Data Master class'!$E$5:$G$6,2,FALSE)</f>
        <v>2</v>
      </c>
      <c r="EF532" s="153">
        <f t="shared" ref="EF532:EF595" si="407">EC532+EE532</f>
        <v>5</v>
      </c>
      <c r="EG532" s="153" t="str">
        <f t="shared" ref="EG532:EG595" si="408">IF(AND(EF532&lt;=12,EF532&gt;=9),"CLASS 1",IF(AND(EF532&lt;=8,EF532&gt;=6),"CLASS 2",IF(AND(EF532&lt;=5,EF532&gt;=4),"CLASS 3",0)))</f>
        <v>CLASS 3</v>
      </c>
      <c r="EH532" s="153" t="e">
        <f t="shared" ref="EH532:EH595" si="409">SUM(DY532,EF532)</f>
        <v>#DIV/0!</v>
      </c>
      <c r="EI532" s="171"/>
      <c r="EJ532" s="441" t="e">
        <f t="shared" si="384"/>
        <v>#DIV/0!</v>
      </c>
      <c r="EK532" s="441" t="e">
        <f t="shared" si="385"/>
        <v>#DIV/0!</v>
      </c>
      <c r="EL532" s="441" t="e">
        <f t="shared" si="386"/>
        <v>#DIV/0!</v>
      </c>
      <c r="EM532" s="442" t="e">
        <f t="shared" ref="EM532:EM595" si="410">((EJ532+EK532+EL532)/3)</f>
        <v>#DIV/0!</v>
      </c>
      <c r="EN532" s="443" t="e">
        <f t="shared" ref="EN532:EN595" si="411">IF(AND(EM532&lt;10%),"BAIK",IF(AND(EM532&gt;=10%,EM532&lt;=20%),"CUKUP",IF(AND(EM532&gt;20%,EM532&lt;=30%),"KURANG",IF(AND(EM532&gt;30%),"BURUK",0))))</f>
        <v>#DIV/0!</v>
      </c>
      <c r="EO532" s="195"/>
      <c r="EP532" s="196" t="e">
        <f>'2. SUHU &amp; FISIK TRAFO'!CY532</f>
        <v>#NAME?</v>
      </c>
      <c r="EQ532" s="168" t="e">
        <f t="shared" si="374"/>
        <v>#NAME?</v>
      </c>
      <c r="ER532" s="189" t="e">
        <f t="shared" ref="ER532:ER595" si="412">IF(AND(EQ532&gt;0,EQ532&lt;60),"BAIK",IF(AND(EQ532&gt;=60,EQ532&lt;80),"CUKUP",IF(AND(EQ532&gt;=80,EQ532&lt;100),"KURANG",IF(AND(EQ532&gt;=100),"BURUK",0))))</f>
        <v>#NAME?</v>
      </c>
      <c r="ES532" s="195"/>
      <c r="ET532" s="447">
        <f t="shared" si="395"/>
        <v>0</v>
      </c>
      <c r="EU532" s="447">
        <f t="shared" ref="EU532:EU595" si="413">ET532*0.8</f>
        <v>0</v>
      </c>
      <c r="EV532" s="448">
        <f t="shared" si="387"/>
        <v>0</v>
      </c>
      <c r="EW532" s="449">
        <f t="shared" ref="EW532:EW595" si="414">IF(AND(EV532&gt;0,EV532&lt;60),"BAIK",IF(AND(EV532&gt;=60,EV532&lt;80),"CUKUP",IF(AND(EV532&gt;=80,EV532&lt;100),"KURANG",IF(AND(EV532&gt;=100),"BURUK",0))))</f>
        <v>0</v>
      </c>
      <c r="EX532" s="721"/>
      <c r="EY532" s="447">
        <f t="shared" si="396"/>
        <v>0</v>
      </c>
      <c r="EZ532" s="447">
        <f t="shared" si="388"/>
        <v>0</v>
      </c>
      <c r="FA532" s="448">
        <f t="shared" si="397"/>
        <v>0</v>
      </c>
      <c r="FB532" s="449">
        <f t="shared" si="389"/>
        <v>0</v>
      </c>
      <c r="FC532" s="195"/>
      <c r="FD532" s="453">
        <f t="shared" si="390"/>
        <v>0</v>
      </c>
      <c r="FE532" s="454">
        <f t="shared" si="391"/>
        <v>144.50867052023122</v>
      </c>
      <c r="FF532" s="725">
        <f t="shared" si="392"/>
        <v>0</v>
      </c>
      <c r="FG532" s="202">
        <f t="shared" ref="FG532:FG595" si="415">IF(AND(FF532&gt;0,FF532&lt;10),"BAIK",IF(AND(FF532&gt;=10,FF532&lt;15),"CUKUP",IF(AND(FF532&gt;=15,FF532&lt;20),"KURANG",IF(AND(FF532&gt;=20),"BURUK",0))))</f>
        <v>0</v>
      </c>
    </row>
    <row r="533" spans="1:163">
      <c r="A533" s="347">
        <v>521</v>
      </c>
      <c r="B533" s="764" t="s">
        <v>2232</v>
      </c>
      <c r="C533" s="331" t="s">
        <v>2690</v>
      </c>
      <c r="D533" s="259" t="s">
        <v>2691</v>
      </c>
      <c r="E533" s="319" t="s">
        <v>2378</v>
      </c>
      <c r="F533" s="319" t="s">
        <v>2437</v>
      </c>
      <c r="G533" s="208" t="s">
        <v>206</v>
      </c>
      <c r="H533" s="214" t="s">
        <v>209</v>
      </c>
      <c r="I533" s="463" t="s">
        <v>2692</v>
      </c>
      <c r="J533" s="462" t="s">
        <v>2693</v>
      </c>
      <c r="K533" s="259" t="s">
        <v>341</v>
      </c>
      <c r="L533" s="259" t="s">
        <v>342</v>
      </c>
      <c r="M533" s="259">
        <v>100</v>
      </c>
      <c r="N533" s="259">
        <v>194304455</v>
      </c>
      <c r="O533" s="259">
        <v>2019</v>
      </c>
      <c r="P533" s="259" t="s">
        <v>316</v>
      </c>
      <c r="Q533" s="461">
        <v>0.75277777777777777</v>
      </c>
      <c r="R533" s="433">
        <v>44849</v>
      </c>
      <c r="S533" s="331" t="s">
        <v>318</v>
      </c>
      <c r="T533" s="331" t="s">
        <v>343</v>
      </c>
      <c r="U533" s="259">
        <v>2</v>
      </c>
      <c r="V533" s="259">
        <v>2</v>
      </c>
      <c r="W533" s="259">
        <v>3</v>
      </c>
      <c r="X533" s="259">
        <v>20000</v>
      </c>
      <c r="Y533" s="332">
        <v>412</v>
      </c>
      <c r="Z533" s="332">
        <v>411</v>
      </c>
      <c r="AA533" s="332">
        <v>409</v>
      </c>
      <c r="AB533" s="332">
        <v>237</v>
      </c>
      <c r="AC533" s="332">
        <v>236</v>
      </c>
      <c r="AD533" s="332">
        <v>236</v>
      </c>
      <c r="AE533" s="332">
        <v>3.7</v>
      </c>
      <c r="AF533" s="332">
        <v>12.4</v>
      </c>
      <c r="AG533" s="332">
        <v>3</v>
      </c>
      <c r="AH533" s="332">
        <v>9</v>
      </c>
      <c r="AI533" s="332">
        <v>3.8</v>
      </c>
      <c r="AJ533" s="332">
        <v>10.6</v>
      </c>
      <c r="AK533" s="332">
        <v>2.4</v>
      </c>
      <c r="AL533" s="332">
        <v>8.5</v>
      </c>
      <c r="AM533" s="332">
        <v>0</v>
      </c>
      <c r="AN533" s="332">
        <v>0</v>
      </c>
      <c r="AO533" s="332">
        <v>0.5</v>
      </c>
      <c r="AP533" s="332">
        <v>0.5</v>
      </c>
      <c r="AQ533" s="332"/>
      <c r="AR533" s="332"/>
      <c r="AS533" s="332"/>
      <c r="AT533" s="332"/>
      <c r="AU533" s="332"/>
      <c r="AV533" s="332"/>
      <c r="AW533" s="332"/>
      <c r="AX533" s="332"/>
      <c r="AY533" s="332">
        <v>0.87</v>
      </c>
      <c r="AZ533" s="332">
        <v>0.86</v>
      </c>
      <c r="BA533" s="332">
        <v>0.85</v>
      </c>
      <c r="BB533" s="261">
        <v>401</v>
      </c>
      <c r="BC533" s="261">
        <v>408</v>
      </c>
      <c r="BD533" s="261">
        <v>408</v>
      </c>
      <c r="BE533" s="261">
        <v>236</v>
      </c>
      <c r="BF533" s="261">
        <v>235</v>
      </c>
      <c r="BG533" s="261">
        <v>234</v>
      </c>
      <c r="BH533" s="261">
        <v>2.9</v>
      </c>
      <c r="BI533" s="261">
        <v>9</v>
      </c>
      <c r="BJ533" s="261">
        <v>4.7</v>
      </c>
      <c r="BK533" s="261">
        <v>5.9</v>
      </c>
      <c r="BL533" s="261">
        <v>1.6</v>
      </c>
      <c r="BM533" s="261">
        <v>7.3</v>
      </c>
      <c r="BN533" s="261">
        <v>1.5</v>
      </c>
      <c r="BO533" s="261">
        <v>6.5</v>
      </c>
      <c r="BP533" s="261">
        <v>1.3</v>
      </c>
      <c r="BQ533" s="261">
        <v>1.5</v>
      </c>
      <c r="BR533" s="261">
        <v>3.1</v>
      </c>
      <c r="BS533" s="261">
        <v>2.2000000000000002</v>
      </c>
      <c r="BT533" s="261"/>
      <c r="BU533" s="261"/>
      <c r="BV533" s="261"/>
      <c r="BW533" s="261"/>
      <c r="BX533" s="261"/>
      <c r="BY533" s="261"/>
      <c r="BZ533" s="261"/>
      <c r="CA533" s="261"/>
      <c r="CB533" s="261">
        <v>0.87</v>
      </c>
      <c r="CC533" s="261">
        <v>0.85</v>
      </c>
      <c r="CD533" s="261">
        <v>0.86</v>
      </c>
      <c r="CE533" s="333"/>
      <c r="CF533" s="333"/>
      <c r="CG533" s="333"/>
      <c r="CH533" s="333"/>
      <c r="CI533" s="333"/>
      <c r="CJ533" s="333"/>
      <c r="CK533" s="333"/>
      <c r="CL533" s="333"/>
      <c r="CM533" s="333"/>
      <c r="CN533" s="333"/>
      <c r="CO533" s="333"/>
      <c r="CP533" s="333"/>
      <c r="CQ533" s="333"/>
      <c r="CR533" s="333"/>
      <c r="CS533" s="333"/>
      <c r="CT533" s="333"/>
      <c r="CU533" s="333"/>
      <c r="CV533" s="333"/>
      <c r="CW533" s="333"/>
      <c r="CX533" s="333"/>
      <c r="CY533" s="333"/>
      <c r="CZ533" s="333"/>
      <c r="DA533" s="333"/>
      <c r="DB533" s="374"/>
      <c r="DC533" s="154"/>
      <c r="DD533" s="179">
        <f t="shared" si="375"/>
        <v>140.75519855866676</v>
      </c>
      <c r="DE533" s="179">
        <f t="shared" si="376"/>
        <v>2.6286773333333335</v>
      </c>
      <c r="DF533" s="179">
        <f t="shared" si="377"/>
        <v>8.8096213333333342</v>
      </c>
      <c r="DG533" s="179">
        <f t="shared" si="378"/>
        <v>2.1313600000000004</v>
      </c>
      <c r="DH533" s="180">
        <f t="shared" si="379"/>
        <v>12.4</v>
      </c>
      <c r="DI533" s="181">
        <f t="shared" si="398"/>
        <v>0</v>
      </c>
      <c r="DJ533" s="182">
        <f t="shared" si="393"/>
        <v>1</v>
      </c>
      <c r="DK533" s="182">
        <f t="shared" si="394"/>
        <v>0</v>
      </c>
      <c r="DL533" s="182">
        <f t="shared" si="399"/>
        <v>0</v>
      </c>
      <c r="DM533" s="182">
        <f t="shared" si="400"/>
        <v>0</v>
      </c>
      <c r="DN533" s="182">
        <f t="shared" si="401"/>
        <v>0</v>
      </c>
      <c r="DO533" s="182">
        <f t="shared" si="380"/>
        <v>1</v>
      </c>
      <c r="DP533" s="182">
        <f t="shared" si="381"/>
        <v>0</v>
      </c>
      <c r="DQ533" s="25">
        <f t="shared" si="382"/>
        <v>0</v>
      </c>
      <c r="DR533" s="169"/>
      <c r="DS533" s="166" t="str">
        <f t="shared" si="402"/>
        <v>A</v>
      </c>
      <c r="DT533" s="166" t="str">
        <f t="shared" si="403"/>
        <v>C</v>
      </c>
      <c r="DU533" s="167">
        <f t="shared" si="404"/>
        <v>3</v>
      </c>
      <c r="DV533" s="153" t="str">
        <f>VLOOKUP(M533,'Data Master kondisi'!$O$3:$P$11,2,FALSE)</f>
        <v>Z</v>
      </c>
      <c r="DW533" s="153">
        <f>LOOKUP(DV533,{"X","X","X","Y","Y","Y","Z","Z","Z"},{6,6,6,4,4,4,2,2,2})</f>
        <v>2</v>
      </c>
      <c r="DX533" s="153">
        <f t="shared" si="383"/>
        <v>1</v>
      </c>
      <c r="DY533" s="153">
        <f t="shared" si="405"/>
        <v>6</v>
      </c>
      <c r="DZ533" s="153" t="str">
        <f>VLOOKUP(G533,'Data Master class'!$A$5:$D$12,3,FALSE)</f>
        <v>B</v>
      </c>
      <c r="EA533" s="160" t="str">
        <f t="shared" si="406"/>
        <v>CUKUP</v>
      </c>
      <c r="EB533" s="156"/>
      <c r="EC533" s="153">
        <f>VLOOKUP(G533,'Data Master class'!$A$5:$D$12,2,FALSE)</f>
        <v>3</v>
      </c>
      <c r="ED533" s="153" t="str">
        <f>VLOOKUP(H533,'Data Master class'!$E$5:$G$6,3,FALSE)</f>
        <v>Y</v>
      </c>
      <c r="EE533" s="153">
        <f>VLOOKUP(H533,'Data Master class'!$E$5:$G$6,2,FALSE)</f>
        <v>1</v>
      </c>
      <c r="EF533" s="153">
        <f t="shared" si="407"/>
        <v>4</v>
      </c>
      <c r="EG533" s="153" t="str">
        <f t="shared" si="408"/>
        <v>CLASS 3</v>
      </c>
      <c r="EH533" s="153">
        <f t="shared" si="409"/>
        <v>10</v>
      </c>
      <c r="EI533" s="171"/>
      <c r="EJ533" s="441">
        <f t="shared" si="384"/>
        <v>0.41884816753926701</v>
      </c>
      <c r="EK533" s="441">
        <f t="shared" si="385"/>
        <v>0.94764397905759157</v>
      </c>
      <c r="EL533" s="441">
        <f t="shared" si="386"/>
        <v>0.52879581151832467</v>
      </c>
      <c r="EM533" s="442">
        <f t="shared" si="410"/>
        <v>0.63176265270506116</v>
      </c>
      <c r="EN533" s="443" t="str">
        <f t="shared" si="411"/>
        <v>BURUK</v>
      </c>
      <c r="EO533" s="195"/>
      <c r="EP533" s="196" t="e">
        <f>'2. SUHU &amp; FISIK TRAFO'!CY533</f>
        <v>#NAME?</v>
      </c>
      <c r="EQ533" s="168" t="e">
        <f t="shared" ref="EQ533:EQ596" si="416">DH533/EP533*100</f>
        <v>#NAME?</v>
      </c>
      <c r="ER533" s="189" t="e">
        <f t="shared" si="412"/>
        <v>#NAME?</v>
      </c>
      <c r="ES533" s="195"/>
      <c r="ET533" s="447">
        <f t="shared" si="395"/>
        <v>4.5113000000000003</v>
      </c>
      <c r="EU533" s="447">
        <f t="shared" si="413"/>
        <v>3.6090400000000002</v>
      </c>
      <c r="EV533" s="448">
        <f t="shared" si="387"/>
        <v>4.5113000000000003</v>
      </c>
      <c r="EW533" s="449" t="str">
        <f t="shared" si="414"/>
        <v>BAIK</v>
      </c>
      <c r="EX533" s="721"/>
      <c r="EY533" s="447">
        <f t="shared" si="396"/>
        <v>3.8992</v>
      </c>
      <c r="EZ533" s="447">
        <f t="shared" si="388"/>
        <v>3.1193600000000004</v>
      </c>
      <c r="FA533" s="448">
        <f t="shared" si="397"/>
        <v>3.8992</v>
      </c>
      <c r="FB533" s="449" t="str">
        <f t="shared" si="389"/>
        <v>BAIK</v>
      </c>
      <c r="FC533" s="195"/>
      <c r="FD533" s="453">
        <f t="shared" si="390"/>
        <v>9</v>
      </c>
      <c r="FE533" s="454">
        <f t="shared" si="391"/>
        <v>144.50867052023122</v>
      </c>
      <c r="FF533" s="725">
        <f t="shared" si="392"/>
        <v>6.2279999999999998</v>
      </c>
      <c r="FG533" s="202" t="str">
        <f t="shared" si="415"/>
        <v>BAIK</v>
      </c>
    </row>
    <row r="534" spans="1:163">
      <c r="A534" s="347">
        <v>522</v>
      </c>
      <c r="B534" s="764" t="s">
        <v>2232</v>
      </c>
      <c r="C534" s="331" t="s">
        <v>2694</v>
      </c>
      <c r="D534" s="259" t="s">
        <v>2695</v>
      </c>
      <c r="E534" s="319" t="s">
        <v>2378</v>
      </c>
      <c r="F534" s="319" t="s">
        <v>2696</v>
      </c>
      <c r="G534" s="208" t="s">
        <v>206</v>
      </c>
      <c r="H534" s="214" t="s">
        <v>209</v>
      </c>
      <c r="I534" s="463" t="s">
        <v>2697</v>
      </c>
      <c r="J534" s="462" t="s">
        <v>2698</v>
      </c>
      <c r="K534" s="259" t="s">
        <v>341</v>
      </c>
      <c r="L534" s="259" t="s">
        <v>342</v>
      </c>
      <c r="M534" s="259">
        <v>100</v>
      </c>
      <c r="N534" s="259">
        <v>194304452</v>
      </c>
      <c r="O534" s="259">
        <v>2019</v>
      </c>
      <c r="P534" s="259" t="s">
        <v>316</v>
      </c>
      <c r="Q534" s="461">
        <v>0.76666666666666661</v>
      </c>
      <c r="R534" s="433">
        <v>44849</v>
      </c>
      <c r="S534" s="331" t="s">
        <v>318</v>
      </c>
      <c r="T534" s="331" t="s">
        <v>343</v>
      </c>
      <c r="U534" s="259">
        <v>2</v>
      </c>
      <c r="V534" s="259">
        <v>2</v>
      </c>
      <c r="W534" s="259">
        <v>3</v>
      </c>
      <c r="X534" s="259">
        <v>20000</v>
      </c>
      <c r="Y534" s="332">
        <v>409</v>
      </c>
      <c r="Z534" s="332">
        <v>407</v>
      </c>
      <c r="AA534" s="332">
        <v>406</v>
      </c>
      <c r="AB534" s="332">
        <v>235</v>
      </c>
      <c r="AC534" s="332">
        <v>235</v>
      </c>
      <c r="AD534" s="332">
        <v>234</v>
      </c>
      <c r="AE534" s="332">
        <v>36</v>
      </c>
      <c r="AF534" s="332">
        <v>26.4</v>
      </c>
      <c r="AG534" s="332">
        <v>30</v>
      </c>
      <c r="AH534" s="332">
        <v>18.100000000000001</v>
      </c>
      <c r="AI534" s="332">
        <v>6.2</v>
      </c>
      <c r="AJ534" s="332">
        <v>0</v>
      </c>
      <c r="AK534" s="332">
        <v>0</v>
      </c>
      <c r="AL534" s="332">
        <v>6.3</v>
      </c>
      <c r="AM534" s="332">
        <v>28.9</v>
      </c>
      <c r="AN534" s="332">
        <v>32.200000000000003</v>
      </c>
      <c r="AO534" s="332">
        <v>33.700000000000003</v>
      </c>
      <c r="AP534" s="332">
        <v>13.7</v>
      </c>
      <c r="AQ534" s="332"/>
      <c r="AR534" s="332"/>
      <c r="AS534" s="332"/>
      <c r="AT534" s="332"/>
      <c r="AU534" s="332"/>
      <c r="AV534" s="332"/>
      <c r="AW534" s="332"/>
      <c r="AX534" s="332"/>
      <c r="AY534" s="332">
        <v>0.86</v>
      </c>
      <c r="AZ534" s="332">
        <v>0.85</v>
      </c>
      <c r="BA534" s="332">
        <v>0.85</v>
      </c>
      <c r="BB534" s="261">
        <v>402</v>
      </c>
      <c r="BC534" s="261">
        <v>400</v>
      </c>
      <c r="BD534" s="261">
        <v>400</v>
      </c>
      <c r="BE534" s="261">
        <v>231</v>
      </c>
      <c r="BF534" s="261">
        <v>231</v>
      </c>
      <c r="BG534" s="261">
        <v>230</v>
      </c>
      <c r="BH534" s="261">
        <v>25.6</v>
      </c>
      <c r="BI534" s="261">
        <v>19</v>
      </c>
      <c r="BJ534" s="261">
        <v>20.8</v>
      </c>
      <c r="BK534" s="261">
        <v>9.3000000000000007</v>
      </c>
      <c r="BL534" s="261">
        <v>1.3</v>
      </c>
      <c r="BM534" s="261">
        <v>0</v>
      </c>
      <c r="BN534" s="261">
        <v>0</v>
      </c>
      <c r="BO534" s="261">
        <v>2</v>
      </c>
      <c r="BP534" s="261">
        <v>24.8</v>
      </c>
      <c r="BQ534" s="261">
        <v>18.100000000000001</v>
      </c>
      <c r="BR534" s="261">
        <v>21.6</v>
      </c>
      <c r="BS534" s="261">
        <v>6.2</v>
      </c>
      <c r="BT534" s="261"/>
      <c r="BU534" s="261"/>
      <c r="BV534" s="261"/>
      <c r="BW534" s="261"/>
      <c r="BX534" s="261"/>
      <c r="BY534" s="261"/>
      <c r="BZ534" s="261"/>
      <c r="CA534" s="261"/>
      <c r="CB534" s="261">
        <v>0.86</v>
      </c>
      <c r="CC534" s="261">
        <v>0.87</v>
      </c>
      <c r="CD534" s="261">
        <v>0.88</v>
      </c>
      <c r="CE534" s="333"/>
      <c r="CF534" s="333"/>
      <c r="CG534" s="333"/>
      <c r="CH534" s="333"/>
      <c r="CI534" s="333"/>
      <c r="CJ534" s="333"/>
      <c r="CK534" s="333"/>
      <c r="CL534" s="333"/>
      <c r="CM534" s="333"/>
      <c r="CN534" s="333"/>
      <c r="CO534" s="333"/>
      <c r="CP534" s="333"/>
      <c r="CQ534" s="333"/>
      <c r="CR534" s="333"/>
      <c r="CS534" s="333"/>
      <c r="CT534" s="333"/>
      <c r="CU534" s="333"/>
      <c r="CV534" s="333"/>
      <c r="CW534" s="333"/>
      <c r="CX534" s="333"/>
      <c r="CY534" s="333"/>
      <c r="CZ534" s="333"/>
      <c r="DA534" s="333"/>
      <c r="DB534" s="374"/>
      <c r="DC534" s="154"/>
      <c r="DD534" s="179">
        <f t="shared" si="375"/>
        <v>141.90704142739563</v>
      </c>
      <c r="DE534" s="179">
        <f t="shared" si="376"/>
        <v>25.36872</v>
      </c>
      <c r="DF534" s="179">
        <f t="shared" si="377"/>
        <v>18.603728</v>
      </c>
      <c r="DG534" s="179">
        <f t="shared" si="378"/>
        <v>21.140600000000003</v>
      </c>
      <c r="DH534" s="180">
        <f t="shared" si="379"/>
        <v>36</v>
      </c>
      <c r="DI534" s="181">
        <f t="shared" si="398"/>
        <v>0</v>
      </c>
      <c r="DJ534" s="182">
        <f t="shared" si="393"/>
        <v>1</v>
      </c>
      <c r="DK534" s="182">
        <f t="shared" si="394"/>
        <v>0</v>
      </c>
      <c r="DL534" s="182">
        <f t="shared" si="399"/>
        <v>0</v>
      </c>
      <c r="DM534" s="182">
        <f t="shared" si="400"/>
        <v>0</v>
      </c>
      <c r="DN534" s="182">
        <f t="shared" si="401"/>
        <v>0</v>
      </c>
      <c r="DO534" s="182">
        <f t="shared" si="380"/>
        <v>1</v>
      </c>
      <c r="DP534" s="182">
        <f t="shared" si="381"/>
        <v>0</v>
      </c>
      <c r="DQ534" s="25">
        <f t="shared" si="382"/>
        <v>0</v>
      </c>
      <c r="DR534" s="169"/>
      <c r="DS534" s="166" t="str">
        <f t="shared" si="402"/>
        <v>A</v>
      </c>
      <c r="DT534" s="166" t="str">
        <f t="shared" si="403"/>
        <v>A</v>
      </c>
      <c r="DU534" s="167">
        <f t="shared" si="404"/>
        <v>1</v>
      </c>
      <c r="DV534" s="153" t="str">
        <f>VLOOKUP(M534,'Data Master kondisi'!$O$3:$P$11,2,FALSE)</f>
        <v>Z</v>
      </c>
      <c r="DW534" s="153">
        <f>LOOKUP(DV534,{"X","X","X","Y","Y","Y","Z","Z","Z"},{6,6,6,4,4,4,2,2,2})</f>
        <v>2</v>
      </c>
      <c r="DX534" s="153">
        <f t="shared" si="383"/>
        <v>1</v>
      </c>
      <c r="DY534" s="153">
        <f t="shared" si="405"/>
        <v>4</v>
      </c>
      <c r="DZ534" s="153" t="str">
        <f>VLOOKUP(G534,'Data Master class'!$A$5:$D$12,3,FALSE)</f>
        <v>B</v>
      </c>
      <c r="EA534" s="160" t="str">
        <f t="shared" si="406"/>
        <v>BAIK</v>
      </c>
      <c r="EB534" s="156"/>
      <c r="EC534" s="153">
        <f>VLOOKUP(G534,'Data Master class'!$A$5:$D$12,2,FALSE)</f>
        <v>3</v>
      </c>
      <c r="ED534" s="153" t="str">
        <f>VLOOKUP(H534,'Data Master class'!$E$5:$G$6,3,FALSE)</f>
        <v>Y</v>
      </c>
      <c r="EE534" s="153">
        <f>VLOOKUP(H534,'Data Master class'!$E$5:$G$6,2,FALSE)</f>
        <v>1</v>
      </c>
      <c r="EF534" s="153">
        <f t="shared" si="407"/>
        <v>4</v>
      </c>
      <c r="EG534" s="153" t="str">
        <f t="shared" si="408"/>
        <v>CLASS 3</v>
      </c>
      <c r="EH534" s="153">
        <f t="shared" si="409"/>
        <v>8</v>
      </c>
      <c r="EI534" s="171"/>
      <c r="EJ534" s="441">
        <f t="shared" si="384"/>
        <v>0.1688311688311688</v>
      </c>
      <c r="EK534" s="441">
        <f t="shared" si="385"/>
        <v>0.14285714285714293</v>
      </c>
      <c r="EL534" s="441">
        <f t="shared" si="386"/>
        <v>2.5974025974025997E-2</v>
      </c>
      <c r="EM534" s="442">
        <f t="shared" si="410"/>
        <v>0.11255411255411257</v>
      </c>
      <c r="EN534" s="443" t="str">
        <f t="shared" si="411"/>
        <v>CUKUP</v>
      </c>
      <c r="EO534" s="195"/>
      <c r="EP534" s="196" t="e">
        <f>'2. SUHU &amp; FISIK TRAFO'!CY534</f>
        <v>#NAME?</v>
      </c>
      <c r="EQ534" s="168" t="e">
        <f t="shared" si="416"/>
        <v>#NAME?</v>
      </c>
      <c r="ER534" s="189" t="e">
        <f t="shared" si="412"/>
        <v>#NAME?</v>
      </c>
      <c r="ES534" s="195"/>
      <c r="ET534" s="447">
        <f t="shared" si="395"/>
        <v>21.684000000000001</v>
      </c>
      <c r="EU534" s="447">
        <f t="shared" si="413"/>
        <v>17.347200000000001</v>
      </c>
      <c r="EV534" s="448">
        <f t="shared" si="387"/>
        <v>21.684000000000001</v>
      </c>
      <c r="EW534" s="449" t="str">
        <f t="shared" si="414"/>
        <v>BAIK</v>
      </c>
      <c r="EX534" s="721"/>
      <c r="EY534" s="447">
        <f t="shared" si="396"/>
        <v>15.086600000000001</v>
      </c>
      <c r="EZ534" s="447">
        <f t="shared" si="388"/>
        <v>12.069280000000001</v>
      </c>
      <c r="FA534" s="448">
        <f t="shared" si="397"/>
        <v>15.086600000000001</v>
      </c>
      <c r="FB534" s="449" t="str">
        <f t="shared" si="389"/>
        <v>BAIK</v>
      </c>
      <c r="FC534" s="195"/>
      <c r="FD534" s="453">
        <f t="shared" si="390"/>
        <v>18.100000000000001</v>
      </c>
      <c r="FE534" s="454">
        <f t="shared" si="391"/>
        <v>144.50867052023122</v>
      </c>
      <c r="FF534" s="725">
        <f t="shared" si="392"/>
        <v>12.5252</v>
      </c>
      <c r="FG534" s="202" t="str">
        <f t="shared" si="415"/>
        <v>CUKUP</v>
      </c>
    </row>
    <row r="535" spans="1:163">
      <c r="A535" s="347">
        <v>523</v>
      </c>
      <c r="B535" s="764" t="s">
        <v>2232</v>
      </c>
      <c r="C535" s="331" t="s">
        <v>2699</v>
      </c>
      <c r="D535" s="259" t="s">
        <v>2433</v>
      </c>
      <c r="E535" s="319" t="s">
        <v>2378</v>
      </c>
      <c r="F535" s="319" t="s">
        <v>2437</v>
      </c>
      <c r="G535" s="208" t="s">
        <v>206</v>
      </c>
      <c r="H535" s="214" t="s">
        <v>208</v>
      </c>
      <c r="I535" s="463" t="s">
        <v>2700</v>
      </c>
      <c r="J535" s="462" t="s">
        <v>2701</v>
      </c>
      <c r="K535" s="259" t="s">
        <v>341</v>
      </c>
      <c r="L535" s="259" t="s">
        <v>1799</v>
      </c>
      <c r="M535" s="259">
        <v>100</v>
      </c>
      <c r="N535" s="259" t="s">
        <v>2702</v>
      </c>
      <c r="O535" s="259">
        <v>2022</v>
      </c>
      <c r="P535" s="259" t="s">
        <v>316</v>
      </c>
      <c r="Q535" s="461">
        <v>0.85486111111111107</v>
      </c>
      <c r="R535" s="433">
        <v>44848</v>
      </c>
      <c r="S535" s="331" t="s">
        <v>318</v>
      </c>
      <c r="T535" s="331" t="s">
        <v>343</v>
      </c>
      <c r="U535" s="259">
        <v>4</v>
      </c>
      <c r="V535" s="259">
        <v>1</v>
      </c>
      <c r="W535" s="259">
        <v>3</v>
      </c>
      <c r="X535" s="259">
        <v>20000</v>
      </c>
      <c r="Y535" s="332">
        <v>413</v>
      </c>
      <c r="Z535" s="332">
        <v>410</v>
      </c>
      <c r="AA535" s="332">
        <v>411</v>
      </c>
      <c r="AB535" s="332">
        <v>237</v>
      </c>
      <c r="AC535" s="332">
        <v>238</v>
      </c>
      <c r="AD535" s="332">
        <v>236</v>
      </c>
      <c r="AE535" s="332">
        <v>6.1</v>
      </c>
      <c r="AF535" s="332">
        <v>0</v>
      </c>
      <c r="AG535" s="332">
        <v>2.8</v>
      </c>
      <c r="AH535" s="332">
        <v>4.7</v>
      </c>
      <c r="AI535" s="332">
        <v>2.9</v>
      </c>
      <c r="AJ535" s="332">
        <v>0</v>
      </c>
      <c r="AK535" s="332">
        <v>4.0999999999999996</v>
      </c>
      <c r="AL535" s="332">
        <v>4.4000000000000004</v>
      </c>
      <c r="AM535" s="332"/>
      <c r="AN535" s="332"/>
      <c r="AO535" s="332"/>
      <c r="AP535" s="332"/>
      <c r="AQ535" s="332"/>
      <c r="AR535" s="332"/>
      <c r="AS535" s="332"/>
      <c r="AT535" s="332"/>
      <c r="AU535" s="332"/>
      <c r="AV535" s="332"/>
      <c r="AW535" s="332"/>
      <c r="AX535" s="332"/>
      <c r="AY535" s="332">
        <v>0.85</v>
      </c>
      <c r="AZ535" s="332">
        <v>0.87</v>
      </c>
      <c r="BA535" s="332">
        <v>0.86</v>
      </c>
      <c r="BB535" s="261">
        <v>404</v>
      </c>
      <c r="BC535" s="261">
        <v>402</v>
      </c>
      <c r="BD535" s="261">
        <v>402</v>
      </c>
      <c r="BE535" s="261">
        <v>232</v>
      </c>
      <c r="BF535" s="261">
        <v>232</v>
      </c>
      <c r="BG535" s="261">
        <v>231</v>
      </c>
      <c r="BH535" s="261">
        <v>78.3</v>
      </c>
      <c r="BI535" s="261">
        <v>58.8</v>
      </c>
      <c r="BJ535" s="261">
        <v>63.9</v>
      </c>
      <c r="BK535" s="261">
        <v>15.1</v>
      </c>
      <c r="BL535" s="261">
        <v>74.7</v>
      </c>
      <c r="BM535" s="261">
        <v>57.3</v>
      </c>
      <c r="BN535" s="261">
        <v>62.2</v>
      </c>
      <c r="BO535" s="261">
        <v>15</v>
      </c>
      <c r="BP535" s="261"/>
      <c r="BQ535" s="261"/>
      <c r="BR535" s="261"/>
      <c r="BS535" s="261"/>
      <c r="BT535" s="261"/>
      <c r="BU535" s="261"/>
      <c r="BV535" s="261"/>
      <c r="BW535" s="261"/>
      <c r="BX535" s="261"/>
      <c r="BY535" s="261"/>
      <c r="BZ535" s="261"/>
      <c r="CA535" s="261"/>
      <c r="CB535" s="261">
        <v>0.87</v>
      </c>
      <c r="CC535" s="261">
        <v>0.86</v>
      </c>
      <c r="CD535" s="261">
        <v>0.87</v>
      </c>
      <c r="CE535" s="333"/>
      <c r="CF535" s="333"/>
      <c r="CG535" s="333"/>
      <c r="CH535" s="333"/>
      <c r="CI535" s="333"/>
      <c r="CJ535" s="333"/>
      <c r="CK535" s="333"/>
      <c r="CL535" s="333"/>
      <c r="CM535" s="333"/>
      <c r="CN535" s="333"/>
      <c r="CO535" s="333"/>
      <c r="CP535" s="333"/>
      <c r="CQ535" s="333"/>
      <c r="CR535" s="333"/>
      <c r="CS535" s="333"/>
      <c r="CT535" s="333"/>
      <c r="CU535" s="333"/>
      <c r="CV535" s="333"/>
      <c r="CW535" s="333"/>
      <c r="CX535" s="333"/>
      <c r="CY535" s="333"/>
      <c r="CZ535" s="333"/>
      <c r="DA535" s="333"/>
      <c r="DB535" s="374"/>
      <c r="DC535" s="154"/>
      <c r="DD535" s="179">
        <f t="shared" si="375"/>
        <v>140.52707019795579</v>
      </c>
      <c r="DE535" s="179">
        <f t="shared" si="376"/>
        <v>4.3408006666666665</v>
      </c>
      <c r="DF535" s="179">
        <f t="shared" si="377"/>
        <v>0</v>
      </c>
      <c r="DG535" s="179">
        <f t="shared" si="378"/>
        <v>1.9924986666666664</v>
      </c>
      <c r="DH535" s="180">
        <f t="shared" si="379"/>
        <v>6.1</v>
      </c>
      <c r="DI535" s="181">
        <f t="shared" si="398"/>
        <v>0</v>
      </c>
      <c r="DJ535" s="182">
        <f t="shared" si="393"/>
        <v>1</v>
      </c>
      <c r="DK535" s="182">
        <f t="shared" si="394"/>
        <v>0</v>
      </c>
      <c r="DL535" s="182">
        <f t="shared" si="399"/>
        <v>0</v>
      </c>
      <c r="DM535" s="182">
        <f t="shared" si="400"/>
        <v>0</v>
      </c>
      <c r="DN535" s="182">
        <f t="shared" si="401"/>
        <v>0</v>
      </c>
      <c r="DO535" s="182">
        <f t="shared" si="380"/>
        <v>1</v>
      </c>
      <c r="DP535" s="182">
        <f t="shared" si="381"/>
        <v>0</v>
      </c>
      <c r="DQ535" s="25">
        <f t="shared" si="382"/>
        <v>0</v>
      </c>
      <c r="DR535" s="169"/>
      <c r="DS535" s="166" t="str">
        <f t="shared" si="402"/>
        <v>A</v>
      </c>
      <c r="DT535" s="166" t="str">
        <f t="shared" si="403"/>
        <v>C</v>
      </c>
      <c r="DU535" s="167">
        <f t="shared" si="404"/>
        <v>3</v>
      </c>
      <c r="DV535" s="153" t="str">
        <f>VLOOKUP(M535,'Data Master kondisi'!$O$3:$P$11,2,FALSE)</f>
        <v>Z</v>
      </c>
      <c r="DW535" s="153">
        <f>LOOKUP(DV535,{"X","X","X","Y","Y","Y","Z","Z","Z"},{6,6,6,4,4,4,2,2,2})</f>
        <v>2</v>
      </c>
      <c r="DX535" s="153">
        <f t="shared" si="383"/>
        <v>1</v>
      </c>
      <c r="DY535" s="153">
        <f t="shared" si="405"/>
        <v>6</v>
      </c>
      <c r="DZ535" s="153" t="str">
        <f>VLOOKUP(G535,'Data Master class'!$A$5:$D$12,3,FALSE)</f>
        <v>B</v>
      </c>
      <c r="EA535" s="160" t="str">
        <f t="shared" si="406"/>
        <v>CUKUP</v>
      </c>
      <c r="EB535" s="156"/>
      <c r="EC535" s="153">
        <f>VLOOKUP(G535,'Data Master class'!$A$5:$D$12,2,FALSE)</f>
        <v>3</v>
      </c>
      <c r="ED535" s="153" t="str">
        <f>VLOOKUP(H535,'Data Master class'!$E$5:$G$6,3,FALSE)</f>
        <v>X</v>
      </c>
      <c r="EE535" s="153">
        <f>VLOOKUP(H535,'Data Master class'!$E$5:$G$6,2,FALSE)</f>
        <v>2</v>
      </c>
      <c r="EF535" s="153">
        <f t="shared" si="407"/>
        <v>5</v>
      </c>
      <c r="EG535" s="153" t="str">
        <f t="shared" si="408"/>
        <v>CLASS 3</v>
      </c>
      <c r="EH535" s="153">
        <f t="shared" si="409"/>
        <v>11</v>
      </c>
      <c r="EI535" s="171"/>
      <c r="EJ535" s="441">
        <f t="shared" si="384"/>
        <v>1.056179775280899</v>
      </c>
      <c r="EK535" s="441">
        <f t="shared" si="385"/>
        <v>1</v>
      </c>
      <c r="EL535" s="441">
        <f t="shared" si="386"/>
        <v>5.6179775280898833E-2</v>
      </c>
      <c r="EM535" s="442">
        <f t="shared" si="410"/>
        <v>0.70411985018726597</v>
      </c>
      <c r="EN535" s="443" t="str">
        <f t="shared" si="411"/>
        <v>BURUK</v>
      </c>
      <c r="EO535" s="195"/>
      <c r="EP535" s="196" t="e">
        <f>'2. SUHU &amp; FISIK TRAFO'!CY535</f>
        <v>#NAME?</v>
      </c>
      <c r="EQ535" s="168" t="e">
        <f t="shared" si="416"/>
        <v>#NAME?</v>
      </c>
      <c r="ER535" s="189" t="e">
        <f t="shared" si="412"/>
        <v>#NAME?</v>
      </c>
      <c r="ES535" s="195"/>
      <c r="ET535" s="447">
        <f t="shared" si="395"/>
        <v>2.1065</v>
      </c>
      <c r="EU535" s="447">
        <f t="shared" si="413"/>
        <v>1.6852</v>
      </c>
      <c r="EV535" s="448">
        <f t="shared" si="387"/>
        <v>2.1065</v>
      </c>
      <c r="EW535" s="449" t="str">
        <f t="shared" si="414"/>
        <v>BAIK</v>
      </c>
      <c r="EX535" s="721"/>
      <c r="EY535" s="447">
        <f t="shared" si="396"/>
        <v>46.568100000000001</v>
      </c>
      <c r="EZ535" s="447">
        <f t="shared" si="388"/>
        <v>37.254480000000001</v>
      </c>
      <c r="FA535" s="448">
        <f t="shared" si="397"/>
        <v>46.568100000000001</v>
      </c>
      <c r="FB535" s="449" t="str">
        <f t="shared" si="389"/>
        <v>BAIK</v>
      </c>
      <c r="FC535" s="195"/>
      <c r="FD535" s="453">
        <f t="shared" si="390"/>
        <v>4.7</v>
      </c>
      <c r="FE535" s="454">
        <f t="shared" si="391"/>
        <v>144.50867052023122</v>
      </c>
      <c r="FF535" s="725">
        <f t="shared" si="392"/>
        <v>3.2523999999999997</v>
      </c>
      <c r="FG535" s="202" t="str">
        <f t="shared" si="415"/>
        <v>BAIK</v>
      </c>
    </row>
    <row r="536" spans="1:163">
      <c r="A536" s="347">
        <v>524</v>
      </c>
      <c r="B536" s="764" t="s">
        <v>2239</v>
      </c>
      <c r="C536" s="331" t="s">
        <v>2703</v>
      </c>
      <c r="D536" s="259" t="s">
        <v>2704</v>
      </c>
      <c r="E536" s="319" t="s">
        <v>2705</v>
      </c>
      <c r="F536" s="319" t="s">
        <v>2705</v>
      </c>
      <c r="G536" s="208" t="s">
        <v>206</v>
      </c>
      <c r="H536" s="214" t="s">
        <v>208</v>
      </c>
      <c r="I536" s="526">
        <v>107.8673254</v>
      </c>
      <c r="J536" s="462">
        <v>-28329789</v>
      </c>
      <c r="K536" s="259" t="s">
        <v>315</v>
      </c>
      <c r="L536" s="259" t="s">
        <v>614</v>
      </c>
      <c r="M536" s="259">
        <v>100</v>
      </c>
      <c r="N536" s="259">
        <v>78609</v>
      </c>
      <c r="O536" s="259"/>
      <c r="P536" s="259" t="s">
        <v>316</v>
      </c>
      <c r="Q536" s="461">
        <v>0.78472222222222221</v>
      </c>
      <c r="R536" s="433">
        <v>44832</v>
      </c>
      <c r="S536" s="331" t="s">
        <v>318</v>
      </c>
      <c r="T536" s="331" t="s">
        <v>607</v>
      </c>
      <c r="U536" s="259">
        <v>2</v>
      </c>
      <c r="V536" s="259">
        <v>2</v>
      </c>
      <c r="W536" s="259">
        <v>3</v>
      </c>
      <c r="X536" s="259">
        <v>20000</v>
      </c>
      <c r="Y536" s="332">
        <v>416</v>
      </c>
      <c r="Z536" s="332">
        <v>416</v>
      </c>
      <c r="AA536" s="332">
        <v>417</v>
      </c>
      <c r="AB536" s="332">
        <v>241</v>
      </c>
      <c r="AC536" s="332">
        <v>241</v>
      </c>
      <c r="AD536" s="332">
        <v>240</v>
      </c>
      <c r="AE536" s="332">
        <v>20</v>
      </c>
      <c r="AF536" s="332">
        <v>29</v>
      </c>
      <c r="AG536" s="332">
        <v>7</v>
      </c>
      <c r="AH536" s="332">
        <v>18</v>
      </c>
      <c r="AI536" s="332">
        <v>11</v>
      </c>
      <c r="AJ536" s="332">
        <v>2</v>
      </c>
      <c r="AK536" s="332">
        <v>7</v>
      </c>
      <c r="AL536" s="332">
        <v>9</v>
      </c>
      <c r="AM536" s="332">
        <v>9</v>
      </c>
      <c r="AN536" s="332">
        <v>27</v>
      </c>
      <c r="AO536" s="332">
        <v>0</v>
      </c>
      <c r="AP536" s="332">
        <v>9</v>
      </c>
      <c r="AQ536" s="332"/>
      <c r="AR536" s="332"/>
      <c r="AS536" s="332"/>
      <c r="AT536" s="332"/>
      <c r="AU536" s="332"/>
      <c r="AV536" s="332"/>
      <c r="AW536" s="332"/>
      <c r="AX536" s="332"/>
      <c r="AY536" s="332">
        <v>0.90700000000000003</v>
      </c>
      <c r="AZ536" s="332">
        <v>0.89400000000000002</v>
      </c>
      <c r="BA536" s="332">
        <v>0.86399999999999999</v>
      </c>
      <c r="BB536" s="261">
        <v>420</v>
      </c>
      <c r="BC536" s="261">
        <v>421</v>
      </c>
      <c r="BD536" s="261">
        <v>420</v>
      </c>
      <c r="BE536" s="261">
        <v>244</v>
      </c>
      <c r="BF536" s="261">
        <v>245</v>
      </c>
      <c r="BG536" s="261">
        <v>243</v>
      </c>
      <c r="BH536" s="261">
        <v>18</v>
      </c>
      <c r="BI536" s="261">
        <v>9</v>
      </c>
      <c r="BJ536" s="261">
        <v>3</v>
      </c>
      <c r="BK536" s="261">
        <v>14</v>
      </c>
      <c r="BL536" s="261">
        <v>11</v>
      </c>
      <c r="BM536" s="261">
        <v>0</v>
      </c>
      <c r="BN536" s="261">
        <v>3</v>
      </c>
      <c r="BO536" s="261">
        <v>8</v>
      </c>
      <c r="BP536" s="261">
        <v>7</v>
      </c>
      <c r="BQ536" s="261">
        <v>9</v>
      </c>
      <c r="BR536" s="261">
        <v>0</v>
      </c>
      <c r="BS536" s="261">
        <v>6</v>
      </c>
      <c r="BT536" s="261"/>
      <c r="BU536" s="261"/>
      <c r="BV536" s="261"/>
      <c r="BW536" s="261"/>
      <c r="BX536" s="261"/>
      <c r="BY536" s="261"/>
      <c r="BZ536" s="261"/>
      <c r="CA536" s="261"/>
      <c r="CB536" s="261">
        <v>0.86799999999999999</v>
      </c>
      <c r="CC536" s="261">
        <v>0.80800000000000005</v>
      </c>
      <c r="CD536" s="261">
        <v>788</v>
      </c>
      <c r="CE536" s="333">
        <v>242</v>
      </c>
      <c r="CF536" s="333">
        <v>86057050386</v>
      </c>
      <c r="CG536" s="333">
        <v>243</v>
      </c>
      <c r="CH536" s="333">
        <v>22111831073</v>
      </c>
      <c r="CI536" s="333">
        <v>240</v>
      </c>
      <c r="CJ536" s="333">
        <v>16310001408</v>
      </c>
      <c r="CK536" s="333">
        <v>242</v>
      </c>
      <c r="CL536" s="333">
        <v>86056783912</v>
      </c>
      <c r="CM536" s="333">
        <v>243</v>
      </c>
      <c r="CN536" s="333">
        <v>34012127055</v>
      </c>
      <c r="CO536" s="333">
        <v>240</v>
      </c>
      <c r="CP536" s="333">
        <v>34011925452</v>
      </c>
      <c r="CQ536" s="333"/>
      <c r="CR536" s="333"/>
      <c r="CS536" s="333"/>
      <c r="CT536" s="333"/>
      <c r="CU536" s="333"/>
      <c r="CV536" s="333"/>
      <c r="CW536" s="333"/>
      <c r="CX536" s="333"/>
      <c r="CY536" s="333"/>
      <c r="CZ536" s="333"/>
      <c r="DA536" s="333"/>
      <c r="DB536" s="374"/>
      <c r="DC536" s="154"/>
      <c r="DD536" s="179">
        <f t="shared" si="375"/>
        <v>138.83939521559444</v>
      </c>
      <c r="DE536" s="179">
        <f t="shared" si="376"/>
        <v>14.405133333333334</v>
      </c>
      <c r="DF536" s="179">
        <f t="shared" si="377"/>
        <v>20.887443333333334</v>
      </c>
      <c r="DG536" s="179">
        <f t="shared" si="378"/>
        <v>5.0417966666666665</v>
      </c>
      <c r="DH536" s="180">
        <f t="shared" si="379"/>
        <v>29</v>
      </c>
      <c r="DI536" s="181">
        <f t="shared" si="398"/>
        <v>240</v>
      </c>
      <c r="DJ536" s="182">
        <f t="shared" si="393"/>
        <v>1</v>
      </c>
      <c r="DK536" s="182">
        <f t="shared" si="394"/>
        <v>0</v>
      </c>
      <c r="DL536" s="182">
        <f t="shared" si="399"/>
        <v>0</v>
      </c>
      <c r="DM536" s="182">
        <f t="shared" si="400"/>
        <v>0</v>
      </c>
      <c r="DN536" s="182">
        <f t="shared" si="401"/>
        <v>0</v>
      </c>
      <c r="DO536" s="182">
        <f t="shared" si="380"/>
        <v>1</v>
      </c>
      <c r="DP536" s="182">
        <f t="shared" si="381"/>
        <v>0</v>
      </c>
      <c r="DQ536" s="25">
        <f t="shared" si="382"/>
        <v>0</v>
      </c>
      <c r="DR536" s="169"/>
      <c r="DS536" s="166" t="str">
        <f t="shared" si="402"/>
        <v>A</v>
      </c>
      <c r="DT536" s="166" t="str">
        <f t="shared" si="403"/>
        <v>C</v>
      </c>
      <c r="DU536" s="167">
        <f t="shared" si="404"/>
        <v>3</v>
      </c>
      <c r="DV536" s="153" t="str">
        <f>VLOOKUP(M536,'Data Master kondisi'!$O$3:$P$11,2,FALSE)</f>
        <v>Z</v>
      </c>
      <c r="DW536" s="153">
        <f>LOOKUP(DV536,{"X","X","X","Y","Y","Y","Z","Z","Z"},{6,6,6,4,4,4,2,2,2})</f>
        <v>2</v>
      </c>
      <c r="DX536" s="153">
        <f t="shared" si="383"/>
        <v>0</v>
      </c>
      <c r="DY536" s="153">
        <f t="shared" si="405"/>
        <v>5</v>
      </c>
      <c r="DZ536" s="153" t="str">
        <f>VLOOKUP(G536,'Data Master class'!$A$5:$D$12,3,FALSE)</f>
        <v>B</v>
      </c>
      <c r="EA536" s="160" t="str">
        <f t="shared" si="406"/>
        <v>BAIK</v>
      </c>
      <c r="EB536" s="156"/>
      <c r="EC536" s="153">
        <f>VLOOKUP(G536,'Data Master class'!$A$5:$D$12,2,FALSE)</f>
        <v>3</v>
      </c>
      <c r="ED536" s="153" t="str">
        <f>VLOOKUP(H536,'Data Master class'!$E$5:$G$6,3,FALSE)</f>
        <v>X</v>
      </c>
      <c r="EE536" s="153">
        <f>VLOOKUP(H536,'Data Master class'!$E$5:$G$6,2,FALSE)</f>
        <v>2</v>
      </c>
      <c r="EF536" s="153">
        <f t="shared" si="407"/>
        <v>5</v>
      </c>
      <c r="EG536" s="153" t="str">
        <f t="shared" si="408"/>
        <v>CLASS 3</v>
      </c>
      <c r="EH536" s="153">
        <f t="shared" si="409"/>
        <v>10</v>
      </c>
      <c r="EI536" s="171"/>
      <c r="EJ536" s="441">
        <f t="shared" si="384"/>
        <v>7.1428571428571355E-2</v>
      </c>
      <c r="EK536" s="441">
        <f t="shared" si="385"/>
        <v>0.55357142857142849</v>
      </c>
      <c r="EL536" s="441">
        <f t="shared" si="386"/>
        <v>0.625</v>
      </c>
      <c r="EM536" s="442">
        <f t="shared" si="410"/>
        <v>0.41666666666666669</v>
      </c>
      <c r="EN536" s="443" t="str">
        <f t="shared" si="411"/>
        <v>BURUK</v>
      </c>
      <c r="EO536" s="195"/>
      <c r="EP536" s="196" t="e">
        <f>'2. SUHU &amp; FISIK TRAFO'!CY536</f>
        <v>#NAME?</v>
      </c>
      <c r="EQ536" s="168" t="e">
        <f t="shared" si="416"/>
        <v>#NAME?</v>
      </c>
      <c r="ER536" s="189" t="e">
        <f t="shared" si="412"/>
        <v>#NAME?</v>
      </c>
      <c r="ES536" s="195"/>
      <c r="ET536" s="447">
        <f t="shared" si="395"/>
        <v>13.489000000000001</v>
      </c>
      <c r="EU536" s="447">
        <f t="shared" si="413"/>
        <v>10.791200000000002</v>
      </c>
      <c r="EV536" s="448">
        <f t="shared" si="387"/>
        <v>13.489000000000001</v>
      </c>
      <c r="EW536" s="449" t="str">
        <f t="shared" si="414"/>
        <v>BAIK</v>
      </c>
      <c r="EX536" s="721"/>
      <c r="EY536" s="447">
        <f t="shared" si="396"/>
        <v>7.3260000000000005</v>
      </c>
      <c r="EZ536" s="447">
        <f t="shared" si="388"/>
        <v>5.8608000000000011</v>
      </c>
      <c r="FA536" s="448">
        <f t="shared" si="397"/>
        <v>7.3260000000000005</v>
      </c>
      <c r="FB536" s="449" t="str">
        <f t="shared" si="389"/>
        <v>BAIK</v>
      </c>
      <c r="FC536" s="195"/>
      <c r="FD536" s="453">
        <f t="shared" si="390"/>
        <v>18</v>
      </c>
      <c r="FE536" s="454">
        <f t="shared" si="391"/>
        <v>144.50867052023122</v>
      </c>
      <c r="FF536" s="725">
        <f t="shared" si="392"/>
        <v>12.456</v>
      </c>
      <c r="FG536" s="202" t="str">
        <f t="shared" si="415"/>
        <v>CUKUP</v>
      </c>
    </row>
    <row r="537" spans="1:163">
      <c r="A537" s="347">
        <v>525</v>
      </c>
      <c r="B537" s="764" t="s">
        <v>2239</v>
      </c>
      <c r="C537" s="331" t="s">
        <v>2706</v>
      </c>
      <c r="D537" s="259" t="s">
        <v>2707</v>
      </c>
      <c r="E537" s="319" t="s">
        <v>2705</v>
      </c>
      <c r="F537" s="319" t="s">
        <v>2705</v>
      </c>
      <c r="G537" s="208" t="s">
        <v>206</v>
      </c>
      <c r="H537" s="214" t="s">
        <v>208</v>
      </c>
      <c r="I537" s="526">
        <v>107.8720835</v>
      </c>
      <c r="J537" s="835">
        <v>-2.8342786000000002</v>
      </c>
      <c r="K537" s="259" t="s">
        <v>315</v>
      </c>
      <c r="L537" s="259" t="s">
        <v>572</v>
      </c>
      <c r="M537" s="259">
        <v>160</v>
      </c>
      <c r="N537" s="259">
        <v>610673170</v>
      </c>
      <c r="O537" s="259">
        <v>1997</v>
      </c>
      <c r="P537" s="259" t="s">
        <v>316</v>
      </c>
      <c r="Q537" s="461">
        <v>0.77986111111111101</v>
      </c>
      <c r="R537" s="433">
        <v>44832</v>
      </c>
      <c r="S537" s="331" t="s">
        <v>318</v>
      </c>
      <c r="T537" s="331" t="s">
        <v>607</v>
      </c>
      <c r="U537" s="259">
        <v>1</v>
      </c>
      <c r="V537" s="259">
        <v>1</v>
      </c>
      <c r="W537" s="259">
        <v>3</v>
      </c>
      <c r="X537" s="259">
        <v>20000</v>
      </c>
      <c r="Y537" s="332"/>
      <c r="Z537" s="332"/>
      <c r="AA537" s="332">
        <v>431</v>
      </c>
      <c r="AB537" s="332">
        <v>216</v>
      </c>
      <c r="AC537" s="332"/>
      <c r="AD537" s="332">
        <v>215</v>
      </c>
      <c r="AE537" s="332">
        <v>12</v>
      </c>
      <c r="AF537" s="332"/>
      <c r="AG537" s="332">
        <v>10</v>
      </c>
      <c r="AH537" s="332">
        <v>12</v>
      </c>
      <c r="AI537" s="332">
        <v>12</v>
      </c>
      <c r="AJ537" s="332"/>
      <c r="AK537" s="332">
        <v>10</v>
      </c>
      <c r="AL537" s="332">
        <v>12</v>
      </c>
      <c r="AM537" s="332"/>
      <c r="AN537" s="332"/>
      <c r="AO537" s="332"/>
      <c r="AP537" s="332"/>
      <c r="AQ537" s="332"/>
      <c r="AR537" s="332"/>
      <c r="AS537" s="332"/>
      <c r="AT537" s="332"/>
      <c r="AU537" s="332"/>
      <c r="AV537" s="332"/>
      <c r="AW537" s="332"/>
      <c r="AX537" s="332"/>
      <c r="AY537" s="332">
        <v>0.91</v>
      </c>
      <c r="AZ537" s="332"/>
      <c r="BA537" s="332">
        <v>0.94099999999999995</v>
      </c>
      <c r="BB537" s="261"/>
      <c r="BC537" s="261"/>
      <c r="BD537" s="261">
        <v>347</v>
      </c>
      <c r="BE537" s="261">
        <v>218</v>
      </c>
      <c r="BF537" s="261"/>
      <c r="BG537" s="261">
        <v>218</v>
      </c>
      <c r="BH537" s="261">
        <v>11</v>
      </c>
      <c r="BI537" s="261"/>
      <c r="BJ537" s="261">
        <v>7</v>
      </c>
      <c r="BK537" s="261">
        <v>5</v>
      </c>
      <c r="BL537" s="261">
        <v>11</v>
      </c>
      <c r="BM537" s="261"/>
      <c r="BN537" s="261">
        <v>7</v>
      </c>
      <c r="BO537" s="261">
        <v>5</v>
      </c>
      <c r="BP537" s="261"/>
      <c r="BQ537" s="261"/>
      <c r="BR537" s="261"/>
      <c r="BS537" s="261"/>
      <c r="BT537" s="261"/>
      <c r="BU537" s="261"/>
      <c r="BV537" s="261"/>
      <c r="BW537" s="261"/>
      <c r="BX537" s="261"/>
      <c r="BY537" s="261"/>
      <c r="BZ537" s="261"/>
      <c r="CA537" s="261"/>
      <c r="CB537" s="261">
        <v>0.92400000000000004</v>
      </c>
      <c r="CC537" s="261"/>
      <c r="CD537" s="261">
        <v>0.91300000000000003</v>
      </c>
      <c r="CE537" s="333">
        <v>216</v>
      </c>
      <c r="CF537" s="333">
        <v>86065067364</v>
      </c>
      <c r="CG537" s="333"/>
      <c r="CH537" s="333">
        <v>163100081700</v>
      </c>
      <c r="CI537" s="333">
        <v>216</v>
      </c>
      <c r="CJ537" s="333">
        <v>86065067988</v>
      </c>
      <c r="CK537" s="333"/>
      <c r="CL537" s="333"/>
      <c r="CM537" s="333"/>
      <c r="CN537" s="333"/>
      <c r="CO537" s="333"/>
      <c r="CP537" s="333"/>
      <c r="CQ537" s="333"/>
      <c r="CR537" s="333"/>
      <c r="CS537" s="333"/>
      <c r="CT537" s="333"/>
      <c r="CU537" s="333"/>
      <c r="CV537" s="333"/>
      <c r="CW537" s="333"/>
      <c r="CX537" s="333"/>
      <c r="CY537" s="333"/>
      <c r="CZ537" s="333"/>
      <c r="DA537" s="333"/>
      <c r="DB537" s="374"/>
      <c r="DC537" s="154"/>
      <c r="DD537" s="179">
        <f t="shared" si="375"/>
        <v>214.58364067969367</v>
      </c>
      <c r="DE537" s="179">
        <f t="shared" si="376"/>
        <v>5.592225</v>
      </c>
      <c r="DF537" s="179">
        <f t="shared" si="377"/>
        <v>0</v>
      </c>
      <c r="DG537" s="179">
        <f t="shared" si="378"/>
        <v>4.6601875000000001</v>
      </c>
      <c r="DH537" s="180">
        <f t="shared" si="379"/>
        <v>12</v>
      </c>
      <c r="DI537" s="181">
        <f t="shared" si="398"/>
        <v>216</v>
      </c>
      <c r="DJ537" s="182">
        <f t="shared" si="393"/>
        <v>1</v>
      </c>
      <c r="DK537" s="182">
        <f t="shared" si="394"/>
        <v>0</v>
      </c>
      <c r="DL537" s="182">
        <f t="shared" si="399"/>
        <v>0</v>
      </c>
      <c r="DM537" s="182">
        <f t="shared" si="400"/>
        <v>0</v>
      </c>
      <c r="DN537" s="182">
        <f t="shared" si="401"/>
        <v>0</v>
      </c>
      <c r="DO537" s="182">
        <f t="shared" si="380"/>
        <v>1</v>
      </c>
      <c r="DP537" s="182">
        <f t="shared" si="381"/>
        <v>0</v>
      </c>
      <c r="DQ537" s="25">
        <f t="shared" si="382"/>
        <v>0</v>
      </c>
      <c r="DR537" s="169"/>
      <c r="DS537" s="166" t="str">
        <f t="shared" si="402"/>
        <v>A</v>
      </c>
      <c r="DT537" s="166" t="str">
        <f t="shared" si="403"/>
        <v>C</v>
      </c>
      <c r="DU537" s="167">
        <f t="shared" si="404"/>
        <v>3</v>
      </c>
      <c r="DV537" s="153" t="str">
        <f>VLOOKUP(M537,'Data Master kondisi'!$O$3:$P$11,2,FALSE)</f>
        <v>Y</v>
      </c>
      <c r="DW537" s="153">
        <f>LOOKUP(DV537,{"X","X","X","Y","Y","Y","Z","Z","Z"},{6,6,6,4,4,4,2,2,2})</f>
        <v>4</v>
      </c>
      <c r="DX537" s="153">
        <f t="shared" si="383"/>
        <v>3</v>
      </c>
      <c r="DY537" s="153">
        <f t="shared" si="405"/>
        <v>10</v>
      </c>
      <c r="DZ537" s="153" t="str">
        <f>VLOOKUP(G537,'Data Master class'!$A$5:$D$12,3,FALSE)</f>
        <v>B</v>
      </c>
      <c r="EA537" s="160" t="str">
        <f t="shared" si="406"/>
        <v>KURANG</v>
      </c>
      <c r="EB537" s="156"/>
      <c r="EC537" s="153">
        <f>VLOOKUP(G537,'Data Master class'!$A$5:$D$12,2,FALSE)</f>
        <v>3</v>
      </c>
      <c r="ED537" s="153" t="str">
        <f>VLOOKUP(H537,'Data Master class'!$E$5:$G$6,3,FALSE)</f>
        <v>X</v>
      </c>
      <c r="EE537" s="153">
        <f>VLOOKUP(H537,'Data Master class'!$E$5:$G$6,2,FALSE)</f>
        <v>2</v>
      </c>
      <c r="EF537" s="153">
        <f t="shared" si="407"/>
        <v>5</v>
      </c>
      <c r="EG537" s="153" t="str">
        <f t="shared" si="408"/>
        <v>CLASS 3</v>
      </c>
      <c r="EH537" s="153">
        <f t="shared" si="409"/>
        <v>15</v>
      </c>
      <c r="EI537" s="171"/>
      <c r="EJ537" s="441">
        <f t="shared" si="384"/>
        <v>0.13636363636363638</v>
      </c>
      <c r="EK537" s="441">
        <f t="shared" si="385"/>
        <v>1.5</v>
      </c>
      <c r="EL537" s="441">
        <f t="shared" si="386"/>
        <v>0.13636363636363638</v>
      </c>
      <c r="EM537" s="442">
        <f t="shared" si="410"/>
        <v>0.59090909090909094</v>
      </c>
      <c r="EN537" s="443" t="str">
        <f t="shared" si="411"/>
        <v>BURUK</v>
      </c>
      <c r="EO537" s="195"/>
      <c r="EP537" s="196" t="e">
        <f>'2. SUHU &amp; FISIK TRAFO'!CY537</f>
        <v>#NAME?</v>
      </c>
      <c r="EQ537" s="168" t="e">
        <f t="shared" si="416"/>
        <v>#NAME?</v>
      </c>
      <c r="ER537" s="189" t="e">
        <f t="shared" si="412"/>
        <v>#NAME?</v>
      </c>
      <c r="ES537" s="195"/>
      <c r="ET537" s="447">
        <f t="shared" si="395"/>
        <v>4.742</v>
      </c>
      <c r="EU537" s="447">
        <f t="shared" si="413"/>
        <v>3.7936000000000001</v>
      </c>
      <c r="EV537" s="448">
        <f t="shared" si="387"/>
        <v>2.9637500000000001</v>
      </c>
      <c r="EW537" s="449" t="str">
        <f t="shared" si="414"/>
        <v>BAIK</v>
      </c>
      <c r="EX537" s="721"/>
      <c r="EY537" s="447">
        <f t="shared" si="396"/>
        <v>3.9239999999999999</v>
      </c>
      <c r="EZ537" s="447">
        <f t="shared" si="388"/>
        <v>3.1392000000000002</v>
      </c>
      <c r="FA537" s="448">
        <f t="shared" si="397"/>
        <v>2.4524999999999997</v>
      </c>
      <c r="FB537" s="449" t="str">
        <f t="shared" si="389"/>
        <v>BAIK</v>
      </c>
      <c r="FC537" s="195"/>
      <c r="FD537" s="453">
        <f t="shared" si="390"/>
        <v>12</v>
      </c>
      <c r="FE537" s="454">
        <f t="shared" si="391"/>
        <v>231.21387283236993</v>
      </c>
      <c r="FF537" s="725">
        <f t="shared" si="392"/>
        <v>5.19</v>
      </c>
      <c r="FG537" s="202" t="str">
        <f t="shared" si="415"/>
        <v>BAIK</v>
      </c>
    </row>
    <row r="538" spans="1:163">
      <c r="A538" s="347">
        <v>526</v>
      </c>
      <c r="B538" s="764" t="s">
        <v>2239</v>
      </c>
      <c r="C538" s="331" t="s">
        <v>2708</v>
      </c>
      <c r="D538" s="259" t="s">
        <v>2709</v>
      </c>
      <c r="E538" s="319" t="s">
        <v>2705</v>
      </c>
      <c r="F538" s="319" t="s">
        <v>2705</v>
      </c>
      <c r="G538" s="208" t="s">
        <v>206</v>
      </c>
      <c r="H538" s="214" t="s">
        <v>208</v>
      </c>
      <c r="I538" s="526">
        <v>107.90472920000001</v>
      </c>
      <c r="J538" s="835">
        <v>-2.8431898000000002</v>
      </c>
      <c r="K538" s="259" t="s">
        <v>315</v>
      </c>
      <c r="L538" s="259" t="s">
        <v>570</v>
      </c>
      <c r="M538" s="259">
        <v>50</v>
      </c>
      <c r="N538" s="259">
        <v>12041411</v>
      </c>
      <c r="O538" s="259">
        <v>2012</v>
      </c>
      <c r="P538" s="259" t="s">
        <v>316</v>
      </c>
      <c r="Q538" s="461">
        <v>0.76388888888888884</v>
      </c>
      <c r="R538" s="433">
        <v>44832</v>
      </c>
      <c r="S538" s="331" t="s">
        <v>318</v>
      </c>
      <c r="T538" s="331" t="s">
        <v>607</v>
      </c>
      <c r="U538" s="259">
        <v>2</v>
      </c>
      <c r="V538" s="259">
        <v>2</v>
      </c>
      <c r="W538" s="259">
        <v>3</v>
      </c>
      <c r="X538" s="259">
        <v>20000</v>
      </c>
      <c r="Y538" s="332">
        <v>396</v>
      </c>
      <c r="Z538" s="332">
        <v>400</v>
      </c>
      <c r="AA538" s="332">
        <v>397</v>
      </c>
      <c r="AB538" s="332">
        <v>227</v>
      </c>
      <c r="AC538" s="332">
        <v>231</v>
      </c>
      <c r="AD538" s="332">
        <v>226</v>
      </c>
      <c r="AE538" s="332">
        <v>28</v>
      </c>
      <c r="AF538" s="332">
        <v>19</v>
      </c>
      <c r="AG538" s="332">
        <v>46</v>
      </c>
      <c r="AH538" s="332">
        <v>18</v>
      </c>
      <c r="AI538" s="332">
        <v>5</v>
      </c>
      <c r="AJ538" s="332">
        <v>4</v>
      </c>
      <c r="AK538" s="332">
        <v>13</v>
      </c>
      <c r="AL538" s="332">
        <v>8</v>
      </c>
      <c r="AM538" s="332">
        <v>23</v>
      </c>
      <c r="AN538" s="332">
        <v>15</v>
      </c>
      <c r="AO538" s="332">
        <v>33</v>
      </c>
      <c r="AP538" s="332">
        <v>18</v>
      </c>
      <c r="AQ538" s="332"/>
      <c r="AR538" s="332"/>
      <c r="AS538" s="332"/>
      <c r="AT538" s="332"/>
      <c r="AU538" s="332"/>
      <c r="AV538" s="332"/>
      <c r="AW538" s="332"/>
      <c r="AX538" s="332"/>
      <c r="AY538" s="332">
        <v>0.95299999999999996</v>
      </c>
      <c r="AZ538" s="332">
        <v>0.93300000000000005</v>
      </c>
      <c r="BA538" s="332">
        <v>0.95699999999999996</v>
      </c>
      <c r="BB538" s="261">
        <v>401</v>
      </c>
      <c r="BC538" s="261">
        <v>405</v>
      </c>
      <c r="BD538" s="261">
        <v>400</v>
      </c>
      <c r="BE538" s="261">
        <v>231</v>
      </c>
      <c r="BF538" s="261">
        <v>234</v>
      </c>
      <c r="BG538" s="261">
        <v>229</v>
      </c>
      <c r="BH538" s="261">
        <v>16</v>
      </c>
      <c r="BI538" s="261">
        <v>17</v>
      </c>
      <c r="BJ538" s="261">
        <v>25</v>
      </c>
      <c r="BK538" s="261">
        <v>12</v>
      </c>
      <c r="BL538" s="261">
        <v>3</v>
      </c>
      <c r="BM538" s="261">
        <v>5</v>
      </c>
      <c r="BN538" s="261">
        <v>13</v>
      </c>
      <c r="BO538" s="261">
        <v>8</v>
      </c>
      <c r="BP538" s="261">
        <v>13</v>
      </c>
      <c r="BQ538" s="261">
        <v>12</v>
      </c>
      <c r="BR538" s="261">
        <v>12</v>
      </c>
      <c r="BS538" s="261">
        <v>4</v>
      </c>
      <c r="BT538" s="261"/>
      <c r="BU538" s="261"/>
      <c r="BV538" s="261"/>
      <c r="BW538" s="261"/>
      <c r="BX538" s="261"/>
      <c r="BY538" s="261"/>
      <c r="BZ538" s="261"/>
      <c r="CA538" s="261"/>
      <c r="CB538" s="261">
        <v>0.84199999999999997</v>
      </c>
      <c r="CC538" s="261">
        <v>0.91200000000000003</v>
      </c>
      <c r="CD538" s="261">
        <v>0.92600000000000005</v>
      </c>
      <c r="CE538" s="333">
        <v>229</v>
      </c>
      <c r="CF538" s="333">
        <v>163100050410</v>
      </c>
      <c r="CG538" s="333">
        <v>232</v>
      </c>
      <c r="CH538" s="333">
        <v>34011924882</v>
      </c>
      <c r="CI538" s="333">
        <v>227</v>
      </c>
      <c r="CJ538" s="333">
        <v>860157056</v>
      </c>
      <c r="CK538" s="333">
        <v>229</v>
      </c>
      <c r="CL538" s="333">
        <v>86057035494</v>
      </c>
      <c r="CM538" s="333">
        <v>232</v>
      </c>
      <c r="CN538" s="333">
        <v>34011925020</v>
      </c>
      <c r="CO538" s="333">
        <v>227</v>
      </c>
      <c r="CP538" s="333">
        <v>34011896882</v>
      </c>
      <c r="CQ538" s="333"/>
      <c r="CR538" s="333"/>
      <c r="CS538" s="333"/>
      <c r="CT538" s="333"/>
      <c r="CU538" s="333"/>
      <c r="CV538" s="333"/>
      <c r="CW538" s="333"/>
      <c r="CX538" s="333"/>
      <c r="CY538" s="333"/>
      <c r="CZ538" s="333"/>
      <c r="DA538" s="333"/>
      <c r="DB538" s="374"/>
      <c r="DC538" s="154"/>
      <c r="DD538" s="179">
        <f t="shared" si="375"/>
        <v>72.678291963234471</v>
      </c>
      <c r="DE538" s="179">
        <f t="shared" si="376"/>
        <v>38.52594666666667</v>
      </c>
      <c r="DF538" s="179">
        <f t="shared" si="377"/>
        <v>26.142606666666669</v>
      </c>
      <c r="DG538" s="179">
        <f t="shared" si="378"/>
        <v>63.292626666666671</v>
      </c>
      <c r="DH538" s="180">
        <f t="shared" si="379"/>
        <v>46</v>
      </c>
      <c r="DI538" s="181">
        <f t="shared" si="398"/>
        <v>227</v>
      </c>
      <c r="DJ538" s="182">
        <f t="shared" si="393"/>
        <v>0</v>
      </c>
      <c r="DK538" s="182">
        <f t="shared" si="394"/>
        <v>1</v>
      </c>
      <c r="DL538" s="182">
        <f t="shared" si="399"/>
        <v>0</v>
      </c>
      <c r="DM538" s="182">
        <f t="shared" si="400"/>
        <v>0</v>
      </c>
      <c r="DN538" s="182">
        <f t="shared" si="401"/>
        <v>0</v>
      </c>
      <c r="DO538" s="182">
        <f t="shared" si="380"/>
        <v>0</v>
      </c>
      <c r="DP538" s="182">
        <f t="shared" si="381"/>
        <v>1</v>
      </c>
      <c r="DQ538" s="25">
        <f t="shared" si="382"/>
        <v>0</v>
      </c>
      <c r="DR538" s="169"/>
      <c r="DS538" s="166" t="str">
        <f t="shared" si="402"/>
        <v>A</v>
      </c>
      <c r="DT538" s="166" t="str">
        <f t="shared" si="403"/>
        <v>B</v>
      </c>
      <c r="DU538" s="167">
        <f t="shared" si="404"/>
        <v>2</v>
      </c>
      <c r="DV538" s="153" t="str">
        <f>VLOOKUP(M538,'Data Master kondisi'!$O$3:$P$11,2,FALSE)</f>
        <v>Z</v>
      </c>
      <c r="DW538" s="153">
        <f>LOOKUP(DV538,{"X","X","X","Y","Y","Y","Z","Z","Z"},{6,6,6,4,4,4,2,2,2})</f>
        <v>2</v>
      </c>
      <c r="DX538" s="153">
        <f t="shared" si="383"/>
        <v>1</v>
      </c>
      <c r="DY538" s="153">
        <f t="shared" si="405"/>
        <v>5</v>
      </c>
      <c r="DZ538" s="153" t="str">
        <f>VLOOKUP(G538,'Data Master class'!$A$5:$D$12,3,FALSE)</f>
        <v>B</v>
      </c>
      <c r="EA538" s="160" t="str">
        <f t="shared" si="406"/>
        <v>BAIK</v>
      </c>
      <c r="EB538" s="156"/>
      <c r="EC538" s="153">
        <f>VLOOKUP(G538,'Data Master class'!$A$5:$D$12,2,FALSE)</f>
        <v>3</v>
      </c>
      <c r="ED538" s="153" t="str">
        <f>VLOOKUP(H538,'Data Master class'!$E$5:$G$6,3,FALSE)</f>
        <v>X</v>
      </c>
      <c r="EE538" s="153">
        <f>VLOOKUP(H538,'Data Master class'!$E$5:$G$6,2,FALSE)</f>
        <v>2</v>
      </c>
      <c r="EF538" s="153">
        <f t="shared" si="407"/>
        <v>5</v>
      </c>
      <c r="EG538" s="153" t="str">
        <f t="shared" si="408"/>
        <v>CLASS 3</v>
      </c>
      <c r="EH538" s="153">
        <f t="shared" si="409"/>
        <v>10</v>
      </c>
      <c r="EI538" s="171"/>
      <c r="EJ538" s="441">
        <f t="shared" si="384"/>
        <v>9.6774193548387094E-2</v>
      </c>
      <c r="EK538" s="441">
        <f t="shared" si="385"/>
        <v>0.38709677419354838</v>
      </c>
      <c r="EL538" s="441">
        <f t="shared" si="386"/>
        <v>0.4838709677419355</v>
      </c>
      <c r="EM538" s="442">
        <f t="shared" si="410"/>
        <v>0.32258064516129031</v>
      </c>
      <c r="EN538" s="443" t="str">
        <f t="shared" si="411"/>
        <v>BURUK</v>
      </c>
      <c r="EO538" s="195"/>
      <c r="EP538" s="196" t="e">
        <f>'2. SUHU &amp; FISIK TRAFO'!CY538</f>
        <v>#NAME?</v>
      </c>
      <c r="EQ538" s="168" t="e">
        <f t="shared" si="416"/>
        <v>#NAME?</v>
      </c>
      <c r="ER538" s="189" t="e">
        <f t="shared" si="412"/>
        <v>#NAME?</v>
      </c>
      <c r="ES538" s="195"/>
      <c r="ET538" s="447">
        <f t="shared" si="395"/>
        <v>21.141000000000002</v>
      </c>
      <c r="EU538" s="447">
        <f t="shared" si="413"/>
        <v>16.912800000000001</v>
      </c>
      <c r="EV538" s="448">
        <f t="shared" si="387"/>
        <v>42.282000000000004</v>
      </c>
      <c r="EW538" s="449" t="str">
        <f t="shared" si="414"/>
        <v>BAIK</v>
      </c>
      <c r="EX538" s="721"/>
      <c r="EY538" s="447">
        <f t="shared" si="396"/>
        <v>13.399000000000001</v>
      </c>
      <c r="EZ538" s="447">
        <f t="shared" si="388"/>
        <v>10.719200000000001</v>
      </c>
      <c r="FA538" s="448">
        <f t="shared" si="397"/>
        <v>26.797999999999998</v>
      </c>
      <c r="FB538" s="449" t="str">
        <f t="shared" si="389"/>
        <v>BAIK</v>
      </c>
      <c r="FC538" s="195"/>
      <c r="FD538" s="453">
        <f t="shared" si="390"/>
        <v>18</v>
      </c>
      <c r="FE538" s="454">
        <f t="shared" si="391"/>
        <v>72.25433526011561</v>
      </c>
      <c r="FF538" s="725">
        <f t="shared" si="392"/>
        <v>24.911999999999999</v>
      </c>
      <c r="FG538" s="202" t="str">
        <f t="shared" si="415"/>
        <v>BURUK</v>
      </c>
    </row>
    <row r="539" spans="1:163">
      <c r="A539" s="347">
        <v>527</v>
      </c>
      <c r="B539" s="764" t="s">
        <v>2239</v>
      </c>
      <c r="C539" s="331" t="s">
        <v>2710</v>
      </c>
      <c r="D539" s="259" t="s">
        <v>2711</v>
      </c>
      <c r="E539" s="319" t="s">
        <v>2705</v>
      </c>
      <c r="F539" s="319" t="s">
        <v>2705</v>
      </c>
      <c r="G539" s="208" t="s">
        <v>206</v>
      </c>
      <c r="H539" s="214" t="s">
        <v>209</v>
      </c>
      <c r="I539" s="526"/>
      <c r="J539" s="835"/>
      <c r="K539" s="259" t="s">
        <v>341</v>
      </c>
      <c r="L539" s="259" t="s">
        <v>571</v>
      </c>
      <c r="M539" s="259">
        <v>100</v>
      </c>
      <c r="N539" s="259">
        <v>15064371</v>
      </c>
      <c r="O539" s="259">
        <v>2015</v>
      </c>
      <c r="P539" s="259" t="s">
        <v>316</v>
      </c>
      <c r="Q539" s="461">
        <v>0.75347222222222221</v>
      </c>
      <c r="R539" s="433">
        <v>44832</v>
      </c>
      <c r="S539" s="331" t="s">
        <v>318</v>
      </c>
      <c r="T539" s="331" t="s">
        <v>607</v>
      </c>
      <c r="U539" s="259">
        <v>2</v>
      </c>
      <c r="V539" s="259">
        <v>2</v>
      </c>
      <c r="W539" s="259">
        <v>3</v>
      </c>
      <c r="X539" s="259">
        <v>20000</v>
      </c>
      <c r="Y539" s="332">
        <v>400</v>
      </c>
      <c r="Z539" s="332">
        <v>397</v>
      </c>
      <c r="AA539" s="332">
        <v>396</v>
      </c>
      <c r="AB539" s="332">
        <v>230</v>
      </c>
      <c r="AC539" s="332">
        <v>228</v>
      </c>
      <c r="AD539" s="332">
        <v>227</v>
      </c>
      <c r="AE539" s="332">
        <v>36</v>
      </c>
      <c r="AF539" s="332">
        <v>33</v>
      </c>
      <c r="AG539" s="332">
        <v>30</v>
      </c>
      <c r="AH539" s="332">
        <v>19</v>
      </c>
      <c r="AI539" s="332">
        <v>4</v>
      </c>
      <c r="AJ539" s="332">
        <v>5</v>
      </c>
      <c r="AK539" s="332">
        <v>7</v>
      </c>
      <c r="AL539" s="332">
        <v>4</v>
      </c>
      <c r="AM539" s="332"/>
      <c r="AN539" s="332"/>
      <c r="AO539" s="332"/>
      <c r="AP539" s="332"/>
      <c r="AQ539" s="332">
        <v>32</v>
      </c>
      <c r="AR539" s="332">
        <v>28</v>
      </c>
      <c r="AS539" s="332">
        <v>23</v>
      </c>
      <c r="AT539" s="332">
        <v>4</v>
      </c>
      <c r="AU539" s="332"/>
      <c r="AV539" s="332"/>
      <c r="AW539" s="332"/>
      <c r="AX539" s="332"/>
      <c r="AY539" s="332">
        <v>0.96299999999999997</v>
      </c>
      <c r="AZ539" s="332">
        <v>0.92400000000000004</v>
      </c>
      <c r="BA539" s="332">
        <v>0.94299999999999995</v>
      </c>
      <c r="BB539" s="261">
        <v>404</v>
      </c>
      <c r="BC539" s="261">
        <v>400</v>
      </c>
      <c r="BD539" s="261">
        <v>399</v>
      </c>
      <c r="BE539" s="261">
        <v>233</v>
      </c>
      <c r="BF539" s="261">
        <v>230</v>
      </c>
      <c r="BG539" s="261">
        <v>229</v>
      </c>
      <c r="BH539" s="261">
        <v>28</v>
      </c>
      <c r="BI539" s="261">
        <v>27</v>
      </c>
      <c r="BJ539" s="261">
        <v>28</v>
      </c>
      <c r="BK539" s="261">
        <v>7</v>
      </c>
      <c r="BL539" s="261">
        <v>1</v>
      </c>
      <c r="BM539" s="261">
        <v>3</v>
      </c>
      <c r="BN539" s="261">
        <v>6</v>
      </c>
      <c r="BO539" s="261">
        <v>4</v>
      </c>
      <c r="BP539" s="261"/>
      <c r="BQ539" s="261"/>
      <c r="BR539" s="261"/>
      <c r="BS539" s="261"/>
      <c r="BT539" s="261">
        <v>27</v>
      </c>
      <c r="BU539" s="261">
        <v>24</v>
      </c>
      <c r="BV539" s="261">
        <v>22</v>
      </c>
      <c r="BW539" s="261">
        <v>3</v>
      </c>
      <c r="BX539" s="261"/>
      <c r="BY539" s="261"/>
      <c r="BZ539" s="261"/>
      <c r="CA539" s="261"/>
      <c r="CB539" s="261">
        <v>0.90800000000000003</v>
      </c>
      <c r="CC539" s="261">
        <v>0.874</v>
      </c>
      <c r="CD539" s="261">
        <v>0.94099999999999995</v>
      </c>
      <c r="CE539" s="333">
        <v>231</v>
      </c>
      <c r="CF539" s="333">
        <v>32198669049</v>
      </c>
      <c r="CG539" s="333">
        <v>220</v>
      </c>
      <c r="CH539" s="333">
        <v>32104352094</v>
      </c>
      <c r="CI539" s="333">
        <v>227</v>
      </c>
      <c r="CJ539" s="333">
        <v>163100070844</v>
      </c>
      <c r="CK539" s="333"/>
      <c r="CL539" s="333"/>
      <c r="CM539" s="333"/>
      <c r="CN539" s="333"/>
      <c r="CO539" s="333"/>
      <c r="CP539" s="333"/>
      <c r="CQ539" s="333">
        <v>231</v>
      </c>
      <c r="CR539" s="333">
        <v>45017275453</v>
      </c>
      <c r="CS539" s="333">
        <v>220</v>
      </c>
      <c r="CT539" s="333">
        <v>34011442521</v>
      </c>
      <c r="CU539" s="333">
        <v>227</v>
      </c>
      <c r="CV539" s="333">
        <v>34011442521</v>
      </c>
      <c r="CW539" s="333"/>
      <c r="CX539" s="333"/>
      <c r="CY539" s="333"/>
      <c r="CZ539" s="333"/>
      <c r="DA539" s="333"/>
      <c r="DB539" s="374"/>
      <c r="DC539" s="154"/>
      <c r="DD539" s="179">
        <f t="shared" si="375"/>
        <v>145.35658392646894</v>
      </c>
      <c r="DE539" s="179">
        <f t="shared" si="376"/>
        <v>24.766680000000001</v>
      </c>
      <c r="DF539" s="179">
        <f t="shared" si="377"/>
        <v>22.70279</v>
      </c>
      <c r="DG539" s="179">
        <f t="shared" si="378"/>
        <v>20.638900000000003</v>
      </c>
      <c r="DH539" s="180">
        <f t="shared" si="379"/>
        <v>36</v>
      </c>
      <c r="DI539" s="181">
        <f t="shared" si="398"/>
        <v>220</v>
      </c>
      <c r="DJ539" s="182">
        <f t="shared" si="393"/>
        <v>1</v>
      </c>
      <c r="DK539" s="182">
        <f t="shared" si="394"/>
        <v>0</v>
      </c>
      <c r="DL539" s="182">
        <f t="shared" si="399"/>
        <v>0</v>
      </c>
      <c r="DM539" s="182">
        <f t="shared" si="400"/>
        <v>0</v>
      </c>
      <c r="DN539" s="182">
        <f t="shared" si="401"/>
        <v>0</v>
      </c>
      <c r="DO539" s="182">
        <f t="shared" si="380"/>
        <v>1</v>
      </c>
      <c r="DP539" s="182">
        <f t="shared" si="381"/>
        <v>0</v>
      </c>
      <c r="DQ539" s="25">
        <f t="shared" si="382"/>
        <v>0</v>
      </c>
      <c r="DR539" s="169"/>
      <c r="DS539" s="166" t="str">
        <f t="shared" si="402"/>
        <v>A</v>
      </c>
      <c r="DT539" s="166" t="str">
        <f t="shared" si="403"/>
        <v>A</v>
      </c>
      <c r="DU539" s="167">
        <f t="shared" si="404"/>
        <v>1</v>
      </c>
      <c r="DV539" s="153" t="str">
        <f>VLOOKUP(M539,'Data Master kondisi'!$O$3:$P$11,2,FALSE)</f>
        <v>Z</v>
      </c>
      <c r="DW539" s="153">
        <f>LOOKUP(DV539,{"X","X","X","Y","Y","Y","Z","Z","Z"},{6,6,6,4,4,4,2,2,2})</f>
        <v>2</v>
      </c>
      <c r="DX539" s="153">
        <f t="shared" si="383"/>
        <v>1</v>
      </c>
      <c r="DY539" s="153">
        <f t="shared" si="405"/>
        <v>4</v>
      </c>
      <c r="DZ539" s="153" t="str">
        <f>VLOOKUP(G539,'Data Master class'!$A$5:$D$12,3,FALSE)</f>
        <v>B</v>
      </c>
      <c r="EA539" s="160" t="str">
        <f t="shared" si="406"/>
        <v>BAIK</v>
      </c>
      <c r="EB539" s="156"/>
      <c r="EC539" s="153">
        <f>VLOOKUP(G539,'Data Master class'!$A$5:$D$12,2,FALSE)</f>
        <v>3</v>
      </c>
      <c r="ED539" s="153" t="str">
        <f>VLOOKUP(H539,'Data Master class'!$E$5:$G$6,3,FALSE)</f>
        <v>Y</v>
      </c>
      <c r="EE539" s="153">
        <f>VLOOKUP(H539,'Data Master class'!$E$5:$G$6,2,FALSE)</f>
        <v>1</v>
      </c>
      <c r="EF539" s="153">
        <f t="shared" si="407"/>
        <v>4</v>
      </c>
      <c r="EG539" s="153" t="str">
        <f t="shared" si="408"/>
        <v>CLASS 3</v>
      </c>
      <c r="EH539" s="153">
        <f t="shared" si="409"/>
        <v>8</v>
      </c>
      <c r="EI539" s="171"/>
      <c r="EJ539" s="441">
        <f t="shared" si="384"/>
        <v>9.0909090909090912E-2</v>
      </c>
      <c r="EK539" s="441">
        <f t="shared" si="385"/>
        <v>0</v>
      </c>
      <c r="EL539" s="441">
        <f t="shared" si="386"/>
        <v>9.0909090909090912E-2</v>
      </c>
      <c r="EM539" s="442">
        <f t="shared" si="410"/>
        <v>6.0606060606060608E-2</v>
      </c>
      <c r="EN539" s="443" t="str">
        <f t="shared" si="411"/>
        <v>BAIK</v>
      </c>
      <c r="EO539" s="195"/>
      <c r="EP539" s="196" t="e">
        <f>'2. SUHU &amp; FISIK TRAFO'!CY539</f>
        <v>#NAME?</v>
      </c>
      <c r="EQ539" s="168" t="e">
        <f t="shared" si="416"/>
        <v>#NAME?</v>
      </c>
      <c r="ER539" s="189" t="e">
        <f t="shared" si="412"/>
        <v>#NAME?</v>
      </c>
      <c r="ES539" s="195"/>
      <c r="ET539" s="447">
        <f t="shared" si="395"/>
        <v>22.614000000000001</v>
      </c>
      <c r="EU539" s="447">
        <f t="shared" si="413"/>
        <v>18.091200000000001</v>
      </c>
      <c r="EV539" s="448">
        <f t="shared" si="387"/>
        <v>22.614000000000001</v>
      </c>
      <c r="EW539" s="449" t="str">
        <f t="shared" si="414"/>
        <v>BAIK</v>
      </c>
      <c r="EX539" s="721"/>
      <c r="EY539" s="447">
        <f t="shared" si="396"/>
        <v>19.146000000000001</v>
      </c>
      <c r="EZ539" s="447">
        <f t="shared" si="388"/>
        <v>15.316800000000001</v>
      </c>
      <c r="FA539" s="448">
        <f t="shared" si="397"/>
        <v>19.146000000000001</v>
      </c>
      <c r="FB539" s="449" t="str">
        <f t="shared" si="389"/>
        <v>BAIK</v>
      </c>
      <c r="FC539" s="195"/>
      <c r="FD539" s="453">
        <f t="shared" si="390"/>
        <v>19</v>
      </c>
      <c r="FE539" s="454">
        <f t="shared" si="391"/>
        <v>144.50867052023122</v>
      </c>
      <c r="FF539" s="725">
        <f t="shared" si="392"/>
        <v>13.147999999999998</v>
      </c>
      <c r="FG539" s="202" t="str">
        <f t="shared" si="415"/>
        <v>CUKUP</v>
      </c>
    </row>
    <row r="540" spans="1:163">
      <c r="A540" s="347">
        <v>528</v>
      </c>
      <c r="B540" s="764" t="s">
        <v>2239</v>
      </c>
      <c r="C540" s="331" t="s">
        <v>2712</v>
      </c>
      <c r="D540" s="259" t="s">
        <v>2711</v>
      </c>
      <c r="E540" s="319" t="s">
        <v>2705</v>
      </c>
      <c r="F540" s="319" t="s">
        <v>2705</v>
      </c>
      <c r="G540" s="208" t="s">
        <v>206</v>
      </c>
      <c r="H540" s="214" t="s">
        <v>209</v>
      </c>
      <c r="I540" s="526"/>
      <c r="J540" s="835"/>
      <c r="K540" s="259" t="s">
        <v>315</v>
      </c>
      <c r="L540" s="259" t="s">
        <v>571</v>
      </c>
      <c r="M540" s="259">
        <v>50</v>
      </c>
      <c r="N540" s="259">
        <v>15033777</v>
      </c>
      <c r="O540" s="259">
        <v>2015</v>
      </c>
      <c r="P540" s="259" t="s">
        <v>316</v>
      </c>
      <c r="Q540" s="461">
        <v>0.73958333333333337</v>
      </c>
      <c r="R540" s="433">
        <v>44832</v>
      </c>
      <c r="S540" s="331" t="s">
        <v>318</v>
      </c>
      <c r="T540" s="331" t="s">
        <v>607</v>
      </c>
      <c r="U540" s="259">
        <v>2</v>
      </c>
      <c r="V540" s="259">
        <v>2</v>
      </c>
      <c r="W540" s="259">
        <v>3</v>
      </c>
      <c r="X540" s="259">
        <v>20000</v>
      </c>
      <c r="Y540" s="332">
        <v>398</v>
      </c>
      <c r="Z540" s="332">
        <v>403</v>
      </c>
      <c r="AA540" s="332">
        <v>395</v>
      </c>
      <c r="AB540" s="332">
        <v>229</v>
      </c>
      <c r="AC540" s="332">
        <v>232</v>
      </c>
      <c r="AD540" s="332">
        <v>227</v>
      </c>
      <c r="AE540" s="332">
        <v>6</v>
      </c>
      <c r="AF540" s="332">
        <v>5</v>
      </c>
      <c r="AG540" s="332">
        <v>12</v>
      </c>
      <c r="AH540" s="332">
        <v>9</v>
      </c>
      <c r="AI540" s="332">
        <v>5</v>
      </c>
      <c r="AJ540" s="332">
        <v>1</v>
      </c>
      <c r="AK540" s="332">
        <v>12</v>
      </c>
      <c r="AL540" s="332">
        <v>8</v>
      </c>
      <c r="AM540" s="332">
        <v>1</v>
      </c>
      <c r="AN540" s="332">
        <v>4</v>
      </c>
      <c r="AO540" s="332">
        <v>0</v>
      </c>
      <c r="AP540" s="332">
        <v>1</v>
      </c>
      <c r="AQ540" s="332"/>
      <c r="AR540" s="332"/>
      <c r="AS540" s="332"/>
      <c r="AT540" s="332"/>
      <c r="AU540" s="332"/>
      <c r="AV540" s="332"/>
      <c r="AW540" s="332"/>
      <c r="AX540" s="332"/>
      <c r="AY540" s="332">
        <v>0.86899999999999999</v>
      </c>
      <c r="AZ540" s="332">
        <v>0.91600000000000004</v>
      </c>
      <c r="BA540" s="332">
        <v>0.91</v>
      </c>
      <c r="BB540" s="261">
        <v>401</v>
      </c>
      <c r="BC540" s="261">
        <v>406</v>
      </c>
      <c r="BD540" s="261">
        <v>400</v>
      </c>
      <c r="BE540" s="261">
        <v>231</v>
      </c>
      <c r="BF540" s="261">
        <v>234</v>
      </c>
      <c r="BG540" s="261">
        <v>228</v>
      </c>
      <c r="BH540" s="261">
        <v>5</v>
      </c>
      <c r="BI540" s="261">
        <v>6</v>
      </c>
      <c r="BJ540" s="261">
        <v>8</v>
      </c>
      <c r="BK540" s="261">
        <v>8</v>
      </c>
      <c r="BL540" s="261">
        <v>5</v>
      </c>
      <c r="BM540" s="261">
        <v>2</v>
      </c>
      <c r="BN540" s="261">
        <v>8</v>
      </c>
      <c r="BO540" s="261">
        <v>5</v>
      </c>
      <c r="BP540" s="261">
        <v>0</v>
      </c>
      <c r="BQ540" s="261">
        <v>3</v>
      </c>
      <c r="BR540" s="261">
        <v>0</v>
      </c>
      <c r="BS540" s="261">
        <v>3</v>
      </c>
      <c r="BT540" s="261"/>
      <c r="BU540" s="261"/>
      <c r="BV540" s="261"/>
      <c r="BW540" s="261"/>
      <c r="BX540" s="261"/>
      <c r="BY540" s="261"/>
      <c r="BZ540" s="261"/>
      <c r="CA540" s="261"/>
      <c r="CB540" s="261">
        <v>0.91400000000000003</v>
      </c>
      <c r="CC540" s="261">
        <v>0.93600000000000005</v>
      </c>
      <c r="CD540" s="261">
        <v>0.96099999999999997</v>
      </c>
      <c r="CE540" s="333">
        <v>229</v>
      </c>
      <c r="CF540" s="333">
        <v>45017521647</v>
      </c>
      <c r="CG540" s="333">
        <v>232</v>
      </c>
      <c r="CH540" s="333">
        <v>22121720159</v>
      </c>
      <c r="CI540" s="333">
        <v>226</v>
      </c>
      <c r="CJ540" s="333">
        <v>22121720209</v>
      </c>
      <c r="CK540" s="333">
        <v>229</v>
      </c>
      <c r="CL540" s="333">
        <v>163100030850</v>
      </c>
      <c r="CM540" s="333">
        <v>232</v>
      </c>
      <c r="CN540" s="333">
        <v>34011438115</v>
      </c>
      <c r="CO540" s="333">
        <v>226</v>
      </c>
      <c r="CP540" s="333">
        <v>3401143833</v>
      </c>
      <c r="CQ540" s="333"/>
      <c r="CR540" s="333"/>
      <c r="CS540" s="333"/>
      <c r="CT540" s="333"/>
      <c r="CU540" s="333"/>
      <c r="CV540" s="333"/>
      <c r="CW540" s="333"/>
      <c r="CX540" s="333"/>
      <c r="CY540" s="333"/>
      <c r="CZ540" s="333"/>
      <c r="DA540" s="333"/>
      <c r="DB540" s="374"/>
      <c r="DC540" s="154"/>
      <c r="DD540" s="179">
        <f t="shared" si="375"/>
        <v>72.495988555299931</v>
      </c>
      <c r="DE540" s="179">
        <f t="shared" si="376"/>
        <v>8.2763200000000001</v>
      </c>
      <c r="DF540" s="179">
        <f t="shared" si="377"/>
        <v>6.896933333333334</v>
      </c>
      <c r="DG540" s="179">
        <f t="shared" si="378"/>
        <v>16.55264</v>
      </c>
      <c r="DH540" s="180">
        <f t="shared" si="379"/>
        <v>12</v>
      </c>
      <c r="DI540" s="181">
        <f t="shared" si="398"/>
        <v>226</v>
      </c>
      <c r="DJ540" s="182">
        <f t="shared" si="393"/>
        <v>1</v>
      </c>
      <c r="DK540" s="182">
        <f t="shared" si="394"/>
        <v>0</v>
      </c>
      <c r="DL540" s="182">
        <f t="shared" si="399"/>
        <v>0</v>
      </c>
      <c r="DM540" s="182">
        <f t="shared" si="400"/>
        <v>0</v>
      </c>
      <c r="DN540" s="182">
        <f t="shared" si="401"/>
        <v>0</v>
      </c>
      <c r="DO540" s="182">
        <f t="shared" si="380"/>
        <v>1</v>
      </c>
      <c r="DP540" s="182">
        <f t="shared" si="381"/>
        <v>0</v>
      </c>
      <c r="DQ540" s="25">
        <f t="shared" si="382"/>
        <v>0</v>
      </c>
      <c r="DR540" s="169"/>
      <c r="DS540" s="166" t="str">
        <f t="shared" si="402"/>
        <v>A</v>
      </c>
      <c r="DT540" s="166" t="str">
        <f t="shared" si="403"/>
        <v>B</v>
      </c>
      <c r="DU540" s="167">
        <f t="shared" si="404"/>
        <v>2</v>
      </c>
      <c r="DV540" s="153" t="str">
        <f>VLOOKUP(M540,'Data Master kondisi'!$O$3:$P$11,2,FALSE)</f>
        <v>Z</v>
      </c>
      <c r="DW540" s="153">
        <f>LOOKUP(DV540,{"X","X","X","Y","Y","Y","Z","Z","Z"},{6,6,6,4,4,4,2,2,2})</f>
        <v>2</v>
      </c>
      <c r="DX540" s="153">
        <f t="shared" si="383"/>
        <v>1</v>
      </c>
      <c r="DY540" s="153">
        <f t="shared" si="405"/>
        <v>5</v>
      </c>
      <c r="DZ540" s="153" t="str">
        <f>VLOOKUP(G540,'Data Master class'!$A$5:$D$12,3,FALSE)</f>
        <v>B</v>
      </c>
      <c r="EA540" s="160" t="str">
        <f t="shared" si="406"/>
        <v>BAIK</v>
      </c>
      <c r="EB540" s="156"/>
      <c r="EC540" s="153">
        <f>VLOOKUP(G540,'Data Master class'!$A$5:$D$12,2,FALSE)</f>
        <v>3</v>
      </c>
      <c r="ED540" s="153" t="str">
        <f>VLOOKUP(H540,'Data Master class'!$E$5:$G$6,3,FALSE)</f>
        <v>Y</v>
      </c>
      <c r="EE540" s="153">
        <f>VLOOKUP(H540,'Data Master class'!$E$5:$G$6,2,FALSE)</f>
        <v>1</v>
      </c>
      <c r="EF540" s="153">
        <f t="shared" si="407"/>
        <v>4</v>
      </c>
      <c r="EG540" s="153" t="str">
        <f t="shared" si="408"/>
        <v>CLASS 3</v>
      </c>
      <c r="EH540" s="153">
        <f t="shared" si="409"/>
        <v>9</v>
      </c>
      <c r="EI540" s="171"/>
      <c r="EJ540" s="441">
        <f t="shared" si="384"/>
        <v>0.21739130434782611</v>
      </c>
      <c r="EK540" s="441">
        <f t="shared" si="385"/>
        <v>0.34782608695652178</v>
      </c>
      <c r="EL540" s="441">
        <f t="shared" si="386"/>
        <v>0.56521739130434778</v>
      </c>
      <c r="EM540" s="442">
        <f t="shared" si="410"/>
        <v>0.37681159420289861</v>
      </c>
      <c r="EN540" s="443" t="str">
        <f t="shared" si="411"/>
        <v>BURUK</v>
      </c>
      <c r="EO540" s="195"/>
      <c r="EP540" s="196" t="e">
        <f>'2. SUHU &amp; FISIK TRAFO'!CY540</f>
        <v>#NAME?</v>
      </c>
      <c r="EQ540" s="168" t="e">
        <f t="shared" si="416"/>
        <v>#NAME?</v>
      </c>
      <c r="ER540" s="189" t="e">
        <f t="shared" si="412"/>
        <v>#NAME?</v>
      </c>
      <c r="ES540" s="195"/>
      <c r="ET540" s="447">
        <f t="shared" si="395"/>
        <v>5.258</v>
      </c>
      <c r="EU540" s="447">
        <f t="shared" si="413"/>
        <v>4.2064000000000004</v>
      </c>
      <c r="EV540" s="448">
        <f t="shared" si="387"/>
        <v>10.516</v>
      </c>
      <c r="EW540" s="449" t="str">
        <f t="shared" si="414"/>
        <v>BAIK</v>
      </c>
      <c r="EX540" s="721"/>
      <c r="EY540" s="447">
        <f t="shared" si="396"/>
        <v>4.383</v>
      </c>
      <c r="EZ540" s="447">
        <f t="shared" si="388"/>
        <v>3.5064000000000002</v>
      </c>
      <c r="FA540" s="448">
        <f t="shared" si="397"/>
        <v>8.766</v>
      </c>
      <c r="FB540" s="449" t="str">
        <f t="shared" si="389"/>
        <v>BAIK</v>
      </c>
      <c r="FC540" s="195"/>
      <c r="FD540" s="453">
        <f t="shared" si="390"/>
        <v>9</v>
      </c>
      <c r="FE540" s="454">
        <f t="shared" si="391"/>
        <v>72.25433526011561</v>
      </c>
      <c r="FF540" s="725">
        <f t="shared" si="392"/>
        <v>12.456</v>
      </c>
      <c r="FG540" s="202" t="str">
        <f t="shared" si="415"/>
        <v>CUKUP</v>
      </c>
    </row>
    <row r="541" spans="1:163">
      <c r="A541" s="347">
        <v>529</v>
      </c>
      <c r="B541" s="764" t="s">
        <v>2239</v>
      </c>
      <c r="C541" s="331" t="s">
        <v>2713</v>
      </c>
      <c r="D541" s="259" t="s">
        <v>2714</v>
      </c>
      <c r="E541" s="319" t="s">
        <v>2705</v>
      </c>
      <c r="F541" s="319" t="s">
        <v>2705</v>
      </c>
      <c r="G541" s="208" t="s">
        <v>206</v>
      </c>
      <c r="H541" s="214" t="s">
        <v>209</v>
      </c>
      <c r="I541" s="526">
        <v>107.936213</v>
      </c>
      <c r="J541" s="835">
        <v>-2.901799</v>
      </c>
      <c r="K541" s="259" t="s">
        <v>341</v>
      </c>
      <c r="L541" s="259" t="s">
        <v>571</v>
      </c>
      <c r="M541" s="259">
        <v>100</v>
      </c>
      <c r="N541" s="259">
        <v>15095177</v>
      </c>
      <c r="O541" s="259">
        <v>2015</v>
      </c>
      <c r="P541" s="259" t="s">
        <v>316</v>
      </c>
      <c r="Q541" s="461">
        <v>0.73611111111111116</v>
      </c>
      <c r="R541" s="433">
        <v>44832</v>
      </c>
      <c r="S541" s="331" t="s">
        <v>318</v>
      </c>
      <c r="T541" s="331" t="s">
        <v>607</v>
      </c>
      <c r="U541" s="259">
        <v>2</v>
      </c>
      <c r="V541" s="259">
        <v>2</v>
      </c>
      <c r="W541" s="259">
        <v>3</v>
      </c>
      <c r="X541" s="259">
        <v>20000</v>
      </c>
      <c r="Y541" s="332">
        <v>400</v>
      </c>
      <c r="Z541" s="332">
        <v>402</v>
      </c>
      <c r="AA541" s="332">
        <v>400</v>
      </c>
      <c r="AB541" s="332">
        <v>229</v>
      </c>
      <c r="AC541" s="332">
        <v>232</v>
      </c>
      <c r="AD541" s="332">
        <v>229</v>
      </c>
      <c r="AE541" s="332">
        <v>32</v>
      </c>
      <c r="AF541" s="332">
        <v>22</v>
      </c>
      <c r="AG541" s="332">
        <v>32</v>
      </c>
      <c r="AH541" s="332">
        <v>22</v>
      </c>
      <c r="AI541" s="332">
        <v>20</v>
      </c>
      <c r="AJ541" s="332">
        <v>18</v>
      </c>
      <c r="AK541" s="332">
        <v>25</v>
      </c>
      <c r="AL541" s="332">
        <v>10</v>
      </c>
      <c r="AM541" s="332"/>
      <c r="AN541" s="332"/>
      <c r="AO541" s="332"/>
      <c r="AP541" s="332"/>
      <c r="AQ541" s="332">
        <v>12</v>
      </c>
      <c r="AR541" s="332">
        <v>4</v>
      </c>
      <c r="AS541" s="332">
        <v>7</v>
      </c>
      <c r="AT541" s="332">
        <v>12</v>
      </c>
      <c r="AU541" s="332"/>
      <c r="AV541" s="332"/>
      <c r="AW541" s="332"/>
      <c r="AX541" s="332"/>
      <c r="AY541" s="332">
        <v>0.94299999999999995</v>
      </c>
      <c r="AZ541" s="332">
        <v>0.93700000000000006</v>
      </c>
      <c r="BA541" s="332">
        <v>0.95299999999999996</v>
      </c>
      <c r="BB541" s="261">
        <v>397</v>
      </c>
      <c r="BC541" s="261">
        <v>400</v>
      </c>
      <c r="BD541" s="261">
        <v>399</v>
      </c>
      <c r="BE541" s="261">
        <v>220</v>
      </c>
      <c r="BF541" s="261">
        <v>232</v>
      </c>
      <c r="BG541" s="261">
        <v>228</v>
      </c>
      <c r="BH541" s="261">
        <v>21</v>
      </c>
      <c r="BI541" s="261">
        <v>20</v>
      </c>
      <c r="BJ541" s="261">
        <v>23</v>
      </c>
      <c r="BK541" s="261">
        <v>14</v>
      </c>
      <c r="BL541" s="261">
        <v>17</v>
      </c>
      <c r="BM541" s="261">
        <v>11</v>
      </c>
      <c r="BN541" s="261">
        <v>18</v>
      </c>
      <c r="BO541" s="261">
        <v>12</v>
      </c>
      <c r="BP541" s="261"/>
      <c r="BQ541" s="261"/>
      <c r="BR541" s="261"/>
      <c r="BS541" s="261"/>
      <c r="BT541" s="261">
        <v>4</v>
      </c>
      <c r="BU541" s="261">
        <v>9</v>
      </c>
      <c r="BV541" s="261">
        <v>5</v>
      </c>
      <c r="BW541" s="261">
        <v>2</v>
      </c>
      <c r="BX541" s="261"/>
      <c r="BY541" s="261"/>
      <c r="BZ541" s="261"/>
      <c r="CA541" s="261"/>
      <c r="CB541" s="261">
        <v>0.98299999999999998</v>
      </c>
      <c r="CC541" s="261">
        <v>0.94299999999999995</v>
      </c>
      <c r="CD541" s="261">
        <v>0.94099999999999995</v>
      </c>
      <c r="CE541" s="333">
        <v>226</v>
      </c>
      <c r="CF541" s="333">
        <v>86056915902</v>
      </c>
      <c r="CG541" s="333">
        <v>230</v>
      </c>
      <c r="CH541" s="333">
        <v>56401488053</v>
      </c>
      <c r="CI541" s="333">
        <v>226</v>
      </c>
      <c r="CJ541" s="333">
        <v>340119223934</v>
      </c>
      <c r="CK541" s="333"/>
      <c r="CL541" s="333"/>
      <c r="CM541" s="333"/>
      <c r="CN541" s="333"/>
      <c r="CO541" s="333"/>
      <c r="CP541" s="333"/>
      <c r="CQ541" s="333">
        <v>226</v>
      </c>
      <c r="CR541" s="333">
        <v>163100020258</v>
      </c>
      <c r="CS541" s="333">
        <v>230</v>
      </c>
      <c r="CT541" s="333">
        <v>24012129911</v>
      </c>
      <c r="CU541" s="333">
        <v>226</v>
      </c>
      <c r="CV541" s="333">
        <v>28017711804</v>
      </c>
      <c r="CW541" s="333"/>
      <c r="CX541" s="333"/>
      <c r="CY541" s="333"/>
      <c r="CZ541" s="333"/>
      <c r="DA541" s="333"/>
      <c r="DB541" s="374"/>
      <c r="DC541" s="154"/>
      <c r="DD541" s="179">
        <f t="shared" si="375"/>
        <v>144.26822348109607</v>
      </c>
      <c r="DE541" s="179">
        <f t="shared" si="376"/>
        <v>22.180906666666665</v>
      </c>
      <c r="DF541" s="179">
        <f t="shared" si="377"/>
        <v>15.249373333333333</v>
      </c>
      <c r="DG541" s="179">
        <f t="shared" si="378"/>
        <v>22.180906666666665</v>
      </c>
      <c r="DH541" s="180">
        <f t="shared" si="379"/>
        <v>32</v>
      </c>
      <c r="DI541" s="181">
        <f t="shared" si="398"/>
        <v>226</v>
      </c>
      <c r="DJ541" s="182">
        <f t="shared" si="393"/>
        <v>1</v>
      </c>
      <c r="DK541" s="182">
        <f t="shared" si="394"/>
        <v>0</v>
      </c>
      <c r="DL541" s="182">
        <f t="shared" si="399"/>
        <v>0</v>
      </c>
      <c r="DM541" s="182">
        <f t="shared" si="400"/>
        <v>0</v>
      </c>
      <c r="DN541" s="182">
        <f t="shared" si="401"/>
        <v>0</v>
      </c>
      <c r="DO541" s="182">
        <f t="shared" si="380"/>
        <v>1</v>
      </c>
      <c r="DP541" s="182">
        <f t="shared" si="381"/>
        <v>0</v>
      </c>
      <c r="DQ541" s="25">
        <f t="shared" si="382"/>
        <v>0</v>
      </c>
      <c r="DR541" s="169"/>
      <c r="DS541" s="166" t="str">
        <f t="shared" si="402"/>
        <v>A</v>
      </c>
      <c r="DT541" s="166" t="str">
        <f t="shared" si="403"/>
        <v>A</v>
      </c>
      <c r="DU541" s="167">
        <f t="shared" si="404"/>
        <v>1</v>
      </c>
      <c r="DV541" s="153" t="str">
        <f>VLOOKUP(M541,'Data Master kondisi'!$O$3:$P$11,2,FALSE)</f>
        <v>Z</v>
      </c>
      <c r="DW541" s="153">
        <f>LOOKUP(DV541,{"X","X","X","Y","Y","Y","Z","Z","Z"},{6,6,6,4,4,4,2,2,2})</f>
        <v>2</v>
      </c>
      <c r="DX541" s="153">
        <f t="shared" si="383"/>
        <v>1</v>
      </c>
      <c r="DY541" s="153">
        <f t="shared" si="405"/>
        <v>4</v>
      </c>
      <c r="DZ541" s="153" t="str">
        <f>VLOOKUP(G541,'Data Master class'!$A$5:$D$12,3,FALSE)</f>
        <v>B</v>
      </c>
      <c r="EA541" s="160" t="str">
        <f t="shared" si="406"/>
        <v>BAIK</v>
      </c>
      <c r="EB541" s="156"/>
      <c r="EC541" s="153">
        <f>VLOOKUP(G541,'Data Master class'!$A$5:$D$12,2,FALSE)</f>
        <v>3</v>
      </c>
      <c r="ED541" s="153" t="str">
        <f>VLOOKUP(H541,'Data Master class'!$E$5:$G$6,3,FALSE)</f>
        <v>Y</v>
      </c>
      <c r="EE541" s="153">
        <f>VLOOKUP(H541,'Data Master class'!$E$5:$G$6,2,FALSE)</f>
        <v>1</v>
      </c>
      <c r="EF541" s="153">
        <f t="shared" si="407"/>
        <v>4</v>
      </c>
      <c r="EG541" s="153" t="str">
        <f t="shared" si="408"/>
        <v>CLASS 3</v>
      </c>
      <c r="EH541" s="153">
        <f t="shared" si="409"/>
        <v>8</v>
      </c>
      <c r="EI541" s="171"/>
      <c r="EJ541" s="441">
        <f t="shared" si="384"/>
        <v>0.11627906976744182</v>
      </c>
      <c r="EK541" s="441">
        <f t="shared" si="385"/>
        <v>0.23255813953488375</v>
      </c>
      <c r="EL541" s="441">
        <f t="shared" si="386"/>
        <v>0.11627906976744182</v>
      </c>
      <c r="EM541" s="442">
        <f t="shared" si="410"/>
        <v>0.15503875968992245</v>
      </c>
      <c r="EN541" s="443" t="str">
        <f t="shared" si="411"/>
        <v>CUKUP</v>
      </c>
      <c r="EO541" s="195"/>
      <c r="EP541" s="196" t="e">
        <f>'2. SUHU &amp; FISIK TRAFO'!CY541</f>
        <v>#NAME?</v>
      </c>
      <c r="EQ541" s="168" t="e">
        <f t="shared" si="416"/>
        <v>#NAME?</v>
      </c>
      <c r="ER541" s="189" t="e">
        <f t="shared" si="412"/>
        <v>#NAME?</v>
      </c>
      <c r="ES541" s="195"/>
      <c r="ET541" s="447">
        <f t="shared" si="395"/>
        <v>19.760000000000002</v>
      </c>
      <c r="EU541" s="447">
        <f t="shared" si="413"/>
        <v>15.808000000000002</v>
      </c>
      <c r="EV541" s="448">
        <f t="shared" si="387"/>
        <v>19.760000000000002</v>
      </c>
      <c r="EW541" s="449" t="str">
        <f t="shared" si="414"/>
        <v>BAIK</v>
      </c>
      <c r="EX541" s="721"/>
      <c r="EY541" s="447">
        <f t="shared" si="396"/>
        <v>14.504</v>
      </c>
      <c r="EZ541" s="447">
        <f t="shared" si="388"/>
        <v>11.603200000000001</v>
      </c>
      <c r="FA541" s="448">
        <f t="shared" si="397"/>
        <v>14.504</v>
      </c>
      <c r="FB541" s="449" t="str">
        <f t="shared" si="389"/>
        <v>BAIK</v>
      </c>
      <c r="FC541" s="195"/>
      <c r="FD541" s="453">
        <f t="shared" si="390"/>
        <v>22</v>
      </c>
      <c r="FE541" s="454">
        <f t="shared" si="391"/>
        <v>144.50867052023122</v>
      </c>
      <c r="FF541" s="725">
        <f t="shared" si="392"/>
        <v>15.223999999999998</v>
      </c>
      <c r="FG541" s="202" t="str">
        <f t="shared" si="415"/>
        <v>KURANG</v>
      </c>
    </row>
    <row r="542" spans="1:163">
      <c r="A542" s="347">
        <v>530</v>
      </c>
      <c r="B542" s="764" t="s">
        <v>2239</v>
      </c>
      <c r="C542" s="331" t="s">
        <v>2715</v>
      </c>
      <c r="D542" s="259" t="s">
        <v>2711</v>
      </c>
      <c r="E542" s="319" t="s">
        <v>2705</v>
      </c>
      <c r="F542" s="319" t="s">
        <v>2705</v>
      </c>
      <c r="G542" s="208" t="s">
        <v>206</v>
      </c>
      <c r="H542" s="214" t="s">
        <v>209</v>
      </c>
      <c r="I542" s="526">
        <v>107.9351278</v>
      </c>
      <c r="J542" s="835">
        <v>-2.9017342400000001</v>
      </c>
      <c r="K542" s="259" t="s">
        <v>341</v>
      </c>
      <c r="L542" s="259" t="s">
        <v>570</v>
      </c>
      <c r="M542" s="259">
        <v>100</v>
      </c>
      <c r="N542" s="259" t="s">
        <v>2716</v>
      </c>
      <c r="O542" s="259">
        <v>2016</v>
      </c>
      <c r="P542" s="259" t="s">
        <v>316</v>
      </c>
      <c r="Q542" s="461">
        <v>0.75347222222222221</v>
      </c>
      <c r="R542" s="433">
        <v>44834</v>
      </c>
      <c r="S542" s="331" t="s">
        <v>318</v>
      </c>
      <c r="T542" s="331" t="s">
        <v>607</v>
      </c>
      <c r="U542" s="259">
        <v>2</v>
      </c>
      <c r="V542" s="259">
        <v>2</v>
      </c>
      <c r="W542" s="259">
        <v>3</v>
      </c>
      <c r="X542" s="259">
        <v>20000</v>
      </c>
      <c r="Y542" s="332">
        <v>401</v>
      </c>
      <c r="Z542" s="332">
        <v>403</v>
      </c>
      <c r="AA542" s="332">
        <v>400</v>
      </c>
      <c r="AB542" s="332">
        <v>231</v>
      </c>
      <c r="AC542" s="332">
        <v>234</v>
      </c>
      <c r="AD542" s="332">
        <v>228</v>
      </c>
      <c r="AE542" s="332">
        <v>27</v>
      </c>
      <c r="AF542" s="332">
        <v>7</v>
      </c>
      <c r="AG542" s="332">
        <v>10</v>
      </c>
      <c r="AH542" s="332">
        <v>17</v>
      </c>
      <c r="AI542" s="332">
        <v>10</v>
      </c>
      <c r="AJ542" s="332">
        <v>3</v>
      </c>
      <c r="AK542" s="332">
        <v>5</v>
      </c>
      <c r="AL542" s="332">
        <v>7</v>
      </c>
      <c r="AM542" s="332">
        <v>10</v>
      </c>
      <c r="AN542" s="332">
        <v>4</v>
      </c>
      <c r="AO542" s="332">
        <v>5</v>
      </c>
      <c r="AP542" s="332">
        <v>10</v>
      </c>
      <c r="AQ542" s="332"/>
      <c r="AR542" s="332"/>
      <c r="AS542" s="332"/>
      <c r="AT542" s="332"/>
      <c r="AU542" s="332"/>
      <c r="AV542" s="332"/>
      <c r="AW542" s="332"/>
      <c r="AX542" s="332"/>
      <c r="AY542" s="332">
        <v>0.86899999999999999</v>
      </c>
      <c r="AZ542" s="332">
        <v>0.91600000000000004</v>
      </c>
      <c r="BA542" s="332">
        <v>0.91</v>
      </c>
      <c r="BB542" s="261">
        <v>391</v>
      </c>
      <c r="BC542" s="261">
        <v>390</v>
      </c>
      <c r="BD542" s="261">
        <v>393</v>
      </c>
      <c r="BE542" s="261">
        <v>225</v>
      </c>
      <c r="BF542" s="261">
        <v>227</v>
      </c>
      <c r="BG542" s="261">
        <v>224</v>
      </c>
      <c r="BH542" s="261">
        <v>18</v>
      </c>
      <c r="BI542" s="261">
        <v>4</v>
      </c>
      <c r="BJ542" s="261">
        <v>7</v>
      </c>
      <c r="BK542" s="261">
        <v>11</v>
      </c>
      <c r="BL542" s="261">
        <v>6</v>
      </c>
      <c r="BM542" s="261">
        <v>2</v>
      </c>
      <c r="BN542" s="261">
        <v>2</v>
      </c>
      <c r="BO542" s="261">
        <v>4</v>
      </c>
      <c r="BP542" s="261">
        <v>12</v>
      </c>
      <c r="BQ542" s="261">
        <v>2</v>
      </c>
      <c r="BR542" s="261">
        <v>5</v>
      </c>
      <c r="BS542" s="261">
        <v>7</v>
      </c>
      <c r="BT542" s="261"/>
      <c r="BU542" s="261"/>
      <c r="BV542" s="261"/>
      <c r="BW542" s="261"/>
      <c r="BX542" s="261"/>
      <c r="BY542" s="261"/>
      <c r="BZ542" s="261"/>
      <c r="CA542" s="261"/>
      <c r="CB542" s="261">
        <v>0.81899999999999995</v>
      </c>
      <c r="CC542" s="261">
        <v>0.82</v>
      </c>
      <c r="CD542" s="261">
        <v>0.875</v>
      </c>
      <c r="CE542" s="333">
        <v>223</v>
      </c>
      <c r="CF542" s="333">
        <v>163100030848</v>
      </c>
      <c r="CG542" s="333">
        <v>225</v>
      </c>
      <c r="CH542" s="333">
        <v>34012114391</v>
      </c>
      <c r="CI542" s="333">
        <v>222</v>
      </c>
      <c r="CJ542" s="333">
        <v>22025578231</v>
      </c>
      <c r="CK542" s="333">
        <v>223</v>
      </c>
      <c r="CL542" s="333">
        <v>22121501617</v>
      </c>
      <c r="CM542" s="333">
        <v>225</v>
      </c>
      <c r="CN542" s="333">
        <v>56402269866</v>
      </c>
      <c r="CO542" s="333">
        <v>222</v>
      </c>
      <c r="CP542" s="333">
        <v>34011910584</v>
      </c>
      <c r="CQ542" s="333"/>
      <c r="CR542" s="333"/>
      <c r="CS542" s="333"/>
      <c r="CT542" s="333"/>
      <c r="CU542" s="333"/>
      <c r="CV542" s="333"/>
      <c r="CW542" s="333"/>
      <c r="CX542" s="333"/>
      <c r="CY542" s="333"/>
      <c r="CZ542" s="333"/>
      <c r="DA542" s="333"/>
      <c r="DB542" s="374"/>
      <c r="DC542" s="154"/>
      <c r="DD542" s="179">
        <f t="shared" si="375"/>
        <v>144.02857526933346</v>
      </c>
      <c r="DE542" s="179">
        <f t="shared" si="376"/>
        <v>18.746279999999995</v>
      </c>
      <c r="DF542" s="179">
        <f t="shared" si="377"/>
        <v>4.8601466666666662</v>
      </c>
      <c r="DG542" s="179">
        <f t="shared" si="378"/>
        <v>6.9430666666666658</v>
      </c>
      <c r="DH542" s="180">
        <f t="shared" si="379"/>
        <v>27</v>
      </c>
      <c r="DI542" s="181">
        <f t="shared" si="398"/>
        <v>222</v>
      </c>
      <c r="DJ542" s="182">
        <f t="shared" si="393"/>
        <v>1</v>
      </c>
      <c r="DK542" s="182">
        <f t="shared" si="394"/>
        <v>0</v>
      </c>
      <c r="DL542" s="182">
        <f t="shared" si="399"/>
        <v>0</v>
      </c>
      <c r="DM542" s="182">
        <f t="shared" si="400"/>
        <v>0</v>
      </c>
      <c r="DN542" s="182">
        <f t="shared" si="401"/>
        <v>0</v>
      </c>
      <c r="DO542" s="182">
        <f t="shared" si="380"/>
        <v>1</v>
      </c>
      <c r="DP542" s="182">
        <f t="shared" si="381"/>
        <v>0</v>
      </c>
      <c r="DQ542" s="25">
        <f t="shared" si="382"/>
        <v>0</v>
      </c>
      <c r="DR542" s="169"/>
      <c r="DS542" s="166" t="str">
        <f t="shared" si="402"/>
        <v>A</v>
      </c>
      <c r="DT542" s="166" t="str">
        <f t="shared" si="403"/>
        <v>C</v>
      </c>
      <c r="DU542" s="167">
        <f t="shared" si="404"/>
        <v>3</v>
      </c>
      <c r="DV542" s="153" t="str">
        <f>VLOOKUP(M542,'Data Master kondisi'!$O$3:$P$11,2,FALSE)</f>
        <v>Z</v>
      </c>
      <c r="DW542" s="153">
        <f>LOOKUP(DV542,{"X","X","X","Y","Y","Y","Z","Z","Z"},{6,6,6,4,4,4,2,2,2})</f>
        <v>2</v>
      </c>
      <c r="DX542" s="153">
        <f t="shared" si="383"/>
        <v>1</v>
      </c>
      <c r="DY542" s="153">
        <f t="shared" si="405"/>
        <v>6</v>
      </c>
      <c r="DZ542" s="153" t="str">
        <f>VLOOKUP(G542,'Data Master class'!$A$5:$D$12,3,FALSE)</f>
        <v>B</v>
      </c>
      <c r="EA542" s="160" t="str">
        <f t="shared" si="406"/>
        <v>CUKUP</v>
      </c>
      <c r="EB542" s="156"/>
      <c r="EC542" s="153">
        <f>VLOOKUP(G542,'Data Master class'!$A$5:$D$12,2,FALSE)</f>
        <v>3</v>
      </c>
      <c r="ED542" s="153" t="str">
        <f>VLOOKUP(H542,'Data Master class'!$E$5:$G$6,3,FALSE)</f>
        <v>Y</v>
      </c>
      <c r="EE542" s="153">
        <f>VLOOKUP(H542,'Data Master class'!$E$5:$G$6,2,FALSE)</f>
        <v>1</v>
      </c>
      <c r="EF542" s="153">
        <f t="shared" si="407"/>
        <v>4</v>
      </c>
      <c r="EG542" s="153" t="str">
        <f t="shared" si="408"/>
        <v>CLASS 3</v>
      </c>
      <c r="EH542" s="153">
        <f t="shared" si="409"/>
        <v>10</v>
      </c>
      <c r="EI542" s="171"/>
      <c r="EJ542" s="441">
        <f t="shared" si="384"/>
        <v>0.84090909090909094</v>
      </c>
      <c r="EK542" s="441">
        <f t="shared" si="385"/>
        <v>0.52272727272727271</v>
      </c>
      <c r="EL542" s="441">
        <f t="shared" si="386"/>
        <v>0.31818181818181818</v>
      </c>
      <c r="EM542" s="442">
        <f t="shared" si="410"/>
        <v>0.56060606060606066</v>
      </c>
      <c r="EN542" s="443" t="str">
        <f t="shared" si="411"/>
        <v>BURUK</v>
      </c>
      <c r="EO542" s="195"/>
      <c r="EP542" s="196" t="e">
        <f>'2. SUHU &amp; FISIK TRAFO'!CY542</f>
        <v>#NAME?</v>
      </c>
      <c r="EQ542" s="168" t="e">
        <f t="shared" si="416"/>
        <v>#NAME?</v>
      </c>
      <c r="ER542" s="189" t="e">
        <f t="shared" si="412"/>
        <v>#NAME?</v>
      </c>
      <c r="ES542" s="195"/>
      <c r="ET542" s="447">
        <f t="shared" si="395"/>
        <v>10.154999999999999</v>
      </c>
      <c r="EU542" s="447">
        <f t="shared" si="413"/>
        <v>8.1240000000000006</v>
      </c>
      <c r="EV542" s="448">
        <f t="shared" si="387"/>
        <v>10.154999999999999</v>
      </c>
      <c r="EW542" s="449" t="str">
        <f t="shared" si="414"/>
        <v>BAIK</v>
      </c>
      <c r="EX542" s="721"/>
      <c r="EY542" s="447">
        <f t="shared" si="396"/>
        <v>6.5259999999999998</v>
      </c>
      <c r="EZ542" s="447">
        <f t="shared" si="388"/>
        <v>5.2208000000000006</v>
      </c>
      <c r="FA542" s="448">
        <f t="shared" si="397"/>
        <v>6.5259999999999998</v>
      </c>
      <c r="FB542" s="449" t="str">
        <f t="shared" si="389"/>
        <v>BAIK</v>
      </c>
      <c r="FC542" s="195"/>
      <c r="FD542" s="453">
        <f t="shared" si="390"/>
        <v>17</v>
      </c>
      <c r="FE542" s="454">
        <f t="shared" si="391"/>
        <v>144.50867052023122</v>
      </c>
      <c r="FF542" s="725">
        <f t="shared" si="392"/>
        <v>11.763999999999999</v>
      </c>
      <c r="FG542" s="202" t="str">
        <f t="shared" si="415"/>
        <v>CUKUP</v>
      </c>
    </row>
    <row r="543" spans="1:163">
      <c r="A543" s="347">
        <v>531</v>
      </c>
      <c r="B543" s="764" t="s">
        <v>2239</v>
      </c>
      <c r="C543" s="331" t="s">
        <v>2717</v>
      </c>
      <c r="D543" s="259" t="s">
        <v>2718</v>
      </c>
      <c r="E543" s="319" t="s">
        <v>2705</v>
      </c>
      <c r="F543" s="319" t="s">
        <v>2705</v>
      </c>
      <c r="G543" s="208" t="s">
        <v>206</v>
      </c>
      <c r="H543" s="214" t="s">
        <v>209</v>
      </c>
      <c r="I543" s="526">
        <v>107.93834200000001</v>
      </c>
      <c r="J543" s="835">
        <v>-2.1859799999999998</v>
      </c>
      <c r="K543" s="259" t="s">
        <v>315</v>
      </c>
      <c r="L543" s="259" t="s">
        <v>571</v>
      </c>
      <c r="M543" s="259">
        <v>25</v>
      </c>
      <c r="N543" s="259">
        <v>4001211</v>
      </c>
      <c r="O543" s="259">
        <v>2004</v>
      </c>
      <c r="P543" s="259" t="s">
        <v>316</v>
      </c>
      <c r="Q543" s="461">
        <v>0.72916666666666663</v>
      </c>
      <c r="R543" s="433">
        <v>44830</v>
      </c>
      <c r="S543" s="331" t="s">
        <v>318</v>
      </c>
      <c r="T543" s="331" t="s">
        <v>607</v>
      </c>
      <c r="U543" s="259">
        <v>1</v>
      </c>
      <c r="V543" s="259">
        <v>1</v>
      </c>
      <c r="W543" s="259">
        <v>3</v>
      </c>
      <c r="X543" s="259">
        <v>20000</v>
      </c>
      <c r="Y543" s="332">
        <v>389</v>
      </c>
      <c r="Z543" s="332">
        <v>391</v>
      </c>
      <c r="AA543" s="332">
        <v>390</v>
      </c>
      <c r="AB543" s="332">
        <v>223</v>
      </c>
      <c r="AC543" s="332">
        <v>224</v>
      </c>
      <c r="AD543" s="332">
        <v>224</v>
      </c>
      <c r="AE543" s="332">
        <v>39</v>
      </c>
      <c r="AF543" s="332">
        <v>29</v>
      </c>
      <c r="AG543" s="332">
        <v>24</v>
      </c>
      <c r="AH543" s="332">
        <v>18</v>
      </c>
      <c r="AI543" s="332">
        <v>39</v>
      </c>
      <c r="AJ543" s="332">
        <v>29</v>
      </c>
      <c r="AK543" s="332"/>
      <c r="AL543" s="332">
        <v>18</v>
      </c>
      <c r="AM543" s="332"/>
      <c r="AN543" s="332"/>
      <c r="AO543" s="332">
        <v>24</v>
      </c>
      <c r="AP543" s="332"/>
      <c r="AQ543" s="332"/>
      <c r="AR543" s="332"/>
      <c r="AS543" s="332"/>
      <c r="AT543" s="332"/>
      <c r="AU543" s="332"/>
      <c r="AV543" s="332"/>
      <c r="AW543" s="332"/>
      <c r="AX543" s="332"/>
      <c r="AY543" s="332">
        <v>0.93200000000000005</v>
      </c>
      <c r="AZ543" s="332">
        <v>0.97899999999999998</v>
      </c>
      <c r="BA543" s="332">
        <v>0.94599999999999995</v>
      </c>
      <c r="BB543" s="261">
        <v>389</v>
      </c>
      <c r="BC543" s="261">
        <v>394</v>
      </c>
      <c r="BD543" s="261">
        <v>395</v>
      </c>
      <c r="BE543" s="261">
        <v>227</v>
      </c>
      <c r="BF543" s="261">
        <v>228</v>
      </c>
      <c r="BG543" s="261">
        <v>223</v>
      </c>
      <c r="BH543" s="261">
        <v>9</v>
      </c>
      <c r="BI543" s="261">
        <v>17</v>
      </c>
      <c r="BJ543" s="261">
        <v>20</v>
      </c>
      <c r="BK543" s="261">
        <v>11</v>
      </c>
      <c r="BL543" s="261">
        <v>9</v>
      </c>
      <c r="BM543" s="261">
        <v>17</v>
      </c>
      <c r="BN543" s="261"/>
      <c r="BO543" s="261">
        <v>11</v>
      </c>
      <c r="BP543" s="261"/>
      <c r="BQ543" s="261"/>
      <c r="BR543" s="261">
        <v>20</v>
      </c>
      <c r="BS543" s="261"/>
      <c r="BT543" s="261"/>
      <c r="BU543" s="261"/>
      <c r="BV543" s="261"/>
      <c r="BW543" s="261"/>
      <c r="BX543" s="261"/>
      <c r="BY543" s="261"/>
      <c r="BZ543" s="261"/>
      <c r="CA543" s="261"/>
      <c r="CB543" s="261">
        <v>0.82699999999999996</v>
      </c>
      <c r="CC543" s="261">
        <v>0.89200000000000002</v>
      </c>
      <c r="CD543" s="261">
        <v>0.90500000000000003</v>
      </c>
      <c r="CE543" s="333">
        <v>225</v>
      </c>
      <c r="CF543" s="333">
        <v>163100042253</v>
      </c>
      <c r="CG543" s="333">
        <v>226</v>
      </c>
      <c r="CH543" s="333">
        <v>22121667939</v>
      </c>
      <c r="CI543" s="333">
        <v>221</v>
      </c>
      <c r="CJ543" s="333">
        <v>22121739407</v>
      </c>
      <c r="CK543" s="333"/>
      <c r="CL543" s="333"/>
      <c r="CM543" s="333"/>
      <c r="CN543" s="333"/>
      <c r="CO543" s="333"/>
      <c r="CP543" s="333"/>
      <c r="CQ543" s="333"/>
      <c r="CR543" s="333"/>
      <c r="CS543" s="333"/>
      <c r="CT543" s="333"/>
      <c r="CU543" s="333"/>
      <c r="CV543" s="333"/>
      <c r="CW543" s="333"/>
      <c r="CX543" s="333"/>
      <c r="CY543" s="333"/>
      <c r="CZ543" s="333"/>
      <c r="DA543" s="333"/>
      <c r="DB543" s="374"/>
      <c r="DC543" s="154"/>
      <c r="DD543" s="179">
        <f t="shared" si="375"/>
        <v>37.053505261597742</v>
      </c>
      <c r="DE543" s="179">
        <f t="shared" si="376"/>
        <v>105.25320000000002</v>
      </c>
      <c r="DF543" s="179">
        <f t="shared" si="377"/>
        <v>78.265200000000007</v>
      </c>
      <c r="DG543" s="179">
        <f t="shared" si="378"/>
        <v>64.771200000000007</v>
      </c>
      <c r="DH543" s="180">
        <f t="shared" si="379"/>
        <v>39</v>
      </c>
      <c r="DI543" s="181">
        <f t="shared" si="398"/>
        <v>221</v>
      </c>
      <c r="DJ543" s="182">
        <f t="shared" si="393"/>
        <v>0</v>
      </c>
      <c r="DK543" s="182">
        <f t="shared" si="394"/>
        <v>0</v>
      </c>
      <c r="DL543" s="182">
        <f t="shared" si="399"/>
        <v>0</v>
      </c>
      <c r="DM543" s="182">
        <f t="shared" si="400"/>
        <v>1</v>
      </c>
      <c r="DN543" s="182">
        <f t="shared" si="401"/>
        <v>0</v>
      </c>
      <c r="DO543" s="182">
        <f t="shared" si="380"/>
        <v>0</v>
      </c>
      <c r="DP543" s="182">
        <f t="shared" si="381"/>
        <v>0</v>
      </c>
      <c r="DQ543" s="25">
        <f t="shared" si="382"/>
        <v>0</v>
      </c>
      <c r="DR543" s="169"/>
      <c r="DS543" s="166" t="str">
        <f t="shared" si="402"/>
        <v>C</v>
      </c>
      <c r="DT543" s="166" t="str">
        <f t="shared" si="403"/>
        <v>A</v>
      </c>
      <c r="DU543" s="167">
        <f t="shared" si="404"/>
        <v>7</v>
      </c>
      <c r="DV543" s="153" t="str">
        <f>VLOOKUP(M543,'Data Master kondisi'!$O$3:$P$11,2,FALSE)</f>
        <v>Z</v>
      </c>
      <c r="DW543" s="153">
        <f>LOOKUP(DV543,{"X","X","X","Y","Y","Y","Z","Z","Z"},{6,6,6,4,4,4,2,2,2})</f>
        <v>2</v>
      </c>
      <c r="DX543" s="153">
        <f t="shared" si="383"/>
        <v>2</v>
      </c>
      <c r="DY543" s="153">
        <f t="shared" si="405"/>
        <v>11</v>
      </c>
      <c r="DZ543" s="153" t="str">
        <f>VLOOKUP(G543,'Data Master class'!$A$5:$D$12,3,FALSE)</f>
        <v>B</v>
      </c>
      <c r="EA543" s="160" t="str">
        <f t="shared" si="406"/>
        <v>KURANG</v>
      </c>
      <c r="EB543" s="156"/>
      <c r="EC543" s="153">
        <f>VLOOKUP(G543,'Data Master class'!$A$5:$D$12,2,FALSE)</f>
        <v>3</v>
      </c>
      <c r="ED543" s="153" t="str">
        <f>VLOOKUP(H543,'Data Master class'!$E$5:$G$6,3,FALSE)</f>
        <v>Y</v>
      </c>
      <c r="EE543" s="153">
        <f>VLOOKUP(H543,'Data Master class'!$E$5:$G$6,2,FALSE)</f>
        <v>1</v>
      </c>
      <c r="EF543" s="153">
        <f t="shared" si="407"/>
        <v>4</v>
      </c>
      <c r="EG543" s="153" t="str">
        <f t="shared" si="408"/>
        <v>CLASS 3</v>
      </c>
      <c r="EH543" s="153">
        <f t="shared" si="409"/>
        <v>15</v>
      </c>
      <c r="EI543" s="171"/>
      <c r="EJ543" s="441">
        <f t="shared" si="384"/>
        <v>0.27173913043478254</v>
      </c>
      <c r="EK543" s="441">
        <f t="shared" si="385"/>
        <v>5.4347826086956555E-2</v>
      </c>
      <c r="EL543" s="441">
        <f t="shared" si="386"/>
        <v>0.21739130434782611</v>
      </c>
      <c r="EM543" s="442">
        <f t="shared" si="410"/>
        <v>0.18115942028985507</v>
      </c>
      <c r="EN543" s="443" t="str">
        <f t="shared" si="411"/>
        <v>CUKUP</v>
      </c>
      <c r="EO543" s="195"/>
      <c r="EP543" s="196" t="e">
        <f>'2. SUHU &amp; FISIK TRAFO'!CY543</f>
        <v>#NAME?</v>
      </c>
      <c r="EQ543" s="168" t="e">
        <f t="shared" si="416"/>
        <v>#NAME?</v>
      </c>
      <c r="ER543" s="189" t="e">
        <f t="shared" si="412"/>
        <v>#NAME?</v>
      </c>
      <c r="ES543" s="195"/>
      <c r="ET543" s="447">
        <f t="shared" si="395"/>
        <v>20.568999999999999</v>
      </c>
      <c r="EU543" s="447">
        <f t="shared" si="413"/>
        <v>16.455200000000001</v>
      </c>
      <c r="EV543" s="448">
        <f t="shared" si="387"/>
        <v>82.275999999999996</v>
      </c>
      <c r="EW543" s="449" t="str">
        <f t="shared" si="414"/>
        <v>KURANG</v>
      </c>
      <c r="EX543" s="721"/>
      <c r="EY543" s="447">
        <f t="shared" si="396"/>
        <v>10.379</v>
      </c>
      <c r="EZ543" s="447">
        <f t="shared" si="388"/>
        <v>8.3032000000000004</v>
      </c>
      <c r="FA543" s="448">
        <f t="shared" si="397"/>
        <v>41.515999999999998</v>
      </c>
      <c r="FB543" s="449" t="str">
        <f t="shared" si="389"/>
        <v>BAIK</v>
      </c>
      <c r="FC543" s="195"/>
      <c r="FD543" s="453">
        <f t="shared" si="390"/>
        <v>18</v>
      </c>
      <c r="FE543" s="454">
        <f t="shared" si="391"/>
        <v>36.127167630057805</v>
      </c>
      <c r="FF543" s="725">
        <f t="shared" si="392"/>
        <v>49.823999999999998</v>
      </c>
      <c r="FG543" s="202" t="str">
        <f t="shared" si="415"/>
        <v>BURUK</v>
      </c>
    </row>
    <row r="544" spans="1:163">
      <c r="A544" s="347">
        <v>532</v>
      </c>
      <c r="B544" s="764" t="s">
        <v>2239</v>
      </c>
      <c r="C544" s="331" t="s">
        <v>2719</v>
      </c>
      <c r="D544" s="259" t="s">
        <v>2709</v>
      </c>
      <c r="E544" s="319" t="s">
        <v>2705</v>
      </c>
      <c r="F544" s="319" t="s">
        <v>2705</v>
      </c>
      <c r="G544" s="208" t="s">
        <v>206</v>
      </c>
      <c r="H544" s="214" t="s">
        <v>208</v>
      </c>
      <c r="I544" s="526">
        <v>107.9338845</v>
      </c>
      <c r="J544" s="835">
        <v>-2.8558224999999999</v>
      </c>
      <c r="K544" s="259" t="s">
        <v>315</v>
      </c>
      <c r="L544" s="259" t="s">
        <v>700</v>
      </c>
      <c r="M544" s="259">
        <v>100</v>
      </c>
      <c r="N544" s="259">
        <v>12180933</v>
      </c>
      <c r="O544" s="259">
        <v>2012</v>
      </c>
      <c r="P544" s="259" t="s">
        <v>316</v>
      </c>
      <c r="Q544" s="461">
        <v>0.75694444444444453</v>
      </c>
      <c r="R544" s="433">
        <v>44832</v>
      </c>
      <c r="S544" s="331" t="s">
        <v>318</v>
      </c>
      <c r="T544" s="331" t="s">
        <v>607</v>
      </c>
      <c r="U544" s="259">
        <v>3</v>
      </c>
      <c r="V544" s="259">
        <v>2</v>
      </c>
      <c r="W544" s="259">
        <v>3</v>
      </c>
      <c r="X544" s="259">
        <v>20000</v>
      </c>
      <c r="Y544" s="332">
        <v>398</v>
      </c>
      <c r="Z544" s="332">
        <v>397</v>
      </c>
      <c r="AA544" s="332">
        <v>400</v>
      </c>
      <c r="AB544" s="332">
        <v>227</v>
      </c>
      <c r="AC544" s="332">
        <v>234</v>
      </c>
      <c r="AD544" s="332">
        <v>230</v>
      </c>
      <c r="AE544" s="332">
        <v>34</v>
      </c>
      <c r="AF544" s="332">
        <v>15</v>
      </c>
      <c r="AG544" s="332">
        <v>26</v>
      </c>
      <c r="AH544" s="332">
        <v>25</v>
      </c>
      <c r="AI544" s="332">
        <v>20</v>
      </c>
      <c r="AJ544" s="332">
        <v>3</v>
      </c>
      <c r="AK544" s="332">
        <v>22</v>
      </c>
      <c r="AL544" s="332">
        <v>18</v>
      </c>
      <c r="AM544" s="332">
        <v>14</v>
      </c>
      <c r="AN544" s="332">
        <v>12</v>
      </c>
      <c r="AO544" s="332">
        <v>4</v>
      </c>
      <c r="AP544" s="332">
        <v>7</v>
      </c>
      <c r="AQ544" s="332"/>
      <c r="AR544" s="332"/>
      <c r="AS544" s="332"/>
      <c r="AT544" s="332"/>
      <c r="AU544" s="332"/>
      <c r="AV544" s="332"/>
      <c r="AW544" s="332"/>
      <c r="AX544" s="332"/>
      <c r="AY544" s="332">
        <v>0.93500000000000005</v>
      </c>
      <c r="AZ544" s="332">
        <v>0.91</v>
      </c>
      <c r="BA544" s="332">
        <v>0.94299999999999995</v>
      </c>
      <c r="BB544" s="261">
        <v>390</v>
      </c>
      <c r="BC544" s="261">
        <v>401</v>
      </c>
      <c r="BD544" s="261">
        <v>398</v>
      </c>
      <c r="BE544" s="261">
        <v>225</v>
      </c>
      <c r="BF544" s="261">
        <v>231</v>
      </c>
      <c r="BG544" s="261">
        <v>229</v>
      </c>
      <c r="BH544" s="261">
        <v>32</v>
      </c>
      <c r="BI544" s="261">
        <v>7</v>
      </c>
      <c r="BJ544" s="261">
        <v>14</v>
      </c>
      <c r="BK544" s="261">
        <v>25</v>
      </c>
      <c r="BL544" s="261">
        <v>12</v>
      </c>
      <c r="BM544" s="261">
        <v>1</v>
      </c>
      <c r="BN544" s="261">
        <v>12</v>
      </c>
      <c r="BO544" s="261">
        <v>11</v>
      </c>
      <c r="BP544" s="261">
        <v>20</v>
      </c>
      <c r="BQ544" s="261">
        <v>6</v>
      </c>
      <c r="BR544" s="261">
        <v>2</v>
      </c>
      <c r="BS544" s="261">
        <v>14</v>
      </c>
      <c r="BT544" s="261"/>
      <c r="BU544" s="261"/>
      <c r="BV544" s="261"/>
      <c r="BW544" s="261"/>
      <c r="BX544" s="261"/>
      <c r="BY544" s="261"/>
      <c r="BZ544" s="261"/>
      <c r="CA544" s="261"/>
      <c r="CB544" s="261">
        <v>0.85399999999999998</v>
      </c>
      <c r="CC544" s="261">
        <v>0.85899999999999999</v>
      </c>
      <c r="CD544" s="261">
        <v>0.83599999999999997</v>
      </c>
      <c r="CE544" s="333">
        <v>223</v>
      </c>
      <c r="CF544" s="333">
        <v>86057131293</v>
      </c>
      <c r="CG544" s="333">
        <v>228</v>
      </c>
      <c r="CH544" s="333">
        <v>32104198398</v>
      </c>
      <c r="CI544" s="333">
        <v>227</v>
      </c>
      <c r="CJ544" s="333">
        <v>34038862404</v>
      </c>
      <c r="CK544" s="333">
        <v>223</v>
      </c>
      <c r="CL544" s="333">
        <v>34039696396</v>
      </c>
      <c r="CM544" s="333">
        <v>228</v>
      </c>
      <c r="CN544" s="333">
        <v>34040698697</v>
      </c>
      <c r="CO544" s="333">
        <v>227</v>
      </c>
      <c r="CP544" s="333">
        <v>321063320461</v>
      </c>
      <c r="CQ544" s="333"/>
      <c r="CR544" s="333"/>
      <c r="CS544" s="333"/>
      <c r="CT544" s="333"/>
      <c r="CU544" s="333"/>
      <c r="CV544" s="333"/>
      <c r="CW544" s="333"/>
      <c r="CX544" s="333"/>
      <c r="CY544" s="333"/>
      <c r="CZ544" s="333"/>
      <c r="DA544" s="333"/>
      <c r="DB544" s="374"/>
      <c r="DC544" s="154"/>
      <c r="DD544" s="179">
        <f t="shared" si="375"/>
        <v>145.1133093090188</v>
      </c>
      <c r="DE544" s="179">
        <f t="shared" si="376"/>
        <v>23.429966666666665</v>
      </c>
      <c r="DF544" s="179">
        <f t="shared" si="377"/>
        <v>10.336749999999999</v>
      </c>
      <c r="DG544" s="179">
        <f t="shared" si="378"/>
        <v>17.917033333333332</v>
      </c>
      <c r="DH544" s="180">
        <f t="shared" si="379"/>
        <v>34</v>
      </c>
      <c r="DI544" s="181">
        <f t="shared" si="398"/>
        <v>223</v>
      </c>
      <c r="DJ544" s="182">
        <f t="shared" si="393"/>
        <v>1</v>
      </c>
      <c r="DK544" s="182">
        <f t="shared" si="394"/>
        <v>0</v>
      </c>
      <c r="DL544" s="182">
        <f t="shared" si="399"/>
        <v>0</v>
      </c>
      <c r="DM544" s="182">
        <f t="shared" si="400"/>
        <v>0</v>
      </c>
      <c r="DN544" s="182">
        <f t="shared" si="401"/>
        <v>0</v>
      </c>
      <c r="DO544" s="182">
        <f t="shared" si="380"/>
        <v>1</v>
      </c>
      <c r="DP544" s="182">
        <f t="shared" si="381"/>
        <v>0</v>
      </c>
      <c r="DQ544" s="25">
        <f t="shared" si="382"/>
        <v>0</v>
      </c>
      <c r="DR544" s="169"/>
      <c r="DS544" s="166" t="str">
        <f t="shared" si="402"/>
        <v>A</v>
      </c>
      <c r="DT544" s="166" t="str">
        <f t="shared" si="403"/>
        <v>B</v>
      </c>
      <c r="DU544" s="167">
        <f t="shared" si="404"/>
        <v>2</v>
      </c>
      <c r="DV544" s="153" t="str">
        <f>VLOOKUP(M544,'Data Master kondisi'!$O$3:$P$11,2,FALSE)</f>
        <v>Z</v>
      </c>
      <c r="DW544" s="153">
        <f>LOOKUP(DV544,{"X","X","X","Y","Y","Y","Z","Z","Z"},{6,6,6,4,4,4,2,2,2})</f>
        <v>2</v>
      </c>
      <c r="DX544" s="153">
        <f t="shared" si="383"/>
        <v>1</v>
      </c>
      <c r="DY544" s="153">
        <f t="shared" si="405"/>
        <v>5</v>
      </c>
      <c r="DZ544" s="153" t="str">
        <f>VLOOKUP(G544,'Data Master class'!$A$5:$D$12,3,FALSE)</f>
        <v>B</v>
      </c>
      <c r="EA544" s="160" t="str">
        <f t="shared" si="406"/>
        <v>BAIK</v>
      </c>
      <c r="EB544" s="156"/>
      <c r="EC544" s="153">
        <f>VLOOKUP(G544,'Data Master class'!$A$5:$D$12,2,FALSE)</f>
        <v>3</v>
      </c>
      <c r="ED544" s="153" t="str">
        <f>VLOOKUP(H544,'Data Master class'!$E$5:$G$6,3,FALSE)</f>
        <v>X</v>
      </c>
      <c r="EE544" s="153">
        <f>VLOOKUP(H544,'Data Master class'!$E$5:$G$6,2,FALSE)</f>
        <v>2</v>
      </c>
      <c r="EF544" s="153">
        <f t="shared" si="407"/>
        <v>5</v>
      </c>
      <c r="EG544" s="153" t="str">
        <f t="shared" si="408"/>
        <v>CLASS 3</v>
      </c>
      <c r="EH544" s="153">
        <f t="shared" si="409"/>
        <v>10</v>
      </c>
      <c r="EI544" s="171"/>
      <c r="EJ544" s="441">
        <f t="shared" si="384"/>
        <v>0.36</v>
      </c>
      <c r="EK544" s="441">
        <f t="shared" si="385"/>
        <v>0.4</v>
      </c>
      <c r="EL544" s="441">
        <f t="shared" si="386"/>
        <v>0.04</v>
      </c>
      <c r="EM544" s="442">
        <f t="shared" si="410"/>
        <v>0.26666666666666666</v>
      </c>
      <c r="EN544" s="443" t="str">
        <f t="shared" si="411"/>
        <v>KURANG</v>
      </c>
      <c r="EO544" s="195"/>
      <c r="EP544" s="196" t="e">
        <f>'2. SUHU &amp; FISIK TRAFO'!CY544</f>
        <v>#NAME?</v>
      </c>
      <c r="EQ544" s="168" t="e">
        <f t="shared" si="416"/>
        <v>#NAME?</v>
      </c>
      <c r="ER544" s="189" t="e">
        <f t="shared" si="412"/>
        <v>#NAME?</v>
      </c>
      <c r="ES544" s="195"/>
      <c r="ET544" s="447">
        <f t="shared" si="395"/>
        <v>17.208000000000002</v>
      </c>
      <c r="EU544" s="447">
        <f t="shared" si="413"/>
        <v>13.766400000000003</v>
      </c>
      <c r="EV544" s="448">
        <f t="shared" si="387"/>
        <v>17.208000000000002</v>
      </c>
      <c r="EW544" s="449" t="str">
        <f t="shared" si="414"/>
        <v>BAIK</v>
      </c>
      <c r="EX544" s="721"/>
      <c r="EY544" s="447">
        <f t="shared" si="396"/>
        <v>12.023</v>
      </c>
      <c r="EZ544" s="447">
        <f t="shared" si="388"/>
        <v>9.6184000000000012</v>
      </c>
      <c r="FA544" s="448">
        <f t="shared" si="397"/>
        <v>12.023</v>
      </c>
      <c r="FB544" s="449" t="str">
        <f t="shared" si="389"/>
        <v>BAIK</v>
      </c>
      <c r="FC544" s="195"/>
      <c r="FD544" s="453">
        <f t="shared" si="390"/>
        <v>25</v>
      </c>
      <c r="FE544" s="454">
        <f t="shared" si="391"/>
        <v>144.50867052023122</v>
      </c>
      <c r="FF544" s="725">
        <f t="shared" si="392"/>
        <v>17.299999999999997</v>
      </c>
      <c r="FG544" s="202" t="str">
        <f t="shared" si="415"/>
        <v>KURANG</v>
      </c>
    </row>
    <row r="545" spans="1:163">
      <c r="A545" s="347">
        <v>533</v>
      </c>
      <c r="B545" s="764" t="s">
        <v>2239</v>
      </c>
      <c r="C545" s="331" t="s">
        <v>2720</v>
      </c>
      <c r="D545" s="259" t="s">
        <v>2721</v>
      </c>
      <c r="E545" s="319" t="s">
        <v>2705</v>
      </c>
      <c r="F545" s="319" t="s">
        <v>2705</v>
      </c>
      <c r="G545" s="208" t="s">
        <v>206</v>
      </c>
      <c r="H545" s="214" t="s">
        <v>208</v>
      </c>
      <c r="I545" s="526">
        <v>107.94906109999999</v>
      </c>
      <c r="J545" s="835">
        <v>-2.8662038000000001</v>
      </c>
      <c r="K545" s="259" t="s">
        <v>315</v>
      </c>
      <c r="L545" s="259" t="s">
        <v>570</v>
      </c>
      <c r="M545" s="259">
        <v>50</v>
      </c>
      <c r="N545" s="259">
        <v>12041419</v>
      </c>
      <c r="O545" s="259">
        <v>2012</v>
      </c>
      <c r="P545" s="259" t="s">
        <v>316</v>
      </c>
      <c r="Q545" s="461">
        <v>0.77222222222222225</v>
      </c>
      <c r="R545" s="433">
        <v>44832</v>
      </c>
      <c r="S545" s="331" t="s">
        <v>318</v>
      </c>
      <c r="T545" s="331" t="s">
        <v>607</v>
      </c>
      <c r="U545" s="259">
        <v>2</v>
      </c>
      <c r="V545" s="259">
        <v>2</v>
      </c>
      <c r="W545" s="259">
        <v>3</v>
      </c>
      <c r="X545" s="259">
        <v>20000</v>
      </c>
      <c r="Y545" s="332">
        <v>397</v>
      </c>
      <c r="Z545" s="332">
        <v>395</v>
      </c>
      <c r="AA545" s="332">
        <v>394</v>
      </c>
      <c r="AB545" s="332">
        <v>228</v>
      </c>
      <c r="AC545" s="332">
        <v>227</v>
      </c>
      <c r="AD545" s="332">
        <v>225</v>
      </c>
      <c r="AE545" s="332">
        <v>50</v>
      </c>
      <c r="AF545" s="332">
        <v>33</v>
      </c>
      <c r="AG545" s="332">
        <v>42</v>
      </c>
      <c r="AH545" s="332">
        <v>24</v>
      </c>
      <c r="AI545" s="332">
        <v>37</v>
      </c>
      <c r="AJ545" s="332">
        <v>14</v>
      </c>
      <c r="AK545" s="332">
        <v>21</v>
      </c>
      <c r="AL545" s="332">
        <v>18</v>
      </c>
      <c r="AM545" s="332">
        <v>13</v>
      </c>
      <c r="AN545" s="332">
        <v>19</v>
      </c>
      <c r="AO545" s="332">
        <v>21</v>
      </c>
      <c r="AP545" s="332">
        <v>6</v>
      </c>
      <c r="AQ545" s="332"/>
      <c r="AR545" s="332"/>
      <c r="AS545" s="332"/>
      <c r="AT545" s="332"/>
      <c r="AU545" s="332"/>
      <c r="AV545" s="332"/>
      <c r="AW545" s="332"/>
      <c r="AX545" s="332"/>
      <c r="AY545" s="332">
        <v>0.97499999999999998</v>
      </c>
      <c r="AZ545" s="332">
        <v>0.92600000000000005</v>
      </c>
      <c r="BA545" s="332">
        <v>0.98199999999999998</v>
      </c>
      <c r="BB545" s="261">
        <v>388</v>
      </c>
      <c r="BC545" s="261">
        <v>389</v>
      </c>
      <c r="BD545" s="261">
        <v>400</v>
      </c>
      <c r="BE545" s="261">
        <v>225</v>
      </c>
      <c r="BF545" s="261">
        <v>223</v>
      </c>
      <c r="BG545" s="261">
        <v>223</v>
      </c>
      <c r="BH545" s="261">
        <v>28</v>
      </c>
      <c r="BI545" s="261">
        <v>25</v>
      </c>
      <c r="BJ545" s="261">
        <v>35</v>
      </c>
      <c r="BK545" s="261">
        <v>11</v>
      </c>
      <c r="BL545" s="261">
        <v>20</v>
      </c>
      <c r="BM545" s="261">
        <v>14</v>
      </c>
      <c r="BN545" s="261">
        <v>24</v>
      </c>
      <c r="BO545" s="261">
        <v>8</v>
      </c>
      <c r="BP545" s="261">
        <v>8</v>
      </c>
      <c r="BQ545" s="261">
        <v>11</v>
      </c>
      <c r="BR545" s="261">
        <v>11</v>
      </c>
      <c r="BS545" s="261">
        <v>3</v>
      </c>
      <c r="BT545" s="261"/>
      <c r="BU545" s="261"/>
      <c r="BV545" s="261"/>
      <c r="BW545" s="261"/>
      <c r="BX545" s="261"/>
      <c r="BY545" s="261"/>
      <c r="BZ545" s="261"/>
      <c r="CA545" s="261"/>
      <c r="CB545" s="261">
        <v>0.88800000000000001</v>
      </c>
      <c r="CC545" s="261">
        <v>0.86899999999999999</v>
      </c>
      <c r="CD545" s="261">
        <v>0.88900000000000001</v>
      </c>
      <c r="CE545" s="333">
        <v>223</v>
      </c>
      <c r="CF545" s="333">
        <v>22121670800</v>
      </c>
      <c r="CG545" s="333">
        <v>221</v>
      </c>
      <c r="CH545" s="333">
        <v>5640117469</v>
      </c>
      <c r="CI545" s="333">
        <v>221</v>
      </c>
      <c r="CJ545" s="333">
        <v>34011899147</v>
      </c>
      <c r="CK545" s="333">
        <v>223</v>
      </c>
      <c r="CL545" s="333">
        <v>22121757540</v>
      </c>
      <c r="CM545" s="333">
        <v>221</v>
      </c>
      <c r="CN545" s="333">
        <v>32104496834</v>
      </c>
      <c r="CO545" s="333">
        <v>221</v>
      </c>
      <c r="CP545" s="333">
        <v>32105633161</v>
      </c>
      <c r="CQ545" s="333"/>
      <c r="CR545" s="333"/>
      <c r="CS545" s="333"/>
      <c r="CT545" s="333"/>
      <c r="CU545" s="333"/>
      <c r="CV545" s="333"/>
      <c r="CW545" s="333"/>
      <c r="CX545" s="333"/>
      <c r="CY545" s="333"/>
      <c r="CZ545" s="333"/>
      <c r="DA545" s="333"/>
      <c r="DB545" s="374"/>
      <c r="DC545" s="154"/>
      <c r="DD545" s="179">
        <f t="shared" si="375"/>
        <v>73.107253214282238</v>
      </c>
      <c r="DE545" s="179">
        <f t="shared" si="376"/>
        <v>68.392666666666656</v>
      </c>
      <c r="DF545" s="179">
        <f t="shared" si="377"/>
        <v>45.139159999999997</v>
      </c>
      <c r="DG545" s="179">
        <f t="shared" si="378"/>
        <v>57.449839999999995</v>
      </c>
      <c r="DH545" s="180">
        <f t="shared" si="379"/>
        <v>50</v>
      </c>
      <c r="DI545" s="181">
        <f t="shared" si="398"/>
        <v>221</v>
      </c>
      <c r="DJ545" s="182">
        <f t="shared" si="393"/>
        <v>0</v>
      </c>
      <c r="DK545" s="182">
        <f t="shared" si="394"/>
        <v>0</v>
      </c>
      <c r="DL545" s="182">
        <f t="shared" si="399"/>
        <v>1</v>
      </c>
      <c r="DM545" s="182">
        <f t="shared" si="400"/>
        <v>0</v>
      </c>
      <c r="DN545" s="182">
        <f t="shared" si="401"/>
        <v>0</v>
      </c>
      <c r="DO545" s="182">
        <f t="shared" si="380"/>
        <v>0</v>
      </c>
      <c r="DP545" s="182">
        <f t="shared" si="381"/>
        <v>1</v>
      </c>
      <c r="DQ545" s="25">
        <f t="shared" si="382"/>
        <v>0</v>
      </c>
      <c r="DR545" s="169"/>
      <c r="DS545" s="166" t="str">
        <f t="shared" si="402"/>
        <v>A</v>
      </c>
      <c r="DT545" s="166" t="str">
        <f t="shared" si="403"/>
        <v>A</v>
      </c>
      <c r="DU545" s="167">
        <f t="shared" si="404"/>
        <v>1</v>
      </c>
      <c r="DV545" s="153" t="str">
        <f>VLOOKUP(M545,'Data Master kondisi'!$O$3:$P$11,2,FALSE)</f>
        <v>Z</v>
      </c>
      <c r="DW545" s="153">
        <f>LOOKUP(DV545,{"X","X","X","Y","Y","Y","Z","Z","Z"},{6,6,6,4,4,4,2,2,2})</f>
        <v>2</v>
      </c>
      <c r="DX545" s="153">
        <f t="shared" si="383"/>
        <v>1</v>
      </c>
      <c r="DY545" s="153">
        <f t="shared" si="405"/>
        <v>4</v>
      </c>
      <c r="DZ545" s="153" t="str">
        <f>VLOOKUP(G545,'Data Master class'!$A$5:$D$12,3,FALSE)</f>
        <v>B</v>
      </c>
      <c r="EA545" s="160" t="str">
        <f t="shared" si="406"/>
        <v>BAIK</v>
      </c>
      <c r="EB545" s="156"/>
      <c r="EC545" s="153">
        <f>VLOOKUP(G545,'Data Master class'!$A$5:$D$12,2,FALSE)</f>
        <v>3</v>
      </c>
      <c r="ED545" s="153" t="str">
        <f>VLOOKUP(H545,'Data Master class'!$E$5:$G$6,3,FALSE)</f>
        <v>X</v>
      </c>
      <c r="EE545" s="153">
        <f>VLOOKUP(H545,'Data Master class'!$E$5:$G$6,2,FALSE)</f>
        <v>2</v>
      </c>
      <c r="EF545" s="153">
        <f t="shared" si="407"/>
        <v>5</v>
      </c>
      <c r="EG545" s="153" t="str">
        <f t="shared" si="408"/>
        <v>CLASS 3</v>
      </c>
      <c r="EH545" s="153">
        <f t="shared" si="409"/>
        <v>9</v>
      </c>
      <c r="EI545" s="171"/>
      <c r="EJ545" s="441">
        <f t="shared" si="384"/>
        <v>0.20000000000000007</v>
      </c>
      <c r="EK545" s="441">
        <f t="shared" si="385"/>
        <v>0.20799999999999996</v>
      </c>
      <c r="EL545" s="441">
        <f t="shared" si="386"/>
        <v>8.0000000000000574E-3</v>
      </c>
      <c r="EM545" s="442">
        <f t="shared" si="410"/>
        <v>0.13866666666666669</v>
      </c>
      <c r="EN545" s="443" t="str">
        <f t="shared" si="411"/>
        <v>CUKUP</v>
      </c>
      <c r="EO545" s="195"/>
      <c r="EP545" s="196" t="e">
        <f>'2. SUHU &amp; FISIK TRAFO'!CY545</f>
        <v>#NAME?</v>
      </c>
      <c r="EQ545" s="168" t="e">
        <f t="shared" si="416"/>
        <v>#NAME?</v>
      </c>
      <c r="ER545" s="189" t="e">
        <f t="shared" si="412"/>
        <v>#NAME?</v>
      </c>
      <c r="ES545" s="195"/>
      <c r="ET545" s="447">
        <f t="shared" si="395"/>
        <v>28.341000000000001</v>
      </c>
      <c r="EU545" s="447">
        <f t="shared" si="413"/>
        <v>22.672800000000002</v>
      </c>
      <c r="EV545" s="448">
        <f t="shared" si="387"/>
        <v>56.682000000000002</v>
      </c>
      <c r="EW545" s="449" t="str">
        <f t="shared" si="414"/>
        <v>BAIK</v>
      </c>
      <c r="EX545" s="721"/>
      <c r="EY545" s="447">
        <f t="shared" si="396"/>
        <v>19.68</v>
      </c>
      <c r="EZ545" s="447">
        <f t="shared" si="388"/>
        <v>15.744</v>
      </c>
      <c r="FA545" s="448">
        <f t="shared" si="397"/>
        <v>39.36</v>
      </c>
      <c r="FB545" s="449" t="str">
        <f t="shared" si="389"/>
        <v>BAIK</v>
      </c>
      <c r="FC545" s="195"/>
      <c r="FD545" s="453">
        <f t="shared" si="390"/>
        <v>24</v>
      </c>
      <c r="FE545" s="454">
        <f t="shared" si="391"/>
        <v>72.25433526011561</v>
      </c>
      <c r="FF545" s="725">
        <f t="shared" si="392"/>
        <v>33.216000000000001</v>
      </c>
      <c r="FG545" s="202" t="str">
        <f t="shared" si="415"/>
        <v>BURUK</v>
      </c>
    </row>
    <row r="546" spans="1:163">
      <c r="A546" s="347">
        <v>534</v>
      </c>
      <c r="B546" s="764" t="s">
        <v>2239</v>
      </c>
      <c r="C546" s="331" t="s">
        <v>2722</v>
      </c>
      <c r="D546" s="259" t="s">
        <v>2723</v>
      </c>
      <c r="E546" s="319" t="s">
        <v>2705</v>
      </c>
      <c r="F546" s="319" t="s">
        <v>2705</v>
      </c>
      <c r="G546" s="208" t="s">
        <v>206</v>
      </c>
      <c r="H546" s="214" t="s">
        <v>208</v>
      </c>
      <c r="I546" s="526">
        <v>107.9943131</v>
      </c>
      <c r="J546" s="835">
        <v>-2.86062131</v>
      </c>
      <c r="K546" s="259" t="s">
        <v>315</v>
      </c>
      <c r="L546" s="259" t="s">
        <v>572</v>
      </c>
      <c r="M546" s="259">
        <v>50</v>
      </c>
      <c r="N546" s="259">
        <v>1223801013</v>
      </c>
      <c r="O546" s="259">
        <v>2012</v>
      </c>
      <c r="P546" s="259" t="s">
        <v>316</v>
      </c>
      <c r="Q546" s="461">
        <v>0.77777777777777779</v>
      </c>
      <c r="R546" s="433">
        <v>44832</v>
      </c>
      <c r="S546" s="331" t="s">
        <v>318</v>
      </c>
      <c r="T546" s="331" t="s">
        <v>607</v>
      </c>
      <c r="U546" s="259">
        <v>2</v>
      </c>
      <c r="V546" s="259">
        <v>2</v>
      </c>
      <c r="W546" s="259">
        <v>3</v>
      </c>
      <c r="X546" s="259">
        <v>20000</v>
      </c>
      <c r="Y546" s="332">
        <v>397</v>
      </c>
      <c r="Z546" s="332">
        <v>394</v>
      </c>
      <c r="AA546" s="332">
        <v>395</v>
      </c>
      <c r="AB546" s="332">
        <v>228</v>
      </c>
      <c r="AC546" s="332">
        <v>226</v>
      </c>
      <c r="AD546" s="332">
        <v>226</v>
      </c>
      <c r="AE546" s="332">
        <v>54</v>
      </c>
      <c r="AF546" s="332">
        <v>64</v>
      </c>
      <c r="AG546" s="332">
        <v>48</v>
      </c>
      <c r="AH546" s="332">
        <v>36</v>
      </c>
      <c r="AI546" s="332">
        <v>26</v>
      </c>
      <c r="AJ546" s="332">
        <v>48</v>
      </c>
      <c r="AK546" s="332">
        <v>31</v>
      </c>
      <c r="AL546" s="332">
        <v>20</v>
      </c>
      <c r="AM546" s="332">
        <v>28</v>
      </c>
      <c r="AN546" s="332">
        <v>16</v>
      </c>
      <c r="AO546" s="332">
        <v>17</v>
      </c>
      <c r="AP546" s="332">
        <v>16</v>
      </c>
      <c r="AQ546" s="332"/>
      <c r="AR546" s="332"/>
      <c r="AS546" s="332"/>
      <c r="AT546" s="332"/>
      <c r="AU546" s="332"/>
      <c r="AV546" s="332"/>
      <c r="AW546" s="332"/>
      <c r="AX546" s="332"/>
      <c r="AY546" s="332">
        <v>0.95499999999999996</v>
      </c>
      <c r="AZ546" s="332">
        <v>0.92300000000000004</v>
      </c>
      <c r="BA546" s="332">
        <v>0.9</v>
      </c>
      <c r="BB546" s="261">
        <v>393</v>
      </c>
      <c r="BC546" s="261">
        <v>395</v>
      </c>
      <c r="BD546" s="261">
        <v>392</v>
      </c>
      <c r="BE546" s="261">
        <v>226</v>
      </c>
      <c r="BF546" s="261">
        <v>228</v>
      </c>
      <c r="BG546" s="261">
        <v>224</v>
      </c>
      <c r="BH546" s="261">
        <v>37</v>
      </c>
      <c r="BI546" s="261">
        <v>39</v>
      </c>
      <c r="BJ546" s="261">
        <v>34</v>
      </c>
      <c r="BK546" s="261">
        <v>15</v>
      </c>
      <c r="BL546" s="261">
        <v>19</v>
      </c>
      <c r="BM546" s="261">
        <v>24</v>
      </c>
      <c r="BN546" s="261">
        <v>22</v>
      </c>
      <c r="BO546" s="261">
        <v>9</v>
      </c>
      <c r="BP546" s="261">
        <v>18</v>
      </c>
      <c r="BQ546" s="261">
        <v>15</v>
      </c>
      <c r="BR546" s="261">
        <v>12</v>
      </c>
      <c r="BS546" s="261">
        <v>6</v>
      </c>
      <c r="BT546" s="261"/>
      <c r="BU546" s="261"/>
      <c r="BV546" s="261"/>
      <c r="BW546" s="261"/>
      <c r="BX546" s="261"/>
      <c r="BY546" s="261"/>
      <c r="BZ546" s="261"/>
      <c r="CA546" s="261"/>
      <c r="CB546" s="261">
        <v>0.878</v>
      </c>
      <c r="CC546" s="261">
        <v>0.86399999999999999</v>
      </c>
      <c r="CD546" s="261">
        <v>0.86099999999999999</v>
      </c>
      <c r="CE546" s="333">
        <v>224</v>
      </c>
      <c r="CF546" s="333">
        <v>34002122098</v>
      </c>
      <c r="CG546" s="333">
        <v>226</v>
      </c>
      <c r="CH546" s="333">
        <v>32104377042</v>
      </c>
      <c r="CI546" s="333">
        <v>222</v>
      </c>
      <c r="CJ546" s="333">
        <v>22121689810</v>
      </c>
      <c r="CK546" s="333">
        <v>224</v>
      </c>
      <c r="CL546" s="333">
        <v>22121501617</v>
      </c>
      <c r="CM546" s="333">
        <v>2226</v>
      </c>
      <c r="CN546" s="333">
        <v>163100071449</v>
      </c>
      <c r="CO546" s="333">
        <v>222</v>
      </c>
      <c r="CP546" s="333">
        <v>34012113451</v>
      </c>
      <c r="CQ546" s="333"/>
      <c r="CR546" s="333"/>
      <c r="CS546" s="333"/>
      <c r="CT546" s="333"/>
      <c r="CU546" s="333"/>
      <c r="CV546" s="333"/>
      <c r="CW546" s="333"/>
      <c r="CX546" s="333"/>
      <c r="CY546" s="333"/>
      <c r="CZ546" s="333"/>
      <c r="DA546" s="333"/>
      <c r="DB546" s="374"/>
      <c r="DC546" s="154"/>
      <c r="DD546" s="179">
        <f t="shared" si="375"/>
        <v>73.107253214282238</v>
      </c>
      <c r="DE546" s="179">
        <f t="shared" si="376"/>
        <v>73.864080000000001</v>
      </c>
      <c r="DF546" s="179">
        <f t="shared" si="377"/>
        <v>87.542613333333335</v>
      </c>
      <c r="DG546" s="179">
        <f t="shared" si="378"/>
        <v>65.656959999999998</v>
      </c>
      <c r="DH546" s="180">
        <f t="shared" si="379"/>
        <v>64</v>
      </c>
      <c r="DI546" s="181">
        <f t="shared" si="398"/>
        <v>222</v>
      </c>
      <c r="DJ546" s="182">
        <f t="shared" si="393"/>
        <v>0</v>
      </c>
      <c r="DK546" s="182">
        <f t="shared" si="394"/>
        <v>0</v>
      </c>
      <c r="DL546" s="182">
        <f t="shared" si="399"/>
        <v>1</v>
      </c>
      <c r="DM546" s="182">
        <f t="shared" si="400"/>
        <v>0</v>
      </c>
      <c r="DN546" s="182">
        <f t="shared" si="401"/>
        <v>0</v>
      </c>
      <c r="DO546" s="182">
        <f t="shared" si="380"/>
        <v>0</v>
      </c>
      <c r="DP546" s="182">
        <f t="shared" si="381"/>
        <v>0</v>
      </c>
      <c r="DQ546" s="25">
        <f t="shared" si="382"/>
        <v>1</v>
      </c>
      <c r="DR546" s="169"/>
      <c r="DS546" s="166" t="str">
        <f t="shared" si="402"/>
        <v>B</v>
      </c>
      <c r="DT546" s="166" t="str">
        <f t="shared" si="403"/>
        <v>A</v>
      </c>
      <c r="DU546" s="167">
        <f t="shared" si="404"/>
        <v>4</v>
      </c>
      <c r="DV546" s="153" t="str">
        <f>VLOOKUP(M546,'Data Master kondisi'!$O$3:$P$11,2,FALSE)</f>
        <v>Z</v>
      </c>
      <c r="DW546" s="153">
        <f>LOOKUP(DV546,{"X","X","X","Y","Y","Y","Z","Z","Z"},{6,6,6,4,4,4,2,2,2})</f>
        <v>2</v>
      </c>
      <c r="DX546" s="153">
        <f t="shared" si="383"/>
        <v>1</v>
      </c>
      <c r="DY546" s="153">
        <f t="shared" si="405"/>
        <v>7</v>
      </c>
      <c r="DZ546" s="153" t="str">
        <f>VLOOKUP(G546,'Data Master class'!$A$5:$D$12,3,FALSE)</f>
        <v>B</v>
      </c>
      <c r="EA546" s="160" t="str">
        <f t="shared" si="406"/>
        <v>CUKUP</v>
      </c>
      <c r="EB546" s="156"/>
      <c r="EC546" s="153">
        <f>VLOOKUP(G546,'Data Master class'!$A$5:$D$12,2,FALSE)</f>
        <v>3</v>
      </c>
      <c r="ED546" s="153" t="str">
        <f>VLOOKUP(H546,'Data Master class'!$E$5:$G$6,3,FALSE)</f>
        <v>X</v>
      </c>
      <c r="EE546" s="153">
        <f>VLOOKUP(H546,'Data Master class'!$E$5:$G$6,2,FALSE)</f>
        <v>2</v>
      </c>
      <c r="EF546" s="153">
        <f t="shared" si="407"/>
        <v>5</v>
      </c>
      <c r="EG546" s="153" t="str">
        <f t="shared" si="408"/>
        <v>CLASS 3</v>
      </c>
      <c r="EH546" s="153">
        <f t="shared" si="409"/>
        <v>12</v>
      </c>
      <c r="EI546" s="171"/>
      <c r="EJ546" s="441">
        <f t="shared" si="384"/>
        <v>2.4096385542168718E-2</v>
      </c>
      <c r="EK546" s="441">
        <f t="shared" si="385"/>
        <v>0.15662650602409633</v>
      </c>
      <c r="EL546" s="441">
        <f t="shared" si="386"/>
        <v>0.13253012048192775</v>
      </c>
      <c r="EM546" s="442">
        <f t="shared" si="410"/>
        <v>0.10441767068273093</v>
      </c>
      <c r="EN546" s="443" t="str">
        <f t="shared" si="411"/>
        <v>CUKUP</v>
      </c>
      <c r="EO546" s="195"/>
      <c r="EP546" s="196" t="e">
        <f>'2. SUHU &amp; FISIK TRAFO'!CY546</f>
        <v>#NAME?</v>
      </c>
      <c r="EQ546" s="168" t="e">
        <f t="shared" si="416"/>
        <v>#NAME?</v>
      </c>
      <c r="ER546" s="189" t="e">
        <f t="shared" si="412"/>
        <v>#NAME?</v>
      </c>
      <c r="ES546" s="195"/>
      <c r="ET546" s="447">
        <f t="shared" si="395"/>
        <v>37.624000000000002</v>
      </c>
      <c r="EU546" s="447">
        <f t="shared" si="413"/>
        <v>30.099200000000003</v>
      </c>
      <c r="EV546" s="448">
        <f t="shared" si="387"/>
        <v>75.248000000000005</v>
      </c>
      <c r="EW546" s="449" t="str">
        <f t="shared" si="414"/>
        <v>CUKUP</v>
      </c>
      <c r="EX546" s="721"/>
      <c r="EY546" s="447">
        <f t="shared" si="396"/>
        <v>24.87</v>
      </c>
      <c r="EZ546" s="447">
        <f t="shared" si="388"/>
        <v>19.896000000000001</v>
      </c>
      <c r="FA546" s="448">
        <f t="shared" si="397"/>
        <v>49.74</v>
      </c>
      <c r="FB546" s="449" t="str">
        <f t="shared" si="389"/>
        <v>BAIK</v>
      </c>
      <c r="FC546" s="195"/>
      <c r="FD546" s="453">
        <f t="shared" si="390"/>
        <v>36</v>
      </c>
      <c r="FE546" s="454">
        <f t="shared" si="391"/>
        <v>72.25433526011561</v>
      </c>
      <c r="FF546" s="725">
        <f t="shared" si="392"/>
        <v>49.823999999999998</v>
      </c>
      <c r="FG546" s="202" t="str">
        <f t="shared" si="415"/>
        <v>BURUK</v>
      </c>
    </row>
    <row r="547" spans="1:163">
      <c r="A547" s="347">
        <v>535</v>
      </c>
      <c r="B547" s="764" t="s">
        <v>2239</v>
      </c>
      <c r="C547" s="331" t="s">
        <v>2724</v>
      </c>
      <c r="D547" s="259" t="s">
        <v>2725</v>
      </c>
      <c r="E547" s="319" t="s">
        <v>2705</v>
      </c>
      <c r="F547" s="319" t="s">
        <v>2705</v>
      </c>
      <c r="G547" s="208" t="s">
        <v>204</v>
      </c>
      <c r="H547" s="214" t="s">
        <v>208</v>
      </c>
      <c r="I547" s="526">
        <v>108.01092269999999</v>
      </c>
      <c r="J547" s="835">
        <v>-2.8618561499999999</v>
      </c>
      <c r="K547" s="259" t="s">
        <v>315</v>
      </c>
      <c r="L547" s="259" t="s">
        <v>614</v>
      </c>
      <c r="M547" s="259">
        <v>50</v>
      </c>
      <c r="N547" s="259">
        <v>76668</v>
      </c>
      <c r="O547" s="259">
        <v>2003</v>
      </c>
      <c r="P547" s="259" t="s">
        <v>316</v>
      </c>
      <c r="Q547" s="461">
        <v>0.78472222222222221</v>
      </c>
      <c r="R547" s="433">
        <v>44832</v>
      </c>
      <c r="S547" s="331" t="s">
        <v>318</v>
      </c>
      <c r="T547" s="331" t="s">
        <v>607</v>
      </c>
      <c r="U547" s="259">
        <v>2</v>
      </c>
      <c r="V547" s="259">
        <v>2</v>
      </c>
      <c r="W547" s="259">
        <v>3</v>
      </c>
      <c r="X547" s="259">
        <v>20000</v>
      </c>
      <c r="Y547" s="332">
        <v>400</v>
      </c>
      <c r="Z547" s="332">
        <v>402</v>
      </c>
      <c r="AA547" s="332">
        <v>400</v>
      </c>
      <c r="AB547" s="332">
        <v>230</v>
      </c>
      <c r="AC547" s="332">
        <v>232</v>
      </c>
      <c r="AD547" s="332">
        <v>229</v>
      </c>
      <c r="AE547" s="332">
        <v>9</v>
      </c>
      <c r="AF547" s="332">
        <v>14</v>
      </c>
      <c r="AG547" s="332">
        <v>10</v>
      </c>
      <c r="AH547" s="332">
        <v>9</v>
      </c>
      <c r="AI547" s="332">
        <v>5</v>
      </c>
      <c r="AJ547" s="332">
        <v>4</v>
      </c>
      <c r="AK547" s="332">
        <v>4</v>
      </c>
      <c r="AL547" s="332">
        <v>5</v>
      </c>
      <c r="AM547" s="332">
        <v>4</v>
      </c>
      <c r="AN547" s="332">
        <v>10</v>
      </c>
      <c r="AO547" s="332">
        <v>6</v>
      </c>
      <c r="AP547" s="332">
        <v>4</v>
      </c>
      <c r="AQ547" s="332"/>
      <c r="AR547" s="332"/>
      <c r="AS547" s="332"/>
      <c r="AT547" s="332"/>
      <c r="AU547" s="332"/>
      <c r="AV547" s="332"/>
      <c r="AW547" s="332"/>
      <c r="AX547" s="332"/>
      <c r="AY547" s="332">
        <v>0.879</v>
      </c>
      <c r="AZ547" s="332">
        <v>0.91200000000000003</v>
      </c>
      <c r="BA547" s="332">
        <v>0.875</v>
      </c>
      <c r="BB547" s="261">
        <v>395</v>
      </c>
      <c r="BC547" s="261">
        <v>397</v>
      </c>
      <c r="BD547" s="261">
        <v>395</v>
      </c>
      <c r="BE547" s="261">
        <v>228</v>
      </c>
      <c r="BF547" s="261">
        <v>228</v>
      </c>
      <c r="BG547" s="261">
        <v>227</v>
      </c>
      <c r="BH547" s="261">
        <v>9</v>
      </c>
      <c r="BI547" s="261">
        <v>10</v>
      </c>
      <c r="BJ547" s="261">
        <v>6</v>
      </c>
      <c r="BK547" s="261">
        <v>6</v>
      </c>
      <c r="BL547" s="261">
        <v>4</v>
      </c>
      <c r="BM547" s="261">
        <v>3</v>
      </c>
      <c r="BN547" s="261">
        <v>2</v>
      </c>
      <c r="BO547" s="261">
        <v>3</v>
      </c>
      <c r="BP547" s="261">
        <v>5</v>
      </c>
      <c r="BQ547" s="261">
        <v>7</v>
      </c>
      <c r="BR547" s="261">
        <v>4</v>
      </c>
      <c r="BS547" s="261">
        <v>3</v>
      </c>
      <c r="BT547" s="261"/>
      <c r="BU547" s="261"/>
      <c r="BV547" s="261"/>
      <c r="BW547" s="261"/>
      <c r="BX547" s="261"/>
      <c r="BY547" s="261"/>
      <c r="BZ547" s="261"/>
      <c r="CA547" s="261"/>
      <c r="CB547" s="261">
        <v>0.83299999999999996</v>
      </c>
      <c r="CC547" s="261">
        <v>0.93300000000000005</v>
      </c>
      <c r="CD547" s="261">
        <v>0.745</v>
      </c>
      <c r="CE547" s="333">
        <v>226</v>
      </c>
      <c r="CF547" s="333">
        <v>34011879557</v>
      </c>
      <c r="CG547" s="333">
        <v>226</v>
      </c>
      <c r="CH547" s="333">
        <v>163100022139</v>
      </c>
      <c r="CI547" s="333">
        <v>225</v>
      </c>
      <c r="CJ547" s="333">
        <v>22111729279</v>
      </c>
      <c r="CK547" s="333">
        <v>226</v>
      </c>
      <c r="CL547" s="333">
        <v>32115020011</v>
      </c>
      <c r="CM547" s="333">
        <v>226</v>
      </c>
      <c r="CN547" s="333">
        <v>86019974289</v>
      </c>
      <c r="CO547" s="333">
        <v>225</v>
      </c>
      <c r="CP547" s="333">
        <v>32115014964</v>
      </c>
      <c r="CQ547" s="333"/>
      <c r="CR547" s="333"/>
      <c r="CS547" s="333"/>
      <c r="CT547" s="333"/>
      <c r="CU547" s="333"/>
      <c r="CV547" s="333"/>
      <c r="CW547" s="333"/>
      <c r="CX547" s="333"/>
      <c r="CY547" s="333"/>
      <c r="CZ547" s="333"/>
      <c r="DA547" s="333"/>
      <c r="DB547" s="374"/>
      <c r="DC547" s="154"/>
      <c r="DD547" s="179">
        <f t="shared" si="375"/>
        <v>72.134111740548036</v>
      </c>
      <c r="DE547" s="179">
        <f t="shared" si="376"/>
        <v>12.476759999999999</v>
      </c>
      <c r="DF547" s="179">
        <f t="shared" si="377"/>
        <v>19.408293333333333</v>
      </c>
      <c r="DG547" s="179">
        <f t="shared" si="378"/>
        <v>13.863066666666665</v>
      </c>
      <c r="DH547" s="180">
        <f t="shared" si="379"/>
        <v>14</v>
      </c>
      <c r="DI547" s="181">
        <f t="shared" si="398"/>
        <v>225</v>
      </c>
      <c r="DJ547" s="182">
        <f t="shared" si="393"/>
        <v>1</v>
      </c>
      <c r="DK547" s="182">
        <f t="shared" si="394"/>
        <v>0</v>
      </c>
      <c r="DL547" s="182">
        <f t="shared" si="399"/>
        <v>0</v>
      </c>
      <c r="DM547" s="182">
        <f t="shared" si="400"/>
        <v>0</v>
      </c>
      <c r="DN547" s="182">
        <f t="shared" si="401"/>
        <v>0</v>
      </c>
      <c r="DO547" s="182">
        <f t="shared" si="380"/>
        <v>1</v>
      </c>
      <c r="DP547" s="182">
        <f t="shared" si="381"/>
        <v>0</v>
      </c>
      <c r="DQ547" s="25">
        <f t="shared" si="382"/>
        <v>0</v>
      </c>
      <c r="DR547" s="169"/>
      <c r="DS547" s="166" t="str">
        <f t="shared" si="402"/>
        <v>A</v>
      </c>
      <c r="DT547" s="166" t="str">
        <f t="shared" si="403"/>
        <v>A</v>
      </c>
      <c r="DU547" s="167">
        <f t="shared" si="404"/>
        <v>1</v>
      </c>
      <c r="DV547" s="153" t="str">
        <f>VLOOKUP(M547,'Data Master kondisi'!$O$3:$P$11,2,FALSE)</f>
        <v>Z</v>
      </c>
      <c r="DW547" s="153">
        <f>LOOKUP(DV547,{"X","X","X","Y","Y","Y","Z","Z","Z"},{6,6,6,4,4,4,2,2,2})</f>
        <v>2</v>
      </c>
      <c r="DX547" s="153">
        <f t="shared" si="383"/>
        <v>2</v>
      </c>
      <c r="DY547" s="153">
        <f t="shared" si="405"/>
        <v>5</v>
      </c>
      <c r="DZ547" s="153" t="str">
        <f>VLOOKUP(G547,'Data Master class'!$A$5:$D$12,3,FALSE)</f>
        <v>A</v>
      </c>
      <c r="EA547" s="160" t="str">
        <f t="shared" si="406"/>
        <v>BAIK</v>
      </c>
      <c r="EB547" s="156"/>
      <c r="EC547" s="153">
        <f>VLOOKUP(G547,'Data Master class'!$A$5:$D$12,2,FALSE)</f>
        <v>5</v>
      </c>
      <c r="ED547" s="153" t="str">
        <f>VLOOKUP(H547,'Data Master class'!$E$5:$G$6,3,FALSE)</f>
        <v>X</v>
      </c>
      <c r="EE547" s="153">
        <f>VLOOKUP(H547,'Data Master class'!$E$5:$G$6,2,FALSE)</f>
        <v>2</v>
      </c>
      <c r="EF547" s="153">
        <f t="shared" si="407"/>
        <v>7</v>
      </c>
      <c r="EG547" s="153" t="str">
        <f t="shared" si="408"/>
        <v>CLASS 2</v>
      </c>
      <c r="EH547" s="153">
        <f t="shared" si="409"/>
        <v>12</v>
      </c>
      <c r="EI547" s="171"/>
      <c r="EJ547" s="441">
        <f t="shared" si="384"/>
        <v>0.18181818181818182</v>
      </c>
      <c r="EK547" s="441">
        <f t="shared" si="385"/>
        <v>0.27272727272727271</v>
      </c>
      <c r="EL547" s="441">
        <f t="shared" si="386"/>
        <v>9.0909090909090912E-2</v>
      </c>
      <c r="EM547" s="442">
        <f t="shared" si="410"/>
        <v>0.1818181818181818</v>
      </c>
      <c r="EN547" s="443" t="str">
        <f t="shared" si="411"/>
        <v>CUKUP</v>
      </c>
      <c r="EO547" s="195"/>
      <c r="EP547" s="196" t="e">
        <f>'2. SUHU &amp; FISIK TRAFO'!CY547</f>
        <v>#NAME?</v>
      </c>
      <c r="EQ547" s="168" t="e">
        <f t="shared" si="416"/>
        <v>#NAME?</v>
      </c>
      <c r="ER547" s="189" t="e">
        <f t="shared" si="412"/>
        <v>#NAME?</v>
      </c>
      <c r="ES547" s="195"/>
      <c r="ET547" s="447">
        <f t="shared" si="395"/>
        <v>7.6080000000000005</v>
      </c>
      <c r="EU547" s="447">
        <f t="shared" si="413"/>
        <v>6.0864000000000011</v>
      </c>
      <c r="EV547" s="448">
        <f t="shared" si="387"/>
        <v>15.216000000000001</v>
      </c>
      <c r="EW547" s="449" t="str">
        <f t="shared" si="414"/>
        <v>BAIK</v>
      </c>
      <c r="EX547" s="721"/>
      <c r="EY547" s="447">
        <f t="shared" si="396"/>
        <v>5.694</v>
      </c>
      <c r="EZ547" s="447">
        <f t="shared" si="388"/>
        <v>4.5552000000000001</v>
      </c>
      <c r="FA547" s="448">
        <f t="shared" si="397"/>
        <v>11.388</v>
      </c>
      <c r="FB547" s="449" t="str">
        <f t="shared" si="389"/>
        <v>BAIK</v>
      </c>
      <c r="FC547" s="195"/>
      <c r="FD547" s="453">
        <f t="shared" si="390"/>
        <v>9</v>
      </c>
      <c r="FE547" s="454">
        <f t="shared" si="391"/>
        <v>72.25433526011561</v>
      </c>
      <c r="FF547" s="725">
        <f t="shared" si="392"/>
        <v>12.456</v>
      </c>
      <c r="FG547" s="202" t="str">
        <f t="shared" si="415"/>
        <v>CUKUP</v>
      </c>
    </row>
    <row r="548" spans="1:163">
      <c r="A548" s="347">
        <v>536</v>
      </c>
      <c r="B548" s="764" t="s">
        <v>2239</v>
      </c>
      <c r="C548" s="331" t="s">
        <v>2726</v>
      </c>
      <c r="D548" s="259" t="s">
        <v>2725</v>
      </c>
      <c r="E548" s="319" t="s">
        <v>2705</v>
      </c>
      <c r="F548" s="319" t="s">
        <v>2705</v>
      </c>
      <c r="G548" s="208" t="s">
        <v>206</v>
      </c>
      <c r="H548" s="214" t="s">
        <v>208</v>
      </c>
      <c r="I548" s="526">
        <v>108.02140799999999</v>
      </c>
      <c r="J548" s="835">
        <v>-2.8636145100000001</v>
      </c>
      <c r="K548" s="259" t="s">
        <v>315</v>
      </c>
      <c r="L548" s="259" t="s">
        <v>571</v>
      </c>
      <c r="M548" s="259">
        <v>100</v>
      </c>
      <c r="N548" s="259">
        <v>12034688</v>
      </c>
      <c r="O548" s="259">
        <v>2012</v>
      </c>
      <c r="P548" s="259" t="s">
        <v>316</v>
      </c>
      <c r="Q548" s="461">
        <v>0.7909722222222223</v>
      </c>
      <c r="R548" s="433">
        <v>44832</v>
      </c>
      <c r="S548" s="331" t="s">
        <v>318</v>
      </c>
      <c r="T548" s="331" t="s">
        <v>607</v>
      </c>
      <c r="U548" s="259">
        <v>2</v>
      </c>
      <c r="V548" s="259">
        <v>2</v>
      </c>
      <c r="W548" s="259">
        <v>3</v>
      </c>
      <c r="X548" s="259">
        <v>20000</v>
      </c>
      <c r="Y548" s="332">
        <v>406</v>
      </c>
      <c r="Z548" s="332">
        <v>408</v>
      </c>
      <c r="AA548" s="332">
        <v>405</v>
      </c>
      <c r="AB548" s="332">
        <v>235</v>
      </c>
      <c r="AC548" s="332">
        <v>237</v>
      </c>
      <c r="AD548" s="332">
        <v>235</v>
      </c>
      <c r="AE548" s="332">
        <v>30</v>
      </c>
      <c r="AF548" s="332">
        <v>29</v>
      </c>
      <c r="AG548" s="332">
        <v>27</v>
      </c>
      <c r="AH548" s="332">
        <v>23</v>
      </c>
      <c r="AI548" s="332">
        <v>0</v>
      </c>
      <c r="AJ548" s="332">
        <v>9</v>
      </c>
      <c r="AK548" s="332">
        <v>2</v>
      </c>
      <c r="AL548" s="332">
        <v>7</v>
      </c>
      <c r="AM548" s="332">
        <v>30</v>
      </c>
      <c r="AN548" s="332">
        <v>20</v>
      </c>
      <c r="AO548" s="332">
        <v>25</v>
      </c>
      <c r="AP548" s="332">
        <v>16</v>
      </c>
      <c r="AQ548" s="332"/>
      <c r="AR548" s="332"/>
      <c r="AS548" s="332"/>
      <c r="AT548" s="332"/>
      <c r="AU548" s="332"/>
      <c r="AV548" s="332"/>
      <c r="AW548" s="332"/>
      <c r="AX548" s="332"/>
      <c r="AY548" s="332">
        <v>0.94399999999999995</v>
      </c>
      <c r="AZ548" s="332">
        <v>0.94</v>
      </c>
      <c r="BA548" s="332">
        <v>0.90800000000000003</v>
      </c>
      <c r="BB548" s="261">
        <v>403</v>
      </c>
      <c r="BC548" s="261">
        <v>405</v>
      </c>
      <c r="BD548" s="261">
        <v>402</v>
      </c>
      <c r="BE548" s="261">
        <v>234</v>
      </c>
      <c r="BF548" s="261">
        <v>236</v>
      </c>
      <c r="BG548" s="261">
        <v>233</v>
      </c>
      <c r="BH548" s="261">
        <v>19</v>
      </c>
      <c r="BI548" s="261">
        <v>14</v>
      </c>
      <c r="BJ548" s="261">
        <v>20</v>
      </c>
      <c r="BK548" s="261">
        <v>9</v>
      </c>
      <c r="BL548" s="261">
        <v>0</v>
      </c>
      <c r="BM548" s="261">
        <v>1</v>
      </c>
      <c r="BN548" s="261">
        <v>0</v>
      </c>
      <c r="BO548" s="261">
        <v>1</v>
      </c>
      <c r="BP548" s="261">
        <v>19</v>
      </c>
      <c r="BQ548" s="261">
        <v>13</v>
      </c>
      <c r="BR548" s="261">
        <v>20</v>
      </c>
      <c r="BS548" s="261">
        <v>8</v>
      </c>
      <c r="BT548" s="261"/>
      <c r="BU548" s="261"/>
      <c r="BV548" s="261"/>
      <c r="BW548" s="261"/>
      <c r="BX548" s="261"/>
      <c r="BY548" s="261"/>
      <c r="BZ548" s="261"/>
      <c r="CA548" s="261"/>
      <c r="CB548" s="261">
        <v>0.84899999999999998</v>
      </c>
      <c r="CC548" s="261">
        <v>0.73599999999999999</v>
      </c>
      <c r="CD548" s="261">
        <v>0.93300000000000005</v>
      </c>
      <c r="CE548" s="333">
        <v>232</v>
      </c>
      <c r="CF548" s="333">
        <v>56601392196</v>
      </c>
      <c r="CG548" s="333">
        <v>234</v>
      </c>
      <c r="CH548" s="333">
        <v>34011898052</v>
      </c>
      <c r="CI548" s="333">
        <v>231</v>
      </c>
      <c r="CJ548" s="333">
        <v>2212119361</v>
      </c>
      <c r="CK548" s="333">
        <v>232</v>
      </c>
      <c r="CL548" s="333">
        <v>56601424924</v>
      </c>
      <c r="CM548" s="333">
        <v>234</v>
      </c>
      <c r="CN548" s="333">
        <v>2212164171530</v>
      </c>
      <c r="CO548" s="333">
        <v>231</v>
      </c>
      <c r="CP548" s="333">
        <v>22125667695</v>
      </c>
      <c r="CQ548" s="333"/>
      <c r="CR548" s="333"/>
      <c r="CS548" s="333"/>
      <c r="CT548" s="333"/>
      <c r="CU548" s="333"/>
      <c r="CV548" s="333"/>
      <c r="CW548" s="333"/>
      <c r="CX548" s="333"/>
      <c r="CY548" s="333"/>
      <c r="CZ548" s="333"/>
      <c r="DA548" s="333"/>
      <c r="DB548" s="374"/>
      <c r="DC548" s="154"/>
      <c r="DD548" s="179">
        <f t="shared" si="375"/>
        <v>142.25627942926783</v>
      </c>
      <c r="DE548" s="179">
        <f t="shared" si="376"/>
        <v>21.088699999999996</v>
      </c>
      <c r="DF548" s="179">
        <f t="shared" si="377"/>
        <v>20.385743333333327</v>
      </c>
      <c r="DG548" s="179">
        <f t="shared" si="378"/>
        <v>18.979829999999996</v>
      </c>
      <c r="DH548" s="180">
        <f t="shared" si="379"/>
        <v>30</v>
      </c>
      <c r="DI548" s="181">
        <f t="shared" si="398"/>
        <v>231</v>
      </c>
      <c r="DJ548" s="182">
        <f t="shared" si="393"/>
        <v>1</v>
      </c>
      <c r="DK548" s="182">
        <f t="shared" si="394"/>
        <v>0</v>
      </c>
      <c r="DL548" s="182">
        <f t="shared" si="399"/>
        <v>0</v>
      </c>
      <c r="DM548" s="182">
        <f t="shared" si="400"/>
        <v>0</v>
      </c>
      <c r="DN548" s="182">
        <f t="shared" si="401"/>
        <v>0</v>
      </c>
      <c r="DO548" s="182">
        <f t="shared" si="380"/>
        <v>1</v>
      </c>
      <c r="DP548" s="182">
        <f t="shared" si="381"/>
        <v>0</v>
      </c>
      <c r="DQ548" s="25">
        <f t="shared" si="382"/>
        <v>0</v>
      </c>
      <c r="DR548" s="169"/>
      <c r="DS548" s="166" t="str">
        <f t="shared" si="402"/>
        <v>A</v>
      </c>
      <c r="DT548" s="166" t="str">
        <f t="shared" si="403"/>
        <v>A</v>
      </c>
      <c r="DU548" s="167">
        <f t="shared" si="404"/>
        <v>1</v>
      </c>
      <c r="DV548" s="153" t="str">
        <f>VLOOKUP(M548,'Data Master kondisi'!$O$3:$P$11,2,FALSE)</f>
        <v>Z</v>
      </c>
      <c r="DW548" s="153">
        <f>LOOKUP(DV548,{"X","X","X","Y","Y","Y","Z","Z","Z"},{6,6,6,4,4,4,2,2,2})</f>
        <v>2</v>
      </c>
      <c r="DX548" s="153">
        <f t="shared" si="383"/>
        <v>1</v>
      </c>
      <c r="DY548" s="153">
        <f t="shared" si="405"/>
        <v>4</v>
      </c>
      <c r="DZ548" s="153" t="str">
        <f>VLOOKUP(G548,'Data Master class'!$A$5:$D$12,3,FALSE)</f>
        <v>B</v>
      </c>
      <c r="EA548" s="160" t="str">
        <f t="shared" si="406"/>
        <v>BAIK</v>
      </c>
      <c r="EB548" s="156"/>
      <c r="EC548" s="153">
        <f>VLOOKUP(G548,'Data Master class'!$A$5:$D$12,2,FALSE)</f>
        <v>3</v>
      </c>
      <c r="ED548" s="153" t="str">
        <f>VLOOKUP(H548,'Data Master class'!$E$5:$G$6,3,FALSE)</f>
        <v>X</v>
      </c>
      <c r="EE548" s="153">
        <f>VLOOKUP(H548,'Data Master class'!$E$5:$G$6,2,FALSE)</f>
        <v>2</v>
      </c>
      <c r="EF548" s="153">
        <f t="shared" si="407"/>
        <v>5</v>
      </c>
      <c r="EG548" s="153" t="str">
        <f t="shared" si="408"/>
        <v>CLASS 3</v>
      </c>
      <c r="EH548" s="153">
        <f t="shared" si="409"/>
        <v>9</v>
      </c>
      <c r="EI548" s="171"/>
      <c r="EJ548" s="441">
        <f t="shared" si="384"/>
        <v>4.6511627906976702E-2</v>
      </c>
      <c r="EK548" s="441">
        <f t="shared" si="385"/>
        <v>1.1627906976744144E-2</v>
      </c>
      <c r="EL548" s="441">
        <f t="shared" si="386"/>
        <v>5.8139534883720971E-2</v>
      </c>
      <c r="EM548" s="442">
        <f t="shared" si="410"/>
        <v>3.8759689922480606E-2</v>
      </c>
      <c r="EN548" s="443" t="str">
        <f t="shared" si="411"/>
        <v>BAIK</v>
      </c>
      <c r="EO548" s="195"/>
      <c r="EP548" s="196" t="e">
        <f>'2. SUHU &amp; FISIK TRAFO'!CY548</f>
        <v>#NAME?</v>
      </c>
      <c r="EQ548" s="168" t="e">
        <f t="shared" si="416"/>
        <v>#NAME?</v>
      </c>
      <c r="ER548" s="189" t="e">
        <f t="shared" si="412"/>
        <v>#NAME?</v>
      </c>
      <c r="ES548" s="195"/>
      <c r="ET548" s="447">
        <f t="shared" si="395"/>
        <v>20.268000000000001</v>
      </c>
      <c r="EU548" s="447">
        <f t="shared" si="413"/>
        <v>16.214400000000001</v>
      </c>
      <c r="EV548" s="448">
        <f t="shared" si="387"/>
        <v>20.268000000000001</v>
      </c>
      <c r="EW548" s="449" t="str">
        <f t="shared" si="414"/>
        <v>BAIK</v>
      </c>
      <c r="EX548" s="721"/>
      <c r="EY548" s="447">
        <f t="shared" si="396"/>
        <v>12.41</v>
      </c>
      <c r="EZ548" s="447">
        <f t="shared" si="388"/>
        <v>9.9280000000000008</v>
      </c>
      <c r="FA548" s="448">
        <f t="shared" si="397"/>
        <v>12.41</v>
      </c>
      <c r="FB548" s="449" t="str">
        <f t="shared" si="389"/>
        <v>BAIK</v>
      </c>
      <c r="FC548" s="195"/>
      <c r="FD548" s="453">
        <f t="shared" si="390"/>
        <v>23</v>
      </c>
      <c r="FE548" s="454">
        <f t="shared" si="391"/>
        <v>144.50867052023122</v>
      </c>
      <c r="FF548" s="725">
        <f t="shared" si="392"/>
        <v>15.916</v>
      </c>
      <c r="FG548" s="202" t="str">
        <f t="shared" si="415"/>
        <v>KURANG</v>
      </c>
    </row>
    <row r="549" spans="1:163">
      <c r="A549" s="347">
        <v>537</v>
      </c>
      <c r="B549" s="764" t="s">
        <v>2239</v>
      </c>
      <c r="C549" s="331" t="s">
        <v>2727</v>
      </c>
      <c r="D549" s="259" t="s">
        <v>2725</v>
      </c>
      <c r="E549" s="319" t="s">
        <v>2705</v>
      </c>
      <c r="F549" s="319" t="s">
        <v>2705</v>
      </c>
      <c r="G549" s="208" t="s">
        <v>206</v>
      </c>
      <c r="H549" s="214" t="s">
        <v>208</v>
      </c>
      <c r="I549" s="526">
        <v>108.0288798</v>
      </c>
      <c r="J549" s="835">
        <v>-2.8682705999999998</v>
      </c>
      <c r="K549" s="259" t="s">
        <v>315</v>
      </c>
      <c r="L549" s="259" t="s">
        <v>571</v>
      </c>
      <c r="M549" s="259">
        <v>50</v>
      </c>
      <c r="N549" s="259">
        <v>10008530</v>
      </c>
      <c r="O549" s="259">
        <v>2010</v>
      </c>
      <c r="P549" s="259" t="s">
        <v>316</v>
      </c>
      <c r="Q549" s="461">
        <v>0.79583333333333339</v>
      </c>
      <c r="R549" s="433">
        <v>44832</v>
      </c>
      <c r="S549" s="331" t="s">
        <v>318</v>
      </c>
      <c r="T549" s="331" t="s">
        <v>607</v>
      </c>
      <c r="U549" s="259">
        <v>2</v>
      </c>
      <c r="V549" s="259">
        <v>2</v>
      </c>
      <c r="W549" s="259">
        <v>3</v>
      </c>
      <c r="X549" s="259">
        <v>20000</v>
      </c>
      <c r="Y549" s="332">
        <v>401</v>
      </c>
      <c r="Z549" s="332">
        <v>400</v>
      </c>
      <c r="AA549" s="332">
        <v>398</v>
      </c>
      <c r="AB549" s="332">
        <v>231</v>
      </c>
      <c r="AC549" s="332">
        <v>229</v>
      </c>
      <c r="AD549" s="332">
        <v>228</v>
      </c>
      <c r="AE549" s="332">
        <v>23</v>
      </c>
      <c r="AF549" s="332">
        <v>18</v>
      </c>
      <c r="AG549" s="332">
        <v>24</v>
      </c>
      <c r="AH549" s="332">
        <v>23</v>
      </c>
      <c r="AI549" s="332">
        <v>15</v>
      </c>
      <c r="AJ549" s="332">
        <v>8</v>
      </c>
      <c r="AK549" s="332">
        <v>12</v>
      </c>
      <c r="AL549" s="332">
        <v>15</v>
      </c>
      <c r="AM549" s="332">
        <v>8</v>
      </c>
      <c r="AN549" s="332">
        <v>10</v>
      </c>
      <c r="AO549" s="332">
        <v>12</v>
      </c>
      <c r="AP549" s="332">
        <v>10</v>
      </c>
      <c r="AQ549" s="332"/>
      <c r="AR549" s="332"/>
      <c r="AS549" s="332"/>
      <c r="AT549" s="332"/>
      <c r="AU549" s="332"/>
      <c r="AV549" s="332"/>
      <c r="AW549" s="332"/>
      <c r="AX549" s="332"/>
      <c r="AY549" s="332">
        <v>0.92900000000000005</v>
      </c>
      <c r="AZ549" s="332">
        <v>0.83299999999999996</v>
      </c>
      <c r="BA549" s="332">
        <v>0.94099999999999995</v>
      </c>
      <c r="BB549" s="261">
        <v>394</v>
      </c>
      <c r="BC549" s="261">
        <v>396</v>
      </c>
      <c r="BD549" s="261">
        <v>395</v>
      </c>
      <c r="BE549" s="261">
        <v>228</v>
      </c>
      <c r="BF549" s="261">
        <v>227</v>
      </c>
      <c r="BG549" s="261">
        <v>226</v>
      </c>
      <c r="BH549" s="261">
        <v>16</v>
      </c>
      <c r="BI549" s="261">
        <v>12</v>
      </c>
      <c r="BJ549" s="261">
        <v>14</v>
      </c>
      <c r="BK549" s="261">
        <v>12</v>
      </c>
      <c r="BL549" s="261">
        <v>11</v>
      </c>
      <c r="BM549" s="261">
        <v>2</v>
      </c>
      <c r="BN549" s="261">
        <v>4</v>
      </c>
      <c r="BO549" s="261">
        <v>6</v>
      </c>
      <c r="BP549" s="261">
        <v>5</v>
      </c>
      <c r="BQ549" s="261">
        <v>10</v>
      </c>
      <c r="BR549" s="261">
        <v>10</v>
      </c>
      <c r="BS549" s="261">
        <v>6</v>
      </c>
      <c r="BT549" s="261"/>
      <c r="BU549" s="261"/>
      <c r="BV549" s="261"/>
      <c r="BW549" s="261"/>
      <c r="BX549" s="261"/>
      <c r="BY549" s="261"/>
      <c r="BZ549" s="261"/>
      <c r="CA549" s="261"/>
      <c r="CB549" s="261">
        <v>0.83399999999999996</v>
      </c>
      <c r="CC549" s="261">
        <v>0.87</v>
      </c>
      <c r="CD549" s="261">
        <v>0.88700000000000001</v>
      </c>
      <c r="CE549" s="333">
        <v>226</v>
      </c>
      <c r="CF549" s="333">
        <v>320419350</v>
      </c>
      <c r="CG549" s="333">
        <v>225</v>
      </c>
      <c r="CH549" s="333">
        <v>56017608224</v>
      </c>
      <c r="CI549" s="333">
        <v>224</v>
      </c>
      <c r="CJ549" s="333">
        <v>34011108840</v>
      </c>
      <c r="CK549" s="333">
        <v>226</v>
      </c>
      <c r="CL549" s="333">
        <v>860194324648</v>
      </c>
      <c r="CM549" s="333">
        <v>225</v>
      </c>
      <c r="CN549" s="333">
        <v>3401188597</v>
      </c>
      <c r="CO549" s="333">
        <v>224</v>
      </c>
      <c r="CP549" s="333">
        <v>56400877963</v>
      </c>
      <c r="CQ549" s="333"/>
      <c r="CR549" s="333"/>
      <c r="CS549" s="333"/>
      <c r="CT549" s="333"/>
      <c r="CU549" s="333"/>
      <c r="CV549" s="333"/>
      <c r="CW549" s="333"/>
      <c r="CX549" s="333"/>
      <c r="CY549" s="333"/>
      <c r="CZ549" s="333"/>
      <c r="DA549" s="333"/>
      <c r="DB549" s="374"/>
      <c r="DC549" s="48"/>
      <c r="DD549" s="179">
        <f t="shared" si="375"/>
        <v>72.314597424636133</v>
      </c>
      <c r="DE549" s="179">
        <f t="shared" si="376"/>
        <v>31.805473333333335</v>
      </c>
      <c r="DF549" s="179">
        <f t="shared" si="377"/>
        <v>24.89124</v>
      </c>
      <c r="DG549" s="179">
        <f t="shared" si="378"/>
        <v>33.188319999999997</v>
      </c>
      <c r="DH549" s="180">
        <f t="shared" si="379"/>
        <v>24</v>
      </c>
      <c r="DI549" s="181">
        <f t="shared" si="398"/>
        <v>224</v>
      </c>
      <c r="DJ549" s="182">
        <f t="shared" si="393"/>
        <v>0</v>
      </c>
      <c r="DK549" s="182">
        <f t="shared" si="394"/>
        <v>1</v>
      </c>
      <c r="DL549" s="182">
        <f t="shared" si="399"/>
        <v>0</v>
      </c>
      <c r="DM549" s="182">
        <f t="shared" si="400"/>
        <v>0</v>
      </c>
      <c r="DN549" s="182">
        <f t="shared" si="401"/>
        <v>0</v>
      </c>
      <c r="DO549" s="182">
        <f t="shared" si="380"/>
        <v>1</v>
      </c>
      <c r="DP549" s="182">
        <f t="shared" si="381"/>
        <v>0</v>
      </c>
      <c r="DQ549" s="25">
        <f t="shared" si="382"/>
        <v>0</v>
      </c>
      <c r="DR549" s="169"/>
      <c r="DS549" s="166" t="str">
        <f t="shared" si="402"/>
        <v>A</v>
      </c>
      <c r="DT549" s="166" t="str">
        <f t="shared" si="403"/>
        <v>A</v>
      </c>
      <c r="DU549" s="167">
        <f t="shared" si="404"/>
        <v>1</v>
      </c>
      <c r="DV549" s="153" t="str">
        <f>VLOOKUP(M549,'Data Master kondisi'!$O$3:$P$11,2,FALSE)</f>
        <v>Z</v>
      </c>
      <c r="DW549" s="153">
        <f>LOOKUP(DV549,{"X","X","X","Y","Y","Y","Z","Z","Z"},{6,6,6,4,4,4,2,2,2})</f>
        <v>2</v>
      </c>
      <c r="DX549" s="153">
        <f t="shared" si="383"/>
        <v>1</v>
      </c>
      <c r="DY549" s="153">
        <f t="shared" si="405"/>
        <v>4</v>
      </c>
      <c r="DZ549" s="153" t="str">
        <f>VLOOKUP(G549,'Data Master class'!$A$5:$D$12,3,FALSE)</f>
        <v>B</v>
      </c>
      <c r="EA549" s="160" t="str">
        <f t="shared" si="406"/>
        <v>BAIK</v>
      </c>
      <c r="EB549" s="156"/>
      <c r="EC549" s="153">
        <f>VLOOKUP(G549,'Data Master class'!$A$5:$D$12,2,FALSE)</f>
        <v>3</v>
      </c>
      <c r="ED549" s="153" t="str">
        <f>VLOOKUP(H549,'Data Master class'!$E$5:$G$6,3,FALSE)</f>
        <v>X</v>
      </c>
      <c r="EE549" s="153">
        <f>VLOOKUP(H549,'Data Master class'!$E$5:$G$6,2,FALSE)</f>
        <v>2</v>
      </c>
      <c r="EF549" s="153">
        <f t="shared" si="407"/>
        <v>5</v>
      </c>
      <c r="EG549" s="153" t="str">
        <f t="shared" si="408"/>
        <v>CLASS 3</v>
      </c>
      <c r="EH549" s="153">
        <f t="shared" si="409"/>
        <v>9</v>
      </c>
      <c r="EI549" s="171"/>
      <c r="EJ549" s="441">
        <f t="shared" si="384"/>
        <v>6.1538461538461479E-2</v>
      </c>
      <c r="EK549" s="441">
        <f t="shared" si="385"/>
        <v>0.16923076923076927</v>
      </c>
      <c r="EL549" s="441">
        <f t="shared" si="386"/>
        <v>0.10769230769230763</v>
      </c>
      <c r="EM549" s="442">
        <f t="shared" si="410"/>
        <v>0.11282051282051279</v>
      </c>
      <c r="EN549" s="443" t="str">
        <f t="shared" si="411"/>
        <v>CUKUP</v>
      </c>
      <c r="EO549" s="195"/>
      <c r="EP549" s="196" t="e">
        <f>'2. SUHU &amp; FISIK TRAFO'!CY549</f>
        <v>#NAME?</v>
      </c>
      <c r="EQ549" s="168" t="e">
        <f t="shared" si="416"/>
        <v>#NAME?</v>
      </c>
      <c r="ER549" s="189" t="e">
        <f t="shared" si="412"/>
        <v>#NAME?</v>
      </c>
      <c r="ES549" s="195"/>
      <c r="ET549" s="447">
        <f t="shared" si="395"/>
        <v>14.907</v>
      </c>
      <c r="EU549" s="447">
        <f t="shared" si="413"/>
        <v>11.925600000000001</v>
      </c>
      <c r="EV549" s="448">
        <f t="shared" si="387"/>
        <v>29.814</v>
      </c>
      <c r="EW549" s="449" t="str">
        <f t="shared" si="414"/>
        <v>BAIK</v>
      </c>
      <c r="EX549" s="721"/>
      <c r="EY549" s="447">
        <f t="shared" si="396"/>
        <v>9.5359999999999996</v>
      </c>
      <c r="EZ549" s="447">
        <f t="shared" si="388"/>
        <v>7.6288</v>
      </c>
      <c r="FA549" s="448">
        <f t="shared" si="397"/>
        <v>19.071999999999999</v>
      </c>
      <c r="FB549" s="449" t="str">
        <f t="shared" si="389"/>
        <v>BAIK</v>
      </c>
      <c r="FC549" s="195"/>
      <c r="FD549" s="453">
        <f t="shared" si="390"/>
        <v>23</v>
      </c>
      <c r="FE549" s="454">
        <f t="shared" si="391"/>
        <v>72.25433526011561</v>
      </c>
      <c r="FF549" s="725">
        <f t="shared" si="392"/>
        <v>31.832000000000001</v>
      </c>
      <c r="FG549" s="202" t="str">
        <f t="shared" si="415"/>
        <v>BURUK</v>
      </c>
    </row>
    <row r="550" spans="1:163">
      <c r="A550" s="347">
        <v>538</v>
      </c>
      <c r="B550" s="764" t="s">
        <v>2239</v>
      </c>
      <c r="C550" s="331" t="s">
        <v>2728</v>
      </c>
      <c r="D550" s="259" t="s">
        <v>2725</v>
      </c>
      <c r="E550" s="319" t="s">
        <v>2705</v>
      </c>
      <c r="F550" s="319" t="s">
        <v>2705</v>
      </c>
      <c r="G550" s="208" t="s">
        <v>206</v>
      </c>
      <c r="H550" s="214" t="s">
        <v>208</v>
      </c>
      <c r="I550" s="463">
        <v>108031915</v>
      </c>
      <c r="J550" s="462">
        <v>-2869372</v>
      </c>
      <c r="K550" s="259" t="s">
        <v>315</v>
      </c>
      <c r="L550" s="259" t="s">
        <v>571</v>
      </c>
      <c r="M550" s="259">
        <v>50</v>
      </c>
      <c r="N550" s="259">
        <v>10008926</v>
      </c>
      <c r="O550" s="259">
        <v>2010</v>
      </c>
      <c r="P550" s="259" t="s">
        <v>316</v>
      </c>
      <c r="Q550" s="461">
        <v>0.47152777777777777</v>
      </c>
      <c r="R550" s="433">
        <v>44830</v>
      </c>
      <c r="S550" s="331" t="s">
        <v>318</v>
      </c>
      <c r="T550" s="331" t="s">
        <v>607</v>
      </c>
      <c r="U550" s="259">
        <v>2</v>
      </c>
      <c r="V550" s="259">
        <v>2</v>
      </c>
      <c r="W550" s="259">
        <v>3</v>
      </c>
      <c r="X550" s="259">
        <v>20000</v>
      </c>
      <c r="Y550" s="332">
        <v>402</v>
      </c>
      <c r="Z550" s="332">
        <v>400</v>
      </c>
      <c r="AA550" s="332">
        <v>400</v>
      </c>
      <c r="AB550" s="332">
        <v>230</v>
      </c>
      <c r="AC550" s="332">
        <v>232</v>
      </c>
      <c r="AD550" s="332">
        <v>229</v>
      </c>
      <c r="AE550" s="332">
        <v>23</v>
      </c>
      <c r="AF550" s="332">
        <v>18</v>
      </c>
      <c r="AG550" s="332">
        <v>13</v>
      </c>
      <c r="AH550" s="332">
        <v>15</v>
      </c>
      <c r="AI550" s="332">
        <v>0</v>
      </c>
      <c r="AJ550" s="332">
        <v>2</v>
      </c>
      <c r="AK550" s="332">
        <v>0</v>
      </c>
      <c r="AL550" s="332">
        <v>2</v>
      </c>
      <c r="AM550" s="332">
        <v>23</v>
      </c>
      <c r="AN550" s="332">
        <v>16</v>
      </c>
      <c r="AO550" s="332">
        <v>13</v>
      </c>
      <c r="AP550" s="332">
        <v>13</v>
      </c>
      <c r="AQ550" s="332"/>
      <c r="AR550" s="332"/>
      <c r="AS550" s="332"/>
      <c r="AT550" s="332"/>
      <c r="AU550" s="332"/>
      <c r="AV550" s="332"/>
      <c r="AW550" s="332"/>
      <c r="AX550" s="332"/>
      <c r="AY550" s="332">
        <v>0.93500000000000005</v>
      </c>
      <c r="AZ550" s="332">
        <v>0.92100000000000004</v>
      </c>
      <c r="BA550" s="332">
        <v>903</v>
      </c>
      <c r="BB550" s="261">
        <v>400</v>
      </c>
      <c r="BC550" s="261">
        <v>399</v>
      </c>
      <c r="BD550" s="261">
        <v>397</v>
      </c>
      <c r="BE550" s="261">
        <v>229</v>
      </c>
      <c r="BF550" s="261">
        <v>228</v>
      </c>
      <c r="BG550" s="261">
        <v>226</v>
      </c>
      <c r="BH550" s="261">
        <v>14</v>
      </c>
      <c r="BI550" s="261">
        <v>12</v>
      </c>
      <c r="BJ550" s="261">
        <v>10</v>
      </c>
      <c r="BK550" s="261">
        <v>6</v>
      </c>
      <c r="BL550" s="261">
        <v>0</v>
      </c>
      <c r="BM550" s="261">
        <v>0.2</v>
      </c>
      <c r="BN550" s="261">
        <v>0</v>
      </c>
      <c r="BO550" s="261">
        <v>0.2</v>
      </c>
      <c r="BP550" s="261">
        <v>14</v>
      </c>
      <c r="BQ550" s="261">
        <v>12</v>
      </c>
      <c r="BR550" s="261">
        <v>10</v>
      </c>
      <c r="BS550" s="261">
        <v>6</v>
      </c>
      <c r="BT550" s="261"/>
      <c r="BU550" s="261"/>
      <c r="BV550" s="261"/>
      <c r="BW550" s="261"/>
      <c r="BX550" s="261"/>
      <c r="BY550" s="261"/>
      <c r="BZ550" s="261"/>
      <c r="CA550" s="261"/>
      <c r="CB550" s="261">
        <v>0.85</v>
      </c>
      <c r="CC550" s="261">
        <v>0.82799999999999996</v>
      </c>
      <c r="CD550" s="261">
        <v>0.85499999999999998</v>
      </c>
      <c r="CE550" s="333">
        <v>227</v>
      </c>
      <c r="CF550" s="333">
        <v>163100081700</v>
      </c>
      <c r="CG550" s="333">
        <v>227</v>
      </c>
      <c r="CH550" s="333">
        <v>221251667239</v>
      </c>
      <c r="CI550" s="333">
        <v>224</v>
      </c>
      <c r="CJ550" s="333">
        <v>34011897425</v>
      </c>
      <c r="CK550" s="333">
        <v>227</v>
      </c>
      <c r="CL550" s="333">
        <v>221251665993</v>
      </c>
      <c r="CM550" s="333">
        <v>227</v>
      </c>
      <c r="CN550" s="333">
        <v>34011895231</v>
      </c>
      <c r="CO550" s="333">
        <v>224</v>
      </c>
      <c r="CP550" s="333">
        <v>56401489549</v>
      </c>
      <c r="CQ550" s="333"/>
      <c r="CR550" s="333"/>
      <c r="CS550" s="333"/>
      <c r="CT550" s="333"/>
      <c r="CU550" s="333"/>
      <c r="CV550" s="333"/>
      <c r="CW550" s="333"/>
      <c r="CX550" s="333"/>
      <c r="CY550" s="333"/>
      <c r="CZ550" s="333"/>
      <c r="DA550" s="333"/>
      <c r="DB550" s="374"/>
      <c r="DC550" s="154"/>
      <c r="DD550" s="179">
        <f t="shared" si="375"/>
        <v>72.134111740548036</v>
      </c>
      <c r="DE550" s="179">
        <f t="shared" si="376"/>
        <v>31.885053333333328</v>
      </c>
      <c r="DF550" s="179">
        <f t="shared" si="377"/>
        <v>24.953519999999997</v>
      </c>
      <c r="DG550" s="179">
        <f t="shared" si="378"/>
        <v>18.021986666666663</v>
      </c>
      <c r="DH550" s="180">
        <f t="shared" si="379"/>
        <v>23</v>
      </c>
      <c r="DI550" s="181">
        <f t="shared" si="398"/>
        <v>224</v>
      </c>
      <c r="DJ550" s="182">
        <f t="shared" si="393"/>
        <v>1</v>
      </c>
      <c r="DK550" s="182">
        <f t="shared" si="394"/>
        <v>0</v>
      </c>
      <c r="DL550" s="182">
        <f t="shared" si="399"/>
        <v>0</v>
      </c>
      <c r="DM550" s="182">
        <f t="shared" si="400"/>
        <v>0</v>
      </c>
      <c r="DN550" s="182">
        <f t="shared" si="401"/>
        <v>0</v>
      </c>
      <c r="DO550" s="182">
        <f t="shared" si="380"/>
        <v>1</v>
      </c>
      <c r="DP550" s="182">
        <f t="shared" si="381"/>
        <v>0</v>
      </c>
      <c r="DQ550" s="25">
        <f t="shared" si="382"/>
        <v>0</v>
      </c>
      <c r="DR550" s="169"/>
      <c r="DS550" s="166" t="str">
        <f t="shared" si="402"/>
        <v>A</v>
      </c>
      <c r="DT550" s="166" t="str">
        <f t="shared" si="403"/>
        <v>A</v>
      </c>
      <c r="DU550" s="167">
        <f t="shared" si="404"/>
        <v>1</v>
      </c>
      <c r="DV550" s="153" t="str">
        <f>VLOOKUP(M550,'Data Master kondisi'!$O$3:$P$11,2,FALSE)</f>
        <v>Z</v>
      </c>
      <c r="DW550" s="153">
        <f>LOOKUP(DV550,{"X","X","X","Y","Y","Y","Z","Z","Z"},{6,6,6,4,4,4,2,2,2})</f>
        <v>2</v>
      </c>
      <c r="DX550" s="153">
        <f t="shared" si="383"/>
        <v>1</v>
      </c>
      <c r="DY550" s="153">
        <f t="shared" si="405"/>
        <v>4</v>
      </c>
      <c r="DZ550" s="153" t="str">
        <f>VLOOKUP(G550,'Data Master class'!$A$5:$D$12,3,FALSE)</f>
        <v>B</v>
      </c>
      <c r="EA550" s="160" t="str">
        <f t="shared" si="406"/>
        <v>BAIK</v>
      </c>
      <c r="EB550" s="156"/>
      <c r="EC550" s="153">
        <f>VLOOKUP(G550,'Data Master class'!$A$5:$D$12,2,FALSE)</f>
        <v>3</v>
      </c>
      <c r="ED550" s="153" t="str">
        <f>VLOOKUP(H550,'Data Master class'!$E$5:$G$6,3,FALSE)</f>
        <v>X</v>
      </c>
      <c r="EE550" s="153">
        <f>VLOOKUP(H550,'Data Master class'!$E$5:$G$6,2,FALSE)</f>
        <v>2</v>
      </c>
      <c r="EF550" s="153">
        <f t="shared" si="407"/>
        <v>5</v>
      </c>
      <c r="EG550" s="153" t="str">
        <f t="shared" si="408"/>
        <v>CLASS 3</v>
      </c>
      <c r="EH550" s="153">
        <f t="shared" si="409"/>
        <v>9</v>
      </c>
      <c r="EI550" s="171"/>
      <c r="EJ550" s="441">
        <f t="shared" si="384"/>
        <v>0.27777777777777779</v>
      </c>
      <c r="EK550" s="441">
        <f t="shared" si="385"/>
        <v>0</v>
      </c>
      <c r="EL550" s="441">
        <f t="shared" si="386"/>
        <v>0.27777777777777779</v>
      </c>
      <c r="EM550" s="442">
        <f t="shared" si="410"/>
        <v>0.1851851851851852</v>
      </c>
      <c r="EN550" s="443" t="str">
        <f t="shared" si="411"/>
        <v>CUKUP</v>
      </c>
      <c r="EO550" s="195"/>
      <c r="EP550" s="196">
        <f>'2. SUHU &amp; FISIK TRAFO'!CY550</f>
        <v>0</v>
      </c>
      <c r="EQ550" s="168" t="e">
        <f t="shared" si="416"/>
        <v>#DIV/0!</v>
      </c>
      <c r="ER550" s="189" t="e">
        <f t="shared" si="412"/>
        <v>#DIV/0!</v>
      </c>
      <c r="ES550" s="195"/>
      <c r="ET550" s="447">
        <f t="shared" si="395"/>
        <v>12.443</v>
      </c>
      <c r="EU550" s="447">
        <f t="shared" si="413"/>
        <v>9.9543999999999997</v>
      </c>
      <c r="EV550" s="448">
        <f t="shared" si="387"/>
        <v>24.885999999999999</v>
      </c>
      <c r="EW550" s="449" t="str">
        <f t="shared" si="414"/>
        <v>BAIK</v>
      </c>
      <c r="EX550" s="721"/>
      <c r="EY550" s="447">
        <f t="shared" si="396"/>
        <v>8.202</v>
      </c>
      <c r="EZ550" s="447">
        <f t="shared" si="388"/>
        <v>6.5616000000000003</v>
      </c>
      <c r="FA550" s="448">
        <f t="shared" si="397"/>
        <v>16.404</v>
      </c>
      <c r="FB550" s="449" t="str">
        <f t="shared" si="389"/>
        <v>BAIK</v>
      </c>
      <c r="FC550" s="195"/>
      <c r="FD550" s="453">
        <f t="shared" si="390"/>
        <v>15</v>
      </c>
      <c r="FE550" s="454">
        <f t="shared" si="391"/>
        <v>72.25433526011561</v>
      </c>
      <c r="FF550" s="725">
        <f t="shared" si="392"/>
        <v>20.759999999999998</v>
      </c>
      <c r="FG550" s="202" t="str">
        <f t="shared" si="415"/>
        <v>BURUK</v>
      </c>
    </row>
    <row r="551" spans="1:163">
      <c r="A551" s="347">
        <v>539</v>
      </c>
      <c r="B551" s="764" t="s">
        <v>2239</v>
      </c>
      <c r="C551" s="331" t="s">
        <v>2729</v>
      </c>
      <c r="D551" s="259" t="s">
        <v>2725</v>
      </c>
      <c r="E551" s="319" t="s">
        <v>2705</v>
      </c>
      <c r="F551" s="319" t="s">
        <v>2705</v>
      </c>
      <c r="G551" s="208" t="s">
        <v>206</v>
      </c>
      <c r="H551" s="214" t="s">
        <v>208</v>
      </c>
      <c r="I551" s="463">
        <v>108037217</v>
      </c>
      <c r="J551" s="462">
        <v>-2871080</v>
      </c>
      <c r="K551" s="259" t="s">
        <v>315</v>
      </c>
      <c r="L551" s="259" t="s">
        <v>310</v>
      </c>
      <c r="M551" s="259">
        <v>100</v>
      </c>
      <c r="N551" s="259">
        <v>112310173</v>
      </c>
      <c r="O551" s="259">
        <v>2011</v>
      </c>
      <c r="P551" s="259" t="s">
        <v>316</v>
      </c>
      <c r="Q551" s="461">
        <v>0.80208333333333337</v>
      </c>
      <c r="R551" s="433">
        <v>44832</v>
      </c>
      <c r="S551" s="331" t="s">
        <v>318</v>
      </c>
      <c r="T551" s="331" t="s">
        <v>607</v>
      </c>
      <c r="U551" s="259">
        <v>1</v>
      </c>
      <c r="V551" s="259">
        <v>1</v>
      </c>
      <c r="W551" s="259">
        <v>3</v>
      </c>
      <c r="X551" s="259">
        <v>20000</v>
      </c>
      <c r="Y551" s="332">
        <v>400</v>
      </c>
      <c r="Z551" s="332">
        <v>403</v>
      </c>
      <c r="AA551" s="332">
        <v>400</v>
      </c>
      <c r="AB551" s="332">
        <v>230</v>
      </c>
      <c r="AC551" s="332">
        <v>232</v>
      </c>
      <c r="AD551" s="332">
        <v>230</v>
      </c>
      <c r="AE551" s="332">
        <v>23</v>
      </c>
      <c r="AF551" s="332">
        <v>10</v>
      </c>
      <c r="AG551" s="332">
        <v>7</v>
      </c>
      <c r="AH551" s="332">
        <v>21</v>
      </c>
      <c r="AI551" s="332">
        <v>23</v>
      </c>
      <c r="AJ551" s="332">
        <v>10</v>
      </c>
      <c r="AK551" s="332">
        <v>7</v>
      </c>
      <c r="AL551" s="332">
        <v>21</v>
      </c>
      <c r="AM551" s="332"/>
      <c r="AN551" s="332"/>
      <c r="AO551" s="332"/>
      <c r="AP551" s="332"/>
      <c r="AQ551" s="332"/>
      <c r="AR551" s="332"/>
      <c r="AS551" s="332"/>
      <c r="AT551" s="332"/>
      <c r="AU551" s="332"/>
      <c r="AV551" s="332"/>
      <c r="AW551" s="332"/>
      <c r="AX551" s="332"/>
      <c r="AY551" s="332">
        <v>0.91500000000000004</v>
      </c>
      <c r="AZ551" s="332">
        <v>0.91</v>
      </c>
      <c r="BA551" s="332">
        <v>0.95299999999999996</v>
      </c>
      <c r="BB551" s="261">
        <v>397</v>
      </c>
      <c r="BC551" s="261">
        <v>399</v>
      </c>
      <c r="BD551" s="261">
        <v>396</v>
      </c>
      <c r="BE551" s="261">
        <v>228</v>
      </c>
      <c r="BF551" s="261">
        <v>229</v>
      </c>
      <c r="BG551" s="261">
        <v>226</v>
      </c>
      <c r="BH551" s="261">
        <v>25</v>
      </c>
      <c r="BI551" s="261">
        <v>17</v>
      </c>
      <c r="BJ551" s="261">
        <v>16</v>
      </c>
      <c r="BK551" s="261">
        <v>7</v>
      </c>
      <c r="BL551" s="261">
        <v>25</v>
      </c>
      <c r="BM551" s="261">
        <v>17</v>
      </c>
      <c r="BN551" s="261">
        <v>16</v>
      </c>
      <c r="BO551" s="261">
        <v>7</v>
      </c>
      <c r="BP551" s="261"/>
      <c r="BQ551" s="261"/>
      <c r="BR551" s="261"/>
      <c r="BS551" s="261"/>
      <c r="BT551" s="261"/>
      <c r="BU551" s="261"/>
      <c r="BV551" s="261"/>
      <c r="BW551" s="261"/>
      <c r="BX551" s="261"/>
      <c r="BY551" s="261"/>
      <c r="BZ551" s="261"/>
      <c r="CA551" s="261"/>
      <c r="CB551" s="261">
        <v>0.81499999999999995</v>
      </c>
      <c r="CC551" s="261">
        <v>0.78100000000000003</v>
      </c>
      <c r="CD551" s="261">
        <v>0.82899999999999996</v>
      </c>
      <c r="CE551" s="333">
        <v>226</v>
      </c>
      <c r="CF551" s="333">
        <v>340187160911</v>
      </c>
      <c r="CG551" s="333">
        <v>226</v>
      </c>
      <c r="CH551" s="333">
        <v>564012109426</v>
      </c>
      <c r="CI551" s="333">
        <v>224</v>
      </c>
      <c r="CJ551" s="333">
        <v>56400407435</v>
      </c>
      <c r="CK551" s="333"/>
      <c r="CL551" s="333"/>
      <c r="CM551" s="333"/>
      <c r="CN551" s="333"/>
      <c r="CO551" s="333"/>
      <c r="CP551" s="333"/>
      <c r="CQ551" s="333"/>
      <c r="CR551" s="333"/>
      <c r="CS551" s="333"/>
      <c r="CT551" s="333"/>
      <c r="CU551" s="333"/>
      <c r="CV551" s="333"/>
      <c r="CW551" s="333"/>
      <c r="CX551" s="333"/>
      <c r="CY551" s="333"/>
      <c r="CZ551" s="333"/>
      <c r="DA551" s="333"/>
      <c r="DB551" s="374"/>
      <c r="DC551" s="154"/>
      <c r="DD551" s="179">
        <f t="shared" si="375"/>
        <v>144.14829977080419</v>
      </c>
      <c r="DE551" s="179">
        <f t="shared" si="376"/>
        <v>15.955790000000004</v>
      </c>
      <c r="DF551" s="179">
        <f t="shared" si="377"/>
        <v>6.9373000000000005</v>
      </c>
      <c r="DG551" s="179">
        <f t="shared" si="378"/>
        <v>4.8561100000000001</v>
      </c>
      <c r="DH551" s="180">
        <f t="shared" si="379"/>
        <v>23</v>
      </c>
      <c r="DI551" s="181">
        <f t="shared" si="398"/>
        <v>224</v>
      </c>
      <c r="DJ551" s="182">
        <f t="shared" si="393"/>
        <v>1</v>
      </c>
      <c r="DK551" s="182">
        <f t="shared" si="394"/>
        <v>0</v>
      </c>
      <c r="DL551" s="182">
        <f t="shared" si="399"/>
        <v>0</v>
      </c>
      <c r="DM551" s="182">
        <f t="shared" si="400"/>
        <v>0</v>
      </c>
      <c r="DN551" s="182">
        <f t="shared" si="401"/>
        <v>0</v>
      </c>
      <c r="DO551" s="182">
        <f t="shared" si="380"/>
        <v>1</v>
      </c>
      <c r="DP551" s="182">
        <f t="shared" si="381"/>
        <v>0</v>
      </c>
      <c r="DQ551" s="25">
        <f t="shared" si="382"/>
        <v>0</v>
      </c>
      <c r="DR551" s="169"/>
      <c r="DS551" s="166" t="str">
        <f t="shared" si="402"/>
        <v>A</v>
      </c>
      <c r="DT551" s="166" t="str">
        <f t="shared" si="403"/>
        <v>C</v>
      </c>
      <c r="DU551" s="167">
        <f t="shared" si="404"/>
        <v>3</v>
      </c>
      <c r="DV551" s="153" t="str">
        <f>VLOOKUP(M551,'Data Master kondisi'!$O$3:$P$11,2,FALSE)</f>
        <v>Z</v>
      </c>
      <c r="DW551" s="153">
        <f>LOOKUP(DV551,{"X","X","X","Y","Y","Y","Z","Z","Z"},{6,6,6,4,4,4,2,2,2})</f>
        <v>2</v>
      </c>
      <c r="DX551" s="153">
        <f t="shared" si="383"/>
        <v>1</v>
      </c>
      <c r="DY551" s="153">
        <f t="shared" si="405"/>
        <v>6</v>
      </c>
      <c r="DZ551" s="153" t="str">
        <f>VLOOKUP(G551,'Data Master class'!$A$5:$D$12,3,FALSE)</f>
        <v>B</v>
      </c>
      <c r="EA551" s="160" t="str">
        <f t="shared" si="406"/>
        <v>CUKUP</v>
      </c>
      <c r="EB551" s="156"/>
      <c r="EC551" s="153">
        <f>VLOOKUP(G551,'Data Master class'!$A$5:$D$12,2,FALSE)</f>
        <v>3</v>
      </c>
      <c r="ED551" s="153" t="str">
        <f>VLOOKUP(H551,'Data Master class'!$E$5:$G$6,3,FALSE)</f>
        <v>X</v>
      </c>
      <c r="EE551" s="153">
        <f>VLOOKUP(H551,'Data Master class'!$E$5:$G$6,2,FALSE)</f>
        <v>2</v>
      </c>
      <c r="EF551" s="153">
        <f t="shared" si="407"/>
        <v>5</v>
      </c>
      <c r="EG551" s="153" t="str">
        <f t="shared" si="408"/>
        <v>CLASS 3</v>
      </c>
      <c r="EH551" s="153">
        <f t="shared" si="409"/>
        <v>11</v>
      </c>
      <c r="EI551" s="171"/>
      <c r="EJ551" s="441">
        <f t="shared" si="384"/>
        <v>0.72499999999999998</v>
      </c>
      <c r="EK551" s="441">
        <f t="shared" si="385"/>
        <v>0.25000000000000006</v>
      </c>
      <c r="EL551" s="441">
        <f t="shared" si="386"/>
        <v>0.47500000000000003</v>
      </c>
      <c r="EM551" s="442">
        <f t="shared" si="410"/>
        <v>0.48333333333333339</v>
      </c>
      <c r="EN551" s="443" t="str">
        <f t="shared" si="411"/>
        <v>BURUK</v>
      </c>
      <c r="EO551" s="195"/>
      <c r="EP551" s="196">
        <f>'2. SUHU &amp; FISIK TRAFO'!CY551</f>
        <v>0</v>
      </c>
      <c r="EQ551" s="168" t="e">
        <f t="shared" si="416"/>
        <v>#DIV/0!</v>
      </c>
      <c r="ER551" s="189" t="e">
        <f t="shared" si="412"/>
        <v>#DIV/0!</v>
      </c>
      <c r="ES551" s="195"/>
      <c r="ET551" s="447">
        <f t="shared" si="395"/>
        <v>9.2200000000000006</v>
      </c>
      <c r="EU551" s="447">
        <f t="shared" si="413"/>
        <v>7.3760000000000012</v>
      </c>
      <c r="EV551" s="448">
        <f t="shared" si="387"/>
        <v>9.2200000000000006</v>
      </c>
      <c r="EW551" s="449" t="str">
        <f t="shared" si="414"/>
        <v>BAIK</v>
      </c>
      <c r="EX551" s="721"/>
      <c r="EY551" s="447">
        <f t="shared" si="396"/>
        <v>13.209</v>
      </c>
      <c r="EZ551" s="447">
        <f t="shared" si="388"/>
        <v>10.5672</v>
      </c>
      <c r="FA551" s="448">
        <f t="shared" si="397"/>
        <v>13.208999999999998</v>
      </c>
      <c r="FB551" s="449" t="str">
        <f t="shared" si="389"/>
        <v>BAIK</v>
      </c>
      <c r="FC551" s="195"/>
      <c r="FD551" s="453">
        <f t="shared" si="390"/>
        <v>21</v>
      </c>
      <c r="FE551" s="454">
        <f t="shared" si="391"/>
        <v>144.50867052023122</v>
      </c>
      <c r="FF551" s="725">
        <f t="shared" si="392"/>
        <v>14.532</v>
      </c>
      <c r="FG551" s="202" t="str">
        <f t="shared" si="415"/>
        <v>CUKUP</v>
      </c>
    </row>
    <row r="552" spans="1:163">
      <c r="A552" s="347">
        <v>540</v>
      </c>
      <c r="B552" s="764" t="s">
        <v>2239</v>
      </c>
      <c r="C552" s="331" t="s">
        <v>2730</v>
      </c>
      <c r="D552" s="259" t="s">
        <v>2725</v>
      </c>
      <c r="E552" s="319" t="s">
        <v>2705</v>
      </c>
      <c r="F552" s="319" t="s">
        <v>2705</v>
      </c>
      <c r="G552" s="208" t="s">
        <v>206</v>
      </c>
      <c r="H552" s="214" t="s">
        <v>208</v>
      </c>
      <c r="I552" s="463">
        <v>108046884</v>
      </c>
      <c r="J552" s="462">
        <v>-2873233</v>
      </c>
      <c r="K552" s="259" t="s">
        <v>315</v>
      </c>
      <c r="L552" s="259" t="s">
        <v>570</v>
      </c>
      <c r="M552" s="259">
        <v>50</v>
      </c>
      <c r="N552" s="259">
        <v>12041412</v>
      </c>
      <c r="O552" s="259">
        <v>2012</v>
      </c>
      <c r="P552" s="259" t="s">
        <v>316</v>
      </c>
      <c r="Q552" s="461">
        <v>0.80625000000000002</v>
      </c>
      <c r="R552" s="433">
        <v>44677</v>
      </c>
      <c r="S552" s="331" t="s">
        <v>318</v>
      </c>
      <c r="T552" s="331" t="s">
        <v>607</v>
      </c>
      <c r="U552" s="259">
        <v>1</v>
      </c>
      <c r="V552" s="259">
        <v>1</v>
      </c>
      <c r="W552" s="259">
        <v>3</v>
      </c>
      <c r="X552" s="259">
        <v>20000</v>
      </c>
      <c r="Y552" s="332">
        <v>400</v>
      </c>
      <c r="Z552" s="332">
        <v>395</v>
      </c>
      <c r="AA552" s="332">
        <v>391</v>
      </c>
      <c r="AB552" s="332">
        <v>229</v>
      </c>
      <c r="AC552" s="332">
        <v>227</v>
      </c>
      <c r="AD552" s="332">
        <v>228</v>
      </c>
      <c r="AE552" s="332">
        <v>36</v>
      </c>
      <c r="AF552" s="332">
        <v>47</v>
      </c>
      <c r="AG552" s="332">
        <v>31</v>
      </c>
      <c r="AH552" s="332">
        <v>21</v>
      </c>
      <c r="AI552" s="332"/>
      <c r="AJ552" s="332"/>
      <c r="AK552" s="332"/>
      <c r="AL552" s="332"/>
      <c r="AM552" s="332">
        <v>36</v>
      </c>
      <c r="AN552" s="332">
        <v>47</v>
      </c>
      <c r="AO552" s="332">
        <v>31</v>
      </c>
      <c r="AP552" s="332">
        <v>21</v>
      </c>
      <c r="AQ552" s="332"/>
      <c r="AR552" s="332"/>
      <c r="AS552" s="332"/>
      <c r="AT552" s="332"/>
      <c r="AU552" s="332"/>
      <c r="AV552" s="332"/>
      <c r="AW552" s="332"/>
      <c r="AX552" s="332"/>
      <c r="AY552" s="332">
        <v>0.96399999999999997</v>
      </c>
      <c r="AZ552" s="332">
        <v>0.94499999999999995</v>
      </c>
      <c r="BA552" s="332">
        <v>0.98899999999999999</v>
      </c>
      <c r="BB552" s="261">
        <v>394</v>
      </c>
      <c r="BC552" s="261">
        <v>395</v>
      </c>
      <c r="BD552" s="261">
        <v>394</v>
      </c>
      <c r="BE552" s="261">
        <v>227</v>
      </c>
      <c r="BF552" s="261">
        <v>226</v>
      </c>
      <c r="BG552" s="261">
        <v>227</v>
      </c>
      <c r="BH552" s="261">
        <v>30</v>
      </c>
      <c r="BI552" s="261">
        <v>50</v>
      </c>
      <c r="BJ552" s="261">
        <v>48</v>
      </c>
      <c r="BK552" s="261">
        <v>24</v>
      </c>
      <c r="BL552" s="261"/>
      <c r="BM552" s="261"/>
      <c r="BN552" s="261"/>
      <c r="BO552" s="261"/>
      <c r="BP552" s="261">
        <v>30</v>
      </c>
      <c r="BQ552" s="261">
        <v>50</v>
      </c>
      <c r="BR552" s="261">
        <v>48</v>
      </c>
      <c r="BS552" s="261">
        <v>24</v>
      </c>
      <c r="BT552" s="261"/>
      <c r="BU552" s="261"/>
      <c r="BV552" s="261"/>
      <c r="BW552" s="261"/>
      <c r="BX552" s="261"/>
      <c r="BY552" s="261"/>
      <c r="BZ552" s="261"/>
      <c r="CA552" s="261"/>
      <c r="CB552" s="261">
        <v>0.98899999999999999</v>
      </c>
      <c r="CC552" s="261">
        <v>0.99</v>
      </c>
      <c r="CD552" s="261">
        <v>0.996</v>
      </c>
      <c r="CE552" s="333"/>
      <c r="CF552" s="333"/>
      <c r="CG552" s="333"/>
      <c r="CH552" s="333"/>
      <c r="CI552" s="333"/>
      <c r="CJ552" s="333"/>
      <c r="CK552" s="333">
        <v>225</v>
      </c>
      <c r="CL552" s="333">
        <v>56402497764</v>
      </c>
      <c r="CM552" s="333">
        <v>224</v>
      </c>
      <c r="CN552" s="333">
        <v>56400817963</v>
      </c>
      <c r="CO552" s="333">
        <v>225</v>
      </c>
      <c r="CP552" s="333">
        <v>34011884854</v>
      </c>
      <c r="CQ552" s="333"/>
      <c r="CR552" s="333"/>
      <c r="CS552" s="333"/>
      <c r="CT552" s="333"/>
      <c r="CU552" s="333"/>
      <c r="CV552" s="333"/>
      <c r="CW552" s="333"/>
      <c r="CX552" s="333"/>
      <c r="CY552" s="333"/>
      <c r="CZ552" s="333"/>
      <c r="DA552" s="333"/>
      <c r="DB552" s="374"/>
      <c r="DC552" s="154"/>
      <c r="DD552" s="179">
        <f t="shared" si="375"/>
        <v>73.107253214282238</v>
      </c>
      <c r="DE552" s="179">
        <f t="shared" si="376"/>
        <v>49.242719999999998</v>
      </c>
      <c r="DF552" s="179">
        <f t="shared" si="377"/>
        <v>64.289106666666669</v>
      </c>
      <c r="DG552" s="179">
        <f t="shared" si="378"/>
        <v>42.403453333333331</v>
      </c>
      <c r="DH552" s="180">
        <f t="shared" si="379"/>
        <v>47</v>
      </c>
      <c r="DI552" s="181">
        <f t="shared" si="398"/>
        <v>224</v>
      </c>
      <c r="DJ552" s="182">
        <f t="shared" si="393"/>
        <v>0</v>
      </c>
      <c r="DK552" s="182">
        <f t="shared" si="394"/>
        <v>0</v>
      </c>
      <c r="DL552" s="182">
        <f t="shared" si="399"/>
        <v>1</v>
      </c>
      <c r="DM552" s="182">
        <f t="shared" si="400"/>
        <v>0</v>
      </c>
      <c r="DN552" s="182">
        <f t="shared" si="401"/>
        <v>0</v>
      </c>
      <c r="DO552" s="182">
        <f t="shared" si="380"/>
        <v>0</v>
      </c>
      <c r="DP552" s="182">
        <f t="shared" si="381"/>
        <v>1</v>
      </c>
      <c r="DQ552" s="25">
        <f t="shared" si="382"/>
        <v>0</v>
      </c>
      <c r="DR552" s="169"/>
      <c r="DS552" s="166" t="str">
        <f t="shared" si="402"/>
        <v>A</v>
      </c>
      <c r="DT552" s="166" t="str">
        <f t="shared" si="403"/>
        <v>A</v>
      </c>
      <c r="DU552" s="167">
        <f t="shared" si="404"/>
        <v>1</v>
      </c>
      <c r="DV552" s="153" t="str">
        <f>VLOOKUP(M552,'Data Master kondisi'!$O$3:$P$11,2,FALSE)</f>
        <v>Z</v>
      </c>
      <c r="DW552" s="153">
        <f>LOOKUP(DV552,{"X","X","X","Y","Y","Y","Z","Z","Z"},{6,6,6,4,4,4,2,2,2})</f>
        <v>2</v>
      </c>
      <c r="DX552" s="153">
        <f t="shared" si="383"/>
        <v>1</v>
      </c>
      <c r="DY552" s="153">
        <f t="shared" si="405"/>
        <v>4</v>
      </c>
      <c r="DZ552" s="153" t="str">
        <f>VLOOKUP(G552,'Data Master class'!$A$5:$D$12,3,FALSE)</f>
        <v>B</v>
      </c>
      <c r="EA552" s="160" t="str">
        <f t="shared" si="406"/>
        <v>BAIK</v>
      </c>
      <c r="EB552" s="156"/>
      <c r="EC552" s="153">
        <f>VLOOKUP(G552,'Data Master class'!$A$5:$D$12,2,FALSE)</f>
        <v>3</v>
      </c>
      <c r="ED552" s="153" t="str">
        <f>VLOOKUP(H552,'Data Master class'!$E$5:$G$6,3,FALSE)</f>
        <v>X</v>
      </c>
      <c r="EE552" s="153">
        <f>VLOOKUP(H552,'Data Master class'!$E$5:$G$6,2,FALSE)</f>
        <v>2</v>
      </c>
      <c r="EF552" s="153">
        <f t="shared" si="407"/>
        <v>5</v>
      </c>
      <c r="EG552" s="153" t="str">
        <f t="shared" si="408"/>
        <v>CLASS 3</v>
      </c>
      <c r="EH552" s="153">
        <f t="shared" si="409"/>
        <v>9</v>
      </c>
      <c r="EI552" s="171"/>
      <c r="EJ552" s="441">
        <f t="shared" si="384"/>
        <v>5.2631578947368418E-2</v>
      </c>
      <c r="EK552" s="441">
        <f t="shared" si="385"/>
        <v>0.23684210526315788</v>
      </c>
      <c r="EL552" s="441">
        <f t="shared" si="386"/>
        <v>0.18421052631578946</v>
      </c>
      <c r="EM552" s="442">
        <f t="shared" si="410"/>
        <v>0.15789473684210528</v>
      </c>
      <c r="EN552" s="443" t="str">
        <f t="shared" si="411"/>
        <v>CUKUP</v>
      </c>
      <c r="EO552" s="195"/>
      <c r="EP552" s="196">
        <f>'2. SUHU &amp; FISIK TRAFO'!CY552</f>
        <v>0</v>
      </c>
      <c r="EQ552" s="168" t="e">
        <f t="shared" si="416"/>
        <v>#DIV/0!</v>
      </c>
      <c r="ER552" s="189" t="e">
        <f t="shared" si="412"/>
        <v>#DIV/0!</v>
      </c>
      <c r="ES552" s="195"/>
      <c r="ET552" s="447">
        <f t="shared" si="395"/>
        <v>25.981000000000002</v>
      </c>
      <c r="EU552" s="447">
        <f t="shared" si="413"/>
        <v>20.784800000000004</v>
      </c>
      <c r="EV552" s="448">
        <f t="shared" si="387"/>
        <v>51.96200000000001</v>
      </c>
      <c r="EW552" s="449" t="str">
        <f t="shared" si="414"/>
        <v>BAIK</v>
      </c>
      <c r="EX552" s="721"/>
      <c r="EY552" s="447">
        <f t="shared" si="396"/>
        <v>29.006</v>
      </c>
      <c r="EZ552" s="447">
        <f t="shared" si="388"/>
        <v>23.204800000000002</v>
      </c>
      <c r="FA552" s="448">
        <f t="shared" si="397"/>
        <v>58.012</v>
      </c>
      <c r="FB552" s="449" t="str">
        <f t="shared" si="389"/>
        <v>BAIK</v>
      </c>
      <c r="FC552" s="195"/>
      <c r="FD552" s="453">
        <f t="shared" si="390"/>
        <v>21</v>
      </c>
      <c r="FE552" s="454">
        <f t="shared" si="391"/>
        <v>72.25433526011561</v>
      </c>
      <c r="FF552" s="725">
        <f t="shared" si="392"/>
        <v>29.064</v>
      </c>
      <c r="FG552" s="202" t="str">
        <f t="shared" si="415"/>
        <v>BURUK</v>
      </c>
    </row>
    <row r="553" spans="1:163">
      <c r="A553" s="347">
        <v>541</v>
      </c>
      <c r="B553" s="764" t="s">
        <v>2239</v>
      </c>
      <c r="C553" s="331" t="s">
        <v>2140</v>
      </c>
      <c r="D553" s="259" t="s">
        <v>2731</v>
      </c>
      <c r="E553" s="319" t="s">
        <v>2705</v>
      </c>
      <c r="F553" s="319" t="s">
        <v>2705</v>
      </c>
      <c r="G553" s="208" t="s">
        <v>206</v>
      </c>
      <c r="H553" s="214" t="s">
        <v>208</v>
      </c>
      <c r="I553" s="526">
        <v>108.06336</v>
      </c>
      <c r="J553" s="835">
        <v>-2.873129</v>
      </c>
      <c r="K553" s="259" t="s">
        <v>315</v>
      </c>
      <c r="L553" s="259" t="s">
        <v>571</v>
      </c>
      <c r="M553" s="259">
        <v>50</v>
      </c>
      <c r="N553" s="259">
        <v>8008322</v>
      </c>
      <c r="O553" s="259">
        <v>2019</v>
      </c>
      <c r="P553" s="259" t="s">
        <v>316</v>
      </c>
      <c r="Q553" s="461">
        <v>0.81180555555555556</v>
      </c>
      <c r="R553" s="433">
        <v>44832</v>
      </c>
      <c r="S553" s="331" t="s">
        <v>318</v>
      </c>
      <c r="T553" s="331" t="s">
        <v>607</v>
      </c>
      <c r="U553" s="259">
        <v>2</v>
      </c>
      <c r="V553" s="259">
        <v>2</v>
      </c>
      <c r="W553" s="259">
        <v>3</v>
      </c>
      <c r="X553" s="259">
        <v>20000</v>
      </c>
      <c r="Y553" s="332">
        <v>400</v>
      </c>
      <c r="Z553" s="332">
        <v>388</v>
      </c>
      <c r="AA553" s="332">
        <v>400</v>
      </c>
      <c r="AB553" s="332">
        <v>227</v>
      </c>
      <c r="AC553" s="332">
        <v>229</v>
      </c>
      <c r="AD553" s="332">
        <v>230</v>
      </c>
      <c r="AE553" s="332">
        <v>37</v>
      </c>
      <c r="AF553" s="332">
        <v>25</v>
      </c>
      <c r="AG553" s="332">
        <v>42</v>
      </c>
      <c r="AH553" s="332">
        <v>33</v>
      </c>
      <c r="AI553" s="332">
        <v>12</v>
      </c>
      <c r="AJ553" s="332">
        <v>10</v>
      </c>
      <c r="AK553" s="332">
        <v>14</v>
      </c>
      <c r="AL553" s="332">
        <v>23</v>
      </c>
      <c r="AM553" s="332">
        <v>25</v>
      </c>
      <c r="AN553" s="332">
        <v>15</v>
      </c>
      <c r="AO553" s="332">
        <v>28</v>
      </c>
      <c r="AP553" s="332">
        <v>10</v>
      </c>
      <c r="AQ553" s="332"/>
      <c r="AR553" s="332"/>
      <c r="AS553" s="332"/>
      <c r="AT553" s="332"/>
      <c r="AU553" s="332"/>
      <c r="AV553" s="332"/>
      <c r="AW553" s="332"/>
      <c r="AX553" s="332"/>
      <c r="AY553" s="332">
        <v>0.95199999999999996</v>
      </c>
      <c r="AZ553" s="332">
        <v>0.92900000000000005</v>
      </c>
      <c r="BA553" s="332">
        <v>0.92700000000000005</v>
      </c>
      <c r="BB553" s="261">
        <v>392</v>
      </c>
      <c r="BC553" s="261">
        <v>395</v>
      </c>
      <c r="BD553" s="261">
        <v>396</v>
      </c>
      <c r="BE553" s="261">
        <v>224</v>
      </c>
      <c r="BF553" s="261">
        <v>228</v>
      </c>
      <c r="BG553" s="261">
        <v>227</v>
      </c>
      <c r="BH553" s="261">
        <v>23</v>
      </c>
      <c r="BI553" s="261">
        <v>12</v>
      </c>
      <c r="BJ553" s="261">
        <v>23</v>
      </c>
      <c r="BK553" s="261">
        <v>20</v>
      </c>
      <c r="BL553" s="261">
        <v>14</v>
      </c>
      <c r="BM553" s="261">
        <v>5</v>
      </c>
      <c r="BN553" s="261">
        <v>10</v>
      </c>
      <c r="BO553" s="261">
        <v>7</v>
      </c>
      <c r="BP553" s="261">
        <v>9</v>
      </c>
      <c r="BQ553" s="261">
        <v>8</v>
      </c>
      <c r="BR553" s="261">
        <v>13</v>
      </c>
      <c r="BS553" s="261">
        <v>13</v>
      </c>
      <c r="BT553" s="261"/>
      <c r="BU553" s="261"/>
      <c r="BV553" s="261"/>
      <c r="BW553" s="261"/>
      <c r="BX553" s="261"/>
      <c r="BY553" s="261"/>
      <c r="BZ553" s="261"/>
      <c r="CA553" s="261"/>
      <c r="CB553" s="261">
        <v>0.83099999999999996</v>
      </c>
      <c r="CC553" s="261">
        <v>0.88400000000000001</v>
      </c>
      <c r="CD553" s="261">
        <v>0.871</v>
      </c>
      <c r="CE553" s="333">
        <v>226</v>
      </c>
      <c r="CF553" s="333">
        <v>86017532564</v>
      </c>
      <c r="CG553" s="333">
        <v>222</v>
      </c>
      <c r="CH553" s="333">
        <v>34012129697</v>
      </c>
      <c r="CI553" s="333">
        <v>225</v>
      </c>
      <c r="CJ553" s="333">
        <v>34011898797</v>
      </c>
      <c r="CK553" s="333">
        <v>226</v>
      </c>
      <c r="CL553" s="333">
        <v>56400816395</v>
      </c>
      <c r="CM553" s="333">
        <v>222</v>
      </c>
      <c r="CN553" s="333">
        <v>34012120811</v>
      </c>
      <c r="CO553" s="333">
        <v>225</v>
      </c>
      <c r="CP553" s="333">
        <v>34011895199</v>
      </c>
      <c r="CQ553" s="333"/>
      <c r="CR553" s="333"/>
      <c r="CS553" s="333"/>
      <c r="CT553" s="333"/>
      <c r="CU553" s="333"/>
      <c r="CV553" s="333"/>
      <c r="CW553" s="333"/>
      <c r="CX553" s="333"/>
      <c r="CY553" s="333"/>
      <c r="CZ553" s="333"/>
      <c r="DA553" s="333"/>
      <c r="DB553" s="374"/>
      <c r="DC553" s="154"/>
      <c r="DD553" s="179">
        <f t="shared" si="375"/>
        <v>72.984177030419801</v>
      </c>
      <c r="DE553" s="179">
        <f t="shared" si="376"/>
        <v>50.695920000000008</v>
      </c>
      <c r="DF553" s="179">
        <f t="shared" si="377"/>
        <v>34.253999999999998</v>
      </c>
      <c r="DG553" s="179">
        <f t="shared" si="378"/>
        <v>57.546720000000008</v>
      </c>
      <c r="DH553" s="180">
        <f t="shared" si="379"/>
        <v>42</v>
      </c>
      <c r="DI553" s="181">
        <f t="shared" si="398"/>
        <v>222</v>
      </c>
      <c r="DJ553" s="182">
        <f t="shared" si="393"/>
        <v>0</v>
      </c>
      <c r="DK553" s="182">
        <f t="shared" si="394"/>
        <v>1</v>
      </c>
      <c r="DL553" s="182">
        <f t="shared" si="399"/>
        <v>0</v>
      </c>
      <c r="DM553" s="182">
        <f t="shared" si="400"/>
        <v>0</v>
      </c>
      <c r="DN553" s="182">
        <f t="shared" si="401"/>
        <v>0</v>
      </c>
      <c r="DO553" s="182">
        <f t="shared" si="380"/>
        <v>0</v>
      </c>
      <c r="DP553" s="182">
        <f t="shared" si="381"/>
        <v>1</v>
      </c>
      <c r="DQ553" s="25">
        <f t="shared" si="382"/>
        <v>0</v>
      </c>
      <c r="DR553" s="169"/>
      <c r="DS553" s="166" t="str">
        <f t="shared" si="402"/>
        <v>A</v>
      </c>
      <c r="DT553" s="166" t="str">
        <f t="shared" si="403"/>
        <v>A</v>
      </c>
      <c r="DU553" s="167">
        <f t="shared" si="404"/>
        <v>1</v>
      </c>
      <c r="DV553" s="153" t="str">
        <f>VLOOKUP(M553,'Data Master kondisi'!$O$3:$P$11,2,FALSE)</f>
        <v>Z</v>
      </c>
      <c r="DW553" s="153">
        <f>LOOKUP(DV553,{"X","X","X","Y","Y","Y","Z","Z","Z"},{6,6,6,4,4,4,2,2,2})</f>
        <v>2</v>
      </c>
      <c r="DX553" s="153">
        <f t="shared" si="383"/>
        <v>1</v>
      </c>
      <c r="DY553" s="153">
        <f t="shared" si="405"/>
        <v>4</v>
      </c>
      <c r="DZ553" s="153" t="str">
        <f>VLOOKUP(G553,'Data Master class'!$A$5:$D$12,3,FALSE)</f>
        <v>B</v>
      </c>
      <c r="EA553" s="160" t="str">
        <f t="shared" si="406"/>
        <v>BAIK</v>
      </c>
      <c r="EB553" s="156"/>
      <c r="EC553" s="153">
        <f>VLOOKUP(G553,'Data Master class'!$A$5:$D$12,2,FALSE)</f>
        <v>3</v>
      </c>
      <c r="ED553" s="153" t="str">
        <f>VLOOKUP(H553,'Data Master class'!$E$5:$G$6,3,FALSE)</f>
        <v>X</v>
      </c>
      <c r="EE553" s="153">
        <f>VLOOKUP(H553,'Data Master class'!$E$5:$G$6,2,FALSE)</f>
        <v>2</v>
      </c>
      <c r="EF553" s="153">
        <f t="shared" si="407"/>
        <v>5</v>
      </c>
      <c r="EG553" s="153" t="str">
        <f t="shared" si="408"/>
        <v>CLASS 3</v>
      </c>
      <c r="EH553" s="153">
        <f t="shared" si="409"/>
        <v>9</v>
      </c>
      <c r="EI553" s="171"/>
      <c r="EJ553" s="441">
        <f t="shared" si="384"/>
        <v>6.7307692307692374E-2</v>
      </c>
      <c r="EK553" s="441">
        <f t="shared" si="385"/>
        <v>0.2788461538461538</v>
      </c>
      <c r="EL553" s="441">
        <f t="shared" si="386"/>
        <v>0.21153846153846162</v>
      </c>
      <c r="EM553" s="442">
        <f t="shared" si="410"/>
        <v>0.1858974358974359</v>
      </c>
      <c r="EN553" s="443" t="str">
        <f t="shared" si="411"/>
        <v>CUKUP</v>
      </c>
      <c r="EO553" s="195"/>
      <c r="EP553" s="196">
        <f>'2. SUHU &amp; FISIK TRAFO'!CY553</f>
        <v>0</v>
      </c>
      <c r="EQ553" s="168" t="e">
        <f t="shared" si="416"/>
        <v>#DIV/0!</v>
      </c>
      <c r="ER553" s="189" t="e">
        <f t="shared" si="412"/>
        <v>#DIV/0!</v>
      </c>
      <c r="ES553" s="195"/>
      <c r="ET553" s="447">
        <f t="shared" si="395"/>
        <v>23.783999999999999</v>
      </c>
      <c r="EU553" s="447">
        <f t="shared" si="413"/>
        <v>19.027200000000001</v>
      </c>
      <c r="EV553" s="448">
        <f t="shared" si="387"/>
        <v>47.567999999999998</v>
      </c>
      <c r="EW553" s="449" t="str">
        <f t="shared" si="414"/>
        <v>BAIK</v>
      </c>
      <c r="EX553" s="721"/>
      <c r="EY553" s="447">
        <f t="shared" si="396"/>
        <v>13.109</v>
      </c>
      <c r="EZ553" s="447">
        <f t="shared" si="388"/>
        <v>10.487200000000001</v>
      </c>
      <c r="FA553" s="448">
        <f t="shared" si="397"/>
        <v>26.218000000000004</v>
      </c>
      <c r="FB553" s="449" t="str">
        <f t="shared" si="389"/>
        <v>BAIK</v>
      </c>
      <c r="FC553" s="195"/>
      <c r="FD553" s="453">
        <f t="shared" si="390"/>
        <v>33</v>
      </c>
      <c r="FE553" s="454">
        <f t="shared" si="391"/>
        <v>72.25433526011561</v>
      </c>
      <c r="FF553" s="725">
        <f t="shared" si="392"/>
        <v>45.671999999999997</v>
      </c>
      <c r="FG553" s="202" t="str">
        <f t="shared" si="415"/>
        <v>BURUK</v>
      </c>
    </row>
    <row r="554" spans="1:163">
      <c r="A554" s="347">
        <v>542</v>
      </c>
      <c r="B554" s="764" t="s">
        <v>2239</v>
      </c>
      <c r="C554" s="331" t="s">
        <v>2732</v>
      </c>
      <c r="D554" s="259" t="s">
        <v>2725</v>
      </c>
      <c r="E554" s="319" t="s">
        <v>2705</v>
      </c>
      <c r="F554" s="319" t="s">
        <v>2705</v>
      </c>
      <c r="G554" s="208" t="s">
        <v>206</v>
      </c>
      <c r="H554" s="214" t="s">
        <v>208</v>
      </c>
      <c r="I554" s="526">
        <v>108.042552</v>
      </c>
      <c r="J554" s="835">
        <v>-2.8733170000000001</v>
      </c>
      <c r="K554" s="259" t="s">
        <v>315</v>
      </c>
      <c r="L554" s="259" t="s">
        <v>571</v>
      </c>
      <c r="M554" s="259">
        <v>100</v>
      </c>
      <c r="N554" s="259">
        <v>12034663</v>
      </c>
      <c r="O554" s="259">
        <v>2012</v>
      </c>
      <c r="P554" s="259" t="s">
        <v>316</v>
      </c>
      <c r="Q554" s="461">
        <v>0.86111111111111116</v>
      </c>
      <c r="R554" s="433">
        <v>44830</v>
      </c>
      <c r="S554" s="331" t="s">
        <v>318</v>
      </c>
      <c r="T554" s="331" t="s">
        <v>607</v>
      </c>
      <c r="U554" s="259">
        <v>2</v>
      </c>
      <c r="V554" s="259">
        <v>2</v>
      </c>
      <c r="W554" s="259">
        <v>3</v>
      </c>
      <c r="X554" s="259">
        <v>20000</v>
      </c>
      <c r="Y554" s="332">
        <v>403</v>
      </c>
      <c r="Z554" s="332">
        <v>402</v>
      </c>
      <c r="AA554" s="332">
        <v>403</v>
      </c>
      <c r="AB554" s="332">
        <v>232</v>
      </c>
      <c r="AC554" s="332">
        <v>232</v>
      </c>
      <c r="AD554" s="332">
        <v>232</v>
      </c>
      <c r="AE554" s="332">
        <v>9</v>
      </c>
      <c r="AF554" s="332">
        <v>10</v>
      </c>
      <c r="AG554" s="332">
        <v>7</v>
      </c>
      <c r="AH554" s="332">
        <v>5</v>
      </c>
      <c r="AI554" s="332">
        <v>9</v>
      </c>
      <c r="AJ554" s="332">
        <v>8</v>
      </c>
      <c r="AK554" s="332">
        <v>5</v>
      </c>
      <c r="AL554" s="332">
        <v>3</v>
      </c>
      <c r="AM554" s="332"/>
      <c r="AN554" s="332"/>
      <c r="AO554" s="332"/>
      <c r="AP554" s="332"/>
      <c r="AQ554" s="332"/>
      <c r="AR554" s="332">
        <v>2</v>
      </c>
      <c r="AS554" s="332">
        <v>2</v>
      </c>
      <c r="AT554" s="332">
        <v>2</v>
      </c>
      <c r="AU554" s="332"/>
      <c r="AV554" s="332"/>
      <c r="AW554" s="332"/>
      <c r="AX554" s="332"/>
      <c r="AY554" s="332">
        <v>0.94099999999999995</v>
      </c>
      <c r="AZ554" s="332">
        <v>0.93</v>
      </c>
      <c r="BA554" s="332">
        <v>0.91400000000000003</v>
      </c>
      <c r="BB554" s="261">
        <v>400</v>
      </c>
      <c r="BC554" s="261">
        <v>3998</v>
      </c>
      <c r="BD554" s="261">
        <v>398</v>
      </c>
      <c r="BE554" s="261">
        <v>229</v>
      </c>
      <c r="BF554" s="261">
        <v>227</v>
      </c>
      <c r="BG554" s="261">
        <v>227</v>
      </c>
      <c r="BH554" s="261">
        <v>5</v>
      </c>
      <c r="BI554" s="261">
        <v>10</v>
      </c>
      <c r="BJ554" s="261">
        <v>7</v>
      </c>
      <c r="BK554" s="261">
        <v>6</v>
      </c>
      <c r="BL554" s="261">
        <v>5</v>
      </c>
      <c r="BM554" s="261">
        <v>7</v>
      </c>
      <c r="BN554" s="261">
        <v>3</v>
      </c>
      <c r="BO554" s="261">
        <v>4</v>
      </c>
      <c r="BP554" s="261"/>
      <c r="BQ554" s="261"/>
      <c r="BR554" s="261"/>
      <c r="BS554" s="261"/>
      <c r="BT554" s="261"/>
      <c r="BU554" s="261">
        <v>3</v>
      </c>
      <c r="BV554" s="261">
        <v>4</v>
      </c>
      <c r="BW554" s="261">
        <v>2</v>
      </c>
      <c r="BX554" s="261"/>
      <c r="BY554" s="261"/>
      <c r="BZ554" s="261"/>
      <c r="CA554" s="261"/>
      <c r="CB554" s="261">
        <v>0.81100000000000005</v>
      </c>
      <c r="CC554" s="261">
        <v>0.997</v>
      </c>
      <c r="CD554" s="261">
        <v>0.98699999999999999</v>
      </c>
      <c r="CE554" s="333">
        <v>227</v>
      </c>
      <c r="CF554" s="333">
        <v>86019873040</v>
      </c>
      <c r="CG554" s="333">
        <v>225</v>
      </c>
      <c r="CH554" s="333">
        <v>34012108907</v>
      </c>
      <c r="CI554" s="333">
        <v>224</v>
      </c>
      <c r="CJ554" s="333">
        <v>34011925335</v>
      </c>
      <c r="CK554" s="333">
        <v>227</v>
      </c>
      <c r="CL554" s="333">
        <v>56601349063</v>
      </c>
      <c r="CM554" s="333">
        <v>225</v>
      </c>
      <c r="CN554" s="333">
        <v>3404066868</v>
      </c>
      <c r="CO554" s="333">
        <v>224</v>
      </c>
      <c r="CP554" s="333">
        <v>22121578132</v>
      </c>
      <c r="CQ554" s="333"/>
      <c r="CR554" s="333"/>
      <c r="CS554" s="333"/>
      <c r="CT554" s="333"/>
      <c r="CU554" s="333"/>
      <c r="CV554" s="333"/>
      <c r="CW554" s="333"/>
      <c r="CX554" s="333"/>
      <c r="CY554" s="333"/>
      <c r="CZ554" s="333"/>
      <c r="DA554" s="333"/>
      <c r="DB554" s="374"/>
      <c r="DC554" s="154"/>
      <c r="DD554" s="179">
        <f t="shared" si="375"/>
        <v>143.55165945718332</v>
      </c>
      <c r="DE554" s="179">
        <f t="shared" si="376"/>
        <v>6.2695200000000009</v>
      </c>
      <c r="DF554" s="179">
        <f t="shared" si="377"/>
        <v>6.9661333333333335</v>
      </c>
      <c r="DG554" s="179">
        <f t="shared" si="378"/>
        <v>4.8762933333333338</v>
      </c>
      <c r="DH554" s="180">
        <f t="shared" si="379"/>
        <v>10</v>
      </c>
      <c r="DI554" s="181">
        <f t="shared" si="398"/>
        <v>224</v>
      </c>
      <c r="DJ554" s="182">
        <f t="shared" si="393"/>
        <v>1</v>
      </c>
      <c r="DK554" s="182">
        <f t="shared" si="394"/>
        <v>0</v>
      </c>
      <c r="DL554" s="182">
        <f t="shared" si="399"/>
        <v>0</v>
      </c>
      <c r="DM554" s="182">
        <f t="shared" si="400"/>
        <v>0</v>
      </c>
      <c r="DN554" s="182">
        <f t="shared" si="401"/>
        <v>0</v>
      </c>
      <c r="DO554" s="182">
        <f t="shared" si="380"/>
        <v>1</v>
      </c>
      <c r="DP554" s="182">
        <f t="shared" si="381"/>
        <v>0</v>
      </c>
      <c r="DQ554" s="25">
        <f t="shared" si="382"/>
        <v>0</v>
      </c>
      <c r="DR554" s="169"/>
      <c r="DS554" s="166" t="str">
        <f t="shared" si="402"/>
        <v>A</v>
      </c>
      <c r="DT554" s="166" t="str">
        <f t="shared" si="403"/>
        <v>A</v>
      </c>
      <c r="DU554" s="167">
        <f t="shared" si="404"/>
        <v>1</v>
      </c>
      <c r="DV554" s="153" t="str">
        <f>VLOOKUP(M554,'Data Master kondisi'!$O$3:$P$11,2,FALSE)</f>
        <v>Z</v>
      </c>
      <c r="DW554" s="153">
        <f>LOOKUP(DV554,{"X","X","X","Y","Y","Y","Z","Z","Z"},{6,6,6,4,4,4,2,2,2})</f>
        <v>2</v>
      </c>
      <c r="DX554" s="153">
        <f t="shared" si="383"/>
        <v>1</v>
      </c>
      <c r="DY554" s="153">
        <f t="shared" si="405"/>
        <v>4</v>
      </c>
      <c r="DZ554" s="153" t="str">
        <f>VLOOKUP(G554,'Data Master class'!$A$5:$D$12,3,FALSE)</f>
        <v>B</v>
      </c>
      <c r="EA554" s="160" t="str">
        <f t="shared" si="406"/>
        <v>BAIK</v>
      </c>
      <c r="EB554" s="156"/>
      <c r="EC554" s="153">
        <f>VLOOKUP(G554,'Data Master class'!$A$5:$D$12,2,FALSE)</f>
        <v>3</v>
      </c>
      <c r="ED554" s="153" t="str">
        <f>VLOOKUP(H554,'Data Master class'!$E$5:$G$6,3,FALSE)</f>
        <v>X</v>
      </c>
      <c r="EE554" s="153">
        <f>VLOOKUP(H554,'Data Master class'!$E$5:$G$6,2,FALSE)</f>
        <v>2</v>
      </c>
      <c r="EF554" s="153">
        <f t="shared" si="407"/>
        <v>5</v>
      </c>
      <c r="EG554" s="153" t="str">
        <f t="shared" si="408"/>
        <v>CLASS 3</v>
      </c>
      <c r="EH554" s="153">
        <f t="shared" si="409"/>
        <v>9</v>
      </c>
      <c r="EI554" s="171"/>
      <c r="EJ554" s="441">
        <f t="shared" si="384"/>
        <v>3.8461538461538533E-2</v>
      </c>
      <c r="EK554" s="441">
        <f t="shared" si="385"/>
        <v>0.15384615384615394</v>
      </c>
      <c r="EL554" s="441">
        <f t="shared" si="386"/>
        <v>0.19230769230769226</v>
      </c>
      <c r="EM554" s="442">
        <f t="shared" si="410"/>
        <v>0.12820512820512822</v>
      </c>
      <c r="EN554" s="443" t="str">
        <f t="shared" si="411"/>
        <v>CUKUP</v>
      </c>
      <c r="EO554" s="195"/>
      <c r="EP554" s="196">
        <f>'2. SUHU &amp; FISIK TRAFO'!CY554</f>
        <v>0</v>
      </c>
      <c r="EQ554" s="168" t="e">
        <f t="shared" si="416"/>
        <v>#DIV/0!</v>
      </c>
      <c r="ER554" s="189" t="e">
        <f t="shared" si="412"/>
        <v>#DIV/0!</v>
      </c>
      <c r="ES554" s="195"/>
      <c r="ET554" s="447">
        <f t="shared" si="395"/>
        <v>6.032</v>
      </c>
      <c r="EU554" s="447">
        <f t="shared" si="413"/>
        <v>4.8256000000000006</v>
      </c>
      <c r="EV554" s="448">
        <f t="shared" si="387"/>
        <v>6.032</v>
      </c>
      <c r="EW554" s="449" t="str">
        <f t="shared" si="414"/>
        <v>BAIK</v>
      </c>
      <c r="EX554" s="721"/>
      <c r="EY554" s="447">
        <f t="shared" si="396"/>
        <v>5.0040000000000004</v>
      </c>
      <c r="EZ554" s="447">
        <f t="shared" si="388"/>
        <v>4.0032000000000005</v>
      </c>
      <c r="FA554" s="448">
        <f t="shared" si="397"/>
        <v>5.0040000000000004</v>
      </c>
      <c r="FB554" s="449" t="str">
        <f t="shared" si="389"/>
        <v>BAIK</v>
      </c>
      <c r="FC554" s="195"/>
      <c r="FD554" s="453">
        <f t="shared" si="390"/>
        <v>5</v>
      </c>
      <c r="FE554" s="454">
        <f t="shared" si="391"/>
        <v>144.50867052023122</v>
      </c>
      <c r="FF554" s="725">
        <f t="shared" si="392"/>
        <v>3.46</v>
      </c>
      <c r="FG554" s="202" t="str">
        <f t="shared" si="415"/>
        <v>BAIK</v>
      </c>
    </row>
    <row r="555" spans="1:163">
      <c r="A555" s="347">
        <v>543</v>
      </c>
      <c r="B555" s="764" t="s">
        <v>2239</v>
      </c>
      <c r="C555" s="331" t="s">
        <v>2733</v>
      </c>
      <c r="D555" s="259" t="s">
        <v>2734</v>
      </c>
      <c r="E555" s="319" t="s">
        <v>2705</v>
      </c>
      <c r="F555" s="319" t="s">
        <v>2705</v>
      </c>
      <c r="G555" s="208" t="s">
        <v>206</v>
      </c>
      <c r="H555" s="214" t="s">
        <v>208</v>
      </c>
      <c r="I555" s="526">
        <v>108.063599</v>
      </c>
      <c r="J555" s="835">
        <v>-2.8730997999999999</v>
      </c>
      <c r="K555" s="259" t="s">
        <v>315</v>
      </c>
      <c r="L555" s="259" t="s">
        <v>571</v>
      </c>
      <c r="M555" s="259">
        <v>50</v>
      </c>
      <c r="N555" s="259">
        <v>10008895</v>
      </c>
      <c r="O555" s="259">
        <v>2010</v>
      </c>
      <c r="P555" s="259" t="s">
        <v>316</v>
      </c>
      <c r="Q555" s="461">
        <v>0.85277777777777775</v>
      </c>
      <c r="R555" s="433">
        <v>44830</v>
      </c>
      <c r="S555" s="331" t="s">
        <v>318</v>
      </c>
      <c r="T555" s="331" t="s">
        <v>607</v>
      </c>
      <c r="U555" s="259">
        <v>1</v>
      </c>
      <c r="V555" s="259">
        <v>1</v>
      </c>
      <c r="W555" s="259">
        <v>3</v>
      </c>
      <c r="X555" s="259">
        <v>20000</v>
      </c>
      <c r="Y555" s="332">
        <v>404</v>
      </c>
      <c r="Z555" s="332">
        <v>401</v>
      </c>
      <c r="AA555" s="332">
        <v>400</v>
      </c>
      <c r="AB555" s="332">
        <v>232</v>
      </c>
      <c r="AC555" s="332">
        <v>231</v>
      </c>
      <c r="AD555" s="332">
        <v>229</v>
      </c>
      <c r="AE555" s="332">
        <v>15</v>
      </c>
      <c r="AF555" s="332">
        <v>2</v>
      </c>
      <c r="AG555" s="332">
        <v>25</v>
      </c>
      <c r="AH555" s="332">
        <v>11</v>
      </c>
      <c r="AI555" s="332"/>
      <c r="AJ555" s="332"/>
      <c r="AK555" s="332"/>
      <c r="AL555" s="332"/>
      <c r="AM555" s="332">
        <v>15</v>
      </c>
      <c r="AN555" s="332">
        <v>2</v>
      </c>
      <c r="AO555" s="332">
        <v>25</v>
      </c>
      <c r="AP555" s="332">
        <v>11</v>
      </c>
      <c r="AQ555" s="332"/>
      <c r="AR555" s="332"/>
      <c r="AS555" s="332"/>
      <c r="AT555" s="332"/>
      <c r="AU555" s="332"/>
      <c r="AV555" s="332"/>
      <c r="AW555" s="332"/>
      <c r="AX555" s="332"/>
      <c r="AY555" s="332">
        <v>0.93300000000000005</v>
      </c>
      <c r="AZ555" s="332">
        <v>0.90300000000000002</v>
      </c>
      <c r="BA555" s="332">
        <v>0.96699999999999997</v>
      </c>
      <c r="BB555" s="261">
        <v>400</v>
      </c>
      <c r="BC555" s="261">
        <v>397</v>
      </c>
      <c r="BD555" s="261">
        <v>398</v>
      </c>
      <c r="BE555" s="261">
        <v>230</v>
      </c>
      <c r="BF555" s="261">
        <v>228</v>
      </c>
      <c r="BG555" s="261">
        <v>225</v>
      </c>
      <c r="BH555" s="261">
        <v>11</v>
      </c>
      <c r="BI555" s="261">
        <v>2</v>
      </c>
      <c r="BJ555" s="261">
        <v>23</v>
      </c>
      <c r="BK555" s="261">
        <v>12</v>
      </c>
      <c r="BL555" s="261"/>
      <c r="BM555" s="261"/>
      <c r="BN555" s="261"/>
      <c r="BO555" s="261"/>
      <c r="BP555" s="261">
        <v>11</v>
      </c>
      <c r="BQ555" s="261">
        <v>2</v>
      </c>
      <c r="BR555" s="261">
        <v>23</v>
      </c>
      <c r="BS555" s="261">
        <v>12</v>
      </c>
      <c r="BT555" s="261"/>
      <c r="BU555" s="261"/>
      <c r="BV555" s="261"/>
      <c r="BW555" s="261"/>
      <c r="BX555" s="261"/>
      <c r="BY555" s="261"/>
      <c r="BZ555" s="261"/>
      <c r="CA555" s="261"/>
      <c r="CB555" s="261">
        <v>0.82399999999999995</v>
      </c>
      <c r="CC555" s="261">
        <v>0.76600000000000001</v>
      </c>
      <c r="CD555" s="261">
        <v>0.90400000000000003</v>
      </c>
      <c r="CE555" s="333"/>
      <c r="CF555" s="333"/>
      <c r="CG555" s="333"/>
      <c r="CH555" s="333"/>
      <c r="CI555" s="333"/>
      <c r="CJ555" s="333"/>
      <c r="CK555" s="333">
        <v>228</v>
      </c>
      <c r="CL555" s="333">
        <v>3211515662</v>
      </c>
      <c r="CM555" s="333">
        <v>228</v>
      </c>
      <c r="CN555" s="333">
        <v>56601409545</v>
      </c>
      <c r="CO555" s="333">
        <v>223</v>
      </c>
      <c r="CP555" s="333">
        <v>34011922563</v>
      </c>
      <c r="CQ555" s="333"/>
      <c r="CR555" s="333"/>
      <c r="CS555" s="333"/>
      <c r="CT555" s="333"/>
      <c r="CU555" s="333"/>
      <c r="CV555" s="333"/>
      <c r="CW555" s="333"/>
      <c r="CX555" s="333"/>
      <c r="CY555" s="333"/>
      <c r="CZ555" s="333"/>
      <c r="DA555" s="333"/>
      <c r="DB555" s="374"/>
      <c r="DC555" s="154"/>
      <c r="DD555" s="179">
        <f t="shared" si="375"/>
        <v>71.954524740364093</v>
      </c>
      <c r="DE555" s="179">
        <f t="shared" si="376"/>
        <v>20.846499999999999</v>
      </c>
      <c r="DF555" s="179">
        <f t="shared" si="377"/>
        <v>2.7795333333333332</v>
      </c>
      <c r="DG555" s="179">
        <f t="shared" si="378"/>
        <v>34.744166666666665</v>
      </c>
      <c r="DH555" s="180">
        <f t="shared" si="379"/>
        <v>25</v>
      </c>
      <c r="DI555" s="181">
        <f t="shared" si="398"/>
        <v>223</v>
      </c>
      <c r="DJ555" s="182">
        <f t="shared" si="393"/>
        <v>1</v>
      </c>
      <c r="DK555" s="182">
        <f t="shared" si="394"/>
        <v>0</v>
      </c>
      <c r="DL555" s="182">
        <f t="shared" si="399"/>
        <v>0</v>
      </c>
      <c r="DM555" s="182">
        <f t="shared" si="400"/>
        <v>0</v>
      </c>
      <c r="DN555" s="182">
        <f t="shared" si="401"/>
        <v>0</v>
      </c>
      <c r="DO555" s="182">
        <f t="shared" si="380"/>
        <v>1</v>
      </c>
      <c r="DP555" s="182">
        <f t="shared" si="381"/>
        <v>0</v>
      </c>
      <c r="DQ555" s="25">
        <f t="shared" si="382"/>
        <v>0</v>
      </c>
      <c r="DR555" s="169"/>
      <c r="DS555" s="166" t="str">
        <f t="shared" si="402"/>
        <v>A</v>
      </c>
      <c r="DT555" s="166" t="str">
        <f t="shared" si="403"/>
        <v>C</v>
      </c>
      <c r="DU555" s="167">
        <f t="shared" si="404"/>
        <v>3</v>
      </c>
      <c r="DV555" s="153" t="str">
        <f>VLOOKUP(M555,'Data Master kondisi'!$O$3:$P$11,2,FALSE)</f>
        <v>Z</v>
      </c>
      <c r="DW555" s="153">
        <f>LOOKUP(DV555,{"X","X","X","Y","Y","Y","Z","Z","Z"},{6,6,6,4,4,4,2,2,2})</f>
        <v>2</v>
      </c>
      <c r="DX555" s="153">
        <f t="shared" si="383"/>
        <v>1</v>
      </c>
      <c r="DY555" s="153">
        <f t="shared" si="405"/>
        <v>6</v>
      </c>
      <c r="DZ555" s="153" t="str">
        <f>VLOOKUP(G555,'Data Master class'!$A$5:$D$12,3,FALSE)</f>
        <v>B</v>
      </c>
      <c r="EA555" s="160" t="str">
        <f t="shared" si="406"/>
        <v>CUKUP</v>
      </c>
      <c r="EB555" s="156"/>
      <c r="EC555" s="153">
        <f>VLOOKUP(G555,'Data Master class'!$A$5:$D$12,2,FALSE)</f>
        <v>3</v>
      </c>
      <c r="ED555" s="153" t="str">
        <f>VLOOKUP(H555,'Data Master class'!$E$5:$G$6,3,FALSE)</f>
        <v>X</v>
      </c>
      <c r="EE555" s="153">
        <f>VLOOKUP(H555,'Data Master class'!$E$5:$G$6,2,FALSE)</f>
        <v>2</v>
      </c>
      <c r="EF555" s="153">
        <f t="shared" si="407"/>
        <v>5</v>
      </c>
      <c r="EG555" s="153" t="str">
        <f t="shared" si="408"/>
        <v>CLASS 3</v>
      </c>
      <c r="EH555" s="153">
        <f t="shared" si="409"/>
        <v>11</v>
      </c>
      <c r="EI555" s="171"/>
      <c r="EJ555" s="441">
        <f t="shared" si="384"/>
        <v>7.1428571428571425E-2</v>
      </c>
      <c r="EK555" s="441">
        <f t="shared" si="385"/>
        <v>0.8571428571428571</v>
      </c>
      <c r="EL555" s="441">
        <f t="shared" si="386"/>
        <v>0.7857142857142857</v>
      </c>
      <c r="EM555" s="442">
        <f t="shared" si="410"/>
        <v>0.5714285714285714</v>
      </c>
      <c r="EN555" s="443" t="str">
        <f t="shared" si="411"/>
        <v>BURUK</v>
      </c>
      <c r="EO555" s="195"/>
      <c r="EP555" s="196">
        <f>'2. SUHU &amp; FISIK TRAFO'!CY555</f>
        <v>0</v>
      </c>
      <c r="EQ555" s="168" t="e">
        <f t="shared" si="416"/>
        <v>#DIV/0!</v>
      </c>
      <c r="ER555" s="189" t="e">
        <f t="shared" si="412"/>
        <v>#DIV/0!</v>
      </c>
      <c r="ES555" s="195"/>
      <c r="ET555" s="447">
        <f t="shared" si="395"/>
        <v>9.6669999999999998</v>
      </c>
      <c r="EU555" s="447">
        <f t="shared" si="413"/>
        <v>7.7336</v>
      </c>
      <c r="EV555" s="448">
        <f t="shared" si="387"/>
        <v>19.334</v>
      </c>
      <c r="EW555" s="449" t="str">
        <f t="shared" si="414"/>
        <v>BAIK</v>
      </c>
      <c r="EX555" s="721"/>
      <c r="EY555" s="447">
        <f t="shared" si="396"/>
        <v>8.1609999999999996</v>
      </c>
      <c r="EZ555" s="447">
        <f t="shared" si="388"/>
        <v>6.5288000000000004</v>
      </c>
      <c r="FA555" s="448">
        <f t="shared" si="397"/>
        <v>16.321999999999999</v>
      </c>
      <c r="FB555" s="449" t="str">
        <f t="shared" si="389"/>
        <v>BAIK</v>
      </c>
      <c r="FC555" s="195"/>
      <c r="FD555" s="453">
        <f t="shared" si="390"/>
        <v>11</v>
      </c>
      <c r="FE555" s="454">
        <f t="shared" si="391"/>
        <v>72.25433526011561</v>
      </c>
      <c r="FF555" s="725">
        <f t="shared" si="392"/>
        <v>15.223999999999998</v>
      </c>
      <c r="FG555" s="202" t="str">
        <f t="shared" si="415"/>
        <v>KURANG</v>
      </c>
    </row>
    <row r="556" spans="1:163">
      <c r="A556" s="347">
        <v>544</v>
      </c>
      <c r="B556" s="764" t="s">
        <v>2239</v>
      </c>
      <c r="C556" s="331" t="s">
        <v>2735</v>
      </c>
      <c r="D556" s="259" t="s">
        <v>2736</v>
      </c>
      <c r="E556" s="319" t="s">
        <v>2705</v>
      </c>
      <c r="F556" s="319" t="s">
        <v>2705</v>
      </c>
      <c r="G556" s="208" t="s">
        <v>206</v>
      </c>
      <c r="H556" s="214" t="s">
        <v>208</v>
      </c>
      <c r="I556" s="526">
        <v>108.079734</v>
      </c>
      <c r="J556" s="835">
        <v>-2.9729109999999999</v>
      </c>
      <c r="K556" s="259" t="s">
        <v>315</v>
      </c>
      <c r="L556" s="259" t="s">
        <v>310</v>
      </c>
      <c r="M556" s="259">
        <v>50</v>
      </c>
      <c r="N556" s="259">
        <v>10131208</v>
      </c>
      <c r="O556" s="259">
        <v>2010</v>
      </c>
      <c r="P556" s="259" t="s">
        <v>316</v>
      </c>
      <c r="Q556" s="461">
        <v>0.84791666666666676</v>
      </c>
      <c r="R556" s="433">
        <v>44830</v>
      </c>
      <c r="S556" s="331" t="s">
        <v>318</v>
      </c>
      <c r="T556" s="331" t="s">
        <v>607</v>
      </c>
      <c r="U556" s="259">
        <v>2</v>
      </c>
      <c r="V556" s="259">
        <v>2</v>
      </c>
      <c r="W556" s="259">
        <v>3</v>
      </c>
      <c r="X556" s="259">
        <v>20000</v>
      </c>
      <c r="Y556" s="332">
        <v>397</v>
      </c>
      <c r="Z556" s="332">
        <v>400</v>
      </c>
      <c r="AA556" s="332">
        <v>398</v>
      </c>
      <c r="AB556" s="332">
        <v>228</v>
      </c>
      <c r="AC556" s="332">
        <v>230</v>
      </c>
      <c r="AD556" s="332">
        <v>227</v>
      </c>
      <c r="AE556" s="332">
        <v>57</v>
      </c>
      <c r="AF556" s="332">
        <v>23</v>
      </c>
      <c r="AG556" s="332">
        <v>27</v>
      </c>
      <c r="AH556" s="332">
        <v>41</v>
      </c>
      <c r="AI556" s="332">
        <v>40</v>
      </c>
      <c r="AJ556" s="332">
        <v>12</v>
      </c>
      <c r="AK556" s="332">
        <v>13</v>
      </c>
      <c r="AL556" s="332">
        <v>28</v>
      </c>
      <c r="AM556" s="332">
        <v>17</v>
      </c>
      <c r="AN556" s="332">
        <v>11</v>
      </c>
      <c r="AO556" s="332">
        <v>14</v>
      </c>
      <c r="AP556" s="332">
        <v>13</v>
      </c>
      <c r="AQ556" s="332"/>
      <c r="AR556" s="332"/>
      <c r="AS556" s="332"/>
      <c r="AT556" s="332"/>
      <c r="AU556" s="332"/>
      <c r="AV556" s="332"/>
      <c r="AW556" s="332"/>
      <c r="AX556" s="332"/>
      <c r="AY556" s="332">
        <v>0.96</v>
      </c>
      <c r="AZ556" s="332">
        <v>0.93600000000000005</v>
      </c>
      <c r="BA556" s="332">
        <v>0.97099999999999997</v>
      </c>
      <c r="BB556" s="261">
        <v>390</v>
      </c>
      <c r="BC556" s="261">
        <v>393</v>
      </c>
      <c r="BD556" s="261">
        <v>392</v>
      </c>
      <c r="BE556" s="261">
        <v>226</v>
      </c>
      <c r="BF556" s="261">
        <v>228</v>
      </c>
      <c r="BG556" s="261">
        <v>224</v>
      </c>
      <c r="BH556" s="261">
        <v>44</v>
      </c>
      <c r="BI556" s="261">
        <v>16</v>
      </c>
      <c r="BJ556" s="261">
        <v>23</v>
      </c>
      <c r="BK556" s="261">
        <v>28</v>
      </c>
      <c r="BL556" s="261">
        <v>31</v>
      </c>
      <c r="BM556" s="261">
        <v>8</v>
      </c>
      <c r="BN556" s="261">
        <v>15</v>
      </c>
      <c r="BO556" s="261">
        <v>20</v>
      </c>
      <c r="BP556" s="261">
        <v>13</v>
      </c>
      <c r="BQ556" s="261">
        <v>8</v>
      </c>
      <c r="BR556" s="261">
        <v>8</v>
      </c>
      <c r="BS556" s="261">
        <v>8</v>
      </c>
      <c r="BT556" s="261"/>
      <c r="BU556" s="261"/>
      <c r="BV556" s="261"/>
      <c r="BW556" s="261"/>
      <c r="BX556" s="261"/>
      <c r="BY556" s="261"/>
      <c r="BZ556" s="261"/>
      <c r="CA556" s="261"/>
      <c r="CB556" s="261">
        <v>0.94499999999999995</v>
      </c>
      <c r="CC556" s="261">
        <v>0.88200000000000001</v>
      </c>
      <c r="CD556" s="261">
        <v>0.91</v>
      </c>
      <c r="CE556" s="333">
        <v>224</v>
      </c>
      <c r="CF556" s="333">
        <v>32105635521</v>
      </c>
      <c r="CG556" s="333">
        <v>226</v>
      </c>
      <c r="CH556" s="333">
        <v>34011898755</v>
      </c>
      <c r="CI556" s="333">
        <v>222</v>
      </c>
      <c r="CJ556" s="333">
        <v>34012129366</v>
      </c>
      <c r="CK556" s="333">
        <v>224</v>
      </c>
      <c r="CL556" s="333">
        <v>22121762920</v>
      </c>
      <c r="CM556" s="333">
        <v>226</v>
      </c>
      <c r="CN556" s="333">
        <v>34011887782</v>
      </c>
      <c r="CO556" s="333">
        <v>222</v>
      </c>
      <c r="CP556" s="333">
        <v>34011884607</v>
      </c>
      <c r="CQ556" s="333"/>
      <c r="CR556" s="333"/>
      <c r="CS556" s="333"/>
      <c r="CT556" s="333"/>
      <c r="CU556" s="333"/>
      <c r="CV556" s="333"/>
      <c r="CW556" s="333"/>
      <c r="CX556" s="333"/>
      <c r="CY556" s="333"/>
      <c r="CZ556" s="333"/>
      <c r="DA556" s="333"/>
      <c r="DB556" s="374"/>
      <c r="DC556" s="154"/>
      <c r="DD556" s="179">
        <f t="shared" si="375"/>
        <v>72.556654654509401</v>
      </c>
      <c r="DE556" s="179">
        <f t="shared" si="376"/>
        <v>78.559299999999993</v>
      </c>
      <c r="DF556" s="179">
        <f t="shared" si="377"/>
        <v>31.699366666666663</v>
      </c>
      <c r="DG556" s="179">
        <f t="shared" si="378"/>
        <v>37.212299999999999</v>
      </c>
      <c r="DH556" s="180">
        <f t="shared" si="379"/>
        <v>57</v>
      </c>
      <c r="DI556" s="181">
        <f t="shared" si="398"/>
        <v>222</v>
      </c>
      <c r="DJ556" s="182">
        <f t="shared" si="393"/>
        <v>0</v>
      </c>
      <c r="DK556" s="182">
        <f t="shared" si="394"/>
        <v>1</v>
      </c>
      <c r="DL556" s="182">
        <f t="shared" si="399"/>
        <v>0</v>
      </c>
      <c r="DM556" s="182">
        <f t="shared" si="400"/>
        <v>0</v>
      </c>
      <c r="DN556" s="182">
        <f t="shared" si="401"/>
        <v>0</v>
      </c>
      <c r="DO556" s="182">
        <f t="shared" si="380"/>
        <v>0</v>
      </c>
      <c r="DP556" s="182">
        <f t="shared" si="381"/>
        <v>1</v>
      </c>
      <c r="DQ556" s="25">
        <f t="shared" si="382"/>
        <v>0</v>
      </c>
      <c r="DR556" s="169"/>
      <c r="DS556" s="166" t="str">
        <f t="shared" si="402"/>
        <v>A</v>
      </c>
      <c r="DT556" s="166" t="str">
        <f t="shared" si="403"/>
        <v>B</v>
      </c>
      <c r="DU556" s="167">
        <f t="shared" si="404"/>
        <v>2</v>
      </c>
      <c r="DV556" s="153" t="str">
        <f>VLOOKUP(M556,'Data Master kondisi'!$O$3:$P$11,2,FALSE)</f>
        <v>Z</v>
      </c>
      <c r="DW556" s="153">
        <f>LOOKUP(DV556,{"X","X","X","Y","Y","Y","Z","Z","Z"},{6,6,6,4,4,4,2,2,2})</f>
        <v>2</v>
      </c>
      <c r="DX556" s="153">
        <f t="shared" si="383"/>
        <v>1</v>
      </c>
      <c r="DY556" s="153">
        <f t="shared" si="405"/>
        <v>5</v>
      </c>
      <c r="DZ556" s="153" t="str">
        <f>VLOOKUP(G556,'Data Master class'!$A$5:$D$12,3,FALSE)</f>
        <v>B</v>
      </c>
      <c r="EA556" s="160" t="str">
        <f t="shared" si="406"/>
        <v>BAIK</v>
      </c>
      <c r="EB556" s="156"/>
      <c r="EC556" s="153">
        <f>VLOOKUP(G556,'Data Master class'!$A$5:$D$12,2,FALSE)</f>
        <v>3</v>
      </c>
      <c r="ED556" s="153" t="str">
        <f>VLOOKUP(H556,'Data Master class'!$E$5:$G$6,3,FALSE)</f>
        <v>X</v>
      </c>
      <c r="EE556" s="153">
        <f>VLOOKUP(H556,'Data Master class'!$E$5:$G$6,2,FALSE)</f>
        <v>2</v>
      </c>
      <c r="EF556" s="153">
        <f t="shared" si="407"/>
        <v>5</v>
      </c>
      <c r="EG556" s="153" t="str">
        <f t="shared" si="408"/>
        <v>CLASS 3</v>
      </c>
      <c r="EH556" s="153">
        <f t="shared" si="409"/>
        <v>10</v>
      </c>
      <c r="EI556" s="171"/>
      <c r="EJ556" s="441">
        <f t="shared" si="384"/>
        <v>0.59813084112149539</v>
      </c>
      <c r="EK556" s="441">
        <f t="shared" si="385"/>
        <v>0.35514018691588783</v>
      </c>
      <c r="EL556" s="441">
        <f t="shared" si="386"/>
        <v>0.24299065420560742</v>
      </c>
      <c r="EM556" s="442">
        <f t="shared" si="410"/>
        <v>0.39875389408099693</v>
      </c>
      <c r="EN556" s="443" t="str">
        <f t="shared" si="411"/>
        <v>BURUK</v>
      </c>
      <c r="EO556" s="195"/>
      <c r="EP556" s="196">
        <f>'2. SUHU &amp; FISIK TRAFO'!CY556</f>
        <v>0</v>
      </c>
      <c r="EQ556" s="168" t="e">
        <f t="shared" si="416"/>
        <v>#DIV/0!</v>
      </c>
      <c r="ER556" s="189" t="e">
        <f t="shared" si="412"/>
        <v>#DIV/0!</v>
      </c>
      <c r="ES556" s="195"/>
      <c r="ET556" s="447">
        <f t="shared" si="395"/>
        <v>24.414999999999999</v>
      </c>
      <c r="EU556" s="447">
        <f t="shared" si="413"/>
        <v>19.532</v>
      </c>
      <c r="EV556" s="448">
        <f t="shared" si="387"/>
        <v>48.83</v>
      </c>
      <c r="EW556" s="449" t="str">
        <f t="shared" si="414"/>
        <v>BAIK</v>
      </c>
      <c r="EX556" s="721"/>
      <c r="EY556" s="447">
        <f t="shared" si="396"/>
        <v>18.744</v>
      </c>
      <c r="EZ556" s="447">
        <f t="shared" si="388"/>
        <v>14.995200000000001</v>
      </c>
      <c r="FA556" s="448">
        <f t="shared" si="397"/>
        <v>37.488</v>
      </c>
      <c r="FB556" s="449" t="str">
        <f t="shared" si="389"/>
        <v>BAIK</v>
      </c>
      <c r="FC556" s="195"/>
      <c r="FD556" s="453">
        <f t="shared" si="390"/>
        <v>41</v>
      </c>
      <c r="FE556" s="454">
        <f t="shared" si="391"/>
        <v>72.25433526011561</v>
      </c>
      <c r="FF556" s="725">
        <f t="shared" si="392"/>
        <v>56.743999999999993</v>
      </c>
      <c r="FG556" s="202" t="str">
        <f t="shared" si="415"/>
        <v>BURUK</v>
      </c>
    </row>
    <row r="557" spans="1:163">
      <c r="A557" s="347">
        <v>545</v>
      </c>
      <c r="B557" s="764" t="s">
        <v>2239</v>
      </c>
      <c r="C557" s="331" t="s">
        <v>2737</v>
      </c>
      <c r="D557" s="259" t="s">
        <v>2738</v>
      </c>
      <c r="E557" s="319" t="s">
        <v>2705</v>
      </c>
      <c r="F557" s="319" t="s">
        <v>2705</v>
      </c>
      <c r="G557" s="208" t="s">
        <v>206</v>
      </c>
      <c r="H557" s="214" t="s">
        <v>208</v>
      </c>
      <c r="I557" s="526">
        <v>108.114329</v>
      </c>
      <c r="J557" s="835">
        <v>-2.8680439999999998</v>
      </c>
      <c r="K557" s="259" t="s">
        <v>315</v>
      </c>
      <c r="L557" s="259" t="s">
        <v>2739</v>
      </c>
      <c r="M557" s="259">
        <v>50</v>
      </c>
      <c r="N557" s="259">
        <v>972555</v>
      </c>
      <c r="O557" s="259">
        <v>1997</v>
      </c>
      <c r="P557" s="259" t="s">
        <v>316</v>
      </c>
      <c r="Q557" s="461">
        <v>0.84236111111111101</v>
      </c>
      <c r="R557" s="433">
        <v>44830</v>
      </c>
      <c r="S557" s="331" t="s">
        <v>318</v>
      </c>
      <c r="T557" s="331" t="s">
        <v>607</v>
      </c>
      <c r="U557" s="259">
        <v>2</v>
      </c>
      <c r="V557" s="259">
        <v>2</v>
      </c>
      <c r="W557" s="259">
        <v>3</v>
      </c>
      <c r="X557" s="259">
        <v>20000</v>
      </c>
      <c r="Y557" s="332">
        <v>396</v>
      </c>
      <c r="Z557" s="332">
        <v>400</v>
      </c>
      <c r="AA557" s="332">
        <v>399</v>
      </c>
      <c r="AB557" s="332">
        <v>225</v>
      </c>
      <c r="AC557" s="332">
        <v>230</v>
      </c>
      <c r="AD557" s="332">
        <v>230</v>
      </c>
      <c r="AE557" s="332">
        <v>25</v>
      </c>
      <c r="AF557" s="332">
        <v>21</v>
      </c>
      <c r="AG557" s="332">
        <v>9</v>
      </c>
      <c r="AH557" s="332">
        <v>19</v>
      </c>
      <c r="AI557" s="332">
        <v>5</v>
      </c>
      <c r="AJ557" s="332">
        <v>8</v>
      </c>
      <c r="AK557" s="332">
        <v>6</v>
      </c>
      <c r="AL557" s="332">
        <v>6</v>
      </c>
      <c r="AM557" s="332">
        <v>20</v>
      </c>
      <c r="AN557" s="332">
        <v>13</v>
      </c>
      <c r="AO557" s="332">
        <v>3</v>
      </c>
      <c r="AP557" s="332">
        <v>13</v>
      </c>
      <c r="AQ557" s="332"/>
      <c r="AR557" s="332"/>
      <c r="AS557" s="332"/>
      <c r="AT557" s="332"/>
      <c r="AU557" s="332"/>
      <c r="AV557" s="332"/>
      <c r="AW557" s="332"/>
      <c r="AX557" s="332"/>
      <c r="AY557" s="332">
        <v>0.89500000000000002</v>
      </c>
      <c r="AZ557" s="332">
        <v>0.90100000000000002</v>
      </c>
      <c r="BA557" s="332">
        <v>0.89800000000000002</v>
      </c>
      <c r="BB557" s="261">
        <v>390</v>
      </c>
      <c r="BC557" s="261">
        <v>394</v>
      </c>
      <c r="BD557" s="261">
        <v>393</v>
      </c>
      <c r="BE557" s="261">
        <v>228</v>
      </c>
      <c r="BF557" s="261">
        <v>227</v>
      </c>
      <c r="BG557" s="261">
        <v>225</v>
      </c>
      <c r="BH557" s="261">
        <v>15</v>
      </c>
      <c r="BI557" s="261">
        <v>12</v>
      </c>
      <c r="BJ557" s="261">
        <v>9</v>
      </c>
      <c r="BK557" s="261">
        <v>11</v>
      </c>
      <c r="BL557" s="261">
        <v>4</v>
      </c>
      <c r="BM557" s="261">
        <v>4</v>
      </c>
      <c r="BN557" s="261">
        <v>8</v>
      </c>
      <c r="BO557" s="261">
        <v>5</v>
      </c>
      <c r="BP557" s="261">
        <v>11</v>
      </c>
      <c r="BQ557" s="261">
        <v>8</v>
      </c>
      <c r="BR557" s="261">
        <v>1</v>
      </c>
      <c r="BS557" s="261">
        <v>6</v>
      </c>
      <c r="BT557" s="261"/>
      <c r="BU557" s="261"/>
      <c r="BV557" s="261"/>
      <c r="BW557" s="261"/>
      <c r="BX557" s="261"/>
      <c r="BY557" s="261"/>
      <c r="BZ557" s="261"/>
      <c r="CA557" s="261"/>
      <c r="CB557" s="261">
        <v>0.83099999999999996</v>
      </c>
      <c r="CC557" s="261">
        <v>0.77100000000000002</v>
      </c>
      <c r="CD557" s="261">
        <v>0.99099999999999999</v>
      </c>
      <c r="CE557" s="333">
        <v>226</v>
      </c>
      <c r="CF557" s="333">
        <v>86056911000</v>
      </c>
      <c r="CG557" s="333">
        <v>226</v>
      </c>
      <c r="CH557" s="333">
        <v>34010132156</v>
      </c>
      <c r="CI557" s="333">
        <v>223</v>
      </c>
      <c r="CJ557" s="333">
        <v>34010128374</v>
      </c>
      <c r="CK557" s="333">
        <v>226</v>
      </c>
      <c r="CL557" s="333">
        <v>86046296769</v>
      </c>
      <c r="CM557" s="333">
        <v>226</v>
      </c>
      <c r="CN557" s="333">
        <v>56402837878</v>
      </c>
      <c r="CO557" s="333">
        <v>223</v>
      </c>
      <c r="CP557" s="333">
        <v>56400405789</v>
      </c>
      <c r="CQ557" s="333"/>
      <c r="CR557" s="333"/>
      <c r="CS557" s="333"/>
      <c r="CT557" s="333"/>
      <c r="CU557" s="333"/>
      <c r="CV557" s="333"/>
      <c r="CW557" s="333"/>
      <c r="CX557" s="333"/>
      <c r="CY557" s="333"/>
      <c r="CZ557" s="333"/>
      <c r="DA557" s="333"/>
      <c r="DB557" s="374"/>
      <c r="DC557" s="154"/>
      <c r="DD557" s="179">
        <f t="shared" si="375"/>
        <v>72.556654654509401</v>
      </c>
      <c r="DE557" s="179">
        <f t="shared" si="376"/>
        <v>34.455833333333331</v>
      </c>
      <c r="DF557" s="179">
        <f t="shared" si="377"/>
        <v>28.942899999999998</v>
      </c>
      <c r="DG557" s="179">
        <f t="shared" si="378"/>
        <v>12.404099999999998</v>
      </c>
      <c r="DH557" s="180">
        <f t="shared" si="379"/>
        <v>25</v>
      </c>
      <c r="DI557" s="181">
        <f t="shared" si="398"/>
        <v>223</v>
      </c>
      <c r="DJ557" s="182">
        <f t="shared" si="393"/>
        <v>0</v>
      </c>
      <c r="DK557" s="182">
        <f t="shared" si="394"/>
        <v>1</v>
      </c>
      <c r="DL557" s="182">
        <f t="shared" si="399"/>
        <v>0</v>
      </c>
      <c r="DM557" s="182">
        <f t="shared" si="400"/>
        <v>0</v>
      </c>
      <c r="DN557" s="182">
        <f t="shared" si="401"/>
        <v>0</v>
      </c>
      <c r="DO557" s="182">
        <f t="shared" si="380"/>
        <v>1</v>
      </c>
      <c r="DP557" s="182">
        <f t="shared" si="381"/>
        <v>0</v>
      </c>
      <c r="DQ557" s="25">
        <f t="shared" si="382"/>
        <v>0</v>
      </c>
      <c r="DR557" s="169"/>
      <c r="DS557" s="166" t="str">
        <f t="shared" si="402"/>
        <v>A</v>
      </c>
      <c r="DT557" s="166" t="str">
        <f t="shared" si="403"/>
        <v>B</v>
      </c>
      <c r="DU557" s="167">
        <f t="shared" si="404"/>
        <v>2</v>
      </c>
      <c r="DV557" s="153" t="str">
        <f>VLOOKUP(M557,'Data Master kondisi'!$O$3:$P$11,2,FALSE)</f>
        <v>Z</v>
      </c>
      <c r="DW557" s="153">
        <f>LOOKUP(DV557,{"X","X","X","Y","Y","Y","Z","Z","Z"},{6,6,6,4,4,4,2,2,2})</f>
        <v>2</v>
      </c>
      <c r="DX557" s="153">
        <f t="shared" si="383"/>
        <v>3</v>
      </c>
      <c r="DY557" s="153">
        <f t="shared" si="405"/>
        <v>7</v>
      </c>
      <c r="DZ557" s="153" t="str">
        <f>VLOOKUP(G557,'Data Master class'!$A$5:$D$12,3,FALSE)</f>
        <v>B</v>
      </c>
      <c r="EA557" s="160" t="str">
        <f t="shared" si="406"/>
        <v>CUKUP</v>
      </c>
      <c r="EB557" s="156"/>
      <c r="EC557" s="153">
        <f>VLOOKUP(G557,'Data Master class'!$A$5:$D$12,2,FALSE)</f>
        <v>3</v>
      </c>
      <c r="ED557" s="153" t="str">
        <f>VLOOKUP(H557,'Data Master class'!$E$5:$G$6,3,FALSE)</f>
        <v>X</v>
      </c>
      <c r="EE557" s="153">
        <f>VLOOKUP(H557,'Data Master class'!$E$5:$G$6,2,FALSE)</f>
        <v>2</v>
      </c>
      <c r="EF557" s="153">
        <f t="shared" si="407"/>
        <v>5</v>
      </c>
      <c r="EG557" s="153" t="str">
        <f t="shared" si="408"/>
        <v>CLASS 3</v>
      </c>
      <c r="EH557" s="153">
        <f t="shared" si="409"/>
        <v>12</v>
      </c>
      <c r="EI557" s="171"/>
      <c r="EJ557" s="441">
        <f t="shared" si="384"/>
        <v>0.3636363636363637</v>
      </c>
      <c r="EK557" s="441">
        <f t="shared" si="385"/>
        <v>0.14545454545454553</v>
      </c>
      <c r="EL557" s="441">
        <f t="shared" si="386"/>
        <v>0.50909090909090904</v>
      </c>
      <c r="EM557" s="442">
        <f t="shared" si="410"/>
        <v>0.33939393939393941</v>
      </c>
      <c r="EN557" s="443" t="str">
        <f t="shared" si="411"/>
        <v>BURUK</v>
      </c>
      <c r="EO557" s="195"/>
      <c r="EP557" s="196">
        <f>'2. SUHU &amp; FISIK TRAFO'!CY557</f>
        <v>0</v>
      </c>
      <c r="EQ557" s="168" t="e">
        <f t="shared" si="416"/>
        <v>#DIV/0!</v>
      </c>
      <c r="ER557" s="189" t="e">
        <f t="shared" si="412"/>
        <v>#DIV/0!</v>
      </c>
      <c r="ES557" s="195"/>
      <c r="ET557" s="447">
        <f t="shared" si="395"/>
        <v>12.525</v>
      </c>
      <c r="EU557" s="447">
        <f t="shared" si="413"/>
        <v>10.020000000000001</v>
      </c>
      <c r="EV557" s="448">
        <f t="shared" si="387"/>
        <v>25.05</v>
      </c>
      <c r="EW557" s="449" t="str">
        <f t="shared" si="414"/>
        <v>BAIK</v>
      </c>
      <c r="EX557" s="721"/>
      <c r="EY557" s="447">
        <f t="shared" si="396"/>
        <v>8.1690000000000005</v>
      </c>
      <c r="EZ557" s="447">
        <f t="shared" si="388"/>
        <v>6.5352000000000006</v>
      </c>
      <c r="FA557" s="448">
        <f t="shared" si="397"/>
        <v>16.338000000000001</v>
      </c>
      <c r="FB557" s="449" t="str">
        <f t="shared" si="389"/>
        <v>BAIK</v>
      </c>
      <c r="FC557" s="195"/>
      <c r="FD557" s="453">
        <f t="shared" si="390"/>
        <v>19</v>
      </c>
      <c r="FE557" s="454">
        <f t="shared" si="391"/>
        <v>72.25433526011561</v>
      </c>
      <c r="FF557" s="725">
        <f t="shared" si="392"/>
        <v>26.295999999999996</v>
      </c>
      <c r="FG557" s="202" t="str">
        <f t="shared" si="415"/>
        <v>BURUK</v>
      </c>
    </row>
    <row r="558" spans="1:163">
      <c r="A558" s="347">
        <v>546</v>
      </c>
      <c r="B558" s="764" t="s">
        <v>2239</v>
      </c>
      <c r="C558" s="331" t="s">
        <v>2740</v>
      </c>
      <c r="D558" s="259" t="s">
        <v>2738</v>
      </c>
      <c r="E558" s="319" t="s">
        <v>2705</v>
      </c>
      <c r="F558" s="319" t="s">
        <v>2705</v>
      </c>
      <c r="G558" s="208" t="s">
        <v>206</v>
      </c>
      <c r="H558" s="214" t="s">
        <v>208</v>
      </c>
      <c r="I558" s="463">
        <v>108126728</v>
      </c>
      <c r="J558" s="462">
        <v>-2862446</v>
      </c>
      <c r="K558" s="259" t="s">
        <v>315</v>
      </c>
      <c r="L558" s="259" t="s">
        <v>571</v>
      </c>
      <c r="M558" s="259">
        <v>100</v>
      </c>
      <c r="N558" s="259">
        <v>8009299</v>
      </c>
      <c r="O558" s="259">
        <v>2006</v>
      </c>
      <c r="P558" s="259" t="s">
        <v>316</v>
      </c>
      <c r="Q558" s="461">
        <v>0.83819444444444446</v>
      </c>
      <c r="R558" s="433">
        <v>44833</v>
      </c>
      <c r="S558" s="331" t="s">
        <v>318</v>
      </c>
      <c r="T558" s="331" t="s">
        <v>607</v>
      </c>
      <c r="U558" s="259">
        <v>2</v>
      </c>
      <c r="V558" s="259">
        <v>2</v>
      </c>
      <c r="W558" s="259">
        <v>3</v>
      </c>
      <c r="X558" s="259">
        <v>20000</v>
      </c>
      <c r="Y558" s="332">
        <v>400</v>
      </c>
      <c r="Z558" s="332">
        <v>398</v>
      </c>
      <c r="AA558" s="332">
        <v>395</v>
      </c>
      <c r="AB558" s="332">
        <v>229</v>
      </c>
      <c r="AC558" s="332">
        <v>230</v>
      </c>
      <c r="AD558" s="332">
        <v>227</v>
      </c>
      <c r="AE558" s="332">
        <v>94</v>
      </c>
      <c r="AF558" s="332">
        <v>49</v>
      </c>
      <c r="AG558" s="332">
        <v>57</v>
      </c>
      <c r="AH558" s="332">
        <v>59</v>
      </c>
      <c r="AI558" s="332">
        <v>52</v>
      </c>
      <c r="AJ558" s="332">
        <v>29</v>
      </c>
      <c r="AK558" s="332">
        <v>23</v>
      </c>
      <c r="AL558" s="332">
        <v>26</v>
      </c>
      <c r="AM558" s="332"/>
      <c r="AN558" s="332"/>
      <c r="AO558" s="332"/>
      <c r="AP558" s="332"/>
      <c r="AQ558" s="332">
        <v>42</v>
      </c>
      <c r="AR558" s="332">
        <v>20</v>
      </c>
      <c r="AS558" s="332">
        <v>34</v>
      </c>
      <c r="AT558" s="332">
        <v>33</v>
      </c>
      <c r="AU558" s="332"/>
      <c r="AV558" s="332"/>
      <c r="AW558" s="332"/>
      <c r="AX558" s="332"/>
      <c r="AY558" s="332">
        <v>0.93400000000000005</v>
      </c>
      <c r="AZ558" s="332">
        <v>0.93799999999999994</v>
      </c>
      <c r="BA558" s="332">
        <v>0.94399999999999995</v>
      </c>
      <c r="BB558" s="261">
        <v>390</v>
      </c>
      <c r="BC558" s="261">
        <v>394</v>
      </c>
      <c r="BD558" s="261">
        <v>393</v>
      </c>
      <c r="BE558" s="261">
        <v>227</v>
      </c>
      <c r="BF558" s="261">
        <v>228</v>
      </c>
      <c r="BG558" s="261">
        <v>225</v>
      </c>
      <c r="BH558" s="261">
        <v>54</v>
      </c>
      <c r="BI558" s="261">
        <v>44</v>
      </c>
      <c r="BJ558" s="261">
        <v>50</v>
      </c>
      <c r="BK558" s="261">
        <v>37</v>
      </c>
      <c r="BL558" s="261">
        <v>28</v>
      </c>
      <c r="BM558" s="261">
        <v>30</v>
      </c>
      <c r="BN558" s="261">
        <v>17</v>
      </c>
      <c r="BO558" s="261">
        <v>16</v>
      </c>
      <c r="BP558" s="261"/>
      <c r="BQ558" s="261"/>
      <c r="BR558" s="261"/>
      <c r="BS558" s="261"/>
      <c r="BT558" s="261">
        <v>26</v>
      </c>
      <c r="BU558" s="261">
        <v>14</v>
      </c>
      <c r="BV558" s="261">
        <v>33</v>
      </c>
      <c r="BW558" s="261">
        <v>21</v>
      </c>
      <c r="BX558" s="261"/>
      <c r="BY558" s="261"/>
      <c r="BZ558" s="261"/>
      <c r="CA558" s="261"/>
      <c r="CB558" s="261">
        <v>0.88300000000000001</v>
      </c>
      <c r="CC558" s="261">
        <v>0.88700000000000001</v>
      </c>
      <c r="CD558" s="261">
        <v>0.91600000000000004</v>
      </c>
      <c r="CE558" s="333">
        <v>225</v>
      </c>
      <c r="CF558" s="333">
        <v>56601387717</v>
      </c>
      <c r="CG558" s="333">
        <v>226</v>
      </c>
      <c r="CH558" s="333">
        <v>34012109228</v>
      </c>
      <c r="CI558" s="333">
        <v>223</v>
      </c>
      <c r="CJ558" s="333">
        <v>3401210967</v>
      </c>
      <c r="CK558" s="333"/>
      <c r="CL558" s="333"/>
      <c r="CM558" s="333"/>
      <c r="CN558" s="333"/>
      <c r="CO558" s="333"/>
      <c r="CP558" s="333"/>
      <c r="CQ558" s="333">
        <v>225</v>
      </c>
      <c r="CR558" s="333">
        <v>56702473895</v>
      </c>
      <c r="CS558" s="333">
        <v>226</v>
      </c>
      <c r="CT558" s="333">
        <v>34011906396</v>
      </c>
      <c r="CU558" s="333">
        <v>223</v>
      </c>
      <c r="CV558" s="333">
        <v>34011904009</v>
      </c>
      <c r="CW558" s="333"/>
      <c r="CX558" s="333"/>
      <c r="CY558" s="333"/>
      <c r="CZ558" s="333"/>
      <c r="DA558" s="333"/>
      <c r="DB558" s="374"/>
      <c r="DC558" s="154"/>
      <c r="DD558" s="179">
        <f t="shared" si="375"/>
        <v>145.35658392646894</v>
      </c>
      <c r="DE558" s="179">
        <f t="shared" si="376"/>
        <v>64.668553333333335</v>
      </c>
      <c r="DF558" s="179">
        <f t="shared" si="377"/>
        <v>33.710203333333332</v>
      </c>
      <c r="DG558" s="179">
        <f t="shared" si="378"/>
        <v>39.213909999999998</v>
      </c>
      <c r="DH558" s="180">
        <f t="shared" si="379"/>
        <v>94</v>
      </c>
      <c r="DI558" s="181">
        <f t="shared" si="398"/>
        <v>223</v>
      </c>
      <c r="DJ558" s="182">
        <f t="shared" si="393"/>
        <v>0</v>
      </c>
      <c r="DK558" s="182">
        <f t="shared" si="394"/>
        <v>1</v>
      </c>
      <c r="DL558" s="182">
        <f t="shared" si="399"/>
        <v>0</v>
      </c>
      <c r="DM558" s="182">
        <f t="shared" si="400"/>
        <v>0</v>
      </c>
      <c r="DN558" s="182">
        <f t="shared" si="401"/>
        <v>0</v>
      </c>
      <c r="DO558" s="182">
        <f t="shared" si="380"/>
        <v>0</v>
      </c>
      <c r="DP558" s="182">
        <f t="shared" si="381"/>
        <v>1</v>
      </c>
      <c r="DQ558" s="25">
        <f t="shared" si="382"/>
        <v>0</v>
      </c>
      <c r="DR558" s="169"/>
      <c r="DS558" s="166" t="str">
        <f t="shared" si="402"/>
        <v>A</v>
      </c>
      <c r="DT558" s="166" t="str">
        <f t="shared" si="403"/>
        <v>B</v>
      </c>
      <c r="DU558" s="167">
        <f t="shared" si="404"/>
        <v>2</v>
      </c>
      <c r="DV558" s="153" t="str">
        <f>VLOOKUP(M558,'Data Master kondisi'!$O$3:$P$11,2,FALSE)</f>
        <v>Z</v>
      </c>
      <c r="DW558" s="153">
        <f>LOOKUP(DV558,{"X","X","X","Y","Y","Y","Z","Z","Z"},{6,6,6,4,4,4,2,2,2})</f>
        <v>2</v>
      </c>
      <c r="DX558" s="153">
        <f t="shared" si="383"/>
        <v>2</v>
      </c>
      <c r="DY558" s="153">
        <f t="shared" si="405"/>
        <v>6</v>
      </c>
      <c r="DZ558" s="153" t="str">
        <f>VLOOKUP(G558,'Data Master class'!$A$5:$D$12,3,FALSE)</f>
        <v>B</v>
      </c>
      <c r="EA558" s="160" t="str">
        <f t="shared" si="406"/>
        <v>CUKUP</v>
      </c>
      <c r="EB558" s="156"/>
      <c r="EC558" s="153">
        <f>VLOOKUP(G558,'Data Master class'!$A$5:$D$12,2,FALSE)</f>
        <v>3</v>
      </c>
      <c r="ED558" s="153" t="str">
        <f>VLOOKUP(H558,'Data Master class'!$E$5:$G$6,3,FALSE)</f>
        <v>X</v>
      </c>
      <c r="EE558" s="153">
        <f>VLOOKUP(H558,'Data Master class'!$E$5:$G$6,2,FALSE)</f>
        <v>2</v>
      </c>
      <c r="EF558" s="153">
        <f t="shared" si="407"/>
        <v>5</v>
      </c>
      <c r="EG558" s="153" t="str">
        <f t="shared" si="408"/>
        <v>CLASS 3</v>
      </c>
      <c r="EH558" s="153">
        <f t="shared" si="409"/>
        <v>11</v>
      </c>
      <c r="EI558" s="171"/>
      <c r="EJ558" s="441">
        <f t="shared" si="384"/>
        <v>0.40999999999999992</v>
      </c>
      <c r="EK558" s="441">
        <f t="shared" si="385"/>
        <v>0.26500000000000007</v>
      </c>
      <c r="EL558" s="441">
        <f t="shared" si="386"/>
        <v>0.14500000000000007</v>
      </c>
      <c r="EM558" s="442">
        <f t="shared" si="410"/>
        <v>0.27333333333333337</v>
      </c>
      <c r="EN558" s="443" t="str">
        <f t="shared" si="411"/>
        <v>KURANG</v>
      </c>
      <c r="EO558" s="195"/>
      <c r="EP558" s="196">
        <f>'2. SUHU &amp; FISIK TRAFO'!CY558</f>
        <v>0</v>
      </c>
      <c r="EQ558" s="168" t="e">
        <f t="shared" si="416"/>
        <v>#DIV/0!</v>
      </c>
      <c r="ER558" s="189" t="e">
        <f t="shared" si="412"/>
        <v>#DIV/0!</v>
      </c>
      <c r="ES558" s="195"/>
      <c r="ET558" s="447">
        <f t="shared" si="395"/>
        <v>45.734999999999999</v>
      </c>
      <c r="EU558" s="447">
        <f t="shared" si="413"/>
        <v>36.588000000000001</v>
      </c>
      <c r="EV558" s="448">
        <f t="shared" si="387"/>
        <v>45.734999999999999</v>
      </c>
      <c r="EW558" s="449" t="str">
        <f t="shared" si="414"/>
        <v>BAIK</v>
      </c>
      <c r="EX558" s="721"/>
      <c r="EY558" s="447">
        <f t="shared" si="396"/>
        <v>33.54</v>
      </c>
      <c r="EZ558" s="447">
        <f t="shared" si="388"/>
        <v>26.832000000000001</v>
      </c>
      <c r="FA558" s="448">
        <f t="shared" si="397"/>
        <v>33.54</v>
      </c>
      <c r="FB558" s="449" t="str">
        <f t="shared" si="389"/>
        <v>BAIK</v>
      </c>
      <c r="FC558" s="195"/>
      <c r="FD558" s="453">
        <f t="shared" si="390"/>
        <v>59</v>
      </c>
      <c r="FE558" s="454">
        <f t="shared" si="391"/>
        <v>144.50867052023122</v>
      </c>
      <c r="FF558" s="725">
        <f t="shared" si="392"/>
        <v>40.827999999999996</v>
      </c>
      <c r="FG558" s="202" t="str">
        <f t="shared" si="415"/>
        <v>BURUK</v>
      </c>
    </row>
    <row r="559" spans="1:163">
      <c r="A559" s="347">
        <v>547</v>
      </c>
      <c r="B559" s="764" t="s">
        <v>2239</v>
      </c>
      <c r="C559" s="331" t="s">
        <v>2741</v>
      </c>
      <c r="D559" s="259" t="s">
        <v>2742</v>
      </c>
      <c r="E559" s="319" t="s">
        <v>2705</v>
      </c>
      <c r="F559" s="319" t="s">
        <v>2705</v>
      </c>
      <c r="G559" s="208" t="s">
        <v>206</v>
      </c>
      <c r="H559" s="214" t="s">
        <v>209</v>
      </c>
      <c r="I559" s="463">
        <v>108207912</v>
      </c>
      <c r="J559" s="462">
        <v>-2864805</v>
      </c>
      <c r="K559" s="259" t="s">
        <v>315</v>
      </c>
      <c r="L559" s="259" t="s">
        <v>571</v>
      </c>
      <c r="M559" s="259">
        <v>50</v>
      </c>
      <c r="N559" s="259">
        <v>13033564</v>
      </c>
      <c r="O559" s="259">
        <v>2013</v>
      </c>
      <c r="P559" s="259" t="s">
        <v>316</v>
      </c>
      <c r="Q559" s="461">
        <v>0.81180555555555556</v>
      </c>
      <c r="R559" s="433">
        <v>44833</v>
      </c>
      <c r="S559" s="331" t="s">
        <v>318</v>
      </c>
      <c r="T559" s="331" t="s">
        <v>607</v>
      </c>
      <c r="U559" s="259">
        <v>2</v>
      </c>
      <c r="V559" s="259">
        <v>2</v>
      </c>
      <c r="W559" s="259">
        <v>3</v>
      </c>
      <c r="X559" s="259">
        <v>20000</v>
      </c>
      <c r="Y559" s="332">
        <v>405</v>
      </c>
      <c r="Z559" s="332">
        <v>403</v>
      </c>
      <c r="AA559" s="332">
        <v>407</v>
      </c>
      <c r="AB559" s="332">
        <v>235</v>
      </c>
      <c r="AC559" s="332">
        <v>232</v>
      </c>
      <c r="AD559" s="332">
        <v>232</v>
      </c>
      <c r="AE559" s="332">
        <v>8</v>
      </c>
      <c r="AF559" s="332">
        <v>10</v>
      </c>
      <c r="AG559" s="332">
        <v>8</v>
      </c>
      <c r="AH559" s="332">
        <v>6</v>
      </c>
      <c r="AI559" s="332">
        <v>3</v>
      </c>
      <c r="AJ559" s="332">
        <v>6</v>
      </c>
      <c r="AK559" s="332">
        <v>6</v>
      </c>
      <c r="AL559" s="332">
        <v>4</v>
      </c>
      <c r="AM559" s="332">
        <v>5</v>
      </c>
      <c r="AN559" s="332">
        <v>4</v>
      </c>
      <c r="AO559" s="332">
        <v>2</v>
      </c>
      <c r="AP559" s="332">
        <v>2</v>
      </c>
      <c r="AQ559" s="332"/>
      <c r="AR559" s="332"/>
      <c r="AS559" s="332"/>
      <c r="AT559" s="332"/>
      <c r="AU559" s="332"/>
      <c r="AV559" s="332"/>
      <c r="AW559" s="332"/>
      <c r="AX559" s="332"/>
      <c r="AY559" s="332">
        <v>0.95499999999999996</v>
      </c>
      <c r="AZ559" s="332">
        <v>0.82799999999999996</v>
      </c>
      <c r="BA559" s="332">
        <v>0.92700000000000005</v>
      </c>
      <c r="BB559" s="261">
        <v>400</v>
      </c>
      <c r="BC559" s="261">
        <v>398</v>
      </c>
      <c r="BD559" s="261">
        <v>397</v>
      </c>
      <c r="BE559" s="261">
        <v>230</v>
      </c>
      <c r="BF559" s="261">
        <v>229</v>
      </c>
      <c r="BG559" s="261">
        <v>228</v>
      </c>
      <c r="BH559" s="261">
        <v>6</v>
      </c>
      <c r="BI559" s="261">
        <v>8</v>
      </c>
      <c r="BJ559" s="261">
        <v>6</v>
      </c>
      <c r="BK559" s="261">
        <v>5</v>
      </c>
      <c r="BL559" s="261">
        <v>3</v>
      </c>
      <c r="BM559" s="261">
        <v>7</v>
      </c>
      <c r="BN559" s="261">
        <v>5</v>
      </c>
      <c r="BO559" s="261">
        <v>4</v>
      </c>
      <c r="BP559" s="261">
        <v>3</v>
      </c>
      <c r="BQ559" s="261">
        <v>1</v>
      </c>
      <c r="BR559" s="261">
        <v>1</v>
      </c>
      <c r="BS559" s="261">
        <v>1</v>
      </c>
      <c r="BT559" s="261"/>
      <c r="BU559" s="261"/>
      <c r="BV559" s="261"/>
      <c r="BW559" s="261"/>
      <c r="BX559" s="261"/>
      <c r="BY559" s="261"/>
      <c r="BZ559" s="261"/>
      <c r="CA559" s="261"/>
      <c r="CB559" s="261">
        <v>0.65200000000000002</v>
      </c>
      <c r="CC559" s="261">
        <v>0.80400000000000005</v>
      </c>
      <c r="CD559" s="261">
        <v>0.86699999999999999</v>
      </c>
      <c r="CE559" s="333">
        <v>228</v>
      </c>
      <c r="CF559" s="333">
        <v>86046458484</v>
      </c>
      <c r="CG559" s="333">
        <v>227</v>
      </c>
      <c r="CH559" s="333">
        <v>3403863914</v>
      </c>
      <c r="CI559" s="333">
        <v>226</v>
      </c>
      <c r="CJ559" s="333">
        <v>34018553361</v>
      </c>
      <c r="CK559" s="333">
        <v>228</v>
      </c>
      <c r="CL559" s="333">
        <v>86046464573</v>
      </c>
      <c r="CM559" s="333">
        <v>227</v>
      </c>
      <c r="CN559" s="333">
        <v>34012130091</v>
      </c>
      <c r="CO559" s="333">
        <v>226</v>
      </c>
      <c r="CP559" s="333">
        <v>22121654601</v>
      </c>
      <c r="CQ559" s="333"/>
      <c r="CR559" s="333"/>
      <c r="CS559" s="333"/>
      <c r="CT559" s="333"/>
      <c r="CU559" s="333"/>
      <c r="CV559" s="333"/>
      <c r="CW559" s="333"/>
      <c r="CX559" s="333"/>
      <c r="CY559" s="333"/>
      <c r="CZ559" s="333"/>
      <c r="DA559" s="333"/>
      <c r="DB559" s="374"/>
      <c r="DC559" s="154"/>
      <c r="DD559" s="179">
        <f t="shared" si="375"/>
        <v>71.362306429743811</v>
      </c>
      <c r="DE559" s="179">
        <f t="shared" si="376"/>
        <v>11.2104</v>
      </c>
      <c r="DF559" s="179">
        <f t="shared" si="377"/>
        <v>14.013</v>
      </c>
      <c r="DG559" s="179">
        <f t="shared" si="378"/>
        <v>11.2104</v>
      </c>
      <c r="DH559" s="180">
        <f t="shared" si="379"/>
        <v>10</v>
      </c>
      <c r="DI559" s="181">
        <f t="shared" si="398"/>
        <v>226</v>
      </c>
      <c r="DJ559" s="182">
        <f t="shared" si="393"/>
        <v>1</v>
      </c>
      <c r="DK559" s="182">
        <f t="shared" si="394"/>
        <v>0</v>
      </c>
      <c r="DL559" s="182">
        <f t="shared" si="399"/>
        <v>0</v>
      </c>
      <c r="DM559" s="182">
        <f t="shared" si="400"/>
        <v>0</v>
      </c>
      <c r="DN559" s="182">
        <f t="shared" si="401"/>
        <v>0</v>
      </c>
      <c r="DO559" s="182">
        <f t="shared" si="380"/>
        <v>1</v>
      </c>
      <c r="DP559" s="182">
        <f t="shared" si="381"/>
        <v>0</v>
      </c>
      <c r="DQ559" s="25">
        <f t="shared" si="382"/>
        <v>0</v>
      </c>
      <c r="DR559" s="169"/>
      <c r="DS559" s="166" t="str">
        <f t="shared" si="402"/>
        <v>A</v>
      </c>
      <c r="DT559" s="166" t="str">
        <f t="shared" si="403"/>
        <v>A</v>
      </c>
      <c r="DU559" s="167">
        <f t="shared" si="404"/>
        <v>1</v>
      </c>
      <c r="DV559" s="153" t="str">
        <f>VLOOKUP(M559,'Data Master kondisi'!$O$3:$P$11,2,FALSE)</f>
        <v>Z</v>
      </c>
      <c r="DW559" s="153">
        <f>LOOKUP(DV559,{"X","X","X","Y","Y","Y","Z","Z","Z"},{6,6,6,4,4,4,2,2,2})</f>
        <v>2</v>
      </c>
      <c r="DX559" s="153">
        <f t="shared" si="383"/>
        <v>1</v>
      </c>
      <c r="DY559" s="153">
        <f t="shared" si="405"/>
        <v>4</v>
      </c>
      <c r="DZ559" s="153" t="str">
        <f>VLOOKUP(G559,'Data Master class'!$A$5:$D$12,3,FALSE)</f>
        <v>B</v>
      </c>
      <c r="EA559" s="160" t="str">
        <f t="shared" si="406"/>
        <v>BAIK</v>
      </c>
      <c r="EB559" s="156"/>
      <c r="EC559" s="153">
        <f>VLOOKUP(G559,'Data Master class'!$A$5:$D$12,2,FALSE)</f>
        <v>3</v>
      </c>
      <c r="ED559" s="153" t="str">
        <f>VLOOKUP(H559,'Data Master class'!$E$5:$G$6,3,FALSE)</f>
        <v>Y</v>
      </c>
      <c r="EE559" s="153">
        <f>VLOOKUP(H559,'Data Master class'!$E$5:$G$6,2,FALSE)</f>
        <v>1</v>
      </c>
      <c r="EF559" s="153">
        <f t="shared" si="407"/>
        <v>4</v>
      </c>
      <c r="EG559" s="153" t="str">
        <f t="shared" si="408"/>
        <v>CLASS 3</v>
      </c>
      <c r="EH559" s="153">
        <f t="shared" si="409"/>
        <v>8</v>
      </c>
      <c r="EI559" s="171"/>
      <c r="EJ559" s="441">
        <f t="shared" si="384"/>
        <v>7.6923076923076858E-2</v>
      </c>
      <c r="EK559" s="441">
        <f t="shared" si="385"/>
        <v>0.15384615384615394</v>
      </c>
      <c r="EL559" s="441">
        <f t="shared" si="386"/>
        <v>7.6923076923076858E-2</v>
      </c>
      <c r="EM559" s="442">
        <f t="shared" si="410"/>
        <v>0.10256410256410255</v>
      </c>
      <c r="EN559" s="443" t="str">
        <f t="shared" si="411"/>
        <v>CUKUP</v>
      </c>
      <c r="EO559" s="195"/>
      <c r="EP559" s="196">
        <f>'2. SUHU &amp; FISIK TRAFO'!CY559</f>
        <v>0</v>
      </c>
      <c r="EQ559" s="168" t="e">
        <f t="shared" si="416"/>
        <v>#DIV/0!</v>
      </c>
      <c r="ER559" s="189" t="e">
        <f t="shared" si="412"/>
        <v>#DIV/0!</v>
      </c>
      <c r="ES559" s="195"/>
      <c r="ET559" s="447">
        <f t="shared" si="395"/>
        <v>6.056</v>
      </c>
      <c r="EU559" s="447">
        <f t="shared" si="413"/>
        <v>4.8448000000000002</v>
      </c>
      <c r="EV559" s="448">
        <f t="shared" si="387"/>
        <v>12.112</v>
      </c>
      <c r="EW559" s="449" t="str">
        <f t="shared" si="414"/>
        <v>BAIK</v>
      </c>
      <c r="EX559" s="721"/>
      <c r="EY559" s="447">
        <f t="shared" si="396"/>
        <v>4.58</v>
      </c>
      <c r="EZ559" s="447">
        <f t="shared" si="388"/>
        <v>3.6640000000000001</v>
      </c>
      <c r="FA559" s="448">
        <f t="shared" si="397"/>
        <v>9.16</v>
      </c>
      <c r="FB559" s="449" t="str">
        <f t="shared" si="389"/>
        <v>BAIK</v>
      </c>
      <c r="FC559" s="195"/>
      <c r="FD559" s="453">
        <f t="shared" si="390"/>
        <v>6</v>
      </c>
      <c r="FE559" s="454">
        <f t="shared" si="391"/>
        <v>72.25433526011561</v>
      </c>
      <c r="FF559" s="725">
        <f t="shared" si="392"/>
        <v>8.3040000000000003</v>
      </c>
      <c r="FG559" s="202" t="str">
        <f t="shared" si="415"/>
        <v>BAIK</v>
      </c>
    </row>
    <row r="560" spans="1:163">
      <c r="A560" s="347">
        <v>548</v>
      </c>
      <c r="B560" s="764" t="s">
        <v>2239</v>
      </c>
      <c r="C560" s="331" t="s">
        <v>2743</v>
      </c>
      <c r="D560" s="259" t="s">
        <v>2742</v>
      </c>
      <c r="E560" s="319" t="s">
        <v>2705</v>
      </c>
      <c r="F560" s="319" t="s">
        <v>2705</v>
      </c>
      <c r="G560" s="208" t="s">
        <v>206</v>
      </c>
      <c r="H560" s="214" t="s">
        <v>209</v>
      </c>
      <c r="I560" s="463">
        <v>108155282</v>
      </c>
      <c r="J560" s="462">
        <v>-2860021</v>
      </c>
      <c r="K560" s="259" t="s">
        <v>315</v>
      </c>
      <c r="L560" s="259" t="s">
        <v>571</v>
      </c>
      <c r="M560" s="259">
        <v>25</v>
      </c>
      <c r="N560" s="259">
        <v>13032038</v>
      </c>
      <c r="O560" s="259">
        <v>2013</v>
      </c>
      <c r="P560" s="259" t="s">
        <v>316</v>
      </c>
      <c r="Q560" s="461">
        <v>0.81597222222222221</v>
      </c>
      <c r="R560" s="433">
        <v>44830</v>
      </c>
      <c r="S560" s="331" t="s">
        <v>318</v>
      </c>
      <c r="T560" s="331" t="s">
        <v>607</v>
      </c>
      <c r="U560" s="259">
        <v>2</v>
      </c>
      <c r="V560" s="259">
        <v>2</v>
      </c>
      <c r="W560" s="259">
        <v>3</v>
      </c>
      <c r="X560" s="259">
        <v>20000</v>
      </c>
      <c r="Y560" s="332">
        <v>408</v>
      </c>
      <c r="Z560" s="332">
        <v>405</v>
      </c>
      <c r="AA560" s="332">
        <v>404</v>
      </c>
      <c r="AB560" s="332">
        <v>234</v>
      </c>
      <c r="AC560" s="332">
        <v>233</v>
      </c>
      <c r="AD560" s="332">
        <v>232</v>
      </c>
      <c r="AE560" s="332">
        <v>6</v>
      </c>
      <c r="AF560" s="332">
        <v>8</v>
      </c>
      <c r="AG560" s="332">
        <v>5</v>
      </c>
      <c r="AH560" s="332">
        <v>5</v>
      </c>
      <c r="AI560" s="332">
        <v>1</v>
      </c>
      <c r="AJ560" s="332">
        <v>3</v>
      </c>
      <c r="AK560" s="332">
        <v>3</v>
      </c>
      <c r="AL560" s="332">
        <v>3</v>
      </c>
      <c r="AM560" s="332">
        <v>5</v>
      </c>
      <c r="AN560" s="332">
        <v>5</v>
      </c>
      <c r="AO560" s="332">
        <v>2</v>
      </c>
      <c r="AP560" s="332">
        <v>2</v>
      </c>
      <c r="AQ560" s="332"/>
      <c r="AR560" s="332"/>
      <c r="AS560" s="332"/>
      <c r="AT560" s="332"/>
      <c r="AU560" s="332"/>
      <c r="AV560" s="332"/>
      <c r="AW560" s="332"/>
      <c r="AX560" s="332"/>
      <c r="AY560" s="332">
        <v>0.9</v>
      </c>
      <c r="AZ560" s="332">
        <v>0.88800000000000001</v>
      </c>
      <c r="BA560" s="332">
        <v>0.94199999999999995</v>
      </c>
      <c r="BB560" s="261">
        <v>400</v>
      </c>
      <c r="BC560" s="261">
        <v>398</v>
      </c>
      <c r="BD560" s="261">
        <v>395</v>
      </c>
      <c r="BE560" s="261">
        <v>230</v>
      </c>
      <c r="BF560" s="261">
        <v>228</v>
      </c>
      <c r="BG560" s="261">
        <v>227</v>
      </c>
      <c r="BH560" s="261">
        <v>5</v>
      </c>
      <c r="BI560" s="261">
        <v>5</v>
      </c>
      <c r="BJ560" s="261">
        <v>5</v>
      </c>
      <c r="BK560" s="261">
        <v>3</v>
      </c>
      <c r="BL560" s="261">
        <v>1</v>
      </c>
      <c r="BM560" s="261">
        <v>2</v>
      </c>
      <c r="BN560" s="261">
        <v>2</v>
      </c>
      <c r="BO560" s="261">
        <v>1</v>
      </c>
      <c r="BP560" s="261">
        <v>4</v>
      </c>
      <c r="BQ560" s="261">
        <v>3</v>
      </c>
      <c r="BR560" s="261">
        <v>3</v>
      </c>
      <c r="BS560" s="261">
        <v>2</v>
      </c>
      <c r="BT560" s="261"/>
      <c r="BU560" s="261"/>
      <c r="BV560" s="261"/>
      <c r="BW560" s="261"/>
      <c r="BX560" s="261"/>
      <c r="BY560" s="261"/>
      <c r="BZ560" s="261"/>
      <c r="CA560" s="261"/>
      <c r="CB560" s="261">
        <v>0.86699999999999999</v>
      </c>
      <c r="CC560" s="261">
        <v>0.66300000000000003</v>
      </c>
      <c r="CD560" s="261">
        <v>0.91300000000000003</v>
      </c>
      <c r="CE560" s="333">
        <v>225</v>
      </c>
      <c r="CF560" s="333">
        <v>86056915308</v>
      </c>
      <c r="CG560" s="333">
        <v>226</v>
      </c>
      <c r="CH560" s="333">
        <v>56400818607</v>
      </c>
      <c r="CI560" s="333">
        <v>224</v>
      </c>
      <c r="CJ560" s="333">
        <v>564008186119</v>
      </c>
      <c r="CK560" s="333">
        <v>225</v>
      </c>
      <c r="CL560" s="333">
        <v>86403084416</v>
      </c>
      <c r="CM560" s="333">
        <v>226</v>
      </c>
      <c r="CN560" s="333">
        <v>34018712142</v>
      </c>
      <c r="CO560" s="333">
        <v>224</v>
      </c>
      <c r="CP560" s="333">
        <v>32115263645</v>
      </c>
      <c r="CQ560" s="333"/>
      <c r="CR560" s="333"/>
      <c r="CS560" s="333"/>
      <c r="CT560" s="333"/>
      <c r="CU560" s="333"/>
      <c r="CV560" s="333"/>
      <c r="CW560" s="333"/>
      <c r="CX560" s="333"/>
      <c r="CY560" s="333"/>
      <c r="CZ560" s="333"/>
      <c r="DA560" s="333"/>
      <c r="DB560" s="374"/>
      <c r="DC560" s="48"/>
      <c r="DD560" s="179">
        <f t="shared" si="375"/>
        <v>35.62251532955576</v>
      </c>
      <c r="DE560" s="179">
        <f t="shared" si="376"/>
        <v>16.843280000000004</v>
      </c>
      <c r="DF560" s="179">
        <f t="shared" si="377"/>
        <v>22.45770666666667</v>
      </c>
      <c r="DG560" s="179">
        <f t="shared" si="378"/>
        <v>14.036066666666668</v>
      </c>
      <c r="DH560" s="180">
        <f t="shared" si="379"/>
        <v>8</v>
      </c>
      <c r="DI560" s="181">
        <f t="shared" si="398"/>
        <v>224</v>
      </c>
      <c r="DJ560" s="182">
        <f t="shared" si="393"/>
        <v>1</v>
      </c>
      <c r="DK560" s="182">
        <f t="shared" si="394"/>
        <v>0</v>
      </c>
      <c r="DL560" s="182">
        <f t="shared" si="399"/>
        <v>0</v>
      </c>
      <c r="DM560" s="182">
        <f t="shared" si="400"/>
        <v>0</v>
      </c>
      <c r="DN560" s="182">
        <f t="shared" si="401"/>
        <v>0</v>
      </c>
      <c r="DO560" s="182">
        <f t="shared" si="380"/>
        <v>1</v>
      </c>
      <c r="DP560" s="182">
        <f t="shared" si="381"/>
        <v>0</v>
      </c>
      <c r="DQ560" s="25">
        <f t="shared" si="382"/>
        <v>0</v>
      </c>
      <c r="DR560" s="169"/>
      <c r="DS560" s="166" t="str">
        <f t="shared" si="402"/>
        <v>A</v>
      </c>
      <c r="DT560" s="166" t="str">
        <f t="shared" si="403"/>
        <v>A</v>
      </c>
      <c r="DU560" s="167">
        <f t="shared" si="404"/>
        <v>1</v>
      </c>
      <c r="DV560" s="153" t="str">
        <f>VLOOKUP(M560,'Data Master kondisi'!$O$3:$P$11,2,FALSE)</f>
        <v>Z</v>
      </c>
      <c r="DW560" s="153">
        <f>LOOKUP(DV560,{"X","X","X","Y","Y","Y","Z","Z","Z"},{6,6,6,4,4,4,2,2,2})</f>
        <v>2</v>
      </c>
      <c r="DX560" s="153">
        <f t="shared" si="383"/>
        <v>1</v>
      </c>
      <c r="DY560" s="153">
        <f t="shared" si="405"/>
        <v>4</v>
      </c>
      <c r="DZ560" s="153" t="str">
        <f>VLOOKUP(G560,'Data Master class'!$A$5:$D$12,3,FALSE)</f>
        <v>B</v>
      </c>
      <c r="EA560" s="160" t="str">
        <f t="shared" si="406"/>
        <v>BAIK</v>
      </c>
      <c r="EB560" s="156"/>
      <c r="EC560" s="153">
        <f>VLOOKUP(G560,'Data Master class'!$A$5:$D$12,2,FALSE)</f>
        <v>3</v>
      </c>
      <c r="ED560" s="153" t="str">
        <f>VLOOKUP(H560,'Data Master class'!$E$5:$G$6,3,FALSE)</f>
        <v>Y</v>
      </c>
      <c r="EE560" s="153">
        <f>VLOOKUP(H560,'Data Master class'!$E$5:$G$6,2,FALSE)</f>
        <v>1</v>
      </c>
      <c r="EF560" s="153">
        <f t="shared" si="407"/>
        <v>4</v>
      </c>
      <c r="EG560" s="153" t="str">
        <f t="shared" si="408"/>
        <v>CLASS 3</v>
      </c>
      <c r="EH560" s="153">
        <f t="shared" si="409"/>
        <v>8</v>
      </c>
      <c r="EI560" s="171"/>
      <c r="EJ560" s="441">
        <f t="shared" si="384"/>
        <v>5.2631578947368376E-2</v>
      </c>
      <c r="EK560" s="441">
        <f t="shared" si="385"/>
        <v>0.26315789473684215</v>
      </c>
      <c r="EL560" s="441">
        <f t="shared" si="386"/>
        <v>0.21052631578947364</v>
      </c>
      <c r="EM560" s="442">
        <f t="shared" si="410"/>
        <v>0.17543859649122806</v>
      </c>
      <c r="EN560" s="443" t="str">
        <f t="shared" si="411"/>
        <v>CUKUP</v>
      </c>
      <c r="EO560" s="195"/>
      <c r="EP560" s="196">
        <f>'2. SUHU &amp; FISIK TRAFO'!CY560</f>
        <v>0</v>
      </c>
      <c r="EQ560" s="168" t="e">
        <f t="shared" si="416"/>
        <v>#DIV/0!</v>
      </c>
      <c r="ER560" s="189" t="e">
        <f t="shared" si="412"/>
        <v>#DIV/0!</v>
      </c>
      <c r="ES560" s="195"/>
      <c r="ET560" s="447">
        <f t="shared" si="395"/>
        <v>4.4279999999999999</v>
      </c>
      <c r="EU560" s="447">
        <f t="shared" si="413"/>
        <v>3.5424000000000002</v>
      </c>
      <c r="EV560" s="448">
        <f t="shared" si="387"/>
        <v>17.712</v>
      </c>
      <c r="EW560" s="449" t="str">
        <f t="shared" si="414"/>
        <v>BAIK</v>
      </c>
      <c r="EX560" s="721"/>
      <c r="EY560" s="447">
        <f t="shared" si="396"/>
        <v>3.4250000000000003</v>
      </c>
      <c r="EZ560" s="447">
        <f t="shared" si="388"/>
        <v>2.74</v>
      </c>
      <c r="FA560" s="448">
        <f t="shared" si="397"/>
        <v>13.700000000000001</v>
      </c>
      <c r="FB560" s="449" t="str">
        <f t="shared" si="389"/>
        <v>BAIK</v>
      </c>
      <c r="FC560" s="195"/>
      <c r="FD560" s="453">
        <f t="shared" si="390"/>
        <v>5</v>
      </c>
      <c r="FE560" s="454">
        <f t="shared" si="391"/>
        <v>36.127167630057805</v>
      </c>
      <c r="FF560" s="725">
        <f t="shared" si="392"/>
        <v>13.84</v>
      </c>
      <c r="FG560" s="202" t="str">
        <f t="shared" si="415"/>
        <v>CUKUP</v>
      </c>
    </row>
    <row r="561" spans="1:163">
      <c r="A561" s="347">
        <v>549</v>
      </c>
      <c r="B561" s="764" t="s">
        <v>2239</v>
      </c>
      <c r="C561" s="331" t="s">
        <v>2744</v>
      </c>
      <c r="D561" s="259" t="s">
        <v>2742</v>
      </c>
      <c r="E561" s="319" t="s">
        <v>2705</v>
      </c>
      <c r="F561" s="319" t="s">
        <v>2705</v>
      </c>
      <c r="G561" s="208" t="s">
        <v>206</v>
      </c>
      <c r="H561" s="214" t="s">
        <v>209</v>
      </c>
      <c r="I561" s="463">
        <v>108142648</v>
      </c>
      <c r="J561" s="462">
        <v>-2841448</v>
      </c>
      <c r="K561" s="259" t="s">
        <v>315</v>
      </c>
      <c r="L561" s="259" t="s">
        <v>571</v>
      </c>
      <c r="M561" s="259">
        <v>50</v>
      </c>
      <c r="N561" s="259">
        <v>13033567</v>
      </c>
      <c r="O561" s="259">
        <v>2013</v>
      </c>
      <c r="P561" s="259" t="s">
        <v>316</v>
      </c>
      <c r="Q561" s="461">
        <v>0.8222222222222223</v>
      </c>
      <c r="R561" s="433">
        <v>44833</v>
      </c>
      <c r="S561" s="331" t="s">
        <v>318</v>
      </c>
      <c r="T561" s="331" t="s">
        <v>607</v>
      </c>
      <c r="U561" s="259">
        <v>3</v>
      </c>
      <c r="V561" s="259">
        <v>3</v>
      </c>
      <c r="W561" s="259">
        <v>3</v>
      </c>
      <c r="X561" s="259">
        <v>20000</v>
      </c>
      <c r="Y561" s="332">
        <v>403</v>
      </c>
      <c r="Z561" s="332">
        <v>405</v>
      </c>
      <c r="AA561" s="332">
        <v>401</v>
      </c>
      <c r="AB561" s="332">
        <v>232</v>
      </c>
      <c r="AC561" s="332">
        <v>233</v>
      </c>
      <c r="AD561" s="332">
        <v>231</v>
      </c>
      <c r="AE561" s="332">
        <v>18</v>
      </c>
      <c r="AF561" s="332">
        <v>15</v>
      </c>
      <c r="AG561" s="332">
        <v>8</v>
      </c>
      <c r="AH561" s="332">
        <v>13</v>
      </c>
      <c r="AI561" s="332">
        <v>14</v>
      </c>
      <c r="AJ561" s="332">
        <v>2</v>
      </c>
      <c r="AK561" s="332">
        <v>0</v>
      </c>
      <c r="AL561" s="332">
        <v>7</v>
      </c>
      <c r="AM561" s="332">
        <v>3</v>
      </c>
      <c r="AN561" s="332">
        <v>2</v>
      </c>
      <c r="AO561" s="332">
        <v>4</v>
      </c>
      <c r="AP561" s="332">
        <v>3</v>
      </c>
      <c r="AQ561" s="332">
        <v>1</v>
      </c>
      <c r="AR561" s="332">
        <v>11</v>
      </c>
      <c r="AS561" s="332">
        <v>4</v>
      </c>
      <c r="AT561" s="332">
        <v>3</v>
      </c>
      <c r="AU561" s="332"/>
      <c r="AV561" s="332"/>
      <c r="AW561" s="332"/>
      <c r="AX561" s="332"/>
      <c r="AY561" s="332">
        <v>0.98199999999999998</v>
      </c>
      <c r="AZ561" s="332">
        <v>0.80200000000000005</v>
      </c>
      <c r="BA561" s="332">
        <v>0.90700000000000003</v>
      </c>
      <c r="BB561" s="261">
        <v>400</v>
      </c>
      <c r="BC561" s="261">
        <v>403</v>
      </c>
      <c r="BD561" s="261">
        <v>400</v>
      </c>
      <c r="BE561" s="261">
        <v>230</v>
      </c>
      <c r="BF561" s="261">
        <v>232</v>
      </c>
      <c r="BG561" s="261">
        <v>229</v>
      </c>
      <c r="BH561" s="261">
        <v>11</v>
      </c>
      <c r="BI561" s="261">
        <v>10</v>
      </c>
      <c r="BJ561" s="261">
        <v>8</v>
      </c>
      <c r="BK561" s="261">
        <v>6</v>
      </c>
      <c r="BL561" s="261">
        <v>5</v>
      </c>
      <c r="BM561" s="261">
        <v>1</v>
      </c>
      <c r="BN561" s="261">
        <v>0</v>
      </c>
      <c r="BO561" s="261">
        <v>4</v>
      </c>
      <c r="BP561" s="261">
        <v>2</v>
      </c>
      <c r="BQ561" s="261">
        <v>1</v>
      </c>
      <c r="BR561" s="261">
        <v>1</v>
      </c>
      <c r="BS561" s="261">
        <v>1</v>
      </c>
      <c r="BT561" s="261">
        <v>4</v>
      </c>
      <c r="BU561" s="261">
        <v>8</v>
      </c>
      <c r="BV561" s="261">
        <v>7</v>
      </c>
      <c r="BW561" s="261">
        <v>1</v>
      </c>
      <c r="BX561" s="261"/>
      <c r="BY561" s="261"/>
      <c r="BZ561" s="261"/>
      <c r="CA561" s="261"/>
      <c r="CB561" s="261">
        <v>0.94499999999999995</v>
      </c>
      <c r="CC561" s="261">
        <v>0.875</v>
      </c>
      <c r="CD561" s="261">
        <v>0.88200000000000001</v>
      </c>
      <c r="CE561" s="333">
        <v>228</v>
      </c>
      <c r="CF561" s="333">
        <v>45017196663</v>
      </c>
      <c r="CG561" s="333">
        <v>230</v>
      </c>
      <c r="CH561" s="333">
        <v>34017850305</v>
      </c>
      <c r="CI561" s="333">
        <v>228</v>
      </c>
      <c r="CJ561" s="333">
        <v>56400821023</v>
      </c>
      <c r="CK561" s="333">
        <v>228</v>
      </c>
      <c r="CL561" s="333">
        <v>86057076159</v>
      </c>
      <c r="CM561" s="333">
        <v>230</v>
      </c>
      <c r="CN561" s="333">
        <v>3401785522</v>
      </c>
      <c r="CO561" s="333">
        <v>228</v>
      </c>
      <c r="CP561" s="333">
        <v>86019949261</v>
      </c>
      <c r="CQ561" s="333">
        <v>228</v>
      </c>
      <c r="CR561" s="333">
        <v>1631001210009</v>
      </c>
      <c r="CS561" s="333">
        <v>230</v>
      </c>
      <c r="CT561" s="333">
        <v>2211101434</v>
      </c>
      <c r="CU561" s="333">
        <v>228</v>
      </c>
      <c r="CV561" s="333">
        <v>22125701933</v>
      </c>
      <c r="CW561" s="333"/>
      <c r="CX561" s="333"/>
      <c r="CY561" s="333"/>
      <c r="CZ561" s="333"/>
      <c r="DA561" s="333"/>
      <c r="DB561" s="374"/>
      <c r="DC561" s="154"/>
      <c r="DD561" s="179">
        <f t="shared" si="375"/>
        <v>71.7164617966408</v>
      </c>
      <c r="DE561" s="179">
        <f t="shared" si="376"/>
        <v>25.098839999999999</v>
      </c>
      <c r="DF561" s="179">
        <f t="shared" si="377"/>
        <v>20.915700000000001</v>
      </c>
      <c r="DG561" s="179">
        <f t="shared" si="378"/>
        <v>11.155040000000001</v>
      </c>
      <c r="DH561" s="180">
        <f t="shared" si="379"/>
        <v>18</v>
      </c>
      <c r="DI561" s="181">
        <f t="shared" si="398"/>
        <v>228</v>
      </c>
      <c r="DJ561" s="182">
        <f t="shared" si="393"/>
        <v>1</v>
      </c>
      <c r="DK561" s="182">
        <f t="shared" si="394"/>
        <v>0</v>
      </c>
      <c r="DL561" s="182">
        <f t="shared" si="399"/>
        <v>0</v>
      </c>
      <c r="DM561" s="182">
        <f t="shared" si="400"/>
        <v>0</v>
      </c>
      <c r="DN561" s="182">
        <f t="shared" si="401"/>
        <v>0</v>
      </c>
      <c r="DO561" s="182">
        <f t="shared" si="380"/>
        <v>1</v>
      </c>
      <c r="DP561" s="182">
        <f t="shared" si="381"/>
        <v>0</v>
      </c>
      <c r="DQ561" s="25">
        <f t="shared" si="382"/>
        <v>0</v>
      </c>
      <c r="DR561" s="169"/>
      <c r="DS561" s="166" t="str">
        <f t="shared" si="402"/>
        <v>A</v>
      </c>
      <c r="DT561" s="166" t="str">
        <f t="shared" si="403"/>
        <v>B</v>
      </c>
      <c r="DU561" s="167">
        <f t="shared" si="404"/>
        <v>2</v>
      </c>
      <c r="DV561" s="153" t="str">
        <f>VLOOKUP(M561,'Data Master kondisi'!$O$3:$P$11,2,FALSE)</f>
        <v>Z</v>
      </c>
      <c r="DW561" s="153">
        <f>LOOKUP(DV561,{"X","X","X","Y","Y","Y","Z","Z","Z"},{6,6,6,4,4,4,2,2,2})</f>
        <v>2</v>
      </c>
      <c r="DX561" s="153">
        <f t="shared" si="383"/>
        <v>1</v>
      </c>
      <c r="DY561" s="153">
        <f t="shared" si="405"/>
        <v>5</v>
      </c>
      <c r="DZ561" s="153" t="str">
        <f>VLOOKUP(G561,'Data Master class'!$A$5:$D$12,3,FALSE)</f>
        <v>B</v>
      </c>
      <c r="EA561" s="160" t="str">
        <f t="shared" si="406"/>
        <v>BAIK</v>
      </c>
      <c r="EB561" s="156"/>
      <c r="EC561" s="153">
        <f>VLOOKUP(G561,'Data Master class'!$A$5:$D$12,2,FALSE)</f>
        <v>3</v>
      </c>
      <c r="ED561" s="153" t="str">
        <f>VLOOKUP(H561,'Data Master class'!$E$5:$G$6,3,FALSE)</f>
        <v>Y</v>
      </c>
      <c r="EE561" s="153">
        <f>VLOOKUP(H561,'Data Master class'!$E$5:$G$6,2,FALSE)</f>
        <v>1</v>
      </c>
      <c r="EF561" s="153">
        <f t="shared" si="407"/>
        <v>4</v>
      </c>
      <c r="EG561" s="153" t="str">
        <f t="shared" si="408"/>
        <v>CLASS 3</v>
      </c>
      <c r="EH561" s="153">
        <f t="shared" si="409"/>
        <v>9</v>
      </c>
      <c r="EI561" s="171"/>
      <c r="EJ561" s="441">
        <f t="shared" si="384"/>
        <v>0.31707317073170738</v>
      </c>
      <c r="EK561" s="441">
        <f t="shared" si="385"/>
        <v>9.7560975609756143E-2</v>
      </c>
      <c r="EL561" s="441">
        <f t="shared" si="386"/>
        <v>0.41463414634146339</v>
      </c>
      <c r="EM561" s="442">
        <f t="shared" si="410"/>
        <v>0.27642276422764228</v>
      </c>
      <c r="EN561" s="443" t="str">
        <f t="shared" si="411"/>
        <v>KURANG</v>
      </c>
      <c r="EO561" s="195"/>
      <c r="EP561" s="196">
        <f>'2. SUHU &amp; FISIK TRAFO'!CY561</f>
        <v>0</v>
      </c>
      <c r="EQ561" s="168" t="e">
        <f t="shared" si="416"/>
        <v>#DIV/0!</v>
      </c>
      <c r="ER561" s="189" t="e">
        <f t="shared" si="412"/>
        <v>#DIV/0!</v>
      </c>
      <c r="ES561" s="195"/>
      <c r="ET561" s="447">
        <f t="shared" si="395"/>
        <v>9.5190000000000001</v>
      </c>
      <c r="EU561" s="447">
        <f t="shared" si="413"/>
        <v>7.6152000000000006</v>
      </c>
      <c r="EV561" s="448">
        <f t="shared" si="387"/>
        <v>19.038</v>
      </c>
      <c r="EW561" s="449" t="str">
        <f t="shared" si="414"/>
        <v>BAIK</v>
      </c>
      <c r="EX561" s="721"/>
      <c r="EY561" s="447">
        <f t="shared" si="396"/>
        <v>6.6820000000000004</v>
      </c>
      <c r="EZ561" s="447">
        <f t="shared" si="388"/>
        <v>5.345600000000001</v>
      </c>
      <c r="FA561" s="448">
        <f t="shared" si="397"/>
        <v>13.364000000000001</v>
      </c>
      <c r="FB561" s="449" t="str">
        <f t="shared" si="389"/>
        <v>BAIK</v>
      </c>
      <c r="FC561" s="195"/>
      <c r="FD561" s="453">
        <f t="shared" si="390"/>
        <v>13</v>
      </c>
      <c r="FE561" s="454">
        <f t="shared" si="391"/>
        <v>72.25433526011561</v>
      </c>
      <c r="FF561" s="725">
        <f t="shared" si="392"/>
        <v>17.992000000000001</v>
      </c>
      <c r="FG561" s="202" t="str">
        <f t="shared" si="415"/>
        <v>KURANG</v>
      </c>
    </row>
    <row r="562" spans="1:163">
      <c r="A562" s="347">
        <v>550</v>
      </c>
      <c r="B562" s="764" t="s">
        <v>2239</v>
      </c>
      <c r="C562" s="331" t="s">
        <v>2745</v>
      </c>
      <c r="D562" s="259" t="s">
        <v>2742</v>
      </c>
      <c r="E562" s="319" t="s">
        <v>2705</v>
      </c>
      <c r="F562" s="319" t="s">
        <v>2705</v>
      </c>
      <c r="G562" s="208" t="s">
        <v>206</v>
      </c>
      <c r="H562" s="214" t="s">
        <v>208</v>
      </c>
      <c r="I562" s="526">
        <v>108.14442699999999</v>
      </c>
      <c r="J562" s="835">
        <v>-2.8621379999999998</v>
      </c>
      <c r="K562" s="259" t="s">
        <v>315</v>
      </c>
      <c r="L562" s="259" t="s">
        <v>571</v>
      </c>
      <c r="M562" s="259">
        <v>100</v>
      </c>
      <c r="N562" s="259">
        <v>12034668</v>
      </c>
      <c r="O562" s="259">
        <v>2012</v>
      </c>
      <c r="P562" s="259" t="s">
        <v>316</v>
      </c>
      <c r="Q562" s="461">
        <v>0.80486111111111114</v>
      </c>
      <c r="R562" s="433">
        <v>44830</v>
      </c>
      <c r="S562" s="331" t="s">
        <v>318</v>
      </c>
      <c r="T562" s="331" t="s">
        <v>607</v>
      </c>
      <c r="U562" s="259">
        <v>2</v>
      </c>
      <c r="V562" s="259">
        <v>2</v>
      </c>
      <c r="W562" s="259">
        <v>3</v>
      </c>
      <c r="X562" s="259">
        <v>20000</v>
      </c>
      <c r="Y562" s="332">
        <v>400</v>
      </c>
      <c r="Z562" s="332">
        <v>403</v>
      </c>
      <c r="AA562" s="332">
        <v>400</v>
      </c>
      <c r="AB562" s="332">
        <v>230</v>
      </c>
      <c r="AC562" s="332">
        <v>232</v>
      </c>
      <c r="AD562" s="332">
        <v>230</v>
      </c>
      <c r="AE562" s="332">
        <v>99</v>
      </c>
      <c r="AF562" s="332">
        <v>75</v>
      </c>
      <c r="AG562" s="332">
        <v>66</v>
      </c>
      <c r="AH562" s="332">
        <v>49</v>
      </c>
      <c r="AI562" s="332"/>
      <c r="AJ562" s="332"/>
      <c r="AK562" s="332"/>
      <c r="AL562" s="332"/>
      <c r="AM562" s="332">
        <v>50</v>
      </c>
      <c r="AN562" s="332">
        <v>40</v>
      </c>
      <c r="AO562" s="332">
        <v>30</v>
      </c>
      <c r="AP562" s="332">
        <v>29</v>
      </c>
      <c r="AQ562" s="332">
        <v>49</v>
      </c>
      <c r="AR562" s="332">
        <v>35</v>
      </c>
      <c r="AS562" s="332">
        <v>36</v>
      </c>
      <c r="AT562" s="332">
        <v>20</v>
      </c>
      <c r="AU562" s="332"/>
      <c r="AV562" s="332"/>
      <c r="AW562" s="332"/>
      <c r="AX562" s="332"/>
      <c r="AY562" s="332">
        <v>0.94499999999999995</v>
      </c>
      <c r="AZ562" s="332">
        <v>0.96499999999999997</v>
      </c>
      <c r="BA562" s="332">
        <v>0.97299999999999998</v>
      </c>
      <c r="BB562" s="261">
        <v>391</v>
      </c>
      <c r="BC562" s="261">
        <v>390</v>
      </c>
      <c r="BD562" s="261">
        <v>393</v>
      </c>
      <c r="BE562" s="261">
        <v>226</v>
      </c>
      <c r="BF562" s="261">
        <v>228</v>
      </c>
      <c r="BG562" s="261">
        <v>225</v>
      </c>
      <c r="BH562" s="261">
        <v>68</v>
      </c>
      <c r="BI562" s="261">
        <v>55</v>
      </c>
      <c r="BJ562" s="261">
        <v>55</v>
      </c>
      <c r="BK562" s="261">
        <v>25</v>
      </c>
      <c r="BL562" s="261"/>
      <c r="BM562" s="261"/>
      <c r="BN562" s="261"/>
      <c r="BO562" s="261"/>
      <c r="BP562" s="261">
        <v>33</v>
      </c>
      <c r="BQ562" s="261">
        <v>31</v>
      </c>
      <c r="BR562" s="261">
        <v>23</v>
      </c>
      <c r="BS562" s="261">
        <v>16</v>
      </c>
      <c r="BT562" s="261">
        <v>35</v>
      </c>
      <c r="BU562" s="261">
        <v>24</v>
      </c>
      <c r="BV562" s="261">
        <v>32</v>
      </c>
      <c r="BW562" s="261">
        <v>9</v>
      </c>
      <c r="BX562" s="261"/>
      <c r="BY562" s="261"/>
      <c r="BZ562" s="261"/>
      <c r="CA562" s="261"/>
      <c r="CB562" s="261">
        <v>0.89800000000000002</v>
      </c>
      <c r="CC562" s="261">
        <v>0.89500000000000002</v>
      </c>
      <c r="CD562" s="261">
        <v>923</v>
      </c>
      <c r="CE562" s="333"/>
      <c r="CF562" s="333"/>
      <c r="CG562" s="333"/>
      <c r="CH562" s="333"/>
      <c r="CI562" s="333"/>
      <c r="CJ562" s="333"/>
      <c r="CK562" s="333">
        <v>224</v>
      </c>
      <c r="CL562" s="333">
        <v>45017648085</v>
      </c>
      <c r="CM562" s="333">
        <v>226</v>
      </c>
      <c r="CN562" s="333">
        <v>34011924056</v>
      </c>
      <c r="CO562" s="333">
        <v>223</v>
      </c>
      <c r="CP562" s="333">
        <v>2211014167</v>
      </c>
      <c r="CQ562" s="333">
        <v>224</v>
      </c>
      <c r="CR562" s="333">
        <v>56401493962</v>
      </c>
      <c r="CS562" s="333">
        <v>226</v>
      </c>
      <c r="CT562" s="333">
        <v>34012119250</v>
      </c>
      <c r="CU562" s="333">
        <v>223</v>
      </c>
      <c r="CV562" s="333">
        <v>34011425757</v>
      </c>
      <c r="CW562" s="333"/>
      <c r="CX562" s="333"/>
      <c r="CY562" s="333"/>
      <c r="CZ562" s="333"/>
      <c r="DA562" s="333"/>
      <c r="DB562" s="374"/>
      <c r="DC562" s="154"/>
      <c r="DD562" s="179">
        <f t="shared" si="375"/>
        <v>144.14829977080419</v>
      </c>
      <c r="DE562" s="179">
        <f t="shared" si="376"/>
        <v>68.679270000000002</v>
      </c>
      <c r="DF562" s="179">
        <f t="shared" si="377"/>
        <v>52.029750000000007</v>
      </c>
      <c r="DG562" s="179">
        <f t="shared" si="378"/>
        <v>45.786180000000002</v>
      </c>
      <c r="DH562" s="180">
        <f t="shared" si="379"/>
        <v>99</v>
      </c>
      <c r="DI562" s="181">
        <f t="shared" si="398"/>
        <v>223</v>
      </c>
      <c r="DJ562" s="182">
        <f t="shared" si="393"/>
        <v>0</v>
      </c>
      <c r="DK562" s="182">
        <f t="shared" si="394"/>
        <v>0</v>
      </c>
      <c r="DL562" s="182">
        <f t="shared" si="399"/>
        <v>1</v>
      </c>
      <c r="DM562" s="182">
        <f t="shared" si="400"/>
        <v>0</v>
      </c>
      <c r="DN562" s="182">
        <f t="shared" si="401"/>
        <v>0</v>
      </c>
      <c r="DO562" s="182">
        <f t="shared" si="380"/>
        <v>0</v>
      </c>
      <c r="DP562" s="182">
        <f t="shared" si="381"/>
        <v>1</v>
      </c>
      <c r="DQ562" s="25">
        <f t="shared" si="382"/>
        <v>0</v>
      </c>
      <c r="DR562" s="169"/>
      <c r="DS562" s="166" t="str">
        <f t="shared" si="402"/>
        <v>A</v>
      </c>
      <c r="DT562" s="166" t="str">
        <f t="shared" si="403"/>
        <v>A</v>
      </c>
      <c r="DU562" s="167">
        <f t="shared" si="404"/>
        <v>1</v>
      </c>
      <c r="DV562" s="153" t="str">
        <f>VLOOKUP(M562,'Data Master kondisi'!$O$3:$P$11,2,FALSE)</f>
        <v>Z</v>
      </c>
      <c r="DW562" s="153">
        <f>LOOKUP(DV562,{"X","X","X","Y","Y","Y","Z","Z","Z"},{6,6,6,4,4,4,2,2,2})</f>
        <v>2</v>
      </c>
      <c r="DX562" s="153">
        <f t="shared" si="383"/>
        <v>1</v>
      </c>
      <c r="DY562" s="153">
        <f t="shared" si="405"/>
        <v>4</v>
      </c>
      <c r="DZ562" s="153" t="str">
        <f>VLOOKUP(G562,'Data Master class'!$A$5:$D$12,3,FALSE)</f>
        <v>B</v>
      </c>
      <c r="EA562" s="160" t="str">
        <f t="shared" si="406"/>
        <v>BAIK</v>
      </c>
      <c r="EB562" s="156"/>
      <c r="EC562" s="153">
        <f>VLOOKUP(G562,'Data Master class'!$A$5:$D$12,2,FALSE)</f>
        <v>3</v>
      </c>
      <c r="ED562" s="153" t="str">
        <f>VLOOKUP(H562,'Data Master class'!$E$5:$G$6,3,FALSE)</f>
        <v>X</v>
      </c>
      <c r="EE562" s="153">
        <f>VLOOKUP(H562,'Data Master class'!$E$5:$G$6,2,FALSE)</f>
        <v>2</v>
      </c>
      <c r="EF562" s="153">
        <f t="shared" si="407"/>
        <v>5</v>
      </c>
      <c r="EG562" s="153" t="str">
        <f t="shared" si="408"/>
        <v>CLASS 3</v>
      </c>
      <c r="EH562" s="153">
        <f t="shared" si="409"/>
        <v>9</v>
      </c>
      <c r="EI562" s="171"/>
      <c r="EJ562" s="441">
        <f t="shared" si="384"/>
        <v>0.23749999999999999</v>
      </c>
      <c r="EK562" s="441">
        <f t="shared" si="385"/>
        <v>6.25E-2</v>
      </c>
      <c r="EL562" s="441">
        <f t="shared" si="386"/>
        <v>0.17499999999999999</v>
      </c>
      <c r="EM562" s="442">
        <f t="shared" si="410"/>
        <v>0.15833333333333333</v>
      </c>
      <c r="EN562" s="443" t="str">
        <f t="shared" si="411"/>
        <v>CUKUP</v>
      </c>
      <c r="EO562" s="195"/>
      <c r="EP562" s="196">
        <f>'2. SUHU &amp; FISIK TRAFO'!CY562</f>
        <v>0</v>
      </c>
      <c r="EQ562" s="168" t="e">
        <f t="shared" si="416"/>
        <v>#DIV/0!</v>
      </c>
      <c r="ER562" s="189" t="e">
        <f t="shared" si="412"/>
        <v>#DIV/0!</v>
      </c>
      <c r="ES562" s="195"/>
      <c r="ET562" s="447">
        <f t="shared" si="395"/>
        <v>55.35</v>
      </c>
      <c r="EU562" s="447">
        <f t="shared" si="413"/>
        <v>44.28</v>
      </c>
      <c r="EV562" s="448">
        <f t="shared" si="387"/>
        <v>55.35</v>
      </c>
      <c r="EW562" s="449" t="str">
        <f t="shared" si="414"/>
        <v>BAIK</v>
      </c>
      <c r="EX562" s="721"/>
      <c r="EY562" s="447">
        <f t="shared" si="396"/>
        <v>40.283000000000001</v>
      </c>
      <c r="EZ562" s="447">
        <f t="shared" si="388"/>
        <v>32.226400000000005</v>
      </c>
      <c r="FA562" s="448">
        <f t="shared" si="397"/>
        <v>40.283000000000001</v>
      </c>
      <c r="FB562" s="449" t="str">
        <f t="shared" si="389"/>
        <v>BAIK</v>
      </c>
      <c r="FC562" s="195"/>
      <c r="FD562" s="453">
        <f t="shared" si="390"/>
        <v>49</v>
      </c>
      <c r="FE562" s="454">
        <f t="shared" si="391"/>
        <v>144.50867052023122</v>
      </c>
      <c r="FF562" s="725">
        <f t="shared" si="392"/>
        <v>33.908000000000001</v>
      </c>
      <c r="FG562" s="202" t="str">
        <f t="shared" si="415"/>
        <v>BURUK</v>
      </c>
    </row>
    <row r="563" spans="1:163">
      <c r="A563" s="347">
        <v>551</v>
      </c>
      <c r="B563" s="764" t="s">
        <v>2239</v>
      </c>
      <c r="C563" s="331" t="s">
        <v>2746</v>
      </c>
      <c r="D563" s="259" t="s">
        <v>2742</v>
      </c>
      <c r="E563" s="319" t="s">
        <v>2705</v>
      </c>
      <c r="F563" s="319" t="s">
        <v>2705</v>
      </c>
      <c r="G563" s="208" t="s">
        <v>206</v>
      </c>
      <c r="H563" s="214" t="s">
        <v>208</v>
      </c>
      <c r="I563" s="526">
        <v>108.155316</v>
      </c>
      <c r="J563" s="835">
        <v>-2.8610280000000001</v>
      </c>
      <c r="K563" s="259" t="s">
        <v>315</v>
      </c>
      <c r="L563" s="259" t="s">
        <v>614</v>
      </c>
      <c r="M563" s="259">
        <v>100</v>
      </c>
      <c r="N563" s="259">
        <v>40167</v>
      </c>
      <c r="O563" s="259">
        <v>1989</v>
      </c>
      <c r="P563" s="259" t="s">
        <v>316</v>
      </c>
      <c r="Q563" s="461">
        <v>0.80069444444444438</v>
      </c>
      <c r="R563" s="433">
        <v>44830</v>
      </c>
      <c r="S563" s="331" t="s">
        <v>318</v>
      </c>
      <c r="T563" s="331" t="s">
        <v>607</v>
      </c>
      <c r="U563" s="259">
        <v>2</v>
      </c>
      <c r="V563" s="259">
        <v>2</v>
      </c>
      <c r="W563" s="259">
        <v>3</v>
      </c>
      <c r="X563" s="259">
        <v>20000</v>
      </c>
      <c r="Y563" s="332">
        <v>404</v>
      </c>
      <c r="Z563" s="332">
        <v>395</v>
      </c>
      <c r="AA563" s="332">
        <v>405</v>
      </c>
      <c r="AB563" s="332">
        <v>222</v>
      </c>
      <c r="AC563" s="332">
        <v>236</v>
      </c>
      <c r="AD563" s="332">
        <v>234</v>
      </c>
      <c r="AE563" s="332">
        <v>39</v>
      </c>
      <c r="AF563" s="332">
        <v>19</v>
      </c>
      <c r="AG563" s="332">
        <v>27</v>
      </c>
      <c r="AH563" s="332">
        <v>27</v>
      </c>
      <c r="AI563" s="332">
        <v>17</v>
      </c>
      <c r="AJ563" s="332">
        <v>3</v>
      </c>
      <c r="AK563" s="332">
        <v>4</v>
      </c>
      <c r="AL563" s="332">
        <v>15</v>
      </c>
      <c r="AM563" s="332">
        <v>27</v>
      </c>
      <c r="AN563" s="332">
        <v>16</v>
      </c>
      <c r="AO563" s="332">
        <v>23</v>
      </c>
      <c r="AP563" s="332">
        <v>12</v>
      </c>
      <c r="AQ563" s="332"/>
      <c r="AR563" s="332"/>
      <c r="AS563" s="332"/>
      <c r="AT563" s="332"/>
      <c r="AU563" s="332"/>
      <c r="AV563" s="332"/>
      <c r="AW563" s="332"/>
      <c r="AX563" s="332"/>
      <c r="AY563" s="332">
        <v>0.92600000000000005</v>
      </c>
      <c r="AZ563" s="332">
        <v>0.91500000000000004</v>
      </c>
      <c r="BA563" s="332">
        <v>0.91300000000000003</v>
      </c>
      <c r="BB563" s="261">
        <v>393</v>
      </c>
      <c r="BC563" s="261">
        <v>397</v>
      </c>
      <c r="BD563" s="261">
        <v>398</v>
      </c>
      <c r="BE563" s="261">
        <v>233</v>
      </c>
      <c r="BF563" s="261">
        <v>232</v>
      </c>
      <c r="BG563" s="261">
        <v>228</v>
      </c>
      <c r="BH563" s="261">
        <v>31</v>
      </c>
      <c r="BI563" s="261">
        <v>12</v>
      </c>
      <c r="BJ563" s="261">
        <v>26</v>
      </c>
      <c r="BK563" s="261">
        <v>23</v>
      </c>
      <c r="BL563" s="261">
        <v>13</v>
      </c>
      <c r="BM563" s="261">
        <v>2</v>
      </c>
      <c r="BN563" s="261">
        <v>3</v>
      </c>
      <c r="BO563" s="261">
        <v>10</v>
      </c>
      <c r="BP563" s="261">
        <v>18</v>
      </c>
      <c r="BQ563" s="261">
        <v>10</v>
      </c>
      <c r="BR563" s="261">
        <v>23</v>
      </c>
      <c r="BS563" s="261">
        <v>13</v>
      </c>
      <c r="BT563" s="261"/>
      <c r="BU563" s="261"/>
      <c r="BV563" s="261"/>
      <c r="BW563" s="261"/>
      <c r="BX563" s="261"/>
      <c r="BY563" s="261"/>
      <c r="BZ563" s="261"/>
      <c r="CA563" s="261"/>
      <c r="CB563" s="261">
        <v>0.84199999999999997</v>
      </c>
      <c r="CC563" s="261">
        <v>0.84599999999999997</v>
      </c>
      <c r="CD563" s="261">
        <v>0.88800000000000001</v>
      </c>
      <c r="CE563" s="333">
        <v>231</v>
      </c>
      <c r="CF563" s="333">
        <v>8605349514</v>
      </c>
      <c r="CG563" s="333">
        <v>231</v>
      </c>
      <c r="CH563" s="333">
        <v>23134012119368</v>
      </c>
      <c r="CI563" s="333">
        <v>230</v>
      </c>
      <c r="CJ563" s="333">
        <v>34012119268</v>
      </c>
      <c r="CK563" s="333">
        <v>231</v>
      </c>
      <c r="CL563" s="333">
        <v>2212170732</v>
      </c>
      <c r="CM563" s="333">
        <v>231</v>
      </c>
      <c r="CN563" s="333">
        <v>8601993857</v>
      </c>
      <c r="CO563" s="333">
        <v>230</v>
      </c>
      <c r="CP563" s="333">
        <v>34011096882</v>
      </c>
      <c r="CQ563" s="333"/>
      <c r="CR563" s="333"/>
      <c r="CS563" s="333"/>
      <c r="CT563" s="333"/>
      <c r="CU563" s="333"/>
      <c r="CV563" s="333"/>
      <c r="CW563" s="333"/>
      <c r="CX563" s="333"/>
      <c r="CY563" s="333"/>
      <c r="CZ563" s="333"/>
      <c r="DA563" s="333"/>
      <c r="DB563" s="374"/>
      <c r="DC563" s="154"/>
      <c r="DD563" s="179">
        <f t="shared" si="375"/>
        <v>144.02857526933346</v>
      </c>
      <c r="DE563" s="179">
        <f t="shared" si="376"/>
        <v>27.077959999999994</v>
      </c>
      <c r="DF563" s="179">
        <f t="shared" si="377"/>
        <v>13.191826666666664</v>
      </c>
      <c r="DG563" s="179">
        <f t="shared" si="378"/>
        <v>18.746279999999995</v>
      </c>
      <c r="DH563" s="180">
        <f t="shared" si="379"/>
        <v>39</v>
      </c>
      <c r="DI563" s="181">
        <f t="shared" si="398"/>
        <v>230</v>
      </c>
      <c r="DJ563" s="182">
        <f t="shared" si="393"/>
        <v>1</v>
      </c>
      <c r="DK563" s="182">
        <f t="shared" si="394"/>
        <v>0</v>
      </c>
      <c r="DL563" s="182">
        <f t="shared" si="399"/>
        <v>0</v>
      </c>
      <c r="DM563" s="182">
        <f t="shared" si="400"/>
        <v>0</v>
      </c>
      <c r="DN563" s="182">
        <f t="shared" si="401"/>
        <v>0</v>
      </c>
      <c r="DO563" s="182">
        <f t="shared" si="380"/>
        <v>1</v>
      </c>
      <c r="DP563" s="182">
        <f t="shared" si="381"/>
        <v>0</v>
      </c>
      <c r="DQ563" s="25">
        <f t="shared" si="382"/>
        <v>0</v>
      </c>
      <c r="DR563" s="169"/>
      <c r="DS563" s="166" t="str">
        <f t="shared" si="402"/>
        <v>A</v>
      </c>
      <c r="DT563" s="166" t="str">
        <f t="shared" si="403"/>
        <v>B</v>
      </c>
      <c r="DU563" s="167">
        <f t="shared" si="404"/>
        <v>2</v>
      </c>
      <c r="DV563" s="153" t="str">
        <f>VLOOKUP(M563,'Data Master kondisi'!$O$3:$P$11,2,FALSE)</f>
        <v>Z</v>
      </c>
      <c r="DW563" s="153">
        <f>LOOKUP(DV563,{"X","X","X","Y","Y","Y","Z","Z","Z"},{6,6,6,4,4,4,2,2,2})</f>
        <v>2</v>
      </c>
      <c r="DX563" s="153">
        <f t="shared" si="383"/>
        <v>4</v>
      </c>
      <c r="DY563" s="153">
        <f t="shared" si="405"/>
        <v>8</v>
      </c>
      <c r="DZ563" s="153" t="str">
        <f>VLOOKUP(G563,'Data Master class'!$A$5:$D$12,3,FALSE)</f>
        <v>B</v>
      </c>
      <c r="EA563" s="160" t="str">
        <f t="shared" si="406"/>
        <v>CUKUP</v>
      </c>
      <c r="EB563" s="156"/>
      <c r="EC563" s="153">
        <f>VLOOKUP(G563,'Data Master class'!$A$5:$D$12,2,FALSE)</f>
        <v>3</v>
      </c>
      <c r="ED563" s="153" t="str">
        <f>VLOOKUP(H563,'Data Master class'!$E$5:$G$6,3,FALSE)</f>
        <v>X</v>
      </c>
      <c r="EE563" s="153">
        <f>VLOOKUP(H563,'Data Master class'!$E$5:$G$6,2,FALSE)</f>
        <v>2</v>
      </c>
      <c r="EF563" s="153">
        <f t="shared" si="407"/>
        <v>5</v>
      </c>
      <c r="EG563" s="153" t="str">
        <f t="shared" si="408"/>
        <v>CLASS 3</v>
      </c>
      <c r="EH563" s="153">
        <f t="shared" si="409"/>
        <v>13</v>
      </c>
      <c r="EI563" s="171"/>
      <c r="EJ563" s="441">
        <f t="shared" si="384"/>
        <v>0.37647058823529417</v>
      </c>
      <c r="EK563" s="441">
        <f t="shared" si="385"/>
        <v>0.32941176470588235</v>
      </c>
      <c r="EL563" s="441">
        <f t="shared" si="386"/>
        <v>4.7058823529411722E-2</v>
      </c>
      <c r="EM563" s="442">
        <f t="shared" si="410"/>
        <v>0.25098039215686274</v>
      </c>
      <c r="EN563" s="443" t="str">
        <f t="shared" si="411"/>
        <v>KURANG</v>
      </c>
      <c r="EO563" s="195"/>
      <c r="EP563" s="196">
        <f>'2. SUHU &amp; FISIK TRAFO'!CY563</f>
        <v>0</v>
      </c>
      <c r="EQ563" s="168" t="e">
        <f t="shared" si="416"/>
        <v>#DIV/0!</v>
      </c>
      <c r="ER563" s="189" t="e">
        <f t="shared" si="412"/>
        <v>#DIV/0!</v>
      </c>
      <c r="ES563" s="195"/>
      <c r="ET563" s="447">
        <f t="shared" si="395"/>
        <v>19.46</v>
      </c>
      <c r="EU563" s="447">
        <f t="shared" si="413"/>
        <v>15.568000000000001</v>
      </c>
      <c r="EV563" s="448">
        <f t="shared" si="387"/>
        <v>19.46</v>
      </c>
      <c r="EW563" s="449" t="str">
        <f t="shared" si="414"/>
        <v>BAIK</v>
      </c>
      <c r="EX563" s="721"/>
      <c r="EY563" s="447">
        <f t="shared" si="396"/>
        <v>15.935</v>
      </c>
      <c r="EZ563" s="447">
        <f t="shared" si="388"/>
        <v>12.748000000000001</v>
      </c>
      <c r="FA563" s="448">
        <f t="shared" si="397"/>
        <v>15.934999999999999</v>
      </c>
      <c r="FB563" s="449" t="str">
        <f t="shared" si="389"/>
        <v>BAIK</v>
      </c>
      <c r="FC563" s="195"/>
      <c r="FD563" s="453">
        <f t="shared" si="390"/>
        <v>27</v>
      </c>
      <c r="FE563" s="454">
        <f t="shared" si="391"/>
        <v>144.50867052023122</v>
      </c>
      <c r="FF563" s="725">
        <f t="shared" si="392"/>
        <v>18.683999999999997</v>
      </c>
      <c r="FG563" s="202" t="str">
        <f t="shared" si="415"/>
        <v>KURANG</v>
      </c>
    </row>
    <row r="564" spans="1:163">
      <c r="A564" s="347">
        <v>552</v>
      </c>
      <c r="B564" s="764" t="s">
        <v>2239</v>
      </c>
      <c r="C564" s="331" t="s">
        <v>2747</v>
      </c>
      <c r="D564" s="259" t="s">
        <v>2748</v>
      </c>
      <c r="E564" s="319" t="s">
        <v>2705</v>
      </c>
      <c r="F564" s="319" t="s">
        <v>2705</v>
      </c>
      <c r="G564" s="208" t="s">
        <v>206</v>
      </c>
      <c r="H564" s="214" t="s">
        <v>208</v>
      </c>
      <c r="I564" s="526">
        <v>108.158562</v>
      </c>
      <c r="J564" s="835">
        <v>-2.8612359999999999</v>
      </c>
      <c r="K564" s="259" t="s">
        <v>315</v>
      </c>
      <c r="L564" s="259" t="s">
        <v>571</v>
      </c>
      <c r="M564" s="259">
        <v>100</v>
      </c>
      <c r="N564" s="259">
        <v>12034629</v>
      </c>
      <c r="O564" s="259">
        <v>2012</v>
      </c>
      <c r="P564" s="259" t="s">
        <v>316</v>
      </c>
      <c r="Q564" s="461">
        <v>0.79652777777777783</v>
      </c>
      <c r="R564" s="433">
        <v>44831</v>
      </c>
      <c r="S564" s="331" t="s">
        <v>318</v>
      </c>
      <c r="T564" s="331" t="s">
        <v>607</v>
      </c>
      <c r="U564" s="259">
        <v>2</v>
      </c>
      <c r="V564" s="259">
        <v>2</v>
      </c>
      <c r="W564" s="259">
        <v>3</v>
      </c>
      <c r="X564" s="259">
        <v>20000</v>
      </c>
      <c r="Y564" s="332">
        <v>404</v>
      </c>
      <c r="Z564" s="332">
        <v>400</v>
      </c>
      <c r="AA564" s="332">
        <v>402</v>
      </c>
      <c r="AB564" s="332">
        <v>233</v>
      </c>
      <c r="AC564" s="332">
        <v>225</v>
      </c>
      <c r="AD564" s="332">
        <v>232</v>
      </c>
      <c r="AE564" s="332">
        <v>7</v>
      </c>
      <c r="AF564" s="332">
        <v>12</v>
      </c>
      <c r="AG564" s="332">
        <v>9</v>
      </c>
      <c r="AH564" s="332">
        <v>8</v>
      </c>
      <c r="AI564" s="332">
        <v>5</v>
      </c>
      <c r="AJ564" s="332">
        <v>4</v>
      </c>
      <c r="AK564" s="332">
        <v>0</v>
      </c>
      <c r="AL564" s="332">
        <v>1</v>
      </c>
      <c r="AM564" s="332"/>
      <c r="AN564" s="332"/>
      <c r="AO564" s="332"/>
      <c r="AP564" s="332"/>
      <c r="AQ564" s="332">
        <v>2</v>
      </c>
      <c r="AR564" s="332">
        <v>8</v>
      </c>
      <c r="AS564" s="332">
        <v>9</v>
      </c>
      <c r="AT564" s="332">
        <v>7</v>
      </c>
      <c r="AU564" s="332"/>
      <c r="AV564" s="332"/>
      <c r="AW564" s="332"/>
      <c r="AX564" s="332"/>
      <c r="AY564" s="332">
        <v>0.94599999999999995</v>
      </c>
      <c r="AZ564" s="332">
        <v>0.95299999999999996</v>
      </c>
      <c r="BA564" s="332">
        <v>0.94299999999999995</v>
      </c>
      <c r="BB564" s="261">
        <v>398</v>
      </c>
      <c r="BC564" s="261">
        <v>401</v>
      </c>
      <c r="BD564" s="261">
        <v>397</v>
      </c>
      <c r="BE564" s="261">
        <v>229</v>
      </c>
      <c r="BF564" s="261">
        <v>231</v>
      </c>
      <c r="BG564" s="261">
        <v>228</v>
      </c>
      <c r="BH564" s="261">
        <v>5</v>
      </c>
      <c r="BI564" s="261">
        <v>7</v>
      </c>
      <c r="BJ564" s="261">
        <v>6</v>
      </c>
      <c r="BK564" s="261">
        <v>7</v>
      </c>
      <c r="BL564" s="261">
        <v>3</v>
      </c>
      <c r="BM564" s="261">
        <v>1</v>
      </c>
      <c r="BN564" s="261">
        <v>0</v>
      </c>
      <c r="BO564" s="261">
        <v>1</v>
      </c>
      <c r="BP564" s="261"/>
      <c r="BQ564" s="261"/>
      <c r="BR564" s="261"/>
      <c r="BS564" s="261"/>
      <c r="BT564" s="261">
        <v>2</v>
      </c>
      <c r="BU564" s="261">
        <v>6</v>
      </c>
      <c r="BV564" s="261">
        <v>6</v>
      </c>
      <c r="BW564" s="261">
        <v>6</v>
      </c>
      <c r="BX564" s="261"/>
      <c r="BY564" s="261"/>
      <c r="BZ564" s="261"/>
      <c r="CA564" s="261"/>
      <c r="CB564" s="261">
        <v>0.98299999999999998</v>
      </c>
      <c r="CC564" s="261">
        <v>0.80100000000000005</v>
      </c>
      <c r="CD564" s="261">
        <v>0.94199999999999995</v>
      </c>
      <c r="CE564" s="333">
        <v>227</v>
      </c>
      <c r="CF564" s="333">
        <v>221255780223</v>
      </c>
      <c r="CG564" s="333">
        <v>229</v>
      </c>
      <c r="CH564" s="333">
        <v>22125578231</v>
      </c>
      <c r="CI564" s="333">
        <v>226</v>
      </c>
      <c r="CJ564" s="333">
        <v>86057065</v>
      </c>
      <c r="CK564" s="333"/>
      <c r="CL564" s="333"/>
      <c r="CM564" s="333"/>
      <c r="CN564" s="333"/>
      <c r="CO564" s="333"/>
      <c r="CP564" s="333"/>
      <c r="CQ564" s="333">
        <v>227</v>
      </c>
      <c r="CR564" s="333">
        <v>34012107065</v>
      </c>
      <c r="CS564" s="333">
        <v>229</v>
      </c>
      <c r="CT564" s="333">
        <v>34011910584</v>
      </c>
      <c r="CU564" s="333">
        <v>226</v>
      </c>
      <c r="CV564" s="333">
        <v>34000108083</v>
      </c>
      <c r="CW564" s="333"/>
      <c r="CX564" s="333"/>
      <c r="CY564" s="333"/>
      <c r="CZ564" s="333"/>
      <c r="DA564" s="333"/>
      <c r="DB564" s="374"/>
      <c r="DC564" s="154"/>
      <c r="DD564" s="179">
        <f t="shared" si="375"/>
        <v>143.78972191067783</v>
      </c>
      <c r="DE564" s="179">
        <f t="shared" si="376"/>
        <v>4.86822</v>
      </c>
      <c r="DF564" s="179">
        <f t="shared" si="377"/>
        <v>8.3455199999999987</v>
      </c>
      <c r="DG564" s="179">
        <f t="shared" si="378"/>
        <v>6.2591400000000004</v>
      </c>
      <c r="DH564" s="180">
        <f t="shared" si="379"/>
        <v>12</v>
      </c>
      <c r="DI564" s="181">
        <f t="shared" si="398"/>
        <v>226</v>
      </c>
      <c r="DJ564" s="182">
        <f t="shared" si="393"/>
        <v>1</v>
      </c>
      <c r="DK564" s="182">
        <f t="shared" si="394"/>
        <v>0</v>
      </c>
      <c r="DL564" s="182">
        <f t="shared" si="399"/>
        <v>0</v>
      </c>
      <c r="DM564" s="182">
        <f t="shared" si="400"/>
        <v>0</v>
      </c>
      <c r="DN564" s="182">
        <f t="shared" si="401"/>
        <v>0</v>
      </c>
      <c r="DO564" s="182">
        <f t="shared" si="380"/>
        <v>1</v>
      </c>
      <c r="DP564" s="182">
        <f t="shared" si="381"/>
        <v>0</v>
      </c>
      <c r="DQ564" s="25">
        <f t="shared" si="382"/>
        <v>0</v>
      </c>
      <c r="DR564" s="169"/>
      <c r="DS564" s="166" t="str">
        <f t="shared" si="402"/>
        <v>A</v>
      </c>
      <c r="DT564" s="166" t="str">
        <f t="shared" si="403"/>
        <v>B</v>
      </c>
      <c r="DU564" s="167">
        <f t="shared" si="404"/>
        <v>2</v>
      </c>
      <c r="DV564" s="153" t="str">
        <f>VLOOKUP(M564,'Data Master kondisi'!$O$3:$P$11,2,FALSE)</f>
        <v>Z</v>
      </c>
      <c r="DW564" s="153">
        <f>LOOKUP(DV564,{"X","X","X","Y","Y","Y","Z","Z","Z"},{6,6,6,4,4,4,2,2,2})</f>
        <v>2</v>
      </c>
      <c r="DX564" s="153">
        <f t="shared" si="383"/>
        <v>1</v>
      </c>
      <c r="DY564" s="153">
        <f t="shared" si="405"/>
        <v>5</v>
      </c>
      <c r="DZ564" s="153" t="str">
        <f>VLOOKUP(G564,'Data Master class'!$A$5:$D$12,3,FALSE)</f>
        <v>B</v>
      </c>
      <c r="EA564" s="160" t="str">
        <f t="shared" si="406"/>
        <v>BAIK</v>
      </c>
      <c r="EB564" s="156"/>
      <c r="EC564" s="153">
        <f>VLOOKUP(G564,'Data Master class'!$A$5:$D$12,2,FALSE)</f>
        <v>3</v>
      </c>
      <c r="ED564" s="153" t="str">
        <f>VLOOKUP(H564,'Data Master class'!$E$5:$G$6,3,FALSE)</f>
        <v>X</v>
      </c>
      <c r="EE564" s="153">
        <f>VLOOKUP(H564,'Data Master class'!$E$5:$G$6,2,FALSE)</f>
        <v>2</v>
      </c>
      <c r="EF564" s="153">
        <f t="shared" si="407"/>
        <v>5</v>
      </c>
      <c r="EG564" s="153" t="str">
        <f t="shared" si="408"/>
        <v>CLASS 3</v>
      </c>
      <c r="EH564" s="153">
        <f t="shared" si="409"/>
        <v>10</v>
      </c>
      <c r="EI564" s="171"/>
      <c r="EJ564" s="441">
        <f t="shared" si="384"/>
        <v>0.25000000000000006</v>
      </c>
      <c r="EK564" s="441">
        <f t="shared" si="385"/>
        <v>0.28571428571428564</v>
      </c>
      <c r="EL564" s="441">
        <f t="shared" si="386"/>
        <v>3.5714285714285775E-2</v>
      </c>
      <c r="EM564" s="442">
        <f t="shared" si="410"/>
        <v>0.19047619047619049</v>
      </c>
      <c r="EN564" s="443" t="str">
        <f t="shared" si="411"/>
        <v>CUKUP</v>
      </c>
      <c r="EO564" s="195"/>
      <c r="EP564" s="196">
        <f>'2. SUHU &amp; FISIK TRAFO'!CY564</f>
        <v>0</v>
      </c>
      <c r="EQ564" s="168" t="e">
        <f t="shared" si="416"/>
        <v>#DIV/0!</v>
      </c>
      <c r="ER564" s="189" t="e">
        <f t="shared" si="412"/>
        <v>#DIV/0!</v>
      </c>
      <c r="ES564" s="195"/>
      <c r="ET564" s="447">
        <f t="shared" si="395"/>
        <v>6.4190000000000005</v>
      </c>
      <c r="EU564" s="447">
        <f t="shared" si="413"/>
        <v>5.1352000000000011</v>
      </c>
      <c r="EV564" s="448">
        <f t="shared" si="387"/>
        <v>6.4190000000000014</v>
      </c>
      <c r="EW564" s="449" t="str">
        <f t="shared" si="414"/>
        <v>BAIK</v>
      </c>
      <c r="EX564" s="721"/>
      <c r="EY564" s="447">
        <f t="shared" si="396"/>
        <v>4.13</v>
      </c>
      <c r="EZ564" s="447">
        <f t="shared" si="388"/>
        <v>3.3040000000000003</v>
      </c>
      <c r="FA564" s="448">
        <f t="shared" si="397"/>
        <v>4.13</v>
      </c>
      <c r="FB564" s="449" t="str">
        <f t="shared" si="389"/>
        <v>BAIK</v>
      </c>
      <c r="FC564" s="195"/>
      <c r="FD564" s="453">
        <f t="shared" si="390"/>
        <v>8</v>
      </c>
      <c r="FE564" s="454">
        <f t="shared" si="391"/>
        <v>144.50867052023122</v>
      </c>
      <c r="FF564" s="725">
        <f t="shared" si="392"/>
        <v>5.5359999999999996</v>
      </c>
      <c r="FG564" s="202" t="str">
        <f t="shared" si="415"/>
        <v>BAIK</v>
      </c>
    </row>
    <row r="565" spans="1:163">
      <c r="A565" s="347">
        <v>553</v>
      </c>
      <c r="B565" s="764" t="s">
        <v>2239</v>
      </c>
      <c r="C565" s="331" t="s">
        <v>2749</v>
      </c>
      <c r="D565" s="259" t="s">
        <v>2750</v>
      </c>
      <c r="E565" s="319" t="s">
        <v>2705</v>
      </c>
      <c r="F565" s="319" t="s">
        <v>2705</v>
      </c>
      <c r="G565" s="208" t="s">
        <v>206</v>
      </c>
      <c r="H565" s="214" t="s">
        <v>209</v>
      </c>
      <c r="I565" s="526">
        <v>108.164832</v>
      </c>
      <c r="J565" s="835">
        <v>-2.861532</v>
      </c>
      <c r="K565" s="259" t="s">
        <v>341</v>
      </c>
      <c r="L565" s="259" t="s">
        <v>614</v>
      </c>
      <c r="M565" s="259">
        <v>100</v>
      </c>
      <c r="N565" s="259">
        <v>39365</v>
      </c>
      <c r="O565" s="259">
        <v>1988</v>
      </c>
      <c r="P565" s="259" t="s">
        <v>316</v>
      </c>
      <c r="Q565" s="461">
        <v>0.77361111111111114</v>
      </c>
      <c r="R565" s="433">
        <v>44831</v>
      </c>
      <c r="S565" s="331" t="s">
        <v>318</v>
      </c>
      <c r="T565" s="331" t="s">
        <v>2751</v>
      </c>
      <c r="U565" s="259">
        <v>1</v>
      </c>
      <c r="V565" s="259">
        <v>1</v>
      </c>
      <c r="W565" s="259">
        <v>3</v>
      </c>
      <c r="X565" s="259">
        <v>20000</v>
      </c>
      <c r="Y565" s="332">
        <v>401</v>
      </c>
      <c r="Z565" s="332">
        <v>403</v>
      </c>
      <c r="AA565" s="332">
        <v>404</v>
      </c>
      <c r="AB565" s="332">
        <v>234</v>
      </c>
      <c r="AC565" s="332">
        <v>234</v>
      </c>
      <c r="AD565" s="332">
        <v>231</v>
      </c>
      <c r="AE565" s="332">
        <v>40</v>
      </c>
      <c r="AF565" s="332">
        <v>28</v>
      </c>
      <c r="AG565" s="332">
        <v>46</v>
      </c>
      <c r="AH565" s="332">
        <v>21</v>
      </c>
      <c r="AI565" s="332"/>
      <c r="AJ565" s="332"/>
      <c r="AK565" s="332"/>
      <c r="AL565" s="332"/>
      <c r="AM565" s="332"/>
      <c r="AN565" s="332"/>
      <c r="AO565" s="332"/>
      <c r="AP565" s="332"/>
      <c r="AQ565" s="332">
        <v>40</v>
      </c>
      <c r="AR565" s="332">
        <v>28</v>
      </c>
      <c r="AS565" s="332">
        <v>46</v>
      </c>
      <c r="AT565" s="332">
        <v>21</v>
      </c>
      <c r="AU565" s="332"/>
      <c r="AV565" s="332"/>
      <c r="AW565" s="332"/>
      <c r="AX565" s="332"/>
      <c r="AY565" s="332">
        <v>0.95599999999999996</v>
      </c>
      <c r="AZ565" s="332">
        <v>0.95</v>
      </c>
      <c r="BA565" s="332">
        <v>0.93799999999999994</v>
      </c>
      <c r="BB565" s="261">
        <v>396</v>
      </c>
      <c r="BC565" s="261">
        <v>400</v>
      </c>
      <c r="BD565" s="261">
        <v>399</v>
      </c>
      <c r="BE565" s="261">
        <v>227</v>
      </c>
      <c r="BF565" s="261">
        <v>229</v>
      </c>
      <c r="BG565" s="261">
        <v>228</v>
      </c>
      <c r="BH565" s="261">
        <v>31</v>
      </c>
      <c r="BI565" s="261">
        <v>28</v>
      </c>
      <c r="BJ565" s="261">
        <v>24</v>
      </c>
      <c r="BK565" s="261">
        <v>6</v>
      </c>
      <c r="BL565" s="261"/>
      <c r="BM565" s="261"/>
      <c r="BN565" s="261"/>
      <c r="BO565" s="261"/>
      <c r="BP565" s="261">
        <v>31</v>
      </c>
      <c r="BQ565" s="261">
        <v>28</v>
      </c>
      <c r="BR565" s="261">
        <v>24</v>
      </c>
      <c r="BS565" s="261">
        <v>6</v>
      </c>
      <c r="BT565" s="261"/>
      <c r="BU565" s="261"/>
      <c r="BV565" s="261"/>
      <c r="BW565" s="261"/>
      <c r="BX565" s="261"/>
      <c r="BY565" s="261"/>
      <c r="BZ565" s="261"/>
      <c r="CA565" s="261"/>
      <c r="CB565" s="261">
        <v>0.94099999999999995</v>
      </c>
      <c r="CC565" s="261">
        <v>0.98299999999999998</v>
      </c>
      <c r="CD565" s="261">
        <v>0.93700000000000006</v>
      </c>
      <c r="CE565" s="333" t="s">
        <v>2752</v>
      </c>
      <c r="CF565" s="333">
        <v>163100052108</v>
      </c>
      <c r="CG565" s="333"/>
      <c r="CH565" s="333"/>
      <c r="CI565" s="333"/>
      <c r="CJ565" s="333"/>
      <c r="CK565" s="333"/>
      <c r="CL565" s="333"/>
      <c r="CM565" s="333"/>
      <c r="CN565" s="333"/>
      <c r="CO565" s="333"/>
      <c r="CP565" s="333"/>
      <c r="CQ565" s="333"/>
      <c r="CR565" s="333"/>
      <c r="CS565" s="333"/>
      <c r="CT565" s="333"/>
      <c r="CU565" s="333"/>
      <c r="CV565" s="333"/>
      <c r="CW565" s="333"/>
      <c r="CX565" s="333"/>
      <c r="CY565" s="333"/>
      <c r="CZ565" s="333"/>
      <c r="DA565" s="333"/>
      <c r="DB565" s="374"/>
      <c r="DC565" s="154"/>
      <c r="DD565" s="179">
        <f t="shared" si="375"/>
        <v>143.55165945718332</v>
      </c>
      <c r="DE565" s="179">
        <f t="shared" si="376"/>
        <v>27.864533333333334</v>
      </c>
      <c r="DF565" s="179">
        <f t="shared" si="377"/>
        <v>19.505173333333335</v>
      </c>
      <c r="DG565" s="179">
        <f t="shared" si="378"/>
        <v>32.044213333333332</v>
      </c>
      <c r="DH565" s="180">
        <f t="shared" si="379"/>
        <v>46</v>
      </c>
      <c r="DI565" s="181">
        <f t="shared" si="398"/>
        <v>0</v>
      </c>
      <c r="DJ565" s="182">
        <f t="shared" si="393"/>
        <v>0</v>
      </c>
      <c r="DK565" s="182">
        <f t="shared" si="394"/>
        <v>1</v>
      </c>
      <c r="DL565" s="182">
        <f t="shared" si="399"/>
        <v>0</v>
      </c>
      <c r="DM565" s="182">
        <f t="shared" si="400"/>
        <v>0</v>
      </c>
      <c r="DN565" s="182">
        <f t="shared" si="401"/>
        <v>0</v>
      </c>
      <c r="DO565" s="182">
        <f t="shared" si="380"/>
        <v>1</v>
      </c>
      <c r="DP565" s="182">
        <f t="shared" si="381"/>
        <v>0</v>
      </c>
      <c r="DQ565" s="25">
        <f t="shared" si="382"/>
        <v>0</v>
      </c>
      <c r="DR565" s="169"/>
      <c r="DS565" s="166" t="str">
        <f t="shared" si="402"/>
        <v>A</v>
      </c>
      <c r="DT565" s="166" t="str">
        <f t="shared" si="403"/>
        <v>A</v>
      </c>
      <c r="DU565" s="167">
        <f t="shared" si="404"/>
        <v>1</v>
      </c>
      <c r="DV565" s="153" t="str">
        <f>VLOOKUP(M565,'Data Master kondisi'!$O$3:$P$11,2,FALSE)</f>
        <v>Z</v>
      </c>
      <c r="DW565" s="153">
        <f>LOOKUP(DV565,{"X","X","X","Y","Y","Y","Z","Z","Z"},{6,6,6,4,4,4,2,2,2})</f>
        <v>2</v>
      </c>
      <c r="DX565" s="153">
        <f t="shared" si="383"/>
        <v>4</v>
      </c>
      <c r="DY565" s="153">
        <f t="shared" si="405"/>
        <v>7</v>
      </c>
      <c r="DZ565" s="153" t="str">
        <f>VLOOKUP(G565,'Data Master class'!$A$5:$D$12,3,FALSE)</f>
        <v>B</v>
      </c>
      <c r="EA565" s="160" t="str">
        <f t="shared" si="406"/>
        <v>CUKUP</v>
      </c>
      <c r="EB565" s="156"/>
      <c r="EC565" s="153">
        <f>VLOOKUP(G565,'Data Master class'!$A$5:$D$12,2,FALSE)</f>
        <v>3</v>
      </c>
      <c r="ED565" s="153" t="str">
        <f>VLOOKUP(H565,'Data Master class'!$E$5:$G$6,3,FALSE)</f>
        <v>Y</v>
      </c>
      <c r="EE565" s="153">
        <f>VLOOKUP(H565,'Data Master class'!$E$5:$G$6,2,FALSE)</f>
        <v>1</v>
      </c>
      <c r="EF565" s="153">
        <f t="shared" si="407"/>
        <v>4</v>
      </c>
      <c r="EG565" s="153" t="str">
        <f t="shared" si="408"/>
        <v>CLASS 3</v>
      </c>
      <c r="EH565" s="153">
        <f t="shared" si="409"/>
        <v>11</v>
      </c>
      <c r="EI565" s="171"/>
      <c r="EJ565" s="441">
        <f t="shared" si="384"/>
        <v>5.2631578947368418E-2</v>
      </c>
      <c r="EK565" s="441">
        <f t="shared" si="385"/>
        <v>0.26315789473684209</v>
      </c>
      <c r="EL565" s="441">
        <f t="shared" si="386"/>
        <v>0.21052631578947367</v>
      </c>
      <c r="EM565" s="442">
        <f t="shared" si="410"/>
        <v>0.17543859649122806</v>
      </c>
      <c r="EN565" s="443" t="str">
        <f t="shared" si="411"/>
        <v>CUKUP</v>
      </c>
      <c r="EO565" s="195"/>
      <c r="EP565" s="196">
        <f>'2. SUHU &amp; FISIK TRAFO'!CY565</f>
        <v>0</v>
      </c>
      <c r="EQ565" s="168" t="e">
        <f t="shared" si="416"/>
        <v>#DIV/0!</v>
      </c>
      <c r="ER565" s="189" t="e">
        <f t="shared" si="412"/>
        <v>#DIV/0!</v>
      </c>
      <c r="ES565" s="195"/>
      <c r="ET565" s="447">
        <f t="shared" si="395"/>
        <v>26.538</v>
      </c>
      <c r="EU565" s="447">
        <f t="shared" si="413"/>
        <v>21.230400000000003</v>
      </c>
      <c r="EV565" s="448">
        <f t="shared" si="387"/>
        <v>26.538</v>
      </c>
      <c r="EW565" s="449" t="str">
        <f t="shared" si="414"/>
        <v>BAIK</v>
      </c>
      <c r="EX565" s="721"/>
      <c r="EY565" s="447">
        <f t="shared" si="396"/>
        <v>18.920999999999999</v>
      </c>
      <c r="EZ565" s="447">
        <f t="shared" si="388"/>
        <v>15.136800000000001</v>
      </c>
      <c r="FA565" s="448">
        <f t="shared" si="397"/>
        <v>18.920999999999999</v>
      </c>
      <c r="FB565" s="449" t="str">
        <f t="shared" si="389"/>
        <v>BAIK</v>
      </c>
      <c r="FC565" s="195"/>
      <c r="FD565" s="453">
        <f t="shared" si="390"/>
        <v>21</v>
      </c>
      <c r="FE565" s="454">
        <f t="shared" si="391"/>
        <v>144.50867052023122</v>
      </c>
      <c r="FF565" s="725">
        <f t="shared" si="392"/>
        <v>14.532</v>
      </c>
      <c r="FG565" s="202" t="str">
        <f t="shared" si="415"/>
        <v>CUKUP</v>
      </c>
    </row>
    <row r="566" spans="1:163">
      <c r="A566" s="347">
        <v>554</v>
      </c>
      <c r="B566" s="764" t="s">
        <v>2239</v>
      </c>
      <c r="C566" s="331" t="s">
        <v>2753</v>
      </c>
      <c r="D566" s="259" t="s">
        <v>2748</v>
      </c>
      <c r="E566" s="319" t="s">
        <v>2705</v>
      </c>
      <c r="F566" s="319" t="s">
        <v>2705</v>
      </c>
      <c r="G566" s="208" t="s">
        <v>206</v>
      </c>
      <c r="H566" s="214" t="s">
        <v>208</v>
      </c>
      <c r="I566" s="526">
        <v>108.175714</v>
      </c>
      <c r="J566" s="835">
        <v>-2.8628629999999999</v>
      </c>
      <c r="K566" s="259" t="s">
        <v>315</v>
      </c>
      <c r="L566" s="259" t="s">
        <v>310</v>
      </c>
      <c r="M566" s="259">
        <v>50</v>
      </c>
      <c r="N566" s="259">
        <v>173314318</v>
      </c>
      <c r="O566" s="259">
        <v>2017</v>
      </c>
      <c r="P566" s="259" t="s">
        <v>316</v>
      </c>
      <c r="Q566" s="461">
        <v>0.80555555555555547</v>
      </c>
      <c r="R566" s="433">
        <v>44831</v>
      </c>
      <c r="S566" s="331" t="s">
        <v>318</v>
      </c>
      <c r="T566" s="331" t="s">
        <v>607</v>
      </c>
      <c r="U566" s="259">
        <v>1</v>
      </c>
      <c r="V566" s="259">
        <v>1</v>
      </c>
      <c r="W566" s="259">
        <v>3</v>
      </c>
      <c r="X566" s="259">
        <v>20000</v>
      </c>
      <c r="Y566" s="332">
        <v>409</v>
      </c>
      <c r="Z566" s="332">
        <v>411</v>
      </c>
      <c r="AA566" s="332">
        <v>408</v>
      </c>
      <c r="AB566" s="332">
        <v>236</v>
      </c>
      <c r="AC566" s="332">
        <v>239</v>
      </c>
      <c r="AD566" s="332">
        <v>235</v>
      </c>
      <c r="AE566" s="332">
        <v>49</v>
      </c>
      <c r="AF566" s="332">
        <v>16</v>
      </c>
      <c r="AG566" s="332">
        <v>42</v>
      </c>
      <c r="AH566" s="332">
        <v>24</v>
      </c>
      <c r="AI566" s="332">
        <v>49</v>
      </c>
      <c r="AJ566" s="332">
        <v>16</v>
      </c>
      <c r="AK566" s="332">
        <v>42</v>
      </c>
      <c r="AL566" s="332">
        <v>24</v>
      </c>
      <c r="AM566" s="332"/>
      <c r="AN566" s="332"/>
      <c r="AO566" s="332"/>
      <c r="AP566" s="332"/>
      <c r="AQ566" s="332"/>
      <c r="AR566" s="332"/>
      <c r="AS566" s="332"/>
      <c r="AT566" s="332"/>
      <c r="AU566" s="332"/>
      <c r="AV566" s="332"/>
      <c r="AW566" s="332"/>
      <c r="AX566" s="332"/>
      <c r="AY566" s="332">
        <v>0.96499999999999997</v>
      </c>
      <c r="AZ566" s="332">
        <v>0.98099999999999998</v>
      </c>
      <c r="BA566" s="332">
        <v>0.97799999999999998</v>
      </c>
      <c r="BB566" s="261">
        <v>402</v>
      </c>
      <c r="BC566" s="261">
        <v>406</v>
      </c>
      <c r="BD566" s="261">
        <v>402</v>
      </c>
      <c r="BE566" s="261">
        <v>232</v>
      </c>
      <c r="BF566" s="261">
        <v>235</v>
      </c>
      <c r="BG566" s="261">
        <v>232</v>
      </c>
      <c r="BH566" s="261">
        <v>34</v>
      </c>
      <c r="BI566" s="261">
        <v>14</v>
      </c>
      <c r="BJ566" s="261">
        <v>27</v>
      </c>
      <c r="BK566" s="261">
        <v>20</v>
      </c>
      <c r="BL566" s="261">
        <v>34</v>
      </c>
      <c r="BM566" s="261">
        <v>14</v>
      </c>
      <c r="BN566" s="261">
        <v>27</v>
      </c>
      <c r="BO566" s="261">
        <v>20</v>
      </c>
      <c r="BP566" s="261"/>
      <c r="BQ566" s="261"/>
      <c r="BR566" s="261"/>
      <c r="BS566" s="261"/>
      <c r="BT566" s="261"/>
      <c r="BU566" s="261"/>
      <c r="BV566" s="261"/>
      <c r="BW566" s="261"/>
      <c r="BX566" s="261"/>
      <c r="BY566" s="261"/>
      <c r="BZ566" s="261"/>
      <c r="CA566" s="261"/>
      <c r="CB566" s="261">
        <v>0.89200000000000002</v>
      </c>
      <c r="CC566" s="261">
        <v>0.84199999999999997</v>
      </c>
      <c r="CD566" s="261">
        <v>0.90300000000000002</v>
      </c>
      <c r="CE566" s="333">
        <v>230</v>
      </c>
      <c r="CF566" s="333">
        <v>340119248829</v>
      </c>
      <c r="CG566" s="333">
        <v>233</v>
      </c>
      <c r="CH566" s="333">
        <v>34011925020</v>
      </c>
      <c r="CI566" s="333">
        <v>230</v>
      </c>
      <c r="CJ566" s="333">
        <v>22121720191</v>
      </c>
      <c r="CK566" s="333"/>
      <c r="CL566" s="333"/>
      <c r="CM566" s="333"/>
      <c r="CN566" s="333"/>
      <c r="CO566" s="333"/>
      <c r="CP566" s="333"/>
      <c r="CQ566" s="333"/>
      <c r="CR566" s="333"/>
      <c r="CS566" s="333"/>
      <c r="CT566" s="333"/>
      <c r="CU566" s="333"/>
      <c r="CV566" s="333"/>
      <c r="CW566" s="333"/>
      <c r="CX566" s="333"/>
      <c r="CY566" s="333"/>
      <c r="CZ566" s="333"/>
      <c r="DA566" s="333"/>
      <c r="DB566" s="374"/>
      <c r="DC566" s="48"/>
      <c r="DD566" s="179">
        <f t="shared" si="375"/>
        <v>70.606842273728603</v>
      </c>
      <c r="DE566" s="179">
        <f t="shared" si="376"/>
        <v>69.398373333333339</v>
      </c>
      <c r="DF566" s="179">
        <f t="shared" si="377"/>
        <v>22.660693333333334</v>
      </c>
      <c r="DG566" s="179">
        <f t="shared" si="378"/>
        <v>59.484320000000004</v>
      </c>
      <c r="DH566" s="180">
        <f t="shared" si="379"/>
        <v>49</v>
      </c>
      <c r="DI566" s="181">
        <f t="shared" si="398"/>
        <v>230</v>
      </c>
      <c r="DJ566" s="182">
        <f t="shared" si="393"/>
        <v>0</v>
      </c>
      <c r="DK566" s="182">
        <f t="shared" si="394"/>
        <v>0</v>
      </c>
      <c r="DL566" s="182">
        <f t="shared" si="399"/>
        <v>1</v>
      </c>
      <c r="DM566" s="182">
        <f t="shared" si="400"/>
        <v>0</v>
      </c>
      <c r="DN566" s="182">
        <f t="shared" si="401"/>
        <v>0</v>
      </c>
      <c r="DO566" s="182">
        <f t="shared" si="380"/>
        <v>0</v>
      </c>
      <c r="DP566" s="182">
        <f t="shared" si="381"/>
        <v>1</v>
      </c>
      <c r="DQ566" s="25">
        <f t="shared" si="382"/>
        <v>0</v>
      </c>
      <c r="DR566" s="169"/>
      <c r="DS566" s="166" t="str">
        <f t="shared" si="402"/>
        <v>A</v>
      </c>
      <c r="DT566" s="166" t="str">
        <f t="shared" si="403"/>
        <v>B</v>
      </c>
      <c r="DU566" s="167">
        <f t="shared" si="404"/>
        <v>2</v>
      </c>
      <c r="DV566" s="153" t="str">
        <f>VLOOKUP(M566,'Data Master kondisi'!$O$3:$P$11,2,FALSE)</f>
        <v>Z</v>
      </c>
      <c r="DW566" s="153">
        <f>LOOKUP(DV566,{"X","X","X","Y","Y","Y","Z","Z","Z"},{6,6,6,4,4,4,2,2,2})</f>
        <v>2</v>
      </c>
      <c r="DX566" s="153">
        <f t="shared" si="383"/>
        <v>1</v>
      </c>
      <c r="DY566" s="153">
        <f t="shared" si="405"/>
        <v>5</v>
      </c>
      <c r="DZ566" s="153" t="str">
        <f>VLOOKUP(G566,'Data Master class'!$A$5:$D$12,3,FALSE)</f>
        <v>B</v>
      </c>
      <c r="EA566" s="160" t="str">
        <f t="shared" si="406"/>
        <v>BAIK</v>
      </c>
      <c r="EB566" s="156"/>
      <c r="EC566" s="153">
        <f>VLOOKUP(G566,'Data Master class'!$A$5:$D$12,2,FALSE)</f>
        <v>3</v>
      </c>
      <c r="ED566" s="153" t="str">
        <f>VLOOKUP(H566,'Data Master class'!$E$5:$G$6,3,FALSE)</f>
        <v>X</v>
      </c>
      <c r="EE566" s="153">
        <f>VLOOKUP(H566,'Data Master class'!$E$5:$G$6,2,FALSE)</f>
        <v>2</v>
      </c>
      <c r="EF566" s="153">
        <f t="shared" si="407"/>
        <v>5</v>
      </c>
      <c r="EG566" s="153" t="str">
        <f t="shared" si="408"/>
        <v>CLASS 3</v>
      </c>
      <c r="EH566" s="153">
        <f t="shared" si="409"/>
        <v>10</v>
      </c>
      <c r="EI566" s="171"/>
      <c r="EJ566" s="441">
        <f t="shared" si="384"/>
        <v>0.37383177570093468</v>
      </c>
      <c r="EK566" s="441">
        <f t="shared" si="385"/>
        <v>0.55140186915887845</v>
      </c>
      <c r="EL566" s="441">
        <f t="shared" si="386"/>
        <v>0.177570093457944</v>
      </c>
      <c r="EM566" s="442">
        <f t="shared" si="410"/>
        <v>0.36760124610591904</v>
      </c>
      <c r="EN566" s="443" t="str">
        <f t="shared" si="411"/>
        <v>BURUK</v>
      </c>
      <c r="EO566" s="195"/>
      <c r="EP566" s="196">
        <f>'2. SUHU &amp; FISIK TRAFO'!CY566</f>
        <v>0</v>
      </c>
      <c r="EQ566" s="168" t="e">
        <f t="shared" si="416"/>
        <v>#DIV/0!</v>
      </c>
      <c r="ER566" s="189" t="e">
        <f t="shared" si="412"/>
        <v>#DIV/0!</v>
      </c>
      <c r="ES566" s="195"/>
      <c r="ET566" s="447">
        <f t="shared" si="395"/>
        <v>25.257999999999999</v>
      </c>
      <c r="EU566" s="447">
        <f t="shared" si="413"/>
        <v>20.206400000000002</v>
      </c>
      <c r="EV566" s="448">
        <f t="shared" si="387"/>
        <v>50.515999999999991</v>
      </c>
      <c r="EW566" s="449" t="str">
        <f t="shared" si="414"/>
        <v>BAIK</v>
      </c>
      <c r="EX566" s="721"/>
      <c r="EY566" s="447">
        <f t="shared" si="396"/>
        <v>17.442</v>
      </c>
      <c r="EZ566" s="447">
        <f t="shared" si="388"/>
        <v>13.953600000000002</v>
      </c>
      <c r="FA566" s="448">
        <f t="shared" si="397"/>
        <v>34.884</v>
      </c>
      <c r="FB566" s="449" t="str">
        <f t="shared" si="389"/>
        <v>BAIK</v>
      </c>
      <c r="FC566" s="195"/>
      <c r="FD566" s="453">
        <f t="shared" si="390"/>
        <v>24</v>
      </c>
      <c r="FE566" s="454">
        <f t="shared" si="391"/>
        <v>72.25433526011561</v>
      </c>
      <c r="FF566" s="725">
        <f t="shared" si="392"/>
        <v>33.216000000000001</v>
      </c>
      <c r="FG566" s="202" t="str">
        <f t="shared" si="415"/>
        <v>BURUK</v>
      </c>
    </row>
    <row r="567" spans="1:163">
      <c r="A567" s="347">
        <v>555</v>
      </c>
      <c r="B567" s="764" t="s">
        <v>2239</v>
      </c>
      <c r="C567" s="331" t="s">
        <v>2754</v>
      </c>
      <c r="D567" s="259" t="s">
        <v>2755</v>
      </c>
      <c r="E567" s="319" t="s">
        <v>2705</v>
      </c>
      <c r="F567" s="319" t="s">
        <v>2705</v>
      </c>
      <c r="G567" s="208" t="s">
        <v>206</v>
      </c>
      <c r="H567" s="214" t="s">
        <v>208</v>
      </c>
      <c r="I567" s="526">
        <v>108.19187100000001</v>
      </c>
      <c r="J567" s="835">
        <v>-2.8652229999999999</v>
      </c>
      <c r="K567" s="259" t="s">
        <v>315</v>
      </c>
      <c r="L567" s="259" t="s">
        <v>700</v>
      </c>
      <c r="M567" s="259">
        <v>100</v>
      </c>
      <c r="N567" s="259">
        <v>12180897</v>
      </c>
      <c r="O567" s="259">
        <v>2012</v>
      </c>
      <c r="P567" s="259" t="s">
        <v>316</v>
      </c>
      <c r="Q567" s="461">
        <v>0.8534722222222223</v>
      </c>
      <c r="R567" s="433">
        <v>44831</v>
      </c>
      <c r="S567" s="331" t="s">
        <v>318</v>
      </c>
      <c r="T567" s="331" t="s">
        <v>607</v>
      </c>
      <c r="U567" s="259">
        <v>2</v>
      </c>
      <c r="V567" s="259">
        <v>2</v>
      </c>
      <c r="W567" s="259">
        <v>3</v>
      </c>
      <c r="X567" s="259">
        <v>20000</v>
      </c>
      <c r="Y567" s="332">
        <v>411</v>
      </c>
      <c r="Z567" s="332">
        <v>413</v>
      </c>
      <c r="AA567" s="332">
        <v>411</v>
      </c>
      <c r="AB567" s="332">
        <v>238</v>
      </c>
      <c r="AC567" s="332">
        <v>241</v>
      </c>
      <c r="AD567" s="332">
        <v>237</v>
      </c>
      <c r="AE567" s="332">
        <v>14</v>
      </c>
      <c r="AF567" s="332">
        <v>15</v>
      </c>
      <c r="AG567" s="332">
        <v>26</v>
      </c>
      <c r="AH567" s="332">
        <v>18</v>
      </c>
      <c r="AI567" s="332">
        <v>6</v>
      </c>
      <c r="AJ567" s="332">
        <v>6</v>
      </c>
      <c r="AK567" s="332">
        <v>7</v>
      </c>
      <c r="AL567" s="332">
        <v>8</v>
      </c>
      <c r="AM567" s="332">
        <v>8</v>
      </c>
      <c r="AN567" s="332">
        <v>9</v>
      </c>
      <c r="AO567" s="332">
        <v>19</v>
      </c>
      <c r="AP567" s="332">
        <v>10</v>
      </c>
      <c r="AQ567" s="332"/>
      <c r="AR567" s="332"/>
      <c r="AS567" s="332"/>
      <c r="AT567" s="332"/>
      <c r="AU567" s="332"/>
      <c r="AV567" s="332"/>
      <c r="AW567" s="332"/>
      <c r="AX567" s="332"/>
      <c r="AY567" s="332">
        <v>0.95299999999999996</v>
      </c>
      <c r="AZ567" s="332">
        <v>0.90100000000000002</v>
      </c>
      <c r="BA567" s="332">
        <v>0.94</v>
      </c>
      <c r="BB567" s="261">
        <v>407</v>
      </c>
      <c r="BC567" s="261">
        <v>409</v>
      </c>
      <c r="BD567" s="261">
        <v>407</v>
      </c>
      <c r="BE567" s="261">
        <v>234</v>
      </c>
      <c r="BF567" s="261">
        <v>237</v>
      </c>
      <c r="BG567" s="261">
        <v>234</v>
      </c>
      <c r="BH567" s="261">
        <v>7</v>
      </c>
      <c r="BI567" s="261">
        <v>10</v>
      </c>
      <c r="BJ567" s="261">
        <v>13</v>
      </c>
      <c r="BK567" s="261">
        <v>7</v>
      </c>
      <c r="BL567" s="261">
        <v>4</v>
      </c>
      <c r="BM567" s="261">
        <v>6</v>
      </c>
      <c r="BN567" s="261">
        <v>4</v>
      </c>
      <c r="BO567" s="261">
        <v>3</v>
      </c>
      <c r="BP567" s="261">
        <v>3</v>
      </c>
      <c r="BQ567" s="261">
        <v>4</v>
      </c>
      <c r="BR567" s="261">
        <v>9</v>
      </c>
      <c r="BS567" s="261">
        <v>4</v>
      </c>
      <c r="BT567" s="261"/>
      <c r="BU567" s="261"/>
      <c r="BV567" s="261"/>
      <c r="BW567" s="261"/>
      <c r="BX567" s="261"/>
      <c r="BY567" s="261"/>
      <c r="BZ567" s="261"/>
      <c r="CA567" s="261"/>
      <c r="CB567" s="261">
        <v>0.79100000000000004</v>
      </c>
      <c r="CC567" s="261">
        <v>0.97099999999999997</v>
      </c>
      <c r="CD567" s="261">
        <v>0.83199999999999996</v>
      </c>
      <c r="CE567" s="333">
        <v>232</v>
      </c>
      <c r="CF567" s="333">
        <v>86057071754</v>
      </c>
      <c r="CG567" s="333">
        <v>232</v>
      </c>
      <c r="CH567" s="333">
        <v>34040716176</v>
      </c>
      <c r="CI567" s="333">
        <v>232</v>
      </c>
      <c r="CJ567" s="333">
        <v>34011899175</v>
      </c>
      <c r="CK567" s="333">
        <v>232</v>
      </c>
      <c r="CL567" s="333">
        <v>3401885547</v>
      </c>
      <c r="CM567" s="333">
        <v>232</v>
      </c>
      <c r="CN567" s="333">
        <v>56402260691</v>
      </c>
      <c r="CO567" s="333">
        <v>232</v>
      </c>
      <c r="CP567" s="333">
        <v>56601435276</v>
      </c>
      <c r="CQ567" s="333"/>
      <c r="CR567" s="333"/>
      <c r="CS567" s="333"/>
      <c r="CT567" s="333"/>
      <c r="CU567" s="333"/>
      <c r="CV567" s="333"/>
      <c r="CW567" s="333"/>
      <c r="CX567" s="333"/>
      <c r="CY567" s="333"/>
      <c r="CZ567" s="333"/>
      <c r="DA567" s="333"/>
      <c r="DB567" s="374"/>
      <c r="DC567" s="48"/>
      <c r="DD567" s="179">
        <f t="shared" si="375"/>
        <v>140.41328309658093</v>
      </c>
      <c r="DE567" s="179">
        <f t="shared" si="376"/>
        <v>9.9705666666666684</v>
      </c>
      <c r="DF567" s="179">
        <f t="shared" si="377"/>
        <v>10.68275</v>
      </c>
      <c r="DG567" s="179">
        <f t="shared" si="378"/>
        <v>18.516766666666669</v>
      </c>
      <c r="DH567" s="180">
        <f t="shared" si="379"/>
        <v>26</v>
      </c>
      <c r="DI567" s="181">
        <f t="shared" si="398"/>
        <v>232</v>
      </c>
      <c r="DJ567" s="182">
        <f t="shared" si="393"/>
        <v>1</v>
      </c>
      <c r="DK567" s="182">
        <f t="shared" si="394"/>
        <v>0</v>
      </c>
      <c r="DL567" s="182">
        <f t="shared" si="399"/>
        <v>0</v>
      </c>
      <c r="DM567" s="182">
        <f t="shared" si="400"/>
        <v>0</v>
      </c>
      <c r="DN567" s="182">
        <f t="shared" si="401"/>
        <v>0</v>
      </c>
      <c r="DO567" s="182">
        <f t="shared" si="380"/>
        <v>1</v>
      </c>
      <c r="DP567" s="182">
        <f t="shared" si="381"/>
        <v>0</v>
      </c>
      <c r="DQ567" s="25">
        <f t="shared" si="382"/>
        <v>0</v>
      </c>
      <c r="DR567" s="169"/>
      <c r="DS567" s="166" t="str">
        <f t="shared" si="402"/>
        <v>A</v>
      </c>
      <c r="DT567" s="166" t="str">
        <f t="shared" si="403"/>
        <v>B</v>
      </c>
      <c r="DU567" s="167">
        <f t="shared" si="404"/>
        <v>2</v>
      </c>
      <c r="DV567" s="153" t="str">
        <f>VLOOKUP(M567,'Data Master kondisi'!$O$3:$P$11,2,FALSE)</f>
        <v>Z</v>
      </c>
      <c r="DW567" s="153">
        <f>LOOKUP(DV567,{"X","X","X","Y","Y","Y","Z","Z","Z"},{6,6,6,4,4,4,2,2,2})</f>
        <v>2</v>
      </c>
      <c r="DX567" s="153">
        <f t="shared" si="383"/>
        <v>1</v>
      </c>
      <c r="DY567" s="153">
        <f t="shared" si="405"/>
        <v>5</v>
      </c>
      <c r="DZ567" s="153" t="str">
        <f>VLOOKUP(G567,'Data Master class'!$A$5:$D$12,3,FALSE)</f>
        <v>B</v>
      </c>
      <c r="EA567" s="160" t="str">
        <f t="shared" si="406"/>
        <v>BAIK</v>
      </c>
      <c r="EB567" s="156"/>
      <c r="EC567" s="153">
        <f>VLOOKUP(G567,'Data Master class'!$A$5:$D$12,2,FALSE)</f>
        <v>3</v>
      </c>
      <c r="ED567" s="153" t="str">
        <f>VLOOKUP(H567,'Data Master class'!$E$5:$G$6,3,FALSE)</f>
        <v>X</v>
      </c>
      <c r="EE567" s="153">
        <f>VLOOKUP(H567,'Data Master class'!$E$5:$G$6,2,FALSE)</f>
        <v>2</v>
      </c>
      <c r="EF567" s="153">
        <f t="shared" si="407"/>
        <v>5</v>
      </c>
      <c r="EG567" s="153" t="str">
        <f t="shared" si="408"/>
        <v>CLASS 3</v>
      </c>
      <c r="EH567" s="153">
        <f t="shared" si="409"/>
        <v>10</v>
      </c>
      <c r="EI567" s="171"/>
      <c r="EJ567" s="441">
        <f t="shared" si="384"/>
        <v>0.2363636363636363</v>
      </c>
      <c r="EK567" s="441">
        <f t="shared" si="385"/>
        <v>0.18181818181818177</v>
      </c>
      <c r="EL567" s="441">
        <f t="shared" si="386"/>
        <v>0.41818181818181827</v>
      </c>
      <c r="EM567" s="442">
        <f t="shared" si="410"/>
        <v>0.27878787878787881</v>
      </c>
      <c r="EN567" s="443" t="str">
        <f t="shared" si="411"/>
        <v>KURANG</v>
      </c>
      <c r="EO567" s="195"/>
      <c r="EP567" s="196">
        <f>'2. SUHU &amp; FISIK TRAFO'!CY567</f>
        <v>0</v>
      </c>
      <c r="EQ567" s="168" t="e">
        <f t="shared" si="416"/>
        <v>#DIV/0!</v>
      </c>
      <c r="ER567" s="189" t="e">
        <f t="shared" si="412"/>
        <v>#DIV/0!</v>
      </c>
      <c r="ES567" s="195"/>
      <c r="ET567" s="447">
        <f t="shared" si="395"/>
        <v>13.109</v>
      </c>
      <c r="EU567" s="447">
        <f t="shared" si="413"/>
        <v>10.487200000000001</v>
      </c>
      <c r="EV567" s="448">
        <f t="shared" si="387"/>
        <v>13.109000000000002</v>
      </c>
      <c r="EW567" s="449" t="str">
        <f t="shared" si="414"/>
        <v>BAIK</v>
      </c>
      <c r="EX567" s="721"/>
      <c r="EY567" s="447">
        <f t="shared" si="396"/>
        <v>7.05</v>
      </c>
      <c r="EZ567" s="447">
        <f t="shared" si="388"/>
        <v>5.6400000000000006</v>
      </c>
      <c r="FA567" s="448">
        <f t="shared" si="397"/>
        <v>7.0499999999999989</v>
      </c>
      <c r="FB567" s="449" t="str">
        <f t="shared" si="389"/>
        <v>BAIK</v>
      </c>
      <c r="FC567" s="195"/>
      <c r="FD567" s="453">
        <f t="shared" si="390"/>
        <v>18</v>
      </c>
      <c r="FE567" s="454">
        <f t="shared" si="391"/>
        <v>144.50867052023122</v>
      </c>
      <c r="FF567" s="725">
        <f t="shared" si="392"/>
        <v>12.456</v>
      </c>
      <c r="FG567" s="202" t="str">
        <f t="shared" si="415"/>
        <v>CUKUP</v>
      </c>
    </row>
    <row r="568" spans="1:163">
      <c r="A568" s="347">
        <v>556</v>
      </c>
      <c r="B568" s="764" t="s">
        <v>2239</v>
      </c>
      <c r="C568" s="331" t="s">
        <v>2756</v>
      </c>
      <c r="D568" s="259" t="s">
        <v>2757</v>
      </c>
      <c r="E568" s="319" t="s">
        <v>2705</v>
      </c>
      <c r="F568" s="319" t="s">
        <v>2705</v>
      </c>
      <c r="G568" s="208" t="s">
        <v>206</v>
      </c>
      <c r="H568" s="214" t="s">
        <v>208</v>
      </c>
      <c r="I568" s="526">
        <v>108.24386800000001</v>
      </c>
      <c r="J568" s="835">
        <v>-2.858867</v>
      </c>
      <c r="K568" s="259" t="s">
        <v>341</v>
      </c>
      <c r="L568" s="259" t="s">
        <v>614</v>
      </c>
      <c r="M568" s="259">
        <v>100</v>
      </c>
      <c r="N568" s="259">
        <v>93545</v>
      </c>
      <c r="O568" s="259">
        <v>1998</v>
      </c>
      <c r="P568" s="259" t="s">
        <v>316</v>
      </c>
      <c r="Q568" s="461">
        <v>0.8125</v>
      </c>
      <c r="R568" s="433">
        <v>44831</v>
      </c>
      <c r="S568" s="331" t="s">
        <v>318</v>
      </c>
      <c r="T568" s="331" t="s">
        <v>607</v>
      </c>
      <c r="U568" s="259">
        <v>4</v>
      </c>
      <c r="V568" s="259">
        <v>2</v>
      </c>
      <c r="W568" s="259">
        <v>3</v>
      </c>
      <c r="X568" s="259">
        <v>20000</v>
      </c>
      <c r="Y568" s="332">
        <v>422</v>
      </c>
      <c r="Z568" s="332">
        <v>420</v>
      </c>
      <c r="AA568" s="332">
        <v>423</v>
      </c>
      <c r="AB568" s="332">
        <v>245</v>
      </c>
      <c r="AC568" s="332">
        <v>247</v>
      </c>
      <c r="AD568" s="332">
        <v>244</v>
      </c>
      <c r="AE568" s="332">
        <v>22</v>
      </c>
      <c r="AF568" s="332">
        <v>15</v>
      </c>
      <c r="AG568" s="332">
        <v>36</v>
      </c>
      <c r="AH568" s="332">
        <v>27</v>
      </c>
      <c r="AI568" s="332">
        <v>14</v>
      </c>
      <c r="AJ568" s="332">
        <v>2</v>
      </c>
      <c r="AK568" s="332">
        <v>18</v>
      </c>
      <c r="AL568" s="332">
        <v>18</v>
      </c>
      <c r="AM568" s="332">
        <v>8</v>
      </c>
      <c r="AN568" s="332">
        <v>13</v>
      </c>
      <c r="AO568" s="332">
        <v>18</v>
      </c>
      <c r="AP568" s="332">
        <v>9</v>
      </c>
      <c r="AQ568" s="332"/>
      <c r="AR568" s="332"/>
      <c r="AS568" s="332"/>
      <c r="AT568" s="332"/>
      <c r="AU568" s="332"/>
      <c r="AV568" s="332"/>
      <c r="AW568" s="332"/>
      <c r="AX568" s="332"/>
      <c r="AY568" s="332">
        <v>0.93</v>
      </c>
      <c r="AZ568" s="332">
        <v>0.88900000000000001</v>
      </c>
      <c r="BA568" s="332">
        <v>0.91400000000000003</v>
      </c>
      <c r="BB568" s="261">
        <v>416</v>
      </c>
      <c r="BC568" s="261">
        <v>413</v>
      </c>
      <c r="BD568" s="261">
        <v>314</v>
      </c>
      <c r="BE568" s="261">
        <v>236</v>
      </c>
      <c r="BF568" s="261">
        <v>246</v>
      </c>
      <c r="BG568" s="261">
        <v>237</v>
      </c>
      <c r="BH568" s="261">
        <v>19</v>
      </c>
      <c r="BI568" s="261">
        <v>10</v>
      </c>
      <c r="BJ568" s="261">
        <v>16</v>
      </c>
      <c r="BK568" s="261">
        <v>16</v>
      </c>
      <c r="BL568" s="261">
        <v>14</v>
      </c>
      <c r="BM568" s="261">
        <v>4</v>
      </c>
      <c r="BN568" s="261">
        <v>12</v>
      </c>
      <c r="BO568" s="261">
        <v>10</v>
      </c>
      <c r="BP568" s="261">
        <v>5</v>
      </c>
      <c r="BQ568" s="261">
        <v>6</v>
      </c>
      <c r="BR568" s="261">
        <v>4</v>
      </c>
      <c r="BS568" s="261">
        <v>6</v>
      </c>
      <c r="BT568" s="261"/>
      <c r="BU568" s="261"/>
      <c r="BV568" s="261"/>
      <c r="BW568" s="261"/>
      <c r="BX568" s="261"/>
      <c r="BY568" s="261"/>
      <c r="BZ568" s="261"/>
      <c r="CA568" s="261"/>
      <c r="CB568" s="261">
        <v>0.84299999999999997</v>
      </c>
      <c r="CC568" s="261">
        <v>0.84599999999999997</v>
      </c>
      <c r="CD568" s="261">
        <v>0.79800000000000004</v>
      </c>
      <c r="CE568" s="333">
        <v>233</v>
      </c>
      <c r="CF568" s="333">
        <v>32115119375</v>
      </c>
      <c r="CG568" s="333">
        <v>234</v>
      </c>
      <c r="CH568" s="333">
        <v>8601997489</v>
      </c>
      <c r="CI568" s="333">
        <v>244</v>
      </c>
      <c r="CJ568" s="333">
        <v>3211438370</v>
      </c>
      <c r="CK568" s="333">
        <v>233</v>
      </c>
      <c r="CL568" s="333">
        <v>34018588391</v>
      </c>
      <c r="CM568" s="333">
        <v>234</v>
      </c>
      <c r="CN568" s="333">
        <v>32115014964</v>
      </c>
      <c r="CO568" s="333">
        <v>244</v>
      </c>
      <c r="CP568" s="333">
        <v>32115057450</v>
      </c>
      <c r="CQ568" s="333"/>
      <c r="CR568" s="333"/>
      <c r="CS568" s="333"/>
      <c r="CT568" s="333"/>
      <c r="CU568" s="333"/>
      <c r="CV568" s="333"/>
      <c r="CW568" s="333"/>
      <c r="CX568" s="333"/>
      <c r="CY568" s="333"/>
      <c r="CZ568" s="333"/>
      <c r="DA568" s="333"/>
      <c r="DB568" s="374"/>
      <c r="DC568" s="154"/>
      <c r="DD568" s="179">
        <f t="shared" si="375"/>
        <v>137.08332381365807</v>
      </c>
      <c r="DE568" s="179">
        <f t="shared" si="376"/>
        <v>16.048633333333335</v>
      </c>
      <c r="DF568" s="179">
        <f t="shared" si="377"/>
        <v>10.942250000000001</v>
      </c>
      <c r="DG568" s="179">
        <f t="shared" si="378"/>
        <v>26.261400000000002</v>
      </c>
      <c r="DH568" s="180">
        <f t="shared" si="379"/>
        <v>36</v>
      </c>
      <c r="DI568" s="181">
        <f t="shared" si="398"/>
        <v>233</v>
      </c>
      <c r="DJ568" s="182">
        <f t="shared" si="393"/>
        <v>1</v>
      </c>
      <c r="DK568" s="182">
        <f t="shared" si="394"/>
        <v>0</v>
      </c>
      <c r="DL568" s="182">
        <f t="shared" si="399"/>
        <v>0</v>
      </c>
      <c r="DM568" s="182">
        <f t="shared" si="400"/>
        <v>0</v>
      </c>
      <c r="DN568" s="182">
        <f t="shared" si="401"/>
        <v>0</v>
      </c>
      <c r="DO568" s="182">
        <f t="shared" si="380"/>
        <v>1</v>
      </c>
      <c r="DP568" s="182">
        <f t="shared" si="381"/>
        <v>0</v>
      </c>
      <c r="DQ568" s="25">
        <f t="shared" si="382"/>
        <v>0</v>
      </c>
      <c r="DR568" s="169"/>
      <c r="DS568" s="166" t="str">
        <f t="shared" si="402"/>
        <v>A</v>
      </c>
      <c r="DT568" s="166" t="str">
        <f t="shared" si="403"/>
        <v>B</v>
      </c>
      <c r="DU568" s="167">
        <f t="shared" si="404"/>
        <v>2</v>
      </c>
      <c r="DV568" s="153" t="str">
        <f>VLOOKUP(M568,'Data Master kondisi'!$O$3:$P$11,2,FALSE)</f>
        <v>Z</v>
      </c>
      <c r="DW568" s="153">
        <f>LOOKUP(DV568,{"X","X","X","Y","Y","Y","Z","Z","Z"},{6,6,6,4,4,4,2,2,2})</f>
        <v>2</v>
      </c>
      <c r="DX568" s="153">
        <f t="shared" si="383"/>
        <v>3</v>
      </c>
      <c r="DY568" s="153">
        <f t="shared" si="405"/>
        <v>7</v>
      </c>
      <c r="DZ568" s="153" t="str">
        <f>VLOOKUP(G568,'Data Master class'!$A$5:$D$12,3,FALSE)</f>
        <v>B</v>
      </c>
      <c r="EA568" s="160" t="str">
        <f t="shared" si="406"/>
        <v>CUKUP</v>
      </c>
      <c r="EB568" s="156"/>
      <c r="EC568" s="153">
        <f>VLOOKUP(G568,'Data Master class'!$A$5:$D$12,2,FALSE)</f>
        <v>3</v>
      </c>
      <c r="ED568" s="153" t="str">
        <f>VLOOKUP(H568,'Data Master class'!$E$5:$G$6,3,FALSE)</f>
        <v>X</v>
      </c>
      <c r="EE568" s="153">
        <f>VLOOKUP(H568,'Data Master class'!$E$5:$G$6,2,FALSE)</f>
        <v>2</v>
      </c>
      <c r="EF568" s="153">
        <f t="shared" si="407"/>
        <v>5</v>
      </c>
      <c r="EG568" s="153" t="str">
        <f t="shared" si="408"/>
        <v>CLASS 3</v>
      </c>
      <c r="EH568" s="153">
        <f t="shared" si="409"/>
        <v>12</v>
      </c>
      <c r="EI568" s="171"/>
      <c r="EJ568" s="441">
        <f t="shared" si="384"/>
        <v>9.5890410958904063E-2</v>
      </c>
      <c r="EK568" s="441">
        <f t="shared" si="385"/>
        <v>0.38356164383561642</v>
      </c>
      <c r="EL568" s="441">
        <f t="shared" si="386"/>
        <v>0.47945205479452063</v>
      </c>
      <c r="EM568" s="442">
        <f t="shared" si="410"/>
        <v>0.31963470319634707</v>
      </c>
      <c r="EN568" s="443" t="str">
        <f t="shared" si="411"/>
        <v>BURUK</v>
      </c>
      <c r="EO568" s="195"/>
      <c r="EP568" s="196">
        <f>'2. SUHU &amp; FISIK TRAFO'!CY568</f>
        <v>0</v>
      </c>
      <c r="EQ568" s="168" t="e">
        <f t="shared" si="416"/>
        <v>#DIV/0!</v>
      </c>
      <c r="ER568" s="189" t="e">
        <f t="shared" si="412"/>
        <v>#DIV/0!</v>
      </c>
      <c r="ES568" s="195"/>
      <c r="ET568" s="447">
        <f t="shared" si="395"/>
        <v>17.879000000000001</v>
      </c>
      <c r="EU568" s="447">
        <f t="shared" si="413"/>
        <v>14.303200000000002</v>
      </c>
      <c r="EV568" s="448">
        <f t="shared" si="387"/>
        <v>17.879000000000001</v>
      </c>
      <c r="EW568" s="449" t="str">
        <f t="shared" si="414"/>
        <v>BAIK</v>
      </c>
      <c r="EX568" s="721"/>
      <c r="EY568" s="447">
        <f t="shared" si="396"/>
        <v>10.736000000000001</v>
      </c>
      <c r="EZ568" s="447">
        <f t="shared" si="388"/>
        <v>8.5888000000000009</v>
      </c>
      <c r="FA568" s="448">
        <f t="shared" si="397"/>
        <v>10.736000000000001</v>
      </c>
      <c r="FB568" s="449" t="str">
        <f t="shared" si="389"/>
        <v>BAIK</v>
      </c>
      <c r="FC568" s="195"/>
      <c r="FD568" s="453">
        <f t="shared" si="390"/>
        <v>27</v>
      </c>
      <c r="FE568" s="454">
        <f t="shared" si="391"/>
        <v>144.50867052023122</v>
      </c>
      <c r="FF568" s="725">
        <f t="shared" si="392"/>
        <v>18.683999999999997</v>
      </c>
      <c r="FG568" s="202" t="str">
        <f t="shared" si="415"/>
        <v>KURANG</v>
      </c>
    </row>
    <row r="569" spans="1:163">
      <c r="A569" s="347">
        <v>557</v>
      </c>
      <c r="B569" s="764" t="s">
        <v>2239</v>
      </c>
      <c r="C569" s="331" t="s">
        <v>2758</v>
      </c>
      <c r="D569" s="259" t="s">
        <v>2757</v>
      </c>
      <c r="E569" s="319" t="s">
        <v>2705</v>
      </c>
      <c r="F569" s="319" t="s">
        <v>2705</v>
      </c>
      <c r="G569" s="208" t="s">
        <v>206</v>
      </c>
      <c r="H569" s="214" t="s">
        <v>208</v>
      </c>
      <c r="I569" s="526">
        <v>108.24386800000001</v>
      </c>
      <c r="J569" s="462">
        <v>-2858867</v>
      </c>
      <c r="K569" s="259" t="s">
        <v>341</v>
      </c>
      <c r="L569" s="259" t="s">
        <v>571</v>
      </c>
      <c r="M569" s="259">
        <v>50</v>
      </c>
      <c r="N569" s="259">
        <v>10008893</v>
      </c>
      <c r="O569" s="259">
        <v>2010</v>
      </c>
      <c r="P569" s="259" t="s">
        <v>316</v>
      </c>
      <c r="Q569" s="461">
        <v>0.8340277777777777</v>
      </c>
      <c r="R569" s="433">
        <v>44831</v>
      </c>
      <c r="S569" s="331" t="s">
        <v>318</v>
      </c>
      <c r="T569" s="331" t="s">
        <v>607</v>
      </c>
      <c r="U569" s="259">
        <v>4</v>
      </c>
      <c r="V569" s="259">
        <v>2</v>
      </c>
      <c r="W569" s="259">
        <v>3</v>
      </c>
      <c r="X569" s="259">
        <v>20000</v>
      </c>
      <c r="Y569" s="332">
        <v>401</v>
      </c>
      <c r="Z569" s="332">
        <v>405</v>
      </c>
      <c r="AA569" s="332">
        <v>400</v>
      </c>
      <c r="AB569" s="332">
        <v>231</v>
      </c>
      <c r="AC569" s="332">
        <v>234</v>
      </c>
      <c r="AD569" s="332">
        <v>230</v>
      </c>
      <c r="AE569" s="332">
        <v>36</v>
      </c>
      <c r="AF569" s="332">
        <v>21</v>
      </c>
      <c r="AG569" s="332">
        <v>42</v>
      </c>
      <c r="AH569" s="332">
        <v>25</v>
      </c>
      <c r="AI569" s="332">
        <v>3</v>
      </c>
      <c r="AJ569" s="332">
        <v>0</v>
      </c>
      <c r="AK569" s="332">
        <v>12</v>
      </c>
      <c r="AL569" s="332">
        <v>7</v>
      </c>
      <c r="AM569" s="332">
        <v>33</v>
      </c>
      <c r="AN569" s="332">
        <v>21</v>
      </c>
      <c r="AO569" s="332">
        <v>30</v>
      </c>
      <c r="AP569" s="332">
        <v>18</v>
      </c>
      <c r="AQ569" s="332"/>
      <c r="AR569" s="332"/>
      <c r="AS569" s="332"/>
      <c r="AT569" s="332"/>
      <c r="AU569" s="332"/>
      <c r="AV569" s="332"/>
      <c r="AW569" s="332"/>
      <c r="AX569" s="332"/>
      <c r="AY569" s="332">
        <v>0.97499999999999998</v>
      </c>
      <c r="AZ569" s="332">
        <v>0.96299999999999997</v>
      </c>
      <c r="BA569" s="332">
        <v>0.96199999999999997</v>
      </c>
      <c r="BB569" s="261">
        <v>397</v>
      </c>
      <c r="BC569" s="261">
        <v>400</v>
      </c>
      <c r="BD569" s="261">
        <v>396</v>
      </c>
      <c r="BE569" s="261">
        <v>228</v>
      </c>
      <c r="BF569" s="261">
        <v>230</v>
      </c>
      <c r="BG569" s="261">
        <v>227</v>
      </c>
      <c r="BH569" s="261">
        <v>26</v>
      </c>
      <c r="BI569" s="261">
        <v>20</v>
      </c>
      <c r="BJ569" s="261">
        <v>24</v>
      </c>
      <c r="BK569" s="261">
        <v>16</v>
      </c>
      <c r="BL569" s="261">
        <v>3</v>
      </c>
      <c r="BM569" s="261">
        <v>0</v>
      </c>
      <c r="BN569" s="261">
        <v>6</v>
      </c>
      <c r="BO569" s="261">
        <v>6</v>
      </c>
      <c r="BP569" s="261">
        <v>23</v>
      </c>
      <c r="BQ569" s="261">
        <v>20</v>
      </c>
      <c r="BR569" s="261">
        <v>18</v>
      </c>
      <c r="BS569" s="261">
        <v>10</v>
      </c>
      <c r="BT569" s="261"/>
      <c r="BU569" s="261"/>
      <c r="BV569" s="261"/>
      <c r="BW569" s="261"/>
      <c r="BX569" s="261"/>
      <c r="BY569" s="261"/>
      <c r="BZ569" s="261"/>
      <c r="CA569" s="261"/>
      <c r="CB569" s="261">
        <v>0.84399999999999997</v>
      </c>
      <c r="CC569" s="261">
        <v>0.95599999999999996</v>
      </c>
      <c r="CD569" s="261">
        <v>0.92500000000000004</v>
      </c>
      <c r="CE569" s="333">
        <v>226</v>
      </c>
      <c r="CF569" s="333">
        <v>32104377034</v>
      </c>
      <c r="CG569" s="333">
        <v>228</v>
      </c>
      <c r="CH569" s="333">
        <v>163100059378</v>
      </c>
      <c r="CI569" s="333">
        <v>225</v>
      </c>
      <c r="CJ569" s="333">
        <v>34011899381</v>
      </c>
      <c r="CK569" s="333">
        <v>226</v>
      </c>
      <c r="CL569" s="333">
        <v>32115242482</v>
      </c>
      <c r="CM569" s="333">
        <v>228</v>
      </c>
      <c r="CN569" s="333">
        <v>32115243508</v>
      </c>
      <c r="CO569" s="333">
        <v>225</v>
      </c>
      <c r="CP569" s="333">
        <v>32115057369</v>
      </c>
      <c r="CQ569" s="333"/>
      <c r="CR569" s="333"/>
      <c r="CS569" s="333"/>
      <c r="CT569" s="333"/>
      <c r="CU569" s="333"/>
      <c r="CV569" s="333"/>
      <c r="CW569" s="333"/>
      <c r="CX569" s="333"/>
      <c r="CY569" s="333"/>
      <c r="CZ569" s="333"/>
      <c r="DA569" s="333"/>
      <c r="DB569" s="374"/>
      <c r="DC569" s="154"/>
      <c r="DD569" s="179">
        <f t="shared" si="375"/>
        <v>71.894860955338913</v>
      </c>
      <c r="DE569" s="179">
        <f t="shared" si="376"/>
        <v>50.073120000000003</v>
      </c>
      <c r="DF569" s="179">
        <f t="shared" si="377"/>
        <v>29.209319999999998</v>
      </c>
      <c r="DG569" s="179">
        <f t="shared" si="378"/>
        <v>58.418639999999996</v>
      </c>
      <c r="DH569" s="180">
        <f t="shared" si="379"/>
        <v>42</v>
      </c>
      <c r="DI569" s="181">
        <f t="shared" si="398"/>
        <v>225</v>
      </c>
      <c r="DJ569" s="182">
        <f t="shared" si="393"/>
        <v>0</v>
      </c>
      <c r="DK569" s="182">
        <f t="shared" si="394"/>
        <v>1</v>
      </c>
      <c r="DL569" s="182">
        <f t="shared" si="399"/>
        <v>0</v>
      </c>
      <c r="DM569" s="182">
        <f t="shared" si="400"/>
        <v>0</v>
      </c>
      <c r="DN569" s="182">
        <f t="shared" si="401"/>
        <v>0</v>
      </c>
      <c r="DO569" s="182">
        <f t="shared" si="380"/>
        <v>0</v>
      </c>
      <c r="DP569" s="182">
        <f t="shared" si="381"/>
        <v>1</v>
      </c>
      <c r="DQ569" s="25">
        <f t="shared" si="382"/>
        <v>0</v>
      </c>
      <c r="DR569" s="169"/>
      <c r="DS569" s="166" t="str">
        <f t="shared" si="402"/>
        <v>A</v>
      </c>
      <c r="DT569" s="166" t="str">
        <f t="shared" si="403"/>
        <v>B</v>
      </c>
      <c r="DU569" s="167">
        <f t="shared" si="404"/>
        <v>2</v>
      </c>
      <c r="DV569" s="153" t="str">
        <f>VLOOKUP(M569,'Data Master kondisi'!$O$3:$P$11,2,FALSE)</f>
        <v>Z</v>
      </c>
      <c r="DW569" s="153">
        <f>LOOKUP(DV569,{"X","X","X","Y","Y","Y","Z","Z","Z"},{6,6,6,4,4,4,2,2,2})</f>
        <v>2</v>
      </c>
      <c r="DX569" s="153">
        <f t="shared" si="383"/>
        <v>1</v>
      </c>
      <c r="DY569" s="153">
        <f t="shared" si="405"/>
        <v>5</v>
      </c>
      <c r="DZ569" s="153" t="str">
        <f>VLOOKUP(G569,'Data Master class'!$A$5:$D$12,3,FALSE)</f>
        <v>B</v>
      </c>
      <c r="EA569" s="160" t="str">
        <f t="shared" si="406"/>
        <v>BAIK</v>
      </c>
      <c r="EB569" s="156"/>
      <c r="EC569" s="153">
        <f>VLOOKUP(G569,'Data Master class'!$A$5:$D$12,2,FALSE)</f>
        <v>3</v>
      </c>
      <c r="ED569" s="153" t="str">
        <f>VLOOKUP(H569,'Data Master class'!$E$5:$G$6,3,FALSE)</f>
        <v>X</v>
      </c>
      <c r="EE569" s="153">
        <f>VLOOKUP(H569,'Data Master class'!$E$5:$G$6,2,FALSE)</f>
        <v>2</v>
      </c>
      <c r="EF569" s="153">
        <f t="shared" si="407"/>
        <v>5</v>
      </c>
      <c r="EG569" s="153" t="str">
        <f t="shared" si="408"/>
        <v>CLASS 3</v>
      </c>
      <c r="EH569" s="153">
        <f t="shared" si="409"/>
        <v>10</v>
      </c>
      <c r="EI569" s="171"/>
      <c r="EJ569" s="441">
        <f t="shared" si="384"/>
        <v>9.0909090909090912E-2</v>
      </c>
      <c r="EK569" s="441">
        <f t="shared" si="385"/>
        <v>0.36363636363636365</v>
      </c>
      <c r="EL569" s="441">
        <f t="shared" si="386"/>
        <v>0.27272727272727271</v>
      </c>
      <c r="EM569" s="442">
        <f t="shared" si="410"/>
        <v>0.24242424242424243</v>
      </c>
      <c r="EN569" s="443" t="str">
        <f t="shared" si="411"/>
        <v>KURANG</v>
      </c>
      <c r="EO569" s="195"/>
      <c r="EP569" s="196">
        <f>'2. SUHU &amp; FISIK TRAFO'!CY569</f>
        <v>0</v>
      </c>
      <c r="EQ569" s="168" t="e">
        <f t="shared" si="416"/>
        <v>#DIV/0!</v>
      </c>
      <c r="ER569" s="189" t="e">
        <f t="shared" si="412"/>
        <v>#DIV/0!</v>
      </c>
      <c r="ES569" s="195"/>
      <c r="ET569" s="447">
        <f t="shared" si="395"/>
        <v>22.89</v>
      </c>
      <c r="EU569" s="447">
        <f t="shared" si="413"/>
        <v>18.312000000000001</v>
      </c>
      <c r="EV569" s="448">
        <f t="shared" si="387"/>
        <v>45.78</v>
      </c>
      <c r="EW569" s="449" t="str">
        <f t="shared" si="414"/>
        <v>BAIK</v>
      </c>
      <c r="EX569" s="721"/>
      <c r="EY569" s="447">
        <f t="shared" si="396"/>
        <v>15.976000000000001</v>
      </c>
      <c r="EZ569" s="447">
        <f t="shared" si="388"/>
        <v>12.780800000000001</v>
      </c>
      <c r="FA569" s="448">
        <f t="shared" si="397"/>
        <v>31.952000000000002</v>
      </c>
      <c r="FB569" s="449" t="str">
        <f t="shared" si="389"/>
        <v>BAIK</v>
      </c>
      <c r="FC569" s="195"/>
      <c r="FD569" s="453">
        <f t="shared" si="390"/>
        <v>25</v>
      </c>
      <c r="FE569" s="454">
        <f t="shared" si="391"/>
        <v>72.25433526011561</v>
      </c>
      <c r="FF569" s="725">
        <f t="shared" si="392"/>
        <v>34.599999999999994</v>
      </c>
      <c r="FG569" s="202" t="str">
        <f t="shared" si="415"/>
        <v>BURUK</v>
      </c>
    </row>
    <row r="570" spans="1:163">
      <c r="A570" s="347">
        <v>558</v>
      </c>
      <c r="B570" s="764" t="s">
        <v>2239</v>
      </c>
      <c r="C570" s="331" t="s">
        <v>2759</v>
      </c>
      <c r="D570" s="259" t="s">
        <v>2760</v>
      </c>
      <c r="E570" s="319" t="s">
        <v>2705</v>
      </c>
      <c r="F570" s="319" t="s">
        <v>2705</v>
      </c>
      <c r="G570" s="208" t="s">
        <v>206</v>
      </c>
      <c r="H570" s="214" t="s">
        <v>208</v>
      </c>
      <c r="I570" s="526">
        <v>108.185931</v>
      </c>
      <c r="J570" s="835">
        <v>-2.863801</v>
      </c>
      <c r="K570" s="259" t="s">
        <v>315</v>
      </c>
      <c r="L570" s="259" t="s">
        <v>700</v>
      </c>
      <c r="M570" s="259">
        <v>50</v>
      </c>
      <c r="N570" s="259" t="s">
        <v>2761</v>
      </c>
      <c r="O570" s="259">
        <v>1991</v>
      </c>
      <c r="P570" s="259" t="s">
        <v>316</v>
      </c>
      <c r="Q570" s="461">
        <v>0.82291666666666663</v>
      </c>
      <c r="R570" s="433">
        <v>44831</v>
      </c>
      <c r="S570" s="331" t="s">
        <v>318</v>
      </c>
      <c r="T570" s="331" t="s">
        <v>607</v>
      </c>
      <c r="U570" s="259">
        <v>2</v>
      </c>
      <c r="V570" s="259">
        <v>2</v>
      </c>
      <c r="W570" s="259">
        <v>3</v>
      </c>
      <c r="X570" s="259">
        <v>20000</v>
      </c>
      <c r="Y570" s="332">
        <v>400</v>
      </c>
      <c r="Z570" s="332">
        <v>403</v>
      </c>
      <c r="AA570" s="332">
        <v>400</v>
      </c>
      <c r="AB570" s="332">
        <v>230</v>
      </c>
      <c r="AC570" s="332">
        <v>232</v>
      </c>
      <c r="AD570" s="332">
        <v>230</v>
      </c>
      <c r="AE570" s="332">
        <v>41</v>
      </c>
      <c r="AF570" s="332">
        <v>33</v>
      </c>
      <c r="AG570" s="332">
        <v>39</v>
      </c>
      <c r="AH570" s="332">
        <v>22</v>
      </c>
      <c r="AI570" s="332"/>
      <c r="AJ570" s="332"/>
      <c r="AK570" s="332"/>
      <c r="AL570" s="332"/>
      <c r="AM570" s="332">
        <v>31</v>
      </c>
      <c r="AN570" s="332">
        <v>21</v>
      </c>
      <c r="AO570" s="332">
        <v>34</v>
      </c>
      <c r="AP570" s="332">
        <v>18</v>
      </c>
      <c r="AQ570" s="332">
        <v>10</v>
      </c>
      <c r="AR570" s="332">
        <v>12</v>
      </c>
      <c r="AS570" s="332">
        <v>5</v>
      </c>
      <c r="AT570" s="332">
        <v>4</v>
      </c>
      <c r="AU570" s="332"/>
      <c r="AV570" s="332"/>
      <c r="AW570" s="332"/>
      <c r="AX570" s="332"/>
      <c r="AY570" s="332">
        <v>0.96499999999999997</v>
      </c>
      <c r="AZ570" s="332">
        <v>0.95599999999999996</v>
      </c>
      <c r="BA570" s="332">
        <v>0.97199999999999998</v>
      </c>
      <c r="BB570" s="261">
        <v>392</v>
      </c>
      <c r="BC570" s="261">
        <v>390</v>
      </c>
      <c r="BD570" s="261">
        <v>390</v>
      </c>
      <c r="BE570" s="261">
        <v>226</v>
      </c>
      <c r="BF570" s="261">
        <v>226</v>
      </c>
      <c r="BG570" s="261">
        <v>225</v>
      </c>
      <c r="BH570" s="261">
        <v>28</v>
      </c>
      <c r="BI570" s="261">
        <v>18</v>
      </c>
      <c r="BJ570" s="261">
        <v>27</v>
      </c>
      <c r="BK570" s="261">
        <v>10</v>
      </c>
      <c r="BL570" s="261"/>
      <c r="BM570" s="261"/>
      <c r="BN570" s="261"/>
      <c r="BO570" s="261"/>
      <c r="BP570" s="261">
        <v>24</v>
      </c>
      <c r="BQ570" s="261">
        <v>15</v>
      </c>
      <c r="BR570" s="261">
        <v>24</v>
      </c>
      <c r="BS570" s="261">
        <v>8</v>
      </c>
      <c r="BT570" s="261">
        <v>4</v>
      </c>
      <c r="BU570" s="261">
        <v>3</v>
      </c>
      <c r="BV570" s="261">
        <v>3</v>
      </c>
      <c r="BW570" s="261">
        <v>2</v>
      </c>
      <c r="BX570" s="261"/>
      <c r="BY570" s="261"/>
      <c r="BZ570" s="261"/>
      <c r="CA570" s="261"/>
      <c r="CB570" s="261">
        <v>0.879</v>
      </c>
      <c r="CC570" s="261">
        <v>0.873</v>
      </c>
      <c r="CD570" s="261">
        <v>0.91100000000000003</v>
      </c>
      <c r="CE570" s="333"/>
      <c r="CF570" s="333"/>
      <c r="CG570" s="333"/>
      <c r="CH570" s="333"/>
      <c r="CI570" s="333"/>
      <c r="CJ570" s="333"/>
      <c r="CK570" s="333">
        <v>224</v>
      </c>
      <c r="CL570" s="333">
        <v>860534955114</v>
      </c>
      <c r="CM570" s="333">
        <v>224</v>
      </c>
      <c r="CN570" s="333">
        <v>34011882098</v>
      </c>
      <c r="CO570" s="333">
        <v>224</v>
      </c>
      <c r="CP570" s="333">
        <v>34011882288</v>
      </c>
      <c r="CQ570" s="333">
        <v>224</v>
      </c>
      <c r="CR570" s="333">
        <v>56601335302</v>
      </c>
      <c r="CS570" s="333">
        <v>224</v>
      </c>
      <c r="CT570" s="333">
        <v>34011899068</v>
      </c>
      <c r="CU570" s="333">
        <v>224</v>
      </c>
      <c r="CV570" s="333">
        <v>34011899217</v>
      </c>
      <c r="CW570" s="333"/>
      <c r="CX570" s="333"/>
      <c r="CY570" s="333"/>
      <c r="CZ570" s="333"/>
      <c r="DA570" s="333"/>
      <c r="DB570" s="374"/>
      <c r="DC570" s="154"/>
      <c r="DD570" s="179">
        <f t="shared" si="375"/>
        <v>72.074149885402093</v>
      </c>
      <c r="DE570" s="179">
        <f t="shared" si="376"/>
        <v>56.885860000000008</v>
      </c>
      <c r="DF570" s="179">
        <f t="shared" si="377"/>
        <v>45.786180000000002</v>
      </c>
      <c r="DG570" s="179">
        <f t="shared" si="378"/>
        <v>54.110940000000006</v>
      </c>
      <c r="DH570" s="180">
        <f t="shared" si="379"/>
        <v>41</v>
      </c>
      <c r="DI570" s="181">
        <f t="shared" si="398"/>
        <v>224</v>
      </c>
      <c r="DJ570" s="182">
        <f t="shared" si="393"/>
        <v>0</v>
      </c>
      <c r="DK570" s="182">
        <f t="shared" si="394"/>
        <v>0</v>
      </c>
      <c r="DL570" s="182">
        <f t="shared" si="399"/>
        <v>1</v>
      </c>
      <c r="DM570" s="182">
        <f t="shared" si="400"/>
        <v>0</v>
      </c>
      <c r="DN570" s="182">
        <f t="shared" si="401"/>
        <v>0</v>
      </c>
      <c r="DO570" s="182">
        <f t="shared" si="380"/>
        <v>0</v>
      </c>
      <c r="DP570" s="182">
        <f t="shared" si="381"/>
        <v>1</v>
      </c>
      <c r="DQ570" s="25">
        <f t="shared" si="382"/>
        <v>0</v>
      </c>
      <c r="DR570" s="169"/>
      <c r="DS570" s="166" t="str">
        <f t="shared" si="402"/>
        <v>A</v>
      </c>
      <c r="DT570" s="166" t="str">
        <f t="shared" si="403"/>
        <v>A</v>
      </c>
      <c r="DU570" s="167">
        <f t="shared" si="404"/>
        <v>1</v>
      </c>
      <c r="DV570" s="153" t="str">
        <f>VLOOKUP(M570,'Data Master kondisi'!$O$3:$P$11,2,FALSE)</f>
        <v>Z</v>
      </c>
      <c r="DW570" s="153">
        <f>LOOKUP(DV570,{"X","X","X","Y","Y","Y","Z","Z","Z"},{6,6,6,4,4,4,2,2,2})</f>
        <v>2</v>
      </c>
      <c r="DX570" s="153">
        <f t="shared" si="383"/>
        <v>3</v>
      </c>
      <c r="DY570" s="153">
        <f t="shared" si="405"/>
        <v>6</v>
      </c>
      <c r="DZ570" s="153" t="str">
        <f>VLOOKUP(G570,'Data Master class'!$A$5:$D$12,3,FALSE)</f>
        <v>B</v>
      </c>
      <c r="EA570" s="160" t="str">
        <f t="shared" si="406"/>
        <v>CUKUP</v>
      </c>
      <c r="EB570" s="156"/>
      <c r="EC570" s="153">
        <f>VLOOKUP(G570,'Data Master class'!$A$5:$D$12,2,FALSE)</f>
        <v>3</v>
      </c>
      <c r="ED570" s="153" t="str">
        <f>VLOOKUP(H570,'Data Master class'!$E$5:$G$6,3,FALSE)</f>
        <v>X</v>
      </c>
      <c r="EE570" s="153">
        <f>VLOOKUP(H570,'Data Master class'!$E$5:$G$6,2,FALSE)</f>
        <v>2</v>
      </c>
      <c r="EF570" s="153">
        <f t="shared" si="407"/>
        <v>5</v>
      </c>
      <c r="EG570" s="153" t="str">
        <f t="shared" si="408"/>
        <v>CLASS 3</v>
      </c>
      <c r="EH570" s="153">
        <f t="shared" si="409"/>
        <v>11</v>
      </c>
      <c r="EI570" s="171"/>
      <c r="EJ570" s="441">
        <f t="shared" si="384"/>
        <v>8.8495575221239006E-2</v>
      </c>
      <c r="EK570" s="441">
        <f t="shared" si="385"/>
        <v>0.12389380530973446</v>
      </c>
      <c r="EL570" s="441">
        <f t="shared" si="386"/>
        <v>3.5398230088495637E-2</v>
      </c>
      <c r="EM570" s="442">
        <f t="shared" si="410"/>
        <v>8.2595870206489688E-2</v>
      </c>
      <c r="EN570" s="443" t="str">
        <f t="shared" si="411"/>
        <v>BAIK</v>
      </c>
      <c r="EO570" s="195"/>
      <c r="EP570" s="196">
        <f>'2. SUHU &amp; FISIK TRAFO'!CY570</f>
        <v>0</v>
      </c>
      <c r="EQ570" s="168" t="e">
        <f t="shared" si="416"/>
        <v>#DIV/0!</v>
      </c>
      <c r="ER570" s="189" t="e">
        <f t="shared" si="412"/>
        <v>#DIV/0!</v>
      </c>
      <c r="ES570" s="195"/>
      <c r="ET570" s="447">
        <f t="shared" si="395"/>
        <v>26.056000000000001</v>
      </c>
      <c r="EU570" s="447">
        <f t="shared" si="413"/>
        <v>20.844800000000003</v>
      </c>
      <c r="EV570" s="448">
        <f t="shared" si="387"/>
        <v>52.112000000000002</v>
      </c>
      <c r="EW570" s="449" t="str">
        <f t="shared" si="414"/>
        <v>BAIK</v>
      </c>
      <c r="EX570" s="721"/>
      <c r="EY570" s="447">
        <f t="shared" si="396"/>
        <v>16.471</v>
      </c>
      <c r="EZ570" s="447">
        <f t="shared" si="388"/>
        <v>13.1768</v>
      </c>
      <c r="FA570" s="448">
        <f t="shared" si="397"/>
        <v>32.942</v>
      </c>
      <c r="FB570" s="449" t="str">
        <f t="shared" si="389"/>
        <v>BAIK</v>
      </c>
      <c r="FC570" s="195"/>
      <c r="FD570" s="453">
        <f t="shared" si="390"/>
        <v>22</v>
      </c>
      <c r="FE570" s="454">
        <f t="shared" si="391"/>
        <v>72.25433526011561</v>
      </c>
      <c r="FF570" s="725">
        <f t="shared" si="392"/>
        <v>30.447999999999997</v>
      </c>
      <c r="FG570" s="202" t="str">
        <f t="shared" si="415"/>
        <v>BURUK</v>
      </c>
    </row>
    <row r="571" spans="1:163">
      <c r="A571" s="347">
        <v>559</v>
      </c>
      <c r="B571" s="764" t="s">
        <v>2239</v>
      </c>
      <c r="C571" s="331" t="s">
        <v>2762</v>
      </c>
      <c r="D571" s="259" t="s">
        <v>2763</v>
      </c>
      <c r="E571" s="319" t="s">
        <v>2705</v>
      </c>
      <c r="F571" s="319" t="s">
        <v>2705</v>
      </c>
      <c r="G571" s="208" t="s">
        <v>206</v>
      </c>
      <c r="H571" s="214" t="s">
        <v>208</v>
      </c>
      <c r="I571" s="526">
        <v>108.20791199999999</v>
      </c>
      <c r="J571" s="835">
        <v>-2.864805</v>
      </c>
      <c r="K571" s="259" t="s">
        <v>341</v>
      </c>
      <c r="L571" s="259" t="s">
        <v>570</v>
      </c>
      <c r="M571" s="259">
        <v>100</v>
      </c>
      <c r="N571" s="259" t="s">
        <v>2764</v>
      </c>
      <c r="O571" s="259">
        <v>2017</v>
      </c>
      <c r="P571" s="259" t="s">
        <v>316</v>
      </c>
      <c r="Q571" s="461">
        <v>0.84166666666666667</v>
      </c>
      <c r="R571" s="433">
        <v>44831</v>
      </c>
      <c r="S571" s="331" t="s">
        <v>318</v>
      </c>
      <c r="T571" s="331" t="s">
        <v>607</v>
      </c>
      <c r="U571" s="259">
        <v>3</v>
      </c>
      <c r="V571" s="259">
        <v>1</v>
      </c>
      <c r="W571" s="259">
        <v>3</v>
      </c>
      <c r="X571" s="259">
        <v>20000</v>
      </c>
      <c r="Y571" s="332">
        <v>416</v>
      </c>
      <c r="Z571" s="332">
        <v>414</v>
      </c>
      <c r="AA571" s="332">
        <v>417</v>
      </c>
      <c r="AB571" s="332">
        <v>241</v>
      </c>
      <c r="AC571" s="332">
        <v>239</v>
      </c>
      <c r="AD571" s="332">
        <v>238</v>
      </c>
      <c r="AE571" s="332">
        <v>10</v>
      </c>
      <c r="AF571" s="332">
        <v>20</v>
      </c>
      <c r="AG571" s="332">
        <v>21</v>
      </c>
      <c r="AH571" s="332">
        <v>10</v>
      </c>
      <c r="AI571" s="332">
        <v>10</v>
      </c>
      <c r="AJ571" s="332">
        <v>20</v>
      </c>
      <c r="AK571" s="332">
        <v>21</v>
      </c>
      <c r="AL571" s="332">
        <v>10</v>
      </c>
      <c r="AM571" s="332"/>
      <c r="AN571" s="332"/>
      <c r="AO571" s="332"/>
      <c r="AP571" s="332"/>
      <c r="AQ571" s="332"/>
      <c r="AR571" s="332"/>
      <c r="AS571" s="332"/>
      <c r="AT571" s="332"/>
      <c r="AU571" s="332"/>
      <c r="AV571" s="332"/>
      <c r="AW571" s="332"/>
      <c r="AX571" s="332"/>
      <c r="AY571" s="332">
        <v>0.95899999999999996</v>
      </c>
      <c r="AZ571" s="332">
        <v>0.93600000000000005</v>
      </c>
      <c r="BA571" s="332">
        <v>0.94799999999999995</v>
      </c>
      <c r="BB571" s="261">
        <v>410</v>
      </c>
      <c r="BC571" s="261">
        <v>409</v>
      </c>
      <c r="BD571" s="261">
        <v>406</v>
      </c>
      <c r="BE571" s="261">
        <v>238</v>
      </c>
      <c r="BF571" s="261">
        <v>236</v>
      </c>
      <c r="BG571" s="261">
        <v>234</v>
      </c>
      <c r="BH571" s="261">
        <v>7</v>
      </c>
      <c r="BI571" s="261">
        <v>12</v>
      </c>
      <c r="BJ571" s="261">
        <v>11</v>
      </c>
      <c r="BK571" s="261">
        <v>3</v>
      </c>
      <c r="BL571" s="261">
        <v>7</v>
      </c>
      <c r="BM571" s="261">
        <v>12</v>
      </c>
      <c r="BN571" s="261">
        <v>11</v>
      </c>
      <c r="BO571" s="261">
        <v>3</v>
      </c>
      <c r="BP571" s="261"/>
      <c r="BQ571" s="261"/>
      <c r="BR571" s="261"/>
      <c r="BS571" s="261"/>
      <c r="BT571" s="261"/>
      <c r="BU571" s="261"/>
      <c r="BV571" s="261"/>
      <c r="BW571" s="261"/>
      <c r="BX571" s="261"/>
      <c r="BY571" s="261"/>
      <c r="BZ571" s="261"/>
      <c r="CA571" s="261"/>
      <c r="CB571" s="261">
        <v>0.872</v>
      </c>
      <c r="CC571" s="261">
        <v>0.83299999999999996</v>
      </c>
      <c r="CD571" s="261">
        <v>0.95599999999999996</v>
      </c>
      <c r="CE571" s="333">
        <v>236</v>
      </c>
      <c r="CF571" s="333">
        <v>163100030850</v>
      </c>
      <c r="CG571" s="333">
        <v>234</v>
      </c>
      <c r="CH571" s="333">
        <v>34011885547</v>
      </c>
      <c r="CI571" s="333">
        <v>232</v>
      </c>
      <c r="CJ571" s="333">
        <v>34011922225</v>
      </c>
      <c r="CK571" s="333"/>
      <c r="CL571" s="333"/>
      <c r="CM571" s="333"/>
      <c r="CN571" s="333"/>
      <c r="CO571" s="333"/>
      <c r="CP571" s="333"/>
      <c r="CQ571" s="333"/>
      <c r="CR571" s="333"/>
      <c r="CS571" s="333"/>
      <c r="CT571" s="333"/>
      <c r="CU571" s="333"/>
      <c r="CV571" s="333"/>
      <c r="CW571" s="333"/>
      <c r="CX571" s="333"/>
      <c r="CY571" s="333"/>
      <c r="CZ571" s="333"/>
      <c r="DA571" s="333"/>
      <c r="DB571" s="374"/>
      <c r="DC571" s="154"/>
      <c r="DD571" s="179">
        <f t="shared" si="375"/>
        <v>139.06207267383917</v>
      </c>
      <c r="DE571" s="179">
        <f t="shared" si="376"/>
        <v>7.1910333333333343</v>
      </c>
      <c r="DF571" s="179">
        <f t="shared" si="377"/>
        <v>14.382066666666669</v>
      </c>
      <c r="DG571" s="179">
        <f t="shared" si="378"/>
        <v>15.10117</v>
      </c>
      <c r="DH571" s="180">
        <f t="shared" si="379"/>
        <v>21</v>
      </c>
      <c r="DI571" s="181">
        <f t="shared" si="398"/>
        <v>232</v>
      </c>
      <c r="DJ571" s="182">
        <f t="shared" si="393"/>
        <v>1</v>
      </c>
      <c r="DK571" s="182">
        <f t="shared" si="394"/>
        <v>0</v>
      </c>
      <c r="DL571" s="182">
        <f t="shared" si="399"/>
        <v>0</v>
      </c>
      <c r="DM571" s="182">
        <f t="shared" si="400"/>
        <v>0</v>
      </c>
      <c r="DN571" s="182">
        <f t="shared" si="401"/>
        <v>0</v>
      </c>
      <c r="DO571" s="182">
        <f t="shared" si="380"/>
        <v>1</v>
      </c>
      <c r="DP571" s="182">
        <f t="shared" si="381"/>
        <v>0</v>
      </c>
      <c r="DQ571" s="25">
        <f t="shared" si="382"/>
        <v>0</v>
      </c>
      <c r="DR571" s="169"/>
      <c r="DS571" s="166" t="str">
        <f t="shared" si="402"/>
        <v>A</v>
      </c>
      <c r="DT571" s="166" t="str">
        <f t="shared" si="403"/>
        <v>B</v>
      </c>
      <c r="DU571" s="167">
        <f t="shared" si="404"/>
        <v>2</v>
      </c>
      <c r="DV571" s="153" t="str">
        <f>VLOOKUP(M571,'Data Master kondisi'!$O$3:$P$11,2,FALSE)</f>
        <v>Z</v>
      </c>
      <c r="DW571" s="153">
        <f>LOOKUP(DV571,{"X","X","X","Y","Y","Y","Z","Z","Z"},{6,6,6,4,4,4,2,2,2})</f>
        <v>2</v>
      </c>
      <c r="DX571" s="153">
        <f t="shared" si="383"/>
        <v>1</v>
      </c>
      <c r="DY571" s="153">
        <f t="shared" si="405"/>
        <v>5</v>
      </c>
      <c r="DZ571" s="153" t="str">
        <f>VLOOKUP(G571,'Data Master class'!$A$5:$D$12,3,FALSE)</f>
        <v>B</v>
      </c>
      <c r="EA571" s="160" t="str">
        <f t="shared" si="406"/>
        <v>BAIK</v>
      </c>
      <c r="EB571" s="156"/>
      <c r="EC571" s="153">
        <f>VLOOKUP(G571,'Data Master class'!$A$5:$D$12,2,FALSE)</f>
        <v>3</v>
      </c>
      <c r="ED571" s="153" t="str">
        <f>VLOOKUP(H571,'Data Master class'!$E$5:$G$6,3,FALSE)</f>
        <v>X</v>
      </c>
      <c r="EE571" s="153">
        <f>VLOOKUP(H571,'Data Master class'!$E$5:$G$6,2,FALSE)</f>
        <v>2</v>
      </c>
      <c r="EF571" s="153">
        <f t="shared" si="407"/>
        <v>5</v>
      </c>
      <c r="EG571" s="153" t="str">
        <f t="shared" si="408"/>
        <v>CLASS 3</v>
      </c>
      <c r="EH571" s="153">
        <f t="shared" si="409"/>
        <v>10</v>
      </c>
      <c r="EI571" s="171"/>
      <c r="EJ571" s="441">
        <f t="shared" si="384"/>
        <v>0.41176470588235292</v>
      </c>
      <c r="EK571" s="441">
        <f t="shared" si="385"/>
        <v>0.17647058823529413</v>
      </c>
      <c r="EL571" s="441">
        <f t="shared" si="386"/>
        <v>0.23529411764705882</v>
      </c>
      <c r="EM571" s="442">
        <f t="shared" si="410"/>
        <v>0.2745098039215686</v>
      </c>
      <c r="EN571" s="443" t="str">
        <f t="shared" si="411"/>
        <v>KURANG</v>
      </c>
      <c r="EO571" s="195"/>
      <c r="EP571" s="196">
        <f>'2. SUHU &amp; FISIK TRAFO'!CY571</f>
        <v>0</v>
      </c>
      <c r="EQ571" s="168" t="e">
        <f t="shared" si="416"/>
        <v>#DIV/0!</v>
      </c>
      <c r="ER571" s="189" t="e">
        <f t="shared" si="412"/>
        <v>#DIV/0!</v>
      </c>
      <c r="ES571" s="195"/>
      <c r="ET571" s="447">
        <f t="shared" si="395"/>
        <v>12.188000000000001</v>
      </c>
      <c r="EU571" s="447">
        <f t="shared" si="413"/>
        <v>9.7504000000000008</v>
      </c>
      <c r="EV571" s="448">
        <f t="shared" si="387"/>
        <v>12.188000000000001</v>
      </c>
      <c r="EW571" s="449" t="str">
        <f t="shared" si="414"/>
        <v>BAIK</v>
      </c>
      <c r="EX571" s="721"/>
      <c r="EY571" s="447">
        <f t="shared" si="396"/>
        <v>7.0720000000000001</v>
      </c>
      <c r="EZ571" s="447">
        <f t="shared" si="388"/>
        <v>5.6576000000000004</v>
      </c>
      <c r="FA571" s="448">
        <f t="shared" si="397"/>
        <v>7.072000000000001</v>
      </c>
      <c r="FB571" s="449" t="str">
        <f t="shared" si="389"/>
        <v>BAIK</v>
      </c>
      <c r="FC571" s="195"/>
      <c r="FD571" s="453">
        <f t="shared" si="390"/>
        <v>10</v>
      </c>
      <c r="FE571" s="454">
        <f t="shared" si="391"/>
        <v>144.50867052023122</v>
      </c>
      <c r="FF571" s="725">
        <f t="shared" si="392"/>
        <v>6.92</v>
      </c>
      <c r="FG571" s="202" t="str">
        <f t="shared" si="415"/>
        <v>BAIK</v>
      </c>
    </row>
    <row r="572" spans="1:163">
      <c r="A572" s="347">
        <v>560</v>
      </c>
      <c r="B572" s="764" t="s">
        <v>2239</v>
      </c>
      <c r="C572" s="331" t="s">
        <v>2765</v>
      </c>
      <c r="D572" s="259" t="s">
        <v>2766</v>
      </c>
      <c r="E572" s="319" t="s">
        <v>2705</v>
      </c>
      <c r="F572" s="319" t="s">
        <v>2705</v>
      </c>
      <c r="G572" s="208" t="s">
        <v>206</v>
      </c>
      <c r="H572" s="214" t="s">
        <v>209</v>
      </c>
      <c r="I572" s="526">
        <v>108.240161</v>
      </c>
      <c r="J572" s="835">
        <v>-2.8235899999999998</v>
      </c>
      <c r="K572" s="259" t="s">
        <v>341</v>
      </c>
      <c r="L572" s="259" t="s">
        <v>2767</v>
      </c>
      <c r="M572" s="259">
        <v>200</v>
      </c>
      <c r="N572" s="259">
        <v>20106899</v>
      </c>
      <c r="O572" s="259">
        <v>2011</v>
      </c>
      <c r="P572" s="259" t="s">
        <v>316</v>
      </c>
      <c r="Q572" s="461">
        <v>0.86111111111111116</v>
      </c>
      <c r="R572" s="433">
        <v>44831</v>
      </c>
      <c r="S572" s="331" t="s">
        <v>318</v>
      </c>
      <c r="T572" s="331" t="s">
        <v>607</v>
      </c>
      <c r="U572" s="259">
        <v>4</v>
      </c>
      <c r="V572" s="259">
        <v>1</v>
      </c>
      <c r="W572" s="259">
        <v>3</v>
      </c>
      <c r="X572" s="259">
        <v>20000</v>
      </c>
      <c r="Y572" s="332">
        <v>403</v>
      </c>
      <c r="Z572" s="332">
        <v>401</v>
      </c>
      <c r="AA572" s="332">
        <v>400</v>
      </c>
      <c r="AB572" s="332">
        <v>232</v>
      </c>
      <c r="AC572" s="332">
        <v>231</v>
      </c>
      <c r="AD572" s="332">
        <v>230</v>
      </c>
      <c r="AE572" s="332">
        <v>95</v>
      </c>
      <c r="AF572" s="332">
        <v>93</v>
      </c>
      <c r="AG572" s="332">
        <v>89</v>
      </c>
      <c r="AH572" s="332">
        <v>0.06</v>
      </c>
      <c r="AI572" s="332">
        <v>95</v>
      </c>
      <c r="AJ572" s="332">
        <v>93</v>
      </c>
      <c r="AK572" s="332">
        <v>89</v>
      </c>
      <c r="AL572" s="332">
        <v>0.06</v>
      </c>
      <c r="AM572" s="332"/>
      <c r="AN572" s="332"/>
      <c r="AO572" s="332"/>
      <c r="AP572" s="332"/>
      <c r="AQ572" s="332"/>
      <c r="AR572" s="332"/>
      <c r="AS572" s="332"/>
      <c r="AT572" s="332"/>
      <c r="AU572" s="332"/>
      <c r="AV572" s="332"/>
      <c r="AW572" s="332"/>
      <c r="AX572" s="332"/>
      <c r="AY572" s="332">
        <v>0.872</v>
      </c>
      <c r="AZ572" s="332">
        <v>0.89700000000000002</v>
      </c>
      <c r="BA572" s="332">
        <v>0.88700000000000001</v>
      </c>
      <c r="BB572" s="261">
        <v>400</v>
      </c>
      <c r="BC572" s="261">
        <v>398</v>
      </c>
      <c r="BD572" s="261">
        <v>397</v>
      </c>
      <c r="BE572" s="261">
        <v>230</v>
      </c>
      <c r="BF572" s="261">
        <v>229</v>
      </c>
      <c r="BG572" s="261">
        <v>228</v>
      </c>
      <c r="BH572" s="261">
        <v>96</v>
      </c>
      <c r="BI572" s="261">
        <v>95</v>
      </c>
      <c r="BJ572" s="261">
        <v>89</v>
      </c>
      <c r="BK572" s="261">
        <v>1</v>
      </c>
      <c r="BL572" s="261">
        <v>96</v>
      </c>
      <c r="BM572" s="261">
        <v>95</v>
      </c>
      <c r="BN572" s="261">
        <v>89</v>
      </c>
      <c r="BO572" s="261">
        <v>1</v>
      </c>
      <c r="BP572" s="261"/>
      <c r="BQ572" s="261"/>
      <c r="BR572" s="261"/>
      <c r="BS572" s="261"/>
      <c r="BT572" s="261"/>
      <c r="BU572" s="261"/>
      <c r="BV572" s="261"/>
      <c r="BW572" s="261"/>
      <c r="BX572" s="261"/>
      <c r="BY572" s="261"/>
      <c r="BZ572" s="261"/>
      <c r="CA572" s="261"/>
      <c r="CB572" s="261">
        <v>0.875</v>
      </c>
      <c r="CC572" s="261">
        <v>0.9</v>
      </c>
      <c r="CD572" s="261">
        <v>0.89</v>
      </c>
      <c r="CE572" s="333" t="s">
        <v>2768</v>
      </c>
      <c r="CF572" s="333"/>
      <c r="CG572" s="333"/>
      <c r="CH572" s="333"/>
      <c r="CI572" s="333"/>
      <c r="CJ572" s="333"/>
      <c r="CK572" s="333"/>
      <c r="CL572" s="333"/>
      <c r="CM572" s="333"/>
      <c r="CN572" s="333"/>
      <c r="CO572" s="333"/>
      <c r="CP572" s="333"/>
      <c r="CQ572" s="333"/>
      <c r="CR572" s="333"/>
      <c r="CS572" s="333"/>
      <c r="CT572" s="333"/>
      <c r="CU572" s="333"/>
      <c r="CV572" s="333"/>
      <c r="CW572" s="333"/>
      <c r="CX572" s="333"/>
      <c r="CY572" s="333"/>
      <c r="CZ572" s="333"/>
      <c r="DA572" s="333"/>
      <c r="DB572" s="374"/>
      <c r="DC572" s="48"/>
      <c r="DD572" s="179">
        <f t="shared" si="375"/>
        <v>288.05715053866692</v>
      </c>
      <c r="DE572" s="179">
        <f t="shared" si="376"/>
        <v>32.979566666666656</v>
      </c>
      <c r="DF572" s="179">
        <f t="shared" si="377"/>
        <v>32.285259999999994</v>
      </c>
      <c r="DG572" s="179">
        <f t="shared" si="378"/>
        <v>30.896646666666662</v>
      </c>
      <c r="DH572" s="180">
        <f t="shared" si="379"/>
        <v>95</v>
      </c>
      <c r="DI572" s="181">
        <f t="shared" si="398"/>
        <v>0</v>
      </c>
      <c r="DJ572" s="182">
        <f t="shared" si="393"/>
        <v>0</v>
      </c>
      <c r="DK572" s="182">
        <f t="shared" si="394"/>
        <v>1</v>
      </c>
      <c r="DL572" s="182">
        <f t="shared" si="399"/>
        <v>0</v>
      </c>
      <c r="DM572" s="182">
        <f t="shared" si="400"/>
        <v>0</v>
      </c>
      <c r="DN572" s="182">
        <f t="shared" si="401"/>
        <v>0</v>
      </c>
      <c r="DO572" s="182">
        <f t="shared" si="380"/>
        <v>1</v>
      </c>
      <c r="DP572" s="182">
        <f t="shared" si="381"/>
        <v>0</v>
      </c>
      <c r="DQ572" s="25">
        <f t="shared" si="382"/>
        <v>0</v>
      </c>
      <c r="DR572" s="169"/>
      <c r="DS572" s="166" t="str">
        <f t="shared" si="402"/>
        <v>A</v>
      </c>
      <c r="DT572" s="166" t="str">
        <f t="shared" si="403"/>
        <v>A</v>
      </c>
      <c r="DU572" s="167">
        <f t="shared" si="404"/>
        <v>1</v>
      </c>
      <c r="DV572" s="153" t="str">
        <f>VLOOKUP(M572,'Data Master kondisi'!$O$3:$P$11,2,FALSE)</f>
        <v>Y</v>
      </c>
      <c r="DW572" s="153">
        <f>LOOKUP(DV572,{"X","X","X","Y","Y","Y","Z","Z","Z"},{6,6,6,4,4,4,2,2,2})</f>
        <v>4</v>
      </c>
      <c r="DX572" s="153">
        <f t="shared" si="383"/>
        <v>1</v>
      </c>
      <c r="DY572" s="153">
        <f t="shared" si="405"/>
        <v>6</v>
      </c>
      <c r="DZ572" s="153" t="str">
        <f>VLOOKUP(G572,'Data Master class'!$A$5:$D$12,3,FALSE)</f>
        <v>B</v>
      </c>
      <c r="EA572" s="160" t="str">
        <f t="shared" si="406"/>
        <v>CUKUP</v>
      </c>
      <c r="EB572" s="156"/>
      <c r="EC572" s="153">
        <f>VLOOKUP(G572,'Data Master class'!$A$5:$D$12,2,FALSE)</f>
        <v>3</v>
      </c>
      <c r="ED572" s="153" t="str">
        <f>VLOOKUP(H572,'Data Master class'!$E$5:$G$6,3,FALSE)</f>
        <v>Y</v>
      </c>
      <c r="EE572" s="153">
        <f>VLOOKUP(H572,'Data Master class'!$E$5:$G$6,2,FALSE)</f>
        <v>1</v>
      </c>
      <c r="EF572" s="153">
        <f t="shared" si="407"/>
        <v>4</v>
      </c>
      <c r="EG572" s="153" t="str">
        <f t="shared" si="408"/>
        <v>CLASS 3</v>
      </c>
      <c r="EH572" s="153">
        <f t="shared" si="409"/>
        <v>10</v>
      </c>
      <c r="EI572" s="171"/>
      <c r="EJ572" s="441">
        <f t="shared" si="384"/>
        <v>2.8880866425992833E-2</v>
      </c>
      <c r="EK572" s="441">
        <f t="shared" si="385"/>
        <v>7.2202166064982464E-3</v>
      </c>
      <c r="EL572" s="441">
        <f t="shared" si="386"/>
        <v>3.6101083032490926E-2</v>
      </c>
      <c r="EM572" s="442">
        <f t="shared" si="410"/>
        <v>2.4067388688327335E-2</v>
      </c>
      <c r="EN572" s="443" t="str">
        <f t="shared" si="411"/>
        <v>BAIK</v>
      </c>
      <c r="EO572" s="195"/>
      <c r="EP572" s="196">
        <f>'2. SUHU &amp; FISIK TRAFO'!CY572</f>
        <v>0</v>
      </c>
      <c r="EQ572" s="168" t="e">
        <f t="shared" si="416"/>
        <v>#DIV/0!</v>
      </c>
      <c r="ER572" s="189" t="e">
        <f t="shared" si="412"/>
        <v>#DIV/0!</v>
      </c>
      <c r="ES572" s="195"/>
      <c r="ET572" s="447">
        <f t="shared" si="395"/>
        <v>63.993000000000002</v>
      </c>
      <c r="EU572" s="447">
        <f t="shared" si="413"/>
        <v>51.194400000000002</v>
      </c>
      <c r="EV572" s="448">
        <f t="shared" si="387"/>
        <v>31.996500000000001</v>
      </c>
      <c r="EW572" s="449" t="str">
        <f t="shared" si="414"/>
        <v>BAIK</v>
      </c>
      <c r="EX572" s="721"/>
      <c r="EY572" s="447">
        <f t="shared" si="396"/>
        <v>64.126999999999995</v>
      </c>
      <c r="EZ572" s="447">
        <f t="shared" si="388"/>
        <v>51.301600000000001</v>
      </c>
      <c r="FA572" s="448">
        <f t="shared" si="397"/>
        <v>32.063499999999998</v>
      </c>
      <c r="FB572" s="449" t="str">
        <f t="shared" si="389"/>
        <v>BAIK</v>
      </c>
      <c r="FC572" s="195"/>
      <c r="FD572" s="453">
        <f t="shared" si="390"/>
        <v>0.06</v>
      </c>
      <c r="FE572" s="454">
        <f t="shared" si="391"/>
        <v>289.01734104046244</v>
      </c>
      <c r="FF572" s="725">
        <f t="shared" si="392"/>
        <v>2.0759999999999997E-2</v>
      </c>
      <c r="FG572" s="202" t="str">
        <f t="shared" si="415"/>
        <v>BAIK</v>
      </c>
    </row>
    <row r="573" spans="1:163">
      <c r="A573" s="347">
        <v>561</v>
      </c>
      <c r="B573" s="764" t="s">
        <v>2239</v>
      </c>
      <c r="C573" s="331" t="s">
        <v>2769</v>
      </c>
      <c r="D573" s="259" t="s">
        <v>2770</v>
      </c>
      <c r="E573" s="319" t="s">
        <v>2705</v>
      </c>
      <c r="F573" s="319" t="s">
        <v>2705</v>
      </c>
      <c r="G573" s="208" t="s">
        <v>206</v>
      </c>
      <c r="H573" s="214" t="s">
        <v>209</v>
      </c>
      <c r="I573" s="526">
        <v>108.247964</v>
      </c>
      <c r="J573" s="835">
        <v>-2.865621</v>
      </c>
      <c r="K573" s="259" t="s">
        <v>341</v>
      </c>
      <c r="L573" s="259" t="s">
        <v>570</v>
      </c>
      <c r="M573" s="259">
        <v>100</v>
      </c>
      <c r="N573" s="259" t="s">
        <v>2771</v>
      </c>
      <c r="O573" s="259">
        <v>2014</v>
      </c>
      <c r="P573" s="259" t="s">
        <v>316</v>
      </c>
      <c r="Q573" s="461">
        <v>0.87291666666666667</v>
      </c>
      <c r="R573" s="433">
        <v>44831</v>
      </c>
      <c r="S573" s="331" t="s">
        <v>318</v>
      </c>
      <c r="T573" s="331" t="s">
        <v>607</v>
      </c>
      <c r="U573" s="259">
        <v>1</v>
      </c>
      <c r="V573" s="259">
        <v>1</v>
      </c>
      <c r="W573" s="259">
        <v>3</v>
      </c>
      <c r="X573" s="259">
        <v>20000</v>
      </c>
      <c r="Y573" s="332">
        <v>403</v>
      </c>
      <c r="Z573" s="332">
        <v>405</v>
      </c>
      <c r="AA573" s="332">
        <v>402</v>
      </c>
      <c r="AB573" s="332">
        <v>234</v>
      </c>
      <c r="AC573" s="332">
        <v>233</v>
      </c>
      <c r="AD573" s="332">
        <v>231</v>
      </c>
      <c r="AE573" s="332">
        <v>13</v>
      </c>
      <c r="AF573" s="332">
        <v>4</v>
      </c>
      <c r="AG573" s="332">
        <v>11</v>
      </c>
      <c r="AH573" s="332">
        <v>11</v>
      </c>
      <c r="AI573" s="332">
        <v>13</v>
      </c>
      <c r="AJ573" s="332">
        <v>4</v>
      </c>
      <c r="AK573" s="332">
        <v>11</v>
      </c>
      <c r="AL573" s="332">
        <v>11</v>
      </c>
      <c r="AM573" s="332"/>
      <c r="AN573" s="332"/>
      <c r="AO573" s="332"/>
      <c r="AP573" s="332"/>
      <c r="AQ573" s="332"/>
      <c r="AR573" s="332"/>
      <c r="AS573" s="332"/>
      <c r="AT573" s="332"/>
      <c r="AU573" s="332"/>
      <c r="AV573" s="332"/>
      <c r="AW573" s="332"/>
      <c r="AX573" s="332"/>
      <c r="AY573" s="332">
        <v>0.90400000000000003</v>
      </c>
      <c r="AZ573" s="332">
        <v>0.91500000000000004</v>
      </c>
      <c r="BA573" s="332">
        <v>0.98799999999999999</v>
      </c>
      <c r="BB573" s="261">
        <v>401</v>
      </c>
      <c r="BC573" s="261">
        <v>400</v>
      </c>
      <c r="BD573" s="261">
        <v>399</v>
      </c>
      <c r="BE573" s="261">
        <v>231</v>
      </c>
      <c r="BF573" s="261">
        <v>230</v>
      </c>
      <c r="BG573" s="261">
        <v>229</v>
      </c>
      <c r="BH573" s="261">
        <v>10</v>
      </c>
      <c r="BI573" s="261">
        <v>5</v>
      </c>
      <c r="BJ573" s="261">
        <v>4</v>
      </c>
      <c r="BK573" s="261">
        <v>5</v>
      </c>
      <c r="BL573" s="261">
        <v>10</v>
      </c>
      <c r="BM573" s="261">
        <v>5</v>
      </c>
      <c r="BN573" s="261">
        <v>4</v>
      </c>
      <c r="BO573" s="261">
        <v>5</v>
      </c>
      <c r="BP573" s="261"/>
      <c r="BQ573" s="261"/>
      <c r="BR573" s="261"/>
      <c r="BS573" s="261"/>
      <c r="BT573" s="261"/>
      <c r="BU573" s="261"/>
      <c r="BV573" s="261"/>
      <c r="BW573" s="261"/>
      <c r="BX573" s="261"/>
      <c r="BY573" s="261"/>
      <c r="BZ573" s="261"/>
      <c r="CA573" s="261"/>
      <c r="CB573" s="261">
        <v>0.879</v>
      </c>
      <c r="CC573" s="261">
        <v>0.92900000000000005</v>
      </c>
      <c r="CD573" s="261">
        <v>0.85399999999999998</v>
      </c>
      <c r="CE573" s="333">
        <v>229</v>
      </c>
      <c r="CF573" s="333">
        <v>34012104752</v>
      </c>
      <c r="CG573" s="333">
        <v>228</v>
      </c>
      <c r="CH573" s="333">
        <v>22121720159</v>
      </c>
      <c r="CI573" s="333">
        <v>227</v>
      </c>
      <c r="CJ573" s="333">
        <v>34011438313</v>
      </c>
      <c r="CK573" s="333"/>
      <c r="CL573" s="333"/>
      <c r="CM573" s="333"/>
      <c r="CN573" s="333"/>
      <c r="CO573" s="333"/>
      <c r="CP573" s="333"/>
      <c r="CQ573" s="333"/>
      <c r="CR573" s="333"/>
      <c r="CS573" s="333"/>
      <c r="CT573" s="333"/>
      <c r="CU573" s="333"/>
      <c r="CV573" s="333"/>
      <c r="CW573" s="333"/>
      <c r="CX573" s="333"/>
      <c r="CY573" s="333"/>
      <c r="CZ573" s="333"/>
      <c r="DA573" s="333"/>
      <c r="DB573" s="374"/>
      <c r="DC573" s="48"/>
      <c r="DD573" s="179">
        <f t="shared" si="375"/>
        <v>143.31438398700615</v>
      </c>
      <c r="DE573" s="179">
        <f t="shared" si="376"/>
        <v>9.0709666666666671</v>
      </c>
      <c r="DF573" s="179">
        <f t="shared" si="377"/>
        <v>2.7910666666666666</v>
      </c>
      <c r="DG573" s="179">
        <f t="shared" si="378"/>
        <v>7.6754333333333342</v>
      </c>
      <c r="DH573" s="180">
        <f t="shared" si="379"/>
        <v>13</v>
      </c>
      <c r="DI573" s="181">
        <f t="shared" si="398"/>
        <v>227</v>
      </c>
      <c r="DJ573" s="182">
        <f t="shared" si="393"/>
        <v>1</v>
      </c>
      <c r="DK573" s="182">
        <f t="shared" si="394"/>
        <v>0</v>
      </c>
      <c r="DL573" s="182">
        <f t="shared" si="399"/>
        <v>0</v>
      </c>
      <c r="DM573" s="182">
        <f t="shared" si="400"/>
        <v>0</v>
      </c>
      <c r="DN573" s="182">
        <f t="shared" si="401"/>
        <v>0</v>
      </c>
      <c r="DO573" s="182">
        <f t="shared" si="380"/>
        <v>1</v>
      </c>
      <c r="DP573" s="182">
        <f t="shared" si="381"/>
        <v>0</v>
      </c>
      <c r="DQ573" s="25">
        <f t="shared" si="382"/>
        <v>0</v>
      </c>
      <c r="DR573" s="169"/>
      <c r="DS573" s="166" t="str">
        <f t="shared" si="402"/>
        <v>A</v>
      </c>
      <c r="DT573" s="166" t="str">
        <f t="shared" si="403"/>
        <v>B</v>
      </c>
      <c r="DU573" s="167">
        <f t="shared" si="404"/>
        <v>2</v>
      </c>
      <c r="DV573" s="153" t="str">
        <f>VLOOKUP(M573,'Data Master kondisi'!$O$3:$P$11,2,FALSE)</f>
        <v>Z</v>
      </c>
      <c r="DW573" s="153">
        <f>LOOKUP(DV573,{"X","X","X","Y","Y","Y","Z","Z","Z"},{6,6,6,4,4,4,2,2,2})</f>
        <v>2</v>
      </c>
      <c r="DX573" s="153">
        <f t="shared" si="383"/>
        <v>1</v>
      </c>
      <c r="DY573" s="153">
        <f t="shared" si="405"/>
        <v>5</v>
      </c>
      <c r="DZ573" s="153" t="str">
        <f>VLOOKUP(G573,'Data Master class'!$A$5:$D$12,3,FALSE)</f>
        <v>B</v>
      </c>
      <c r="EA573" s="160" t="str">
        <f t="shared" si="406"/>
        <v>BAIK</v>
      </c>
      <c r="EB573" s="156"/>
      <c r="EC573" s="153">
        <f>VLOOKUP(G573,'Data Master class'!$A$5:$D$12,2,FALSE)</f>
        <v>3</v>
      </c>
      <c r="ED573" s="153" t="str">
        <f>VLOOKUP(H573,'Data Master class'!$E$5:$G$6,3,FALSE)</f>
        <v>Y</v>
      </c>
      <c r="EE573" s="153">
        <f>VLOOKUP(H573,'Data Master class'!$E$5:$G$6,2,FALSE)</f>
        <v>1</v>
      </c>
      <c r="EF573" s="153">
        <f t="shared" si="407"/>
        <v>4</v>
      </c>
      <c r="EG573" s="153" t="str">
        <f t="shared" si="408"/>
        <v>CLASS 3</v>
      </c>
      <c r="EH573" s="153">
        <f t="shared" si="409"/>
        <v>9</v>
      </c>
      <c r="EI573" s="171"/>
      <c r="EJ573" s="441">
        <f t="shared" si="384"/>
        <v>0.39285714285714279</v>
      </c>
      <c r="EK573" s="441">
        <f t="shared" si="385"/>
        <v>0.57142857142857151</v>
      </c>
      <c r="EL573" s="441">
        <f t="shared" si="386"/>
        <v>0.17857142857142849</v>
      </c>
      <c r="EM573" s="442">
        <f t="shared" si="410"/>
        <v>0.38095238095238093</v>
      </c>
      <c r="EN573" s="443" t="str">
        <f t="shared" si="411"/>
        <v>BURUK</v>
      </c>
      <c r="EO573" s="195"/>
      <c r="EP573" s="196">
        <f>'2. SUHU &amp; FISIK TRAFO'!CY573</f>
        <v>0</v>
      </c>
      <c r="EQ573" s="168" t="e">
        <f t="shared" si="416"/>
        <v>#DIV/0!</v>
      </c>
      <c r="ER573" s="189" t="e">
        <f t="shared" si="412"/>
        <v>#DIV/0!</v>
      </c>
      <c r="ES573" s="195"/>
      <c r="ET573" s="447">
        <f t="shared" si="395"/>
        <v>6.5150000000000006</v>
      </c>
      <c r="EU573" s="447">
        <f t="shared" si="413"/>
        <v>5.2120000000000006</v>
      </c>
      <c r="EV573" s="448">
        <f t="shared" si="387"/>
        <v>6.5149999999999997</v>
      </c>
      <c r="EW573" s="449" t="str">
        <f t="shared" si="414"/>
        <v>BAIK</v>
      </c>
      <c r="EX573" s="721"/>
      <c r="EY573" s="447">
        <f t="shared" si="396"/>
        <v>4.3760000000000003</v>
      </c>
      <c r="EZ573" s="447">
        <f t="shared" si="388"/>
        <v>3.5008000000000004</v>
      </c>
      <c r="FA573" s="448">
        <f t="shared" si="397"/>
        <v>4.3760000000000003</v>
      </c>
      <c r="FB573" s="449" t="str">
        <f t="shared" si="389"/>
        <v>BAIK</v>
      </c>
      <c r="FC573" s="195"/>
      <c r="FD573" s="453">
        <f t="shared" si="390"/>
        <v>11</v>
      </c>
      <c r="FE573" s="454">
        <f t="shared" si="391"/>
        <v>144.50867052023122</v>
      </c>
      <c r="FF573" s="725">
        <f t="shared" si="392"/>
        <v>7.6119999999999992</v>
      </c>
      <c r="FG573" s="202" t="str">
        <f t="shared" si="415"/>
        <v>BAIK</v>
      </c>
    </row>
    <row r="574" spans="1:163">
      <c r="A574" s="347">
        <v>562</v>
      </c>
      <c r="B574" s="764" t="s">
        <v>2239</v>
      </c>
      <c r="C574" s="331" t="s">
        <v>2772</v>
      </c>
      <c r="D574" s="259" t="s">
        <v>2770</v>
      </c>
      <c r="E574" s="319" t="s">
        <v>2705</v>
      </c>
      <c r="F574" s="319" t="s">
        <v>2705</v>
      </c>
      <c r="G574" s="208" t="s">
        <v>206</v>
      </c>
      <c r="H574" s="214" t="s">
        <v>208</v>
      </c>
      <c r="I574" s="526">
        <v>108.24942900000001</v>
      </c>
      <c r="J574" s="835">
        <v>-2.8626260000000001</v>
      </c>
      <c r="K574" s="259" t="s">
        <v>341</v>
      </c>
      <c r="L574" s="259" t="s">
        <v>310</v>
      </c>
      <c r="M574" s="259">
        <v>100</v>
      </c>
      <c r="N574" s="259">
        <v>6432141</v>
      </c>
      <c r="O574" s="259">
        <v>2017</v>
      </c>
      <c r="P574" s="259" t="s">
        <v>316</v>
      </c>
      <c r="Q574" s="461">
        <v>0.8833333333333333</v>
      </c>
      <c r="R574" s="433">
        <v>44831</v>
      </c>
      <c r="S574" s="331" t="s">
        <v>318</v>
      </c>
      <c r="T574" s="331" t="s">
        <v>607</v>
      </c>
      <c r="U574" s="259">
        <v>4</v>
      </c>
      <c r="V574" s="259">
        <v>2</v>
      </c>
      <c r="W574" s="259">
        <v>3</v>
      </c>
      <c r="X574" s="259">
        <v>20000</v>
      </c>
      <c r="Y574" s="332">
        <v>401</v>
      </c>
      <c r="Z574" s="332">
        <v>404</v>
      </c>
      <c r="AA574" s="332">
        <v>403</v>
      </c>
      <c r="AB574" s="332">
        <v>231</v>
      </c>
      <c r="AC574" s="332">
        <v>233</v>
      </c>
      <c r="AD574" s="332">
        <v>232</v>
      </c>
      <c r="AE574" s="332">
        <v>80</v>
      </c>
      <c r="AF574" s="332">
        <v>30</v>
      </c>
      <c r="AG574" s="332">
        <v>33</v>
      </c>
      <c r="AH574" s="332">
        <v>42</v>
      </c>
      <c r="AI574" s="332">
        <v>40</v>
      </c>
      <c r="AJ574" s="332">
        <v>9</v>
      </c>
      <c r="AK574" s="332">
        <v>15</v>
      </c>
      <c r="AL574" s="332">
        <v>28</v>
      </c>
      <c r="AM574" s="332">
        <v>40</v>
      </c>
      <c r="AN574" s="332">
        <v>21</v>
      </c>
      <c r="AO574" s="332">
        <v>18</v>
      </c>
      <c r="AP574" s="332">
        <v>14</v>
      </c>
      <c r="AQ574" s="332"/>
      <c r="AR574" s="332"/>
      <c r="AS574" s="332"/>
      <c r="AT574" s="332"/>
      <c r="AU574" s="332"/>
      <c r="AV574" s="332"/>
      <c r="AW574" s="332"/>
      <c r="AX574" s="332"/>
      <c r="AY574" s="332">
        <v>0.96599999999999997</v>
      </c>
      <c r="AZ574" s="332">
        <v>0.91900000000000004</v>
      </c>
      <c r="BA574" s="332">
        <v>0.95599999999999996</v>
      </c>
      <c r="BB574" s="261">
        <v>400</v>
      </c>
      <c r="BC574" s="261">
        <v>400</v>
      </c>
      <c r="BD574" s="261">
        <v>400</v>
      </c>
      <c r="BE574" s="261">
        <v>229</v>
      </c>
      <c r="BF574" s="261">
        <v>230</v>
      </c>
      <c r="BG574" s="261">
        <v>229</v>
      </c>
      <c r="BH574" s="261">
        <v>51</v>
      </c>
      <c r="BI574" s="261">
        <v>17</v>
      </c>
      <c r="BJ574" s="261">
        <v>21</v>
      </c>
      <c r="BK574" s="261">
        <v>36</v>
      </c>
      <c r="BL574" s="261">
        <v>29</v>
      </c>
      <c r="BM574" s="261">
        <v>7</v>
      </c>
      <c r="BN574" s="261">
        <v>11</v>
      </c>
      <c r="BO574" s="261">
        <v>28</v>
      </c>
      <c r="BP574" s="261">
        <v>22</v>
      </c>
      <c r="BQ574" s="261">
        <v>10</v>
      </c>
      <c r="BR574" s="261">
        <v>10</v>
      </c>
      <c r="BS574" s="261">
        <v>8</v>
      </c>
      <c r="BT574" s="261"/>
      <c r="BU574" s="261"/>
      <c r="BV574" s="261"/>
      <c r="BW574" s="261"/>
      <c r="BX574" s="261"/>
      <c r="BY574" s="261"/>
      <c r="BZ574" s="261"/>
      <c r="CA574" s="261"/>
      <c r="CB574" s="261">
        <v>0.85399999999999998</v>
      </c>
      <c r="CC574" s="261">
        <v>0.873</v>
      </c>
      <c r="CD574" s="261">
        <v>0.91100000000000003</v>
      </c>
      <c r="CE574" s="333">
        <v>227</v>
      </c>
      <c r="CF574" s="333">
        <v>56401490810</v>
      </c>
      <c r="CG574" s="333">
        <v>227</v>
      </c>
      <c r="CH574" s="333">
        <v>34011434478</v>
      </c>
      <c r="CI574" s="333">
        <v>227</v>
      </c>
      <c r="CJ574" s="333">
        <v>32115026158</v>
      </c>
      <c r="CK574" s="333">
        <v>227</v>
      </c>
      <c r="CL574" s="333">
        <v>222111384263</v>
      </c>
      <c r="CM574" s="333">
        <v>227</v>
      </c>
      <c r="CN574" s="333">
        <v>56402498507</v>
      </c>
      <c r="CO574" s="333">
        <v>227</v>
      </c>
      <c r="CP574" s="333">
        <v>56040248499</v>
      </c>
      <c r="CQ574" s="333"/>
      <c r="CR574" s="333"/>
      <c r="CS574" s="333"/>
      <c r="CT574" s="333"/>
      <c r="CU574" s="333"/>
      <c r="CV574" s="333"/>
      <c r="CW574" s="333"/>
      <c r="CX574" s="333"/>
      <c r="CY574" s="333"/>
      <c r="CZ574" s="333"/>
      <c r="DA574" s="333"/>
      <c r="DB574" s="374"/>
      <c r="DC574" s="48"/>
      <c r="DD574" s="179">
        <f t="shared" si="375"/>
        <v>143.55165945718332</v>
      </c>
      <c r="DE574" s="179">
        <f t="shared" si="376"/>
        <v>55.729066666666668</v>
      </c>
      <c r="DF574" s="179">
        <f t="shared" si="377"/>
        <v>20.898399999999999</v>
      </c>
      <c r="DG574" s="179">
        <f t="shared" si="378"/>
        <v>22.988240000000001</v>
      </c>
      <c r="DH574" s="180">
        <f t="shared" si="379"/>
        <v>80</v>
      </c>
      <c r="DI574" s="181">
        <f t="shared" si="398"/>
        <v>227</v>
      </c>
      <c r="DJ574" s="182">
        <f t="shared" si="393"/>
        <v>0</v>
      </c>
      <c r="DK574" s="182">
        <f t="shared" si="394"/>
        <v>1</v>
      </c>
      <c r="DL574" s="182">
        <f t="shared" si="399"/>
        <v>0</v>
      </c>
      <c r="DM574" s="182">
        <f t="shared" si="400"/>
        <v>0</v>
      </c>
      <c r="DN574" s="182">
        <f t="shared" si="401"/>
        <v>0</v>
      </c>
      <c r="DO574" s="182">
        <f t="shared" si="380"/>
        <v>0</v>
      </c>
      <c r="DP574" s="182">
        <f t="shared" si="381"/>
        <v>1</v>
      </c>
      <c r="DQ574" s="25">
        <f t="shared" si="382"/>
        <v>0</v>
      </c>
      <c r="DR574" s="169"/>
      <c r="DS574" s="166" t="str">
        <f t="shared" si="402"/>
        <v>A</v>
      </c>
      <c r="DT574" s="166" t="str">
        <f t="shared" si="403"/>
        <v>C</v>
      </c>
      <c r="DU574" s="167">
        <f t="shared" si="404"/>
        <v>3</v>
      </c>
      <c r="DV574" s="153" t="str">
        <f>VLOOKUP(M574,'Data Master kondisi'!$O$3:$P$11,2,FALSE)</f>
        <v>Z</v>
      </c>
      <c r="DW574" s="153">
        <f>LOOKUP(DV574,{"X","X","X","Y","Y","Y","Z","Z","Z"},{6,6,6,4,4,4,2,2,2})</f>
        <v>2</v>
      </c>
      <c r="DX574" s="153">
        <f t="shared" si="383"/>
        <v>1</v>
      </c>
      <c r="DY574" s="153">
        <f t="shared" si="405"/>
        <v>6</v>
      </c>
      <c r="DZ574" s="153" t="str">
        <f>VLOOKUP(G574,'Data Master class'!$A$5:$D$12,3,FALSE)</f>
        <v>B</v>
      </c>
      <c r="EA574" s="160" t="str">
        <f t="shared" si="406"/>
        <v>CUKUP</v>
      </c>
      <c r="EB574" s="156"/>
      <c r="EC574" s="153">
        <f>VLOOKUP(G574,'Data Master class'!$A$5:$D$12,2,FALSE)</f>
        <v>3</v>
      </c>
      <c r="ED574" s="153" t="str">
        <f>VLOOKUP(H574,'Data Master class'!$E$5:$G$6,3,FALSE)</f>
        <v>X</v>
      </c>
      <c r="EE574" s="153">
        <f>VLOOKUP(H574,'Data Master class'!$E$5:$G$6,2,FALSE)</f>
        <v>2</v>
      </c>
      <c r="EF574" s="153">
        <f t="shared" si="407"/>
        <v>5</v>
      </c>
      <c r="EG574" s="153" t="str">
        <f t="shared" si="408"/>
        <v>CLASS 3</v>
      </c>
      <c r="EH574" s="153">
        <f t="shared" si="409"/>
        <v>11</v>
      </c>
      <c r="EI574" s="171"/>
      <c r="EJ574" s="441">
        <f t="shared" si="384"/>
        <v>0.67832167832167845</v>
      </c>
      <c r="EK574" s="441">
        <f t="shared" si="385"/>
        <v>0.37062937062937062</v>
      </c>
      <c r="EL574" s="441">
        <f t="shared" si="386"/>
        <v>0.30769230769230765</v>
      </c>
      <c r="EM574" s="442">
        <f t="shared" si="410"/>
        <v>0.45221445221445228</v>
      </c>
      <c r="EN574" s="443" t="str">
        <f t="shared" si="411"/>
        <v>BURUK</v>
      </c>
      <c r="EO574" s="195"/>
      <c r="EP574" s="196">
        <f>'2. SUHU &amp; FISIK TRAFO'!CY574</f>
        <v>0</v>
      </c>
      <c r="EQ574" s="168" t="e">
        <f t="shared" si="416"/>
        <v>#DIV/0!</v>
      </c>
      <c r="ER574" s="189" t="e">
        <f t="shared" si="412"/>
        <v>#DIV/0!</v>
      </c>
      <c r="ES574" s="195"/>
      <c r="ET574" s="447">
        <f t="shared" si="395"/>
        <v>33.125999999999998</v>
      </c>
      <c r="EU574" s="447">
        <f t="shared" si="413"/>
        <v>26.500799999999998</v>
      </c>
      <c r="EV574" s="448">
        <f t="shared" si="387"/>
        <v>33.125999999999998</v>
      </c>
      <c r="EW574" s="449" t="str">
        <f t="shared" si="414"/>
        <v>BAIK</v>
      </c>
      <c r="EX574" s="721"/>
      <c r="EY574" s="447">
        <f t="shared" si="396"/>
        <v>20.398</v>
      </c>
      <c r="EZ574" s="447">
        <f t="shared" si="388"/>
        <v>16.3184</v>
      </c>
      <c r="FA574" s="448">
        <f t="shared" si="397"/>
        <v>20.398</v>
      </c>
      <c r="FB574" s="449" t="str">
        <f t="shared" si="389"/>
        <v>BAIK</v>
      </c>
      <c r="FC574" s="195"/>
      <c r="FD574" s="453">
        <f t="shared" si="390"/>
        <v>42</v>
      </c>
      <c r="FE574" s="454">
        <f t="shared" si="391"/>
        <v>144.50867052023122</v>
      </c>
      <c r="FF574" s="725">
        <f t="shared" si="392"/>
        <v>29.064</v>
      </c>
      <c r="FG574" s="202" t="str">
        <f t="shared" si="415"/>
        <v>BURUK</v>
      </c>
    </row>
    <row r="575" spans="1:163">
      <c r="A575" s="347">
        <v>563</v>
      </c>
      <c r="B575" s="764" t="s">
        <v>2239</v>
      </c>
      <c r="C575" s="331" t="s">
        <v>2773</v>
      </c>
      <c r="D575" s="259" t="s">
        <v>2770</v>
      </c>
      <c r="E575" s="319" t="s">
        <v>2705</v>
      </c>
      <c r="F575" s="319" t="s">
        <v>2705</v>
      </c>
      <c r="G575" s="208" t="s">
        <v>206</v>
      </c>
      <c r="H575" s="214" t="s">
        <v>208</v>
      </c>
      <c r="I575" s="526">
        <v>108.24942900000001</v>
      </c>
      <c r="J575" s="835">
        <v>-2.8626369999999999</v>
      </c>
      <c r="K575" s="259" t="s">
        <v>341</v>
      </c>
      <c r="L575" s="259" t="s">
        <v>570</v>
      </c>
      <c r="M575" s="259">
        <v>100</v>
      </c>
      <c r="N575" s="259" t="s">
        <v>2774</v>
      </c>
      <c r="O575" s="259">
        <v>2014</v>
      </c>
      <c r="P575" s="259" t="s">
        <v>316</v>
      </c>
      <c r="Q575" s="461">
        <v>0.8833333333333333</v>
      </c>
      <c r="R575" s="433">
        <v>44831</v>
      </c>
      <c r="S575" s="331" t="s">
        <v>318</v>
      </c>
      <c r="T575" s="331" t="s">
        <v>607</v>
      </c>
      <c r="U575" s="259">
        <v>2</v>
      </c>
      <c r="V575" s="259">
        <v>2</v>
      </c>
      <c r="W575" s="259">
        <v>3</v>
      </c>
      <c r="X575" s="259">
        <v>20000</v>
      </c>
      <c r="Y575" s="332">
        <v>412</v>
      </c>
      <c r="Z575" s="332">
        <v>410</v>
      </c>
      <c r="AA575" s="332">
        <v>412</v>
      </c>
      <c r="AB575" s="332">
        <v>238</v>
      </c>
      <c r="AC575" s="332">
        <v>239</v>
      </c>
      <c r="AD575" s="332">
        <v>237</v>
      </c>
      <c r="AE575" s="332">
        <v>82</v>
      </c>
      <c r="AF575" s="332">
        <v>57</v>
      </c>
      <c r="AG575" s="332">
        <v>23</v>
      </c>
      <c r="AH575" s="332">
        <v>47</v>
      </c>
      <c r="AI575" s="332">
        <v>2</v>
      </c>
      <c r="AJ575" s="332">
        <v>9</v>
      </c>
      <c r="AK575" s="332">
        <v>5</v>
      </c>
      <c r="AL575" s="332">
        <v>4</v>
      </c>
      <c r="AM575" s="332">
        <v>80</v>
      </c>
      <c r="AN575" s="332">
        <v>48</v>
      </c>
      <c r="AO575" s="332">
        <v>18</v>
      </c>
      <c r="AP575" s="332">
        <v>43</v>
      </c>
      <c r="AQ575" s="332"/>
      <c r="AR575" s="332"/>
      <c r="AS575" s="332"/>
      <c r="AT575" s="332"/>
      <c r="AU575" s="332"/>
      <c r="AV575" s="332"/>
      <c r="AW575" s="332"/>
      <c r="AX575" s="332"/>
      <c r="AY575" s="332">
        <v>0.96599999999999997</v>
      </c>
      <c r="AZ575" s="332">
        <v>0.95899999999999996</v>
      </c>
      <c r="BA575" s="332">
        <v>0.94499999999999995</v>
      </c>
      <c r="BB575" s="261">
        <v>407</v>
      </c>
      <c r="BC575" s="261">
        <v>409</v>
      </c>
      <c r="BD575" s="261">
        <v>406</v>
      </c>
      <c r="BE575" s="261">
        <v>235</v>
      </c>
      <c r="BF575" s="261">
        <v>236</v>
      </c>
      <c r="BG575" s="261">
        <v>235</v>
      </c>
      <c r="BH575" s="261">
        <v>87</v>
      </c>
      <c r="BI575" s="261">
        <v>39</v>
      </c>
      <c r="BJ575" s="261">
        <v>14</v>
      </c>
      <c r="BK575" s="261">
        <v>34</v>
      </c>
      <c r="BL575" s="261">
        <v>3</v>
      </c>
      <c r="BM575" s="261">
        <v>6</v>
      </c>
      <c r="BN575" s="261">
        <v>3</v>
      </c>
      <c r="BO575" s="261">
        <v>3</v>
      </c>
      <c r="BP575" s="261">
        <v>54</v>
      </c>
      <c r="BQ575" s="261">
        <v>33</v>
      </c>
      <c r="BR575" s="261">
        <v>11</v>
      </c>
      <c r="BS575" s="261">
        <v>31</v>
      </c>
      <c r="BT575" s="261"/>
      <c r="BU575" s="261"/>
      <c r="BV575" s="261"/>
      <c r="BW575" s="261"/>
      <c r="BX575" s="261"/>
      <c r="BY575" s="261"/>
      <c r="BZ575" s="261"/>
      <c r="CA575" s="261"/>
      <c r="CB575" s="261">
        <v>0.89300000000000002</v>
      </c>
      <c r="CC575" s="261">
        <v>0.89</v>
      </c>
      <c r="CD575" s="261">
        <v>0.77400000000000002</v>
      </c>
      <c r="CE575" s="333">
        <v>233</v>
      </c>
      <c r="CF575" s="333">
        <v>3415385349</v>
      </c>
      <c r="CG575" s="333">
        <v>233</v>
      </c>
      <c r="CH575" s="333">
        <v>22111443754</v>
      </c>
      <c r="CI575" s="333">
        <v>234</v>
      </c>
      <c r="CJ575" s="333">
        <v>32115042122</v>
      </c>
      <c r="CK575" s="333">
        <v>233</v>
      </c>
      <c r="CL575" s="333">
        <v>32104490951</v>
      </c>
      <c r="CM575" s="333">
        <v>233</v>
      </c>
      <c r="CN575" s="333">
        <v>32115533452</v>
      </c>
      <c r="CO575" s="333">
        <v>234</v>
      </c>
      <c r="CP575" s="333">
        <v>32115042171</v>
      </c>
      <c r="CQ575" s="333"/>
      <c r="CR575" s="333"/>
      <c r="CS575" s="333"/>
      <c r="CT575" s="333"/>
      <c r="CU575" s="333"/>
      <c r="CV575" s="333"/>
      <c r="CW575" s="333"/>
      <c r="CX575" s="333"/>
      <c r="CY575" s="333"/>
      <c r="CZ575" s="333"/>
      <c r="DA575" s="333"/>
      <c r="DB575" s="374"/>
      <c r="DC575" s="154"/>
      <c r="DD575" s="179">
        <f t="shared" si="375"/>
        <v>140.52707019795579</v>
      </c>
      <c r="DE575" s="179">
        <f t="shared" si="376"/>
        <v>58.351746666666671</v>
      </c>
      <c r="DF575" s="179">
        <f t="shared" si="377"/>
        <v>40.561579999999999</v>
      </c>
      <c r="DG575" s="179">
        <f t="shared" si="378"/>
        <v>16.366953333333335</v>
      </c>
      <c r="DH575" s="180">
        <f t="shared" si="379"/>
        <v>82</v>
      </c>
      <c r="DI575" s="181">
        <f t="shared" si="398"/>
        <v>233</v>
      </c>
      <c r="DJ575" s="182">
        <f t="shared" si="393"/>
        <v>0</v>
      </c>
      <c r="DK575" s="182">
        <f t="shared" si="394"/>
        <v>1</v>
      </c>
      <c r="DL575" s="182">
        <f t="shared" si="399"/>
        <v>0</v>
      </c>
      <c r="DM575" s="182">
        <f t="shared" si="400"/>
        <v>0</v>
      </c>
      <c r="DN575" s="182">
        <f t="shared" si="401"/>
        <v>0</v>
      </c>
      <c r="DO575" s="182">
        <f t="shared" si="380"/>
        <v>0</v>
      </c>
      <c r="DP575" s="182">
        <f t="shared" si="381"/>
        <v>1</v>
      </c>
      <c r="DQ575" s="25">
        <f t="shared" si="382"/>
        <v>0</v>
      </c>
      <c r="DR575" s="169"/>
      <c r="DS575" s="166" t="str">
        <f t="shared" si="402"/>
        <v>A</v>
      </c>
      <c r="DT575" s="166" t="str">
        <f t="shared" si="403"/>
        <v>B</v>
      </c>
      <c r="DU575" s="167">
        <f t="shared" si="404"/>
        <v>2</v>
      </c>
      <c r="DV575" s="153" t="str">
        <f>VLOOKUP(M575,'Data Master kondisi'!$O$3:$P$11,2,FALSE)</f>
        <v>Z</v>
      </c>
      <c r="DW575" s="153">
        <f>LOOKUP(DV575,{"X","X","X","Y","Y","Y","Z","Z","Z"},{6,6,6,4,4,4,2,2,2})</f>
        <v>2</v>
      </c>
      <c r="DX575" s="153">
        <f t="shared" si="383"/>
        <v>1</v>
      </c>
      <c r="DY575" s="153">
        <f t="shared" si="405"/>
        <v>5</v>
      </c>
      <c r="DZ575" s="153" t="str">
        <f>VLOOKUP(G575,'Data Master class'!$A$5:$D$12,3,FALSE)</f>
        <v>B</v>
      </c>
      <c r="EA575" s="160" t="str">
        <f t="shared" si="406"/>
        <v>BAIK</v>
      </c>
      <c r="EB575" s="156"/>
      <c r="EC575" s="153">
        <f>VLOOKUP(G575,'Data Master class'!$A$5:$D$12,2,FALSE)</f>
        <v>3</v>
      </c>
      <c r="ED575" s="153" t="str">
        <f>VLOOKUP(H575,'Data Master class'!$E$5:$G$6,3,FALSE)</f>
        <v>X</v>
      </c>
      <c r="EE575" s="153">
        <f>VLOOKUP(H575,'Data Master class'!$E$5:$G$6,2,FALSE)</f>
        <v>2</v>
      </c>
      <c r="EF575" s="153">
        <f t="shared" si="407"/>
        <v>5</v>
      </c>
      <c r="EG575" s="153" t="str">
        <f t="shared" si="408"/>
        <v>CLASS 3</v>
      </c>
      <c r="EH575" s="153">
        <f t="shared" si="409"/>
        <v>10</v>
      </c>
      <c r="EI575" s="171"/>
      <c r="EJ575" s="441">
        <f t="shared" si="384"/>
        <v>0.51851851851851849</v>
      </c>
      <c r="EK575" s="441">
        <f t="shared" si="385"/>
        <v>5.5555555555555552E-2</v>
      </c>
      <c r="EL575" s="441">
        <f t="shared" si="386"/>
        <v>0.57407407407407407</v>
      </c>
      <c r="EM575" s="442">
        <f t="shared" si="410"/>
        <v>0.38271604938271603</v>
      </c>
      <c r="EN575" s="443" t="str">
        <f t="shared" si="411"/>
        <v>BURUK</v>
      </c>
      <c r="EO575" s="195"/>
      <c r="EP575" s="196">
        <f>'2. SUHU &amp; FISIK TRAFO'!CY575</f>
        <v>0</v>
      </c>
      <c r="EQ575" s="168" t="e">
        <f t="shared" si="416"/>
        <v>#DIV/0!</v>
      </c>
      <c r="ER575" s="189" t="e">
        <f t="shared" si="412"/>
        <v>#DIV/0!</v>
      </c>
      <c r="ES575" s="195"/>
      <c r="ET575" s="447">
        <f t="shared" si="395"/>
        <v>38.590000000000003</v>
      </c>
      <c r="EU575" s="447">
        <f t="shared" si="413"/>
        <v>30.872000000000003</v>
      </c>
      <c r="EV575" s="448">
        <f t="shared" si="387"/>
        <v>38.590000000000003</v>
      </c>
      <c r="EW575" s="449" t="str">
        <f t="shared" si="414"/>
        <v>BAIK</v>
      </c>
      <c r="EX575" s="721"/>
      <c r="EY575" s="447">
        <f t="shared" si="396"/>
        <v>32.939</v>
      </c>
      <c r="EZ575" s="447">
        <f t="shared" si="388"/>
        <v>26.351200000000002</v>
      </c>
      <c r="FA575" s="448">
        <f t="shared" si="397"/>
        <v>32.939</v>
      </c>
      <c r="FB575" s="449" t="str">
        <f t="shared" si="389"/>
        <v>BAIK</v>
      </c>
      <c r="FC575" s="195"/>
      <c r="FD575" s="453">
        <f t="shared" si="390"/>
        <v>47</v>
      </c>
      <c r="FE575" s="454">
        <f t="shared" si="391"/>
        <v>144.50867052023122</v>
      </c>
      <c r="FF575" s="725">
        <f t="shared" si="392"/>
        <v>32.524000000000001</v>
      </c>
      <c r="FG575" s="202" t="str">
        <f t="shared" si="415"/>
        <v>BURUK</v>
      </c>
    </row>
    <row r="576" spans="1:163">
      <c r="A576" s="347">
        <v>564</v>
      </c>
      <c r="B576" s="764" t="s">
        <v>2239</v>
      </c>
      <c r="C576" s="331" t="s">
        <v>2775</v>
      </c>
      <c r="D576" s="259" t="s">
        <v>2770</v>
      </c>
      <c r="E576" s="319" t="s">
        <v>2705</v>
      </c>
      <c r="F576" s="319" t="s">
        <v>2705</v>
      </c>
      <c r="G576" s="208" t="s">
        <v>206</v>
      </c>
      <c r="H576" s="214" t="s">
        <v>209</v>
      </c>
      <c r="I576" s="526">
        <v>108.238857</v>
      </c>
      <c r="J576" s="835">
        <v>-2.8659910000000002</v>
      </c>
      <c r="K576" s="259" t="s">
        <v>341</v>
      </c>
      <c r="L576" s="259" t="s">
        <v>571</v>
      </c>
      <c r="M576" s="259">
        <v>100</v>
      </c>
      <c r="N576" s="259">
        <v>15069268</v>
      </c>
      <c r="O576" s="259">
        <v>2015</v>
      </c>
      <c r="P576" s="259" t="s">
        <v>316</v>
      </c>
      <c r="Q576" s="461">
        <v>0.88888888888888884</v>
      </c>
      <c r="R576" s="433">
        <v>44831</v>
      </c>
      <c r="S576" s="331" t="s">
        <v>318</v>
      </c>
      <c r="T576" s="331" t="s">
        <v>607</v>
      </c>
      <c r="U576" s="259">
        <v>1</v>
      </c>
      <c r="V576" s="259">
        <v>1</v>
      </c>
      <c r="W576" s="259">
        <v>3</v>
      </c>
      <c r="X576" s="259">
        <v>20000</v>
      </c>
      <c r="Y576" s="332">
        <v>404</v>
      </c>
      <c r="Z576" s="332">
        <v>402</v>
      </c>
      <c r="AA576" s="332">
        <v>401</v>
      </c>
      <c r="AB576" s="332">
        <v>234</v>
      </c>
      <c r="AC576" s="332">
        <v>232</v>
      </c>
      <c r="AD576" s="332">
        <v>231</v>
      </c>
      <c r="AE576" s="332">
        <v>25</v>
      </c>
      <c r="AF576" s="332">
        <v>30</v>
      </c>
      <c r="AG576" s="332">
        <v>43</v>
      </c>
      <c r="AH576" s="332">
        <v>18</v>
      </c>
      <c r="AI576" s="332">
        <v>25</v>
      </c>
      <c r="AJ576" s="332">
        <v>30</v>
      </c>
      <c r="AK576" s="332">
        <v>43</v>
      </c>
      <c r="AL576" s="332">
        <v>18</v>
      </c>
      <c r="AM576" s="332"/>
      <c r="AN576" s="332"/>
      <c r="AO576" s="332"/>
      <c r="AP576" s="332"/>
      <c r="AQ576" s="332"/>
      <c r="AR576" s="332"/>
      <c r="AS576" s="332"/>
      <c r="AT576" s="332"/>
      <c r="AU576" s="332"/>
      <c r="AV576" s="332"/>
      <c r="AW576" s="332"/>
      <c r="AX576" s="332"/>
      <c r="AY576" s="332">
        <v>0.93500000000000005</v>
      </c>
      <c r="AZ576" s="332">
        <v>0.91</v>
      </c>
      <c r="BA576" s="332">
        <v>0.91900000000000004</v>
      </c>
      <c r="BB576" s="261">
        <v>395</v>
      </c>
      <c r="BC576" s="261">
        <v>397</v>
      </c>
      <c r="BD576" s="261">
        <v>396</v>
      </c>
      <c r="BE576" s="261">
        <v>227</v>
      </c>
      <c r="BF576" s="261">
        <v>228</v>
      </c>
      <c r="BG576" s="261">
        <v>222</v>
      </c>
      <c r="BH576" s="261">
        <v>23</v>
      </c>
      <c r="BI576" s="261">
        <v>24</v>
      </c>
      <c r="BJ576" s="261">
        <v>30</v>
      </c>
      <c r="BK576" s="261">
        <v>18</v>
      </c>
      <c r="BL576" s="261">
        <v>23</v>
      </c>
      <c r="BM576" s="261">
        <v>24</v>
      </c>
      <c r="BN576" s="261">
        <v>30</v>
      </c>
      <c r="BO576" s="261">
        <v>18</v>
      </c>
      <c r="BP576" s="261"/>
      <c r="BQ576" s="261"/>
      <c r="BR576" s="261"/>
      <c r="BS576" s="261"/>
      <c r="BT576" s="261"/>
      <c r="BU576" s="261"/>
      <c r="BV576" s="261"/>
      <c r="BW576" s="261"/>
      <c r="BX576" s="261"/>
      <c r="BY576" s="261"/>
      <c r="BZ576" s="261"/>
      <c r="CA576" s="261"/>
      <c r="CB576" s="261">
        <v>0.91900000000000004</v>
      </c>
      <c r="CC576" s="261">
        <v>0.89200000000000002</v>
      </c>
      <c r="CD576" s="261">
        <v>0.85599999999999998</v>
      </c>
      <c r="CE576" s="333">
        <v>225</v>
      </c>
      <c r="CF576" s="333">
        <v>8601780875</v>
      </c>
      <c r="CG576" s="333">
        <v>226</v>
      </c>
      <c r="CH576" s="333">
        <v>32100444121</v>
      </c>
      <c r="CI576" s="333">
        <v>220</v>
      </c>
      <c r="CJ576" s="333">
        <v>32115441134</v>
      </c>
      <c r="CK576" s="333"/>
      <c r="CL576" s="333"/>
      <c r="CM576" s="333"/>
      <c r="CN576" s="333"/>
      <c r="CO576" s="333"/>
      <c r="CP576" s="333"/>
      <c r="CQ576" s="333"/>
      <c r="CR576" s="333"/>
      <c r="CS576" s="333"/>
      <c r="CT576" s="333"/>
      <c r="CU576" s="333"/>
      <c r="CV576" s="333"/>
      <c r="CW576" s="333"/>
      <c r="CX576" s="333"/>
      <c r="CY576" s="333"/>
      <c r="CZ576" s="333"/>
      <c r="DA576" s="333"/>
      <c r="DB576" s="374"/>
      <c r="DC576" s="154"/>
      <c r="DD576" s="179">
        <f t="shared" si="375"/>
        <v>143.67059206650993</v>
      </c>
      <c r="DE576" s="179">
        <f t="shared" si="376"/>
        <v>17.400916666666664</v>
      </c>
      <c r="DF576" s="179">
        <f t="shared" si="377"/>
        <v>20.881099999999996</v>
      </c>
      <c r="DG576" s="179">
        <f t="shared" si="378"/>
        <v>29.929576666666662</v>
      </c>
      <c r="DH576" s="180">
        <f t="shared" si="379"/>
        <v>43</v>
      </c>
      <c r="DI576" s="181">
        <f t="shared" si="398"/>
        <v>220</v>
      </c>
      <c r="DJ576" s="182">
        <f t="shared" si="393"/>
        <v>1</v>
      </c>
      <c r="DK576" s="182">
        <f t="shared" si="394"/>
        <v>0</v>
      </c>
      <c r="DL576" s="182">
        <f t="shared" si="399"/>
        <v>0</v>
      </c>
      <c r="DM576" s="182">
        <f t="shared" si="400"/>
        <v>0</v>
      </c>
      <c r="DN576" s="182">
        <f t="shared" si="401"/>
        <v>0</v>
      </c>
      <c r="DO576" s="182">
        <f t="shared" si="380"/>
        <v>1</v>
      </c>
      <c r="DP576" s="182">
        <f t="shared" si="381"/>
        <v>0</v>
      </c>
      <c r="DQ576" s="25">
        <f t="shared" si="382"/>
        <v>0</v>
      </c>
      <c r="DR576" s="169"/>
      <c r="DS576" s="166" t="str">
        <f t="shared" si="402"/>
        <v>A</v>
      </c>
      <c r="DT576" s="166" t="str">
        <f t="shared" si="403"/>
        <v>B</v>
      </c>
      <c r="DU576" s="167">
        <f t="shared" si="404"/>
        <v>2</v>
      </c>
      <c r="DV576" s="153" t="str">
        <f>VLOOKUP(M576,'Data Master kondisi'!$O$3:$P$11,2,FALSE)</f>
        <v>Z</v>
      </c>
      <c r="DW576" s="153">
        <f>LOOKUP(DV576,{"X","X","X","Y","Y","Y","Z","Z","Z"},{6,6,6,4,4,4,2,2,2})</f>
        <v>2</v>
      </c>
      <c r="DX576" s="153">
        <f t="shared" si="383"/>
        <v>1</v>
      </c>
      <c r="DY576" s="153">
        <f t="shared" si="405"/>
        <v>5</v>
      </c>
      <c r="DZ576" s="153" t="str">
        <f>VLOOKUP(G576,'Data Master class'!$A$5:$D$12,3,FALSE)</f>
        <v>B</v>
      </c>
      <c r="EA576" s="160" t="str">
        <f t="shared" si="406"/>
        <v>BAIK</v>
      </c>
      <c r="EB576" s="156"/>
      <c r="EC576" s="153">
        <f>VLOOKUP(G576,'Data Master class'!$A$5:$D$12,2,FALSE)</f>
        <v>3</v>
      </c>
      <c r="ED576" s="153" t="str">
        <f>VLOOKUP(H576,'Data Master class'!$E$5:$G$6,3,FALSE)</f>
        <v>Y</v>
      </c>
      <c r="EE576" s="153">
        <f>VLOOKUP(H576,'Data Master class'!$E$5:$G$6,2,FALSE)</f>
        <v>1</v>
      </c>
      <c r="EF576" s="153">
        <f t="shared" si="407"/>
        <v>4</v>
      </c>
      <c r="EG576" s="153" t="str">
        <f t="shared" si="408"/>
        <v>CLASS 3</v>
      </c>
      <c r="EH576" s="153">
        <f t="shared" si="409"/>
        <v>9</v>
      </c>
      <c r="EI576" s="171"/>
      <c r="EJ576" s="441">
        <f t="shared" si="384"/>
        <v>0.23469387755102036</v>
      </c>
      <c r="EK576" s="441">
        <f t="shared" si="385"/>
        <v>8.1632653061224428E-2</v>
      </c>
      <c r="EL576" s="441">
        <f t="shared" si="386"/>
        <v>0.31632653061224497</v>
      </c>
      <c r="EM576" s="442">
        <f t="shared" si="410"/>
        <v>0.21088435374149661</v>
      </c>
      <c r="EN576" s="443" t="str">
        <f t="shared" si="411"/>
        <v>KURANG</v>
      </c>
      <c r="EO576" s="195"/>
      <c r="EP576" s="196">
        <f>'2. SUHU &amp; FISIK TRAFO'!CY576</f>
        <v>0</v>
      </c>
      <c r="EQ576" s="168" t="e">
        <f t="shared" si="416"/>
        <v>#DIV/0!</v>
      </c>
      <c r="ER576" s="189" t="e">
        <f t="shared" si="412"/>
        <v>#DIV/0!</v>
      </c>
      <c r="ES576" s="195"/>
      <c r="ET576" s="447">
        <f t="shared" si="395"/>
        <v>22.743000000000002</v>
      </c>
      <c r="EU576" s="447">
        <f t="shared" si="413"/>
        <v>18.194400000000002</v>
      </c>
      <c r="EV576" s="448">
        <f t="shared" si="387"/>
        <v>22.743000000000002</v>
      </c>
      <c r="EW576" s="449" t="str">
        <f t="shared" si="414"/>
        <v>BAIK</v>
      </c>
      <c r="EX576" s="721"/>
      <c r="EY576" s="447">
        <f t="shared" si="396"/>
        <v>17.353000000000002</v>
      </c>
      <c r="EZ576" s="447">
        <f t="shared" si="388"/>
        <v>13.882400000000002</v>
      </c>
      <c r="FA576" s="448">
        <f t="shared" si="397"/>
        <v>17.353000000000002</v>
      </c>
      <c r="FB576" s="449" t="str">
        <f t="shared" si="389"/>
        <v>BAIK</v>
      </c>
      <c r="FC576" s="195"/>
      <c r="FD576" s="453">
        <f t="shared" si="390"/>
        <v>18</v>
      </c>
      <c r="FE576" s="454">
        <f t="shared" si="391"/>
        <v>144.50867052023122</v>
      </c>
      <c r="FF576" s="725">
        <f t="shared" si="392"/>
        <v>12.456</v>
      </c>
      <c r="FG576" s="202" t="str">
        <f t="shared" si="415"/>
        <v>CUKUP</v>
      </c>
    </row>
    <row r="577" spans="1:163">
      <c r="A577" s="347">
        <v>565</v>
      </c>
      <c r="B577" s="764" t="s">
        <v>2239</v>
      </c>
      <c r="C577" s="331" t="s">
        <v>2776</v>
      </c>
      <c r="D577" s="259" t="s">
        <v>2755</v>
      </c>
      <c r="E577" s="319" t="s">
        <v>2705</v>
      </c>
      <c r="F577" s="319" t="s">
        <v>2705</v>
      </c>
      <c r="G577" s="208" t="s">
        <v>206</v>
      </c>
      <c r="H577" s="214" t="s">
        <v>208</v>
      </c>
      <c r="I577" s="526">
        <v>108.19198</v>
      </c>
      <c r="J577" s="835">
        <v>-2.865218</v>
      </c>
      <c r="K577" s="259" t="s">
        <v>315</v>
      </c>
      <c r="L577" s="259" t="s">
        <v>310</v>
      </c>
      <c r="M577" s="259">
        <v>100</v>
      </c>
      <c r="N577" s="259">
        <v>193306352</v>
      </c>
      <c r="O577" s="259">
        <v>2019</v>
      </c>
      <c r="P577" s="259" t="s">
        <v>316</v>
      </c>
      <c r="Q577" s="461">
        <v>0.89513888888888893</v>
      </c>
      <c r="R577" s="433">
        <v>44831</v>
      </c>
      <c r="S577" s="331" t="s">
        <v>318</v>
      </c>
      <c r="T577" s="331" t="s">
        <v>607</v>
      </c>
      <c r="U577" s="259">
        <v>2</v>
      </c>
      <c r="V577" s="259">
        <v>2</v>
      </c>
      <c r="W577" s="259">
        <v>3</v>
      </c>
      <c r="X577" s="259">
        <v>20000</v>
      </c>
      <c r="Y577" s="332">
        <v>405</v>
      </c>
      <c r="Z577" s="332">
        <v>407</v>
      </c>
      <c r="AA577" s="332">
        <v>402</v>
      </c>
      <c r="AB577" s="332">
        <v>233</v>
      </c>
      <c r="AC577" s="332">
        <v>234</v>
      </c>
      <c r="AD577" s="332">
        <v>232</v>
      </c>
      <c r="AE577" s="332">
        <v>15</v>
      </c>
      <c r="AF577" s="332">
        <v>45</v>
      </c>
      <c r="AG577" s="332">
        <v>34</v>
      </c>
      <c r="AH577" s="332">
        <v>24</v>
      </c>
      <c r="AI577" s="332">
        <v>5</v>
      </c>
      <c r="AJ577" s="332">
        <v>13</v>
      </c>
      <c r="AK577" s="332">
        <v>6</v>
      </c>
      <c r="AL577" s="332">
        <v>6</v>
      </c>
      <c r="AM577" s="332">
        <v>10</v>
      </c>
      <c r="AN577" s="332">
        <v>32</v>
      </c>
      <c r="AO577" s="332">
        <v>28</v>
      </c>
      <c r="AP577" s="332">
        <v>18</v>
      </c>
      <c r="AQ577" s="332"/>
      <c r="AR577" s="332"/>
      <c r="AS577" s="332"/>
      <c r="AT577" s="332"/>
      <c r="AU577" s="332"/>
      <c r="AV577" s="332"/>
      <c r="AW577" s="332"/>
      <c r="AX577" s="332"/>
      <c r="AY577" s="332">
        <v>0.95299999999999996</v>
      </c>
      <c r="AZ577" s="332">
        <v>0.98599999999999999</v>
      </c>
      <c r="BA577" s="332">
        <v>0.93300000000000005</v>
      </c>
      <c r="BB577" s="261">
        <v>400</v>
      </c>
      <c r="BC577" s="261">
        <v>400</v>
      </c>
      <c r="BD577" s="261">
        <v>398</v>
      </c>
      <c r="BE577" s="261">
        <v>229</v>
      </c>
      <c r="BF577" s="261">
        <v>230</v>
      </c>
      <c r="BG577" s="261">
        <v>227</v>
      </c>
      <c r="BH577" s="261">
        <v>12</v>
      </c>
      <c r="BI577" s="261">
        <v>32</v>
      </c>
      <c r="BJ577" s="261">
        <v>24</v>
      </c>
      <c r="BK577" s="261">
        <v>21</v>
      </c>
      <c r="BL577" s="261">
        <v>2</v>
      </c>
      <c r="BM577" s="261">
        <v>6</v>
      </c>
      <c r="BN577" s="261">
        <v>4</v>
      </c>
      <c r="BO577" s="261">
        <v>4</v>
      </c>
      <c r="BP577" s="261">
        <v>10</v>
      </c>
      <c r="BQ577" s="261">
        <v>26</v>
      </c>
      <c r="BR577" s="261">
        <v>20</v>
      </c>
      <c r="BS577" s="261">
        <v>17</v>
      </c>
      <c r="BT577" s="261"/>
      <c r="BU577" s="261"/>
      <c r="BV577" s="261"/>
      <c r="BW577" s="261"/>
      <c r="BX577" s="261"/>
      <c r="BY577" s="261"/>
      <c r="BZ577" s="261"/>
      <c r="CA577" s="261"/>
      <c r="CB577" s="261">
        <v>0.72799999999999998</v>
      </c>
      <c r="CC577" s="261">
        <v>0.96399999999999997</v>
      </c>
      <c r="CD577" s="261">
        <v>0.98699999999999999</v>
      </c>
      <c r="CE577" s="333">
        <v>227</v>
      </c>
      <c r="CF577" s="333">
        <v>32106320651</v>
      </c>
      <c r="CG577" s="333">
        <v>228</v>
      </c>
      <c r="CH577" s="333">
        <v>34011893384</v>
      </c>
      <c r="CI577" s="333">
        <v>225</v>
      </c>
      <c r="CJ577" s="333">
        <v>56400402626</v>
      </c>
      <c r="CK577" s="333">
        <v>227</v>
      </c>
      <c r="CL577" s="333">
        <v>16310012216</v>
      </c>
      <c r="CM577" s="333">
        <v>228</v>
      </c>
      <c r="CN577" s="333">
        <v>34012109734</v>
      </c>
      <c r="CO577" s="333">
        <v>225</v>
      </c>
      <c r="CP577" s="333">
        <v>34000141308</v>
      </c>
      <c r="CQ577" s="333"/>
      <c r="CR577" s="333"/>
      <c r="CS577" s="333"/>
      <c r="CT577" s="333"/>
      <c r="CU577" s="333"/>
      <c r="CV577" s="333"/>
      <c r="CW577" s="333"/>
      <c r="CX577" s="333"/>
      <c r="CY577" s="333"/>
      <c r="CZ577" s="333"/>
      <c r="DA577" s="333"/>
      <c r="DB577" s="374"/>
      <c r="DC577" s="170"/>
      <c r="DD577" s="179">
        <f t="shared" si="375"/>
        <v>142.84217843844931</v>
      </c>
      <c r="DE577" s="179">
        <f t="shared" si="376"/>
        <v>10.501099999999999</v>
      </c>
      <c r="DF577" s="179">
        <f t="shared" si="377"/>
        <v>31.503299999999999</v>
      </c>
      <c r="DG577" s="179">
        <f t="shared" si="378"/>
        <v>23.802493333333334</v>
      </c>
      <c r="DH577" s="180">
        <f t="shared" si="379"/>
        <v>45</v>
      </c>
      <c r="DI577" s="181">
        <f t="shared" si="398"/>
        <v>225</v>
      </c>
      <c r="DJ577" s="182">
        <f t="shared" si="393"/>
        <v>1</v>
      </c>
      <c r="DK577" s="182">
        <f t="shared" si="394"/>
        <v>0</v>
      </c>
      <c r="DL577" s="182">
        <f t="shared" si="399"/>
        <v>0</v>
      </c>
      <c r="DM577" s="182">
        <f t="shared" si="400"/>
        <v>0</v>
      </c>
      <c r="DN577" s="182">
        <f t="shared" si="401"/>
        <v>0</v>
      </c>
      <c r="DO577" s="182">
        <f t="shared" si="380"/>
        <v>1</v>
      </c>
      <c r="DP577" s="182">
        <f t="shared" si="381"/>
        <v>0</v>
      </c>
      <c r="DQ577" s="25">
        <f t="shared" si="382"/>
        <v>0</v>
      </c>
      <c r="DR577" s="169"/>
      <c r="DS577" s="166" t="str">
        <f t="shared" si="402"/>
        <v>A</v>
      </c>
      <c r="DT577" s="166" t="str">
        <f t="shared" si="403"/>
        <v>B</v>
      </c>
      <c r="DU577" s="167">
        <f t="shared" si="404"/>
        <v>2</v>
      </c>
      <c r="DV577" s="153" t="str">
        <f>VLOOKUP(M577,'Data Master kondisi'!$O$3:$P$11,2,FALSE)</f>
        <v>Z</v>
      </c>
      <c r="DW577" s="153">
        <f>LOOKUP(DV577,{"X","X","X","Y","Y","Y","Z","Z","Z"},{6,6,6,4,4,4,2,2,2})</f>
        <v>2</v>
      </c>
      <c r="DX577" s="153">
        <f t="shared" si="383"/>
        <v>1</v>
      </c>
      <c r="DY577" s="153">
        <f t="shared" si="405"/>
        <v>5</v>
      </c>
      <c r="DZ577" s="153" t="str">
        <f>VLOOKUP(G577,'Data Master class'!$A$5:$D$12,3,FALSE)</f>
        <v>B</v>
      </c>
      <c r="EA577" s="160" t="str">
        <f t="shared" si="406"/>
        <v>BAIK</v>
      </c>
      <c r="EB577" s="156"/>
      <c r="EC577" s="153">
        <f>VLOOKUP(G577,'Data Master class'!$A$5:$D$12,2,FALSE)</f>
        <v>3</v>
      </c>
      <c r="ED577" s="153" t="str">
        <f>VLOOKUP(H577,'Data Master class'!$E$5:$G$6,3,FALSE)</f>
        <v>X</v>
      </c>
      <c r="EE577" s="153">
        <f>VLOOKUP(H577,'Data Master class'!$E$5:$G$6,2,FALSE)</f>
        <v>2</v>
      </c>
      <c r="EF577" s="153">
        <f t="shared" si="407"/>
        <v>5</v>
      </c>
      <c r="EG577" s="153" t="str">
        <f t="shared" si="408"/>
        <v>CLASS 3</v>
      </c>
      <c r="EH577" s="153">
        <f t="shared" si="409"/>
        <v>10</v>
      </c>
      <c r="EI577" s="171"/>
      <c r="EJ577" s="441">
        <f t="shared" si="384"/>
        <v>0.52127659574468088</v>
      </c>
      <c r="EK577" s="441">
        <f t="shared" si="385"/>
        <v>0.43617021276595752</v>
      </c>
      <c r="EL577" s="441">
        <f t="shared" si="386"/>
        <v>8.5106382978723444E-2</v>
      </c>
      <c r="EM577" s="442">
        <f t="shared" si="410"/>
        <v>0.34751773049645401</v>
      </c>
      <c r="EN577" s="443" t="str">
        <f t="shared" si="411"/>
        <v>BURUK</v>
      </c>
      <c r="EO577" s="195"/>
      <c r="EP577" s="196">
        <f>'2. SUHU &amp; FISIK TRAFO'!CY577</f>
        <v>0</v>
      </c>
      <c r="EQ577" s="168" t="e">
        <f t="shared" si="416"/>
        <v>#DIV/0!</v>
      </c>
      <c r="ER577" s="189" t="e">
        <f t="shared" si="412"/>
        <v>#DIV/0!</v>
      </c>
      <c r="ES577" s="195"/>
      <c r="ET577" s="447">
        <f t="shared" si="395"/>
        <v>21.913</v>
      </c>
      <c r="EU577" s="447">
        <f t="shared" si="413"/>
        <v>17.5304</v>
      </c>
      <c r="EV577" s="448">
        <f t="shared" si="387"/>
        <v>21.913</v>
      </c>
      <c r="EW577" s="449" t="str">
        <f t="shared" si="414"/>
        <v>BAIK</v>
      </c>
      <c r="EX577" s="721"/>
      <c r="EY577" s="447">
        <f t="shared" si="396"/>
        <v>15.556000000000001</v>
      </c>
      <c r="EZ577" s="447">
        <f t="shared" si="388"/>
        <v>12.444800000000001</v>
      </c>
      <c r="FA577" s="448">
        <f t="shared" si="397"/>
        <v>15.556000000000001</v>
      </c>
      <c r="FB577" s="449" t="str">
        <f t="shared" si="389"/>
        <v>BAIK</v>
      </c>
      <c r="FC577" s="195"/>
      <c r="FD577" s="453">
        <f t="shared" si="390"/>
        <v>24</v>
      </c>
      <c r="FE577" s="454">
        <f t="shared" si="391"/>
        <v>144.50867052023122</v>
      </c>
      <c r="FF577" s="725">
        <f t="shared" si="392"/>
        <v>16.608000000000001</v>
      </c>
      <c r="FG577" s="202" t="str">
        <f t="shared" si="415"/>
        <v>KURANG</v>
      </c>
    </row>
    <row r="578" spans="1:163">
      <c r="A578" s="347">
        <v>566</v>
      </c>
      <c r="B578" s="764" t="s">
        <v>2239</v>
      </c>
      <c r="C578" s="331" t="s">
        <v>2777</v>
      </c>
      <c r="D578" s="259" t="s">
        <v>2778</v>
      </c>
      <c r="E578" s="319" t="s">
        <v>2779</v>
      </c>
      <c r="F578" s="319" t="s">
        <v>2779</v>
      </c>
      <c r="G578" s="208" t="s">
        <v>204</v>
      </c>
      <c r="H578" s="214" t="s">
        <v>208</v>
      </c>
      <c r="I578" s="463">
        <v>108253878</v>
      </c>
      <c r="J578" s="462">
        <v>-2869992</v>
      </c>
      <c r="K578" s="259" t="s">
        <v>341</v>
      </c>
      <c r="L578" s="259" t="s">
        <v>572</v>
      </c>
      <c r="M578" s="259">
        <v>100</v>
      </c>
      <c r="N578" s="259">
        <v>1400031007631</v>
      </c>
      <c r="O578" s="259">
        <v>2014</v>
      </c>
      <c r="P578" s="259" t="s">
        <v>316</v>
      </c>
      <c r="Q578" s="461">
        <v>0.42986111111111108</v>
      </c>
      <c r="R578" s="433">
        <v>44846</v>
      </c>
      <c r="S578" s="331" t="s">
        <v>318</v>
      </c>
      <c r="T578" s="331" t="s">
        <v>607</v>
      </c>
      <c r="U578" s="259">
        <v>1</v>
      </c>
      <c r="V578" s="259">
        <v>1</v>
      </c>
      <c r="W578" s="259">
        <v>3</v>
      </c>
      <c r="X578" s="259">
        <v>20000</v>
      </c>
      <c r="Y578" s="332">
        <v>401</v>
      </c>
      <c r="Z578" s="332">
        <v>404</v>
      </c>
      <c r="AA578" s="332">
        <v>403</v>
      </c>
      <c r="AB578" s="332">
        <v>231</v>
      </c>
      <c r="AC578" s="332">
        <v>255</v>
      </c>
      <c r="AD578" s="332">
        <v>233</v>
      </c>
      <c r="AE578" s="332">
        <v>104</v>
      </c>
      <c r="AF578" s="332">
        <v>44</v>
      </c>
      <c r="AG578" s="332">
        <v>80</v>
      </c>
      <c r="AH578" s="332">
        <v>46</v>
      </c>
      <c r="AI578" s="332"/>
      <c r="AJ578" s="332"/>
      <c r="AK578" s="332"/>
      <c r="AL578" s="332"/>
      <c r="AM578" s="332">
        <v>104</v>
      </c>
      <c r="AN578" s="332">
        <v>44</v>
      </c>
      <c r="AO578" s="332">
        <v>80</v>
      </c>
      <c r="AP578" s="332">
        <v>46</v>
      </c>
      <c r="AQ578" s="332"/>
      <c r="AR578" s="332"/>
      <c r="AS578" s="332"/>
      <c r="AT578" s="332"/>
      <c r="AU578" s="332"/>
      <c r="AV578" s="332"/>
      <c r="AW578" s="332"/>
      <c r="AX578" s="332"/>
      <c r="AY578" s="332">
        <v>0.97</v>
      </c>
      <c r="AZ578" s="332">
        <v>0.94399999999999995</v>
      </c>
      <c r="BA578" s="332">
        <v>0.97799999999999998</v>
      </c>
      <c r="BB578" s="261">
        <v>403</v>
      </c>
      <c r="BC578" s="261">
        <v>405</v>
      </c>
      <c r="BD578" s="261">
        <v>401</v>
      </c>
      <c r="BE578" s="261">
        <v>232</v>
      </c>
      <c r="BF578" s="261">
        <v>233</v>
      </c>
      <c r="BG578" s="261">
        <v>231</v>
      </c>
      <c r="BH578" s="261">
        <v>56</v>
      </c>
      <c r="BI578" s="261">
        <v>39</v>
      </c>
      <c r="BJ578" s="261">
        <v>33</v>
      </c>
      <c r="BK578" s="261">
        <v>20</v>
      </c>
      <c r="BL578" s="261"/>
      <c r="BM578" s="261"/>
      <c r="BN578" s="261"/>
      <c r="BO578" s="261"/>
      <c r="BP578" s="261">
        <v>56</v>
      </c>
      <c r="BQ578" s="261">
        <v>39</v>
      </c>
      <c r="BR578" s="261">
        <v>33</v>
      </c>
      <c r="BS578" s="261">
        <v>20</v>
      </c>
      <c r="BT578" s="261"/>
      <c r="BU578" s="261"/>
      <c r="BV578" s="261"/>
      <c r="BW578" s="261"/>
      <c r="BX578" s="261"/>
      <c r="BY578" s="261"/>
      <c r="BZ578" s="261"/>
      <c r="CA578" s="261"/>
      <c r="CB578" s="261">
        <v>0.92100000000000004</v>
      </c>
      <c r="CC578" s="261">
        <v>0.90300000000000002</v>
      </c>
      <c r="CD578" s="261">
        <v>0.91200000000000003</v>
      </c>
      <c r="CE578" s="333"/>
      <c r="CF578" s="333"/>
      <c r="CG578" s="333"/>
      <c r="CH578" s="333"/>
      <c r="CI578" s="333"/>
      <c r="CJ578" s="333"/>
      <c r="CK578" s="333">
        <v>230</v>
      </c>
      <c r="CL578" s="333">
        <v>32115241963</v>
      </c>
      <c r="CM578" s="333">
        <v>231</v>
      </c>
      <c r="CN578" s="333">
        <v>3210563333</v>
      </c>
      <c r="CO578" s="333">
        <v>229</v>
      </c>
      <c r="CP578" s="333">
        <v>163120028013</v>
      </c>
      <c r="CQ578" s="333"/>
      <c r="CR578" s="333"/>
      <c r="CS578" s="333"/>
      <c r="CT578" s="333"/>
      <c r="CU578" s="333"/>
      <c r="CV578" s="333"/>
      <c r="CW578" s="333"/>
      <c r="CX578" s="333"/>
      <c r="CY578" s="333"/>
      <c r="CZ578" s="333"/>
      <c r="DA578" s="333"/>
      <c r="DB578" s="374"/>
      <c r="DC578" s="154"/>
      <c r="DD578" s="179">
        <f t="shared" si="375"/>
        <v>143.55165945718332</v>
      </c>
      <c r="DE578" s="179">
        <f t="shared" si="376"/>
        <v>72.447786666666673</v>
      </c>
      <c r="DF578" s="179">
        <f t="shared" si="377"/>
        <v>30.650986666666668</v>
      </c>
      <c r="DG578" s="179">
        <f t="shared" si="378"/>
        <v>55.729066666666668</v>
      </c>
      <c r="DH578" s="180">
        <f t="shared" si="379"/>
        <v>104</v>
      </c>
      <c r="DI578" s="181">
        <f t="shared" si="398"/>
        <v>229</v>
      </c>
      <c r="DJ578" s="182">
        <f t="shared" si="393"/>
        <v>0</v>
      </c>
      <c r="DK578" s="182">
        <f t="shared" si="394"/>
        <v>0</v>
      </c>
      <c r="DL578" s="182">
        <f t="shared" si="399"/>
        <v>1</v>
      </c>
      <c r="DM578" s="182">
        <f t="shared" si="400"/>
        <v>0</v>
      </c>
      <c r="DN578" s="182">
        <f t="shared" si="401"/>
        <v>0</v>
      </c>
      <c r="DO578" s="182">
        <f t="shared" si="380"/>
        <v>0</v>
      </c>
      <c r="DP578" s="182">
        <f t="shared" si="381"/>
        <v>1</v>
      </c>
      <c r="DQ578" s="25">
        <f t="shared" si="382"/>
        <v>0</v>
      </c>
      <c r="DR578" s="169"/>
      <c r="DS578" s="166" t="str">
        <f t="shared" si="402"/>
        <v>A</v>
      </c>
      <c r="DT578" s="166" t="str">
        <f t="shared" si="403"/>
        <v>B</v>
      </c>
      <c r="DU578" s="167">
        <f t="shared" si="404"/>
        <v>2</v>
      </c>
      <c r="DV578" s="153" t="str">
        <f>VLOOKUP(M578,'Data Master kondisi'!$O$3:$P$11,2,FALSE)</f>
        <v>Z</v>
      </c>
      <c r="DW578" s="153">
        <f>LOOKUP(DV578,{"X","X","X","Y","Y","Y","Z","Z","Z"},{6,6,6,4,4,4,2,2,2})</f>
        <v>2</v>
      </c>
      <c r="DX578" s="153">
        <f t="shared" si="383"/>
        <v>1</v>
      </c>
      <c r="DY578" s="153">
        <f t="shared" si="405"/>
        <v>5</v>
      </c>
      <c r="DZ578" s="153" t="str">
        <f>VLOOKUP(G578,'Data Master class'!$A$5:$D$12,3,FALSE)</f>
        <v>A</v>
      </c>
      <c r="EA578" s="160" t="str">
        <f t="shared" si="406"/>
        <v>BAIK</v>
      </c>
      <c r="EB578" s="156"/>
      <c r="EC578" s="153">
        <f>VLOOKUP(G578,'Data Master class'!$A$5:$D$12,2,FALSE)</f>
        <v>5</v>
      </c>
      <c r="ED578" s="153" t="str">
        <f>VLOOKUP(H578,'Data Master class'!$E$5:$G$6,3,FALSE)</f>
        <v>X</v>
      </c>
      <c r="EE578" s="153">
        <f>VLOOKUP(H578,'Data Master class'!$E$5:$G$6,2,FALSE)</f>
        <v>2</v>
      </c>
      <c r="EF578" s="153">
        <f t="shared" si="407"/>
        <v>7</v>
      </c>
      <c r="EG578" s="153" t="str">
        <f t="shared" si="408"/>
        <v>CLASS 2</v>
      </c>
      <c r="EH578" s="153">
        <f t="shared" si="409"/>
        <v>12</v>
      </c>
      <c r="EI578" s="171"/>
      <c r="EJ578" s="441">
        <f t="shared" si="384"/>
        <v>0.36842105263157893</v>
      </c>
      <c r="EK578" s="441">
        <f t="shared" si="385"/>
        <v>0.42105263157894735</v>
      </c>
      <c r="EL578" s="441">
        <f t="shared" si="386"/>
        <v>5.2631578947368418E-2</v>
      </c>
      <c r="EM578" s="442">
        <f t="shared" si="410"/>
        <v>0.2807017543859649</v>
      </c>
      <c r="EN578" s="443" t="str">
        <f t="shared" si="411"/>
        <v>KURANG</v>
      </c>
      <c r="EO578" s="195"/>
      <c r="EP578" s="196">
        <f>'2. SUHU &amp; FISIK TRAFO'!CY578</f>
        <v>0</v>
      </c>
      <c r="EQ578" s="168" t="e">
        <f t="shared" si="416"/>
        <v>#DIV/0!</v>
      </c>
      <c r="ER578" s="189" t="e">
        <f t="shared" si="412"/>
        <v>#DIV/0!</v>
      </c>
      <c r="ES578" s="195"/>
      <c r="ET578" s="447">
        <f t="shared" si="395"/>
        <v>53.884</v>
      </c>
      <c r="EU578" s="447">
        <f t="shared" si="413"/>
        <v>43.107200000000006</v>
      </c>
      <c r="EV578" s="448">
        <f t="shared" si="387"/>
        <v>53.884</v>
      </c>
      <c r="EW578" s="449" t="str">
        <f t="shared" si="414"/>
        <v>BAIK</v>
      </c>
      <c r="EX578" s="721"/>
      <c r="EY578" s="447">
        <f t="shared" si="396"/>
        <v>29.702000000000002</v>
      </c>
      <c r="EZ578" s="447">
        <f t="shared" si="388"/>
        <v>23.761600000000001</v>
      </c>
      <c r="FA578" s="448">
        <f t="shared" si="397"/>
        <v>29.702000000000002</v>
      </c>
      <c r="FB578" s="449" t="str">
        <f t="shared" si="389"/>
        <v>BAIK</v>
      </c>
      <c r="FC578" s="195"/>
      <c r="FD578" s="453">
        <f t="shared" si="390"/>
        <v>46</v>
      </c>
      <c r="FE578" s="454">
        <f t="shared" si="391"/>
        <v>144.50867052023122</v>
      </c>
      <c r="FF578" s="725">
        <f t="shared" si="392"/>
        <v>31.832000000000001</v>
      </c>
      <c r="FG578" s="202" t="str">
        <f t="shared" si="415"/>
        <v>BURUK</v>
      </c>
    </row>
    <row r="579" spans="1:163">
      <c r="A579" s="347">
        <v>567</v>
      </c>
      <c r="B579" s="764" t="s">
        <v>2239</v>
      </c>
      <c r="C579" s="331" t="s">
        <v>2780</v>
      </c>
      <c r="D579" s="259" t="s">
        <v>2781</v>
      </c>
      <c r="E579" s="319" t="s">
        <v>2779</v>
      </c>
      <c r="F579" s="319" t="s">
        <v>2779</v>
      </c>
      <c r="G579" s="208" t="s">
        <v>204</v>
      </c>
      <c r="H579" s="214" t="s">
        <v>208</v>
      </c>
      <c r="I579" s="526">
        <v>108.240161</v>
      </c>
      <c r="J579" s="835">
        <v>-2.88151</v>
      </c>
      <c r="K579" s="259" t="s">
        <v>341</v>
      </c>
      <c r="L579" s="259" t="s">
        <v>347</v>
      </c>
      <c r="M579" s="259">
        <v>100</v>
      </c>
      <c r="N579" s="259">
        <v>20107283</v>
      </c>
      <c r="O579" s="259">
        <v>2010</v>
      </c>
      <c r="P579" s="259" t="s">
        <v>316</v>
      </c>
      <c r="Q579" s="461">
        <v>0.72916666666666663</v>
      </c>
      <c r="R579" s="433">
        <v>44846</v>
      </c>
      <c r="S579" s="331" t="s">
        <v>318</v>
      </c>
      <c r="T579" s="331" t="s">
        <v>607</v>
      </c>
      <c r="U579" s="259">
        <v>3</v>
      </c>
      <c r="V579" s="259">
        <v>2</v>
      </c>
      <c r="W579" s="259">
        <v>3</v>
      </c>
      <c r="X579" s="259">
        <v>20000</v>
      </c>
      <c r="Y579" s="332">
        <v>405</v>
      </c>
      <c r="Z579" s="332">
        <v>402</v>
      </c>
      <c r="AA579" s="332">
        <v>402</v>
      </c>
      <c r="AB579" s="332">
        <v>233</v>
      </c>
      <c r="AC579" s="332">
        <v>232</v>
      </c>
      <c r="AD579" s="332">
        <v>232</v>
      </c>
      <c r="AE579" s="332">
        <v>89</v>
      </c>
      <c r="AF579" s="332">
        <v>135</v>
      </c>
      <c r="AG579" s="332">
        <v>61</v>
      </c>
      <c r="AH579" s="332">
        <v>69</v>
      </c>
      <c r="AI579" s="332">
        <v>48</v>
      </c>
      <c r="AJ579" s="332">
        <v>78</v>
      </c>
      <c r="AK579" s="332">
        <v>42</v>
      </c>
      <c r="AL579" s="332">
        <v>33</v>
      </c>
      <c r="AM579" s="332"/>
      <c r="AN579" s="332"/>
      <c r="AO579" s="332"/>
      <c r="AP579" s="332"/>
      <c r="AQ579" s="332"/>
      <c r="AR579" s="332"/>
      <c r="AS579" s="332"/>
      <c r="AT579" s="332"/>
      <c r="AU579" s="332">
        <v>41</v>
      </c>
      <c r="AV579" s="332">
        <v>57</v>
      </c>
      <c r="AW579" s="332">
        <v>19</v>
      </c>
      <c r="AX579" s="332">
        <v>36</v>
      </c>
      <c r="AY579" s="332">
        <v>0.96899999999999997</v>
      </c>
      <c r="AZ579" s="332">
        <v>0.97299999999999998</v>
      </c>
      <c r="BA579" s="332">
        <v>0.95399999999999996</v>
      </c>
      <c r="BB579" s="261">
        <v>407</v>
      </c>
      <c r="BC579" s="261">
        <v>405</v>
      </c>
      <c r="BD579" s="261">
        <v>401</v>
      </c>
      <c r="BE579" s="261">
        <v>234</v>
      </c>
      <c r="BF579" s="261">
        <v>232</v>
      </c>
      <c r="BG579" s="261">
        <v>231</v>
      </c>
      <c r="BH579" s="261">
        <v>59</v>
      </c>
      <c r="BI579" s="261">
        <v>85</v>
      </c>
      <c r="BJ579" s="261">
        <v>33</v>
      </c>
      <c r="BK579" s="261">
        <v>54</v>
      </c>
      <c r="BL579" s="261">
        <v>27</v>
      </c>
      <c r="BM579" s="261">
        <v>55</v>
      </c>
      <c r="BN579" s="261">
        <v>19</v>
      </c>
      <c r="BO579" s="261">
        <v>34</v>
      </c>
      <c r="BP579" s="261"/>
      <c r="BQ579" s="261"/>
      <c r="BR579" s="261"/>
      <c r="BS579" s="261"/>
      <c r="BT579" s="261"/>
      <c r="BU579" s="261"/>
      <c r="BV579" s="261"/>
      <c r="BW579" s="261"/>
      <c r="BX579" s="261">
        <v>32</v>
      </c>
      <c r="BY579" s="261">
        <v>30</v>
      </c>
      <c r="BZ579" s="261">
        <v>14</v>
      </c>
      <c r="CA579" s="261">
        <v>20</v>
      </c>
      <c r="CB579" s="261">
        <v>0.89300000000000002</v>
      </c>
      <c r="CC579" s="261">
        <v>0.94099999999999995</v>
      </c>
      <c r="CD579" s="261">
        <v>0.90400000000000003</v>
      </c>
      <c r="CE579" s="333">
        <v>232</v>
      </c>
      <c r="CF579" s="333">
        <v>56402261541</v>
      </c>
      <c r="CG579" s="333">
        <v>230</v>
      </c>
      <c r="CH579" s="333">
        <v>34011433075</v>
      </c>
      <c r="CI579" s="333">
        <v>229</v>
      </c>
      <c r="CJ579" s="333">
        <v>56202856720</v>
      </c>
      <c r="CK579" s="333"/>
      <c r="CL579" s="333"/>
      <c r="CM579" s="333"/>
      <c r="CN579" s="333"/>
      <c r="CO579" s="333"/>
      <c r="CP579" s="333"/>
      <c r="CQ579" s="333"/>
      <c r="CR579" s="333"/>
      <c r="CS579" s="333"/>
      <c r="CT579" s="333"/>
      <c r="CU579" s="333"/>
      <c r="CV579" s="333"/>
      <c r="CW579" s="333">
        <v>232</v>
      </c>
      <c r="CX579" s="333">
        <v>8602001080</v>
      </c>
      <c r="CY579" s="333">
        <v>230</v>
      </c>
      <c r="CZ579" s="333">
        <v>34011437109</v>
      </c>
      <c r="DA579" s="333">
        <v>229</v>
      </c>
      <c r="DB579" s="374">
        <v>56401490810</v>
      </c>
      <c r="DC579" s="154"/>
      <c r="DD579" s="179">
        <f t="shared" si="375"/>
        <v>143.4329235932816</v>
      </c>
      <c r="DE579" s="179">
        <f t="shared" si="376"/>
        <v>62.049909999999997</v>
      </c>
      <c r="DF579" s="179">
        <f t="shared" si="377"/>
        <v>94.120650000000012</v>
      </c>
      <c r="DG579" s="179">
        <f t="shared" si="378"/>
        <v>42.528590000000001</v>
      </c>
      <c r="DH579" s="180">
        <f t="shared" si="379"/>
        <v>135</v>
      </c>
      <c r="DI579" s="181">
        <f t="shared" si="398"/>
        <v>229</v>
      </c>
      <c r="DJ579" s="182">
        <f t="shared" si="393"/>
        <v>0</v>
      </c>
      <c r="DK579" s="182">
        <f t="shared" si="394"/>
        <v>0</v>
      </c>
      <c r="DL579" s="182">
        <f t="shared" si="399"/>
        <v>1</v>
      </c>
      <c r="DM579" s="182">
        <f t="shared" si="400"/>
        <v>0</v>
      </c>
      <c r="DN579" s="182">
        <f t="shared" si="401"/>
        <v>0</v>
      </c>
      <c r="DO579" s="182">
        <f t="shared" si="380"/>
        <v>0</v>
      </c>
      <c r="DP579" s="182">
        <f t="shared" si="381"/>
        <v>0</v>
      </c>
      <c r="DQ579" s="25">
        <f t="shared" si="382"/>
        <v>1</v>
      </c>
      <c r="DR579" s="169"/>
      <c r="DS579" s="166" t="str">
        <f t="shared" si="402"/>
        <v>B</v>
      </c>
      <c r="DT579" s="166" t="str">
        <f t="shared" si="403"/>
        <v>B</v>
      </c>
      <c r="DU579" s="167">
        <f t="shared" si="404"/>
        <v>5</v>
      </c>
      <c r="DV579" s="153" t="str">
        <f>VLOOKUP(M579,'Data Master kondisi'!$O$3:$P$11,2,FALSE)</f>
        <v>Z</v>
      </c>
      <c r="DW579" s="153">
        <f>LOOKUP(DV579,{"X","X","X","Y","Y","Y","Z","Z","Z"},{6,6,6,4,4,4,2,2,2})</f>
        <v>2</v>
      </c>
      <c r="DX579" s="153">
        <f t="shared" si="383"/>
        <v>1</v>
      </c>
      <c r="DY579" s="153">
        <f t="shared" si="405"/>
        <v>8</v>
      </c>
      <c r="DZ579" s="153" t="str">
        <f>VLOOKUP(G579,'Data Master class'!$A$5:$D$12,3,FALSE)</f>
        <v>A</v>
      </c>
      <c r="EA579" s="160" t="str">
        <f t="shared" si="406"/>
        <v>CUKUP</v>
      </c>
      <c r="EB579" s="156"/>
      <c r="EC579" s="153">
        <f>VLOOKUP(G579,'Data Master class'!$A$5:$D$12,2,FALSE)</f>
        <v>5</v>
      </c>
      <c r="ED579" s="153" t="str">
        <f>VLOOKUP(H579,'Data Master class'!$E$5:$G$6,3,FALSE)</f>
        <v>X</v>
      </c>
      <c r="EE579" s="153">
        <f>VLOOKUP(H579,'Data Master class'!$E$5:$G$6,2,FALSE)</f>
        <v>2</v>
      </c>
      <c r="EF579" s="153">
        <f t="shared" si="407"/>
        <v>7</v>
      </c>
      <c r="EG579" s="153" t="str">
        <f t="shared" si="408"/>
        <v>CLASS 2</v>
      </c>
      <c r="EH579" s="153">
        <f t="shared" si="409"/>
        <v>15</v>
      </c>
      <c r="EI579" s="171"/>
      <c r="EJ579" s="441">
        <f t="shared" si="384"/>
        <v>6.3157894736842107E-2</v>
      </c>
      <c r="EK579" s="441">
        <f t="shared" si="385"/>
        <v>0.42105263157894735</v>
      </c>
      <c r="EL579" s="441">
        <f t="shared" si="386"/>
        <v>0.35789473684210527</v>
      </c>
      <c r="EM579" s="442">
        <f t="shared" si="410"/>
        <v>0.2807017543859649</v>
      </c>
      <c r="EN579" s="443" t="str">
        <f t="shared" si="411"/>
        <v>KURANG</v>
      </c>
      <c r="EO579" s="195"/>
      <c r="EP579" s="196">
        <f>'2. SUHU &amp; FISIK TRAFO'!CY579</f>
        <v>0</v>
      </c>
      <c r="EQ579" s="168" t="e">
        <f t="shared" si="416"/>
        <v>#DIV/0!</v>
      </c>
      <c r="ER579" s="189" t="e">
        <f t="shared" si="412"/>
        <v>#DIV/0!</v>
      </c>
      <c r="ES579" s="195"/>
      <c r="ET579" s="447">
        <f t="shared" si="395"/>
        <v>66.209000000000003</v>
      </c>
      <c r="EU579" s="447">
        <f t="shared" si="413"/>
        <v>52.967200000000005</v>
      </c>
      <c r="EV579" s="448">
        <f t="shared" si="387"/>
        <v>66.209000000000003</v>
      </c>
      <c r="EW579" s="449" t="str">
        <f t="shared" si="414"/>
        <v>CUKUP</v>
      </c>
      <c r="EX579" s="721"/>
      <c r="EY579" s="447">
        <f t="shared" si="396"/>
        <v>41.149000000000001</v>
      </c>
      <c r="EZ579" s="447">
        <f t="shared" si="388"/>
        <v>32.919200000000004</v>
      </c>
      <c r="FA579" s="448">
        <f t="shared" si="397"/>
        <v>41.149000000000001</v>
      </c>
      <c r="FB579" s="449" t="str">
        <f t="shared" si="389"/>
        <v>BAIK</v>
      </c>
      <c r="FC579" s="195"/>
      <c r="FD579" s="453">
        <f t="shared" si="390"/>
        <v>69</v>
      </c>
      <c r="FE579" s="454">
        <f t="shared" si="391"/>
        <v>144.50867052023122</v>
      </c>
      <c r="FF579" s="725">
        <f t="shared" si="392"/>
        <v>47.747999999999998</v>
      </c>
      <c r="FG579" s="202" t="str">
        <f t="shared" si="415"/>
        <v>BURUK</v>
      </c>
    </row>
    <row r="580" spans="1:163">
      <c r="A580" s="347">
        <v>568</v>
      </c>
      <c r="B580" s="764" t="s">
        <v>2239</v>
      </c>
      <c r="C580" s="331" t="s">
        <v>2782</v>
      </c>
      <c r="D580" s="259" t="s">
        <v>2783</v>
      </c>
      <c r="E580" s="319" t="s">
        <v>2779</v>
      </c>
      <c r="F580" s="319" t="s">
        <v>2779</v>
      </c>
      <c r="G580" s="208" t="s">
        <v>204</v>
      </c>
      <c r="H580" s="214" t="s">
        <v>208</v>
      </c>
      <c r="I580" s="526">
        <v>108.240161</v>
      </c>
      <c r="J580" s="835">
        <v>-2.8816099999999998</v>
      </c>
      <c r="K580" s="259" t="s">
        <v>341</v>
      </c>
      <c r="L580" s="259" t="s">
        <v>310</v>
      </c>
      <c r="M580" s="259">
        <v>100</v>
      </c>
      <c r="N580" s="259">
        <v>10233703</v>
      </c>
      <c r="O580" s="259">
        <v>2010</v>
      </c>
      <c r="P580" s="259" t="s">
        <v>316</v>
      </c>
      <c r="Q580" s="461">
        <v>0.73958333333333337</v>
      </c>
      <c r="R580" s="433">
        <v>44846</v>
      </c>
      <c r="S580" s="331" t="s">
        <v>318</v>
      </c>
      <c r="T580" s="331" t="s">
        <v>607</v>
      </c>
      <c r="U580" s="259">
        <v>4</v>
      </c>
      <c r="V580" s="259">
        <v>1</v>
      </c>
      <c r="W580" s="259">
        <v>3</v>
      </c>
      <c r="X580" s="259">
        <v>20000</v>
      </c>
      <c r="Y580" s="332">
        <v>431</v>
      </c>
      <c r="Z580" s="332">
        <v>432</v>
      </c>
      <c r="AA580" s="332">
        <v>430</v>
      </c>
      <c r="AB580" s="332">
        <v>246</v>
      </c>
      <c r="AC580" s="332">
        <v>249</v>
      </c>
      <c r="AD580" s="332">
        <v>244</v>
      </c>
      <c r="AE580" s="332">
        <v>8</v>
      </c>
      <c r="AF580" s="332">
        <v>10</v>
      </c>
      <c r="AG580" s="332">
        <v>62</v>
      </c>
      <c r="AH580" s="332">
        <v>48</v>
      </c>
      <c r="AI580" s="332">
        <v>8</v>
      </c>
      <c r="AJ580" s="332">
        <v>10</v>
      </c>
      <c r="AK580" s="332">
        <v>62</v>
      </c>
      <c r="AL580" s="332">
        <v>48</v>
      </c>
      <c r="AM580" s="332"/>
      <c r="AN580" s="332"/>
      <c r="AO580" s="332"/>
      <c r="AP580" s="332"/>
      <c r="AQ580" s="332"/>
      <c r="AR580" s="332"/>
      <c r="AS580" s="332"/>
      <c r="AT580" s="332"/>
      <c r="AU580" s="332"/>
      <c r="AV580" s="332"/>
      <c r="AW580" s="332"/>
      <c r="AX580" s="332"/>
      <c r="AY580" s="332">
        <v>0.89500000000000002</v>
      </c>
      <c r="AZ580" s="332">
        <v>0.90500000000000003</v>
      </c>
      <c r="BA580" s="332">
        <v>0.96799999999999997</v>
      </c>
      <c r="BB580" s="261">
        <v>421</v>
      </c>
      <c r="BC580" s="261">
        <v>420</v>
      </c>
      <c r="BD580" s="261">
        <v>422</v>
      </c>
      <c r="BE580" s="261">
        <v>244</v>
      </c>
      <c r="BF580" s="261">
        <v>247</v>
      </c>
      <c r="BG580" s="261">
        <v>243</v>
      </c>
      <c r="BH580" s="261">
        <v>11</v>
      </c>
      <c r="BI580" s="261">
        <v>10</v>
      </c>
      <c r="BJ580" s="261">
        <v>47</v>
      </c>
      <c r="BK580" s="261">
        <v>36</v>
      </c>
      <c r="BL580" s="261">
        <v>11</v>
      </c>
      <c r="BM580" s="261">
        <v>10</v>
      </c>
      <c r="BN580" s="261">
        <v>47</v>
      </c>
      <c r="BO580" s="261">
        <v>36</v>
      </c>
      <c r="BP580" s="261"/>
      <c r="BQ580" s="261"/>
      <c r="BR580" s="261"/>
      <c r="BS580" s="261"/>
      <c r="BT580" s="261"/>
      <c r="BU580" s="261"/>
      <c r="BV580" s="261"/>
      <c r="BW580" s="261"/>
      <c r="BX580" s="261"/>
      <c r="BY580" s="261"/>
      <c r="BZ580" s="261"/>
      <c r="CA580" s="261"/>
      <c r="CB580" s="261">
        <v>0.92300000000000004</v>
      </c>
      <c r="CC580" s="261">
        <v>0.79200000000000004</v>
      </c>
      <c r="CD580" s="261">
        <v>0.97499999999999998</v>
      </c>
      <c r="CE580" s="333">
        <v>242</v>
      </c>
      <c r="CF580" s="333">
        <v>32115242912</v>
      </c>
      <c r="CG580" s="333">
        <v>245</v>
      </c>
      <c r="CH580" s="333">
        <v>32115442983</v>
      </c>
      <c r="CI580" s="333">
        <v>241</v>
      </c>
      <c r="CJ580" s="333">
        <v>22111384263</v>
      </c>
      <c r="CK580" s="333"/>
      <c r="CL580" s="333"/>
      <c r="CM580" s="333"/>
      <c r="CN580" s="333"/>
      <c r="CO580" s="333"/>
      <c r="CP580" s="333"/>
      <c r="CQ580" s="333"/>
      <c r="CR580" s="333"/>
      <c r="CS580" s="333"/>
      <c r="CT580" s="333"/>
      <c r="CU580" s="333"/>
      <c r="CV580" s="333"/>
      <c r="CW580" s="333"/>
      <c r="CX580" s="333"/>
      <c r="CY580" s="333"/>
      <c r="CZ580" s="333"/>
      <c r="DA580" s="333"/>
      <c r="DB580" s="374"/>
      <c r="DC580" s="154"/>
      <c r="DD580" s="179">
        <f t="shared" si="375"/>
        <v>134.11477542480856</v>
      </c>
      <c r="DE580" s="179">
        <f t="shared" si="376"/>
        <v>5.9650400000000001</v>
      </c>
      <c r="DF580" s="179">
        <f t="shared" si="377"/>
        <v>7.4562999999999988</v>
      </c>
      <c r="DG580" s="179">
        <f t="shared" si="378"/>
        <v>46.229059999999997</v>
      </c>
      <c r="DH580" s="180">
        <f t="shared" si="379"/>
        <v>62</v>
      </c>
      <c r="DI580" s="181">
        <f t="shared" si="398"/>
        <v>241</v>
      </c>
      <c r="DJ580" s="182">
        <f t="shared" si="393"/>
        <v>1</v>
      </c>
      <c r="DK580" s="182">
        <f t="shared" si="394"/>
        <v>0</v>
      </c>
      <c r="DL580" s="182">
        <f t="shared" si="399"/>
        <v>0</v>
      </c>
      <c r="DM580" s="182">
        <f t="shared" si="400"/>
        <v>0</v>
      </c>
      <c r="DN580" s="182">
        <f t="shared" si="401"/>
        <v>0</v>
      </c>
      <c r="DO580" s="182">
        <f t="shared" si="380"/>
        <v>1</v>
      </c>
      <c r="DP580" s="182">
        <f t="shared" si="381"/>
        <v>0</v>
      </c>
      <c r="DQ580" s="25">
        <f t="shared" si="382"/>
        <v>0</v>
      </c>
      <c r="DR580" s="169"/>
      <c r="DS580" s="166" t="str">
        <f t="shared" si="402"/>
        <v>A</v>
      </c>
      <c r="DT580" s="166" t="str">
        <f t="shared" si="403"/>
        <v>C</v>
      </c>
      <c r="DU580" s="167">
        <f t="shared" si="404"/>
        <v>3</v>
      </c>
      <c r="DV580" s="153" t="str">
        <f>VLOOKUP(M580,'Data Master kondisi'!$O$3:$P$11,2,FALSE)</f>
        <v>Z</v>
      </c>
      <c r="DW580" s="153">
        <f>LOOKUP(DV580,{"X","X","X","Y","Y","Y","Z","Z","Z"},{6,6,6,4,4,4,2,2,2})</f>
        <v>2</v>
      </c>
      <c r="DX580" s="153">
        <f t="shared" si="383"/>
        <v>1</v>
      </c>
      <c r="DY580" s="153">
        <f t="shared" si="405"/>
        <v>6</v>
      </c>
      <c r="DZ580" s="153" t="str">
        <f>VLOOKUP(G580,'Data Master class'!$A$5:$D$12,3,FALSE)</f>
        <v>A</v>
      </c>
      <c r="EA580" s="160" t="str">
        <f t="shared" si="406"/>
        <v>CUKUP</v>
      </c>
      <c r="EB580" s="156"/>
      <c r="EC580" s="153">
        <f>VLOOKUP(G580,'Data Master class'!$A$5:$D$12,2,FALSE)</f>
        <v>5</v>
      </c>
      <c r="ED580" s="153" t="str">
        <f>VLOOKUP(H580,'Data Master class'!$E$5:$G$6,3,FALSE)</f>
        <v>X</v>
      </c>
      <c r="EE580" s="153">
        <f>VLOOKUP(H580,'Data Master class'!$E$5:$G$6,2,FALSE)</f>
        <v>2</v>
      </c>
      <c r="EF580" s="153">
        <f t="shared" si="407"/>
        <v>7</v>
      </c>
      <c r="EG580" s="153" t="str">
        <f t="shared" si="408"/>
        <v>CLASS 2</v>
      </c>
      <c r="EH580" s="153">
        <f t="shared" si="409"/>
        <v>13</v>
      </c>
      <c r="EI580" s="171"/>
      <c r="EJ580" s="441">
        <f t="shared" si="384"/>
        <v>0.70000000000000007</v>
      </c>
      <c r="EK580" s="441">
        <f t="shared" si="385"/>
        <v>0.625</v>
      </c>
      <c r="EL580" s="441">
        <f t="shared" si="386"/>
        <v>1.3249999999999997</v>
      </c>
      <c r="EM580" s="442">
        <f t="shared" si="410"/>
        <v>0.8833333333333333</v>
      </c>
      <c r="EN580" s="443" t="str">
        <f t="shared" si="411"/>
        <v>BURUK</v>
      </c>
      <c r="EO580" s="195"/>
      <c r="EP580" s="196">
        <f>'2. SUHU &amp; FISIK TRAFO'!CY580</f>
        <v>0</v>
      </c>
      <c r="EQ580" s="168" t="e">
        <f t="shared" si="416"/>
        <v>#DIV/0!</v>
      </c>
      <c r="ER580" s="189" t="e">
        <f t="shared" si="412"/>
        <v>#DIV/0!</v>
      </c>
      <c r="ES580" s="195"/>
      <c r="ET580" s="447">
        <f t="shared" si="395"/>
        <v>19.586000000000002</v>
      </c>
      <c r="EU580" s="447">
        <f t="shared" si="413"/>
        <v>15.668800000000003</v>
      </c>
      <c r="EV580" s="448">
        <f t="shared" si="387"/>
        <v>19.586000000000002</v>
      </c>
      <c r="EW580" s="449" t="str">
        <f t="shared" si="414"/>
        <v>BAIK</v>
      </c>
      <c r="EX580" s="721"/>
      <c r="EY580" s="447">
        <f t="shared" si="396"/>
        <v>16.574999999999999</v>
      </c>
      <c r="EZ580" s="447">
        <f t="shared" si="388"/>
        <v>13.26</v>
      </c>
      <c r="FA580" s="448">
        <f t="shared" si="397"/>
        <v>16.574999999999999</v>
      </c>
      <c r="FB580" s="449" t="str">
        <f t="shared" si="389"/>
        <v>BAIK</v>
      </c>
      <c r="FC580" s="195"/>
      <c r="FD580" s="453">
        <f t="shared" si="390"/>
        <v>48</v>
      </c>
      <c r="FE580" s="454">
        <f t="shared" si="391"/>
        <v>144.50867052023122</v>
      </c>
      <c r="FF580" s="725">
        <f t="shared" si="392"/>
        <v>33.216000000000001</v>
      </c>
      <c r="FG580" s="202" t="str">
        <f t="shared" si="415"/>
        <v>BURUK</v>
      </c>
    </row>
    <row r="581" spans="1:163">
      <c r="A581" s="347">
        <v>569</v>
      </c>
      <c r="B581" s="764" t="s">
        <v>2239</v>
      </c>
      <c r="C581" s="331" t="s">
        <v>2784</v>
      </c>
      <c r="D581" s="259" t="s">
        <v>2785</v>
      </c>
      <c r="E581" s="319" t="s">
        <v>2779</v>
      </c>
      <c r="F581" s="319" t="s">
        <v>2779</v>
      </c>
      <c r="G581" s="208" t="s">
        <v>204</v>
      </c>
      <c r="H581" s="214" t="s">
        <v>208</v>
      </c>
      <c r="I581" s="526">
        <v>108.253136</v>
      </c>
      <c r="J581" s="835">
        <v>-2.8747579999999999</v>
      </c>
      <c r="K581" s="259" t="s">
        <v>341</v>
      </c>
      <c r="L581" s="259" t="s">
        <v>572</v>
      </c>
      <c r="M581" s="259">
        <v>100</v>
      </c>
      <c r="N581" s="259">
        <v>90303342</v>
      </c>
      <c r="O581" s="259">
        <v>1990</v>
      </c>
      <c r="P581" s="259" t="s">
        <v>316</v>
      </c>
      <c r="Q581" s="461">
        <v>0.82986111111111116</v>
      </c>
      <c r="R581" s="433">
        <v>44846</v>
      </c>
      <c r="S581" s="331" t="s">
        <v>318</v>
      </c>
      <c r="T581" s="331" t="s">
        <v>607</v>
      </c>
      <c r="U581" s="259">
        <v>4</v>
      </c>
      <c r="V581" s="259">
        <v>2</v>
      </c>
      <c r="W581" s="259">
        <v>3</v>
      </c>
      <c r="X581" s="259">
        <v>20000</v>
      </c>
      <c r="Y581" s="332">
        <v>407</v>
      </c>
      <c r="Z581" s="332">
        <v>407</v>
      </c>
      <c r="AA581" s="332">
        <v>409</v>
      </c>
      <c r="AB581" s="332">
        <v>225</v>
      </c>
      <c r="AC581" s="332">
        <v>228</v>
      </c>
      <c r="AD581" s="332">
        <v>234</v>
      </c>
      <c r="AE581" s="332">
        <v>59</v>
      </c>
      <c r="AF581" s="332">
        <v>80</v>
      </c>
      <c r="AG581" s="332">
        <v>82</v>
      </c>
      <c r="AH581" s="332">
        <v>37</v>
      </c>
      <c r="AI581" s="332">
        <v>7</v>
      </c>
      <c r="AJ581" s="332">
        <v>15</v>
      </c>
      <c r="AK581" s="332">
        <v>27</v>
      </c>
      <c r="AL581" s="332">
        <v>11</v>
      </c>
      <c r="AM581" s="332">
        <v>52</v>
      </c>
      <c r="AN581" s="332">
        <v>65</v>
      </c>
      <c r="AO581" s="332">
        <v>55</v>
      </c>
      <c r="AP581" s="332">
        <v>26</v>
      </c>
      <c r="AQ581" s="332"/>
      <c r="AR581" s="332"/>
      <c r="AS581" s="332"/>
      <c r="AT581" s="332"/>
      <c r="AU581" s="332"/>
      <c r="AV581" s="332"/>
      <c r="AW581" s="332"/>
      <c r="AX581" s="332"/>
      <c r="AY581" s="332">
        <v>0.90400000000000003</v>
      </c>
      <c r="AZ581" s="332">
        <v>0.95899999999999996</v>
      </c>
      <c r="BA581" s="332">
        <v>0.95499999999999996</v>
      </c>
      <c r="BB581" s="261">
        <v>406</v>
      </c>
      <c r="BC581" s="261">
        <v>406</v>
      </c>
      <c r="BD581" s="261">
        <v>403</v>
      </c>
      <c r="BE581" s="261">
        <v>233</v>
      </c>
      <c r="BF581" s="261">
        <v>233</v>
      </c>
      <c r="BG581" s="261">
        <v>230</v>
      </c>
      <c r="BH581" s="261">
        <v>31</v>
      </c>
      <c r="BI581" s="261">
        <v>42</v>
      </c>
      <c r="BJ581" s="261">
        <v>49</v>
      </c>
      <c r="BK581" s="261">
        <v>30</v>
      </c>
      <c r="BL581" s="261">
        <v>3</v>
      </c>
      <c r="BM581" s="261">
        <v>3</v>
      </c>
      <c r="BN581" s="261">
        <v>21</v>
      </c>
      <c r="BO581" s="261">
        <v>18</v>
      </c>
      <c r="BP581" s="261">
        <v>28</v>
      </c>
      <c r="BQ581" s="261">
        <v>39</v>
      </c>
      <c r="BR581" s="261">
        <v>28</v>
      </c>
      <c r="BS581" s="261">
        <v>12</v>
      </c>
      <c r="BT581" s="261"/>
      <c r="BU581" s="261"/>
      <c r="BV581" s="261"/>
      <c r="BW581" s="261"/>
      <c r="BX581" s="261"/>
      <c r="BY581" s="261"/>
      <c r="BZ581" s="261"/>
      <c r="CA581" s="261"/>
      <c r="CB581" s="261">
        <v>0.89600000000000002</v>
      </c>
      <c r="CC581" s="261">
        <v>0.876</v>
      </c>
      <c r="CD581" s="261">
        <v>0.90800000000000003</v>
      </c>
      <c r="CE581" s="333">
        <v>231</v>
      </c>
      <c r="CF581" s="333">
        <v>32104232247</v>
      </c>
      <c r="CG581" s="333">
        <v>230</v>
      </c>
      <c r="CH581" s="333">
        <v>32115244041</v>
      </c>
      <c r="CI581" s="333">
        <v>229</v>
      </c>
      <c r="CJ581" s="333">
        <v>32115119375</v>
      </c>
      <c r="CK581" s="333">
        <v>231</v>
      </c>
      <c r="CL581" s="333">
        <v>34018588341</v>
      </c>
      <c r="CM581" s="333">
        <v>230</v>
      </c>
      <c r="CN581" s="333">
        <v>3408588565</v>
      </c>
      <c r="CO581" s="333">
        <v>229</v>
      </c>
      <c r="CP581" s="333">
        <v>3401858839</v>
      </c>
      <c r="CQ581" s="333"/>
      <c r="CR581" s="333"/>
      <c r="CS581" s="333"/>
      <c r="CT581" s="333"/>
      <c r="CU581" s="333"/>
      <c r="CV581" s="333"/>
      <c r="CW581" s="333"/>
      <c r="CX581" s="333"/>
      <c r="CY581" s="333"/>
      <c r="CZ581" s="333"/>
      <c r="DA581" s="333"/>
      <c r="DB581" s="374"/>
      <c r="DC581" s="154"/>
      <c r="DD581" s="179">
        <f t="shared" si="375"/>
        <v>141.791009504724</v>
      </c>
      <c r="DE581" s="179">
        <f t="shared" si="376"/>
        <v>41.610536666666668</v>
      </c>
      <c r="DF581" s="179">
        <f t="shared" si="377"/>
        <v>56.421066666666661</v>
      </c>
      <c r="DG581" s="179">
        <f t="shared" si="378"/>
        <v>57.831593333333331</v>
      </c>
      <c r="DH581" s="180">
        <f t="shared" si="379"/>
        <v>82</v>
      </c>
      <c r="DI581" s="181">
        <f t="shared" si="398"/>
        <v>229</v>
      </c>
      <c r="DJ581" s="182">
        <f t="shared" si="393"/>
        <v>0</v>
      </c>
      <c r="DK581" s="182">
        <f t="shared" si="394"/>
        <v>0</v>
      </c>
      <c r="DL581" s="182">
        <f t="shared" si="399"/>
        <v>1</v>
      </c>
      <c r="DM581" s="182">
        <f t="shared" si="400"/>
        <v>0</v>
      </c>
      <c r="DN581" s="182">
        <f t="shared" si="401"/>
        <v>0</v>
      </c>
      <c r="DO581" s="182">
        <f t="shared" si="380"/>
        <v>0</v>
      </c>
      <c r="DP581" s="182">
        <f t="shared" si="381"/>
        <v>1</v>
      </c>
      <c r="DQ581" s="25">
        <f t="shared" si="382"/>
        <v>0</v>
      </c>
      <c r="DR581" s="169"/>
      <c r="DS581" s="166" t="str">
        <f t="shared" si="402"/>
        <v>A</v>
      </c>
      <c r="DT581" s="166" t="str">
        <f t="shared" si="403"/>
        <v>A</v>
      </c>
      <c r="DU581" s="167">
        <f t="shared" si="404"/>
        <v>1</v>
      </c>
      <c r="DV581" s="153" t="str">
        <f>VLOOKUP(M581,'Data Master kondisi'!$O$3:$P$11,2,FALSE)</f>
        <v>Z</v>
      </c>
      <c r="DW581" s="153">
        <f>LOOKUP(DV581,{"X","X","X","Y","Y","Y","Z","Z","Z"},{6,6,6,4,4,4,2,2,2})</f>
        <v>2</v>
      </c>
      <c r="DX581" s="153">
        <f t="shared" si="383"/>
        <v>3</v>
      </c>
      <c r="DY581" s="153">
        <f t="shared" si="405"/>
        <v>6</v>
      </c>
      <c r="DZ581" s="153" t="str">
        <f>VLOOKUP(G581,'Data Master class'!$A$5:$D$12,3,FALSE)</f>
        <v>A</v>
      </c>
      <c r="EA581" s="160" t="str">
        <f t="shared" si="406"/>
        <v>CUKUP</v>
      </c>
      <c r="EB581" s="156"/>
      <c r="EC581" s="153">
        <f>VLOOKUP(G581,'Data Master class'!$A$5:$D$12,2,FALSE)</f>
        <v>5</v>
      </c>
      <c r="ED581" s="153" t="str">
        <f>VLOOKUP(H581,'Data Master class'!$E$5:$G$6,3,FALSE)</f>
        <v>X</v>
      </c>
      <c r="EE581" s="153">
        <f>VLOOKUP(H581,'Data Master class'!$E$5:$G$6,2,FALSE)</f>
        <v>2</v>
      </c>
      <c r="EF581" s="153">
        <f t="shared" si="407"/>
        <v>7</v>
      </c>
      <c r="EG581" s="153" t="str">
        <f t="shared" si="408"/>
        <v>CLASS 2</v>
      </c>
      <c r="EH581" s="153">
        <f t="shared" si="409"/>
        <v>13</v>
      </c>
      <c r="EI581" s="171"/>
      <c r="EJ581" s="441">
        <f t="shared" si="384"/>
        <v>0.19909502262443443</v>
      </c>
      <c r="EK581" s="441">
        <f t="shared" si="385"/>
        <v>8.5972850678732962E-2</v>
      </c>
      <c r="EL581" s="441">
        <f t="shared" si="386"/>
        <v>0.11312217194570129</v>
      </c>
      <c r="EM581" s="442">
        <f t="shared" si="410"/>
        <v>0.13273001508295623</v>
      </c>
      <c r="EN581" s="443" t="str">
        <f t="shared" si="411"/>
        <v>CUKUP</v>
      </c>
      <c r="EO581" s="195"/>
      <c r="EP581" s="196">
        <f>'2. SUHU &amp; FISIK TRAFO'!CY581</f>
        <v>0</v>
      </c>
      <c r="EQ581" s="168" t="e">
        <f t="shared" si="416"/>
        <v>#DIV/0!</v>
      </c>
      <c r="ER581" s="189" t="e">
        <f t="shared" si="412"/>
        <v>#DIV/0!</v>
      </c>
      <c r="ES581" s="195"/>
      <c r="ET581" s="447">
        <f t="shared" si="395"/>
        <v>50.703000000000003</v>
      </c>
      <c r="EU581" s="447">
        <f t="shared" si="413"/>
        <v>40.562400000000004</v>
      </c>
      <c r="EV581" s="448">
        <f t="shared" si="387"/>
        <v>50.702999999999996</v>
      </c>
      <c r="EW581" s="449" t="str">
        <f t="shared" si="414"/>
        <v>BAIK</v>
      </c>
      <c r="EX581" s="721"/>
      <c r="EY581" s="447">
        <f t="shared" si="396"/>
        <v>28.279</v>
      </c>
      <c r="EZ581" s="447">
        <f t="shared" si="388"/>
        <v>22.623200000000001</v>
      </c>
      <c r="FA581" s="448">
        <f t="shared" si="397"/>
        <v>28.279</v>
      </c>
      <c r="FB581" s="449" t="str">
        <f t="shared" si="389"/>
        <v>BAIK</v>
      </c>
      <c r="FC581" s="195"/>
      <c r="FD581" s="453">
        <f t="shared" si="390"/>
        <v>37</v>
      </c>
      <c r="FE581" s="454">
        <f t="shared" si="391"/>
        <v>144.50867052023122</v>
      </c>
      <c r="FF581" s="725">
        <f t="shared" si="392"/>
        <v>25.603999999999999</v>
      </c>
      <c r="FG581" s="202" t="str">
        <f t="shared" si="415"/>
        <v>BURUK</v>
      </c>
    </row>
    <row r="582" spans="1:163">
      <c r="A582" s="347">
        <v>570</v>
      </c>
      <c r="B582" s="764" t="s">
        <v>2239</v>
      </c>
      <c r="C582" s="331" t="s">
        <v>2786</v>
      </c>
      <c r="D582" s="259" t="s">
        <v>2787</v>
      </c>
      <c r="E582" s="319" t="s">
        <v>2779</v>
      </c>
      <c r="F582" s="319" t="s">
        <v>2779</v>
      </c>
      <c r="G582" s="208" t="s">
        <v>204</v>
      </c>
      <c r="H582" s="214" t="s">
        <v>208</v>
      </c>
      <c r="I582" s="526">
        <v>108.22785399999999</v>
      </c>
      <c r="J582" s="835">
        <v>-2.891642</v>
      </c>
      <c r="K582" s="259" t="s">
        <v>341</v>
      </c>
      <c r="L582" s="259" t="s">
        <v>571</v>
      </c>
      <c r="M582" s="259">
        <v>50</v>
      </c>
      <c r="N582" s="259">
        <v>10008479</v>
      </c>
      <c r="O582" s="259">
        <v>2010</v>
      </c>
      <c r="P582" s="259" t="s">
        <v>316</v>
      </c>
      <c r="Q582" s="461">
        <v>0.77500000000000002</v>
      </c>
      <c r="R582" s="433">
        <v>44846</v>
      </c>
      <c r="S582" s="331" t="s">
        <v>318</v>
      </c>
      <c r="T582" s="331" t="s">
        <v>607</v>
      </c>
      <c r="U582" s="259">
        <v>2</v>
      </c>
      <c r="V582" s="259">
        <v>1</v>
      </c>
      <c r="W582" s="259">
        <v>3</v>
      </c>
      <c r="X582" s="259">
        <v>20000</v>
      </c>
      <c r="Y582" s="332">
        <v>404</v>
      </c>
      <c r="Z582" s="332">
        <v>406</v>
      </c>
      <c r="AA582" s="332">
        <v>404</v>
      </c>
      <c r="AB582" s="332">
        <v>233</v>
      </c>
      <c r="AC582" s="332">
        <v>235</v>
      </c>
      <c r="AD582" s="332">
        <v>233</v>
      </c>
      <c r="AE582" s="332">
        <v>18</v>
      </c>
      <c r="AF582" s="332">
        <v>11</v>
      </c>
      <c r="AG582" s="332">
        <v>15</v>
      </c>
      <c r="AH582" s="332">
        <v>12</v>
      </c>
      <c r="AI582" s="332"/>
      <c r="AJ582" s="332"/>
      <c r="AK582" s="332"/>
      <c r="AL582" s="332"/>
      <c r="AM582" s="332">
        <v>18</v>
      </c>
      <c r="AN582" s="332">
        <v>11</v>
      </c>
      <c r="AO582" s="332">
        <v>15</v>
      </c>
      <c r="AP582" s="332">
        <v>12</v>
      </c>
      <c r="AQ582" s="332"/>
      <c r="AR582" s="332"/>
      <c r="AS582" s="332"/>
      <c r="AT582" s="332"/>
      <c r="AU582" s="332"/>
      <c r="AV582" s="332"/>
      <c r="AW582" s="332"/>
      <c r="AX582" s="332"/>
      <c r="AY582" s="332">
        <v>0.92900000000000005</v>
      </c>
      <c r="AZ582" s="332">
        <v>0.91600000000000004</v>
      </c>
      <c r="BA582" s="332">
        <v>0.97499999999999998</v>
      </c>
      <c r="BB582" s="261">
        <v>400</v>
      </c>
      <c r="BC582" s="261">
        <v>403</v>
      </c>
      <c r="BD582" s="261">
        <v>400</v>
      </c>
      <c r="BE582" s="261">
        <v>230</v>
      </c>
      <c r="BF582" s="261">
        <v>233</v>
      </c>
      <c r="BG582" s="261">
        <v>230</v>
      </c>
      <c r="BH582" s="261">
        <v>11</v>
      </c>
      <c r="BI582" s="261">
        <v>9</v>
      </c>
      <c r="BJ582" s="261">
        <v>12</v>
      </c>
      <c r="BK582" s="261">
        <v>4</v>
      </c>
      <c r="BL582" s="261"/>
      <c r="BM582" s="261"/>
      <c r="BN582" s="261"/>
      <c r="BO582" s="261"/>
      <c r="BP582" s="261">
        <v>11</v>
      </c>
      <c r="BQ582" s="261">
        <v>9</v>
      </c>
      <c r="BR582" s="261">
        <v>12</v>
      </c>
      <c r="BS582" s="261">
        <v>4</v>
      </c>
      <c r="BT582" s="261"/>
      <c r="BU582" s="261"/>
      <c r="BV582" s="261"/>
      <c r="BW582" s="261"/>
      <c r="BX582" s="261"/>
      <c r="BY582" s="261"/>
      <c r="BZ582" s="261"/>
      <c r="CA582" s="261"/>
      <c r="CB582" s="261">
        <v>0.87</v>
      </c>
      <c r="CC582" s="261">
        <v>0.77900000000000003</v>
      </c>
      <c r="CD582" s="261">
        <v>0.98399999999999999</v>
      </c>
      <c r="CE582" s="333"/>
      <c r="CF582" s="333"/>
      <c r="CG582" s="333"/>
      <c r="CH582" s="333"/>
      <c r="CI582" s="333"/>
      <c r="CJ582" s="333"/>
      <c r="CK582" s="333">
        <v>228</v>
      </c>
      <c r="CL582" s="333">
        <v>32104490951</v>
      </c>
      <c r="CM582" s="333">
        <v>231</v>
      </c>
      <c r="CN582" s="333">
        <v>3401192225</v>
      </c>
      <c r="CO582" s="333">
        <v>228</v>
      </c>
      <c r="CP582" s="333">
        <v>3401143949</v>
      </c>
      <c r="CQ582" s="333"/>
      <c r="CR582" s="333"/>
      <c r="CS582" s="333"/>
      <c r="CT582" s="333"/>
      <c r="CU582" s="333"/>
      <c r="CV582" s="333"/>
      <c r="CW582" s="333"/>
      <c r="CX582" s="333"/>
      <c r="CY582" s="333"/>
      <c r="CZ582" s="333"/>
      <c r="DA582" s="333"/>
      <c r="DB582" s="374"/>
      <c r="DC582" s="154"/>
      <c r="DD582" s="179">
        <f t="shared" si="375"/>
        <v>71.421089219224655</v>
      </c>
      <c r="DE582" s="179">
        <f t="shared" si="376"/>
        <v>25.202639999999999</v>
      </c>
      <c r="DF582" s="179">
        <f t="shared" si="377"/>
        <v>15.401613333333334</v>
      </c>
      <c r="DG582" s="179">
        <f t="shared" si="378"/>
        <v>21.002199999999998</v>
      </c>
      <c r="DH582" s="180">
        <f t="shared" si="379"/>
        <v>18</v>
      </c>
      <c r="DI582" s="181">
        <f t="shared" si="398"/>
        <v>228</v>
      </c>
      <c r="DJ582" s="182">
        <f t="shared" si="393"/>
        <v>1</v>
      </c>
      <c r="DK582" s="182">
        <f t="shared" si="394"/>
        <v>0</v>
      </c>
      <c r="DL582" s="182">
        <f t="shared" si="399"/>
        <v>0</v>
      </c>
      <c r="DM582" s="182">
        <f t="shared" si="400"/>
        <v>0</v>
      </c>
      <c r="DN582" s="182">
        <f t="shared" si="401"/>
        <v>0</v>
      </c>
      <c r="DO582" s="182">
        <f t="shared" si="380"/>
        <v>1</v>
      </c>
      <c r="DP582" s="182">
        <f t="shared" si="381"/>
        <v>0</v>
      </c>
      <c r="DQ582" s="25">
        <f t="shared" si="382"/>
        <v>0</v>
      </c>
      <c r="DR582" s="169"/>
      <c r="DS582" s="166" t="str">
        <f t="shared" si="402"/>
        <v>A</v>
      </c>
      <c r="DT582" s="166" t="str">
        <f t="shared" si="403"/>
        <v>A</v>
      </c>
      <c r="DU582" s="167">
        <f t="shared" si="404"/>
        <v>1</v>
      </c>
      <c r="DV582" s="153" t="str">
        <f>VLOOKUP(M582,'Data Master kondisi'!$O$3:$P$11,2,FALSE)</f>
        <v>Z</v>
      </c>
      <c r="DW582" s="153">
        <f>LOOKUP(DV582,{"X","X","X","Y","Y","Y","Z","Z","Z"},{6,6,6,4,4,4,2,2,2})</f>
        <v>2</v>
      </c>
      <c r="DX582" s="153">
        <f t="shared" si="383"/>
        <v>1</v>
      </c>
      <c r="DY582" s="153">
        <f t="shared" si="405"/>
        <v>4</v>
      </c>
      <c r="DZ582" s="153" t="str">
        <f>VLOOKUP(G582,'Data Master class'!$A$5:$D$12,3,FALSE)</f>
        <v>A</v>
      </c>
      <c r="EA582" s="160" t="str">
        <f t="shared" si="406"/>
        <v>BAIK</v>
      </c>
      <c r="EB582" s="156"/>
      <c r="EC582" s="153">
        <f>VLOOKUP(G582,'Data Master class'!$A$5:$D$12,2,FALSE)</f>
        <v>5</v>
      </c>
      <c r="ED582" s="153" t="str">
        <f>VLOOKUP(H582,'Data Master class'!$E$5:$G$6,3,FALSE)</f>
        <v>X</v>
      </c>
      <c r="EE582" s="153">
        <f>VLOOKUP(H582,'Data Master class'!$E$5:$G$6,2,FALSE)</f>
        <v>2</v>
      </c>
      <c r="EF582" s="153">
        <f t="shared" si="407"/>
        <v>7</v>
      </c>
      <c r="EG582" s="153" t="str">
        <f t="shared" si="408"/>
        <v>CLASS 2</v>
      </c>
      <c r="EH582" s="153">
        <f t="shared" si="409"/>
        <v>11</v>
      </c>
      <c r="EI582" s="171"/>
      <c r="EJ582" s="441">
        <f t="shared" si="384"/>
        <v>0.22727272727272732</v>
      </c>
      <c r="EK582" s="441">
        <f t="shared" si="385"/>
        <v>0.24999999999999997</v>
      </c>
      <c r="EL582" s="441">
        <f t="shared" si="386"/>
        <v>2.272727272727277E-2</v>
      </c>
      <c r="EM582" s="442">
        <f t="shared" si="410"/>
        <v>0.16666666666666671</v>
      </c>
      <c r="EN582" s="443" t="str">
        <f t="shared" si="411"/>
        <v>CUKUP</v>
      </c>
      <c r="EO582" s="195"/>
      <c r="EP582" s="196">
        <f>'2. SUHU &amp; FISIK TRAFO'!CY582</f>
        <v>0</v>
      </c>
      <c r="EQ582" s="168" t="e">
        <f t="shared" si="416"/>
        <v>#DIV/0!</v>
      </c>
      <c r="ER582" s="189" t="e">
        <f t="shared" si="412"/>
        <v>#DIV/0!</v>
      </c>
      <c r="ES582" s="195"/>
      <c r="ET582" s="447">
        <f t="shared" si="395"/>
        <v>10.274000000000001</v>
      </c>
      <c r="EU582" s="447">
        <f t="shared" si="413"/>
        <v>8.2192000000000007</v>
      </c>
      <c r="EV582" s="448">
        <f t="shared" si="387"/>
        <v>20.548000000000002</v>
      </c>
      <c r="EW582" s="449" t="str">
        <f t="shared" si="414"/>
        <v>BAIK</v>
      </c>
      <c r="EX582" s="721"/>
      <c r="EY582" s="447">
        <f t="shared" si="396"/>
        <v>7.3870000000000005</v>
      </c>
      <c r="EZ582" s="447">
        <f t="shared" si="388"/>
        <v>5.9096000000000011</v>
      </c>
      <c r="FA582" s="448">
        <f t="shared" si="397"/>
        <v>14.774000000000001</v>
      </c>
      <c r="FB582" s="449" t="str">
        <f t="shared" si="389"/>
        <v>BAIK</v>
      </c>
      <c r="FC582" s="195"/>
      <c r="FD582" s="453">
        <f t="shared" si="390"/>
        <v>12</v>
      </c>
      <c r="FE582" s="454">
        <f t="shared" si="391"/>
        <v>72.25433526011561</v>
      </c>
      <c r="FF582" s="725">
        <f t="shared" si="392"/>
        <v>16.608000000000001</v>
      </c>
      <c r="FG582" s="202" t="str">
        <f t="shared" si="415"/>
        <v>KURANG</v>
      </c>
    </row>
    <row r="583" spans="1:163">
      <c r="A583" s="347">
        <v>571</v>
      </c>
      <c r="B583" s="764" t="s">
        <v>2239</v>
      </c>
      <c r="C583" s="331" t="s">
        <v>2788</v>
      </c>
      <c r="D583" s="259" t="s">
        <v>2789</v>
      </c>
      <c r="E583" s="319" t="s">
        <v>2779</v>
      </c>
      <c r="F583" s="319" t="s">
        <v>2779</v>
      </c>
      <c r="G583" s="208" t="s">
        <v>204</v>
      </c>
      <c r="H583" s="214" t="s">
        <v>208</v>
      </c>
      <c r="I583" s="526">
        <v>108.208653</v>
      </c>
      <c r="J583" s="835">
        <v>-2.905224</v>
      </c>
      <c r="K583" s="259" t="s">
        <v>341</v>
      </c>
      <c r="L583" s="259" t="s">
        <v>347</v>
      </c>
      <c r="M583" s="259">
        <v>100</v>
      </c>
      <c r="N583" s="259">
        <v>20107294</v>
      </c>
      <c r="O583" s="259">
        <v>2010</v>
      </c>
      <c r="P583" s="259" t="s">
        <v>316</v>
      </c>
      <c r="Q583" s="461">
        <v>0.76736111111111116</v>
      </c>
      <c r="R583" s="433">
        <v>44846</v>
      </c>
      <c r="S583" s="331" t="s">
        <v>318</v>
      </c>
      <c r="T583" s="331" t="s">
        <v>607</v>
      </c>
      <c r="U583" s="259">
        <v>3</v>
      </c>
      <c r="V583" s="259">
        <v>2</v>
      </c>
      <c r="W583" s="259">
        <v>3</v>
      </c>
      <c r="X583" s="259">
        <v>20000</v>
      </c>
      <c r="Y583" s="332">
        <v>400</v>
      </c>
      <c r="Z583" s="332">
        <v>403</v>
      </c>
      <c r="AA583" s="332">
        <v>400</v>
      </c>
      <c r="AB583" s="332">
        <v>230</v>
      </c>
      <c r="AC583" s="332">
        <v>233</v>
      </c>
      <c r="AD583" s="332">
        <v>230</v>
      </c>
      <c r="AE583" s="332">
        <v>99</v>
      </c>
      <c r="AF583" s="332">
        <v>60</v>
      </c>
      <c r="AG583" s="332">
        <v>96</v>
      </c>
      <c r="AH583" s="332">
        <v>58</v>
      </c>
      <c r="AI583" s="332">
        <v>19</v>
      </c>
      <c r="AJ583" s="332">
        <v>20</v>
      </c>
      <c r="AK583" s="332">
        <v>25</v>
      </c>
      <c r="AL583" s="332">
        <v>18</v>
      </c>
      <c r="AM583" s="332"/>
      <c r="AN583" s="332"/>
      <c r="AO583" s="332"/>
      <c r="AP583" s="332"/>
      <c r="AQ583" s="332">
        <v>80</v>
      </c>
      <c r="AR583" s="332">
        <v>40</v>
      </c>
      <c r="AS583" s="332">
        <v>71</v>
      </c>
      <c r="AT583" s="332">
        <v>40</v>
      </c>
      <c r="AU583" s="332"/>
      <c r="AV583" s="332"/>
      <c r="AW583" s="332"/>
      <c r="AX583" s="332"/>
      <c r="AY583" s="332">
        <v>0.96799999999999997</v>
      </c>
      <c r="AZ583" s="332">
        <v>0.95499999999999996</v>
      </c>
      <c r="BA583" s="332">
        <v>0.97399999999999998</v>
      </c>
      <c r="BB583" s="261">
        <v>400</v>
      </c>
      <c r="BC583" s="261">
        <v>401</v>
      </c>
      <c r="BD583" s="261">
        <v>400</v>
      </c>
      <c r="BE583" s="261">
        <v>229</v>
      </c>
      <c r="BF583" s="261">
        <v>231</v>
      </c>
      <c r="BG583" s="261">
        <v>229</v>
      </c>
      <c r="BH583" s="261">
        <v>54</v>
      </c>
      <c r="BI583" s="261">
        <v>45</v>
      </c>
      <c r="BJ583" s="261">
        <v>65</v>
      </c>
      <c r="BK583" s="261">
        <v>31</v>
      </c>
      <c r="BL583" s="261">
        <v>12</v>
      </c>
      <c r="BM583" s="261">
        <v>21</v>
      </c>
      <c r="BN583" s="261">
        <v>21</v>
      </c>
      <c r="BO583" s="261">
        <v>13</v>
      </c>
      <c r="BP583" s="261"/>
      <c r="BQ583" s="261"/>
      <c r="BR583" s="261"/>
      <c r="BS583" s="261"/>
      <c r="BT583" s="261">
        <v>42</v>
      </c>
      <c r="BU583" s="261">
        <v>24</v>
      </c>
      <c r="BV583" s="261">
        <v>44</v>
      </c>
      <c r="BW583" s="261">
        <v>18</v>
      </c>
      <c r="BX583" s="261"/>
      <c r="BY583" s="261"/>
      <c r="BZ583" s="261"/>
      <c r="CA583" s="261"/>
      <c r="CB583" s="261">
        <v>0.877</v>
      </c>
      <c r="CC583" s="261">
        <v>0.86299999999999999</v>
      </c>
      <c r="CD583" s="261">
        <v>0.97899999999999998</v>
      </c>
      <c r="CE583" s="333">
        <v>227</v>
      </c>
      <c r="CF583" s="333">
        <v>56400811974</v>
      </c>
      <c r="CG583" s="333">
        <v>229</v>
      </c>
      <c r="CH583" s="333">
        <v>5640080919</v>
      </c>
      <c r="CI583" s="333">
        <v>227</v>
      </c>
      <c r="CJ583" s="333">
        <v>22111032857</v>
      </c>
      <c r="CK583" s="333"/>
      <c r="CL583" s="333"/>
      <c r="CM583" s="333"/>
      <c r="CN583" s="333"/>
      <c r="CO583" s="333"/>
      <c r="CP583" s="333"/>
      <c r="CQ583" s="333">
        <v>227</v>
      </c>
      <c r="CR583" s="333">
        <v>86019906246</v>
      </c>
      <c r="CS583" s="333">
        <v>229</v>
      </c>
      <c r="CT583" s="333">
        <v>34039605752</v>
      </c>
      <c r="CU583" s="333">
        <v>227</v>
      </c>
      <c r="CV583" s="333">
        <v>34039605539</v>
      </c>
      <c r="CW583" s="333"/>
      <c r="CX583" s="333"/>
      <c r="CY583" s="333"/>
      <c r="CZ583" s="333"/>
      <c r="DA583" s="333"/>
      <c r="DB583" s="374"/>
      <c r="DC583" s="170"/>
      <c r="DD583" s="179">
        <f t="shared" si="375"/>
        <v>144.14829977080419</v>
      </c>
      <c r="DE583" s="179">
        <f t="shared" si="376"/>
        <v>68.679270000000002</v>
      </c>
      <c r="DF583" s="179">
        <f t="shared" si="377"/>
        <v>41.623800000000003</v>
      </c>
      <c r="DG583" s="179">
        <f t="shared" si="378"/>
        <v>66.59808000000001</v>
      </c>
      <c r="DH583" s="180">
        <f t="shared" si="379"/>
        <v>99</v>
      </c>
      <c r="DI583" s="181">
        <f t="shared" si="398"/>
        <v>227</v>
      </c>
      <c r="DJ583" s="182">
        <f t="shared" si="393"/>
        <v>0</v>
      </c>
      <c r="DK583" s="182">
        <f t="shared" si="394"/>
        <v>0</v>
      </c>
      <c r="DL583" s="182">
        <f t="shared" si="399"/>
        <v>1</v>
      </c>
      <c r="DM583" s="182">
        <f t="shared" si="400"/>
        <v>0</v>
      </c>
      <c r="DN583" s="182">
        <f t="shared" si="401"/>
        <v>0</v>
      </c>
      <c r="DO583" s="182">
        <f t="shared" si="380"/>
        <v>0</v>
      </c>
      <c r="DP583" s="182">
        <f t="shared" si="381"/>
        <v>1</v>
      </c>
      <c r="DQ583" s="25">
        <f t="shared" si="382"/>
        <v>0</v>
      </c>
      <c r="DR583" s="169"/>
      <c r="DS583" s="166" t="str">
        <f t="shared" si="402"/>
        <v>A</v>
      </c>
      <c r="DT583" s="166" t="str">
        <f t="shared" si="403"/>
        <v>B</v>
      </c>
      <c r="DU583" s="167">
        <f t="shared" si="404"/>
        <v>2</v>
      </c>
      <c r="DV583" s="153" t="str">
        <f>VLOOKUP(M583,'Data Master kondisi'!$O$3:$P$11,2,FALSE)</f>
        <v>Z</v>
      </c>
      <c r="DW583" s="153">
        <f>LOOKUP(DV583,{"X","X","X","Y","Y","Y","Z","Z","Z"},{6,6,6,4,4,4,2,2,2})</f>
        <v>2</v>
      </c>
      <c r="DX583" s="153">
        <f t="shared" si="383"/>
        <v>1</v>
      </c>
      <c r="DY583" s="153">
        <f t="shared" si="405"/>
        <v>5</v>
      </c>
      <c r="DZ583" s="153" t="str">
        <f>VLOOKUP(G583,'Data Master class'!$A$5:$D$12,3,FALSE)</f>
        <v>A</v>
      </c>
      <c r="EA583" s="160" t="str">
        <f t="shared" si="406"/>
        <v>BAIK</v>
      </c>
      <c r="EB583" s="156"/>
      <c r="EC583" s="153">
        <f>VLOOKUP(G583,'Data Master class'!$A$5:$D$12,2,FALSE)</f>
        <v>5</v>
      </c>
      <c r="ED583" s="153" t="str">
        <f>VLOOKUP(H583,'Data Master class'!$E$5:$G$6,3,FALSE)</f>
        <v>X</v>
      </c>
      <c r="EE583" s="153">
        <f>VLOOKUP(H583,'Data Master class'!$E$5:$G$6,2,FALSE)</f>
        <v>2</v>
      </c>
      <c r="EF583" s="153">
        <f t="shared" si="407"/>
        <v>7</v>
      </c>
      <c r="EG583" s="153" t="str">
        <f t="shared" si="408"/>
        <v>CLASS 2</v>
      </c>
      <c r="EH583" s="153">
        <f t="shared" si="409"/>
        <v>12</v>
      </c>
      <c r="EI583" s="171"/>
      <c r="EJ583" s="441">
        <f t="shared" si="384"/>
        <v>0.16470588235294117</v>
      </c>
      <c r="EK583" s="441">
        <f t="shared" si="385"/>
        <v>0.29411764705882354</v>
      </c>
      <c r="EL583" s="441">
        <f t="shared" si="386"/>
        <v>0.12941176470588237</v>
      </c>
      <c r="EM583" s="442">
        <f t="shared" si="410"/>
        <v>0.19607843137254902</v>
      </c>
      <c r="EN583" s="443" t="str">
        <f t="shared" si="411"/>
        <v>CUKUP</v>
      </c>
      <c r="EO583" s="195"/>
      <c r="EP583" s="196">
        <f>'2. SUHU &amp; FISIK TRAFO'!CY583</f>
        <v>0</v>
      </c>
      <c r="EQ583" s="168" t="e">
        <f t="shared" si="416"/>
        <v>#DIV/0!</v>
      </c>
      <c r="ER583" s="189" t="e">
        <f t="shared" si="412"/>
        <v>#DIV/0!</v>
      </c>
      <c r="ES583" s="195"/>
      <c r="ET583" s="447">
        <f t="shared" si="395"/>
        <v>58.83</v>
      </c>
      <c r="EU583" s="447">
        <f t="shared" si="413"/>
        <v>47.064</v>
      </c>
      <c r="EV583" s="448">
        <f t="shared" si="387"/>
        <v>58.829999999999991</v>
      </c>
      <c r="EW583" s="449" t="str">
        <f t="shared" si="414"/>
        <v>BAIK</v>
      </c>
      <c r="EX583" s="721"/>
      <c r="EY583" s="447">
        <f t="shared" si="396"/>
        <v>37.646000000000001</v>
      </c>
      <c r="EZ583" s="447">
        <f t="shared" si="388"/>
        <v>30.116800000000001</v>
      </c>
      <c r="FA583" s="448">
        <f t="shared" si="397"/>
        <v>37.646000000000001</v>
      </c>
      <c r="FB583" s="449" t="str">
        <f t="shared" si="389"/>
        <v>BAIK</v>
      </c>
      <c r="FC583" s="195"/>
      <c r="FD583" s="453">
        <f t="shared" si="390"/>
        <v>58</v>
      </c>
      <c r="FE583" s="454">
        <f t="shared" si="391"/>
        <v>144.50867052023122</v>
      </c>
      <c r="FF583" s="725">
        <f t="shared" si="392"/>
        <v>40.136000000000003</v>
      </c>
      <c r="FG583" s="202" t="str">
        <f t="shared" si="415"/>
        <v>BURUK</v>
      </c>
    </row>
    <row r="584" spans="1:163">
      <c r="A584" s="347">
        <v>572</v>
      </c>
      <c r="B584" s="764" t="s">
        <v>2239</v>
      </c>
      <c r="C584" s="331" t="s">
        <v>2790</v>
      </c>
      <c r="D584" s="259" t="s">
        <v>2789</v>
      </c>
      <c r="E584" s="319" t="s">
        <v>2779</v>
      </c>
      <c r="F584" s="319" t="s">
        <v>2779</v>
      </c>
      <c r="G584" s="208" t="s">
        <v>204</v>
      </c>
      <c r="H584" s="214" t="s">
        <v>208</v>
      </c>
      <c r="I584" s="526">
        <v>108.197534</v>
      </c>
      <c r="J584" s="835">
        <v>-2.9101569999999999</v>
      </c>
      <c r="K584" s="259" t="s">
        <v>341</v>
      </c>
      <c r="L584" s="259" t="s">
        <v>570</v>
      </c>
      <c r="M584" s="259">
        <v>100</v>
      </c>
      <c r="N584" s="259" t="s">
        <v>2791</v>
      </c>
      <c r="O584" s="259">
        <v>2014</v>
      </c>
      <c r="P584" s="259" t="s">
        <v>316</v>
      </c>
      <c r="Q584" s="461">
        <v>0.75486111111111109</v>
      </c>
      <c r="R584" s="433">
        <v>44846</v>
      </c>
      <c r="S584" s="331" t="s">
        <v>318</v>
      </c>
      <c r="T584" s="331" t="s">
        <v>607</v>
      </c>
      <c r="U584" s="259">
        <v>2</v>
      </c>
      <c r="V584" s="259">
        <v>2</v>
      </c>
      <c r="W584" s="259">
        <v>3</v>
      </c>
      <c r="X584" s="259">
        <v>20000</v>
      </c>
      <c r="Y584" s="332">
        <v>405</v>
      </c>
      <c r="Z584" s="332">
        <v>402</v>
      </c>
      <c r="AA584" s="332">
        <v>406</v>
      </c>
      <c r="AB584" s="332">
        <v>233</v>
      </c>
      <c r="AC584" s="332">
        <v>235</v>
      </c>
      <c r="AD584" s="332">
        <v>232</v>
      </c>
      <c r="AE584" s="332">
        <v>15</v>
      </c>
      <c r="AF584" s="332">
        <v>23</v>
      </c>
      <c r="AG584" s="332">
        <v>24</v>
      </c>
      <c r="AH584" s="332">
        <v>15</v>
      </c>
      <c r="AI584" s="332">
        <v>3</v>
      </c>
      <c r="AJ584" s="332">
        <v>0</v>
      </c>
      <c r="AK584" s="332">
        <v>6</v>
      </c>
      <c r="AL584" s="332">
        <v>6</v>
      </c>
      <c r="AM584" s="332">
        <v>12</v>
      </c>
      <c r="AN584" s="332">
        <v>23</v>
      </c>
      <c r="AO584" s="332">
        <v>18</v>
      </c>
      <c r="AP584" s="332">
        <v>9</v>
      </c>
      <c r="AQ584" s="332"/>
      <c r="AR584" s="332"/>
      <c r="AS584" s="332"/>
      <c r="AT584" s="332"/>
      <c r="AU584" s="332"/>
      <c r="AV584" s="332"/>
      <c r="AW584" s="332"/>
      <c r="AX584" s="332"/>
      <c r="AY584" s="332">
        <v>0.92600000000000005</v>
      </c>
      <c r="AZ584" s="332">
        <v>0.95399999999999996</v>
      </c>
      <c r="BA584" s="332">
        <v>0.90700000000000003</v>
      </c>
      <c r="BB584" s="261">
        <v>404</v>
      </c>
      <c r="BC584" s="261">
        <v>406</v>
      </c>
      <c r="BD584" s="261">
        <v>401</v>
      </c>
      <c r="BE584" s="261">
        <v>232</v>
      </c>
      <c r="BF584" s="261">
        <v>234</v>
      </c>
      <c r="BG584" s="261">
        <v>231</v>
      </c>
      <c r="BH584" s="261">
        <v>16</v>
      </c>
      <c r="BI584" s="261">
        <v>15</v>
      </c>
      <c r="BJ584" s="261">
        <v>9</v>
      </c>
      <c r="BK584" s="261">
        <v>6</v>
      </c>
      <c r="BL584" s="261">
        <v>3</v>
      </c>
      <c r="BM584" s="261">
        <v>0</v>
      </c>
      <c r="BN584" s="261">
        <v>4</v>
      </c>
      <c r="BO584" s="261">
        <v>4</v>
      </c>
      <c r="BP584" s="261">
        <v>13</v>
      </c>
      <c r="BQ584" s="261">
        <v>15</v>
      </c>
      <c r="BR584" s="261">
        <v>5</v>
      </c>
      <c r="BS584" s="261">
        <v>2</v>
      </c>
      <c r="BT584" s="261"/>
      <c r="BU584" s="261"/>
      <c r="BV584" s="261"/>
      <c r="BW584" s="261"/>
      <c r="BX584" s="261"/>
      <c r="BY584" s="261"/>
      <c r="BZ584" s="261"/>
      <c r="CA584" s="261"/>
      <c r="CB584" s="261">
        <v>0.89100000000000001</v>
      </c>
      <c r="CC584" s="261">
        <v>0.85199999999999998</v>
      </c>
      <c r="CD584" s="261">
        <v>0.90600000000000003</v>
      </c>
      <c r="CE584" s="333">
        <v>230</v>
      </c>
      <c r="CF584" s="333">
        <v>56702382401</v>
      </c>
      <c r="CG584" s="333">
        <v>230</v>
      </c>
      <c r="CH584" s="333">
        <v>22125668370</v>
      </c>
      <c r="CI584" s="333">
        <v>229</v>
      </c>
      <c r="CJ584" s="333">
        <v>22125645261</v>
      </c>
      <c r="CK584" s="333">
        <v>230</v>
      </c>
      <c r="CL584" s="333">
        <v>56702496854</v>
      </c>
      <c r="CM584" s="333">
        <v>230</v>
      </c>
      <c r="CN584" s="333">
        <v>86020044037</v>
      </c>
      <c r="CO584" s="333">
        <v>229</v>
      </c>
      <c r="CP584" s="333">
        <v>163100102296</v>
      </c>
      <c r="CQ584" s="333"/>
      <c r="CR584" s="333"/>
      <c r="CS584" s="333"/>
      <c r="CT584" s="333"/>
      <c r="CU584" s="333"/>
      <c r="CV584" s="333"/>
      <c r="CW584" s="333"/>
      <c r="CX584" s="333"/>
      <c r="CY584" s="333"/>
      <c r="CZ584" s="333"/>
      <c r="DA584" s="333"/>
      <c r="DB584" s="374"/>
      <c r="DC584" s="154"/>
      <c r="DD584" s="179">
        <f t="shared" si="375"/>
        <v>142.95993786008034</v>
      </c>
      <c r="DE584" s="179">
        <f t="shared" si="376"/>
        <v>10.49245</v>
      </c>
      <c r="DF584" s="179">
        <f t="shared" si="377"/>
        <v>16.088423333333331</v>
      </c>
      <c r="DG584" s="179">
        <f t="shared" si="378"/>
        <v>16.78792</v>
      </c>
      <c r="DH584" s="180">
        <f t="shared" si="379"/>
        <v>24</v>
      </c>
      <c r="DI584" s="181">
        <f t="shared" si="398"/>
        <v>229</v>
      </c>
      <c r="DJ584" s="182">
        <f t="shared" si="393"/>
        <v>1</v>
      </c>
      <c r="DK584" s="182">
        <f t="shared" si="394"/>
        <v>0</v>
      </c>
      <c r="DL584" s="182">
        <f t="shared" si="399"/>
        <v>0</v>
      </c>
      <c r="DM584" s="182">
        <f t="shared" si="400"/>
        <v>0</v>
      </c>
      <c r="DN584" s="182">
        <f t="shared" si="401"/>
        <v>0</v>
      </c>
      <c r="DO584" s="182">
        <f t="shared" si="380"/>
        <v>1</v>
      </c>
      <c r="DP584" s="182">
        <f t="shared" si="381"/>
        <v>0</v>
      </c>
      <c r="DQ584" s="25">
        <f t="shared" si="382"/>
        <v>0</v>
      </c>
      <c r="DR584" s="169"/>
      <c r="DS584" s="166" t="str">
        <f t="shared" si="402"/>
        <v>A</v>
      </c>
      <c r="DT584" s="166" t="str">
        <f t="shared" si="403"/>
        <v>A</v>
      </c>
      <c r="DU584" s="167">
        <f t="shared" si="404"/>
        <v>1</v>
      </c>
      <c r="DV584" s="153" t="str">
        <f>VLOOKUP(M584,'Data Master kondisi'!$O$3:$P$11,2,FALSE)</f>
        <v>Z</v>
      </c>
      <c r="DW584" s="153">
        <f>LOOKUP(DV584,{"X","X","X","Y","Y","Y","Z","Z","Z"},{6,6,6,4,4,4,2,2,2})</f>
        <v>2</v>
      </c>
      <c r="DX584" s="153">
        <f t="shared" si="383"/>
        <v>1</v>
      </c>
      <c r="DY584" s="153">
        <f t="shared" si="405"/>
        <v>4</v>
      </c>
      <c r="DZ584" s="153" t="str">
        <f>VLOOKUP(G584,'Data Master class'!$A$5:$D$12,3,FALSE)</f>
        <v>A</v>
      </c>
      <c r="EA584" s="160" t="str">
        <f t="shared" si="406"/>
        <v>BAIK</v>
      </c>
      <c r="EB584" s="156"/>
      <c r="EC584" s="153">
        <f>VLOOKUP(G584,'Data Master class'!$A$5:$D$12,2,FALSE)</f>
        <v>5</v>
      </c>
      <c r="ED584" s="153" t="str">
        <f>VLOOKUP(H584,'Data Master class'!$E$5:$G$6,3,FALSE)</f>
        <v>X</v>
      </c>
      <c r="EE584" s="153">
        <f>VLOOKUP(H584,'Data Master class'!$E$5:$G$6,2,FALSE)</f>
        <v>2</v>
      </c>
      <c r="EF584" s="153">
        <f t="shared" si="407"/>
        <v>7</v>
      </c>
      <c r="EG584" s="153" t="str">
        <f t="shared" si="408"/>
        <v>CLASS 2</v>
      </c>
      <c r="EH584" s="153">
        <f t="shared" si="409"/>
        <v>11</v>
      </c>
      <c r="EI584" s="171"/>
      <c r="EJ584" s="441">
        <f t="shared" si="384"/>
        <v>0.27419354838709681</v>
      </c>
      <c r="EK584" s="441">
        <f t="shared" si="385"/>
        <v>0.11290322580645155</v>
      </c>
      <c r="EL584" s="441">
        <f t="shared" si="386"/>
        <v>0.1612903225806451</v>
      </c>
      <c r="EM584" s="442">
        <f t="shared" si="410"/>
        <v>0.18279569892473116</v>
      </c>
      <c r="EN584" s="443" t="str">
        <f t="shared" si="411"/>
        <v>CUKUP</v>
      </c>
      <c r="EO584" s="195"/>
      <c r="EP584" s="196">
        <f>'2. SUHU &amp; FISIK TRAFO'!CY584</f>
        <v>0</v>
      </c>
      <c r="EQ584" s="168" t="e">
        <f t="shared" si="416"/>
        <v>#DIV/0!</v>
      </c>
      <c r="ER584" s="189" t="e">
        <f t="shared" si="412"/>
        <v>#DIV/0!</v>
      </c>
      <c r="ES584" s="195"/>
      <c r="ET584" s="447">
        <f t="shared" si="395"/>
        <v>14.468</v>
      </c>
      <c r="EU584" s="447">
        <f t="shared" si="413"/>
        <v>11.574400000000001</v>
      </c>
      <c r="EV584" s="448">
        <f t="shared" si="387"/>
        <v>14.468</v>
      </c>
      <c r="EW584" s="449" t="str">
        <f t="shared" si="414"/>
        <v>BAIK</v>
      </c>
      <c r="EX584" s="721"/>
      <c r="EY584" s="447">
        <f t="shared" si="396"/>
        <v>9.3010000000000002</v>
      </c>
      <c r="EZ584" s="447">
        <f t="shared" si="388"/>
        <v>7.4408000000000003</v>
      </c>
      <c r="FA584" s="448">
        <f t="shared" si="397"/>
        <v>9.3010000000000002</v>
      </c>
      <c r="FB584" s="449" t="str">
        <f t="shared" si="389"/>
        <v>BAIK</v>
      </c>
      <c r="FC584" s="195"/>
      <c r="FD584" s="453">
        <f t="shared" si="390"/>
        <v>15</v>
      </c>
      <c r="FE584" s="454">
        <f t="shared" si="391"/>
        <v>144.50867052023122</v>
      </c>
      <c r="FF584" s="725">
        <f t="shared" si="392"/>
        <v>10.379999999999999</v>
      </c>
      <c r="FG584" s="202" t="str">
        <f t="shared" si="415"/>
        <v>CUKUP</v>
      </c>
    </row>
    <row r="585" spans="1:163">
      <c r="A585" s="347">
        <v>573</v>
      </c>
      <c r="B585" s="764" t="s">
        <v>2239</v>
      </c>
      <c r="C585" s="331" t="s">
        <v>2792</v>
      </c>
      <c r="D585" s="259" t="s">
        <v>2789</v>
      </c>
      <c r="E585" s="319" t="s">
        <v>2779</v>
      </c>
      <c r="F585" s="319" t="s">
        <v>2779</v>
      </c>
      <c r="G585" s="208" t="s">
        <v>204</v>
      </c>
      <c r="H585" s="214" t="s">
        <v>208</v>
      </c>
      <c r="I585" s="526">
        <v>108.197534</v>
      </c>
      <c r="J585" s="835">
        <v>-2.9101689999999998</v>
      </c>
      <c r="K585" s="259" t="s">
        <v>341</v>
      </c>
      <c r="L585" s="259" t="s">
        <v>700</v>
      </c>
      <c r="M585" s="259">
        <v>100</v>
      </c>
      <c r="N585" s="259">
        <v>11180918</v>
      </c>
      <c r="O585" s="259">
        <v>2011</v>
      </c>
      <c r="P585" s="259" t="s">
        <v>316</v>
      </c>
      <c r="Q585" s="461">
        <v>0.76041666666666663</v>
      </c>
      <c r="R585" s="433">
        <v>44846</v>
      </c>
      <c r="S585" s="331" t="s">
        <v>318</v>
      </c>
      <c r="T585" s="331" t="s">
        <v>607</v>
      </c>
      <c r="U585" s="259">
        <v>1</v>
      </c>
      <c r="V585" s="259">
        <v>1</v>
      </c>
      <c r="W585" s="259">
        <v>3</v>
      </c>
      <c r="X585" s="259">
        <v>20000</v>
      </c>
      <c r="Y585" s="332">
        <v>405</v>
      </c>
      <c r="Z585" s="332">
        <v>407</v>
      </c>
      <c r="AA585" s="332">
        <v>401</v>
      </c>
      <c r="AB585" s="332">
        <v>235</v>
      </c>
      <c r="AC585" s="332">
        <v>233</v>
      </c>
      <c r="AD585" s="332">
        <v>231</v>
      </c>
      <c r="AE585" s="332">
        <v>51</v>
      </c>
      <c r="AF585" s="332">
        <v>20</v>
      </c>
      <c r="AG585" s="332">
        <v>54</v>
      </c>
      <c r="AH585" s="332">
        <v>37</v>
      </c>
      <c r="AI585" s="332"/>
      <c r="AJ585" s="332"/>
      <c r="AK585" s="332"/>
      <c r="AL585" s="332"/>
      <c r="AM585" s="332">
        <v>51</v>
      </c>
      <c r="AN585" s="332">
        <v>20</v>
      </c>
      <c r="AO585" s="332">
        <v>54</v>
      </c>
      <c r="AP585" s="332">
        <v>37</v>
      </c>
      <c r="AQ585" s="332"/>
      <c r="AR585" s="332"/>
      <c r="AS585" s="332"/>
      <c r="AT585" s="332"/>
      <c r="AU585" s="332"/>
      <c r="AV585" s="332"/>
      <c r="AW585" s="332"/>
      <c r="AX585" s="332"/>
      <c r="AY585" s="332">
        <v>0.97599999999999998</v>
      </c>
      <c r="AZ585" s="332">
        <v>0.90600000000000003</v>
      </c>
      <c r="BA585" s="332">
        <v>0.96199999999999997</v>
      </c>
      <c r="BB585" s="261">
        <v>406</v>
      </c>
      <c r="BC585" s="261">
        <v>401</v>
      </c>
      <c r="BD585" s="261">
        <v>400</v>
      </c>
      <c r="BE585" s="261">
        <v>233</v>
      </c>
      <c r="BF585" s="261">
        <v>231</v>
      </c>
      <c r="BG585" s="261">
        <v>230</v>
      </c>
      <c r="BH585" s="261">
        <v>31</v>
      </c>
      <c r="BI585" s="261">
        <v>18</v>
      </c>
      <c r="BJ585" s="261">
        <v>34</v>
      </c>
      <c r="BK585" s="261">
        <v>19</v>
      </c>
      <c r="BL585" s="261"/>
      <c r="BM585" s="261"/>
      <c r="BN585" s="261"/>
      <c r="BO585" s="261"/>
      <c r="BP585" s="261">
        <v>21</v>
      </c>
      <c r="BQ585" s="261">
        <v>18</v>
      </c>
      <c r="BR585" s="261">
        <v>34</v>
      </c>
      <c r="BS585" s="261">
        <v>19</v>
      </c>
      <c r="BT585" s="261"/>
      <c r="BU585" s="261"/>
      <c r="BV585" s="261"/>
      <c r="BW585" s="261"/>
      <c r="BX585" s="261"/>
      <c r="BY585" s="261"/>
      <c r="BZ585" s="261"/>
      <c r="CA585" s="261"/>
      <c r="CB585" s="261">
        <v>0.86199999999999999</v>
      </c>
      <c r="CC585" s="261">
        <v>0.79100000000000004</v>
      </c>
      <c r="CD585" s="261">
        <v>0.92300000000000004</v>
      </c>
      <c r="CE585" s="333"/>
      <c r="CF585" s="333"/>
      <c r="CG585" s="333"/>
      <c r="CH585" s="333"/>
      <c r="CI585" s="333"/>
      <c r="CJ585" s="333"/>
      <c r="CK585" s="333">
        <v>231</v>
      </c>
      <c r="CL585" s="333">
        <v>56402267467</v>
      </c>
      <c r="CM585" s="333">
        <v>229</v>
      </c>
      <c r="CN585" s="333">
        <v>56400406908</v>
      </c>
      <c r="CO585" s="333">
        <v>228</v>
      </c>
      <c r="CP585" s="333">
        <v>34039605760</v>
      </c>
      <c r="CQ585" s="333"/>
      <c r="CR585" s="333"/>
      <c r="CS585" s="333"/>
      <c r="CT585" s="333"/>
      <c r="CU585" s="333"/>
      <c r="CV585" s="333"/>
      <c r="CW585" s="333"/>
      <c r="CX585" s="333"/>
      <c r="CY585" s="333"/>
      <c r="CZ585" s="333"/>
      <c r="DA585" s="333"/>
      <c r="DB585" s="374"/>
      <c r="DC585" s="154"/>
      <c r="DD585" s="179">
        <f t="shared" si="375"/>
        <v>142.95993786008034</v>
      </c>
      <c r="DE585" s="179">
        <f t="shared" si="376"/>
        <v>35.674329999999998</v>
      </c>
      <c r="DF585" s="179">
        <f t="shared" si="377"/>
        <v>13.989933333333331</v>
      </c>
      <c r="DG585" s="179">
        <f t="shared" si="378"/>
        <v>37.772820000000003</v>
      </c>
      <c r="DH585" s="180">
        <f t="shared" si="379"/>
        <v>54</v>
      </c>
      <c r="DI585" s="181">
        <f t="shared" si="398"/>
        <v>228</v>
      </c>
      <c r="DJ585" s="182">
        <f t="shared" si="393"/>
        <v>0</v>
      </c>
      <c r="DK585" s="182">
        <f t="shared" si="394"/>
        <v>1</v>
      </c>
      <c r="DL585" s="182">
        <f t="shared" si="399"/>
        <v>0</v>
      </c>
      <c r="DM585" s="182">
        <f t="shared" si="400"/>
        <v>0</v>
      </c>
      <c r="DN585" s="182">
        <f t="shared" si="401"/>
        <v>0</v>
      </c>
      <c r="DO585" s="182">
        <f t="shared" si="380"/>
        <v>1</v>
      </c>
      <c r="DP585" s="182">
        <f t="shared" si="381"/>
        <v>0</v>
      </c>
      <c r="DQ585" s="25">
        <f t="shared" si="382"/>
        <v>0</v>
      </c>
      <c r="DR585" s="169"/>
      <c r="DS585" s="166" t="str">
        <f t="shared" si="402"/>
        <v>A</v>
      </c>
      <c r="DT585" s="166" t="str">
        <f t="shared" si="403"/>
        <v>B</v>
      </c>
      <c r="DU585" s="167">
        <f t="shared" si="404"/>
        <v>2</v>
      </c>
      <c r="DV585" s="153" t="str">
        <f>VLOOKUP(M585,'Data Master kondisi'!$O$3:$P$11,2,FALSE)</f>
        <v>Z</v>
      </c>
      <c r="DW585" s="153">
        <f>LOOKUP(DV585,{"X","X","X","Y","Y","Y","Z","Z","Z"},{6,6,6,4,4,4,2,2,2})</f>
        <v>2</v>
      </c>
      <c r="DX585" s="153">
        <f t="shared" si="383"/>
        <v>1</v>
      </c>
      <c r="DY585" s="153">
        <f t="shared" si="405"/>
        <v>5</v>
      </c>
      <c r="DZ585" s="153" t="str">
        <f>VLOOKUP(G585,'Data Master class'!$A$5:$D$12,3,FALSE)</f>
        <v>A</v>
      </c>
      <c r="EA585" s="160" t="str">
        <f t="shared" si="406"/>
        <v>BAIK</v>
      </c>
      <c r="EB585" s="156"/>
      <c r="EC585" s="153">
        <f>VLOOKUP(G585,'Data Master class'!$A$5:$D$12,2,FALSE)</f>
        <v>5</v>
      </c>
      <c r="ED585" s="153" t="str">
        <f>VLOOKUP(H585,'Data Master class'!$E$5:$G$6,3,FALSE)</f>
        <v>X</v>
      </c>
      <c r="EE585" s="153">
        <f>VLOOKUP(H585,'Data Master class'!$E$5:$G$6,2,FALSE)</f>
        <v>2</v>
      </c>
      <c r="EF585" s="153">
        <f t="shared" si="407"/>
        <v>7</v>
      </c>
      <c r="EG585" s="153" t="str">
        <f t="shared" si="408"/>
        <v>CLASS 2</v>
      </c>
      <c r="EH585" s="153">
        <f t="shared" si="409"/>
        <v>12</v>
      </c>
      <c r="EI585" s="171"/>
      <c r="EJ585" s="441">
        <f t="shared" si="384"/>
        <v>0.22400000000000006</v>
      </c>
      <c r="EK585" s="441">
        <f t="shared" si="385"/>
        <v>0.52</v>
      </c>
      <c r="EL585" s="441">
        <f t="shared" si="386"/>
        <v>0.2960000000000001</v>
      </c>
      <c r="EM585" s="442">
        <f t="shared" si="410"/>
        <v>0.34666666666666673</v>
      </c>
      <c r="EN585" s="443" t="str">
        <f t="shared" si="411"/>
        <v>BURUK</v>
      </c>
      <c r="EO585" s="195"/>
      <c r="EP585" s="196">
        <f>'2. SUHU &amp; FISIK TRAFO'!CY585</f>
        <v>0</v>
      </c>
      <c r="EQ585" s="168" t="e">
        <f t="shared" si="416"/>
        <v>#DIV/0!</v>
      </c>
      <c r="ER585" s="189" t="e">
        <f t="shared" si="412"/>
        <v>#DIV/0!</v>
      </c>
      <c r="ES585" s="195"/>
      <c r="ET585" s="447">
        <f t="shared" si="395"/>
        <v>29.119</v>
      </c>
      <c r="EU585" s="447">
        <f t="shared" si="413"/>
        <v>23.295200000000001</v>
      </c>
      <c r="EV585" s="448">
        <f t="shared" si="387"/>
        <v>29.119</v>
      </c>
      <c r="EW585" s="449" t="str">
        <f t="shared" si="414"/>
        <v>BAIK</v>
      </c>
      <c r="EX585" s="721"/>
      <c r="EY585" s="447">
        <f t="shared" si="396"/>
        <v>19.201000000000001</v>
      </c>
      <c r="EZ585" s="447">
        <f t="shared" si="388"/>
        <v>15.360800000000001</v>
      </c>
      <c r="FA585" s="448">
        <f t="shared" si="397"/>
        <v>19.201000000000001</v>
      </c>
      <c r="FB585" s="449" t="str">
        <f t="shared" si="389"/>
        <v>BAIK</v>
      </c>
      <c r="FC585" s="195"/>
      <c r="FD585" s="453">
        <f t="shared" si="390"/>
        <v>37</v>
      </c>
      <c r="FE585" s="454">
        <f t="shared" si="391"/>
        <v>144.50867052023122</v>
      </c>
      <c r="FF585" s="725">
        <f t="shared" si="392"/>
        <v>25.603999999999999</v>
      </c>
      <c r="FG585" s="202" t="str">
        <f t="shared" si="415"/>
        <v>BURUK</v>
      </c>
    </row>
    <row r="586" spans="1:163">
      <c r="A586" s="347">
        <v>574</v>
      </c>
      <c r="B586" s="764" t="s">
        <v>2239</v>
      </c>
      <c r="C586" s="331" t="s">
        <v>2793</v>
      </c>
      <c r="D586" s="259" t="s">
        <v>2794</v>
      </c>
      <c r="E586" s="319" t="s">
        <v>2779</v>
      </c>
      <c r="F586" s="319" t="s">
        <v>2779</v>
      </c>
      <c r="G586" s="208" t="s">
        <v>204</v>
      </c>
      <c r="H586" s="214" t="s">
        <v>208</v>
      </c>
      <c r="I586" s="526">
        <v>108.188267</v>
      </c>
      <c r="J586" s="835">
        <v>-2.9174519999999999</v>
      </c>
      <c r="K586" s="259" t="s">
        <v>341</v>
      </c>
      <c r="L586" s="259" t="s">
        <v>310</v>
      </c>
      <c r="M586" s="259">
        <v>100</v>
      </c>
      <c r="N586" s="259">
        <v>193306357</v>
      </c>
      <c r="O586" s="259">
        <v>2020</v>
      </c>
      <c r="P586" s="259" t="s">
        <v>316</v>
      </c>
      <c r="Q586" s="461">
        <v>0.75138888888888899</v>
      </c>
      <c r="R586" s="433">
        <v>44846</v>
      </c>
      <c r="S586" s="331" t="s">
        <v>318</v>
      </c>
      <c r="T586" s="331" t="s">
        <v>607</v>
      </c>
      <c r="U586" s="259">
        <v>3</v>
      </c>
      <c r="V586" s="259">
        <v>2</v>
      </c>
      <c r="W586" s="259">
        <v>3</v>
      </c>
      <c r="X586" s="259">
        <v>20000</v>
      </c>
      <c r="Y586" s="332">
        <v>400</v>
      </c>
      <c r="Z586" s="332">
        <v>403</v>
      </c>
      <c r="AA586" s="332">
        <v>400</v>
      </c>
      <c r="AB586" s="332">
        <v>230</v>
      </c>
      <c r="AC586" s="332">
        <v>233</v>
      </c>
      <c r="AD586" s="332">
        <v>229</v>
      </c>
      <c r="AE586" s="332">
        <v>75</v>
      </c>
      <c r="AF586" s="332">
        <v>71</v>
      </c>
      <c r="AG586" s="332">
        <v>96</v>
      </c>
      <c r="AH586" s="332">
        <v>48</v>
      </c>
      <c r="AI586" s="332">
        <v>63</v>
      </c>
      <c r="AJ586" s="332">
        <v>64</v>
      </c>
      <c r="AK586" s="332">
        <v>70</v>
      </c>
      <c r="AL586" s="332">
        <v>27</v>
      </c>
      <c r="AM586" s="332">
        <v>12</v>
      </c>
      <c r="AN586" s="332">
        <v>7</v>
      </c>
      <c r="AO586" s="332">
        <v>26</v>
      </c>
      <c r="AP586" s="332">
        <v>21</v>
      </c>
      <c r="AQ586" s="332"/>
      <c r="AR586" s="332"/>
      <c r="AS586" s="332"/>
      <c r="AT586" s="332"/>
      <c r="AU586" s="332"/>
      <c r="AV586" s="332"/>
      <c r="AW586" s="332"/>
      <c r="AX586" s="332"/>
      <c r="AY586" s="332">
        <v>0.93300000000000005</v>
      </c>
      <c r="AZ586" s="332">
        <v>0.94199999999999995</v>
      </c>
      <c r="BA586" s="332">
        <v>0.93799999999999994</v>
      </c>
      <c r="BB586" s="261">
        <v>399</v>
      </c>
      <c r="BC586" s="261">
        <v>401</v>
      </c>
      <c r="BD586" s="261">
        <v>398</v>
      </c>
      <c r="BE586" s="261">
        <v>228</v>
      </c>
      <c r="BF586" s="261">
        <v>231</v>
      </c>
      <c r="BG586" s="261">
        <v>227</v>
      </c>
      <c r="BH586" s="261">
        <v>68</v>
      </c>
      <c r="BI586" s="261">
        <v>54</v>
      </c>
      <c r="BJ586" s="261">
        <v>65</v>
      </c>
      <c r="BK586" s="261">
        <v>31</v>
      </c>
      <c r="BL586" s="261">
        <v>46</v>
      </c>
      <c r="BM586" s="261">
        <v>50</v>
      </c>
      <c r="BN586" s="261">
        <v>56</v>
      </c>
      <c r="BO586" s="261">
        <v>15</v>
      </c>
      <c r="BP586" s="261">
        <v>22</v>
      </c>
      <c r="BQ586" s="261">
        <v>4</v>
      </c>
      <c r="BR586" s="261">
        <v>9</v>
      </c>
      <c r="BS586" s="261">
        <v>16</v>
      </c>
      <c r="BT586" s="261"/>
      <c r="BU586" s="261"/>
      <c r="BV586" s="261"/>
      <c r="BW586" s="261"/>
      <c r="BX586" s="261"/>
      <c r="BY586" s="261"/>
      <c r="BZ586" s="261"/>
      <c r="CA586" s="261"/>
      <c r="CB586" s="261">
        <v>0.86499999999999999</v>
      </c>
      <c r="CC586" s="261">
        <v>0.878</v>
      </c>
      <c r="CD586" s="261">
        <v>0.89500000000000002</v>
      </c>
      <c r="CE586" s="333">
        <v>226</v>
      </c>
      <c r="CF586" s="333">
        <v>32202152625</v>
      </c>
      <c r="CG586" s="333">
        <v>229</v>
      </c>
      <c r="CH586" s="333">
        <v>163120004305</v>
      </c>
      <c r="CI586" s="333">
        <v>225</v>
      </c>
      <c r="CJ586" s="333">
        <v>163120038834</v>
      </c>
      <c r="CK586" s="333">
        <v>226</v>
      </c>
      <c r="CL586" s="333">
        <v>163120029715</v>
      </c>
      <c r="CM586" s="333">
        <v>229</v>
      </c>
      <c r="CN586" s="333">
        <v>56601424924</v>
      </c>
      <c r="CO586" s="333">
        <v>225</v>
      </c>
      <c r="CP586" s="333">
        <v>163120048626</v>
      </c>
      <c r="CQ586" s="333"/>
      <c r="CR586" s="333"/>
      <c r="CS586" s="333"/>
      <c r="CT586" s="333"/>
      <c r="CU586" s="333"/>
      <c r="CV586" s="333"/>
      <c r="CW586" s="333"/>
      <c r="CX586" s="333"/>
      <c r="CY586" s="333"/>
      <c r="CZ586" s="333"/>
      <c r="DA586" s="333"/>
      <c r="DB586" s="374"/>
      <c r="DC586" s="154"/>
      <c r="DD586" s="179">
        <f t="shared" si="375"/>
        <v>144.14829977080419</v>
      </c>
      <c r="DE586" s="179">
        <f t="shared" si="376"/>
        <v>52.029750000000007</v>
      </c>
      <c r="DF586" s="179">
        <f t="shared" si="377"/>
        <v>49.254830000000005</v>
      </c>
      <c r="DG586" s="179">
        <f t="shared" si="378"/>
        <v>66.59808000000001</v>
      </c>
      <c r="DH586" s="180">
        <f t="shared" si="379"/>
        <v>96</v>
      </c>
      <c r="DI586" s="181">
        <f t="shared" si="398"/>
        <v>225</v>
      </c>
      <c r="DJ586" s="182">
        <f t="shared" si="393"/>
        <v>0</v>
      </c>
      <c r="DK586" s="182">
        <f t="shared" si="394"/>
        <v>0</v>
      </c>
      <c r="DL586" s="182">
        <f t="shared" si="399"/>
        <v>1</v>
      </c>
      <c r="DM586" s="182">
        <f t="shared" si="400"/>
        <v>0</v>
      </c>
      <c r="DN586" s="182">
        <f t="shared" si="401"/>
        <v>0</v>
      </c>
      <c r="DO586" s="182">
        <f t="shared" si="380"/>
        <v>0</v>
      </c>
      <c r="DP586" s="182">
        <f t="shared" si="381"/>
        <v>1</v>
      </c>
      <c r="DQ586" s="25">
        <f t="shared" si="382"/>
        <v>0</v>
      </c>
      <c r="DR586" s="169"/>
      <c r="DS586" s="166" t="str">
        <f t="shared" si="402"/>
        <v>A</v>
      </c>
      <c r="DT586" s="166" t="str">
        <f t="shared" si="403"/>
        <v>A</v>
      </c>
      <c r="DU586" s="167">
        <f t="shared" si="404"/>
        <v>1</v>
      </c>
      <c r="DV586" s="153" t="str">
        <f>VLOOKUP(M586,'Data Master kondisi'!$O$3:$P$11,2,FALSE)</f>
        <v>Z</v>
      </c>
      <c r="DW586" s="153">
        <f>LOOKUP(DV586,{"X","X","X","Y","Y","Y","Z","Z","Z"},{6,6,6,4,4,4,2,2,2})</f>
        <v>2</v>
      </c>
      <c r="DX586" s="153">
        <f t="shared" si="383"/>
        <v>1</v>
      </c>
      <c r="DY586" s="153">
        <f t="shared" si="405"/>
        <v>4</v>
      </c>
      <c r="DZ586" s="153" t="str">
        <f>VLOOKUP(G586,'Data Master class'!$A$5:$D$12,3,FALSE)</f>
        <v>A</v>
      </c>
      <c r="EA586" s="160" t="str">
        <f t="shared" si="406"/>
        <v>BAIK</v>
      </c>
      <c r="EB586" s="156"/>
      <c r="EC586" s="153">
        <f>VLOOKUP(G586,'Data Master class'!$A$5:$D$12,2,FALSE)</f>
        <v>5</v>
      </c>
      <c r="ED586" s="153" t="str">
        <f>VLOOKUP(H586,'Data Master class'!$E$5:$G$6,3,FALSE)</f>
        <v>X</v>
      </c>
      <c r="EE586" s="153">
        <f>VLOOKUP(H586,'Data Master class'!$E$5:$G$6,2,FALSE)</f>
        <v>2</v>
      </c>
      <c r="EF586" s="153">
        <f t="shared" si="407"/>
        <v>7</v>
      </c>
      <c r="EG586" s="153" t="str">
        <f t="shared" si="408"/>
        <v>CLASS 2</v>
      </c>
      <c r="EH586" s="153">
        <f t="shared" si="409"/>
        <v>11</v>
      </c>
      <c r="EI586" s="171"/>
      <c r="EJ586" s="441">
        <f t="shared" si="384"/>
        <v>7.0247933884297578E-2</v>
      </c>
      <c r="EK586" s="441">
        <f t="shared" si="385"/>
        <v>0.1198347107438017</v>
      </c>
      <c r="EL586" s="441">
        <f t="shared" si="386"/>
        <v>0.1900826446280991</v>
      </c>
      <c r="EM586" s="442">
        <f t="shared" si="410"/>
        <v>0.12672176308539945</v>
      </c>
      <c r="EN586" s="443" t="str">
        <f t="shared" si="411"/>
        <v>CUKUP</v>
      </c>
      <c r="EO586" s="195"/>
      <c r="EP586" s="196">
        <f>'2. SUHU &amp; FISIK TRAFO'!CY586</f>
        <v>0</v>
      </c>
      <c r="EQ586" s="168" t="e">
        <f t="shared" si="416"/>
        <v>#DIV/0!</v>
      </c>
      <c r="ER586" s="189" t="e">
        <f t="shared" si="412"/>
        <v>#DIV/0!</v>
      </c>
      <c r="ES586" s="195"/>
      <c r="ET586" s="447">
        <f t="shared" si="395"/>
        <v>55.777000000000001</v>
      </c>
      <c r="EU586" s="447">
        <f t="shared" si="413"/>
        <v>44.621600000000001</v>
      </c>
      <c r="EV586" s="448">
        <f t="shared" si="387"/>
        <v>55.777000000000001</v>
      </c>
      <c r="EW586" s="449" t="str">
        <f t="shared" si="414"/>
        <v>BAIK</v>
      </c>
      <c r="EX586" s="721"/>
      <c r="EY586" s="447">
        <f t="shared" si="396"/>
        <v>42.733000000000004</v>
      </c>
      <c r="EZ586" s="447">
        <f t="shared" si="388"/>
        <v>34.186400000000006</v>
      </c>
      <c r="FA586" s="448">
        <f t="shared" si="397"/>
        <v>42.733000000000004</v>
      </c>
      <c r="FB586" s="449" t="str">
        <f t="shared" si="389"/>
        <v>BAIK</v>
      </c>
      <c r="FC586" s="195"/>
      <c r="FD586" s="453">
        <f t="shared" si="390"/>
        <v>48</v>
      </c>
      <c r="FE586" s="454">
        <f t="shared" si="391"/>
        <v>144.50867052023122</v>
      </c>
      <c r="FF586" s="725">
        <f t="shared" si="392"/>
        <v>33.216000000000001</v>
      </c>
      <c r="FG586" s="202" t="str">
        <f t="shared" si="415"/>
        <v>BURUK</v>
      </c>
    </row>
    <row r="587" spans="1:163">
      <c r="A587" s="347">
        <v>575</v>
      </c>
      <c r="B587" s="764" t="s">
        <v>2239</v>
      </c>
      <c r="C587" s="331" t="s">
        <v>2795</v>
      </c>
      <c r="D587" s="259" t="s">
        <v>2794</v>
      </c>
      <c r="E587" s="319" t="s">
        <v>2779</v>
      </c>
      <c r="F587" s="319" t="s">
        <v>2779</v>
      </c>
      <c r="G587" s="208" t="s">
        <v>204</v>
      </c>
      <c r="H587" s="214" t="s">
        <v>208</v>
      </c>
      <c r="I587" s="526">
        <v>108.189379</v>
      </c>
      <c r="J587" s="835">
        <v>-2.923991</v>
      </c>
      <c r="K587" s="259" t="s">
        <v>341</v>
      </c>
      <c r="L587" s="259" t="s">
        <v>571</v>
      </c>
      <c r="M587" s="259">
        <v>100</v>
      </c>
      <c r="N587" s="259">
        <v>16059693</v>
      </c>
      <c r="O587" s="259">
        <v>2016</v>
      </c>
      <c r="P587" s="259" t="s">
        <v>316</v>
      </c>
      <c r="Q587" s="461">
        <v>0.74861111111111101</v>
      </c>
      <c r="R587" s="433">
        <v>44846</v>
      </c>
      <c r="S587" s="331" t="s">
        <v>318</v>
      </c>
      <c r="T587" s="331" t="s">
        <v>607</v>
      </c>
      <c r="U587" s="259">
        <v>4</v>
      </c>
      <c r="V587" s="259">
        <v>2</v>
      </c>
      <c r="W587" s="259">
        <v>3</v>
      </c>
      <c r="X587" s="259">
        <v>20000</v>
      </c>
      <c r="Y587" s="332">
        <v>404</v>
      </c>
      <c r="Z587" s="332">
        <v>401</v>
      </c>
      <c r="AA587" s="332">
        <v>402</v>
      </c>
      <c r="AB587" s="332">
        <v>234</v>
      </c>
      <c r="AC587" s="332">
        <v>232</v>
      </c>
      <c r="AD587" s="332">
        <v>232</v>
      </c>
      <c r="AE587" s="332">
        <v>25</v>
      </c>
      <c r="AF587" s="332">
        <v>31</v>
      </c>
      <c r="AG587" s="332">
        <v>22</v>
      </c>
      <c r="AH587" s="332">
        <v>27</v>
      </c>
      <c r="AI587" s="332">
        <v>0</v>
      </c>
      <c r="AJ587" s="332">
        <v>16</v>
      </c>
      <c r="AK587" s="332">
        <v>2</v>
      </c>
      <c r="AL587" s="332">
        <v>14</v>
      </c>
      <c r="AM587" s="332"/>
      <c r="AN587" s="332"/>
      <c r="AO587" s="332"/>
      <c r="AP587" s="332"/>
      <c r="AQ587" s="332"/>
      <c r="AR587" s="332"/>
      <c r="AS587" s="332"/>
      <c r="AT587" s="332"/>
      <c r="AU587" s="332">
        <v>25</v>
      </c>
      <c r="AV587" s="332">
        <v>15</v>
      </c>
      <c r="AW587" s="332">
        <v>20</v>
      </c>
      <c r="AX587" s="332">
        <v>13</v>
      </c>
      <c r="AY587" s="332">
        <v>0.94</v>
      </c>
      <c r="AZ587" s="332">
        <v>0.89700000000000002</v>
      </c>
      <c r="BA587" s="332">
        <v>0.93400000000000005</v>
      </c>
      <c r="BB587" s="261">
        <v>404</v>
      </c>
      <c r="BC587" s="261">
        <v>400</v>
      </c>
      <c r="BD587" s="261">
        <v>403</v>
      </c>
      <c r="BE587" s="261">
        <v>232</v>
      </c>
      <c r="BF587" s="261">
        <v>229</v>
      </c>
      <c r="BG587" s="261">
        <v>232</v>
      </c>
      <c r="BH587" s="261">
        <v>15</v>
      </c>
      <c r="BI587" s="261">
        <v>30</v>
      </c>
      <c r="BJ587" s="261">
        <v>7</v>
      </c>
      <c r="BK587" s="261">
        <v>24</v>
      </c>
      <c r="BL587" s="261">
        <v>0</v>
      </c>
      <c r="BM587" s="261">
        <v>14</v>
      </c>
      <c r="BN587" s="261">
        <v>0</v>
      </c>
      <c r="BO587" s="261">
        <v>14</v>
      </c>
      <c r="BP587" s="261"/>
      <c r="BQ587" s="261"/>
      <c r="BR587" s="261"/>
      <c r="BS587" s="261"/>
      <c r="BT587" s="261"/>
      <c r="BU587" s="261"/>
      <c r="BV587" s="261"/>
      <c r="BW587" s="261"/>
      <c r="BX587" s="261">
        <v>15</v>
      </c>
      <c r="BY587" s="261">
        <v>16</v>
      </c>
      <c r="BZ587" s="261">
        <v>7</v>
      </c>
      <c r="CA587" s="261">
        <v>10</v>
      </c>
      <c r="CB587" s="261">
        <v>0.86699999999999999</v>
      </c>
      <c r="CC587" s="261">
        <v>0.83499999999999996</v>
      </c>
      <c r="CD587" s="261">
        <v>0.83199999999999996</v>
      </c>
      <c r="CE587" s="333">
        <v>230</v>
      </c>
      <c r="CF587" s="333">
        <v>56601341870</v>
      </c>
      <c r="CG587" s="333">
        <v>227</v>
      </c>
      <c r="CH587" s="333">
        <v>56601405014</v>
      </c>
      <c r="CI587" s="333">
        <v>230</v>
      </c>
      <c r="CJ587" s="333">
        <v>56402503702</v>
      </c>
      <c r="CK587" s="333"/>
      <c r="CL587" s="333"/>
      <c r="CM587" s="333"/>
      <c r="CN587" s="333"/>
      <c r="CO587" s="333"/>
      <c r="CP587" s="333"/>
      <c r="CQ587" s="333"/>
      <c r="CR587" s="333"/>
      <c r="CS587" s="333"/>
      <c r="CT587" s="333"/>
      <c r="CU587" s="333"/>
      <c r="CV587" s="333"/>
      <c r="CW587" s="333">
        <v>230</v>
      </c>
      <c r="CX587" s="333">
        <v>163100142690</v>
      </c>
      <c r="CY587" s="333">
        <v>227</v>
      </c>
      <c r="CZ587" s="333">
        <v>32115028593</v>
      </c>
      <c r="DA587" s="333">
        <v>230</v>
      </c>
      <c r="DB587" s="374">
        <v>32115028568</v>
      </c>
      <c r="DC587" s="154"/>
      <c r="DD587" s="179">
        <f t="shared" si="375"/>
        <v>143.67059206650993</v>
      </c>
      <c r="DE587" s="179">
        <f t="shared" si="376"/>
        <v>17.400916666666664</v>
      </c>
      <c r="DF587" s="179">
        <f t="shared" si="377"/>
        <v>21.577136666666664</v>
      </c>
      <c r="DG587" s="179">
        <f t="shared" si="378"/>
        <v>15.312806666666665</v>
      </c>
      <c r="DH587" s="180">
        <f t="shared" si="379"/>
        <v>31</v>
      </c>
      <c r="DI587" s="181">
        <f t="shared" si="398"/>
        <v>227</v>
      </c>
      <c r="DJ587" s="182">
        <f t="shared" si="393"/>
        <v>1</v>
      </c>
      <c r="DK587" s="182">
        <f t="shared" si="394"/>
        <v>0</v>
      </c>
      <c r="DL587" s="182">
        <f t="shared" si="399"/>
        <v>0</v>
      </c>
      <c r="DM587" s="182">
        <f t="shared" si="400"/>
        <v>0</v>
      </c>
      <c r="DN587" s="182">
        <f t="shared" si="401"/>
        <v>0</v>
      </c>
      <c r="DO587" s="182">
        <f t="shared" si="380"/>
        <v>1</v>
      </c>
      <c r="DP587" s="182">
        <f t="shared" si="381"/>
        <v>0</v>
      </c>
      <c r="DQ587" s="25">
        <f t="shared" si="382"/>
        <v>0</v>
      </c>
      <c r="DR587" s="169"/>
      <c r="DS587" s="166" t="str">
        <f t="shared" si="402"/>
        <v>A</v>
      </c>
      <c r="DT587" s="166" t="str">
        <f t="shared" si="403"/>
        <v>A</v>
      </c>
      <c r="DU587" s="167">
        <f t="shared" si="404"/>
        <v>1</v>
      </c>
      <c r="DV587" s="153" t="str">
        <f>VLOOKUP(M587,'Data Master kondisi'!$O$3:$P$11,2,FALSE)</f>
        <v>Z</v>
      </c>
      <c r="DW587" s="153">
        <f>LOOKUP(DV587,{"X","X","X","Y","Y","Y","Z","Z","Z"},{6,6,6,4,4,4,2,2,2})</f>
        <v>2</v>
      </c>
      <c r="DX587" s="153">
        <f t="shared" si="383"/>
        <v>1</v>
      </c>
      <c r="DY587" s="153">
        <f t="shared" si="405"/>
        <v>4</v>
      </c>
      <c r="DZ587" s="153" t="str">
        <f>VLOOKUP(G587,'Data Master class'!$A$5:$D$12,3,FALSE)</f>
        <v>A</v>
      </c>
      <c r="EA587" s="160" t="str">
        <f t="shared" si="406"/>
        <v>BAIK</v>
      </c>
      <c r="EB587" s="156"/>
      <c r="EC587" s="153">
        <f>VLOOKUP(G587,'Data Master class'!$A$5:$D$12,2,FALSE)</f>
        <v>5</v>
      </c>
      <c r="ED587" s="153" t="str">
        <f>VLOOKUP(H587,'Data Master class'!$E$5:$G$6,3,FALSE)</f>
        <v>X</v>
      </c>
      <c r="EE587" s="153">
        <f>VLOOKUP(H587,'Data Master class'!$E$5:$G$6,2,FALSE)</f>
        <v>2</v>
      </c>
      <c r="EF587" s="153">
        <f t="shared" si="407"/>
        <v>7</v>
      </c>
      <c r="EG587" s="153" t="str">
        <f t="shared" si="408"/>
        <v>CLASS 2</v>
      </c>
      <c r="EH587" s="153">
        <f t="shared" si="409"/>
        <v>11</v>
      </c>
      <c r="EI587" s="171"/>
      <c r="EJ587" s="441">
        <f t="shared" si="384"/>
        <v>3.8461538461538464E-2</v>
      </c>
      <c r="EK587" s="441">
        <f t="shared" si="385"/>
        <v>0.19230769230769232</v>
      </c>
      <c r="EL587" s="441">
        <f t="shared" si="386"/>
        <v>0.15384615384615385</v>
      </c>
      <c r="EM587" s="442">
        <f t="shared" si="410"/>
        <v>0.12820512820512822</v>
      </c>
      <c r="EN587" s="443" t="str">
        <f t="shared" si="411"/>
        <v>CUKUP</v>
      </c>
      <c r="EO587" s="195"/>
      <c r="EP587" s="196">
        <f>'2. SUHU &amp; FISIK TRAFO'!CY587</f>
        <v>0</v>
      </c>
      <c r="EQ587" s="168" t="e">
        <f t="shared" si="416"/>
        <v>#DIV/0!</v>
      </c>
      <c r="ER587" s="189" t="e">
        <f t="shared" si="412"/>
        <v>#DIV/0!</v>
      </c>
      <c r="ES587" s="195"/>
      <c r="ET587" s="447">
        <f t="shared" si="395"/>
        <v>18.146000000000001</v>
      </c>
      <c r="EU587" s="447">
        <f t="shared" si="413"/>
        <v>14.516800000000002</v>
      </c>
      <c r="EV587" s="448">
        <f t="shared" si="387"/>
        <v>18.146000000000001</v>
      </c>
      <c r="EW587" s="449" t="str">
        <f t="shared" si="414"/>
        <v>BAIK</v>
      </c>
      <c r="EX587" s="721"/>
      <c r="EY587" s="447">
        <f t="shared" si="396"/>
        <v>11.974</v>
      </c>
      <c r="EZ587" s="447">
        <f t="shared" si="388"/>
        <v>9.5792000000000002</v>
      </c>
      <c r="FA587" s="448">
        <f t="shared" si="397"/>
        <v>11.974</v>
      </c>
      <c r="FB587" s="449" t="str">
        <f t="shared" si="389"/>
        <v>BAIK</v>
      </c>
      <c r="FC587" s="195"/>
      <c r="FD587" s="453">
        <f t="shared" si="390"/>
        <v>27</v>
      </c>
      <c r="FE587" s="454">
        <f t="shared" si="391"/>
        <v>144.50867052023122</v>
      </c>
      <c r="FF587" s="725">
        <f t="shared" si="392"/>
        <v>18.683999999999997</v>
      </c>
      <c r="FG587" s="202" t="str">
        <f t="shared" si="415"/>
        <v>KURANG</v>
      </c>
    </row>
    <row r="588" spans="1:163">
      <c r="A588" s="347">
        <v>576</v>
      </c>
      <c r="B588" s="764" t="s">
        <v>2239</v>
      </c>
      <c r="C588" s="331" t="s">
        <v>2796</v>
      </c>
      <c r="D588" s="259" t="s">
        <v>2789</v>
      </c>
      <c r="E588" s="319" t="s">
        <v>2779</v>
      </c>
      <c r="F588" s="319" t="s">
        <v>2779</v>
      </c>
      <c r="G588" s="208" t="s">
        <v>204</v>
      </c>
      <c r="H588" s="214" t="s">
        <v>208</v>
      </c>
      <c r="I588" s="526">
        <v>108.189379</v>
      </c>
      <c r="J588" s="835">
        <v>-2.9239799999999998</v>
      </c>
      <c r="K588" s="259" t="s">
        <v>341</v>
      </c>
      <c r="L588" s="259" t="s">
        <v>571</v>
      </c>
      <c r="M588" s="259">
        <v>160</v>
      </c>
      <c r="N588" s="259">
        <v>11060305</v>
      </c>
      <c r="O588" s="259">
        <v>2011</v>
      </c>
      <c r="P588" s="259" t="s">
        <v>316</v>
      </c>
      <c r="Q588" s="461">
        <v>0.73611111111111116</v>
      </c>
      <c r="R588" s="433">
        <v>44846</v>
      </c>
      <c r="S588" s="331" t="s">
        <v>318</v>
      </c>
      <c r="T588" s="331" t="s">
        <v>607</v>
      </c>
      <c r="U588" s="259">
        <v>3</v>
      </c>
      <c r="V588" s="259">
        <v>1</v>
      </c>
      <c r="W588" s="259">
        <v>3</v>
      </c>
      <c r="X588" s="259">
        <v>20000</v>
      </c>
      <c r="Y588" s="332">
        <v>402</v>
      </c>
      <c r="Z588" s="332">
        <v>405</v>
      </c>
      <c r="AA588" s="332">
        <v>402</v>
      </c>
      <c r="AB588" s="332">
        <v>232</v>
      </c>
      <c r="AC588" s="332">
        <v>234</v>
      </c>
      <c r="AD588" s="332">
        <v>232</v>
      </c>
      <c r="AE588" s="332">
        <v>13</v>
      </c>
      <c r="AF588" s="332">
        <v>9</v>
      </c>
      <c r="AG588" s="332">
        <v>9</v>
      </c>
      <c r="AH588" s="332">
        <v>8</v>
      </c>
      <c r="AI588" s="332"/>
      <c r="AJ588" s="332"/>
      <c r="AK588" s="332"/>
      <c r="AL588" s="332"/>
      <c r="AM588" s="332"/>
      <c r="AN588" s="332"/>
      <c r="AO588" s="332"/>
      <c r="AP588" s="332"/>
      <c r="AQ588" s="332"/>
      <c r="AR588" s="332"/>
      <c r="AS588" s="332"/>
      <c r="AT588" s="332"/>
      <c r="AU588" s="332">
        <v>13</v>
      </c>
      <c r="AV588" s="332">
        <v>9</v>
      </c>
      <c r="AW588" s="332">
        <v>9</v>
      </c>
      <c r="AX588" s="332">
        <v>8</v>
      </c>
      <c r="AY588" s="332">
        <v>0.95199999999999996</v>
      </c>
      <c r="AZ588" s="332">
        <v>0.88900000000000001</v>
      </c>
      <c r="BA588" s="332">
        <v>0.88200000000000001</v>
      </c>
      <c r="BB588" s="261">
        <v>401</v>
      </c>
      <c r="BC588" s="261">
        <v>404</v>
      </c>
      <c r="BD588" s="261">
        <v>400</v>
      </c>
      <c r="BE588" s="261">
        <v>231</v>
      </c>
      <c r="BF588" s="261">
        <v>233</v>
      </c>
      <c r="BG588" s="261">
        <v>230</v>
      </c>
      <c r="BH588" s="261">
        <v>8</v>
      </c>
      <c r="BI588" s="261">
        <v>0.1</v>
      </c>
      <c r="BJ588" s="261">
        <v>5</v>
      </c>
      <c r="BK588" s="261">
        <v>5</v>
      </c>
      <c r="BL588" s="261"/>
      <c r="BM588" s="261"/>
      <c r="BN588" s="261"/>
      <c r="BO588" s="261"/>
      <c r="BP588" s="261"/>
      <c r="BQ588" s="261"/>
      <c r="BR588" s="261"/>
      <c r="BS588" s="261"/>
      <c r="BT588" s="261"/>
      <c r="BU588" s="261"/>
      <c r="BV588" s="261"/>
      <c r="BW588" s="261"/>
      <c r="BX588" s="261">
        <v>8</v>
      </c>
      <c r="BY588" s="261">
        <v>0.1</v>
      </c>
      <c r="BZ588" s="261">
        <v>5</v>
      </c>
      <c r="CA588" s="261">
        <v>5</v>
      </c>
      <c r="CB588" s="261">
        <v>0.81100000000000005</v>
      </c>
      <c r="CC588" s="261">
        <v>0.68</v>
      </c>
      <c r="CD588" s="261">
        <v>0.83299999999999996</v>
      </c>
      <c r="CE588" s="333"/>
      <c r="CF588" s="333"/>
      <c r="CG588" s="333"/>
      <c r="CH588" s="333"/>
      <c r="CI588" s="333"/>
      <c r="CJ588" s="333"/>
      <c r="CK588" s="333"/>
      <c r="CL588" s="333"/>
      <c r="CM588" s="333"/>
      <c r="CN588" s="333"/>
      <c r="CO588" s="333"/>
      <c r="CP588" s="333"/>
      <c r="CQ588" s="333"/>
      <c r="CR588" s="333"/>
      <c r="CS588" s="333"/>
      <c r="CT588" s="333"/>
      <c r="CU588" s="333"/>
      <c r="CV588" s="333"/>
      <c r="CW588" s="333">
        <v>229</v>
      </c>
      <c r="CX588" s="333">
        <v>8605856137</v>
      </c>
      <c r="CY588" s="333">
        <v>231</v>
      </c>
      <c r="CZ588" s="333">
        <v>56601392196</v>
      </c>
      <c r="DA588" s="333">
        <v>228</v>
      </c>
      <c r="DB588" s="374">
        <v>163120012984</v>
      </c>
      <c r="DC588" s="154"/>
      <c r="DD588" s="179">
        <f t="shared" si="375"/>
        <v>229.49267774925059</v>
      </c>
      <c r="DE588" s="179">
        <f t="shared" si="376"/>
        <v>5.6646687499999997</v>
      </c>
      <c r="DF588" s="179">
        <f t="shared" si="377"/>
        <v>3.9216937499999993</v>
      </c>
      <c r="DG588" s="179">
        <f t="shared" si="378"/>
        <v>3.9216937499999993</v>
      </c>
      <c r="DH588" s="180">
        <f t="shared" si="379"/>
        <v>13</v>
      </c>
      <c r="DI588" s="181">
        <f t="shared" si="398"/>
        <v>228</v>
      </c>
      <c r="DJ588" s="182">
        <f t="shared" si="393"/>
        <v>1</v>
      </c>
      <c r="DK588" s="182">
        <f t="shared" si="394"/>
        <v>0</v>
      </c>
      <c r="DL588" s="182">
        <f t="shared" si="399"/>
        <v>0</v>
      </c>
      <c r="DM588" s="182">
        <f t="shared" si="400"/>
        <v>0</v>
      </c>
      <c r="DN588" s="182">
        <f t="shared" si="401"/>
        <v>0</v>
      </c>
      <c r="DO588" s="182">
        <f t="shared" si="380"/>
        <v>1</v>
      </c>
      <c r="DP588" s="182">
        <f t="shared" si="381"/>
        <v>0</v>
      </c>
      <c r="DQ588" s="25">
        <f t="shared" si="382"/>
        <v>0</v>
      </c>
      <c r="DR588" s="169"/>
      <c r="DS588" s="166" t="str">
        <f t="shared" si="402"/>
        <v>A</v>
      </c>
      <c r="DT588" s="166" t="str">
        <f t="shared" si="403"/>
        <v>A</v>
      </c>
      <c r="DU588" s="167">
        <f t="shared" si="404"/>
        <v>1</v>
      </c>
      <c r="DV588" s="153" t="str">
        <f>VLOOKUP(M588,'Data Master kondisi'!$O$3:$P$11,2,FALSE)</f>
        <v>Y</v>
      </c>
      <c r="DW588" s="153">
        <f>LOOKUP(DV588,{"X","X","X","Y","Y","Y","Z","Z","Z"},{6,6,6,4,4,4,2,2,2})</f>
        <v>4</v>
      </c>
      <c r="DX588" s="153">
        <f t="shared" si="383"/>
        <v>1</v>
      </c>
      <c r="DY588" s="153">
        <f t="shared" si="405"/>
        <v>6</v>
      </c>
      <c r="DZ588" s="153" t="str">
        <f>VLOOKUP(G588,'Data Master class'!$A$5:$D$12,3,FALSE)</f>
        <v>A</v>
      </c>
      <c r="EA588" s="160" t="str">
        <f t="shared" si="406"/>
        <v>CUKUP</v>
      </c>
      <c r="EB588" s="156"/>
      <c r="EC588" s="153">
        <f>VLOOKUP(G588,'Data Master class'!$A$5:$D$12,2,FALSE)</f>
        <v>5</v>
      </c>
      <c r="ED588" s="153" t="str">
        <f>VLOOKUP(H588,'Data Master class'!$E$5:$G$6,3,FALSE)</f>
        <v>X</v>
      </c>
      <c r="EE588" s="153">
        <f>VLOOKUP(H588,'Data Master class'!$E$5:$G$6,2,FALSE)</f>
        <v>2</v>
      </c>
      <c r="EF588" s="153">
        <f t="shared" si="407"/>
        <v>7</v>
      </c>
      <c r="EG588" s="153" t="str">
        <f t="shared" si="408"/>
        <v>CLASS 2</v>
      </c>
      <c r="EH588" s="153">
        <f t="shared" si="409"/>
        <v>13</v>
      </c>
      <c r="EI588" s="171"/>
      <c r="EJ588" s="441">
        <f t="shared" si="384"/>
        <v>0.2580645161290322</v>
      </c>
      <c r="EK588" s="441">
        <f t="shared" si="385"/>
        <v>0.12903225806451618</v>
      </c>
      <c r="EL588" s="441">
        <f t="shared" si="386"/>
        <v>0.12903225806451618</v>
      </c>
      <c r="EM588" s="442">
        <f t="shared" si="410"/>
        <v>0.17204301075268816</v>
      </c>
      <c r="EN588" s="443" t="str">
        <f t="shared" si="411"/>
        <v>CUKUP</v>
      </c>
      <c r="EO588" s="195"/>
      <c r="EP588" s="196">
        <f>'2. SUHU &amp; FISIK TRAFO'!CY588</f>
        <v>0</v>
      </c>
      <c r="EQ588" s="168" t="e">
        <f t="shared" si="416"/>
        <v>#DIV/0!</v>
      </c>
      <c r="ER588" s="189" t="e">
        <f t="shared" si="412"/>
        <v>#DIV/0!</v>
      </c>
      <c r="ES588" s="195"/>
      <c r="ET588" s="447">
        <f t="shared" si="395"/>
        <v>7.21</v>
      </c>
      <c r="EU588" s="447">
        <f t="shared" si="413"/>
        <v>5.7680000000000007</v>
      </c>
      <c r="EV588" s="448">
        <f t="shared" si="387"/>
        <v>4.5062499999999996</v>
      </c>
      <c r="EW588" s="449" t="str">
        <f t="shared" si="414"/>
        <v>BAIK</v>
      </c>
      <c r="EX588" s="721"/>
      <c r="EY588" s="447">
        <f t="shared" si="396"/>
        <v>3.0213000000000001</v>
      </c>
      <c r="EZ588" s="447">
        <f t="shared" si="388"/>
        <v>2.4170400000000001</v>
      </c>
      <c r="FA588" s="448">
        <f t="shared" si="397"/>
        <v>1.8883125000000001</v>
      </c>
      <c r="FB588" s="449" t="str">
        <f t="shared" si="389"/>
        <v>BAIK</v>
      </c>
      <c r="FC588" s="195"/>
      <c r="FD588" s="453">
        <f t="shared" si="390"/>
        <v>8</v>
      </c>
      <c r="FE588" s="454">
        <f t="shared" si="391"/>
        <v>231.21387283236993</v>
      </c>
      <c r="FF588" s="725">
        <f t="shared" si="392"/>
        <v>3.46</v>
      </c>
      <c r="FG588" s="202" t="str">
        <f t="shared" si="415"/>
        <v>BAIK</v>
      </c>
    </row>
    <row r="589" spans="1:163">
      <c r="A589" s="347">
        <v>577</v>
      </c>
      <c r="B589" s="764" t="s">
        <v>2239</v>
      </c>
      <c r="C589" s="331" t="s">
        <v>2797</v>
      </c>
      <c r="D589" s="259" t="s">
        <v>2789</v>
      </c>
      <c r="E589" s="319" t="s">
        <v>2779</v>
      </c>
      <c r="F589" s="319" t="s">
        <v>2779</v>
      </c>
      <c r="G589" s="208" t="s">
        <v>204</v>
      </c>
      <c r="H589" s="214" t="s">
        <v>208</v>
      </c>
      <c r="I589" s="526">
        <v>108.187155</v>
      </c>
      <c r="J589" s="835">
        <v>-2.932064</v>
      </c>
      <c r="K589" s="259" t="s">
        <v>341</v>
      </c>
      <c r="L589" s="259" t="s">
        <v>310</v>
      </c>
      <c r="M589" s="259">
        <v>100</v>
      </c>
      <c r="N589" s="259">
        <v>9431775</v>
      </c>
      <c r="O589" s="259">
        <v>1994</v>
      </c>
      <c r="P589" s="259" t="s">
        <v>316</v>
      </c>
      <c r="Q589" s="461">
        <v>0.73611111111111116</v>
      </c>
      <c r="R589" s="433">
        <v>44846</v>
      </c>
      <c r="S589" s="331" t="s">
        <v>318</v>
      </c>
      <c r="T589" s="331" t="s">
        <v>607</v>
      </c>
      <c r="U589" s="259">
        <v>4</v>
      </c>
      <c r="V589" s="259">
        <v>3</v>
      </c>
      <c r="W589" s="259">
        <v>3</v>
      </c>
      <c r="X589" s="259">
        <v>20000</v>
      </c>
      <c r="Y589" s="332">
        <v>391</v>
      </c>
      <c r="Z589" s="332">
        <v>394</v>
      </c>
      <c r="AA589" s="332">
        <v>393</v>
      </c>
      <c r="AB589" s="332">
        <v>224</v>
      </c>
      <c r="AC589" s="332">
        <v>226</v>
      </c>
      <c r="AD589" s="332">
        <v>226</v>
      </c>
      <c r="AE589" s="332">
        <v>53</v>
      </c>
      <c r="AF589" s="332">
        <v>39</v>
      </c>
      <c r="AG589" s="332">
        <v>81</v>
      </c>
      <c r="AH589" s="332">
        <v>48</v>
      </c>
      <c r="AI589" s="332">
        <v>12</v>
      </c>
      <c r="AJ589" s="332">
        <v>12</v>
      </c>
      <c r="AK589" s="332">
        <v>44</v>
      </c>
      <c r="AL589" s="332">
        <v>23</v>
      </c>
      <c r="AM589" s="332"/>
      <c r="AN589" s="332"/>
      <c r="AO589" s="332"/>
      <c r="AP589" s="332"/>
      <c r="AQ589" s="332">
        <v>11</v>
      </c>
      <c r="AR589" s="332">
        <v>16</v>
      </c>
      <c r="AS589" s="332">
        <v>14</v>
      </c>
      <c r="AT589" s="332">
        <v>8</v>
      </c>
      <c r="AU589" s="332">
        <v>30</v>
      </c>
      <c r="AV589" s="332">
        <v>11</v>
      </c>
      <c r="AW589" s="332">
        <v>23</v>
      </c>
      <c r="AX589" s="332">
        <v>17</v>
      </c>
      <c r="AY589" s="332">
        <v>0.95699999999999996</v>
      </c>
      <c r="AZ589" s="332">
        <v>0.93899999999999995</v>
      </c>
      <c r="BA589" s="332">
        <v>0.95299999999999996</v>
      </c>
      <c r="BB589" s="261">
        <v>385</v>
      </c>
      <c r="BC589" s="261">
        <v>387</v>
      </c>
      <c r="BD589" s="261">
        <v>385</v>
      </c>
      <c r="BE589" s="261">
        <v>221</v>
      </c>
      <c r="BF589" s="261">
        <v>223</v>
      </c>
      <c r="BG589" s="261">
        <v>224</v>
      </c>
      <c r="BH589" s="261">
        <v>50</v>
      </c>
      <c r="BI589" s="261">
        <v>59</v>
      </c>
      <c r="BJ589" s="261">
        <v>71</v>
      </c>
      <c r="BK589" s="261">
        <v>42</v>
      </c>
      <c r="BL589" s="261">
        <v>29</v>
      </c>
      <c r="BM589" s="261">
        <v>30</v>
      </c>
      <c r="BN589" s="261">
        <v>45</v>
      </c>
      <c r="BO589" s="261">
        <v>18</v>
      </c>
      <c r="BP589" s="261"/>
      <c r="BQ589" s="261"/>
      <c r="BR589" s="261"/>
      <c r="BS589" s="261"/>
      <c r="BT589" s="261">
        <v>9</v>
      </c>
      <c r="BU589" s="261">
        <v>20</v>
      </c>
      <c r="BV589" s="261">
        <v>5</v>
      </c>
      <c r="BW589" s="261">
        <v>12</v>
      </c>
      <c r="BX589" s="261">
        <v>12</v>
      </c>
      <c r="BY589" s="261">
        <v>9</v>
      </c>
      <c r="BZ589" s="261">
        <v>21</v>
      </c>
      <c r="CA589" s="261">
        <v>12</v>
      </c>
      <c r="CB589" s="261">
        <v>0.91500000000000004</v>
      </c>
      <c r="CC589" s="261">
        <v>0.91600000000000004</v>
      </c>
      <c r="CD589" s="261">
        <v>0.89200000000000002</v>
      </c>
      <c r="CE589" s="333">
        <v>219</v>
      </c>
      <c r="CF589" s="333">
        <v>8605110540</v>
      </c>
      <c r="CG589" s="333">
        <v>221</v>
      </c>
      <c r="CH589" s="333">
        <v>32115530947</v>
      </c>
      <c r="CI589" s="333">
        <v>222</v>
      </c>
      <c r="CJ589" s="333">
        <v>22121737252</v>
      </c>
      <c r="CK589" s="333"/>
      <c r="CL589" s="333"/>
      <c r="CM589" s="333"/>
      <c r="CN589" s="333"/>
      <c r="CO589" s="333"/>
      <c r="CP589" s="333"/>
      <c r="CQ589" s="333">
        <v>219</v>
      </c>
      <c r="CR589" s="333">
        <v>45017787834</v>
      </c>
      <c r="CS589" s="333">
        <v>221</v>
      </c>
      <c r="CT589" s="333">
        <v>32104375392</v>
      </c>
      <c r="CU589" s="333">
        <v>222</v>
      </c>
      <c r="CV589" s="333">
        <v>163120022150</v>
      </c>
      <c r="CW589" s="333">
        <v>219</v>
      </c>
      <c r="CX589" s="333">
        <v>56702497872</v>
      </c>
      <c r="CY589" s="333">
        <v>221</v>
      </c>
      <c r="CZ589" s="333">
        <v>163120025273</v>
      </c>
      <c r="DA589" s="333">
        <v>222</v>
      </c>
      <c r="DB589" s="374">
        <v>163120002936</v>
      </c>
      <c r="DC589" s="154"/>
      <c r="DD589" s="179">
        <f t="shared" ref="DD589:DD600" si="417">((M589*1000)/(1.73*AVERAGE(Y589:AA589)))</f>
        <v>147.20747421415743</v>
      </c>
      <c r="DE589" s="179">
        <f t="shared" ref="DE589:DE600" si="418">((AE589/((M589*1000)/(1.73*AVERAGE(Y589:AA589)))*100))</f>
        <v>36.003606666666663</v>
      </c>
      <c r="DF589" s="179">
        <f t="shared" ref="DF589:DF600" si="419">((AF589/((M589*1000)/(1.73*AVERAGE(Y589:AA589)))*100))</f>
        <v>26.493220000000001</v>
      </c>
      <c r="DG589" s="179">
        <f t="shared" ref="DG589:DG600" si="420">((AG589/((M589*1000)/(1.73*AVERAGE(Y589:AA589)))*100))</f>
        <v>55.024380000000008</v>
      </c>
      <c r="DH589" s="180">
        <f t="shared" ref="DH589:DH600" si="421">MAX(AE589:AG589)</f>
        <v>81</v>
      </c>
      <c r="DI589" s="181">
        <f t="shared" si="398"/>
        <v>219</v>
      </c>
      <c r="DJ589" s="182">
        <f t="shared" si="393"/>
        <v>0</v>
      </c>
      <c r="DK589" s="182">
        <f t="shared" si="394"/>
        <v>1</v>
      </c>
      <c r="DL589" s="182">
        <f t="shared" si="399"/>
        <v>0</v>
      </c>
      <c r="DM589" s="182">
        <f t="shared" si="400"/>
        <v>0</v>
      </c>
      <c r="DN589" s="182">
        <f t="shared" si="401"/>
        <v>0</v>
      </c>
      <c r="DO589" s="182">
        <f t="shared" ref="DO589:DO600" si="422">IF(ISERR(DH589/(M589/(1.732*0.001*MAX(Y589:AA589)))&lt;0.5),0,IF(DH589/(M589/(1.732*0.001*MAX(Y589:AA589)))&lt;0.5,1,0))</f>
        <v>0</v>
      </c>
      <c r="DP589" s="182">
        <f t="shared" ref="DP589:DP600" si="423">IF(ISERR(AND(DH589/(M589/(1.732*0.001*MAX(Y589:AA589)))&gt;0.5,DH589/(M589/(1.732*0.001*MAX(Y589:AA589)))&lt;0.8)),0,IF(AND(DH589/(M589/(1.732*0.001*MAX(Y589:AA589)))&gt;0.5,DH589/(M589/(1.732*0.001*MAX(Y589:AA589)))&lt;0.8),1,0))</f>
        <v>1</v>
      </c>
      <c r="DQ589" s="25">
        <f t="shared" ref="DQ589:DQ600" si="424">IF(ISERR(AND(DH589/(M589/(1.732*0.001*MAX(Y589:AA589)))&gt;=0.8,DH589/(M589/(1.732*0.001*MAX(Y589:AA589)))&lt;=1)),0,IF(AND(DH589/(M589/(1.732*0.001*MAX(Y589:AA589)))&gt;=0.8,DH589/(M589/(1.732*0.001*MAX(Y589:AA589)))&lt;=1),1,0))</f>
        <v>0</v>
      </c>
      <c r="DR589" s="169"/>
      <c r="DS589" s="166" t="str">
        <f t="shared" si="402"/>
        <v>A</v>
      </c>
      <c r="DT589" s="166" t="str">
        <f t="shared" si="403"/>
        <v>B</v>
      </c>
      <c r="DU589" s="167">
        <f t="shared" si="404"/>
        <v>2</v>
      </c>
      <c r="DV589" s="153" t="str">
        <f>VLOOKUP(M589,'Data Master kondisi'!$O$3:$P$11,2,FALSE)</f>
        <v>Z</v>
      </c>
      <c r="DW589" s="153">
        <f>LOOKUP(DV589,{"X","X","X","Y","Y","Y","Z","Z","Z"},{6,6,6,4,4,4,2,2,2})</f>
        <v>2</v>
      </c>
      <c r="DX589" s="153">
        <f t="shared" ref="DX589:DX652" si="425">IF(O589&gt;=2010,1,IF(AND(O589&lt;=2009,O589&gt;=2000),2,IF(AND(O589&lt;=1999,O589&gt;=1990),3,IF(AND(O589&lt;=1989,O589&gt;=1980),4,IF(AND(O589&lt;=1979,O589&gt;=1970),5,0)))))</f>
        <v>3</v>
      </c>
      <c r="DY589" s="153">
        <f t="shared" si="405"/>
        <v>7</v>
      </c>
      <c r="DZ589" s="153" t="str">
        <f>VLOOKUP(G589,'Data Master class'!$A$5:$D$12,3,FALSE)</f>
        <v>A</v>
      </c>
      <c r="EA589" s="160" t="str">
        <f t="shared" si="406"/>
        <v>CUKUP</v>
      </c>
      <c r="EB589" s="156"/>
      <c r="EC589" s="153">
        <f>VLOOKUP(G589,'Data Master class'!$A$5:$D$12,2,FALSE)</f>
        <v>5</v>
      </c>
      <c r="ED589" s="153" t="str">
        <f>VLOOKUP(H589,'Data Master class'!$E$5:$G$6,3,FALSE)</f>
        <v>X</v>
      </c>
      <c r="EE589" s="153">
        <f>VLOOKUP(H589,'Data Master class'!$E$5:$G$6,2,FALSE)</f>
        <v>2</v>
      </c>
      <c r="EF589" s="153">
        <f t="shared" si="407"/>
        <v>7</v>
      </c>
      <c r="EG589" s="153" t="str">
        <f t="shared" si="408"/>
        <v>CLASS 2</v>
      </c>
      <c r="EH589" s="153">
        <f t="shared" si="409"/>
        <v>14</v>
      </c>
      <c r="EI589" s="171"/>
      <c r="EJ589" s="441">
        <f t="shared" ref="EJ589:EJ652" si="426">ABS(AE589-AVERAGE(AE589:AG589))/((AE589+AF589+AG589)/3)</f>
        <v>8.0924855491329439E-2</v>
      </c>
      <c r="EK589" s="441">
        <f t="shared" ref="EK589:EK652" si="427">ABS(AF589-AVERAGE(AE589:AG589))/((AE589+AF589+AG589)/3)</f>
        <v>0.32369942196531787</v>
      </c>
      <c r="EL589" s="441">
        <f t="shared" ref="EL589:EL652" si="428">ABS(AG589-AVERAGE(AE589:AG589))/((AE589+AF589+AG589)/3)</f>
        <v>0.40462427745664747</v>
      </c>
      <c r="EM589" s="442">
        <f t="shared" si="410"/>
        <v>0.26974951830443161</v>
      </c>
      <c r="EN589" s="443" t="str">
        <f t="shared" si="411"/>
        <v>KURANG</v>
      </c>
      <c r="EO589" s="195"/>
      <c r="EP589" s="196">
        <f>'2. SUHU &amp; FISIK TRAFO'!CY589</f>
        <v>0</v>
      </c>
      <c r="EQ589" s="168" t="e">
        <f t="shared" si="416"/>
        <v>#DIV/0!</v>
      </c>
      <c r="ER589" s="189" t="e">
        <f t="shared" si="412"/>
        <v>#DIV/0!</v>
      </c>
      <c r="ES589" s="195"/>
      <c r="ET589" s="447">
        <f t="shared" si="395"/>
        <v>38.991999999999997</v>
      </c>
      <c r="EU589" s="447">
        <f t="shared" si="413"/>
        <v>31.1936</v>
      </c>
      <c r="EV589" s="448">
        <f t="shared" ref="EV589:EV652" si="429">(ET589/M589)*100</f>
        <v>38.991999999999997</v>
      </c>
      <c r="EW589" s="449" t="str">
        <f t="shared" si="414"/>
        <v>BAIK</v>
      </c>
      <c r="EX589" s="721"/>
      <c r="EY589" s="447">
        <f t="shared" si="396"/>
        <v>40.111000000000004</v>
      </c>
      <c r="EZ589" s="447">
        <f t="shared" ref="EZ589:EZ652" si="430">EY589*0.8</f>
        <v>32.088800000000006</v>
      </c>
      <c r="FA589" s="448">
        <f t="shared" si="397"/>
        <v>40.111000000000004</v>
      </c>
      <c r="FB589" s="449" t="str">
        <f t="shared" ref="FB589:FB652" si="431">IF(AND(FA589&gt;0,FA589&lt;60),"BAIK",IF(AND(FA589&gt;=60,FA589&lt;80),"CUKUP",IF(AND(FA589&gt;=80,FA589&lt;100),"KURANG",IF(AND(FA589&gt;=100),"BURUK",0))))</f>
        <v>BAIK</v>
      </c>
      <c r="FC589" s="195"/>
      <c r="FD589" s="453">
        <f t="shared" ref="FD589:FD652" si="432">AH589</f>
        <v>48</v>
      </c>
      <c r="FE589" s="454">
        <f t="shared" ref="FE589:FE652" si="433">M589/(1.73*400)*1000</f>
        <v>144.50867052023122</v>
      </c>
      <c r="FF589" s="725">
        <f t="shared" ref="FF589:FF652" si="434">FD589/(FE589)*100</f>
        <v>33.216000000000001</v>
      </c>
      <c r="FG589" s="202" t="str">
        <f t="shared" si="415"/>
        <v>BURUK</v>
      </c>
    </row>
    <row r="590" spans="1:163">
      <c r="A590" s="347">
        <v>578</v>
      </c>
      <c r="B590" s="764" t="s">
        <v>2239</v>
      </c>
      <c r="C590" s="331" t="s">
        <v>2798</v>
      </c>
      <c r="D590" s="259" t="s">
        <v>2794</v>
      </c>
      <c r="E590" s="319" t="s">
        <v>2779</v>
      </c>
      <c r="F590" s="319" t="s">
        <v>2779</v>
      </c>
      <c r="G590" s="208" t="s">
        <v>204</v>
      </c>
      <c r="H590" s="214" t="s">
        <v>208</v>
      </c>
      <c r="I590" s="526">
        <v>108.18307799999999</v>
      </c>
      <c r="J590" s="835">
        <v>-2.9547469999999998</v>
      </c>
      <c r="K590" s="259" t="s">
        <v>341</v>
      </c>
      <c r="L590" s="259" t="s">
        <v>310</v>
      </c>
      <c r="M590" s="259">
        <v>100</v>
      </c>
      <c r="N590" s="259">
        <v>10233707</v>
      </c>
      <c r="O590" s="259">
        <v>2010</v>
      </c>
      <c r="P590" s="259" t="s">
        <v>316</v>
      </c>
      <c r="Q590" s="461">
        <v>0.73611111111111116</v>
      </c>
      <c r="R590" s="433">
        <v>44846</v>
      </c>
      <c r="S590" s="331" t="s">
        <v>318</v>
      </c>
      <c r="T590" s="331" t="s">
        <v>607</v>
      </c>
      <c r="U590" s="259">
        <v>3</v>
      </c>
      <c r="V590" s="259">
        <v>2</v>
      </c>
      <c r="W590" s="259">
        <v>3</v>
      </c>
      <c r="X590" s="259">
        <v>20000</v>
      </c>
      <c r="Y590" s="332">
        <v>401</v>
      </c>
      <c r="Z590" s="332">
        <v>403</v>
      </c>
      <c r="AA590" s="332">
        <v>403</v>
      </c>
      <c r="AB590" s="332">
        <v>238</v>
      </c>
      <c r="AC590" s="332">
        <v>236</v>
      </c>
      <c r="AD590" s="332">
        <v>229</v>
      </c>
      <c r="AE590" s="332">
        <v>75</v>
      </c>
      <c r="AF590" s="332">
        <v>77</v>
      </c>
      <c r="AG590" s="332">
        <v>57</v>
      </c>
      <c r="AH590" s="332">
        <v>42</v>
      </c>
      <c r="AI590" s="332"/>
      <c r="AJ590" s="332"/>
      <c r="AK590" s="332"/>
      <c r="AL590" s="332"/>
      <c r="AM590" s="332"/>
      <c r="AN590" s="332"/>
      <c r="AO590" s="332"/>
      <c r="AP590" s="332"/>
      <c r="AQ590" s="332">
        <v>21</v>
      </c>
      <c r="AR590" s="332">
        <v>33</v>
      </c>
      <c r="AS590" s="332">
        <v>31</v>
      </c>
      <c r="AT590" s="332">
        <v>12</v>
      </c>
      <c r="AU590" s="332">
        <v>54</v>
      </c>
      <c r="AV590" s="332">
        <v>44</v>
      </c>
      <c r="AW590" s="332">
        <v>26</v>
      </c>
      <c r="AX590" s="332">
        <v>30</v>
      </c>
      <c r="AY590" s="332">
        <v>0.96699999999999997</v>
      </c>
      <c r="AZ590" s="332">
        <v>0.94599999999999995</v>
      </c>
      <c r="BA590" s="332">
        <v>0.94899999999999995</v>
      </c>
      <c r="BB590" s="261">
        <v>397</v>
      </c>
      <c r="BC590" s="261">
        <v>400</v>
      </c>
      <c r="BD590" s="261">
        <v>398</v>
      </c>
      <c r="BE590" s="261">
        <v>228</v>
      </c>
      <c r="BF590" s="261">
        <v>230</v>
      </c>
      <c r="BG590" s="261">
        <v>227</v>
      </c>
      <c r="BH590" s="261">
        <v>57</v>
      </c>
      <c r="BI590" s="261">
        <v>60</v>
      </c>
      <c r="BJ590" s="261">
        <v>38</v>
      </c>
      <c r="BK590" s="261">
        <v>40</v>
      </c>
      <c r="BL590" s="261"/>
      <c r="BM590" s="261"/>
      <c r="BN590" s="261"/>
      <c r="BO590" s="261"/>
      <c r="BP590" s="261"/>
      <c r="BQ590" s="261"/>
      <c r="BR590" s="261"/>
      <c r="BS590" s="261"/>
      <c r="BT590" s="261">
        <v>15</v>
      </c>
      <c r="BU590" s="261">
        <v>30</v>
      </c>
      <c r="BV590" s="261">
        <v>23</v>
      </c>
      <c r="BW590" s="261">
        <v>15</v>
      </c>
      <c r="BX590" s="261">
        <v>42</v>
      </c>
      <c r="BY590" s="261">
        <v>30</v>
      </c>
      <c r="BZ590" s="261">
        <v>15</v>
      </c>
      <c r="CA590" s="261">
        <v>25</v>
      </c>
      <c r="CB590" s="261">
        <v>0.88800000000000001</v>
      </c>
      <c r="CC590" s="261">
        <v>0.90900000000000003</v>
      </c>
      <c r="CD590" s="261">
        <v>0.96299999999999997</v>
      </c>
      <c r="CE590" s="333"/>
      <c r="CF590" s="333"/>
      <c r="CG590" s="333"/>
      <c r="CH590" s="333"/>
      <c r="CI590" s="333"/>
      <c r="CJ590" s="333"/>
      <c r="CK590" s="333"/>
      <c r="CL590" s="333"/>
      <c r="CM590" s="333"/>
      <c r="CN590" s="333"/>
      <c r="CO590" s="333"/>
      <c r="CP590" s="333"/>
      <c r="CQ590" s="333">
        <v>226</v>
      </c>
      <c r="CR590" s="333">
        <v>163120003262</v>
      </c>
      <c r="CS590" s="333">
        <v>228</v>
      </c>
      <c r="CT590" s="333">
        <v>163120012527</v>
      </c>
      <c r="CU590" s="333">
        <v>225</v>
      </c>
      <c r="CV590" s="333">
        <v>163120011105</v>
      </c>
      <c r="CW590" s="333">
        <v>226</v>
      </c>
      <c r="CX590" s="333">
        <v>163120003850</v>
      </c>
      <c r="CY590" s="333">
        <v>228</v>
      </c>
      <c r="CZ590" s="333">
        <v>163120010316</v>
      </c>
      <c r="DA590" s="333">
        <v>225</v>
      </c>
      <c r="DB590" s="374">
        <v>163120030430</v>
      </c>
      <c r="DC590" s="154"/>
      <c r="DD590" s="179">
        <f t="shared" si="417"/>
        <v>143.67059206650993</v>
      </c>
      <c r="DE590" s="179">
        <f t="shared" si="418"/>
        <v>52.202749999999995</v>
      </c>
      <c r="DF590" s="179">
        <f t="shared" si="419"/>
        <v>53.594823333333331</v>
      </c>
      <c r="DG590" s="179">
        <f t="shared" si="420"/>
        <v>39.674089999999993</v>
      </c>
      <c r="DH590" s="180">
        <f t="shared" si="421"/>
        <v>77</v>
      </c>
      <c r="DI590" s="181">
        <f t="shared" si="398"/>
        <v>225</v>
      </c>
      <c r="DJ590" s="182">
        <f t="shared" ref="DJ590:DJ653" si="435">IF(AND(EV590&lt;=25),1,0)</f>
        <v>0</v>
      </c>
      <c r="DK590" s="182">
        <f t="shared" ref="DK590:DK653" si="436">IF(AND(EV590&gt;25,EV590&lt;=50),1,0)</f>
        <v>1</v>
      </c>
      <c r="DL590" s="182">
        <f t="shared" si="399"/>
        <v>0</v>
      </c>
      <c r="DM590" s="182">
        <f t="shared" si="400"/>
        <v>0</v>
      </c>
      <c r="DN590" s="182">
        <f t="shared" si="401"/>
        <v>0</v>
      </c>
      <c r="DO590" s="182">
        <f t="shared" si="422"/>
        <v>0</v>
      </c>
      <c r="DP590" s="182">
        <f t="shared" si="423"/>
        <v>1</v>
      </c>
      <c r="DQ590" s="25">
        <f t="shared" si="424"/>
        <v>0</v>
      </c>
      <c r="DR590" s="169"/>
      <c r="DS590" s="166" t="str">
        <f t="shared" si="402"/>
        <v>A</v>
      </c>
      <c r="DT590" s="166" t="str">
        <f t="shared" si="403"/>
        <v>A</v>
      </c>
      <c r="DU590" s="167">
        <f t="shared" si="404"/>
        <v>1</v>
      </c>
      <c r="DV590" s="153" t="str">
        <f>VLOOKUP(M590,'Data Master kondisi'!$O$3:$P$11,2,FALSE)</f>
        <v>Z</v>
      </c>
      <c r="DW590" s="153">
        <f>LOOKUP(DV590,{"X","X","X","Y","Y","Y","Z","Z","Z"},{6,6,6,4,4,4,2,2,2})</f>
        <v>2</v>
      </c>
      <c r="DX590" s="153">
        <f t="shared" si="425"/>
        <v>1</v>
      </c>
      <c r="DY590" s="153">
        <f t="shared" si="405"/>
        <v>4</v>
      </c>
      <c r="DZ590" s="153" t="str">
        <f>VLOOKUP(G590,'Data Master class'!$A$5:$D$12,3,FALSE)</f>
        <v>A</v>
      </c>
      <c r="EA590" s="160" t="str">
        <f t="shared" si="406"/>
        <v>BAIK</v>
      </c>
      <c r="EB590" s="156"/>
      <c r="EC590" s="153">
        <f>VLOOKUP(G590,'Data Master class'!$A$5:$D$12,2,FALSE)</f>
        <v>5</v>
      </c>
      <c r="ED590" s="153" t="str">
        <f>VLOOKUP(H590,'Data Master class'!$E$5:$G$6,3,FALSE)</f>
        <v>X</v>
      </c>
      <c r="EE590" s="153">
        <f>VLOOKUP(H590,'Data Master class'!$E$5:$G$6,2,FALSE)</f>
        <v>2</v>
      </c>
      <c r="EF590" s="153">
        <f t="shared" si="407"/>
        <v>7</v>
      </c>
      <c r="EG590" s="153" t="str">
        <f t="shared" si="408"/>
        <v>CLASS 2</v>
      </c>
      <c r="EH590" s="153">
        <f t="shared" si="409"/>
        <v>11</v>
      </c>
      <c r="EI590" s="171"/>
      <c r="EJ590" s="441">
        <f t="shared" si="426"/>
        <v>7.6555023923444904E-2</v>
      </c>
      <c r="EK590" s="441">
        <f t="shared" si="427"/>
        <v>0.10526315789473677</v>
      </c>
      <c r="EL590" s="441">
        <f t="shared" si="428"/>
        <v>0.18181818181818188</v>
      </c>
      <c r="EM590" s="442">
        <f t="shared" si="410"/>
        <v>0.12121212121212117</v>
      </c>
      <c r="EN590" s="443" t="str">
        <f t="shared" si="411"/>
        <v>CUKUP</v>
      </c>
      <c r="EO590" s="195"/>
      <c r="EP590" s="196">
        <f>'2. SUHU &amp; FISIK TRAFO'!CY590</f>
        <v>0</v>
      </c>
      <c r="EQ590" s="168" t="e">
        <f t="shared" si="416"/>
        <v>#DIV/0!</v>
      </c>
      <c r="ER590" s="189" t="e">
        <f t="shared" si="412"/>
        <v>#DIV/0!</v>
      </c>
      <c r="ES590" s="195"/>
      <c r="ET590" s="447">
        <f t="shared" ref="ET590:ET653" si="437">((AB590*AE590)+(AC590*AF590)+(AD590*AG590))*0.001</f>
        <v>49.075000000000003</v>
      </c>
      <c r="EU590" s="447">
        <f t="shared" si="413"/>
        <v>39.260000000000005</v>
      </c>
      <c r="EV590" s="448">
        <f t="shared" si="429"/>
        <v>49.075000000000003</v>
      </c>
      <c r="EW590" s="449" t="str">
        <f t="shared" si="414"/>
        <v>BAIK</v>
      </c>
      <c r="EX590" s="721"/>
      <c r="EY590" s="447">
        <f t="shared" ref="EY590:EY653" si="438">((BE590*BH590)+(BF590*BI590)+(BG590*BJ590))*0.001</f>
        <v>35.422000000000004</v>
      </c>
      <c r="EZ590" s="447">
        <f t="shared" si="430"/>
        <v>28.337600000000005</v>
      </c>
      <c r="FA590" s="448">
        <f t="shared" ref="FA590:FA653" si="439">(EY590/M590)*100</f>
        <v>35.422000000000004</v>
      </c>
      <c r="FB590" s="449" t="str">
        <f t="shared" si="431"/>
        <v>BAIK</v>
      </c>
      <c r="FC590" s="195"/>
      <c r="FD590" s="453">
        <f t="shared" si="432"/>
        <v>42</v>
      </c>
      <c r="FE590" s="454">
        <f t="shared" si="433"/>
        <v>144.50867052023122</v>
      </c>
      <c r="FF590" s="725">
        <f t="shared" si="434"/>
        <v>29.064</v>
      </c>
      <c r="FG590" s="202" t="str">
        <f t="shared" si="415"/>
        <v>BURUK</v>
      </c>
    </row>
    <row r="591" spans="1:163">
      <c r="A591" s="347">
        <v>579</v>
      </c>
      <c r="B591" s="764" t="s">
        <v>2239</v>
      </c>
      <c r="C591" s="331" t="s">
        <v>2799</v>
      </c>
      <c r="D591" s="259" t="s">
        <v>2794</v>
      </c>
      <c r="E591" s="319" t="s">
        <v>2779</v>
      </c>
      <c r="F591" s="319" t="s">
        <v>2779</v>
      </c>
      <c r="G591" s="208" t="s">
        <v>204</v>
      </c>
      <c r="H591" s="214" t="s">
        <v>208</v>
      </c>
      <c r="I591" s="526">
        <v>108.171218</v>
      </c>
      <c r="J591" s="835">
        <v>-2.9582350000000002</v>
      </c>
      <c r="K591" s="259" t="s">
        <v>341</v>
      </c>
      <c r="L591" s="259" t="s">
        <v>571</v>
      </c>
      <c r="M591" s="259">
        <v>50</v>
      </c>
      <c r="N591" s="259">
        <v>10008529</v>
      </c>
      <c r="O591" s="259">
        <v>2010</v>
      </c>
      <c r="P591" s="259" t="s">
        <v>316</v>
      </c>
      <c r="Q591" s="461">
        <v>0.73125000000000007</v>
      </c>
      <c r="R591" s="433">
        <v>44846</v>
      </c>
      <c r="S591" s="331" t="s">
        <v>318</v>
      </c>
      <c r="T591" s="331" t="s">
        <v>607</v>
      </c>
      <c r="U591" s="259">
        <v>3</v>
      </c>
      <c r="V591" s="259">
        <v>2</v>
      </c>
      <c r="W591" s="259">
        <v>3</v>
      </c>
      <c r="X591" s="259">
        <v>20000</v>
      </c>
      <c r="Y591" s="332">
        <v>409</v>
      </c>
      <c r="Z591" s="332">
        <v>405</v>
      </c>
      <c r="AA591" s="332">
        <v>410</v>
      </c>
      <c r="AB591" s="332">
        <v>240</v>
      </c>
      <c r="AC591" s="332">
        <v>237</v>
      </c>
      <c r="AD591" s="332">
        <v>235</v>
      </c>
      <c r="AE591" s="332">
        <v>51</v>
      </c>
      <c r="AF591" s="332">
        <v>33</v>
      </c>
      <c r="AG591" s="332">
        <v>105</v>
      </c>
      <c r="AH591" s="332">
        <v>61</v>
      </c>
      <c r="AI591" s="332"/>
      <c r="AJ591" s="332"/>
      <c r="AK591" s="332"/>
      <c r="AL591" s="332"/>
      <c r="AM591" s="332">
        <v>33</v>
      </c>
      <c r="AN591" s="332">
        <v>18</v>
      </c>
      <c r="AO591" s="332">
        <v>43</v>
      </c>
      <c r="AP591" s="332">
        <v>27</v>
      </c>
      <c r="AQ591" s="332">
        <v>18</v>
      </c>
      <c r="AR591" s="332">
        <v>15</v>
      </c>
      <c r="AS591" s="332">
        <v>62</v>
      </c>
      <c r="AT591" s="332">
        <v>54</v>
      </c>
      <c r="AU591" s="332"/>
      <c r="AV591" s="332"/>
      <c r="AW591" s="332"/>
      <c r="AX591" s="332"/>
      <c r="AY591" s="332">
        <v>0.96599999999999997</v>
      </c>
      <c r="AZ591" s="332">
        <v>0.86799999999999999</v>
      </c>
      <c r="BA591" s="332">
        <v>0.98699999999999999</v>
      </c>
      <c r="BB591" s="261">
        <v>409</v>
      </c>
      <c r="BC591" s="261">
        <v>406</v>
      </c>
      <c r="BD591" s="261">
        <v>407</v>
      </c>
      <c r="BE591" s="261">
        <v>238</v>
      </c>
      <c r="BF591" s="261">
        <v>235</v>
      </c>
      <c r="BG591" s="261">
        <v>233</v>
      </c>
      <c r="BH591" s="261">
        <v>38</v>
      </c>
      <c r="BI591" s="261">
        <v>24</v>
      </c>
      <c r="BJ591" s="261">
        <v>75</v>
      </c>
      <c r="BK591" s="261">
        <v>54</v>
      </c>
      <c r="BL591" s="261"/>
      <c r="BM591" s="261"/>
      <c r="BN591" s="261"/>
      <c r="BO591" s="261"/>
      <c r="BP591" s="261">
        <v>26</v>
      </c>
      <c r="BQ591" s="261">
        <v>17</v>
      </c>
      <c r="BR591" s="261">
        <v>27</v>
      </c>
      <c r="BS591" s="261">
        <v>16</v>
      </c>
      <c r="BT591" s="261">
        <v>12</v>
      </c>
      <c r="BU591" s="261">
        <v>7</v>
      </c>
      <c r="BV591" s="261">
        <v>48</v>
      </c>
      <c r="BW591" s="261">
        <v>38</v>
      </c>
      <c r="BX591" s="261"/>
      <c r="BY591" s="261"/>
      <c r="BZ591" s="261"/>
      <c r="CA591" s="261"/>
      <c r="CB591" s="261">
        <v>0.92500000000000004</v>
      </c>
      <c r="CC591" s="261">
        <v>0.69</v>
      </c>
      <c r="CD591" s="261">
        <v>0.97899999999999998</v>
      </c>
      <c r="CE591" s="333"/>
      <c r="CF591" s="333"/>
      <c r="CG591" s="333"/>
      <c r="CH591" s="333"/>
      <c r="CI591" s="333"/>
      <c r="CJ591" s="333"/>
      <c r="CK591" s="333">
        <v>236</v>
      </c>
      <c r="CL591" s="333">
        <v>86019932648</v>
      </c>
      <c r="CM591" s="333">
        <v>233</v>
      </c>
      <c r="CN591" s="333">
        <v>3211511522</v>
      </c>
      <c r="CO591" s="333">
        <v>231</v>
      </c>
      <c r="CP591" s="333">
        <v>5640813327</v>
      </c>
      <c r="CQ591" s="333">
        <v>236</v>
      </c>
      <c r="CR591" s="333">
        <v>32115243217</v>
      </c>
      <c r="CS591" s="333">
        <v>233</v>
      </c>
      <c r="CT591" s="333">
        <v>32115027735</v>
      </c>
      <c r="CU591" s="333">
        <v>231</v>
      </c>
      <c r="CV591" s="333">
        <v>22111318733</v>
      </c>
      <c r="CW591" s="333"/>
      <c r="CX591" s="333"/>
      <c r="CY591" s="333"/>
      <c r="CZ591" s="333"/>
      <c r="DA591" s="333"/>
      <c r="DB591" s="374"/>
      <c r="DC591" s="154"/>
      <c r="DD591" s="179">
        <f t="shared" si="417"/>
        <v>70.837583588348636</v>
      </c>
      <c r="DE591" s="179">
        <f t="shared" si="418"/>
        <v>71.995679999999993</v>
      </c>
      <c r="DF591" s="179">
        <f t="shared" si="419"/>
        <v>46.585439999999998</v>
      </c>
      <c r="DG591" s="179">
        <f t="shared" si="420"/>
        <v>148.22640000000001</v>
      </c>
      <c r="DH591" s="180">
        <f t="shared" si="421"/>
        <v>105</v>
      </c>
      <c r="DI591" s="181">
        <f t="shared" si="398"/>
        <v>231</v>
      </c>
      <c r="DJ591" s="182">
        <f t="shared" si="435"/>
        <v>0</v>
      </c>
      <c r="DK591" s="182">
        <f t="shared" si="436"/>
        <v>0</v>
      </c>
      <c r="DL591" s="182">
        <f t="shared" si="399"/>
        <v>0</v>
      </c>
      <c r="DM591" s="182">
        <f t="shared" si="400"/>
        <v>1</v>
      </c>
      <c r="DN591" s="182">
        <f t="shared" si="401"/>
        <v>0</v>
      </c>
      <c r="DO591" s="182">
        <f t="shared" si="422"/>
        <v>0</v>
      </c>
      <c r="DP591" s="182">
        <f t="shared" si="423"/>
        <v>0</v>
      </c>
      <c r="DQ591" s="25">
        <f t="shared" si="424"/>
        <v>0</v>
      </c>
      <c r="DR591" s="169"/>
      <c r="DS591" s="166" t="str">
        <f t="shared" si="402"/>
        <v>C</v>
      </c>
      <c r="DT591" s="166" t="str">
        <f t="shared" si="403"/>
        <v>C</v>
      </c>
      <c r="DU591" s="167">
        <f t="shared" si="404"/>
        <v>9</v>
      </c>
      <c r="DV591" s="153" t="str">
        <f>VLOOKUP(M591,'Data Master kondisi'!$O$3:$P$11,2,FALSE)</f>
        <v>Z</v>
      </c>
      <c r="DW591" s="153">
        <f>LOOKUP(DV591,{"X","X","X","Y","Y","Y","Z","Z","Z"},{6,6,6,4,4,4,2,2,2})</f>
        <v>2</v>
      </c>
      <c r="DX591" s="153">
        <f t="shared" si="425"/>
        <v>1</v>
      </c>
      <c r="DY591" s="153">
        <f t="shared" si="405"/>
        <v>12</v>
      </c>
      <c r="DZ591" s="153" t="str">
        <f>VLOOKUP(G591,'Data Master class'!$A$5:$D$12,3,FALSE)</f>
        <v>A</v>
      </c>
      <c r="EA591" s="160" t="str">
        <f t="shared" si="406"/>
        <v>BURUK</v>
      </c>
      <c r="EB591" s="156"/>
      <c r="EC591" s="153">
        <f>VLOOKUP(G591,'Data Master class'!$A$5:$D$12,2,FALSE)</f>
        <v>5</v>
      </c>
      <c r="ED591" s="153" t="str">
        <f>VLOOKUP(H591,'Data Master class'!$E$5:$G$6,3,FALSE)</f>
        <v>X</v>
      </c>
      <c r="EE591" s="153">
        <f>VLOOKUP(H591,'Data Master class'!$E$5:$G$6,2,FALSE)</f>
        <v>2</v>
      </c>
      <c r="EF591" s="153">
        <f t="shared" si="407"/>
        <v>7</v>
      </c>
      <c r="EG591" s="153" t="str">
        <f t="shared" si="408"/>
        <v>CLASS 2</v>
      </c>
      <c r="EH591" s="153">
        <f t="shared" si="409"/>
        <v>19</v>
      </c>
      <c r="EI591" s="171"/>
      <c r="EJ591" s="441">
        <f t="shared" si="426"/>
        <v>0.19047619047619047</v>
      </c>
      <c r="EK591" s="441">
        <f t="shared" si="427"/>
        <v>0.47619047619047616</v>
      </c>
      <c r="EL591" s="441">
        <f t="shared" si="428"/>
        <v>0.66666666666666663</v>
      </c>
      <c r="EM591" s="442">
        <f t="shared" si="410"/>
        <v>0.44444444444444442</v>
      </c>
      <c r="EN591" s="443" t="str">
        <f t="shared" si="411"/>
        <v>BURUK</v>
      </c>
      <c r="EO591" s="195"/>
      <c r="EP591" s="196">
        <f>'2. SUHU &amp; FISIK TRAFO'!CY591</f>
        <v>0</v>
      </c>
      <c r="EQ591" s="168" t="e">
        <f t="shared" si="416"/>
        <v>#DIV/0!</v>
      </c>
      <c r="ER591" s="189" t="e">
        <f t="shared" si="412"/>
        <v>#DIV/0!</v>
      </c>
      <c r="ES591" s="195"/>
      <c r="ET591" s="447">
        <f t="shared" si="437"/>
        <v>44.736000000000004</v>
      </c>
      <c r="EU591" s="447">
        <f t="shared" si="413"/>
        <v>35.788800000000002</v>
      </c>
      <c r="EV591" s="448">
        <f t="shared" si="429"/>
        <v>89.472000000000008</v>
      </c>
      <c r="EW591" s="449" t="str">
        <f t="shared" si="414"/>
        <v>KURANG</v>
      </c>
      <c r="EX591" s="721"/>
      <c r="EY591" s="447">
        <f t="shared" si="438"/>
        <v>32.158999999999999</v>
      </c>
      <c r="EZ591" s="447">
        <f t="shared" si="430"/>
        <v>25.7272</v>
      </c>
      <c r="FA591" s="448">
        <f t="shared" si="439"/>
        <v>64.317999999999998</v>
      </c>
      <c r="FB591" s="449" t="str">
        <f t="shared" si="431"/>
        <v>CUKUP</v>
      </c>
      <c r="FC591" s="195"/>
      <c r="FD591" s="453">
        <f t="shared" si="432"/>
        <v>61</v>
      </c>
      <c r="FE591" s="454">
        <f t="shared" si="433"/>
        <v>72.25433526011561</v>
      </c>
      <c r="FF591" s="725">
        <f t="shared" si="434"/>
        <v>84.423999999999992</v>
      </c>
      <c r="FG591" s="202" t="str">
        <f t="shared" si="415"/>
        <v>BURUK</v>
      </c>
    </row>
    <row r="592" spans="1:163">
      <c r="A592" s="347">
        <v>580</v>
      </c>
      <c r="B592" s="764" t="s">
        <v>2239</v>
      </c>
      <c r="C592" s="331" t="s">
        <v>2800</v>
      </c>
      <c r="D592" s="259" t="s">
        <v>2794</v>
      </c>
      <c r="E592" s="319" t="s">
        <v>2779</v>
      </c>
      <c r="F592" s="319" t="s">
        <v>2779</v>
      </c>
      <c r="G592" s="208" t="s">
        <v>204</v>
      </c>
      <c r="H592" s="214" t="s">
        <v>209</v>
      </c>
      <c r="I592" s="526">
        <v>108.187155</v>
      </c>
      <c r="J592" s="835">
        <v>-2.9320520000000001</v>
      </c>
      <c r="K592" s="259" t="s">
        <v>341</v>
      </c>
      <c r="L592" s="259" t="s">
        <v>310</v>
      </c>
      <c r="M592" s="259">
        <v>100</v>
      </c>
      <c r="N592" s="259">
        <v>174314463</v>
      </c>
      <c r="O592" s="259">
        <v>2017</v>
      </c>
      <c r="P592" s="259" t="s">
        <v>316</v>
      </c>
      <c r="Q592" s="461">
        <v>0.82430555555555562</v>
      </c>
      <c r="R592" s="433">
        <v>44846</v>
      </c>
      <c r="S592" s="331" t="s">
        <v>318</v>
      </c>
      <c r="T592" s="331" t="s">
        <v>607</v>
      </c>
      <c r="U592" s="259">
        <v>2</v>
      </c>
      <c r="V592" s="259">
        <v>2</v>
      </c>
      <c r="W592" s="259">
        <v>3</v>
      </c>
      <c r="X592" s="259">
        <v>20000</v>
      </c>
      <c r="Y592" s="332">
        <v>403</v>
      </c>
      <c r="Z592" s="332">
        <v>401</v>
      </c>
      <c r="AA592" s="332">
        <v>400</v>
      </c>
      <c r="AB592" s="332">
        <v>232</v>
      </c>
      <c r="AC592" s="332">
        <v>231</v>
      </c>
      <c r="AD592" s="332">
        <v>229</v>
      </c>
      <c r="AE592" s="332">
        <v>3</v>
      </c>
      <c r="AF592" s="332">
        <v>0.9</v>
      </c>
      <c r="AG592" s="332">
        <v>0</v>
      </c>
      <c r="AH592" s="332">
        <v>2</v>
      </c>
      <c r="AI592" s="332">
        <v>0</v>
      </c>
      <c r="AJ592" s="332">
        <v>0</v>
      </c>
      <c r="AK592" s="332">
        <v>0</v>
      </c>
      <c r="AL592" s="332">
        <v>0</v>
      </c>
      <c r="AM592" s="332">
        <v>3</v>
      </c>
      <c r="AN592" s="332">
        <v>0.9</v>
      </c>
      <c r="AO592" s="332">
        <v>0</v>
      </c>
      <c r="AP592" s="332">
        <v>2</v>
      </c>
      <c r="AQ592" s="332"/>
      <c r="AR592" s="332"/>
      <c r="AS592" s="332"/>
      <c r="AT592" s="332"/>
      <c r="AU592" s="332"/>
      <c r="AV592" s="332"/>
      <c r="AW592" s="332"/>
      <c r="AX592" s="332"/>
      <c r="AY592" s="332">
        <v>0.88500000000000001</v>
      </c>
      <c r="AZ592" s="332">
        <v>0.70799999999999996</v>
      </c>
      <c r="BA592" s="332"/>
      <c r="BB592" s="261">
        <v>403</v>
      </c>
      <c r="BC592" s="261">
        <v>400</v>
      </c>
      <c r="BD592" s="261">
        <v>397</v>
      </c>
      <c r="BE592" s="261">
        <v>232</v>
      </c>
      <c r="BF592" s="261">
        <v>231</v>
      </c>
      <c r="BG592" s="261">
        <v>228</v>
      </c>
      <c r="BH592" s="261">
        <v>4</v>
      </c>
      <c r="BI592" s="261">
        <v>0.2</v>
      </c>
      <c r="BJ592" s="261">
        <v>0.1</v>
      </c>
      <c r="BK592" s="261">
        <v>4</v>
      </c>
      <c r="BL592" s="261">
        <v>0</v>
      </c>
      <c r="BM592" s="261">
        <v>0</v>
      </c>
      <c r="BN592" s="261">
        <v>0</v>
      </c>
      <c r="BO592" s="261">
        <v>0</v>
      </c>
      <c r="BP592" s="261">
        <v>4</v>
      </c>
      <c r="BQ592" s="261">
        <v>0.2</v>
      </c>
      <c r="BR592" s="261">
        <v>0.1</v>
      </c>
      <c r="BS592" s="261">
        <v>4</v>
      </c>
      <c r="BT592" s="261"/>
      <c r="BU592" s="261"/>
      <c r="BV592" s="261"/>
      <c r="BW592" s="261"/>
      <c r="BX592" s="261"/>
      <c r="BY592" s="261"/>
      <c r="BZ592" s="261"/>
      <c r="CA592" s="261"/>
      <c r="CB592" s="261">
        <v>0.89400000000000002</v>
      </c>
      <c r="CC592" s="261">
        <v>0.99399999999999999</v>
      </c>
      <c r="CD592" s="261">
        <v>0.69799999999999995</v>
      </c>
      <c r="CE592" s="333"/>
      <c r="CF592" s="333"/>
      <c r="CG592" s="333"/>
      <c r="CH592" s="333"/>
      <c r="CI592" s="333"/>
      <c r="CJ592" s="333"/>
      <c r="CK592" s="333">
        <v>230</v>
      </c>
      <c r="CL592" s="333">
        <v>32115243225</v>
      </c>
      <c r="CM592" s="333">
        <v>228</v>
      </c>
      <c r="CN592" s="333">
        <v>32115040957</v>
      </c>
      <c r="CO592" s="333">
        <v>226</v>
      </c>
      <c r="CP592" s="333">
        <v>22125688691</v>
      </c>
      <c r="CQ592" s="333"/>
      <c r="CR592" s="333"/>
      <c r="CS592" s="333"/>
      <c r="CT592" s="333"/>
      <c r="CU592" s="333"/>
      <c r="CV592" s="333"/>
      <c r="CW592" s="333"/>
      <c r="CX592" s="333"/>
      <c r="CY592" s="333"/>
      <c r="CZ592" s="333"/>
      <c r="DA592" s="333"/>
      <c r="DB592" s="374"/>
      <c r="DC592" s="154"/>
      <c r="DD592" s="179">
        <f t="shared" si="417"/>
        <v>144.02857526933346</v>
      </c>
      <c r="DE592" s="179">
        <f t="shared" si="418"/>
        <v>2.0829199999999997</v>
      </c>
      <c r="DF592" s="179">
        <f t="shared" si="419"/>
        <v>0.62487599999999988</v>
      </c>
      <c r="DG592" s="179">
        <f t="shared" si="420"/>
        <v>0</v>
      </c>
      <c r="DH592" s="180">
        <f t="shared" si="421"/>
        <v>3</v>
      </c>
      <c r="DI592" s="181">
        <f t="shared" si="398"/>
        <v>226</v>
      </c>
      <c r="DJ592" s="182">
        <f t="shared" si="435"/>
        <v>1</v>
      </c>
      <c r="DK592" s="182">
        <f t="shared" si="436"/>
        <v>0</v>
      </c>
      <c r="DL592" s="182">
        <f t="shared" si="399"/>
        <v>0</v>
      </c>
      <c r="DM592" s="182">
        <f t="shared" si="400"/>
        <v>0</v>
      </c>
      <c r="DN592" s="182">
        <f t="shared" si="401"/>
        <v>0</v>
      </c>
      <c r="DO592" s="182">
        <f t="shared" si="422"/>
        <v>1</v>
      </c>
      <c r="DP592" s="182">
        <f t="shared" si="423"/>
        <v>0</v>
      </c>
      <c r="DQ592" s="25">
        <f t="shared" si="424"/>
        <v>0</v>
      </c>
      <c r="DR592" s="169"/>
      <c r="DS592" s="166" t="str">
        <f t="shared" si="402"/>
        <v>A</v>
      </c>
      <c r="DT592" s="166" t="str">
        <f t="shared" si="403"/>
        <v>C</v>
      </c>
      <c r="DU592" s="167">
        <f t="shared" si="404"/>
        <v>3</v>
      </c>
      <c r="DV592" s="153" t="str">
        <f>VLOOKUP(M592,'Data Master kondisi'!$O$3:$P$11,2,FALSE)</f>
        <v>Z</v>
      </c>
      <c r="DW592" s="153">
        <f>LOOKUP(DV592,{"X","X","X","Y","Y","Y","Z","Z","Z"},{6,6,6,4,4,4,2,2,2})</f>
        <v>2</v>
      </c>
      <c r="DX592" s="153">
        <f t="shared" si="425"/>
        <v>1</v>
      </c>
      <c r="DY592" s="153">
        <f t="shared" si="405"/>
        <v>6</v>
      </c>
      <c r="DZ592" s="153" t="str">
        <f>VLOOKUP(G592,'Data Master class'!$A$5:$D$12,3,FALSE)</f>
        <v>A</v>
      </c>
      <c r="EA592" s="160" t="str">
        <f t="shared" si="406"/>
        <v>CUKUP</v>
      </c>
      <c r="EB592" s="156"/>
      <c r="EC592" s="153">
        <f>VLOOKUP(G592,'Data Master class'!$A$5:$D$12,2,FALSE)</f>
        <v>5</v>
      </c>
      <c r="ED592" s="153" t="str">
        <f>VLOOKUP(H592,'Data Master class'!$E$5:$G$6,3,FALSE)</f>
        <v>Y</v>
      </c>
      <c r="EE592" s="153">
        <f>VLOOKUP(H592,'Data Master class'!$E$5:$G$6,2,FALSE)</f>
        <v>1</v>
      </c>
      <c r="EF592" s="153">
        <f t="shared" si="407"/>
        <v>6</v>
      </c>
      <c r="EG592" s="153" t="str">
        <f t="shared" si="408"/>
        <v>CLASS 2</v>
      </c>
      <c r="EH592" s="153">
        <f t="shared" si="409"/>
        <v>12</v>
      </c>
      <c r="EI592" s="171"/>
      <c r="EJ592" s="441">
        <f t="shared" si="426"/>
        <v>1.3076923076923077</v>
      </c>
      <c r="EK592" s="441">
        <f t="shared" si="427"/>
        <v>0.30769230769230771</v>
      </c>
      <c r="EL592" s="441">
        <f t="shared" si="428"/>
        <v>1</v>
      </c>
      <c r="EM592" s="442">
        <f t="shared" si="410"/>
        <v>0.87179487179487181</v>
      </c>
      <c r="EN592" s="443" t="str">
        <f t="shared" si="411"/>
        <v>BURUK</v>
      </c>
      <c r="EO592" s="195"/>
      <c r="EP592" s="196">
        <f>'2. SUHU &amp; FISIK TRAFO'!CY592</f>
        <v>0</v>
      </c>
      <c r="EQ592" s="168" t="e">
        <f t="shared" si="416"/>
        <v>#DIV/0!</v>
      </c>
      <c r="ER592" s="189" t="e">
        <f t="shared" si="412"/>
        <v>#DIV/0!</v>
      </c>
      <c r="ES592" s="195"/>
      <c r="ET592" s="447">
        <f t="shared" si="437"/>
        <v>0.90390000000000004</v>
      </c>
      <c r="EU592" s="447">
        <f t="shared" si="413"/>
        <v>0.7231200000000001</v>
      </c>
      <c r="EV592" s="448">
        <f t="shared" si="429"/>
        <v>0.90390000000000004</v>
      </c>
      <c r="EW592" s="449" t="str">
        <f t="shared" si="414"/>
        <v>BAIK</v>
      </c>
      <c r="EX592" s="721"/>
      <c r="EY592" s="447">
        <f t="shared" si="438"/>
        <v>0.997</v>
      </c>
      <c r="EZ592" s="447">
        <f t="shared" si="430"/>
        <v>0.79760000000000009</v>
      </c>
      <c r="FA592" s="448">
        <f t="shared" si="439"/>
        <v>0.997</v>
      </c>
      <c r="FB592" s="449" t="str">
        <f t="shared" si="431"/>
        <v>BAIK</v>
      </c>
      <c r="FC592" s="195"/>
      <c r="FD592" s="453">
        <f t="shared" si="432"/>
        <v>2</v>
      </c>
      <c r="FE592" s="454">
        <f t="shared" si="433"/>
        <v>144.50867052023122</v>
      </c>
      <c r="FF592" s="725">
        <f t="shared" si="434"/>
        <v>1.3839999999999999</v>
      </c>
      <c r="FG592" s="202" t="str">
        <f t="shared" si="415"/>
        <v>BAIK</v>
      </c>
    </row>
    <row r="593" spans="1:163">
      <c r="A593" s="347">
        <v>581</v>
      </c>
      <c r="B593" s="764" t="s">
        <v>2239</v>
      </c>
      <c r="C593" s="331" t="s">
        <v>2801</v>
      </c>
      <c r="D593" s="259" t="s">
        <v>2794</v>
      </c>
      <c r="E593" s="319" t="s">
        <v>2779</v>
      </c>
      <c r="F593" s="319" t="s">
        <v>2779</v>
      </c>
      <c r="G593" s="208" t="s">
        <v>204</v>
      </c>
      <c r="H593" s="214" t="s">
        <v>209</v>
      </c>
      <c r="I593" s="526">
        <v>108.187155</v>
      </c>
      <c r="J593" s="835">
        <v>-2.932064</v>
      </c>
      <c r="K593" s="259" t="s">
        <v>341</v>
      </c>
      <c r="L593" s="259" t="s">
        <v>571</v>
      </c>
      <c r="M593" s="259">
        <v>100</v>
      </c>
      <c r="N593" s="259">
        <v>12103365</v>
      </c>
      <c r="O593" s="259">
        <v>2012</v>
      </c>
      <c r="P593" s="259" t="s">
        <v>316</v>
      </c>
      <c r="Q593" s="461">
        <v>0.73055555555555562</v>
      </c>
      <c r="R593" s="433">
        <v>44847</v>
      </c>
      <c r="S593" s="331" t="s">
        <v>318</v>
      </c>
      <c r="T593" s="331" t="s">
        <v>607</v>
      </c>
      <c r="U593" s="259">
        <v>3</v>
      </c>
      <c r="V593" s="259">
        <v>1</v>
      </c>
      <c r="W593" s="259">
        <v>3</v>
      </c>
      <c r="X593" s="259">
        <v>20000</v>
      </c>
      <c r="Y593" s="332">
        <v>401</v>
      </c>
      <c r="Z593" s="332">
        <v>403</v>
      </c>
      <c r="AA593" s="332">
        <v>400</v>
      </c>
      <c r="AB593" s="332">
        <v>231</v>
      </c>
      <c r="AC593" s="332">
        <v>232</v>
      </c>
      <c r="AD593" s="332">
        <v>230</v>
      </c>
      <c r="AE593" s="332">
        <v>40</v>
      </c>
      <c r="AF593" s="332">
        <v>16</v>
      </c>
      <c r="AG593" s="332">
        <v>34</v>
      </c>
      <c r="AH593" s="332">
        <v>25</v>
      </c>
      <c r="AI593" s="332">
        <v>40</v>
      </c>
      <c r="AJ593" s="332">
        <v>16</v>
      </c>
      <c r="AK593" s="332">
        <v>34</v>
      </c>
      <c r="AL593" s="332">
        <v>25</v>
      </c>
      <c r="AM593" s="332"/>
      <c r="AN593" s="332"/>
      <c r="AO593" s="332"/>
      <c r="AP593" s="332"/>
      <c r="AQ593" s="332"/>
      <c r="AR593" s="332"/>
      <c r="AS593" s="332"/>
      <c r="AT593" s="332"/>
      <c r="AU593" s="332"/>
      <c r="AV593" s="332"/>
      <c r="AW593" s="332"/>
      <c r="AX593" s="332"/>
      <c r="AY593" s="332">
        <v>0.94899999999999995</v>
      </c>
      <c r="AZ593" s="332">
        <v>0.96499999999999997</v>
      </c>
      <c r="BA593" s="332">
        <v>0.93400000000000005</v>
      </c>
      <c r="BB593" s="261">
        <v>404</v>
      </c>
      <c r="BC593" s="261">
        <v>400</v>
      </c>
      <c r="BD593" s="261">
        <v>401</v>
      </c>
      <c r="BE593" s="261">
        <v>231</v>
      </c>
      <c r="BF593" s="261">
        <v>230</v>
      </c>
      <c r="BG593" s="261">
        <v>228</v>
      </c>
      <c r="BH593" s="261">
        <v>27</v>
      </c>
      <c r="BI593" s="261">
        <v>10</v>
      </c>
      <c r="BJ593" s="261">
        <v>26</v>
      </c>
      <c r="BK593" s="261">
        <v>11</v>
      </c>
      <c r="BL593" s="261">
        <v>27</v>
      </c>
      <c r="BM593" s="261">
        <v>18</v>
      </c>
      <c r="BN593" s="261">
        <v>26</v>
      </c>
      <c r="BO593" s="261">
        <v>11</v>
      </c>
      <c r="BP593" s="261"/>
      <c r="BQ593" s="261"/>
      <c r="BR593" s="261"/>
      <c r="BS593" s="261"/>
      <c r="BT593" s="261"/>
      <c r="BU593" s="261"/>
      <c r="BV593" s="261"/>
      <c r="BW593" s="261"/>
      <c r="BX593" s="261"/>
      <c r="BY593" s="261"/>
      <c r="BZ593" s="261"/>
      <c r="CA593" s="261"/>
      <c r="CB593" s="261">
        <v>0.91900000000000004</v>
      </c>
      <c r="CC593" s="261">
        <v>0.96</v>
      </c>
      <c r="CD593" s="261">
        <v>0.93400000000000005</v>
      </c>
      <c r="CE593" s="333">
        <v>230</v>
      </c>
      <c r="CF593" s="333">
        <v>163120097388</v>
      </c>
      <c r="CG593" s="333">
        <v>227</v>
      </c>
      <c r="CH593" s="333">
        <v>86032039942</v>
      </c>
      <c r="CI593" s="333">
        <v>226</v>
      </c>
      <c r="CJ593" s="333">
        <v>221251665993</v>
      </c>
      <c r="CK593" s="333"/>
      <c r="CL593" s="333"/>
      <c r="CM593" s="333"/>
      <c r="CN593" s="333"/>
      <c r="CO593" s="333"/>
      <c r="CP593" s="333"/>
      <c r="CQ593" s="333"/>
      <c r="CR593" s="333"/>
      <c r="CS593" s="333"/>
      <c r="CT593" s="333"/>
      <c r="CU593" s="333"/>
      <c r="CV593" s="333"/>
      <c r="CW593" s="333"/>
      <c r="CX593" s="333"/>
      <c r="CY593" s="333"/>
      <c r="CZ593" s="333"/>
      <c r="DA593" s="333"/>
      <c r="DB593" s="374"/>
      <c r="DC593" s="154"/>
      <c r="DD593" s="179">
        <f t="shared" si="417"/>
        <v>144.02857526933346</v>
      </c>
      <c r="DE593" s="179">
        <f t="shared" si="418"/>
        <v>27.772266666666663</v>
      </c>
      <c r="DF593" s="179">
        <f t="shared" si="419"/>
        <v>11.108906666666666</v>
      </c>
      <c r="DG593" s="179">
        <f t="shared" si="420"/>
        <v>23.606426666666664</v>
      </c>
      <c r="DH593" s="180">
        <f t="shared" si="421"/>
        <v>40</v>
      </c>
      <c r="DI593" s="181">
        <f t="shared" si="398"/>
        <v>226</v>
      </c>
      <c r="DJ593" s="182">
        <f t="shared" si="435"/>
        <v>1</v>
      </c>
      <c r="DK593" s="182">
        <f t="shared" si="436"/>
        <v>0</v>
      </c>
      <c r="DL593" s="182">
        <f t="shared" si="399"/>
        <v>0</v>
      </c>
      <c r="DM593" s="182">
        <f t="shared" si="400"/>
        <v>0</v>
      </c>
      <c r="DN593" s="182">
        <f t="shared" si="401"/>
        <v>0</v>
      </c>
      <c r="DO593" s="182">
        <f t="shared" si="422"/>
        <v>1</v>
      </c>
      <c r="DP593" s="182">
        <f t="shared" si="423"/>
        <v>0</v>
      </c>
      <c r="DQ593" s="25">
        <f t="shared" si="424"/>
        <v>0</v>
      </c>
      <c r="DR593" s="169"/>
      <c r="DS593" s="166" t="str">
        <f t="shared" si="402"/>
        <v>A</v>
      </c>
      <c r="DT593" s="166" t="str">
        <f t="shared" si="403"/>
        <v>B</v>
      </c>
      <c r="DU593" s="167">
        <f t="shared" si="404"/>
        <v>2</v>
      </c>
      <c r="DV593" s="153" t="str">
        <f>VLOOKUP(M593,'Data Master kondisi'!$O$3:$P$11,2,FALSE)</f>
        <v>Z</v>
      </c>
      <c r="DW593" s="153">
        <f>LOOKUP(DV593,{"X","X","X","Y","Y","Y","Z","Z","Z"},{6,6,6,4,4,4,2,2,2})</f>
        <v>2</v>
      </c>
      <c r="DX593" s="153">
        <f t="shared" si="425"/>
        <v>1</v>
      </c>
      <c r="DY593" s="153">
        <f t="shared" si="405"/>
        <v>5</v>
      </c>
      <c r="DZ593" s="153" t="str">
        <f>VLOOKUP(G593,'Data Master class'!$A$5:$D$12,3,FALSE)</f>
        <v>A</v>
      </c>
      <c r="EA593" s="160" t="str">
        <f t="shared" si="406"/>
        <v>BAIK</v>
      </c>
      <c r="EB593" s="156"/>
      <c r="EC593" s="153">
        <f>VLOOKUP(G593,'Data Master class'!$A$5:$D$12,2,FALSE)</f>
        <v>5</v>
      </c>
      <c r="ED593" s="153" t="str">
        <f>VLOOKUP(H593,'Data Master class'!$E$5:$G$6,3,FALSE)</f>
        <v>Y</v>
      </c>
      <c r="EE593" s="153">
        <f>VLOOKUP(H593,'Data Master class'!$E$5:$G$6,2,FALSE)</f>
        <v>1</v>
      </c>
      <c r="EF593" s="153">
        <f t="shared" si="407"/>
        <v>6</v>
      </c>
      <c r="EG593" s="153" t="str">
        <f t="shared" si="408"/>
        <v>CLASS 2</v>
      </c>
      <c r="EH593" s="153">
        <f t="shared" si="409"/>
        <v>11</v>
      </c>
      <c r="EI593" s="171"/>
      <c r="EJ593" s="441">
        <f t="shared" si="426"/>
        <v>0.33333333333333331</v>
      </c>
      <c r="EK593" s="441">
        <f t="shared" si="427"/>
        <v>0.46666666666666667</v>
      </c>
      <c r="EL593" s="441">
        <f t="shared" si="428"/>
        <v>0.13333333333333333</v>
      </c>
      <c r="EM593" s="442">
        <f t="shared" si="410"/>
        <v>0.31111111111111112</v>
      </c>
      <c r="EN593" s="443" t="str">
        <f t="shared" si="411"/>
        <v>BURUK</v>
      </c>
      <c r="EO593" s="195"/>
      <c r="EP593" s="196">
        <f>'2. SUHU &amp; FISIK TRAFO'!CY593</f>
        <v>0</v>
      </c>
      <c r="EQ593" s="168" t="e">
        <f t="shared" si="416"/>
        <v>#DIV/0!</v>
      </c>
      <c r="ER593" s="189" t="e">
        <f t="shared" si="412"/>
        <v>#DIV/0!</v>
      </c>
      <c r="ES593" s="195"/>
      <c r="ET593" s="447">
        <f t="shared" si="437"/>
        <v>20.772000000000002</v>
      </c>
      <c r="EU593" s="447">
        <f t="shared" si="413"/>
        <v>16.617600000000003</v>
      </c>
      <c r="EV593" s="448">
        <f t="shared" si="429"/>
        <v>20.772000000000002</v>
      </c>
      <c r="EW593" s="449" t="str">
        <f t="shared" si="414"/>
        <v>BAIK</v>
      </c>
      <c r="EX593" s="721"/>
      <c r="EY593" s="447">
        <f t="shared" si="438"/>
        <v>14.465</v>
      </c>
      <c r="EZ593" s="447">
        <f t="shared" si="430"/>
        <v>11.572000000000001</v>
      </c>
      <c r="FA593" s="448">
        <f t="shared" si="439"/>
        <v>14.465</v>
      </c>
      <c r="FB593" s="449" t="str">
        <f t="shared" si="431"/>
        <v>BAIK</v>
      </c>
      <c r="FC593" s="195"/>
      <c r="FD593" s="453">
        <f t="shared" si="432"/>
        <v>25</v>
      </c>
      <c r="FE593" s="454">
        <f t="shared" si="433"/>
        <v>144.50867052023122</v>
      </c>
      <c r="FF593" s="725">
        <f t="shared" si="434"/>
        <v>17.299999999999997</v>
      </c>
      <c r="FG593" s="202" t="str">
        <f t="shared" si="415"/>
        <v>KURANG</v>
      </c>
    </row>
    <row r="594" spans="1:163">
      <c r="A594" s="347">
        <v>582</v>
      </c>
      <c r="B594" s="764" t="s">
        <v>2239</v>
      </c>
      <c r="C594" s="331" t="s">
        <v>2802</v>
      </c>
      <c r="D594" s="259" t="s">
        <v>2794</v>
      </c>
      <c r="E594" s="319" t="s">
        <v>2779</v>
      </c>
      <c r="F594" s="319" t="s">
        <v>2779</v>
      </c>
      <c r="G594" s="208" t="s">
        <v>204</v>
      </c>
      <c r="H594" s="214" t="s">
        <v>209</v>
      </c>
      <c r="I594" s="526">
        <v>108.187155</v>
      </c>
      <c r="J594" s="835">
        <v>-2.932064</v>
      </c>
      <c r="K594" s="259" t="s">
        <v>315</v>
      </c>
      <c r="L594" s="259" t="s">
        <v>685</v>
      </c>
      <c r="M594" s="259">
        <v>25</v>
      </c>
      <c r="N594" s="259">
        <v>1302015</v>
      </c>
      <c r="O594" s="259">
        <v>2013</v>
      </c>
      <c r="P594" s="259" t="s">
        <v>316</v>
      </c>
      <c r="Q594" s="461">
        <v>0.72430555555555554</v>
      </c>
      <c r="R594" s="433">
        <v>44847</v>
      </c>
      <c r="S594" s="331" t="s">
        <v>850</v>
      </c>
      <c r="T594" s="331" t="s">
        <v>607</v>
      </c>
      <c r="U594" s="259">
        <v>1</v>
      </c>
      <c r="V594" s="259">
        <v>1</v>
      </c>
      <c r="W594" s="259">
        <v>3</v>
      </c>
      <c r="X594" s="259">
        <v>20000</v>
      </c>
      <c r="Y594" s="332">
        <v>401</v>
      </c>
      <c r="Z594" s="332">
        <v>401</v>
      </c>
      <c r="AA594" s="332">
        <v>399</v>
      </c>
      <c r="AB594" s="332">
        <v>231</v>
      </c>
      <c r="AC594" s="332">
        <v>231</v>
      </c>
      <c r="AD594" s="332">
        <v>228</v>
      </c>
      <c r="AE594" s="332">
        <v>6</v>
      </c>
      <c r="AF594" s="332">
        <v>6</v>
      </c>
      <c r="AG594" s="332">
        <v>0</v>
      </c>
      <c r="AH594" s="332">
        <v>6</v>
      </c>
      <c r="AI594" s="332">
        <v>6</v>
      </c>
      <c r="AJ594" s="332">
        <v>6</v>
      </c>
      <c r="AK594" s="332">
        <v>0</v>
      </c>
      <c r="AL594" s="332">
        <v>6</v>
      </c>
      <c r="AM594" s="332"/>
      <c r="AN594" s="332"/>
      <c r="AO594" s="332"/>
      <c r="AP594" s="332"/>
      <c r="AQ594" s="332"/>
      <c r="AR594" s="332"/>
      <c r="AS594" s="332"/>
      <c r="AT594" s="332"/>
      <c r="AU594" s="332"/>
      <c r="AV594" s="332"/>
      <c r="AW594" s="332"/>
      <c r="AX594" s="332"/>
      <c r="AY594" s="332">
        <v>0.999</v>
      </c>
      <c r="AZ594" s="332">
        <v>0.999</v>
      </c>
      <c r="BA594" s="332"/>
      <c r="BB594" s="261">
        <v>399</v>
      </c>
      <c r="BC594" s="261">
        <v>398</v>
      </c>
      <c r="BD594" s="261">
        <v>397</v>
      </c>
      <c r="BE594" s="261">
        <v>228</v>
      </c>
      <c r="BF594" s="261">
        <v>229</v>
      </c>
      <c r="BG594" s="261">
        <v>227</v>
      </c>
      <c r="BH594" s="261">
        <v>6</v>
      </c>
      <c r="BI594" s="261">
        <v>5</v>
      </c>
      <c r="BJ594" s="261">
        <v>0</v>
      </c>
      <c r="BK594" s="261">
        <v>4</v>
      </c>
      <c r="BL594" s="261">
        <v>6</v>
      </c>
      <c r="BM594" s="261">
        <v>5</v>
      </c>
      <c r="BN594" s="261">
        <v>0</v>
      </c>
      <c r="BO594" s="261">
        <v>4</v>
      </c>
      <c r="BP594" s="261"/>
      <c r="BQ594" s="261"/>
      <c r="BR594" s="261"/>
      <c r="BS594" s="261"/>
      <c r="BT594" s="261"/>
      <c r="BU594" s="261"/>
      <c r="BV594" s="261"/>
      <c r="BW594" s="261"/>
      <c r="BX594" s="261"/>
      <c r="BY594" s="261"/>
      <c r="BZ594" s="261"/>
      <c r="CA594" s="261"/>
      <c r="CB594" s="261">
        <v>0.998</v>
      </c>
      <c r="CC594" s="261">
        <v>0.998</v>
      </c>
      <c r="CD594" s="261"/>
      <c r="CE594" s="333" t="s">
        <v>851</v>
      </c>
      <c r="CF594" s="333"/>
      <c r="CG594" s="333"/>
      <c r="CH594" s="333"/>
      <c r="CI594" s="333"/>
      <c r="CJ594" s="333"/>
      <c r="CK594" s="333"/>
      <c r="CL594" s="333"/>
      <c r="CM594" s="333"/>
      <c r="CN594" s="333"/>
      <c r="CO594" s="333"/>
      <c r="CP594" s="333"/>
      <c r="CQ594" s="333"/>
      <c r="CR594" s="333"/>
      <c r="CS594" s="333"/>
      <c r="CT594" s="333"/>
      <c r="CU594" s="333"/>
      <c r="CV594" s="333"/>
      <c r="CW594" s="333"/>
      <c r="CX594" s="333"/>
      <c r="CY594" s="333"/>
      <c r="CZ594" s="333"/>
      <c r="DA594" s="333"/>
      <c r="DB594" s="374"/>
      <c r="DC594" s="154"/>
      <c r="DD594" s="179">
        <f t="shared" si="417"/>
        <v>36.097086724454094</v>
      </c>
      <c r="DE594" s="179">
        <f t="shared" si="418"/>
        <v>16.621839999999999</v>
      </c>
      <c r="DF594" s="179">
        <f t="shared" si="419"/>
        <v>16.621839999999999</v>
      </c>
      <c r="DG594" s="179">
        <f t="shared" si="420"/>
        <v>0</v>
      </c>
      <c r="DH594" s="180">
        <f t="shared" si="421"/>
        <v>6</v>
      </c>
      <c r="DI594" s="181">
        <f t="shared" si="398"/>
        <v>0</v>
      </c>
      <c r="DJ594" s="182">
        <f t="shared" si="435"/>
        <v>1</v>
      </c>
      <c r="DK594" s="182">
        <f t="shared" si="436"/>
        <v>0</v>
      </c>
      <c r="DL594" s="182">
        <f t="shared" si="399"/>
        <v>0</v>
      </c>
      <c r="DM594" s="182">
        <f t="shared" si="400"/>
        <v>0</v>
      </c>
      <c r="DN594" s="182">
        <f t="shared" si="401"/>
        <v>0</v>
      </c>
      <c r="DO594" s="182">
        <f t="shared" si="422"/>
        <v>1</v>
      </c>
      <c r="DP594" s="182">
        <f t="shared" si="423"/>
        <v>0</v>
      </c>
      <c r="DQ594" s="25">
        <f t="shared" si="424"/>
        <v>0</v>
      </c>
      <c r="DR594" s="169"/>
      <c r="DS594" s="166" t="str">
        <f t="shared" si="402"/>
        <v>A</v>
      </c>
      <c r="DT594" s="166" t="str">
        <f t="shared" si="403"/>
        <v>C</v>
      </c>
      <c r="DU594" s="167">
        <f t="shared" si="404"/>
        <v>3</v>
      </c>
      <c r="DV594" s="153" t="str">
        <f>VLOOKUP(M594,'Data Master kondisi'!$O$3:$P$11,2,FALSE)</f>
        <v>Z</v>
      </c>
      <c r="DW594" s="153">
        <f>LOOKUP(DV594,{"X","X","X","Y","Y","Y","Z","Z","Z"},{6,6,6,4,4,4,2,2,2})</f>
        <v>2</v>
      </c>
      <c r="DX594" s="153">
        <f t="shared" si="425"/>
        <v>1</v>
      </c>
      <c r="DY594" s="153">
        <f t="shared" si="405"/>
        <v>6</v>
      </c>
      <c r="DZ594" s="153" t="str">
        <f>VLOOKUP(G594,'Data Master class'!$A$5:$D$12,3,FALSE)</f>
        <v>A</v>
      </c>
      <c r="EA594" s="160" t="str">
        <f t="shared" si="406"/>
        <v>CUKUP</v>
      </c>
      <c r="EB594" s="156"/>
      <c r="EC594" s="153">
        <f>VLOOKUP(G594,'Data Master class'!$A$5:$D$12,2,FALSE)</f>
        <v>5</v>
      </c>
      <c r="ED594" s="153" t="str">
        <f>VLOOKUP(H594,'Data Master class'!$E$5:$G$6,3,FALSE)</f>
        <v>Y</v>
      </c>
      <c r="EE594" s="153">
        <f>VLOOKUP(H594,'Data Master class'!$E$5:$G$6,2,FALSE)</f>
        <v>1</v>
      </c>
      <c r="EF594" s="153">
        <f t="shared" si="407"/>
        <v>6</v>
      </c>
      <c r="EG594" s="153" t="str">
        <f t="shared" si="408"/>
        <v>CLASS 2</v>
      </c>
      <c r="EH594" s="153">
        <f t="shared" si="409"/>
        <v>12</v>
      </c>
      <c r="EI594" s="171"/>
      <c r="EJ594" s="441">
        <f t="shared" si="426"/>
        <v>0.5</v>
      </c>
      <c r="EK594" s="441">
        <f t="shared" si="427"/>
        <v>0.5</v>
      </c>
      <c r="EL594" s="441">
        <f t="shared" si="428"/>
        <v>1</v>
      </c>
      <c r="EM594" s="442">
        <f t="shared" si="410"/>
        <v>0.66666666666666663</v>
      </c>
      <c r="EN594" s="443" t="str">
        <f t="shared" si="411"/>
        <v>BURUK</v>
      </c>
      <c r="EO594" s="195"/>
      <c r="EP594" s="196">
        <f>'2. SUHU &amp; FISIK TRAFO'!CY594</f>
        <v>0</v>
      </c>
      <c r="EQ594" s="168" t="e">
        <f t="shared" si="416"/>
        <v>#DIV/0!</v>
      </c>
      <c r="ER594" s="189" t="e">
        <f t="shared" si="412"/>
        <v>#DIV/0!</v>
      </c>
      <c r="ES594" s="195"/>
      <c r="ET594" s="447">
        <f t="shared" si="437"/>
        <v>2.7720000000000002</v>
      </c>
      <c r="EU594" s="447">
        <f t="shared" si="413"/>
        <v>2.2176000000000005</v>
      </c>
      <c r="EV594" s="448">
        <f t="shared" si="429"/>
        <v>11.088000000000001</v>
      </c>
      <c r="EW594" s="449" t="str">
        <f t="shared" si="414"/>
        <v>BAIK</v>
      </c>
      <c r="EX594" s="721"/>
      <c r="EY594" s="447">
        <f t="shared" si="438"/>
        <v>2.5129999999999999</v>
      </c>
      <c r="EZ594" s="447">
        <f t="shared" si="430"/>
        <v>2.0104000000000002</v>
      </c>
      <c r="FA594" s="448">
        <f t="shared" si="439"/>
        <v>10.052</v>
      </c>
      <c r="FB594" s="449" t="str">
        <f t="shared" si="431"/>
        <v>BAIK</v>
      </c>
      <c r="FC594" s="195"/>
      <c r="FD594" s="453">
        <f t="shared" si="432"/>
        <v>6</v>
      </c>
      <c r="FE594" s="454">
        <f t="shared" si="433"/>
        <v>36.127167630057805</v>
      </c>
      <c r="FF594" s="725">
        <f t="shared" si="434"/>
        <v>16.608000000000001</v>
      </c>
      <c r="FG594" s="202" t="str">
        <f t="shared" si="415"/>
        <v>KURANG</v>
      </c>
    </row>
    <row r="595" spans="1:163">
      <c r="A595" s="347">
        <v>583</v>
      </c>
      <c r="B595" s="764" t="s">
        <v>2239</v>
      </c>
      <c r="C595" s="331" t="s">
        <v>2803</v>
      </c>
      <c r="D595" s="259" t="s">
        <v>2804</v>
      </c>
      <c r="E595" s="319" t="s">
        <v>2779</v>
      </c>
      <c r="F595" s="319" t="s">
        <v>2779</v>
      </c>
      <c r="G595" s="208" t="s">
        <v>204</v>
      </c>
      <c r="H595" s="214" t="s">
        <v>209</v>
      </c>
      <c r="I595" s="526">
        <v>108.219403</v>
      </c>
      <c r="J595" s="835">
        <v>-2.9124810000000001</v>
      </c>
      <c r="K595" s="259" t="s">
        <v>341</v>
      </c>
      <c r="L595" s="259" t="s">
        <v>572</v>
      </c>
      <c r="M595" s="259">
        <v>100</v>
      </c>
      <c r="N595" s="259">
        <v>1400031007639</v>
      </c>
      <c r="O595" s="259">
        <v>2014</v>
      </c>
      <c r="P595" s="259" t="s">
        <v>316</v>
      </c>
      <c r="Q595" s="461">
        <v>0.85416666666666663</v>
      </c>
      <c r="R595" s="433">
        <v>44847</v>
      </c>
      <c r="S595" s="331" t="s">
        <v>318</v>
      </c>
      <c r="T595" s="331" t="s">
        <v>607</v>
      </c>
      <c r="U595" s="259">
        <v>2</v>
      </c>
      <c r="V595" s="259">
        <v>2</v>
      </c>
      <c r="W595" s="259">
        <v>3</v>
      </c>
      <c r="X595" s="259">
        <v>20000</v>
      </c>
      <c r="Y595" s="332">
        <v>400</v>
      </c>
      <c r="Z595" s="332">
        <v>400</v>
      </c>
      <c r="AA595" s="332">
        <v>398</v>
      </c>
      <c r="AB595" s="332">
        <v>229</v>
      </c>
      <c r="AC595" s="332">
        <v>229</v>
      </c>
      <c r="AD595" s="332">
        <v>225</v>
      </c>
      <c r="AE595" s="332">
        <v>58</v>
      </c>
      <c r="AF595" s="332">
        <v>14</v>
      </c>
      <c r="AG595" s="332">
        <v>31</v>
      </c>
      <c r="AH595" s="332">
        <v>43</v>
      </c>
      <c r="AI595" s="332">
        <v>47</v>
      </c>
      <c r="AJ595" s="332">
        <v>13</v>
      </c>
      <c r="AK595" s="332">
        <v>16</v>
      </c>
      <c r="AL595" s="332">
        <v>33</v>
      </c>
      <c r="AM595" s="332">
        <v>11</v>
      </c>
      <c r="AN595" s="332">
        <v>1</v>
      </c>
      <c r="AO595" s="332">
        <v>15</v>
      </c>
      <c r="AP595" s="332">
        <v>10</v>
      </c>
      <c r="AQ595" s="332"/>
      <c r="AR595" s="332"/>
      <c r="AS595" s="332"/>
      <c r="AT595" s="332"/>
      <c r="AU595" s="332"/>
      <c r="AV595" s="332"/>
      <c r="AW595" s="332"/>
      <c r="AX595" s="332"/>
      <c r="AY595" s="332">
        <v>0.96399999999999997</v>
      </c>
      <c r="AZ595" s="332">
        <v>0.97</v>
      </c>
      <c r="BA595" s="332">
        <v>0.97599999999999998</v>
      </c>
      <c r="BB595" s="261">
        <v>398</v>
      </c>
      <c r="BC595" s="261">
        <v>396</v>
      </c>
      <c r="BD595" s="261">
        <v>395</v>
      </c>
      <c r="BE595" s="261">
        <v>227</v>
      </c>
      <c r="BF595" s="261">
        <v>228</v>
      </c>
      <c r="BG595" s="261">
        <v>227</v>
      </c>
      <c r="BH595" s="261">
        <v>50</v>
      </c>
      <c r="BI595" s="261">
        <v>13</v>
      </c>
      <c r="BJ595" s="261">
        <v>26</v>
      </c>
      <c r="BK595" s="261">
        <v>26</v>
      </c>
      <c r="BL595" s="261">
        <v>38</v>
      </c>
      <c r="BM595" s="261">
        <v>13</v>
      </c>
      <c r="BN595" s="261">
        <v>15</v>
      </c>
      <c r="BO595" s="261">
        <v>12</v>
      </c>
      <c r="BP595" s="261">
        <v>12</v>
      </c>
      <c r="BQ595" s="261">
        <v>0</v>
      </c>
      <c r="BR595" s="261">
        <v>11</v>
      </c>
      <c r="BS595" s="261">
        <v>14</v>
      </c>
      <c r="BT595" s="261"/>
      <c r="BU595" s="261"/>
      <c r="BV595" s="261"/>
      <c r="BW595" s="261"/>
      <c r="BX595" s="261"/>
      <c r="BY595" s="261"/>
      <c r="BZ595" s="261"/>
      <c r="CA595" s="261"/>
      <c r="CB595" s="261">
        <v>0.96899999999999997</v>
      </c>
      <c r="CC595" s="261">
        <v>0.92900000000000005</v>
      </c>
      <c r="CD595" s="261">
        <v>0.91100000000000003</v>
      </c>
      <c r="CE595" s="333">
        <v>225</v>
      </c>
      <c r="CF595" s="333">
        <v>86064945776</v>
      </c>
      <c r="CG595" s="333">
        <v>226</v>
      </c>
      <c r="CH595" s="333">
        <v>32106443644</v>
      </c>
      <c r="CI595" s="333">
        <v>224</v>
      </c>
      <c r="CJ595" s="333">
        <v>32106443637</v>
      </c>
      <c r="CK595" s="333">
        <v>225</v>
      </c>
      <c r="CL595" s="333">
        <v>86051034329</v>
      </c>
      <c r="CM595" s="333">
        <v>226</v>
      </c>
      <c r="CN595" s="333">
        <v>3210630099</v>
      </c>
      <c r="CO595" s="333">
        <v>224</v>
      </c>
      <c r="CP595" s="333">
        <v>32106320065</v>
      </c>
      <c r="CQ595" s="333"/>
      <c r="CR595" s="333"/>
      <c r="CS595" s="333"/>
      <c r="CT595" s="333"/>
      <c r="CU595" s="333"/>
      <c r="CV595" s="333"/>
      <c r="CW595" s="333"/>
      <c r="CX595" s="333"/>
      <c r="CY595" s="333"/>
      <c r="CZ595" s="333"/>
      <c r="DA595" s="333"/>
      <c r="DB595" s="374"/>
      <c r="DC595" s="154"/>
      <c r="DD595" s="179">
        <f t="shared" si="417"/>
        <v>144.7499203875438</v>
      </c>
      <c r="DE595" s="179">
        <f t="shared" si="418"/>
        <v>40.069106666666663</v>
      </c>
      <c r="DF595" s="179">
        <f t="shared" si="419"/>
        <v>9.671853333333333</v>
      </c>
      <c r="DG595" s="179">
        <f t="shared" si="420"/>
        <v>21.416246666666666</v>
      </c>
      <c r="DH595" s="180">
        <f t="shared" si="421"/>
        <v>58</v>
      </c>
      <c r="DI595" s="181">
        <f t="shared" si="398"/>
        <v>224</v>
      </c>
      <c r="DJ595" s="182">
        <f t="shared" si="435"/>
        <v>1</v>
      </c>
      <c r="DK595" s="182">
        <f t="shared" si="436"/>
        <v>0</v>
      </c>
      <c r="DL595" s="182">
        <f t="shared" si="399"/>
        <v>0</v>
      </c>
      <c r="DM595" s="182">
        <f t="shared" si="400"/>
        <v>0</v>
      </c>
      <c r="DN595" s="182">
        <f t="shared" si="401"/>
        <v>0</v>
      </c>
      <c r="DO595" s="182">
        <f t="shared" si="422"/>
        <v>1</v>
      </c>
      <c r="DP595" s="182">
        <f t="shared" si="423"/>
        <v>0</v>
      </c>
      <c r="DQ595" s="25">
        <f t="shared" si="424"/>
        <v>0</v>
      </c>
      <c r="DR595" s="169"/>
      <c r="DS595" s="166" t="str">
        <f t="shared" si="402"/>
        <v>A</v>
      </c>
      <c r="DT595" s="166" t="str">
        <f t="shared" si="403"/>
        <v>C</v>
      </c>
      <c r="DU595" s="167">
        <f t="shared" si="404"/>
        <v>3</v>
      </c>
      <c r="DV595" s="153" t="str">
        <f>VLOOKUP(M595,'Data Master kondisi'!$O$3:$P$11,2,FALSE)</f>
        <v>Z</v>
      </c>
      <c r="DW595" s="153">
        <f>LOOKUP(DV595,{"X","X","X","Y","Y","Y","Z","Z","Z"},{6,6,6,4,4,4,2,2,2})</f>
        <v>2</v>
      </c>
      <c r="DX595" s="153">
        <f t="shared" si="425"/>
        <v>1</v>
      </c>
      <c r="DY595" s="153">
        <f t="shared" si="405"/>
        <v>6</v>
      </c>
      <c r="DZ595" s="153" t="str">
        <f>VLOOKUP(G595,'Data Master class'!$A$5:$D$12,3,FALSE)</f>
        <v>A</v>
      </c>
      <c r="EA595" s="160" t="str">
        <f t="shared" si="406"/>
        <v>CUKUP</v>
      </c>
      <c r="EB595" s="156"/>
      <c r="EC595" s="153">
        <f>VLOOKUP(G595,'Data Master class'!$A$5:$D$12,2,FALSE)</f>
        <v>5</v>
      </c>
      <c r="ED595" s="153" t="str">
        <f>VLOOKUP(H595,'Data Master class'!$E$5:$G$6,3,FALSE)</f>
        <v>Y</v>
      </c>
      <c r="EE595" s="153">
        <f>VLOOKUP(H595,'Data Master class'!$E$5:$G$6,2,FALSE)</f>
        <v>1</v>
      </c>
      <c r="EF595" s="153">
        <f t="shared" si="407"/>
        <v>6</v>
      </c>
      <c r="EG595" s="153" t="str">
        <f t="shared" si="408"/>
        <v>CLASS 2</v>
      </c>
      <c r="EH595" s="153">
        <f t="shared" si="409"/>
        <v>12</v>
      </c>
      <c r="EI595" s="171"/>
      <c r="EJ595" s="441">
        <f t="shared" si="426"/>
        <v>0.68932038834951448</v>
      </c>
      <c r="EK595" s="441">
        <f t="shared" si="427"/>
        <v>0.59223300970873793</v>
      </c>
      <c r="EL595" s="441">
        <f t="shared" si="428"/>
        <v>9.7087378640776767E-2</v>
      </c>
      <c r="EM595" s="442">
        <f t="shared" si="410"/>
        <v>0.45954692556634297</v>
      </c>
      <c r="EN595" s="443" t="str">
        <f t="shared" si="411"/>
        <v>BURUK</v>
      </c>
      <c r="EO595" s="195"/>
      <c r="EP595" s="196">
        <f>'2. SUHU &amp; FISIK TRAFO'!CY595</f>
        <v>0</v>
      </c>
      <c r="EQ595" s="168" t="e">
        <f t="shared" si="416"/>
        <v>#DIV/0!</v>
      </c>
      <c r="ER595" s="189" t="e">
        <f t="shared" si="412"/>
        <v>#DIV/0!</v>
      </c>
      <c r="ES595" s="195"/>
      <c r="ET595" s="447">
        <f t="shared" si="437"/>
        <v>23.463000000000001</v>
      </c>
      <c r="EU595" s="447">
        <f t="shared" si="413"/>
        <v>18.770400000000002</v>
      </c>
      <c r="EV595" s="448">
        <f t="shared" si="429"/>
        <v>23.463000000000001</v>
      </c>
      <c r="EW595" s="449" t="str">
        <f t="shared" si="414"/>
        <v>BAIK</v>
      </c>
      <c r="EX595" s="721"/>
      <c r="EY595" s="447">
        <f t="shared" si="438"/>
        <v>20.216000000000001</v>
      </c>
      <c r="EZ595" s="447">
        <f t="shared" si="430"/>
        <v>16.172800000000002</v>
      </c>
      <c r="FA595" s="448">
        <f t="shared" si="439"/>
        <v>20.216000000000001</v>
      </c>
      <c r="FB595" s="449" t="str">
        <f t="shared" si="431"/>
        <v>BAIK</v>
      </c>
      <c r="FC595" s="195"/>
      <c r="FD595" s="453">
        <f t="shared" si="432"/>
        <v>43</v>
      </c>
      <c r="FE595" s="454">
        <f t="shared" si="433"/>
        <v>144.50867052023122</v>
      </c>
      <c r="FF595" s="725">
        <f t="shared" si="434"/>
        <v>29.756</v>
      </c>
      <c r="FG595" s="202" t="str">
        <f t="shared" si="415"/>
        <v>BURUK</v>
      </c>
    </row>
    <row r="596" spans="1:163">
      <c r="A596" s="347">
        <v>584</v>
      </c>
      <c r="B596" s="764" t="s">
        <v>2239</v>
      </c>
      <c r="C596" s="331" t="s">
        <v>2805</v>
      </c>
      <c r="D596" s="259" t="s">
        <v>2806</v>
      </c>
      <c r="E596" s="319" t="s">
        <v>2779</v>
      </c>
      <c r="F596" s="319" t="s">
        <v>2779</v>
      </c>
      <c r="G596" s="208" t="s">
        <v>204</v>
      </c>
      <c r="H596" s="214" t="s">
        <v>209</v>
      </c>
      <c r="I596" s="526">
        <v>108.171218</v>
      </c>
      <c r="J596" s="835">
        <v>-2.9582350000000002</v>
      </c>
      <c r="K596" s="259" t="s">
        <v>341</v>
      </c>
      <c r="L596" s="259" t="s">
        <v>570</v>
      </c>
      <c r="M596" s="259">
        <v>100</v>
      </c>
      <c r="N596" s="259" t="s">
        <v>2807</v>
      </c>
      <c r="O596" s="259">
        <v>2017</v>
      </c>
      <c r="P596" s="259" t="s">
        <v>316</v>
      </c>
      <c r="Q596" s="461">
        <v>0.85416666666666663</v>
      </c>
      <c r="R596" s="433">
        <v>44847</v>
      </c>
      <c r="S596" s="331" t="s">
        <v>318</v>
      </c>
      <c r="T596" s="331" t="s">
        <v>607</v>
      </c>
      <c r="U596" s="259">
        <v>4</v>
      </c>
      <c r="V596" s="259">
        <v>3</v>
      </c>
      <c r="W596" s="259">
        <v>3</v>
      </c>
      <c r="X596" s="259">
        <v>20000</v>
      </c>
      <c r="Y596" s="332">
        <v>403</v>
      </c>
      <c r="Z596" s="332">
        <v>405</v>
      </c>
      <c r="AA596" s="332">
        <v>400</v>
      </c>
      <c r="AB596" s="332">
        <v>232</v>
      </c>
      <c r="AC596" s="332">
        <v>233</v>
      </c>
      <c r="AD596" s="332">
        <v>230</v>
      </c>
      <c r="AE596" s="332">
        <v>111</v>
      </c>
      <c r="AF596" s="332">
        <v>86</v>
      </c>
      <c r="AG596" s="332">
        <v>88</v>
      </c>
      <c r="AH596" s="332">
        <v>69</v>
      </c>
      <c r="AI596" s="332">
        <v>50</v>
      </c>
      <c r="AJ596" s="332">
        <v>30</v>
      </c>
      <c r="AK596" s="332">
        <v>32</v>
      </c>
      <c r="AL596" s="332">
        <v>26</v>
      </c>
      <c r="AM596" s="332"/>
      <c r="AN596" s="332"/>
      <c r="AO596" s="332"/>
      <c r="AP596" s="332"/>
      <c r="AQ596" s="332">
        <v>17</v>
      </c>
      <c r="AR596" s="332">
        <v>13</v>
      </c>
      <c r="AS596" s="332">
        <v>11</v>
      </c>
      <c r="AT596" s="332">
        <v>15</v>
      </c>
      <c r="AU596" s="332">
        <v>64</v>
      </c>
      <c r="AV596" s="332">
        <v>43</v>
      </c>
      <c r="AW596" s="332">
        <v>45</v>
      </c>
      <c r="AX596" s="332">
        <v>28</v>
      </c>
      <c r="AY596" s="332">
        <v>0.95499999999999996</v>
      </c>
      <c r="AZ596" s="332">
        <v>0.95199999999999996</v>
      </c>
      <c r="BA596" s="332">
        <v>0.95</v>
      </c>
      <c r="BB596" s="261">
        <v>400</v>
      </c>
      <c r="BC596" s="261">
        <v>397</v>
      </c>
      <c r="BD596" s="261">
        <v>399</v>
      </c>
      <c r="BE596" s="261">
        <v>229</v>
      </c>
      <c r="BF596" s="261">
        <v>230</v>
      </c>
      <c r="BG596" s="261">
        <v>230</v>
      </c>
      <c r="BH596" s="261">
        <v>82</v>
      </c>
      <c r="BI596" s="261">
        <v>64</v>
      </c>
      <c r="BJ596" s="261">
        <v>53</v>
      </c>
      <c r="BK596" s="261">
        <v>30</v>
      </c>
      <c r="BL596" s="261">
        <v>42</v>
      </c>
      <c r="BM596" s="261">
        <v>24</v>
      </c>
      <c r="BN596" s="261">
        <v>20</v>
      </c>
      <c r="BO596" s="261">
        <v>19</v>
      </c>
      <c r="BP596" s="261"/>
      <c r="BQ596" s="261"/>
      <c r="BR596" s="261"/>
      <c r="BS596" s="261"/>
      <c r="BT596" s="261">
        <v>7</v>
      </c>
      <c r="BU596" s="261">
        <v>5</v>
      </c>
      <c r="BV596" s="261">
        <v>7</v>
      </c>
      <c r="BW596" s="261">
        <v>2</v>
      </c>
      <c r="BX596" s="261">
        <v>33</v>
      </c>
      <c r="BY596" s="261">
        <v>35</v>
      </c>
      <c r="BZ596" s="261">
        <v>26</v>
      </c>
      <c r="CA596" s="261">
        <v>9</v>
      </c>
      <c r="CB596" s="261">
        <v>0.93500000000000005</v>
      </c>
      <c r="CC596" s="261">
        <v>0.93200000000000005</v>
      </c>
      <c r="CD596" s="261">
        <v>0.93400000000000005</v>
      </c>
      <c r="CE596" s="333">
        <v>227</v>
      </c>
      <c r="CF596" s="333">
        <v>163100164083</v>
      </c>
      <c r="CG596" s="333">
        <v>228</v>
      </c>
      <c r="CH596" s="333">
        <v>22125668378</v>
      </c>
      <c r="CI596" s="333">
        <v>228</v>
      </c>
      <c r="CJ596" s="333">
        <v>163100102300</v>
      </c>
      <c r="CK596" s="333"/>
      <c r="CL596" s="333"/>
      <c r="CM596" s="333"/>
      <c r="CN596" s="333"/>
      <c r="CO596" s="333"/>
      <c r="CP596" s="333"/>
      <c r="CQ596" s="333">
        <v>227</v>
      </c>
      <c r="CR596" s="333">
        <v>86051101847</v>
      </c>
      <c r="CS596" s="333">
        <v>228</v>
      </c>
      <c r="CT596" s="333">
        <v>163100103162</v>
      </c>
      <c r="CU596" s="333">
        <v>228</v>
      </c>
      <c r="CV596" s="333">
        <v>22125783054</v>
      </c>
      <c r="CW596" s="333">
        <v>227</v>
      </c>
      <c r="CX596" s="333">
        <v>163120021249</v>
      </c>
      <c r="CY596" s="333">
        <v>228</v>
      </c>
      <c r="CZ596" s="333">
        <v>22125645287</v>
      </c>
      <c r="DA596" s="333">
        <v>228</v>
      </c>
      <c r="DB596" s="374">
        <v>163100102296</v>
      </c>
      <c r="DC596" s="154"/>
      <c r="DD596" s="179">
        <f t="shared" si="417"/>
        <v>143.55165945718332</v>
      </c>
      <c r="DE596" s="179">
        <f t="shared" si="418"/>
        <v>77.324080000000009</v>
      </c>
      <c r="DF596" s="179">
        <f t="shared" si="419"/>
        <v>59.908746666666666</v>
      </c>
      <c r="DG596" s="179">
        <f t="shared" si="420"/>
        <v>61.301973333333336</v>
      </c>
      <c r="DH596" s="180">
        <f t="shared" si="421"/>
        <v>111</v>
      </c>
      <c r="DI596" s="181">
        <f t="shared" ref="DI596:DI600" si="440">MIN(CE596,CG596,CI596,CK596,CM596,CO596,CQ596,CS596,CU596,CW596,CY596,DA596)</f>
        <v>227</v>
      </c>
      <c r="DJ596" s="182">
        <f t="shared" si="435"/>
        <v>0</v>
      </c>
      <c r="DK596" s="182">
        <f t="shared" si="436"/>
        <v>0</v>
      </c>
      <c r="DL596" s="182">
        <f t="shared" ref="DL596:DL659" si="441">IF(AND(EV596&gt;50,EV596&lt;=80),1,0)</f>
        <v>1</v>
      </c>
      <c r="DM596" s="182">
        <f t="shared" ref="DM596:DM659" si="442">IF(AND(EV596&gt;80,EV596&lt;=100),1,0)</f>
        <v>0</v>
      </c>
      <c r="DN596" s="182">
        <f t="shared" ref="DN596:DN659" si="443">IF(AND(EV596&gt;=100),1,0)</f>
        <v>0</v>
      </c>
      <c r="DO596" s="182">
        <f t="shared" si="422"/>
        <v>0</v>
      </c>
      <c r="DP596" s="182">
        <f t="shared" si="423"/>
        <v>1</v>
      </c>
      <c r="DQ596" s="25">
        <f t="shared" si="424"/>
        <v>0</v>
      </c>
      <c r="DR596" s="169"/>
      <c r="DS596" s="166" t="str">
        <f t="shared" ref="DS596:DS600" si="444">IF(EV596&lt;60,"A",IF(AND(EV596&gt;=60,EV596&lt;=80),"B",IF(AND(EV596&gt;80),"C",0)))</f>
        <v>B</v>
      </c>
      <c r="DT596" s="166" t="str">
        <f t="shared" ref="DT596:DT600" si="445">IF(EM596&lt;19%,"A",IF(AND(EM596&gt;=19%,EM596&lt;=40%),"B",IF(AND(EM596&gt;40%),"C",0)))</f>
        <v>A</v>
      </c>
      <c r="DU596" s="167">
        <f t="shared" ref="DU596:DU659" si="446">IF(AND(DS596="A",DT596="A"),1,IF(AND(DS596="A",DT596="B"),2,IF(AND(DS596="A",DT596="C"),3,IF(AND(DS596="B",DT596="A"),4,IF(AND(DS596="B",DT596="B"),5,IF(AND(DS596="B",DT596="C"),6,IF(AND(DS596="C",DT596="A"),7,IF(AND(DS596="C",DT596="B"),8,IF(AND(DS596="C",DT596="C"),9,0)))))))))</f>
        <v>4</v>
      </c>
      <c r="DV596" s="153" t="str">
        <f>VLOOKUP(M596,'Data Master kondisi'!$O$3:$P$11,2,FALSE)</f>
        <v>Z</v>
      </c>
      <c r="DW596" s="153">
        <f>LOOKUP(DV596,{"X","X","X","Y","Y","Y","Z","Z","Z"},{6,6,6,4,4,4,2,2,2})</f>
        <v>2</v>
      </c>
      <c r="DX596" s="153">
        <f t="shared" si="425"/>
        <v>1</v>
      </c>
      <c r="DY596" s="153">
        <f t="shared" ref="DY596:DY659" si="447">SUM(DU596,DW596,DX596)</f>
        <v>7</v>
      </c>
      <c r="DZ596" s="153" t="str">
        <f>VLOOKUP(G596,'Data Master class'!$A$5:$D$12,3,FALSE)</f>
        <v>A</v>
      </c>
      <c r="EA596" s="160" t="str">
        <f t="shared" ref="EA596:EA659" si="448">IF(AND(DY596&lt;=14,DY596&gt;=12),"BURUK",IF(AND(DY596&lt;=11,DY596&gt;=9),"KURANG",IF(AND(DY596&lt;=8,DY596&gt;=6),"CUKUP",IF(AND(DY596&lt;=5,DY596&gt;=4),"BAIK",0))))</f>
        <v>CUKUP</v>
      </c>
      <c r="EB596" s="156"/>
      <c r="EC596" s="153">
        <f>VLOOKUP(G596,'Data Master class'!$A$5:$D$12,2,FALSE)</f>
        <v>5</v>
      </c>
      <c r="ED596" s="153" t="str">
        <f>VLOOKUP(H596,'Data Master class'!$E$5:$G$6,3,FALSE)</f>
        <v>Y</v>
      </c>
      <c r="EE596" s="153">
        <f>VLOOKUP(H596,'Data Master class'!$E$5:$G$6,2,FALSE)</f>
        <v>1</v>
      </c>
      <c r="EF596" s="153">
        <f t="shared" ref="EF596:EF659" si="449">EC596+EE596</f>
        <v>6</v>
      </c>
      <c r="EG596" s="153" t="str">
        <f t="shared" ref="EG596:EG659" si="450">IF(AND(EF596&lt;=12,EF596&gt;=9),"CLASS 1",IF(AND(EF596&lt;=8,EF596&gt;=6),"CLASS 2",IF(AND(EF596&lt;=5,EF596&gt;=4),"CLASS 3",0)))</f>
        <v>CLASS 2</v>
      </c>
      <c r="EH596" s="153">
        <f t="shared" ref="EH596:EH659" si="451">SUM(DY596,EF596)</f>
        <v>13</v>
      </c>
      <c r="EI596" s="171"/>
      <c r="EJ596" s="441">
        <f t="shared" si="426"/>
        <v>0.16842105263157894</v>
      </c>
      <c r="EK596" s="441">
        <f t="shared" si="427"/>
        <v>9.4736842105263161E-2</v>
      </c>
      <c r="EL596" s="441">
        <f t="shared" si="428"/>
        <v>7.3684210526315783E-2</v>
      </c>
      <c r="EM596" s="442">
        <f t="shared" ref="EM596:EM659" si="452">((EJ596+EK596+EL596)/3)</f>
        <v>0.11228070175438597</v>
      </c>
      <c r="EN596" s="443" t="str">
        <f t="shared" ref="EN596:EN659" si="453">IF(AND(EM596&lt;10%),"BAIK",IF(AND(EM596&gt;=10%,EM596&lt;=20%),"CUKUP",IF(AND(EM596&gt;20%,EM596&lt;=30%),"KURANG",IF(AND(EM596&gt;30%),"BURUK",0))))</f>
        <v>CUKUP</v>
      </c>
      <c r="EO596" s="195"/>
      <c r="EP596" s="196">
        <f>'2. SUHU &amp; FISIK TRAFO'!CY596</f>
        <v>0</v>
      </c>
      <c r="EQ596" s="168" t="e">
        <f t="shared" si="416"/>
        <v>#DIV/0!</v>
      </c>
      <c r="ER596" s="189" t="e">
        <f t="shared" ref="ER596:ER659" si="454">IF(AND(EQ596&gt;0,EQ596&lt;60),"BAIK",IF(AND(EQ596&gt;=60,EQ596&lt;80),"CUKUP",IF(AND(EQ596&gt;=80,EQ596&lt;100),"KURANG",IF(AND(EQ596&gt;=100),"BURUK",0))))</f>
        <v>#DIV/0!</v>
      </c>
      <c r="ES596" s="195"/>
      <c r="ET596" s="447">
        <f t="shared" si="437"/>
        <v>66.03</v>
      </c>
      <c r="EU596" s="447">
        <f t="shared" ref="EU596:EU659" si="455">ET596*0.8</f>
        <v>52.824000000000005</v>
      </c>
      <c r="EV596" s="448">
        <f t="shared" si="429"/>
        <v>66.03</v>
      </c>
      <c r="EW596" s="449" t="str">
        <f t="shared" ref="EW596:EW659" si="456">IF(AND(EV596&gt;0,EV596&lt;60),"BAIK",IF(AND(EV596&gt;=60,EV596&lt;80),"CUKUP",IF(AND(EV596&gt;=80,EV596&lt;100),"KURANG",IF(AND(EV596&gt;=100),"BURUK",0))))</f>
        <v>CUKUP</v>
      </c>
      <c r="EX596" s="721"/>
      <c r="EY596" s="447">
        <f t="shared" si="438"/>
        <v>45.688000000000002</v>
      </c>
      <c r="EZ596" s="447">
        <f t="shared" si="430"/>
        <v>36.550400000000003</v>
      </c>
      <c r="FA596" s="448">
        <f t="shared" si="439"/>
        <v>45.688000000000002</v>
      </c>
      <c r="FB596" s="449" t="str">
        <f t="shared" si="431"/>
        <v>BAIK</v>
      </c>
      <c r="FC596" s="195"/>
      <c r="FD596" s="453">
        <f t="shared" si="432"/>
        <v>69</v>
      </c>
      <c r="FE596" s="454">
        <f t="shared" si="433"/>
        <v>144.50867052023122</v>
      </c>
      <c r="FF596" s="725">
        <f t="shared" si="434"/>
        <v>47.747999999999998</v>
      </c>
      <c r="FG596" s="202" t="str">
        <f t="shared" ref="FG596:FG659" si="457">IF(AND(FF596&gt;0,FF596&lt;10),"BAIK",IF(AND(FF596&gt;=10,FF596&lt;15),"CUKUP",IF(AND(FF596&gt;=15,FF596&lt;20),"KURANG",IF(AND(FF596&gt;=20),"BURUK",0))))</f>
        <v>BURUK</v>
      </c>
    </row>
    <row r="597" spans="1:163">
      <c r="A597" s="347">
        <v>585</v>
      </c>
      <c r="B597" s="764" t="s">
        <v>2239</v>
      </c>
      <c r="C597" s="331" t="s">
        <v>2808</v>
      </c>
      <c r="D597" s="259" t="s">
        <v>2804</v>
      </c>
      <c r="E597" s="319" t="s">
        <v>2779</v>
      </c>
      <c r="F597" s="319" t="s">
        <v>2779</v>
      </c>
      <c r="G597" s="208" t="s">
        <v>204</v>
      </c>
      <c r="H597" s="214" t="s">
        <v>209</v>
      </c>
      <c r="I597" s="526">
        <v>108.174554</v>
      </c>
      <c r="J597" s="835">
        <v>-2.962933</v>
      </c>
      <c r="K597" s="259" t="s">
        <v>341</v>
      </c>
      <c r="L597" s="259" t="s">
        <v>570</v>
      </c>
      <c r="M597" s="259">
        <v>100</v>
      </c>
      <c r="N597" s="259" t="s">
        <v>2809</v>
      </c>
      <c r="O597" s="259">
        <v>2017</v>
      </c>
      <c r="P597" s="259" t="s">
        <v>316</v>
      </c>
      <c r="Q597" s="461">
        <v>0.8520833333333333</v>
      </c>
      <c r="R597" s="433">
        <v>44847</v>
      </c>
      <c r="S597" s="331" t="s">
        <v>318</v>
      </c>
      <c r="T597" s="331" t="s">
        <v>607</v>
      </c>
      <c r="U597" s="259">
        <v>4</v>
      </c>
      <c r="V597" s="259">
        <v>2</v>
      </c>
      <c r="W597" s="259">
        <v>3</v>
      </c>
      <c r="X597" s="259">
        <v>20000</v>
      </c>
      <c r="Y597" s="332">
        <v>407</v>
      </c>
      <c r="Z597" s="332">
        <v>407</v>
      </c>
      <c r="AA597" s="332">
        <v>407</v>
      </c>
      <c r="AB597" s="332">
        <v>234</v>
      </c>
      <c r="AC597" s="332">
        <v>234</v>
      </c>
      <c r="AD597" s="332">
        <v>234</v>
      </c>
      <c r="AE597" s="332">
        <v>88</v>
      </c>
      <c r="AF597" s="332">
        <v>63</v>
      </c>
      <c r="AG597" s="332">
        <v>50</v>
      </c>
      <c r="AH597" s="332">
        <v>45</v>
      </c>
      <c r="AI597" s="332">
        <v>56</v>
      </c>
      <c r="AJ597" s="332">
        <v>41</v>
      </c>
      <c r="AK597" s="332">
        <v>33</v>
      </c>
      <c r="AL597" s="332">
        <v>23</v>
      </c>
      <c r="AM597" s="332"/>
      <c r="AN597" s="332"/>
      <c r="AO597" s="332"/>
      <c r="AP597" s="332"/>
      <c r="AQ597" s="332"/>
      <c r="AR597" s="332"/>
      <c r="AS597" s="332"/>
      <c r="AT597" s="332"/>
      <c r="AU597" s="332">
        <v>32</v>
      </c>
      <c r="AV597" s="332">
        <v>22</v>
      </c>
      <c r="AW597" s="332">
        <v>17</v>
      </c>
      <c r="AX597" s="332">
        <v>22</v>
      </c>
      <c r="AY597" s="332">
        <v>0.97699999999999998</v>
      </c>
      <c r="AZ597" s="332">
        <v>0.97599999999999998</v>
      </c>
      <c r="BA597" s="332">
        <v>0.96</v>
      </c>
      <c r="BB597" s="261">
        <v>401</v>
      </c>
      <c r="BC597" s="261">
        <v>402</v>
      </c>
      <c r="BD597" s="261">
        <v>400</v>
      </c>
      <c r="BE597" s="261">
        <v>230</v>
      </c>
      <c r="BF597" s="261">
        <v>231</v>
      </c>
      <c r="BG597" s="261">
        <v>230</v>
      </c>
      <c r="BH597" s="261">
        <v>56</v>
      </c>
      <c r="BI597" s="261">
        <v>37</v>
      </c>
      <c r="BJ597" s="261">
        <v>53</v>
      </c>
      <c r="BK597" s="261">
        <v>28</v>
      </c>
      <c r="BL597" s="261">
        <v>36</v>
      </c>
      <c r="BM597" s="261">
        <v>27</v>
      </c>
      <c r="BN597" s="261">
        <v>37</v>
      </c>
      <c r="BO597" s="261">
        <v>16</v>
      </c>
      <c r="BP597" s="261"/>
      <c r="BQ597" s="261"/>
      <c r="BR597" s="261"/>
      <c r="BS597" s="261"/>
      <c r="BT597" s="261"/>
      <c r="BU597" s="261"/>
      <c r="BV597" s="261"/>
      <c r="BW597" s="261"/>
      <c r="BX597" s="261">
        <v>20</v>
      </c>
      <c r="BY597" s="261">
        <v>10</v>
      </c>
      <c r="BZ597" s="261">
        <v>16</v>
      </c>
      <c r="CA597" s="261">
        <v>12</v>
      </c>
      <c r="CB597" s="261">
        <v>0.96899999999999997</v>
      </c>
      <c r="CC597" s="261">
        <v>0.96</v>
      </c>
      <c r="CD597" s="261">
        <v>0.96199999999999997</v>
      </c>
      <c r="CE597" s="333">
        <v>227</v>
      </c>
      <c r="CF597" s="333">
        <v>56601415583</v>
      </c>
      <c r="CG597" s="333">
        <v>229</v>
      </c>
      <c r="CH597" s="333">
        <v>32104179372</v>
      </c>
      <c r="CI597" s="333">
        <v>227</v>
      </c>
      <c r="CJ597" s="333">
        <v>321010081260</v>
      </c>
      <c r="CK597" s="333"/>
      <c r="CL597" s="333"/>
      <c r="CM597" s="333"/>
      <c r="CN597" s="333"/>
      <c r="CO597" s="333"/>
      <c r="CP597" s="333"/>
      <c r="CQ597" s="333"/>
      <c r="CR597" s="333"/>
      <c r="CS597" s="333"/>
      <c r="CT597" s="333"/>
      <c r="CU597" s="333"/>
      <c r="CV597" s="333"/>
      <c r="CW597" s="333">
        <v>227</v>
      </c>
      <c r="CX597" s="333">
        <v>16310017929</v>
      </c>
      <c r="CY597" s="333">
        <v>229</v>
      </c>
      <c r="CZ597" s="333">
        <v>86017515623</v>
      </c>
      <c r="DA597" s="333">
        <v>227</v>
      </c>
      <c r="DB597" s="374">
        <v>163100072403</v>
      </c>
      <c r="DC597" s="154"/>
      <c r="DD597" s="179">
        <f t="shared" si="417"/>
        <v>142.02326341054663</v>
      </c>
      <c r="DE597" s="179">
        <f t="shared" si="418"/>
        <v>61.961680000000008</v>
      </c>
      <c r="DF597" s="179">
        <f t="shared" si="419"/>
        <v>44.358930000000001</v>
      </c>
      <c r="DG597" s="179">
        <f t="shared" si="420"/>
        <v>35.205500000000008</v>
      </c>
      <c r="DH597" s="180">
        <f t="shared" si="421"/>
        <v>88</v>
      </c>
      <c r="DI597" s="181">
        <f t="shared" si="440"/>
        <v>227</v>
      </c>
      <c r="DJ597" s="182">
        <f t="shared" si="435"/>
        <v>0</v>
      </c>
      <c r="DK597" s="182">
        <f t="shared" si="436"/>
        <v>1</v>
      </c>
      <c r="DL597" s="182">
        <f t="shared" si="441"/>
        <v>0</v>
      </c>
      <c r="DM597" s="182">
        <f t="shared" si="442"/>
        <v>0</v>
      </c>
      <c r="DN597" s="182">
        <f t="shared" si="443"/>
        <v>0</v>
      </c>
      <c r="DO597" s="182">
        <f t="shared" si="422"/>
        <v>0</v>
      </c>
      <c r="DP597" s="182">
        <f t="shared" si="423"/>
        <v>1</v>
      </c>
      <c r="DQ597" s="25">
        <f t="shared" si="424"/>
        <v>0</v>
      </c>
      <c r="DR597" s="169"/>
      <c r="DS597" s="166" t="str">
        <f t="shared" si="444"/>
        <v>A</v>
      </c>
      <c r="DT597" s="166" t="str">
        <f t="shared" si="445"/>
        <v>B</v>
      </c>
      <c r="DU597" s="167">
        <f t="shared" si="446"/>
        <v>2</v>
      </c>
      <c r="DV597" s="153" t="str">
        <f>VLOOKUP(M597,'Data Master kondisi'!$O$3:$P$11,2,FALSE)</f>
        <v>Z</v>
      </c>
      <c r="DW597" s="153">
        <f>LOOKUP(DV597,{"X","X","X","Y","Y","Y","Z","Z","Z"},{6,6,6,4,4,4,2,2,2})</f>
        <v>2</v>
      </c>
      <c r="DX597" s="153">
        <f t="shared" si="425"/>
        <v>1</v>
      </c>
      <c r="DY597" s="153">
        <f t="shared" si="447"/>
        <v>5</v>
      </c>
      <c r="DZ597" s="153" t="str">
        <f>VLOOKUP(G597,'Data Master class'!$A$5:$D$12,3,FALSE)</f>
        <v>A</v>
      </c>
      <c r="EA597" s="160" t="str">
        <f t="shared" si="448"/>
        <v>BAIK</v>
      </c>
      <c r="EB597" s="156"/>
      <c r="EC597" s="153">
        <f>VLOOKUP(G597,'Data Master class'!$A$5:$D$12,2,FALSE)</f>
        <v>5</v>
      </c>
      <c r="ED597" s="153" t="str">
        <f>VLOOKUP(H597,'Data Master class'!$E$5:$G$6,3,FALSE)</f>
        <v>Y</v>
      </c>
      <c r="EE597" s="153">
        <f>VLOOKUP(H597,'Data Master class'!$E$5:$G$6,2,FALSE)</f>
        <v>1</v>
      </c>
      <c r="EF597" s="153">
        <f t="shared" si="449"/>
        <v>6</v>
      </c>
      <c r="EG597" s="153" t="str">
        <f t="shared" si="450"/>
        <v>CLASS 2</v>
      </c>
      <c r="EH597" s="153">
        <f t="shared" si="451"/>
        <v>11</v>
      </c>
      <c r="EI597" s="171"/>
      <c r="EJ597" s="441">
        <f t="shared" si="426"/>
        <v>0.31343283582089554</v>
      </c>
      <c r="EK597" s="441">
        <f t="shared" si="427"/>
        <v>5.9701492537313432E-2</v>
      </c>
      <c r="EL597" s="441">
        <f t="shared" si="428"/>
        <v>0.2537313432835821</v>
      </c>
      <c r="EM597" s="442">
        <f t="shared" si="452"/>
        <v>0.20895522388059704</v>
      </c>
      <c r="EN597" s="443" t="str">
        <f t="shared" si="453"/>
        <v>KURANG</v>
      </c>
      <c r="EO597" s="195"/>
      <c r="EP597" s="196">
        <f>'2. SUHU &amp; FISIK TRAFO'!CY597</f>
        <v>0</v>
      </c>
      <c r="EQ597" s="168" t="e">
        <f t="shared" ref="EQ597:EQ660" si="458">DH597/EP597*100</f>
        <v>#DIV/0!</v>
      </c>
      <c r="ER597" s="189" t="e">
        <f t="shared" si="454"/>
        <v>#DIV/0!</v>
      </c>
      <c r="ES597" s="195"/>
      <c r="ET597" s="447">
        <f t="shared" si="437"/>
        <v>47.033999999999999</v>
      </c>
      <c r="EU597" s="447">
        <f t="shared" si="455"/>
        <v>37.627200000000002</v>
      </c>
      <c r="EV597" s="448">
        <f t="shared" si="429"/>
        <v>47.033999999999999</v>
      </c>
      <c r="EW597" s="449" t="str">
        <f t="shared" si="456"/>
        <v>BAIK</v>
      </c>
      <c r="EX597" s="721"/>
      <c r="EY597" s="447">
        <f t="shared" si="438"/>
        <v>33.616999999999997</v>
      </c>
      <c r="EZ597" s="447">
        <f t="shared" si="430"/>
        <v>26.893599999999999</v>
      </c>
      <c r="FA597" s="448">
        <f t="shared" si="439"/>
        <v>33.616999999999997</v>
      </c>
      <c r="FB597" s="449" t="str">
        <f t="shared" si="431"/>
        <v>BAIK</v>
      </c>
      <c r="FC597" s="195"/>
      <c r="FD597" s="453">
        <f t="shared" si="432"/>
        <v>45</v>
      </c>
      <c r="FE597" s="454">
        <f t="shared" si="433"/>
        <v>144.50867052023122</v>
      </c>
      <c r="FF597" s="725">
        <f t="shared" si="434"/>
        <v>31.14</v>
      </c>
      <c r="FG597" s="202" t="str">
        <f t="shared" si="457"/>
        <v>BURUK</v>
      </c>
    </row>
    <row r="598" spans="1:163">
      <c r="A598" s="347">
        <v>586</v>
      </c>
      <c r="B598" s="764" t="s">
        <v>2239</v>
      </c>
      <c r="C598" s="331" t="s">
        <v>2810</v>
      </c>
      <c r="D598" s="259" t="s">
        <v>2806</v>
      </c>
      <c r="E598" s="319" t="s">
        <v>2779</v>
      </c>
      <c r="F598" s="319" t="s">
        <v>2779</v>
      </c>
      <c r="G598" s="208" t="s">
        <v>204</v>
      </c>
      <c r="H598" s="214" t="s">
        <v>208</v>
      </c>
      <c r="I598" s="526">
        <v>108.174554</v>
      </c>
      <c r="J598" s="835">
        <v>-2.9629439999999998</v>
      </c>
      <c r="K598" s="259" t="s">
        <v>315</v>
      </c>
      <c r="L598" s="259" t="s">
        <v>571</v>
      </c>
      <c r="M598" s="259">
        <v>50</v>
      </c>
      <c r="N598" s="259">
        <v>12033457</v>
      </c>
      <c r="O598" s="259">
        <v>2012</v>
      </c>
      <c r="P598" s="259" t="s">
        <v>316</v>
      </c>
      <c r="Q598" s="461">
        <v>0.86111111111111116</v>
      </c>
      <c r="R598" s="433">
        <v>44847</v>
      </c>
      <c r="S598" s="331" t="s">
        <v>318</v>
      </c>
      <c r="T598" s="331" t="s">
        <v>607</v>
      </c>
      <c r="U598" s="259">
        <v>1</v>
      </c>
      <c r="V598" s="259">
        <v>1</v>
      </c>
      <c r="W598" s="259">
        <v>3</v>
      </c>
      <c r="X598" s="259">
        <v>20000</v>
      </c>
      <c r="Y598" s="332">
        <v>403</v>
      </c>
      <c r="Z598" s="332">
        <v>401</v>
      </c>
      <c r="AA598" s="332">
        <v>401</v>
      </c>
      <c r="AB598" s="332">
        <v>233</v>
      </c>
      <c r="AC598" s="332">
        <v>231</v>
      </c>
      <c r="AD598" s="332">
        <v>232</v>
      </c>
      <c r="AE598" s="332">
        <v>21</v>
      </c>
      <c r="AF598" s="332">
        <v>28</v>
      </c>
      <c r="AG598" s="332">
        <v>13</v>
      </c>
      <c r="AH598" s="332">
        <v>18</v>
      </c>
      <c r="AI598" s="332">
        <v>21</v>
      </c>
      <c r="AJ598" s="332">
        <v>28</v>
      </c>
      <c r="AK598" s="332">
        <v>13</v>
      </c>
      <c r="AL598" s="332">
        <v>18</v>
      </c>
      <c r="AM598" s="332"/>
      <c r="AN598" s="332"/>
      <c r="AO598" s="332"/>
      <c r="AP598" s="332"/>
      <c r="AQ598" s="332"/>
      <c r="AR598" s="332"/>
      <c r="AS598" s="332"/>
      <c r="AT598" s="332"/>
      <c r="AU598" s="332"/>
      <c r="AV598" s="332"/>
      <c r="AW598" s="332"/>
      <c r="AX598" s="332"/>
      <c r="AY598" s="332">
        <v>0.96599999999999997</v>
      </c>
      <c r="AZ598" s="332">
        <v>0.94899999999999995</v>
      </c>
      <c r="BA598" s="332">
        <v>0.97599999999999998</v>
      </c>
      <c r="BB598" s="261">
        <v>406</v>
      </c>
      <c r="BC598" s="261">
        <v>404</v>
      </c>
      <c r="BD598" s="261">
        <v>401</v>
      </c>
      <c r="BE598" s="261">
        <v>234</v>
      </c>
      <c r="BF598" s="261">
        <v>231</v>
      </c>
      <c r="BG598" s="261">
        <v>231</v>
      </c>
      <c r="BH598" s="261">
        <v>21</v>
      </c>
      <c r="BI598" s="261">
        <v>21</v>
      </c>
      <c r="BJ598" s="261">
        <v>8</v>
      </c>
      <c r="BK598" s="261">
        <v>13</v>
      </c>
      <c r="BL598" s="261">
        <v>21</v>
      </c>
      <c r="BM598" s="261">
        <v>21</v>
      </c>
      <c r="BN598" s="261">
        <v>8</v>
      </c>
      <c r="BO598" s="261">
        <v>13</v>
      </c>
      <c r="BP598" s="261"/>
      <c r="BQ598" s="261"/>
      <c r="BR598" s="261"/>
      <c r="BS598" s="261"/>
      <c r="BT598" s="261"/>
      <c r="BU598" s="261"/>
      <c r="BV598" s="261"/>
      <c r="BW598" s="261"/>
      <c r="BX598" s="261"/>
      <c r="BY598" s="261"/>
      <c r="BZ598" s="261"/>
      <c r="CA598" s="261"/>
      <c r="CB598" s="261">
        <v>0.94499999999999995</v>
      </c>
      <c r="CC598" s="261">
        <v>0.94799999999999995</v>
      </c>
      <c r="CD598" s="261">
        <v>0.94199999999999995</v>
      </c>
      <c r="CE598" s="333">
        <v>232</v>
      </c>
      <c r="CF598" s="333">
        <v>56601341219</v>
      </c>
      <c r="CG598" s="333">
        <v>229</v>
      </c>
      <c r="CH598" s="333">
        <v>16310021392</v>
      </c>
      <c r="CI598" s="333">
        <v>228</v>
      </c>
      <c r="CJ598" s="333">
        <v>56601341599</v>
      </c>
      <c r="CK598" s="333"/>
      <c r="CL598" s="333"/>
      <c r="CM598" s="333"/>
      <c r="CN598" s="333"/>
      <c r="CO598" s="333"/>
      <c r="CP598" s="333"/>
      <c r="CQ598" s="333"/>
      <c r="CR598" s="333"/>
      <c r="CS598" s="333"/>
      <c r="CT598" s="333"/>
      <c r="CU598" s="333"/>
      <c r="CV598" s="333"/>
      <c r="CW598" s="333"/>
      <c r="CX598" s="333"/>
      <c r="CY598" s="333"/>
      <c r="CZ598" s="333"/>
      <c r="DA598" s="333"/>
      <c r="DB598" s="374"/>
      <c r="DC598" s="154"/>
      <c r="DD598" s="179">
        <f t="shared" si="417"/>
        <v>71.954524740364093</v>
      </c>
      <c r="DE598" s="179">
        <f t="shared" si="418"/>
        <v>29.185099999999998</v>
      </c>
      <c r="DF598" s="179">
        <f t="shared" si="419"/>
        <v>38.913466666666665</v>
      </c>
      <c r="DG598" s="179">
        <f t="shared" si="420"/>
        <v>18.066966666666666</v>
      </c>
      <c r="DH598" s="180">
        <f t="shared" si="421"/>
        <v>28</v>
      </c>
      <c r="DI598" s="181">
        <f t="shared" si="440"/>
        <v>228</v>
      </c>
      <c r="DJ598" s="182">
        <f t="shared" si="435"/>
        <v>0</v>
      </c>
      <c r="DK598" s="182">
        <f t="shared" si="436"/>
        <v>1</v>
      </c>
      <c r="DL598" s="182">
        <f t="shared" si="441"/>
        <v>0</v>
      </c>
      <c r="DM598" s="182">
        <f t="shared" si="442"/>
        <v>0</v>
      </c>
      <c r="DN598" s="182">
        <f t="shared" si="443"/>
        <v>0</v>
      </c>
      <c r="DO598" s="182">
        <f t="shared" si="422"/>
        <v>1</v>
      </c>
      <c r="DP598" s="182">
        <f t="shared" si="423"/>
        <v>0</v>
      </c>
      <c r="DQ598" s="25">
        <f t="shared" si="424"/>
        <v>0</v>
      </c>
      <c r="DR598" s="169"/>
      <c r="DS598" s="166" t="str">
        <f t="shared" si="444"/>
        <v>A</v>
      </c>
      <c r="DT598" s="166" t="str">
        <f t="shared" si="445"/>
        <v>B</v>
      </c>
      <c r="DU598" s="167">
        <f t="shared" si="446"/>
        <v>2</v>
      </c>
      <c r="DV598" s="153" t="str">
        <f>VLOOKUP(M598,'Data Master kondisi'!$O$3:$P$11,2,FALSE)</f>
        <v>Z</v>
      </c>
      <c r="DW598" s="153">
        <f>LOOKUP(DV598,{"X","X","X","Y","Y","Y","Z","Z","Z"},{6,6,6,4,4,4,2,2,2})</f>
        <v>2</v>
      </c>
      <c r="DX598" s="153">
        <f t="shared" si="425"/>
        <v>1</v>
      </c>
      <c r="DY598" s="153">
        <f t="shared" si="447"/>
        <v>5</v>
      </c>
      <c r="DZ598" s="153" t="str">
        <f>VLOOKUP(G598,'Data Master class'!$A$5:$D$12,3,FALSE)</f>
        <v>A</v>
      </c>
      <c r="EA598" s="160" t="str">
        <f t="shared" si="448"/>
        <v>BAIK</v>
      </c>
      <c r="EB598" s="156"/>
      <c r="EC598" s="153">
        <f>VLOOKUP(G598,'Data Master class'!$A$5:$D$12,2,FALSE)</f>
        <v>5</v>
      </c>
      <c r="ED598" s="153" t="str">
        <f>VLOOKUP(H598,'Data Master class'!$E$5:$G$6,3,FALSE)</f>
        <v>X</v>
      </c>
      <c r="EE598" s="153">
        <f>VLOOKUP(H598,'Data Master class'!$E$5:$G$6,2,FALSE)</f>
        <v>2</v>
      </c>
      <c r="EF598" s="153">
        <f t="shared" si="449"/>
        <v>7</v>
      </c>
      <c r="EG598" s="153" t="str">
        <f t="shared" si="450"/>
        <v>CLASS 2</v>
      </c>
      <c r="EH598" s="153">
        <f t="shared" si="451"/>
        <v>12</v>
      </c>
      <c r="EI598" s="171"/>
      <c r="EJ598" s="441">
        <f t="shared" si="426"/>
        <v>1.6129032258064457E-2</v>
      </c>
      <c r="EK598" s="441">
        <f t="shared" si="427"/>
        <v>0.35483870967741926</v>
      </c>
      <c r="EL598" s="441">
        <f t="shared" si="428"/>
        <v>0.37096774193548393</v>
      </c>
      <c r="EM598" s="442">
        <f t="shared" si="452"/>
        <v>0.24731182795698922</v>
      </c>
      <c r="EN598" s="443" t="str">
        <f t="shared" si="453"/>
        <v>KURANG</v>
      </c>
      <c r="EO598" s="195"/>
      <c r="EP598" s="196">
        <f>'2. SUHU &amp; FISIK TRAFO'!CY598</f>
        <v>0</v>
      </c>
      <c r="EQ598" s="168" t="e">
        <f t="shared" si="458"/>
        <v>#DIV/0!</v>
      </c>
      <c r="ER598" s="189" t="e">
        <f t="shared" si="454"/>
        <v>#DIV/0!</v>
      </c>
      <c r="ES598" s="195"/>
      <c r="ET598" s="447">
        <f t="shared" si="437"/>
        <v>14.377000000000001</v>
      </c>
      <c r="EU598" s="447">
        <f t="shared" si="455"/>
        <v>11.501600000000002</v>
      </c>
      <c r="EV598" s="448">
        <f t="shared" si="429"/>
        <v>28.754000000000001</v>
      </c>
      <c r="EW598" s="449" t="str">
        <f t="shared" si="456"/>
        <v>BAIK</v>
      </c>
      <c r="EX598" s="721"/>
      <c r="EY598" s="447">
        <f t="shared" si="438"/>
        <v>11.613</v>
      </c>
      <c r="EZ598" s="447">
        <f t="shared" si="430"/>
        <v>9.2904</v>
      </c>
      <c r="FA598" s="448">
        <f t="shared" si="439"/>
        <v>23.225999999999999</v>
      </c>
      <c r="FB598" s="449" t="str">
        <f t="shared" si="431"/>
        <v>BAIK</v>
      </c>
      <c r="FC598" s="195"/>
      <c r="FD598" s="453">
        <f t="shared" si="432"/>
        <v>18</v>
      </c>
      <c r="FE598" s="454">
        <f t="shared" si="433"/>
        <v>72.25433526011561</v>
      </c>
      <c r="FF598" s="725">
        <f t="shared" si="434"/>
        <v>24.911999999999999</v>
      </c>
      <c r="FG598" s="202" t="str">
        <f t="shared" si="457"/>
        <v>BURUK</v>
      </c>
    </row>
    <row r="599" spans="1:163">
      <c r="A599" s="347">
        <v>587</v>
      </c>
      <c r="B599" s="764" t="s">
        <v>2239</v>
      </c>
      <c r="C599" s="331" t="s">
        <v>2811</v>
      </c>
      <c r="D599" s="259" t="s">
        <v>2812</v>
      </c>
      <c r="E599" s="319" t="s">
        <v>2779</v>
      </c>
      <c r="F599" s="319" t="s">
        <v>2779</v>
      </c>
      <c r="G599" s="208" t="s">
        <v>204</v>
      </c>
      <c r="H599" s="214" t="s">
        <v>209</v>
      </c>
      <c r="I599" s="526">
        <v>108.169365</v>
      </c>
      <c r="J599" s="835">
        <v>-2.9666060000000001</v>
      </c>
      <c r="K599" s="259" t="s">
        <v>341</v>
      </c>
      <c r="L599" s="259" t="s">
        <v>571</v>
      </c>
      <c r="M599" s="259">
        <v>50</v>
      </c>
      <c r="N599" s="259" t="s">
        <v>2813</v>
      </c>
      <c r="O599" s="259">
        <v>2012</v>
      </c>
      <c r="P599" s="259" t="s">
        <v>316</v>
      </c>
      <c r="Q599" s="461">
        <v>0.86458333333333337</v>
      </c>
      <c r="R599" s="433">
        <v>44847</v>
      </c>
      <c r="S599" s="331" t="s">
        <v>318</v>
      </c>
      <c r="T599" s="331" t="s">
        <v>607</v>
      </c>
      <c r="U599" s="259">
        <v>2</v>
      </c>
      <c r="V599" s="259">
        <v>2</v>
      </c>
      <c r="W599" s="259">
        <v>3</v>
      </c>
      <c r="X599" s="259">
        <v>20000</v>
      </c>
      <c r="Y599" s="332">
        <v>410</v>
      </c>
      <c r="Z599" s="332">
        <v>408</v>
      </c>
      <c r="AA599" s="332">
        <v>411</v>
      </c>
      <c r="AB599" s="332">
        <v>237</v>
      </c>
      <c r="AC599" s="332">
        <v>239</v>
      </c>
      <c r="AD599" s="332">
        <v>236</v>
      </c>
      <c r="AE599" s="332">
        <v>53</v>
      </c>
      <c r="AF599" s="332">
        <v>79</v>
      </c>
      <c r="AG599" s="332">
        <v>78</v>
      </c>
      <c r="AH599" s="332">
        <v>32</v>
      </c>
      <c r="AI599" s="332">
        <v>51</v>
      </c>
      <c r="AJ599" s="332">
        <v>70</v>
      </c>
      <c r="AK599" s="332">
        <v>59</v>
      </c>
      <c r="AL599" s="332">
        <v>26</v>
      </c>
      <c r="AM599" s="332">
        <v>2</v>
      </c>
      <c r="AN599" s="332">
        <v>9</v>
      </c>
      <c r="AO599" s="332">
        <v>19</v>
      </c>
      <c r="AP599" s="332">
        <v>6</v>
      </c>
      <c r="AQ599" s="332"/>
      <c r="AR599" s="332"/>
      <c r="AS599" s="332"/>
      <c r="AT599" s="332"/>
      <c r="AU599" s="332"/>
      <c r="AV599" s="332"/>
      <c r="AW599" s="332"/>
      <c r="AX599" s="332"/>
      <c r="AY599" s="332">
        <v>0.91600000000000004</v>
      </c>
      <c r="AZ599" s="332">
        <v>0.91200000000000003</v>
      </c>
      <c r="BA599" s="332">
        <v>0.90800000000000003</v>
      </c>
      <c r="BB599" s="261">
        <v>409</v>
      </c>
      <c r="BC599" s="261">
        <v>407</v>
      </c>
      <c r="BD599" s="261">
        <v>408</v>
      </c>
      <c r="BE599" s="261">
        <v>237</v>
      </c>
      <c r="BF599" s="261">
        <v>238</v>
      </c>
      <c r="BG599" s="261">
        <v>236</v>
      </c>
      <c r="BH599" s="261">
        <v>44</v>
      </c>
      <c r="BI599" s="261">
        <v>62</v>
      </c>
      <c r="BJ599" s="261">
        <v>63</v>
      </c>
      <c r="BK599" s="261">
        <v>25</v>
      </c>
      <c r="BL599" s="261">
        <v>43</v>
      </c>
      <c r="BM599" s="261">
        <v>50</v>
      </c>
      <c r="BN599" s="261">
        <v>52</v>
      </c>
      <c r="BO599" s="261">
        <v>16</v>
      </c>
      <c r="BP599" s="261">
        <v>1</v>
      </c>
      <c r="BQ599" s="261">
        <v>12</v>
      </c>
      <c r="BR599" s="261">
        <v>11</v>
      </c>
      <c r="BS599" s="261">
        <v>9</v>
      </c>
      <c r="BT599" s="261"/>
      <c r="BU599" s="261"/>
      <c r="BV599" s="261"/>
      <c r="BW599" s="261"/>
      <c r="BX599" s="261"/>
      <c r="BY599" s="261"/>
      <c r="BZ599" s="261"/>
      <c r="CA599" s="261"/>
      <c r="CB599" s="261">
        <v>0.90300000000000002</v>
      </c>
      <c r="CC599" s="261">
        <v>0.88800000000000001</v>
      </c>
      <c r="CD599" s="261">
        <v>0.88200000000000001</v>
      </c>
      <c r="CE599" s="333">
        <v>235</v>
      </c>
      <c r="CF599" s="333">
        <v>14443969648</v>
      </c>
      <c r="CG599" s="333">
        <v>236</v>
      </c>
      <c r="CH599" s="333">
        <v>163120017671</v>
      </c>
      <c r="CI599" s="333">
        <v>234</v>
      </c>
      <c r="CJ599" s="333">
        <v>34038860028</v>
      </c>
      <c r="CK599" s="333">
        <v>235</v>
      </c>
      <c r="CL599" s="333">
        <v>86051096907</v>
      </c>
      <c r="CM599" s="333">
        <v>236</v>
      </c>
      <c r="CN599" s="333">
        <v>22121578846</v>
      </c>
      <c r="CO599" s="333">
        <v>234</v>
      </c>
      <c r="CP599" s="333">
        <v>340386336102</v>
      </c>
      <c r="CQ599" s="333"/>
      <c r="CR599" s="333"/>
      <c r="CS599" s="333"/>
      <c r="CT599" s="333"/>
      <c r="CU599" s="333"/>
      <c r="CV599" s="333"/>
      <c r="CW599" s="333"/>
      <c r="CX599" s="333"/>
      <c r="CY599" s="333"/>
      <c r="CZ599" s="333"/>
      <c r="DA599" s="333"/>
      <c r="DB599" s="374"/>
      <c r="DC599" s="154"/>
      <c r="DD599" s="179">
        <f t="shared" si="417"/>
        <v>70.549391629079523</v>
      </c>
      <c r="DE599" s="179">
        <f t="shared" si="418"/>
        <v>75.12467333333332</v>
      </c>
      <c r="DF599" s="179">
        <f t="shared" si="419"/>
        <v>111.97828666666668</v>
      </c>
      <c r="DG599" s="179">
        <f t="shared" si="420"/>
        <v>110.56084</v>
      </c>
      <c r="DH599" s="180">
        <f t="shared" si="421"/>
        <v>79</v>
      </c>
      <c r="DI599" s="181">
        <f t="shared" si="440"/>
        <v>234</v>
      </c>
      <c r="DJ599" s="182">
        <f t="shared" si="435"/>
        <v>0</v>
      </c>
      <c r="DK599" s="182">
        <f t="shared" si="436"/>
        <v>0</v>
      </c>
      <c r="DL599" s="182">
        <f t="shared" si="441"/>
        <v>0</v>
      </c>
      <c r="DM599" s="182">
        <f t="shared" si="442"/>
        <v>1</v>
      </c>
      <c r="DN599" s="182">
        <f t="shared" si="443"/>
        <v>0</v>
      </c>
      <c r="DO599" s="182">
        <f t="shared" si="422"/>
        <v>0</v>
      </c>
      <c r="DP599" s="182">
        <f t="shared" si="423"/>
        <v>0</v>
      </c>
      <c r="DQ599" s="25">
        <f t="shared" si="424"/>
        <v>0</v>
      </c>
      <c r="DR599" s="169"/>
      <c r="DS599" s="166" t="str">
        <f t="shared" si="444"/>
        <v>C</v>
      </c>
      <c r="DT599" s="166" t="str">
        <f t="shared" si="445"/>
        <v>A</v>
      </c>
      <c r="DU599" s="167">
        <f t="shared" si="446"/>
        <v>7</v>
      </c>
      <c r="DV599" s="153" t="str">
        <f>VLOOKUP(M599,'Data Master kondisi'!$O$3:$P$11,2,FALSE)</f>
        <v>Z</v>
      </c>
      <c r="DW599" s="153">
        <f>LOOKUP(DV599,{"X","X","X","Y","Y","Y","Z","Z","Z"},{6,6,6,4,4,4,2,2,2})</f>
        <v>2</v>
      </c>
      <c r="DX599" s="153">
        <f t="shared" si="425"/>
        <v>1</v>
      </c>
      <c r="DY599" s="153">
        <f t="shared" si="447"/>
        <v>10</v>
      </c>
      <c r="DZ599" s="153" t="str">
        <f>VLOOKUP(G599,'Data Master class'!$A$5:$D$12,3,FALSE)</f>
        <v>A</v>
      </c>
      <c r="EA599" s="160" t="str">
        <f t="shared" si="448"/>
        <v>KURANG</v>
      </c>
      <c r="EB599" s="156"/>
      <c r="EC599" s="153">
        <f>VLOOKUP(G599,'Data Master class'!$A$5:$D$12,2,FALSE)</f>
        <v>5</v>
      </c>
      <c r="ED599" s="153" t="str">
        <f>VLOOKUP(H599,'Data Master class'!$E$5:$G$6,3,FALSE)</f>
        <v>Y</v>
      </c>
      <c r="EE599" s="153">
        <f>VLOOKUP(H599,'Data Master class'!$E$5:$G$6,2,FALSE)</f>
        <v>1</v>
      </c>
      <c r="EF599" s="153">
        <f t="shared" si="449"/>
        <v>6</v>
      </c>
      <c r="EG599" s="153" t="str">
        <f t="shared" si="450"/>
        <v>CLASS 2</v>
      </c>
      <c r="EH599" s="153">
        <f t="shared" si="451"/>
        <v>16</v>
      </c>
      <c r="EI599" s="171"/>
      <c r="EJ599" s="441">
        <f t="shared" si="426"/>
        <v>0.24285714285714285</v>
      </c>
      <c r="EK599" s="441">
        <f t="shared" si="427"/>
        <v>0.12857142857142856</v>
      </c>
      <c r="EL599" s="441">
        <f t="shared" si="428"/>
        <v>0.11428571428571428</v>
      </c>
      <c r="EM599" s="442">
        <f t="shared" si="452"/>
        <v>0.16190476190476191</v>
      </c>
      <c r="EN599" s="443" t="str">
        <f t="shared" si="453"/>
        <v>CUKUP</v>
      </c>
      <c r="EO599" s="195"/>
      <c r="EP599" s="196">
        <f>'2. SUHU &amp; FISIK TRAFO'!CY599</f>
        <v>0</v>
      </c>
      <c r="EQ599" s="168" t="e">
        <f t="shared" si="458"/>
        <v>#DIV/0!</v>
      </c>
      <c r="ER599" s="189" t="e">
        <f t="shared" si="454"/>
        <v>#DIV/0!</v>
      </c>
      <c r="ES599" s="195"/>
      <c r="ET599" s="447">
        <f t="shared" si="437"/>
        <v>49.85</v>
      </c>
      <c r="EU599" s="447">
        <f t="shared" si="455"/>
        <v>39.880000000000003</v>
      </c>
      <c r="EV599" s="448">
        <f t="shared" si="429"/>
        <v>99.7</v>
      </c>
      <c r="EW599" s="449" t="str">
        <f t="shared" si="456"/>
        <v>KURANG</v>
      </c>
      <c r="EX599" s="721"/>
      <c r="EY599" s="447">
        <f t="shared" si="438"/>
        <v>40.052</v>
      </c>
      <c r="EZ599" s="447">
        <f t="shared" si="430"/>
        <v>32.041600000000003</v>
      </c>
      <c r="FA599" s="448">
        <f t="shared" si="439"/>
        <v>80.103999999999999</v>
      </c>
      <c r="FB599" s="449" t="str">
        <f t="shared" si="431"/>
        <v>KURANG</v>
      </c>
      <c r="FC599" s="195"/>
      <c r="FD599" s="453">
        <f t="shared" si="432"/>
        <v>32</v>
      </c>
      <c r="FE599" s="454">
        <f t="shared" si="433"/>
        <v>72.25433526011561</v>
      </c>
      <c r="FF599" s="725">
        <f t="shared" si="434"/>
        <v>44.287999999999997</v>
      </c>
      <c r="FG599" s="202" t="str">
        <f t="shared" si="457"/>
        <v>BURUK</v>
      </c>
    </row>
    <row r="600" spans="1:163">
      <c r="A600" s="347">
        <v>588</v>
      </c>
      <c r="B600" s="764" t="s">
        <v>2239</v>
      </c>
      <c r="C600" s="331" t="s">
        <v>2814</v>
      </c>
      <c r="D600" s="259" t="s">
        <v>2815</v>
      </c>
      <c r="E600" s="319" t="s">
        <v>2779</v>
      </c>
      <c r="F600" s="319" t="s">
        <v>2779</v>
      </c>
      <c r="G600" s="208" t="s">
        <v>204</v>
      </c>
      <c r="H600" s="214" t="s">
        <v>208</v>
      </c>
      <c r="I600" s="526">
        <v>108.161953</v>
      </c>
      <c r="J600" s="835">
        <v>-2.964337</v>
      </c>
      <c r="K600" s="259" t="s">
        <v>315</v>
      </c>
      <c r="L600" s="259" t="s">
        <v>571</v>
      </c>
      <c r="M600" s="259">
        <v>50</v>
      </c>
      <c r="N600" s="259">
        <v>10008906</v>
      </c>
      <c r="O600" s="259">
        <v>2010</v>
      </c>
      <c r="P600" s="259" t="s">
        <v>316</v>
      </c>
      <c r="Q600" s="461">
        <v>0.87291666666666667</v>
      </c>
      <c r="R600" s="433">
        <v>44847</v>
      </c>
      <c r="S600" s="331" t="s">
        <v>318</v>
      </c>
      <c r="T600" s="331" t="s">
        <v>607</v>
      </c>
      <c r="U600" s="259">
        <v>1</v>
      </c>
      <c r="V600" s="259">
        <v>1</v>
      </c>
      <c r="W600" s="259">
        <v>3</v>
      </c>
      <c r="X600" s="259">
        <v>20000</v>
      </c>
      <c r="Y600" s="332">
        <v>412</v>
      </c>
      <c r="Z600" s="332">
        <v>410</v>
      </c>
      <c r="AA600" s="332">
        <v>412</v>
      </c>
      <c r="AB600" s="332">
        <v>243</v>
      </c>
      <c r="AC600" s="332">
        <v>241</v>
      </c>
      <c r="AD600" s="332">
        <v>242</v>
      </c>
      <c r="AE600" s="332">
        <v>38</v>
      </c>
      <c r="AF600" s="332">
        <v>56</v>
      </c>
      <c r="AG600" s="332">
        <v>21</v>
      </c>
      <c r="AH600" s="332">
        <v>33</v>
      </c>
      <c r="AI600" s="332"/>
      <c r="AJ600" s="332"/>
      <c r="AK600" s="332"/>
      <c r="AL600" s="332"/>
      <c r="AM600" s="332">
        <v>38</v>
      </c>
      <c r="AN600" s="332">
        <v>56</v>
      </c>
      <c r="AO600" s="332">
        <v>21</v>
      </c>
      <c r="AP600" s="332">
        <v>33</v>
      </c>
      <c r="AQ600" s="332"/>
      <c r="AR600" s="332"/>
      <c r="AS600" s="332"/>
      <c r="AT600" s="332"/>
      <c r="AU600" s="332"/>
      <c r="AV600" s="332"/>
      <c r="AW600" s="332"/>
      <c r="AX600" s="332"/>
      <c r="AY600" s="332">
        <v>0.89600000000000002</v>
      </c>
      <c r="AZ600" s="332">
        <v>0.89600000000000002</v>
      </c>
      <c r="BA600" s="332">
        <v>0.97</v>
      </c>
      <c r="BB600" s="261">
        <v>410</v>
      </c>
      <c r="BC600" s="261">
        <v>408</v>
      </c>
      <c r="BD600" s="261">
        <v>411</v>
      </c>
      <c r="BE600" s="261">
        <v>239</v>
      </c>
      <c r="BF600" s="261">
        <v>238</v>
      </c>
      <c r="BG600" s="261">
        <v>237</v>
      </c>
      <c r="BH600" s="261">
        <v>32</v>
      </c>
      <c r="BI600" s="261">
        <v>61</v>
      </c>
      <c r="BJ600" s="261">
        <v>21</v>
      </c>
      <c r="BK600" s="261">
        <v>34</v>
      </c>
      <c r="BL600" s="261"/>
      <c r="BM600" s="261"/>
      <c r="BN600" s="261"/>
      <c r="BO600" s="261"/>
      <c r="BP600" s="261">
        <v>32</v>
      </c>
      <c r="BQ600" s="261">
        <v>61</v>
      </c>
      <c r="BR600" s="261">
        <v>21</v>
      </c>
      <c r="BS600" s="261">
        <v>34</v>
      </c>
      <c r="BT600" s="261"/>
      <c r="BU600" s="261"/>
      <c r="BV600" s="261"/>
      <c r="BW600" s="261"/>
      <c r="BX600" s="261"/>
      <c r="BY600" s="261"/>
      <c r="BZ600" s="261"/>
      <c r="CA600" s="261"/>
      <c r="CB600" s="261">
        <v>0.89700000000000002</v>
      </c>
      <c r="CC600" s="261">
        <v>0.90300000000000002</v>
      </c>
      <c r="CD600" s="261">
        <v>0.89100000000000001</v>
      </c>
      <c r="CE600" s="333"/>
      <c r="CF600" s="333"/>
      <c r="CG600" s="333"/>
      <c r="CH600" s="333"/>
      <c r="CI600" s="333"/>
      <c r="CJ600" s="333"/>
      <c r="CK600" s="333">
        <v>237</v>
      </c>
      <c r="CL600" s="333">
        <v>163120040402</v>
      </c>
      <c r="CM600" s="333">
        <v>235</v>
      </c>
      <c r="CN600" s="333">
        <v>3401144127</v>
      </c>
      <c r="CO600" s="333">
        <v>235</v>
      </c>
      <c r="CP600" s="333">
        <v>32115243233</v>
      </c>
      <c r="CQ600" s="333"/>
      <c r="CR600" s="333"/>
      <c r="CS600" s="333"/>
      <c r="CT600" s="333"/>
      <c r="CU600" s="333"/>
      <c r="CV600" s="333"/>
      <c r="CW600" s="333"/>
      <c r="CX600" s="333"/>
      <c r="CY600" s="333"/>
      <c r="CZ600" s="333"/>
      <c r="DA600" s="333"/>
      <c r="DB600" s="374"/>
      <c r="DC600" s="154"/>
      <c r="DD600" s="179">
        <f t="shared" si="417"/>
        <v>70.263535098977897</v>
      </c>
      <c r="DE600" s="179">
        <f t="shared" si="418"/>
        <v>54.082106666666675</v>
      </c>
      <c r="DF600" s="179">
        <f t="shared" si="419"/>
        <v>79.699946666666662</v>
      </c>
      <c r="DG600" s="179">
        <f t="shared" si="420"/>
        <v>29.88748</v>
      </c>
      <c r="DH600" s="180">
        <f t="shared" si="421"/>
        <v>56</v>
      </c>
      <c r="DI600" s="181">
        <f t="shared" si="440"/>
        <v>235</v>
      </c>
      <c r="DJ600" s="182">
        <f t="shared" si="435"/>
        <v>0</v>
      </c>
      <c r="DK600" s="182">
        <f t="shared" si="436"/>
        <v>0</v>
      </c>
      <c r="DL600" s="182">
        <f t="shared" si="441"/>
        <v>1</v>
      </c>
      <c r="DM600" s="182">
        <f t="shared" si="442"/>
        <v>0</v>
      </c>
      <c r="DN600" s="182">
        <f t="shared" si="443"/>
        <v>0</v>
      </c>
      <c r="DO600" s="182">
        <f t="shared" si="422"/>
        <v>0</v>
      </c>
      <c r="DP600" s="182">
        <f t="shared" si="423"/>
        <v>1</v>
      </c>
      <c r="DQ600" s="25">
        <f t="shared" si="424"/>
        <v>0</v>
      </c>
      <c r="DR600" s="169"/>
      <c r="DS600" s="166" t="str">
        <f t="shared" si="444"/>
        <v>A</v>
      </c>
      <c r="DT600" s="166" t="str">
        <f t="shared" si="445"/>
        <v>B</v>
      </c>
      <c r="DU600" s="167">
        <f t="shared" si="446"/>
        <v>2</v>
      </c>
      <c r="DV600" s="153" t="str">
        <f>VLOOKUP(M600,'Data Master kondisi'!$O$3:$P$11,2,FALSE)</f>
        <v>Z</v>
      </c>
      <c r="DW600" s="153">
        <f>LOOKUP(DV600,{"X","X","X","Y","Y","Y","Z","Z","Z"},{6,6,6,4,4,4,2,2,2})</f>
        <v>2</v>
      </c>
      <c r="DX600" s="153">
        <f t="shared" si="425"/>
        <v>1</v>
      </c>
      <c r="DY600" s="153">
        <f t="shared" si="447"/>
        <v>5</v>
      </c>
      <c r="DZ600" s="153" t="str">
        <f>VLOOKUP(G600,'Data Master class'!$A$5:$D$12,3,FALSE)</f>
        <v>A</v>
      </c>
      <c r="EA600" s="160" t="str">
        <f t="shared" si="448"/>
        <v>BAIK</v>
      </c>
      <c r="EB600" s="156"/>
      <c r="EC600" s="153">
        <f>VLOOKUP(G600,'Data Master class'!$A$5:$D$12,2,FALSE)</f>
        <v>5</v>
      </c>
      <c r="ED600" s="153" t="str">
        <f>VLOOKUP(H600,'Data Master class'!$E$5:$G$6,3,FALSE)</f>
        <v>X</v>
      </c>
      <c r="EE600" s="153">
        <f>VLOOKUP(H600,'Data Master class'!$E$5:$G$6,2,FALSE)</f>
        <v>2</v>
      </c>
      <c r="EF600" s="153">
        <f t="shared" si="449"/>
        <v>7</v>
      </c>
      <c r="EG600" s="153" t="str">
        <f t="shared" si="450"/>
        <v>CLASS 2</v>
      </c>
      <c r="EH600" s="153">
        <f t="shared" si="451"/>
        <v>12</v>
      </c>
      <c r="EI600" s="171"/>
      <c r="EJ600" s="441">
        <f t="shared" si="426"/>
        <v>8.6956521739131043E-3</v>
      </c>
      <c r="EK600" s="441">
        <f t="shared" si="427"/>
        <v>0.4608695652173912</v>
      </c>
      <c r="EL600" s="441">
        <f t="shared" si="428"/>
        <v>0.45217391304347831</v>
      </c>
      <c r="EM600" s="442">
        <f t="shared" si="452"/>
        <v>0.30724637681159422</v>
      </c>
      <c r="EN600" s="443" t="str">
        <f t="shared" si="453"/>
        <v>BURUK</v>
      </c>
      <c r="EO600" s="195"/>
      <c r="EP600" s="196">
        <f>'2. SUHU &amp; FISIK TRAFO'!CY600</f>
        <v>0</v>
      </c>
      <c r="EQ600" s="168" t="e">
        <f t="shared" si="458"/>
        <v>#DIV/0!</v>
      </c>
      <c r="ER600" s="189" t="e">
        <f t="shared" si="454"/>
        <v>#DIV/0!</v>
      </c>
      <c r="ES600" s="195"/>
      <c r="ET600" s="447">
        <f t="shared" si="437"/>
        <v>27.812000000000001</v>
      </c>
      <c r="EU600" s="447">
        <f t="shared" si="455"/>
        <v>22.249600000000001</v>
      </c>
      <c r="EV600" s="448">
        <f t="shared" si="429"/>
        <v>55.624000000000009</v>
      </c>
      <c r="EW600" s="449" t="str">
        <f t="shared" si="456"/>
        <v>BAIK</v>
      </c>
      <c r="EX600" s="721"/>
      <c r="EY600" s="447">
        <f t="shared" si="438"/>
        <v>27.143000000000001</v>
      </c>
      <c r="EZ600" s="447">
        <f t="shared" si="430"/>
        <v>21.714400000000001</v>
      </c>
      <c r="FA600" s="448">
        <f t="shared" si="439"/>
        <v>54.286000000000001</v>
      </c>
      <c r="FB600" s="449" t="str">
        <f t="shared" si="431"/>
        <v>BAIK</v>
      </c>
      <c r="FC600" s="195"/>
      <c r="FD600" s="453">
        <f t="shared" si="432"/>
        <v>33</v>
      </c>
      <c r="FE600" s="454">
        <f t="shared" si="433"/>
        <v>72.25433526011561</v>
      </c>
      <c r="FF600" s="725">
        <f t="shared" si="434"/>
        <v>45.671999999999997</v>
      </c>
      <c r="FG600" s="202" t="str">
        <f t="shared" si="457"/>
        <v>BURUK</v>
      </c>
    </row>
    <row r="601" spans="1:163">
      <c r="A601" s="347">
        <v>589</v>
      </c>
      <c r="B601" s="764" t="s">
        <v>2232</v>
      </c>
      <c r="C601" s="331" t="s">
        <v>2819</v>
      </c>
      <c r="D601" s="259" t="s">
        <v>2820</v>
      </c>
      <c r="E601" s="319" t="s">
        <v>2821</v>
      </c>
      <c r="F601" s="319" t="s">
        <v>2822</v>
      </c>
      <c r="G601" s="208" t="s">
        <v>204</v>
      </c>
      <c r="H601" s="214" t="s">
        <v>208</v>
      </c>
      <c r="I601" s="463" t="s">
        <v>2823</v>
      </c>
      <c r="J601" s="462" t="s">
        <v>2824</v>
      </c>
      <c r="K601" s="259" t="s">
        <v>315</v>
      </c>
      <c r="L601" s="259" t="s">
        <v>1473</v>
      </c>
      <c r="M601" s="259">
        <v>100</v>
      </c>
      <c r="N601" s="259" t="s">
        <v>1402</v>
      </c>
      <c r="O601" s="259">
        <v>2011</v>
      </c>
      <c r="P601" s="259" t="s">
        <v>316</v>
      </c>
      <c r="Q601" s="461">
        <v>0.76180555555555562</v>
      </c>
      <c r="R601" s="433">
        <v>44860</v>
      </c>
      <c r="S601" s="331" t="s">
        <v>318</v>
      </c>
      <c r="T601" s="331" t="s">
        <v>343</v>
      </c>
      <c r="U601" s="259">
        <v>3</v>
      </c>
      <c r="V601" s="259">
        <v>2</v>
      </c>
      <c r="W601" s="259">
        <v>3</v>
      </c>
      <c r="X601" s="259">
        <v>20000</v>
      </c>
      <c r="Y601" s="332">
        <v>411</v>
      </c>
      <c r="Z601" s="332">
        <v>409</v>
      </c>
      <c r="AA601" s="332">
        <v>409</v>
      </c>
      <c r="AB601" s="332">
        <v>237</v>
      </c>
      <c r="AC601" s="332">
        <v>237</v>
      </c>
      <c r="AD601" s="332">
        <v>235</v>
      </c>
      <c r="AE601" s="332">
        <v>29.3</v>
      </c>
      <c r="AF601" s="332">
        <v>18.3</v>
      </c>
      <c r="AG601" s="332">
        <v>25</v>
      </c>
      <c r="AH601" s="332">
        <v>20.100000000000001</v>
      </c>
      <c r="AI601" s="332">
        <v>0</v>
      </c>
      <c r="AJ601" s="332">
        <v>0.9</v>
      </c>
      <c r="AK601" s="332">
        <v>0</v>
      </c>
      <c r="AL601" s="332">
        <v>1.1000000000000001</v>
      </c>
      <c r="AM601" s="332">
        <v>34</v>
      </c>
      <c r="AN601" s="332">
        <v>18.2</v>
      </c>
      <c r="AO601" s="332">
        <v>24.4</v>
      </c>
      <c r="AP601" s="332">
        <v>22</v>
      </c>
      <c r="AQ601" s="332"/>
      <c r="AR601" s="332"/>
      <c r="AS601" s="332"/>
      <c r="AT601" s="332"/>
      <c r="AU601" s="332"/>
      <c r="AV601" s="332"/>
      <c r="AW601" s="332"/>
      <c r="AX601" s="332"/>
      <c r="AY601" s="332">
        <v>0.87</v>
      </c>
      <c r="AZ601" s="332">
        <v>0.86</v>
      </c>
      <c r="BA601" s="332">
        <v>0.85</v>
      </c>
      <c r="BB601" s="261">
        <v>406</v>
      </c>
      <c r="BC601" s="261">
        <v>403</v>
      </c>
      <c r="BD601" s="261">
        <v>404</v>
      </c>
      <c r="BE601" s="261">
        <v>234</v>
      </c>
      <c r="BF601" s="261">
        <v>233</v>
      </c>
      <c r="BG601" s="261">
        <v>232</v>
      </c>
      <c r="BH601" s="261">
        <v>19.2</v>
      </c>
      <c r="BI601" s="261">
        <v>13.5</v>
      </c>
      <c r="BJ601" s="261">
        <v>26.9</v>
      </c>
      <c r="BK601" s="261">
        <v>15.2</v>
      </c>
      <c r="BL601" s="261">
        <v>0</v>
      </c>
      <c r="BM601" s="261">
        <v>0.5</v>
      </c>
      <c r="BN601" s="261">
        <v>0</v>
      </c>
      <c r="BO601" s="261">
        <v>0.7</v>
      </c>
      <c r="BP601" s="261">
        <v>30.4</v>
      </c>
      <c r="BQ601" s="261">
        <v>12.7</v>
      </c>
      <c r="BR601" s="261">
        <v>17.8</v>
      </c>
      <c r="BS601" s="261">
        <v>19.5</v>
      </c>
      <c r="BT601" s="261"/>
      <c r="BU601" s="261"/>
      <c r="BV601" s="261"/>
      <c r="BW601" s="261"/>
      <c r="BX601" s="261"/>
      <c r="BY601" s="261"/>
      <c r="BZ601" s="261"/>
      <c r="CA601" s="261"/>
      <c r="CB601" s="261">
        <v>0.87</v>
      </c>
      <c r="CC601" s="261">
        <v>0.85</v>
      </c>
      <c r="CD601" s="261">
        <v>0.86</v>
      </c>
      <c r="CE601" s="333"/>
      <c r="CF601" s="333"/>
      <c r="CG601" s="333"/>
      <c r="CH601" s="333"/>
      <c r="CI601" s="333"/>
      <c r="CJ601" s="333"/>
      <c r="CK601" s="333"/>
      <c r="CL601" s="333"/>
      <c r="CM601" s="333"/>
      <c r="CN601" s="333"/>
      <c r="CO601" s="333"/>
      <c r="CP601" s="333"/>
      <c r="CQ601" s="333"/>
      <c r="CR601" s="333"/>
      <c r="CS601" s="333"/>
      <c r="CT601" s="333"/>
      <c r="CU601" s="333"/>
      <c r="CV601" s="333"/>
      <c r="CW601" s="333"/>
      <c r="CX601" s="333"/>
      <c r="CY601" s="333"/>
      <c r="CZ601" s="333"/>
      <c r="DA601" s="333"/>
      <c r="DB601" s="374"/>
      <c r="DC601" s="48"/>
      <c r="DD601" s="179"/>
      <c r="DE601" s="179"/>
      <c r="DF601" s="179"/>
      <c r="DG601" s="179"/>
      <c r="DH601" s="180"/>
      <c r="DI601" s="181"/>
      <c r="DJ601" s="182">
        <f t="shared" si="435"/>
        <v>1</v>
      </c>
      <c r="DK601" s="182">
        <f t="shared" si="436"/>
        <v>0</v>
      </c>
      <c r="DL601" s="182">
        <f t="shared" si="441"/>
        <v>0</v>
      </c>
      <c r="DM601" s="182">
        <f t="shared" si="442"/>
        <v>0</v>
      </c>
      <c r="DN601" s="182">
        <f t="shared" si="443"/>
        <v>0</v>
      </c>
      <c r="DO601" s="182"/>
      <c r="DP601" s="182"/>
      <c r="DQ601" s="25"/>
      <c r="DR601" s="169"/>
      <c r="DS601" s="166"/>
      <c r="DT601" s="166"/>
      <c r="DU601" s="167">
        <f t="shared" si="446"/>
        <v>0</v>
      </c>
      <c r="DV601" s="153" t="str">
        <f>VLOOKUP(M601,'[200]Data Master kondisi'!$O$3:$P$11,2,FALSE)</f>
        <v>Z</v>
      </c>
      <c r="DW601" s="153">
        <f>LOOKUP(DV601,{"X","X","X","Y","Y","Y","Z","Z","Z"},{6,6,6,4,4,4,2,2,2})</f>
        <v>2</v>
      </c>
      <c r="DX601" s="153">
        <f t="shared" si="425"/>
        <v>1</v>
      </c>
      <c r="DY601" s="153">
        <f t="shared" si="447"/>
        <v>3</v>
      </c>
      <c r="DZ601" s="153" t="str">
        <f>VLOOKUP(G601,'[200]Data Master class'!$A$5:$D$12,3,FALSE)</f>
        <v>A</v>
      </c>
      <c r="EA601" s="160">
        <f t="shared" si="448"/>
        <v>0</v>
      </c>
      <c r="EB601" s="156"/>
      <c r="EC601" s="153">
        <f>VLOOKUP(G601,'[200]Data Master class'!$A$5:$D$12,2,FALSE)</f>
        <v>5</v>
      </c>
      <c r="ED601" s="153" t="str">
        <f>VLOOKUP(H601,'[200]Data Master class'!$E$5:$G$6,3,FALSE)</f>
        <v>X</v>
      </c>
      <c r="EE601" s="153">
        <f>VLOOKUP(H601,'[200]Data Master class'!$E$5:$G$6,2,FALSE)</f>
        <v>2</v>
      </c>
      <c r="EF601" s="153">
        <f t="shared" si="449"/>
        <v>7</v>
      </c>
      <c r="EG601" s="153" t="str">
        <f t="shared" si="450"/>
        <v>CLASS 2</v>
      </c>
      <c r="EH601" s="153">
        <f t="shared" si="451"/>
        <v>10</v>
      </c>
      <c r="EI601" s="171"/>
      <c r="EJ601" s="441">
        <f t="shared" si="426"/>
        <v>0.21074380165289264</v>
      </c>
      <c r="EK601" s="441">
        <f t="shared" si="427"/>
        <v>0.24380165289256192</v>
      </c>
      <c r="EL601" s="441">
        <f t="shared" si="428"/>
        <v>3.305785123966945E-2</v>
      </c>
      <c r="EM601" s="442">
        <f t="shared" si="452"/>
        <v>0.16253443526170799</v>
      </c>
      <c r="EN601" s="443" t="str">
        <f t="shared" si="453"/>
        <v>CUKUP</v>
      </c>
      <c r="EO601" s="195"/>
      <c r="EP601" s="196">
        <f>'[200]2. SUHU &amp; FISIK TRAFO'!CY645</f>
        <v>324</v>
      </c>
      <c r="EQ601" s="168">
        <f t="shared" si="458"/>
        <v>0</v>
      </c>
      <c r="ER601" s="189">
        <f t="shared" si="454"/>
        <v>0</v>
      </c>
      <c r="ES601" s="195"/>
      <c r="ET601" s="447">
        <f t="shared" si="437"/>
        <v>17.156200000000002</v>
      </c>
      <c r="EU601" s="447">
        <f t="shared" si="455"/>
        <v>13.724960000000003</v>
      </c>
      <c r="EV601" s="448">
        <f t="shared" si="429"/>
        <v>17.156200000000002</v>
      </c>
      <c r="EW601" s="449" t="str">
        <f t="shared" si="456"/>
        <v>BAIK</v>
      </c>
      <c r="EX601" s="721"/>
      <c r="EY601" s="447">
        <f t="shared" si="438"/>
        <v>13.879099999999999</v>
      </c>
      <c r="EZ601" s="447">
        <f t="shared" si="430"/>
        <v>11.10328</v>
      </c>
      <c r="FA601" s="448">
        <f t="shared" si="439"/>
        <v>13.879099999999999</v>
      </c>
      <c r="FB601" s="449" t="str">
        <f t="shared" si="431"/>
        <v>BAIK</v>
      </c>
      <c r="FC601" s="195"/>
      <c r="FD601" s="453">
        <f t="shared" si="432"/>
        <v>20.100000000000001</v>
      </c>
      <c r="FE601" s="454">
        <f t="shared" si="433"/>
        <v>144.50867052023122</v>
      </c>
      <c r="FF601" s="725">
        <f t="shared" si="434"/>
        <v>13.909199999999998</v>
      </c>
      <c r="FG601" s="202" t="str">
        <f t="shared" si="457"/>
        <v>CUKUP</v>
      </c>
    </row>
    <row r="602" spans="1:163">
      <c r="A602" s="347">
        <v>590</v>
      </c>
      <c r="B602" s="764" t="s">
        <v>2232</v>
      </c>
      <c r="C602" s="331" t="s">
        <v>2825</v>
      </c>
      <c r="D602" s="259" t="s">
        <v>2826</v>
      </c>
      <c r="E602" s="319" t="s">
        <v>2821</v>
      </c>
      <c r="F602" s="319" t="s">
        <v>2822</v>
      </c>
      <c r="G602" s="208" t="s">
        <v>204</v>
      </c>
      <c r="H602" s="214" t="s">
        <v>208</v>
      </c>
      <c r="I602" s="463" t="s">
        <v>2827</v>
      </c>
      <c r="J602" s="462" t="s">
        <v>2828</v>
      </c>
      <c r="K602" s="259" t="s">
        <v>341</v>
      </c>
      <c r="L602" s="259" t="s">
        <v>560</v>
      </c>
      <c r="M602" s="259">
        <v>160</v>
      </c>
      <c r="N602" s="259">
        <v>15128403</v>
      </c>
      <c r="O602" s="259">
        <v>2016</v>
      </c>
      <c r="P602" s="259" t="s">
        <v>316</v>
      </c>
      <c r="Q602" s="461">
        <v>0.77569444444444446</v>
      </c>
      <c r="R602" s="433">
        <v>44860</v>
      </c>
      <c r="S602" s="331" t="s">
        <v>318</v>
      </c>
      <c r="T602" s="331" t="s">
        <v>343</v>
      </c>
      <c r="U602" s="259">
        <v>4</v>
      </c>
      <c r="V602" s="259">
        <v>3</v>
      </c>
      <c r="W602" s="259">
        <v>3</v>
      </c>
      <c r="X602" s="259">
        <v>20000</v>
      </c>
      <c r="Y602" s="332">
        <v>407</v>
      </c>
      <c r="Z602" s="332">
        <v>404</v>
      </c>
      <c r="AA602" s="332">
        <v>405</v>
      </c>
      <c r="AB602" s="332">
        <v>234</v>
      </c>
      <c r="AC602" s="332">
        <v>234</v>
      </c>
      <c r="AD602" s="332">
        <v>233</v>
      </c>
      <c r="AE602" s="332">
        <v>157.1</v>
      </c>
      <c r="AF602" s="332">
        <v>136.5</v>
      </c>
      <c r="AG602" s="332">
        <v>133.80000000000001</v>
      </c>
      <c r="AH602" s="332">
        <v>86.3</v>
      </c>
      <c r="AI602" s="332">
        <v>108.1</v>
      </c>
      <c r="AJ602" s="332">
        <v>73.099999999999994</v>
      </c>
      <c r="AK602" s="332">
        <v>84.7</v>
      </c>
      <c r="AL602" s="332">
        <v>69</v>
      </c>
      <c r="AM602" s="332">
        <v>32</v>
      </c>
      <c r="AN602" s="332">
        <v>36.4</v>
      </c>
      <c r="AO602" s="332">
        <v>28.7</v>
      </c>
      <c r="AP602" s="332">
        <v>21.1</v>
      </c>
      <c r="AQ602" s="332"/>
      <c r="AR602" s="332"/>
      <c r="AS602" s="332"/>
      <c r="AT602" s="332"/>
      <c r="AU602" s="332">
        <v>20.100000000000001</v>
      </c>
      <c r="AV602" s="332">
        <v>23.5</v>
      </c>
      <c r="AW602" s="332">
        <v>17.5</v>
      </c>
      <c r="AX602" s="332">
        <v>18.399999999999999</v>
      </c>
      <c r="AY602" s="332">
        <v>0.86</v>
      </c>
      <c r="AZ602" s="332">
        <v>0.87</v>
      </c>
      <c r="BA602" s="332">
        <v>0.85</v>
      </c>
      <c r="BB602" s="261">
        <v>402</v>
      </c>
      <c r="BC602" s="261">
        <v>401</v>
      </c>
      <c r="BD602" s="261">
        <v>401</v>
      </c>
      <c r="BE602" s="261">
        <v>232</v>
      </c>
      <c r="BF602" s="261">
        <v>232</v>
      </c>
      <c r="BG602" s="261">
        <v>231</v>
      </c>
      <c r="BH602" s="261">
        <v>78.599999999999994</v>
      </c>
      <c r="BI602" s="261">
        <v>75.900000000000006</v>
      </c>
      <c r="BJ602" s="261">
        <v>70.7</v>
      </c>
      <c r="BK602" s="261">
        <v>26.1</v>
      </c>
      <c r="BL602" s="261">
        <v>57.9</v>
      </c>
      <c r="BM602" s="261">
        <v>40</v>
      </c>
      <c r="BN602" s="261">
        <v>46.8</v>
      </c>
      <c r="BO602" s="261">
        <v>16.899999999999999</v>
      </c>
      <c r="BP602" s="261">
        <v>19.3</v>
      </c>
      <c r="BQ602" s="261">
        <v>18.8</v>
      </c>
      <c r="BR602" s="261">
        <v>13.1</v>
      </c>
      <c r="BS602" s="261">
        <v>7.7</v>
      </c>
      <c r="BT602" s="261"/>
      <c r="BU602" s="261"/>
      <c r="BV602" s="261"/>
      <c r="BW602" s="261"/>
      <c r="BX602" s="261">
        <v>4.3</v>
      </c>
      <c r="BY602" s="261">
        <v>12.9</v>
      </c>
      <c r="BZ602" s="261">
        <v>10</v>
      </c>
      <c r="CA602" s="261">
        <v>8.6999999999999993</v>
      </c>
      <c r="CB602" s="261">
        <v>0.87</v>
      </c>
      <c r="CC602" s="261">
        <v>0.88</v>
      </c>
      <c r="CD602" s="261">
        <v>0.88</v>
      </c>
      <c r="CE602" s="333"/>
      <c r="CF602" s="333"/>
      <c r="CG602" s="333"/>
      <c r="CH602" s="333"/>
      <c r="CI602" s="333"/>
      <c r="CJ602" s="333"/>
      <c r="CK602" s="333"/>
      <c r="CL602" s="333"/>
      <c r="CM602" s="333"/>
      <c r="CN602" s="333"/>
      <c r="CO602" s="333"/>
      <c r="CP602" s="333"/>
      <c r="CQ602" s="333"/>
      <c r="CR602" s="333"/>
      <c r="CS602" s="333"/>
      <c r="CT602" s="333"/>
      <c r="CU602" s="333"/>
      <c r="CV602" s="333"/>
      <c r="CW602" s="333"/>
      <c r="CX602" s="333"/>
      <c r="CY602" s="333"/>
      <c r="CZ602" s="333"/>
      <c r="DA602" s="333"/>
      <c r="DB602" s="374"/>
      <c r="DC602" s="154"/>
      <c r="DD602" s="179"/>
      <c r="DE602" s="179"/>
      <c r="DF602" s="179"/>
      <c r="DG602" s="179"/>
      <c r="DH602" s="180"/>
      <c r="DI602" s="181"/>
      <c r="DJ602" s="182">
        <f t="shared" si="435"/>
        <v>0</v>
      </c>
      <c r="DK602" s="182">
        <f t="shared" si="436"/>
        <v>0</v>
      </c>
      <c r="DL602" s="182">
        <f t="shared" si="441"/>
        <v>1</v>
      </c>
      <c r="DM602" s="182">
        <f t="shared" si="442"/>
        <v>0</v>
      </c>
      <c r="DN602" s="182">
        <f t="shared" si="443"/>
        <v>0</v>
      </c>
      <c r="DO602" s="182"/>
      <c r="DP602" s="182"/>
      <c r="DQ602" s="25"/>
      <c r="DR602" s="169"/>
      <c r="DS602" s="166"/>
      <c r="DT602" s="166"/>
      <c r="DU602" s="167">
        <f t="shared" si="446"/>
        <v>0</v>
      </c>
      <c r="DV602" s="153" t="str">
        <f>VLOOKUP(M602,'[200]Data Master kondisi'!$O$3:$P$11,2,FALSE)</f>
        <v>Y</v>
      </c>
      <c r="DW602" s="153">
        <f>LOOKUP(DV602,{"X","X","X","Y","Y","Y","Z","Z","Z"},{6,6,6,4,4,4,2,2,2})</f>
        <v>4</v>
      </c>
      <c r="DX602" s="153">
        <f t="shared" si="425"/>
        <v>1</v>
      </c>
      <c r="DY602" s="153">
        <f t="shared" si="447"/>
        <v>5</v>
      </c>
      <c r="DZ602" s="153" t="str">
        <f>VLOOKUP(G602,'[200]Data Master class'!$A$5:$D$12,3,FALSE)</f>
        <v>A</v>
      </c>
      <c r="EA602" s="160" t="str">
        <f t="shared" si="448"/>
        <v>BAIK</v>
      </c>
      <c r="EB602" s="156"/>
      <c r="EC602" s="153">
        <f>VLOOKUP(G602,'[200]Data Master class'!$A$5:$D$12,2,FALSE)</f>
        <v>5</v>
      </c>
      <c r="ED602" s="153" t="str">
        <f>VLOOKUP(H602,'[200]Data Master class'!$E$5:$G$6,3,FALSE)</f>
        <v>X</v>
      </c>
      <c r="EE602" s="153">
        <f>VLOOKUP(H602,'[200]Data Master class'!$E$5:$G$6,2,FALSE)</f>
        <v>2</v>
      </c>
      <c r="EF602" s="153">
        <f t="shared" si="449"/>
        <v>7</v>
      </c>
      <c r="EG602" s="153" t="str">
        <f t="shared" si="450"/>
        <v>CLASS 2</v>
      </c>
      <c r="EH602" s="153">
        <f t="shared" si="451"/>
        <v>12</v>
      </c>
      <c r="EI602" s="171"/>
      <c r="EJ602" s="441">
        <f t="shared" si="426"/>
        <v>0.10271408516612067</v>
      </c>
      <c r="EK602" s="441">
        <f t="shared" si="427"/>
        <v>4.1881141787552659E-2</v>
      </c>
      <c r="EL602" s="441">
        <f t="shared" si="428"/>
        <v>6.0832943378568018E-2</v>
      </c>
      <c r="EM602" s="442">
        <f t="shared" si="452"/>
        <v>6.847605677741378E-2</v>
      </c>
      <c r="EN602" s="443" t="str">
        <f t="shared" si="453"/>
        <v>BAIK</v>
      </c>
      <c r="EO602" s="195"/>
      <c r="EP602" s="196">
        <f>'[200]2. SUHU &amp; FISIK TRAFO'!CY646</f>
        <v>324</v>
      </c>
      <c r="EQ602" s="168">
        <f t="shared" si="458"/>
        <v>0</v>
      </c>
      <c r="ER602" s="189">
        <f t="shared" si="454"/>
        <v>0</v>
      </c>
      <c r="ES602" s="195"/>
      <c r="ET602" s="447">
        <f t="shared" si="437"/>
        <v>99.877799999999993</v>
      </c>
      <c r="EU602" s="447">
        <f t="shared" si="455"/>
        <v>79.902240000000006</v>
      </c>
      <c r="EV602" s="448">
        <f t="shared" si="429"/>
        <v>62.423624999999994</v>
      </c>
      <c r="EW602" s="449" t="str">
        <f t="shared" si="456"/>
        <v>CUKUP</v>
      </c>
      <c r="EX602" s="721"/>
      <c r="EY602" s="447">
        <f t="shared" si="438"/>
        <v>52.175699999999999</v>
      </c>
      <c r="EZ602" s="447">
        <f t="shared" si="430"/>
        <v>41.740560000000002</v>
      </c>
      <c r="FA602" s="448">
        <f t="shared" si="439"/>
        <v>32.609812500000004</v>
      </c>
      <c r="FB602" s="449" t="str">
        <f t="shared" si="431"/>
        <v>BAIK</v>
      </c>
      <c r="FC602" s="195"/>
      <c r="FD602" s="453">
        <f t="shared" si="432"/>
        <v>86.3</v>
      </c>
      <c r="FE602" s="454">
        <f t="shared" si="433"/>
        <v>231.21387283236993</v>
      </c>
      <c r="FF602" s="725">
        <f t="shared" si="434"/>
        <v>37.324750000000002</v>
      </c>
      <c r="FG602" s="202" t="str">
        <f t="shared" si="457"/>
        <v>BURUK</v>
      </c>
    </row>
    <row r="603" spans="1:163">
      <c r="A603" s="347">
        <v>591</v>
      </c>
      <c r="B603" s="764" t="s">
        <v>2232</v>
      </c>
      <c r="C603" s="331" t="s">
        <v>2829</v>
      </c>
      <c r="D603" s="259" t="s">
        <v>2820</v>
      </c>
      <c r="E603" s="319" t="s">
        <v>2821</v>
      </c>
      <c r="F603" s="319" t="s">
        <v>2822</v>
      </c>
      <c r="G603" s="208" t="s">
        <v>204</v>
      </c>
      <c r="H603" s="214" t="s">
        <v>208</v>
      </c>
      <c r="I603" s="463" t="s">
        <v>2830</v>
      </c>
      <c r="J603" s="462" t="s">
        <v>2831</v>
      </c>
      <c r="K603" s="259" t="s">
        <v>315</v>
      </c>
      <c r="L603" s="259" t="s">
        <v>560</v>
      </c>
      <c r="M603" s="259">
        <v>100</v>
      </c>
      <c r="N603" s="259" t="s">
        <v>2832</v>
      </c>
      <c r="O603" s="259">
        <v>2010</v>
      </c>
      <c r="P603" s="259" t="s">
        <v>316</v>
      </c>
      <c r="Q603" s="461">
        <v>0.79027777777777775</v>
      </c>
      <c r="R603" s="433">
        <v>44860</v>
      </c>
      <c r="S603" s="331" t="s">
        <v>318</v>
      </c>
      <c r="T603" s="331" t="s">
        <v>343</v>
      </c>
      <c r="U603" s="259">
        <v>3</v>
      </c>
      <c r="V603" s="259">
        <v>2</v>
      </c>
      <c r="W603" s="259">
        <v>3</v>
      </c>
      <c r="X603" s="259">
        <v>20000</v>
      </c>
      <c r="Y603" s="332">
        <v>407</v>
      </c>
      <c r="Z603" s="332">
        <v>406</v>
      </c>
      <c r="AA603" s="332">
        <v>406</v>
      </c>
      <c r="AB603" s="332">
        <v>234</v>
      </c>
      <c r="AC603" s="332">
        <v>234</v>
      </c>
      <c r="AD603" s="332">
        <v>234</v>
      </c>
      <c r="AE603" s="332">
        <v>74</v>
      </c>
      <c r="AF603" s="332">
        <v>74</v>
      </c>
      <c r="AG603" s="332">
        <v>57.6</v>
      </c>
      <c r="AH603" s="332">
        <v>39.6</v>
      </c>
      <c r="AI603" s="332">
        <v>24.1</v>
      </c>
      <c r="AJ603" s="332">
        <v>52.9</v>
      </c>
      <c r="AK603" s="332">
        <v>19.399999999999999</v>
      </c>
      <c r="AL603" s="332">
        <v>34.1</v>
      </c>
      <c r="AM603" s="332">
        <v>28.5</v>
      </c>
      <c r="AN603" s="332">
        <v>19.2</v>
      </c>
      <c r="AO603" s="332">
        <v>40.799999999999997</v>
      </c>
      <c r="AP603" s="332">
        <v>30.9</v>
      </c>
      <c r="AQ603" s="332"/>
      <c r="AR603" s="332"/>
      <c r="AS603" s="332"/>
      <c r="AT603" s="332"/>
      <c r="AU603" s="332"/>
      <c r="AV603" s="332"/>
      <c r="AW603" s="332"/>
      <c r="AX603" s="332"/>
      <c r="AY603" s="332">
        <v>0.85</v>
      </c>
      <c r="AZ603" s="332">
        <v>0.86</v>
      </c>
      <c r="BA603" s="332">
        <v>0.87</v>
      </c>
      <c r="BB603" s="261">
        <v>402</v>
      </c>
      <c r="BC603" s="261">
        <v>401</v>
      </c>
      <c r="BD603" s="261">
        <v>401</v>
      </c>
      <c r="BE603" s="261">
        <v>231</v>
      </c>
      <c r="BF603" s="261">
        <v>229</v>
      </c>
      <c r="BG603" s="261">
        <v>231</v>
      </c>
      <c r="BH603" s="261">
        <v>49.6</v>
      </c>
      <c r="BI603" s="261">
        <v>46.6</v>
      </c>
      <c r="BJ603" s="261">
        <v>41.8</v>
      </c>
      <c r="BK603" s="261">
        <v>16.100000000000001</v>
      </c>
      <c r="BL603" s="261">
        <v>16.399999999999999</v>
      </c>
      <c r="BM603" s="261">
        <v>30.5</v>
      </c>
      <c r="BN603" s="261">
        <v>17.2</v>
      </c>
      <c r="BO603" s="261">
        <v>12.6</v>
      </c>
      <c r="BP603" s="261">
        <v>33.9</v>
      </c>
      <c r="BQ603" s="261">
        <v>16.899999999999999</v>
      </c>
      <c r="BR603" s="261">
        <v>20.2</v>
      </c>
      <c r="BS603" s="261">
        <v>15.9</v>
      </c>
      <c r="BT603" s="261"/>
      <c r="BU603" s="261"/>
      <c r="BV603" s="261"/>
      <c r="BW603" s="261"/>
      <c r="BX603" s="261"/>
      <c r="BY603" s="261"/>
      <c r="BZ603" s="261"/>
      <c r="CA603" s="261"/>
      <c r="CB603" s="261">
        <v>0.87</v>
      </c>
      <c r="CC603" s="261">
        <v>0.87</v>
      </c>
      <c r="CD603" s="261">
        <v>0.86</v>
      </c>
      <c r="CE603" s="333"/>
      <c r="CF603" s="333"/>
      <c r="CG603" s="333"/>
      <c r="CH603" s="333"/>
      <c r="CI603" s="333"/>
      <c r="CJ603" s="333"/>
      <c r="CK603" s="333"/>
      <c r="CL603" s="333"/>
      <c r="CM603" s="333"/>
      <c r="CN603" s="333"/>
      <c r="CO603" s="333"/>
      <c r="CP603" s="333"/>
      <c r="CQ603" s="333"/>
      <c r="CR603" s="333"/>
      <c r="CS603" s="333"/>
      <c r="CT603" s="333"/>
      <c r="CU603" s="333"/>
      <c r="CV603" s="333"/>
      <c r="CW603" s="333"/>
      <c r="CX603" s="333"/>
      <c r="CY603" s="333"/>
      <c r="CZ603" s="333"/>
      <c r="DA603" s="333"/>
      <c r="DB603" s="374"/>
      <c r="DC603" s="154"/>
      <c r="DD603" s="179"/>
      <c r="DE603" s="179"/>
      <c r="DF603" s="179"/>
      <c r="DG603" s="179"/>
      <c r="DH603" s="180"/>
      <c r="DI603" s="181"/>
      <c r="DJ603" s="182">
        <f t="shared" si="435"/>
        <v>0</v>
      </c>
      <c r="DK603" s="182">
        <f t="shared" si="436"/>
        <v>1</v>
      </c>
      <c r="DL603" s="182">
        <f t="shared" si="441"/>
        <v>0</v>
      </c>
      <c r="DM603" s="182">
        <f t="shared" si="442"/>
        <v>0</v>
      </c>
      <c r="DN603" s="182">
        <f t="shared" si="443"/>
        <v>0</v>
      </c>
      <c r="DO603" s="182"/>
      <c r="DP603" s="182"/>
      <c r="DQ603" s="25"/>
      <c r="DR603" s="169"/>
      <c r="DS603" s="166"/>
      <c r="DT603" s="166"/>
      <c r="DU603" s="167">
        <f t="shared" si="446"/>
        <v>0</v>
      </c>
      <c r="DV603" s="153" t="str">
        <f>VLOOKUP(M603,'[200]Data Master kondisi'!$O$3:$P$11,2,FALSE)</f>
        <v>Z</v>
      </c>
      <c r="DW603" s="153">
        <f>LOOKUP(DV603,{"X","X","X","Y","Y","Y","Z","Z","Z"},{6,6,6,4,4,4,2,2,2})</f>
        <v>2</v>
      </c>
      <c r="DX603" s="153">
        <f t="shared" si="425"/>
        <v>1</v>
      </c>
      <c r="DY603" s="153">
        <f t="shared" si="447"/>
        <v>3</v>
      </c>
      <c r="DZ603" s="153" t="str">
        <f>VLOOKUP(G603,'[200]Data Master class'!$A$5:$D$12,3,FALSE)</f>
        <v>A</v>
      </c>
      <c r="EA603" s="160">
        <f t="shared" si="448"/>
        <v>0</v>
      </c>
      <c r="EB603" s="156"/>
      <c r="EC603" s="153">
        <f>VLOOKUP(G603,'[200]Data Master class'!$A$5:$D$12,2,FALSE)</f>
        <v>5</v>
      </c>
      <c r="ED603" s="153" t="str">
        <f>VLOOKUP(H603,'[200]Data Master class'!$E$5:$G$6,3,FALSE)</f>
        <v>X</v>
      </c>
      <c r="EE603" s="153">
        <f>VLOOKUP(H603,'[200]Data Master class'!$E$5:$G$6,2,FALSE)</f>
        <v>2</v>
      </c>
      <c r="EF603" s="153">
        <f t="shared" si="449"/>
        <v>7</v>
      </c>
      <c r="EG603" s="153" t="str">
        <f t="shared" si="450"/>
        <v>CLASS 2</v>
      </c>
      <c r="EH603" s="153">
        <f t="shared" si="451"/>
        <v>10</v>
      </c>
      <c r="EI603" s="171"/>
      <c r="EJ603" s="441">
        <f t="shared" si="426"/>
        <v>7.9766536964980581E-2</v>
      </c>
      <c r="EK603" s="441">
        <f t="shared" si="427"/>
        <v>7.9766536964980581E-2</v>
      </c>
      <c r="EL603" s="441">
        <f t="shared" si="428"/>
        <v>0.15953307392996105</v>
      </c>
      <c r="EM603" s="442">
        <f t="shared" si="452"/>
        <v>0.10635538261997407</v>
      </c>
      <c r="EN603" s="443" t="str">
        <f t="shared" si="453"/>
        <v>CUKUP</v>
      </c>
      <c r="EO603" s="195"/>
      <c r="EP603" s="196">
        <f>'[200]2. SUHU &amp; FISIK TRAFO'!CY647</f>
        <v>202</v>
      </c>
      <c r="EQ603" s="168">
        <f t="shared" si="458"/>
        <v>0</v>
      </c>
      <c r="ER603" s="189">
        <f t="shared" si="454"/>
        <v>0</v>
      </c>
      <c r="ES603" s="195"/>
      <c r="ET603" s="447">
        <f t="shared" si="437"/>
        <v>48.110400000000006</v>
      </c>
      <c r="EU603" s="447">
        <f t="shared" si="455"/>
        <v>38.488320000000009</v>
      </c>
      <c r="EV603" s="448">
        <f t="shared" si="429"/>
        <v>48.110400000000006</v>
      </c>
      <c r="EW603" s="449" t="str">
        <f t="shared" si="456"/>
        <v>BAIK</v>
      </c>
      <c r="EX603" s="721"/>
      <c r="EY603" s="447">
        <f t="shared" si="438"/>
        <v>31.784800000000001</v>
      </c>
      <c r="EZ603" s="447">
        <f t="shared" si="430"/>
        <v>25.427840000000003</v>
      </c>
      <c r="FA603" s="448">
        <f t="shared" si="439"/>
        <v>31.784800000000001</v>
      </c>
      <c r="FB603" s="449" t="str">
        <f t="shared" si="431"/>
        <v>BAIK</v>
      </c>
      <c r="FC603" s="195"/>
      <c r="FD603" s="453">
        <f t="shared" si="432"/>
        <v>39.6</v>
      </c>
      <c r="FE603" s="454">
        <f t="shared" si="433"/>
        <v>144.50867052023122</v>
      </c>
      <c r="FF603" s="725">
        <f t="shared" si="434"/>
        <v>27.403199999999998</v>
      </c>
      <c r="FG603" s="202" t="str">
        <f t="shared" si="457"/>
        <v>BURUK</v>
      </c>
    </row>
    <row r="604" spans="1:163">
      <c r="A604" s="347">
        <v>592</v>
      </c>
      <c r="B604" s="764" t="s">
        <v>2232</v>
      </c>
      <c r="C604" s="331" t="s">
        <v>2833</v>
      </c>
      <c r="D604" s="259" t="s">
        <v>558</v>
      </c>
      <c r="E604" s="319" t="s">
        <v>2821</v>
      </c>
      <c r="F604" s="319" t="s">
        <v>2834</v>
      </c>
      <c r="G604" s="208" t="s">
        <v>204</v>
      </c>
      <c r="H604" s="214" t="s">
        <v>208</v>
      </c>
      <c r="I604" s="463" t="s">
        <v>2835</v>
      </c>
      <c r="J604" s="462" t="s">
        <v>2836</v>
      </c>
      <c r="K604" s="259" t="s">
        <v>341</v>
      </c>
      <c r="L604" s="259" t="s">
        <v>1085</v>
      </c>
      <c r="M604" s="259">
        <v>100</v>
      </c>
      <c r="N604" s="259">
        <v>1400031007291</v>
      </c>
      <c r="O604" s="259">
        <v>2014</v>
      </c>
      <c r="P604" s="259" t="s">
        <v>316</v>
      </c>
      <c r="Q604" s="461">
        <v>0.80555555555555547</v>
      </c>
      <c r="R604" s="433">
        <v>44860</v>
      </c>
      <c r="S604" s="331" t="s">
        <v>318</v>
      </c>
      <c r="T604" s="331" t="s">
        <v>343</v>
      </c>
      <c r="U604" s="259">
        <v>4</v>
      </c>
      <c r="V604" s="259">
        <v>2</v>
      </c>
      <c r="W604" s="259">
        <v>3</v>
      </c>
      <c r="X604" s="259">
        <v>20000</v>
      </c>
      <c r="Y604" s="332">
        <v>408</v>
      </c>
      <c r="Z604" s="332">
        <v>407</v>
      </c>
      <c r="AA604" s="332">
        <v>408</v>
      </c>
      <c r="AB604" s="332">
        <v>235</v>
      </c>
      <c r="AC604" s="332">
        <v>235</v>
      </c>
      <c r="AD604" s="332">
        <v>231</v>
      </c>
      <c r="AE604" s="332">
        <v>45.3</v>
      </c>
      <c r="AF604" s="332">
        <v>59.4</v>
      </c>
      <c r="AG604" s="332">
        <v>29.1</v>
      </c>
      <c r="AH604" s="332">
        <v>37.799999999999997</v>
      </c>
      <c r="AI604" s="332">
        <v>1.3</v>
      </c>
      <c r="AJ604" s="332">
        <v>38.6</v>
      </c>
      <c r="AK604" s="332">
        <v>8</v>
      </c>
      <c r="AL604" s="332">
        <v>30.5</v>
      </c>
      <c r="AM604" s="332">
        <v>42.1</v>
      </c>
      <c r="AN604" s="332">
        <v>19.899999999999999</v>
      </c>
      <c r="AO604" s="332">
        <v>19</v>
      </c>
      <c r="AP604" s="332">
        <v>30.1</v>
      </c>
      <c r="AQ604" s="332"/>
      <c r="AR604" s="332"/>
      <c r="AS604" s="332"/>
      <c r="AT604" s="332"/>
      <c r="AU604" s="332"/>
      <c r="AV604" s="332"/>
      <c r="AW604" s="332"/>
      <c r="AX604" s="332"/>
      <c r="AY604" s="332">
        <v>0.85</v>
      </c>
      <c r="AZ604" s="332">
        <v>0.86</v>
      </c>
      <c r="BA604" s="332">
        <v>0.87</v>
      </c>
      <c r="BB604" s="261">
        <v>403</v>
      </c>
      <c r="BC604" s="261">
        <v>403</v>
      </c>
      <c r="BD604" s="261">
        <v>403</v>
      </c>
      <c r="BE604" s="261">
        <v>232</v>
      </c>
      <c r="BF604" s="261">
        <v>232</v>
      </c>
      <c r="BG604" s="261">
        <v>233</v>
      </c>
      <c r="BH604" s="261">
        <v>28.7</v>
      </c>
      <c r="BI604" s="261">
        <v>38.5</v>
      </c>
      <c r="BJ604" s="261">
        <v>20.399999999999999</v>
      </c>
      <c r="BK604" s="261">
        <v>20.3</v>
      </c>
      <c r="BL604" s="261">
        <v>0.9</v>
      </c>
      <c r="BM604" s="261">
        <v>20.8</v>
      </c>
      <c r="BN604" s="261">
        <v>8.1999999999999993</v>
      </c>
      <c r="BO604" s="261">
        <v>20.7</v>
      </c>
      <c r="BP604" s="261">
        <v>27</v>
      </c>
      <c r="BQ604" s="261">
        <v>17.2</v>
      </c>
      <c r="BR604" s="261">
        <v>11.6</v>
      </c>
      <c r="BS604" s="261">
        <v>14.6</v>
      </c>
      <c r="BT604" s="261"/>
      <c r="BU604" s="261"/>
      <c r="BV604" s="261"/>
      <c r="BW604" s="261"/>
      <c r="BX604" s="261"/>
      <c r="BY604" s="261"/>
      <c r="BZ604" s="261"/>
      <c r="CA604" s="261"/>
      <c r="CB604" s="261">
        <v>0.85</v>
      </c>
      <c r="CC604" s="261">
        <v>0.86</v>
      </c>
      <c r="CD604" s="261">
        <v>0.86</v>
      </c>
      <c r="CE604" s="333"/>
      <c r="CF604" s="333"/>
      <c r="CG604" s="333"/>
      <c r="CH604" s="333"/>
      <c r="CI604" s="333"/>
      <c r="CJ604" s="333"/>
      <c r="CK604" s="333"/>
      <c r="CL604" s="333"/>
      <c r="CM604" s="333"/>
      <c r="CN604" s="333"/>
      <c r="CO604" s="333"/>
      <c r="CP604" s="333"/>
      <c r="CQ604" s="333"/>
      <c r="CR604" s="333"/>
      <c r="CS604" s="333"/>
      <c r="CT604" s="333"/>
      <c r="CU604" s="333"/>
      <c r="CV604" s="333"/>
      <c r="CW604" s="333"/>
      <c r="CX604" s="333"/>
      <c r="CY604" s="333"/>
      <c r="CZ604" s="333"/>
      <c r="DA604" s="333"/>
      <c r="DB604" s="374"/>
      <c r="DC604" s="154"/>
      <c r="DD604" s="179"/>
      <c r="DE604" s="179"/>
      <c r="DF604" s="179"/>
      <c r="DG604" s="179"/>
      <c r="DH604" s="180"/>
      <c r="DI604" s="181"/>
      <c r="DJ604" s="182">
        <f t="shared" si="435"/>
        <v>0</v>
      </c>
      <c r="DK604" s="182">
        <f t="shared" si="436"/>
        <v>1</v>
      </c>
      <c r="DL604" s="182">
        <f t="shared" si="441"/>
        <v>0</v>
      </c>
      <c r="DM604" s="182">
        <f t="shared" si="442"/>
        <v>0</v>
      </c>
      <c r="DN604" s="182">
        <f t="shared" si="443"/>
        <v>0</v>
      </c>
      <c r="DO604" s="182"/>
      <c r="DP604" s="182"/>
      <c r="DQ604" s="25"/>
      <c r="DR604" s="169"/>
      <c r="DS604" s="166"/>
      <c r="DT604" s="166"/>
      <c r="DU604" s="167">
        <f t="shared" si="446"/>
        <v>0</v>
      </c>
      <c r="DV604" s="153" t="str">
        <f>VLOOKUP(M604,'[200]Data Master kondisi'!$O$3:$P$11,2,FALSE)</f>
        <v>Z</v>
      </c>
      <c r="DW604" s="153">
        <f>LOOKUP(DV604,{"X","X","X","Y","Y","Y","Z","Z","Z"},{6,6,6,4,4,4,2,2,2})</f>
        <v>2</v>
      </c>
      <c r="DX604" s="153">
        <f t="shared" si="425"/>
        <v>1</v>
      </c>
      <c r="DY604" s="153">
        <f t="shared" si="447"/>
        <v>3</v>
      </c>
      <c r="DZ604" s="153" t="str">
        <f>VLOOKUP(G604,'[200]Data Master class'!$A$5:$D$12,3,FALSE)</f>
        <v>A</v>
      </c>
      <c r="EA604" s="160">
        <f t="shared" si="448"/>
        <v>0</v>
      </c>
      <c r="EB604" s="156"/>
      <c r="EC604" s="153">
        <f>VLOOKUP(G604,'[200]Data Master class'!$A$5:$D$12,2,FALSE)</f>
        <v>5</v>
      </c>
      <c r="ED604" s="153" t="str">
        <f>VLOOKUP(H604,'[200]Data Master class'!$E$5:$G$6,3,FALSE)</f>
        <v>X</v>
      </c>
      <c r="EE604" s="153">
        <f>VLOOKUP(H604,'[200]Data Master class'!$E$5:$G$6,2,FALSE)</f>
        <v>2</v>
      </c>
      <c r="EF604" s="153">
        <f t="shared" si="449"/>
        <v>7</v>
      </c>
      <c r="EG604" s="153" t="str">
        <f t="shared" si="450"/>
        <v>CLASS 2</v>
      </c>
      <c r="EH604" s="153">
        <f t="shared" si="451"/>
        <v>10</v>
      </c>
      <c r="EI604" s="171"/>
      <c r="EJ604" s="441">
        <f t="shared" si="426"/>
        <v>1.5695067264574057E-2</v>
      </c>
      <c r="EK604" s="441">
        <f t="shared" si="427"/>
        <v>0.33183856502242165</v>
      </c>
      <c r="EL604" s="441">
        <f t="shared" si="428"/>
        <v>0.34753363228699541</v>
      </c>
      <c r="EM604" s="442">
        <f t="shared" si="452"/>
        <v>0.23168908819133036</v>
      </c>
      <c r="EN604" s="443" t="str">
        <f t="shared" si="453"/>
        <v>KURANG</v>
      </c>
      <c r="EO604" s="195"/>
      <c r="EP604" s="196">
        <f>'[200]2. SUHU &amp; FISIK TRAFO'!CY648</f>
        <v>324</v>
      </c>
      <c r="EQ604" s="168">
        <f t="shared" si="458"/>
        <v>0</v>
      </c>
      <c r="ER604" s="189">
        <f t="shared" si="454"/>
        <v>0</v>
      </c>
      <c r="ES604" s="195"/>
      <c r="ET604" s="447">
        <f t="shared" si="437"/>
        <v>31.326599999999999</v>
      </c>
      <c r="EU604" s="447">
        <f t="shared" si="455"/>
        <v>25.06128</v>
      </c>
      <c r="EV604" s="448">
        <f t="shared" si="429"/>
        <v>31.326599999999999</v>
      </c>
      <c r="EW604" s="449" t="str">
        <f t="shared" si="456"/>
        <v>BAIK</v>
      </c>
      <c r="EX604" s="721"/>
      <c r="EY604" s="447">
        <f t="shared" si="438"/>
        <v>20.343599999999999</v>
      </c>
      <c r="EZ604" s="447">
        <f t="shared" si="430"/>
        <v>16.27488</v>
      </c>
      <c r="FA604" s="448">
        <f t="shared" si="439"/>
        <v>20.343599999999999</v>
      </c>
      <c r="FB604" s="449" t="str">
        <f t="shared" si="431"/>
        <v>BAIK</v>
      </c>
      <c r="FC604" s="195"/>
      <c r="FD604" s="453">
        <f t="shared" si="432"/>
        <v>37.799999999999997</v>
      </c>
      <c r="FE604" s="454">
        <f t="shared" si="433"/>
        <v>144.50867052023122</v>
      </c>
      <c r="FF604" s="725">
        <f t="shared" si="434"/>
        <v>26.157599999999999</v>
      </c>
      <c r="FG604" s="202" t="str">
        <f t="shared" si="457"/>
        <v>BURUK</v>
      </c>
    </row>
    <row r="605" spans="1:163">
      <c r="A605" s="347">
        <v>593</v>
      </c>
      <c r="B605" s="764" t="s">
        <v>2232</v>
      </c>
      <c r="C605" s="331" t="s">
        <v>2837</v>
      </c>
      <c r="D605" s="259" t="s">
        <v>2838</v>
      </c>
      <c r="E605" s="319" t="s">
        <v>2821</v>
      </c>
      <c r="F605" s="319" t="s">
        <v>2822</v>
      </c>
      <c r="G605" s="208" t="s">
        <v>204</v>
      </c>
      <c r="H605" s="214" t="s">
        <v>208</v>
      </c>
      <c r="I605" s="463" t="s">
        <v>2839</v>
      </c>
      <c r="J605" s="462" t="s">
        <v>2840</v>
      </c>
      <c r="K605" s="259" t="s">
        <v>341</v>
      </c>
      <c r="L605" s="259" t="s">
        <v>560</v>
      </c>
      <c r="M605" s="259">
        <v>160</v>
      </c>
      <c r="N605" s="259">
        <v>11060302</v>
      </c>
      <c r="O605" s="259">
        <v>2011</v>
      </c>
      <c r="P605" s="259" t="s">
        <v>316</v>
      </c>
      <c r="Q605" s="461">
        <v>0.82152777777777775</v>
      </c>
      <c r="R605" s="433">
        <v>44860</v>
      </c>
      <c r="S605" s="331" t="s">
        <v>318</v>
      </c>
      <c r="T605" s="331" t="s">
        <v>343</v>
      </c>
      <c r="U605" s="259">
        <v>4</v>
      </c>
      <c r="V605" s="259">
        <v>2</v>
      </c>
      <c r="W605" s="259">
        <v>3</v>
      </c>
      <c r="X605" s="259">
        <v>20000</v>
      </c>
      <c r="Y605" s="332">
        <v>407</v>
      </c>
      <c r="Z605" s="332">
        <v>406</v>
      </c>
      <c r="AA605" s="332">
        <v>404</v>
      </c>
      <c r="AB605" s="332">
        <v>235</v>
      </c>
      <c r="AC605" s="332">
        <v>234</v>
      </c>
      <c r="AD605" s="332">
        <v>233</v>
      </c>
      <c r="AE605" s="332">
        <v>110.6</v>
      </c>
      <c r="AF605" s="332">
        <v>113.3</v>
      </c>
      <c r="AG605" s="332">
        <v>117.7</v>
      </c>
      <c r="AH605" s="332">
        <v>60.6</v>
      </c>
      <c r="AI605" s="332"/>
      <c r="AJ605" s="332"/>
      <c r="AK605" s="332"/>
      <c r="AL605" s="332"/>
      <c r="AM605" s="332"/>
      <c r="AN605" s="332"/>
      <c r="AO605" s="332"/>
      <c r="AP605" s="332"/>
      <c r="AQ605" s="332">
        <v>57.4</v>
      </c>
      <c r="AR605" s="332">
        <v>77.099999999999994</v>
      </c>
      <c r="AS605" s="332">
        <v>81.8</v>
      </c>
      <c r="AT605" s="332">
        <v>40.5</v>
      </c>
      <c r="AU605" s="332">
        <v>56</v>
      </c>
      <c r="AV605" s="332">
        <v>39.5</v>
      </c>
      <c r="AW605" s="332">
        <v>35</v>
      </c>
      <c r="AX605" s="332">
        <v>31</v>
      </c>
      <c r="AY605" s="332">
        <v>0.87</v>
      </c>
      <c r="AZ605" s="332">
        <v>0.86</v>
      </c>
      <c r="BA605" s="332">
        <v>0.86</v>
      </c>
      <c r="BB605" s="261">
        <v>401</v>
      </c>
      <c r="BC605" s="261">
        <v>399</v>
      </c>
      <c r="BD605" s="261">
        <v>400</v>
      </c>
      <c r="BE605" s="261">
        <v>231</v>
      </c>
      <c r="BF605" s="261">
        <v>230</v>
      </c>
      <c r="BG605" s="261">
        <v>230</v>
      </c>
      <c r="BH605" s="261">
        <v>93.9</v>
      </c>
      <c r="BI605" s="261">
        <v>94.8</v>
      </c>
      <c r="BJ605" s="261">
        <v>95.3</v>
      </c>
      <c r="BK605" s="261">
        <v>26.2</v>
      </c>
      <c r="BL605" s="261"/>
      <c r="BM605" s="261"/>
      <c r="BN605" s="261"/>
      <c r="BO605" s="261"/>
      <c r="BP605" s="261"/>
      <c r="BQ605" s="261"/>
      <c r="BR605" s="261"/>
      <c r="BS605" s="261"/>
      <c r="BT605" s="261">
        <v>51.4</v>
      </c>
      <c r="BU605" s="261">
        <v>67.099999999999994</v>
      </c>
      <c r="BV605" s="261">
        <v>65.2</v>
      </c>
      <c r="BW605" s="261">
        <v>21.2</v>
      </c>
      <c r="BX605" s="261">
        <v>43.1</v>
      </c>
      <c r="BY605" s="261">
        <v>32.6</v>
      </c>
      <c r="BZ605" s="261">
        <v>30.6</v>
      </c>
      <c r="CA605" s="261">
        <v>17.2</v>
      </c>
      <c r="CB605" s="261">
        <v>0.85</v>
      </c>
      <c r="CC605" s="261">
        <v>0.85</v>
      </c>
      <c r="CD605" s="261">
        <v>0.87</v>
      </c>
      <c r="CE605" s="333"/>
      <c r="CF605" s="333"/>
      <c r="CG605" s="333"/>
      <c r="CH605" s="333"/>
      <c r="CI605" s="333"/>
      <c r="CJ605" s="333"/>
      <c r="CK605" s="333"/>
      <c r="CL605" s="333"/>
      <c r="CM605" s="333"/>
      <c r="CN605" s="333"/>
      <c r="CO605" s="333"/>
      <c r="CP605" s="333"/>
      <c r="CQ605" s="333"/>
      <c r="CR605" s="333"/>
      <c r="CS605" s="333"/>
      <c r="CT605" s="333"/>
      <c r="CU605" s="333"/>
      <c r="CV605" s="333"/>
      <c r="CW605" s="333"/>
      <c r="CX605" s="333"/>
      <c r="CY605" s="333"/>
      <c r="CZ605" s="333"/>
      <c r="DA605" s="333"/>
      <c r="DB605" s="374"/>
      <c r="DC605" s="154"/>
      <c r="DD605" s="179"/>
      <c r="DE605" s="179"/>
      <c r="DF605" s="179"/>
      <c r="DG605" s="179"/>
      <c r="DH605" s="180"/>
      <c r="DI605" s="181"/>
      <c r="DJ605" s="182">
        <f t="shared" si="435"/>
        <v>0</v>
      </c>
      <c r="DK605" s="182">
        <f t="shared" si="436"/>
        <v>1</v>
      </c>
      <c r="DL605" s="182">
        <f t="shared" si="441"/>
        <v>0</v>
      </c>
      <c r="DM605" s="182">
        <f t="shared" si="442"/>
        <v>0</v>
      </c>
      <c r="DN605" s="182">
        <f t="shared" si="443"/>
        <v>0</v>
      </c>
      <c r="DO605" s="182"/>
      <c r="DP605" s="182"/>
      <c r="DQ605" s="25"/>
      <c r="DR605" s="169"/>
      <c r="DS605" s="166"/>
      <c r="DT605" s="166"/>
      <c r="DU605" s="167">
        <f t="shared" si="446"/>
        <v>0</v>
      </c>
      <c r="DV605" s="153" t="str">
        <f>VLOOKUP(M605,'[200]Data Master kondisi'!$O$3:$P$11,2,FALSE)</f>
        <v>Y</v>
      </c>
      <c r="DW605" s="153">
        <f>LOOKUP(DV605,{"X","X","X","Y","Y","Y","Z","Z","Z"},{6,6,6,4,4,4,2,2,2})</f>
        <v>4</v>
      </c>
      <c r="DX605" s="153">
        <f t="shared" si="425"/>
        <v>1</v>
      </c>
      <c r="DY605" s="153">
        <f t="shared" si="447"/>
        <v>5</v>
      </c>
      <c r="DZ605" s="153" t="str">
        <f>VLOOKUP(G605,'[200]Data Master class'!$A$5:$D$12,3,FALSE)</f>
        <v>A</v>
      </c>
      <c r="EA605" s="160" t="str">
        <f t="shared" si="448"/>
        <v>BAIK</v>
      </c>
      <c r="EB605" s="156"/>
      <c r="EC605" s="153">
        <f>VLOOKUP(G605,'[200]Data Master class'!$A$5:$D$12,2,FALSE)</f>
        <v>5</v>
      </c>
      <c r="ED605" s="153" t="str">
        <f>VLOOKUP(H605,'[200]Data Master class'!$E$5:$G$6,3,FALSE)</f>
        <v>X</v>
      </c>
      <c r="EE605" s="153">
        <f>VLOOKUP(H605,'[200]Data Master class'!$E$5:$G$6,2,FALSE)</f>
        <v>2</v>
      </c>
      <c r="EF605" s="153">
        <f t="shared" si="449"/>
        <v>7</v>
      </c>
      <c r="EG605" s="153" t="str">
        <f t="shared" si="450"/>
        <v>CLASS 2</v>
      </c>
      <c r="EH605" s="153">
        <f t="shared" si="451"/>
        <v>12</v>
      </c>
      <c r="EI605" s="171"/>
      <c r="EJ605" s="441">
        <f t="shared" si="426"/>
        <v>2.8688524590163928E-2</v>
      </c>
      <c r="EK605" s="441">
        <f t="shared" si="427"/>
        <v>4.9765807962528948E-3</v>
      </c>
      <c r="EL605" s="441">
        <f t="shared" si="428"/>
        <v>3.3665105386416948E-2</v>
      </c>
      <c r="EM605" s="442">
        <f t="shared" si="452"/>
        <v>2.2443403590944589E-2</v>
      </c>
      <c r="EN605" s="443" t="str">
        <f t="shared" si="453"/>
        <v>BAIK</v>
      </c>
      <c r="EO605" s="195"/>
      <c r="EP605" s="196">
        <f>'[200]2. SUHU &amp; FISIK TRAFO'!CY649</f>
        <v>324</v>
      </c>
      <c r="EQ605" s="168">
        <f t="shared" si="458"/>
        <v>0</v>
      </c>
      <c r="ER605" s="189">
        <f t="shared" si="454"/>
        <v>0</v>
      </c>
      <c r="ES605" s="195"/>
      <c r="ET605" s="447">
        <f t="shared" si="437"/>
        <v>79.927300000000002</v>
      </c>
      <c r="EU605" s="447">
        <f t="shared" si="455"/>
        <v>63.941840000000006</v>
      </c>
      <c r="EV605" s="448">
        <f t="shared" si="429"/>
        <v>49.954562500000002</v>
      </c>
      <c r="EW605" s="449" t="str">
        <f t="shared" si="456"/>
        <v>BAIK</v>
      </c>
      <c r="EX605" s="721"/>
      <c r="EY605" s="447">
        <f t="shared" si="438"/>
        <v>65.413899999999998</v>
      </c>
      <c r="EZ605" s="447">
        <f t="shared" si="430"/>
        <v>52.331119999999999</v>
      </c>
      <c r="FA605" s="448">
        <f t="shared" si="439"/>
        <v>40.883687500000001</v>
      </c>
      <c r="FB605" s="449" t="str">
        <f t="shared" si="431"/>
        <v>BAIK</v>
      </c>
      <c r="FC605" s="195"/>
      <c r="FD605" s="453">
        <f t="shared" si="432"/>
        <v>60.6</v>
      </c>
      <c r="FE605" s="454">
        <f t="shared" si="433"/>
        <v>231.21387283236993</v>
      </c>
      <c r="FF605" s="725">
        <f t="shared" si="434"/>
        <v>26.209500000000002</v>
      </c>
      <c r="FG605" s="202" t="str">
        <f t="shared" si="457"/>
        <v>BURUK</v>
      </c>
    </row>
    <row r="606" spans="1:163">
      <c r="A606" s="347">
        <v>594</v>
      </c>
      <c r="B606" s="764" t="s">
        <v>2232</v>
      </c>
      <c r="C606" s="331" t="s">
        <v>2841</v>
      </c>
      <c r="D606" s="259" t="s">
        <v>345</v>
      </c>
      <c r="E606" s="319" t="s">
        <v>2821</v>
      </c>
      <c r="F606" s="319" t="s">
        <v>2834</v>
      </c>
      <c r="G606" s="208" t="s">
        <v>204</v>
      </c>
      <c r="H606" s="214" t="s">
        <v>208</v>
      </c>
      <c r="I606" s="463" t="s">
        <v>2842</v>
      </c>
      <c r="J606" s="462" t="s">
        <v>2843</v>
      </c>
      <c r="K606" s="259" t="s">
        <v>315</v>
      </c>
      <c r="L606" s="259" t="s">
        <v>560</v>
      </c>
      <c r="M606" s="259">
        <v>160</v>
      </c>
      <c r="N606" s="259">
        <v>11060301</v>
      </c>
      <c r="O606" s="259">
        <v>2011</v>
      </c>
      <c r="P606" s="259" t="s">
        <v>316</v>
      </c>
      <c r="Q606" s="461">
        <v>0.84652777777777777</v>
      </c>
      <c r="R606" s="433">
        <v>44860</v>
      </c>
      <c r="S606" s="331" t="s">
        <v>318</v>
      </c>
      <c r="T606" s="331" t="s">
        <v>343</v>
      </c>
      <c r="U606" s="259">
        <v>2</v>
      </c>
      <c r="V606" s="259">
        <v>2</v>
      </c>
      <c r="W606" s="259">
        <v>3</v>
      </c>
      <c r="X606" s="259">
        <v>20000</v>
      </c>
      <c r="Y606" s="332">
        <v>400</v>
      </c>
      <c r="Z606" s="332">
        <v>400</v>
      </c>
      <c r="AA606" s="332">
        <v>399</v>
      </c>
      <c r="AB606" s="332">
        <v>231</v>
      </c>
      <c r="AC606" s="332">
        <v>230</v>
      </c>
      <c r="AD606" s="332">
        <v>229</v>
      </c>
      <c r="AE606" s="332">
        <v>16.8</v>
      </c>
      <c r="AF606" s="332">
        <v>32</v>
      </c>
      <c r="AG606" s="332">
        <v>22.9</v>
      </c>
      <c r="AH606" s="332">
        <v>26.6</v>
      </c>
      <c r="AI606" s="332">
        <v>14.7</v>
      </c>
      <c r="AJ606" s="332">
        <v>23.2</v>
      </c>
      <c r="AK606" s="332">
        <v>24.2</v>
      </c>
      <c r="AL606" s="332">
        <v>21.4</v>
      </c>
      <c r="AM606" s="332">
        <v>0</v>
      </c>
      <c r="AN606" s="332">
        <v>9.6</v>
      </c>
      <c r="AO606" s="332">
        <v>0</v>
      </c>
      <c r="AP606" s="332">
        <v>9.6999999999999993</v>
      </c>
      <c r="AQ606" s="332"/>
      <c r="AR606" s="332"/>
      <c r="AS606" s="332"/>
      <c r="AT606" s="332"/>
      <c r="AU606" s="332"/>
      <c r="AV606" s="332"/>
      <c r="AW606" s="332"/>
      <c r="AX606" s="332"/>
      <c r="AY606" s="332">
        <v>0.86</v>
      </c>
      <c r="AZ606" s="332">
        <v>0.87</v>
      </c>
      <c r="BA606" s="332">
        <v>0.88</v>
      </c>
      <c r="BB606" s="261">
        <v>395</v>
      </c>
      <c r="BC606" s="261">
        <v>393</v>
      </c>
      <c r="BD606" s="261">
        <v>393</v>
      </c>
      <c r="BE606" s="261">
        <v>221</v>
      </c>
      <c r="BF606" s="261">
        <v>221</v>
      </c>
      <c r="BG606" s="261">
        <v>226</v>
      </c>
      <c r="BH606" s="261">
        <v>70.400000000000006</v>
      </c>
      <c r="BI606" s="261">
        <v>74.599999999999994</v>
      </c>
      <c r="BJ606" s="261">
        <v>72.099999999999994</v>
      </c>
      <c r="BK606" s="261">
        <v>35.4</v>
      </c>
      <c r="BL606" s="261">
        <v>70.3</v>
      </c>
      <c r="BM606" s="261">
        <v>74.2</v>
      </c>
      <c r="BN606" s="261">
        <v>71.7</v>
      </c>
      <c r="BO606" s="261">
        <v>31.6</v>
      </c>
      <c r="BP606" s="261">
        <v>0.4</v>
      </c>
      <c r="BQ606" s="261">
        <v>5.0999999999999996</v>
      </c>
      <c r="BR606" s="261">
        <v>0</v>
      </c>
      <c r="BS606" s="261">
        <v>4.7</v>
      </c>
      <c r="BT606" s="261"/>
      <c r="BU606" s="261"/>
      <c r="BV606" s="261"/>
      <c r="BW606" s="261"/>
      <c r="BX606" s="261"/>
      <c r="BY606" s="261"/>
      <c r="BZ606" s="261"/>
      <c r="CA606" s="261"/>
      <c r="CB606" s="261">
        <v>0.87</v>
      </c>
      <c r="CC606" s="261">
        <v>0.86</v>
      </c>
      <c r="CD606" s="261">
        <v>0.87</v>
      </c>
      <c r="CE606" s="333"/>
      <c r="CF606" s="333"/>
      <c r="CG606" s="333"/>
      <c r="CH606" s="333"/>
      <c r="CI606" s="333"/>
      <c r="CJ606" s="333"/>
      <c r="CK606" s="333"/>
      <c r="CL606" s="333"/>
      <c r="CM606" s="333"/>
      <c r="CN606" s="333"/>
      <c r="CO606" s="333"/>
      <c r="CP606" s="333"/>
      <c r="CQ606" s="333"/>
      <c r="CR606" s="333"/>
      <c r="CS606" s="333"/>
      <c r="CT606" s="333"/>
      <c r="CU606" s="333"/>
      <c r="CV606" s="333"/>
      <c r="CW606" s="333"/>
      <c r="CX606" s="333"/>
      <c r="CY606" s="333"/>
      <c r="CZ606" s="333"/>
      <c r="DA606" s="333"/>
      <c r="DB606" s="374"/>
      <c r="DC606" s="154"/>
      <c r="DD606" s="179"/>
      <c r="DE606" s="179"/>
      <c r="DF606" s="179"/>
      <c r="DG606" s="179"/>
      <c r="DH606" s="180"/>
      <c r="DI606" s="181"/>
      <c r="DJ606" s="182">
        <f t="shared" si="435"/>
        <v>1</v>
      </c>
      <c r="DK606" s="182">
        <f t="shared" si="436"/>
        <v>0</v>
      </c>
      <c r="DL606" s="182">
        <f t="shared" si="441"/>
        <v>0</v>
      </c>
      <c r="DM606" s="182">
        <f t="shared" si="442"/>
        <v>0</v>
      </c>
      <c r="DN606" s="182">
        <f t="shared" si="443"/>
        <v>0</v>
      </c>
      <c r="DO606" s="182"/>
      <c r="DP606" s="182"/>
      <c r="DQ606" s="25"/>
      <c r="DR606" s="169"/>
      <c r="DS606" s="166"/>
      <c r="DT606" s="166"/>
      <c r="DU606" s="167">
        <f t="shared" si="446"/>
        <v>0</v>
      </c>
      <c r="DV606" s="153" t="str">
        <f>VLOOKUP(M606,'[200]Data Master kondisi'!$O$3:$P$11,2,FALSE)</f>
        <v>Y</v>
      </c>
      <c r="DW606" s="153">
        <f>LOOKUP(DV606,{"X","X","X","Y","Y","Y","Z","Z","Z"},{6,6,6,4,4,4,2,2,2})</f>
        <v>4</v>
      </c>
      <c r="DX606" s="153">
        <f t="shared" si="425"/>
        <v>1</v>
      </c>
      <c r="DY606" s="153">
        <f t="shared" si="447"/>
        <v>5</v>
      </c>
      <c r="DZ606" s="153" t="str">
        <f>VLOOKUP(G606,'[200]Data Master class'!$A$5:$D$12,3,FALSE)</f>
        <v>A</v>
      </c>
      <c r="EA606" s="160" t="str">
        <f t="shared" si="448"/>
        <v>BAIK</v>
      </c>
      <c r="EB606" s="156"/>
      <c r="EC606" s="153">
        <f>VLOOKUP(G606,'[200]Data Master class'!$A$5:$D$12,2,FALSE)</f>
        <v>5</v>
      </c>
      <c r="ED606" s="153" t="str">
        <f>VLOOKUP(H606,'[200]Data Master class'!$E$5:$G$6,3,FALSE)</f>
        <v>X</v>
      </c>
      <c r="EE606" s="153">
        <f>VLOOKUP(H606,'[200]Data Master class'!$E$5:$G$6,2,FALSE)</f>
        <v>2</v>
      </c>
      <c r="EF606" s="153">
        <f t="shared" si="449"/>
        <v>7</v>
      </c>
      <c r="EG606" s="153" t="str">
        <f t="shared" si="450"/>
        <v>CLASS 2</v>
      </c>
      <c r="EH606" s="153">
        <f t="shared" si="451"/>
        <v>12</v>
      </c>
      <c r="EI606" s="171"/>
      <c r="EJ606" s="441">
        <f t="shared" si="426"/>
        <v>0.2970711297071128</v>
      </c>
      <c r="EK606" s="441">
        <f t="shared" si="427"/>
        <v>0.33891213389121366</v>
      </c>
      <c r="EL606" s="441">
        <f t="shared" si="428"/>
        <v>4.1841004184100278E-2</v>
      </c>
      <c r="EM606" s="442">
        <f t="shared" si="452"/>
        <v>0.22594142259414227</v>
      </c>
      <c r="EN606" s="443" t="str">
        <f t="shared" si="453"/>
        <v>KURANG</v>
      </c>
      <c r="EO606" s="195"/>
      <c r="EP606" s="196">
        <f>'[200]2. SUHU &amp; FISIK TRAFO'!CY650</f>
        <v>324</v>
      </c>
      <c r="EQ606" s="168">
        <f t="shared" si="458"/>
        <v>0</v>
      </c>
      <c r="ER606" s="189">
        <f t="shared" si="454"/>
        <v>0</v>
      </c>
      <c r="ES606" s="195"/>
      <c r="ET606" s="447">
        <f t="shared" si="437"/>
        <v>16.4849</v>
      </c>
      <c r="EU606" s="447">
        <f t="shared" si="455"/>
        <v>13.18792</v>
      </c>
      <c r="EV606" s="448">
        <f t="shared" si="429"/>
        <v>10.303062499999999</v>
      </c>
      <c r="EW606" s="449" t="str">
        <f t="shared" si="456"/>
        <v>BAIK</v>
      </c>
      <c r="EX606" s="721"/>
      <c r="EY606" s="447">
        <f t="shared" si="438"/>
        <v>48.339599999999997</v>
      </c>
      <c r="EZ606" s="447">
        <f t="shared" si="430"/>
        <v>38.671680000000002</v>
      </c>
      <c r="FA606" s="448">
        <f t="shared" si="439"/>
        <v>30.212249999999997</v>
      </c>
      <c r="FB606" s="449" t="str">
        <f t="shared" si="431"/>
        <v>BAIK</v>
      </c>
      <c r="FC606" s="195"/>
      <c r="FD606" s="453">
        <f t="shared" si="432"/>
        <v>26.6</v>
      </c>
      <c r="FE606" s="454">
        <f t="shared" si="433"/>
        <v>231.21387283236993</v>
      </c>
      <c r="FF606" s="725">
        <f t="shared" si="434"/>
        <v>11.5045</v>
      </c>
      <c r="FG606" s="202" t="str">
        <f t="shared" si="457"/>
        <v>CUKUP</v>
      </c>
    </row>
    <row r="607" spans="1:163">
      <c r="A607" s="347">
        <v>595</v>
      </c>
      <c r="B607" s="764" t="s">
        <v>2232</v>
      </c>
      <c r="C607" s="331" t="s">
        <v>2844</v>
      </c>
      <c r="D607" s="259" t="s">
        <v>2845</v>
      </c>
      <c r="E607" s="319" t="s">
        <v>2821</v>
      </c>
      <c r="F607" s="319" t="s">
        <v>2822</v>
      </c>
      <c r="G607" s="208" t="s">
        <v>204</v>
      </c>
      <c r="H607" s="214" t="s">
        <v>209</v>
      </c>
      <c r="I607" s="463" t="s">
        <v>2846</v>
      </c>
      <c r="J607" s="462" t="s">
        <v>2847</v>
      </c>
      <c r="K607" s="259" t="s">
        <v>341</v>
      </c>
      <c r="L607" s="259" t="s">
        <v>342</v>
      </c>
      <c r="M607" s="259">
        <v>100</v>
      </c>
      <c r="N607" s="259">
        <v>193306285</v>
      </c>
      <c r="O607" s="259">
        <v>2020</v>
      </c>
      <c r="P607" s="259" t="s">
        <v>316</v>
      </c>
      <c r="Q607" s="461">
        <v>0.85763888888888884</v>
      </c>
      <c r="R607" s="433">
        <v>44861</v>
      </c>
      <c r="S607" s="331" t="s">
        <v>318</v>
      </c>
      <c r="T607" s="331" t="s">
        <v>343</v>
      </c>
      <c r="U607" s="259">
        <v>1</v>
      </c>
      <c r="V607" s="259">
        <v>1</v>
      </c>
      <c r="W607" s="259">
        <v>3</v>
      </c>
      <c r="X607" s="259">
        <v>20000</v>
      </c>
      <c r="Y607" s="332">
        <v>401</v>
      </c>
      <c r="Z607" s="332">
        <v>402</v>
      </c>
      <c r="AA607" s="332">
        <v>396</v>
      </c>
      <c r="AB607" s="332">
        <v>238</v>
      </c>
      <c r="AC607" s="332">
        <v>223</v>
      </c>
      <c r="AD607" s="332">
        <v>229</v>
      </c>
      <c r="AE607" s="332">
        <v>12.8</v>
      </c>
      <c r="AF607" s="332">
        <v>55.3</v>
      </c>
      <c r="AG607" s="332">
        <v>31.1</v>
      </c>
      <c r="AH607" s="332">
        <v>40.6</v>
      </c>
      <c r="AI607" s="332">
        <v>18.7</v>
      </c>
      <c r="AJ607" s="332">
        <v>54.3</v>
      </c>
      <c r="AK607" s="332">
        <v>33.6</v>
      </c>
      <c r="AL607" s="332">
        <v>42.1</v>
      </c>
      <c r="AM607" s="332"/>
      <c r="AN607" s="332"/>
      <c r="AO607" s="332"/>
      <c r="AP607" s="332"/>
      <c r="AQ607" s="332"/>
      <c r="AR607" s="332"/>
      <c r="AS607" s="332"/>
      <c r="AT607" s="332"/>
      <c r="AU607" s="332"/>
      <c r="AV607" s="332"/>
      <c r="AW607" s="332"/>
      <c r="AX607" s="332"/>
      <c r="AY607" s="332">
        <v>0.87</v>
      </c>
      <c r="AZ607" s="332">
        <v>0.86</v>
      </c>
      <c r="BA607" s="332">
        <v>0.88</v>
      </c>
      <c r="BB607" s="261">
        <v>397</v>
      </c>
      <c r="BC607" s="261">
        <v>393</v>
      </c>
      <c r="BD607" s="261">
        <v>402</v>
      </c>
      <c r="BE607" s="261">
        <v>235</v>
      </c>
      <c r="BF607" s="261">
        <v>219</v>
      </c>
      <c r="BG607" s="261">
        <v>232</v>
      </c>
      <c r="BH607" s="261">
        <v>10.4</v>
      </c>
      <c r="BI607" s="261">
        <v>50.4</v>
      </c>
      <c r="BJ607" s="261">
        <v>15.3</v>
      </c>
      <c r="BK607" s="261">
        <v>42.6</v>
      </c>
      <c r="BL607" s="261">
        <v>10.1</v>
      </c>
      <c r="BM607" s="261">
        <v>51.4</v>
      </c>
      <c r="BN607" s="261">
        <v>14.9</v>
      </c>
      <c r="BO607" s="261">
        <v>42.7</v>
      </c>
      <c r="BP607" s="261"/>
      <c r="BQ607" s="261"/>
      <c r="BR607" s="261"/>
      <c r="BS607" s="261"/>
      <c r="BT607" s="261"/>
      <c r="BU607" s="261"/>
      <c r="BV607" s="261"/>
      <c r="BW607" s="261"/>
      <c r="BX607" s="261"/>
      <c r="BY607" s="261"/>
      <c r="BZ607" s="261"/>
      <c r="CA607" s="261"/>
      <c r="CB607" s="261">
        <v>0.87</v>
      </c>
      <c r="CC607" s="261">
        <v>0.86</v>
      </c>
      <c r="CD607" s="261">
        <v>0.88</v>
      </c>
      <c r="CE607" s="333">
        <v>234</v>
      </c>
      <c r="CF607" s="333">
        <v>163000317087</v>
      </c>
      <c r="CG607" s="333">
        <v>219</v>
      </c>
      <c r="CH607" s="333">
        <v>163000317087</v>
      </c>
      <c r="CI607" s="333">
        <v>233</v>
      </c>
      <c r="CJ607" s="333">
        <v>163000317087</v>
      </c>
      <c r="CK607" s="333"/>
      <c r="CL607" s="333"/>
      <c r="CM607" s="333"/>
      <c r="CN607" s="333"/>
      <c r="CO607" s="333"/>
      <c r="CP607" s="333"/>
      <c r="CQ607" s="333"/>
      <c r="CR607" s="333"/>
      <c r="CS607" s="333"/>
      <c r="CT607" s="333"/>
      <c r="CU607" s="333"/>
      <c r="CV607" s="333"/>
      <c r="CW607" s="333"/>
      <c r="CX607" s="333"/>
      <c r="CY607" s="333"/>
      <c r="CZ607" s="333"/>
      <c r="DA607" s="333"/>
      <c r="DB607" s="374"/>
      <c r="DC607" s="154"/>
      <c r="DD607" s="179"/>
      <c r="DE607" s="179"/>
      <c r="DF607" s="179"/>
      <c r="DG607" s="179"/>
      <c r="DH607" s="180"/>
      <c r="DI607" s="181"/>
      <c r="DJ607" s="182">
        <f t="shared" si="435"/>
        <v>1</v>
      </c>
      <c r="DK607" s="182">
        <f t="shared" si="436"/>
        <v>0</v>
      </c>
      <c r="DL607" s="182">
        <f t="shared" si="441"/>
        <v>0</v>
      </c>
      <c r="DM607" s="182">
        <f t="shared" si="442"/>
        <v>0</v>
      </c>
      <c r="DN607" s="182">
        <f t="shared" si="443"/>
        <v>0</v>
      </c>
      <c r="DO607" s="182"/>
      <c r="DP607" s="182"/>
      <c r="DQ607" s="25"/>
      <c r="DR607" s="169"/>
      <c r="DS607" s="166"/>
      <c r="DT607" s="166"/>
      <c r="DU607" s="167">
        <f t="shared" si="446"/>
        <v>0</v>
      </c>
      <c r="DV607" s="153" t="str">
        <f>VLOOKUP(M607,'[200]Data Master kondisi'!$O$3:$P$11,2,FALSE)</f>
        <v>Z</v>
      </c>
      <c r="DW607" s="153">
        <f>LOOKUP(DV607,{"X","X","X","Y","Y","Y","Z","Z","Z"},{6,6,6,4,4,4,2,2,2})</f>
        <v>2</v>
      </c>
      <c r="DX607" s="153">
        <f t="shared" si="425"/>
        <v>1</v>
      </c>
      <c r="DY607" s="153">
        <f t="shared" si="447"/>
        <v>3</v>
      </c>
      <c r="DZ607" s="153" t="str">
        <f>VLOOKUP(G607,'[200]Data Master class'!$A$5:$D$12,3,FALSE)</f>
        <v>A</v>
      </c>
      <c r="EA607" s="160">
        <f t="shared" si="448"/>
        <v>0</v>
      </c>
      <c r="EB607" s="156"/>
      <c r="EC607" s="153">
        <f>VLOOKUP(G607,'[200]Data Master class'!$A$5:$D$12,2,FALSE)</f>
        <v>5</v>
      </c>
      <c r="ED607" s="153" t="str">
        <f>VLOOKUP(H607,'[200]Data Master class'!$E$5:$G$6,3,FALSE)</f>
        <v>Y</v>
      </c>
      <c r="EE607" s="153">
        <f>VLOOKUP(H607,'[200]Data Master class'!$E$5:$G$6,2,FALSE)</f>
        <v>1</v>
      </c>
      <c r="EF607" s="153">
        <f t="shared" si="449"/>
        <v>6</v>
      </c>
      <c r="EG607" s="153" t="str">
        <f t="shared" si="450"/>
        <v>CLASS 2</v>
      </c>
      <c r="EH607" s="153">
        <f t="shared" si="451"/>
        <v>9</v>
      </c>
      <c r="EI607" s="171"/>
      <c r="EJ607" s="441">
        <f t="shared" si="426"/>
        <v>0.61290322580645151</v>
      </c>
      <c r="EK607" s="441">
        <f t="shared" si="427"/>
        <v>0.67237903225806461</v>
      </c>
      <c r="EL607" s="441">
        <f t="shared" si="428"/>
        <v>5.9475806451612753E-2</v>
      </c>
      <c r="EM607" s="442">
        <f t="shared" si="452"/>
        <v>0.44825268817204295</v>
      </c>
      <c r="EN607" s="443" t="str">
        <f t="shared" si="453"/>
        <v>BURUK</v>
      </c>
      <c r="EO607" s="195"/>
      <c r="EP607" s="196">
        <f>'[200]2. SUHU &amp; FISIK TRAFO'!CY651</f>
        <v>324</v>
      </c>
      <c r="EQ607" s="168">
        <f t="shared" si="458"/>
        <v>0</v>
      </c>
      <c r="ER607" s="189">
        <f t="shared" si="454"/>
        <v>0</v>
      </c>
      <c r="ES607" s="195"/>
      <c r="ET607" s="447">
        <f t="shared" si="437"/>
        <v>22.5002</v>
      </c>
      <c r="EU607" s="447">
        <f t="shared" si="455"/>
        <v>18.000160000000001</v>
      </c>
      <c r="EV607" s="448">
        <f t="shared" si="429"/>
        <v>22.5002</v>
      </c>
      <c r="EW607" s="449" t="str">
        <f t="shared" si="456"/>
        <v>BAIK</v>
      </c>
      <c r="EX607" s="721"/>
      <c r="EY607" s="447">
        <f t="shared" si="438"/>
        <v>17.031200000000002</v>
      </c>
      <c r="EZ607" s="447">
        <f t="shared" si="430"/>
        <v>13.624960000000002</v>
      </c>
      <c r="FA607" s="448">
        <f t="shared" si="439"/>
        <v>17.031200000000002</v>
      </c>
      <c r="FB607" s="449" t="str">
        <f t="shared" si="431"/>
        <v>BAIK</v>
      </c>
      <c r="FC607" s="195"/>
      <c r="FD607" s="453">
        <f t="shared" si="432"/>
        <v>40.6</v>
      </c>
      <c r="FE607" s="454">
        <f t="shared" si="433"/>
        <v>144.50867052023122</v>
      </c>
      <c r="FF607" s="725">
        <f t="shared" si="434"/>
        <v>28.095199999999998</v>
      </c>
      <c r="FG607" s="202" t="str">
        <f t="shared" si="457"/>
        <v>BURUK</v>
      </c>
    </row>
    <row r="608" spans="1:163">
      <c r="A608" s="347">
        <v>596</v>
      </c>
      <c r="B608" s="764" t="s">
        <v>2232</v>
      </c>
      <c r="C608" s="331" t="s">
        <v>2848</v>
      </c>
      <c r="D608" s="259" t="s">
        <v>345</v>
      </c>
      <c r="E608" s="319" t="s">
        <v>2821</v>
      </c>
      <c r="F608" s="319" t="s">
        <v>2834</v>
      </c>
      <c r="G608" s="208" t="s">
        <v>204</v>
      </c>
      <c r="H608" s="214" t="s">
        <v>208</v>
      </c>
      <c r="I608" s="463" t="s">
        <v>2849</v>
      </c>
      <c r="J608" s="462" t="s">
        <v>2850</v>
      </c>
      <c r="K608" s="259" t="s">
        <v>315</v>
      </c>
      <c r="L608" s="259" t="s">
        <v>440</v>
      </c>
      <c r="M608" s="259">
        <v>50</v>
      </c>
      <c r="N608" s="259">
        <v>1905031234</v>
      </c>
      <c r="O608" s="259">
        <v>2019</v>
      </c>
      <c r="P608" s="259" t="s">
        <v>316</v>
      </c>
      <c r="Q608" s="461">
        <v>0.76527777777777783</v>
      </c>
      <c r="R608" s="433">
        <v>44861</v>
      </c>
      <c r="S608" s="331" t="s">
        <v>318</v>
      </c>
      <c r="T608" s="331" t="s">
        <v>343</v>
      </c>
      <c r="U608" s="259">
        <v>2</v>
      </c>
      <c r="V608" s="259">
        <v>2</v>
      </c>
      <c r="W608" s="259">
        <v>3</v>
      </c>
      <c r="X608" s="259">
        <v>20000</v>
      </c>
      <c r="Y608" s="332">
        <v>405</v>
      </c>
      <c r="Z608" s="332">
        <v>406</v>
      </c>
      <c r="AA608" s="332">
        <v>405</v>
      </c>
      <c r="AB608" s="332">
        <v>234</v>
      </c>
      <c r="AC608" s="332">
        <v>233</v>
      </c>
      <c r="AD608" s="332">
        <v>234</v>
      </c>
      <c r="AE608" s="332">
        <v>15.7</v>
      </c>
      <c r="AF608" s="332">
        <v>47.1</v>
      </c>
      <c r="AG608" s="332">
        <v>21.6</v>
      </c>
      <c r="AH608" s="332">
        <v>38.9</v>
      </c>
      <c r="AI608" s="332">
        <v>13.3</v>
      </c>
      <c r="AJ608" s="332">
        <v>30.4</v>
      </c>
      <c r="AK608" s="332">
        <v>6</v>
      </c>
      <c r="AL608" s="332">
        <v>31.4</v>
      </c>
      <c r="AM608" s="332">
        <v>3.9</v>
      </c>
      <c r="AN608" s="332">
        <v>14.4</v>
      </c>
      <c r="AO608" s="332">
        <v>15.1</v>
      </c>
      <c r="AP608" s="332">
        <v>13.9</v>
      </c>
      <c r="AQ608" s="332"/>
      <c r="AR608" s="332"/>
      <c r="AS608" s="332"/>
      <c r="AT608" s="332"/>
      <c r="AU608" s="332"/>
      <c r="AV608" s="332"/>
      <c r="AW608" s="332"/>
      <c r="AX608" s="332"/>
      <c r="AY608" s="332">
        <v>0.87</v>
      </c>
      <c r="AZ608" s="332">
        <v>0.88</v>
      </c>
      <c r="BA608" s="332">
        <v>0.86</v>
      </c>
      <c r="BB608" s="261">
        <v>400</v>
      </c>
      <c r="BC608" s="261">
        <v>399</v>
      </c>
      <c r="BD608" s="261">
        <v>400</v>
      </c>
      <c r="BE608" s="261">
        <v>230</v>
      </c>
      <c r="BF608" s="261">
        <v>230</v>
      </c>
      <c r="BG608" s="261">
        <v>230</v>
      </c>
      <c r="BH608" s="261">
        <v>50.2</v>
      </c>
      <c r="BI608" s="261">
        <v>57.3</v>
      </c>
      <c r="BJ608" s="261">
        <v>35.799999999999997</v>
      </c>
      <c r="BK608" s="261">
        <v>29.6</v>
      </c>
      <c r="BL608" s="261">
        <v>46.9</v>
      </c>
      <c r="BM608" s="261">
        <v>37.9</v>
      </c>
      <c r="BN608" s="261">
        <v>20.100000000000001</v>
      </c>
      <c r="BO608" s="261">
        <v>29.1</v>
      </c>
      <c r="BP608" s="261">
        <v>2.9</v>
      </c>
      <c r="BQ608" s="261">
        <v>14.6</v>
      </c>
      <c r="BR608" s="261">
        <v>14.6</v>
      </c>
      <c r="BS608" s="261">
        <v>17.100000000000001</v>
      </c>
      <c r="BT608" s="261"/>
      <c r="BU608" s="261"/>
      <c r="BV608" s="261"/>
      <c r="BW608" s="261"/>
      <c r="BX608" s="261"/>
      <c r="BY608" s="261"/>
      <c r="BZ608" s="261"/>
      <c r="CA608" s="261"/>
      <c r="CB608" s="261">
        <v>0.87</v>
      </c>
      <c r="CC608" s="261">
        <v>0.87</v>
      </c>
      <c r="CD608" s="261">
        <v>0.86</v>
      </c>
      <c r="CE608" s="333"/>
      <c r="CF608" s="333"/>
      <c r="CG608" s="333"/>
      <c r="CH608" s="333"/>
      <c r="CI608" s="333"/>
      <c r="CJ608" s="333"/>
      <c r="CK608" s="333"/>
      <c r="CL608" s="333"/>
      <c r="CM608" s="333"/>
      <c r="CN608" s="333"/>
      <c r="CO608" s="333"/>
      <c r="CP608" s="333"/>
      <c r="CQ608" s="333"/>
      <c r="CR608" s="333"/>
      <c r="CS608" s="333"/>
      <c r="CT608" s="333"/>
      <c r="CU608" s="333"/>
      <c r="CV608" s="333"/>
      <c r="CW608" s="333"/>
      <c r="CX608" s="333"/>
      <c r="CY608" s="333"/>
      <c r="CZ608" s="333"/>
      <c r="DA608" s="333"/>
      <c r="DB608" s="374"/>
      <c r="DC608" s="154"/>
      <c r="DD608" s="179"/>
      <c r="DE608" s="179"/>
      <c r="DF608" s="179"/>
      <c r="DG608" s="179"/>
      <c r="DH608" s="180"/>
      <c r="DI608" s="181"/>
      <c r="DJ608" s="182">
        <f t="shared" si="435"/>
        <v>0</v>
      </c>
      <c r="DK608" s="182">
        <f t="shared" si="436"/>
        <v>1</v>
      </c>
      <c r="DL608" s="182">
        <f t="shared" si="441"/>
        <v>0</v>
      </c>
      <c r="DM608" s="182">
        <f t="shared" si="442"/>
        <v>0</v>
      </c>
      <c r="DN608" s="182">
        <f t="shared" si="443"/>
        <v>0</v>
      </c>
      <c r="DO608" s="182"/>
      <c r="DP608" s="182"/>
      <c r="DQ608" s="25"/>
      <c r="DR608" s="169"/>
      <c r="DS608" s="166"/>
      <c r="DT608" s="166"/>
      <c r="DU608" s="167">
        <f t="shared" si="446"/>
        <v>0</v>
      </c>
      <c r="DV608" s="153" t="str">
        <f>VLOOKUP(M608,'[200]Data Master kondisi'!$O$3:$P$11,2,FALSE)</f>
        <v>Z</v>
      </c>
      <c r="DW608" s="153">
        <f>LOOKUP(DV608,{"X","X","X","Y","Y","Y","Z","Z","Z"},{6,6,6,4,4,4,2,2,2})</f>
        <v>2</v>
      </c>
      <c r="DX608" s="153">
        <f t="shared" si="425"/>
        <v>1</v>
      </c>
      <c r="DY608" s="153">
        <f t="shared" si="447"/>
        <v>3</v>
      </c>
      <c r="DZ608" s="153" t="str">
        <f>VLOOKUP(G608,'[200]Data Master class'!$A$5:$D$12,3,FALSE)</f>
        <v>A</v>
      </c>
      <c r="EA608" s="160">
        <f t="shared" si="448"/>
        <v>0</v>
      </c>
      <c r="EB608" s="156"/>
      <c r="EC608" s="153">
        <f>VLOOKUP(G608,'[200]Data Master class'!$A$5:$D$12,2,FALSE)</f>
        <v>5</v>
      </c>
      <c r="ED608" s="153" t="str">
        <f>VLOOKUP(H608,'[200]Data Master class'!$E$5:$G$6,3,FALSE)</f>
        <v>X</v>
      </c>
      <c r="EE608" s="153">
        <f>VLOOKUP(H608,'[200]Data Master class'!$E$5:$G$6,2,FALSE)</f>
        <v>2</v>
      </c>
      <c r="EF608" s="153">
        <f t="shared" si="449"/>
        <v>7</v>
      </c>
      <c r="EG608" s="153" t="str">
        <f t="shared" si="450"/>
        <v>CLASS 2</v>
      </c>
      <c r="EH608" s="153">
        <f t="shared" si="451"/>
        <v>10</v>
      </c>
      <c r="EI608" s="171"/>
      <c r="EJ608" s="441">
        <f t="shared" si="426"/>
        <v>0.4419431279620854</v>
      </c>
      <c r="EK608" s="441">
        <f t="shared" si="427"/>
        <v>0.67417061611374396</v>
      </c>
      <c r="EL608" s="441">
        <f t="shared" si="428"/>
        <v>0.23222748815165881</v>
      </c>
      <c r="EM608" s="442">
        <f t="shared" si="452"/>
        <v>0.44944707740916273</v>
      </c>
      <c r="EN608" s="443" t="str">
        <f t="shared" si="453"/>
        <v>BURUK</v>
      </c>
      <c r="EO608" s="195"/>
      <c r="EP608" s="196">
        <f>'[200]2. SUHU &amp; FISIK TRAFO'!CY652</f>
        <v>324</v>
      </c>
      <c r="EQ608" s="168">
        <f t="shared" si="458"/>
        <v>0</v>
      </c>
      <c r="ER608" s="189">
        <f t="shared" si="454"/>
        <v>0</v>
      </c>
      <c r="ES608" s="195"/>
      <c r="ET608" s="447">
        <f t="shared" si="437"/>
        <v>19.702500000000001</v>
      </c>
      <c r="EU608" s="447">
        <f t="shared" si="455"/>
        <v>15.762</v>
      </c>
      <c r="EV608" s="448">
        <f t="shared" si="429"/>
        <v>39.405000000000001</v>
      </c>
      <c r="EW608" s="449" t="str">
        <f t="shared" si="456"/>
        <v>BAIK</v>
      </c>
      <c r="EX608" s="721"/>
      <c r="EY608" s="447">
        <f t="shared" si="438"/>
        <v>32.959000000000003</v>
      </c>
      <c r="EZ608" s="447">
        <f t="shared" si="430"/>
        <v>26.367200000000004</v>
      </c>
      <c r="FA608" s="448">
        <f t="shared" si="439"/>
        <v>65.918000000000006</v>
      </c>
      <c r="FB608" s="449" t="str">
        <f t="shared" si="431"/>
        <v>CUKUP</v>
      </c>
      <c r="FC608" s="195"/>
      <c r="FD608" s="453">
        <f t="shared" si="432"/>
        <v>38.9</v>
      </c>
      <c r="FE608" s="454">
        <f t="shared" si="433"/>
        <v>72.25433526011561</v>
      </c>
      <c r="FF608" s="725">
        <f t="shared" si="434"/>
        <v>53.837599999999995</v>
      </c>
      <c r="FG608" s="202" t="str">
        <f t="shared" si="457"/>
        <v>BURUK</v>
      </c>
    </row>
    <row r="609" spans="1:163">
      <c r="A609" s="347">
        <v>597</v>
      </c>
      <c r="B609" s="764" t="s">
        <v>2232</v>
      </c>
      <c r="C609" s="331" t="s">
        <v>2851</v>
      </c>
      <c r="D609" s="259" t="s">
        <v>345</v>
      </c>
      <c r="E609" s="319" t="s">
        <v>2821</v>
      </c>
      <c r="F609" s="319" t="s">
        <v>2852</v>
      </c>
      <c r="G609" s="208" t="s">
        <v>204</v>
      </c>
      <c r="H609" s="214" t="s">
        <v>208</v>
      </c>
      <c r="I609" s="463" t="s">
        <v>2853</v>
      </c>
      <c r="J609" s="462" t="s">
        <v>2854</v>
      </c>
      <c r="K609" s="259" t="s">
        <v>341</v>
      </c>
      <c r="L609" s="259" t="s">
        <v>560</v>
      </c>
      <c r="M609" s="259">
        <v>160</v>
      </c>
      <c r="N609" s="259">
        <v>15035104</v>
      </c>
      <c r="O609" s="259">
        <v>2015</v>
      </c>
      <c r="P609" s="259" t="s">
        <v>316</v>
      </c>
      <c r="Q609" s="461">
        <v>0.77638888888888891</v>
      </c>
      <c r="R609" s="433">
        <v>44861</v>
      </c>
      <c r="S609" s="331" t="s">
        <v>318</v>
      </c>
      <c r="T609" s="331" t="s">
        <v>343</v>
      </c>
      <c r="U609" s="259">
        <v>4</v>
      </c>
      <c r="V609" s="259">
        <v>3</v>
      </c>
      <c r="W609" s="259">
        <v>3</v>
      </c>
      <c r="X609" s="259">
        <v>20000</v>
      </c>
      <c r="Y609" s="332">
        <v>409</v>
      </c>
      <c r="Z609" s="332">
        <v>406</v>
      </c>
      <c r="AA609" s="332">
        <v>407</v>
      </c>
      <c r="AB609" s="332">
        <v>235</v>
      </c>
      <c r="AC609" s="332">
        <v>235</v>
      </c>
      <c r="AD609" s="332">
        <v>234</v>
      </c>
      <c r="AE609" s="332">
        <v>105.3</v>
      </c>
      <c r="AF609" s="332">
        <v>76.900000000000006</v>
      </c>
      <c r="AG609" s="332">
        <v>81.400000000000006</v>
      </c>
      <c r="AH609" s="332">
        <v>54.4</v>
      </c>
      <c r="AI609" s="332">
        <v>6.7</v>
      </c>
      <c r="AJ609" s="332">
        <v>1.1000000000000001</v>
      </c>
      <c r="AK609" s="332">
        <v>0</v>
      </c>
      <c r="AL609" s="332">
        <v>7.4</v>
      </c>
      <c r="AM609" s="332">
        <v>53.4</v>
      </c>
      <c r="AN609" s="332">
        <v>15</v>
      </c>
      <c r="AO609" s="332">
        <v>15.9</v>
      </c>
      <c r="AP609" s="332">
        <v>47.3</v>
      </c>
      <c r="AQ609" s="332">
        <v>47.7</v>
      </c>
      <c r="AR609" s="332">
        <v>63</v>
      </c>
      <c r="AS609" s="332">
        <v>59</v>
      </c>
      <c r="AT609" s="332">
        <v>28</v>
      </c>
      <c r="AU609" s="332"/>
      <c r="AV609" s="332"/>
      <c r="AW609" s="332"/>
      <c r="AX609" s="332"/>
      <c r="AY609" s="332">
        <v>85</v>
      </c>
      <c r="AZ609" s="332">
        <v>0.86</v>
      </c>
      <c r="BA609" s="332">
        <v>0.87</v>
      </c>
      <c r="BB609" s="261">
        <v>403</v>
      </c>
      <c r="BC609" s="261">
        <v>401</v>
      </c>
      <c r="BD609" s="261">
        <v>400</v>
      </c>
      <c r="BE609" s="261">
        <v>231</v>
      </c>
      <c r="BF609" s="261">
        <v>232</v>
      </c>
      <c r="BG609" s="261">
        <v>230</v>
      </c>
      <c r="BH609" s="261">
        <v>84.3</v>
      </c>
      <c r="BI609" s="261">
        <v>52</v>
      </c>
      <c r="BJ609" s="261">
        <v>48.2</v>
      </c>
      <c r="BK609" s="261">
        <v>42</v>
      </c>
      <c r="BL609" s="261">
        <v>12.9</v>
      </c>
      <c r="BM609" s="261">
        <v>0.8</v>
      </c>
      <c r="BN609" s="261">
        <v>0</v>
      </c>
      <c r="BO609" s="261">
        <v>13.2</v>
      </c>
      <c r="BP609" s="261">
        <v>31.1</v>
      </c>
      <c r="BQ609" s="261">
        <v>1.9</v>
      </c>
      <c r="BR609" s="261">
        <v>10</v>
      </c>
      <c r="BS609" s="261">
        <v>26</v>
      </c>
      <c r="BT609" s="261">
        <v>42.8</v>
      </c>
      <c r="BU609" s="261">
        <v>29.5</v>
      </c>
      <c r="BV609" s="261">
        <v>40</v>
      </c>
      <c r="BW609" s="261">
        <v>13.6</v>
      </c>
      <c r="BX609" s="261"/>
      <c r="BY609" s="261"/>
      <c r="BZ609" s="261"/>
      <c r="CA609" s="261"/>
      <c r="CB609" s="261">
        <v>0.87</v>
      </c>
      <c r="CC609" s="261">
        <v>0.86</v>
      </c>
      <c r="CD609" s="261">
        <v>0.85</v>
      </c>
      <c r="CE609" s="333"/>
      <c r="CF609" s="333"/>
      <c r="CG609" s="333"/>
      <c r="CH609" s="333"/>
      <c r="CI609" s="333"/>
      <c r="CJ609" s="333"/>
      <c r="CK609" s="333"/>
      <c r="CL609" s="333"/>
      <c r="CM609" s="333"/>
      <c r="CN609" s="333"/>
      <c r="CO609" s="333"/>
      <c r="CP609" s="333"/>
      <c r="CQ609" s="333"/>
      <c r="CR609" s="333"/>
      <c r="CS609" s="333"/>
      <c r="CT609" s="333"/>
      <c r="CU609" s="333"/>
      <c r="CV609" s="333"/>
      <c r="CW609" s="333"/>
      <c r="CX609" s="333"/>
      <c r="CY609" s="333"/>
      <c r="CZ609" s="333"/>
      <c r="DA609" s="333"/>
      <c r="DB609" s="374"/>
      <c r="DC609" s="154"/>
      <c r="DD609" s="179"/>
      <c r="DE609" s="179"/>
      <c r="DF609" s="179"/>
      <c r="DG609" s="179"/>
      <c r="DH609" s="180"/>
      <c r="DI609" s="181"/>
      <c r="DJ609" s="182">
        <f t="shared" si="435"/>
        <v>0</v>
      </c>
      <c r="DK609" s="182">
        <f t="shared" si="436"/>
        <v>1</v>
      </c>
      <c r="DL609" s="182">
        <f t="shared" si="441"/>
        <v>0</v>
      </c>
      <c r="DM609" s="182">
        <f t="shared" si="442"/>
        <v>0</v>
      </c>
      <c r="DN609" s="182">
        <f t="shared" si="443"/>
        <v>0</v>
      </c>
      <c r="DO609" s="182"/>
      <c r="DP609" s="182"/>
      <c r="DQ609" s="25"/>
      <c r="DR609" s="169"/>
      <c r="DS609" s="166"/>
      <c r="DT609" s="166"/>
      <c r="DU609" s="167">
        <f t="shared" si="446"/>
        <v>0</v>
      </c>
      <c r="DV609" s="153" t="str">
        <f>VLOOKUP(M609,'[200]Data Master kondisi'!$O$3:$P$11,2,FALSE)</f>
        <v>Y</v>
      </c>
      <c r="DW609" s="153">
        <f>LOOKUP(DV609,{"X","X","X","Y","Y","Y","Z","Z","Z"},{6,6,6,4,4,4,2,2,2})</f>
        <v>4</v>
      </c>
      <c r="DX609" s="153">
        <f t="shared" si="425"/>
        <v>1</v>
      </c>
      <c r="DY609" s="153">
        <f t="shared" si="447"/>
        <v>5</v>
      </c>
      <c r="DZ609" s="153" t="str">
        <f>VLOOKUP(G609,'[200]Data Master class'!$A$5:$D$12,3,FALSE)</f>
        <v>A</v>
      </c>
      <c r="EA609" s="160" t="str">
        <f t="shared" si="448"/>
        <v>BAIK</v>
      </c>
      <c r="EB609" s="156"/>
      <c r="EC609" s="153">
        <f>VLOOKUP(G609,'[200]Data Master class'!$A$5:$D$12,2,FALSE)</f>
        <v>5</v>
      </c>
      <c r="ED609" s="153" t="str">
        <f>VLOOKUP(H609,'[200]Data Master class'!$E$5:$G$6,3,FALSE)</f>
        <v>X</v>
      </c>
      <c r="EE609" s="153">
        <f>VLOOKUP(H609,'[200]Data Master class'!$E$5:$G$6,2,FALSE)</f>
        <v>2</v>
      </c>
      <c r="EF609" s="153">
        <f t="shared" si="449"/>
        <v>7</v>
      </c>
      <c r="EG609" s="153" t="str">
        <f t="shared" si="450"/>
        <v>CLASS 2</v>
      </c>
      <c r="EH609" s="153">
        <f t="shared" si="451"/>
        <v>12</v>
      </c>
      <c r="EI609" s="171"/>
      <c r="EJ609" s="441">
        <f t="shared" si="426"/>
        <v>0.19840667678300442</v>
      </c>
      <c r="EK609" s="441">
        <f t="shared" si="427"/>
        <v>0.12481031866464341</v>
      </c>
      <c r="EL609" s="441">
        <f t="shared" si="428"/>
        <v>7.3596358118361169E-2</v>
      </c>
      <c r="EM609" s="442">
        <f t="shared" si="452"/>
        <v>0.13227111785533632</v>
      </c>
      <c r="EN609" s="443" t="str">
        <f t="shared" si="453"/>
        <v>CUKUP</v>
      </c>
      <c r="EO609" s="195"/>
      <c r="EP609" s="196">
        <f>'[200]2. SUHU &amp; FISIK TRAFO'!CY653</f>
        <v>324</v>
      </c>
      <c r="EQ609" s="168">
        <f t="shared" si="458"/>
        <v>0</v>
      </c>
      <c r="ER609" s="189">
        <f t="shared" si="454"/>
        <v>0</v>
      </c>
      <c r="ES609" s="195"/>
      <c r="ET609" s="447">
        <f t="shared" si="437"/>
        <v>61.86460000000001</v>
      </c>
      <c r="EU609" s="447">
        <f t="shared" si="455"/>
        <v>49.491680000000009</v>
      </c>
      <c r="EV609" s="448">
        <f t="shared" si="429"/>
        <v>38.665375000000004</v>
      </c>
      <c r="EW609" s="449" t="str">
        <f t="shared" si="456"/>
        <v>BAIK</v>
      </c>
      <c r="EX609" s="721"/>
      <c r="EY609" s="447">
        <f t="shared" si="438"/>
        <v>42.6233</v>
      </c>
      <c r="EZ609" s="447">
        <f t="shared" si="430"/>
        <v>34.098640000000003</v>
      </c>
      <c r="FA609" s="448">
        <f t="shared" si="439"/>
        <v>26.639562500000004</v>
      </c>
      <c r="FB609" s="449" t="str">
        <f t="shared" si="431"/>
        <v>BAIK</v>
      </c>
      <c r="FC609" s="195"/>
      <c r="FD609" s="453">
        <f t="shared" si="432"/>
        <v>54.4</v>
      </c>
      <c r="FE609" s="454">
        <f t="shared" si="433"/>
        <v>231.21387283236993</v>
      </c>
      <c r="FF609" s="725">
        <f t="shared" si="434"/>
        <v>23.528000000000002</v>
      </c>
      <c r="FG609" s="202" t="str">
        <f t="shared" si="457"/>
        <v>BURUK</v>
      </c>
    </row>
    <row r="610" spans="1:163">
      <c r="A610" s="347">
        <v>598</v>
      </c>
      <c r="B610" s="764" t="s">
        <v>2232</v>
      </c>
      <c r="C610" s="331" t="s">
        <v>2855</v>
      </c>
      <c r="D610" s="259" t="s">
        <v>2856</v>
      </c>
      <c r="E610" s="319" t="s">
        <v>2821</v>
      </c>
      <c r="F610" s="319" t="s">
        <v>2852</v>
      </c>
      <c r="G610" s="208" t="s">
        <v>204</v>
      </c>
      <c r="H610" s="214" t="s">
        <v>208</v>
      </c>
      <c r="I610" s="463" t="s">
        <v>2857</v>
      </c>
      <c r="J610" s="462" t="s">
        <v>2858</v>
      </c>
      <c r="K610" s="259" t="s">
        <v>315</v>
      </c>
      <c r="L610" s="259" t="s">
        <v>2859</v>
      </c>
      <c r="M610" s="259">
        <v>160</v>
      </c>
      <c r="N610" s="259" t="s">
        <v>2860</v>
      </c>
      <c r="O610" s="259">
        <v>2007</v>
      </c>
      <c r="P610" s="259" t="s">
        <v>316</v>
      </c>
      <c r="Q610" s="461">
        <v>0.76250000000000007</v>
      </c>
      <c r="R610" s="433">
        <v>44862</v>
      </c>
      <c r="S610" s="331" t="s">
        <v>318</v>
      </c>
      <c r="T610" s="331" t="s">
        <v>343</v>
      </c>
      <c r="U610" s="259">
        <v>4</v>
      </c>
      <c r="V610" s="259">
        <v>2</v>
      </c>
      <c r="W610" s="259">
        <v>3</v>
      </c>
      <c r="X610" s="259">
        <v>20000</v>
      </c>
      <c r="Y610" s="332">
        <v>409</v>
      </c>
      <c r="Z610" s="332">
        <v>408</v>
      </c>
      <c r="AA610" s="332">
        <v>410</v>
      </c>
      <c r="AB610" s="332">
        <v>235</v>
      </c>
      <c r="AC610" s="332">
        <v>236</v>
      </c>
      <c r="AD610" s="332">
        <v>236</v>
      </c>
      <c r="AE610" s="332">
        <v>44</v>
      </c>
      <c r="AF610" s="332">
        <v>25.2</v>
      </c>
      <c r="AG610" s="332">
        <v>30.5</v>
      </c>
      <c r="AH610" s="332">
        <v>21.3</v>
      </c>
      <c r="AI610" s="332">
        <v>0</v>
      </c>
      <c r="AJ610" s="332">
        <v>0</v>
      </c>
      <c r="AK610" s="332">
        <v>0</v>
      </c>
      <c r="AL610" s="332">
        <v>0.6</v>
      </c>
      <c r="AM610" s="332">
        <v>46</v>
      </c>
      <c r="AN610" s="332">
        <v>26.2</v>
      </c>
      <c r="AO610" s="332">
        <v>30.9</v>
      </c>
      <c r="AP610" s="332">
        <v>24.7</v>
      </c>
      <c r="AQ610" s="332"/>
      <c r="AR610" s="332"/>
      <c r="AS610" s="332"/>
      <c r="AT610" s="332"/>
      <c r="AU610" s="332"/>
      <c r="AV610" s="332"/>
      <c r="AW610" s="332"/>
      <c r="AX610" s="332"/>
      <c r="AY610" s="332">
        <v>0.87</v>
      </c>
      <c r="AZ610" s="332">
        <v>0.86</v>
      </c>
      <c r="BA610" s="332">
        <v>0.86</v>
      </c>
      <c r="BB610" s="261">
        <v>405</v>
      </c>
      <c r="BC610" s="261">
        <v>406</v>
      </c>
      <c r="BD610" s="261">
        <v>403</v>
      </c>
      <c r="BE610" s="261">
        <v>235</v>
      </c>
      <c r="BF610" s="261">
        <v>234</v>
      </c>
      <c r="BG610" s="261">
        <v>234</v>
      </c>
      <c r="BH610" s="261">
        <v>54.7</v>
      </c>
      <c r="BI610" s="261">
        <v>26.5</v>
      </c>
      <c r="BJ610" s="261">
        <v>39.200000000000003</v>
      </c>
      <c r="BK610" s="261">
        <v>32.9</v>
      </c>
      <c r="BL610" s="261">
        <v>0</v>
      </c>
      <c r="BM610" s="261"/>
      <c r="BN610" s="261">
        <v>0</v>
      </c>
      <c r="BO610" s="261">
        <v>0</v>
      </c>
      <c r="BP610" s="261">
        <v>58.6</v>
      </c>
      <c r="BQ610" s="261">
        <v>24.2</v>
      </c>
      <c r="BR610" s="261">
        <v>41.4</v>
      </c>
      <c r="BS610" s="261">
        <v>38</v>
      </c>
      <c r="BT610" s="261"/>
      <c r="BU610" s="261"/>
      <c r="BV610" s="261"/>
      <c r="BW610" s="261"/>
      <c r="BX610" s="261"/>
      <c r="BY610" s="261"/>
      <c r="BZ610" s="261"/>
      <c r="CA610" s="261"/>
      <c r="CB610" s="261">
        <v>0.87</v>
      </c>
      <c r="CC610" s="261" t="s">
        <v>2861</v>
      </c>
      <c r="CD610" s="261">
        <v>0.88</v>
      </c>
      <c r="CE610" s="333"/>
      <c r="CF610" s="333"/>
      <c r="CG610" s="333"/>
      <c r="CH610" s="333"/>
      <c r="CI610" s="333"/>
      <c r="CJ610" s="333"/>
      <c r="CK610" s="333"/>
      <c r="CL610" s="333"/>
      <c r="CM610" s="333"/>
      <c r="CN610" s="333"/>
      <c r="CO610" s="333"/>
      <c r="CP610" s="333"/>
      <c r="CQ610" s="333"/>
      <c r="CR610" s="333"/>
      <c r="CS610" s="333"/>
      <c r="CT610" s="333"/>
      <c r="CU610" s="333"/>
      <c r="CV610" s="333"/>
      <c r="CW610" s="333"/>
      <c r="CX610" s="333"/>
      <c r="CY610" s="333"/>
      <c r="CZ610" s="333"/>
      <c r="DA610" s="333"/>
      <c r="DB610" s="374"/>
      <c r="DC610" s="154"/>
      <c r="DD610" s="179"/>
      <c r="DE610" s="179"/>
      <c r="DF610" s="179"/>
      <c r="DG610" s="179"/>
      <c r="DH610" s="180"/>
      <c r="DI610" s="181"/>
      <c r="DJ610" s="182">
        <f t="shared" si="435"/>
        <v>1</v>
      </c>
      <c r="DK610" s="182">
        <f t="shared" si="436"/>
        <v>0</v>
      </c>
      <c r="DL610" s="182">
        <f t="shared" si="441"/>
        <v>0</v>
      </c>
      <c r="DM610" s="182">
        <f t="shared" si="442"/>
        <v>0</v>
      </c>
      <c r="DN610" s="182">
        <f t="shared" si="443"/>
        <v>0</v>
      </c>
      <c r="DO610" s="182"/>
      <c r="DP610" s="182"/>
      <c r="DQ610" s="25"/>
      <c r="DR610" s="169"/>
      <c r="DS610" s="166"/>
      <c r="DT610" s="166"/>
      <c r="DU610" s="167">
        <f t="shared" si="446"/>
        <v>0</v>
      </c>
      <c r="DV610" s="153" t="str">
        <f>VLOOKUP(M610,'[200]Data Master kondisi'!$O$3:$P$11,2,FALSE)</f>
        <v>Y</v>
      </c>
      <c r="DW610" s="153">
        <f>LOOKUP(DV610,{"X","X","X","Y","Y","Y","Z","Z","Z"},{6,6,6,4,4,4,2,2,2})</f>
        <v>4</v>
      </c>
      <c r="DX610" s="153">
        <f t="shared" si="425"/>
        <v>2</v>
      </c>
      <c r="DY610" s="153">
        <f t="shared" si="447"/>
        <v>6</v>
      </c>
      <c r="DZ610" s="153" t="str">
        <f>VLOOKUP(G610,'[200]Data Master class'!$A$5:$D$12,3,FALSE)</f>
        <v>A</v>
      </c>
      <c r="EA610" s="160" t="str">
        <f t="shared" si="448"/>
        <v>CUKUP</v>
      </c>
      <c r="EB610" s="156"/>
      <c r="EC610" s="153">
        <f>VLOOKUP(G610,'[200]Data Master class'!$A$5:$D$12,2,FALSE)</f>
        <v>5</v>
      </c>
      <c r="ED610" s="153" t="str">
        <f>VLOOKUP(H610,'[200]Data Master class'!$E$5:$G$6,3,FALSE)</f>
        <v>X</v>
      </c>
      <c r="EE610" s="153">
        <f>VLOOKUP(H610,'[200]Data Master class'!$E$5:$G$6,2,FALSE)</f>
        <v>2</v>
      </c>
      <c r="EF610" s="153">
        <f t="shared" si="449"/>
        <v>7</v>
      </c>
      <c r="EG610" s="153" t="str">
        <f t="shared" si="450"/>
        <v>CLASS 2</v>
      </c>
      <c r="EH610" s="153">
        <f t="shared" si="451"/>
        <v>13</v>
      </c>
      <c r="EI610" s="171"/>
      <c r="EJ610" s="441">
        <f t="shared" si="426"/>
        <v>0.32397191574724171</v>
      </c>
      <c r="EK610" s="441">
        <f t="shared" si="427"/>
        <v>0.24172517552657979</v>
      </c>
      <c r="EL610" s="441">
        <f t="shared" si="428"/>
        <v>8.2246740220662015E-2</v>
      </c>
      <c r="EM610" s="442">
        <f t="shared" si="452"/>
        <v>0.21598127716482785</v>
      </c>
      <c r="EN610" s="443" t="str">
        <f t="shared" si="453"/>
        <v>KURANG</v>
      </c>
      <c r="EO610" s="195"/>
      <c r="EP610" s="196">
        <f>'[200]2. SUHU &amp; FISIK TRAFO'!CY654</f>
        <v>324</v>
      </c>
      <c r="EQ610" s="168">
        <f t="shared" si="458"/>
        <v>0</v>
      </c>
      <c r="ER610" s="189">
        <f t="shared" si="454"/>
        <v>0</v>
      </c>
      <c r="ES610" s="195"/>
      <c r="ET610" s="447">
        <f t="shared" si="437"/>
        <v>23.485200000000003</v>
      </c>
      <c r="EU610" s="447">
        <f t="shared" si="455"/>
        <v>18.788160000000001</v>
      </c>
      <c r="EV610" s="448">
        <f t="shared" si="429"/>
        <v>14.67825</v>
      </c>
      <c r="EW610" s="449" t="str">
        <f t="shared" si="456"/>
        <v>BAIK</v>
      </c>
      <c r="EX610" s="721"/>
      <c r="EY610" s="447">
        <f t="shared" si="438"/>
        <v>28.228300000000004</v>
      </c>
      <c r="EZ610" s="447">
        <f t="shared" si="430"/>
        <v>22.582640000000005</v>
      </c>
      <c r="FA610" s="448">
        <f t="shared" si="439"/>
        <v>17.642687500000005</v>
      </c>
      <c r="FB610" s="449" t="str">
        <f t="shared" si="431"/>
        <v>BAIK</v>
      </c>
      <c r="FC610" s="195"/>
      <c r="FD610" s="453">
        <f t="shared" si="432"/>
        <v>21.3</v>
      </c>
      <c r="FE610" s="454">
        <f t="shared" si="433"/>
        <v>231.21387283236993</v>
      </c>
      <c r="FF610" s="725">
        <f t="shared" si="434"/>
        <v>9.2122500000000009</v>
      </c>
      <c r="FG610" s="202" t="str">
        <f t="shared" si="457"/>
        <v>BAIK</v>
      </c>
    </row>
    <row r="611" spans="1:163">
      <c r="A611" s="347">
        <v>599</v>
      </c>
      <c r="B611" s="764" t="s">
        <v>2232</v>
      </c>
      <c r="C611" s="331" t="s">
        <v>2862</v>
      </c>
      <c r="D611" s="259" t="s">
        <v>2856</v>
      </c>
      <c r="E611" s="319" t="s">
        <v>2821</v>
      </c>
      <c r="F611" s="319" t="s">
        <v>2852</v>
      </c>
      <c r="G611" s="208" t="s">
        <v>204</v>
      </c>
      <c r="H611" s="214" t="s">
        <v>208</v>
      </c>
      <c r="I611" s="463" t="s">
        <v>2863</v>
      </c>
      <c r="J611" s="462" t="s">
        <v>2864</v>
      </c>
      <c r="K611" s="259" t="s">
        <v>341</v>
      </c>
      <c r="L611" s="259" t="s">
        <v>1259</v>
      </c>
      <c r="M611" s="259">
        <v>100</v>
      </c>
      <c r="N611" s="259" t="s">
        <v>2865</v>
      </c>
      <c r="O611" s="259">
        <v>2017</v>
      </c>
      <c r="P611" s="259" t="s">
        <v>316</v>
      </c>
      <c r="Q611" s="461">
        <v>0.7895833333333333</v>
      </c>
      <c r="R611" s="433">
        <v>44861</v>
      </c>
      <c r="S611" s="331" t="s">
        <v>318</v>
      </c>
      <c r="T611" s="331" t="s">
        <v>343</v>
      </c>
      <c r="U611" s="259">
        <v>4</v>
      </c>
      <c r="V611" s="259">
        <v>2</v>
      </c>
      <c r="W611" s="259">
        <v>3</v>
      </c>
      <c r="X611" s="259">
        <v>20000</v>
      </c>
      <c r="Y611" s="332">
        <v>405</v>
      </c>
      <c r="Z611" s="332">
        <v>405</v>
      </c>
      <c r="AA611" s="332">
        <v>406</v>
      </c>
      <c r="AB611" s="332">
        <v>233</v>
      </c>
      <c r="AC611" s="332">
        <v>234</v>
      </c>
      <c r="AD611" s="332">
        <v>234</v>
      </c>
      <c r="AE611" s="332">
        <v>60.4</v>
      </c>
      <c r="AF611" s="332">
        <v>65</v>
      </c>
      <c r="AG611" s="332">
        <v>37.9</v>
      </c>
      <c r="AH611" s="332">
        <v>36.5</v>
      </c>
      <c r="AI611" s="332">
        <v>45.5</v>
      </c>
      <c r="AJ611" s="332">
        <v>34.1</v>
      </c>
      <c r="AK611" s="332">
        <v>26.3</v>
      </c>
      <c r="AL611" s="332">
        <v>16.5</v>
      </c>
      <c r="AM611" s="332">
        <v>8.3000000000000007</v>
      </c>
      <c r="AN611" s="332">
        <v>20.100000000000001</v>
      </c>
      <c r="AO611" s="332">
        <v>11.4</v>
      </c>
      <c r="AP611" s="332">
        <v>18.399999999999999</v>
      </c>
      <c r="AQ611" s="332"/>
      <c r="AR611" s="332"/>
      <c r="AS611" s="332"/>
      <c r="AT611" s="332"/>
      <c r="AU611" s="332"/>
      <c r="AV611" s="332"/>
      <c r="AW611" s="332"/>
      <c r="AX611" s="332"/>
      <c r="AY611" s="332">
        <v>0.85</v>
      </c>
      <c r="AZ611" s="332">
        <v>0.87</v>
      </c>
      <c r="BA611" s="332">
        <v>0.88</v>
      </c>
      <c r="BB611" s="261">
        <v>395</v>
      </c>
      <c r="BC611" s="261">
        <v>398</v>
      </c>
      <c r="BD611" s="261">
        <v>399</v>
      </c>
      <c r="BE611" s="261">
        <v>230</v>
      </c>
      <c r="BF611" s="261">
        <v>230</v>
      </c>
      <c r="BG611" s="261">
        <v>230</v>
      </c>
      <c r="BH611" s="261">
        <v>56.3</v>
      </c>
      <c r="BI611" s="261">
        <v>63.2</v>
      </c>
      <c r="BJ611" s="261">
        <v>74.900000000000006</v>
      </c>
      <c r="BK611" s="261">
        <v>24.1</v>
      </c>
      <c r="BL611" s="261">
        <v>36.700000000000003</v>
      </c>
      <c r="BM611" s="261">
        <v>31.5</v>
      </c>
      <c r="BN611" s="261">
        <v>35.799999999999997</v>
      </c>
      <c r="BO611" s="261">
        <v>20.6</v>
      </c>
      <c r="BP611" s="261">
        <v>21.5</v>
      </c>
      <c r="BQ611" s="261">
        <v>32.700000000000003</v>
      </c>
      <c r="BR611" s="261">
        <v>37.9</v>
      </c>
      <c r="BS611" s="261">
        <v>19.2</v>
      </c>
      <c r="BT611" s="261"/>
      <c r="BU611" s="261"/>
      <c r="BV611" s="261"/>
      <c r="BW611" s="261"/>
      <c r="BX611" s="261"/>
      <c r="BY611" s="261"/>
      <c r="BZ611" s="261"/>
      <c r="CA611" s="261"/>
      <c r="CB611" s="261">
        <v>0.86</v>
      </c>
      <c r="CC611" s="261">
        <v>0.85</v>
      </c>
      <c r="CD611" s="261">
        <v>0.88</v>
      </c>
      <c r="CE611" s="333"/>
      <c r="CF611" s="333"/>
      <c r="CG611" s="333"/>
      <c r="CH611" s="333"/>
      <c r="CI611" s="333"/>
      <c r="CJ611" s="333"/>
      <c r="CK611" s="333"/>
      <c r="CL611" s="333"/>
      <c r="CM611" s="333"/>
      <c r="CN611" s="333"/>
      <c r="CO611" s="333"/>
      <c r="CP611" s="333"/>
      <c r="CQ611" s="333"/>
      <c r="CR611" s="333"/>
      <c r="CS611" s="333"/>
      <c r="CT611" s="333"/>
      <c r="CU611" s="333"/>
      <c r="CV611" s="333"/>
      <c r="CW611" s="333"/>
      <c r="CX611" s="333"/>
      <c r="CY611" s="333"/>
      <c r="CZ611" s="333"/>
      <c r="DA611" s="333"/>
      <c r="DB611" s="374"/>
      <c r="DC611" s="154"/>
      <c r="DD611" s="179"/>
      <c r="DE611" s="179"/>
      <c r="DF611" s="179"/>
      <c r="DG611" s="179"/>
      <c r="DH611" s="180"/>
      <c r="DI611" s="181"/>
      <c r="DJ611" s="182">
        <f t="shared" si="435"/>
        <v>0</v>
      </c>
      <c r="DK611" s="182">
        <f t="shared" si="436"/>
        <v>1</v>
      </c>
      <c r="DL611" s="182">
        <f t="shared" si="441"/>
        <v>0</v>
      </c>
      <c r="DM611" s="182">
        <f t="shared" si="442"/>
        <v>0</v>
      </c>
      <c r="DN611" s="182">
        <f t="shared" si="443"/>
        <v>0</v>
      </c>
      <c r="DO611" s="182"/>
      <c r="DP611" s="182"/>
      <c r="DQ611" s="25"/>
      <c r="DR611" s="169"/>
      <c r="DS611" s="166"/>
      <c r="DT611" s="166"/>
      <c r="DU611" s="167">
        <f t="shared" si="446"/>
        <v>0</v>
      </c>
      <c r="DV611" s="153" t="str">
        <f>VLOOKUP(M611,'[200]Data Master kondisi'!$O$3:$P$11,2,FALSE)</f>
        <v>Z</v>
      </c>
      <c r="DW611" s="153">
        <f>LOOKUP(DV611,{"X","X","X","Y","Y","Y","Z","Z","Z"},{6,6,6,4,4,4,2,2,2})</f>
        <v>2</v>
      </c>
      <c r="DX611" s="153">
        <f t="shared" si="425"/>
        <v>1</v>
      </c>
      <c r="DY611" s="153">
        <f t="shared" si="447"/>
        <v>3</v>
      </c>
      <c r="DZ611" s="153" t="str">
        <f>VLOOKUP(G611,'[200]Data Master class'!$A$5:$D$12,3,FALSE)</f>
        <v>A</v>
      </c>
      <c r="EA611" s="160">
        <f t="shared" si="448"/>
        <v>0</v>
      </c>
      <c r="EB611" s="156"/>
      <c r="EC611" s="153">
        <f>VLOOKUP(G611,'[200]Data Master class'!$A$5:$D$12,2,FALSE)</f>
        <v>5</v>
      </c>
      <c r="ED611" s="153" t="str">
        <f>VLOOKUP(H611,'[200]Data Master class'!$E$5:$G$6,3,FALSE)</f>
        <v>X</v>
      </c>
      <c r="EE611" s="153">
        <f>VLOOKUP(H611,'[200]Data Master class'!$E$5:$G$6,2,FALSE)</f>
        <v>2</v>
      </c>
      <c r="EF611" s="153">
        <f t="shared" si="449"/>
        <v>7</v>
      </c>
      <c r="EG611" s="153" t="str">
        <f t="shared" si="450"/>
        <v>CLASS 2</v>
      </c>
      <c r="EH611" s="153">
        <f t="shared" si="451"/>
        <v>10</v>
      </c>
      <c r="EI611" s="171"/>
      <c r="EJ611" s="441">
        <f t="shared" si="426"/>
        <v>0.10961420698101643</v>
      </c>
      <c r="EK611" s="441">
        <f t="shared" si="427"/>
        <v>0.19412124923453758</v>
      </c>
      <c r="EL611" s="441">
        <f t="shared" si="428"/>
        <v>0.30373545621555426</v>
      </c>
      <c r="EM611" s="442">
        <f t="shared" si="452"/>
        <v>0.20249030414370273</v>
      </c>
      <c r="EN611" s="443" t="str">
        <f t="shared" si="453"/>
        <v>KURANG</v>
      </c>
      <c r="EO611" s="195"/>
      <c r="EP611" s="196">
        <f>'[200]2. SUHU &amp; FISIK TRAFO'!CY655</f>
        <v>324</v>
      </c>
      <c r="EQ611" s="168">
        <f t="shared" si="458"/>
        <v>0</v>
      </c>
      <c r="ER611" s="189">
        <f t="shared" si="454"/>
        <v>0</v>
      </c>
      <c r="ES611" s="195"/>
      <c r="ET611" s="447">
        <f t="shared" si="437"/>
        <v>38.151799999999994</v>
      </c>
      <c r="EU611" s="447">
        <f t="shared" si="455"/>
        <v>30.521439999999998</v>
      </c>
      <c r="EV611" s="448">
        <f t="shared" si="429"/>
        <v>38.151799999999994</v>
      </c>
      <c r="EW611" s="449" t="str">
        <f t="shared" si="456"/>
        <v>BAIK</v>
      </c>
      <c r="EX611" s="721"/>
      <c r="EY611" s="447">
        <f t="shared" si="438"/>
        <v>44.712000000000003</v>
      </c>
      <c r="EZ611" s="447">
        <f t="shared" si="430"/>
        <v>35.769600000000004</v>
      </c>
      <c r="FA611" s="448">
        <f t="shared" si="439"/>
        <v>44.712000000000003</v>
      </c>
      <c r="FB611" s="449" t="str">
        <f t="shared" si="431"/>
        <v>BAIK</v>
      </c>
      <c r="FC611" s="195"/>
      <c r="FD611" s="453">
        <f t="shared" si="432"/>
        <v>36.5</v>
      </c>
      <c r="FE611" s="454">
        <f t="shared" si="433"/>
        <v>144.50867052023122</v>
      </c>
      <c r="FF611" s="725">
        <f t="shared" si="434"/>
        <v>25.257999999999996</v>
      </c>
      <c r="FG611" s="202" t="str">
        <f t="shared" si="457"/>
        <v>BURUK</v>
      </c>
    </row>
    <row r="612" spans="1:163">
      <c r="A612" s="347">
        <v>600</v>
      </c>
      <c r="B612" s="764" t="s">
        <v>2232</v>
      </c>
      <c r="C612" s="331" t="s">
        <v>2866</v>
      </c>
      <c r="D612" s="259" t="s">
        <v>2867</v>
      </c>
      <c r="E612" s="319" t="s">
        <v>2821</v>
      </c>
      <c r="F612" s="319" t="s">
        <v>2868</v>
      </c>
      <c r="G612" s="208" t="s">
        <v>204</v>
      </c>
      <c r="H612" s="214" t="s">
        <v>208</v>
      </c>
      <c r="I612" s="463" t="s">
        <v>2869</v>
      </c>
      <c r="J612" s="462" t="s">
        <v>2870</v>
      </c>
      <c r="K612" s="259" t="s">
        <v>341</v>
      </c>
      <c r="L612" s="259" t="s">
        <v>585</v>
      </c>
      <c r="M612" s="259">
        <v>200</v>
      </c>
      <c r="N612" s="259">
        <v>62431</v>
      </c>
      <c r="O612" s="259">
        <v>1995</v>
      </c>
      <c r="P612" s="259" t="s">
        <v>316</v>
      </c>
      <c r="Q612" s="461">
        <v>0.80486111111111114</v>
      </c>
      <c r="R612" s="433">
        <v>44861</v>
      </c>
      <c r="S612" s="331" t="s">
        <v>318</v>
      </c>
      <c r="T612" s="331" t="s">
        <v>343</v>
      </c>
      <c r="U612" s="259">
        <v>4</v>
      </c>
      <c r="V612" s="259">
        <v>2</v>
      </c>
      <c r="W612" s="259">
        <v>3</v>
      </c>
      <c r="X612" s="259">
        <v>20000</v>
      </c>
      <c r="Y612" s="332">
        <v>404</v>
      </c>
      <c r="Z612" s="332">
        <v>404</v>
      </c>
      <c r="AA612" s="332">
        <v>404</v>
      </c>
      <c r="AB612" s="332">
        <v>233</v>
      </c>
      <c r="AC612" s="332">
        <v>233</v>
      </c>
      <c r="AD612" s="332">
        <v>233</v>
      </c>
      <c r="AE612" s="332">
        <v>92.7</v>
      </c>
      <c r="AF612" s="332">
        <v>73.5</v>
      </c>
      <c r="AG612" s="332">
        <v>85.8</v>
      </c>
      <c r="AH612" s="332">
        <v>68.599999999999994</v>
      </c>
      <c r="AI612" s="332">
        <v>82.8</v>
      </c>
      <c r="AJ612" s="332">
        <v>20.7</v>
      </c>
      <c r="AK612" s="332">
        <v>23.7</v>
      </c>
      <c r="AL612" s="332">
        <v>52.1</v>
      </c>
      <c r="AM612" s="332"/>
      <c r="AN612" s="332"/>
      <c r="AO612" s="332"/>
      <c r="AP612" s="332"/>
      <c r="AQ612" s="332"/>
      <c r="AR612" s="332"/>
      <c r="AS612" s="332"/>
      <c r="AT612" s="332"/>
      <c r="AU612" s="332">
        <v>57</v>
      </c>
      <c r="AV612" s="332">
        <v>54.1</v>
      </c>
      <c r="AW612" s="332">
        <v>53.8</v>
      </c>
      <c r="AX612" s="332">
        <v>25.6</v>
      </c>
      <c r="AY612" s="332">
        <v>0.87</v>
      </c>
      <c r="AZ612" s="332">
        <v>0.86</v>
      </c>
      <c r="BA612" s="332">
        <v>0.85</v>
      </c>
      <c r="BB612" s="261">
        <v>401</v>
      </c>
      <c r="BC612" s="261">
        <v>398</v>
      </c>
      <c r="BD612" s="261">
        <v>398</v>
      </c>
      <c r="BE612" s="261">
        <v>230</v>
      </c>
      <c r="BF612" s="261">
        <v>231</v>
      </c>
      <c r="BG612" s="261">
        <v>229</v>
      </c>
      <c r="BH612" s="261">
        <v>100</v>
      </c>
      <c r="BI612" s="261">
        <v>46.7</v>
      </c>
      <c r="BJ612" s="261">
        <v>46</v>
      </c>
      <c r="BK612" s="261">
        <v>58.8</v>
      </c>
      <c r="BL612" s="261">
        <v>60.4</v>
      </c>
      <c r="BM612" s="261">
        <v>14.3</v>
      </c>
      <c r="BN612" s="261">
        <v>30.2</v>
      </c>
      <c r="BO612" s="261">
        <v>45.1</v>
      </c>
      <c r="BP612" s="261"/>
      <c r="BQ612" s="261"/>
      <c r="BR612" s="261"/>
      <c r="BS612" s="261"/>
      <c r="BT612" s="261"/>
      <c r="BU612" s="261"/>
      <c r="BV612" s="261"/>
      <c r="BW612" s="261"/>
      <c r="BX612" s="261">
        <v>40.9</v>
      </c>
      <c r="BY612" s="261">
        <v>31.4</v>
      </c>
      <c r="BZ612" s="261">
        <v>38.200000000000003</v>
      </c>
      <c r="CA612" s="261">
        <v>12.6</v>
      </c>
      <c r="CB612" s="261">
        <v>0.87</v>
      </c>
      <c r="CC612" s="261">
        <v>0.86</v>
      </c>
      <c r="CD612" s="261">
        <v>0.88</v>
      </c>
      <c r="CE612" s="333"/>
      <c r="CF612" s="333"/>
      <c r="CG612" s="333"/>
      <c r="CH612" s="333"/>
      <c r="CI612" s="333"/>
      <c r="CJ612" s="333"/>
      <c r="CK612" s="333"/>
      <c r="CL612" s="333"/>
      <c r="CM612" s="333"/>
      <c r="CN612" s="333"/>
      <c r="CO612" s="333"/>
      <c r="CP612" s="333"/>
      <c r="CQ612" s="333"/>
      <c r="CR612" s="333"/>
      <c r="CS612" s="333"/>
      <c r="CT612" s="333"/>
      <c r="CU612" s="333"/>
      <c r="CV612" s="333"/>
      <c r="CW612" s="333"/>
      <c r="CX612" s="333"/>
      <c r="CY612" s="333"/>
      <c r="CZ612" s="333"/>
      <c r="DA612" s="333"/>
      <c r="DB612" s="374"/>
      <c r="DC612" s="48"/>
      <c r="DD612" s="179"/>
      <c r="DE612" s="179"/>
      <c r="DF612" s="179"/>
      <c r="DG612" s="179"/>
      <c r="DH612" s="180"/>
      <c r="DI612" s="181"/>
      <c r="DJ612" s="182">
        <f t="shared" si="435"/>
        <v>0</v>
      </c>
      <c r="DK612" s="182">
        <f t="shared" si="436"/>
        <v>1</v>
      </c>
      <c r="DL612" s="182">
        <f t="shared" si="441"/>
        <v>0</v>
      </c>
      <c r="DM612" s="182">
        <f t="shared" si="442"/>
        <v>0</v>
      </c>
      <c r="DN612" s="182">
        <f t="shared" si="443"/>
        <v>0</v>
      </c>
      <c r="DO612" s="182"/>
      <c r="DP612" s="182"/>
      <c r="DQ612" s="25"/>
      <c r="DR612" s="169"/>
      <c r="DS612" s="166"/>
      <c r="DT612" s="166"/>
      <c r="DU612" s="167">
        <f t="shared" si="446"/>
        <v>0</v>
      </c>
      <c r="DV612" s="153" t="str">
        <f>VLOOKUP(M612,'[200]Data Master kondisi'!$O$3:$P$11,2,FALSE)</f>
        <v>Y</v>
      </c>
      <c r="DW612" s="153">
        <f>LOOKUP(DV612,{"X","X","X","Y","Y","Y","Z","Z","Z"},{6,6,6,4,4,4,2,2,2})</f>
        <v>4</v>
      </c>
      <c r="DX612" s="153">
        <f t="shared" si="425"/>
        <v>3</v>
      </c>
      <c r="DY612" s="153">
        <f t="shared" si="447"/>
        <v>7</v>
      </c>
      <c r="DZ612" s="153" t="str">
        <f>VLOOKUP(G612,'[200]Data Master class'!$A$5:$D$12,3,FALSE)</f>
        <v>A</v>
      </c>
      <c r="EA612" s="160" t="str">
        <f t="shared" si="448"/>
        <v>CUKUP</v>
      </c>
      <c r="EB612" s="156"/>
      <c r="EC612" s="153">
        <f>VLOOKUP(G612,'[200]Data Master class'!$A$5:$D$12,2,FALSE)</f>
        <v>5</v>
      </c>
      <c r="ED612" s="153" t="str">
        <f>VLOOKUP(H612,'[200]Data Master class'!$E$5:$G$6,3,FALSE)</f>
        <v>X</v>
      </c>
      <c r="EE612" s="153">
        <f>VLOOKUP(H612,'[200]Data Master class'!$E$5:$G$6,2,FALSE)</f>
        <v>2</v>
      </c>
      <c r="EF612" s="153">
        <f t="shared" si="449"/>
        <v>7</v>
      </c>
      <c r="EG612" s="153" t="str">
        <f t="shared" si="450"/>
        <v>CLASS 2</v>
      </c>
      <c r="EH612" s="153">
        <f t="shared" si="451"/>
        <v>14</v>
      </c>
      <c r="EI612" s="171"/>
      <c r="EJ612" s="441">
        <f t="shared" si="426"/>
        <v>0.10357142857142861</v>
      </c>
      <c r="EK612" s="441">
        <f t="shared" si="427"/>
        <v>0.125</v>
      </c>
      <c r="EL612" s="441">
        <f t="shared" si="428"/>
        <v>2.1428571428571394E-2</v>
      </c>
      <c r="EM612" s="442">
        <f t="shared" si="452"/>
        <v>8.3333333333333329E-2</v>
      </c>
      <c r="EN612" s="443" t="str">
        <f t="shared" si="453"/>
        <v>BAIK</v>
      </c>
      <c r="EO612" s="195"/>
      <c r="EP612" s="196">
        <f>'[200]2. SUHU &amp; FISIK TRAFO'!CY656</f>
        <v>324</v>
      </c>
      <c r="EQ612" s="168">
        <f t="shared" si="458"/>
        <v>0</v>
      </c>
      <c r="ER612" s="189">
        <f t="shared" si="454"/>
        <v>0</v>
      </c>
      <c r="ES612" s="195"/>
      <c r="ET612" s="447">
        <f t="shared" si="437"/>
        <v>58.716000000000001</v>
      </c>
      <c r="EU612" s="447">
        <f t="shared" si="455"/>
        <v>46.972800000000007</v>
      </c>
      <c r="EV612" s="448">
        <f t="shared" si="429"/>
        <v>29.358000000000001</v>
      </c>
      <c r="EW612" s="449" t="str">
        <f t="shared" si="456"/>
        <v>BAIK</v>
      </c>
      <c r="EX612" s="721"/>
      <c r="EY612" s="447">
        <f t="shared" si="438"/>
        <v>44.3217</v>
      </c>
      <c r="EZ612" s="447">
        <f t="shared" si="430"/>
        <v>35.457360000000001</v>
      </c>
      <c r="FA612" s="448">
        <f t="shared" si="439"/>
        <v>22.16085</v>
      </c>
      <c r="FB612" s="449" t="str">
        <f t="shared" si="431"/>
        <v>BAIK</v>
      </c>
      <c r="FC612" s="195"/>
      <c r="FD612" s="453">
        <f t="shared" si="432"/>
        <v>68.599999999999994</v>
      </c>
      <c r="FE612" s="454">
        <f t="shared" si="433"/>
        <v>289.01734104046244</v>
      </c>
      <c r="FF612" s="725">
        <f t="shared" si="434"/>
        <v>23.735599999999998</v>
      </c>
      <c r="FG612" s="202" t="str">
        <f t="shared" si="457"/>
        <v>BURUK</v>
      </c>
    </row>
    <row r="613" spans="1:163">
      <c r="A613" s="347">
        <v>601</v>
      </c>
      <c r="B613" s="764" t="s">
        <v>2232</v>
      </c>
      <c r="C613" s="331" t="s">
        <v>2871</v>
      </c>
      <c r="D613" s="259" t="s">
        <v>2867</v>
      </c>
      <c r="E613" s="319" t="s">
        <v>2821</v>
      </c>
      <c r="F613" s="319" t="s">
        <v>2872</v>
      </c>
      <c r="G613" s="208" t="s">
        <v>204</v>
      </c>
      <c r="H613" s="214" t="s">
        <v>208</v>
      </c>
      <c r="I613" s="463" t="s">
        <v>2873</v>
      </c>
      <c r="J613" s="462" t="s">
        <v>2874</v>
      </c>
      <c r="K613" s="259" t="s">
        <v>341</v>
      </c>
      <c r="L613" s="259" t="s">
        <v>1259</v>
      </c>
      <c r="M613" s="259">
        <v>100</v>
      </c>
      <c r="N613" s="259" t="s">
        <v>2875</v>
      </c>
      <c r="O613" s="259">
        <v>2017</v>
      </c>
      <c r="P613" s="259" t="s">
        <v>316</v>
      </c>
      <c r="Q613" s="461">
        <v>0.81597222222222221</v>
      </c>
      <c r="R613" s="433">
        <v>44861</v>
      </c>
      <c r="S613" s="331" t="s">
        <v>318</v>
      </c>
      <c r="T613" s="331" t="s">
        <v>343</v>
      </c>
      <c r="U613" s="259">
        <v>4</v>
      </c>
      <c r="V613" s="259">
        <v>1</v>
      </c>
      <c r="W613" s="259">
        <v>3</v>
      </c>
      <c r="X613" s="259">
        <v>20000</v>
      </c>
      <c r="Y613" s="332">
        <v>403</v>
      </c>
      <c r="Z613" s="332">
        <v>402</v>
      </c>
      <c r="AA613" s="332">
        <v>402</v>
      </c>
      <c r="AB613" s="332">
        <v>232</v>
      </c>
      <c r="AC613" s="332">
        <v>232</v>
      </c>
      <c r="AD613" s="332">
        <v>232</v>
      </c>
      <c r="AE613" s="332">
        <v>88.2</v>
      </c>
      <c r="AF613" s="332">
        <v>93.4</v>
      </c>
      <c r="AG613" s="332">
        <v>71.599999999999994</v>
      </c>
      <c r="AH613" s="332">
        <v>45.4</v>
      </c>
      <c r="AI613" s="332">
        <v>85.4</v>
      </c>
      <c r="AJ613" s="332">
        <v>96.3</v>
      </c>
      <c r="AK613" s="332">
        <v>71</v>
      </c>
      <c r="AL613" s="332">
        <v>46.7</v>
      </c>
      <c r="AM613" s="332"/>
      <c r="AN613" s="332"/>
      <c r="AO613" s="332"/>
      <c r="AP613" s="332"/>
      <c r="AQ613" s="332"/>
      <c r="AR613" s="332"/>
      <c r="AS613" s="332"/>
      <c r="AT613" s="332"/>
      <c r="AU613" s="332"/>
      <c r="AV613" s="332"/>
      <c r="AW613" s="332"/>
      <c r="AX613" s="332"/>
      <c r="AY613" s="332">
        <v>0.86</v>
      </c>
      <c r="AZ613" s="332">
        <v>0.85</v>
      </c>
      <c r="BA613" s="332">
        <v>0.86</v>
      </c>
      <c r="BB613" s="261">
        <v>402</v>
      </c>
      <c r="BC613" s="261">
        <v>398</v>
      </c>
      <c r="BD613" s="261">
        <v>397</v>
      </c>
      <c r="BE613" s="261">
        <v>231</v>
      </c>
      <c r="BF613" s="261">
        <v>230</v>
      </c>
      <c r="BG613" s="261">
        <v>228</v>
      </c>
      <c r="BH613" s="261">
        <v>71.5</v>
      </c>
      <c r="BI613" s="261">
        <v>104.4</v>
      </c>
      <c r="BJ613" s="261">
        <v>103.3</v>
      </c>
      <c r="BK613" s="261">
        <v>20.8</v>
      </c>
      <c r="BL613" s="261">
        <v>76.400000000000006</v>
      </c>
      <c r="BM613" s="261">
        <v>97.1</v>
      </c>
      <c r="BN613" s="261">
        <v>101.8</v>
      </c>
      <c r="BO613" s="261">
        <v>23.9</v>
      </c>
      <c r="BP613" s="261"/>
      <c r="BQ613" s="261"/>
      <c r="BR613" s="261"/>
      <c r="BS613" s="261"/>
      <c r="BT613" s="261"/>
      <c r="BU613" s="261"/>
      <c r="BV613" s="261"/>
      <c r="BW613" s="261"/>
      <c r="BX613" s="261"/>
      <c r="BY613" s="261"/>
      <c r="BZ613" s="261"/>
      <c r="CA613" s="261"/>
      <c r="CB613" s="261">
        <v>0.86</v>
      </c>
      <c r="CC613" s="261">
        <v>0.86</v>
      </c>
      <c r="CD613" s="261">
        <v>0.85</v>
      </c>
      <c r="CE613" s="333"/>
      <c r="CF613" s="333"/>
      <c r="CG613" s="333"/>
      <c r="CH613" s="333"/>
      <c r="CI613" s="333"/>
      <c r="CJ613" s="333"/>
      <c r="CK613" s="333"/>
      <c r="CL613" s="333"/>
      <c r="CM613" s="333"/>
      <c r="CN613" s="333"/>
      <c r="CO613" s="333"/>
      <c r="CP613" s="333"/>
      <c r="CQ613" s="333"/>
      <c r="CR613" s="333"/>
      <c r="CS613" s="333"/>
      <c r="CT613" s="333"/>
      <c r="CU613" s="333"/>
      <c r="CV613" s="333"/>
      <c r="CW613" s="333"/>
      <c r="CX613" s="333"/>
      <c r="CY613" s="333"/>
      <c r="CZ613" s="333"/>
      <c r="DA613" s="333"/>
      <c r="DB613" s="374"/>
      <c r="DC613" s="154"/>
      <c r="DD613" s="179"/>
      <c r="DE613" s="179"/>
      <c r="DF613" s="179"/>
      <c r="DG613" s="179"/>
      <c r="DH613" s="180"/>
      <c r="DI613" s="181"/>
      <c r="DJ613" s="182">
        <f t="shared" si="435"/>
        <v>0</v>
      </c>
      <c r="DK613" s="182">
        <f t="shared" si="436"/>
        <v>0</v>
      </c>
      <c r="DL613" s="182">
        <f t="shared" si="441"/>
        <v>1</v>
      </c>
      <c r="DM613" s="182">
        <f t="shared" si="442"/>
        <v>0</v>
      </c>
      <c r="DN613" s="182">
        <f t="shared" si="443"/>
        <v>0</v>
      </c>
      <c r="DO613" s="182"/>
      <c r="DP613" s="182"/>
      <c r="DQ613" s="25"/>
      <c r="DR613" s="169"/>
      <c r="DS613" s="166"/>
      <c r="DT613" s="166"/>
      <c r="DU613" s="167">
        <f t="shared" si="446"/>
        <v>0</v>
      </c>
      <c r="DV613" s="153" t="str">
        <f>VLOOKUP(M613,'[200]Data Master kondisi'!$O$3:$P$11,2,FALSE)</f>
        <v>Z</v>
      </c>
      <c r="DW613" s="153">
        <f>LOOKUP(DV613,{"X","X","X","Y","Y","Y","Z","Z","Z"},{6,6,6,4,4,4,2,2,2})</f>
        <v>2</v>
      </c>
      <c r="DX613" s="153">
        <f t="shared" si="425"/>
        <v>1</v>
      </c>
      <c r="DY613" s="153">
        <f t="shared" si="447"/>
        <v>3</v>
      </c>
      <c r="DZ613" s="153" t="str">
        <f>VLOOKUP(G613,'[200]Data Master class'!$A$5:$D$12,3,FALSE)</f>
        <v>A</v>
      </c>
      <c r="EA613" s="160">
        <f t="shared" si="448"/>
        <v>0</v>
      </c>
      <c r="EB613" s="156"/>
      <c r="EC613" s="153">
        <f>VLOOKUP(G613,'[200]Data Master class'!$A$5:$D$12,2,FALSE)</f>
        <v>5</v>
      </c>
      <c r="ED613" s="153" t="str">
        <f>VLOOKUP(H613,'[200]Data Master class'!$E$5:$G$6,3,FALSE)</f>
        <v>X</v>
      </c>
      <c r="EE613" s="153">
        <f>VLOOKUP(H613,'[200]Data Master class'!$E$5:$G$6,2,FALSE)</f>
        <v>2</v>
      </c>
      <c r="EF613" s="153">
        <f t="shared" si="449"/>
        <v>7</v>
      </c>
      <c r="EG613" s="153" t="str">
        <f t="shared" si="450"/>
        <v>CLASS 2</v>
      </c>
      <c r="EH613" s="153">
        <f t="shared" si="451"/>
        <v>10</v>
      </c>
      <c r="EI613" s="171"/>
      <c r="EJ613" s="441">
        <f t="shared" si="426"/>
        <v>4.502369668246442E-2</v>
      </c>
      <c r="EK613" s="441">
        <f t="shared" si="427"/>
        <v>0.10663507109004738</v>
      </c>
      <c r="EL613" s="441">
        <f t="shared" si="428"/>
        <v>0.15165876777251197</v>
      </c>
      <c r="EM613" s="442">
        <f t="shared" si="452"/>
        <v>0.10110584518167459</v>
      </c>
      <c r="EN613" s="443" t="str">
        <f t="shared" si="453"/>
        <v>CUKUP</v>
      </c>
      <c r="EO613" s="195"/>
      <c r="EP613" s="196">
        <f>'[200]2. SUHU &amp; FISIK TRAFO'!CY657</f>
        <v>324</v>
      </c>
      <c r="EQ613" s="168">
        <f t="shared" si="458"/>
        <v>0</v>
      </c>
      <c r="ER613" s="189">
        <f t="shared" si="454"/>
        <v>0</v>
      </c>
      <c r="ES613" s="195"/>
      <c r="ET613" s="447">
        <f t="shared" si="437"/>
        <v>58.742400000000004</v>
      </c>
      <c r="EU613" s="447">
        <f t="shared" si="455"/>
        <v>46.993920000000003</v>
      </c>
      <c r="EV613" s="448">
        <f t="shared" si="429"/>
        <v>58.742400000000004</v>
      </c>
      <c r="EW613" s="449" t="str">
        <f t="shared" si="456"/>
        <v>BAIK</v>
      </c>
      <c r="EX613" s="721"/>
      <c r="EY613" s="447">
        <f t="shared" si="438"/>
        <v>64.0809</v>
      </c>
      <c r="EZ613" s="447">
        <f t="shared" si="430"/>
        <v>51.264720000000004</v>
      </c>
      <c r="FA613" s="448">
        <f t="shared" si="439"/>
        <v>64.0809</v>
      </c>
      <c r="FB613" s="449" t="str">
        <f t="shared" si="431"/>
        <v>CUKUP</v>
      </c>
      <c r="FC613" s="195"/>
      <c r="FD613" s="453">
        <f t="shared" si="432"/>
        <v>45.4</v>
      </c>
      <c r="FE613" s="454">
        <f t="shared" si="433"/>
        <v>144.50867052023122</v>
      </c>
      <c r="FF613" s="725">
        <f t="shared" si="434"/>
        <v>31.416800000000002</v>
      </c>
      <c r="FG613" s="202" t="str">
        <f t="shared" si="457"/>
        <v>BURUK</v>
      </c>
    </row>
    <row r="614" spans="1:163">
      <c r="A614" s="347">
        <v>602</v>
      </c>
      <c r="B614" s="764" t="s">
        <v>2232</v>
      </c>
      <c r="C614" s="331" t="s">
        <v>2876</v>
      </c>
      <c r="D614" s="259" t="s">
        <v>2877</v>
      </c>
      <c r="E614" s="319" t="s">
        <v>2821</v>
      </c>
      <c r="F614" s="319" t="s">
        <v>2872</v>
      </c>
      <c r="G614" s="208" t="s">
        <v>204</v>
      </c>
      <c r="H614" s="214" t="s">
        <v>208</v>
      </c>
      <c r="I614" s="463" t="s">
        <v>2878</v>
      </c>
      <c r="J614" s="462" t="s">
        <v>2879</v>
      </c>
      <c r="K614" s="259" t="s">
        <v>341</v>
      </c>
      <c r="L614" s="259" t="s">
        <v>560</v>
      </c>
      <c r="M614" s="259">
        <v>250</v>
      </c>
      <c r="N614" s="259">
        <v>18034447</v>
      </c>
      <c r="O614" s="259">
        <v>2018</v>
      </c>
      <c r="P614" s="259" t="s">
        <v>316</v>
      </c>
      <c r="Q614" s="461">
        <v>0.84027777777777779</v>
      </c>
      <c r="R614" s="433">
        <v>44861</v>
      </c>
      <c r="S614" s="331" t="s">
        <v>318</v>
      </c>
      <c r="T614" s="331" t="s">
        <v>343</v>
      </c>
      <c r="U614" s="259">
        <v>4</v>
      </c>
      <c r="V614" s="259">
        <v>3</v>
      </c>
      <c r="W614" s="259">
        <v>3</v>
      </c>
      <c r="X614" s="259">
        <v>20000</v>
      </c>
      <c r="Y614" s="332">
        <v>414</v>
      </c>
      <c r="Z614" s="332">
        <v>414</v>
      </c>
      <c r="AA614" s="332">
        <v>413</v>
      </c>
      <c r="AB614" s="332">
        <v>239</v>
      </c>
      <c r="AC614" s="332">
        <v>239</v>
      </c>
      <c r="AD614" s="332">
        <v>238</v>
      </c>
      <c r="AE614" s="332">
        <v>180.3</v>
      </c>
      <c r="AF614" s="332">
        <v>160.5</v>
      </c>
      <c r="AG614" s="332">
        <v>132</v>
      </c>
      <c r="AH614" s="332">
        <v>59.1</v>
      </c>
      <c r="AI614" s="332">
        <v>126</v>
      </c>
      <c r="AJ614" s="332">
        <v>101</v>
      </c>
      <c r="AK614" s="332">
        <v>67</v>
      </c>
      <c r="AL614" s="332">
        <v>54.3</v>
      </c>
      <c r="AM614" s="332">
        <v>0</v>
      </c>
      <c r="AN614" s="332">
        <v>0</v>
      </c>
      <c r="AO614" s="332">
        <v>0</v>
      </c>
      <c r="AP614" s="332">
        <v>0</v>
      </c>
      <c r="AQ614" s="332"/>
      <c r="AR614" s="332"/>
      <c r="AS614" s="332"/>
      <c r="AT614" s="332"/>
      <c r="AU614" s="332">
        <v>55.5</v>
      </c>
      <c r="AV614" s="332">
        <v>63.5</v>
      </c>
      <c r="AW614" s="332">
        <v>62.4</v>
      </c>
      <c r="AX614" s="332">
        <v>19.7</v>
      </c>
      <c r="AY614" s="332">
        <v>0.87</v>
      </c>
      <c r="AZ614" s="332">
        <v>0.86</v>
      </c>
      <c r="BA614" s="332">
        <v>0.88</v>
      </c>
      <c r="BB614" s="261">
        <v>413</v>
      </c>
      <c r="BC614" s="261">
        <v>413</v>
      </c>
      <c r="BD614" s="261">
        <v>413</v>
      </c>
      <c r="BE614" s="261">
        <v>238</v>
      </c>
      <c r="BF614" s="261">
        <v>238</v>
      </c>
      <c r="BG614" s="261">
        <v>238</v>
      </c>
      <c r="BH614" s="261">
        <v>165.8</v>
      </c>
      <c r="BI614" s="261">
        <v>163.6</v>
      </c>
      <c r="BJ614" s="261">
        <v>131.19999999999999</v>
      </c>
      <c r="BK614" s="261">
        <v>32.799999999999997</v>
      </c>
      <c r="BL614" s="261">
        <v>89.5</v>
      </c>
      <c r="BM614" s="261">
        <v>71.400000000000006</v>
      </c>
      <c r="BN614" s="261">
        <v>44.2</v>
      </c>
      <c r="BO614" s="261">
        <v>40.6</v>
      </c>
      <c r="BP614" s="261">
        <v>0</v>
      </c>
      <c r="BQ614" s="261">
        <v>0</v>
      </c>
      <c r="BR614" s="261">
        <v>0</v>
      </c>
      <c r="BS614" s="261">
        <v>0</v>
      </c>
      <c r="BT614" s="261"/>
      <c r="BU614" s="261"/>
      <c r="BV614" s="261"/>
      <c r="BW614" s="261"/>
      <c r="BX614" s="261">
        <v>72.400000000000006</v>
      </c>
      <c r="BY614" s="261">
        <v>86.8</v>
      </c>
      <c r="BZ614" s="261">
        <v>83.7</v>
      </c>
      <c r="CA614" s="261">
        <v>19.399999999999999</v>
      </c>
      <c r="CB614" s="261">
        <v>0.88</v>
      </c>
      <c r="CC614" s="261">
        <v>0.86</v>
      </c>
      <c r="CD614" s="261">
        <v>0.87</v>
      </c>
      <c r="CE614" s="333"/>
      <c r="CF614" s="333"/>
      <c r="CG614" s="333"/>
      <c r="CH614" s="333"/>
      <c r="CI614" s="333"/>
      <c r="CJ614" s="333"/>
      <c r="CK614" s="333"/>
      <c r="CL614" s="333"/>
      <c r="CM614" s="333"/>
      <c r="CN614" s="333"/>
      <c r="CO614" s="333"/>
      <c r="CP614" s="333"/>
      <c r="CQ614" s="333"/>
      <c r="CR614" s="333"/>
      <c r="CS614" s="333"/>
      <c r="CT614" s="333"/>
      <c r="CU614" s="333"/>
      <c r="CV614" s="333"/>
      <c r="CW614" s="333"/>
      <c r="CX614" s="333"/>
      <c r="CY614" s="333"/>
      <c r="CZ614" s="333"/>
      <c r="DA614" s="333"/>
      <c r="DB614" s="374"/>
      <c r="DC614" s="154"/>
      <c r="DD614" s="179"/>
      <c r="DE614" s="179"/>
      <c r="DF614" s="179"/>
      <c r="DG614" s="179"/>
      <c r="DH614" s="180"/>
      <c r="DI614" s="181"/>
      <c r="DJ614" s="182">
        <f t="shared" si="435"/>
        <v>0</v>
      </c>
      <c r="DK614" s="182">
        <f t="shared" si="436"/>
        <v>1</v>
      </c>
      <c r="DL614" s="182">
        <f t="shared" si="441"/>
        <v>0</v>
      </c>
      <c r="DM614" s="182">
        <f t="shared" si="442"/>
        <v>0</v>
      </c>
      <c r="DN614" s="182">
        <f t="shared" si="443"/>
        <v>0</v>
      </c>
      <c r="DO614" s="182"/>
      <c r="DP614" s="182"/>
      <c r="DQ614" s="25"/>
      <c r="DR614" s="169"/>
      <c r="DS614" s="166"/>
      <c r="DT614" s="166"/>
      <c r="DU614" s="167">
        <f t="shared" si="446"/>
        <v>0</v>
      </c>
      <c r="DV614" s="153" t="str">
        <f>VLOOKUP(M614,'[200]Data Master kondisi'!$O$3:$P$11,2,FALSE)</f>
        <v>Y</v>
      </c>
      <c r="DW614" s="153">
        <f>LOOKUP(DV614,{"X","X","X","Y","Y","Y","Z","Z","Z"},{6,6,6,4,4,4,2,2,2})</f>
        <v>4</v>
      </c>
      <c r="DX614" s="153">
        <f t="shared" si="425"/>
        <v>1</v>
      </c>
      <c r="DY614" s="153">
        <f t="shared" si="447"/>
        <v>5</v>
      </c>
      <c r="DZ614" s="153" t="str">
        <f>VLOOKUP(G614,'[200]Data Master class'!$A$5:$D$12,3,FALSE)</f>
        <v>A</v>
      </c>
      <c r="EA614" s="160" t="str">
        <f t="shared" si="448"/>
        <v>BAIK</v>
      </c>
      <c r="EB614" s="156"/>
      <c r="EC614" s="153">
        <f>VLOOKUP(G614,'[200]Data Master class'!$A$5:$D$12,2,FALSE)</f>
        <v>5</v>
      </c>
      <c r="ED614" s="153" t="str">
        <f>VLOOKUP(H614,'[200]Data Master class'!$E$5:$G$6,3,FALSE)</f>
        <v>X</v>
      </c>
      <c r="EE614" s="153">
        <f>VLOOKUP(H614,'[200]Data Master class'!$E$5:$G$6,2,FALSE)</f>
        <v>2</v>
      </c>
      <c r="EF614" s="153">
        <f t="shared" si="449"/>
        <v>7</v>
      </c>
      <c r="EG614" s="153" t="str">
        <f t="shared" si="450"/>
        <v>CLASS 2</v>
      </c>
      <c r="EH614" s="153">
        <f t="shared" si="451"/>
        <v>12</v>
      </c>
      <c r="EI614" s="171"/>
      <c r="EJ614" s="441">
        <f t="shared" si="426"/>
        <v>0.14403553299492397</v>
      </c>
      <c r="EK614" s="441">
        <f t="shared" si="427"/>
        <v>1.8401015228426434E-2</v>
      </c>
      <c r="EL614" s="441">
        <f t="shared" si="428"/>
        <v>0.16243654822335021</v>
      </c>
      <c r="EM614" s="442">
        <f t="shared" si="452"/>
        <v>0.10829103214890019</v>
      </c>
      <c r="EN614" s="443" t="str">
        <f t="shared" si="453"/>
        <v>CUKUP</v>
      </c>
      <c r="EO614" s="195"/>
      <c r="EP614" s="196">
        <f>'[200]2. SUHU &amp; FISIK TRAFO'!CY658</f>
        <v>324</v>
      </c>
      <c r="EQ614" s="168">
        <f t="shared" si="458"/>
        <v>0</v>
      </c>
      <c r="ER614" s="189">
        <f t="shared" si="454"/>
        <v>0</v>
      </c>
      <c r="ES614" s="195"/>
      <c r="ET614" s="447">
        <f t="shared" si="437"/>
        <v>112.86720000000001</v>
      </c>
      <c r="EU614" s="447">
        <f t="shared" si="455"/>
        <v>90.29376000000002</v>
      </c>
      <c r="EV614" s="448">
        <f t="shared" si="429"/>
        <v>45.146880000000003</v>
      </c>
      <c r="EW614" s="449" t="str">
        <f t="shared" si="456"/>
        <v>BAIK</v>
      </c>
      <c r="EX614" s="721"/>
      <c r="EY614" s="447">
        <f t="shared" si="438"/>
        <v>109.62279999999998</v>
      </c>
      <c r="EZ614" s="447">
        <f t="shared" si="430"/>
        <v>87.698239999999998</v>
      </c>
      <c r="FA614" s="448">
        <f t="shared" si="439"/>
        <v>43.849119999999992</v>
      </c>
      <c r="FB614" s="449" t="str">
        <f t="shared" si="431"/>
        <v>BAIK</v>
      </c>
      <c r="FC614" s="195"/>
      <c r="FD614" s="453">
        <f t="shared" si="432"/>
        <v>59.1</v>
      </c>
      <c r="FE614" s="454">
        <f t="shared" si="433"/>
        <v>361.27167630057806</v>
      </c>
      <c r="FF614" s="725">
        <f t="shared" si="434"/>
        <v>16.358879999999999</v>
      </c>
      <c r="FG614" s="202" t="str">
        <f t="shared" si="457"/>
        <v>KURANG</v>
      </c>
    </row>
    <row r="615" spans="1:163">
      <c r="A615" s="347">
        <v>603</v>
      </c>
      <c r="B615" s="764" t="s">
        <v>2232</v>
      </c>
      <c r="C615" s="331" t="s">
        <v>2880</v>
      </c>
      <c r="D615" s="259" t="s">
        <v>1815</v>
      </c>
      <c r="E615" s="319" t="s">
        <v>2821</v>
      </c>
      <c r="F615" s="319" t="s">
        <v>2872</v>
      </c>
      <c r="G615" s="208" t="s">
        <v>204</v>
      </c>
      <c r="H615" s="214" t="s">
        <v>208</v>
      </c>
      <c r="I615" s="463" t="s">
        <v>2881</v>
      </c>
      <c r="J615" s="462" t="s">
        <v>2882</v>
      </c>
      <c r="K615" s="259" t="s">
        <v>315</v>
      </c>
      <c r="L615" s="259" t="s">
        <v>1085</v>
      </c>
      <c r="M615" s="259">
        <v>100</v>
      </c>
      <c r="N615" s="259" t="s">
        <v>2883</v>
      </c>
      <c r="O615" s="259">
        <v>2011</v>
      </c>
      <c r="P615" s="259" t="s">
        <v>316</v>
      </c>
      <c r="Q615" s="461">
        <v>0.7895833333333333</v>
      </c>
      <c r="R615" s="433">
        <v>44862</v>
      </c>
      <c r="S615" s="331" t="s">
        <v>318</v>
      </c>
      <c r="T615" s="331" t="s">
        <v>343</v>
      </c>
      <c r="U615" s="259">
        <v>2</v>
      </c>
      <c r="V615" s="259">
        <v>1</v>
      </c>
      <c r="W615" s="259">
        <v>3</v>
      </c>
      <c r="X615" s="259">
        <v>20000</v>
      </c>
      <c r="Y615" s="332">
        <v>405</v>
      </c>
      <c r="Z615" s="332">
        <v>407</v>
      </c>
      <c r="AA615" s="332">
        <v>406</v>
      </c>
      <c r="AB615" s="332">
        <v>234</v>
      </c>
      <c r="AC615" s="332">
        <v>233</v>
      </c>
      <c r="AD615" s="332">
        <v>234</v>
      </c>
      <c r="AE615" s="332">
        <v>38.6</v>
      </c>
      <c r="AF615" s="332">
        <v>87.7</v>
      </c>
      <c r="AG615" s="332">
        <v>44.8</v>
      </c>
      <c r="AH615" s="332">
        <v>46.2</v>
      </c>
      <c r="AI615" s="332">
        <v>46</v>
      </c>
      <c r="AJ615" s="332">
        <v>82.2</v>
      </c>
      <c r="AK615" s="332">
        <v>44.9</v>
      </c>
      <c r="AL615" s="332">
        <v>48.7</v>
      </c>
      <c r="AM615" s="332"/>
      <c r="AN615" s="332"/>
      <c r="AO615" s="332"/>
      <c r="AP615" s="332"/>
      <c r="AQ615" s="332"/>
      <c r="AR615" s="332"/>
      <c r="AS615" s="332"/>
      <c r="AT615" s="332"/>
      <c r="AU615" s="332"/>
      <c r="AV615" s="332"/>
      <c r="AW615" s="332"/>
      <c r="AX615" s="332"/>
      <c r="AY615" s="332">
        <v>0.85</v>
      </c>
      <c r="AZ615" s="332">
        <v>0.85</v>
      </c>
      <c r="BA615" s="332">
        <v>0.86</v>
      </c>
      <c r="BB615" s="261">
        <v>402</v>
      </c>
      <c r="BC615" s="261">
        <v>403</v>
      </c>
      <c r="BD615" s="261">
        <v>402</v>
      </c>
      <c r="BE615" s="261">
        <v>232</v>
      </c>
      <c r="BF615" s="261">
        <v>231</v>
      </c>
      <c r="BG615" s="261">
        <v>232</v>
      </c>
      <c r="BH615" s="261">
        <v>47.8</v>
      </c>
      <c r="BI615" s="261">
        <v>68.400000000000006</v>
      </c>
      <c r="BJ615" s="261">
        <v>30.5</v>
      </c>
      <c r="BK615" s="261">
        <v>29.2</v>
      </c>
      <c r="BL615" s="261">
        <v>31</v>
      </c>
      <c r="BM615" s="261">
        <v>69.400000000000006</v>
      </c>
      <c r="BN615" s="261">
        <v>45.2</v>
      </c>
      <c r="BO615" s="261">
        <v>28.4</v>
      </c>
      <c r="BP615" s="261"/>
      <c r="BQ615" s="261"/>
      <c r="BR615" s="261"/>
      <c r="BS615" s="261"/>
      <c r="BT615" s="261"/>
      <c r="BU615" s="261"/>
      <c r="BV615" s="261"/>
      <c r="BW615" s="261"/>
      <c r="BX615" s="261"/>
      <c r="BY615" s="261"/>
      <c r="BZ615" s="261"/>
      <c r="CA615" s="261"/>
      <c r="CB615" s="261">
        <v>0.86</v>
      </c>
      <c r="CC615" s="261">
        <v>0.87</v>
      </c>
      <c r="CD615" s="261">
        <v>0.85</v>
      </c>
      <c r="CE615" s="333"/>
      <c r="CF615" s="333"/>
      <c r="CG615" s="333"/>
      <c r="CH615" s="333"/>
      <c r="CI615" s="333"/>
      <c r="CJ615" s="333"/>
      <c r="CK615" s="333"/>
      <c r="CL615" s="333"/>
      <c r="CM615" s="333"/>
      <c r="CN615" s="333"/>
      <c r="CO615" s="333"/>
      <c r="CP615" s="333"/>
      <c r="CQ615" s="333"/>
      <c r="CR615" s="333"/>
      <c r="CS615" s="333"/>
      <c r="CT615" s="333"/>
      <c r="CU615" s="333"/>
      <c r="CV615" s="333"/>
      <c r="CW615" s="333"/>
      <c r="CX615" s="333"/>
      <c r="CY615" s="333"/>
      <c r="CZ615" s="333"/>
      <c r="DA615" s="333"/>
      <c r="DB615" s="374"/>
      <c r="DC615" s="154"/>
      <c r="DD615" s="179"/>
      <c r="DE615" s="179"/>
      <c r="DF615" s="179"/>
      <c r="DG615" s="179"/>
      <c r="DH615" s="180"/>
      <c r="DI615" s="181"/>
      <c r="DJ615" s="182">
        <f t="shared" si="435"/>
        <v>0</v>
      </c>
      <c r="DK615" s="182">
        <f t="shared" si="436"/>
        <v>1</v>
      </c>
      <c r="DL615" s="182">
        <f t="shared" si="441"/>
        <v>0</v>
      </c>
      <c r="DM615" s="182">
        <f t="shared" si="442"/>
        <v>0</v>
      </c>
      <c r="DN615" s="182">
        <f t="shared" si="443"/>
        <v>0</v>
      </c>
      <c r="DO615" s="182"/>
      <c r="DP615" s="182"/>
      <c r="DQ615" s="25"/>
      <c r="DR615" s="169"/>
      <c r="DS615" s="166"/>
      <c r="DT615" s="166"/>
      <c r="DU615" s="167">
        <f t="shared" si="446"/>
        <v>0</v>
      </c>
      <c r="DV615" s="153" t="str">
        <f>VLOOKUP(M615,'[200]Data Master kondisi'!$O$3:$P$11,2,FALSE)</f>
        <v>Z</v>
      </c>
      <c r="DW615" s="153">
        <f>LOOKUP(DV615,{"X","X","X","Y","Y","Y","Z","Z","Z"},{6,6,6,4,4,4,2,2,2})</f>
        <v>2</v>
      </c>
      <c r="DX615" s="153">
        <f t="shared" si="425"/>
        <v>1</v>
      </c>
      <c r="DY615" s="153">
        <f t="shared" si="447"/>
        <v>3</v>
      </c>
      <c r="DZ615" s="153" t="str">
        <f>VLOOKUP(G615,'[200]Data Master class'!$A$5:$D$12,3,FALSE)</f>
        <v>A</v>
      </c>
      <c r="EA615" s="160">
        <f t="shared" si="448"/>
        <v>0</v>
      </c>
      <c r="EB615" s="156"/>
      <c r="EC615" s="153">
        <f>VLOOKUP(G615,'[200]Data Master class'!$A$5:$D$12,2,FALSE)</f>
        <v>5</v>
      </c>
      <c r="ED615" s="153" t="str">
        <f>VLOOKUP(H615,'[200]Data Master class'!$E$5:$G$6,3,FALSE)</f>
        <v>X</v>
      </c>
      <c r="EE615" s="153">
        <f>VLOOKUP(H615,'[200]Data Master class'!$E$5:$G$6,2,FALSE)</f>
        <v>2</v>
      </c>
      <c r="EF615" s="153">
        <f t="shared" si="449"/>
        <v>7</v>
      </c>
      <c r="EG615" s="153" t="str">
        <f t="shared" si="450"/>
        <v>CLASS 2</v>
      </c>
      <c r="EH615" s="153">
        <f t="shared" si="451"/>
        <v>10</v>
      </c>
      <c r="EI615" s="171"/>
      <c r="EJ615" s="441">
        <f t="shared" si="426"/>
        <v>0.32320280537697255</v>
      </c>
      <c r="EK615" s="441">
        <f t="shared" si="427"/>
        <v>0.53769725306838101</v>
      </c>
      <c r="EL615" s="441">
        <f t="shared" si="428"/>
        <v>0.21449444769140866</v>
      </c>
      <c r="EM615" s="442">
        <f t="shared" si="452"/>
        <v>0.35846483537892077</v>
      </c>
      <c r="EN615" s="443" t="str">
        <f t="shared" si="453"/>
        <v>BURUK</v>
      </c>
      <c r="EO615" s="195"/>
      <c r="EP615" s="196">
        <f>'[200]2. SUHU &amp; FISIK TRAFO'!CY659</f>
        <v>202</v>
      </c>
      <c r="EQ615" s="168">
        <f t="shared" si="458"/>
        <v>0</v>
      </c>
      <c r="ER615" s="189">
        <f t="shared" si="454"/>
        <v>0</v>
      </c>
      <c r="ES615" s="195"/>
      <c r="ET615" s="447">
        <f t="shared" si="437"/>
        <v>39.9497</v>
      </c>
      <c r="EU615" s="447">
        <f t="shared" si="455"/>
        <v>31.959760000000003</v>
      </c>
      <c r="EV615" s="448">
        <f t="shared" si="429"/>
        <v>39.9497</v>
      </c>
      <c r="EW615" s="449" t="str">
        <f t="shared" si="456"/>
        <v>BAIK</v>
      </c>
      <c r="EX615" s="721"/>
      <c r="EY615" s="447">
        <f t="shared" si="438"/>
        <v>33.966000000000001</v>
      </c>
      <c r="EZ615" s="447">
        <f t="shared" si="430"/>
        <v>27.172800000000002</v>
      </c>
      <c r="FA615" s="448">
        <f t="shared" si="439"/>
        <v>33.966000000000001</v>
      </c>
      <c r="FB615" s="449" t="str">
        <f t="shared" si="431"/>
        <v>BAIK</v>
      </c>
      <c r="FC615" s="195"/>
      <c r="FD615" s="453">
        <f t="shared" si="432"/>
        <v>46.2</v>
      </c>
      <c r="FE615" s="454">
        <f t="shared" si="433"/>
        <v>144.50867052023122</v>
      </c>
      <c r="FF615" s="725">
        <f t="shared" si="434"/>
        <v>31.970399999999998</v>
      </c>
      <c r="FG615" s="202" t="str">
        <f t="shared" si="457"/>
        <v>BURUK</v>
      </c>
    </row>
    <row r="616" spans="1:163">
      <c r="A616" s="347">
        <v>604</v>
      </c>
      <c r="B616" s="764" t="s">
        <v>2232</v>
      </c>
      <c r="C616" s="331" t="s">
        <v>2884</v>
      </c>
      <c r="D616" s="259" t="s">
        <v>1820</v>
      </c>
      <c r="E616" s="319" t="s">
        <v>2821</v>
      </c>
      <c r="F616" s="319" t="s">
        <v>2872</v>
      </c>
      <c r="G616" s="208" t="s">
        <v>204</v>
      </c>
      <c r="H616" s="214" t="s">
        <v>208</v>
      </c>
      <c r="I616" s="463" t="s">
        <v>2885</v>
      </c>
      <c r="J616" s="462" t="s">
        <v>2886</v>
      </c>
      <c r="K616" s="259" t="s">
        <v>315</v>
      </c>
      <c r="L616" s="259" t="s">
        <v>342</v>
      </c>
      <c r="M616" s="259">
        <v>50</v>
      </c>
      <c r="N616" s="259">
        <v>173313793</v>
      </c>
      <c r="O616" s="259">
        <v>2017</v>
      </c>
      <c r="P616" s="259" t="s">
        <v>316</v>
      </c>
      <c r="Q616" s="461">
        <v>0.84305555555555556</v>
      </c>
      <c r="R616" s="433">
        <v>44862</v>
      </c>
      <c r="S616" s="331" t="s">
        <v>318</v>
      </c>
      <c r="T616" s="331" t="s">
        <v>343</v>
      </c>
      <c r="U616" s="259">
        <v>2</v>
      </c>
      <c r="V616" s="259">
        <v>1</v>
      </c>
      <c r="W616" s="259">
        <v>3</v>
      </c>
      <c r="X616" s="259">
        <v>20000</v>
      </c>
      <c r="Y616" s="332">
        <v>410</v>
      </c>
      <c r="Z616" s="332">
        <v>409</v>
      </c>
      <c r="AA616" s="332">
        <v>408</v>
      </c>
      <c r="AB616" s="332">
        <v>236</v>
      </c>
      <c r="AC616" s="332">
        <v>236</v>
      </c>
      <c r="AD616" s="332">
        <v>235</v>
      </c>
      <c r="AE616" s="332">
        <v>0</v>
      </c>
      <c r="AF616" s="332">
        <v>0</v>
      </c>
      <c r="AG616" s="332">
        <v>0</v>
      </c>
      <c r="AH616" s="332">
        <v>0</v>
      </c>
      <c r="AI616" s="332"/>
      <c r="AJ616" s="332"/>
      <c r="AK616" s="332"/>
      <c r="AL616" s="332"/>
      <c r="AM616" s="332">
        <v>0</v>
      </c>
      <c r="AN616" s="332">
        <v>0</v>
      </c>
      <c r="AO616" s="332">
        <v>0</v>
      </c>
      <c r="AP616" s="332">
        <v>0</v>
      </c>
      <c r="AQ616" s="332"/>
      <c r="AR616" s="332"/>
      <c r="AS616" s="332"/>
      <c r="AT616" s="332"/>
      <c r="AU616" s="332"/>
      <c r="AV616" s="332"/>
      <c r="AW616" s="332"/>
      <c r="AX616" s="332"/>
      <c r="AY616" s="332">
        <v>0.86</v>
      </c>
      <c r="AZ616" s="332">
        <v>0.87</v>
      </c>
      <c r="BA616" s="332">
        <v>0.86</v>
      </c>
      <c r="BB616" s="261">
        <v>408</v>
      </c>
      <c r="BC616" s="261">
        <v>406</v>
      </c>
      <c r="BD616" s="261">
        <v>406</v>
      </c>
      <c r="BE616" s="261">
        <v>235</v>
      </c>
      <c r="BF616" s="261">
        <v>235</v>
      </c>
      <c r="BG616" s="261">
        <v>234</v>
      </c>
      <c r="BH616" s="261">
        <v>0</v>
      </c>
      <c r="BI616" s="261">
        <v>0</v>
      </c>
      <c r="BJ616" s="261">
        <v>0</v>
      </c>
      <c r="BK616" s="261">
        <v>0</v>
      </c>
      <c r="BL616" s="261"/>
      <c r="BM616" s="261"/>
      <c r="BN616" s="261"/>
      <c r="BO616" s="261"/>
      <c r="BP616" s="261">
        <v>0</v>
      </c>
      <c r="BQ616" s="261">
        <v>0</v>
      </c>
      <c r="BR616" s="261">
        <v>0</v>
      </c>
      <c r="BS616" s="261">
        <v>0</v>
      </c>
      <c r="BT616" s="261"/>
      <c r="BU616" s="261"/>
      <c r="BV616" s="261"/>
      <c r="BW616" s="261"/>
      <c r="BX616" s="261"/>
      <c r="BY616" s="261"/>
      <c r="BZ616" s="261"/>
      <c r="CA616" s="261"/>
      <c r="CB616" s="261">
        <v>0.86</v>
      </c>
      <c r="CC616" s="261">
        <v>0.87</v>
      </c>
      <c r="CD616" s="261">
        <v>0.85</v>
      </c>
      <c r="CE616" s="333"/>
      <c r="CF616" s="333"/>
      <c r="CG616" s="333"/>
      <c r="CH616" s="333"/>
      <c r="CI616" s="333"/>
      <c r="CJ616" s="333"/>
      <c r="CK616" s="333"/>
      <c r="CL616" s="333"/>
      <c r="CM616" s="333"/>
      <c r="CN616" s="333"/>
      <c r="CO616" s="333"/>
      <c r="CP616" s="333"/>
      <c r="CQ616" s="333"/>
      <c r="CR616" s="333"/>
      <c r="CS616" s="333"/>
      <c r="CT616" s="333"/>
      <c r="CU616" s="333"/>
      <c r="CV616" s="333"/>
      <c r="CW616" s="333"/>
      <c r="CX616" s="333"/>
      <c r="CY616" s="333"/>
      <c r="CZ616" s="333"/>
      <c r="DA616" s="333"/>
      <c r="DB616" s="374"/>
      <c r="DC616" s="154"/>
      <c r="DD616" s="179"/>
      <c r="DE616" s="179"/>
      <c r="DF616" s="179"/>
      <c r="DG616" s="179"/>
      <c r="DH616" s="180"/>
      <c r="DI616" s="181"/>
      <c r="DJ616" s="182">
        <f t="shared" si="435"/>
        <v>1</v>
      </c>
      <c r="DK616" s="182">
        <f t="shared" si="436"/>
        <v>0</v>
      </c>
      <c r="DL616" s="182">
        <f t="shared" si="441"/>
        <v>0</v>
      </c>
      <c r="DM616" s="182">
        <f t="shared" si="442"/>
        <v>0</v>
      </c>
      <c r="DN616" s="182">
        <f t="shared" si="443"/>
        <v>0</v>
      </c>
      <c r="DO616" s="182"/>
      <c r="DP616" s="182"/>
      <c r="DQ616" s="25"/>
      <c r="DR616" s="169"/>
      <c r="DS616" s="166"/>
      <c r="DT616" s="166"/>
      <c r="DU616" s="167">
        <f t="shared" si="446"/>
        <v>0</v>
      </c>
      <c r="DV616" s="153" t="str">
        <f>VLOOKUP(M616,'[200]Data Master kondisi'!$O$3:$P$11,2,FALSE)</f>
        <v>Z</v>
      </c>
      <c r="DW616" s="153">
        <f>LOOKUP(DV616,{"X","X","X","Y","Y","Y","Z","Z","Z"},{6,6,6,4,4,4,2,2,2})</f>
        <v>2</v>
      </c>
      <c r="DX616" s="153">
        <f t="shared" si="425"/>
        <v>1</v>
      </c>
      <c r="DY616" s="153">
        <f t="shared" si="447"/>
        <v>3</v>
      </c>
      <c r="DZ616" s="153" t="str">
        <f>VLOOKUP(G616,'[200]Data Master class'!$A$5:$D$12,3,FALSE)</f>
        <v>A</v>
      </c>
      <c r="EA616" s="160">
        <f t="shared" si="448"/>
        <v>0</v>
      </c>
      <c r="EB616" s="156"/>
      <c r="EC616" s="153">
        <f>VLOOKUP(G616,'[200]Data Master class'!$A$5:$D$12,2,FALSE)</f>
        <v>5</v>
      </c>
      <c r="ED616" s="153" t="str">
        <f>VLOOKUP(H616,'[200]Data Master class'!$E$5:$G$6,3,FALSE)</f>
        <v>X</v>
      </c>
      <c r="EE616" s="153">
        <f>VLOOKUP(H616,'[200]Data Master class'!$E$5:$G$6,2,FALSE)</f>
        <v>2</v>
      </c>
      <c r="EF616" s="153">
        <f t="shared" si="449"/>
        <v>7</v>
      </c>
      <c r="EG616" s="153" t="str">
        <f t="shared" si="450"/>
        <v>CLASS 2</v>
      </c>
      <c r="EH616" s="153">
        <f t="shared" si="451"/>
        <v>10</v>
      </c>
      <c r="EI616" s="171"/>
      <c r="EJ616" s="441" t="e">
        <f t="shared" si="426"/>
        <v>#DIV/0!</v>
      </c>
      <c r="EK616" s="441" t="e">
        <f t="shared" si="427"/>
        <v>#DIV/0!</v>
      </c>
      <c r="EL616" s="441" t="e">
        <f t="shared" si="428"/>
        <v>#DIV/0!</v>
      </c>
      <c r="EM616" s="442" t="e">
        <f t="shared" si="452"/>
        <v>#DIV/0!</v>
      </c>
      <c r="EN616" s="443" t="e">
        <f t="shared" si="453"/>
        <v>#DIV/0!</v>
      </c>
      <c r="EO616" s="195"/>
      <c r="EP616" s="196">
        <f>'[200]2. SUHU &amp; FISIK TRAFO'!CY660</f>
        <v>324</v>
      </c>
      <c r="EQ616" s="168">
        <f t="shared" si="458"/>
        <v>0</v>
      </c>
      <c r="ER616" s="189">
        <f t="shared" si="454"/>
        <v>0</v>
      </c>
      <c r="ES616" s="195"/>
      <c r="ET616" s="447">
        <f t="shared" si="437"/>
        <v>0</v>
      </c>
      <c r="EU616" s="447">
        <f t="shared" si="455"/>
        <v>0</v>
      </c>
      <c r="EV616" s="448">
        <f t="shared" si="429"/>
        <v>0</v>
      </c>
      <c r="EW616" s="449">
        <f t="shared" si="456"/>
        <v>0</v>
      </c>
      <c r="EX616" s="721"/>
      <c r="EY616" s="447">
        <f t="shared" si="438"/>
        <v>0</v>
      </c>
      <c r="EZ616" s="447">
        <f t="shared" si="430"/>
        <v>0</v>
      </c>
      <c r="FA616" s="448">
        <f t="shared" si="439"/>
        <v>0</v>
      </c>
      <c r="FB616" s="449">
        <f t="shared" si="431"/>
        <v>0</v>
      </c>
      <c r="FC616" s="195"/>
      <c r="FD616" s="453">
        <f t="shared" si="432"/>
        <v>0</v>
      </c>
      <c r="FE616" s="454">
        <f t="shared" si="433"/>
        <v>72.25433526011561</v>
      </c>
      <c r="FF616" s="725">
        <f t="shared" si="434"/>
        <v>0</v>
      </c>
      <c r="FG616" s="202">
        <f t="shared" si="457"/>
        <v>0</v>
      </c>
    </row>
    <row r="617" spans="1:163">
      <c r="A617" s="347">
        <v>605</v>
      </c>
      <c r="B617" s="764" t="s">
        <v>2232</v>
      </c>
      <c r="C617" s="331" t="s">
        <v>2887</v>
      </c>
      <c r="D617" s="259" t="s">
        <v>1820</v>
      </c>
      <c r="E617" s="319" t="s">
        <v>2821</v>
      </c>
      <c r="F617" s="319" t="s">
        <v>2872</v>
      </c>
      <c r="G617" s="208" t="s">
        <v>204</v>
      </c>
      <c r="H617" s="214" t="s">
        <v>208</v>
      </c>
      <c r="I617" s="463" t="s">
        <v>2888</v>
      </c>
      <c r="J617" s="462" t="s">
        <v>2889</v>
      </c>
      <c r="K617" s="259" t="s">
        <v>315</v>
      </c>
      <c r="L617" s="259" t="s">
        <v>1259</v>
      </c>
      <c r="M617" s="259">
        <v>100</v>
      </c>
      <c r="N617" s="259" t="s">
        <v>2890</v>
      </c>
      <c r="O617" s="259">
        <v>2013</v>
      </c>
      <c r="P617" s="259" t="s">
        <v>316</v>
      </c>
      <c r="Q617" s="461">
        <v>0.82500000000000007</v>
      </c>
      <c r="R617" s="433">
        <v>44862</v>
      </c>
      <c r="S617" s="331" t="s">
        <v>318</v>
      </c>
      <c r="T617" s="331" t="s">
        <v>343</v>
      </c>
      <c r="U617" s="259">
        <v>3</v>
      </c>
      <c r="V617" s="259">
        <v>2</v>
      </c>
      <c r="W617" s="259">
        <v>3</v>
      </c>
      <c r="X617" s="259">
        <v>20000</v>
      </c>
      <c r="Y617" s="332">
        <v>407</v>
      </c>
      <c r="Z617" s="332">
        <v>407</v>
      </c>
      <c r="AA617" s="332">
        <v>406</v>
      </c>
      <c r="AB617" s="332">
        <v>234</v>
      </c>
      <c r="AC617" s="332">
        <v>233</v>
      </c>
      <c r="AD617" s="332">
        <v>233</v>
      </c>
      <c r="AE617" s="332">
        <v>27.5</v>
      </c>
      <c r="AF617" s="332">
        <v>55.3</v>
      </c>
      <c r="AG617" s="332">
        <v>54.3</v>
      </c>
      <c r="AH617" s="332">
        <v>42.3</v>
      </c>
      <c r="AI617" s="332">
        <v>21.5</v>
      </c>
      <c r="AJ617" s="332">
        <v>32.5</v>
      </c>
      <c r="AK617" s="332">
        <v>12.6</v>
      </c>
      <c r="AL617" s="332">
        <v>19.7</v>
      </c>
      <c r="AM617" s="332"/>
      <c r="AN617" s="332"/>
      <c r="AO617" s="332"/>
      <c r="AP617" s="332"/>
      <c r="AQ617" s="332">
        <v>10.9</v>
      </c>
      <c r="AR617" s="332">
        <v>24.6</v>
      </c>
      <c r="AS617" s="332">
        <v>41.5</v>
      </c>
      <c r="AT617" s="332">
        <v>31.4</v>
      </c>
      <c r="AU617" s="332"/>
      <c r="AV617" s="332"/>
      <c r="AW617" s="332"/>
      <c r="AX617" s="332"/>
      <c r="AY617" s="332">
        <v>0.86</v>
      </c>
      <c r="AZ617" s="332">
        <v>0.85</v>
      </c>
      <c r="BA617" s="332">
        <v>0.85</v>
      </c>
      <c r="BB617" s="261">
        <v>403</v>
      </c>
      <c r="BC617" s="261">
        <v>402</v>
      </c>
      <c r="BD617" s="261">
        <v>402</v>
      </c>
      <c r="BE617" s="261">
        <v>232</v>
      </c>
      <c r="BF617" s="261">
        <v>232</v>
      </c>
      <c r="BG617" s="261">
        <v>231</v>
      </c>
      <c r="BH617" s="261">
        <v>24.4</v>
      </c>
      <c r="BI617" s="261">
        <v>44.9</v>
      </c>
      <c r="BJ617" s="261">
        <v>36.5</v>
      </c>
      <c r="BK617" s="261">
        <v>31.5</v>
      </c>
      <c r="BL617" s="261">
        <v>11</v>
      </c>
      <c r="BM617" s="261">
        <v>24.1</v>
      </c>
      <c r="BN617" s="261">
        <v>8.9</v>
      </c>
      <c r="BO617" s="261">
        <v>15.6</v>
      </c>
      <c r="BP617" s="261"/>
      <c r="BQ617" s="261"/>
      <c r="BR617" s="261"/>
      <c r="BS617" s="261"/>
      <c r="BT617" s="261">
        <v>15.1</v>
      </c>
      <c r="BU617" s="261">
        <v>21.1</v>
      </c>
      <c r="BV617" s="261">
        <v>31.4</v>
      </c>
      <c r="BW617" s="261">
        <v>17.7</v>
      </c>
      <c r="BX617" s="261"/>
      <c r="BY617" s="261"/>
      <c r="BZ617" s="261"/>
      <c r="CA617" s="261"/>
      <c r="CB617" s="261">
        <v>0.87</v>
      </c>
      <c r="CC617" s="261">
        <v>0.86</v>
      </c>
      <c r="CD617" s="261">
        <v>0.88</v>
      </c>
      <c r="CE617" s="333"/>
      <c r="CF617" s="333"/>
      <c r="CG617" s="333"/>
      <c r="CH617" s="333"/>
      <c r="CI617" s="333"/>
      <c r="CJ617" s="333"/>
      <c r="CK617" s="333"/>
      <c r="CL617" s="333"/>
      <c r="CM617" s="333"/>
      <c r="CN617" s="333"/>
      <c r="CO617" s="333"/>
      <c r="CP617" s="333"/>
      <c r="CQ617" s="333"/>
      <c r="CR617" s="333"/>
      <c r="CS617" s="333"/>
      <c r="CT617" s="333"/>
      <c r="CU617" s="333"/>
      <c r="CV617" s="333"/>
      <c r="CW617" s="333"/>
      <c r="CX617" s="333"/>
      <c r="CY617" s="333"/>
      <c r="CZ617" s="333"/>
      <c r="DA617" s="333"/>
      <c r="DB617" s="374"/>
      <c r="DC617" s="154"/>
      <c r="DD617" s="179"/>
      <c r="DE617" s="179"/>
      <c r="DF617" s="179"/>
      <c r="DG617" s="179"/>
      <c r="DH617" s="180"/>
      <c r="DI617" s="181"/>
      <c r="DJ617" s="182">
        <f t="shared" si="435"/>
        <v>0</v>
      </c>
      <c r="DK617" s="182">
        <f t="shared" si="436"/>
        <v>1</v>
      </c>
      <c r="DL617" s="182">
        <f t="shared" si="441"/>
        <v>0</v>
      </c>
      <c r="DM617" s="182">
        <f t="shared" si="442"/>
        <v>0</v>
      </c>
      <c r="DN617" s="182">
        <f t="shared" si="443"/>
        <v>0</v>
      </c>
      <c r="DO617" s="182"/>
      <c r="DP617" s="182"/>
      <c r="DQ617" s="25"/>
      <c r="DR617" s="169"/>
      <c r="DS617" s="166"/>
      <c r="DT617" s="166"/>
      <c r="DU617" s="167">
        <f t="shared" si="446"/>
        <v>0</v>
      </c>
      <c r="DV617" s="153" t="str">
        <f>VLOOKUP(M617,'[200]Data Master kondisi'!$O$3:$P$11,2,FALSE)</f>
        <v>Z</v>
      </c>
      <c r="DW617" s="153">
        <f>LOOKUP(DV617,{"X","X","X","Y","Y","Y","Z","Z","Z"},{6,6,6,4,4,4,2,2,2})</f>
        <v>2</v>
      </c>
      <c r="DX617" s="153">
        <f t="shared" si="425"/>
        <v>1</v>
      </c>
      <c r="DY617" s="153">
        <f t="shared" si="447"/>
        <v>3</v>
      </c>
      <c r="DZ617" s="153" t="str">
        <f>VLOOKUP(G617,'[200]Data Master class'!$A$5:$D$12,3,FALSE)</f>
        <v>A</v>
      </c>
      <c r="EA617" s="160">
        <f t="shared" si="448"/>
        <v>0</v>
      </c>
      <c r="EB617" s="156"/>
      <c r="EC617" s="153">
        <f>VLOOKUP(G617,'[200]Data Master class'!$A$5:$D$12,2,FALSE)</f>
        <v>5</v>
      </c>
      <c r="ED617" s="153" t="str">
        <f>VLOOKUP(H617,'[200]Data Master class'!$E$5:$G$6,3,FALSE)</f>
        <v>X</v>
      </c>
      <c r="EE617" s="153">
        <f>VLOOKUP(H617,'[200]Data Master class'!$E$5:$G$6,2,FALSE)</f>
        <v>2</v>
      </c>
      <c r="EF617" s="153">
        <f t="shared" si="449"/>
        <v>7</v>
      </c>
      <c r="EG617" s="153" t="str">
        <f t="shared" si="450"/>
        <v>CLASS 2</v>
      </c>
      <c r="EH617" s="153">
        <f t="shared" si="451"/>
        <v>10</v>
      </c>
      <c r="EI617" s="171"/>
      <c r="EJ617" s="441">
        <f t="shared" si="426"/>
        <v>0.39824945295404807</v>
      </c>
      <c r="EK617" s="441">
        <f t="shared" si="427"/>
        <v>0.21006564551422324</v>
      </c>
      <c r="EL617" s="441">
        <f t="shared" si="428"/>
        <v>0.18818380743982499</v>
      </c>
      <c r="EM617" s="442">
        <f t="shared" si="452"/>
        <v>0.26549963530269877</v>
      </c>
      <c r="EN617" s="443" t="str">
        <f t="shared" si="453"/>
        <v>KURANG</v>
      </c>
      <c r="EO617" s="195"/>
      <c r="EP617" s="196">
        <f>'[200]2. SUHU &amp; FISIK TRAFO'!CY661</f>
        <v>324</v>
      </c>
      <c r="EQ617" s="168">
        <f t="shared" si="458"/>
        <v>0</v>
      </c>
      <c r="ER617" s="189">
        <f t="shared" si="454"/>
        <v>0</v>
      </c>
      <c r="ES617" s="195"/>
      <c r="ET617" s="447">
        <f t="shared" si="437"/>
        <v>31.971800000000005</v>
      </c>
      <c r="EU617" s="447">
        <f t="shared" si="455"/>
        <v>25.577440000000006</v>
      </c>
      <c r="EV617" s="448">
        <f t="shared" si="429"/>
        <v>31.971800000000005</v>
      </c>
      <c r="EW617" s="449" t="str">
        <f t="shared" si="456"/>
        <v>BAIK</v>
      </c>
      <c r="EX617" s="721"/>
      <c r="EY617" s="447">
        <f t="shared" si="438"/>
        <v>24.5091</v>
      </c>
      <c r="EZ617" s="447">
        <f t="shared" si="430"/>
        <v>19.607280000000003</v>
      </c>
      <c r="FA617" s="448">
        <f t="shared" si="439"/>
        <v>24.5091</v>
      </c>
      <c r="FB617" s="449" t="str">
        <f t="shared" si="431"/>
        <v>BAIK</v>
      </c>
      <c r="FC617" s="195"/>
      <c r="FD617" s="453">
        <f t="shared" si="432"/>
        <v>42.3</v>
      </c>
      <c r="FE617" s="454">
        <f t="shared" si="433"/>
        <v>144.50867052023122</v>
      </c>
      <c r="FF617" s="725">
        <f t="shared" si="434"/>
        <v>29.271599999999999</v>
      </c>
      <c r="FG617" s="202" t="str">
        <f t="shared" si="457"/>
        <v>BURUK</v>
      </c>
    </row>
    <row r="618" spans="1:163">
      <c r="A618" s="347">
        <v>606</v>
      </c>
      <c r="B618" s="764" t="s">
        <v>2232</v>
      </c>
      <c r="C618" s="331" t="s">
        <v>2891</v>
      </c>
      <c r="D618" s="259" t="s">
        <v>1820</v>
      </c>
      <c r="E618" s="319" t="s">
        <v>2821</v>
      </c>
      <c r="F618" s="319" t="s">
        <v>2892</v>
      </c>
      <c r="G618" s="208" t="s">
        <v>204</v>
      </c>
      <c r="H618" s="214" t="s">
        <v>208</v>
      </c>
      <c r="I618" s="463" t="s">
        <v>2893</v>
      </c>
      <c r="J618" s="462" t="s">
        <v>2894</v>
      </c>
      <c r="K618" s="259" t="s">
        <v>341</v>
      </c>
      <c r="L618" s="259" t="s">
        <v>342</v>
      </c>
      <c r="M618" s="259">
        <v>160</v>
      </c>
      <c r="N618" s="259">
        <v>5131120</v>
      </c>
      <c r="O618" s="259">
        <v>2007</v>
      </c>
      <c r="P618" s="259" t="s">
        <v>316</v>
      </c>
      <c r="Q618" s="461">
        <v>0.8125</v>
      </c>
      <c r="R618" s="433">
        <v>44862</v>
      </c>
      <c r="S618" s="331" t="s">
        <v>318</v>
      </c>
      <c r="T618" s="331" t="s">
        <v>343</v>
      </c>
      <c r="U618" s="259">
        <v>4</v>
      </c>
      <c r="V618" s="259">
        <v>3</v>
      </c>
      <c r="W618" s="259">
        <v>3</v>
      </c>
      <c r="X618" s="259">
        <v>20000</v>
      </c>
      <c r="Y618" s="332">
        <v>399</v>
      </c>
      <c r="Z618" s="332">
        <v>402</v>
      </c>
      <c r="AA618" s="332">
        <v>400</v>
      </c>
      <c r="AB618" s="332">
        <v>230</v>
      </c>
      <c r="AC618" s="332">
        <v>230</v>
      </c>
      <c r="AD618" s="332">
        <v>231</v>
      </c>
      <c r="AE618" s="332">
        <v>133.30000000000001</v>
      </c>
      <c r="AF618" s="332">
        <v>126.5</v>
      </c>
      <c r="AG618" s="332">
        <v>129.9</v>
      </c>
      <c r="AH618" s="332">
        <v>70.5</v>
      </c>
      <c r="AI618" s="332">
        <v>27.8</v>
      </c>
      <c r="AJ618" s="332">
        <v>39.1</v>
      </c>
      <c r="AK618" s="332">
        <v>37.299999999999997</v>
      </c>
      <c r="AL618" s="332">
        <v>21.3</v>
      </c>
      <c r="AM618" s="332"/>
      <c r="AN618" s="332"/>
      <c r="AO618" s="332"/>
      <c r="AP618" s="332"/>
      <c r="AQ618" s="332">
        <v>26.6</v>
      </c>
      <c r="AR618" s="332">
        <v>8.6999999999999993</v>
      </c>
      <c r="AS618" s="332">
        <v>14.4</v>
      </c>
      <c r="AT618" s="332">
        <v>20.8</v>
      </c>
      <c r="AU618" s="332">
        <v>78.3</v>
      </c>
      <c r="AV618" s="332">
        <v>76.5</v>
      </c>
      <c r="AW618" s="332">
        <v>69.900000000000006</v>
      </c>
      <c r="AX618" s="332">
        <v>34.700000000000003</v>
      </c>
      <c r="AY618" s="332">
        <v>0.86</v>
      </c>
      <c r="AZ618" s="332">
        <v>0.85</v>
      </c>
      <c r="BA618" s="332">
        <v>0.86</v>
      </c>
      <c r="BB618" s="261">
        <v>395</v>
      </c>
      <c r="BC618" s="261">
        <v>395</v>
      </c>
      <c r="BD618" s="261">
        <v>397</v>
      </c>
      <c r="BE618" s="261">
        <v>228</v>
      </c>
      <c r="BF618" s="261">
        <v>227</v>
      </c>
      <c r="BG618" s="261">
        <v>228</v>
      </c>
      <c r="BH618" s="261">
        <v>88.2</v>
      </c>
      <c r="BI618" s="261">
        <v>83.4</v>
      </c>
      <c r="BJ618" s="261">
        <v>114.7</v>
      </c>
      <c r="BK618" s="261">
        <v>33.799999999999997</v>
      </c>
      <c r="BL618" s="261">
        <v>14.7</v>
      </c>
      <c r="BM618" s="261">
        <v>28.6</v>
      </c>
      <c r="BN618" s="261">
        <v>32.5</v>
      </c>
      <c r="BO618" s="261">
        <v>23.3</v>
      </c>
      <c r="BP618" s="261"/>
      <c r="BQ618" s="261"/>
      <c r="BR618" s="261"/>
      <c r="BS618" s="261"/>
      <c r="BT618" s="261">
        <v>20.9</v>
      </c>
      <c r="BU618" s="261">
        <v>6.5</v>
      </c>
      <c r="BV618" s="261">
        <v>18.100000000000001</v>
      </c>
      <c r="BW618" s="261">
        <v>13.3</v>
      </c>
      <c r="BX618" s="261">
        <v>54.2</v>
      </c>
      <c r="BY618" s="261">
        <v>47</v>
      </c>
      <c r="BZ618" s="261">
        <v>73.5</v>
      </c>
      <c r="CA618" s="261">
        <v>22.4</v>
      </c>
      <c r="CB618" s="261">
        <v>0.86</v>
      </c>
      <c r="CC618" s="261" t="s">
        <v>2895</v>
      </c>
      <c r="CD618" s="261">
        <v>0.86</v>
      </c>
      <c r="CE618" s="333"/>
      <c r="CF618" s="333"/>
      <c r="CG618" s="333"/>
      <c r="CH618" s="333"/>
      <c r="CI618" s="333"/>
      <c r="CJ618" s="333"/>
      <c r="CK618" s="333"/>
      <c r="CL618" s="333"/>
      <c r="CM618" s="333"/>
      <c r="CN618" s="333"/>
      <c r="CO618" s="333"/>
      <c r="CP618" s="333"/>
      <c r="CQ618" s="333"/>
      <c r="CR618" s="333"/>
      <c r="CS618" s="333"/>
      <c r="CT618" s="333"/>
      <c r="CU618" s="333"/>
      <c r="CV618" s="333"/>
      <c r="CW618" s="333"/>
      <c r="CX618" s="333"/>
      <c r="CY618" s="333"/>
      <c r="CZ618" s="333"/>
      <c r="DA618" s="333"/>
      <c r="DB618" s="374"/>
      <c r="DC618" s="48"/>
      <c r="DD618" s="179"/>
      <c r="DE618" s="179"/>
      <c r="DF618" s="179"/>
      <c r="DG618" s="179"/>
      <c r="DH618" s="180"/>
      <c r="DI618" s="181"/>
      <c r="DJ618" s="182">
        <f t="shared" si="435"/>
        <v>0</v>
      </c>
      <c r="DK618" s="182">
        <f t="shared" si="436"/>
        <v>0</v>
      </c>
      <c r="DL618" s="182">
        <f t="shared" si="441"/>
        <v>1</v>
      </c>
      <c r="DM618" s="182">
        <f t="shared" si="442"/>
        <v>0</v>
      </c>
      <c r="DN618" s="182">
        <f t="shared" si="443"/>
        <v>0</v>
      </c>
      <c r="DO618" s="182"/>
      <c r="DP618" s="182"/>
      <c r="DQ618" s="25"/>
      <c r="DR618" s="169"/>
      <c r="DS618" s="166"/>
      <c r="DT618" s="166"/>
      <c r="DU618" s="167">
        <f t="shared" si="446"/>
        <v>0</v>
      </c>
      <c r="DV618" s="153" t="str">
        <f>VLOOKUP(M618,'[200]Data Master kondisi'!$O$3:$P$11,2,FALSE)</f>
        <v>Y</v>
      </c>
      <c r="DW618" s="153">
        <f>LOOKUP(DV618,{"X","X","X","Y","Y","Y","Z","Z","Z"},{6,6,6,4,4,4,2,2,2})</f>
        <v>4</v>
      </c>
      <c r="DX618" s="153">
        <f t="shared" si="425"/>
        <v>2</v>
      </c>
      <c r="DY618" s="153">
        <f t="shared" si="447"/>
        <v>6</v>
      </c>
      <c r="DZ618" s="153" t="str">
        <f>VLOOKUP(G618,'[200]Data Master class'!$A$5:$D$12,3,FALSE)</f>
        <v>A</v>
      </c>
      <c r="EA618" s="160" t="str">
        <f t="shared" si="448"/>
        <v>CUKUP</v>
      </c>
      <c r="EB618" s="156"/>
      <c r="EC618" s="153">
        <f>VLOOKUP(G618,'[200]Data Master class'!$A$5:$D$12,2,FALSE)</f>
        <v>5</v>
      </c>
      <c r="ED618" s="153" t="str">
        <f>VLOOKUP(H618,'[200]Data Master class'!$E$5:$G$6,3,FALSE)</f>
        <v>X</v>
      </c>
      <c r="EE618" s="153">
        <f>VLOOKUP(H618,'[200]Data Master class'!$E$5:$G$6,2,FALSE)</f>
        <v>2</v>
      </c>
      <c r="EF618" s="153">
        <f t="shared" si="449"/>
        <v>7</v>
      </c>
      <c r="EG618" s="153" t="str">
        <f t="shared" si="450"/>
        <v>CLASS 2</v>
      </c>
      <c r="EH618" s="153">
        <f t="shared" si="451"/>
        <v>13</v>
      </c>
      <c r="EI618" s="171"/>
      <c r="EJ618" s="441">
        <f t="shared" si="426"/>
        <v>2.6173979984603583E-2</v>
      </c>
      <c r="EK618" s="441">
        <f t="shared" si="427"/>
        <v>2.6173979984603583E-2</v>
      </c>
      <c r="EL618" s="441">
        <f t="shared" si="428"/>
        <v>0</v>
      </c>
      <c r="EM618" s="442">
        <f t="shared" si="452"/>
        <v>1.7449319989735722E-2</v>
      </c>
      <c r="EN618" s="443" t="str">
        <f t="shared" si="453"/>
        <v>BAIK</v>
      </c>
      <c r="EO618" s="195"/>
      <c r="EP618" s="196">
        <f>'[200]2. SUHU &amp; FISIK TRAFO'!CY662</f>
        <v>324</v>
      </c>
      <c r="EQ618" s="168">
        <f t="shared" si="458"/>
        <v>0</v>
      </c>
      <c r="ER618" s="189">
        <f t="shared" si="454"/>
        <v>0</v>
      </c>
      <c r="ES618" s="195"/>
      <c r="ET618" s="447">
        <f t="shared" si="437"/>
        <v>89.760899999999992</v>
      </c>
      <c r="EU618" s="447">
        <f t="shared" si="455"/>
        <v>71.808719999999994</v>
      </c>
      <c r="EV618" s="448">
        <f t="shared" si="429"/>
        <v>56.100562499999995</v>
      </c>
      <c r="EW618" s="449" t="str">
        <f t="shared" si="456"/>
        <v>BAIK</v>
      </c>
      <c r="EX618" s="721"/>
      <c r="EY618" s="447">
        <f t="shared" si="438"/>
        <v>65.193000000000012</v>
      </c>
      <c r="EZ618" s="447">
        <f t="shared" si="430"/>
        <v>52.15440000000001</v>
      </c>
      <c r="FA618" s="448">
        <f t="shared" si="439"/>
        <v>40.745625000000004</v>
      </c>
      <c r="FB618" s="449" t="str">
        <f t="shared" si="431"/>
        <v>BAIK</v>
      </c>
      <c r="FC618" s="195"/>
      <c r="FD618" s="453">
        <f t="shared" si="432"/>
        <v>70.5</v>
      </c>
      <c r="FE618" s="454">
        <f t="shared" si="433"/>
        <v>231.21387283236993</v>
      </c>
      <c r="FF618" s="725">
        <f t="shared" si="434"/>
        <v>30.491250000000004</v>
      </c>
      <c r="FG618" s="202" t="str">
        <f t="shared" si="457"/>
        <v>BURUK</v>
      </c>
    </row>
    <row r="619" spans="1:163">
      <c r="A619" s="347">
        <v>607</v>
      </c>
      <c r="B619" s="764" t="s">
        <v>2232</v>
      </c>
      <c r="C619" s="331" t="s">
        <v>2896</v>
      </c>
      <c r="D619" s="259" t="s">
        <v>2897</v>
      </c>
      <c r="E619" s="319" t="s">
        <v>2821</v>
      </c>
      <c r="F619" s="319" t="s">
        <v>2898</v>
      </c>
      <c r="G619" s="208" t="s">
        <v>204</v>
      </c>
      <c r="H619" s="214" t="s">
        <v>208</v>
      </c>
      <c r="I619" s="463" t="s">
        <v>2899</v>
      </c>
      <c r="J619" s="462" t="s">
        <v>2900</v>
      </c>
      <c r="K619" s="259" t="s">
        <v>341</v>
      </c>
      <c r="L619" s="259" t="s">
        <v>1259</v>
      </c>
      <c r="M619" s="259">
        <v>100</v>
      </c>
      <c r="N619" s="259" t="s">
        <v>2901</v>
      </c>
      <c r="O619" s="259">
        <v>2018</v>
      </c>
      <c r="P619" s="259" t="s">
        <v>316</v>
      </c>
      <c r="Q619" s="461">
        <v>0.82847222222222217</v>
      </c>
      <c r="R619" s="433">
        <v>44861</v>
      </c>
      <c r="S619" s="331" t="s">
        <v>318</v>
      </c>
      <c r="T619" s="331" t="s">
        <v>343</v>
      </c>
      <c r="U619" s="259">
        <v>4</v>
      </c>
      <c r="V619" s="259">
        <v>2</v>
      </c>
      <c r="W619" s="259">
        <v>3</v>
      </c>
      <c r="X619" s="259">
        <v>20000</v>
      </c>
      <c r="Y619" s="332">
        <v>404</v>
      </c>
      <c r="Z619" s="332">
        <v>399</v>
      </c>
      <c r="AA619" s="332">
        <v>402</v>
      </c>
      <c r="AB619" s="332">
        <v>232</v>
      </c>
      <c r="AC619" s="332">
        <v>233</v>
      </c>
      <c r="AD619" s="332">
        <v>230</v>
      </c>
      <c r="AE619" s="332">
        <v>57.1</v>
      </c>
      <c r="AF619" s="332">
        <v>77.3</v>
      </c>
      <c r="AG619" s="332">
        <v>103.3</v>
      </c>
      <c r="AH619" s="332">
        <v>56.3</v>
      </c>
      <c r="AI619" s="332">
        <v>7.1</v>
      </c>
      <c r="AJ619" s="332">
        <v>26.4</v>
      </c>
      <c r="AK619" s="332">
        <v>18.100000000000001</v>
      </c>
      <c r="AL619" s="332">
        <v>13.8</v>
      </c>
      <c r="AM619" s="332">
        <v>50</v>
      </c>
      <c r="AN619" s="332">
        <v>49.2</v>
      </c>
      <c r="AO619" s="332">
        <v>87.3</v>
      </c>
      <c r="AP619" s="332">
        <v>51.8</v>
      </c>
      <c r="AQ619" s="332"/>
      <c r="AR619" s="332"/>
      <c r="AS619" s="332"/>
      <c r="AT619" s="332"/>
      <c r="AU619" s="332"/>
      <c r="AV619" s="332"/>
      <c r="AW619" s="332"/>
      <c r="AX619" s="332"/>
      <c r="AY619" s="332">
        <v>0.86</v>
      </c>
      <c r="AZ619" s="332">
        <v>0.87</v>
      </c>
      <c r="BA619" s="332">
        <v>0.88</v>
      </c>
      <c r="BB619" s="261">
        <v>404</v>
      </c>
      <c r="BC619" s="261">
        <v>401</v>
      </c>
      <c r="BD619" s="261">
        <v>398</v>
      </c>
      <c r="BE619" s="261">
        <v>232</v>
      </c>
      <c r="BF619" s="261">
        <v>233</v>
      </c>
      <c r="BG619" s="261">
        <v>229</v>
      </c>
      <c r="BH619" s="261">
        <v>35.200000000000003</v>
      </c>
      <c r="BI619" s="261">
        <v>61</v>
      </c>
      <c r="BJ619" s="261">
        <v>96.2</v>
      </c>
      <c r="BK619" s="261">
        <v>55.5</v>
      </c>
      <c r="BL619" s="261">
        <v>4.8</v>
      </c>
      <c r="BM619" s="261">
        <v>35.700000000000003</v>
      </c>
      <c r="BN619" s="261">
        <v>14.6</v>
      </c>
      <c r="BO619" s="261">
        <v>15.5</v>
      </c>
      <c r="BP619" s="261">
        <v>31.1</v>
      </c>
      <c r="BQ619" s="261">
        <v>32.6</v>
      </c>
      <c r="BR619" s="261">
        <v>73.400000000000006</v>
      </c>
      <c r="BS619" s="261">
        <v>47.1</v>
      </c>
      <c r="BT619" s="261"/>
      <c r="BU619" s="261"/>
      <c r="BV619" s="261"/>
      <c r="BW619" s="261"/>
      <c r="BX619" s="261"/>
      <c r="BY619" s="261"/>
      <c r="BZ619" s="261"/>
      <c r="CA619" s="261"/>
      <c r="CB619" s="261">
        <v>0.87</v>
      </c>
      <c r="CC619" s="261">
        <v>0.86</v>
      </c>
      <c r="CD619" s="261">
        <v>0.88</v>
      </c>
      <c r="CE619" s="333"/>
      <c r="CF619" s="333"/>
      <c r="CG619" s="333"/>
      <c r="CH619" s="333"/>
      <c r="CI619" s="333"/>
      <c r="CJ619" s="333"/>
      <c r="CK619" s="333"/>
      <c r="CL619" s="333"/>
      <c r="CM619" s="333"/>
      <c r="CN619" s="333"/>
      <c r="CO619" s="333"/>
      <c r="CP619" s="333"/>
      <c r="CQ619" s="333"/>
      <c r="CR619" s="333"/>
      <c r="CS619" s="333"/>
      <c r="CT619" s="333"/>
      <c r="CU619" s="333"/>
      <c r="CV619" s="333"/>
      <c r="CW619" s="333"/>
      <c r="CX619" s="333"/>
      <c r="CY619" s="333"/>
      <c r="CZ619" s="333"/>
      <c r="DA619" s="333"/>
      <c r="DB619" s="374"/>
      <c r="DC619" s="48"/>
      <c r="DD619" s="179"/>
      <c r="DE619" s="179"/>
      <c r="DF619" s="179"/>
      <c r="DG619" s="179"/>
      <c r="DH619" s="180"/>
      <c r="DI619" s="181"/>
      <c r="DJ619" s="182">
        <f t="shared" si="435"/>
        <v>0</v>
      </c>
      <c r="DK619" s="182">
        <f t="shared" si="436"/>
        <v>0</v>
      </c>
      <c r="DL619" s="182">
        <f t="shared" si="441"/>
        <v>1</v>
      </c>
      <c r="DM619" s="182">
        <f t="shared" si="442"/>
        <v>0</v>
      </c>
      <c r="DN619" s="182">
        <f t="shared" si="443"/>
        <v>0</v>
      </c>
      <c r="DO619" s="182"/>
      <c r="DP619" s="182"/>
      <c r="DQ619" s="25"/>
      <c r="DR619" s="169"/>
      <c r="DS619" s="166"/>
      <c r="DT619" s="166"/>
      <c r="DU619" s="167">
        <f t="shared" si="446"/>
        <v>0</v>
      </c>
      <c r="DV619" s="153" t="str">
        <f>VLOOKUP(M619,'[200]Data Master kondisi'!$O$3:$P$11,2,FALSE)</f>
        <v>Z</v>
      </c>
      <c r="DW619" s="153">
        <f>LOOKUP(DV619,{"X","X","X","Y","Y","Y","Z","Z","Z"},{6,6,6,4,4,4,2,2,2})</f>
        <v>2</v>
      </c>
      <c r="DX619" s="153">
        <f t="shared" si="425"/>
        <v>1</v>
      </c>
      <c r="DY619" s="153">
        <f t="shared" si="447"/>
        <v>3</v>
      </c>
      <c r="DZ619" s="153" t="str">
        <f>VLOOKUP(G619,'[200]Data Master class'!$A$5:$D$12,3,FALSE)</f>
        <v>A</v>
      </c>
      <c r="EA619" s="160">
        <f t="shared" si="448"/>
        <v>0</v>
      </c>
      <c r="EB619" s="156"/>
      <c r="EC619" s="153">
        <f>VLOOKUP(G619,'[200]Data Master class'!$A$5:$D$12,2,FALSE)</f>
        <v>5</v>
      </c>
      <c r="ED619" s="153" t="str">
        <f>VLOOKUP(H619,'[200]Data Master class'!$E$5:$G$6,3,FALSE)</f>
        <v>X</v>
      </c>
      <c r="EE619" s="153">
        <f>VLOOKUP(H619,'[200]Data Master class'!$E$5:$G$6,2,FALSE)</f>
        <v>2</v>
      </c>
      <c r="EF619" s="153">
        <f t="shared" si="449"/>
        <v>7</v>
      </c>
      <c r="EG619" s="153" t="str">
        <f t="shared" si="450"/>
        <v>CLASS 2</v>
      </c>
      <c r="EH619" s="153">
        <f t="shared" si="451"/>
        <v>10</v>
      </c>
      <c r="EI619" s="171"/>
      <c r="EJ619" s="441">
        <f t="shared" si="426"/>
        <v>0.27934371055952884</v>
      </c>
      <c r="EK619" s="441">
        <f t="shared" si="427"/>
        <v>2.4400504838031179E-2</v>
      </c>
      <c r="EL619" s="441">
        <f t="shared" si="428"/>
        <v>0.30374421539755991</v>
      </c>
      <c r="EM619" s="442">
        <f t="shared" si="452"/>
        <v>0.20249614359837331</v>
      </c>
      <c r="EN619" s="443" t="str">
        <f t="shared" si="453"/>
        <v>KURANG</v>
      </c>
      <c r="EO619" s="195"/>
      <c r="EP619" s="196">
        <f>'[200]2. SUHU &amp; FISIK TRAFO'!CY663</f>
        <v>324</v>
      </c>
      <c r="EQ619" s="168">
        <f t="shared" si="458"/>
        <v>0</v>
      </c>
      <c r="ER619" s="189">
        <f t="shared" si="454"/>
        <v>0</v>
      </c>
      <c r="ES619" s="195"/>
      <c r="ET619" s="447">
        <f t="shared" si="437"/>
        <v>55.017099999999999</v>
      </c>
      <c r="EU619" s="447">
        <f t="shared" si="455"/>
        <v>44.013680000000001</v>
      </c>
      <c r="EV619" s="448">
        <f t="shared" si="429"/>
        <v>55.017099999999999</v>
      </c>
      <c r="EW619" s="449" t="str">
        <f t="shared" si="456"/>
        <v>BAIK</v>
      </c>
      <c r="EX619" s="721"/>
      <c r="EY619" s="447">
        <f t="shared" si="438"/>
        <v>44.409199999999998</v>
      </c>
      <c r="EZ619" s="447">
        <f t="shared" si="430"/>
        <v>35.527360000000002</v>
      </c>
      <c r="FA619" s="448">
        <f t="shared" si="439"/>
        <v>44.409199999999998</v>
      </c>
      <c r="FB619" s="449" t="str">
        <f t="shared" si="431"/>
        <v>BAIK</v>
      </c>
      <c r="FC619" s="195"/>
      <c r="FD619" s="453">
        <f t="shared" si="432"/>
        <v>56.3</v>
      </c>
      <c r="FE619" s="454">
        <f t="shared" si="433"/>
        <v>144.50867052023122</v>
      </c>
      <c r="FF619" s="725">
        <f t="shared" si="434"/>
        <v>38.959599999999995</v>
      </c>
      <c r="FG619" s="202" t="str">
        <f t="shared" si="457"/>
        <v>BURUK</v>
      </c>
    </row>
    <row r="620" spans="1:163">
      <c r="A620" s="347">
        <v>608</v>
      </c>
      <c r="B620" s="764" t="s">
        <v>2232</v>
      </c>
      <c r="C620" s="331" t="s">
        <v>2902</v>
      </c>
      <c r="D620" s="259" t="s">
        <v>2903</v>
      </c>
      <c r="E620" s="319" t="s">
        <v>2821</v>
      </c>
      <c r="F620" s="319" t="s">
        <v>2872</v>
      </c>
      <c r="G620" s="208" t="s">
        <v>204</v>
      </c>
      <c r="H620" s="214" t="s">
        <v>208</v>
      </c>
      <c r="I620" s="463" t="s">
        <v>2904</v>
      </c>
      <c r="J620" s="462" t="s">
        <v>2905</v>
      </c>
      <c r="K620" s="259" t="s">
        <v>341</v>
      </c>
      <c r="L620" s="259" t="s">
        <v>342</v>
      </c>
      <c r="M620" s="259">
        <v>200</v>
      </c>
      <c r="N620" s="259">
        <v>193312181</v>
      </c>
      <c r="O620" s="259">
        <v>2020</v>
      </c>
      <c r="P620" s="259" t="s">
        <v>316</v>
      </c>
      <c r="Q620" s="461">
        <v>0.77777777777777779</v>
      </c>
      <c r="R620" s="433">
        <v>44862</v>
      </c>
      <c r="S620" s="331" t="s">
        <v>318</v>
      </c>
      <c r="T620" s="331" t="s">
        <v>343</v>
      </c>
      <c r="U620" s="259">
        <v>2</v>
      </c>
      <c r="V620" s="259">
        <v>1</v>
      </c>
      <c r="W620" s="259">
        <v>3</v>
      </c>
      <c r="X620" s="259">
        <v>20000</v>
      </c>
      <c r="Y620" s="332">
        <v>409</v>
      </c>
      <c r="Z620" s="332">
        <v>409</v>
      </c>
      <c r="AA620" s="332">
        <v>409</v>
      </c>
      <c r="AB620" s="332">
        <v>236</v>
      </c>
      <c r="AC620" s="332">
        <v>236</v>
      </c>
      <c r="AD620" s="332">
        <v>235</v>
      </c>
      <c r="AE620" s="332">
        <v>44.6</v>
      </c>
      <c r="AF620" s="332">
        <v>16.7</v>
      </c>
      <c r="AG620" s="332">
        <v>18.899999999999999</v>
      </c>
      <c r="AH620" s="332">
        <v>34.9</v>
      </c>
      <c r="AI620" s="332">
        <v>44.2</v>
      </c>
      <c r="AJ620" s="332">
        <v>15.4</v>
      </c>
      <c r="AK620" s="332">
        <v>17</v>
      </c>
      <c r="AL620" s="332">
        <v>29.8</v>
      </c>
      <c r="AM620" s="332"/>
      <c r="AN620" s="332"/>
      <c r="AO620" s="332"/>
      <c r="AP620" s="332"/>
      <c r="AQ620" s="332"/>
      <c r="AR620" s="332"/>
      <c r="AS620" s="332"/>
      <c r="AT620" s="332"/>
      <c r="AU620" s="332"/>
      <c r="AV620" s="332"/>
      <c r="AW620" s="332"/>
      <c r="AX620" s="332"/>
      <c r="AY620" s="332">
        <v>0.87</v>
      </c>
      <c r="AZ620" s="332">
        <v>0.86</v>
      </c>
      <c r="BA620" s="332">
        <v>0.86</v>
      </c>
      <c r="BB620" s="261">
        <v>406</v>
      </c>
      <c r="BC620" s="261">
        <v>405</v>
      </c>
      <c r="BD620" s="261">
        <v>406</v>
      </c>
      <c r="BE620" s="261">
        <v>234</v>
      </c>
      <c r="BF620" s="261">
        <v>234</v>
      </c>
      <c r="BG620" s="261">
        <v>234</v>
      </c>
      <c r="BH620" s="261">
        <v>58.2</v>
      </c>
      <c r="BI620" s="261">
        <v>17.2</v>
      </c>
      <c r="BJ620" s="261">
        <v>28.1</v>
      </c>
      <c r="BK620" s="261">
        <v>39.700000000000003</v>
      </c>
      <c r="BL620" s="261">
        <v>58.1</v>
      </c>
      <c r="BM620" s="261">
        <v>15.7</v>
      </c>
      <c r="BN620" s="261">
        <v>31.9</v>
      </c>
      <c r="BO620" s="261">
        <v>37.200000000000003</v>
      </c>
      <c r="BP620" s="261"/>
      <c r="BQ620" s="261"/>
      <c r="BR620" s="261"/>
      <c r="BS620" s="261"/>
      <c r="BT620" s="261"/>
      <c r="BU620" s="261"/>
      <c r="BV620" s="261"/>
      <c r="BW620" s="261"/>
      <c r="BX620" s="261"/>
      <c r="BY620" s="261"/>
      <c r="BZ620" s="261"/>
      <c r="CA620" s="261"/>
      <c r="CB620" s="261">
        <v>0.86</v>
      </c>
      <c r="CC620" s="261">
        <v>0.87</v>
      </c>
      <c r="CD620" s="261">
        <v>0.88</v>
      </c>
      <c r="CE620" s="333"/>
      <c r="CF620" s="333"/>
      <c r="CG620" s="333"/>
      <c r="CH620" s="333"/>
      <c r="CI620" s="333"/>
      <c r="CJ620" s="333"/>
      <c r="CK620" s="333"/>
      <c r="CL620" s="333"/>
      <c r="CM620" s="333"/>
      <c r="CN620" s="333"/>
      <c r="CO620" s="333"/>
      <c r="CP620" s="333"/>
      <c r="CQ620" s="333"/>
      <c r="CR620" s="333"/>
      <c r="CS620" s="333"/>
      <c r="CT620" s="333"/>
      <c r="CU620" s="333"/>
      <c r="CV620" s="333"/>
      <c r="CW620" s="333"/>
      <c r="CX620" s="333"/>
      <c r="CY620" s="333"/>
      <c r="CZ620" s="333"/>
      <c r="DA620" s="333"/>
      <c r="DB620" s="374"/>
      <c r="DC620" s="154"/>
      <c r="DD620" s="179"/>
      <c r="DE620" s="179"/>
      <c r="DF620" s="179"/>
      <c r="DG620" s="179"/>
      <c r="DH620" s="180"/>
      <c r="DI620" s="181"/>
      <c r="DJ620" s="182">
        <f t="shared" si="435"/>
        <v>1</v>
      </c>
      <c r="DK620" s="182">
        <f t="shared" si="436"/>
        <v>0</v>
      </c>
      <c r="DL620" s="182">
        <f t="shared" si="441"/>
        <v>0</v>
      </c>
      <c r="DM620" s="182">
        <f t="shared" si="442"/>
        <v>0</v>
      </c>
      <c r="DN620" s="182">
        <f t="shared" si="443"/>
        <v>0</v>
      </c>
      <c r="DO620" s="182"/>
      <c r="DP620" s="182"/>
      <c r="DQ620" s="25"/>
      <c r="DR620" s="169"/>
      <c r="DS620" s="166"/>
      <c r="DT620" s="166"/>
      <c r="DU620" s="167">
        <f t="shared" si="446"/>
        <v>0</v>
      </c>
      <c r="DV620" s="153" t="str">
        <f>VLOOKUP(M620,'[200]Data Master kondisi'!$O$3:$P$11,2,FALSE)</f>
        <v>Y</v>
      </c>
      <c r="DW620" s="153">
        <f>LOOKUP(DV620,{"X","X","X","Y","Y","Y","Z","Z","Z"},{6,6,6,4,4,4,2,2,2})</f>
        <v>4</v>
      </c>
      <c r="DX620" s="153">
        <f t="shared" si="425"/>
        <v>1</v>
      </c>
      <c r="DY620" s="153">
        <f t="shared" si="447"/>
        <v>5</v>
      </c>
      <c r="DZ620" s="153" t="str">
        <f>VLOOKUP(G620,'[200]Data Master class'!$A$5:$D$12,3,FALSE)</f>
        <v>A</v>
      </c>
      <c r="EA620" s="160" t="str">
        <f t="shared" si="448"/>
        <v>BAIK</v>
      </c>
      <c r="EB620" s="156"/>
      <c r="EC620" s="153">
        <f>VLOOKUP(G620,'[200]Data Master class'!$A$5:$D$12,2,FALSE)</f>
        <v>5</v>
      </c>
      <c r="ED620" s="153" t="str">
        <f>VLOOKUP(H620,'[200]Data Master class'!$E$5:$G$6,3,FALSE)</f>
        <v>X</v>
      </c>
      <c r="EE620" s="153">
        <f>VLOOKUP(H620,'[200]Data Master class'!$E$5:$G$6,2,FALSE)</f>
        <v>2</v>
      </c>
      <c r="EF620" s="153">
        <f t="shared" si="449"/>
        <v>7</v>
      </c>
      <c r="EG620" s="153" t="str">
        <f t="shared" si="450"/>
        <v>CLASS 2</v>
      </c>
      <c r="EH620" s="153">
        <f t="shared" si="451"/>
        <v>12</v>
      </c>
      <c r="EI620" s="171"/>
      <c r="EJ620" s="441">
        <f t="shared" si="426"/>
        <v>0.66832917705735684</v>
      </c>
      <c r="EK620" s="441">
        <f t="shared" si="427"/>
        <v>0.3753117206982543</v>
      </c>
      <c r="EL620" s="441">
        <f t="shared" si="428"/>
        <v>0.2930174563591022</v>
      </c>
      <c r="EM620" s="442">
        <f t="shared" si="452"/>
        <v>0.44555278470490439</v>
      </c>
      <c r="EN620" s="443" t="str">
        <f t="shared" si="453"/>
        <v>BURUK</v>
      </c>
      <c r="EO620" s="195"/>
      <c r="EP620" s="196">
        <f>'[200]2. SUHU &amp; FISIK TRAFO'!CY664</f>
        <v>324</v>
      </c>
      <c r="EQ620" s="168">
        <f t="shared" si="458"/>
        <v>0</v>
      </c>
      <c r="ER620" s="189">
        <f t="shared" si="454"/>
        <v>0</v>
      </c>
      <c r="ES620" s="195"/>
      <c r="ET620" s="447">
        <f t="shared" si="437"/>
        <v>18.908300000000001</v>
      </c>
      <c r="EU620" s="447">
        <f t="shared" si="455"/>
        <v>15.126640000000002</v>
      </c>
      <c r="EV620" s="448">
        <f t="shared" si="429"/>
        <v>9.4541500000000003</v>
      </c>
      <c r="EW620" s="449" t="str">
        <f t="shared" si="456"/>
        <v>BAIK</v>
      </c>
      <c r="EX620" s="721"/>
      <c r="EY620" s="447">
        <f t="shared" si="438"/>
        <v>24.219000000000005</v>
      </c>
      <c r="EZ620" s="447">
        <f t="shared" si="430"/>
        <v>19.375200000000007</v>
      </c>
      <c r="FA620" s="448">
        <f t="shared" si="439"/>
        <v>12.109500000000002</v>
      </c>
      <c r="FB620" s="449" t="str">
        <f t="shared" si="431"/>
        <v>BAIK</v>
      </c>
      <c r="FC620" s="195"/>
      <c r="FD620" s="453">
        <f t="shared" si="432"/>
        <v>34.9</v>
      </c>
      <c r="FE620" s="454">
        <f t="shared" si="433"/>
        <v>289.01734104046244</v>
      </c>
      <c r="FF620" s="725">
        <f t="shared" si="434"/>
        <v>12.075399999999998</v>
      </c>
      <c r="FG620" s="202" t="str">
        <f t="shared" si="457"/>
        <v>CUKUP</v>
      </c>
    </row>
    <row r="621" spans="1:163">
      <c r="A621" s="347">
        <v>609</v>
      </c>
      <c r="B621" s="764" t="s">
        <v>2232</v>
      </c>
      <c r="C621" s="331" t="s">
        <v>2906</v>
      </c>
      <c r="D621" s="259" t="s">
        <v>2907</v>
      </c>
      <c r="E621" s="319" t="s">
        <v>2821</v>
      </c>
      <c r="F621" s="319" t="s">
        <v>2834</v>
      </c>
      <c r="G621" s="208" t="s">
        <v>204</v>
      </c>
      <c r="H621" s="214" t="s">
        <v>208</v>
      </c>
      <c r="I621" s="463" t="s">
        <v>2908</v>
      </c>
      <c r="J621" s="462" t="s">
        <v>2909</v>
      </c>
      <c r="K621" s="259" t="s">
        <v>341</v>
      </c>
      <c r="L621" s="259" t="s">
        <v>560</v>
      </c>
      <c r="M621" s="259">
        <v>100</v>
      </c>
      <c r="N621" s="259">
        <v>22067153</v>
      </c>
      <c r="O621" s="259">
        <v>2022</v>
      </c>
      <c r="P621" s="259" t="s">
        <v>316</v>
      </c>
      <c r="Q621" s="461">
        <v>0.8305555555555556</v>
      </c>
      <c r="R621" s="433">
        <v>44860</v>
      </c>
      <c r="S621" s="331" t="s">
        <v>318</v>
      </c>
      <c r="T621" s="331" t="s">
        <v>343</v>
      </c>
      <c r="U621" s="259">
        <v>4</v>
      </c>
      <c r="V621" s="259">
        <v>1</v>
      </c>
      <c r="W621" s="259">
        <v>3</v>
      </c>
      <c r="X621" s="259">
        <v>20000</v>
      </c>
      <c r="Y621" s="332">
        <v>411</v>
      </c>
      <c r="Z621" s="332">
        <v>408</v>
      </c>
      <c r="AA621" s="332">
        <v>410</v>
      </c>
      <c r="AB621" s="332">
        <v>236</v>
      </c>
      <c r="AC621" s="332">
        <v>237</v>
      </c>
      <c r="AD621" s="332">
        <v>235</v>
      </c>
      <c r="AE621" s="332">
        <v>38.5</v>
      </c>
      <c r="AF621" s="332">
        <v>23.8</v>
      </c>
      <c r="AG621" s="332">
        <v>62.2</v>
      </c>
      <c r="AH621" s="332">
        <v>40.4</v>
      </c>
      <c r="AI621" s="332">
        <v>38</v>
      </c>
      <c r="AJ621" s="332">
        <v>24.6</v>
      </c>
      <c r="AK621" s="332">
        <v>38.4</v>
      </c>
      <c r="AL621" s="332">
        <v>42.9</v>
      </c>
      <c r="AM621" s="332"/>
      <c r="AN621" s="332"/>
      <c r="AO621" s="332"/>
      <c r="AP621" s="332"/>
      <c r="AQ621" s="332"/>
      <c r="AR621" s="332"/>
      <c r="AS621" s="332"/>
      <c r="AT621" s="332"/>
      <c r="AU621" s="332"/>
      <c r="AV621" s="332"/>
      <c r="AW621" s="332"/>
      <c r="AX621" s="332"/>
      <c r="AY621" s="332">
        <v>0.87</v>
      </c>
      <c r="AZ621" s="332">
        <v>0.86</v>
      </c>
      <c r="BA621" s="332">
        <v>0.85</v>
      </c>
      <c r="BB621" s="261">
        <v>407</v>
      </c>
      <c r="BC621" s="261">
        <v>406</v>
      </c>
      <c r="BD621" s="261">
        <v>405</v>
      </c>
      <c r="BE621" s="261">
        <v>234</v>
      </c>
      <c r="BF621" s="261">
        <v>234</v>
      </c>
      <c r="BG621" s="261">
        <v>233</v>
      </c>
      <c r="BH621" s="261">
        <v>6.6</v>
      </c>
      <c r="BI621" s="261">
        <v>13.3</v>
      </c>
      <c r="BJ621" s="261">
        <v>30.6</v>
      </c>
      <c r="BK621" s="261">
        <v>27.1</v>
      </c>
      <c r="BL621" s="261">
        <v>6.5</v>
      </c>
      <c r="BM621" s="261">
        <v>13</v>
      </c>
      <c r="BN621" s="261">
        <v>30.4</v>
      </c>
      <c r="BO621" s="261">
        <v>25.1</v>
      </c>
      <c r="BP621" s="261"/>
      <c r="BQ621" s="261"/>
      <c r="BR621" s="261"/>
      <c r="BS621" s="261"/>
      <c r="BT621" s="261"/>
      <c r="BU621" s="261"/>
      <c r="BV621" s="261"/>
      <c r="BW621" s="261"/>
      <c r="BX621" s="261"/>
      <c r="BY621" s="261"/>
      <c r="BZ621" s="261"/>
      <c r="CA621" s="261"/>
      <c r="CB621" s="261">
        <v>0.87</v>
      </c>
      <c r="CC621" s="261">
        <v>0.88</v>
      </c>
      <c r="CD621" s="261">
        <v>0.86</v>
      </c>
      <c r="CE621" s="333"/>
      <c r="CF621" s="333"/>
      <c r="CG621" s="333"/>
      <c r="CH621" s="333"/>
      <c r="CI621" s="333"/>
      <c r="CJ621" s="333"/>
      <c r="CK621" s="333"/>
      <c r="CL621" s="333"/>
      <c r="CM621" s="333"/>
      <c r="CN621" s="333"/>
      <c r="CO621" s="333"/>
      <c r="CP621" s="333"/>
      <c r="CQ621" s="333"/>
      <c r="CR621" s="333"/>
      <c r="CS621" s="333"/>
      <c r="CT621" s="333"/>
      <c r="CU621" s="333"/>
      <c r="CV621" s="333"/>
      <c r="CW621" s="333"/>
      <c r="CX621" s="333"/>
      <c r="CY621" s="333"/>
      <c r="CZ621" s="333"/>
      <c r="DA621" s="333"/>
      <c r="DB621" s="374"/>
      <c r="DC621" s="154"/>
      <c r="DD621" s="179"/>
      <c r="DE621" s="179"/>
      <c r="DF621" s="179"/>
      <c r="DG621" s="179"/>
      <c r="DH621" s="180"/>
      <c r="DI621" s="181"/>
      <c r="DJ621" s="182">
        <f t="shared" si="435"/>
        <v>0</v>
      </c>
      <c r="DK621" s="182">
        <f t="shared" si="436"/>
        <v>1</v>
      </c>
      <c r="DL621" s="182">
        <f t="shared" si="441"/>
        <v>0</v>
      </c>
      <c r="DM621" s="182">
        <f t="shared" si="442"/>
        <v>0</v>
      </c>
      <c r="DN621" s="182">
        <f t="shared" si="443"/>
        <v>0</v>
      </c>
      <c r="DO621" s="182"/>
      <c r="DP621" s="182"/>
      <c r="DQ621" s="25"/>
      <c r="DR621" s="169"/>
      <c r="DS621" s="166"/>
      <c r="DT621" s="166"/>
      <c r="DU621" s="167">
        <f t="shared" si="446"/>
        <v>0</v>
      </c>
      <c r="DV621" s="153" t="str">
        <f>VLOOKUP(M621,'[200]Data Master kondisi'!$O$3:$P$11,2,FALSE)</f>
        <v>Z</v>
      </c>
      <c r="DW621" s="153">
        <f>LOOKUP(DV621,{"X","X","X","Y","Y","Y","Z","Z","Z"},{6,6,6,4,4,4,2,2,2})</f>
        <v>2</v>
      </c>
      <c r="DX621" s="153">
        <f t="shared" si="425"/>
        <v>1</v>
      </c>
      <c r="DY621" s="153">
        <f t="shared" si="447"/>
        <v>3</v>
      </c>
      <c r="DZ621" s="153" t="str">
        <f>VLOOKUP(G621,'[200]Data Master class'!$A$5:$D$12,3,FALSE)</f>
        <v>A</v>
      </c>
      <c r="EA621" s="160">
        <f t="shared" si="448"/>
        <v>0</v>
      </c>
      <c r="EB621" s="156"/>
      <c r="EC621" s="153">
        <f>VLOOKUP(G621,'[200]Data Master class'!$A$5:$D$12,2,FALSE)</f>
        <v>5</v>
      </c>
      <c r="ED621" s="153" t="str">
        <f>VLOOKUP(H621,'[200]Data Master class'!$E$5:$G$6,3,FALSE)</f>
        <v>X</v>
      </c>
      <c r="EE621" s="153">
        <f>VLOOKUP(H621,'[200]Data Master class'!$E$5:$G$6,2,FALSE)</f>
        <v>2</v>
      </c>
      <c r="EF621" s="153">
        <f t="shared" si="449"/>
        <v>7</v>
      </c>
      <c r="EG621" s="153" t="str">
        <f t="shared" si="450"/>
        <v>CLASS 2</v>
      </c>
      <c r="EH621" s="153">
        <f t="shared" si="451"/>
        <v>10</v>
      </c>
      <c r="EI621" s="171"/>
      <c r="EJ621" s="441">
        <f t="shared" si="426"/>
        <v>7.2289156626506021E-2</v>
      </c>
      <c r="EK621" s="441">
        <f t="shared" si="427"/>
        <v>0.42650602409638555</v>
      </c>
      <c r="EL621" s="441">
        <f t="shared" si="428"/>
        <v>0.49879518072289164</v>
      </c>
      <c r="EM621" s="442">
        <f t="shared" si="452"/>
        <v>0.33253012048192776</v>
      </c>
      <c r="EN621" s="443" t="str">
        <f t="shared" si="453"/>
        <v>BURUK</v>
      </c>
      <c r="EO621" s="195"/>
      <c r="EP621" s="196">
        <f>'[200]2. SUHU &amp; FISIK TRAFO'!CY665</f>
        <v>324</v>
      </c>
      <c r="EQ621" s="168">
        <f t="shared" si="458"/>
        <v>0</v>
      </c>
      <c r="ER621" s="189">
        <f t="shared" si="454"/>
        <v>0</v>
      </c>
      <c r="ES621" s="195"/>
      <c r="ET621" s="447">
        <f t="shared" si="437"/>
        <v>29.343599999999999</v>
      </c>
      <c r="EU621" s="447">
        <f t="shared" si="455"/>
        <v>23.474879999999999</v>
      </c>
      <c r="EV621" s="448">
        <f t="shared" si="429"/>
        <v>29.343599999999999</v>
      </c>
      <c r="EW621" s="449" t="str">
        <f t="shared" si="456"/>
        <v>BAIK</v>
      </c>
      <c r="EX621" s="721"/>
      <c r="EY621" s="447">
        <f t="shared" si="438"/>
        <v>11.786400000000002</v>
      </c>
      <c r="EZ621" s="447">
        <f t="shared" si="430"/>
        <v>9.4291200000000028</v>
      </c>
      <c r="FA621" s="448">
        <f t="shared" si="439"/>
        <v>11.786400000000002</v>
      </c>
      <c r="FB621" s="449" t="str">
        <f t="shared" si="431"/>
        <v>BAIK</v>
      </c>
      <c r="FC621" s="195"/>
      <c r="FD621" s="453">
        <f t="shared" si="432"/>
        <v>40.4</v>
      </c>
      <c r="FE621" s="454">
        <f t="shared" si="433"/>
        <v>144.50867052023122</v>
      </c>
      <c r="FF621" s="725">
        <f t="shared" si="434"/>
        <v>27.956799999999998</v>
      </c>
      <c r="FG621" s="202" t="str">
        <f t="shared" si="457"/>
        <v>BURUK</v>
      </c>
    </row>
    <row r="622" spans="1:163">
      <c r="A622" s="347">
        <v>610</v>
      </c>
      <c r="B622" s="764" t="s">
        <v>2232</v>
      </c>
      <c r="C622" s="331" t="s">
        <v>2910</v>
      </c>
      <c r="D622" s="259" t="s">
        <v>2911</v>
      </c>
      <c r="E622" s="319" t="s">
        <v>2912</v>
      </c>
      <c r="F622" s="319" t="s">
        <v>2913</v>
      </c>
      <c r="G622" s="208" t="s">
        <v>204</v>
      </c>
      <c r="H622" s="214" t="s">
        <v>208</v>
      </c>
      <c r="I622" s="463" t="s">
        <v>2914</v>
      </c>
      <c r="J622" s="462" t="s">
        <v>2915</v>
      </c>
      <c r="K622" s="259" t="s">
        <v>341</v>
      </c>
      <c r="L622" s="259" t="s">
        <v>1259</v>
      </c>
      <c r="M622" s="259">
        <v>50</v>
      </c>
      <c r="N622" s="259">
        <v>12041403</v>
      </c>
      <c r="O622" s="259">
        <v>2018</v>
      </c>
      <c r="P622" s="259" t="s">
        <v>316</v>
      </c>
      <c r="Q622" s="461">
        <v>0.76527777777777783</v>
      </c>
      <c r="R622" s="433">
        <v>44863</v>
      </c>
      <c r="S622" s="331" t="s">
        <v>318</v>
      </c>
      <c r="T622" s="331" t="s">
        <v>343</v>
      </c>
      <c r="U622" s="259">
        <v>4</v>
      </c>
      <c r="V622" s="259">
        <v>2</v>
      </c>
      <c r="W622" s="259">
        <v>3</v>
      </c>
      <c r="X622" s="259">
        <v>20000</v>
      </c>
      <c r="Y622" s="332">
        <v>404</v>
      </c>
      <c r="Z622" s="332">
        <v>400</v>
      </c>
      <c r="AA622" s="332">
        <v>404</v>
      </c>
      <c r="AB622" s="332">
        <v>231</v>
      </c>
      <c r="AC622" s="332">
        <v>234</v>
      </c>
      <c r="AD622" s="332">
        <v>230</v>
      </c>
      <c r="AE622" s="332">
        <v>36.6</v>
      </c>
      <c r="AF622" s="332">
        <v>26.2</v>
      </c>
      <c r="AG622" s="332">
        <v>67.099999999999994</v>
      </c>
      <c r="AH622" s="332">
        <v>45.7</v>
      </c>
      <c r="AI622" s="332"/>
      <c r="AJ622" s="332"/>
      <c r="AK622" s="332"/>
      <c r="AL622" s="332"/>
      <c r="AM622" s="332">
        <v>24</v>
      </c>
      <c r="AN622" s="332">
        <v>18</v>
      </c>
      <c r="AO622" s="332">
        <v>19</v>
      </c>
      <c r="AP622" s="332">
        <v>12.8</v>
      </c>
      <c r="AQ622" s="332"/>
      <c r="AR622" s="332"/>
      <c r="AS622" s="332"/>
      <c r="AT622" s="332"/>
      <c r="AU622" s="332">
        <v>10.9</v>
      </c>
      <c r="AV622" s="332">
        <v>7.5</v>
      </c>
      <c r="AW622" s="332">
        <v>46.1</v>
      </c>
      <c r="AX622" s="332">
        <v>37.299999999999997</v>
      </c>
      <c r="AY622" s="332">
        <v>0.88</v>
      </c>
      <c r="AZ622" s="332">
        <v>0.87</v>
      </c>
      <c r="BA622" s="332">
        <v>0.89</v>
      </c>
      <c r="BB622" s="261">
        <v>404</v>
      </c>
      <c r="BC622" s="261">
        <v>403</v>
      </c>
      <c r="BD622" s="261">
        <v>402</v>
      </c>
      <c r="BE622" s="261">
        <v>232</v>
      </c>
      <c r="BF622" s="261">
        <v>233</v>
      </c>
      <c r="BG622" s="261">
        <v>231</v>
      </c>
      <c r="BH622" s="261">
        <v>26</v>
      </c>
      <c r="BI622" s="261">
        <v>16.7</v>
      </c>
      <c r="BJ622" s="261">
        <v>31.4</v>
      </c>
      <c r="BK622" s="261">
        <v>15.5</v>
      </c>
      <c r="BL622" s="261"/>
      <c r="BM622" s="261"/>
      <c r="BN622" s="261"/>
      <c r="BO622" s="261"/>
      <c r="BP622" s="261">
        <v>20.6</v>
      </c>
      <c r="BQ622" s="261">
        <v>2.7</v>
      </c>
      <c r="BR622" s="261">
        <v>10.8</v>
      </c>
      <c r="BS622" s="261">
        <v>9.1999999999999993</v>
      </c>
      <c r="BT622" s="261"/>
      <c r="BU622" s="261"/>
      <c r="BV622" s="261"/>
      <c r="BW622" s="261"/>
      <c r="BX622" s="261">
        <v>5.0999999999999996</v>
      </c>
      <c r="BY622" s="261">
        <v>6.8</v>
      </c>
      <c r="BZ622" s="261">
        <v>19.8</v>
      </c>
      <c r="CA622" s="261">
        <v>14.6</v>
      </c>
      <c r="CB622" s="261">
        <v>0.87</v>
      </c>
      <c r="CC622" s="261">
        <v>0.88</v>
      </c>
      <c r="CD622" s="261">
        <v>0.89</v>
      </c>
      <c r="CE622" s="333"/>
      <c r="CF622" s="333"/>
      <c r="CG622" s="333"/>
      <c r="CH622" s="333"/>
      <c r="CI622" s="333"/>
      <c r="CJ622" s="333"/>
      <c r="CK622" s="333"/>
      <c r="CL622" s="333"/>
      <c r="CM622" s="333"/>
      <c r="CN622" s="333"/>
      <c r="CO622" s="333"/>
      <c r="CP622" s="333"/>
      <c r="CQ622" s="333"/>
      <c r="CR622" s="333"/>
      <c r="CS622" s="333"/>
      <c r="CT622" s="333"/>
      <c r="CU622" s="333"/>
      <c r="CV622" s="333"/>
      <c r="CW622" s="333"/>
      <c r="CX622" s="333"/>
      <c r="CY622" s="333"/>
      <c r="CZ622" s="333"/>
      <c r="DA622" s="333"/>
      <c r="DB622" s="374"/>
      <c r="DC622" s="154"/>
      <c r="DD622" s="179"/>
      <c r="DE622" s="179"/>
      <c r="DF622" s="179"/>
      <c r="DG622" s="179"/>
      <c r="DH622" s="180"/>
      <c r="DI622" s="181"/>
      <c r="DJ622" s="182">
        <f t="shared" si="435"/>
        <v>0</v>
      </c>
      <c r="DK622" s="182">
        <f t="shared" si="436"/>
        <v>0</v>
      </c>
      <c r="DL622" s="182">
        <f t="shared" si="441"/>
        <v>1</v>
      </c>
      <c r="DM622" s="182">
        <f t="shared" si="442"/>
        <v>0</v>
      </c>
      <c r="DN622" s="182">
        <f t="shared" si="443"/>
        <v>0</v>
      </c>
      <c r="DO622" s="182"/>
      <c r="DP622" s="182"/>
      <c r="DQ622" s="25"/>
      <c r="DR622" s="169"/>
      <c r="DS622" s="166"/>
      <c r="DT622" s="166"/>
      <c r="DU622" s="167">
        <f t="shared" si="446"/>
        <v>0</v>
      </c>
      <c r="DV622" s="153" t="str">
        <f>VLOOKUP(M622,'[200]Data Master kondisi'!$O$3:$P$11,2,FALSE)</f>
        <v>Z</v>
      </c>
      <c r="DW622" s="153">
        <f>LOOKUP(DV622,{"X","X","X","Y","Y","Y","Z","Z","Z"},{6,6,6,4,4,4,2,2,2})</f>
        <v>2</v>
      </c>
      <c r="DX622" s="153">
        <f t="shared" si="425"/>
        <v>1</v>
      </c>
      <c r="DY622" s="153">
        <f t="shared" si="447"/>
        <v>3</v>
      </c>
      <c r="DZ622" s="153" t="str">
        <f>VLOOKUP(G622,'[200]Data Master class'!$A$5:$D$12,3,FALSE)</f>
        <v>A</v>
      </c>
      <c r="EA622" s="160">
        <f t="shared" si="448"/>
        <v>0</v>
      </c>
      <c r="EB622" s="156"/>
      <c r="EC622" s="153">
        <f>VLOOKUP(G622,'[200]Data Master class'!$A$5:$D$12,2,FALSE)</f>
        <v>5</v>
      </c>
      <c r="ED622" s="153" t="str">
        <f>VLOOKUP(H622,'[200]Data Master class'!$E$5:$G$6,3,FALSE)</f>
        <v>X</v>
      </c>
      <c r="EE622" s="153">
        <f>VLOOKUP(H622,'[200]Data Master class'!$E$5:$G$6,2,FALSE)</f>
        <v>2</v>
      </c>
      <c r="EF622" s="153">
        <f t="shared" si="449"/>
        <v>7</v>
      </c>
      <c r="EG622" s="153" t="str">
        <f t="shared" si="450"/>
        <v>CLASS 2</v>
      </c>
      <c r="EH622" s="153">
        <f t="shared" si="451"/>
        <v>10</v>
      </c>
      <c r="EI622" s="171"/>
      <c r="EJ622" s="441">
        <f t="shared" si="426"/>
        <v>0.15473441108545011</v>
      </c>
      <c r="EK622" s="441">
        <f t="shared" si="427"/>
        <v>0.39491916859122389</v>
      </c>
      <c r="EL622" s="441">
        <f t="shared" si="428"/>
        <v>0.54965357967667461</v>
      </c>
      <c r="EM622" s="442">
        <f t="shared" si="452"/>
        <v>0.3664357197844495</v>
      </c>
      <c r="EN622" s="443" t="str">
        <f t="shared" si="453"/>
        <v>BURUK</v>
      </c>
      <c r="EO622" s="195"/>
      <c r="EP622" s="196">
        <f>'[200]2. SUHU &amp; FISIK TRAFO'!CY666</f>
        <v>324</v>
      </c>
      <c r="EQ622" s="168">
        <f t="shared" si="458"/>
        <v>0</v>
      </c>
      <c r="ER622" s="189">
        <f t="shared" si="454"/>
        <v>0</v>
      </c>
      <c r="ES622" s="195"/>
      <c r="ET622" s="447">
        <f t="shared" si="437"/>
        <v>30.018400000000003</v>
      </c>
      <c r="EU622" s="447">
        <f t="shared" si="455"/>
        <v>24.014720000000004</v>
      </c>
      <c r="EV622" s="448">
        <f t="shared" si="429"/>
        <v>60.036799999999999</v>
      </c>
      <c r="EW622" s="449" t="str">
        <f t="shared" si="456"/>
        <v>CUKUP</v>
      </c>
      <c r="EX622" s="721"/>
      <c r="EY622" s="447">
        <f t="shared" si="438"/>
        <v>17.176500000000001</v>
      </c>
      <c r="EZ622" s="447">
        <f t="shared" si="430"/>
        <v>13.741200000000001</v>
      </c>
      <c r="FA622" s="448">
        <f t="shared" si="439"/>
        <v>34.353000000000002</v>
      </c>
      <c r="FB622" s="449" t="str">
        <f t="shared" si="431"/>
        <v>BAIK</v>
      </c>
      <c r="FC622" s="195"/>
      <c r="FD622" s="453">
        <f t="shared" si="432"/>
        <v>45.7</v>
      </c>
      <c r="FE622" s="454">
        <f t="shared" si="433"/>
        <v>72.25433526011561</v>
      </c>
      <c r="FF622" s="725">
        <f t="shared" si="434"/>
        <v>63.248800000000003</v>
      </c>
      <c r="FG622" s="202" t="str">
        <f t="shared" si="457"/>
        <v>BURUK</v>
      </c>
    </row>
    <row r="623" spans="1:163">
      <c r="A623" s="347">
        <v>611</v>
      </c>
      <c r="B623" s="764" t="s">
        <v>2232</v>
      </c>
      <c r="C623" s="331" t="s">
        <v>2916</v>
      </c>
      <c r="D623" s="259" t="s">
        <v>2911</v>
      </c>
      <c r="E623" s="319" t="s">
        <v>2912</v>
      </c>
      <c r="F623" s="319" t="s">
        <v>2917</v>
      </c>
      <c r="G623" s="208" t="s">
        <v>204</v>
      </c>
      <c r="H623" s="214" t="s">
        <v>208</v>
      </c>
      <c r="I623" s="463" t="s">
        <v>2918</v>
      </c>
      <c r="J623" s="462" t="s">
        <v>2919</v>
      </c>
      <c r="K623" s="259" t="s">
        <v>341</v>
      </c>
      <c r="L623" s="259" t="s">
        <v>560</v>
      </c>
      <c r="M623" s="259">
        <v>160</v>
      </c>
      <c r="N623" s="259">
        <v>150035036</v>
      </c>
      <c r="O623" s="259">
        <v>2015</v>
      </c>
      <c r="P623" s="259" t="s">
        <v>316</v>
      </c>
      <c r="Q623" s="461">
        <v>0.77569444444444446</v>
      </c>
      <c r="R623" s="433">
        <v>44863</v>
      </c>
      <c r="S623" s="331" t="s">
        <v>318</v>
      </c>
      <c r="T623" s="331" t="s">
        <v>343</v>
      </c>
      <c r="U623" s="259">
        <v>4</v>
      </c>
      <c r="V623" s="259">
        <v>3</v>
      </c>
      <c r="W623" s="259">
        <v>3</v>
      </c>
      <c r="X623" s="259">
        <v>20000</v>
      </c>
      <c r="Y623" s="332">
        <v>407</v>
      </c>
      <c r="Z623" s="332">
        <v>407</v>
      </c>
      <c r="AA623" s="332">
        <v>406</v>
      </c>
      <c r="AB623" s="332">
        <v>234</v>
      </c>
      <c r="AC623" s="332">
        <v>235</v>
      </c>
      <c r="AD623" s="332">
        <v>233</v>
      </c>
      <c r="AE623" s="332">
        <v>42.8</v>
      </c>
      <c r="AF623" s="332">
        <v>32.9</v>
      </c>
      <c r="AG623" s="332">
        <v>34.700000000000003</v>
      </c>
      <c r="AH623" s="332">
        <v>26.2</v>
      </c>
      <c r="AI623" s="332">
        <v>25.5</v>
      </c>
      <c r="AJ623" s="332">
        <v>2.2999999999999998</v>
      </c>
      <c r="AK623" s="332">
        <v>13.1</v>
      </c>
      <c r="AL623" s="332">
        <v>17.3</v>
      </c>
      <c r="AM623" s="332">
        <v>10.4</v>
      </c>
      <c r="AN623" s="332">
        <v>26.5</v>
      </c>
      <c r="AO623" s="332">
        <v>11.6</v>
      </c>
      <c r="AP623" s="332">
        <v>15.1</v>
      </c>
      <c r="AQ623" s="332">
        <v>7.3</v>
      </c>
      <c r="AR623" s="332">
        <v>6.7</v>
      </c>
      <c r="AS623" s="332">
        <v>8.6</v>
      </c>
      <c r="AT623" s="332">
        <v>7.1</v>
      </c>
      <c r="AU623" s="332"/>
      <c r="AV623" s="332"/>
      <c r="AW623" s="332"/>
      <c r="AX623" s="332"/>
      <c r="AY623" s="332">
        <v>0.86</v>
      </c>
      <c r="AZ623" s="332">
        <v>0.85</v>
      </c>
      <c r="BA623" s="332">
        <v>0.85</v>
      </c>
      <c r="BB623" s="261">
        <v>407</v>
      </c>
      <c r="BC623" s="261">
        <v>406</v>
      </c>
      <c r="BD623" s="261">
        <v>405</v>
      </c>
      <c r="BE623" s="261">
        <v>234</v>
      </c>
      <c r="BF623" s="261">
        <v>234</v>
      </c>
      <c r="BG623" s="261">
        <v>233</v>
      </c>
      <c r="BH623" s="261">
        <v>22</v>
      </c>
      <c r="BI623" s="261">
        <v>20.100000000000001</v>
      </c>
      <c r="BJ623" s="261">
        <v>34.299999999999997</v>
      </c>
      <c r="BK623" s="261">
        <v>16.899999999999999</v>
      </c>
      <c r="BL623" s="261">
        <v>8.5</v>
      </c>
      <c r="BM623" s="261">
        <v>0.7</v>
      </c>
      <c r="BN623" s="261">
        <v>10.9</v>
      </c>
      <c r="BO623" s="261">
        <v>5.7</v>
      </c>
      <c r="BP623" s="261">
        <v>9.5</v>
      </c>
      <c r="BQ623" s="261">
        <v>15.2</v>
      </c>
      <c r="BR623" s="261">
        <v>13.1</v>
      </c>
      <c r="BS623" s="261">
        <v>6.5</v>
      </c>
      <c r="BT623" s="261">
        <v>3.9</v>
      </c>
      <c r="BU623" s="261">
        <v>4.5999999999999996</v>
      </c>
      <c r="BV623" s="261">
        <v>7</v>
      </c>
      <c r="BW623" s="261">
        <v>3.9</v>
      </c>
      <c r="BX623" s="261"/>
      <c r="BY623" s="261"/>
      <c r="BZ623" s="261"/>
      <c r="CA623" s="261"/>
      <c r="CB623" s="261">
        <v>0.86</v>
      </c>
      <c r="CC623" s="261">
        <v>0.87</v>
      </c>
      <c r="CD623" s="261">
        <v>0.85</v>
      </c>
      <c r="CE623" s="333"/>
      <c r="CF623" s="333"/>
      <c r="CG623" s="333"/>
      <c r="CH623" s="333"/>
      <c r="CI623" s="333"/>
      <c r="CJ623" s="333"/>
      <c r="CK623" s="333"/>
      <c r="CL623" s="333"/>
      <c r="CM623" s="333"/>
      <c r="CN623" s="333"/>
      <c r="CO623" s="333"/>
      <c r="CP623" s="333"/>
      <c r="CQ623" s="333"/>
      <c r="CR623" s="333"/>
      <c r="CS623" s="333"/>
      <c r="CT623" s="333"/>
      <c r="CU623" s="333"/>
      <c r="CV623" s="333"/>
      <c r="CW623" s="333"/>
      <c r="CX623" s="333"/>
      <c r="CY623" s="333"/>
      <c r="CZ623" s="333"/>
      <c r="DA623" s="333"/>
      <c r="DB623" s="374"/>
      <c r="DC623" s="154"/>
      <c r="DD623" s="179"/>
      <c r="DE623" s="179"/>
      <c r="DF623" s="179"/>
      <c r="DG623" s="179"/>
      <c r="DH623" s="180"/>
      <c r="DI623" s="181"/>
      <c r="DJ623" s="182">
        <f t="shared" si="435"/>
        <v>1</v>
      </c>
      <c r="DK623" s="182">
        <f t="shared" si="436"/>
        <v>0</v>
      </c>
      <c r="DL623" s="182">
        <f t="shared" si="441"/>
        <v>0</v>
      </c>
      <c r="DM623" s="182">
        <f t="shared" si="442"/>
        <v>0</v>
      </c>
      <c r="DN623" s="182">
        <f t="shared" si="443"/>
        <v>0</v>
      </c>
      <c r="DO623" s="182"/>
      <c r="DP623" s="182"/>
      <c r="DQ623" s="25"/>
      <c r="DR623" s="169"/>
      <c r="DS623" s="166"/>
      <c r="DT623" s="166"/>
      <c r="DU623" s="167">
        <f t="shared" si="446"/>
        <v>0</v>
      </c>
      <c r="DV623" s="153" t="str">
        <f>VLOOKUP(M623,'[200]Data Master kondisi'!$O$3:$P$11,2,FALSE)</f>
        <v>Y</v>
      </c>
      <c r="DW623" s="153">
        <f>LOOKUP(DV623,{"X","X","X","Y","Y","Y","Z","Z","Z"},{6,6,6,4,4,4,2,2,2})</f>
        <v>4</v>
      </c>
      <c r="DX623" s="153">
        <f t="shared" si="425"/>
        <v>1</v>
      </c>
      <c r="DY623" s="153">
        <f t="shared" si="447"/>
        <v>5</v>
      </c>
      <c r="DZ623" s="153" t="str">
        <f>VLOOKUP(G623,'[200]Data Master class'!$A$5:$D$12,3,FALSE)</f>
        <v>A</v>
      </c>
      <c r="EA623" s="160" t="str">
        <f t="shared" si="448"/>
        <v>BAIK</v>
      </c>
      <c r="EB623" s="156"/>
      <c r="EC623" s="153">
        <f>VLOOKUP(G623,'[200]Data Master class'!$A$5:$D$12,2,FALSE)</f>
        <v>5</v>
      </c>
      <c r="ED623" s="153" t="str">
        <f>VLOOKUP(H623,'[200]Data Master class'!$E$5:$G$6,3,FALSE)</f>
        <v>X</v>
      </c>
      <c r="EE623" s="153">
        <f>VLOOKUP(H623,'[200]Data Master class'!$E$5:$G$6,2,FALSE)</f>
        <v>2</v>
      </c>
      <c r="EF623" s="153">
        <f t="shared" si="449"/>
        <v>7</v>
      </c>
      <c r="EG623" s="153" t="str">
        <f t="shared" si="450"/>
        <v>CLASS 2</v>
      </c>
      <c r="EH623" s="153">
        <f t="shared" si="451"/>
        <v>12</v>
      </c>
      <c r="EI623" s="171"/>
      <c r="EJ623" s="441">
        <f t="shared" si="426"/>
        <v>0.16304347826086957</v>
      </c>
      <c r="EK623" s="441">
        <f t="shared" si="427"/>
        <v>0.10597826086956519</v>
      </c>
      <c r="EL623" s="441">
        <f t="shared" si="428"/>
        <v>5.7065217391304199E-2</v>
      </c>
      <c r="EM623" s="442">
        <f t="shared" si="452"/>
        <v>0.10869565217391298</v>
      </c>
      <c r="EN623" s="443" t="str">
        <f t="shared" si="453"/>
        <v>CUKUP</v>
      </c>
      <c r="EO623" s="195"/>
      <c r="EP623" s="196">
        <f>'[200]2. SUHU &amp; FISIK TRAFO'!CY667</f>
        <v>324</v>
      </c>
      <c r="EQ623" s="168">
        <f t="shared" si="458"/>
        <v>0</v>
      </c>
      <c r="ER623" s="189">
        <f t="shared" si="454"/>
        <v>0</v>
      </c>
      <c r="ES623" s="195"/>
      <c r="ET623" s="447">
        <f t="shared" si="437"/>
        <v>25.831799999999998</v>
      </c>
      <c r="EU623" s="447">
        <f t="shared" si="455"/>
        <v>20.66544</v>
      </c>
      <c r="EV623" s="448">
        <f t="shared" si="429"/>
        <v>16.144874999999999</v>
      </c>
      <c r="EW623" s="449" t="str">
        <f t="shared" si="456"/>
        <v>BAIK</v>
      </c>
      <c r="EX623" s="721"/>
      <c r="EY623" s="447">
        <f t="shared" si="438"/>
        <v>17.843300000000003</v>
      </c>
      <c r="EZ623" s="447">
        <f t="shared" si="430"/>
        <v>14.274640000000003</v>
      </c>
      <c r="FA623" s="448">
        <f t="shared" si="439"/>
        <v>11.152062500000001</v>
      </c>
      <c r="FB623" s="449" t="str">
        <f t="shared" si="431"/>
        <v>BAIK</v>
      </c>
      <c r="FC623" s="195"/>
      <c r="FD623" s="453">
        <f t="shared" si="432"/>
        <v>26.2</v>
      </c>
      <c r="FE623" s="454">
        <f t="shared" si="433"/>
        <v>231.21387283236993</v>
      </c>
      <c r="FF623" s="725">
        <f t="shared" si="434"/>
        <v>11.3315</v>
      </c>
      <c r="FG623" s="202" t="str">
        <f t="shared" si="457"/>
        <v>CUKUP</v>
      </c>
    </row>
    <row r="624" spans="1:163">
      <c r="A624" s="347">
        <v>612</v>
      </c>
      <c r="B624" s="764" t="s">
        <v>2232</v>
      </c>
      <c r="C624" s="331" t="s">
        <v>2920</v>
      </c>
      <c r="D624" s="259" t="s">
        <v>2911</v>
      </c>
      <c r="E624" s="319" t="s">
        <v>2912</v>
      </c>
      <c r="F624" s="319" t="s">
        <v>2921</v>
      </c>
      <c r="G624" s="208" t="s">
        <v>204</v>
      </c>
      <c r="H624" s="214" t="s">
        <v>208</v>
      </c>
      <c r="I624" s="463" t="s">
        <v>2922</v>
      </c>
      <c r="J624" s="462" t="s">
        <v>2923</v>
      </c>
      <c r="K624" s="259" t="s">
        <v>341</v>
      </c>
      <c r="L624" s="259" t="s">
        <v>1259</v>
      </c>
      <c r="M624" s="259">
        <v>100</v>
      </c>
      <c r="N624" s="259" t="s">
        <v>2924</v>
      </c>
      <c r="O624" s="259">
        <v>2014</v>
      </c>
      <c r="P624" s="259" t="s">
        <v>316</v>
      </c>
      <c r="Q624" s="461">
        <v>0.78749999999999998</v>
      </c>
      <c r="R624" s="433">
        <v>44863</v>
      </c>
      <c r="S624" s="331" t="s">
        <v>318</v>
      </c>
      <c r="T624" s="331" t="s">
        <v>343</v>
      </c>
      <c r="U624" s="259">
        <v>2</v>
      </c>
      <c r="V624" s="259">
        <v>1</v>
      </c>
      <c r="W624" s="259">
        <v>3</v>
      </c>
      <c r="X624" s="259">
        <v>20000</v>
      </c>
      <c r="Y624" s="332">
        <v>408</v>
      </c>
      <c r="Z624" s="332">
        <v>407</v>
      </c>
      <c r="AA624" s="332">
        <v>408</v>
      </c>
      <c r="AB624" s="332">
        <v>235</v>
      </c>
      <c r="AC624" s="332">
        <v>236</v>
      </c>
      <c r="AD624" s="332">
        <v>234</v>
      </c>
      <c r="AE624" s="332">
        <v>0</v>
      </c>
      <c r="AF624" s="332">
        <v>0</v>
      </c>
      <c r="AG624" s="332">
        <v>10.199999999999999</v>
      </c>
      <c r="AH624" s="332">
        <v>9.9</v>
      </c>
      <c r="AI624" s="332">
        <v>0</v>
      </c>
      <c r="AJ624" s="332">
        <v>0</v>
      </c>
      <c r="AK624" s="332">
        <v>9.9</v>
      </c>
      <c r="AL624" s="332">
        <v>10</v>
      </c>
      <c r="AM624" s="332"/>
      <c r="AN624" s="332"/>
      <c r="AO624" s="332"/>
      <c r="AP624" s="332"/>
      <c r="AQ624" s="332"/>
      <c r="AR624" s="332"/>
      <c r="AS624" s="332"/>
      <c r="AT624" s="332"/>
      <c r="AU624" s="332"/>
      <c r="AV624" s="332"/>
      <c r="AW624" s="332"/>
      <c r="AX624" s="332"/>
      <c r="AY624" s="332">
        <v>0.87</v>
      </c>
      <c r="AZ624" s="332">
        <v>0.88</v>
      </c>
      <c r="BA624" s="332">
        <v>0.86</v>
      </c>
      <c r="BB624" s="261">
        <v>407</v>
      </c>
      <c r="BC624" s="261">
        <v>407</v>
      </c>
      <c r="BD624" s="261">
        <v>406</v>
      </c>
      <c r="BE624" s="261">
        <v>235</v>
      </c>
      <c r="BF624" s="261">
        <v>235</v>
      </c>
      <c r="BG624" s="261">
        <v>234</v>
      </c>
      <c r="BH624" s="261">
        <v>0</v>
      </c>
      <c r="BI624" s="261">
        <v>0</v>
      </c>
      <c r="BJ624" s="261">
        <v>8.1</v>
      </c>
      <c r="BK624" s="261">
        <v>8</v>
      </c>
      <c r="BL624" s="261">
        <v>0</v>
      </c>
      <c r="BM624" s="261">
        <v>0</v>
      </c>
      <c r="BN624" s="261">
        <v>8</v>
      </c>
      <c r="BO624" s="261">
        <v>7.8</v>
      </c>
      <c r="BP624" s="261"/>
      <c r="BQ624" s="261"/>
      <c r="BR624" s="261"/>
      <c r="BS624" s="261"/>
      <c r="BT624" s="261"/>
      <c r="BU624" s="261"/>
      <c r="BV624" s="261"/>
      <c r="BW624" s="261"/>
      <c r="BX624" s="261"/>
      <c r="BY624" s="261"/>
      <c r="BZ624" s="261"/>
      <c r="CA624" s="261"/>
      <c r="CB624" s="261">
        <v>0.85</v>
      </c>
      <c r="CC624" s="261">
        <v>0.87</v>
      </c>
      <c r="CD624" s="261">
        <v>0.86</v>
      </c>
      <c r="CE624" s="333"/>
      <c r="CF624" s="333"/>
      <c r="CG624" s="333"/>
      <c r="CH624" s="333"/>
      <c r="CI624" s="333"/>
      <c r="CJ624" s="333"/>
      <c r="CK624" s="333"/>
      <c r="CL624" s="333"/>
      <c r="CM624" s="333"/>
      <c r="CN624" s="333"/>
      <c r="CO624" s="333"/>
      <c r="CP624" s="333"/>
      <c r="CQ624" s="333"/>
      <c r="CR624" s="333"/>
      <c r="CS624" s="333"/>
      <c r="CT624" s="333"/>
      <c r="CU624" s="333"/>
      <c r="CV624" s="333"/>
      <c r="CW624" s="333"/>
      <c r="CX624" s="333"/>
      <c r="CY624" s="333"/>
      <c r="CZ624" s="333"/>
      <c r="DA624" s="333"/>
      <c r="DB624" s="374"/>
      <c r="DC624" s="48"/>
      <c r="DD624" s="179"/>
      <c r="DE624" s="179"/>
      <c r="DF624" s="179"/>
      <c r="DG624" s="179"/>
      <c r="DH624" s="180"/>
      <c r="DI624" s="181"/>
      <c r="DJ624" s="182">
        <f t="shared" si="435"/>
        <v>1</v>
      </c>
      <c r="DK624" s="182">
        <f t="shared" si="436"/>
        <v>0</v>
      </c>
      <c r="DL624" s="182">
        <f t="shared" si="441"/>
        <v>0</v>
      </c>
      <c r="DM624" s="182">
        <f t="shared" si="442"/>
        <v>0</v>
      </c>
      <c r="DN624" s="182">
        <f t="shared" si="443"/>
        <v>0</v>
      </c>
      <c r="DO624" s="182"/>
      <c r="DP624" s="182"/>
      <c r="DQ624" s="25"/>
      <c r="DR624" s="169"/>
      <c r="DS624" s="166"/>
      <c r="DT624" s="166"/>
      <c r="DU624" s="167">
        <f t="shared" si="446"/>
        <v>0</v>
      </c>
      <c r="DV624" s="153" t="str">
        <f>VLOOKUP(M624,'[200]Data Master kondisi'!$O$3:$P$11,2,FALSE)</f>
        <v>Z</v>
      </c>
      <c r="DW624" s="153">
        <f>LOOKUP(DV624,{"X","X","X","Y","Y","Y","Z","Z","Z"},{6,6,6,4,4,4,2,2,2})</f>
        <v>2</v>
      </c>
      <c r="DX624" s="153">
        <f t="shared" si="425"/>
        <v>1</v>
      </c>
      <c r="DY624" s="153">
        <f t="shared" si="447"/>
        <v>3</v>
      </c>
      <c r="DZ624" s="153" t="str">
        <f>VLOOKUP(G624,'[200]Data Master class'!$A$5:$D$12,3,FALSE)</f>
        <v>A</v>
      </c>
      <c r="EA624" s="160">
        <f t="shared" si="448"/>
        <v>0</v>
      </c>
      <c r="EB624" s="156"/>
      <c r="EC624" s="153">
        <f>VLOOKUP(G624,'[200]Data Master class'!$A$5:$D$12,2,FALSE)</f>
        <v>5</v>
      </c>
      <c r="ED624" s="153" t="str">
        <f>VLOOKUP(H624,'[200]Data Master class'!$E$5:$G$6,3,FALSE)</f>
        <v>X</v>
      </c>
      <c r="EE624" s="153">
        <f>VLOOKUP(H624,'[200]Data Master class'!$E$5:$G$6,2,FALSE)</f>
        <v>2</v>
      </c>
      <c r="EF624" s="153">
        <f t="shared" si="449"/>
        <v>7</v>
      </c>
      <c r="EG624" s="153" t="str">
        <f t="shared" si="450"/>
        <v>CLASS 2</v>
      </c>
      <c r="EH624" s="153">
        <f t="shared" si="451"/>
        <v>10</v>
      </c>
      <c r="EI624" s="171"/>
      <c r="EJ624" s="441">
        <f t="shared" si="426"/>
        <v>1</v>
      </c>
      <c r="EK624" s="441">
        <f t="shared" si="427"/>
        <v>1</v>
      </c>
      <c r="EL624" s="441">
        <f t="shared" si="428"/>
        <v>1.9999999999999998</v>
      </c>
      <c r="EM624" s="442">
        <f t="shared" si="452"/>
        <v>1.3333333333333333</v>
      </c>
      <c r="EN624" s="443" t="str">
        <f t="shared" si="453"/>
        <v>BURUK</v>
      </c>
      <c r="EO624" s="195"/>
      <c r="EP624" s="196">
        <f>'[200]2. SUHU &amp; FISIK TRAFO'!CY668</f>
        <v>324</v>
      </c>
      <c r="EQ624" s="168">
        <f t="shared" si="458"/>
        <v>0</v>
      </c>
      <c r="ER624" s="189">
        <f t="shared" si="454"/>
        <v>0</v>
      </c>
      <c r="ES624" s="195"/>
      <c r="ET624" s="447">
        <f t="shared" si="437"/>
        <v>2.3867999999999996</v>
      </c>
      <c r="EU624" s="447">
        <f t="shared" si="455"/>
        <v>1.9094399999999998</v>
      </c>
      <c r="EV624" s="448">
        <f t="shared" si="429"/>
        <v>2.3867999999999996</v>
      </c>
      <c r="EW624" s="449" t="str">
        <f t="shared" si="456"/>
        <v>BAIK</v>
      </c>
      <c r="EX624" s="721"/>
      <c r="EY624" s="447">
        <f t="shared" si="438"/>
        <v>1.8954</v>
      </c>
      <c r="EZ624" s="447">
        <f t="shared" si="430"/>
        <v>1.5163200000000001</v>
      </c>
      <c r="FA624" s="448">
        <f t="shared" si="439"/>
        <v>1.8954</v>
      </c>
      <c r="FB624" s="449" t="str">
        <f t="shared" si="431"/>
        <v>BAIK</v>
      </c>
      <c r="FC624" s="195"/>
      <c r="FD624" s="453">
        <f t="shared" si="432"/>
        <v>9.9</v>
      </c>
      <c r="FE624" s="454">
        <f t="shared" si="433"/>
        <v>144.50867052023122</v>
      </c>
      <c r="FF624" s="725">
        <f t="shared" si="434"/>
        <v>6.8507999999999996</v>
      </c>
      <c r="FG624" s="202" t="str">
        <f t="shared" si="457"/>
        <v>BAIK</v>
      </c>
    </row>
    <row r="625" spans="1:163">
      <c r="A625" s="347">
        <v>613</v>
      </c>
      <c r="B625" s="764" t="s">
        <v>2232</v>
      </c>
      <c r="C625" s="331" t="s">
        <v>2925</v>
      </c>
      <c r="D625" s="259" t="s">
        <v>2911</v>
      </c>
      <c r="E625" s="319" t="s">
        <v>2912</v>
      </c>
      <c r="F625" s="319" t="s">
        <v>2921</v>
      </c>
      <c r="G625" s="208" t="s">
        <v>204</v>
      </c>
      <c r="H625" s="214" t="s">
        <v>208</v>
      </c>
      <c r="I625" s="463" t="s">
        <v>2926</v>
      </c>
      <c r="J625" s="462" t="s">
        <v>2927</v>
      </c>
      <c r="K625" s="259" t="s">
        <v>341</v>
      </c>
      <c r="L625" s="259" t="s">
        <v>560</v>
      </c>
      <c r="M625" s="259">
        <v>100</v>
      </c>
      <c r="N625" s="259" t="s">
        <v>1402</v>
      </c>
      <c r="O625" s="259">
        <v>2016</v>
      </c>
      <c r="P625" s="259" t="s">
        <v>316</v>
      </c>
      <c r="Q625" s="461">
        <v>0.79722222222222217</v>
      </c>
      <c r="R625" s="433">
        <v>44863</v>
      </c>
      <c r="S625" s="331" t="s">
        <v>318</v>
      </c>
      <c r="T625" s="331" t="s">
        <v>343</v>
      </c>
      <c r="U625" s="259">
        <v>4</v>
      </c>
      <c r="V625" s="259">
        <v>2</v>
      </c>
      <c r="W625" s="259">
        <v>3</v>
      </c>
      <c r="X625" s="259">
        <v>20000</v>
      </c>
      <c r="Y625" s="332">
        <v>407</v>
      </c>
      <c r="Z625" s="332">
        <v>406</v>
      </c>
      <c r="AA625" s="332">
        <v>406</v>
      </c>
      <c r="AB625" s="332">
        <v>234</v>
      </c>
      <c r="AC625" s="332">
        <v>234</v>
      </c>
      <c r="AD625" s="332">
        <v>234</v>
      </c>
      <c r="AE625" s="332">
        <v>32.9</v>
      </c>
      <c r="AF625" s="332">
        <v>32</v>
      </c>
      <c r="AG625" s="332">
        <v>33.799999999999997</v>
      </c>
      <c r="AH625" s="332">
        <v>19.8</v>
      </c>
      <c r="AI625" s="332">
        <v>1.5</v>
      </c>
      <c r="AJ625" s="332">
        <v>7</v>
      </c>
      <c r="AK625" s="332">
        <v>14</v>
      </c>
      <c r="AL625" s="332">
        <v>10</v>
      </c>
      <c r="AM625" s="332"/>
      <c r="AN625" s="332"/>
      <c r="AO625" s="332"/>
      <c r="AP625" s="332"/>
      <c r="AQ625" s="332"/>
      <c r="AR625" s="332"/>
      <c r="AS625" s="332"/>
      <c r="AT625" s="332"/>
      <c r="AU625" s="332">
        <v>28.7</v>
      </c>
      <c r="AV625" s="332">
        <v>24</v>
      </c>
      <c r="AW625" s="332">
        <v>18.899999999999999</v>
      </c>
      <c r="AX625" s="332">
        <v>14</v>
      </c>
      <c r="AY625" s="332">
        <v>0.85</v>
      </c>
      <c r="AZ625" s="332">
        <v>0.87</v>
      </c>
      <c r="BA625" s="332">
        <v>0.87</v>
      </c>
      <c r="BB625" s="261">
        <v>405</v>
      </c>
      <c r="BC625" s="261">
        <v>405</v>
      </c>
      <c r="BD625" s="261">
        <v>404</v>
      </c>
      <c r="BE625" s="261">
        <v>233</v>
      </c>
      <c r="BF625" s="261">
        <v>233</v>
      </c>
      <c r="BG625" s="261">
        <v>233</v>
      </c>
      <c r="BH625" s="261">
        <v>29.5</v>
      </c>
      <c r="BI625" s="261">
        <v>30.9</v>
      </c>
      <c r="BJ625" s="261">
        <v>26.3</v>
      </c>
      <c r="BK625" s="261">
        <v>12.8</v>
      </c>
      <c r="BL625" s="261">
        <v>4.4000000000000004</v>
      </c>
      <c r="BM625" s="261">
        <v>4.0999999999999996</v>
      </c>
      <c r="BN625" s="261">
        <v>6.9</v>
      </c>
      <c r="BO625" s="261">
        <v>4.4000000000000004</v>
      </c>
      <c r="BP625" s="261"/>
      <c r="BQ625" s="261"/>
      <c r="BR625" s="261"/>
      <c r="BS625" s="261"/>
      <c r="BT625" s="261"/>
      <c r="BU625" s="261"/>
      <c r="BV625" s="261"/>
      <c r="BW625" s="261"/>
      <c r="BX625" s="261">
        <v>23.4</v>
      </c>
      <c r="BY625" s="261">
        <v>25.8</v>
      </c>
      <c r="BZ625" s="261">
        <v>15.5</v>
      </c>
      <c r="CA625" s="261">
        <v>16.600000000000001</v>
      </c>
      <c r="CB625" s="261">
        <v>0.85</v>
      </c>
      <c r="CC625" s="261">
        <v>0.86</v>
      </c>
      <c r="CD625" s="261">
        <v>0.87</v>
      </c>
      <c r="CE625" s="333"/>
      <c r="CF625" s="333"/>
      <c r="CG625" s="333"/>
      <c r="CH625" s="333"/>
      <c r="CI625" s="333"/>
      <c r="CJ625" s="333"/>
      <c r="CK625" s="333"/>
      <c r="CL625" s="333"/>
      <c r="CM625" s="333"/>
      <c r="CN625" s="333"/>
      <c r="CO625" s="333"/>
      <c r="CP625" s="333"/>
      <c r="CQ625" s="333"/>
      <c r="CR625" s="333"/>
      <c r="CS625" s="333"/>
      <c r="CT625" s="333"/>
      <c r="CU625" s="333"/>
      <c r="CV625" s="333"/>
      <c r="CW625" s="333"/>
      <c r="CX625" s="333"/>
      <c r="CY625" s="333"/>
      <c r="CZ625" s="333"/>
      <c r="DA625" s="333"/>
      <c r="DB625" s="374"/>
      <c r="DC625" s="48"/>
      <c r="DD625" s="179"/>
      <c r="DE625" s="179"/>
      <c r="DF625" s="179"/>
      <c r="DG625" s="179"/>
      <c r="DH625" s="180"/>
      <c r="DI625" s="181"/>
      <c r="DJ625" s="182">
        <f t="shared" si="435"/>
        <v>1</v>
      </c>
      <c r="DK625" s="182">
        <f t="shared" si="436"/>
        <v>0</v>
      </c>
      <c r="DL625" s="182">
        <f t="shared" si="441"/>
        <v>0</v>
      </c>
      <c r="DM625" s="182">
        <f t="shared" si="442"/>
        <v>0</v>
      </c>
      <c r="DN625" s="182">
        <f t="shared" si="443"/>
        <v>0</v>
      </c>
      <c r="DO625" s="182"/>
      <c r="DP625" s="182"/>
      <c r="DQ625" s="25"/>
      <c r="DR625" s="169"/>
      <c r="DS625" s="166"/>
      <c r="DT625" s="166"/>
      <c r="DU625" s="167">
        <f t="shared" si="446"/>
        <v>0</v>
      </c>
      <c r="DV625" s="153" t="str">
        <f>VLOOKUP(M625,'[200]Data Master kondisi'!$O$3:$P$11,2,FALSE)</f>
        <v>Z</v>
      </c>
      <c r="DW625" s="153">
        <f>LOOKUP(DV625,{"X","X","X","Y","Y","Y","Z","Z","Z"},{6,6,6,4,4,4,2,2,2})</f>
        <v>2</v>
      </c>
      <c r="DX625" s="153">
        <f t="shared" si="425"/>
        <v>1</v>
      </c>
      <c r="DY625" s="153">
        <f t="shared" si="447"/>
        <v>3</v>
      </c>
      <c r="DZ625" s="153" t="str">
        <f>VLOOKUP(G625,'[200]Data Master class'!$A$5:$D$12,3,FALSE)</f>
        <v>A</v>
      </c>
      <c r="EA625" s="160">
        <f t="shared" si="448"/>
        <v>0</v>
      </c>
      <c r="EB625" s="156"/>
      <c r="EC625" s="153">
        <f>VLOOKUP(G625,'[200]Data Master class'!$A$5:$D$12,2,FALSE)</f>
        <v>5</v>
      </c>
      <c r="ED625" s="153" t="str">
        <f>VLOOKUP(H625,'[200]Data Master class'!$E$5:$G$6,3,FALSE)</f>
        <v>X</v>
      </c>
      <c r="EE625" s="153">
        <f>VLOOKUP(H625,'[200]Data Master class'!$E$5:$G$6,2,FALSE)</f>
        <v>2</v>
      </c>
      <c r="EF625" s="153">
        <f t="shared" si="449"/>
        <v>7</v>
      </c>
      <c r="EG625" s="153" t="str">
        <f t="shared" si="450"/>
        <v>CLASS 2</v>
      </c>
      <c r="EH625" s="153">
        <f t="shared" si="451"/>
        <v>10</v>
      </c>
      <c r="EI625" s="171"/>
      <c r="EJ625" s="441">
        <f t="shared" si="426"/>
        <v>0</v>
      </c>
      <c r="EK625" s="441">
        <f t="shared" si="427"/>
        <v>2.735562310030391E-2</v>
      </c>
      <c r="EL625" s="441">
        <f t="shared" si="428"/>
        <v>2.735562310030391E-2</v>
      </c>
      <c r="EM625" s="442">
        <f t="shared" si="452"/>
        <v>1.8237082066869272E-2</v>
      </c>
      <c r="EN625" s="443" t="str">
        <f t="shared" si="453"/>
        <v>BAIK</v>
      </c>
      <c r="EO625" s="195"/>
      <c r="EP625" s="196">
        <f>'[200]2. SUHU &amp; FISIK TRAFO'!CY669</f>
        <v>324</v>
      </c>
      <c r="EQ625" s="168">
        <f t="shared" si="458"/>
        <v>0</v>
      </c>
      <c r="ER625" s="189">
        <f t="shared" si="454"/>
        <v>0</v>
      </c>
      <c r="ES625" s="195"/>
      <c r="ET625" s="447">
        <f t="shared" si="437"/>
        <v>23.095799999999997</v>
      </c>
      <c r="EU625" s="447">
        <f t="shared" si="455"/>
        <v>18.47664</v>
      </c>
      <c r="EV625" s="448">
        <f t="shared" si="429"/>
        <v>23.095799999999997</v>
      </c>
      <c r="EW625" s="449" t="str">
        <f t="shared" si="456"/>
        <v>BAIK</v>
      </c>
      <c r="EX625" s="721"/>
      <c r="EY625" s="447">
        <f t="shared" si="438"/>
        <v>20.201100000000004</v>
      </c>
      <c r="EZ625" s="447">
        <f t="shared" si="430"/>
        <v>16.160880000000002</v>
      </c>
      <c r="FA625" s="448">
        <f t="shared" si="439"/>
        <v>20.201100000000004</v>
      </c>
      <c r="FB625" s="449" t="str">
        <f t="shared" si="431"/>
        <v>BAIK</v>
      </c>
      <c r="FC625" s="195"/>
      <c r="FD625" s="453">
        <f t="shared" si="432"/>
        <v>19.8</v>
      </c>
      <c r="FE625" s="454">
        <f t="shared" si="433"/>
        <v>144.50867052023122</v>
      </c>
      <c r="FF625" s="725">
        <f t="shared" si="434"/>
        <v>13.701599999999999</v>
      </c>
      <c r="FG625" s="202" t="str">
        <f t="shared" si="457"/>
        <v>CUKUP</v>
      </c>
    </row>
    <row r="626" spans="1:163">
      <c r="A626" s="347">
        <v>614</v>
      </c>
      <c r="B626" s="764" t="s">
        <v>2232</v>
      </c>
      <c r="C626" s="331" t="s">
        <v>2928</v>
      </c>
      <c r="D626" s="259" t="s">
        <v>2911</v>
      </c>
      <c r="E626" s="319" t="s">
        <v>2912</v>
      </c>
      <c r="F626" s="319" t="s">
        <v>2921</v>
      </c>
      <c r="G626" s="208" t="s">
        <v>204</v>
      </c>
      <c r="H626" s="214" t="s">
        <v>208</v>
      </c>
      <c r="I626" s="463" t="s">
        <v>2929</v>
      </c>
      <c r="J626" s="462" t="s">
        <v>2930</v>
      </c>
      <c r="K626" s="259" t="s">
        <v>315</v>
      </c>
      <c r="L626" s="259" t="s">
        <v>342</v>
      </c>
      <c r="M626" s="259">
        <v>100</v>
      </c>
      <c r="N626" s="259">
        <v>194304425</v>
      </c>
      <c r="O626" s="259">
        <v>2019</v>
      </c>
      <c r="P626" s="259" t="s">
        <v>316</v>
      </c>
      <c r="Q626" s="461">
        <v>0.80972222222222223</v>
      </c>
      <c r="R626" s="433">
        <v>44863</v>
      </c>
      <c r="S626" s="331" t="s">
        <v>318</v>
      </c>
      <c r="T626" s="331" t="s">
        <v>343</v>
      </c>
      <c r="U626" s="259">
        <v>3</v>
      </c>
      <c r="V626" s="259">
        <v>1</v>
      </c>
      <c r="W626" s="259">
        <v>3</v>
      </c>
      <c r="X626" s="259">
        <v>20000</v>
      </c>
      <c r="Y626" s="332">
        <v>407</v>
      </c>
      <c r="Z626" s="332">
        <v>403</v>
      </c>
      <c r="AA626" s="332">
        <v>403</v>
      </c>
      <c r="AB626" s="332">
        <v>233</v>
      </c>
      <c r="AC626" s="332">
        <v>234</v>
      </c>
      <c r="AD626" s="332">
        <v>232</v>
      </c>
      <c r="AE626" s="332">
        <v>81.5</v>
      </c>
      <c r="AF626" s="332">
        <v>34.9</v>
      </c>
      <c r="AG626" s="332">
        <v>61.3</v>
      </c>
      <c r="AH626" s="332">
        <v>49.3</v>
      </c>
      <c r="AI626" s="332"/>
      <c r="AJ626" s="332"/>
      <c r="AK626" s="332"/>
      <c r="AL626" s="332"/>
      <c r="AM626" s="332">
        <v>81.599999999999994</v>
      </c>
      <c r="AN626" s="332">
        <v>33.6</v>
      </c>
      <c r="AO626" s="332">
        <v>59.6</v>
      </c>
      <c r="AP626" s="332">
        <v>48.6</v>
      </c>
      <c r="AQ626" s="332"/>
      <c r="AR626" s="332"/>
      <c r="AS626" s="332"/>
      <c r="AT626" s="332"/>
      <c r="AU626" s="332"/>
      <c r="AV626" s="332"/>
      <c r="AW626" s="332"/>
      <c r="AX626" s="332"/>
      <c r="AY626" s="332">
        <v>0.85</v>
      </c>
      <c r="AZ626" s="332">
        <v>0.87</v>
      </c>
      <c r="BA626" s="332">
        <v>0.86</v>
      </c>
      <c r="BB626" s="261">
        <v>405</v>
      </c>
      <c r="BC626" s="261">
        <v>403</v>
      </c>
      <c r="BD626" s="261">
        <v>402</v>
      </c>
      <c r="BE626" s="261">
        <v>232</v>
      </c>
      <c r="BF626" s="261">
        <v>234</v>
      </c>
      <c r="BG626" s="261">
        <v>232</v>
      </c>
      <c r="BH626" s="261">
        <v>56.2</v>
      </c>
      <c r="BI626" s="261">
        <v>28.9</v>
      </c>
      <c r="BJ626" s="261">
        <v>35.299999999999997</v>
      </c>
      <c r="BK626" s="261">
        <v>24.4</v>
      </c>
      <c r="BL626" s="261"/>
      <c r="BM626" s="261"/>
      <c r="BN626" s="261"/>
      <c r="BO626" s="261"/>
      <c r="BP626" s="261">
        <v>54.6</v>
      </c>
      <c r="BQ626" s="261">
        <v>32.700000000000003</v>
      </c>
      <c r="BR626" s="261">
        <v>35.5</v>
      </c>
      <c r="BS626" s="261">
        <v>19.5</v>
      </c>
      <c r="BT626" s="261"/>
      <c r="BU626" s="261"/>
      <c r="BV626" s="261"/>
      <c r="BW626" s="261"/>
      <c r="BX626" s="261"/>
      <c r="BY626" s="261"/>
      <c r="BZ626" s="261"/>
      <c r="CA626" s="261"/>
      <c r="CB626" s="261">
        <v>0.87</v>
      </c>
      <c r="CC626" s="261">
        <v>0.86</v>
      </c>
      <c r="CD626" s="261">
        <v>0.88</v>
      </c>
      <c r="CE626" s="333"/>
      <c r="CF626" s="333"/>
      <c r="CG626" s="333"/>
      <c r="CH626" s="333"/>
      <c r="CI626" s="333"/>
      <c r="CJ626" s="333"/>
      <c r="CK626" s="333"/>
      <c r="CL626" s="333"/>
      <c r="CM626" s="333"/>
      <c r="CN626" s="333"/>
      <c r="CO626" s="333"/>
      <c r="CP626" s="333"/>
      <c r="CQ626" s="333"/>
      <c r="CR626" s="333"/>
      <c r="CS626" s="333"/>
      <c r="CT626" s="333"/>
      <c r="CU626" s="333"/>
      <c r="CV626" s="333"/>
      <c r="CW626" s="333"/>
      <c r="CX626" s="333"/>
      <c r="CY626" s="333"/>
      <c r="CZ626" s="333"/>
      <c r="DA626" s="333"/>
      <c r="DB626" s="374"/>
      <c r="DC626" s="48"/>
      <c r="DD626" s="179"/>
      <c r="DE626" s="179"/>
      <c r="DF626" s="179"/>
      <c r="DG626" s="179"/>
      <c r="DH626" s="180"/>
      <c r="DI626" s="181"/>
      <c r="DJ626" s="182">
        <f t="shared" si="435"/>
        <v>0</v>
      </c>
      <c r="DK626" s="182">
        <f t="shared" si="436"/>
        <v>1</v>
      </c>
      <c r="DL626" s="182">
        <f t="shared" si="441"/>
        <v>0</v>
      </c>
      <c r="DM626" s="182">
        <f t="shared" si="442"/>
        <v>0</v>
      </c>
      <c r="DN626" s="182">
        <f t="shared" si="443"/>
        <v>0</v>
      </c>
      <c r="DO626" s="182"/>
      <c r="DP626" s="182"/>
      <c r="DQ626" s="25"/>
      <c r="DR626" s="169"/>
      <c r="DS626" s="166"/>
      <c r="DT626" s="166"/>
      <c r="DU626" s="167">
        <f t="shared" si="446"/>
        <v>0</v>
      </c>
      <c r="DV626" s="153" t="str">
        <f>VLOOKUP(M626,'[200]Data Master kondisi'!$O$3:$P$11,2,FALSE)</f>
        <v>Z</v>
      </c>
      <c r="DW626" s="153">
        <f>LOOKUP(DV626,{"X","X","X","Y","Y","Y","Z","Z","Z"},{6,6,6,4,4,4,2,2,2})</f>
        <v>2</v>
      </c>
      <c r="DX626" s="153">
        <f t="shared" si="425"/>
        <v>1</v>
      </c>
      <c r="DY626" s="153">
        <f t="shared" si="447"/>
        <v>3</v>
      </c>
      <c r="DZ626" s="153" t="str">
        <f>VLOOKUP(G626,'[200]Data Master class'!$A$5:$D$12,3,FALSE)</f>
        <v>A</v>
      </c>
      <c r="EA626" s="160">
        <f t="shared" si="448"/>
        <v>0</v>
      </c>
      <c r="EB626" s="156"/>
      <c r="EC626" s="153">
        <f>VLOOKUP(G626,'[200]Data Master class'!$A$5:$D$12,2,FALSE)</f>
        <v>5</v>
      </c>
      <c r="ED626" s="153" t="str">
        <f>VLOOKUP(H626,'[200]Data Master class'!$E$5:$G$6,3,FALSE)</f>
        <v>X</v>
      </c>
      <c r="EE626" s="153">
        <f>VLOOKUP(H626,'[200]Data Master class'!$E$5:$G$6,2,FALSE)</f>
        <v>2</v>
      </c>
      <c r="EF626" s="153">
        <f t="shared" si="449"/>
        <v>7</v>
      </c>
      <c r="EG626" s="153" t="str">
        <f t="shared" si="450"/>
        <v>CLASS 2</v>
      </c>
      <c r="EH626" s="153">
        <f t="shared" si="451"/>
        <v>10</v>
      </c>
      <c r="EI626" s="171"/>
      <c r="EJ626" s="441">
        <f t="shared" si="426"/>
        <v>0.37591446257737776</v>
      </c>
      <c r="EK626" s="441">
        <f t="shared" si="427"/>
        <v>0.41080472706809223</v>
      </c>
      <c r="EL626" s="441">
        <f t="shared" si="428"/>
        <v>3.4890264490714744E-2</v>
      </c>
      <c r="EM626" s="442">
        <f t="shared" si="452"/>
        <v>0.2738698180453949</v>
      </c>
      <c r="EN626" s="443" t="str">
        <f t="shared" si="453"/>
        <v>KURANG</v>
      </c>
      <c r="EO626" s="195"/>
      <c r="EP626" s="196">
        <f>'[200]2. SUHU &amp; FISIK TRAFO'!CY670</f>
        <v>324</v>
      </c>
      <c r="EQ626" s="168">
        <f t="shared" si="458"/>
        <v>0</v>
      </c>
      <c r="ER626" s="189">
        <f t="shared" si="454"/>
        <v>0</v>
      </c>
      <c r="ES626" s="195"/>
      <c r="ET626" s="447">
        <f t="shared" si="437"/>
        <v>41.377699999999997</v>
      </c>
      <c r="EU626" s="447">
        <f t="shared" si="455"/>
        <v>33.102159999999998</v>
      </c>
      <c r="EV626" s="448">
        <f t="shared" si="429"/>
        <v>41.377699999999997</v>
      </c>
      <c r="EW626" s="449" t="str">
        <f t="shared" si="456"/>
        <v>BAIK</v>
      </c>
      <c r="EX626" s="721"/>
      <c r="EY626" s="447">
        <f t="shared" si="438"/>
        <v>27.990600000000001</v>
      </c>
      <c r="EZ626" s="447">
        <f t="shared" si="430"/>
        <v>22.392480000000003</v>
      </c>
      <c r="FA626" s="448">
        <f t="shared" si="439"/>
        <v>27.990600000000001</v>
      </c>
      <c r="FB626" s="449" t="str">
        <f t="shared" si="431"/>
        <v>BAIK</v>
      </c>
      <c r="FC626" s="195"/>
      <c r="FD626" s="453">
        <f t="shared" si="432"/>
        <v>49.3</v>
      </c>
      <c r="FE626" s="454">
        <f t="shared" si="433"/>
        <v>144.50867052023122</v>
      </c>
      <c r="FF626" s="725">
        <f t="shared" si="434"/>
        <v>34.115599999999993</v>
      </c>
      <c r="FG626" s="202" t="str">
        <f t="shared" si="457"/>
        <v>BURUK</v>
      </c>
    </row>
    <row r="627" spans="1:163">
      <c r="A627" s="347">
        <v>615</v>
      </c>
      <c r="B627" s="764" t="s">
        <v>2232</v>
      </c>
      <c r="C627" s="331" t="s">
        <v>2931</v>
      </c>
      <c r="D627" s="259" t="s">
        <v>2932</v>
      </c>
      <c r="E627" s="319" t="s">
        <v>2912</v>
      </c>
      <c r="F627" s="319" t="s">
        <v>2921</v>
      </c>
      <c r="G627" s="208" t="s">
        <v>204</v>
      </c>
      <c r="H627" s="214" t="s">
        <v>208</v>
      </c>
      <c r="I627" s="463" t="s">
        <v>2933</v>
      </c>
      <c r="J627" s="462" t="s">
        <v>2934</v>
      </c>
      <c r="K627" s="259" t="s">
        <v>341</v>
      </c>
      <c r="L627" s="259" t="s">
        <v>560</v>
      </c>
      <c r="M627" s="259">
        <v>100</v>
      </c>
      <c r="N627" s="259" t="s">
        <v>2935</v>
      </c>
      <c r="O627" s="259">
        <v>2015</v>
      </c>
      <c r="P627" s="259" t="s">
        <v>316</v>
      </c>
      <c r="Q627" s="461">
        <v>0.82430555555555562</v>
      </c>
      <c r="R627" s="433">
        <v>44863</v>
      </c>
      <c r="S627" s="331" t="s">
        <v>318</v>
      </c>
      <c r="T627" s="331" t="s">
        <v>343</v>
      </c>
      <c r="U627" s="259">
        <v>2</v>
      </c>
      <c r="V627" s="259">
        <v>2</v>
      </c>
      <c r="W627" s="259">
        <v>3</v>
      </c>
      <c r="X627" s="259">
        <v>20000</v>
      </c>
      <c r="Y627" s="332">
        <v>407</v>
      </c>
      <c r="Z627" s="332">
        <v>404</v>
      </c>
      <c r="AA627" s="332">
        <v>402</v>
      </c>
      <c r="AB627" s="332">
        <v>234</v>
      </c>
      <c r="AC627" s="332">
        <v>233</v>
      </c>
      <c r="AD627" s="332">
        <v>232</v>
      </c>
      <c r="AE627" s="332">
        <v>86.7</v>
      </c>
      <c r="AF627" s="332">
        <v>56.3</v>
      </c>
      <c r="AG627" s="332">
        <v>93</v>
      </c>
      <c r="AH627" s="332">
        <v>51.2</v>
      </c>
      <c r="AI627" s="332">
        <v>4.5999999999999996</v>
      </c>
      <c r="AJ627" s="332">
        <v>5</v>
      </c>
      <c r="AK627" s="332">
        <v>8.1999999999999993</v>
      </c>
      <c r="AL627" s="332">
        <v>5.9</v>
      </c>
      <c r="AM627" s="332">
        <v>73</v>
      </c>
      <c r="AN627" s="332">
        <v>50.7</v>
      </c>
      <c r="AO627" s="332">
        <v>83.8</v>
      </c>
      <c r="AP627" s="332">
        <v>56.7</v>
      </c>
      <c r="AQ627" s="332"/>
      <c r="AR627" s="332"/>
      <c r="AS627" s="332"/>
      <c r="AT627" s="332"/>
      <c r="AU627" s="332"/>
      <c r="AV627" s="332"/>
      <c r="AW627" s="332"/>
      <c r="AX627" s="332"/>
      <c r="AY627" s="332">
        <v>0.87</v>
      </c>
      <c r="AZ627" s="332">
        <v>0.87</v>
      </c>
      <c r="BA627" s="332">
        <v>0.86</v>
      </c>
      <c r="BB627" s="261" t="s">
        <v>2936</v>
      </c>
      <c r="BC627" s="261">
        <v>398</v>
      </c>
      <c r="BD627" s="261">
        <v>397</v>
      </c>
      <c r="BE627" s="261">
        <v>230</v>
      </c>
      <c r="BF627" s="261">
        <v>230</v>
      </c>
      <c r="BG627" s="261">
        <v>228</v>
      </c>
      <c r="BH627" s="261">
        <v>64.900000000000006</v>
      </c>
      <c r="BI627" s="261">
        <v>47.7</v>
      </c>
      <c r="BJ627" s="261">
        <v>67.400000000000006</v>
      </c>
      <c r="BK627" s="261">
        <v>26.5</v>
      </c>
      <c r="BL627" s="261">
        <v>3.8</v>
      </c>
      <c r="BM627" s="261">
        <v>7.7</v>
      </c>
      <c r="BN627" s="261">
        <v>7.7</v>
      </c>
      <c r="BO627" s="261">
        <v>2.5</v>
      </c>
      <c r="BP627" s="261">
        <v>60</v>
      </c>
      <c r="BQ627" s="261">
        <v>40</v>
      </c>
      <c r="BR627" s="261">
        <v>56.5</v>
      </c>
      <c r="BS627" s="261">
        <v>25.7</v>
      </c>
      <c r="BT627" s="261"/>
      <c r="BU627" s="261"/>
      <c r="BV627" s="261"/>
      <c r="BW627" s="261"/>
      <c r="BX627" s="261"/>
      <c r="BY627" s="261"/>
      <c r="BZ627" s="261"/>
      <c r="CA627" s="261"/>
      <c r="CB627" s="261">
        <v>0.87</v>
      </c>
      <c r="CC627" s="261">
        <v>0.86</v>
      </c>
      <c r="CD627" s="261">
        <v>0.85</v>
      </c>
      <c r="CE627" s="333"/>
      <c r="CF627" s="333"/>
      <c r="CG627" s="333"/>
      <c r="CH627" s="333"/>
      <c r="CI627" s="333"/>
      <c r="CJ627" s="333"/>
      <c r="CK627" s="333"/>
      <c r="CL627" s="333"/>
      <c r="CM627" s="333"/>
      <c r="CN627" s="333"/>
      <c r="CO627" s="333"/>
      <c r="CP627" s="333"/>
      <c r="CQ627" s="333"/>
      <c r="CR627" s="333"/>
      <c r="CS627" s="333"/>
      <c r="CT627" s="333"/>
      <c r="CU627" s="333"/>
      <c r="CV627" s="333"/>
      <c r="CW627" s="333"/>
      <c r="CX627" s="333"/>
      <c r="CY627" s="333"/>
      <c r="CZ627" s="333"/>
      <c r="DA627" s="333"/>
      <c r="DB627" s="374"/>
      <c r="DC627" s="154"/>
      <c r="DD627" s="179"/>
      <c r="DE627" s="179"/>
      <c r="DF627" s="179"/>
      <c r="DG627" s="179"/>
      <c r="DH627" s="180"/>
      <c r="DI627" s="181"/>
      <c r="DJ627" s="182">
        <f t="shared" si="435"/>
        <v>0</v>
      </c>
      <c r="DK627" s="182">
        <f t="shared" si="436"/>
        <v>0</v>
      </c>
      <c r="DL627" s="182">
        <f t="shared" si="441"/>
        <v>1</v>
      </c>
      <c r="DM627" s="182">
        <f t="shared" si="442"/>
        <v>0</v>
      </c>
      <c r="DN627" s="182">
        <f t="shared" si="443"/>
        <v>0</v>
      </c>
      <c r="DO627" s="182"/>
      <c r="DP627" s="182"/>
      <c r="DQ627" s="25"/>
      <c r="DR627" s="169"/>
      <c r="DS627" s="166"/>
      <c r="DT627" s="166"/>
      <c r="DU627" s="167">
        <f t="shared" si="446"/>
        <v>0</v>
      </c>
      <c r="DV627" s="153" t="str">
        <f>VLOOKUP(M627,'[200]Data Master kondisi'!$O$3:$P$11,2,FALSE)</f>
        <v>Z</v>
      </c>
      <c r="DW627" s="153">
        <f>LOOKUP(DV627,{"X","X","X","Y","Y","Y","Z","Z","Z"},{6,6,6,4,4,4,2,2,2})</f>
        <v>2</v>
      </c>
      <c r="DX627" s="153">
        <f t="shared" si="425"/>
        <v>1</v>
      </c>
      <c r="DY627" s="153">
        <f t="shared" si="447"/>
        <v>3</v>
      </c>
      <c r="DZ627" s="153" t="str">
        <f>VLOOKUP(G627,'[200]Data Master class'!$A$5:$D$12,3,FALSE)</f>
        <v>A</v>
      </c>
      <c r="EA627" s="160">
        <f t="shared" si="448"/>
        <v>0</v>
      </c>
      <c r="EB627" s="156"/>
      <c r="EC627" s="153">
        <f>VLOOKUP(G627,'[200]Data Master class'!$A$5:$D$12,2,FALSE)</f>
        <v>5</v>
      </c>
      <c r="ED627" s="153" t="str">
        <f>VLOOKUP(H627,'[200]Data Master class'!$E$5:$G$6,3,FALSE)</f>
        <v>X</v>
      </c>
      <c r="EE627" s="153">
        <f>VLOOKUP(H627,'[200]Data Master class'!$E$5:$G$6,2,FALSE)</f>
        <v>2</v>
      </c>
      <c r="EF627" s="153">
        <f t="shared" si="449"/>
        <v>7</v>
      </c>
      <c r="EG627" s="153" t="str">
        <f t="shared" si="450"/>
        <v>CLASS 2</v>
      </c>
      <c r="EH627" s="153">
        <f t="shared" si="451"/>
        <v>10</v>
      </c>
      <c r="EI627" s="171"/>
      <c r="EJ627" s="441">
        <f t="shared" si="426"/>
        <v>0.10211864406779658</v>
      </c>
      <c r="EK627" s="441">
        <f t="shared" si="427"/>
        <v>0.28432203389830518</v>
      </c>
      <c r="EL627" s="441">
        <f t="shared" si="428"/>
        <v>0.18220338983050841</v>
      </c>
      <c r="EM627" s="442">
        <f t="shared" si="452"/>
        <v>0.18954802259887005</v>
      </c>
      <c r="EN627" s="443" t="str">
        <f t="shared" si="453"/>
        <v>CUKUP</v>
      </c>
      <c r="EO627" s="195"/>
      <c r="EP627" s="196">
        <f>'[200]2. SUHU &amp; FISIK TRAFO'!CY671</f>
        <v>324</v>
      </c>
      <c r="EQ627" s="168">
        <f t="shared" si="458"/>
        <v>0</v>
      </c>
      <c r="ER627" s="189">
        <f t="shared" si="454"/>
        <v>0</v>
      </c>
      <c r="ES627" s="195"/>
      <c r="ET627" s="447">
        <f t="shared" si="437"/>
        <v>54.981699999999996</v>
      </c>
      <c r="EU627" s="447">
        <f t="shared" si="455"/>
        <v>43.98536</v>
      </c>
      <c r="EV627" s="448">
        <f t="shared" si="429"/>
        <v>54.981700000000004</v>
      </c>
      <c r="EW627" s="449" t="str">
        <f t="shared" si="456"/>
        <v>BAIK</v>
      </c>
      <c r="EX627" s="721"/>
      <c r="EY627" s="447">
        <f t="shared" si="438"/>
        <v>41.2652</v>
      </c>
      <c r="EZ627" s="447">
        <f t="shared" si="430"/>
        <v>33.012160000000002</v>
      </c>
      <c r="FA627" s="448">
        <f t="shared" si="439"/>
        <v>41.2652</v>
      </c>
      <c r="FB627" s="449" t="str">
        <f t="shared" si="431"/>
        <v>BAIK</v>
      </c>
      <c r="FC627" s="195"/>
      <c r="FD627" s="453">
        <f t="shared" si="432"/>
        <v>51.2</v>
      </c>
      <c r="FE627" s="454">
        <f t="shared" si="433"/>
        <v>144.50867052023122</v>
      </c>
      <c r="FF627" s="725">
        <f t="shared" si="434"/>
        <v>35.430399999999999</v>
      </c>
      <c r="FG627" s="202" t="str">
        <f t="shared" si="457"/>
        <v>BURUK</v>
      </c>
    </row>
    <row r="628" spans="1:163">
      <c r="A628" s="347">
        <v>616</v>
      </c>
      <c r="B628" s="764" t="s">
        <v>2232</v>
      </c>
      <c r="C628" s="331" t="s">
        <v>2937</v>
      </c>
      <c r="D628" s="259" t="s">
        <v>2938</v>
      </c>
      <c r="E628" s="319" t="s">
        <v>2912</v>
      </c>
      <c r="F628" s="319" t="s">
        <v>2939</v>
      </c>
      <c r="G628" s="208" t="s">
        <v>204</v>
      </c>
      <c r="H628" s="214" t="s">
        <v>208</v>
      </c>
      <c r="I628" s="463" t="s">
        <v>2940</v>
      </c>
      <c r="J628" s="462" t="s">
        <v>2941</v>
      </c>
      <c r="K628" s="259" t="s">
        <v>341</v>
      </c>
      <c r="L628" s="259" t="s">
        <v>342</v>
      </c>
      <c r="M628" s="259">
        <v>200</v>
      </c>
      <c r="N628" s="259">
        <v>183313547</v>
      </c>
      <c r="O628" s="259">
        <v>2018</v>
      </c>
      <c r="P628" s="259" t="s">
        <v>316</v>
      </c>
      <c r="Q628" s="461">
        <v>0.7715277777777777</v>
      </c>
      <c r="R628" s="433">
        <v>44865</v>
      </c>
      <c r="S628" s="331" t="s">
        <v>318</v>
      </c>
      <c r="T628" s="331" t="s">
        <v>343</v>
      </c>
      <c r="U628" s="259">
        <v>3</v>
      </c>
      <c r="V628" s="259">
        <v>2</v>
      </c>
      <c r="W628" s="259">
        <v>3</v>
      </c>
      <c r="X628" s="259">
        <v>20000</v>
      </c>
      <c r="Y628" s="332">
        <v>404</v>
      </c>
      <c r="Z628" s="332">
        <v>404</v>
      </c>
      <c r="AA628" s="332">
        <v>406</v>
      </c>
      <c r="AB628" s="332">
        <v>233</v>
      </c>
      <c r="AC628" s="332">
        <v>234</v>
      </c>
      <c r="AD628" s="332">
        <v>234</v>
      </c>
      <c r="AE628" s="332">
        <v>136.9</v>
      </c>
      <c r="AF628" s="332">
        <v>128.6</v>
      </c>
      <c r="AG628" s="332">
        <v>128.6</v>
      </c>
      <c r="AH628" s="332">
        <v>128.6</v>
      </c>
      <c r="AI628" s="332"/>
      <c r="AJ628" s="332"/>
      <c r="AK628" s="332"/>
      <c r="AL628" s="332"/>
      <c r="AM628" s="332">
        <v>85.5</v>
      </c>
      <c r="AN628" s="332">
        <v>84.9</v>
      </c>
      <c r="AO628" s="332">
        <v>72.2</v>
      </c>
      <c r="AP628" s="332">
        <v>42.7</v>
      </c>
      <c r="AQ628" s="332">
        <v>45.4</v>
      </c>
      <c r="AR628" s="332">
        <v>39.799999999999997</v>
      </c>
      <c r="AS628" s="332">
        <v>60.9</v>
      </c>
      <c r="AT628" s="332">
        <v>30</v>
      </c>
      <c r="AU628" s="332"/>
      <c r="AV628" s="332"/>
      <c r="AW628" s="332"/>
      <c r="AX628" s="332"/>
      <c r="AY628" s="332">
        <v>0.86</v>
      </c>
      <c r="AZ628" s="332">
        <v>0.85</v>
      </c>
      <c r="BA628" s="332">
        <v>0.85</v>
      </c>
      <c r="BB628" s="261">
        <v>404</v>
      </c>
      <c r="BC628" s="261">
        <v>402</v>
      </c>
      <c r="BD628" s="261">
        <v>405</v>
      </c>
      <c r="BE628" s="261">
        <v>232</v>
      </c>
      <c r="BF628" s="261">
        <v>233</v>
      </c>
      <c r="BG628" s="261">
        <v>232</v>
      </c>
      <c r="BH628" s="261">
        <v>58.2</v>
      </c>
      <c r="BI628" s="261">
        <v>55.3</v>
      </c>
      <c r="BJ628" s="261">
        <v>49.2</v>
      </c>
      <c r="BK628" s="261">
        <v>25.6</v>
      </c>
      <c r="BL628" s="261"/>
      <c r="BM628" s="261"/>
      <c r="BN628" s="261"/>
      <c r="BO628" s="261"/>
      <c r="BP628" s="261">
        <v>41.6</v>
      </c>
      <c r="BQ628" s="261">
        <v>37.4</v>
      </c>
      <c r="BR628" s="261">
        <v>32.5</v>
      </c>
      <c r="BS628" s="261">
        <v>10.6</v>
      </c>
      <c r="BT628" s="261">
        <v>41.5</v>
      </c>
      <c r="BU628" s="261">
        <v>31.8</v>
      </c>
      <c r="BV628" s="261">
        <v>35.700000000000003</v>
      </c>
      <c r="BW628" s="261">
        <v>8.5</v>
      </c>
      <c r="BX628" s="261"/>
      <c r="BY628" s="261"/>
      <c r="BZ628" s="261"/>
      <c r="CA628" s="261"/>
      <c r="CB628" s="261">
        <v>0.87</v>
      </c>
      <c r="CC628" s="261">
        <v>0.86</v>
      </c>
      <c r="CD628" s="261">
        <v>0.85</v>
      </c>
      <c r="CE628" s="333"/>
      <c r="CF628" s="333"/>
      <c r="CG628" s="333"/>
      <c r="CH628" s="333"/>
      <c r="CI628" s="333"/>
      <c r="CJ628" s="333"/>
      <c r="CK628" s="333"/>
      <c r="CL628" s="333"/>
      <c r="CM628" s="333"/>
      <c r="CN628" s="333"/>
      <c r="CO628" s="333"/>
      <c r="CP628" s="333"/>
      <c r="CQ628" s="333"/>
      <c r="CR628" s="333"/>
      <c r="CS628" s="333"/>
      <c r="CT628" s="333"/>
      <c r="CU628" s="333"/>
      <c r="CV628" s="333"/>
      <c r="CW628" s="333"/>
      <c r="CX628" s="333"/>
      <c r="CY628" s="333"/>
      <c r="CZ628" s="333"/>
      <c r="DA628" s="333"/>
      <c r="DB628" s="374"/>
      <c r="DC628" s="154"/>
      <c r="DD628" s="179"/>
      <c r="DE628" s="179"/>
      <c r="DF628" s="179"/>
      <c r="DG628" s="179"/>
      <c r="DH628" s="180"/>
      <c r="DI628" s="181"/>
      <c r="DJ628" s="182">
        <f t="shared" si="435"/>
        <v>0</v>
      </c>
      <c r="DK628" s="182">
        <f t="shared" si="436"/>
        <v>1</v>
      </c>
      <c r="DL628" s="182">
        <f t="shared" si="441"/>
        <v>0</v>
      </c>
      <c r="DM628" s="182">
        <f t="shared" si="442"/>
        <v>0</v>
      </c>
      <c r="DN628" s="182">
        <f t="shared" si="443"/>
        <v>0</v>
      </c>
      <c r="DO628" s="182"/>
      <c r="DP628" s="182"/>
      <c r="DQ628" s="25"/>
      <c r="DR628" s="169"/>
      <c r="DS628" s="166"/>
      <c r="DT628" s="166"/>
      <c r="DU628" s="167">
        <f t="shared" si="446"/>
        <v>0</v>
      </c>
      <c r="DV628" s="153" t="str">
        <f>VLOOKUP(M628,'[200]Data Master kondisi'!$O$3:$P$11,2,FALSE)</f>
        <v>Y</v>
      </c>
      <c r="DW628" s="153">
        <f>LOOKUP(DV628,{"X","X","X","Y","Y","Y","Z","Z","Z"},{6,6,6,4,4,4,2,2,2})</f>
        <v>4</v>
      </c>
      <c r="DX628" s="153">
        <f t="shared" si="425"/>
        <v>1</v>
      </c>
      <c r="DY628" s="153">
        <f t="shared" si="447"/>
        <v>5</v>
      </c>
      <c r="DZ628" s="153" t="str">
        <f>VLOOKUP(G628,'[200]Data Master class'!$A$5:$D$12,3,FALSE)</f>
        <v>A</v>
      </c>
      <c r="EA628" s="160" t="str">
        <f t="shared" si="448"/>
        <v>BAIK</v>
      </c>
      <c r="EB628" s="156"/>
      <c r="EC628" s="153">
        <f>VLOOKUP(G628,'[200]Data Master class'!$A$5:$D$12,2,FALSE)</f>
        <v>5</v>
      </c>
      <c r="ED628" s="153" t="str">
        <f>VLOOKUP(H628,'[200]Data Master class'!$E$5:$G$6,3,FALSE)</f>
        <v>X</v>
      </c>
      <c r="EE628" s="153">
        <f>VLOOKUP(H628,'[200]Data Master class'!$E$5:$G$6,2,FALSE)</f>
        <v>2</v>
      </c>
      <c r="EF628" s="153">
        <f t="shared" si="449"/>
        <v>7</v>
      </c>
      <c r="EG628" s="153" t="str">
        <f t="shared" si="450"/>
        <v>CLASS 2</v>
      </c>
      <c r="EH628" s="153">
        <f t="shared" si="451"/>
        <v>12</v>
      </c>
      <c r="EI628" s="171"/>
      <c r="EJ628" s="441">
        <f t="shared" si="426"/>
        <v>4.2121289012940863E-2</v>
      </c>
      <c r="EK628" s="441">
        <f t="shared" si="427"/>
        <v>2.1060644506470539E-2</v>
      </c>
      <c r="EL628" s="441">
        <f t="shared" si="428"/>
        <v>2.1060644506470539E-2</v>
      </c>
      <c r="EM628" s="442">
        <f t="shared" si="452"/>
        <v>2.8080859341960644E-2</v>
      </c>
      <c r="EN628" s="443" t="str">
        <f t="shared" si="453"/>
        <v>BAIK</v>
      </c>
      <c r="EO628" s="195"/>
      <c r="EP628" s="196">
        <f>'[200]2. SUHU &amp; FISIK TRAFO'!CY672</f>
        <v>324</v>
      </c>
      <c r="EQ628" s="168">
        <f t="shared" si="458"/>
        <v>0</v>
      </c>
      <c r="ER628" s="189">
        <f t="shared" si="454"/>
        <v>0</v>
      </c>
      <c r="ES628" s="195"/>
      <c r="ET628" s="447">
        <f t="shared" si="437"/>
        <v>92.082499999999996</v>
      </c>
      <c r="EU628" s="447">
        <f t="shared" si="455"/>
        <v>73.665999999999997</v>
      </c>
      <c r="EV628" s="448">
        <f t="shared" si="429"/>
        <v>46.041249999999998</v>
      </c>
      <c r="EW628" s="449" t="str">
        <f t="shared" si="456"/>
        <v>BAIK</v>
      </c>
      <c r="EX628" s="721"/>
      <c r="EY628" s="447">
        <f t="shared" si="438"/>
        <v>37.801700000000004</v>
      </c>
      <c r="EZ628" s="447">
        <f t="shared" si="430"/>
        <v>30.241360000000004</v>
      </c>
      <c r="FA628" s="448">
        <f t="shared" si="439"/>
        <v>18.900850000000002</v>
      </c>
      <c r="FB628" s="449" t="str">
        <f t="shared" si="431"/>
        <v>BAIK</v>
      </c>
      <c r="FC628" s="195"/>
      <c r="FD628" s="453">
        <f t="shared" si="432"/>
        <v>128.6</v>
      </c>
      <c r="FE628" s="454">
        <f t="shared" si="433"/>
        <v>289.01734104046244</v>
      </c>
      <c r="FF628" s="725">
        <f t="shared" si="434"/>
        <v>44.495599999999996</v>
      </c>
      <c r="FG628" s="202" t="str">
        <f t="shared" si="457"/>
        <v>BURUK</v>
      </c>
    </row>
    <row r="629" spans="1:163">
      <c r="A629" s="347">
        <v>617</v>
      </c>
      <c r="B629" s="764" t="s">
        <v>2232</v>
      </c>
      <c r="C629" s="331" t="s">
        <v>2942</v>
      </c>
      <c r="D629" s="259" t="s">
        <v>2943</v>
      </c>
      <c r="E629" s="319" t="s">
        <v>2912</v>
      </c>
      <c r="F629" s="319" t="s">
        <v>2944</v>
      </c>
      <c r="G629" s="208" t="s">
        <v>204</v>
      </c>
      <c r="H629" s="214" t="s">
        <v>208</v>
      </c>
      <c r="I629" s="463" t="s">
        <v>2945</v>
      </c>
      <c r="J629" s="462" t="s">
        <v>2946</v>
      </c>
      <c r="K629" s="259" t="s">
        <v>315</v>
      </c>
      <c r="L629" s="259" t="s">
        <v>638</v>
      </c>
      <c r="M629" s="259">
        <v>160</v>
      </c>
      <c r="N629" s="259">
        <v>20111076</v>
      </c>
      <c r="O629" s="259">
        <v>2011</v>
      </c>
      <c r="P629" s="259" t="s">
        <v>316</v>
      </c>
      <c r="Q629" s="461">
        <v>0.7583333333333333</v>
      </c>
      <c r="R629" s="433">
        <v>44865</v>
      </c>
      <c r="S629" s="331" t="s">
        <v>318</v>
      </c>
      <c r="T629" s="331" t="s">
        <v>343</v>
      </c>
      <c r="U629" s="259">
        <v>4</v>
      </c>
      <c r="V629" s="259">
        <v>3</v>
      </c>
      <c r="W629" s="259">
        <v>3</v>
      </c>
      <c r="X629" s="259">
        <v>20000</v>
      </c>
      <c r="Y629" s="332">
        <v>407</v>
      </c>
      <c r="Z629" s="332">
        <v>404</v>
      </c>
      <c r="AA629" s="332">
        <v>404</v>
      </c>
      <c r="AB629" s="332">
        <v>234</v>
      </c>
      <c r="AC629" s="332">
        <v>234</v>
      </c>
      <c r="AD629" s="332">
        <v>233</v>
      </c>
      <c r="AE629" s="332">
        <v>126.6</v>
      </c>
      <c r="AF629" s="332">
        <v>130.69999999999999</v>
      </c>
      <c r="AG629" s="332">
        <v>133.1</v>
      </c>
      <c r="AH629" s="332">
        <v>56.9</v>
      </c>
      <c r="AI629" s="332">
        <v>36.6</v>
      </c>
      <c r="AJ629" s="332">
        <v>31.2</v>
      </c>
      <c r="AK629" s="332">
        <v>32.9</v>
      </c>
      <c r="AL629" s="332">
        <v>18.2</v>
      </c>
      <c r="AM629" s="332">
        <v>32</v>
      </c>
      <c r="AN629" s="332">
        <v>31.6</v>
      </c>
      <c r="AO629" s="332">
        <v>32.9</v>
      </c>
      <c r="AP629" s="332">
        <v>13.5</v>
      </c>
      <c r="AQ629" s="332"/>
      <c r="AR629" s="332"/>
      <c r="AS629" s="332"/>
      <c r="AT629" s="332"/>
      <c r="AU629" s="332">
        <v>63</v>
      </c>
      <c r="AV629" s="332">
        <v>66.900000000000006</v>
      </c>
      <c r="AW629" s="332">
        <v>81.900000000000006</v>
      </c>
      <c r="AX629" s="332">
        <v>40.799999999999997</v>
      </c>
      <c r="AY629" s="332">
        <v>0.85</v>
      </c>
      <c r="AZ629" s="332">
        <v>0.86</v>
      </c>
      <c r="BA629" s="332">
        <v>0.87</v>
      </c>
      <c r="BB629" s="261">
        <v>398</v>
      </c>
      <c r="BC629" s="261">
        <v>398</v>
      </c>
      <c r="BD629" s="261">
        <v>397</v>
      </c>
      <c r="BE629" s="261">
        <v>229</v>
      </c>
      <c r="BF629" s="261">
        <v>229</v>
      </c>
      <c r="BG629" s="261">
        <v>228</v>
      </c>
      <c r="BH629" s="261">
        <v>125.8</v>
      </c>
      <c r="BI629" s="261">
        <v>102.3</v>
      </c>
      <c r="BJ629" s="261">
        <v>106.7</v>
      </c>
      <c r="BK629" s="261">
        <v>22.4</v>
      </c>
      <c r="BL629" s="261">
        <v>32.1</v>
      </c>
      <c r="BM629" s="261">
        <v>25.3</v>
      </c>
      <c r="BN629" s="261">
        <v>16.399999999999999</v>
      </c>
      <c r="BO629" s="261">
        <v>7.6</v>
      </c>
      <c r="BP629" s="261">
        <v>24.9</v>
      </c>
      <c r="BQ629" s="261">
        <v>30.2</v>
      </c>
      <c r="BR629" s="261">
        <v>22.6</v>
      </c>
      <c r="BS629" s="261">
        <v>7.9</v>
      </c>
      <c r="BT629" s="261"/>
      <c r="BU629" s="261"/>
      <c r="BV629" s="261"/>
      <c r="BW629" s="261"/>
      <c r="BX629" s="261">
        <v>62</v>
      </c>
      <c r="BY629" s="261">
        <v>57.3</v>
      </c>
      <c r="BZ629" s="261">
        <v>63.8</v>
      </c>
      <c r="CA629" s="261">
        <v>16.100000000000001</v>
      </c>
      <c r="CB629" s="261">
        <v>0.86</v>
      </c>
      <c r="CC629" s="261">
        <v>0.87</v>
      </c>
      <c r="CD629" s="261">
        <v>0.88</v>
      </c>
      <c r="CE629" s="333"/>
      <c r="CF629" s="333"/>
      <c r="CG629" s="333"/>
      <c r="CH629" s="333"/>
      <c r="CI629" s="333"/>
      <c r="CJ629" s="333"/>
      <c r="CK629" s="333"/>
      <c r="CL629" s="333"/>
      <c r="CM629" s="333"/>
      <c r="CN629" s="333"/>
      <c r="CO629" s="333"/>
      <c r="CP629" s="333"/>
      <c r="CQ629" s="333"/>
      <c r="CR629" s="333"/>
      <c r="CS629" s="333"/>
      <c r="CT629" s="333"/>
      <c r="CU629" s="333"/>
      <c r="CV629" s="333"/>
      <c r="CW629" s="333"/>
      <c r="CX629" s="333"/>
      <c r="CY629" s="333"/>
      <c r="CZ629" s="333"/>
      <c r="DA629" s="333"/>
      <c r="DB629" s="374"/>
      <c r="DC629" s="170"/>
      <c r="DD629" s="179"/>
      <c r="DE629" s="179"/>
      <c r="DF629" s="179"/>
      <c r="DG629" s="179"/>
      <c r="DH629" s="180"/>
      <c r="DI629" s="181"/>
      <c r="DJ629" s="182">
        <f t="shared" si="435"/>
        <v>0</v>
      </c>
      <c r="DK629" s="182">
        <f t="shared" si="436"/>
        <v>0</v>
      </c>
      <c r="DL629" s="182">
        <f t="shared" si="441"/>
        <v>1</v>
      </c>
      <c r="DM629" s="182">
        <f t="shared" si="442"/>
        <v>0</v>
      </c>
      <c r="DN629" s="182">
        <f t="shared" si="443"/>
        <v>0</v>
      </c>
      <c r="DO629" s="182"/>
      <c r="DP629" s="182"/>
      <c r="DQ629" s="25"/>
      <c r="DR629" s="169"/>
      <c r="DS629" s="166"/>
      <c r="DT629" s="166"/>
      <c r="DU629" s="167">
        <f t="shared" si="446"/>
        <v>0</v>
      </c>
      <c r="DV629" s="153" t="str">
        <f>VLOOKUP(M629,'[200]Data Master kondisi'!$O$3:$P$11,2,FALSE)</f>
        <v>Y</v>
      </c>
      <c r="DW629" s="153">
        <f>LOOKUP(DV629,{"X","X","X","Y","Y","Y","Z","Z","Z"},{6,6,6,4,4,4,2,2,2})</f>
        <v>4</v>
      </c>
      <c r="DX629" s="153">
        <f t="shared" si="425"/>
        <v>1</v>
      </c>
      <c r="DY629" s="153">
        <f t="shared" si="447"/>
        <v>5</v>
      </c>
      <c r="DZ629" s="153" t="str">
        <f>VLOOKUP(G629,'[200]Data Master class'!$A$5:$D$12,3,FALSE)</f>
        <v>A</v>
      </c>
      <c r="EA629" s="160" t="str">
        <f t="shared" si="448"/>
        <v>BAIK</v>
      </c>
      <c r="EB629" s="156"/>
      <c r="EC629" s="153">
        <f>VLOOKUP(G629,'[200]Data Master class'!$A$5:$D$12,2,FALSE)</f>
        <v>5</v>
      </c>
      <c r="ED629" s="153" t="str">
        <f>VLOOKUP(H629,'[200]Data Master class'!$E$5:$G$6,3,FALSE)</f>
        <v>X</v>
      </c>
      <c r="EE629" s="153">
        <f>VLOOKUP(H629,'[200]Data Master class'!$E$5:$G$6,2,FALSE)</f>
        <v>2</v>
      </c>
      <c r="EF629" s="153">
        <f t="shared" si="449"/>
        <v>7</v>
      </c>
      <c r="EG629" s="153" t="str">
        <f t="shared" si="450"/>
        <v>CLASS 2</v>
      </c>
      <c r="EH629" s="153">
        <f t="shared" si="451"/>
        <v>12</v>
      </c>
      <c r="EI629" s="171"/>
      <c r="EJ629" s="441">
        <f t="shared" si="426"/>
        <v>2.7151639344262284E-2</v>
      </c>
      <c r="EK629" s="441">
        <f t="shared" si="427"/>
        <v>4.3545081967212825E-3</v>
      </c>
      <c r="EL629" s="441">
        <f t="shared" si="428"/>
        <v>2.2797131147540999E-2</v>
      </c>
      <c r="EM629" s="442">
        <f t="shared" si="452"/>
        <v>1.8101092896174856E-2</v>
      </c>
      <c r="EN629" s="443" t="str">
        <f t="shared" si="453"/>
        <v>BAIK</v>
      </c>
      <c r="EO629" s="195"/>
      <c r="EP629" s="196">
        <f>'[200]2. SUHU &amp; FISIK TRAFO'!CY673</f>
        <v>324</v>
      </c>
      <c r="EQ629" s="168">
        <f t="shared" si="458"/>
        <v>0</v>
      </c>
      <c r="ER629" s="189">
        <f t="shared" si="454"/>
        <v>0</v>
      </c>
      <c r="ES629" s="195"/>
      <c r="ET629" s="447">
        <f t="shared" si="437"/>
        <v>91.220500000000001</v>
      </c>
      <c r="EU629" s="447">
        <f t="shared" si="455"/>
        <v>72.976399999999998</v>
      </c>
      <c r="EV629" s="448">
        <f t="shared" si="429"/>
        <v>57.012812499999995</v>
      </c>
      <c r="EW629" s="449" t="str">
        <f t="shared" si="456"/>
        <v>BAIK</v>
      </c>
      <c r="EX629" s="721"/>
      <c r="EY629" s="447">
        <f t="shared" si="438"/>
        <v>76.5625</v>
      </c>
      <c r="EZ629" s="447">
        <f t="shared" si="430"/>
        <v>61.25</v>
      </c>
      <c r="FA629" s="448">
        <f t="shared" si="439"/>
        <v>47.8515625</v>
      </c>
      <c r="FB629" s="449" t="str">
        <f t="shared" si="431"/>
        <v>BAIK</v>
      </c>
      <c r="FC629" s="195"/>
      <c r="FD629" s="453">
        <f t="shared" si="432"/>
        <v>56.9</v>
      </c>
      <c r="FE629" s="454">
        <f t="shared" si="433"/>
        <v>231.21387283236993</v>
      </c>
      <c r="FF629" s="725">
        <f t="shared" si="434"/>
        <v>24.609250000000003</v>
      </c>
      <c r="FG629" s="202" t="str">
        <f t="shared" si="457"/>
        <v>BURUK</v>
      </c>
    </row>
    <row r="630" spans="1:163">
      <c r="A630" s="347">
        <v>618</v>
      </c>
      <c r="B630" s="764" t="s">
        <v>2232</v>
      </c>
      <c r="C630" s="331" t="s">
        <v>2947</v>
      </c>
      <c r="D630" s="259" t="s">
        <v>2948</v>
      </c>
      <c r="E630" s="319" t="s">
        <v>2912</v>
      </c>
      <c r="F630" s="319" t="s">
        <v>2944</v>
      </c>
      <c r="G630" s="208" t="s">
        <v>204</v>
      </c>
      <c r="H630" s="214" t="s">
        <v>208</v>
      </c>
      <c r="I630" s="463" t="s">
        <v>2949</v>
      </c>
      <c r="J630" s="462" t="s">
        <v>2950</v>
      </c>
      <c r="K630" s="259" t="s">
        <v>341</v>
      </c>
      <c r="L630" s="259" t="s">
        <v>1085</v>
      </c>
      <c r="M630" s="259">
        <v>100</v>
      </c>
      <c r="N630" s="259">
        <v>1400031007641</v>
      </c>
      <c r="O630" s="259">
        <v>2014</v>
      </c>
      <c r="P630" s="259" t="s">
        <v>316</v>
      </c>
      <c r="Q630" s="461">
        <v>0.76527777777777783</v>
      </c>
      <c r="R630" s="433">
        <v>44866</v>
      </c>
      <c r="S630" s="331" t="s">
        <v>318</v>
      </c>
      <c r="T630" s="331" t="s">
        <v>343</v>
      </c>
      <c r="U630" s="259">
        <v>4</v>
      </c>
      <c r="V630" s="259"/>
      <c r="W630" s="259">
        <v>3</v>
      </c>
      <c r="X630" s="259">
        <v>20000</v>
      </c>
      <c r="Y630" s="332">
        <v>403</v>
      </c>
      <c r="Z630" s="332">
        <v>402</v>
      </c>
      <c r="AA630" s="332">
        <v>402</v>
      </c>
      <c r="AB630" s="332">
        <v>232</v>
      </c>
      <c r="AC630" s="332">
        <v>232</v>
      </c>
      <c r="AD630" s="332">
        <v>232</v>
      </c>
      <c r="AE630" s="332">
        <v>67.3</v>
      </c>
      <c r="AF630" s="332">
        <v>57.4</v>
      </c>
      <c r="AG630" s="332">
        <v>35.799999999999997</v>
      </c>
      <c r="AH630" s="332">
        <v>22.2</v>
      </c>
      <c r="AI630" s="332">
        <v>7</v>
      </c>
      <c r="AJ630" s="332">
        <v>44.2</v>
      </c>
      <c r="AK630" s="332">
        <v>18.8</v>
      </c>
      <c r="AL630" s="332">
        <v>19.100000000000001</v>
      </c>
      <c r="AM630" s="332">
        <v>20.3</v>
      </c>
      <c r="AN630" s="332">
        <v>9.1999999999999993</v>
      </c>
      <c r="AO630" s="332">
        <v>12.2</v>
      </c>
      <c r="AP630" s="332">
        <v>9.1</v>
      </c>
      <c r="AQ630" s="332"/>
      <c r="AR630" s="332"/>
      <c r="AS630" s="332"/>
      <c r="AT630" s="332"/>
      <c r="AU630" s="332"/>
      <c r="AV630" s="332"/>
      <c r="AW630" s="332"/>
      <c r="AX630" s="332"/>
      <c r="AY630" s="332">
        <v>0.85</v>
      </c>
      <c r="AZ630" s="332">
        <v>0.87</v>
      </c>
      <c r="BA630" s="332">
        <v>0.88</v>
      </c>
      <c r="BB630" s="261">
        <v>400</v>
      </c>
      <c r="BC630" s="261">
        <v>398</v>
      </c>
      <c r="BD630" s="261">
        <v>398</v>
      </c>
      <c r="BE630" s="261">
        <v>230</v>
      </c>
      <c r="BF630" s="261">
        <v>230</v>
      </c>
      <c r="BG630" s="261">
        <v>229</v>
      </c>
      <c r="BH630" s="261">
        <v>56.2</v>
      </c>
      <c r="BI630" s="261">
        <v>67.8</v>
      </c>
      <c r="BJ630" s="261">
        <v>53.1</v>
      </c>
      <c r="BK630" s="261">
        <v>29.6</v>
      </c>
      <c r="BL630" s="261">
        <v>21.9</v>
      </c>
      <c r="BM630" s="261">
        <v>56.2</v>
      </c>
      <c r="BN630" s="261">
        <v>21.1</v>
      </c>
      <c r="BO630" s="261">
        <v>39.700000000000003</v>
      </c>
      <c r="BP630" s="261">
        <v>34.200000000000003</v>
      </c>
      <c r="BQ630" s="261">
        <v>9.6999999999999993</v>
      </c>
      <c r="BR630" s="261">
        <v>39.1</v>
      </c>
      <c r="BS630" s="261">
        <v>19.7</v>
      </c>
      <c r="BT630" s="261"/>
      <c r="BU630" s="261"/>
      <c r="BV630" s="261"/>
      <c r="BW630" s="261"/>
      <c r="BX630" s="261"/>
      <c r="BY630" s="261"/>
      <c r="BZ630" s="261"/>
      <c r="CA630" s="261"/>
      <c r="CB630" s="261">
        <v>0.87</v>
      </c>
      <c r="CC630" s="261">
        <v>0.86</v>
      </c>
      <c r="CD630" s="261">
        <v>0.86</v>
      </c>
      <c r="CE630" s="333"/>
      <c r="CF630" s="333"/>
      <c r="CG630" s="333"/>
      <c r="CH630" s="333"/>
      <c r="CI630" s="333"/>
      <c r="CJ630" s="333"/>
      <c r="CK630" s="333"/>
      <c r="CL630" s="333"/>
      <c r="CM630" s="333"/>
      <c r="CN630" s="333"/>
      <c r="CO630" s="333"/>
      <c r="CP630" s="333"/>
      <c r="CQ630" s="333"/>
      <c r="CR630" s="333"/>
      <c r="CS630" s="333"/>
      <c r="CT630" s="333"/>
      <c r="CU630" s="333"/>
      <c r="CV630" s="333"/>
      <c r="CW630" s="333"/>
      <c r="CX630" s="333"/>
      <c r="CY630" s="333"/>
      <c r="CZ630" s="333"/>
      <c r="DA630" s="333"/>
      <c r="DB630" s="374"/>
      <c r="DC630" s="154"/>
      <c r="DD630" s="179"/>
      <c r="DE630" s="179"/>
      <c r="DF630" s="179"/>
      <c r="DG630" s="179"/>
      <c r="DH630" s="180"/>
      <c r="DI630" s="181"/>
      <c r="DJ630" s="182">
        <f t="shared" si="435"/>
        <v>0</v>
      </c>
      <c r="DK630" s="182">
        <f t="shared" si="436"/>
        <v>1</v>
      </c>
      <c r="DL630" s="182">
        <f t="shared" si="441"/>
        <v>0</v>
      </c>
      <c r="DM630" s="182">
        <f t="shared" si="442"/>
        <v>0</v>
      </c>
      <c r="DN630" s="182">
        <f t="shared" si="443"/>
        <v>0</v>
      </c>
      <c r="DO630" s="182"/>
      <c r="DP630" s="182"/>
      <c r="DQ630" s="25"/>
      <c r="DR630" s="169"/>
      <c r="DS630" s="166"/>
      <c r="DT630" s="166"/>
      <c r="DU630" s="167">
        <f t="shared" si="446"/>
        <v>0</v>
      </c>
      <c r="DV630" s="153" t="str">
        <f>VLOOKUP(M630,'[200]Data Master kondisi'!$O$3:$P$11,2,FALSE)</f>
        <v>Z</v>
      </c>
      <c r="DW630" s="153">
        <f>LOOKUP(DV630,{"X","X","X","Y","Y","Y","Z","Z","Z"},{6,6,6,4,4,4,2,2,2})</f>
        <v>2</v>
      </c>
      <c r="DX630" s="153">
        <f t="shared" si="425"/>
        <v>1</v>
      </c>
      <c r="DY630" s="153">
        <f t="shared" si="447"/>
        <v>3</v>
      </c>
      <c r="DZ630" s="153" t="str">
        <f>VLOOKUP(G630,'[200]Data Master class'!$A$5:$D$12,3,FALSE)</f>
        <v>A</v>
      </c>
      <c r="EA630" s="160">
        <f t="shared" si="448"/>
        <v>0</v>
      </c>
      <c r="EB630" s="156"/>
      <c r="EC630" s="153">
        <f>VLOOKUP(G630,'[200]Data Master class'!$A$5:$D$12,2,FALSE)</f>
        <v>5</v>
      </c>
      <c r="ED630" s="153" t="str">
        <f>VLOOKUP(H630,'[200]Data Master class'!$E$5:$G$6,3,FALSE)</f>
        <v>X</v>
      </c>
      <c r="EE630" s="153">
        <f>VLOOKUP(H630,'[200]Data Master class'!$E$5:$G$6,2,FALSE)</f>
        <v>2</v>
      </c>
      <c r="EF630" s="153">
        <f t="shared" si="449"/>
        <v>7</v>
      </c>
      <c r="EG630" s="153" t="str">
        <f t="shared" si="450"/>
        <v>CLASS 2</v>
      </c>
      <c r="EH630" s="153">
        <f t="shared" si="451"/>
        <v>10</v>
      </c>
      <c r="EI630" s="171"/>
      <c r="EJ630" s="441">
        <f t="shared" si="426"/>
        <v>0.25794392523364479</v>
      </c>
      <c r="EK630" s="441">
        <f t="shared" si="427"/>
        <v>7.2897196261682215E-2</v>
      </c>
      <c r="EL630" s="441">
        <f t="shared" si="428"/>
        <v>0.33084112149532713</v>
      </c>
      <c r="EM630" s="442">
        <f t="shared" si="452"/>
        <v>0.22056074766355138</v>
      </c>
      <c r="EN630" s="443" t="str">
        <f t="shared" si="453"/>
        <v>KURANG</v>
      </c>
      <c r="EO630" s="195"/>
      <c r="EP630" s="196">
        <f>'[200]2. SUHU &amp; FISIK TRAFO'!CY674</f>
        <v>324</v>
      </c>
      <c r="EQ630" s="168">
        <f t="shared" si="458"/>
        <v>0</v>
      </c>
      <c r="ER630" s="189">
        <f t="shared" si="454"/>
        <v>0</v>
      </c>
      <c r="ES630" s="195"/>
      <c r="ET630" s="447">
        <f t="shared" si="437"/>
        <v>37.236000000000004</v>
      </c>
      <c r="EU630" s="447">
        <f t="shared" si="455"/>
        <v>29.788800000000005</v>
      </c>
      <c r="EV630" s="448">
        <f t="shared" si="429"/>
        <v>37.236000000000004</v>
      </c>
      <c r="EW630" s="449" t="str">
        <f t="shared" si="456"/>
        <v>BAIK</v>
      </c>
      <c r="EX630" s="721"/>
      <c r="EY630" s="447">
        <f t="shared" si="438"/>
        <v>40.679900000000004</v>
      </c>
      <c r="EZ630" s="447">
        <f t="shared" si="430"/>
        <v>32.543920000000007</v>
      </c>
      <c r="FA630" s="448">
        <f t="shared" si="439"/>
        <v>40.679900000000004</v>
      </c>
      <c r="FB630" s="449" t="str">
        <f t="shared" si="431"/>
        <v>BAIK</v>
      </c>
      <c r="FC630" s="195"/>
      <c r="FD630" s="453">
        <f t="shared" si="432"/>
        <v>22.2</v>
      </c>
      <c r="FE630" s="454">
        <f t="shared" si="433"/>
        <v>144.50867052023122</v>
      </c>
      <c r="FF630" s="725">
        <f t="shared" si="434"/>
        <v>15.362399999999997</v>
      </c>
      <c r="FG630" s="202" t="str">
        <f t="shared" si="457"/>
        <v>KURANG</v>
      </c>
    </row>
    <row r="631" spans="1:163">
      <c r="A631" s="347">
        <v>619</v>
      </c>
      <c r="B631" s="764" t="s">
        <v>2232</v>
      </c>
      <c r="C631" s="331" t="s">
        <v>2951</v>
      </c>
      <c r="D631" s="259" t="s">
        <v>1820</v>
      </c>
      <c r="E631" s="319" t="s">
        <v>2912</v>
      </c>
      <c r="F631" s="319" t="s">
        <v>2952</v>
      </c>
      <c r="G631" s="208" t="s">
        <v>204</v>
      </c>
      <c r="H631" s="214" t="s">
        <v>208</v>
      </c>
      <c r="I631" s="463" t="s">
        <v>2953</v>
      </c>
      <c r="J631" s="462" t="s">
        <v>2954</v>
      </c>
      <c r="K631" s="259" t="s">
        <v>315</v>
      </c>
      <c r="L631" s="259" t="s">
        <v>342</v>
      </c>
      <c r="M631" s="259">
        <v>100</v>
      </c>
      <c r="N631" s="259">
        <v>194304419</v>
      </c>
      <c r="O631" s="259">
        <v>2019</v>
      </c>
      <c r="P631" s="259" t="s">
        <v>316</v>
      </c>
      <c r="Q631" s="461">
        <v>0.78194444444444444</v>
      </c>
      <c r="R631" s="433">
        <v>44865</v>
      </c>
      <c r="S631" s="331" t="s">
        <v>318</v>
      </c>
      <c r="T631" s="331" t="s">
        <v>343</v>
      </c>
      <c r="U631" s="259">
        <v>2</v>
      </c>
      <c r="V631" s="259">
        <v>2</v>
      </c>
      <c r="W631" s="259">
        <v>3</v>
      </c>
      <c r="X631" s="259">
        <v>20000</v>
      </c>
      <c r="Y631" s="332">
        <v>403</v>
      </c>
      <c r="Z631" s="332">
        <v>400</v>
      </c>
      <c r="AA631" s="332">
        <v>402</v>
      </c>
      <c r="AB631" s="332">
        <v>231</v>
      </c>
      <c r="AC631" s="332">
        <v>233</v>
      </c>
      <c r="AD631" s="332">
        <v>230</v>
      </c>
      <c r="AE631" s="332">
        <v>103.1</v>
      </c>
      <c r="AF631" s="332">
        <v>93.1</v>
      </c>
      <c r="AG631" s="332">
        <v>121.7</v>
      </c>
      <c r="AH631" s="332">
        <v>19.600000000000001</v>
      </c>
      <c r="AI631" s="332">
        <v>62.1</v>
      </c>
      <c r="AJ631" s="332">
        <v>27.4</v>
      </c>
      <c r="AK631" s="332">
        <v>50.2</v>
      </c>
      <c r="AL631" s="332">
        <v>23.9</v>
      </c>
      <c r="AM631" s="332">
        <v>5.9</v>
      </c>
      <c r="AN631" s="332">
        <v>16.100000000000001</v>
      </c>
      <c r="AO631" s="332">
        <v>6.3</v>
      </c>
      <c r="AP631" s="332">
        <v>4.5999999999999996</v>
      </c>
      <c r="AQ631" s="332"/>
      <c r="AR631" s="332"/>
      <c r="AS631" s="332"/>
      <c r="AT631" s="332"/>
      <c r="AU631" s="332"/>
      <c r="AV631" s="332"/>
      <c r="AW631" s="332"/>
      <c r="AX631" s="332"/>
      <c r="AY631" s="332">
        <v>0.87</v>
      </c>
      <c r="AZ631" s="332">
        <v>0.86</v>
      </c>
      <c r="BA631" s="332">
        <v>0.85</v>
      </c>
      <c r="BB631" s="261">
        <v>400</v>
      </c>
      <c r="BC631" s="261">
        <v>399</v>
      </c>
      <c r="BD631" s="261">
        <v>400</v>
      </c>
      <c r="BE631" s="261">
        <v>230</v>
      </c>
      <c r="BF631" s="261">
        <v>231</v>
      </c>
      <c r="BG631" s="261">
        <v>230</v>
      </c>
      <c r="BH631" s="261">
        <v>89.8</v>
      </c>
      <c r="BI631" s="261">
        <v>70.3</v>
      </c>
      <c r="BJ631" s="261">
        <v>79.7</v>
      </c>
      <c r="BK631" s="261">
        <v>30.8</v>
      </c>
      <c r="BL631" s="261">
        <v>78.599999999999994</v>
      </c>
      <c r="BM631" s="261">
        <v>57.3</v>
      </c>
      <c r="BN631" s="261">
        <v>61.2</v>
      </c>
      <c r="BO631" s="261">
        <v>22.2</v>
      </c>
      <c r="BP631" s="261">
        <v>8.6999999999999993</v>
      </c>
      <c r="BQ631" s="261">
        <v>8.6</v>
      </c>
      <c r="BR631" s="261">
        <v>20.3</v>
      </c>
      <c r="BS631" s="261">
        <v>12.1</v>
      </c>
      <c r="BT631" s="261"/>
      <c r="BU631" s="261"/>
      <c r="BV631" s="261"/>
      <c r="BW631" s="261"/>
      <c r="BX631" s="261"/>
      <c r="BY631" s="261"/>
      <c r="BZ631" s="261"/>
      <c r="CA631" s="261"/>
      <c r="CB631" s="261">
        <v>0.87</v>
      </c>
      <c r="CC631" s="261">
        <v>0.86</v>
      </c>
      <c r="CD631" s="261">
        <v>0.86</v>
      </c>
      <c r="CE631" s="333"/>
      <c r="CF631" s="333"/>
      <c r="CG631" s="333"/>
      <c r="CH631" s="333"/>
      <c r="CI631" s="333"/>
      <c r="CJ631" s="333"/>
      <c r="CK631" s="333"/>
      <c r="CL631" s="333"/>
      <c r="CM631" s="333"/>
      <c r="CN631" s="333"/>
      <c r="CO631" s="333"/>
      <c r="CP631" s="333"/>
      <c r="CQ631" s="333"/>
      <c r="CR631" s="333"/>
      <c r="CS631" s="333"/>
      <c r="CT631" s="333"/>
      <c r="CU631" s="333"/>
      <c r="CV631" s="333"/>
      <c r="CW631" s="333"/>
      <c r="CX631" s="333"/>
      <c r="CY631" s="333"/>
      <c r="CZ631" s="333"/>
      <c r="DA631" s="333"/>
      <c r="DB631" s="374"/>
      <c r="DC631" s="154"/>
      <c r="DD631" s="179"/>
      <c r="DE631" s="179"/>
      <c r="DF631" s="179"/>
      <c r="DG631" s="179"/>
      <c r="DH631" s="180"/>
      <c r="DI631" s="181"/>
      <c r="DJ631" s="182">
        <f t="shared" si="435"/>
        <v>0</v>
      </c>
      <c r="DK631" s="182">
        <f t="shared" si="436"/>
        <v>0</v>
      </c>
      <c r="DL631" s="182">
        <f t="shared" si="441"/>
        <v>1</v>
      </c>
      <c r="DM631" s="182">
        <f t="shared" si="442"/>
        <v>0</v>
      </c>
      <c r="DN631" s="182">
        <f t="shared" si="443"/>
        <v>0</v>
      </c>
      <c r="DO631" s="182"/>
      <c r="DP631" s="182"/>
      <c r="DQ631" s="25"/>
      <c r="DR631" s="169"/>
      <c r="DS631" s="166"/>
      <c r="DT631" s="166"/>
      <c r="DU631" s="167">
        <f t="shared" si="446"/>
        <v>0</v>
      </c>
      <c r="DV631" s="153" t="str">
        <f>VLOOKUP(M631,'[200]Data Master kondisi'!$O$3:$P$11,2,FALSE)</f>
        <v>Z</v>
      </c>
      <c r="DW631" s="153">
        <f>LOOKUP(DV631,{"X","X","X","Y","Y","Y","Z","Z","Z"},{6,6,6,4,4,4,2,2,2})</f>
        <v>2</v>
      </c>
      <c r="DX631" s="153">
        <f t="shared" si="425"/>
        <v>1</v>
      </c>
      <c r="DY631" s="153">
        <f t="shared" si="447"/>
        <v>3</v>
      </c>
      <c r="DZ631" s="153" t="str">
        <f>VLOOKUP(G631,'[200]Data Master class'!$A$5:$D$12,3,FALSE)</f>
        <v>A</v>
      </c>
      <c r="EA631" s="160">
        <f t="shared" si="448"/>
        <v>0</v>
      </c>
      <c r="EB631" s="156"/>
      <c r="EC631" s="153">
        <f>VLOOKUP(G631,'[200]Data Master class'!$A$5:$D$12,2,FALSE)</f>
        <v>5</v>
      </c>
      <c r="ED631" s="153" t="str">
        <f>VLOOKUP(H631,'[200]Data Master class'!$E$5:$G$6,3,FALSE)</f>
        <v>X</v>
      </c>
      <c r="EE631" s="153">
        <f>VLOOKUP(H631,'[200]Data Master class'!$E$5:$G$6,2,FALSE)</f>
        <v>2</v>
      </c>
      <c r="EF631" s="153">
        <f t="shared" si="449"/>
        <v>7</v>
      </c>
      <c r="EG631" s="153" t="str">
        <f t="shared" si="450"/>
        <v>CLASS 2</v>
      </c>
      <c r="EH631" s="153">
        <f t="shared" si="451"/>
        <v>10</v>
      </c>
      <c r="EI631" s="171"/>
      <c r="EJ631" s="441">
        <f t="shared" si="426"/>
        <v>2.7052532242843604E-2</v>
      </c>
      <c r="EK631" s="441">
        <f t="shared" si="427"/>
        <v>0.12142183076439127</v>
      </c>
      <c r="EL631" s="441">
        <f t="shared" si="428"/>
        <v>0.14847436300723513</v>
      </c>
      <c r="EM631" s="442">
        <f t="shared" si="452"/>
        <v>9.8982908671489997E-2</v>
      </c>
      <c r="EN631" s="443" t="str">
        <f t="shared" si="453"/>
        <v>BAIK</v>
      </c>
      <c r="EO631" s="195"/>
      <c r="EP631" s="196">
        <f>'[200]2. SUHU &amp; FISIK TRAFO'!CY675</f>
        <v>324</v>
      </c>
      <c r="EQ631" s="168">
        <f t="shared" si="458"/>
        <v>0</v>
      </c>
      <c r="ER631" s="189">
        <f t="shared" si="454"/>
        <v>0</v>
      </c>
      <c r="ES631" s="195"/>
      <c r="ET631" s="447">
        <f t="shared" si="437"/>
        <v>73.499399999999994</v>
      </c>
      <c r="EU631" s="447">
        <f t="shared" si="455"/>
        <v>58.799520000000001</v>
      </c>
      <c r="EV631" s="448">
        <f t="shared" si="429"/>
        <v>73.499399999999994</v>
      </c>
      <c r="EW631" s="449" t="str">
        <f t="shared" si="456"/>
        <v>CUKUP</v>
      </c>
      <c r="EX631" s="721"/>
      <c r="EY631" s="447">
        <f t="shared" si="438"/>
        <v>55.224300000000007</v>
      </c>
      <c r="EZ631" s="447">
        <f t="shared" si="430"/>
        <v>44.179440000000007</v>
      </c>
      <c r="FA631" s="448">
        <f t="shared" si="439"/>
        <v>55.224300000000007</v>
      </c>
      <c r="FB631" s="449" t="str">
        <f t="shared" si="431"/>
        <v>BAIK</v>
      </c>
      <c r="FC631" s="195"/>
      <c r="FD631" s="453">
        <f t="shared" si="432"/>
        <v>19.600000000000001</v>
      </c>
      <c r="FE631" s="454">
        <f t="shared" si="433"/>
        <v>144.50867052023122</v>
      </c>
      <c r="FF631" s="725">
        <f t="shared" si="434"/>
        <v>13.5632</v>
      </c>
      <c r="FG631" s="202" t="str">
        <f t="shared" si="457"/>
        <v>CUKUP</v>
      </c>
    </row>
    <row r="632" spans="1:163">
      <c r="A632" s="347">
        <v>620</v>
      </c>
      <c r="B632" s="764" t="s">
        <v>2232</v>
      </c>
      <c r="C632" s="331" t="s">
        <v>2955</v>
      </c>
      <c r="D632" s="259" t="s">
        <v>1820</v>
      </c>
      <c r="E632" s="319" t="s">
        <v>2912</v>
      </c>
      <c r="F632" s="319" t="s">
        <v>2952</v>
      </c>
      <c r="G632" s="208" t="s">
        <v>204</v>
      </c>
      <c r="H632" s="214" t="s">
        <v>208</v>
      </c>
      <c r="I632" s="463" t="s">
        <v>2956</v>
      </c>
      <c r="J632" s="462" t="s">
        <v>2957</v>
      </c>
      <c r="K632" s="259" t="s">
        <v>341</v>
      </c>
      <c r="L632" s="259" t="s">
        <v>560</v>
      </c>
      <c r="M632" s="259">
        <v>100</v>
      </c>
      <c r="N632" s="259">
        <v>19032040</v>
      </c>
      <c r="O632" s="259">
        <v>2019</v>
      </c>
      <c r="P632" s="259" t="s">
        <v>316</v>
      </c>
      <c r="Q632" s="461">
        <v>0.79236111111111107</v>
      </c>
      <c r="R632" s="433">
        <v>44865</v>
      </c>
      <c r="S632" s="331" t="s">
        <v>318</v>
      </c>
      <c r="T632" s="331" t="s">
        <v>343</v>
      </c>
      <c r="U632" s="259">
        <v>4</v>
      </c>
      <c r="V632" s="259">
        <v>2</v>
      </c>
      <c r="W632" s="259">
        <v>3</v>
      </c>
      <c r="X632" s="259">
        <v>20000</v>
      </c>
      <c r="Y632" s="332">
        <v>406</v>
      </c>
      <c r="Z632" s="332">
        <v>407</v>
      </c>
      <c r="AA632" s="332">
        <v>405</v>
      </c>
      <c r="AB632" s="332">
        <v>235</v>
      </c>
      <c r="AC632" s="332">
        <v>233</v>
      </c>
      <c r="AD632" s="332">
        <v>233</v>
      </c>
      <c r="AE632" s="332">
        <v>59.4</v>
      </c>
      <c r="AF632" s="332">
        <v>72</v>
      </c>
      <c r="AG632" s="332">
        <v>43.8</v>
      </c>
      <c r="AH632" s="332">
        <v>36.9</v>
      </c>
      <c r="AI632" s="332">
        <v>38.200000000000003</v>
      </c>
      <c r="AJ632" s="332">
        <v>51</v>
      </c>
      <c r="AK632" s="332">
        <v>42.9</v>
      </c>
      <c r="AL632" s="332">
        <v>52.8</v>
      </c>
      <c r="AM632" s="332"/>
      <c r="AN632" s="332"/>
      <c r="AO632" s="332"/>
      <c r="AP632" s="332"/>
      <c r="AQ632" s="332"/>
      <c r="AR632" s="332"/>
      <c r="AS632" s="332"/>
      <c r="AT632" s="332"/>
      <c r="AU632" s="332">
        <v>4.2</v>
      </c>
      <c r="AV632" s="332">
        <v>3.8</v>
      </c>
      <c r="AW632" s="332">
        <v>3.2</v>
      </c>
      <c r="AX632" s="332">
        <v>5.7</v>
      </c>
      <c r="AY632" s="332">
        <v>0.86</v>
      </c>
      <c r="AZ632" s="332">
        <v>0.86</v>
      </c>
      <c r="BA632" s="332">
        <v>0.85</v>
      </c>
      <c r="BB632" s="261">
        <v>404</v>
      </c>
      <c r="BC632" s="261">
        <v>404</v>
      </c>
      <c r="BD632" s="261">
        <v>403</v>
      </c>
      <c r="BE632" s="261">
        <v>233</v>
      </c>
      <c r="BF632" s="261">
        <v>232</v>
      </c>
      <c r="BG632" s="261">
        <v>233</v>
      </c>
      <c r="BH632" s="261">
        <v>54.7</v>
      </c>
      <c r="BI632" s="261">
        <v>101.6</v>
      </c>
      <c r="BJ632" s="261">
        <v>71.099999999999994</v>
      </c>
      <c r="BK632" s="261">
        <v>55.7</v>
      </c>
      <c r="BL632" s="261">
        <v>50.5</v>
      </c>
      <c r="BM632" s="261">
        <v>93.5</v>
      </c>
      <c r="BN632" s="261">
        <v>66.7</v>
      </c>
      <c r="BO632" s="261">
        <v>42.8</v>
      </c>
      <c r="BP632" s="261"/>
      <c r="BQ632" s="261"/>
      <c r="BR632" s="261"/>
      <c r="BS632" s="261"/>
      <c r="BT632" s="261"/>
      <c r="BU632" s="261"/>
      <c r="BV632" s="261"/>
      <c r="BW632" s="261"/>
      <c r="BX632" s="261">
        <v>2.4</v>
      </c>
      <c r="BY632" s="261">
        <v>9.1</v>
      </c>
      <c r="BZ632" s="261">
        <v>2.8</v>
      </c>
      <c r="CA632" s="261">
        <v>7.3</v>
      </c>
      <c r="CB632" s="261">
        <v>0.87</v>
      </c>
      <c r="CC632" s="261">
        <v>0.86</v>
      </c>
      <c r="CD632" s="261">
        <v>0.86</v>
      </c>
      <c r="CE632" s="333"/>
      <c r="CF632" s="333"/>
      <c r="CG632" s="333"/>
      <c r="CH632" s="333"/>
      <c r="CI632" s="333"/>
      <c r="CJ632" s="333"/>
      <c r="CK632" s="333"/>
      <c r="CL632" s="333"/>
      <c r="CM632" s="333"/>
      <c r="CN632" s="333"/>
      <c r="CO632" s="333"/>
      <c r="CP632" s="333"/>
      <c r="CQ632" s="333"/>
      <c r="CR632" s="333"/>
      <c r="CS632" s="333"/>
      <c r="CT632" s="333"/>
      <c r="CU632" s="333"/>
      <c r="CV632" s="333"/>
      <c r="CW632" s="333"/>
      <c r="CX632" s="333"/>
      <c r="CY632" s="333"/>
      <c r="CZ632" s="333"/>
      <c r="DA632" s="333"/>
      <c r="DB632" s="374"/>
      <c r="DC632" s="154"/>
      <c r="DD632" s="179"/>
      <c r="DE632" s="179"/>
      <c r="DF632" s="179"/>
      <c r="DG632" s="179"/>
      <c r="DH632" s="180"/>
      <c r="DI632" s="181"/>
      <c r="DJ632" s="182">
        <f t="shared" si="435"/>
        <v>0</v>
      </c>
      <c r="DK632" s="182">
        <f t="shared" si="436"/>
        <v>1</v>
      </c>
      <c r="DL632" s="182">
        <f t="shared" si="441"/>
        <v>0</v>
      </c>
      <c r="DM632" s="182">
        <f t="shared" si="442"/>
        <v>0</v>
      </c>
      <c r="DN632" s="182">
        <f t="shared" si="443"/>
        <v>0</v>
      </c>
      <c r="DO632" s="182"/>
      <c r="DP632" s="182"/>
      <c r="DQ632" s="25"/>
      <c r="DR632" s="169"/>
      <c r="DS632" s="166"/>
      <c r="DT632" s="166"/>
      <c r="DU632" s="167">
        <f t="shared" si="446"/>
        <v>0</v>
      </c>
      <c r="DV632" s="153" t="str">
        <f>VLOOKUP(M632,'[200]Data Master kondisi'!$O$3:$P$11,2,FALSE)</f>
        <v>Z</v>
      </c>
      <c r="DW632" s="153">
        <f>LOOKUP(DV632,{"X","X","X","Y","Y","Y","Z","Z","Z"},{6,6,6,4,4,4,2,2,2})</f>
        <v>2</v>
      </c>
      <c r="DX632" s="153">
        <f t="shared" si="425"/>
        <v>1</v>
      </c>
      <c r="DY632" s="153">
        <f t="shared" si="447"/>
        <v>3</v>
      </c>
      <c r="DZ632" s="153" t="str">
        <f>VLOOKUP(G632,'[200]Data Master class'!$A$5:$D$12,3,FALSE)</f>
        <v>A</v>
      </c>
      <c r="EA632" s="160">
        <f t="shared" si="448"/>
        <v>0</v>
      </c>
      <c r="EB632" s="156"/>
      <c r="EC632" s="153">
        <f>VLOOKUP(G632,'[200]Data Master class'!$A$5:$D$12,2,FALSE)</f>
        <v>5</v>
      </c>
      <c r="ED632" s="153" t="str">
        <f>VLOOKUP(H632,'[200]Data Master class'!$E$5:$G$6,3,FALSE)</f>
        <v>X</v>
      </c>
      <c r="EE632" s="153">
        <f>VLOOKUP(H632,'[200]Data Master class'!$E$5:$G$6,2,FALSE)</f>
        <v>2</v>
      </c>
      <c r="EF632" s="153">
        <f t="shared" si="449"/>
        <v>7</v>
      </c>
      <c r="EG632" s="153" t="str">
        <f t="shared" si="450"/>
        <v>CLASS 2</v>
      </c>
      <c r="EH632" s="153">
        <f t="shared" si="451"/>
        <v>10</v>
      </c>
      <c r="EI632" s="171"/>
      <c r="EJ632" s="441">
        <f t="shared" si="426"/>
        <v>1.7123287671232876E-2</v>
      </c>
      <c r="EK632" s="441">
        <f t="shared" si="427"/>
        <v>0.23287671232876717</v>
      </c>
      <c r="EL632" s="441">
        <f t="shared" si="428"/>
        <v>0.25000000000000006</v>
      </c>
      <c r="EM632" s="442">
        <f t="shared" si="452"/>
        <v>0.16666666666666671</v>
      </c>
      <c r="EN632" s="443" t="str">
        <f t="shared" si="453"/>
        <v>CUKUP</v>
      </c>
      <c r="EO632" s="195"/>
      <c r="EP632" s="196">
        <f>'[200]2. SUHU &amp; FISIK TRAFO'!CY676</f>
        <v>324</v>
      </c>
      <c r="EQ632" s="168">
        <f t="shared" si="458"/>
        <v>0</v>
      </c>
      <c r="ER632" s="189">
        <f t="shared" si="454"/>
        <v>0</v>
      </c>
      <c r="ES632" s="195"/>
      <c r="ET632" s="447">
        <f t="shared" si="437"/>
        <v>40.940400000000004</v>
      </c>
      <c r="EU632" s="447">
        <f t="shared" si="455"/>
        <v>32.752320000000005</v>
      </c>
      <c r="EV632" s="448">
        <f t="shared" si="429"/>
        <v>40.940400000000004</v>
      </c>
      <c r="EW632" s="449" t="str">
        <f t="shared" si="456"/>
        <v>BAIK</v>
      </c>
      <c r="EX632" s="721"/>
      <c r="EY632" s="447">
        <f t="shared" si="438"/>
        <v>52.882599999999989</v>
      </c>
      <c r="EZ632" s="447">
        <f t="shared" si="430"/>
        <v>42.306079999999994</v>
      </c>
      <c r="FA632" s="448">
        <f t="shared" si="439"/>
        <v>52.882599999999989</v>
      </c>
      <c r="FB632" s="449" t="str">
        <f t="shared" si="431"/>
        <v>BAIK</v>
      </c>
      <c r="FC632" s="195"/>
      <c r="FD632" s="453">
        <f t="shared" si="432"/>
        <v>36.9</v>
      </c>
      <c r="FE632" s="454">
        <f t="shared" si="433"/>
        <v>144.50867052023122</v>
      </c>
      <c r="FF632" s="725">
        <f t="shared" si="434"/>
        <v>25.534799999999997</v>
      </c>
      <c r="FG632" s="202" t="str">
        <f t="shared" si="457"/>
        <v>BURUK</v>
      </c>
    </row>
    <row r="633" spans="1:163">
      <c r="A633" s="347">
        <v>621</v>
      </c>
      <c r="B633" s="764" t="s">
        <v>2232</v>
      </c>
      <c r="C633" s="331" t="s">
        <v>2958</v>
      </c>
      <c r="D633" s="259" t="s">
        <v>1820</v>
      </c>
      <c r="E633" s="319" t="s">
        <v>2912</v>
      </c>
      <c r="F633" s="319" t="s">
        <v>2952</v>
      </c>
      <c r="G633" s="208" t="s">
        <v>204</v>
      </c>
      <c r="H633" s="214" t="s">
        <v>208</v>
      </c>
      <c r="I633" s="463" t="s">
        <v>2959</v>
      </c>
      <c r="J633" s="462" t="s">
        <v>2960</v>
      </c>
      <c r="K633" s="259" t="s">
        <v>315</v>
      </c>
      <c r="L633" s="259" t="s">
        <v>638</v>
      </c>
      <c r="M633" s="259">
        <v>100</v>
      </c>
      <c r="N633" s="259">
        <v>20107300</v>
      </c>
      <c r="O633" s="259">
        <v>2010</v>
      </c>
      <c r="P633" s="259" t="s">
        <v>316</v>
      </c>
      <c r="Q633" s="461">
        <v>0.80138888888888893</v>
      </c>
      <c r="R633" s="433">
        <v>44865</v>
      </c>
      <c r="S633" s="331" t="s">
        <v>318</v>
      </c>
      <c r="T633" s="331" t="s">
        <v>343</v>
      </c>
      <c r="U633" s="259">
        <v>3</v>
      </c>
      <c r="V633" s="259">
        <v>1</v>
      </c>
      <c r="W633" s="259">
        <v>3</v>
      </c>
      <c r="X633" s="259">
        <v>20000</v>
      </c>
      <c r="Y633" s="332">
        <v>408</v>
      </c>
      <c r="Z633" s="332">
        <v>404</v>
      </c>
      <c r="AA633" s="332">
        <v>405</v>
      </c>
      <c r="AB633" s="332">
        <v>234</v>
      </c>
      <c r="AC633" s="332">
        <v>235</v>
      </c>
      <c r="AD633" s="332">
        <v>232</v>
      </c>
      <c r="AE633" s="332">
        <v>8.9</v>
      </c>
      <c r="AF633" s="332">
        <v>24.8</v>
      </c>
      <c r="AG633" s="332">
        <v>21.8</v>
      </c>
      <c r="AH633" s="332">
        <v>23.3</v>
      </c>
      <c r="AI633" s="332">
        <v>12.1</v>
      </c>
      <c r="AJ633" s="332">
        <v>20.399999999999999</v>
      </c>
      <c r="AK633" s="332">
        <v>11.6</v>
      </c>
      <c r="AL633" s="332">
        <v>24.4</v>
      </c>
      <c r="AM633" s="332"/>
      <c r="AN633" s="332"/>
      <c r="AO633" s="332"/>
      <c r="AP633" s="332"/>
      <c r="AQ633" s="332"/>
      <c r="AR633" s="332"/>
      <c r="AS633" s="332"/>
      <c r="AT633" s="332"/>
      <c r="AU633" s="332"/>
      <c r="AV633" s="332"/>
      <c r="AW633" s="332"/>
      <c r="AX633" s="332"/>
      <c r="AY633" s="332">
        <v>0.88</v>
      </c>
      <c r="AZ633" s="332">
        <v>0.87</v>
      </c>
      <c r="BA633" s="332">
        <v>0.86</v>
      </c>
      <c r="BB633" s="261">
        <v>406</v>
      </c>
      <c r="BC633" s="261">
        <v>403</v>
      </c>
      <c r="BD633" s="261">
        <v>403</v>
      </c>
      <c r="BE633" s="261">
        <v>233</v>
      </c>
      <c r="BF633" s="261">
        <v>233</v>
      </c>
      <c r="BG633" s="261">
        <v>231</v>
      </c>
      <c r="BH633" s="261">
        <v>15.2</v>
      </c>
      <c r="BI633" s="261">
        <v>25.4</v>
      </c>
      <c r="BJ633" s="261">
        <v>36.299999999999997</v>
      </c>
      <c r="BK633" s="261">
        <v>20.399999999999999</v>
      </c>
      <c r="BL633" s="261">
        <v>35.700000000000003</v>
      </c>
      <c r="BM633" s="261">
        <v>25.5</v>
      </c>
      <c r="BN633" s="261">
        <v>15.8</v>
      </c>
      <c r="BO633" s="261">
        <v>19.7</v>
      </c>
      <c r="BP633" s="261"/>
      <c r="BQ633" s="261"/>
      <c r="BR633" s="261"/>
      <c r="BS633" s="261"/>
      <c r="BT633" s="261"/>
      <c r="BU633" s="261"/>
      <c r="BV633" s="261"/>
      <c r="BW633" s="261"/>
      <c r="BX633" s="261"/>
      <c r="BY633" s="261"/>
      <c r="BZ633" s="261"/>
      <c r="CA633" s="261"/>
      <c r="CB633" s="261">
        <v>0.87</v>
      </c>
      <c r="CC633" s="261">
        <v>0.85</v>
      </c>
      <c r="CD633" s="261">
        <v>0.86</v>
      </c>
      <c r="CE633" s="333"/>
      <c r="CF633" s="333"/>
      <c r="CG633" s="333"/>
      <c r="CH633" s="333"/>
      <c r="CI633" s="333"/>
      <c r="CJ633" s="333"/>
      <c r="CK633" s="333"/>
      <c r="CL633" s="333"/>
      <c r="CM633" s="333"/>
      <c r="CN633" s="333"/>
      <c r="CO633" s="333"/>
      <c r="CP633" s="333"/>
      <c r="CQ633" s="333"/>
      <c r="CR633" s="333"/>
      <c r="CS633" s="333"/>
      <c r="CT633" s="333"/>
      <c r="CU633" s="333"/>
      <c r="CV633" s="333"/>
      <c r="CW633" s="333"/>
      <c r="CX633" s="333"/>
      <c r="CY633" s="333"/>
      <c r="CZ633" s="333"/>
      <c r="DA633" s="333"/>
      <c r="DB633" s="374"/>
      <c r="DC633" s="154"/>
      <c r="DD633" s="179"/>
      <c r="DE633" s="179"/>
      <c r="DF633" s="179"/>
      <c r="DG633" s="179"/>
      <c r="DH633" s="180"/>
      <c r="DI633" s="181"/>
      <c r="DJ633" s="182">
        <f t="shared" si="435"/>
        <v>1</v>
      </c>
      <c r="DK633" s="182">
        <f t="shared" si="436"/>
        <v>0</v>
      </c>
      <c r="DL633" s="182">
        <f t="shared" si="441"/>
        <v>0</v>
      </c>
      <c r="DM633" s="182">
        <f t="shared" si="442"/>
        <v>0</v>
      </c>
      <c r="DN633" s="182">
        <f t="shared" si="443"/>
        <v>0</v>
      </c>
      <c r="DO633" s="182"/>
      <c r="DP633" s="182"/>
      <c r="DQ633" s="25"/>
      <c r="DR633" s="169"/>
      <c r="DS633" s="166"/>
      <c r="DT633" s="166"/>
      <c r="DU633" s="167">
        <f t="shared" si="446"/>
        <v>0</v>
      </c>
      <c r="DV633" s="153" t="str">
        <f>VLOOKUP(M633,'[200]Data Master kondisi'!$O$3:$P$11,2,FALSE)</f>
        <v>Z</v>
      </c>
      <c r="DW633" s="153">
        <f>LOOKUP(DV633,{"X","X","X","Y","Y","Y","Z","Z","Z"},{6,6,6,4,4,4,2,2,2})</f>
        <v>2</v>
      </c>
      <c r="DX633" s="153">
        <f t="shared" si="425"/>
        <v>1</v>
      </c>
      <c r="DY633" s="153">
        <f t="shared" si="447"/>
        <v>3</v>
      </c>
      <c r="DZ633" s="153" t="str">
        <f>VLOOKUP(G633,'[200]Data Master class'!$A$5:$D$12,3,FALSE)</f>
        <v>A</v>
      </c>
      <c r="EA633" s="160">
        <f t="shared" si="448"/>
        <v>0</v>
      </c>
      <c r="EB633" s="156"/>
      <c r="EC633" s="153">
        <f>VLOOKUP(G633,'[200]Data Master class'!$A$5:$D$12,2,FALSE)</f>
        <v>5</v>
      </c>
      <c r="ED633" s="153" t="str">
        <f>VLOOKUP(H633,'[200]Data Master class'!$E$5:$G$6,3,FALSE)</f>
        <v>X</v>
      </c>
      <c r="EE633" s="153">
        <f>VLOOKUP(H633,'[200]Data Master class'!$E$5:$G$6,2,FALSE)</f>
        <v>2</v>
      </c>
      <c r="EF633" s="153">
        <f t="shared" si="449"/>
        <v>7</v>
      </c>
      <c r="EG633" s="153" t="str">
        <f t="shared" si="450"/>
        <v>CLASS 2</v>
      </c>
      <c r="EH633" s="153">
        <f t="shared" si="451"/>
        <v>10</v>
      </c>
      <c r="EI633" s="171"/>
      <c r="EJ633" s="441">
        <f t="shared" si="426"/>
        <v>0.51891891891891895</v>
      </c>
      <c r="EK633" s="441">
        <f t="shared" si="427"/>
        <v>0.34054054054054056</v>
      </c>
      <c r="EL633" s="441">
        <f t="shared" si="428"/>
        <v>0.17837837837837842</v>
      </c>
      <c r="EM633" s="442">
        <f t="shared" si="452"/>
        <v>0.34594594594594597</v>
      </c>
      <c r="EN633" s="443" t="str">
        <f t="shared" si="453"/>
        <v>BURUK</v>
      </c>
      <c r="EO633" s="195"/>
      <c r="EP633" s="196">
        <f>'[200]2. SUHU &amp; FISIK TRAFO'!CY677</f>
        <v>202</v>
      </c>
      <c r="EQ633" s="168">
        <f t="shared" si="458"/>
        <v>0</v>
      </c>
      <c r="ER633" s="189">
        <f t="shared" si="454"/>
        <v>0</v>
      </c>
      <c r="ES633" s="195"/>
      <c r="ET633" s="447">
        <f t="shared" si="437"/>
        <v>12.968200000000001</v>
      </c>
      <c r="EU633" s="447">
        <f t="shared" si="455"/>
        <v>10.374560000000002</v>
      </c>
      <c r="EV633" s="448">
        <f t="shared" si="429"/>
        <v>12.968200000000001</v>
      </c>
      <c r="EW633" s="449" t="str">
        <f t="shared" si="456"/>
        <v>BAIK</v>
      </c>
      <c r="EX633" s="721"/>
      <c r="EY633" s="447">
        <f t="shared" si="438"/>
        <v>17.845099999999999</v>
      </c>
      <c r="EZ633" s="447">
        <f t="shared" si="430"/>
        <v>14.27608</v>
      </c>
      <c r="FA633" s="448">
        <f t="shared" si="439"/>
        <v>17.845099999999999</v>
      </c>
      <c r="FB633" s="449" t="str">
        <f t="shared" si="431"/>
        <v>BAIK</v>
      </c>
      <c r="FC633" s="195"/>
      <c r="FD633" s="453">
        <f t="shared" si="432"/>
        <v>23.3</v>
      </c>
      <c r="FE633" s="454">
        <f t="shared" si="433"/>
        <v>144.50867052023122</v>
      </c>
      <c r="FF633" s="725">
        <f t="shared" si="434"/>
        <v>16.1236</v>
      </c>
      <c r="FG633" s="202" t="str">
        <f t="shared" si="457"/>
        <v>KURANG</v>
      </c>
    </row>
    <row r="634" spans="1:163">
      <c r="A634" s="347">
        <v>622</v>
      </c>
      <c r="B634" s="764" t="s">
        <v>2232</v>
      </c>
      <c r="C634" s="331" t="s">
        <v>2961</v>
      </c>
      <c r="D634" s="259" t="s">
        <v>1820</v>
      </c>
      <c r="E634" s="319" t="s">
        <v>2912</v>
      </c>
      <c r="F634" s="319" t="s">
        <v>2952</v>
      </c>
      <c r="G634" s="208" t="s">
        <v>204</v>
      </c>
      <c r="H634" s="214" t="s">
        <v>208</v>
      </c>
      <c r="I634" s="463" t="s">
        <v>2962</v>
      </c>
      <c r="J634" s="462" t="s">
        <v>2963</v>
      </c>
      <c r="K634" s="259" t="s">
        <v>341</v>
      </c>
      <c r="L634" s="259" t="s">
        <v>560</v>
      </c>
      <c r="M634" s="259">
        <v>100</v>
      </c>
      <c r="N634" s="259">
        <v>16059695</v>
      </c>
      <c r="O634" s="259">
        <v>2016</v>
      </c>
      <c r="P634" s="259" t="s">
        <v>316</v>
      </c>
      <c r="Q634" s="461">
        <v>0.81111111111111101</v>
      </c>
      <c r="R634" s="433">
        <v>44865</v>
      </c>
      <c r="S634" s="331" t="s">
        <v>318</v>
      </c>
      <c r="T634" s="331" t="s">
        <v>343</v>
      </c>
      <c r="U634" s="259">
        <v>4</v>
      </c>
      <c r="V634" s="259">
        <v>2</v>
      </c>
      <c r="W634" s="259">
        <v>3</v>
      </c>
      <c r="X634" s="259">
        <v>20000</v>
      </c>
      <c r="Y634" s="332">
        <v>406</v>
      </c>
      <c r="Z634" s="332">
        <v>404</v>
      </c>
      <c r="AA634" s="332">
        <v>405</v>
      </c>
      <c r="AB634" s="332">
        <v>233</v>
      </c>
      <c r="AC634" s="332">
        <v>231</v>
      </c>
      <c r="AD634" s="332">
        <v>233</v>
      </c>
      <c r="AE634" s="332">
        <v>57.1</v>
      </c>
      <c r="AF634" s="332">
        <v>28.7</v>
      </c>
      <c r="AG634" s="332">
        <v>32.5</v>
      </c>
      <c r="AH634" s="332">
        <v>24.7</v>
      </c>
      <c r="AI634" s="332">
        <v>6.3</v>
      </c>
      <c r="AJ634" s="332">
        <v>16.8</v>
      </c>
      <c r="AK634" s="332">
        <v>14</v>
      </c>
      <c r="AL634" s="332">
        <v>7.7</v>
      </c>
      <c r="AM634" s="332"/>
      <c r="AN634" s="332"/>
      <c r="AO634" s="332"/>
      <c r="AP634" s="332"/>
      <c r="AQ634" s="332"/>
      <c r="AR634" s="332"/>
      <c r="AS634" s="332"/>
      <c r="AT634" s="332"/>
      <c r="AU634" s="332">
        <v>9.8000000000000007</v>
      </c>
      <c r="AV634" s="332">
        <v>14.9</v>
      </c>
      <c r="AW634" s="332">
        <v>11</v>
      </c>
      <c r="AX634" s="332">
        <v>20.100000000000001</v>
      </c>
      <c r="AY634" s="332">
        <v>0.87</v>
      </c>
      <c r="AZ634" s="332">
        <v>0.88</v>
      </c>
      <c r="BA634" s="332">
        <v>0.86</v>
      </c>
      <c r="BB634" s="261">
        <v>402</v>
      </c>
      <c r="BC634" s="261">
        <v>400</v>
      </c>
      <c r="BD634" s="261">
        <v>400</v>
      </c>
      <c r="BE634" s="261">
        <v>231</v>
      </c>
      <c r="BF634" s="261">
        <v>230</v>
      </c>
      <c r="BG634" s="261">
        <v>230</v>
      </c>
      <c r="BH634" s="261">
        <v>91.2</v>
      </c>
      <c r="BI634" s="261">
        <v>78.5</v>
      </c>
      <c r="BJ634" s="261">
        <v>82.1</v>
      </c>
      <c r="BK634" s="261">
        <v>22.7</v>
      </c>
      <c r="BL634" s="261">
        <v>50.1</v>
      </c>
      <c r="BM634" s="261">
        <v>46</v>
      </c>
      <c r="BN634" s="261">
        <v>65.3</v>
      </c>
      <c r="BO634" s="261">
        <v>15.2</v>
      </c>
      <c r="BP634" s="261"/>
      <c r="BQ634" s="261"/>
      <c r="BR634" s="261"/>
      <c r="BS634" s="261"/>
      <c r="BT634" s="261"/>
      <c r="BU634" s="261"/>
      <c r="BV634" s="261"/>
      <c r="BW634" s="261"/>
      <c r="BX634" s="261">
        <v>19.3</v>
      </c>
      <c r="BY634" s="261">
        <v>32.200000000000003</v>
      </c>
      <c r="BZ634" s="261">
        <v>19.399999999999999</v>
      </c>
      <c r="CA634" s="261">
        <v>21.7</v>
      </c>
      <c r="CB634" s="261">
        <v>0.87</v>
      </c>
      <c r="CC634" s="261">
        <v>0.88</v>
      </c>
      <c r="CD634" s="261">
        <v>0.88</v>
      </c>
      <c r="CE634" s="333"/>
      <c r="CF634" s="333"/>
      <c r="CG634" s="333"/>
      <c r="CH634" s="333"/>
      <c r="CI634" s="333"/>
      <c r="CJ634" s="333"/>
      <c r="CK634" s="333"/>
      <c r="CL634" s="333"/>
      <c r="CM634" s="333"/>
      <c r="CN634" s="333"/>
      <c r="CO634" s="333"/>
      <c r="CP634" s="333"/>
      <c r="CQ634" s="333"/>
      <c r="CR634" s="333"/>
      <c r="CS634" s="333"/>
      <c r="CT634" s="333"/>
      <c r="CU634" s="333"/>
      <c r="CV634" s="333"/>
      <c r="CW634" s="333"/>
      <c r="CX634" s="333"/>
      <c r="CY634" s="333"/>
      <c r="CZ634" s="333"/>
      <c r="DA634" s="333"/>
      <c r="DB634" s="374"/>
      <c r="DC634" s="154"/>
      <c r="DD634" s="179"/>
      <c r="DE634" s="179"/>
      <c r="DF634" s="179"/>
      <c r="DG634" s="179"/>
      <c r="DH634" s="180"/>
      <c r="DI634" s="181"/>
      <c r="DJ634" s="182">
        <f t="shared" si="435"/>
        <v>0</v>
      </c>
      <c r="DK634" s="182">
        <f t="shared" si="436"/>
        <v>1</v>
      </c>
      <c r="DL634" s="182">
        <f t="shared" si="441"/>
        <v>0</v>
      </c>
      <c r="DM634" s="182">
        <f t="shared" si="442"/>
        <v>0</v>
      </c>
      <c r="DN634" s="182">
        <f t="shared" si="443"/>
        <v>0</v>
      </c>
      <c r="DO634" s="182"/>
      <c r="DP634" s="182"/>
      <c r="DQ634" s="25"/>
      <c r="DR634" s="169"/>
      <c r="DS634" s="166"/>
      <c r="DT634" s="166"/>
      <c r="DU634" s="167">
        <f t="shared" si="446"/>
        <v>0</v>
      </c>
      <c r="DV634" s="153" t="str">
        <f>VLOOKUP(M634,'[200]Data Master kondisi'!$O$3:$P$11,2,FALSE)</f>
        <v>Z</v>
      </c>
      <c r="DW634" s="153">
        <f>LOOKUP(DV634,{"X","X","X","Y","Y","Y","Z","Z","Z"},{6,6,6,4,4,4,2,2,2})</f>
        <v>2</v>
      </c>
      <c r="DX634" s="153">
        <f t="shared" si="425"/>
        <v>1</v>
      </c>
      <c r="DY634" s="153">
        <f t="shared" si="447"/>
        <v>3</v>
      </c>
      <c r="DZ634" s="153" t="str">
        <f>VLOOKUP(G634,'[200]Data Master class'!$A$5:$D$12,3,FALSE)</f>
        <v>A</v>
      </c>
      <c r="EA634" s="160">
        <f t="shared" si="448"/>
        <v>0</v>
      </c>
      <c r="EB634" s="156"/>
      <c r="EC634" s="153">
        <f>VLOOKUP(G634,'[200]Data Master class'!$A$5:$D$12,2,FALSE)</f>
        <v>5</v>
      </c>
      <c r="ED634" s="153" t="str">
        <f>VLOOKUP(H634,'[200]Data Master class'!$E$5:$G$6,3,FALSE)</f>
        <v>X</v>
      </c>
      <c r="EE634" s="153">
        <f>VLOOKUP(H634,'[200]Data Master class'!$E$5:$G$6,2,FALSE)</f>
        <v>2</v>
      </c>
      <c r="EF634" s="153">
        <f t="shared" si="449"/>
        <v>7</v>
      </c>
      <c r="EG634" s="153" t="str">
        <f t="shared" si="450"/>
        <v>CLASS 2</v>
      </c>
      <c r="EH634" s="153">
        <f t="shared" si="451"/>
        <v>10</v>
      </c>
      <c r="EI634" s="171"/>
      <c r="EJ634" s="441">
        <f t="shared" si="426"/>
        <v>0.44801352493660201</v>
      </c>
      <c r="EK634" s="441">
        <f t="shared" si="427"/>
        <v>0.27218934911242598</v>
      </c>
      <c r="EL634" s="441">
        <f t="shared" si="428"/>
        <v>0.17582417582417575</v>
      </c>
      <c r="EM634" s="442">
        <f t="shared" si="452"/>
        <v>0.29867568329106792</v>
      </c>
      <c r="EN634" s="443" t="str">
        <f t="shared" si="453"/>
        <v>KURANG</v>
      </c>
      <c r="EO634" s="195"/>
      <c r="EP634" s="196">
        <f>'[200]2. SUHU &amp; FISIK TRAFO'!CY678</f>
        <v>324</v>
      </c>
      <c r="EQ634" s="168">
        <f t="shared" si="458"/>
        <v>0</v>
      </c>
      <c r="ER634" s="189">
        <f t="shared" si="454"/>
        <v>0</v>
      </c>
      <c r="ES634" s="195"/>
      <c r="ET634" s="447">
        <f t="shared" si="437"/>
        <v>27.506499999999999</v>
      </c>
      <c r="EU634" s="447">
        <f t="shared" si="455"/>
        <v>22.005200000000002</v>
      </c>
      <c r="EV634" s="448">
        <f t="shared" si="429"/>
        <v>27.506499999999999</v>
      </c>
      <c r="EW634" s="449" t="str">
        <f t="shared" si="456"/>
        <v>BAIK</v>
      </c>
      <c r="EX634" s="721"/>
      <c r="EY634" s="447">
        <f t="shared" si="438"/>
        <v>58.005199999999995</v>
      </c>
      <c r="EZ634" s="447">
        <f t="shared" si="430"/>
        <v>46.404159999999997</v>
      </c>
      <c r="FA634" s="448">
        <f t="shared" si="439"/>
        <v>58.005199999999988</v>
      </c>
      <c r="FB634" s="449" t="str">
        <f t="shared" si="431"/>
        <v>BAIK</v>
      </c>
      <c r="FC634" s="195"/>
      <c r="FD634" s="453">
        <f t="shared" si="432"/>
        <v>24.7</v>
      </c>
      <c r="FE634" s="454">
        <f t="shared" si="433"/>
        <v>144.50867052023122</v>
      </c>
      <c r="FF634" s="725">
        <f t="shared" si="434"/>
        <v>17.092399999999998</v>
      </c>
      <c r="FG634" s="202" t="str">
        <f t="shared" si="457"/>
        <v>KURANG</v>
      </c>
    </row>
    <row r="635" spans="1:163">
      <c r="A635" s="347">
        <v>623</v>
      </c>
      <c r="B635" s="764" t="s">
        <v>2232</v>
      </c>
      <c r="C635" s="331" t="s">
        <v>2964</v>
      </c>
      <c r="D635" s="259" t="s">
        <v>1820</v>
      </c>
      <c r="E635" s="319" t="s">
        <v>2912</v>
      </c>
      <c r="F635" s="319" t="s">
        <v>2952</v>
      </c>
      <c r="G635" s="208" t="s">
        <v>204</v>
      </c>
      <c r="H635" s="214" t="s">
        <v>208</v>
      </c>
      <c r="I635" s="463" t="s">
        <v>2965</v>
      </c>
      <c r="J635" s="462" t="s">
        <v>2966</v>
      </c>
      <c r="K635" s="259" t="s">
        <v>341</v>
      </c>
      <c r="L635" s="259" t="s">
        <v>414</v>
      </c>
      <c r="M635" s="259">
        <v>160</v>
      </c>
      <c r="N635" s="259" t="s">
        <v>2967</v>
      </c>
      <c r="O635" s="259">
        <v>1991</v>
      </c>
      <c r="P635" s="259" t="s">
        <v>316</v>
      </c>
      <c r="Q635" s="461">
        <v>0.77847222222222223</v>
      </c>
      <c r="R635" s="433">
        <v>44866</v>
      </c>
      <c r="S635" s="331" t="s">
        <v>318</v>
      </c>
      <c r="T635" s="331" t="s">
        <v>343</v>
      </c>
      <c r="U635" s="259">
        <v>4</v>
      </c>
      <c r="V635" s="259">
        <v>2</v>
      </c>
      <c r="W635" s="259">
        <v>3</v>
      </c>
      <c r="X635" s="259">
        <v>20000</v>
      </c>
      <c r="Y635" s="332">
        <v>403</v>
      </c>
      <c r="Z635" s="332">
        <v>402</v>
      </c>
      <c r="AA635" s="332">
        <v>401</v>
      </c>
      <c r="AB635" s="332">
        <v>232</v>
      </c>
      <c r="AC635" s="332">
        <v>232</v>
      </c>
      <c r="AD635" s="332">
        <v>231</v>
      </c>
      <c r="AE635" s="332">
        <v>46.1</v>
      </c>
      <c r="AF635" s="332">
        <v>61.4</v>
      </c>
      <c r="AG635" s="332">
        <v>31.9</v>
      </c>
      <c r="AH635" s="332">
        <v>33.200000000000003</v>
      </c>
      <c r="AI635" s="332">
        <v>19.5</v>
      </c>
      <c r="AJ635" s="332">
        <v>28.8</v>
      </c>
      <c r="AK635" s="332">
        <v>16.899999999999999</v>
      </c>
      <c r="AL635" s="332">
        <v>18.399999999999999</v>
      </c>
      <c r="AM635" s="332">
        <v>52.1</v>
      </c>
      <c r="AN635" s="332">
        <v>52.7</v>
      </c>
      <c r="AO635" s="332">
        <v>25.2</v>
      </c>
      <c r="AP635" s="332">
        <v>18.899999999999999</v>
      </c>
      <c r="AQ635" s="332"/>
      <c r="AR635" s="332"/>
      <c r="AS635" s="332"/>
      <c r="AT635" s="332"/>
      <c r="AU635" s="332"/>
      <c r="AV635" s="332"/>
      <c r="AW635" s="332"/>
      <c r="AX635" s="332"/>
      <c r="AY635" s="332">
        <v>0.87</v>
      </c>
      <c r="AZ635" s="332">
        <v>0.86</v>
      </c>
      <c r="BA635" s="332">
        <v>0.87</v>
      </c>
      <c r="BB635" s="261">
        <v>403</v>
      </c>
      <c r="BC635" s="261">
        <v>402</v>
      </c>
      <c r="BD635" s="261">
        <v>401</v>
      </c>
      <c r="BE635" s="261">
        <v>232</v>
      </c>
      <c r="BF635" s="261">
        <v>231</v>
      </c>
      <c r="BG635" s="261">
        <v>231</v>
      </c>
      <c r="BH635" s="261">
        <v>97.2</v>
      </c>
      <c r="BI635" s="261">
        <v>92.3</v>
      </c>
      <c r="BJ635" s="261">
        <v>79.400000000000006</v>
      </c>
      <c r="BK635" s="261">
        <v>25.4</v>
      </c>
      <c r="BL635" s="261">
        <v>37.200000000000003</v>
      </c>
      <c r="BM635" s="261">
        <v>39.1</v>
      </c>
      <c r="BN635" s="261">
        <v>31.9</v>
      </c>
      <c r="BO635" s="261">
        <v>9.1</v>
      </c>
      <c r="BP635" s="261">
        <v>63.2</v>
      </c>
      <c r="BQ635" s="261">
        <v>57.1</v>
      </c>
      <c r="BR635" s="261">
        <v>30.6</v>
      </c>
      <c r="BS635" s="261">
        <v>23.3</v>
      </c>
      <c r="BT635" s="261"/>
      <c r="BU635" s="261"/>
      <c r="BV635" s="261"/>
      <c r="BW635" s="261"/>
      <c r="BX635" s="261"/>
      <c r="BY635" s="261"/>
      <c r="BZ635" s="261"/>
      <c r="CA635" s="261"/>
      <c r="CB635" s="261">
        <v>0.87</v>
      </c>
      <c r="CC635" s="261">
        <v>0.87</v>
      </c>
      <c r="CD635" s="261">
        <v>0.88</v>
      </c>
      <c r="CE635" s="333"/>
      <c r="CF635" s="333"/>
      <c r="CG635" s="333"/>
      <c r="CH635" s="333"/>
      <c r="CI635" s="333"/>
      <c r="CJ635" s="333"/>
      <c r="CK635" s="333"/>
      <c r="CL635" s="333"/>
      <c r="CM635" s="333"/>
      <c r="CN635" s="333"/>
      <c r="CO635" s="333"/>
      <c r="CP635" s="333"/>
      <c r="CQ635" s="333"/>
      <c r="CR635" s="333"/>
      <c r="CS635" s="333"/>
      <c r="CT635" s="333"/>
      <c r="CU635" s="333"/>
      <c r="CV635" s="333"/>
      <c r="CW635" s="333"/>
      <c r="CX635" s="333"/>
      <c r="CY635" s="333"/>
      <c r="CZ635" s="333"/>
      <c r="DA635" s="333"/>
      <c r="DB635" s="374"/>
      <c r="DC635" s="170"/>
      <c r="DD635" s="179"/>
      <c r="DE635" s="179"/>
      <c r="DF635" s="179"/>
      <c r="DG635" s="179"/>
      <c r="DH635" s="180"/>
      <c r="DI635" s="181"/>
      <c r="DJ635" s="182">
        <f t="shared" si="435"/>
        <v>1</v>
      </c>
      <c r="DK635" s="182">
        <f t="shared" si="436"/>
        <v>0</v>
      </c>
      <c r="DL635" s="182">
        <f t="shared" si="441"/>
        <v>0</v>
      </c>
      <c r="DM635" s="182">
        <f t="shared" si="442"/>
        <v>0</v>
      </c>
      <c r="DN635" s="182">
        <f t="shared" si="443"/>
        <v>0</v>
      </c>
      <c r="DO635" s="182"/>
      <c r="DP635" s="182"/>
      <c r="DQ635" s="25"/>
      <c r="DR635" s="169"/>
      <c r="DS635" s="166"/>
      <c r="DT635" s="166"/>
      <c r="DU635" s="167">
        <f t="shared" si="446"/>
        <v>0</v>
      </c>
      <c r="DV635" s="153" t="str">
        <f>VLOOKUP(M635,'[200]Data Master kondisi'!$O$3:$P$11,2,FALSE)</f>
        <v>Y</v>
      </c>
      <c r="DW635" s="153">
        <f>LOOKUP(DV635,{"X","X","X","Y","Y","Y","Z","Z","Z"},{6,6,6,4,4,4,2,2,2})</f>
        <v>4</v>
      </c>
      <c r="DX635" s="153">
        <f t="shared" si="425"/>
        <v>3</v>
      </c>
      <c r="DY635" s="153">
        <f t="shared" si="447"/>
        <v>7</v>
      </c>
      <c r="DZ635" s="153" t="str">
        <f>VLOOKUP(G635,'[200]Data Master class'!$A$5:$D$12,3,FALSE)</f>
        <v>A</v>
      </c>
      <c r="EA635" s="160" t="str">
        <f t="shared" si="448"/>
        <v>CUKUP</v>
      </c>
      <c r="EB635" s="156"/>
      <c r="EC635" s="153">
        <f>VLOOKUP(G635,'[200]Data Master class'!$A$5:$D$12,2,FALSE)</f>
        <v>5</v>
      </c>
      <c r="ED635" s="153" t="str">
        <f>VLOOKUP(H635,'[200]Data Master class'!$E$5:$G$6,3,FALSE)</f>
        <v>X</v>
      </c>
      <c r="EE635" s="153">
        <f>VLOOKUP(H635,'[200]Data Master class'!$E$5:$G$6,2,FALSE)</f>
        <v>2</v>
      </c>
      <c r="EF635" s="153">
        <f t="shared" si="449"/>
        <v>7</v>
      </c>
      <c r="EG635" s="153" t="str">
        <f t="shared" si="450"/>
        <v>CLASS 2</v>
      </c>
      <c r="EH635" s="153">
        <f t="shared" si="451"/>
        <v>14</v>
      </c>
      <c r="EI635" s="171"/>
      <c r="EJ635" s="441">
        <f t="shared" si="426"/>
        <v>7.8909612625538122E-3</v>
      </c>
      <c r="EK635" s="441">
        <f t="shared" si="427"/>
        <v>0.32137733142037295</v>
      </c>
      <c r="EL635" s="441">
        <f t="shared" si="428"/>
        <v>0.31348637015781927</v>
      </c>
      <c r="EM635" s="442">
        <f t="shared" si="452"/>
        <v>0.21425155428024867</v>
      </c>
      <c r="EN635" s="443" t="str">
        <f t="shared" si="453"/>
        <v>KURANG</v>
      </c>
      <c r="EO635" s="195"/>
      <c r="EP635" s="196">
        <f>'[200]2. SUHU &amp; FISIK TRAFO'!CY679</f>
        <v>324</v>
      </c>
      <c r="EQ635" s="168">
        <f t="shared" si="458"/>
        <v>0</v>
      </c>
      <c r="ER635" s="189">
        <f t="shared" si="454"/>
        <v>0</v>
      </c>
      <c r="ES635" s="195"/>
      <c r="ET635" s="447">
        <f t="shared" si="437"/>
        <v>32.308900000000001</v>
      </c>
      <c r="EU635" s="447">
        <f t="shared" si="455"/>
        <v>25.847120000000004</v>
      </c>
      <c r="EV635" s="448">
        <f t="shared" si="429"/>
        <v>20.1930625</v>
      </c>
      <c r="EW635" s="449" t="str">
        <f t="shared" si="456"/>
        <v>BAIK</v>
      </c>
      <c r="EX635" s="721"/>
      <c r="EY635" s="447">
        <f t="shared" si="438"/>
        <v>62.213099999999997</v>
      </c>
      <c r="EZ635" s="447">
        <f t="shared" si="430"/>
        <v>49.770479999999999</v>
      </c>
      <c r="FA635" s="448">
        <f t="shared" si="439"/>
        <v>38.883187499999998</v>
      </c>
      <c r="FB635" s="449" t="str">
        <f t="shared" si="431"/>
        <v>BAIK</v>
      </c>
      <c r="FC635" s="195"/>
      <c r="FD635" s="453">
        <f t="shared" si="432"/>
        <v>33.200000000000003</v>
      </c>
      <c r="FE635" s="454">
        <f t="shared" si="433"/>
        <v>231.21387283236993</v>
      </c>
      <c r="FF635" s="725">
        <f t="shared" si="434"/>
        <v>14.359000000000002</v>
      </c>
      <c r="FG635" s="202" t="str">
        <f t="shared" si="457"/>
        <v>CUKUP</v>
      </c>
    </row>
    <row r="636" spans="1:163">
      <c r="A636" s="347">
        <v>624</v>
      </c>
      <c r="B636" s="764" t="s">
        <v>2232</v>
      </c>
      <c r="C636" s="331" t="s">
        <v>2968</v>
      </c>
      <c r="D636" s="259" t="s">
        <v>2969</v>
      </c>
      <c r="E636" s="319" t="s">
        <v>2912</v>
      </c>
      <c r="F636" s="319" t="s">
        <v>2970</v>
      </c>
      <c r="G636" s="208" t="s">
        <v>204</v>
      </c>
      <c r="H636" s="214" t="s">
        <v>209</v>
      </c>
      <c r="I636" s="463" t="s">
        <v>2971</v>
      </c>
      <c r="J636" s="462" t="s">
        <v>2972</v>
      </c>
      <c r="K636" s="259" t="s">
        <v>341</v>
      </c>
      <c r="L636" s="259" t="s">
        <v>638</v>
      </c>
      <c r="M636" s="259">
        <v>200</v>
      </c>
      <c r="N636" s="259">
        <v>20110610</v>
      </c>
      <c r="O636" s="259">
        <v>2011</v>
      </c>
      <c r="P636" s="259" t="s">
        <v>316</v>
      </c>
      <c r="Q636" s="461">
        <v>0.8222222222222223</v>
      </c>
      <c r="R636" s="433">
        <v>44865</v>
      </c>
      <c r="S636" s="331" t="s">
        <v>318</v>
      </c>
      <c r="T636" s="331" t="s">
        <v>343</v>
      </c>
      <c r="U636" s="259">
        <v>4</v>
      </c>
      <c r="V636" s="259">
        <v>2</v>
      </c>
      <c r="W636" s="259">
        <v>3</v>
      </c>
      <c r="X636" s="259">
        <v>20000</v>
      </c>
      <c r="Y636" s="332">
        <v>405</v>
      </c>
      <c r="Z636" s="332">
        <v>403</v>
      </c>
      <c r="AA636" s="332">
        <v>404</v>
      </c>
      <c r="AB636" s="332">
        <v>232</v>
      </c>
      <c r="AC636" s="332">
        <v>232</v>
      </c>
      <c r="AD636" s="332">
        <v>233</v>
      </c>
      <c r="AE636" s="332">
        <v>16.399999999999999</v>
      </c>
      <c r="AF636" s="332">
        <v>97.9</v>
      </c>
      <c r="AG636" s="332">
        <v>70.599999999999994</v>
      </c>
      <c r="AH636" s="332">
        <v>39.200000000000003</v>
      </c>
      <c r="AI636" s="332">
        <v>12.1</v>
      </c>
      <c r="AJ636" s="332">
        <v>33.200000000000003</v>
      </c>
      <c r="AK636" s="332">
        <v>34.9</v>
      </c>
      <c r="AL636" s="332">
        <v>27.9</v>
      </c>
      <c r="AM636" s="332"/>
      <c r="AN636" s="332"/>
      <c r="AO636" s="332"/>
      <c r="AP636" s="332"/>
      <c r="AQ636" s="332"/>
      <c r="AR636" s="332"/>
      <c r="AS636" s="332"/>
      <c r="AT636" s="332"/>
      <c r="AU636" s="332">
        <v>17.5</v>
      </c>
      <c r="AV636" s="332">
        <v>11.9</v>
      </c>
      <c r="AW636" s="332">
        <v>8.1</v>
      </c>
      <c r="AX636" s="332">
        <v>17.2</v>
      </c>
      <c r="AY636" s="332">
        <v>0.86</v>
      </c>
      <c r="AZ636" s="332">
        <v>0.87</v>
      </c>
      <c r="BA636" s="332">
        <v>0.85</v>
      </c>
      <c r="BB636" s="261">
        <v>399</v>
      </c>
      <c r="BC636" s="261">
        <v>398</v>
      </c>
      <c r="BD636" s="261">
        <v>400</v>
      </c>
      <c r="BE636" s="261">
        <v>230</v>
      </c>
      <c r="BF636" s="261">
        <v>230</v>
      </c>
      <c r="BG636" s="261">
        <v>230</v>
      </c>
      <c r="BH636" s="261">
        <v>59.4</v>
      </c>
      <c r="BI636" s="261">
        <v>102.3</v>
      </c>
      <c r="BJ636" s="261">
        <v>96.7</v>
      </c>
      <c r="BK636" s="261">
        <v>47.6</v>
      </c>
      <c r="BL636" s="261">
        <v>35.1</v>
      </c>
      <c r="BM636" s="261">
        <v>55</v>
      </c>
      <c r="BN636" s="261">
        <v>71.2</v>
      </c>
      <c r="BO636" s="261">
        <v>36.700000000000003</v>
      </c>
      <c r="BP636" s="261"/>
      <c r="BQ636" s="261"/>
      <c r="BR636" s="261"/>
      <c r="BS636" s="261"/>
      <c r="BT636" s="261"/>
      <c r="BU636" s="261"/>
      <c r="BV636" s="261"/>
      <c r="BW636" s="261"/>
      <c r="BX636" s="261">
        <v>27.3</v>
      </c>
      <c r="BY636" s="261">
        <v>43.7</v>
      </c>
      <c r="BZ636" s="261">
        <v>23.3</v>
      </c>
      <c r="CA636" s="261">
        <v>25.4</v>
      </c>
      <c r="CB636" s="261">
        <v>0.86</v>
      </c>
      <c r="CC636" s="261">
        <v>0.85</v>
      </c>
      <c r="CD636" s="261">
        <v>0.85</v>
      </c>
      <c r="CE636" s="333"/>
      <c r="CF636" s="333"/>
      <c r="CG636" s="333"/>
      <c r="CH636" s="333"/>
      <c r="CI636" s="333"/>
      <c r="CJ636" s="333"/>
      <c r="CK636" s="333"/>
      <c r="CL636" s="333"/>
      <c r="CM636" s="333"/>
      <c r="CN636" s="333"/>
      <c r="CO636" s="333"/>
      <c r="CP636" s="333"/>
      <c r="CQ636" s="333"/>
      <c r="CR636" s="333"/>
      <c r="CS636" s="333"/>
      <c r="CT636" s="333"/>
      <c r="CU636" s="333"/>
      <c r="CV636" s="333"/>
      <c r="CW636" s="333"/>
      <c r="CX636" s="333"/>
      <c r="CY636" s="333"/>
      <c r="CZ636" s="333"/>
      <c r="DA636" s="333"/>
      <c r="DB636" s="374"/>
      <c r="DC636" s="154"/>
      <c r="DD636" s="179"/>
      <c r="DE636" s="179"/>
      <c r="DF636" s="179"/>
      <c r="DG636" s="179"/>
      <c r="DH636" s="180"/>
      <c r="DI636" s="181"/>
      <c r="DJ636" s="182">
        <f t="shared" si="435"/>
        <v>1</v>
      </c>
      <c r="DK636" s="182">
        <f t="shared" si="436"/>
        <v>0</v>
      </c>
      <c r="DL636" s="182">
        <f t="shared" si="441"/>
        <v>0</v>
      </c>
      <c r="DM636" s="182">
        <f t="shared" si="442"/>
        <v>0</v>
      </c>
      <c r="DN636" s="182">
        <f t="shared" si="443"/>
        <v>0</v>
      </c>
      <c r="DO636" s="182"/>
      <c r="DP636" s="182"/>
      <c r="DQ636" s="25"/>
      <c r="DR636" s="169"/>
      <c r="DS636" s="166"/>
      <c r="DT636" s="166"/>
      <c r="DU636" s="167">
        <f t="shared" si="446"/>
        <v>0</v>
      </c>
      <c r="DV636" s="153" t="str">
        <f>VLOOKUP(M636,'[200]Data Master kondisi'!$O$3:$P$11,2,FALSE)</f>
        <v>Y</v>
      </c>
      <c r="DW636" s="153">
        <f>LOOKUP(DV636,{"X","X","X","Y","Y","Y","Z","Z","Z"},{6,6,6,4,4,4,2,2,2})</f>
        <v>4</v>
      </c>
      <c r="DX636" s="153">
        <f t="shared" si="425"/>
        <v>1</v>
      </c>
      <c r="DY636" s="153">
        <f t="shared" si="447"/>
        <v>5</v>
      </c>
      <c r="DZ636" s="153" t="str">
        <f>VLOOKUP(G636,'[200]Data Master class'!$A$5:$D$12,3,FALSE)</f>
        <v>A</v>
      </c>
      <c r="EA636" s="160" t="str">
        <f t="shared" si="448"/>
        <v>BAIK</v>
      </c>
      <c r="EB636" s="156"/>
      <c r="EC636" s="153">
        <f>VLOOKUP(G636,'[200]Data Master class'!$A$5:$D$12,2,FALSE)</f>
        <v>5</v>
      </c>
      <c r="ED636" s="153" t="str">
        <f>VLOOKUP(H636,'[200]Data Master class'!$E$5:$G$6,3,FALSE)</f>
        <v>Y</v>
      </c>
      <c r="EE636" s="153">
        <f>VLOOKUP(H636,'[200]Data Master class'!$E$5:$G$6,2,FALSE)</f>
        <v>1</v>
      </c>
      <c r="EF636" s="153">
        <f t="shared" si="449"/>
        <v>6</v>
      </c>
      <c r="EG636" s="153" t="str">
        <f t="shared" si="450"/>
        <v>CLASS 2</v>
      </c>
      <c r="EH636" s="153">
        <f t="shared" si="451"/>
        <v>11</v>
      </c>
      <c r="EI636" s="171"/>
      <c r="EJ636" s="441">
        <f t="shared" si="426"/>
        <v>0.73391022174148191</v>
      </c>
      <c r="EK636" s="441">
        <f t="shared" si="427"/>
        <v>0.58842617631151983</v>
      </c>
      <c r="EL636" s="441">
        <f t="shared" si="428"/>
        <v>0.14548404542996204</v>
      </c>
      <c r="EM636" s="442">
        <f t="shared" si="452"/>
        <v>0.48927348116098784</v>
      </c>
      <c r="EN636" s="443" t="str">
        <f t="shared" si="453"/>
        <v>BURUK</v>
      </c>
      <c r="EO636" s="195"/>
      <c r="EP636" s="196">
        <f>'[200]2. SUHU &amp; FISIK TRAFO'!CY680</f>
        <v>324</v>
      </c>
      <c r="EQ636" s="168">
        <f t="shared" si="458"/>
        <v>0</v>
      </c>
      <c r="ER636" s="189">
        <f t="shared" si="454"/>
        <v>0</v>
      </c>
      <c r="ES636" s="195"/>
      <c r="ET636" s="447">
        <f t="shared" si="437"/>
        <v>42.967400000000005</v>
      </c>
      <c r="EU636" s="447">
        <f t="shared" si="455"/>
        <v>34.373920000000005</v>
      </c>
      <c r="EV636" s="448">
        <f t="shared" si="429"/>
        <v>21.483700000000002</v>
      </c>
      <c r="EW636" s="449" t="str">
        <f t="shared" si="456"/>
        <v>BAIK</v>
      </c>
      <c r="EX636" s="721"/>
      <c r="EY636" s="447">
        <f t="shared" si="438"/>
        <v>59.432000000000002</v>
      </c>
      <c r="EZ636" s="447">
        <f t="shared" si="430"/>
        <v>47.545600000000007</v>
      </c>
      <c r="FA636" s="448">
        <f t="shared" si="439"/>
        <v>29.716000000000005</v>
      </c>
      <c r="FB636" s="449" t="str">
        <f t="shared" si="431"/>
        <v>BAIK</v>
      </c>
      <c r="FC636" s="195"/>
      <c r="FD636" s="453">
        <f t="shared" si="432"/>
        <v>39.200000000000003</v>
      </c>
      <c r="FE636" s="454">
        <f t="shared" si="433"/>
        <v>289.01734104046244</v>
      </c>
      <c r="FF636" s="725">
        <f t="shared" si="434"/>
        <v>13.5632</v>
      </c>
      <c r="FG636" s="202" t="str">
        <f t="shared" si="457"/>
        <v>CUKUP</v>
      </c>
    </row>
    <row r="637" spans="1:163">
      <c r="A637" s="347">
        <v>625</v>
      </c>
      <c r="B637" s="764" t="s">
        <v>2232</v>
      </c>
      <c r="C637" s="331" t="s">
        <v>2973</v>
      </c>
      <c r="D637" s="259" t="s">
        <v>742</v>
      </c>
      <c r="E637" s="319" t="s">
        <v>2912</v>
      </c>
      <c r="F637" s="319" t="s">
        <v>2970</v>
      </c>
      <c r="G637" s="208" t="s">
        <v>204</v>
      </c>
      <c r="H637" s="214" t="s">
        <v>209</v>
      </c>
      <c r="I637" s="463" t="s">
        <v>2974</v>
      </c>
      <c r="J637" s="462" t="s">
        <v>2975</v>
      </c>
      <c r="K637" s="259" t="s">
        <v>315</v>
      </c>
      <c r="L637" s="259" t="s">
        <v>414</v>
      </c>
      <c r="M637" s="259">
        <v>100</v>
      </c>
      <c r="N637" s="259">
        <v>1123811033300</v>
      </c>
      <c r="O637" s="259">
        <v>2011</v>
      </c>
      <c r="P637" s="259" t="s">
        <v>316</v>
      </c>
      <c r="Q637" s="461">
        <v>0.83124999999999993</v>
      </c>
      <c r="R637" s="433">
        <v>44865</v>
      </c>
      <c r="S637" s="331" t="s">
        <v>318</v>
      </c>
      <c r="T637" s="331" t="s">
        <v>343</v>
      </c>
      <c r="U637" s="259">
        <v>3</v>
      </c>
      <c r="V637" s="259">
        <v>2</v>
      </c>
      <c r="W637" s="259">
        <v>3</v>
      </c>
      <c r="X637" s="259">
        <v>20000</v>
      </c>
      <c r="Y637" s="332">
        <v>404</v>
      </c>
      <c r="Z637" s="332">
        <v>401</v>
      </c>
      <c r="AA637" s="332">
        <v>403</v>
      </c>
      <c r="AB637" s="332">
        <v>232</v>
      </c>
      <c r="AC637" s="332">
        <v>233</v>
      </c>
      <c r="AD637" s="332">
        <v>231</v>
      </c>
      <c r="AE637" s="332">
        <v>30.5</v>
      </c>
      <c r="AF637" s="332">
        <v>20.399999999999999</v>
      </c>
      <c r="AG637" s="332">
        <v>30.7</v>
      </c>
      <c r="AH637" s="332">
        <v>31</v>
      </c>
      <c r="AI637" s="332"/>
      <c r="AJ637" s="332"/>
      <c r="AK637" s="332"/>
      <c r="AL637" s="332"/>
      <c r="AM637" s="332">
        <v>27.1</v>
      </c>
      <c r="AN637" s="332">
        <v>23</v>
      </c>
      <c r="AO637" s="332">
        <v>26.1</v>
      </c>
      <c r="AP637" s="332">
        <v>10.5</v>
      </c>
      <c r="AQ637" s="332">
        <v>65.7</v>
      </c>
      <c r="AR637" s="332">
        <v>55</v>
      </c>
      <c r="AS637" s="332">
        <v>70.400000000000006</v>
      </c>
      <c r="AT637" s="332">
        <v>29.8</v>
      </c>
      <c r="AU637" s="332"/>
      <c r="AV637" s="332"/>
      <c r="AW637" s="332"/>
      <c r="AX637" s="332"/>
      <c r="AY637" s="332">
        <v>0.85</v>
      </c>
      <c r="AZ637" s="332">
        <v>0.86</v>
      </c>
      <c r="BA637" s="332">
        <v>0.87</v>
      </c>
      <c r="BB637" s="261">
        <v>399</v>
      </c>
      <c r="BC637" s="261">
        <v>396</v>
      </c>
      <c r="BD637" s="261">
        <v>398</v>
      </c>
      <c r="BE637" s="261">
        <v>229</v>
      </c>
      <c r="BF637" s="261">
        <v>230</v>
      </c>
      <c r="BG637" s="261">
        <v>228</v>
      </c>
      <c r="BH637" s="261">
        <v>41.5</v>
      </c>
      <c r="BI637" s="261">
        <v>40.6</v>
      </c>
      <c r="BJ637" s="261">
        <v>73.599999999999994</v>
      </c>
      <c r="BK637" s="261">
        <v>39.4</v>
      </c>
      <c r="BL637" s="261"/>
      <c r="BM637" s="261"/>
      <c r="BN637" s="261"/>
      <c r="BO637" s="261"/>
      <c r="BP637" s="261">
        <v>0</v>
      </c>
      <c r="BQ637" s="261">
        <v>0.5</v>
      </c>
      <c r="BR637" s="261">
        <v>0</v>
      </c>
      <c r="BS637" s="261">
        <v>0.4</v>
      </c>
      <c r="BT637" s="261">
        <v>44.3</v>
      </c>
      <c r="BU637" s="261">
        <v>45.4</v>
      </c>
      <c r="BV637" s="261">
        <v>75.400000000000006</v>
      </c>
      <c r="BW637" s="261">
        <v>37.700000000000003</v>
      </c>
      <c r="BX637" s="261"/>
      <c r="BY637" s="261"/>
      <c r="BZ637" s="261"/>
      <c r="CA637" s="261"/>
      <c r="CB637" s="261">
        <v>0.85</v>
      </c>
      <c r="CC637" s="261">
        <v>0.85</v>
      </c>
      <c r="CD637" s="261">
        <v>0.86</v>
      </c>
      <c r="CE637" s="333"/>
      <c r="CF637" s="333"/>
      <c r="CG637" s="333"/>
      <c r="CH637" s="333"/>
      <c r="CI637" s="333"/>
      <c r="CJ637" s="333"/>
      <c r="CK637" s="333"/>
      <c r="CL637" s="333"/>
      <c r="CM637" s="333"/>
      <c r="CN637" s="333"/>
      <c r="CO637" s="333"/>
      <c r="CP637" s="333"/>
      <c r="CQ637" s="333"/>
      <c r="CR637" s="333"/>
      <c r="CS637" s="333"/>
      <c r="CT637" s="333"/>
      <c r="CU637" s="333"/>
      <c r="CV637" s="333"/>
      <c r="CW637" s="333"/>
      <c r="CX637" s="333"/>
      <c r="CY637" s="333"/>
      <c r="CZ637" s="333"/>
      <c r="DA637" s="333"/>
      <c r="DB637" s="374"/>
      <c r="DC637" s="154"/>
      <c r="DD637" s="179"/>
      <c r="DE637" s="179"/>
      <c r="DF637" s="179"/>
      <c r="DG637" s="179"/>
      <c r="DH637" s="180"/>
      <c r="DI637" s="181"/>
      <c r="DJ637" s="182">
        <f t="shared" si="435"/>
        <v>1</v>
      </c>
      <c r="DK637" s="182">
        <f t="shared" si="436"/>
        <v>0</v>
      </c>
      <c r="DL637" s="182">
        <f t="shared" si="441"/>
        <v>0</v>
      </c>
      <c r="DM637" s="182">
        <f t="shared" si="442"/>
        <v>0</v>
      </c>
      <c r="DN637" s="182">
        <f t="shared" si="443"/>
        <v>0</v>
      </c>
      <c r="DO637" s="182"/>
      <c r="DP637" s="182"/>
      <c r="DQ637" s="25"/>
      <c r="DR637" s="169"/>
      <c r="DS637" s="166"/>
      <c r="DT637" s="166"/>
      <c r="DU637" s="167">
        <f t="shared" si="446"/>
        <v>0</v>
      </c>
      <c r="DV637" s="153" t="str">
        <f>VLOOKUP(M637,'[200]Data Master kondisi'!$O$3:$P$11,2,FALSE)</f>
        <v>Z</v>
      </c>
      <c r="DW637" s="153">
        <f>LOOKUP(DV637,{"X","X","X","Y","Y","Y","Z","Z","Z"},{6,6,6,4,4,4,2,2,2})</f>
        <v>2</v>
      </c>
      <c r="DX637" s="153">
        <f t="shared" si="425"/>
        <v>1</v>
      </c>
      <c r="DY637" s="153">
        <f t="shared" si="447"/>
        <v>3</v>
      </c>
      <c r="DZ637" s="153" t="str">
        <f>VLOOKUP(G637,'[200]Data Master class'!$A$5:$D$12,3,FALSE)</f>
        <v>A</v>
      </c>
      <c r="EA637" s="160">
        <f t="shared" si="448"/>
        <v>0</v>
      </c>
      <c r="EB637" s="156"/>
      <c r="EC637" s="153">
        <f>VLOOKUP(G637,'[200]Data Master class'!$A$5:$D$12,2,FALSE)</f>
        <v>5</v>
      </c>
      <c r="ED637" s="153" t="str">
        <f>VLOOKUP(H637,'[200]Data Master class'!$E$5:$G$6,3,FALSE)</f>
        <v>Y</v>
      </c>
      <c r="EE637" s="153">
        <f>VLOOKUP(H637,'[200]Data Master class'!$E$5:$G$6,2,FALSE)</f>
        <v>1</v>
      </c>
      <c r="EF637" s="153">
        <f t="shared" si="449"/>
        <v>6</v>
      </c>
      <c r="EG637" s="153" t="str">
        <f t="shared" si="450"/>
        <v>CLASS 2</v>
      </c>
      <c r="EH637" s="153">
        <f t="shared" si="451"/>
        <v>9</v>
      </c>
      <c r="EI637" s="171"/>
      <c r="EJ637" s="441">
        <f t="shared" si="426"/>
        <v>0.12132352941176473</v>
      </c>
      <c r="EK637" s="441">
        <f t="shared" si="427"/>
        <v>0.25000000000000006</v>
      </c>
      <c r="EL637" s="441">
        <f t="shared" si="428"/>
        <v>0.12867647058823531</v>
      </c>
      <c r="EM637" s="442">
        <f t="shared" si="452"/>
        <v>0.16666666666666671</v>
      </c>
      <c r="EN637" s="443" t="str">
        <f t="shared" si="453"/>
        <v>CUKUP</v>
      </c>
      <c r="EO637" s="195"/>
      <c r="EP637" s="196">
        <f>'[200]2. SUHU &amp; FISIK TRAFO'!CY681</f>
        <v>202</v>
      </c>
      <c r="EQ637" s="168">
        <f t="shared" si="458"/>
        <v>0</v>
      </c>
      <c r="ER637" s="189">
        <f t="shared" si="454"/>
        <v>0</v>
      </c>
      <c r="ES637" s="195"/>
      <c r="ET637" s="447">
        <f t="shared" si="437"/>
        <v>18.920900000000003</v>
      </c>
      <c r="EU637" s="447">
        <f t="shared" si="455"/>
        <v>15.136720000000004</v>
      </c>
      <c r="EV637" s="448">
        <f t="shared" si="429"/>
        <v>18.920900000000003</v>
      </c>
      <c r="EW637" s="449" t="str">
        <f t="shared" si="456"/>
        <v>BAIK</v>
      </c>
      <c r="EX637" s="721"/>
      <c r="EY637" s="447">
        <f t="shared" si="438"/>
        <v>35.622300000000003</v>
      </c>
      <c r="EZ637" s="447">
        <f t="shared" si="430"/>
        <v>28.497840000000004</v>
      </c>
      <c r="FA637" s="448">
        <f t="shared" si="439"/>
        <v>35.622300000000003</v>
      </c>
      <c r="FB637" s="449" t="str">
        <f t="shared" si="431"/>
        <v>BAIK</v>
      </c>
      <c r="FC637" s="195"/>
      <c r="FD637" s="453">
        <f t="shared" si="432"/>
        <v>31</v>
      </c>
      <c r="FE637" s="454">
        <f t="shared" si="433"/>
        <v>144.50867052023122</v>
      </c>
      <c r="FF637" s="725">
        <f t="shared" si="434"/>
        <v>21.451999999999998</v>
      </c>
      <c r="FG637" s="202" t="str">
        <f t="shared" si="457"/>
        <v>BURUK</v>
      </c>
    </row>
    <row r="638" spans="1:163">
      <c r="A638" s="347">
        <v>626</v>
      </c>
      <c r="B638" s="764" t="s">
        <v>2232</v>
      </c>
      <c r="C638" s="331" t="s">
        <v>2976</v>
      </c>
      <c r="D638" s="259" t="s">
        <v>742</v>
      </c>
      <c r="E638" s="319" t="s">
        <v>2912</v>
      </c>
      <c r="F638" s="319" t="s">
        <v>2970</v>
      </c>
      <c r="G638" s="208" t="s">
        <v>204</v>
      </c>
      <c r="H638" s="214" t="s">
        <v>209</v>
      </c>
      <c r="I638" s="463" t="s">
        <v>2977</v>
      </c>
      <c r="J638" s="462" t="s">
        <v>2978</v>
      </c>
      <c r="K638" s="259" t="s">
        <v>315</v>
      </c>
      <c r="L638" s="259" t="s">
        <v>638</v>
      </c>
      <c r="M638" s="259">
        <v>100</v>
      </c>
      <c r="N638" s="259">
        <v>20107284</v>
      </c>
      <c r="O638" s="259">
        <v>2010</v>
      </c>
      <c r="P638" s="259" t="s">
        <v>316</v>
      </c>
      <c r="Q638" s="461">
        <v>0.83958333333333324</v>
      </c>
      <c r="R638" s="433">
        <v>44865</v>
      </c>
      <c r="S638" s="331" t="s">
        <v>318</v>
      </c>
      <c r="T638" s="331" t="s">
        <v>343</v>
      </c>
      <c r="U638" s="259">
        <v>3</v>
      </c>
      <c r="V638" s="259">
        <v>1</v>
      </c>
      <c r="W638" s="259">
        <v>3</v>
      </c>
      <c r="X638" s="259">
        <v>20000</v>
      </c>
      <c r="Y638" s="332">
        <v>404</v>
      </c>
      <c r="Z638" s="332">
        <v>403</v>
      </c>
      <c r="AA638" s="332">
        <v>401</v>
      </c>
      <c r="AB638" s="332">
        <v>233</v>
      </c>
      <c r="AC638" s="332">
        <v>232</v>
      </c>
      <c r="AD638" s="332">
        <v>231</v>
      </c>
      <c r="AE638" s="332">
        <v>14.3</v>
      </c>
      <c r="AF638" s="332">
        <v>46.9</v>
      </c>
      <c r="AG638" s="332">
        <v>42.3</v>
      </c>
      <c r="AH638" s="332">
        <v>25</v>
      </c>
      <c r="AI638" s="332">
        <v>26.5</v>
      </c>
      <c r="AJ638" s="332">
        <v>60.4</v>
      </c>
      <c r="AK638" s="332">
        <v>41.4</v>
      </c>
      <c r="AL638" s="332">
        <v>30.2</v>
      </c>
      <c r="AM638" s="332"/>
      <c r="AN638" s="332"/>
      <c r="AO638" s="332"/>
      <c r="AP638" s="332"/>
      <c r="AQ638" s="332"/>
      <c r="AR638" s="332"/>
      <c r="AS638" s="332"/>
      <c r="AT638" s="332"/>
      <c r="AU638" s="332"/>
      <c r="AV638" s="332"/>
      <c r="AW638" s="332"/>
      <c r="AX638" s="332"/>
      <c r="AY638" s="332">
        <v>0.87</v>
      </c>
      <c r="AZ638" s="332">
        <v>0.88</v>
      </c>
      <c r="BA638" s="332">
        <v>0.88</v>
      </c>
      <c r="BB638" s="261">
        <v>404</v>
      </c>
      <c r="BC638" s="261">
        <v>403</v>
      </c>
      <c r="BD638" s="261">
        <v>401</v>
      </c>
      <c r="BE638" s="261">
        <v>233</v>
      </c>
      <c r="BF638" s="261">
        <v>232</v>
      </c>
      <c r="BG638" s="261">
        <v>232</v>
      </c>
      <c r="BH638" s="261">
        <v>31.4</v>
      </c>
      <c r="BI638" s="261">
        <v>45.1</v>
      </c>
      <c r="BJ638" s="261">
        <v>39.200000000000003</v>
      </c>
      <c r="BK638" s="261">
        <v>19.7</v>
      </c>
      <c r="BL638" s="261">
        <v>26.2</v>
      </c>
      <c r="BM638" s="261">
        <v>40.200000000000003</v>
      </c>
      <c r="BN638" s="261">
        <v>20.7</v>
      </c>
      <c r="BO638" s="261">
        <v>15.8</v>
      </c>
      <c r="BP638" s="261"/>
      <c r="BQ638" s="261"/>
      <c r="BR638" s="261"/>
      <c r="BS638" s="261"/>
      <c r="BT638" s="261"/>
      <c r="BU638" s="261"/>
      <c r="BV638" s="261"/>
      <c r="BW638" s="261"/>
      <c r="BX638" s="261"/>
      <c r="BY638" s="261"/>
      <c r="BZ638" s="261"/>
      <c r="CA638" s="261"/>
      <c r="CB638" s="261">
        <v>0.87</v>
      </c>
      <c r="CC638" s="261">
        <v>0.88</v>
      </c>
      <c r="CD638" s="261">
        <v>0.86</v>
      </c>
      <c r="CE638" s="333"/>
      <c r="CF638" s="333"/>
      <c r="CG638" s="333"/>
      <c r="CH638" s="333"/>
      <c r="CI638" s="333"/>
      <c r="CJ638" s="333"/>
      <c r="CK638" s="333"/>
      <c r="CL638" s="333"/>
      <c r="CM638" s="333"/>
      <c r="CN638" s="333"/>
      <c r="CO638" s="333"/>
      <c r="CP638" s="333"/>
      <c r="CQ638" s="333"/>
      <c r="CR638" s="333"/>
      <c r="CS638" s="333"/>
      <c r="CT638" s="333"/>
      <c r="CU638" s="333"/>
      <c r="CV638" s="333"/>
      <c r="CW638" s="333"/>
      <c r="CX638" s="333"/>
      <c r="CY638" s="333"/>
      <c r="CZ638" s="333"/>
      <c r="DA638" s="333"/>
      <c r="DB638" s="374"/>
      <c r="DC638" s="154"/>
      <c r="DD638" s="179"/>
      <c r="DE638" s="179"/>
      <c r="DF638" s="179"/>
      <c r="DG638" s="179"/>
      <c r="DH638" s="180"/>
      <c r="DI638" s="181"/>
      <c r="DJ638" s="182">
        <f t="shared" si="435"/>
        <v>1</v>
      </c>
      <c r="DK638" s="182">
        <f t="shared" si="436"/>
        <v>0</v>
      </c>
      <c r="DL638" s="182">
        <f t="shared" si="441"/>
        <v>0</v>
      </c>
      <c r="DM638" s="182">
        <f t="shared" si="442"/>
        <v>0</v>
      </c>
      <c r="DN638" s="182">
        <f t="shared" si="443"/>
        <v>0</v>
      </c>
      <c r="DO638" s="182"/>
      <c r="DP638" s="182"/>
      <c r="DQ638" s="25"/>
      <c r="DR638" s="169"/>
      <c r="DS638" s="166"/>
      <c r="DT638" s="166"/>
      <c r="DU638" s="167">
        <f t="shared" si="446"/>
        <v>0</v>
      </c>
      <c r="DV638" s="153" t="str">
        <f>VLOOKUP(M638,'[200]Data Master kondisi'!$O$3:$P$11,2,FALSE)</f>
        <v>Z</v>
      </c>
      <c r="DW638" s="153">
        <f>LOOKUP(DV638,{"X","X","X","Y","Y","Y","Z","Z","Z"},{6,6,6,4,4,4,2,2,2})</f>
        <v>2</v>
      </c>
      <c r="DX638" s="153">
        <f t="shared" si="425"/>
        <v>1</v>
      </c>
      <c r="DY638" s="153">
        <f t="shared" si="447"/>
        <v>3</v>
      </c>
      <c r="DZ638" s="153" t="str">
        <f>VLOOKUP(G638,'[200]Data Master class'!$A$5:$D$12,3,FALSE)</f>
        <v>A</v>
      </c>
      <c r="EA638" s="160">
        <f t="shared" si="448"/>
        <v>0</v>
      </c>
      <c r="EB638" s="156"/>
      <c r="EC638" s="153">
        <f>VLOOKUP(G638,'[200]Data Master class'!$A$5:$D$12,2,FALSE)</f>
        <v>5</v>
      </c>
      <c r="ED638" s="153" t="str">
        <f>VLOOKUP(H638,'[200]Data Master class'!$E$5:$G$6,3,FALSE)</f>
        <v>Y</v>
      </c>
      <c r="EE638" s="153">
        <f>VLOOKUP(H638,'[200]Data Master class'!$E$5:$G$6,2,FALSE)</f>
        <v>1</v>
      </c>
      <c r="EF638" s="153">
        <f t="shared" si="449"/>
        <v>6</v>
      </c>
      <c r="EG638" s="153" t="str">
        <f t="shared" si="450"/>
        <v>CLASS 2</v>
      </c>
      <c r="EH638" s="153">
        <f t="shared" si="451"/>
        <v>9</v>
      </c>
      <c r="EI638" s="171"/>
      <c r="EJ638" s="441">
        <f t="shared" si="426"/>
        <v>0.58550724637681162</v>
      </c>
      <c r="EK638" s="441">
        <f t="shared" si="427"/>
        <v>0.35942028985507241</v>
      </c>
      <c r="EL638" s="441">
        <f t="shared" si="428"/>
        <v>0.22608695652173905</v>
      </c>
      <c r="EM638" s="442">
        <f t="shared" si="452"/>
        <v>0.39033816425120776</v>
      </c>
      <c r="EN638" s="443" t="str">
        <f t="shared" si="453"/>
        <v>BURUK</v>
      </c>
      <c r="EO638" s="195"/>
      <c r="EP638" s="196">
        <f>'[200]2. SUHU &amp; FISIK TRAFO'!CY682</f>
        <v>202</v>
      </c>
      <c r="EQ638" s="168">
        <f t="shared" si="458"/>
        <v>0</v>
      </c>
      <c r="ER638" s="189">
        <f t="shared" si="454"/>
        <v>0</v>
      </c>
      <c r="ES638" s="195"/>
      <c r="ET638" s="447">
        <f t="shared" si="437"/>
        <v>23.984000000000002</v>
      </c>
      <c r="EU638" s="447">
        <f t="shared" si="455"/>
        <v>19.187200000000004</v>
      </c>
      <c r="EV638" s="448">
        <f t="shared" si="429"/>
        <v>23.984000000000002</v>
      </c>
      <c r="EW638" s="449" t="str">
        <f t="shared" si="456"/>
        <v>BAIK</v>
      </c>
      <c r="EX638" s="721"/>
      <c r="EY638" s="447">
        <f t="shared" si="438"/>
        <v>26.873800000000003</v>
      </c>
      <c r="EZ638" s="447">
        <f t="shared" si="430"/>
        <v>21.499040000000004</v>
      </c>
      <c r="FA638" s="448">
        <f t="shared" si="439"/>
        <v>26.873800000000003</v>
      </c>
      <c r="FB638" s="449" t="str">
        <f t="shared" si="431"/>
        <v>BAIK</v>
      </c>
      <c r="FC638" s="195"/>
      <c r="FD638" s="453">
        <f t="shared" si="432"/>
        <v>25</v>
      </c>
      <c r="FE638" s="454">
        <f t="shared" si="433"/>
        <v>144.50867052023122</v>
      </c>
      <c r="FF638" s="725">
        <f t="shared" si="434"/>
        <v>17.299999999999997</v>
      </c>
      <c r="FG638" s="202" t="str">
        <f t="shared" si="457"/>
        <v>KURANG</v>
      </c>
    </row>
    <row r="639" spans="1:163">
      <c r="A639" s="347">
        <v>627</v>
      </c>
      <c r="B639" s="764" t="s">
        <v>2232</v>
      </c>
      <c r="C639" s="331" t="s">
        <v>2979</v>
      </c>
      <c r="D639" s="259" t="s">
        <v>2980</v>
      </c>
      <c r="E639" s="319" t="s">
        <v>2912</v>
      </c>
      <c r="F639" s="319" t="s">
        <v>2970</v>
      </c>
      <c r="G639" s="208" t="s">
        <v>204</v>
      </c>
      <c r="H639" s="214" t="s">
        <v>208</v>
      </c>
      <c r="I639" s="463" t="s">
        <v>2981</v>
      </c>
      <c r="J639" s="462" t="s">
        <v>2982</v>
      </c>
      <c r="K639" s="259" t="s">
        <v>341</v>
      </c>
      <c r="L639" s="259" t="s">
        <v>1259</v>
      </c>
      <c r="M639" s="259">
        <v>100</v>
      </c>
      <c r="N639" s="259" t="s">
        <v>2983</v>
      </c>
      <c r="O639" s="259">
        <v>2014</v>
      </c>
      <c r="P639" s="259" t="s">
        <v>316</v>
      </c>
      <c r="Q639" s="461">
        <v>0.81597222222222221</v>
      </c>
      <c r="R639" s="433">
        <v>44866</v>
      </c>
      <c r="S639" s="331" t="s">
        <v>318</v>
      </c>
      <c r="T639" s="331" t="s">
        <v>343</v>
      </c>
      <c r="U639" s="259">
        <v>2</v>
      </c>
      <c r="V639" s="259">
        <v>2</v>
      </c>
      <c r="W639" s="259">
        <v>3</v>
      </c>
      <c r="X639" s="259">
        <v>20000</v>
      </c>
      <c r="Y639" s="332">
        <v>404</v>
      </c>
      <c r="Z639" s="332">
        <v>403</v>
      </c>
      <c r="AA639" s="332">
        <v>402</v>
      </c>
      <c r="AB639" s="332">
        <v>231</v>
      </c>
      <c r="AC639" s="332">
        <v>232</v>
      </c>
      <c r="AD639" s="332">
        <v>231</v>
      </c>
      <c r="AE639" s="332">
        <v>55.4</v>
      </c>
      <c r="AF639" s="332">
        <v>70.900000000000006</v>
      </c>
      <c r="AG639" s="332">
        <v>49.9</v>
      </c>
      <c r="AH639" s="332">
        <v>13.6</v>
      </c>
      <c r="AI639" s="332">
        <v>22.8</v>
      </c>
      <c r="AJ639" s="332">
        <v>14</v>
      </c>
      <c r="AK639" s="332">
        <v>13.1</v>
      </c>
      <c r="AL639" s="332">
        <v>9.4</v>
      </c>
      <c r="AM639" s="332">
        <v>23</v>
      </c>
      <c r="AN639" s="332">
        <v>22.4</v>
      </c>
      <c r="AO639" s="332">
        <v>15.5</v>
      </c>
      <c r="AP639" s="332">
        <v>8.8000000000000007</v>
      </c>
      <c r="AQ639" s="332"/>
      <c r="AR639" s="332"/>
      <c r="AS639" s="332"/>
      <c r="AT639" s="332"/>
      <c r="AU639" s="332"/>
      <c r="AV639" s="332"/>
      <c r="AW639" s="332"/>
      <c r="AX639" s="332"/>
      <c r="AY639" s="332">
        <v>0.87</v>
      </c>
      <c r="AZ639" s="332">
        <v>0.86</v>
      </c>
      <c r="BA639" s="332">
        <v>0.85</v>
      </c>
      <c r="BB639" s="261">
        <v>404</v>
      </c>
      <c r="BC639" s="261">
        <v>402</v>
      </c>
      <c r="BD639" s="261">
        <v>402</v>
      </c>
      <c r="BE639" s="261">
        <v>232</v>
      </c>
      <c r="BF639" s="261">
        <v>232</v>
      </c>
      <c r="BG639" s="261">
        <v>231</v>
      </c>
      <c r="BH639" s="261">
        <v>40.5</v>
      </c>
      <c r="BI639" s="261">
        <v>43.7</v>
      </c>
      <c r="BJ639" s="261">
        <v>47.3</v>
      </c>
      <c r="BK639" s="261">
        <v>5.9</v>
      </c>
      <c r="BL639" s="261">
        <v>11.2</v>
      </c>
      <c r="BM639" s="261">
        <v>7.8</v>
      </c>
      <c r="BN639" s="261">
        <v>5.9</v>
      </c>
      <c r="BO639" s="261">
        <v>10.5</v>
      </c>
      <c r="BP639" s="261">
        <v>11.5</v>
      </c>
      <c r="BQ639" s="261">
        <v>4.5999999999999996</v>
      </c>
      <c r="BR639" s="261">
        <v>14.6</v>
      </c>
      <c r="BS639" s="261">
        <v>10.7</v>
      </c>
      <c r="BT639" s="261"/>
      <c r="BU639" s="261"/>
      <c r="BV639" s="261"/>
      <c r="BW639" s="261"/>
      <c r="BX639" s="261"/>
      <c r="BY639" s="261"/>
      <c r="BZ639" s="261"/>
      <c r="CA639" s="261"/>
      <c r="CB639" s="261">
        <v>0.87</v>
      </c>
      <c r="CC639" s="261">
        <v>0.86</v>
      </c>
      <c r="CD639" s="261">
        <v>0.86</v>
      </c>
      <c r="CE639" s="333"/>
      <c r="CF639" s="333"/>
      <c r="CG639" s="333"/>
      <c r="CH639" s="333"/>
      <c r="CI639" s="333"/>
      <c r="CJ639" s="333"/>
      <c r="CK639" s="333"/>
      <c r="CL639" s="333"/>
      <c r="CM639" s="333"/>
      <c r="CN639" s="333"/>
      <c r="CO639" s="333"/>
      <c r="CP639" s="333"/>
      <c r="CQ639" s="333"/>
      <c r="CR639" s="333"/>
      <c r="CS639" s="333"/>
      <c r="CT639" s="333"/>
      <c r="CU639" s="333"/>
      <c r="CV639" s="333"/>
      <c r="CW639" s="333"/>
      <c r="CX639" s="333"/>
      <c r="CY639" s="333"/>
      <c r="CZ639" s="333"/>
      <c r="DA639" s="333"/>
      <c r="DB639" s="374"/>
      <c r="DC639" s="154"/>
      <c r="DD639" s="179"/>
      <c r="DE639" s="179"/>
      <c r="DF639" s="179"/>
      <c r="DG639" s="179"/>
      <c r="DH639" s="180"/>
      <c r="DI639" s="181"/>
      <c r="DJ639" s="182">
        <f t="shared" si="435"/>
        <v>0</v>
      </c>
      <c r="DK639" s="182">
        <f t="shared" si="436"/>
        <v>1</v>
      </c>
      <c r="DL639" s="182">
        <f t="shared" si="441"/>
        <v>0</v>
      </c>
      <c r="DM639" s="182">
        <f t="shared" si="442"/>
        <v>0</v>
      </c>
      <c r="DN639" s="182">
        <f t="shared" si="443"/>
        <v>0</v>
      </c>
      <c r="DO639" s="182"/>
      <c r="DP639" s="182"/>
      <c r="DQ639" s="25"/>
      <c r="DR639" s="169"/>
      <c r="DS639" s="166"/>
      <c r="DT639" s="166"/>
      <c r="DU639" s="167">
        <f t="shared" si="446"/>
        <v>0</v>
      </c>
      <c r="DV639" s="153" t="str">
        <f>VLOOKUP(M639,'[200]Data Master kondisi'!$O$3:$P$11,2,FALSE)</f>
        <v>Z</v>
      </c>
      <c r="DW639" s="153">
        <f>LOOKUP(DV639,{"X","X","X","Y","Y","Y","Z","Z","Z"},{6,6,6,4,4,4,2,2,2})</f>
        <v>2</v>
      </c>
      <c r="DX639" s="153">
        <f t="shared" si="425"/>
        <v>1</v>
      </c>
      <c r="DY639" s="153">
        <f t="shared" si="447"/>
        <v>3</v>
      </c>
      <c r="DZ639" s="153" t="str">
        <f>VLOOKUP(G639,'[200]Data Master class'!$A$5:$D$12,3,FALSE)</f>
        <v>A</v>
      </c>
      <c r="EA639" s="160">
        <f t="shared" si="448"/>
        <v>0</v>
      </c>
      <c r="EB639" s="156"/>
      <c r="EC639" s="153">
        <f>VLOOKUP(G639,'[200]Data Master class'!$A$5:$D$12,2,FALSE)</f>
        <v>5</v>
      </c>
      <c r="ED639" s="153" t="str">
        <f>VLOOKUP(H639,'[200]Data Master class'!$E$5:$G$6,3,FALSE)</f>
        <v>X</v>
      </c>
      <c r="EE639" s="153">
        <f>VLOOKUP(H639,'[200]Data Master class'!$E$5:$G$6,2,FALSE)</f>
        <v>2</v>
      </c>
      <c r="EF639" s="153">
        <f t="shared" si="449"/>
        <v>7</v>
      </c>
      <c r="EG639" s="153" t="str">
        <f t="shared" si="450"/>
        <v>CLASS 2</v>
      </c>
      <c r="EH639" s="153">
        <f t="shared" si="451"/>
        <v>10</v>
      </c>
      <c r="EI639" s="171"/>
      <c r="EJ639" s="441">
        <f t="shared" si="426"/>
        <v>5.6753688989784487E-2</v>
      </c>
      <c r="EK639" s="441">
        <f t="shared" si="427"/>
        <v>0.20715096481271275</v>
      </c>
      <c r="EL639" s="441">
        <f t="shared" si="428"/>
        <v>0.15039727582292864</v>
      </c>
      <c r="EM639" s="442">
        <f t="shared" si="452"/>
        <v>0.13810064320847529</v>
      </c>
      <c r="EN639" s="443" t="str">
        <f t="shared" si="453"/>
        <v>CUKUP</v>
      </c>
      <c r="EO639" s="195"/>
      <c r="EP639" s="196">
        <f>'[200]2. SUHU &amp; FISIK TRAFO'!CY683</f>
        <v>324</v>
      </c>
      <c r="EQ639" s="168">
        <f t="shared" si="458"/>
        <v>0</v>
      </c>
      <c r="ER639" s="189">
        <f t="shared" si="454"/>
        <v>0</v>
      </c>
      <c r="ES639" s="195"/>
      <c r="ET639" s="447">
        <f t="shared" si="437"/>
        <v>40.773100000000007</v>
      </c>
      <c r="EU639" s="447">
        <f t="shared" si="455"/>
        <v>32.618480000000005</v>
      </c>
      <c r="EV639" s="448">
        <f t="shared" si="429"/>
        <v>40.773100000000007</v>
      </c>
      <c r="EW639" s="449" t="str">
        <f t="shared" si="456"/>
        <v>BAIK</v>
      </c>
      <c r="EX639" s="721"/>
      <c r="EY639" s="447">
        <f t="shared" si="438"/>
        <v>30.460700000000003</v>
      </c>
      <c r="EZ639" s="447">
        <f t="shared" si="430"/>
        <v>24.368560000000002</v>
      </c>
      <c r="FA639" s="448">
        <f t="shared" si="439"/>
        <v>30.460700000000003</v>
      </c>
      <c r="FB639" s="449" t="str">
        <f t="shared" si="431"/>
        <v>BAIK</v>
      </c>
      <c r="FC639" s="195"/>
      <c r="FD639" s="453">
        <f t="shared" si="432"/>
        <v>13.6</v>
      </c>
      <c r="FE639" s="454">
        <f t="shared" si="433"/>
        <v>144.50867052023122</v>
      </c>
      <c r="FF639" s="725">
        <f t="shared" si="434"/>
        <v>9.4111999999999991</v>
      </c>
      <c r="FG639" s="202" t="str">
        <f t="shared" si="457"/>
        <v>BAIK</v>
      </c>
    </row>
    <row r="640" spans="1:163">
      <c r="A640" s="347">
        <v>628</v>
      </c>
      <c r="B640" s="764" t="s">
        <v>2232</v>
      </c>
      <c r="C640" s="331" t="s">
        <v>2984</v>
      </c>
      <c r="D640" s="259" t="s">
        <v>2985</v>
      </c>
      <c r="E640" s="319" t="s">
        <v>2912</v>
      </c>
      <c r="F640" s="319" t="s">
        <v>2970</v>
      </c>
      <c r="G640" s="208" t="s">
        <v>204</v>
      </c>
      <c r="H640" s="214" t="s">
        <v>208</v>
      </c>
      <c r="I640" s="463" t="s">
        <v>2986</v>
      </c>
      <c r="J640" s="462" t="s">
        <v>2987</v>
      </c>
      <c r="K640" s="259" t="s">
        <v>341</v>
      </c>
      <c r="L640" s="259" t="s">
        <v>560</v>
      </c>
      <c r="M640" s="259">
        <v>100</v>
      </c>
      <c r="N640" s="259">
        <v>15134583</v>
      </c>
      <c r="O640" s="259">
        <v>2018</v>
      </c>
      <c r="P640" s="259" t="s">
        <v>316</v>
      </c>
      <c r="Q640" s="461">
        <v>0.8027777777777777</v>
      </c>
      <c r="R640" s="433">
        <v>44866</v>
      </c>
      <c r="S640" s="331" t="s">
        <v>318</v>
      </c>
      <c r="T640" s="331" t="s">
        <v>343</v>
      </c>
      <c r="U640" s="259">
        <v>4</v>
      </c>
      <c r="V640" s="259">
        <v>2</v>
      </c>
      <c r="W640" s="259">
        <v>3</v>
      </c>
      <c r="X640" s="259">
        <v>20000</v>
      </c>
      <c r="Y640" s="332">
        <v>401</v>
      </c>
      <c r="Z640" s="332">
        <v>402</v>
      </c>
      <c r="AA640" s="332">
        <v>404</v>
      </c>
      <c r="AB640" s="332">
        <v>230</v>
      </c>
      <c r="AC640" s="332">
        <v>233</v>
      </c>
      <c r="AD640" s="332">
        <v>232</v>
      </c>
      <c r="AE640" s="332">
        <v>81.5</v>
      </c>
      <c r="AF640" s="332">
        <v>46.7</v>
      </c>
      <c r="AG640" s="332">
        <v>58.5</v>
      </c>
      <c r="AH640" s="332">
        <v>38.9</v>
      </c>
      <c r="AI640" s="332">
        <v>19.7</v>
      </c>
      <c r="AJ640" s="332">
        <v>12</v>
      </c>
      <c r="AK640" s="332">
        <v>12.5</v>
      </c>
      <c r="AL640" s="332">
        <v>36.299999999999997</v>
      </c>
      <c r="AM640" s="332"/>
      <c r="AN640" s="332"/>
      <c r="AO640" s="332"/>
      <c r="AP640" s="332"/>
      <c r="AQ640" s="332"/>
      <c r="AR640" s="332"/>
      <c r="AS640" s="332"/>
      <c r="AT640" s="332"/>
      <c r="AU640" s="332">
        <v>21</v>
      </c>
      <c r="AV640" s="332">
        <v>33.299999999999997</v>
      </c>
      <c r="AW640" s="332">
        <v>11.8</v>
      </c>
      <c r="AX640" s="332">
        <v>25.4</v>
      </c>
      <c r="AY640" s="332">
        <v>0.85</v>
      </c>
      <c r="AZ640" s="332">
        <v>0.87</v>
      </c>
      <c r="BA640" s="332">
        <v>0.86</v>
      </c>
      <c r="BB640" s="261">
        <v>407</v>
      </c>
      <c r="BC640" s="261">
        <v>405</v>
      </c>
      <c r="BD640" s="261">
        <v>407</v>
      </c>
      <c r="BE640" s="261">
        <v>233</v>
      </c>
      <c r="BF640" s="261">
        <v>235</v>
      </c>
      <c r="BG640" s="261">
        <v>234</v>
      </c>
      <c r="BH640" s="261">
        <v>58.4</v>
      </c>
      <c r="BI640" s="261">
        <v>33.4</v>
      </c>
      <c r="BJ640" s="261">
        <v>23.2</v>
      </c>
      <c r="BK640" s="261">
        <v>20.399999999999999</v>
      </c>
      <c r="BL640" s="261">
        <v>14.7</v>
      </c>
      <c r="BM640" s="261">
        <v>5.3</v>
      </c>
      <c r="BN640" s="261">
        <v>10.5</v>
      </c>
      <c r="BO640" s="261">
        <v>20.6</v>
      </c>
      <c r="BP640" s="261"/>
      <c r="BQ640" s="261"/>
      <c r="BR640" s="261"/>
      <c r="BS640" s="261"/>
      <c r="BT640" s="261"/>
      <c r="BU640" s="261"/>
      <c r="BV640" s="261"/>
      <c r="BW640" s="261"/>
      <c r="BX640" s="261">
        <v>12.7</v>
      </c>
      <c r="BY640" s="261">
        <v>3.1</v>
      </c>
      <c r="BZ640" s="261">
        <v>11.5</v>
      </c>
      <c r="CA640" s="261">
        <v>10.1</v>
      </c>
      <c r="CB640" s="261">
        <v>0.87</v>
      </c>
      <c r="CC640" s="261">
        <v>0.86</v>
      </c>
      <c r="CD640" s="261">
        <v>0.86</v>
      </c>
      <c r="CE640" s="333"/>
      <c r="CF640" s="333"/>
      <c r="CG640" s="333"/>
      <c r="CH640" s="333"/>
      <c r="CI640" s="333"/>
      <c r="CJ640" s="333"/>
      <c r="CK640" s="333"/>
      <c r="CL640" s="333"/>
      <c r="CM640" s="333"/>
      <c r="CN640" s="333"/>
      <c r="CO640" s="333"/>
      <c r="CP640" s="333"/>
      <c r="CQ640" s="333"/>
      <c r="CR640" s="333"/>
      <c r="CS640" s="333"/>
      <c r="CT640" s="333"/>
      <c r="CU640" s="333"/>
      <c r="CV640" s="333"/>
      <c r="CW640" s="333"/>
      <c r="CX640" s="333"/>
      <c r="CY640" s="333"/>
      <c r="CZ640" s="333"/>
      <c r="DA640" s="333"/>
      <c r="DB640" s="374"/>
      <c r="DC640" s="154"/>
      <c r="DD640" s="179"/>
      <c r="DE640" s="179"/>
      <c r="DF640" s="179"/>
      <c r="DG640" s="179"/>
      <c r="DH640" s="180"/>
      <c r="DI640" s="181"/>
      <c r="DJ640" s="182">
        <f t="shared" si="435"/>
        <v>0</v>
      </c>
      <c r="DK640" s="182">
        <f t="shared" si="436"/>
        <v>1</v>
      </c>
      <c r="DL640" s="182">
        <f t="shared" si="441"/>
        <v>0</v>
      </c>
      <c r="DM640" s="182">
        <f t="shared" si="442"/>
        <v>0</v>
      </c>
      <c r="DN640" s="182">
        <f t="shared" si="443"/>
        <v>0</v>
      </c>
      <c r="DO640" s="182"/>
      <c r="DP640" s="182"/>
      <c r="DQ640" s="25"/>
      <c r="DR640" s="169"/>
      <c r="DS640" s="166"/>
      <c r="DT640" s="166"/>
      <c r="DU640" s="167">
        <f t="shared" si="446"/>
        <v>0</v>
      </c>
      <c r="DV640" s="153" t="str">
        <f>VLOOKUP(M640,'[200]Data Master kondisi'!$O$3:$P$11,2,FALSE)</f>
        <v>Z</v>
      </c>
      <c r="DW640" s="153">
        <f>LOOKUP(DV640,{"X","X","X","Y","Y","Y","Z","Z","Z"},{6,6,6,4,4,4,2,2,2})</f>
        <v>2</v>
      </c>
      <c r="DX640" s="153">
        <f t="shared" si="425"/>
        <v>1</v>
      </c>
      <c r="DY640" s="153">
        <f t="shared" si="447"/>
        <v>3</v>
      </c>
      <c r="DZ640" s="153" t="str">
        <f>VLOOKUP(G640,'[200]Data Master class'!$A$5:$D$12,3,FALSE)</f>
        <v>A</v>
      </c>
      <c r="EA640" s="160">
        <f t="shared" si="448"/>
        <v>0</v>
      </c>
      <c r="EB640" s="156"/>
      <c r="EC640" s="153">
        <f>VLOOKUP(G640,'[200]Data Master class'!$A$5:$D$12,2,FALSE)</f>
        <v>5</v>
      </c>
      <c r="ED640" s="153" t="str">
        <f>VLOOKUP(H640,'[200]Data Master class'!$E$5:$G$6,3,FALSE)</f>
        <v>X</v>
      </c>
      <c r="EE640" s="153">
        <f>VLOOKUP(H640,'[200]Data Master class'!$E$5:$G$6,2,FALSE)</f>
        <v>2</v>
      </c>
      <c r="EF640" s="153">
        <f t="shared" si="449"/>
        <v>7</v>
      </c>
      <c r="EG640" s="153" t="str">
        <f t="shared" si="450"/>
        <v>CLASS 2</v>
      </c>
      <c r="EH640" s="153">
        <f t="shared" si="451"/>
        <v>10</v>
      </c>
      <c r="EI640" s="171"/>
      <c r="EJ640" s="441">
        <f t="shared" si="426"/>
        <v>0.30958757364756306</v>
      </c>
      <c r="EK640" s="441">
        <f t="shared" si="427"/>
        <v>0.24959828602035339</v>
      </c>
      <c r="EL640" s="441">
        <f t="shared" si="428"/>
        <v>5.9989287627209335E-2</v>
      </c>
      <c r="EM640" s="442">
        <f t="shared" si="452"/>
        <v>0.20639171576504192</v>
      </c>
      <c r="EN640" s="443" t="str">
        <f t="shared" si="453"/>
        <v>KURANG</v>
      </c>
      <c r="EO640" s="195"/>
      <c r="EP640" s="196">
        <f>'[200]2. SUHU &amp; FISIK TRAFO'!CY684</f>
        <v>324</v>
      </c>
      <c r="EQ640" s="168">
        <f t="shared" si="458"/>
        <v>0</v>
      </c>
      <c r="ER640" s="189">
        <f t="shared" si="454"/>
        <v>0</v>
      </c>
      <c r="ES640" s="195"/>
      <c r="ET640" s="447">
        <f t="shared" si="437"/>
        <v>43.198099999999997</v>
      </c>
      <c r="EU640" s="447">
        <f t="shared" si="455"/>
        <v>34.558479999999996</v>
      </c>
      <c r="EV640" s="448">
        <f t="shared" si="429"/>
        <v>43.198099999999997</v>
      </c>
      <c r="EW640" s="449" t="str">
        <f t="shared" si="456"/>
        <v>BAIK</v>
      </c>
      <c r="EX640" s="721"/>
      <c r="EY640" s="447">
        <f t="shared" si="438"/>
        <v>26.884999999999998</v>
      </c>
      <c r="EZ640" s="447">
        <f t="shared" si="430"/>
        <v>21.507999999999999</v>
      </c>
      <c r="FA640" s="448">
        <f t="shared" si="439"/>
        <v>26.884999999999998</v>
      </c>
      <c r="FB640" s="449" t="str">
        <f t="shared" si="431"/>
        <v>BAIK</v>
      </c>
      <c r="FC640" s="195"/>
      <c r="FD640" s="453">
        <f t="shared" si="432"/>
        <v>38.9</v>
      </c>
      <c r="FE640" s="454">
        <f t="shared" si="433"/>
        <v>144.50867052023122</v>
      </c>
      <c r="FF640" s="725">
        <f t="shared" si="434"/>
        <v>26.918799999999997</v>
      </c>
      <c r="FG640" s="202" t="str">
        <f t="shared" si="457"/>
        <v>BURUK</v>
      </c>
    </row>
    <row r="641" spans="1:163">
      <c r="A641" s="347">
        <v>629</v>
      </c>
      <c r="B641" s="764" t="s">
        <v>2232</v>
      </c>
      <c r="C641" s="331" t="s">
        <v>2988</v>
      </c>
      <c r="D641" s="259" t="s">
        <v>1914</v>
      </c>
      <c r="E641" s="319" t="s">
        <v>2912</v>
      </c>
      <c r="F641" s="319" t="s">
        <v>2989</v>
      </c>
      <c r="G641" s="208" t="s">
        <v>204</v>
      </c>
      <c r="H641" s="214" t="s">
        <v>208</v>
      </c>
      <c r="I641" s="463" t="s">
        <v>2990</v>
      </c>
      <c r="J641" s="462" t="s">
        <v>2991</v>
      </c>
      <c r="K641" s="259" t="s">
        <v>315</v>
      </c>
      <c r="L641" s="259" t="s">
        <v>585</v>
      </c>
      <c r="M641" s="259">
        <v>100</v>
      </c>
      <c r="N641" s="259">
        <v>76726</v>
      </c>
      <c r="O641" s="259">
        <v>2003</v>
      </c>
      <c r="P641" s="259" t="s">
        <v>316</v>
      </c>
      <c r="Q641" s="461">
        <v>0.82152777777777775</v>
      </c>
      <c r="R641" s="433">
        <v>44866</v>
      </c>
      <c r="S641" s="331" t="s">
        <v>318</v>
      </c>
      <c r="T641" s="331" t="s">
        <v>343</v>
      </c>
      <c r="U641" s="259">
        <v>4</v>
      </c>
      <c r="V641" s="259">
        <v>1</v>
      </c>
      <c r="W641" s="259">
        <v>3</v>
      </c>
      <c r="X641" s="259">
        <v>20000</v>
      </c>
      <c r="Y641" s="332">
        <v>405</v>
      </c>
      <c r="Z641" s="332">
        <v>404</v>
      </c>
      <c r="AA641" s="332">
        <v>400</v>
      </c>
      <c r="AB641" s="332">
        <v>234</v>
      </c>
      <c r="AC641" s="332">
        <v>232</v>
      </c>
      <c r="AD641" s="332">
        <v>230</v>
      </c>
      <c r="AE641" s="332">
        <v>50.6</v>
      </c>
      <c r="AF641" s="332">
        <v>68.5</v>
      </c>
      <c r="AG641" s="332">
        <v>74</v>
      </c>
      <c r="AH641" s="332">
        <v>28.3</v>
      </c>
      <c r="AI641" s="332">
        <v>16.3</v>
      </c>
      <c r="AJ641" s="332">
        <v>15.8</v>
      </c>
      <c r="AK641" s="332">
        <v>27.7</v>
      </c>
      <c r="AL641" s="332">
        <v>22.4</v>
      </c>
      <c r="AM641" s="332"/>
      <c r="AN641" s="332"/>
      <c r="AO641" s="332"/>
      <c r="AP641" s="332"/>
      <c r="AQ641" s="332"/>
      <c r="AR641" s="332"/>
      <c r="AS641" s="332"/>
      <c r="AT641" s="332"/>
      <c r="AU641" s="332"/>
      <c r="AV641" s="332"/>
      <c r="AW641" s="332"/>
      <c r="AX641" s="332"/>
      <c r="AY641" s="332">
        <v>0.87</v>
      </c>
      <c r="AZ641" s="332">
        <v>0.88</v>
      </c>
      <c r="BA641" s="332">
        <v>0.86</v>
      </c>
      <c r="BB641" s="261">
        <v>405</v>
      </c>
      <c r="BC641" s="261">
        <v>403</v>
      </c>
      <c r="BD641" s="261">
        <v>401</v>
      </c>
      <c r="BE641" s="261">
        <v>233</v>
      </c>
      <c r="BF641" s="261">
        <v>232</v>
      </c>
      <c r="BG641" s="261">
        <v>231</v>
      </c>
      <c r="BH641" s="261">
        <v>32</v>
      </c>
      <c r="BI641" s="261">
        <v>53.8</v>
      </c>
      <c r="BJ641" s="261">
        <v>68.599999999999994</v>
      </c>
      <c r="BK641" s="261">
        <v>37.799999999999997</v>
      </c>
      <c r="BL641" s="261">
        <v>29.3</v>
      </c>
      <c r="BM641" s="261">
        <v>51.7</v>
      </c>
      <c r="BN641" s="261">
        <v>64.5</v>
      </c>
      <c r="BO641" s="261">
        <v>36.5</v>
      </c>
      <c r="BP641" s="261"/>
      <c r="BQ641" s="261"/>
      <c r="BR641" s="261"/>
      <c r="BS641" s="261"/>
      <c r="BT641" s="261"/>
      <c r="BU641" s="261"/>
      <c r="BV641" s="261"/>
      <c r="BW641" s="261"/>
      <c r="BX641" s="261"/>
      <c r="BY641" s="261"/>
      <c r="BZ641" s="261"/>
      <c r="CA641" s="261"/>
      <c r="CB641" s="261">
        <v>0.85</v>
      </c>
      <c r="CC641" s="261">
        <v>0.86</v>
      </c>
      <c r="CD641" s="261">
        <v>0.87</v>
      </c>
      <c r="CE641" s="333"/>
      <c r="CF641" s="333"/>
      <c r="CG641" s="333"/>
      <c r="CH641" s="333"/>
      <c r="CI641" s="333"/>
      <c r="CJ641" s="333"/>
      <c r="CK641" s="333"/>
      <c r="CL641" s="333"/>
      <c r="CM641" s="333"/>
      <c r="CN641" s="333"/>
      <c r="CO641" s="333"/>
      <c r="CP641" s="333"/>
      <c r="CQ641" s="333"/>
      <c r="CR641" s="333"/>
      <c r="CS641" s="333"/>
      <c r="CT641" s="333"/>
      <c r="CU641" s="333"/>
      <c r="CV641" s="333"/>
      <c r="CW641" s="333"/>
      <c r="CX641" s="333"/>
      <c r="CY641" s="333"/>
      <c r="CZ641" s="333"/>
      <c r="DA641" s="333"/>
      <c r="DB641" s="374"/>
      <c r="DC641" s="154"/>
      <c r="DD641" s="179"/>
      <c r="DE641" s="179"/>
      <c r="DF641" s="179"/>
      <c r="DG641" s="179"/>
      <c r="DH641" s="180"/>
      <c r="DI641" s="181"/>
      <c r="DJ641" s="182">
        <f t="shared" si="435"/>
        <v>0</v>
      </c>
      <c r="DK641" s="182">
        <f t="shared" si="436"/>
        <v>1</v>
      </c>
      <c r="DL641" s="182">
        <f t="shared" si="441"/>
        <v>0</v>
      </c>
      <c r="DM641" s="182">
        <f t="shared" si="442"/>
        <v>0</v>
      </c>
      <c r="DN641" s="182">
        <f t="shared" si="443"/>
        <v>0</v>
      </c>
      <c r="DO641" s="182"/>
      <c r="DP641" s="182"/>
      <c r="DQ641" s="25"/>
      <c r="DR641" s="169"/>
      <c r="DS641" s="166"/>
      <c r="DT641" s="166"/>
      <c r="DU641" s="167">
        <f t="shared" si="446"/>
        <v>0</v>
      </c>
      <c r="DV641" s="153" t="str">
        <f>VLOOKUP(M641,'[200]Data Master kondisi'!$O$3:$P$11,2,FALSE)</f>
        <v>Z</v>
      </c>
      <c r="DW641" s="153">
        <f>LOOKUP(DV641,{"X","X","X","Y","Y","Y","Z","Z","Z"},{6,6,6,4,4,4,2,2,2})</f>
        <v>2</v>
      </c>
      <c r="DX641" s="153">
        <f t="shared" si="425"/>
        <v>2</v>
      </c>
      <c r="DY641" s="153">
        <f t="shared" si="447"/>
        <v>4</v>
      </c>
      <c r="DZ641" s="153" t="str">
        <f>VLOOKUP(G641,'[200]Data Master class'!$A$5:$D$12,3,FALSE)</f>
        <v>A</v>
      </c>
      <c r="EA641" s="160" t="str">
        <f t="shared" si="448"/>
        <v>BAIK</v>
      </c>
      <c r="EB641" s="156"/>
      <c r="EC641" s="153">
        <f>VLOOKUP(G641,'[200]Data Master class'!$A$5:$D$12,2,FALSE)</f>
        <v>5</v>
      </c>
      <c r="ED641" s="153" t="str">
        <f>VLOOKUP(H641,'[200]Data Master class'!$E$5:$G$6,3,FALSE)</f>
        <v>X</v>
      </c>
      <c r="EE641" s="153">
        <f>VLOOKUP(H641,'[200]Data Master class'!$E$5:$G$6,2,FALSE)</f>
        <v>2</v>
      </c>
      <c r="EF641" s="153">
        <f t="shared" si="449"/>
        <v>7</v>
      </c>
      <c r="EG641" s="153" t="str">
        <f t="shared" si="450"/>
        <v>CLASS 2</v>
      </c>
      <c r="EH641" s="153">
        <f t="shared" si="451"/>
        <v>11</v>
      </c>
      <c r="EI641" s="171"/>
      <c r="EJ641" s="441">
        <f t="shared" si="426"/>
        <v>0.21387881926462962</v>
      </c>
      <c r="EK641" s="441">
        <f t="shared" si="427"/>
        <v>6.421543241843615E-2</v>
      </c>
      <c r="EL641" s="441">
        <f t="shared" si="428"/>
        <v>0.14966338684619379</v>
      </c>
      <c r="EM641" s="442">
        <f t="shared" si="452"/>
        <v>0.14258587950975318</v>
      </c>
      <c r="EN641" s="443" t="str">
        <f t="shared" si="453"/>
        <v>CUKUP</v>
      </c>
      <c r="EO641" s="195"/>
      <c r="EP641" s="196">
        <f>'[200]2. SUHU &amp; FISIK TRAFO'!CY685</f>
        <v>324</v>
      </c>
      <c r="EQ641" s="168">
        <f t="shared" si="458"/>
        <v>0</v>
      </c>
      <c r="ER641" s="189">
        <f t="shared" si="454"/>
        <v>0</v>
      </c>
      <c r="ES641" s="195"/>
      <c r="ET641" s="447">
        <f t="shared" si="437"/>
        <v>44.752400000000002</v>
      </c>
      <c r="EU641" s="447">
        <f t="shared" si="455"/>
        <v>35.801920000000003</v>
      </c>
      <c r="EV641" s="448">
        <f t="shared" si="429"/>
        <v>44.752400000000002</v>
      </c>
      <c r="EW641" s="449" t="str">
        <f t="shared" si="456"/>
        <v>BAIK</v>
      </c>
      <c r="EX641" s="721"/>
      <c r="EY641" s="447">
        <f t="shared" si="438"/>
        <v>35.784199999999998</v>
      </c>
      <c r="EZ641" s="447">
        <f t="shared" si="430"/>
        <v>28.627359999999999</v>
      </c>
      <c r="FA641" s="448">
        <f t="shared" si="439"/>
        <v>35.784199999999998</v>
      </c>
      <c r="FB641" s="449" t="str">
        <f t="shared" si="431"/>
        <v>BAIK</v>
      </c>
      <c r="FC641" s="195"/>
      <c r="FD641" s="453">
        <f t="shared" si="432"/>
        <v>28.3</v>
      </c>
      <c r="FE641" s="454">
        <f t="shared" si="433"/>
        <v>144.50867052023122</v>
      </c>
      <c r="FF641" s="725">
        <f t="shared" si="434"/>
        <v>19.583600000000001</v>
      </c>
      <c r="FG641" s="202" t="str">
        <f t="shared" si="457"/>
        <v>KURANG</v>
      </c>
    </row>
    <row r="642" spans="1:163">
      <c r="A642" s="347">
        <v>630</v>
      </c>
      <c r="B642" s="764" t="s">
        <v>2232</v>
      </c>
      <c r="C642" s="331" t="s">
        <v>2992</v>
      </c>
      <c r="D642" s="259" t="s">
        <v>1914</v>
      </c>
      <c r="E642" s="319" t="s">
        <v>2912</v>
      </c>
      <c r="F642" s="319" t="s">
        <v>2989</v>
      </c>
      <c r="G642" s="208" t="s">
        <v>204</v>
      </c>
      <c r="H642" s="214" t="s">
        <v>208</v>
      </c>
      <c r="I642" s="463" t="s">
        <v>2993</v>
      </c>
      <c r="J642" s="462" t="s">
        <v>2994</v>
      </c>
      <c r="K642" s="259" t="s">
        <v>315</v>
      </c>
      <c r="L642" s="259" t="s">
        <v>342</v>
      </c>
      <c r="M642" s="259">
        <v>100</v>
      </c>
      <c r="N642" s="259">
        <v>193304597</v>
      </c>
      <c r="O642" s="259">
        <v>2019</v>
      </c>
      <c r="P642" s="259" t="s">
        <v>316</v>
      </c>
      <c r="Q642" s="461">
        <v>0.79236111111111107</v>
      </c>
      <c r="R642" s="433">
        <v>44866</v>
      </c>
      <c r="S642" s="331" t="s">
        <v>318</v>
      </c>
      <c r="T642" s="331" t="s">
        <v>343</v>
      </c>
      <c r="U642" s="259">
        <v>3</v>
      </c>
      <c r="V642" s="259">
        <v>1</v>
      </c>
      <c r="W642" s="259">
        <v>3</v>
      </c>
      <c r="X642" s="259">
        <v>20000</v>
      </c>
      <c r="Y642" s="332">
        <v>403</v>
      </c>
      <c r="Z642" s="332">
        <v>405</v>
      </c>
      <c r="AA642" s="332">
        <v>404</v>
      </c>
      <c r="AB642" s="332">
        <v>233</v>
      </c>
      <c r="AC642" s="332">
        <v>233</v>
      </c>
      <c r="AD642" s="332">
        <v>233</v>
      </c>
      <c r="AE642" s="332">
        <v>12.9</v>
      </c>
      <c r="AF642" s="332">
        <v>35.5</v>
      </c>
      <c r="AG642" s="332">
        <v>13</v>
      </c>
      <c r="AH642" s="332">
        <v>28.5</v>
      </c>
      <c r="AI642" s="332"/>
      <c r="AJ642" s="332"/>
      <c r="AK642" s="332"/>
      <c r="AL642" s="332"/>
      <c r="AM642" s="332">
        <v>11.8</v>
      </c>
      <c r="AN642" s="332">
        <v>32.6</v>
      </c>
      <c r="AO642" s="332">
        <v>5.6</v>
      </c>
      <c r="AP642" s="332">
        <v>23.4</v>
      </c>
      <c r="AQ642" s="332"/>
      <c r="AR642" s="332"/>
      <c r="AS642" s="332"/>
      <c r="AT642" s="332"/>
      <c r="AU642" s="332"/>
      <c r="AV642" s="332"/>
      <c r="AW642" s="332"/>
      <c r="AX642" s="332"/>
      <c r="AY642" s="332">
        <v>0.86</v>
      </c>
      <c r="AZ642" s="332" t="s">
        <v>2895</v>
      </c>
      <c r="BA642" s="332">
        <v>0.87</v>
      </c>
      <c r="BB642" s="261">
        <v>406</v>
      </c>
      <c r="BC642" s="261">
        <v>404</v>
      </c>
      <c r="BD642" s="261">
        <v>405</v>
      </c>
      <c r="BE642" s="261">
        <v>233</v>
      </c>
      <c r="BF642" s="261">
        <v>233</v>
      </c>
      <c r="BG642" s="261">
        <v>233</v>
      </c>
      <c r="BH642" s="261">
        <v>12.5</v>
      </c>
      <c r="BI642" s="261">
        <v>18.3</v>
      </c>
      <c r="BJ642" s="261">
        <v>2.8</v>
      </c>
      <c r="BK642" s="261">
        <v>13.7</v>
      </c>
      <c r="BL642" s="261"/>
      <c r="BM642" s="261"/>
      <c r="BN642" s="261"/>
      <c r="BO642" s="261"/>
      <c r="BP642" s="261">
        <v>3.4</v>
      </c>
      <c r="BQ642" s="261">
        <v>22.8</v>
      </c>
      <c r="BR642" s="261">
        <v>12.8</v>
      </c>
      <c r="BS642" s="261">
        <v>9.1</v>
      </c>
      <c r="BT642" s="261"/>
      <c r="BU642" s="261"/>
      <c r="BV642" s="261"/>
      <c r="BW642" s="261"/>
      <c r="BX642" s="261"/>
      <c r="BY642" s="261"/>
      <c r="BZ642" s="261"/>
      <c r="CA642" s="261"/>
      <c r="CB642" s="261">
        <v>0.87</v>
      </c>
      <c r="CC642" s="261">
        <v>0.86</v>
      </c>
      <c r="CD642" s="261">
        <v>0.85</v>
      </c>
      <c r="CE642" s="333"/>
      <c r="CF642" s="333"/>
      <c r="CG642" s="333"/>
      <c r="CH642" s="333"/>
      <c r="CI642" s="333"/>
      <c r="CJ642" s="333"/>
      <c r="CK642" s="333"/>
      <c r="CL642" s="333"/>
      <c r="CM642" s="333"/>
      <c r="CN642" s="333"/>
      <c r="CO642" s="333"/>
      <c r="CP642" s="333"/>
      <c r="CQ642" s="333"/>
      <c r="CR642" s="333"/>
      <c r="CS642" s="333"/>
      <c r="CT642" s="333"/>
      <c r="CU642" s="333"/>
      <c r="CV642" s="333"/>
      <c r="CW642" s="333"/>
      <c r="CX642" s="333"/>
      <c r="CY642" s="333"/>
      <c r="CZ642" s="333"/>
      <c r="DA642" s="333"/>
      <c r="DB642" s="374"/>
      <c r="DC642" s="154"/>
      <c r="DD642" s="179"/>
      <c r="DE642" s="179"/>
      <c r="DF642" s="179"/>
      <c r="DG642" s="179"/>
      <c r="DH642" s="180"/>
      <c r="DI642" s="181"/>
      <c r="DJ642" s="182">
        <f t="shared" si="435"/>
        <v>1</v>
      </c>
      <c r="DK642" s="182">
        <f t="shared" si="436"/>
        <v>0</v>
      </c>
      <c r="DL642" s="182">
        <f t="shared" si="441"/>
        <v>0</v>
      </c>
      <c r="DM642" s="182">
        <f t="shared" si="442"/>
        <v>0</v>
      </c>
      <c r="DN642" s="182">
        <f t="shared" si="443"/>
        <v>0</v>
      </c>
      <c r="DO642" s="182"/>
      <c r="DP642" s="182"/>
      <c r="DQ642" s="25"/>
      <c r="DR642" s="169"/>
      <c r="DS642" s="166"/>
      <c r="DT642" s="166"/>
      <c r="DU642" s="167">
        <f t="shared" si="446"/>
        <v>0</v>
      </c>
      <c r="DV642" s="153" t="str">
        <f>VLOOKUP(M642,'[200]Data Master kondisi'!$O$3:$P$11,2,FALSE)</f>
        <v>Z</v>
      </c>
      <c r="DW642" s="153">
        <f>LOOKUP(DV642,{"X","X","X","Y","Y","Y","Z","Z","Z"},{6,6,6,4,4,4,2,2,2})</f>
        <v>2</v>
      </c>
      <c r="DX642" s="153">
        <f t="shared" si="425"/>
        <v>1</v>
      </c>
      <c r="DY642" s="153">
        <f t="shared" si="447"/>
        <v>3</v>
      </c>
      <c r="DZ642" s="153" t="str">
        <f>VLOOKUP(G642,'[200]Data Master class'!$A$5:$D$12,3,FALSE)</f>
        <v>A</v>
      </c>
      <c r="EA642" s="160">
        <f t="shared" si="448"/>
        <v>0</v>
      </c>
      <c r="EB642" s="156"/>
      <c r="EC642" s="153">
        <f>VLOOKUP(G642,'[200]Data Master class'!$A$5:$D$12,2,FALSE)</f>
        <v>5</v>
      </c>
      <c r="ED642" s="153" t="str">
        <f>VLOOKUP(H642,'[200]Data Master class'!$E$5:$G$6,3,FALSE)</f>
        <v>X</v>
      </c>
      <c r="EE642" s="153">
        <f>VLOOKUP(H642,'[200]Data Master class'!$E$5:$G$6,2,FALSE)</f>
        <v>2</v>
      </c>
      <c r="EF642" s="153">
        <f t="shared" si="449"/>
        <v>7</v>
      </c>
      <c r="EG642" s="153" t="str">
        <f t="shared" si="450"/>
        <v>CLASS 2</v>
      </c>
      <c r="EH642" s="153">
        <f t="shared" si="451"/>
        <v>10</v>
      </c>
      <c r="EI642" s="171"/>
      <c r="EJ642" s="441">
        <f t="shared" si="426"/>
        <v>0.36970684039087942</v>
      </c>
      <c r="EK642" s="441">
        <f t="shared" si="427"/>
        <v>0.73452768729641704</v>
      </c>
      <c r="EL642" s="441">
        <f t="shared" si="428"/>
        <v>0.3648208469055374</v>
      </c>
      <c r="EM642" s="442">
        <f t="shared" si="452"/>
        <v>0.48968512486427795</v>
      </c>
      <c r="EN642" s="443" t="str">
        <f t="shared" si="453"/>
        <v>BURUK</v>
      </c>
      <c r="EO642" s="195"/>
      <c r="EP642" s="196">
        <f>'[200]2. SUHU &amp; FISIK TRAFO'!CY686</f>
        <v>202</v>
      </c>
      <c r="EQ642" s="168">
        <f t="shared" si="458"/>
        <v>0</v>
      </c>
      <c r="ER642" s="189">
        <f t="shared" si="454"/>
        <v>0</v>
      </c>
      <c r="ES642" s="195"/>
      <c r="ET642" s="447">
        <f t="shared" si="437"/>
        <v>14.3062</v>
      </c>
      <c r="EU642" s="447">
        <f t="shared" si="455"/>
        <v>11.444960000000002</v>
      </c>
      <c r="EV642" s="448">
        <f t="shared" si="429"/>
        <v>14.306199999999999</v>
      </c>
      <c r="EW642" s="449" t="str">
        <f t="shared" si="456"/>
        <v>BAIK</v>
      </c>
      <c r="EX642" s="721"/>
      <c r="EY642" s="447">
        <f t="shared" si="438"/>
        <v>7.8288000000000002</v>
      </c>
      <c r="EZ642" s="447">
        <f t="shared" si="430"/>
        <v>6.2630400000000002</v>
      </c>
      <c r="FA642" s="448">
        <f t="shared" si="439"/>
        <v>7.8287999999999993</v>
      </c>
      <c r="FB642" s="449" t="str">
        <f t="shared" si="431"/>
        <v>BAIK</v>
      </c>
      <c r="FC642" s="195"/>
      <c r="FD642" s="453">
        <f t="shared" si="432"/>
        <v>28.5</v>
      </c>
      <c r="FE642" s="454">
        <f t="shared" si="433"/>
        <v>144.50867052023122</v>
      </c>
      <c r="FF642" s="725">
        <f t="shared" si="434"/>
        <v>19.721999999999998</v>
      </c>
      <c r="FG642" s="202" t="str">
        <f t="shared" si="457"/>
        <v>KURANG</v>
      </c>
    </row>
    <row r="643" spans="1:163">
      <c r="A643" s="347">
        <v>631</v>
      </c>
      <c r="B643" s="764" t="s">
        <v>2232</v>
      </c>
      <c r="C643" s="331" t="s">
        <v>2995</v>
      </c>
      <c r="D643" s="259" t="s">
        <v>1914</v>
      </c>
      <c r="E643" s="319" t="s">
        <v>2912</v>
      </c>
      <c r="F643" s="319" t="s">
        <v>2996</v>
      </c>
      <c r="G643" s="208" t="s">
        <v>204</v>
      </c>
      <c r="H643" s="214" t="s">
        <v>208</v>
      </c>
      <c r="I643" s="463" t="s">
        <v>2997</v>
      </c>
      <c r="J643" s="462" t="s">
        <v>2998</v>
      </c>
      <c r="K643" s="259" t="s">
        <v>315</v>
      </c>
      <c r="L643" s="259" t="s">
        <v>342</v>
      </c>
      <c r="M643" s="259">
        <v>50</v>
      </c>
      <c r="N643" s="259">
        <v>173300490</v>
      </c>
      <c r="O643" s="259">
        <v>2017</v>
      </c>
      <c r="P643" s="259" t="s">
        <v>316</v>
      </c>
      <c r="Q643" s="461">
        <v>0.78541666666666676</v>
      </c>
      <c r="R643" s="433">
        <v>44867</v>
      </c>
      <c r="S643" s="331" t="s">
        <v>318</v>
      </c>
      <c r="T643" s="331" t="s">
        <v>343</v>
      </c>
      <c r="U643" s="259">
        <v>2</v>
      </c>
      <c r="V643" s="259">
        <v>1</v>
      </c>
      <c r="W643" s="259">
        <v>3</v>
      </c>
      <c r="X643" s="259">
        <v>20000</v>
      </c>
      <c r="Y643" s="332">
        <v>410</v>
      </c>
      <c r="Z643" s="332">
        <v>409</v>
      </c>
      <c r="AA643" s="332">
        <v>409</v>
      </c>
      <c r="AB643" s="332">
        <v>236</v>
      </c>
      <c r="AC643" s="332">
        <v>236</v>
      </c>
      <c r="AD643" s="332">
        <v>235</v>
      </c>
      <c r="AE643" s="332">
        <v>22.7</v>
      </c>
      <c r="AF643" s="332">
        <v>8.8000000000000007</v>
      </c>
      <c r="AG643" s="332">
        <v>21.9</v>
      </c>
      <c r="AH643" s="332">
        <v>6.1</v>
      </c>
      <c r="AI643" s="332"/>
      <c r="AJ643" s="332"/>
      <c r="AK643" s="332"/>
      <c r="AL643" s="332"/>
      <c r="AM643" s="332">
        <v>6.6</v>
      </c>
      <c r="AN643" s="332">
        <v>7.4</v>
      </c>
      <c r="AO643" s="332">
        <v>6.5</v>
      </c>
      <c r="AP643" s="332">
        <v>4.4000000000000004</v>
      </c>
      <c r="AQ643" s="332"/>
      <c r="AR643" s="332"/>
      <c r="AS643" s="332"/>
      <c r="AT643" s="332"/>
      <c r="AU643" s="332"/>
      <c r="AV643" s="332"/>
      <c r="AW643" s="332"/>
      <c r="AX643" s="332"/>
      <c r="AY643" s="332">
        <v>0.87</v>
      </c>
      <c r="AZ643" s="332">
        <v>0.87</v>
      </c>
      <c r="BA643" s="332">
        <v>0.86</v>
      </c>
      <c r="BB643" s="261">
        <v>411</v>
      </c>
      <c r="BC643" s="261">
        <v>410</v>
      </c>
      <c r="BD643" s="261">
        <v>409</v>
      </c>
      <c r="BE643" s="261">
        <v>237</v>
      </c>
      <c r="BF643" s="261">
        <v>236</v>
      </c>
      <c r="BG643" s="261">
        <v>236</v>
      </c>
      <c r="BH643" s="261">
        <v>15.7</v>
      </c>
      <c r="BI643" s="261">
        <v>13.3</v>
      </c>
      <c r="BJ643" s="261">
        <v>12.1</v>
      </c>
      <c r="BK643" s="261">
        <v>1.7</v>
      </c>
      <c r="BL643" s="261"/>
      <c r="BM643" s="261"/>
      <c r="BN643" s="261"/>
      <c r="BO643" s="261"/>
      <c r="BP643" s="261">
        <v>6.1</v>
      </c>
      <c r="BQ643" s="261">
        <v>17.2</v>
      </c>
      <c r="BR643" s="261">
        <v>6</v>
      </c>
      <c r="BS643" s="261">
        <v>4.2</v>
      </c>
      <c r="BT643" s="261"/>
      <c r="BU643" s="261"/>
      <c r="BV643" s="261"/>
      <c r="BW643" s="261"/>
      <c r="BX643" s="261"/>
      <c r="BY643" s="261"/>
      <c r="BZ643" s="261"/>
      <c r="CA643" s="261"/>
      <c r="CB643" s="261">
        <v>0.87</v>
      </c>
      <c r="CC643" s="261">
        <v>0.86</v>
      </c>
      <c r="CD643" s="261">
        <v>0.85</v>
      </c>
      <c r="CE643" s="333"/>
      <c r="CF643" s="333"/>
      <c r="CG643" s="333"/>
      <c r="CH643" s="333"/>
      <c r="CI643" s="333"/>
      <c r="CJ643" s="333"/>
      <c r="CK643" s="333"/>
      <c r="CL643" s="333"/>
      <c r="CM643" s="333"/>
      <c r="CN643" s="333"/>
      <c r="CO643" s="333"/>
      <c r="CP643" s="333"/>
      <c r="CQ643" s="333"/>
      <c r="CR643" s="333"/>
      <c r="CS643" s="333"/>
      <c r="CT643" s="333"/>
      <c r="CU643" s="333"/>
      <c r="CV643" s="333"/>
      <c r="CW643" s="333"/>
      <c r="CX643" s="333"/>
      <c r="CY643" s="333"/>
      <c r="CZ643" s="333"/>
      <c r="DA643" s="333"/>
      <c r="DB643" s="374"/>
      <c r="DC643" s="154"/>
      <c r="DD643" s="179"/>
      <c r="DE643" s="179"/>
      <c r="DF643" s="179"/>
      <c r="DG643" s="179"/>
      <c r="DH643" s="180"/>
      <c r="DI643" s="181"/>
      <c r="DJ643" s="182">
        <f t="shared" si="435"/>
        <v>0</v>
      </c>
      <c r="DK643" s="182">
        <f t="shared" si="436"/>
        <v>1</v>
      </c>
      <c r="DL643" s="182">
        <f t="shared" si="441"/>
        <v>0</v>
      </c>
      <c r="DM643" s="182">
        <f t="shared" si="442"/>
        <v>0</v>
      </c>
      <c r="DN643" s="182">
        <f t="shared" si="443"/>
        <v>0</v>
      </c>
      <c r="DO643" s="182"/>
      <c r="DP643" s="182"/>
      <c r="DQ643" s="25"/>
      <c r="DR643" s="169"/>
      <c r="DS643" s="166"/>
      <c r="DT643" s="166"/>
      <c r="DU643" s="167">
        <f t="shared" si="446"/>
        <v>0</v>
      </c>
      <c r="DV643" s="153" t="str">
        <f>VLOOKUP(M643,'[200]Data Master kondisi'!$O$3:$P$11,2,FALSE)</f>
        <v>Z</v>
      </c>
      <c r="DW643" s="153">
        <f>LOOKUP(DV643,{"X","X","X","Y","Y","Y","Z","Z","Z"},{6,6,6,4,4,4,2,2,2})</f>
        <v>2</v>
      </c>
      <c r="DX643" s="153">
        <f t="shared" si="425"/>
        <v>1</v>
      </c>
      <c r="DY643" s="153">
        <f t="shared" si="447"/>
        <v>3</v>
      </c>
      <c r="DZ643" s="153" t="str">
        <f>VLOOKUP(G643,'[200]Data Master class'!$A$5:$D$12,3,FALSE)</f>
        <v>A</v>
      </c>
      <c r="EA643" s="160">
        <f t="shared" si="448"/>
        <v>0</v>
      </c>
      <c r="EB643" s="156"/>
      <c r="EC643" s="153">
        <f>VLOOKUP(G643,'[200]Data Master class'!$A$5:$D$12,2,FALSE)</f>
        <v>5</v>
      </c>
      <c r="ED643" s="153" t="str">
        <f>VLOOKUP(H643,'[200]Data Master class'!$E$5:$G$6,3,FALSE)</f>
        <v>X</v>
      </c>
      <c r="EE643" s="153">
        <f>VLOOKUP(H643,'[200]Data Master class'!$E$5:$G$6,2,FALSE)</f>
        <v>2</v>
      </c>
      <c r="EF643" s="153">
        <f t="shared" si="449"/>
        <v>7</v>
      </c>
      <c r="EG643" s="153" t="str">
        <f t="shared" si="450"/>
        <v>CLASS 2</v>
      </c>
      <c r="EH643" s="153">
        <f t="shared" si="451"/>
        <v>10</v>
      </c>
      <c r="EI643" s="171"/>
      <c r="EJ643" s="441">
        <f t="shared" si="426"/>
        <v>0.27528089887640439</v>
      </c>
      <c r="EK643" s="441">
        <f t="shared" si="427"/>
        <v>0.5056179775280899</v>
      </c>
      <c r="EL643" s="441">
        <f t="shared" si="428"/>
        <v>0.23033707865168526</v>
      </c>
      <c r="EM643" s="442">
        <f t="shared" si="452"/>
        <v>0.33707865168539319</v>
      </c>
      <c r="EN643" s="443" t="str">
        <f t="shared" si="453"/>
        <v>BURUK</v>
      </c>
      <c r="EO643" s="195"/>
      <c r="EP643" s="196">
        <f>'[200]2. SUHU &amp; FISIK TRAFO'!CY687</f>
        <v>324</v>
      </c>
      <c r="EQ643" s="168">
        <f t="shared" si="458"/>
        <v>0</v>
      </c>
      <c r="ER643" s="189">
        <f t="shared" si="454"/>
        <v>0</v>
      </c>
      <c r="ES643" s="195"/>
      <c r="ET643" s="447">
        <f t="shared" si="437"/>
        <v>12.580500000000001</v>
      </c>
      <c r="EU643" s="447">
        <f t="shared" si="455"/>
        <v>10.064400000000001</v>
      </c>
      <c r="EV643" s="448">
        <f t="shared" si="429"/>
        <v>25.161000000000001</v>
      </c>
      <c r="EW643" s="449" t="str">
        <f t="shared" si="456"/>
        <v>BAIK</v>
      </c>
      <c r="EX643" s="721"/>
      <c r="EY643" s="447">
        <f t="shared" si="438"/>
        <v>9.7152999999999992</v>
      </c>
      <c r="EZ643" s="447">
        <f t="shared" si="430"/>
        <v>7.77224</v>
      </c>
      <c r="FA643" s="448">
        <f t="shared" si="439"/>
        <v>19.430599999999998</v>
      </c>
      <c r="FB643" s="449" t="str">
        <f t="shared" si="431"/>
        <v>BAIK</v>
      </c>
      <c r="FC643" s="195"/>
      <c r="FD643" s="453">
        <f t="shared" si="432"/>
        <v>6.1</v>
      </c>
      <c r="FE643" s="454">
        <f t="shared" si="433"/>
        <v>72.25433526011561</v>
      </c>
      <c r="FF643" s="725">
        <f t="shared" si="434"/>
        <v>8.4423999999999992</v>
      </c>
      <c r="FG643" s="202" t="str">
        <f t="shared" si="457"/>
        <v>BAIK</v>
      </c>
    </row>
    <row r="644" spans="1:163">
      <c r="A644" s="347">
        <v>632</v>
      </c>
      <c r="B644" s="764" t="s">
        <v>2232</v>
      </c>
      <c r="C644" s="331" t="s">
        <v>2999</v>
      </c>
      <c r="D644" s="259" t="s">
        <v>3000</v>
      </c>
      <c r="E644" s="319" t="s">
        <v>2912</v>
      </c>
      <c r="F644" s="319" t="s">
        <v>2996</v>
      </c>
      <c r="G644" s="208" t="s">
        <v>204</v>
      </c>
      <c r="H644" s="214" t="s">
        <v>208</v>
      </c>
      <c r="I644" s="463" t="s">
        <v>3001</v>
      </c>
      <c r="J644" s="462" t="s">
        <v>3002</v>
      </c>
      <c r="K644" s="259" t="s">
        <v>341</v>
      </c>
      <c r="L644" s="259" t="s">
        <v>3003</v>
      </c>
      <c r="M644" s="259">
        <v>250</v>
      </c>
      <c r="N644" s="259">
        <v>20108038</v>
      </c>
      <c r="O644" s="259">
        <v>2011</v>
      </c>
      <c r="P644" s="259" t="s">
        <v>316</v>
      </c>
      <c r="Q644" s="461">
        <v>0.82847222222222217</v>
      </c>
      <c r="R644" s="433">
        <v>44866</v>
      </c>
      <c r="S644" s="331" t="s">
        <v>318</v>
      </c>
      <c r="T644" s="331" t="s">
        <v>343</v>
      </c>
      <c r="U644" s="259">
        <v>3</v>
      </c>
      <c r="V644" s="259">
        <v>1</v>
      </c>
      <c r="W644" s="259">
        <v>3</v>
      </c>
      <c r="X644" s="259">
        <v>20000</v>
      </c>
      <c r="Y644" s="332">
        <v>406</v>
      </c>
      <c r="Z644" s="332">
        <v>404</v>
      </c>
      <c r="AA644" s="332">
        <v>405</v>
      </c>
      <c r="AB644" s="332">
        <v>232</v>
      </c>
      <c r="AC644" s="332">
        <v>234</v>
      </c>
      <c r="AD644" s="332">
        <v>233</v>
      </c>
      <c r="AE644" s="332">
        <v>7.8</v>
      </c>
      <c r="AF644" s="332">
        <v>7.4</v>
      </c>
      <c r="AG644" s="332">
        <v>10.8</v>
      </c>
      <c r="AH644" s="332">
        <v>8.1</v>
      </c>
      <c r="AI644" s="332">
        <v>7.5</v>
      </c>
      <c r="AJ644" s="332">
        <v>16.600000000000001</v>
      </c>
      <c r="AK644" s="332">
        <v>5.3</v>
      </c>
      <c r="AL644" s="332">
        <v>11.5</v>
      </c>
      <c r="AM644" s="332"/>
      <c r="AN644" s="332"/>
      <c r="AO644" s="332"/>
      <c r="AP644" s="332"/>
      <c r="AQ644" s="332"/>
      <c r="AR644" s="332"/>
      <c r="AS644" s="332"/>
      <c r="AT644" s="332"/>
      <c r="AU644" s="332"/>
      <c r="AV644" s="332"/>
      <c r="AW644" s="332"/>
      <c r="AX644" s="332"/>
      <c r="AY644" s="332">
        <v>0.87</v>
      </c>
      <c r="AZ644" s="332">
        <v>0.86</v>
      </c>
      <c r="BA644" s="332">
        <v>0.87</v>
      </c>
      <c r="BB644" s="261">
        <v>411</v>
      </c>
      <c r="BC644" s="261">
        <v>409</v>
      </c>
      <c r="BD644" s="261">
        <v>410</v>
      </c>
      <c r="BE644" s="261">
        <v>236</v>
      </c>
      <c r="BF644" s="261">
        <v>237</v>
      </c>
      <c r="BG644" s="261">
        <v>236</v>
      </c>
      <c r="BH644" s="261">
        <v>12.8</v>
      </c>
      <c r="BI644" s="261">
        <v>6.8</v>
      </c>
      <c r="BJ644" s="261">
        <v>4.2</v>
      </c>
      <c r="BK644" s="261">
        <v>4.0999999999999996</v>
      </c>
      <c r="BL644" s="261">
        <v>3.9</v>
      </c>
      <c r="BM644" s="261">
        <v>7.9</v>
      </c>
      <c r="BN644" s="261">
        <v>1.9</v>
      </c>
      <c r="BO644" s="261">
        <v>7.3</v>
      </c>
      <c r="BP644" s="261"/>
      <c r="BQ644" s="261"/>
      <c r="BR644" s="261"/>
      <c r="BS644" s="261"/>
      <c r="BT644" s="261"/>
      <c r="BU644" s="261"/>
      <c r="BV644" s="261"/>
      <c r="BW644" s="261"/>
      <c r="BX644" s="261"/>
      <c r="BY644" s="261"/>
      <c r="BZ644" s="261"/>
      <c r="CA644" s="261"/>
      <c r="CB644" s="261">
        <v>0.86</v>
      </c>
      <c r="CC644" s="261">
        <v>0.85</v>
      </c>
      <c r="CD644" s="261">
        <v>0.88</v>
      </c>
      <c r="CE644" s="333"/>
      <c r="CF644" s="333"/>
      <c r="CG644" s="333"/>
      <c r="CH644" s="333"/>
      <c r="CI644" s="333"/>
      <c r="CJ644" s="333"/>
      <c r="CK644" s="333"/>
      <c r="CL644" s="333"/>
      <c r="CM644" s="333"/>
      <c r="CN644" s="333"/>
      <c r="CO644" s="333"/>
      <c r="CP644" s="333"/>
      <c r="CQ644" s="333"/>
      <c r="CR644" s="333"/>
      <c r="CS644" s="333"/>
      <c r="CT644" s="333"/>
      <c r="CU644" s="333"/>
      <c r="CV644" s="333"/>
      <c r="CW644" s="333"/>
      <c r="CX644" s="333"/>
      <c r="CY644" s="333"/>
      <c r="CZ644" s="333"/>
      <c r="DA644" s="333"/>
      <c r="DB644" s="374"/>
      <c r="DC644" s="154"/>
      <c r="DD644" s="179"/>
      <c r="DE644" s="179"/>
      <c r="DF644" s="179"/>
      <c r="DG644" s="179"/>
      <c r="DH644" s="180"/>
      <c r="DI644" s="181"/>
      <c r="DJ644" s="182">
        <f t="shared" si="435"/>
        <v>1</v>
      </c>
      <c r="DK644" s="182">
        <f t="shared" si="436"/>
        <v>0</v>
      </c>
      <c r="DL644" s="182">
        <f t="shared" si="441"/>
        <v>0</v>
      </c>
      <c r="DM644" s="182">
        <f t="shared" si="442"/>
        <v>0</v>
      </c>
      <c r="DN644" s="182">
        <f t="shared" si="443"/>
        <v>0</v>
      </c>
      <c r="DO644" s="182"/>
      <c r="DP644" s="182"/>
      <c r="DQ644" s="25"/>
      <c r="DR644" s="169"/>
      <c r="DS644" s="166"/>
      <c r="DT644" s="166"/>
      <c r="DU644" s="167">
        <f t="shared" si="446"/>
        <v>0</v>
      </c>
      <c r="DV644" s="153" t="str">
        <f>VLOOKUP(M644,'[200]Data Master kondisi'!$O$3:$P$11,2,FALSE)</f>
        <v>Y</v>
      </c>
      <c r="DW644" s="153">
        <f>LOOKUP(DV644,{"X","X","X","Y","Y","Y","Z","Z","Z"},{6,6,6,4,4,4,2,2,2})</f>
        <v>4</v>
      </c>
      <c r="DX644" s="153">
        <f t="shared" si="425"/>
        <v>1</v>
      </c>
      <c r="DY644" s="153">
        <f t="shared" si="447"/>
        <v>5</v>
      </c>
      <c r="DZ644" s="153" t="str">
        <f>VLOOKUP(G644,'[200]Data Master class'!$A$5:$D$12,3,FALSE)</f>
        <v>A</v>
      </c>
      <c r="EA644" s="160" t="str">
        <f t="shared" si="448"/>
        <v>BAIK</v>
      </c>
      <c r="EB644" s="156"/>
      <c r="EC644" s="153">
        <f>VLOOKUP(G644,'[200]Data Master class'!$A$5:$D$12,2,FALSE)</f>
        <v>5</v>
      </c>
      <c r="ED644" s="153" t="str">
        <f>VLOOKUP(H644,'[200]Data Master class'!$E$5:$G$6,3,FALSE)</f>
        <v>X</v>
      </c>
      <c r="EE644" s="153">
        <f>VLOOKUP(H644,'[200]Data Master class'!$E$5:$G$6,2,FALSE)</f>
        <v>2</v>
      </c>
      <c r="EF644" s="153">
        <f t="shared" si="449"/>
        <v>7</v>
      </c>
      <c r="EG644" s="153" t="str">
        <f t="shared" si="450"/>
        <v>CLASS 2</v>
      </c>
      <c r="EH644" s="153">
        <f t="shared" si="451"/>
        <v>12</v>
      </c>
      <c r="EI644" s="171"/>
      <c r="EJ644" s="441">
        <f t="shared" si="426"/>
        <v>9.9999999999999964E-2</v>
      </c>
      <c r="EK644" s="441">
        <f t="shared" si="427"/>
        <v>0.14615384615384605</v>
      </c>
      <c r="EL644" s="441">
        <f t="shared" si="428"/>
        <v>0.24615384615384633</v>
      </c>
      <c r="EM644" s="442">
        <f t="shared" si="452"/>
        <v>0.1641025641025641</v>
      </c>
      <c r="EN644" s="443" t="str">
        <f t="shared" si="453"/>
        <v>CUKUP</v>
      </c>
      <c r="EO644" s="195"/>
      <c r="EP644" s="196">
        <f>'[200]2. SUHU &amp; FISIK TRAFO'!CY688</f>
        <v>324</v>
      </c>
      <c r="EQ644" s="168">
        <f t="shared" si="458"/>
        <v>0</v>
      </c>
      <c r="ER644" s="189">
        <f t="shared" si="454"/>
        <v>0</v>
      </c>
      <c r="ES644" s="195"/>
      <c r="ET644" s="447">
        <f t="shared" si="437"/>
        <v>6.0576000000000008</v>
      </c>
      <c r="EU644" s="447">
        <f t="shared" si="455"/>
        <v>4.8460800000000006</v>
      </c>
      <c r="EV644" s="448">
        <f t="shared" si="429"/>
        <v>2.4230400000000003</v>
      </c>
      <c r="EW644" s="449" t="str">
        <f t="shared" si="456"/>
        <v>BAIK</v>
      </c>
      <c r="EX644" s="721"/>
      <c r="EY644" s="447">
        <f t="shared" si="438"/>
        <v>5.6235999999999997</v>
      </c>
      <c r="EZ644" s="447">
        <f t="shared" si="430"/>
        <v>4.4988799999999998</v>
      </c>
      <c r="FA644" s="448">
        <f t="shared" si="439"/>
        <v>2.2494399999999999</v>
      </c>
      <c r="FB644" s="449" t="str">
        <f t="shared" si="431"/>
        <v>BAIK</v>
      </c>
      <c r="FC644" s="195"/>
      <c r="FD644" s="453">
        <f t="shared" si="432"/>
        <v>8.1</v>
      </c>
      <c r="FE644" s="454">
        <f t="shared" si="433"/>
        <v>361.27167630057806</v>
      </c>
      <c r="FF644" s="725">
        <f t="shared" si="434"/>
        <v>2.2420799999999996</v>
      </c>
      <c r="FG644" s="202" t="str">
        <f t="shared" si="457"/>
        <v>BAIK</v>
      </c>
    </row>
    <row r="645" spans="1:163">
      <c r="A645" s="347">
        <v>633</v>
      </c>
      <c r="B645" s="764" t="s">
        <v>2232</v>
      </c>
      <c r="C645" s="331" t="s">
        <v>3004</v>
      </c>
      <c r="D645" s="259" t="s">
        <v>3000</v>
      </c>
      <c r="E645" s="319" t="s">
        <v>2912</v>
      </c>
      <c r="F645" s="319" t="s">
        <v>2996</v>
      </c>
      <c r="G645" s="208" t="s">
        <v>204</v>
      </c>
      <c r="H645" s="214" t="s">
        <v>208</v>
      </c>
      <c r="I645" s="463" t="s">
        <v>3005</v>
      </c>
      <c r="J645" s="462" t="s">
        <v>3006</v>
      </c>
      <c r="K645" s="259" t="s">
        <v>315</v>
      </c>
      <c r="L645" s="259" t="s">
        <v>560</v>
      </c>
      <c r="M645" s="259">
        <v>100</v>
      </c>
      <c r="N645" s="259">
        <v>17049603</v>
      </c>
      <c r="O645" s="259">
        <v>2017</v>
      </c>
      <c r="P645" s="259" t="s">
        <v>316</v>
      </c>
      <c r="Q645" s="461">
        <v>0.77777777777777779</v>
      </c>
      <c r="R645" s="433">
        <v>44868</v>
      </c>
      <c r="S645" s="331" t="s">
        <v>318</v>
      </c>
      <c r="T645" s="331" t="s">
        <v>343</v>
      </c>
      <c r="U645" s="259">
        <v>3</v>
      </c>
      <c r="V645" s="259">
        <v>2</v>
      </c>
      <c r="W645" s="259">
        <v>3</v>
      </c>
      <c r="X645" s="259">
        <v>20000</v>
      </c>
      <c r="Y645" s="332">
        <v>410</v>
      </c>
      <c r="Z645" s="332">
        <v>410</v>
      </c>
      <c r="AA645" s="332">
        <v>409</v>
      </c>
      <c r="AB645" s="332">
        <v>237</v>
      </c>
      <c r="AC645" s="332">
        <v>236</v>
      </c>
      <c r="AD645" s="332">
        <v>236</v>
      </c>
      <c r="AE645" s="332">
        <v>15.6</v>
      </c>
      <c r="AF645" s="332">
        <v>40.9</v>
      </c>
      <c r="AG645" s="332">
        <v>6.3</v>
      </c>
      <c r="AH645" s="332">
        <v>28.3</v>
      </c>
      <c r="AI645" s="332">
        <v>17.100000000000001</v>
      </c>
      <c r="AJ645" s="332">
        <v>32.299999999999997</v>
      </c>
      <c r="AK645" s="332">
        <v>23.8</v>
      </c>
      <c r="AL645" s="332">
        <v>11.4</v>
      </c>
      <c r="AM645" s="332"/>
      <c r="AN645" s="332"/>
      <c r="AO645" s="332"/>
      <c r="AP645" s="332"/>
      <c r="AQ645" s="332">
        <v>33.799999999999997</v>
      </c>
      <c r="AR645" s="332">
        <v>42.7</v>
      </c>
      <c r="AS645" s="332">
        <v>39.9</v>
      </c>
      <c r="AT645" s="332">
        <v>12.9</v>
      </c>
      <c r="AU645" s="332"/>
      <c r="AV645" s="332"/>
      <c r="AW645" s="332"/>
      <c r="AX645" s="332"/>
      <c r="AY645" s="332">
        <v>0.87</v>
      </c>
      <c r="AZ645" s="332">
        <v>0.88</v>
      </c>
      <c r="BA645" s="332">
        <v>0.88</v>
      </c>
      <c r="BB645" s="261">
        <v>406</v>
      </c>
      <c r="BC645" s="261">
        <v>406</v>
      </c>
      <c r="BD645" s="261">
        <v>406</v>
      </c>
      <c r="BE645" s="261">
        <v>235</v>
      </c>
      <c r="BF645" s="261">
        <v>233</v>
      </c>
      <c r="BG645" s="261">
        <v>234</v>
      </c>
      <c r="BH645" s="261">
        <v>18.3</v>
      </c>
      <c r="BI645" s="261">
        <v>34.1</v>
      </c>
      <c r="BJ645" s="261">
        <v>4.3</v>
      </c>
      <c r="BK645" s="261">
        <v>19.399999999999999</v>
      </c>
      <c r="BL645" s="261">
        <v>14.6</v>
      </c>
      <c r="BM645" s="261">
        <v>21.3</v>
      </c>
      <c r="BN645" s="261">
        <v>17.5</v>
      </c>
      <c r="BO645" s="261">
        <v>4.7</v>
      </c>
      <c r="BP645" s="261"/>
      <c r="BQ645" s="261"/>
      <c r="BR645" s="261"/>
      <c r="BS645" s="261"/>
      <c r="BT645" s="261">
        <v>37.799999999999997</v>
      </c>
      <c r="BU645" s="261">
        <v>50.4</v>
      </c>
      <c r="BV645" s="261">
        <v>28.7</v>
      </c>
      <c r="BW645" s="261">
        <v>14.7</v>
      </c>
      <c r="BX645" s="261"/>
      <c r="BY645" s="261"/>
      <c r="BZ645" s="261"/>
      <c r="CA645" s="261"/>
      <c r="CB645" s="261">
        <v>0.87</v>
      </c>
      <c r="CC645" s="261">
        <v>0.88</v>
      </c>
      <c r="CD645" s="261">
        <v>0.86</v>
      </c>
      <c r="CE645" s="333"/>
      <c r="CF645" s="333"/>
      <c r="CG645" s="333"/>
      <c r="CH645" s="333"/>
      <c r="CI645" s="333"/>
      <c r="CJ645" s="333"/>
      <c r="CK645" s="333"/>
      <c r="CL645" s="333"/>
      <c r="CM645" s="333"/>
      <c r="CN645" s="333"/>
      <c r="CO645" s="333"/>
      <c r="CP645" s="333"/>
      <c r="CQ645" s="333"/>
      <c r="CR645" s="333"/>
      <c r="CS645" s="333"/>
      <c r="CT645" s="333"/>
      <c r="CU645" s="333"/>
      <c r="CV645" s="333"/>
      <c r="CW645" s="333"/>
      <c r="CX645" s="333"/>
      <c r="CY645" s="333"/>
      <c r="CZ645" s="333"/>
      <c r="DA645" s="333"/>
      <c r="DB645" s="374"/>
      <c r="DC645" s="154"/>
      <c r="DD645" s="179"/>
      <c r="DE645" s="179"/>
      <c r="DF645" s="179"/>
      <c r="DG645" s="179"/>
      <c r="DH645" s="180"/>
      <c r="DI645" s="181"/>
      <c r="DJ645" s="182">
        <f t="shared" si="435"/>
        <v>1</v>
      </c>
      <c r="DK645" s="182">
        <f t="shared" si="436"/>
        <v>0</v>
      </c>
      <c r="DL645" s="182">
        <f t="shared" si="441"/>
        <v>0</v>
      </c>
      <c r="DM645" s="182">
        <f t="shared" si="442"/>
        <v>0</v>
      </c>
      <c r="DN645" s="182">
        <f t="shared" si="443"/>
        <v>0</v>
      </c>
      <c r="DO645" s="182"/>
      <c r="DP645" s="182"/>
      <c r="DQ645" s="25"/>
      <c r="DR645" s="169"/>
      <c r="DS645" s="166"/>
      <c r="DT645" s="166"/>
      <c r="DU645" s="167">
        <f t="shared" si="446"/>
        <v>0</v>
      </c>
      <c r="DV645" s="153" t="str">
        <f>VLOOKUP(M645,'[200]Data Master kondisi'!$O$3:$P$11,2,FALSE)</f>
        <v>Z</v>
      </c>
      <c r="DW645" s="153">
        <f>LOOKUP(DV645,{"X","X","X","Y","Y","Y","Z","Z","Z"},{6,6,6,4,4,4,2,2,2})</f>
        <v>2</v>
      </c>
      <c r="DX645" s="153">
        <f t="shared" si="425"/>
        <v>1</v>
      </c>
      <c r="DY645" s="153">
        <f t="shared" si="447"/>
        <v>3</v>
      </c>
      <c r="DZ645" s="153" t="str">
        <f>VLOOKUP(G645,'[200]Data Master class'!$A$5:$D$12,3,FALSE)</f>
        <v>A</v>
      </c>
      <c r="EA645" s="160">
        <f t="shared" si="448"/>
        <v>0</v>
      </c>
      <c r="EB645" s="156"/>
      <c r="EC645" s="153">
        <f>VLOOKUP(G645,'[200]Data Master class'!$A$5:$D$12,2,FALSE)</f>
        <v>5</v>
      </c>
      <c r="ED645" s="153" t="str">
        <f>VLOOKUP(H645,'[200]Data Master class'!$E$5:$G$6,3,FALSE)</f>
        <v>X</v>
      </c>
      <c r="EE645" s="153">
        <f>VLOOKUP(H645,'[200]Data Master class'!$E$5:$G$6,2,FALSE)</f>
        <v>2</v>
      </c>
      <c r="EF645" s="153">
        <f t="shared" si="449"/>
        <v>7</v>
      </c>
      <c r="EG645" s="153" t="str">
        <f t="shared" si="450"/>
        <v>CLASS 2</v>
      </c>
      <c r="EH645" s="153">
        <f t="shared" si="451"/>
        <v>10</v>
      </c>
      <c r="EI645" s="171"/>
      <c r="EJ645" s="441">
        <f t="shared" si="426"/>
        <v>0.25477707006369427</v>
      </c>
      <c r="EK645" s="441">
        <f t="shared" si="427"/>
        <v>0.95382165605095537</v>
      </c>
      <c r="EL645" s="441">
        <f t="shared" si="428"/>
        <v>0.69904458598726116</v>
      </c>
      <c r="EM645" s="442">
        <f t="shared" si="452"/>
        <v>0.63588110403397025</v>
      </c>
      <c r="EN645" s="443" t="str">
        <f t="shared" si="453"/>
        <v>BURUK</v>
      </c>
      <c r="EO645" s="195"/>
      <c r="EP645" s="196">
        <f>'[200]2. SUHU &amp; FISIK TRAFO'!CY689</f>
        <v>324</v>
      </c>
      <c r="EQ645" s="168">
        <f t="shared" si="458"/>
        <v>0</v>
      </c>
      <c r="ER645" s="189">
        <f t="shared" si="454"/>
        <v>0</v>
      </c>
      <c r="ES645" s="195"/>
      <c r="ET645" s="447">
        <f t="shared" si="437"/>
        <v>14.836399999999998</v>
      </c>
      <c r="EU645" s="447">
        <f t="shared" si="455"/>
        <v>11.869119999999999</v>
      </c>
      <c r="EV645" s="448">
        <f t="shared" si="429"/>
        <v>14.836399999999998</v>
      </c>
      <c r="EW645" s="449" t="str">
        <f t="shared" si="456"/>
        <v>BAIK</v>
      </c>
      <c r="EX645" s="721"/>
      <c r="EY645" s="447">
        <f t="shared" si="438"/>
        <v>13.252000000000001</v>
      </c>
      <c r="EZ645" s="447">
        <f t="shared" si="430"/>
        <v>10.601600000000001</v>
      </c>
      <c r="FA645" s="448">
        <f t="shared" si="439"/>
        <v>13.252000000000001</v>
      </c>
      <c r="FB645" s="449" t="str">
        <f t="shared" si="431"/>
        <v>BAIK</v>
      </c>
      <c r="FC645" s="195"/>
      <c r="FD645" s="453">
        <f t="shared" si="432"/>
        <v>28.3</v>
      </c>
      <c r="FE645" s="454">
        <f t="shared" si="433"/>
        <v>144.50867052023122</v>
      </c>
      <c r="FF645" s="725">
        <f t="shared" si="434"/>
        <v>19.583600000000001</v>
      </c>
      <c r="FG645" s="202" t="str">
        <f t="shared" si="457"/>
        <v>KURANG</v>
      </c>
    </row>
    <row r="646" spans="1:163">
      <c r="A646" s="347">
        <v>634</v>
      </c>
      <c r="B646" s="764" t="s">
        <v>2232</v>
      </c>
      <c r="C646" s="331" t="s">
        <v>3007</v>
      </c>
      <c r="D646" s="259" t="s">
        <v>3000</v>
      </c>
      <c r="E646" s="319" t="s">
        <v>2912</v>
      </c>
      <c r="F646" s="319" t="s">
        <v>2996</v>
      </c>
      <c r="G646" s="208" t="s">
        <v>204</v>
      </c>
      <c r="H646" s="214" t="s">
        <v>208</v>
      </c>
      <c r="I646" s="463" t="s">
        <v>3008</v>
      </c>
      <c r="J646" s="462" t="s">
        <v>3009</v>
      </c>
      <c r="K646" s="259" t="s">
        <v>341</v>
      </c>
      <c r="L646" s="259" t="s">
        <v>560</v>
      </c>
      <c r="M646" s="259">
        <v>200</v>
      </c>
      <c r="N646" s="259">
        <v>17049602</v>
      </c>
      <c r="O646" s="259">
        <v>2017</v>
      </c>
      <c r="P646" s="259" t="s">
        <v>316</v>
      </c>
      <c r="Q646" s="461">
        <v>0.83472222222222225</v>
      </c>
      <c r="R646" s="433">
        <v>44866</v>
      </c>
      <c r="S646" s="331" t="s">
        <v>318</v>
      </c>
      <c r="T646" s="331" t="s">
        <v>343</v>
      </c>
      <c r="U646" s="259">
        <v>1</v>
      </c>
      <c r="V646" s="259">
        <v>1</v>
      </c>
      <c r="W646" s="259">
        <v>3</v>
      </c>
      <c r="X646" s="259">
        <v>20000</v>
      </c>
      <c r="Y646" s="332">
        <v>404</v>
      </c>
      <c r="Z646" s="332">
        <v>403</v>
      </c>
      <c r="AA646" s="332">
        <v>404</v>
      </c>
      <c r="AB646" s="332">
        <v>233</v>
      </c>
      <c r="AC646" s="332">
        <v>234</v>
      </c>
      <c r="AD646" s="332">
        <v>232</v>
      </c>
      <c r="AE646" s="332">
        <v>8.9</v>
      </c>
      <c r="AF646" s="332">
        <v>17.399999999999999</v>
      </c>
      <c r="AG646" s="332">
        <v>8.5</v>
      </c>
      <c r="AH646" s="332">
        <v>13.3</v>
      </c>
      <c r="AI646" s="332">
        <v>5.9</v>
      </c>
      <c r="AJ646" s="332">
        <v>20.5</v>
      </c>
      <c r="AK646" s="332">
        <v>8.8000000000000007</v>
      </c>
      <c r="AL646" s="332">
        <v>9.1999999999999993</v>
      </c>
      <c r="AM646" s="332"/>
      <c r="AN646" s="332"/>
      <c r="AO646" s="332"/>
      <c r="AP646" s="332"/>
      <c r="AQ646" s="332"/>
      <c r="AR646" s="332"/>
      <c r="AS646" s="332"/>
      <c r="AT646" s="332"/>
      <c r="AU646" s="332"/>
      <c r="AV646" s="332"/>
      <c r="AW646" s="332"/>
      <c r="AX646" s="332"/>
      <c r="AY646" s="332">
        <v>0.87</v>
      </c>
      <c r="AZ646" s="332">
        <v>0.86</v>
      </c>
      <c r="BA646" s="332">
        <v>0.88</v>
      </c>
      <c r="BB646" s="261">
        <v>401</v>
      </c>
      <c r="BC646" s="261">
        <v>399</v>
      </c>
      <c r="BD646" s="261">
        <v>399</v>
      </c>
      <c r="BE646" s="261">
        <v>231</v>
      </c>
      <c r="BF646" s="261">
        <v>231</v>
      </c>
      <c r="BG646" s="261">
        <v>230</v>
      </c>
      <c r="BH646" s="261">
        <v>14.7</v>
      </c>
      <c r="BI646" s="261">
        <v>20.2</v>
      </c>
      <c r="BJ646" s="261">
        <v>9.6999999999999993</v>
      </c>
      <c r="BK646" s="261">
        <v>9.3000000000000007</v>
      </c>
      <c r="BL646" s="261">
        <v>27.3</v>
      </c>
      <c r="BM646" s="261">
        <v>17.100000000000001</v>
      </c>
      <c r="BN646" s="261">
        <v>24.6</v>
      </c>
      <c r="BO646" s="261">
        <v>10.8</v>
      </c>
      <c r="BP646" s="261"/>
      <c r="BQ646" s="261"/>
      <c r="BR646" s="261"/>
      <c r="BS646" s="261"/>
      <c r="BT646" s="261"/>
      <c r="BU646" s="261"/>
      <c r="BV646" s="261"/>
      <c r="BW646" s="261"/>
      <c r="BX646" s="261"/>
      <c r="BY646" s="261"/>
      <c r="BZ646" s="261"/>
      <c r="CA646" s="261"/>
      <c r="CB646" s="261">
        <v>0.85</v>
      </c>
      <c r="CC646" s="261">
        <v>0.87</v>
      </c>
      <c r="CD646" s="261">
        <v>0.86</v>
      </c>
      <c r="CE646" s="333">
        <v>231</v>
      </c>
      <c r="CF646" s="333">
        <v>163000037130</v>
      </c>
      <c r="CG646" s="333">
        <v>232</v>
      </c>
      <c r="CH646" s="333">
        <v>163000037130</v>
      </c>
      <c r="CI646" s="333">
        <v>230</v>
      </c>
      <c r="CJ646" s="333">
        <v>163000037130</v>
      </c>
      <c r="CK646" s="333"/>
      <c r="CL646" s="333"/>
      <c r="CM646" s="333"/>
      <c r="CN646" s="333"/>
      <c r="CO646" s="333"/>
      <c r="CP646" s="333"/>
      <c r="CQ646" s="333"/>
      <c r="CR646" s="333"/>
      <c r="CS646" s="333"/>
      <c r="CT646" s="333"/>
      <c r="CU646" s="333"/>
      <c r="CV646" s="333"/>
      <c r="CW646" s="333"/>
      <c r="CX646" s="333"/>
      <c r="CY646" s="333"/>
      <c r="CZ646" s="333"/>
      <c r="DA646" s="333"/>
      <c r="DB646" s="374"/>
      <c r="DC646" s="154"/>
      <c r="DD646" s="179"/>
      <c r="DE646" s="179"/>
      <c r="DF646" s="179"/>
      <c r="DG646" s="179"/>
      <c r="DH646" s="180"/>
      <c r="DI646" s="181"/>
      <c r="DJ646" s="182">
        <f t="shared" si="435"/>
        <v>1</v>
      </c>
      <c r="DK646" s="182">
        <f t="shared" si="436"/>
        <v>0</v>
      </c>
      <c r="DL646" s="182">
        <f t="shared" si="441"/>
        <v>0</v>
      </c>
      <c r="DM646" s="182">
        <f t="shared" si="442"/>
        <v>0</v>
      </c>
      <c r="DN646" s="182">
        <f t="shared" si="443"/>
        <v>0</v>
      </c>
      <c r="DO646" s="182"/>
      <c r="DP646" s="182"/>
      <c r="DQ646" s="25"/>
      <c r="DR646" s="169"/>
      <c r="DS646" s="166"/>
      <c r="DT646" s="166"/>
      <c r="DU646" s="167">
        <f t="shared" si="446"/>
        <v>0</v>
      </c>
      <c r="DV646" s="153" t="str">
        <f>VLOOKUP(M646,'[200]Data Master kondisi'!$O$3:$P$11,2,FALSE)</f>
        <v>Y</v>
      </c>
      <c r="DW646" s="153">
        <f>LOOKUP(DV646,{"X","X","X","Y","Y","Y","Z","Z","Z"},{6,6,6,4,4,4,2,2,2})</f>
        <v>4</v>
      </c>
      <c r="DX646" s="153">
        <f t="shared" si="425"/>
        <v>1</v>
      </c>
      <c r="DY646" s="153">
        <f t="shared" si="447"/>
        <v>5</v>
      </c>
      <c r="DZ646" s="153" t="str">
        <f>VLOOKUP(G646,'[200]Data Master class'!$A$5:$D$12,3,FALSE)</f>
        <v>A</v>
      </c>
      <c r="EA646" s="160" t="str">
        <f t="shared" si="448"/>
        <v>BAIK</v>
      </c>
      <c r="EB646" s="156"/>
      <c r="EC646" s="153">
        <f>VLOOKUP(G646,'[200]Data Master class'!$A$5:$D$12,2,FALSE)</f>
        <v>5</v>
      </c>
      <c r="ED646" s="153" t="str">
        <f>VLOOKUP(H646,'[200]Data Master class'!$E$5:$G$6,3,FALSE)</f>
        <v>X</v>
      </c>
      <c r="EE646" s="153">
        <f>VLOOKUP(H646,'[200]Data Master class'!$E$5:$G$6,2,FALSE)</f>
        <v>2</v>
      </c>
      <c r="EF646" s="153">
        <f t="shared" si="449"/>
        <v>7</v>
      </c>
      <c r="EG646" s="153" t="str">
        <f t="shared" si="450"/>
        <v>CLASS 2</v>
      </c>
      <c r="EH646" s="153">
        <f t="shared" si="451"/>
        <v>12</v>
      </c>
      <c r="EI646" s="171"/>
      <c r="EJ646" s="441">
        <f t="shared" si="426"/>
        <v>0.23275862068965511</v>
      </c>
      <c r="EK646" s="441">
        <f t="shared" si="427"/>
        <v>0.49999999999999994</v>
      </c>
      <c r="EL646" s="441">
        <f t="shared" si="428"/>
        <v>0.26724137931034481</v>
      </c>
      <c r="EM646" s="442">
        <f t="shared" si="452"/>
        <v>0.33333333333333326</v>
      </c>
      <c r="EN646" s="443" t="str">
        <f t="shared" si="453"/>
        <v>BURUK</v>
      </c>
      <c r="EO646" s="195"/>
      <c r="EP646" s="196">
        <f>'[200]2. SUHU &amp; FISIK TRAFO'!CY690</f>
        <v>324</v>
      </c>
      <c r="EQ646" s="168">
        <f t="shared" si="458"/>
        <v>0</v>
      </c>
      <c r="ER646" s="189">
        <f t="shared" si="454"/>
        <v>0</v>
      </c>
      <c r="ES646" s="195"/>
      <c r="ET646" s="447">
        <f t="shared" si="437"/>
        <v>8.1173000000000002</v>
      </c>
      <c r="EU646" s="447">
        <f t="shared" si="455"/>
        <v>6.4938400000000005</v>
      </c>
      <c r="EV646" s="448">
        <f t="shared" si="429"/>
        <v>4.0586500000000001</v>
      </c>
      <c r="EW646" s="449" t="str">
        <f t="shared" si="456"/>
        <v>BAIK</v>
      </c>
      <c r="EX646" s="721"/>
      <c r="EY646" s="447">
        <f t="shared" si="438"/>
        <v>10.292899999999999</v>
      </c>
      <c r="EZ646" s="447">
        <f t="shared" si="430"/>
        <v>8.2343200000000003</v>
      </c>
      <c r="FA646" s="448">
        <f t="shared" si="439"/>
        <v>5.1464499999999997</v>
      </c>
      <c r="FB646" s="449" t="str">
        <f t="shared" si="431"/>
        <v>BAIK</v>
      </c>
      <c r="FC646" s="195"/>
      <c r="FD646" s="453">
        <f t="shared" si="432"/>
        <v>13.3</v>
      </c>
      <c r="FE646" s="454">
        <f t="shared" si="433"/>
        <v>289.01734104046244</v>
      </c>
      <c r="FF646" s="725">
        <f t="shared" si="434"/>
        <v>4.6018000000000008</v>
      </c>
      <c r="FG646" s="202" t="str">
        <f t="shared" si="457"/>
        <v>BAIK</v>
      </c>
    </row>
    <row r="647" spans="1:163">
      <c r="A647" s="347">
        <v>635</v>
      </c>
      <c r="B647" s="764" t="s">
        <v>2232</v>
      </c>
      <c r="C647" s="331" t="s">
        <v>3010</v>
      </c>
      <c r="D647" s="259" t="s">
        <v>3011</v>
      </c>
      <c r="E647" s="319" t="s">
        <v>2912</v>
      </c>
      <c r="F647" s="319" t="s">
        <v>2996</v>
      </c>
      <c r="G647" s="208" t="s">
        <v>204</v>
      </c>
      <c r="H647" s="214" t="s">
        <v>208</v>
      </c>
      <c r="I647" s="463" t="s">
        <v>3012</v>
      </c>
      <c r="J647" s="462" t="s">
        <v>3013</v>
      </c>
      <c r="K647" s="259" t="s">
        <v>315</v>
      </c>
      <c r="L647" s="259" t="s">
        <v>1085</v>
      </c>
      <c r="M647" s="259">
        <v>100</v>
      </c>
      <c r="N647" s="259" t="s">
        <v>3014</v>
      </c>
      <c r="O647" s="259">
        <v>2010</v>
      </c>
      <c r="P647" s="259" t="s">
        <v>316</v>
      </c>
      <c r="Q647" s="461">
        <v>0.79652777777777783</v>
      </c>
      <c r="R647" s="433">
        <v>44867</v>
      </c>
      <c r="S647" s="331" t="s">
        <v>318</v>
      </c>
      <c r="T647" s="331" t="s">
        <v>343</v>
      </c>
      <c r="U647" s="259">
        <v>4</v>
      </c>
      <c r="V647" s="259">
        <v>3</v>
      </c>
      <c r="W647" s="259">
        <v>3</v>
      </c>
      <c r="X647" s="259">
        <v>20000</v>
      </c>
      <c r="Y647" s="332">
        <v>403</v>
      </c>
      <c r="Z647" s="332">
        <v>400</v>
      </c>
      <c r="AA647" s="332">
        <v>406</v>
      </c>
      <c r="AB647" s="332">
        <v>235</v>
      </c>
      <c r="AC647" s="332">
        <v>233</v>
      </c>
      <c r="AD647" s="332">
        <v>235</v>
      </c>
      <c r="AE647" s="332">
        <v>10.3</v>
      </c>
      <c r="AF647" s="332">
        <v>58.5</v>
      </c>
      <c r="AG647" s="332">
        <v>50.7</v>
      </c>
      <c r="AH647" s="332">
        <v>19</v>
      </c>
      <c r="AI647" s="332"/>
      <c r="AJ647" s="332"/>
      <c r="AK647" s="332"/>
      <c r="AL647" s="332"/>
      <c r="AM647" s="332">
        <v>12.2</v>
      </c>
      <c r="AN647" s="332">
        <v>2.7</v>
      </c>
      <c r="AO647" s="332">
        <v>10</v>
      </c>
      <c r="AP647" s="332">
        <v>5.2</v>
      </c>
      <c r="AQ647" s="332">
        <v>4.2</v>
      </c>
      <c r="AR647" s="332">
        <v>20.3</v>
      </c>
      <c r="AS647" s="332">
        <v>2.4</v>
      </c>
      <c r="AT647" s="332">
        <v>12.9</v>
      </c>
      <c r="AU647" s="332">
        <v>29.3</v>
      </c>
      <c r="AV647" s="332">
        <v>10.3</v>
      </c>
      <c r="AW647" s="332">
        <v>21.2</v>
      </c>
      <c r="AX647" s="332">
        <v>6.2</v>
      </c>
      <c r="AY647" s="332">
        <v>0.85</v>
      </c>
      <c r="AZ647" s="332">
        <v>0.87</v>
      </c>
      <c r="BA647" s="332">
        <v>0.86</v>
      </c>
      <c r="BB647" s="261">
        <v>399</v>
      </c>
      <c r="BC647" s="261">
        <v>402</v>
      </c>
      <c r="BD647" s="261">
        <v>399</v>
      </c>
      <c r="BE647" s="261">
        <v>231</v>
      </c>
      <c r="BF647" s="261">
        <v>229</v>
      </c>
      <c r="BG647" s="261">
        <v>231</v>
      </c>
      <c r="BH647" s="261">
        <v>31.5</v>
      </c>
      <c r="BI647" s="261">
        <v>38.200000000000003</v>
      </c>
      <c r="BJ647" s="261">
        <v>28.3</v>
      </c>
      <c r="BK647" s="261">
        <v>6.7</v>
      </c>
      <c r="BL647" s="261"/>
      <c r="BM647" s="261"/>
      <c r="BN647" s="261"/>
      <c r="BO647" s="261"/>
      <c r="BP647" s="261">
        <v>4.5</v>
      </c>
      <c r="BQ647" s="261">
        <v>4</v>
      </c>
      <c r="BR647" s="261">
        <v>7.5</v>
      </c>
      <c r="BS647" s="261">
        <v>3.6</v>
      </c>
      <c r="BT647" s="261">
        <v>6.5</v>
      </c>
      <c r="BU647" s="261">
        <v>8.1999999999999993</v>
      </c>
      <c r="BV647" s="261">
        <v>9</v>
      </c>
      <c r="BW647" s="261">
        <v>7.2</v>
      </c>
      <c r="BX647" s="261">
        <v>16</v>
      </c>
      <c r="BY647" s="261">
        <v>2.9</v>
      </c>
      <c r="BZ647" s="261">
        <v>5.2</v>
      </c>
      <c r="CA647" s="261">
        <v>2.2999999999999998</v>
      </c>
      <c r="CB647" s="261">
        <v>0.87</v>
      </c>
      <c r="CC647" s="261">
        <v>0.86</v>
      </c>
      <c r="CD647" s="261">
        <v>0.85</v>
      </c>
      <c r="CE647" s="333"/>
      <c r="CF647" s="333"/>
      <c r="CG647" s="333"/>
      <c r="CH647" s="333"/>
      <c r="CI647" s="333"/>
      <c r="CJ647" s="333"/>
      <c r="CK647" s="333"/>
      <c r="CL647" s="333"/>
      <c r="CM647" s="333"/>
      <c r="CN647" s="333"/>
      <c r="CO647" s="333"/>
      <c r="CP647" s="333"/>
      <c r="CQ647" s="333"/>
      <c r="CR647" s="333"/>
      <c r="CS647" s="333"/>
      <c r="CT647" s="333"/>
      <c r="CU647" s="333"/>
      <c r="CV647" s="333"/>
      <c r="CW647" s="333"/>
      <c r="CX647" s="333"/>
      <c r="CY647" s="333"/>
      <c r="CZ647" s="333"/>
      <c r="DA647" s="333"/>
      <c r="DB647" s="374"/>
      <c r="DC647" s="154"/>
      <c r="DD647" s="179"/>
      <c r="DE647" s="179"/>
      <c r="DF647" s="179"/>
      <c r="DG647" s="179"/>
      <c r="DH647" s="180"/>
      <c r="DI647" s="181"/>
      <c r="DJ647" s="182">
        <f t="shared" si="435"/>
        <v>0</v>
      </c>
      <c r="DK647" s="182">
        <f t="shared" si="436"/>
        <v>1</v>
      </c>
      <c r="DL647" s="182">
        <f t="shared" si="441"/>
        <v>0</v>
      </c>
      <c r="DM647" s="182">
        <f t="shared" si="442"/>
        <v>0</v>
      </c>
      <c r="DN647" s="182">
        <f t="shared" si="443"/>
        <v>0</v>
      </c>
      <c r="DO647" s="182"/>
      <c r="DP647" s="182"/>
      <c r="DQ647" s="25"/>
      <c r="DR647" s="169"/>
      <c r="DS647" s="166"/>
      <c r="DT647" s="166"/>
      <c r="DU647" s="167">
        <f t="shared" si="446"/>
        <v>0</v>
      </c>
      <c r="DV647" s="153" t="str">
        <f>VLOOKUP(M647,'[200]Data Master kondisi'!$O$3:$P$11,2,FALSE)</f>
        <v>Z</v>
      </c>
      <c r="DW647" s="153">
        <f>LOOKUP(DV647,{"X","X","X","Y","Y","Y","Z","Z","Z"},{6,6,6,4,4,4,2,2,2})</f>
        <v>2</v>
      </c>
      <c r="DX647" s="153">
        <f t="shared" si="425"/>
        <v>1</v>
      </c>
      <c r="DY647" s="153">
        <f t="shared" si="447"/>
        <v>3</v>
      </c>
      <c r="DZ647" s="153" t="str">
        <f>VLOOKUP(G647,'[200]Data Master class'!$A$5:$D$12,3,FALSE)</f>
        <v>A</v>
      </c>
      <c r="EA647" s="160">
        <f t="shared" si="448"/>
        <v>0</v>
      </c>
      <c r="EB647" s="156"/>
      <c r="EC647" s="153">
        <f>VLOOKUP(G647,'[200]Data Master class'!$A$5:$D$12,2,FALSE)</f>
        <v>5</v>
      </c>
      <c r="ED647" s="153" t="str">
        <f>VLOOKUP(H647,'[200]Data Master class'!$E$5:$G$6,3,FALSE)</f>
        <v>X</v>
      </c>
      <c r="EE647" s="153">
        <f>VLOOKUP(H647,'[200]Data Master class'!$E$5:$G$6,2,FALSE)</f>
        <v>2</v>
      </c>
      <c r="EF647" s="153">
        <f t="shared" si="449"/>
        <v>7</v>
      </c>
      <c r="EG647" s="153" t="str">
        <f t="shared" si="450"/>
        <v>CLASS 2</v>
      </c>
      <c r="EH647" s="153">
        <f t="shared" si="451"/>
        <v>10</v>
      </c>
      <c r="EI647" s="171"/>
      <c r="EJ647" s="441">
        <f t="shared" si="426"/>
        <v>0.74142259414225942</v>
      </c>
      <c r="EK647" s="441">
        <f t="shared" si="427"/>
        <v>0.46861924686192458</v>
      </c>
      <c r="EL647" s="441">
        <f t="shared" si="428"/>
        <v>0.27280334728033473</v>
      </c>
      <c r="EM647" s="442">
        <f t="shared" si="452"/>
        <v>0.49428172942817294</v>
      </c>
      <c r="EN647" s="443" t="str">
        <f t="shared" si="453"/>
        <v>BURUK</v>
      </c>
      <c r="EO647" s="195"/>
      <c r="EP647" s="196">
        <f>'[200]2. SUHU &amp; FISIK TRAFO'!CY691</f>
        <v>324</v>
      </c>
      <c r="EQ647" s="168">
        <f t="shared" si="458"/>
        <v>0</v>
      </c>
      <c r="ER647" s="189">
        <f t="shared" si="454"/>
        <v>0</v>
      </c>
      <c r="ES647" s="195"/>
      <c r="ET647" s="447">
        <f t="shared" si="437"/>
        <v>27.965500000000002</v>
      </c>
      <c r="EU647" s="447">
        <f t="shared" si="455"/>
        <v>22.372400000000003</v>
      </c>
      <c r="EV647" s="448">
        <f t="shared" si="429"/>
        <v>27.965500000000006</v>
      </c>
      <c r="EW647" s="449" t="str">
        <f t="shared" si="456"/>
        <v>BAIK</v>
      </c>
      <c r="EX647" s="721"/>
      <c r="EY647" s="447">
        <f t="shared" si="438"/>
        <v>22.561600000000002</v>
      </c>
      <c r="EZ647" s="447">
        <f t="shared" si="430"/>
        <v>18.049280000000003</v>
      </c>
      <c r="FA647" s="448">
        <f t="shared" si="439"/>
        <v>22.561600000000002</v>
      </c>
      <c r="FB647" s="449" t="str">
        <f t="shared" si="431"/>
        <v>BAIK</v>
      </c>
      <c r="FC647" s="195"/>
      <c r="FD647" s="453">
        <f t="shared" si="432"/>
        <v>19</v>
      </c>
      <c r="FE647" s="454">
        <f t="shared" si="433"/>
        <v>144.50867052023122</v>
      </c>
      <c r="FF647" s="725">
        <f t="shared" si="434"/>
        <v>13.147999999999998</v>
      </c>
      <c r="FG647" s="202" t="str">
        <f t="shared" si="457"/>
        <v>CUKUP</v>
      </c>
    </row>
    <row r="648" spans="1:163">
      <c r="A648" s="347">
        <v>636</v>
      </c>
      <c r="B648" s="764" t="s">
        <v>2232</v>
      </c>
      <c r="C648" s="331" t="s">
        <v>3015</v>
      </c>
      <c r="D648" s="259" t="s">
        <v>3011</v>
      </c>
      <c r="E648" s="319" t="s">
        <v>2912</v>
      </c>
      <c r="F648" s="319" t="s">
        <v>3016</v>
      </c>
      <c r="G648" s="208" t="s">
        <v>204</v>
      </c>
      <c r="H648" s="214" t="s">
        <v>208</v>
      </c>
      <c r="I648" s="463" t="s">
        <v>3017</v>
      </c>
      <c r="J648" s="462" t="s">
        <v>3018</v>
      </c>
      <c r="K648" s="259" t="s">
        <v>315</v>
      </c>
      <c r="L648" s="259" t="s">
        <v>560</v>
      </c>
      <c r="M648" s="259">
        <v>100</v>
      </c>
      <c r="N648" s="259">
        <v>12034640</v>
      </c>
      <c r="O648" s="259">
        <v>2012</v>
      </c>
      <c r="P648" s="259" t="s">
        <v>316</v>
      </c>
      <c r="Q648" s="461">
        <v>0.80694444444444446</v>
      </c>
      <c r="R648" s="433">
        <v>44867</v>
      </c>
      <c r="S648" s="331" t="s">
        <v>318</v>
      </c>
      <c r="T648" s="331" t="s">
        <v>343</v>
      </c>
      <c r="U648" s="259">
        <v>3</v>
      </c>
      <c r="V648" s="259">
        <v>2</v>
      </c>
      <c r="W648" s="259">
        <v>3</v>
      </c>
      <c r="X648" s="259">
        <v>20000</v>
      </c>
      <c r="Y648" s="332">
        <v>407</v>
      </c>
      <c r="Z648" s="332">
        <v>407</v>
      </c>
      <c r="AA648" s="332">
        <v>406</v>
      </c>
      <c r="AB648" s="332">
        <v>234</v>
      </c>
      <c r="AC648" s="332">
        <v>234</v>
      </c>
      <c r="AD648" s="332">
        <v>222</v>
      </c>
      <c r="AE648" s="332">
        <v>37.9</v>
      </c>
      <c r="AF648" s="332">
        <v>23.4</v>
      </c>
      <c r="AG648" s="332">
        <v>15.5</v>
      </c>
      <c r="AH648" s="332">
        <v>17.3</v>
      </c>
      <c r="AI648" s="332">
        <v>60.4</v>
      </c>
      <c r="AJ648" s="332">
        <v>50.8</v>
      </c>
      <c r="AK648" s="332">
        <v>36.299999999999997</v>
      </c>
      <c r="AL648" s="332">
        <v>28.4</v>
      </c>
      <c r="AM648" s="332">
        <v>17.399999999999999</v>
      </c>
      <c r="AN648" s="332">
        <v>15.2</v>
      </c>
      <c r="AO648" s="332">
        <v>16.399999999999999</v>
      </c>
      <c r="AP648" s="332">
        <v>1.7</v>
      </c>
      <c r="AQ648" s="332"/>
      <c r="AR648" s="332"/>
      <c r="AS648" s="332"/>
      <c r="AT648" s="332"/>
      <c r="AU648" s="332"/>
      <c r="AV648" s="332"/>
      <c r="AW648" s="332"/>
      <c r="AX648" s="332"/>
      <c r="AY648" s="332">
        <v>0.87</v>
      </c>
      <c r="AZ648" s="332">
        <v>0.88</v>
      </c>
      <c r="BA648" s="332">
        <v>0.86</v>
      </c>
      <c r="BB648" s="261">
        <v>401</v>
      </c>
      <c r="BC648" s="261">
        <v>401</v>
      </c>
      <c r="BD648" s="261">
        <v>400</v>
      </c>
      <c r="BE648" s="261">
        <v>231</v>
      </c>
      <c r="BF648" s="261">
        <v>231</v>
      </c>
      <c r="BG648" s="261">
        <v>231</v>
      </c>
      <c r="BH648" s="261">
        <v>32.799999999999997</v>
      </c>
      <c r="BI648" s="261">
        <v>34.4</v>
      </c>
      <c r="BJ648" s="261">
        <v>31.6</v>
      </c>
      <c r="BK648" s="261">
        <v>16.2</v>
      </c>
      <c r="BL648" s="261">
        <v>41.3</v>
      </c>
      <c r="BM648" s="261">
        <v>38.4</v>
      </c>
      <c r="BN648" s="261">
        <v>10.7</v>
      </c>
      <c r="BO648" s="261">
        <v>9.9</v>
      </c>
      <c r="BP648" s="261">
        <v>16.100000000000001</v>
      </c>
      <c r="BQ648" s="261">
        <v>14.5</v>
      </c>
      <c r="BR648" s="261">
        <v>8.8000000000000007</v>
      </c>
      <c r="BS648" s="261">
        <v>1.2</v>
      </c>
      <c r="BT648" s="261"/>
      <c r="BU648" s="261"/>
      <c r="BV648" s="261"/>
      <c r="BW648" s="261"/>
      <c r="BX648" s="261"/>
      <c r="BY648" s="261"/>
      <c r="BZ648" s="261"/>
      <c r="CA648" s="261"/>
      <c r="CB648" s="261">
        <v>0.85</v>
      </c>
      <c r="CC648" s="261">
        <v>0.87</v>
      </c>
      <c r="CD648" s="261">
        <v>0.86</v>
      </c>
      <c r="CE648" s="333"/>
      <c r="CF648" s="333"/>
      <c r="CG648" s="333"/>
      <c r="CH648" s="333"/>
      <c r="CI648" s="333"/>
      <c r="CJ648" s="333"/>
      <c r="CK648" s="333"/>
      <c r="CL648" s="333"/>
      <c r="CM648" s="333"/>
      <c r="CN648" s="333"/>
      <c r="CO648" s="333"/>
      <c r="CP648" s="333"/>
      <c r="CQ648" s="333"/>
      <c r="CR648" s="333"/>
      <c r="CS648" s="333"/>
      <c r="CT648" s="333"/>
      <c r="CU648" s="333"/>
      <c r="CV648" s="333"/>
      <c r="CW648" s="333"/>
      <c r="CX648" s="333"/>
      <c r="CY648" s="333"/>
      <c r="CZ648" s="333"/>
      <c r="DA648" s="333"/>
      <c r="DB648" s="374"/>
      <c r="DC648" s="154"/>
      <c r="DD648" s="179"/>
      <c r="DE648" s="179"/>
      <c r="DF648" s="179"/>
      <c r="DG648" s="179"/>
      <c r="DH648" s="180"/>
      <c r="DI648" s="181"/>
      <c r="DJ648" s="182">
        <f t="shared" si="435"/>
        <v>1</v>
      </c>
      <c r="DK648" s="182">
        <f t="shared" si="436"/>
        <v>0</v>
      </c>
      <c r="DL648" s="182">
        <f t="shared" si="441"/>
        <v>0</v>
      </c>
      <c r="DM648" s="182">
        <f t="shared" si="442"/>
        <v>0</v>
      </c>
      <c r="DN648" s="182">
        <f t="shared" si="443"/>
        <v>0</v>
      </c>
      <c r="DO648" s="182"/>
      <c r="DP648" s="182"/>
      <c r="DQ648" s="25"/>
      <c r="DR648" s="169"/>
      <c r="DS648" s="166"/>
      <c r="DT648" s="166"/>
      <c r="DU648" s="167">
        <f t="shared" si="446"/>
        <v>0</v>
      </c>
      <c r="DV648" s="153" t="str">
        <f>VLOOKUP(M648,'[200]Data Master kondisi'!$O$3:$P$11,2,FALSE)</f>
        <v>Z</v>
      </c>
      <c r="DW648" s="153">
        <f>LOOKUP(DV648,{"X","X","X","Y","Y","Y","Z","Z","Z"},{6,6,6,4,4,4,2,2,2})</f>
        <v>2</v>
      </c>
      <c r="DX648" s="153">
        <f t="shared" si="425"/>
        <v>1</v>
      </c>
      <c r="DY648" s="153">
        <f t="shared" si="447"/>
        <v>3</v>
      </c>
      <c r="DZ648" s="153" t="str">
        <f>VLOOKUP(G648,'[200]Data Master class'!$A$5:$D$12,3,FALSE)</f>
        <v>A</v>
      </c>
      <c r="EA648" s="160">
        <f t="shared" si="448"/>
        <v>0</v>
      </c>
      <c r="EB648" s="156"/>
      <c r="EC648" s="153">
        <f>VLOOKUP(G648,'[200]Data Master class'!$A$5:$D$12,2,FALSE)</f>
        <v>5</v>
      </c>
      <c r="ED648" s="153" t="str">
        <f>VLOOKUP(H648,'[200]Data Master class'!$E$5:$G$6,3,FALSE)</f>
        <v>X</v>
      </c>
      <c r="EE648" s="153">
        <f>VLOOKUP(H648,'[200]Data Master class'!$E$5:$G$6,2,FALSE)</f>
        <v>2</v>
      </c>
      <c r="EF648" s="153">
        <f t="shared" si="449"/>
        <v>7</v>
      </c>
      <c r="EG648" s="153" t="str">
        <f t="shared" si="450"/>
        <v>CLASS 2</v>
      </c>
      <c r="EH648" s="153">
        <f t="shared" si="451"/>
        <v>10</v>
      </c>
      <c r="EI648" s="171"/>
      <c r="EJ648" s="441">
        <f t="shared" si="426"/>
        <v>0.48046875000000006</v>
      </c>
      <c r="EK648" s="441">
        <f t="shared" si="427"/>
        <v>8.5937499999999986E-2</v>
      </c>
      <c r="EL648" s="441">
        <f t="shared" si="428"/>
        <v>0.39453124999999994</v>
      </c>
      <c r="EM648" s="442">
        <f t="shared" si="452"/>
        <v>0.3203125</v>
      </c>
      <c r="EN648" s="443" t="str">
        <f t="shared" si="453"/>
        <v>BURUK</v>
      </c>
      <c r="EO648" s="195"/>
      <c r="EP648" s="196">
        <f>'[200]2. SUHU &amp; FISIK TRAFO'!CY692</f>
        <v>202</v>
      </c>
      <c r="EQ648" s="168">
        <f t="shared" si="458"/>
        <v>0</v>
      </c>
      <c r="ER648" s="189">
        <f t="shared" si="454"/>
        <v>0</v>
      </c>
      <c r="ES648" s="195"/>
      <c r="ET648" s="447">
        <f t="shared" si="437"/>
        <v>17.7852</v>
      </c>
      <c r="EU648" s="447">
        <f t="shared" si="455"/>
        <v>14.228160000000001</v>
      </c>
      <c r="EV648" s="448">
        <f t="shared" si="429"/>
        <v>17.7852</v>
      </c>
      <c r="EW648" s="449" t="str">
        <f t="shared" si="456"/>
        <v>BAIK</v>
      </c>
      <c r="EX648" s="721"/>
      <c r="EY648" s="447">
        <f t="shared" si="438"/>
        <v>22.822800000000001</v>
      </c>
      <c r="EZ648" s="447">
        <f t="shared" si="430"/>
        <v>18.258240000000001</v>
      </c>
      <c r="FA648" s="448">
        <f t="shared" si="439"/>
        <v>22.822800000000001</v>
      </c>
      <c r="FB648" s="449" t="str">
        <f t="shared" si="431"/>
        <v>BAIK</v>
      </c>
      <c r="FC648" s="195"/>
      <c r="FD648" s="453">
        <f t="shared" si="432"/>
        <v>17.3</v>
      </c>
      <c r="FE648" s="454">
        <f t="shared" si="433"/>
        <v>144.50867052023122</v>
      </c>
      <c r="FF648" s="725">
        <f t="shared" si="434"/>
        <v>11.9716</v>
      </c>
      <c r="FG648" s="202" t="str">
        <f t="shared" si="457"/>
        <v>CUKUP</v>
      </c>
    </row>
    <row r="649" spans="1:163">
      <c r="A649" s="347">
        <v>637</v>
      </c>
      <c r="B649" s="764" t="s">
        <v>2232</v>
      </c>
      <c r="C649" s="331" t="s">
        <v>3019</v>
      </c>
      <c r="D649" s="259" t="s">
        <v>3011</v>
      </c>
      <c r="E649" s="319" t="s">
        <v>2912</v>
      </c>
      <c r="F649" s="319" t="s">
        <v>2996</v>
      </c>
      <c r="G649" s="208" t="s">
        <v>204</v>
      </c>
      <c r="H649" s="214" t="s">
        <v>208</v>
      </c>
      <c r="I649" s="463" t="s">
        <v>3020</v>
      </c>
      <c r="J649" s="462" t="s">
        <v>3021</v>
      </c>
      <c r="K649" s="259" t="s">
        <v>341</v>
      </c>
      <c r="L649" s="259" t="s">
        <v>1085</v>
      </c>
      <c r="M649" s="259">
        <v>160</v>
      </c>
      <c r="N649" s="259" t="s">
        <v>3022</v>
      </c>
      <c r="O649" s="259">
        <v>1991</v>
      </c>
      <c r="P649" s="259" t="s">
        <v>316</v>
      </c>
      <c r="Q649" s="461">
        <v>0.84027777777777779</v>
      </c>
      <c r="R649" s="433">
        <v>44867</v>
      </c>
      <c r="S649" s="331" t="s">
        <v>318</v>
      </c>
      <c r="T649" s="331" t="s">
        <v>343</v>
      </c>
      <c r="U649" s="259">
        <v>4</v>
      </c>
      <c r="V649" s="259">
        <v>1</v>
      </c>
      <c r="W649" s="259">
        <v>3</v>
      </c>
      <c r="X649" s="259">
        <v>20000</v>
      </c>
      <c r="Y649" s="332">
        <v>406</v>
      </c>
      <c r="Z649" s="332">
        <v>407</v>
      </c>
      <c r="AA649" s="332">
        <v>405</v>
      </c>
      <c r="AB649" s="332">
        <v>235</v>
      </c>
      <c r="AC649" s="332">
        <v>234</v>
      </c>
      <c r="AD649" s="332">
        <v>233</v>
      </c>
      <c r="AE649" s="332">
        <v>64.099999999999994</v>
      </c>
      <c r="AF649" s="332">
        <v>82.7</v>
      </c>
      <c r="AG649" s="332">
        <v>73.900000000000006</v>
      </c>
      <c r="AH649" s="332">
        <v>25.3</v>
      </c>
      <c r="AI649" s="332">
        <v>53.5</v>
      </c>
      <c r="AJ649" s="332">
        <v>26</v>
      </c>
      <c r="AK649" s="332">
        <v>52.5</v>
      </c>
      <c r="AL649" s="332">
        <v>16.7</v>
      </c>
      <c r="AM649" s="332"/>
      <c r="AN649" s="332"/>
      <c r="AO649" s="332"/>
      <c r="AP649" s="332"/>
      <c r="AQ649" s="332"/>
      <c r="AR649" s="332"/>
      <c r="AS649" s="332"/>
      <c r="AT649" s="332"/>
      <c r="AU649" s="332"/>
      <c r="AV649" s="332"/>
      <c r="AW649" s="332"/>
      <c r="AX649" s="332"/>
      <c r="AY649" s="332">
        <v>0.85</v>
      </c>
      <c r="AZ649" s="332">
        <v>0.85</v>
      </c>
      <c r="BA649" s="332">
        <v>0.86</v>
      </c>
      <c r="BB649" s="261">
        <v>401</v>
      </c>
      <c r="BC649" s="261">
        <v>399</v>
      </c>
      <c r="BD649" s="261">
        <v>401</v>
      </c>
      <c r="BE649" s="261">
        <v>232</v>
      </c>
      <c r="BF649" s="261">
        <v>231</v>
      </c>
      <c r="BG649" s="261">
        <v>230</v>
      </c>
      <c r="BH649" s="261">
        <v>45.2</v>
      </c>
      <c r="BI649" s="261">
        <v>63.2</v>
      </c>
      <c r="BJ649" s="261">
        <v>59.1</v>
      </c>
      <c r="BK649" s="261">
        <v>22.7</v>
      </c>
      <c r="BL649" s="261">
        <v>26.1</v>
      </c>
      <c r="BM649" s="261">
        <v>20.8</v>
      </c>
      <c r="BN649" s="261">
        <v>33.799999999999997</v>
      </c>
      <c r="BO649" s="261">
        <v>13.6</v>
      </c>
      <c r="BP649" s="261"/>
      <c r="BQ649" s="261"/>
      <c r="BR649" s="261"/>
      <c r="BS649" s="261"/>
      <c r="BT649" s="261"/>
      <c r="BU649" s="261"/>
      <c r="BV649" s="261"/>
      <c r="BW649" s="261"/>
      <c r="BX649" s="261"/>
      <c r="BY649" s="261"/>
      <c r="BZ649" s="261"/>
      <c r="CA649" s="261"/>
      <c r="CB649" s="261">
        <v>0.86</v>
      </c>
      <c r="CC649" s="261">
        <v>0.87</v>
      </c>
      <c r="CD649" s="261">
        <v>0.87</v>
      </c>
      <c r="CE649" s="333"/>
      <c r="CF649" s="333"/>
      <c r="CG649" s="333"/>
      <c r="CH649" s="333"/>
      <c r="CI649" s="333"/>
      <c r="CJ649" s="333"/>
      <c r="CK649" s="333"/>
      <c r="CL649" s="333"/>
      <c r="CM649" s="333"/>
      <c r="CN649" s="333"/>
      <c r="CO649" s="333"/>
      <c r="CP649" s="333"/>
      <c r="CQ649" s="333"/>
      <c r="CR649" s="333"/>
      <c r="CS649" s="333"/>
      <c r="CT649" s="333"/>
      <c r="CU649" s="333"/>
      <c r="CV649" s="333"/>
      <c r="CW649" s="333"/>
      <c r="CX649" s="333"/>
      <c r="CY649" s="333"/>
      <c r="CZ649" s="333"/>
      <c r="DA649" s="333"/>
      <c r="DB649" s="374"/>
      <c r="DC649" s="154"/>
      <c r="DD649" s="179"/>
      <c r="DE649" s="179"/>
      <c r="DF649" s="179"/>
      <c r="DG649" s="179"/>
      <c r="DH649" s="180"/>
      <c r="DI649" s="181"/>
      <c r="DJ649" s="182">
        <f t="shared" si="435"/>
        <v>0</v>
      </c>
      <c r="DK649" s="182">
        <f t="shared" si="436"/>
        <v>1</v>
      </c>
      <c r="DL649" s="182">
        <f t="shared" si="441"/>
        <v>0</v>
      </c>
      <c r="DM649" s="182">
        <f t="shared" si="442"/>
        <v>0</v>
      </c>
      <c r="DN649" s="182">
        <f t="shared" si="443"/>
        <v>0</v>
      </c>
      <c r="DO649" s="182"/>
      <c r="DP649" s="182"/>
      <c r="DQ649" s="25"/>
      <c r="DR649" s="169"/>
      <c r="DS649" s="166"/>
      <c r="DT649" s="166"/>
      <c r="DU649" s="167">
        <f t="shared" si="446"/>
        <v>0</v>
      </c>
      <c r="DV649" s="153" t="str">
        <f>VLOOKUP(M649,'[200]Data Master kondisi'!$O$3:$P$11,2,FALSE)</f>
        <v>Y</v>
      </c>
      <c r="DW649" s="153">
        <f>LOOKUP(DV649,{"X","X","X","Y","Y","Y","Z","Z","Z"},{6,6,6,4,4,4,2,2,2})</f>
        <v>4</v>
      </c>
      <c r="DX649" s="153">
        <f t="shared" si="425"/>
        <v>3</v>
      </c>
      <c r="DY649" s="153">
        <f t="shared" si="447"/>
        <v>7</v>
      </c>
      <c r="DZ649" s="153" t="str">
        <f>VLOOKUP(G649,'[200]Data Master class'!$A$5:$D$12,3,FALSE)</f>
        <v>A</v>
      </c>
      <c r="EA649" s="160" t="str">
        <f t="shared" si="448"/>
        <v>CUKUP</v>
      </c>
      <c r="EB649" s="156"/>
      <c r="EC649" s="153">
        <f>VLOOKUP(G649,'[200]Data Master class'!$A$5:$D$12,2,FALSE)</f>
        <v>5</v>
      </c>
      <c r="ED649" s="153" t="str">
        <f>VLOOKUP(H649,'[200]Data Master class'!$E$5:$G$6,3,FALSE)</f>
        <v>X</v>
      </c>
      <c r="EE649" s="153">
        <f>VLOOKUP(H649,'[200]Data Master class'!$E$5:$G$6,2,FALSE)</f>
        <v>2</v>
      </c>
      <c r="EF649" s="153">
        <f t="shared" si="449"/>
        <v>7</v>
      </c>
      <c r="EG649" s="153" t="str">
        <f t="shared" si="450"/>
        <v>CLASS 2</v>
      </c>
      <c r="EH649" s="153">
        <f t="shared" si="451"/>
        <v>14</v>
      </c>
      <c r="EI649" s="171"/>
      <c r="EJ649" s="441">
        <f t="shared" si="426"/>
        <v>0.12868146805618508</v>
      </c>
      <c r="EK649" s="441">
        <f t="shared" si="427"/>
        <v>0.1241504304485726</v>
      </c>
      <c r="EL649" s="441">
        <f t="shared" si="428"/>
        <v>4.5310376076120778E-3</v>
      </c>
      <c r="EM649" s="442">
        <f t="shared" si="452"/>
        <v>8.5787645370789922E-2</v>
      </c>
      <c r="EN649" s="443" t="str">
        <f t="shared" si="453"/>
        <v>BAIK</v>
      </c>
      <c r="EO649" s="195"/>
      <c r="EP649" s="196">
        <f>'[200]2. SUHU &amp; FISIK TRAFO'!CY693</f>
        <v>324</v>
      </c>
      <c r="EQ649" s="168">
        <f t="shared" si="458"/>
        <v>0</v>
      </c>
      <c r="ER649" s="189">
        <f t="shared" si="454"/>
        <v>0</v>
      </c>
      <c r="ES649" s="195"/>
      <c r="ET649" s="447">
        <f t="shared" si="437"/>
        <v>51.634</v>
      </c>
      <c r="EU649" s="447">
        <f t="shared" si="455"/>
        <v>41.307200000000002</v>
      </c>
      <c r="EV649" s="448">
        <f t="shared" si="429"/>
        <v>32.271250000000002</v>
      </c>
      <c r="EW649" s="449" t="str">
        <f t="shared" si="456"/>
        <v>BAIK</v>
      </c>
      <c r="EX649" s="721"/>
      <c r="EY649" s="447">
        <f t="shared" si="438"/>
        <v>38.67860000000001</v>
      </c>
      <c r="EZ649" s="447">
        <f t="shared" si="430"/>
        <v>30.942880000000009</v>
      </c>
      <c r="FA649" s="448">
        <f t="shared" si="439"/>
        <v>24.174125000000007</v>
      </c>
      <c r="FB649" s="449" t="str">
        <f t="shared" si="431"/>
        <v>BAIK</v>
      </c>
      <c r="FC649" s="195"/>
      <c r="FD649" s="453">
        <f t="shared" si="432"/>
        <v>25.3</v>
      </c>
      <c r="FE649" s="454">
        <f t="shared" si="433"/>
        <v>231.21387283236993</v>
      </c>
      <c r="FF649" s="725">
        <f t="shared" si="434"/>
        <v>10.942250000000001</v>
      </c>
      <c r="FG649" s="202" t="str">
        <f t="shared" si="457"/>
        <v>CUKUP</v>
      </c>
    </row>
    <row r="650" spans="1:163">
      <c r="A650" s="347">
        <v>638</v>
      </c>
      <c r="B650" s="764" t="s">
        <v>2232</v>
      </c>
      <c r="C650" s="331" t="s">
        <v>3023</v>
      </c>
      <c r="D650" s="259" t="s">
        <v>3011</v>
      </c>
      <c r="E650" s="319" t="s">
        <v>2912</v>
      </c>
      <c r="F650" s="319" t="s">
        <v>2996</v>
      </c>
      <c r="G650" s="208" t="s">
        <v>204</v>
      </c>
      <c r="H650" s="214" t="s">
        <v>208</v>
      </c>
      <c r="I650" s="463" t="s">
        <v>3024</v>
      </c>
      <c r="J650" s="462" t="s">
        <v>3025</v>
      </c>
      <c r="K650" s="259" t="s">
        <v>341</v>
      </c>
      <c r="L650" s="259" t="s">
        <v>560</v>
      </c>
      <c r="M650" s="259">
        <v>100</v>
      </c>
      <c r="N650" s="259">
        <v>16098017</v>
      </c>
      <c r="O650" s="259">
        <v>2016</v>
      </c>
      <c r="P650" s="259" t="s">
        <v>316</v>
      </c>
      <c r="Q650" s="461">
        <v>0.8256944444444444</v>
      </c>
      <c r="R650" s="433">
        <v>44867</v>
      </c>
      <c r="S650" s="331" t="s">
        <v>318</v>
      </c>
      <c r="T650" s="331" t="s">
        <v>343</v>
      </c>
      <c r="U650" s="259">
        <v>4</v>
      </c>
      <c r="V650" s="259">
        <v>2</v>
      </c>
      <c r="W650" s="259">
        <v>3</v>
      </c>
      <c r="X650" s="259">
        <v>20000</v>
      </c>
      <c r="Y650" s="332">
        <v>404</v>
      </c>
      <c r="Z650" s="332">
        <v>407</v>
      </c>
      <c r="AA650" s="332">
        <v>403</v>
      </c>
      <c r="AB650" s="332">
        <v>234</v>
      </c>
      <c r="AC650" s="332">
        <v>232</v>
      </c>
      <c r="AD650" s="332">
        <v>234</v>
      </c>
      <c r="AE650" s="332">
        <v>44.6</v>
      </c>
      <c r="AF650" s="332">
        <v>71.900000000000006</v>
      </c>
      <c r="AG650" s="332">
        <v>46.3</v>
      </c>
      <c r="AH650" s="332">
        <v>21.4</v>
      </c>
      <c r="AI650" s="332">
        <v>15.7</v>
      </c>
      <c r="AJ650" s="332">
        <v>12</v>
      </c>
      <c r="AK650" s="332">
        <v>16.399999999999999</v>
      </c>
      <c r="AL650" s="332">
        <v>1.9</v>
      </c>
      <c r="AM650" s="332"/>
      <c r="AN650" s="332"/>
      <c r="AO650" s="332"/>
      <c r="AP650" s="332"/>
      <c r="AQ650" s="332"/>
      <c r="AR650" s="332"/>
      <c r="AS650" s="332"/>
      <c r="AT650" s="332"/>
      <c r="AU650" s="332">
        <v>10</v>
      </c>
      <c r="AV650" s="332">
        <v>4.5999999999999996</v>
      </c>
      <c r="AW650" s="332">
        <v>5.7</v>
      </c>
      <c r="AX650" s="332">
        <v>15.9</v>
      </c>
      <c r="AY650" s="332">
        <v>0.86</v>
      </c>
      <c r="AZ650" s="332">
        <v>0.85</v>
      </c>
      <c r="BA650" s="332">
        <v>0.86</v>
      </c>
      <c r="BB650" s="261">
        <v>401</v>
      </c>
      <c r="BC650" s="261">
        <v>402</v>
      </c>
      <c r="BD650" s="261">
        <v>400</v>
      </c>
      <c r="BE650" s="261">
        <v>232</v>
      </c>
      <c r="BF650" s="261">
        <v>230</v>
      </c>
      <c r="BG650" s="261">
        <v>231</v>
      </c>
      <c r="BH650" s="261">
        <v>33.700000000000003</v>
      </c>
      <c r="BI650" s="261">
        <v>36.700000000000003</v>
      </c>
      <c r="BJ650" s="261">
        <v>27.6</v>
      </c>
      <c r="BK650" s="261">
        <v>5.6</v>
      </c>
      <c r="BL650" s="261">
        <v>2.1</v>
      </c>
      <c r="BM650" s="261">
        <v>6.3</v>
      </c>
      <c r="BN650" s="261">
        <v>5.4</v>
      </c>
      <c r="BO650" s="261">
        <v>8.6999999999999993</v>
      </c>
      <c r="BP650" s="261"/>
      <c r="BQ650" s="261"/>
      <c r="BR650" s="261"/>
      <c r="BS650" s="261"/>
      <c r="BT650" s="261"/>
      <c r="BU650" s="261"/>
      <c r="BV650" s="261"/>
      <c r="BW650" s="261"/>
      <c r="BX650" s="261">
        <v>4.5</v>
      </c>
      <c r="BY650" s="261">
        <v>5.9</v>
      </c>
      <c r="BZ650" s="261">
        <v>8.3000000000000007</v>
      </c>
      <c r="CA650" s="261">
        <v>2.5</v>
      </c>
      <c r="CB650" s="261">
        <v>0.87</v>
      </c>
      <c r="CC650" s="261">
        <v>0.86</v>
      </c>
      <c r="CD650" s="261">
        <v>0.86</v>
      </c>
      <c r="CE650" s="333"/>
      <c r="CF650" s="333"/>
      <c r="CG650" s="333"/>
      <c r="CH650" s="333"/>
      <c r="CI650" s="333"/>
      <c r="CJ650" s="333"/>
      <c r="CK650" s="333"/>
      <c r="CL650" s="333"/>
      <c r="CM650" s="333"/>
      <c r="CN650" s="333"/>
      <c r="CO650" s="333"/>
      <c r="CP650" s="333"/>
      <c r="CQ650" s="333"/>
      <c r="CR650" s="333"/>
      <c r="CS650" s="333"/>
      <c r="CT650" s="333"/>
      <c r="CU650" s="333"/>
      <c r="CV650" s="333"/>
      <c r="CW650" s="333"/>
      <c r="CX650" s="333"/>
      <c r="CY650" s="333"/>
      <c r="CZ650" s="333"/>
      <c r="DA650" s="333"/>
      <c r="DB650" s="374"/>
      <c r="DC650" s="154"/>
      <c r="DD650" s="179"/>
      <c r="DE650" s="179"/>
      <c r="DF650" s="179"/>
      <c r="DG650" s="179"/>
      <c r="DH650" s="180"/>
      <c r="DI650" s="181"/>
      <c r="DJ650" s="182">
        <f t="shared" si="435"/>
        <v>0</v>
      </c>
      <c r="DK650" s="182">
        <f t="shared" si="436"/>
        <v>1</v>
      </c>
      <c r="DL650" s="182">
        <f t="shared" si="441"/>
        <v>0</v>
      </c>
      <c r="DM650" s="182">
        <f t="shared" si="442"/>
        <v>0</v>
      </c>
      <c r="DN650" s="182">
        <f t="shared" si="443"/>
        <v>0</v>
      </c>
      <c r="DO650" s="182"/>
      <c r="DP650" s="182"/>
      <c r="DQ650" s="25"/>
      <c r="DR650" s="169"/>
      <c r="DS650" s="166"/>
      <c r="DT650" s="166"/>
      <c r="DU650" s="167">
        <f t="shared" si="446"/>
        <v>0</v>
      </c>
      <c r="DV650" s="153" t="str">
        <f>VLOOKUP(M650,'[200]Data Master kondisi'!$O$3:$P$11,2,FALSE)</f>
        <v>Z</v>
      </c>
      <c r="DW650" s="153">
        <f>LOOKUP(DV650,{"X","X","X","Y","Y","Y","Z","Z","Z"},{6,6,6,4,4,4,2,2,2})</f>
        <v>2</v>
      </c>
      <c r="DX650" s="153">
        <f t="shared" si="425"/>
        <v>1</v>
      </c>
      <c r="DY650" s="153">
        <f t="shared" si="447"/>
        <v>3</v>
      </c>
      <c r="DZ650" s="153" t="str">
        <f>VLOOKUP(G650,'[200]Data Master class'!$A$5:$D$12,3,FALSE)</f>
        <v>A</v>
      </c>
      <c r="EA650" s="160">
        <f t="shared" si="448"/>
        <v>0</v>
      </c>
      <c r="EB650" s="156"/>
      <c r="EC650" s="153">
        <f>VLOOKUP(G650,'[200]Data Master class'!$A$5:$D$12,2,FALSE)</f>
        <v>5</v>
      </c>
      <c r="ED650" s="153" t="str">
        <f>VLOOKUP(H650,'[200]Data Master class'!$E$5:$G$6,3,FALSE)</f>
        <v>X</v>
      </c>
      <c r="EE650" s="153">
        <f>VLOOKUP(H650,'[200]Data Master class'!$E$5:$G$6,2,FALSE)</f>
        <v>2</v>
      </c>
      <c r="EF650" s="153">
        <f t="shared" si="449"/>
        <v>7</v>
      </c>
      <c r="EG650" s="153" t="str">
        <f t="shared" si="450"/>
        <v>CLASS 2</v>
      </c>
      <c r="EH650" s="153">
        <f t="shared" si="451"/>
        <v>10</v>
      </c>
      <c r="EI650" s="171"/>
      <c r="EJ650" s="441">
        <f t="shared" si="426"/>
        <v>0.17813267813267819</v>
      </c>
      <c r="EK650" s="441">
        <f t="shared" si="427"/>
        <v>0.32493857493857492</v>
      </c>
      <c r="EL650" s="441">
        <f t="shared" si="428"/>
        <v>0.14680589680589695</v>
      </c>
      <c r="EM650" s="442">
        <f t="shared" si="452"/>
        <v>0.2166257166257167</v>
      </c>
      <c r="EN650" s="443" t="str">
        <f t="shared" si="453"/>
        <v>KURANG</v>
      </c>
      <c r="EO650" s="195"/>
      <c r="EP650" s="196">
        <f>'[200]2. SUHU &amp; FISIK TRAFO'!CY694</f>
        <v>324</v>
      </c>
      <c r="EQ650" s="168">
        <f t="shared" si="458"/>
        <v>0</v>
      </c>
      <c r="ER650" s="189">
        <f t="shared" si="454"/>
        <v>0</v>
      </c>
      <c r="ES650" s="195"/>
      <c r="ET650" s="447">
        <f t="shared" si="437"/>
        <v>37.9514</v>
      </c>
      <c r="EU650" s="447">
        <f t="shared" si="455"/>
        <v>30.36112</v>
      </c>
      <c r="EV650" s="448">
        <f t="shared" si="429"/>
        <v>37.9514</v>
      </c>
      <c r="EW650" s="449" t="str">
        <f t="shared" si="456"/>
        <v>BAIK</v>
      </c>
      <c r="EX650" s="721"/>
      <c r="EY650" s="447">
        <f t="shared" si="438"/>
        <v>22.635000000000002</v>
      </c>
      <c r="EZ650" s="447">
        <f t="shared" si="430"/>
        <v>18.108000000000001</v>
      </c>
      <c r="FA650" s="448">
        <f t="shared" si="439"/>
        <v>22.635000000000002</v>
      </c>
      <c r="FB650" s="449" t="str">
        <f t="shared" si="431"/>
        <v>BAIK</v>
      </c>
      <c r="FC650" s="195"/>
      <c r="FD650" s="453">
        <f t="shared" si="432"/>
        <v>21.4</v>
      </c>
      <c r="FE650" s="454">
        <f t="shared" si="433"/>
        <v>144.50867052023122</v>
      </c>
      <c r="FF650" s="725">
        <f t="shared" si="434"/>
        <v>14.8088</v>
      </c>
      <c r="FG650" s="202" t="str">
        <f t="shared" si="457"/>
        <v>CUKUP</v>
      </c>
    </row>
    <row r="651" spans="1:163">
      <c r="A651" s="347">
        <v>639</v>
      </c>
      <c r="B651" s="764" t="s">
        <v>2232</v>
      </c>
      <c r="C651" s="331" t="s">
        <v>3026</v>
      </c>
      <c r="D651" s="259" t="s">
        <v>3011</v>
      </c>
      <c r="E651" s="319" t="s">
        <v>2912</v>
      </c>
      <c r="F651" s="319" t="s">
        <v>2996</v>
      </c>
      <c r="G651" s="208" t="s">
        <v>204</v>
      </c>
      <c r="H651" s="214" t="s">
        <v>208</v>
      </c>
      <c r="I651" s="463" t="s">
        <v>3027</v>
      </c>
      <c r="J651" s="462" t="s">
        <v>3028</v>
      </c>
      <c r="K651" s="259" t="s">
        <v>315</v>
      </c>
      <c r="L651" s="259" t="s">
        <v>1473</v>
      </c>
      <c r="M651" s="259">
        <v>100</v>
      </c>
      <c r="N651" s="259">
        <v>5008</v>
      </c>
      <c r="O651" s="259">
        <v>2011</v>
      </c>
      <c r="P651" s="259" t="s">
        <v>316</v>
      </c>
      <c r="Q651" s="461">
        <v>0.83333333333333337</v>
      </c>
      <c r="R651" s="433">
        <v>44867</v>
      </c>
      <c r="S651" s="331" t="s">
        <v>318</v>
      </c>
      <c r="T651" s="331" t="s">
        <v>343</v>
      </c>
      <c r="U651" s="259">
        <v>3</v>
      </c>
      <c r="V651" s="259">
        <v>1</v>
      </c>
      <c r="W651" s="259">
        <v>3</v>
      </c>
      <c r="X651" s="259">
        <v>20000</v>
      </c>
      <c r="Y651" s="332">
        <v>403</v>
      </c>
      <c r="Z651" s="332">
        <v>402</v>
      </c>
      <c r="AA651" s="332">
        <v>407</v>
      </c>
      <c r="AB651" s="332">
        <v>234</v>
      </c>
      <c r="AC651" s="332">
        <v>234</v>
      </c>
      <c r="AD651" s="332">
        <v>234</v>
      </c>
      <c r="AE651" s="332">
        <v>18.600000000000001</v>
      </c>
      <c r="AF651" s="332">
        <v>21.3</v>
      </c>
      <c r="AG651" s="332">
        <v>6.4</v>
      </c>
      <c r="AH651" s="332">
        <v>18.899999999999999</v>
      </c>
      <c r="AI651" s="332"/>
      <c r="AJ651" s="332"/>
      <c r="AK651" s="332"/>
      <c r="AL651" s="332"/>
      <c r="AM651" s="332">
        <v>34.799999999999997</v>
      </c>
      <c r="AN651" s="332">
        <v>39.5</v>
      </c>
      <c r="AO651" s="332">
        <v>33.5</v>
      </c>
      <c r="AP651" s="332">
        <v>16.3</v>
      </c>
      <c r="AQ651" s="332"/>
      <c r="AR651" s="332"/>
      <c r="AS651" s="332"/>
      <c r="AT651" s="332"/>
      <c r="AU651" s="332"/>
      <c r="AV651" s="332"/>
      <c r="AW651" s="332"/>
      <c r="AX651" s="332"/>
      <c r="AY651" s="332">
        <v>0.86</v>
      </c>
      <c r="AZ651" s="332">
        <v>0.85</v>
      </c>
      <c r="BA651" s="332">
        <v>0.85</v>
      </c>
      <c r="BB651" s="261">
        <v>403</v>
      </c>
      <c r="BC651" s="261">
        <v>402</v>
      </c>
      <c r="BD651" s="261">
        <v>403</v>
      </c>
      <c r="BE651" s="261">
        <v>232</v>
      </c>
      <c r="BF651" s="261">
        <v>232</v>
      </c>
      <c r="BG651" s="261">
        <v>231</v>
      </c>
      <c r="BH651" s="261">
        <v>21.3</v>
      </c>
      <c r="BI651" s="261">
        <v>28.5</v>
      </c>
      <c r="BJ651" s="261">
        <v>26.4</v>
      </c>
      <c r="BK651" s="261">
        <v>6.2</v>
      </c>
      <c r="BL651" s="261"/>
      <c r="BM651" s="261"/>
      <c r="BN651" s="261"/>
      <c r="BO651" s="261"/>
      <c r="BP651" s="261">
        <v>21.3</v>
      </c>
      <c r="BQ651" s="261">
        <v>31.6</v>
      </c>
      <c r="BR651" s="261">
        <v>23.7</v>
      </c>
      <c r="BS651" s="261">
        <v>12.3</v>
      </c>
      <c r="BT651" s="261"/>
      <c r="BU651" s="261"/>
      <c r="BV651" s="261"/>
      <c r="BW651" s="261"/>
      <c r="BX651" s="261"/>
      <c r="BY651" s="261"/>
      <c r="BZ651" s="261"/>
      <c r="CA651" s="261"/>
      <c r="CB651" s="261">
        <v>0.87</v>
      </c>
      <c r="CC651" s="261">
        <v>0.86</v>
      </c>
      <c r="CD651" s="261">
        <v>0.85</v>
      </c>
      <c r="CE651" s="333"/>
      <c r="CF651" s="333"/>
      <c r="CG651" s="333"/>
      <c r="CH651" s="333"/>
      <c r="CI651" s="333"/>
      <c r="CJ651" s="333"/>
      <c r="CK651" s="333"/>
      <c r="CL651" s="333"/>
      <c r="CM651" s="333"/>
      <c r="CN651" s="333"/>
      <c r="CO651" s="333"/>
      <c r="CP651" s="333"/>
      <c r="CQ651" s="333"/>
      <c r="CR651" s="333"/>
      <c r="CS651" s="333"/>
      <c r="CT651" s="333"/>
      <c r="CU651" s="333"/>
      <c r="CV651" s="333"/>
      <c r="CW651" s="333"/>
      <c r="CX651" s="333"/>
      <c r="CY651" s="333"/>
      <c r="CZ651" s="333"/>
      <c r="DA651" s="333"/>
      <c r="DB651" s="374"/>
      <c r="DC651" s="154"/>
      <c r="DD651" s="179"/>
      <c r="DE651" s="179"/>
      <c r="DF651" s="179"/>
      <c r="DG651" s="179"/>
      <c r="DH651" s="180"/>
      <c r="DI651" s="181"/>
      <c r="DJ651" s="182">
        <f t="shared" si="435"/>
        <v>1</v>
      </c>
      <c r="DK651" s="182">
        <f t="shared" si="436"/>
        <v>0</v>
      </c>
      <c r="DL651" s="182">
        <f t="shared" si="441"/>
        <v>0</v>
      </c>
      <c r="DM651" s="182">
        <f t="shared" si="442"/>
        <v>0</v>
      </c>
      <c r="DN651" s="182">
        <f t="shared" si="443"/>
        <v>0</v>
      </c>
      <c r="DO651" s="182"/>
      <c r="DP651" s="182"/>
      <c r="DQ651" s="25"/>
      <c r="DR651" s="169"/>
      <c r="DS651" s="166"/>
      <c r="DT651" s="166"/>
      <c r="DU651" s="167">
        <f t="shared" si="446"/>
        <v>0</v>
      </c>
      <c r="DV651" s="153" t="str">
        <f>VLOOKUP(M651,'[200]Data Master kondisi'!$O$3:$P$11,2,FALSE)</f>
        <v>Z</v>
      </c>
      <c r="DW651" s="153">
        <f>LOOKUP(DV651,{"X","X","X","Y","Y","Y","Z","Z","Z"},{6,6,6,4,4,4,2,2,2})</f>
        <v>2</v>
      </c>
      <c r="DX651" s="153">
        <f t="shared" si="425"/>
        <v>1</v>
      </c>
      <c r="DY651" s="153">
        <f t="shared" si="447"/>
        <v>3</v>
      </c>
      <c r="DZ651" s="153" t="str">
        <f>VLOOKUP(G651,'[200]Data Master class'!$A$5:$D$12,3,FALSE)</f>
        <v>A</v>
      </c>
      <c r="EA651" s="160">
        <f t="shared" si="448"/>
        <v>0</v>
      </c>
      <c r="EB651" s="156"/>
      <c r="EC651" s="153">
        <f>VLOOKUP(G651,'[200]Data Master class'!$A$5:$D$12,2,FALSE)</f>
        <v>5</v>
      </c>
      <c r="ED651" s="153" t="str">
        <f>VLOOKUP(H651,'[200]Data Master class'!$E$5:$G$6,3,FALSE)</f>
        <v>X</v>
      </c>
      <c r="EE651" s="153">
        <f>VLOOKUP(H651,'[200]Data Master class'!$E$5:$G$6,2,FALSE)</f>
        <v>2</v>
      </c>
      <c r="EF651" s="153">
        <f t="shared" si="449"/>
        <v>7</v>
      </c>
      <c r="EG651" s="153" t="str">
        <f t="shared" si="450"/>
        <v>CLASS 2</v>
      </c>
      <c r="EH651" s="153">
        <f t="shared" si="451"/>
        <v>10</v>
      </c>
      <c r="EI651" s="171"/>
      <c r="EJ651" s="441">
        <f t="shared" si="426"/>
        <v>0.20518358531317488</v>
      </c>
      <c r="EK651" s="441">
        <f t="shared" si="427"/>
        <v>0.38012958963282922</v>
      </c>
      <c r="EL651" s="441">
        <f t="shared" si="428"/>
        <v>0.58531317494600432</v>
      </c>
      <c r="EM651" s="442">
        <f t="shared" si="452"/>
        <v>0.39020878329733616</v>
      </c>
      <c r="EN651" s="443" t="str">
        <f t="shared" si="453"/>
        <v>BURUK</v>
      </c>
      <c r="EO651" s="195"/>
      <c r="EP651" s="196">
        <f>'[200]2. SUHU &amp; FISIK TRAFO'!CY695</f>
        <v>324</v>
      </c>
      <c r="EQ651" s="168">
        <f t="shared" si="458"/>
        <v>0</v>
      </c>
      <c r="ER651" s="189">
        <f t="shared" si="454"/>
        <v>0</v>
      </c>
      <c r="ES651" s="195"/>
      <c r="ET651" s="447">
        <f t="shared" si="437"/>
        <v>10.834200000000001</v>
      </c>
      <c r="EU651" s="447">
        <f t="shared" si="455"/>
        <v>8.6673600000000004</v>
      </c>
      <c r="EV651" s="448">
        <f t="shared" si="429"/>
        <v>10.834200000000001</v>
      </c>
      <c r="EW651" s="449" t="str">
        <f t="shared" si="456"/>
        <v>BAIK</v>
      </c>
      <c r="EX651" s="721"/>
      <c r="EY651" s="447">
        <f t="shared" si="438"/>
        <v>17.652000000000001</v>
      </c>
      <c r="EZ651" s="447">
        <f t="shared" si="430"/>
        <v>14.121600000000001</v>
      </c>
      <c r="FA651" s="448">
        <f t="shared" si="439"/>
        <v>17.652000000000001</v>
      </c>
      <c r="FB651" s="449" t="str">
        <f t="shared" si="431"/>
        <v>BAIK</v>
      </c>
      <c r="FC651" s="195"/>
      <c r="FD651" s="453">
        <f t="shared" si="432"/>
        <v>18.899999999999999</v>
      </c>
      <c r="FE651" s="454">
        <f t="shared" si="433"/>
        <v>144.50867052023122</v>
      </c>
      <c r="FF651" s="725">
        <f t="shared" si="434"/>
        <v>13.078799999999999</v>
      </c>
      <c r="FG651" s="202" t="str">
        <f t="shared" si="457"/>
        <v>CUKUP</v>
      </c>
    </row>
    <row r="652" spans="1:163">
      <c r="A652" s="347">
        <v>640</v>
      </c>
      <c r="B652" s="764" t="s">
        <v>2232</v>
      </c>
      <c r="C652" s="331" t="s">
        <v>3029</v>
      </c>
      <c r="D652" s="259" t="s">
        <v>3030</v>
      </c>
      <c r="E652" s="319" t="s">
        <v>2912</v>
      </c>
      <c r="F652" s="319" t="s">
        <v>3031</v>
      </c>
      <c r="G652" s="208" t="s">
        <v>206</v>
      </c>
      <c r="H652" s="214" t="s">
        <v>208</v>
      </c>
      <c r="I652" s="463" t="s">
        <v>3032</v>
      </c>
      <c r="J652" s="462" t="s">
        <v>3033</v>
      </c>
      <c r="K652" s="259" t="s">
        <v>315</v>
      </c>
      <c r="L652" s="259" t="s">
        <v>560</v>
      </c>
      <c r="M652" s="259">
        <v>100</v>
      </c>
      <c r="N652" s="259">
        <v>22057130</v>
      </c>
      <c r="O652" s="259">
        <v>2022</v>
      </c>
      <c r="P652" s="259" t="s">
        <v>316</v>
      </c>
      <c r="Q652" s="461">
        <v>0.84097222222222223</v>
      </c>
      <c r="R652" s="433">
        <v>44867</v>
      </c>
      <c r="S652" s="331" t="s">
        <v>318</v>
      </c>
      <c r="T652" s="331" t="s">
        <v>343</v>
      </c>
      <c r="U652" s="259">
        <v>2</v>
      </c>
      <c r="V652" s="259">
        <v>2</v>
      </c>
      <c r="W652" s="259">
        <v>3</v>
      </c>
      <c r="X652" s="259">
        <v>20000</v>
      </c>
      <c r="Y652" s="332">
        <v>406</v>
      </c>
      <c r="Z652" s="332">
        <v>404</v>
      </c>
      <c r="AA652" s="332">
        <v>407</v>
      </c>
      <c r="AB652" s="332">
        <v>233</v>
      </c>
      <c r="AC652" s="332">
        <v>239</v>
      </c>
      <c r="AD652" s="332">
        <v>233</v>
      </c>
      <c r="AE652" s="332">
        <v>67</v>
      </c>
      <c r="AF652" s="332">
        <v>37.299999999999997</v>
      </c>
      <c r="AG652" s="332">
        <v>70.8</v>
      </c>
      <c r="AH652" s="332">
        <v>25.8</v>
      </c>
      <c r="AI652" s="332">
        <v>57.6</v>
      </c>
      <c r="AJ652" s="332">
        <v>10.199999999999999</v>
      </c>
      <c r="AK652" s="332">
        <v>34</v>
      </c>
      <c r="AL652" s="332">
        <v>21.4</v>
      </c>
      <c r="AM652" s="332">
        <v>32.5</v>
      </c>
      <c r="AN652" s="332">
        <v>32.5</v>
      </c>
      <c r="AO652" s="332">
        <v>11.5</v>
      </c>
      <c r="AP652" s="332">
        <v>5.8</v>
      </c>
      <c r="AQ652" s="332"/>
      <c r="AR652" s="332"/>
      <c r="AS652" s="332"/>
      <c r="AT652" s="332"/>
      <c r="AU652" s="332"/>
      <c r="AV652" s="332"/>
      <c r="AW652" s="332"/>
      <c r="AX652" s="332"/>
      <c r="AY652" s="332">
        <v>0.87</v>
      </c>
      <c r="AZ652" s="332">
        <v>0.88</v>
      </c>
      <c r="BA652" s="332">
        <v>0.86</v>
      </c>
      <c r="BB652" s="261">
        <v>400</v>
      </c>
      <c r="BC652" s="261">
        <v>397</v>
      </c>
      <c r="BD652" s="261">
        <v>400</v>
      </c>
      <c r="BE652" s="261">
        <v>229</v>
      </c>
      <c r="BF652" s="261">
        <v>231</v>
      </c>
      <c r="BG652" s="261">
        <v>229</v>
      </c>
      <c r="BH652" s="261">
        <v>62.3</v>
      </c>
      <c r="BI652" s="261">
        <v>37.6</v>
      </c>
      <c r="BJ652" s="261">
        <v>45.2</v>
      </c>
      <c r="BK652" s="261">
        <v>34.299999999999997</v>
      </c>
      <c r="BL652" s="261">
        <v>42.4</v>
      </c>
      <c r="BM652" s="261">
        <v>12.5</v>
      </c>
      <c r="BN652" s="261">
        <v>38.6</v>
      </c>
      <c r="BO652" s="261">
        <v>26.1</v>
      </c>
      <c r="BP652" s="261">
        <v>8.3000000000000007</v>
      </c>
      <c r="BQ652" s="261">
        <v>4.4000000000000004</v>
      </c>
      <c r="BR652" s="261">
        <v>4.7</v>
      </c>
      <c r="BS652" s="261">
        <v>5.4</v>
      </c>
      <c r="BT652" s="261"/>
      <c r="BU652" s="261"/>
      <c r="BV652" s="261"/>
      <c r="BW652" s="261"/>
      <c r="BX652" s="261"/>
      <c r="BY652" s="261"/>
      <c r="BZ652" s="261"/>
      <c r="CA652" s="261"/>
      <c r="CB652" s="261">
        <v>0.86</v>
      </c>
      <c r="CC652" s="261">
        <v>0.86</v>
      </c>
      <c r="CD652" s="261">
        <v>0.87</v>
      </c>
      <c r="CE652" s="333"/>
      <c r="CF652" s="333"/>
      <c r="CG652" s="333"/>
      <c r="CH652" s="333"/>
      <c r="CI652" s="333"/>
      <c r="CJ652" s="333"/>
      <c r="CK652" s="333"/>
      <c r="CL652" s="333"/>
      <c r="CM652" s="333"/>
      <c r="CN652" s="333"/>
      <c r="CO652" s="333"/>
      <c r="CP652" s="333"/>
      <c r="CQ652" s="333"/>
      <c r="CR652" s="333"/>
      <c r="CS652" s="333"/>
      <c r="CT652" s="333"/>
      <c r="CU652" s="333"/>
      <c r="CV652" s="333"/>
      <c r="CW652" s="333"/>
      <c r="CX652" s="333"/>
      <c r="CY652" s="333"/>
      <c r="CZ652" s="333"/>
      <c r="DA652" s="333"/>
      <c r="DB652" s="374"/>
      <c r="DC652" s="154"/>
      <c r="DD652" s="179"/>
      <c r="DE652" s="179"/>
      <c r="DF652" s="179"/>
      <c r="DG652" s="179"/>
      <c r="DH652" s="180"/>
      <c r="DI652" s="181"/>
      <c r="DJ652" s="182">
        <f t="shared" si="435"/>
        <v>0</v>
      </c>
      <c r="DK652" s="182">
        <f t="shared" si="436"/>
        <v>1</v>
      </c>
      <c r="DL652" s="182">
        <f t="shared" si="441"/>
        <v>0</v>
      </c>
      <c r="DM652" s="182">
        <f t="shared" si="442"/>
        <v>0</v>
      </c>
      <c r="DN652" s="182">
        <f t="shared" si="443"/>
        <v>0</v>
      </c>
      <c r="DO652" s="182"/>
      <c r="DP652" s="182"/>
      <c r="DQ652" s="25"/>
      <c r="DR652" s="169"/>
      <c r="DS652" s="166"/>
      <c r="DT652" s="166"/>
      <c r="DU652" s="167">
        <f t="shared" si="446"/>
        <v>0</v>
      </c>
      <c r="DV652" s="153" t="str">
        <f>VLOOKUP(M652,'[200]Data Master kondisi'!$O$3:$P$11,2,FALSE)</f>
        <v>Z</v>
      </c>
      <c r="DW652" s="153">
        <f>LOOKUP(DV652,{"X","X","X","Y","Y","Y","Z","Z","Z"},{6,6,6,4,4,4,2,2,2})</f>
        <v>2</v>
      </c>
      <c r="DX652" s="153">
        <f t="shared" si="425"/>
        <v>1</v>
      </c>
      <c r="DY652" s="153">
        <f t="shared" si="447"/>
        <v>3</v>
      </c>
      <c r="DZ652" s="153" t="str">
        <f>VLOOKUP(G652,'[200]Data Master class'!$A$5:$D$12,3,FALSE)</f>
        <v>B</v>
      </c>
      <c r="EA652" s="160">
        <f t="shared" si="448"/>
        <v>0</v>
      </c>
      <c r="EB652" s="156"/>
      <c r="EC652" s="153">
        <f>VLOOKUP(G652,'[200]Data Master class'!$A$5:$D$12,2,FALSE)</f>
        <v>3</v>
      </c>
      <c r="ED652" s="153" t="str">
        <f>VLOOKUP(H652,'[200]Data Master class'!$E$5:$G$6,3,FALSE)</f>
        <v>X</v>
      </c>
      <c r="EE652" s="153">
        <f>VLOOKUP(H652,'[200]Data Master class'!$E$5:$G$6,2,FALSE)</f>
        <v>2</v>
      </c>
      <c r="EF652" s="153">
        <f t="shared" si="449"/>
        <v>5</v>
      </c>
      <c r="EG652" s="153" t="str">
        <f t="shared" si="450"/>
        <v>CLASS 3</v>
      </c>
      <c r="EH652" s="153">
        <f t="shared" si="451"/>
        <v>8</v>
      </c>
      <c r="EI652" s="171"/>
      <c r="EJ652" s="441">
        <f t="shared" si="426"/>
        <v>0.14791547687035977</v>
      </c>
      <c r="EK652" s="441">
        <f t="shared" si="427"/>
        <v>0.36093660765276991</v>
      </c>
      <c r="EL652" s="441">
        <f t="shared" si="428"/>
        <v>0.21302113078241</v>
      </c>
      <c r="EM652" s="442">
        <f t="shared" si="452"/>
        <v>0.24062440510184657</v>
      </c>
      <c r="EN652" s="443" t="str">
        <f t="shared" si="453"/>
        <v>KURANG</v>
      </c>
      <c r="EO652" s="195"/>
      <c r="EP652" s="196">
        <f>'[200]2. SUHU &amp; FISIK TRAFO'!CY696</f>
        <v>324</v>
      </c>
      <c r="EQ652" s="168">
        <f t="shared" si="458"/>
        <v>0</v>
      </c>
      <c r="ER652" s="189">
        <f t="shared" si="454"/>
        <v>0</v>
      </c>
      <c r="ES652" s="195"/>
      <c r="ET652" s="447">
        <f t="shared" si="437"/>
        <v>41.022099999999995</v>
      </c>
      <c r="EU652" s="447">
        <f t="shared" si="455"/>
        <v>32.817679999999996</v>
      </c>
      <c r="EV652" s="448">
        <f t="shared" si="429"/>
        <v>41.022099999999995</v>
      </c>
      <c r="EW652" s="449" t="str">
        <f t="shared" si="456"/>
        <v>BAIK</v>
      </c>
      <c r="EX652" s="721"/>
      <c r="EY652" s="447">
        <f t="shared" si="438"/>
        <v>33.303100000000001</v>
      </c>
      <c r="EZ652" s="447">
        <f t="shared" si="430"/>
        <v>26.642480000000003</v>
      </c>
      <c r="FA652" s="448">
        <f t="shared" si="439"/>
        <v>33.303100000000001</v>
      </c>
      <c r="FB652" s="449" t="str">
        <f t="shared" si="431"/>
        <v>BAIK</v>
      </c>
      <c r="FC652" s="195"/>
      <c r="FD652" s="453">
        <f t="shared" si="432"/>
        <v>25.8</v>
      </c>
      <c r="FE652" s="454">
        <f t="shared" si="433"/>
        <v>144.50867052023122</v>
      </c>
      <c r="FF652" s="725">
        <f t="shared" si="434"/>
        <v>17.8536</v>
      </c>
      <c r="FG652" s="202" t="str">
        <f t="shared" si="457"/>
        <v>KURANG</v>
      </c>
    </row>
    <row r="653" spans="1:163">
      <c r="A653" s="347">
        <v>641</v>
      </c>
      <c r="B653" s="764" t="s">
        <v>2232</v>
      </c>
      <c r="C653" s="331" t="s">
        <v>3034</v>
      </c>
      <c r="D653" s="259" t="s">
        <v>3030</v>
      </c>
      <c r="E653" s="319" t="s">
        <v>2912</v>
      </c>
      <c r="F653" s="319" t="s">
        <v>3031</v>
      </c>
      <c r="G653" s="208" t="s">
        <v>206</v>
      </c>
      <c r="H653" s="214" t="s">
        <v>208</v>
      </c>
      <c r="I653" s="463" t="s">
        <v>3035</v>
      </c>
      <c r="J653" s="462" t="s">
        <v>3036</v>
      </c>
      <c r="K653" s="259" t="s">
        <v>341</v>
      </c>
      <c r="L653" s="259" t="s">
        <v>342</v>
      </c>
      <c r="M653" s="259">
        <v>100</v>
      </c>
      <c r="N653" s="259">
        <v>9432140</v>
      </c>
      <c r="O653" s="259">
        <v>1994</v>
      </c>
      <c r="P653" s="259" t="s">
        <v>316</v>
      </c>
      <c r="Q653" s="461">
        <v>0.85</v>
      </c>
      <c r="R653" s="433">
        <v>44867</v>
      </c>
      <c r="S653" s="331" t="s">
        <v>318</v>
      </c>
      <c r="T653" s="331" t="s">
        <v>343</v>
      </c>
      <c r="U653" s="259">
        <v>4</v>
      </c>
      <c r="V653" s="259">
        <v>1</v>
      </c>
      <c r="W653" s="259">
        <v>4</v>
      </c>
      <c r="X653" s="259">
        <v>19500</v>
      </c>
      <c r="Y653" s="332">
        <v>427</v>
      </c>
      <c r="Z653" s="332">
        <v>417</v>
      </c>
      <c r="AA653" s="332">
        <v>418</v>
      </c>
      <c r="AB653" s="332">
        <v>240</v>
      </c>
      <c r="AC653" s="332">
        <v>241</v>
      </c>
      <c r="AD653" s="332">
        <v>241</v>
      </c>
      <c r="AE653" s="332">
        <v>46.1</v>
      </c>
      <c r="AF653" s="332">
        <v>26.1</v>
      </c>
      <c r="AG653" s="332">
        <v>24.8</v>
      </c>
      <c r="AH653" s="332">
        <v>28</v>
      </c>
      <c r="AI653" s="332">
        <v>17.899999999999999</v>
      </c>
      <c r="AJ653" s="332">
        <v>4.5999999999999996</v>
      </c>
      <c r="AK653" s="332">
        <v>16.2</v>
      </c>
      <c r="AL653" s="332">
        <v>18.899999999999999</v>
      </c>
      <c r="AM653" s="332"/>
      <c r="AN653" s="332"/>
      <c r="AO653" s="332"/>
      <c r="AP653" s="332"/>
      <c r="AQ653" s="332"/>
      <c r="AR653" s="332"/>
      <c r="AS653" s="332"/>
      <c r="AT653" s="332"/>
      <c r="AU653" s="332">
        <v>5.6</v>
      </c>
      <c r="AV653" s="332">
        <v>6.4</v>
      </c>
      <c r="AW653" s="332">
        <v>5.3</v>
      </c>
      <c r="AX653" s="332">
        <v>3.1</v>
      </c>
      <c r="AY653" s="332">
        <v>0.86</v>
      </c>
      <c r="AZ653" s="332">
        <v>0.87</v>
      </c>
      <c r="BA653" s="332">
        <v>0.87</v>
      </c>
      <c r="BB653" s="261">
        <v>412</v>
      </c>
      <c r="BC653" s="261">
        <v>412</v>
      </c>
      <c r="BD653" s="261">
        <v>411</v>
      </c>
      <c r="BE653" s="261">
        <v>237</v>
      </c>
      <c r="BF653" s="261">
        <v>238</v>
      </c>
      <c r="BG653" s="261">
        <v>237</v>
      </c>
      <c r="BH653" s="261">
        <v>28.3</v>
      </c>
      <c r="BI653" s="261">
        <v>14</v>
      </c>
      <c r="BJ653" s="261">
        <v>9.5</v>
      </c>
      <c r="BK653" s="261">
        <v>14.1</v>
      </c>
      <c r="BL653" s="261">
        <v>13.3</v>
      </c>
      <c r="BM653" s="261">
        <v>6.9</v>
      </c>
      <c r="BN653" s="261">
        <v>11.7</v>
      </c>
      <c r="BO653" s="261">
        <v>8.9</v>
      </c>
      <c r="BP653" s="261"/>
      <c r="BQ653" s="261"/>
      <c r="BR653" s="261"/>
      <c r="BS653" s="261"/>
      <c r="BT653" s="261"/>
      <c r="BU653" s="261"/>
      <c r="BV653" s="261"/>
      <c r="BW653" s="261"/>
      <c r="BX653" s="261">
        <v>3.3</v>
      </c>
      <c r="BY653" s="261">
        <v>6.1</v>
      </c>
      <c r="BZ653" s="261">
        <v>7.3</v>
      </c>
      <c r="CA653" s="261">
        <v>1.5</v>
      </c>
      <c r="CB653" s="261">
        <v>0.86</v>
      </c>
      <c r="CC653" s="261">
        <v>0.85</v>
      </c>
      <c r="CD653" s="261">
        <v>0.85</v>
      </c>
      <c r="CE653" s="333"/>
      <c r="CF653" s="333"/>
      <c r="CG653" s="333"/>
      <c r="CH653" s="333"/>
      <c r="CI653" s="333"/>
      <c r="CJ653" s="333"/>
      <c r="CK653" s="333"/>
      <c r="CL653" s="333"/>
      <c r="CM653" s="333"/>
      <c r="CN653" s="333"/>
      <c r="CO653" s="333"/>
      <c r="CP653" s="333"/>
      <c r="CQ653" s="333"/>
      <c r="CR653" s="333"/>
      <c r="CS653" s="333"/>
      <c r="CT653" s="333"/>
      <c r="CU653" s="333"/>
      <c r="CV653" s="333"/>
      <c r="CW653" s="333"/>
      <c r="CX653" s="333"/>
      <c r="CY653" s="333"/>
      <c r="CZ653" s="333"/>
      <c r="DA653" s="333"/>
      <c r="DB653" s="374"/>
      <c r="DC653" s="48"/>
      <c r="DD653" s="179"/>
      <c r="DE653" s="179"/>
      <c r="DF653" s="179"/>
      <c r="DG653" s="179"/>
      <c r="DH653" s="180"/>
      <c r="DI653" s="181"/>
      <c r="DJ653" s="182">
        <f t="shared" si="435"/>
        <v>1</v>
      </c>
      <c r="DK653" s="182">
        <f t="shared" si="436"/>
        <v>0</v>
      </c>
      <c r="DL653" s="182">
        <f t="shared" si="441"/>
        <v>0</v>
      </c>
      <c r="DM653" s="182">
        <f t="shared" si="442"/>
        <v>0</v>
      </c>
      <c r="DN653" s="182">
        <f t="shared" si="443"/>
        <v>0</v>
      </c>
      <c r="DO653" s="182"/>
      <c r="DP653" s="182"/>
      <c r="DQ653" s="25"/>
      <c r="DR653" s="169"/>
      <c r="DS653" s="166"/>
      <c r="DT653" s="166"/>
      <c r="DU653" s="167">
        <f t="shared" si="446"/>
        <v>0</v>
      </c>
      <c r="DV653" s="153" t="str">
        <f>VLOOKUP(M653,'[200]Data Master kondisi'!$O$3:$P$11,2,FALSE)</f>
        <v>Z</v>
      </c>
      <c r="DW653" s="153">
        <f>LOOKUP(DV653,{"X","X","X","Y","Y","Y","Z","Z","Z"},{6,6,6,4,4,4,2,2,2})</f>
        <v>2</v>
      </c>
      <c r="DX653" s="153">
        <f t="shared" ref="DX653:DX716" si="459">IF(O653&gt;=2010,1,IF(AND(O653&lt;=2009,O653&gt;=2000),2,IF(AND(O653&lt;=1999,O653&gt;=1990),3,IF(AND(O653&lt;=1989,O653&gt;=1980),4,IF(AND(O653&lt;=1979,O653&gt;=1970),5,0)))))</f>
        <v>3</v>
      </c>
      <c r="DY653" s="153">
        <f t="shared" si="447"/>
        <v>5</v>
      </c>
      <c r="DZ653" s="153" t="str">
        <f>VLOOKUP(G653,'[200]Data Master class'!$A$5:$D$12,3,FALSE)</f>
        <v>B</v>
      </c>
      <c r="EA653" s="160" t="str">
        <f t="shared" si="448"/>
        <v>BAIK</v>
      </c>
      <c r="EB653" s="156"/>
      <c r="EC653" s="153">
        <f>VLOOKUP(G653,'[200]Data Master class'!$A$5:$D$12,2,FALSE)</f>
        <v>3</v>
      </c>
      <c r="ED653" s="153" t="str">
        <f>VLOOKUP(H653,'[200]Data Master class'!$E$5:$G$6,3,FALSE)</f>
        <v>X</v>
      </c>
      <c r="EE653" s="153">
        <f>VLOOKUP(H653,'[200]Data Master class'!$E$5:$G$6,2,FALSE)</f>
        <v>2</v>
      </c>
      <c r="EF653" s="153">
        <f t="shared" si="449"/>
        <v>5</v>
      </c>
      <c r="EG653" s="153" t="str">
        <f t="shared" si="450"/>
        <v>CLASS 3</v>
      </c>
      <c r="EH653" s="153">
        <f t="shared" si="451"/>
        <v>10</v>
      </c>
      <c r="EI653" s="171"/>
      <c r="EJ653" s="441">
        <f t="shared" ref="EJ653:EJ716" si="460">ABS(AE653-AVERAGE(AE653:AG653))/((AE653+AF653+AG653)/3)</f>
        <v>0.42577319587628859</v>
      </c>
      <c r="EK653" s="441">
        <f t="shared" ref="EK653:EK716" si="461">ABS(AF653-AVERAGE(AE653:AG653))/((AE653+AF653+AG653)/3)</f>
        <v>0.19278350515463918</v>
      </c>
      <c r="EL653" s="441">
        <f t="shared" ref="EL653:EL716" si="462">ABS(AG653-AVERAGE(AE653:AG653))/((AE653+AF653+AG653)/3)</f>
        <v>0.23298969072164952</v>
      </c>
      <c r="EM653" s="442">
        <f t="shared" si="452"/>
        <v>0.2838487972508591</v>
      </c>
      <c r="EN653" s="443" t="str">
        <f t="shared" si="453"/>
        <v>KURANG</v>
      </c>
      <c r="EO653" s="195"/>
      <c r="EP653" s="196">
        <f>'[200]2. SUHU &amp; FISIK TRAFO'!CY697</f>
        <v>324</v>
      </c>
      <c r="EQ653" s="168">
        <f t="shared" si="458"/>
        <v>0</v>
      </c>
      <c r="ER653" s="189">
        <f t="shared" si="454"/>
        <v>0</v>
      </c>
      <c r="ES653" s="195"/>
      <c r="ET653" s="447">
        <f t="shared" si="437"/>
        <v>23.3309</v>
      </c>
      <c r="EU653" s="447">
        <f t="shared" si="455"/>
        <v>18.664719999999999</v>
      </c>
      <c r="EV653" s="448">
        <f t="shared" ref="EV653:EV716" si="463">(ET653/M653)*100</f>
        <v>23.3309</v>
      </c>
      <c r="EW653" s="449" t="str">
        <f t="shared" si="456"/>
        <v>BAIK</v>
      </c>
      <c r="EX653" s="721"/>
      <c r="EY653" s="447">
        <f t="shared" si="438"/>
        <v>12.290600000000001</v>
      </c>
      <c r="EZ653" s="447">
        <f t="shared" ref="EZ653:EZ716" si="464">EY653*0.8</f>
        <v>9.8324800000000021</v>
      </c>
      <c r="FA653" s="448">
        <f t="shared" si="439"/>
        <v>12.290600000000001</v>
      </c>
      <c r="FB653" s="449" t="str">
        <f t="shared" ref="FB653:FB716" si="465">IF(AND(FA653&gt;0,FA653&lt;60),"BAIK",IF(AND(FA653&gt;=60,FA653&lt;80),"CUKUP",IF(AND(FA653&gt;=80,FA653&lt;100),"KURANG",IF(AND(FA653&gt;=100),"BURUK",0))))</f>
        <v>BAIK</v>
      </c>
      <c r="FC653" s="195"/>
      <c r="FD653" s="453">
        <f t="shared" ref="FD653:FD716" si="466">AH653</f>
        <v>28</v>
      </c>
      <c r="FE653" s="454">
        <f t="shared" ref="FE653:FE716" si="467">M653/(1.73*400)*1000</f>
        <v>144.50867052023122</v>
      </c>
      <c r="FF653" s="725">
        <f t="shared" ref="FF653:FF716" si="468">FD653/(FE653)*100</f>
        <v>19.375999999999998</v>
      </c>
      <c r="FG653" s="202" t="str">
        <f t="shared" si="457"/>
        <v>KURANG</v>
      </c>
    </row>
    <row r="654" spans="1:163">
      <c r="A654" s="347">
        <v>642</v>
      </c>
      <c r="B654" s="764" t="s">
        <v>2232</v>
      </c>
      <c r="C654" s="331" t="s">
        <v>3037</v>
      </c>
      <c r="D654" s="259" t="s">
        <v>3030</v>
      </c>
      <c r="E654" s="319" t="s">
        <v>2912</v>
      </c>
      <c r="F654" s="319" t="s">
        <v>3038</v>
      </c>
      <c r="G654" s="208" t="s">
        <v>206</v>
      </c>
      <c r="H654" s="214" t="s">
        <v>209</v>
      </c>
      <c r="I654" s="463" t="s">
        <v>3039</v>
      </c>
      <c r="J654" s="462" t="s">
        <v>3040</v>
      </c>
      <c r="K654" s="259" t="s">
        <v>315</v>
      </c>
      <c r="L654" s="259" t="s">
        <v>1473</v>
      </c>
      <c r="M654" s="259">
        <v>100</v>
      </c>
      <c r="N654" s="259">
        <v>121809</v>
      </c>
      <c r="O654" s="259">
        <v>2012</v>
      </c>
      <c r="P654" s="259" t="s">
        <v>316</v>
      </c>
      <c r="Q654" s="461">
        <v>0.84722222222222221</v>
      </c>
      <c r="R654" s="433">
        <v>44868</v>
      </c>
      <c r="S654" s="331" t="s">
        <v>318</v>
      </c>
      <c r="T654" s="331" t="s">
        <v>343</v>
      </c>
      <c r="U654" s="259">
        <v>2</v>
      </c>
      <c r="V654" s="259">
        <v>2</v>
      </c>
      <c r="W654" s="259">
        <v>3</v>
      </c>
      <c r="X654" s="259">
        <v>20000</v>
      </c>
      <c r="Y654" s="332">
        <v>407</v>
      </c>
      <c r="Z654" s="332">
        <v>404</v>
      </c>
      <c r="AA654" s="332">
        <v>405</v>
      </c>
      <c r="AB654" s="332">
        <v>234</v>
      </c>
      <c r="AC654" s="332">
        <v>234</v>
      </c>
      <c r="AD654" s="332">
        <v>233</v>
      </c>
      <c r="AE654" s="332">
        <v>32.700000000000003</v>
      </c>
      <c r="AF654" s="332">
        <v>27.3</v>
      </c>
      <c r="AG654" s="332">
        <v>34.5</v>
      </c>
      <c r="AH654" s="332">
        <v>27.4</v>
      </c>
      <c r="AI654" s="332">
        <v>34.6</v>
      </c>
      <c r="AJ654" s="332">
        <v>29.5</v>
      </c>
      <c r="AK654" s="332">
        <v>41.4</v>
      </c>
      <c r="AL654" s="332">
        <v>13.1</v>
      </c>
      <c r="AM654" s="332">
        <v>55</v>
      </c>
      <c r="AN654" s="332">
        <v>40.1</v>
      </c>
      <c r="AO654" s="332">
        <v>38.6</v>
      </c>
      <c r="AP654" s="332">
        <v>5</v>
      </c>
      <c r="AQ654" s="332"/>
      <c r="AR654" s="332"/>
      <c r="AS654" s="332"/>
      <c r="AT654" s="332"/>
      <c r="AU654" s="332"/>
      <c r="AV654" s="332"/>
      <c r="AW654" s="332"/>
      <c r="AX654" s="332"/>
      <c r="AY654" s="332">
        <v>0.87</v>
      </c>
      <c r="AZ654" s="332">
        <v>0.86</v>
      </c>
      <c r="BA654" s="332">
        <v>0.86</v>
      </c>
      <c r="BB654" s="261">
        <v>402</v>
      </c>
      <c r="BC654" s="261">
        <v>399</v>
      </c>
      <c r="BD654" s="261">
        <v>400</v>
      </c>
      <c r="BE654" s="261">
        <v>231</v>
      </c>
      <c r="BF654" s="261">
        <v>231</v>
      </c>
      <c r="BG654" s="261">
        <v>230</v>
      </c>
      <c r="BH654" s="261">
        <v>24.6</v>
      </c>
      <c r="BI654" s="261">
        <v>35.200000000000003</v>
      </c>
      <c r="BJ654" s="261">
        <v>43.8</v>
      </c>
      <c r="BK654" s="261">
        <v>9.8000000000000007</v>
      </c>
      <c r="BL654" s="261">
        <v>23.7</v>
      </c>
      <c r="BM654" s="261">
        <v>19.5</v>
      </c>
      <c r="BN654" s="261">
        <v>6.9</v>
      </c>
      <c r="BO654" s="261">
        <v>13.6</v>
      </c>
      <c r="BP654" s="261">
        <v>28.1</v>
      </c>
      <c r="BQ654" s="261">
        <v>32.5</v>
      </c>
      <c r="BR654" s="261">
        <v>6.9</v>
      </c>
      <c r="BS654" s="261">
        <v>5</v>
      </c>
      <c r="BT654" s="261"/>
      <c r="BU654" s="261"/>
      <c r="BV654" s="261"/>
      <c r="BW654" s="261"/>
      <c r="BX654" s="261"/>
      <c r="BY654" s="261"/>
      <c r="BZ654" s="261"/>
      <c r="CA654" s="261"/>
      <c r="CB654" s="261">
        <v>0.85</v>
      </c>
      <c r="CC654" s="261">
        <v>0.86</v>
      </c>
      <c r="CD654" s="261">
        <v>0.87</v>
      </c>
      <c r="CE654" s="333"/>
      <c r="CF654" s="333"/>
      <c r="CG654" s="333"/>
      <c r="CH654" s="333"/>
      <c r="CI654" s="333"/>
      <c r="CJ654" s="333"/>
      <c r="CK654" s="333"/>
      <c r="CL654" s="333"/>
      <c r="CM654" s="333"/>
      <c r="CN654" s="333"/>
      <c r="CO654" s="333"/>
      <c r="CP654" s="333"/>
      <c r="CQ654" s="333"/>
      <c r="CR654" s="333"/>
      <c r="CS654" s="333"/>
      <c r="CT654" s="333"/>
      <c r="CU654" s="333"/>
      <c r="CV654" s="333"/>
      <c r="CW654" s="333"/>
      <c r="CX654" s="333"/>
      <c r="CY654" s="333"/>
      <c r="CZ654" s="333"/>
      <c r="DA654" s="333"/>
      <c r="DB654" s="374"/>
      <c r="DC654" s="154"/>
      <c r="DD654" s="179"/>
      <c r="DE654" s="179"/>
      <c r="DF654" s="179"/>
      <c r="DG654" s="179"/>
      <c r="DH654" s="180"/>
      <c r="DI654" s="181"/>
      <c r="DJ654" s="182">
        <f t="shared" ref="DJ654:DJ717" si="469">IF(AND(EV654&lt;=25),1,0)</f>
        <v>1</v>
      </c>
      <c r="DK654" s="182">
        <f t="shared" ref="DK654:DK717" si="470">IF(AND(EV654&gt;25,EV654&lt;=50),1,0)</f>
        <v>0</v>
      </c>
      <c r="DL654" s="182">
        <f t="shared" si="441"/>
        <v>0</v>
      </c>
      <c r="DM654" s="182">
        <f t="shared" si="442"/>
        <v>0</v>
      </c>
      <c r="DN654" s="182">
        <f t="shared" si="443"/>
        <v>0</v>
      </c>
      <c r="DO654" s="182"/>
      <c r="DP654" s="182"/>
      <c r="DQ654" s="25"/>
      <c r="DR654" s="169"/>
      <c r="DS654" s="166"/>
      <c r="DT654" s="166"/>
      <c r="DU654" s="167">
        <f t="shared" si="446"/>
        <v>0</v>
      </c>
      <c r="DV654" s="153" t="str">
        <f>VLOOKUP(M654,'[200]Data Master kondisi'!$O$3:$P$11,2,FALSE)</f>
        <v>Z</v>
      </c>
      <c r="DW654" s="153">
        <f>LOOKUP(DV654,{"X","X","X","Y","Y","Y","Z","Z","Z"},{6,6,6,4,4,4,2,2,2})</f>
        <v>2</v>
      </c>
      <c r="DX654" s="153">
        <f t="shared" si="459"/>
        <v>1</v>
      </c>
      <c r="DY654" s="153">
        <f t="shared" si="447"/>
        <v>3</v>
      </c>
      <c r="DZ654" s="153" t="str">
        <f>VLOOKUP(G654,'[200]Data Master class'!$A$5:$D$12,3,FALSE)</f>
        <v>B</v>
      </c>
      <c r="EA654" s="160">
        <f t="shared" si="448"/>
        <v>0</v>
      </c>
      <c r="EB654" s="156"/>
      <c r="EC654" s="153">
        <f>VLOOKUP(G654,'[200]Data Master class'!$A$5:$D$12,2,FALSE)</f>
        <v>3</v>
      </c>
      <c r="ED654" s="153" t="str">
        <f>VLOOKUP(H654,'[200]Data Master class'!$E$5:$G$6,3,FALSE)</f>
        <v>Y</v>
      </c>
      <c r="EE654" s="153">
        <f>VLOOKUP(H654,'[200]Data Master class'!$E$5:$G$6,2,FALSE)</f>
        <v>1</v>
      </c>
      <c r="EF654" s="153">
        <f t="shared" si="449"/>
        <v>4</v>
      </c>
      <c r="EG654" s="153" t="str">
        <f t="shared" si="450"/>
        <v>CLASS 3</v>
      </c>
      <c r="EH654" s="153">
        <f t="shared" si="451"/>
        <v>7</v>
      </c>
      <c r="EI654" s="171"/>
      <c r="EJ654" s="441">
        <f t="shared" si="460"/>
        <v>3.8095238095238189E-2</v>
      </c>
      <c r="EK654" s="441">
        <f t="shared" si="461"/>
        <v>0.1333333333333333</v>
      </c>
      <c r="EL654" s="441">
        <f t="shared" si="462"/>
        <v>9.5238095238095233E-2</v>
      </c>
      <c r="EM654" s="442">
        <f t="shared" si="452"/>
        <v>8.8888888888888906E-2</v>
      </c>
      <c r="EN654" s="443" t="str">
        <f t="shared" si="453"/>
        <v>BAIK</v>
      </c>
      <c r="EO654" s="195"/>
      <c r="EP654" s="196">
        <f>'[200]2. SUHU &amp; FISIK TRAFO'!CY698</f>
        <v>324</v>
      </c>
      <c r="EQ654" s="168">
        <f t="shared" si="458"/>
        <v>0</v>
      </c>
      <c r="ER654" s="189">
        <f t="shared" si="454"/>
        <v>0</v>
      </c>
      <c r="ES654" s="195"/>
      <c r="ET654" s="447">
        <f t="shared" ref="ET654:ET717" si="471">((AB654*AE654)+(AC654*AF654)+(AD654*AG654))*0.001</f>
        <v>22.078500000000002</v>
      </c>
      <c r="EU654" s="447">
        <f t="shared" si="455"/>
        <v>17.662800000000001</v>
      </c>
      <c r="EV654" s="448">
        <f t="shared" si="463"/>
        <v>22.078500000000002</v>
      </c>
      <c r="EW654" s="449" t="str">
        <f t="shared" si="456"/>
        <v>BAIK</v>
      </c>
      <c r="EX654" s="721"/>
      <c r="EY654" s="447">
        <f t="shared" ref="EY654:EY717" si="472">((BE654*BH654)+(BF654*BI654)+(BG654*BJ654))*0.001</f>
        <v>23.887800000000002</v>
      </c>
      <c r="EZ654" s="447">
        <f t="shared" si="464"/>
        <v>19.110240000000001</v>
      </c>
      <c r="FA654" s="448">
        <f t="shared" ref="FA654:FA717" si="473">(EY654/M654)*100</f>
        <v>23.887800000000002</v>
      </c>
      <c r="FB654" s="449" t="str">
        <f t="shared" si="465"/>
        <v>BAIK</v>
      </c>
      <c r="FC654" s="195"/>
      <c r="FD654" s="453">
        <f t="shared" si="466"/>
        <v>27.4</v>
      </c>
      <c r="FE654" s="454">
        <f t="shared" si="467"/>
        <v>144.50867052023122</v>
      </c>
      <c r="FF654" s="725">
        <f t="shared" si="468"/>
        <v>18.960799999999995</v>
      </c>
      <c r="FG654" s="202" t="str">
        <f t="shared" si="457"/>
        <v>KURANG</v>
      </c>
    </row>
    <row r="655" spans="1:163">
      <c r="A655" s="347">
        <v>643</v>
      </c>
      <c r="B655" s="764" t="s">
        <v>2232</v>
      </c>
      <c r="C655" s="331" t="s">
        <v>3041</v>
      </c>
      <c r="D655" s="259" t="s">
        <v>3030</v>
      </c>
      <c r="E655" s="319" t="s">
        <v>2912</v>
      </c>
      <c r="F655" s="319" t="s">
        <v>3038</v>
      </c>
      <c r="G655" s="208" t="s">
        <v>206</v>
      </c>
      <c r="H655" s="214" t="s">
        <v>209</v>
      </c>
      <c r="I655" s="463" t="s">
        <v>3042</v>
      </c>
      <c r="J655" s="462" t="s">
        <v>3043</v>
      </c>
      <c r="K655" s="259" t="s">
        <v>341</v>
      </c>
      <c r="L655" s="259" t="s">
        <v>1259</v>
      </c>
      <c r="M655" s="259">
        <v>100</v>
      </c>
      <c r="N655" s="259" t="s">
        <v>3044</v>
      </c>
      <c r="O655" s="259">
        <v>2017</v>
      </c>
      <c r="P655" s="259" t="s">
        <v>316</v>
      </c>
      <c r="Q655" s="461">
        <v>0.83750000000000002</v>
      </c>
      <c r="R655" s="433">
        <v>44868</v>
      </c>
      <c r="S655" s="331" t="s">
        <v>318</v>
      </c>
      <c r="T655" s="331" t="s">
        <v>343</v>
      </c>
      <c r="U655" s="259">
        <v>4</v>
      </c>
      <c r="V655" s="259">
        <v>4</v>
      </c>
      <c r="W655" s="259">
        <v>3</v>
      </c>
      <c r="X655" s="259">
        <v>20000</v>
      </c>
      <c r="Y655" s="332">
        <v>405</v>
      </c>
      <c r="Z655" s="332">
        <v>408</v>
      </c>
      <c r="AA655" s="332">
        <v>408</v>
      </c>
      <c r="AB655" s="332">
        <v>236</v>
      </c>
      <c r="AC655" s="332">
        <v>235</v>
      </c>
      <c r="AD655" s="332">
        <v>235</v>
      </c>
      <c r="AE655" s="332">
        <v>33.299999999999997</v>
      </c>
      <c r="AF655" s="332">
        <v>15.1</v>
      </c>
      <c r="AG655" s="332">
        <v>20.2</v>
      </c>
      <c r="AH655" s="332">
        <v>9.1</v>
      </c>
      <c r="AI655" s="332">
        <v>14.5</v>
      </c>
      <c r="AJ655" s="332">
        <v>16.2</v>
      </c>
      <c r="AK655" s="332">
        <v>14.1</v>
      </c>
      <c r="AL655" s="332">
        <v>5.0999999999999996</v>
      </c>
      <c r="AM655" s="332">
        <v>16.399999999999999</v>
      </c>
      <c r="AN655" s="332">
        <v>4.0999999999999996</v>
      </c>
      <c r="AO655" s="332">
        <v>7.4</v>
      </c>
      <c r="AP655" s="332">
        <v>3.2</v>
      </c>
      <c r="AQ655" s="332">
        <v>10.5</v>
      </c>
      <c r="AR655" s="332">
        <v>10.3</v>
      </c>
      <c r="AS655" s="332">
        <v>18</v>
      </c>
      <c r="AT655" s="332">
        <v>2.8</v>
      </c>
      <c r="AU655" s="332">
        <v>28.5</v>
      </c>
      <c r="AV655" s="332">
        <v>15.9</v>
      </c>
      <c r="AW655" s="332">
        <v>12.8</v>
      </c>
      <c r="AX655" s="332">
        <v>6.6</v>
      </c>
      <c r="AY655" s="332">
        <v>0.87</v>
      </c>
      <c r="AZ655" s="332">
        <v>0.87</v>
      </c>
      <c r="BA655" s="332">
        <v>0.86</v>
      </c>
      <c r="BB655" s="261">
        <v>404</v>
      </c>
      <c r="BC655" s="261">
        <v>403</v>
      </c>
      <c r="BD655" s="261">
        <v>402</v>
      </c>
      <c r="BE655" s="261">
        <v>232</v>
      </c>
      <c r="BF655" s="261">
        <v>232</v>
      </c>
      <c r="BG655" s="261">
        <v>231</v>
      </c>
      <c r="BH655" s="261">
        <v>17.600000000000001</v>
      </c>
      <c r="BI655" s="261">
        <v>11.6</v>
      </c>
      <c r="BJ655" s="261">
        <v>15.2</v>
      </c>
      <c r="BK655" s="261">
        <v>3.8</v>
      </c>
      <c r="BL655" s="261">
        <v>5</v>
      </c>
      <c r="BM655" s="261">
        <v>4.5999999999999996</v>
      </c>
      <c r="BN655" s="261">
        <v>12.2</v>
      </c>
      <c r="BO655" s="261">
        <v>1.8</v>
      </c>
      <c r="BP655" s="261">
        <v>6.1</v>
      </c>
      <c r="BQ655" s="261">
        <v>6.6</v>
      </c>
      <c r="BR655" s="261">
        <v>5.6</v>
      </c>
      <c r="BS655" s="261">
        <v>3.8</v>
      </c>
      <c r="BT655" s="261">
        <v>3.8</v>
      </c>
      <c r="BU655" s="261">
        <v>3.6</v>
      </c>
      <c r="BV655" s="261">
        <v>3.7</v>
      </c>
      <c r="BW655" s="261">
        <v>3.4</v>
      </c>
      <c r="BX655" s="261">
        <v>5.2</v>
      </c>
      <c r="BY655" s="261">
        <v>4.5</v>
      </c>
      <c r="BZ655" s="261">
        <v>6.2</v>
      </c>
      <c r="CA655" s="261">
        <v>0.5</v>
      </c>
      <c r="CB655" s="261">
        <v>0.85</v>
      </c>
      <c r="CC655" s="261">
        <v>0.85</v>
      </c>
      <c r="CD655" s="261">
        <v>0.87</v>
      </c>
      <c r="CE655" s="333"/>
      <c r="CF655" s="333"/>
      <c r="CG655" s="333"/>
      <c r="CH655" s="333"/>
      <c r="CI655" s="333"/>
      <c r="CJ655" s="333"/>
      <c r="CK655" s="333"/>
      <c r="CL655" s="333"/>
      <c r="CM655" s="333"/>
      <c r="CN655" s="333"/>
      <c r="CO655" s="333"/>
      <c r="CP655" s="333"/>
      <c r="CQ655" s="333"/>
      <c r="CR655" s="333"/>
      <c r="CS655" s="333"/>
      <c r="CT655" s="333"/>
      <c r="CU655" s="333"/>
      <c r="CV655" s="333"/>
      <c r="CW655" s="333"/>
      <c r="CX655" s="333"/>
      <c r="CY655" s="333"/>
      <c r="CZ655" s="333"/>
      <c r="DA655" s="333"/>
      <c r="DB655" s="374"/>
      <c r="DC655" s="154"/>
      <c r="DD655" s="179"/>
      <c r="DE655" s="179"/>
      <c r="DF655" s="179"/>
      <c r="DG655" s="179"/>
      <c r="DH655" s="180"/>
      <c r="DI655" s="181"/>
      <c r="DJ655" s="182">
        <f t="shared" si="469"/>
        <v>1</v>
      </c>
      <c r="DK655" s="182">
        <f t="shared" si="470"/>
        <v>0</v>
      </c>
      <c r="DL655" s="182">
        <f t="shared" si="441"/>
        <v>0</v>
      </c>
      <c r="DM655" s="182">
        <f t="shared" si="442"/>
        <v>0</v>
      </c>
      <c r="DN655" s="182">
        <f t="shared" si="443"/>
        <v>0</v>
      </c>
      <c r="DO655" s="182"/>
      <c r="DP655" s="182"/>
      <c r="DQ655" s="25"/>
      <c r="DR655" s="169"/>
      <c r="DS655" s="166"/>
      <c r="DT655" s="166"/>
      <c r="DU655" s="167">
        <f t="shared" si="446"/>
        <v>0</v>
      </c>
      <c r="DV655" s="153" t="str">
        <f>VLOOKUP(M655,'[200]Data Master kondisi'!$O$3:$P$11,2,FALSE)</f>
        <v>Z</v>
      </c>
      <c r="DW655" s="153">
        <f>LOOKUP(DV655,{"X","X","X","Y","Y","Y","Z","Z","Z"},{6,6,6,4,4,4,2,2,2})</f>
        <v>2</v>
      </c>
      <c r="DX655" s="153">
        <f t="shared" si="459"/>
        <v>1</v>
      </c>
      <c r="DY655" s="153">
        <f t="shared" si="447"/>
        <v>3</v>
      </c>
      <c r="DZ655" s="153" t="str">
        <f>VLOOKUP(G655,'[200]Data Master class'!$A$5:$D$12,3,FALSE)</f>
        <v>B</v>
      </c>
      <c r="EA655" s="160">
        <f t="shared" si="448"/>
        <v>0</v>
      </c>
      <c r="EB655" s="156"/>
      <c r="EC655" s="153">
        <f>VLOOKUP(G655,'[200]Data Master class'!$A$5:$D$12,2,FALSE)</f>
        <v>3</v>
      </c>
      <c r="ED655" s="153" t="str">
        <f>VLOOKUP(H655,'[200]Data Master class'!$E$5:$G$6,3,FALSE)</f>
        <v>Y</v>
      </c>
      <c r="EE655" s="153">
        <f>VLOOKUP(H655,'[200]Data Master class'!$E$5:$G$6,2,FALSE)</f>
        <v>1</v>
      </c>
      <c r="EF655" s="153">
        <f t="shared" si="449"/>
        <v>4</v>
      </c>
      <c r="EG655" s="153" t="str">
        <f t="shared" si="450"/>
        <v>CLASS 3</v>
      </c>
      <c r="EH655" s="153">
        <f t="shared" si="451"/>
        <v>7</v>
      </c>
      <c r="EI655" s="171"/>
      <c r="EJ655" s="441">
        <f t="shared" si="460"/>
        <v>0.4562682215743441</v>
      </c>
      <c r="EK655" s="441">
        <f t="shared" si="461"/>
        <v>0.33965014577259467</v>
      </c>
      <c r="EL655" s="441">
        <f t="shared" si="462"/>
        <v>0.11661807580174918</v>
      </c>
      <c r="EM655" s="442">
        <f t="shared" si="452"/>
        <v>0.30417881438289601</v>
      </c>
      <c r="EN655" s="443" t="str">
        <f t="shared" si="453"/>
        <v>BURUK</v>
      </c>
      <c r="EO655" s="195"/>
      <c r="EP655" s="196">
        <f>'[200]2. SUHU &amp; FISIK TRAFO'!CY699</f>
        <v>324</v>
      </c>
      <c r="EQ655" s="168">
        <f t="shared" si="458"/>
        <v>0</v>
      </c>
      <c r="ER655" s="189">
        <f t="shared" si="454"/>
        <v>0</v>
      </c>
      <c r="ES655" s="195"/>
      <c r="ET655" s="447">
        <f t="shared" si="471"/>
        <v>16.154299999999999</v>
      </c>
      <c r="EU655" s="447">
        <f t="shared" si="455"/>
        <v>12.923439999999999</v>
      </c>
      <c r="EV655" s="448">
        <f t="shared" si="463"/>
        <v>16.154299999999999</v>
      </c>
      <c r="EW655" s="449" t="str">
        <f t="shared" si="456"/>
        <v>BAIK</v>
      </c>
      <c r="EX655" s="721"/>
      <c r="EY655" s="447">
        <f t="shared" si="472"/>
        <v>10.285599999999999</v>
      </c>
      <c r="EZ655" s="447">
        <f t="shared" si="464"/>
        <v>8.2284799999999994</v>
      </c>
      <c r="FA655" s="448">
        <f t="shared" si="473"/>
        <v>10.285599999999999</v>
      </c>
      <c r="FB655" s="449" t="str">
        <f t="shared" si="465"/>
        <v>BAIK</v>
      </c>
      <c r="FC655" s="195"/>
      <c r="FD655" s="453">
        <f t="shared" si="466"/>
        <v>9.1</v>
      </c>
      <c r="FE655" s="454">
        <f t="shared" si="467"/>
        <v>144.50867052023122</v>
      </c>
      <c r="FF655" s="725">
        <f t="shared" si="468"/>
        <v>6.2972000000000001</v>
      </c>
      <c r="FG655" s="202" t="str">
        <f t="shared" si="457"/>
        <v>BAIK</v>
      </c>
    </row>
    <row r="656" spans="1:163">
      <c r="A656" s="347">
        <v>644</v>
      </c>
      <c r="B656" s="764" t="s">
        <v>2232</v>
      </c>
      <c r="C656" s="331" t="s">
        <v>3045</v>
      </c>
      <c r="D656" s="259" t="s">
        <v>3046</v>
      </c>
      <c r="E656" s="319" t="s">
        <v>2912</v>
      </c>
      <c r="F656" s="319" t="s">
        <v>3031</v>
      </c>
      <c r="G656" s="208" t="s">
        <v>206</v>
      </c>
      <c r="H656" s="214" t="s">
        <v>208</v>
      </c>
      <c r="I656" s="463" t="s">
        <v>3047</v>
      </c>
      <c r="J656" s="462" t="s">
        <v>3048</v>
      </c>
      <c r="K656" s="259" t="s">
        <v>315</v>
      </c>
      <c r="L656" s="259" t="s">
        <v>1085</v>
      </c>
      <c r="M656" s="259">
        <v>100</v>
      </c>
      <c r="N656" s="259">
        <v>9030387</v>
      </c>
      <c r="O656" s="259">
        <v>1990</v>
      </c>
      <c r="P656" s="259" t="s">
        <v>316</v>
      </c>
      <c r="Q656" s="461">
        <v>0.7909722222222223</v>
      </c>
      <c r="R656" s="433">
        <v>44868</v>
      </c>
      <c r="S656" s="331" t="s">
        <v>318</v>
      </c>
      <c r="T656" s="331" t="s">
        <v>343</v>
      </c>
      <c r="U656" s="259">
        <v>2</v>
      </c>
      <c r="V656" s="259">
        <v>1</v>
      </c>
      <c r="W656" s="259">
        <v>3</v>
      </c>
      <c r="X656" s="259">
        <v>20000</v>
      </c>
      <c r="Y656" s="332">
        <v>400</v>
      </c>
      <c r="Z656" s="332">
        <v>407</v>
      </c>
      <c r="AA656" s="332">
        <v>406</v>
      </c>
      <c r="AB656" s="332">
        <v>235</v>
      </c>
      <c r="AC656" s="332">
        <v>234</v>
      </c>
      <c r="AD656" s="332">
        <v>235</v>
      </c>
      <c r="AE656" s="332">
        <v>18.100000000000001</v>
      </c>
      <c r="AF656" s="332">
        <v>33.6</v>
      </c>
      <c r="AG656" s="332">
        <v>8.8000000000000007</v>
      </c>
      <c r="AH656" s="332">
        <v>19.7</v>
      </c>
      <c r="AI656" s="332">
        <v>15.3</v>
      </c>
      <c r="AJ656" s="332">
        <v>29.7</v>
      </c>
      <c r="AK656" s="332">
        <v>6.1</v>
      </c>
      <c r="AL656" s="332">
        <v>12.4</v>
      </c>
      <c r="AM656" s="332"/>
      <c r="AN656" s="332"/>
      <c r="AO656" s="332"/>
      <c r="AP656" s="332"/>
      <c r="AQ656" s="332"/>
      <c r="AR656" s="332"/>
      <c r="AS656" s="332"/>
      <c r="AT656" s="332"/>
      <c r="AU656" s="332"/>
      <c r="AV656" s="332"/>
      <c r="AW656" s="332"/>
      <c r="AX656" s="332"/>
      <c r="AY656" s="332">
        <v>0.85</v>
      </c>
      <c r="AZ656" s="332">
        <v>0.88</v>
      </c>
      <c r="BA656" s="332">
        <v>0.86</v>
      </c>
      <c r="BB656" s="261">
        <v>403</v>
      </c>
      <c r="BC656" s="261">
        <v>401</v>
      </c>
      <c r="BD656" s="261">
        <v>401</v>
      </c>
      <c r="BE656" s="261">
        <v>232</v>
      </c>
      <c r="BF656" s="261">
        <v>232</v>
      </c>
      <c r="BG656" s="261">
        <v>231</v>
      </c>
      <c r="BH656" s="261">
        <v>16.899999999999999</v>
      </c>
      <c r="BI656" s="261">
        <v>15.3</v>
      </c>
      <c r="BJ656" s="261">
        <v>12.2</v>
      </c>
      <c r="BK656" s="261">
        <v>3.2</v>
      </c>
      <c r="BL656" s="261">
        <v>3.4</v>
      </c>
      <c r="BM656" s="261">
        <v>2.4</v>
      </c>
      <c r="BN656" s="261">
        <v>6.2</v>
      </c>
      <c r="BO656" s="261">
        <v>3.7</v>
      </c>
      <c r="BP656" s="261"/>
      <c r="BQ656" s="261"/>
      <c r="BR656" s="261"/>
      <c r="BS656" s="261"/>
      <c r="BT656" s="261"/>
      <c r="BU656" s="261"/>
      <c r="BV656" s="261"/>
      <c r="BW656" s="261"/>
      <c r="BX656" s="261"/>
      <c r="BY656" s="261"/>
      <c r="BZ656" s="261"/>
      <c r="CA656" s="261"/>
      <c r="CB656" s="261">
        <v>0.86</v>
      </c>
      <c r="CC656" s="261">
        <v>0.85</v>
      </c>
      <c r="CD656" s="261">
        <v>0.86</v>
      </c>
      <c r="CE656" s="333"/>
      <c r="CF656" s="333"/>
      <c r="CG656" s="333"/>
      <c r="CH656" s="333"/>
      <c r="CI656" s="333"/>
      <c r="CJ656" s="333"/>
      <c r="CK656" s="333"/>
      <c r="CL656" s="333"/>
      <c r="CM656" s="333"/>
      <c r="CN656" s="333"/>
      <c r="CO656" s="333"/>
      <c r="CP656" s="333"/>
      <c r="CQ656" s="333"/>
      <c r="CR656" s="333"/>
      <c r="CS656" s="333"/>
      <c r="CT656" s="333"/>
      <c r="CU656" s="333"/>
      <c r="CV656" s="333"/>
      <c r="CW656" s="333"/>
      <c r="CX656" s="333"/>
      <c r="CY656" s="333"/>
      <c r="CZ656" s="333"/>
      <c r="DA656" s="333"/>
      <c r="DB656" s="374"/>
      <c r="DC656" s="154"/>
      <c r="DD656" s="179"/>
      <c r="DE656" s="179"/>
      <c r="DF656" s="179"/>
      <c r="DG656" s="179"/>
      <c r="DH656" s="180"/>
      <c r="DI656" s="181"/>
      <c r="DJ656" s="182">
        <f t="shared" si="469"/>
        <v>1</v>
      </c>
      <c r="DK656" s="182">
        <f t="shared" si="470"/>
        <v>0</v>
      </c>
      <c r="DL656" s="182">
        <f t="shared" si="441"/>
        <v>0</v>
      </c>
      <c r="DM656" s="182">
        <f t="shared" si="442"/>
        <v>0</v>
      </c>
      <c r="DN656" s="182">
        <f t="shared" si="443"/>
        <v>0</v>
      </c>
      <c r="DO656" s="182"/>
      <c r="DP656" s="182"/>
      <c r="DQ656" s="25"/>
      <c r="DR656" s="169"/>
      <c r="DS656" s="166"/>
      <c r="DT656" s="166"/>
      <c r="DU656" s="167">
        <f t="shared" si="446"/>
        <v>0</v>
      </c>
      <c r="DV656" s="153" t="str">
        <f>VLOOKUP(M656,'[200]Data Master kondisi'!$O$3:$P$11,2,FALSE)</f>
        <v>Z</v>
      </c>
      <c r="DW656" s="153">
        <f>LOOKUP(DV656,{"X","X","X","Y","Y","Y","Z","Z","Z"},{6,6,6,4,4,4,2,2,2})</f>
        <v>2</v>
      </c>
      <c r="DX656" s="153">
        <f t="shared" si="459"/>
        <v>3</v>
      </c>
      <c r="DY656" s="153">
        <f t="shared" si="447"/>
        <v>5</v>
      </c>
      <c r="DZ656" s="153" t="str">
        <f>VLOOKUP(G656,'[200]Data Master class'!$A$5:$D$12,3,FALSE)</f>
        <v>B</v>
      </c>
      <c r="EA656" s="160" t="str">
        <f t="shared" si="448"/>
        <v>BAIK</v>
      </c>
      <c r="EB656" s="156"/>
      <c r="EC656" s="153">
        <f>VLOOKUP(G656,'[200]Data Master class'!$A$5:$D$12,2,FALSE)</f>
        <v>3</v>
      </c>
      <c r="ED656" s="153" t="str">
        <f>VLOOKUP(H656,'[200]Data Master class'!$E$5:$G$6,3,FALSE)</f>
        <v>X</v>
      </c>
      <c r="EE656" s="153">
        <f>VLOOKUP(H656,'[200]Data Master class'!$E$5:$G$6,2,FALSE)</f>
        <v>2</v>
      </c>
      <c r="EF656" s="153">
        <f t="shared" si="449"/>
        <v>5</v>
      </c>
      <c r="EG656" s="153" t="str">
        <f t="shared" si="450"/>
        <v>CLASS 3</v>
      </c>
      <c r="EH656" s="153">
        <f t="shared" si="451"/>
        <v>10</v>
      </c>
      <c r="EI656" s="171"/>
      <c r="EJ656" s="441">
        <f t="shared" si="460"/>
        <v>0.10247933884297519</v>
      </c>
      <c r="EK656" s="441">
        <f t="shared" si="461"/>
        <v>0.66611570247933882</v>
      </c>
      <c r="EL656" s="441">
        <f t="shared" si="462"/>
        <v>0.5636363636363636</v>
      </c>
      <c r="EM656" s="442">
        <f t="shared" si="452"/>
        <v>0.44407713498622586</v>
      </c>
      <c r="EN656" s="443" t="str">
        <f t="shared" si="453"/>
        <v>BURUK</v>
      </c>
      <c r="EO656" s="195"/>
      <c r="EP656" s="196">
        <f>'[200]2. SUHU &amp; FISIK TRAFO'!CY700</f>
        <v>202</v>
      </c>
      <c r="EQ656" s="168">
        <f t="shared" si="458"/>
        <v>0</v>
      </c>
      <c r="ER656" s="189">
        <f t="shared" si="454"/>
        <v>0</v>
      </c>
      <c r="ES656" s="195"/>
      <c r="ET656" s="447">
        <f t="shared" si="471"/>
        <v>14.183900000000001</v>
      </c>
      <c r="EU656" s="447">
        <f t="shared" si="455"/>
        <v>11.347120000000002</v>
      </c>
      <c r="EV656" s="448">
        <f t="shared" si="463"/>
        <v>14.183900000000001</v>
      </c>
      <c r="EW656" s="449" t="str">
        <f t="shared" si="456"/>
        <v>BAIK</v>
      </c>
      <c r="EX656" s="721"/>
      <c r="EY656" s="447">
        <f t="shared" si="472"/>
        <v>10.288599999999999</v>
      </c>
      <c r="EZ656" s="447">
        <f t="shared" si="464"/>
        <v>8.2308799999999991</v>
      </c>
      <c r="FA656" s="448">
        <f t="shared" si="473"/>
        <v>10.288599999999999</v>
      </c>
      <c r="FB656" s="449" t="str">
        <f t="shared" si="465"/>
        <v>BAIK</v>
      </c>
      <c r="FC656" s="195"/>
      <c r="FD656" s="453">
        <f t="shared" si="466"/>
        <v>19.7</v>
      </c>
      <c r="FE656" s="454">
        <f t="shared" si="467"/>
        <v>144.50867052023122</v>
      </c>
      <c r="FF656" s="725">
        <f t="shared" si="468"/>
        <v>13.632400000000001</v>
      </c>
      <c r="FG656" s="202" t="str">
        <f t="shared" si="457"/>
        <v>CUKUP</v>
      </c>
    </row>
    <row r="657" spans="1:163">
      <c r="A657" s="347">
        <v>645</v>
      </c>
      <c r="B657" s="764" t="s">
        <v>2232</v>
      </c>
      <c r="C657" s="331" t="s">
        <v>3049</v>
      </c>
      <c r="D657" s="259" t="s">
        <v>3046</v>
      </c>
      <c r="E657" s="319" t="s">
        <v>2912</v>
      </c>
      <c r="F657" s="319" t="s">
        <v>3031</v>
      </c>
      <c r="G657" s="208" t="s">
        <v>206</v>
      </c>
      <c r="H657" s="214" t="s">
        <v>208</v>
      </c>
      <c r="I657" s="463" t="s">
        <v>3050</v>
      </c>
      <c r="J657" s="462" t="s">
        <v>3051</v>
      </c>
      <c r="K657" s="259" t="s">
        <v>315</v>
      </c>
      <c r="L657" s="259" t="s">
        <v>342</v>
      </c>
      <c r="M657" s="259">
        <v>50</v>
      </c>
      <c r="N657" s="259">
        <v>173310645</v>
      </c>
      <c r="O657" s="259">
        <v>2017</v>
      </c>
      <c r="P657" s="259" t="s">
        <v>316</v>
      </c>
      <c r="Q657" s="461">
        <v>0.79999999999999993</v>
      </c>
      <c r="R657" s="433">
        <v>44868</v>
      </c>
      <c r="S657" s="331" t="s">
        <v>318</v>
      </c>
      <c r="T657" s="331" t="s">
        <v>343</v>
      </c>
      <c r="U657" s="259">
        <v>2</v>
      </c>
      <c r="V657" s="259">
        <v>1</v>
      </c>
      <c r="W657" s="259">
        <v>3</v>
      </c>
      <c r="X657" s="259">
        <v>20000</v>
      </c>
      <c r="Y657" s="332">
        <v>407</v>
      </c>
      <c r="Z657" s="332">
        <v>403</v>
      </c>
      <c r="AA657" s="332">
        <v>404</v>
      </c>
      <c r="AB657" s="332">
        <v>233</v>
      </c>
      <c r="AC657" s="332">
        <v>234</v>
      </c>
      <c r="AD657" s="332">
        <v>232</v>
      </c>
      <c r="AE657" s="332">
        <v>37.700000000000003</v>
      </c>
      <c r="AF657" s="332">
        <v>37.299999999999997</v>
      </c>
      <c r="AG657" s="332">
        <v>21.5</v>
      </c>
      <c r="AH657" s="332">
        <v>15.6</v>
      </c>
      <c r="AI657" s="332">
        <v>35.5</v>
      </c>
      <c r="AJ657" s="332">
        <v>20.9</v>
      </c>
      <c r="AK657" s="332">
        <v>12.7</v>
      </c>
      <c r="AL657" s="332">
        <v>11.8</v>
      </c>
      <c r="AM657" s="332"/>
      <c r="AN657" s="332"/>
      <c r="AO657" s="332"/>
      <c r="AP657" s="332"/>
      <c r="AQ657" s="332"/>
      <c r="AR657" s="332"/>
      <c r="AS657" s="332"/>
      <c r="AT657" s="332"/>
      <c r="AU657" s="332"/>
      <c r="AV657" s="332"/>
      <c r="AW657" s="332"/>
      <c r="AX657" s="332"/>
      <c r="AY657" s="332">
        <v>0.86</v>
      </c>
      <c r="AZ657" s="332">
        <v>0.85</v>
      </c>
      <c r="BA657" s="332">
        <v>0.87</v>
      </c>
      <c r="BB657" s="261">
        <v>400</v>
      </c>
      <c r="BC657" s="261">
        <v>398</v>
      </c>
      <c r="BD657" s="261">
        <v>397</v>
      </c>
      <c r="BE657" s="261">
        <v>230</v>
      </c>
      <c r="BF657" s="261">
        <v>230</v>
      </c>
      <c r="BG657" s="261">
        <v>228</v>
      </c>
      <c r="BH657" s="261">
        <v>37.700000000000003</v>
      </c>
      <c r="BI657" s="261">
        <v>37.299999999999997</v>
      </c>
      <c r="BJ657" s="261">
        <v>21.5</v>
      </c>
      <c r="BK657" s="261">
        <v>15.6</v>
      </c>
      <c r="BL657" s="261">
        <v>35.5</v>
      </c>
      <c r="BM657" s="261">
        <v>20.9</v>
      </c>
      <c r="BN657" s="261">
        <v>12.7</v>
      </c>
      <c r="BO657" s="261">
        <v>11.8</v>
      </c>
      <c r="BP657" s="261"/>
      <c r="BQ657" s="261"/>
      <c r="BR657" s="261"/>
      <c r="BS657" s="261"/>
      <c r="BT657" s="261"/>
      <c r="BU657" s="261"/>
      <c r="BV657" s="261"/>
      <c r="BW657" s="261"/>
      <c r="BX657" s="261"/>
      <c r="BY657" s="261"/>
      <c r="BZ657" s="261"/>
      <c r="CA657" s="261"/>
      <c r="CB657" s="261">
        <v>0.86</v>
      </c>
      <c r="CC657" s="261">
        <v>0.87</v>
      </c>
      <c r="CD657" s="261">
        <v>0.88</v>
      </c>
      <c r="CE657" s="333"/>
      <c r="CF657" s="333"/>
      <c r="CG657" s="333"/>
      <c r="CH657" s="333"/>
      <c r="CI657" s="333"/>
      <c r="CJ657" s="333"/>
      <c r="CK657" s="333"/>
      <c r="CL657" s="333"/>
      <c r="CM657" s="333"/>
      <c r="CN657" s="333"/>
      <c r="CO657" s="333"/>
      <c r="CP657" s="333"/>
      <c r="CQ657" s="333"/>
      <c r="CR657" s="333"/>
      <c r="CS657" s="333"/>
      <c r="CT657" s="333"/>
      <c r="CU657" s="333"/>
      <c r="CV657" s="333"/>
      <c r="CW657" s="333"/>
      <c r="CX657" s="333"/>
      <c r="CY657" s="333"/>
      <c r="CZ657" s="333"/>
      <c r="DA657" s="333"/>
      <c r="DB657" s="374"/>
      <c r="DC657" s="154"/>
      <c r="DD657" s="179"/>
      <c r="DE657" s="179"/>
      <c r="DF657" s="179"/>
      <c r="DG657" s="179"/>
      <c r="DH657" s="180"/>
      <c r="DI657" s="181"/>
      <c r="DJ657" s="182">
        <f t="shared" si="469"/>
        <v>0</v>
      </c>
      <c r="DK657" s="182">
        <f t="shared" si="470"/>
        <v>1</v>
      </c>
      <c r="DL657" s="182">
        <f t="shared" si="441"/>
        <v>0</v>
      </c>
      <c r="DM657" s="182">
        <f t="shared" si="442"/>
        <v>0</v>
      </c>
      <c r="DN657" s="182">
        <f t="shared" si="443"/>
        <v>0</v>
      </c>
      <c r="DO657" s="182"/>
      <c r="DP657" s="182"/>
      <c r="DQ657" s="25"/>
      <c r="DR657" s="169"/>
      <c r="DS657" s="166"/>
      <c r="DT657" s="166"/>
      <c r="DU657" s="167">
        <f t="shared" si="446"/>
        <v>0</v>
      </c>
      <c r="DV657" s="153" t="str">
        <f>VLOOKUP(M657,'[200]Data Master kondisi'!$O$3:$P$11,2,FALSE)</f>
        <v>Z</v>
      </c>
      <c r="DW657" s="153">
        <f>LOOKUP(DV657,{"X","X","X","Y","Y","Y","Z","Z","Z"},{6,6,6,4,4,4,2,2,2})</f>
        <v>2</v>
      </c>
      <c r="DX657" s="153">
        <f t="shared" si="459"/>
        <v>1</v>
      </c>
      <c r="DY657" s="153">
        <f t="shared" si="447"/>
        <v>3</v>
      </c>
      <c r="DZ657" s="153" t="str">
        <f>VLOOKUP(G657,'[200]Data Master class'!$A$5:$D$12,3,FALSE)</f>
        <v>B</v>
      </c>
      <c r="EA657" s="160">
        <f t="shared" si="448"/>
        <v>0</v>
      </c>
      <c r="EB657" s="156"/>
      <c r="EC657" s="153">
        <f>VLOOKUP(G657,'[200]Data Master class'!$A$5:$D$12,2,FALSE)</f>
        <v>3</v>
      </c>
      <c r="ED657" s="153" t="str">
        <f>VLOOKUP(H657,'[200]Data Master class'!$E$5:$G$6,3,FALSE)</f>
        <v>X</v>
      </c>
      <c r="EE657" s="153">
        <f>VLOOKUP(H657,'[200]Data Master class'!$E$5:$G$6,2,FALSE)</f>
        <v>2</v>
      </c>
      <c r="EF657" s="153">
        <f t="shared" si="449"/>
        <v>5</v>
      </c>
      <c r="EG657" s="153" t="str">
        <f t="shared" si="450"/>
        <v>CLASS 3</v>
      </c>
      <c r="EH657" s="153">
        <f t="shared" si="451"/>
        <v>8</v>
      </c>
      <c r="EI657" s="171"/>
      <c r="EJ657" s="441">
        <f t="shared" si="460"/>
        <v>0.17202072538860122</v>
      </c>
      <c r="EK657" s="441">
        <f t="shared" si="461"/>
        <v>0.15958549222797927</v>
      </c>
      <c r="EL657" s="441">
        <f t="shared" si="462"/>
        <v>0.33160621761658027</v>
      </c>
      <c r="EM657" s="442">
        <f t="shared" si="452"/>
        <v>0.22107081174438692</v>
      </c>
      <c r="EN657" s="443" t="str">
        <f t="shared" si="453"/>
        <v>KURANG</v>
      </c>
      <c r="EO657" s="195"/>
      <c r="EP657" s="196">
        <f>'[200]2. SUHU &amp; FISIK TRAFO'!CY701</f>
        <v>324</v>
      </c>
      <c r="EQ657" s="168">
        <f t="shared" si="458"/>
        <v>0</v>
      </c>
      <c r="ER657" s="189">
        <f t="shared" si="454"/>
        <v>0</v>
      </c>
      <c r="ES657" s="195"/>
      <c r="ET657" s="447">
        <f t="shared" si="471"/>
        <v>22.500299999999999</v>
      </c>
      <c r="EU657" s="447">
        <f t="shared" si="455"/>
        <v>18.000240000000002</v>
      </c>
      <c r="EV657" s="448">
        <f t="shared" si="463"/>
        <v>45.000599999999999</v>
      </c>
      <c r="EW657" s="449" t="str">
        <f t="shared" si="456"/>
        <v>BAIK</v>
      </c>
      <c r="EX657" s="721"/>
      <c r="EY657" s="447">
        <f t="shared" si="472"/>
        <v>22.152000000000001</v>
      </c>
      <c r="EZ657" s="447">
        <f t="shared" si="464"/>
        <v>17.721600000000002</v>
      </c>
      <c r="FA657" s="448">
        <f t="shared" si="473"/>
        <v>44.304000000000002</v>
      </c>
      <c r="FB657" s="449" t="str">
        <f t="shared" si="465"/>
        <v>BAIK</v>
      </c>
      <c r="FC657" s="195"/>
      <c r="FD657" s="453">
        <f t="shared" si="466"/>
        <v>15.6</v>
      </c>
      <c r="FE657" s="454">
        <f t="shared" si="467"/>
        <v>72.25433526011561</v>
      </c>
      <c r="FF657" s="725">
        <f t="shared" si="468"/>
        <v>21.590399999999999</v>
      </c>
      <c r="FG657" s="202" t="str">
        <f t="shared" si="457"/>
        <v>BURUK</v>
      </c>
    </row>
    <row r="658" spans="1:163">
      <c r="A658" s="347">
        <v>646</v>
      </c>
      <c r="B658" s="764" t="s">
        <v>2232</v>
      </c>
      <c r="C658" s="331" t="s">
        <v>3052</v>
      </c>
      <c r="D658" s="259" t="s">
        <v>3046</v>
      </c>
      <c r="E658" s="319" t="s">
        <v>2912</v>
      </c>
      <c r="F658" s="319" t="s">
        <v>3031</v>
      </c>
      <c r="G658" s="208" t="s">
        <v>206</v>
      </c>
      <c r="H658" s="214" t="s">
        <v>208</v>
      </c>
      <c r="I658" s="463" t="s">
        <v>3053</v>
      </c>
      <c r="J658" s="462" t="s">
        <v>3054</v>
      </c>
      <c r="K658" s="259" t="s">
        <v>315</v>
      </c>
      <c r="L658" s="259" t="s">
        <v>1085</v>
      </c>
      <c r="M658" s="259">
        <v>100</v>
      </c>
      <c r="N658" s="259" t="s">
        <v>3055</v>
      </c>
      <c r="O658" s="259">
        <v>2014</v>
      </c>
      <c r="P658" s="259" t="s">
        <v>316</v>
      </c>
      <c r="Q658" s="461">
        <v>0.80833333333333324</v>
      </c>
      <c r="R658" s="433">
        <v>44868</v>
      </c>
      <c r="S658" s="331" t="s">
        <v>318</v>
      </c>
      <c r="T658" s="331" t="s">
        <v>343</v>
      </c>
      <c r="U658" s="259">
        <v>2</v>
      </c>
      <c r="V658" s="259">
        <v>2</v>
      </c>
      <c r="W658" s="259">
        <v>3</v>
      </c>
      <c r="X658" s="259">
        <v>20000</v>
      </c>
      <c r="Y658" s="332">
        <v>403</v>
      </c>
      <c r="Z658" s="332">
        <v>403</v>
      </c>
      <c r="AA658" s="332">
        <v>403</v>
      </c>
      <c r="AB658" s="332">
        <v>232</v>
      </c>
      <c r="AC658" s="332">
        <v>232</v>
      </c>
      <c r="AD658" s="332">
        <v>233</v>
      </c>
      <c r="AE658" s="332">
        <v>77.400000000000006</v>
      </c>
      <c r="AF658" s="332">
        <v>59.8</v>
      </c>
      <c r="AG658" s="332">
        <v>41</v>
      </c>
      <c r="AH658" s="332">
        <v>21.8</v>
      </c>
      <c r="AI658" s="332">
        <v>3.6</v>
      </c>
      <c r="AJ658" s="332">
        <v>18.399999999999999</v>
      </c>
      <c r="AK658" s="332">
        <v>11.1</v>
      </c>
      <c r="AL658" s="332">
        <v>12.5</v>
      </c>
      <c r="AM658" s="332">
        <v>38</v>
      </c>
      <c r="AN658" s="332">
        <v>29</v>
      </c>
      <c r="AO658" s="332">
        <v>28</v>
      </c>
      <c r="AP658" s="332">
        <v>6.4</v>
      </c>
      <c r="AQ658" s="332"/>
      <c r="AR658" s="332"/>
      <c r="AS658" s="332"/>
      <c r="AT658" s="332"/>
      <c r="AU658" s="332"/>
      <c r="AV658" s="332"/>
      <c r="AW658" s="332"/>
      <c r="AX658" s="332"/>
      <c r="AY658" s="332">
        <v>0.87</v>
      </c>
      <c r="AZ658" s="332">
        <v>0.86</v>
      </c>
      <c r="BA658" s="332">
        <v>0.85</v>
      </c>
      <c r="BB658" s="261">
        <v>396</v>
      </c>
      <c r="BC658" s="261">
        <v>396</v>
      </c>
      <c r="BD658" s="261">
        <v>396</v>
      </c>
      <c r="BE658" s="261">
        <v>228</v>
      </c>
      <c r="BF658" s="261">
        <v>228</v>
      </c>
      <c r="BG658" s="261">
        <v>227</v>
      </c>
      <c r="BH658" s="261">
        <v>46.6</v>
      </c>
      <c r="BI658" s="261">
        <v>44.3</v>
      </c>
      <c r="BJ658" s="261">
        <v>25.4</v>
      </c>
      <c r="BK658" s="261">
        <v>8.1999999999999993</v>
      </c>
      <c r="BL658" s="261">
        <v>5.2</v>
      </c>
      <c r="BM658" s="261">
        <v>6.8</v>
      </c>
      <c r="BN658" s="261">
        <v>9.6</v>
      </c>
      <c r="BO658" s="261">
        <v>9.4</v>
      </c>
      <c r="BP658" s="261">
        <v>15.9</v>
      </c>
      <c r="BQ658" s="261">
        <v>5.8</v>
      </c>
      <c r="BR658" s="261">
        <v>9.3000000000000007</v>
      </c>
      <c r="BS658" s="261">
        <v>10.4</v>
      </c>
      <c r="BT658" s="261"/>
      <c r="BU658" s="261"/>
      <c r="BV658" s="261"/>
      <c r="BW658" s="261"/>
      <c r="BX658" s="261"/>
      <c r="BY658" s="261"/>
      <c r="BZ658" s="261"/>
      <c r="CA658" s="261"/>
      <c r="CB658" s="261">
        <v>0.86</v>
      </c>
      <c r="CC658" s="261">
        <v>0.87</v>
      </c>
      <c r="CD658" s="261">
        <v>0.85</v>
      </c>
      <c r="CE658" s="333"/>
      <c r="CF658" s="333"/>
      <c r="CG658" s="333"/>
      <c r="CH658" s="333"/>
      <c r="CI658" s="333"/>
      <c r="CJ658" s="333"/>
      <c r="CK658" s="333"/>
      <c r="CL658" s="333"/>
      <c r="CM658" s="333"/>
      <c r="CN658" s="333"/>
      <c r="CO658" s="333"/>
      <c r="CP658" s="333"/>
      <c r="CQ658" s="333"/>
      <c r="CR658" s="333"/>
      <c r="CS658" s="333"/>
      <c r="CT658" s="333"/>
      <c r="CU658" s="333"/>
      <c r="CV658" s="333"/>
      <c r="CW658" s="333"/>
      <c r="CX658" s="333"/>
      <c r="CY658" s="333"/>
      <c r="CZ658" s="333"/>
      <c r="DA658" s="333"/>
      <c r="DB658" s="374"/>
      <c r="DC658" s="154"/>
      <c r="DD658" s="179"/>
      <c r="DE658" s="179"/>
      <c r="DF658" s="179"/>
      <c r="DG658" s="179"/>
      <c r="DH658" s="180"/>
      <c r="DI658" s="181"/>
      <c r="DJ658" s="182">
        <f t="shared" si="469"/>
        <v>0</v>
      </c>
      <c r="DK658" s="182">
        <f t="shared" si="470"/>
        <v>1</v>
      </c>
      <c r="DL658" s="182">
        <f t="shared" si="441"/>
        <v>0</v>
      </c>
      <c r="DM658" s="182">
        <f t="shared" si="442"/>
        <v>0</v>
      </c>
      <c r="DN658" s="182">
        <f t="shared" si="443"/>
        <v>0</v>
      </c>
      <c r="DO658" s="182"/>
      <c r="DP658" s="182"/>
      <c r="DQ658" s="25"/>
      <c r="DR658" s="169"/>
      <c r="DS658" s="166"/>
      <c r="DT658" s="166"/>
      <c r="DU658" s="167">
        <f t="shared" si="446"/>
        <v>0</v>
      </c>
      <c r="DV658" s="153" t="str">
        <f>VLOOKUP(M658,'[200]Data Master kondisi'!$O$3:$P$11,2,FALSE)</f>
        <v>Z</v>
      </c>
      <c r="DW658" s="153">
        <f>LOOKUP(DV658,{"X","X","X","Y","Y","Y","Z","Z","Z"},{6,6,6,4,4,4,2,2,2})</f>
        <v>2</v>
      </c>
      <c r="DX658" s="153">
        <f t="shared" si="459"/>
        <v>1</v>
      </c>
      <c r="DY658" s="153">
        <f t="shared" si="447"/>
        <v>3</v>
      </c>
      <c r="DZ658" s="153" t="str">
        <f>VLOOKUP(G658,'[200]Data Master class'!$A$5:$D$12,3,FALSE)</f>
        <v>B</v>
      </c>
      <c r="EA658" s="160">
        <f t="shared" si="448"/>
        <v>0</v>
      </c>
      <c r="EB658" s="156"/>
      <c r="EC658" s="153">
        <f>VLOOKUP(G658,'[200]Data Master class'!$A$5:$D$12,2,FALSE)</f>
        <v>3</v>
      </c>
      <c r="ED658" s="153" t="str">
        <f>VLOOKUP(H658,'[200]Data Master class'!$E$5:$G$6,3,FALSE)</f>
        <v>X</v>
      </c>
      <c r="EE658" s="153">
        <f>VLOOKUP(H658,'[200]Data Master class'!$E$5:$G$6,2,FALSE)</f>
        <v>2</v>
      </c>
      <c r="EF658" s="153">
        <f t="shared" si="449"/>
        <v>5</v>
      </c>
      <c r="EG658" s="153" t="str">
        <f t="shared" si="450"/>
        <v>CLASS 3</v>
      </c>
      <c r="EH658" s="153">
        <f t="shared" si="451"/>
        <v>8</v>
      </c>
      <c r="EI658" s="171"/>
      <c r="EJ658" s="441">
        <f t="shared" si="460"/>
        <v>0.30303030303030315</v>
      </c>
      <c r="EK658" s="441">
        <f t="shared" si="461"/>
        <v>6.7340067340067103E-3</v>
      </c>
      <c r="EL658" s="441">
        <f t="shared" si="462"/>
        <v>0.30976430976430974</v>
      </c>
      <c r="EM658" s="442">
        <f t="shared" si="452"/>
        <v>0.20650953984287321</v>
      </c>
      <c r="EN658" s="443" t="str">
        <f t="shared" si="453"/>
        <v>KURANG</v>
      </c>
      <c r="EO658" s="195"/>
      <c r="EP658" s="196">
        <f>'[200]2. SUHU &amp; FISIK TRAFO'!CY702</f>
        <v>202</v>
      </c>
      <c r="EQ658" s="168">
        <f t="shared" si="458"/>
        <v>0</v>
      </c>
      <c r="ER658" s="189">
        <f t="shared" si="454"/>
        <v>0</v>
      </c>
      <c r="ES658" s="195"/>
      <c r="ET658" s="447">
        <f t="shared" si="471"/>
        <v>41.383400000000002</v>
      </c>
      <c r="EU658" s="447">
        <f t="shared" si="455"/>
        <v>33.106720000000003</v>
      </c>
      <c r="EV658" s="448">
        <f t="shared" si="463"/>
        <v>41.383400000000002</v>
      </c>
      <c r="EW658" s="449" t="str">
        <f t="shared" si="456"/>
        <v>BAIK</v>
      </c>
      <c r="EX658" s="721"/>
      <c r="EY658" s="447">
        <f t="shared" si="472"/>
        <v>26.491</v>
      </c>
      <c r="EZ658" s="447">
        <f t="shared" si="464"/>
        <v>21.192800000000002</v>
      </c>
      <c r="FA658" s="448">
        <f t="shared" si="473"/>
        <v>26.491</v>
      </c>
      <c r="FB658" s="449" t="str">
        <f t="shared" si="465"/>
        <v>BAIK</v>
      </c>
      <c r="FC658" s="195"/>
      <c r="FD658" s="453">
        <f t="shared" si="466"/>
        <v>21.8</v>
      </c>
      <c r="FE658" s="454">
        <f t="shared" si="467"/>
        <v>144.50867052023122</v>
      </c>
      <c r="FF658" s="725">
        <f t="shared" si="468"/>
        <v>15.085599999999999</v>
      </c>
      <c r="FG658" s="202" t="str">
        <f t="shared" si="457"/>
        <v>KURANG</v>
      </c>
    </row>
    <row r="659" spans="1:163">
      <c r="A659" s="347">
        <v>647</v>
      </c>
      <c r="B659" s="764" t="s">
        <v>2232</v>
      </c>
      <c r="C659" s="331" t="s">
        <v>3056</v>
      </c>
      <c r="D659" s="259" t="s">
        <v>3046</v>
      </c>
      <c r="E659" s="319" t="s">
        <v>2912</v>
      </c>
      <c r="F659" s="319" t="s">
        <v>3031</v>
      </c>
      <c r="G659" s="208" t="s">
        <v>206</v>
      </c>
      <c r="H659" s="214" t="s">
        <v>208</v>
      </c>
      <c r="I659" s="463" t="s">
        <v>3057</v>
      </c>
      <c r="J659" s="462" t="s">
        <v>3058</v>
      </c>
      <c r="K659" s="259" t="s">
        <v>341</v>
      </c>
      <c r="L659" s="259" t="s">
        <v>1259</v>
      </c>
      <c r="M659" s="259">
        <v>100</v>
      </c>
      <c r="N659" s="259" t="s">
        <v>3059</v>
      </c>
      <c r="O659" s="259">
        <v>2017</v>
      </c>
      <c r="P659" s="259" t="s">
        <v>316</v>
      </c>
      <c r="Q659" s="461">
        <v>0.81597222222222221</v>
      </c>
      <c r="R659" s="433">
        <v>44868</v>
      </c>
      <c r="S659" s="331" t="s">
        <v>318</v>
      </c>
      <c r="T659" s="331" t="s">
        <v>343</v>
      </c>
      <c r="U659" s="259">
        <v>4</v>
      </c>
      <c r="V659" s="259">
        <v>2</v>
      </c>
      <c r="W659" s="259">
        <v>3</v>
      </c>
      <c r="X659" s="259">
        <v>20000</v>
      </c>
      <c r="Y659" s="332">
        <v>408</v>
      </c>
      <c r="Z659" s="332">
        <v>405</v>
      </c>
      <c r="AA659" s="332">
        <v>408</v>
      </c>
      <c r="AB659" s="332">
        <v>234</v>
      </c>
      <c r="AC659" s="332">
        <v>235</v>
      </c>
      <c r="AD659" s="332">
        <v>234</v>
      </c>
      <c r="AE659" s="332">
        <v>50.8</v>
      </c>
      <c r="AF659" s="332">
        <v>10.1</v>
      </c>
      <c r="AG659" s="332">
        <v>42.7</v>
      </c>
      <c r="AH659" s="332">
        <v>9.8000000000000007</v>
      </c>
      <c r="AI659" s="332">
        <v>11</v>
      </c>
      <c r="AJ659" s="332">
        <v>17.899999999999999</v>
      </c>
      <c r="AK659" s="332">
        <v>9.1</v>
      </c>
      <c r="AL659" s="332">
        <v>2.1</v>
      </c>
      <c r="AM659" s="332">
        <v>22.3</v>
      </c>
      <c r="AN659" s="332">
        <v>32.299999999999997</v>
      </c>
      <c r="AO659" s="332">
        <v>7.5</v>
      </c>
      <c r="AP659" s="332">
        <v>1.7</v>
      </c>
      <c r="AQ659" s="332"/>
      <c r="AR659" s="332"/>
      <c r="AS659" s="332"/>
      <c r="AT659" s="332"/>
      <c r="AU659" s="332"/>
      <c r="AV659" s="332"/>
      <c r="AW659" s="332"/>
      <c r="AX659" s="332"/>
      <c r="AY659" s="332">
        <v>0.87</v>
      </c>
      <c r="AZ659" s="332">
        <v>0.86</v>
      </c>
      <c r="BA659" s="332">
        <v>0.87</v>
      </c>
      <c r="BB659" s="261">
        <v>401</v>
      </c>
      <c r="BC659" s="261">
        <v>399</v>
      </c>
      <c r="BD659" s="261">
        <v>398</v>
      </c>
      <c r="BE659" s="261">
        <v>230</v>
      </c>
      <c r="BF659" s="261">
        <v>231</v>
      </c>
      <c r="BG659" s="261">
        <v>229</v>
      </c>
      <c r="BH659" s="261">
        <v>20.5</v>
      </c>
      <c r="BI659" s="261">
        <v>16.8</v>
      </c>
      <c r="BJ659" s="261">
        <v>21.7</v>
      </c>
      <c r="BK659" s="261">
        <v>6</v>
      </c>
      <c r="BL659" s="261">
        <v>8.1999999999999993</v>
      </c>
      <c r="BM659" s="261">
        <v>4.3</v>
      </c>
      <c r="BN659" s="261">
        <v>3.1</v>
      </c>
      <c r="BO659" s="261">
        <v>5.2</v>
      </c>
      <c r="BP659" s="261">
        <v>4.7</v>
      </c>
      <c r="BQ659" s="261">
        <v>8.1</v>
      </c>
      <c r="BR659" s="261">
        <v>4.0999999999999996</v>
      </c>
      <c r="BS659" s="261">
        <v>2.6</v>
      </c>
      <c r="BT659" s="261"/>
      <c r="BU659" s="261"/>
      <c r="BV659" s="261"/>
      <c r="BW659" s="261"/>
      <c r="BX659" s="261"/>
      <c r="BY659" s="261"/>
      <c r="BZ659" s="261"/>
      <c r="CA659" s="261"/>
      <c r="CB659" s="261">
        <v>0.86</v>
      </c>
      <c r="CC659" s="261">
        <v>0.86</v>
      </c>
      <c r="CD659" s="261">
        <v>0.85</v>
      </c>
      <c r="CE659" s="333"/>
      <c r="CF659" s="333"/>
      <c r="CG659" s="333"/>
      <c r="CH659" s="333"/>
      <c r="CI659" s="333"/>
      <c r="CJ659" s="333"/>
      <c r="CK659" s="333"/>
      <c r="CL659" s="333"/>
      <c r="CM659" s="333"/>
      <c r="CN659" s="333"/>
      <c r="CO659" s="333"/>
      <c r="CP659" s="333"/>
      <c r="CQ659" s="333"/>
      <c r="CR659" s="333"/>
      <c r="CS659" s="333"/>
      <c r="CT659" s="333"/>
      <c r="CU659" s="333"/>
      <c r="CV659" s="333"/>
      <c r="CW659" s="333"/>
      <c r="CX659" s="333"/>
      <c r="CY659" s="333"/>
      <c r="CZ659" s="333"/>
      <c r="DA659" s="333"/>
      <c r="DB659" s="374"/>
      <c r="DC659" s="154"/>
      <c r="DD659" s="179"/>
      <c r="DE659" s="179"/>
      <c r="DF659" s="179"/>
      <c r="DG659" s="179"/>
      <c r="DH659" s="180"/>
      <c r="DI659" s="181"/>
      <c r="DJ659" s="182">
        <f t="shared" si="469"/>
        <v>1</v>
      </c>
      <c r="DK659" s="182">
        <f t="shared" si="470"/>
        <v>0</v>
      </c>
      <c r="DL659" s="182">
        <f t="shared" si="441"/>
        <v>0</v>
      </c>
      <c r="DM659" s="182">
        <f t="shared" si="442"/>
        <v>0</v>
      </c>
      <c r="DN659" s="182">
        <f t="shared" si="443"/>
        <v>0</v>
      </c>
      <c r="DO659" s="182"/>
      <c r="DP659" s="182"/>
      <c r="DQ659" s="25"/>
      <c r="DR659" s="169"/>
      <c r="DS659" s="166"/>
      <c r="DT659" s="166"/>
      <c r="DU659" s="167">
        <f t="shared" si="446"/>
        <v>0</v>
      </c>
      <c r="DV659" s="153" t="str">
        <f>VLOOKUP(M659,'[200]Data Master kondisi'!$O$3:$P$11,2,FALSE)</f>
        <v>Z</v>
      </c>
      <c r="DW659" s="153">
        <f>LOOKUP(DV659,{"X","X","X","Y","Y","Y","Z","Z","Z"},{6,6,6,4,4,4,2,2,2})</f>
        <v>2</v>
      </c>
      <c r="DX659" s="153">
        <f t="shared" si="459"/>
        <v>1</v>
      </c>
      <c r="DY659" s="153">
        <f t="shared" si="447"/>
        <v>3</v>
      </c>
      <c r="DZ659" s="153" t="str">
        <f>VLOOKUP(G659,'[200]Data Master class'!$A$5:$D$12,3,FALSE)</f>
        <v>B</v>
      </c>
      <c r="EA659" s="160">
        <f t="shared" si="448"/>
        <v>0</v>
      </c>
      <c r="EB659" s="156"/>
      <c r="EC659" s="153">
        <f>VLOOKUP(G659,'[200]Data Master class'!$A$5:$D$12,2,FALSE)</f>
        <v>3</v>
      </c>
      <c r="ED659" s="153" t="str">
        <f>VLOOKUP(H659,'[200]Data Master class'!$E$5:$G$6,3,FALSE)</f>
        <v>X</v>
      </c>
      <c r="EE659" s="153">
        <f>VLOOKUP(H659,'[200]Data Master class'!$E$5:$G$6,2,FALSE)</f>
        <v>2</v>
      </c>
      <c r="EF659" s="153">
        <f t="shared" si="449"/>
        <v>5</v>
      </c>
      <c r="EG659" s="153" t="str">
        <f t="shared" si="450"/>
        <v>CLASS 3</v>
      </c>
      <c r="EH659" s="153">
        <f t="shared" si="451"/>
        <v>8</v>
      </c>
      <c r="EI659" s="171"/>
      <c r="EJ659" s="441">
        <f t="shared" si="460"/>
        <v>0.47104247104247104</v>
      </c>
      <c r="EK659" s="441">
        <f t="shared" si="461"/>
        <v>0.7075289575289575</v>
      </c>
      <c r="EL659" s="441">
        <f t="shared" si="462"/>
        <v>0.23648648648648662</v>
      </c>
      <c r="EM659" s="442">
        <f t="shared" si="452"/>
        <v>0.47168597168597176</v>
      </c>
      <c r="EN659" s="443" t="str">
        <f t="shared" si="453"/>
        <v>BURUK</v>
      </c>
      <c r="EO659" s="195"/>
      <c r="EP659" s="196">
        <f>'[200]2. SUHU &amp; FISIK TRAFO'!CY703</f>
        <v>324</v>
      </c>
      <c r="EQ659" s="168">
        <f t="shared" si="458"/>
        <v>0</v>
      </c>
      <c r="ER659" s="189">
        <f t="shared" si="454"/>
        <v>0</v>
      </c>
      <c r="ES659" s="195"/>
      <c r="ET659" s="447">
        <f t="shared" si="471"/>
        <v>24.252500000000001</v>
      </c>
      <c r="EU659" s="447">
        <f t="shared" si="455"/>
        <v>19.402000000000001</v>
      </c>
      <c r="EV659" s="448">
        <f t="shared" si="463"/>
        <v>24.252500000000001</v>
      </c>
      <c r="EW659" s="449" t="str">
        <f t="shared" si="456"/>
        <v>BAIK</v>
      </c>
      <c r="EX659" s="721"/>
      <c r="EY659" s="447">
        <f t="shared" si="472"/>
        <v>13.565099999999999</v>
      </c>
      <c r="EZ659" s="447">
        <f t="shared" si="464"/>
        <v>10.852080000000001</v>
      </c>
      <c r="FA659" s="448">
        <f t="shared" si="473"/>
        <v>13.565099999999999</v>
      </c>
      <c r="FB659" s="449" t="str">
        <f t="shared" si="465"/>
        <v>BAIK</v>
      </c>
      <c r="FC659" s="195"/>
      <c r="FD659" s="453">
        <f t="shared" si="466"/>
        <v>9.8000000000000007</v>
      </c>
      <c r="FE659" s="454">
        <f t="shared" si="467"/>
        <v>144.50867052023122</v>
      </c>
      <c r="FF659" s="725">
        <f t="shared" si="468"/>
        <v>6.7816000000000001</v>
      </c>
      <c r="FG659" s="202" t="str">
        <f t="shared" si="457"/>
        <v>BAIK</v>
      </c>
    </row>
    <row r="660" spans="1:163">
      <c r="A660" s="347">
        <v>648</v>
      </c>
      <c r="B660" s="764" t="s">
        <v>2232</v>
      </c>
      <c r="C660" s="331" t="s">
        <v>3060</v>
      </c>
      <c r="D660" s="259" t="s">
        <v>3061</v>
      </c>
      <c r="E660" s="319" t="s">
        <v>2912</v>
      </c>
      <c r="F660" s="319" t="s">
        <v>3031</v>
      </c>
      <c r="G660" s="208" t="s">
        <v>206</v>
      </c>
      <c r="H660" s="214" t="s">
        <v>208</v>
      </c>
      <c r="I660" s="463" t="s">
        <v>3062</v>
      </c>
      <c r="J660" s="462" t="s">
        <v>3063</v>
      </c>
      <c r="K660" s="259" t="s">
        <v>315</v>
      </c>
      <c r="L660" s="259" t="s">
        <v>342</v>
      </c>
      <c r="M660" s="259">
        <v>50</v>
      </c>
      <c r="N660" s="259">
        <v>173300440</v>
      </c>
      <c r="O660" s="259">
        <v>2017</v>
      </c>
      <c r="P660" s="259" t="s">
        <v>316</v>
      </c>
      <c r="Q660" s="461">
        <v>0.82291666666666663</v>
      </c>
      <c r="R660" s="433">
        <v>44868</v>
      </c>
      <c r="S660" s="331" t="s">
        <v>318</v>
      </c>
      <c r="T660" s="331" t="s">
        <v>343</v>
      </c>
      <c r="U660" s="259">
        <v>2</v>
      </c>
      <c r="V660" s="259">
        <v>2</v>
      </c>
      <c r="W660" s="259">
        <v>3</v>
      </c>
      <c r="X660" s="259">
        <v>20000</v>
      </c>
      <c r="Y660" s="332">
        <v>405</v>
      </c>
      <c r="Z660" s="332">
        <v>405</v>
      </c>
      <c r="AA660" s="332">
        <v>404</v>
      </c>
      <c r="AB660" s="332">
        <v>234</v>
      </c>
      <c r="AC660" s="332">
        <v>232</v>
      </c>
      <c r="AD660" s="332">
        <v>234</v>
      </c>
      <c r="AE660" s="332">
        <v>25.8</v>
      </c>
      <c r="AF660" s="332">
        <v>26.3</v>
      </c>
      <c r="AG660" s="332">
        <v>25.8</v>
      </c>
      <c r="AH660" s="332">
        <v>20.6</v>
      </c>
      <c r="AI660" s="332">
        <v>30.6</v>
      </c>
      <c r="AJ660" s="332">
        <v>28.7</v>
      </c>
      <c r="AK660" s="332">
        <v>26.9</v>
      </c>
      <c r="AL660" s="332">
        <v>5.7</v>
      </c>
      <c r="AM660" s="332">
        <v>21.7</v>
      </c>
      <c r="AN660" s="332">
        <v>29.8</v>
      </c>
      <c r="AO660" s="332">
        <v>24.4</v>
      </c>
      <c r="AP660" s="332">
        <v>9.1</v>
      </c>
      <c r="AQ660" s="332"/>
      <c r="AR660" s="332"/>
      <c r="AS660" s="332"/>
      <c r="AT660" s="332"/>
      <c r="AU660" s="332"/>
      <c r="AV660" s="332"/>
      <c r="AW660" s="332"/>
      <c r="AX660" s="332"/>
      <c r="AY660" s="332">
        <v>0.87</v>
      </c>
      <c r="AZ660" s="332">
        <v>0.88</v>
      </c>
      <c r="BA660" s="332">
        <v>0.86</v>
      </c>
      <c r="BB660" s="261">
        <v>400</v>
      </c>
      <c r="BC660" s="261">
        <v>398</v>
      </c>
      <c r="BD660" s="261">
        <v>398</v>
      </c>
      <c r="BE660" s="261">
        <v>230</v>
      </c>
      <c r="BF660" s="261">
        <v>230</v>
      </c>
      <c r="BG660" s="261">
        <v>229</v>
      </c>
      <c r="BH660" s="261">
        <v>12.8</v>
      </c>
      <c r="BI660" s="261">
        <v>14.7</v>
      </c>
      <c r="BJ660" s="261">
        <v>11.6</v>
      </c>
      <c r="BK660" s="261">
        <v>3.3</v>
      </c>
      <c r="BL660" s="261">
        <v>18.600000000000001</v>
      </c>
      <c r="BM660" s="261">
        <v>17.7</v>
      </c>
      <c r="BN660" s="261">
        <v>16.100000000000001</v>
      </c>
      <c r="BO660" s="261">
        <v>2.5</v>
      </c>
      <c r="BP660" s="261">
        <v>14.1</v>
      </c>
      <c r="BQ660" s="261">
        <v>12.9</v>
      </c>
      <c r="BR660" s="261">
        <v>13.7</v>
      </c>
      <c r="BS660" s="261">
        <v>0.7</v>
      </c>
      <c r="BT660" s="261"/>
      <c r="BU660" s="261"/>
      <c r="BV660" s="261"/>
      <c r="BW660" s="261"/>
      <c r="BX660" s="261"/>
      <c r="BY660" s="261"/>
      <c r="BZ660" s="261"/>
      <c r="CA660" s="261"/>
      <c r="CB660" s="261">
        <v>0.85</v>
      </c>
      <c r="CC660" s="261">
        <v>0.86</v>
      </c>
      <c r="CD660" s="261">
        <v>0.87</v>
      </c>
      <c r="CE660" s="333"/>
      <c r="CF660" s="333"/>
      <c r="CG660" s="333"/>
      <c r="CH660" s="333"/>
      <c r="CI660" s="333"/>
      <c r="CJ660" s="333"/>
      <c r="CK660" s="333"/>
      <c r="CL660" s="333"/>
      <c r="CM660" s="333"/>
      <c r="CN660" s="333"/>
      <c r="CO660" s="333"/>
      <c r="CP660" s="333"/>
      <c r="CQ660" s="333"/>
      <c r="CR660" s="333"/>
      <c r="CS660" s="333"/>
      <c r="CT660" s="333"/>
      <c r="CU660" s="333"/>
      <c r="CV660" s="333"/>
      <c r="CW660" s="333"/>
      <c r="CX660" s="333"/>
      <c r="CY660" s="333"/>
      <c r="CZ660" s="333"/>
      <c r="DA660" s="333"/>
      <c r="DB660" s="374"/>
      <c r="DC660" s="154"/>
      <c r="DD660" s="179"/>
      <c r="DE660" s="179"/>
      <c r="DF660" s="179"/>
      <c r="DG660" s="179"/>
      <c r="DH660" s="180"/>
      <c r="DI660" s="181"/>
      <c r="DJ660" s="182">
        <f t="shared" si="469"/>
        <v>0</v>
      </c>
      <c r="DK660" s="182">
        <f t="shared" si="470"/>
        <v>1</v>
      </c>
      <c r="DL660" s="182">
        <f t="shared" ref="DL660:DL723" si="474">IF(AND(EV660&gt;50,EV660&lt;=80),1,0)</f>
        <v>0</v>
      </c>
      <c r="DM660" s="182">
        <f t="shared" ref="DM660:DM723" si="475">IF(AND(EV660&gt;80,EV660&lt;=100),1,0)</f>
        <v>0</v>
      </c>
      <c r="DN660" s="182">
        <f t="shared" ref="DN660:DN723" si="476">IF(AND(EV660&gt;=100),1,0)</f>
        <v>0</v>
      </c>
      <c r="DO660" s="182"/>
      <c r="DP660" s="182"/>
      <c r="DQ660" s="25"/>
      <c r="DR660" s="169"/>
      <c r="DS660" s="166"/>
      <c r="DT660" s="166"/>
      <c r="DU660" s="167">
        <f t="shared" ref="DU660:DU723" si="477">IF(AND(DS660="A",DT660="A"),1,IF(AND(DS660="A",DT660="B"),2,IF(AND(DS660="A",DT660="C"),3,IF(AND(DS660="B",DT660="A"),4,IF(AND(DS660="B",DT660="B"),5,IF(AND(DS660="B",DT660="C"),6,IF(AND(DS660="C",DT660="A"),7,IF(AND(DS660="C",DT660="B"),8,IF(AND(DS660="C",DT660="C"),9,0)))))))))</f>
        <v>0</v>
      </c>
      <c r="DV660" s="153" t="str">
        <f>VLOOKUP(M660,'[200]Data Master kondisi'!$O$3:$P$11,2,FALSE)</f>
        <v>Z</v>
      </c>
      <c r="DW660" s="153">
        <f>LOOKUP(DV660,{"X","X","X","Y","Y","Y","Z","Z","Z"},{6,6,6,4,4,4,2,2,2})</f>
        <v>2</v>
      </c>
      <c r="DX660" s="153">
        <f t="shared" si="459"/>
        <v>1</v>
      </c>
      <c r="DY660" s="153">
        <f t="shared" ref="DY660:DY723" si="478">SUM(DU660,DW660,DX660)</f>
        <v>3</v>
      </c>
      <c r="DZ660" s="153" t="str">
        <f>VLOOKUP(G660,'[200]Data Master class'!$A$5:$D$12,3,FALSE)</f>
        <v>B</v>
      </c>
      <c r="EA660" s="160">
        <f t="shared" ref="EA660:EA723" si="479">IF(AND(DY660&lt;=14,DY660&gt;=12),"BURUK",IF(AND(DY660&lt;=11,DY660&gt;=9),"KURANG",IF(AND(DY660&lt;=8,DY660&gt;=6),"CUKUP",IF(AND(DY660&lt;=5,DY660&gt;=4),"BAIK",0))))</f>
        <v>0</v>
      </c>
      <c r="EB660" s="156"/>
      <c r="EC660" s="153">
        <f>VLOOKUP(G660,'[200]Data Master class'!$A$5:$D$12,2,FALSE)</f>
        <v>3</v>
      </c>
      <c r="ED660" s="153" t="str">
        <f>VLOOKUP(H660,'[200]Data Master class'!$E$5:$G$6,3,FALSE)</f>
        <v>X</v>
      </c>
      <c r="EE660" s="153">
        <f>VLOOKUP(H660,'[200]Data Master class'!$E$5:$G$6,2,FALSE)</f>
        <v>2</v>
      </c>
      <c r="EF660" s="153">
        <f t="shared" ref="EF660:EF723" si="480">EC660+EE660</f>
        <v>5</v>
      </c>
      <c r="EG660" s="153" t="str">
        <f t="shared" ref="EG660:EG723" si="481">IF(AND(EF660&lt;=12,EF660&gt;=9),"CLASS 1",IF(AND(EF660&lt;=8,EF660&gt;=6),"CLASS 2",IF(AND(EF660&lt;=5,EF660&gt;=4),"CLASS 3",0)))</f>
        <v>CLASS 3</v>
      </c>
      <c r="EH660" s="153">
        <f t="shared" ref="EH660:EH723" si="482">SUM(DY660,EF660)</f>
        <v>8</v>
      </c>
      <c r="EI660" s="171"/>
      <c r="EJ660" s="441">
        <f t="shared" si="460"/>
        <v>6.4184852374839993E-3</v>
      </c>
      <c r="EK660" s="441">
        <f t="shared" si="461"/>
        <v>1.2836970474967862E-2</v>
      </c>
      <c r="EL660" s="441">
        <f t="shared" si="462"/>
        <v>6.4184852374839993E-3</v>
      </c>
      <c r="EM660" s="442">
        <f t="shared" ref="EM660:EM723" si="483">((EJ660+EK660+EL660)/3)</f>
        <v>8.5579803166452861E-3</v>
      </c>
      <c r="EN660" s="443" t="str">
        <f t="shared" ref="EN660:EN723" si="484">IF(AND(EM660&lt;10%),"BAIK",IF(AND(EM660&gt;=10%,EM660&lt;=20%),"CUKUP",IF(AND(EM660&gt;20%,EM660&lt;=30%),"KURANG",IF(AND(EM660&gt;30%),"BURUK",0))))</f>
        <v>BAIK</v>
      </c>
      <c r="EO660" s="195"/>
      <c r="EP660" s="196">
        <f>'[200]2. SUHU &amp; FISIK TRAFO'!CY704</f>
        <v>202</v>
      </c>
      <c r="EQ660" s="168">
        <f t="shared" si="458"/>
        <v>0</v>
      </c>
      <c r="ER660" s="189">
        <f t="shared" ref="ER660:ER723" si="485">IF(AND(EQ660&gt;0,EQ660&lt;60),"BAIK",IF(AND(EQ660&gt;=60,EQ660&lt;80),"CUKUP",IF(AND(EQ660&gt;=80,EQ660&lt;100),"KURANG",IF(AND(EQ660&gt;=100),"BURUK",0))))</f>
        <v>0</v>
      </c>
      <c r="ES660" s="195"/>
      <c r="ET660" s="447">
        <f t="shared" si="471"/>
        <v>18.176000000000002</v>
      </c>
      <c r="EU660" s="447">
        <f t="shared" ref="EU660:EU723" si="486">ET660*0.8</f>
        <v>14.540800000000003</v>
      </c>
      <c r="EV660" s="448">
        <f t="shared" si="463"/>
        <v>36.352000000000004</v>
      </c>
      <c r="EW660" s="449" t="str">
        <f t="shared" ref="EW660:EW723" si="487">IF(AND(EV660&gt;0,EV660&lt;60),"BAIK",IF(AND(EV660&gt;=60,EV660&lt;80),"CUKUP",IF(AND(EV660&gt;=80,EV660&lt;100),"KURANG",IF(AND(EV660&gt;=100),"BURUK",0))))</f>
        <v>BAIK</v>
      </c>
      <c r="EX660" s="721"/>
      <c r="EY660" s="447">
        <f t="shared" si="472"/>
        <v>8.9813999999999989</v>
      </c>
      <c r="EZ660" s="447">
        <f t="shared" si="464"/>
        <v>7.1851199999999995</v>
      </c>
      <c r="FA660" s="448">
        <f t="shared" si="473"/>
        <v>17.962799999999998</v>
      </c>
      <c r="FB660" s="449" t="str">
        <f t="shared" si="465"/>
        <v>BAIK</v>
      </c>
      <c r="FC660" s="195"/>
      <c r="FD660" s="453">
        <f t="shared" si="466"/>
        <v>20.6</v>
      </c>
      <c r="FE660" s="454">
        <f t="shared" si="467"/>
        <v>72.25433526011561</v>
      </c>
      <c r="FF660" s="725">
        <f t="shared" si="468"/>
        <v>28.510400000000004</v>
      </c>
      <c r="FG660" s="202" t="str">
        <f t="shared" ref="FG660:FG723" si="488">IF(AND(FF660&gt;0,FF660&lt;10),"BAIK",IF(AND(FF660&gt;=10,FF660&lt;15),"CUKUP",IF(AND(FF660&gt;=15,FF660&lt;20),"KURANG",IF(AND(FF660&gt;=20),"BURUK",0))))</f>
        <v>BURUK</v>
      </c>
    </row>
    <row r="661" spans="1:163">
      <c r="A661" s="347">
        <v>649</v>
      </c>
      <c r="B661" s="764" t="s">
        <v>2232</v>
      </c>
      <c r="C661" s="331" t="s">
        <v>3064</v>
      </c>
      <c r="D661" s="259" t="s">
        <v>3065</v>
      </c>
      <c r="E661" s="319" t="s">
        <v>2912</v>
      </c>
      <c r="F661" s="319" t="s">
        <v>3031</v>
      </c>
      <c r="G661" s="208" t="s">
        <v>206</v>
      </c>
      <c r="H661" s="214" t="s">
        <v>208</v>
      </c>
      <c r="I661" s="463" t="s">
        <v>3066</v>
      </c>
      <c r="J661" s="462" t="s">
        <v>3067</v>
      </c>
      <c r="K661" s="259" t="s">
        <v>341</v>
      </c>
      <c r="L661" s="259" t="s">
        <v>1259</v>
      </c>
      <c r="M661" s="259">
        <v>100</v>
      </c>
      <c r="N661" s="259" t="s">
        <v>3068</v>
      </c>
      <c r="O661" s="259">
        <v>2017</v>
      </c>
      <c r="P661" s="259" t="s">
        <v>316</v>
      </c>
      <c r="Q661" s="461">
        <v>0.78333333333333333</v>
      </c>
      <c r="R661" s="433">
        <v>44869</v>
      </c>
      <c r="S661" s="331" t="s">
        <v>318</v>
      </c>
      <c r="T661" s="331" t="s">
        <v>343</v>
      </c>
      <c r="U661" s="259">
        <v>1</v>
      </c>
      <c r="V661" s="259">
        <v>1</v>
      </c>
      <c r="W661" s="259">
        <v>3</v>
      </c>
      <c r="X661" s="259">
        <v>20000</v>
      </c>
      <c r="Y661" s="332">
        <v>405</v>
      </c>
      <c r="Z661" s="332">
        <v>403</v>
      </c>
      <c r="AA661" s="332">
        <v>397</v>
      </c>
      <c r="AB661" s="332">
        <v>233</v>
      </c>
      <c r="AC661" s="332">
        <v>233</v>
      </c>
      <c r="AD661" s="332">
        <v>232</v>
      </c>
      <c r="AE661" s="332">
        <v>4</v>
      </c>
      <c r="AF661" s="332">
        <v>13.4</v>
      </c>
      <c r="AG661" s="332">
        <v>37.1</v>
      </c>
      <c r="AH661" s="332">
        <v>5.3</v>
      </c>
      <c r="AI661" s="332">
        <v>2.9</v>
      </c>
      <c r="AJ661" s="332">
        <v>8.1</v>
      </c>
      <c r="AK661" s="332">
        <v>7.6</v>
      </c>
      <c r="AL661" s="332">
        <v>4.0999999999999996</v>
      </c>
      <c r="AM661" s="332"/>
      <c r="AN661" s="332"/>
      <c r="AO661" s="332"/>
      <c r="AP661" s="332"/>
      <c r="AQ661" s="332"/>
      <c r="AR661" s="332"/>
      <c r="AS661" s="332"/>
      <c r="AT661" s="332"/>
      <c r="AU661" s="332"/>
      <c r="AV661" s="332"/>
      <c r="AW661" s="332"/>
      <c r="AX661" s="332"/>
      <c r="AY661" s="332">
        <v>0.86</v>
      </c>
      <c r="AZ661" s="332">
        <v>0.87</v>
      </c>
      <c r="BA661" s="332">
        <v>0.88</v>
      </c>
      <c r="BB661" s="261">
        <v>397</v>
      </c>
      <c r="BC661" s="261">
        <v>395</v>
      </c>
      <c r="BD661" s="261">
        <v>394</v>
      </c>
      <c r="BE661" s="261">
        <v>228</v>
      </c>
      <c r="BF661" s="261">
        <v>227</v>
      </c>
      <c r="BG661" s="261">
        <v>227</v>
      </c>
      <c r="BH661" s="261">
        <v>6.2</v>
      </c>
      <c r="BI661" s="261">
        <v>15.4</v>
      </c>
      <c r="BJ661" s="261">
        <v>21.2</v>
      </c>
      <c r="BK661" s="261">
        <v>11.8</v>
      </c>
      <c r="BL661" s="261">
        <v>16.2</v>
      </c>
      <c r="BM661" s="261">
        <v>25.3</v>
      </c>
      <c r="BN661" s="261">
        <v>32.4</v>
      </c>
      <c r="BO661" s="261">
        <v>9.6999999999999993</v>
      </c>
      <c r="BP661" s="261"/>
      <c r="BQ661" s="261"/>
      <c r="BR661" s="261"/>
      <c r="BS661" s="261"/>
      <c r="BT661" s="261"/>
      <c r="BU661" s="261"/>
      <c r="BV661" s="261"/>
      <c r="BW661" s="261"/>
      <c r="BX661" s="261"/>
      <c r="BY661" s="261"/>
      <c r="BZ661" s="261"/>
      <c r="CA661" s="261"/>
      <c r="CB661" s="261">
        <v>0.86</v>
      </c>
      <c r="CC661" s="261">
        <v>0.85</v>
      </c>
      <c r="CD661" s="261">
        <v>0.85</v>
      </c>
      <c r="CE661" s="333"/>
      <c r="CF661" s="333"/>
      <c r="CG661" s="333"/>
      <c r="CH661" s="333"/>
      <c r="CI661" s="333"/>
      <c r="CJ661" s="333"/>
      <c r="CK661" s="333"/>
      <c r="CL661" s="333"/>
      <c r="CM661" s="333"/>
      <c r="CN661" s="333"/>
      <c r="CO661" s="333"/>
      <c r="CP661" s="333"/>
      <c r="CQ661" s="333"/>
      <c r="CR661" s="333"/>
      <c r="CS661" s="333"/>
      <c r="CT661" s="333"/>
      <c r="CU661" s="333"/>
      <c r="CV661" s="333"/>
      <c r="CW661" s="333"/>
      <c r="CX661" s="333"/>
      <c r="CY661" s="333"/>
      <c r="CZ661" s="333"/>
      <c r="DA661" s="333"/>
      <c r="DB661" s="374"/>
      <c r="DC661" s="154"/>
      <c r="DD661" s="179"/>
      <c r="DE661" s="179"/>
      <c r="DF661" s="179"/>
      <c r="DG661" s="179"/>
      <c r="DH661" s="180"/>
      <c r="DI661" s="181"/>
      <c r="DJ661" s="182">
        <f t="shared" si="469"/>
        <v>1</v>
      </c>
      <c r="DK661" s="182">
        <f t="shared" si="470"/>
        <v>0</v>
      </c>
      <c r="DL661" s="182">
        <f t="shared" si="474"/>
        <v>0</v>
      </c>
      <c r="DM661" s="182">
        <f t="shared" si="475"/>
        <v>0</v>
      </c>
      <c r="DN661" s="182">
        <f t="shared" si="476"/>
        <v>0</v>
      </c>
      <c r="DO661" s="182"/>
      <c r="DP661" s="182"/>
      <c r="DQ661" s="25"/>
      <c r="DR661" s="169"/>
      <c r="DS661" s="166"/>
      <c r="DT661" s="166"/>
      <c r="DU661" s="167">
        <f t="shared" si="477"/>
        <v>0</v>
      </c>
      <c r="DV661" s="153" t="str">
        <f>VLOOKUP(M661,'[200]Data Master kondisi'!$O$3:$P$11,2,FALSE)</f>
        <v>Z</v>
      </c>
      <c r="DW661" s="153">
        <f>LOOKUP(DV661,{"X","X","X","Y","Y","Y","Z","Z","Z"},{6,6,6,4,4,4,2,2,2})</f>
        <v>2</v>
      </c>
      <c r="DX661" s="153">
        <f t="shared" si="459"/>
        <v>1</v>
      </c>
      <c r="DY661" s="153">
        <f t="shared" si="478"/>
        <v>3</v>
      </c>
      <c r="DZ661" s="153" t="str">
        <f>VLOOKUP(G661,'[200]Data Master class'!$A$5:$D$12,3,FALSE)</f>
        <v>B</v>
      </c>
      <c r="EA661" s="160">
        <f t="shared" si="479"/>
        <v>0</v>
      </c>
      <c r="EB661" s="156"/>
      <c r="EC661" s="153">
        <f>VLOOKUP(G661,'[200]Data Master class'!$A$5:$D$12,2,FALSE)</f>
        <v>3</v>
      </c>
      <c r="ED661" s="153" t="str">
        <f>VLOOKUP(H661,'[200]Data Master class'!$E$5:$G$6,3,FALSE)</f>
        <v>X</v>
      </c>
      <c r="EE661" s="153">
        <f>VLOOKUP(H661,'[200]Data Master class'!$E$5:$G$6,2,FALSE)</f>
        <v>2</v>
      </c>
      <c r="EF661" s="153">
        <f t="shared" si="480"/>
        <v>5</v>
      </c>
      <c r="EG661" s="153" t="str">
        <f t="shared" si="481"/>
        <v>CLASS 3</v>
      </c>
      <c r="EH661" s="153">
        <f t="shared" si="482"/>
        <v>8</v>
      </c>
      <c r="EI661" s="171"/>
      <c r="EJ661" s="441">
        <f t="shared" si="460"/>
        <v>0.77981651376146788</v>
      </c>
      <c r="EK661" s="441">
        <f t="shared" si="461"/>
        <v>0.26238532110091745</v>
      </c>
      <c r="EL661" s="441">
        <f t="shared" si="462"/>
        <v>1.0422018348623852</v>
      </c>
      <c r="EM661" s="442">
        <f t="shared" si="483"/>
        <v>0.69480122324159022</v>
      </c>
      <c r="EN661" s="443" t="str">
        <f t="shared" si="484"/>
        <v>BURUK</v>
      </c>
      <c r="EO661" s="195"/>
      <c r="EP661" s="196">
        <f>'[200]2. SUHU &amp; FISIK TRAFO'!CY705</f>
        <v>324</v>
      </c>
      <c r="EQ661" s="168">
        <f t="shared" ref="EQ661:EQ724" si="489">DH661/EP661*100</f>
        <v>0</v>
      </c>
      <c r="ER661" s="189">
        <f t="shared" si="485"/>
        <v>0</v>
      </c>
      <c r="ES661" s="195"/>
      <c r="ET661" s="447">
        <f t="shared" si="471"/>
        <v>12.661400000000002</v>
      </c>
      <c r="EU661" s="447">
        <f t="shared" si="486"/>
        <v>10.129120000000002</v>
      </c>
      <c r="EV661" s="448">
        <f t="shared" si="463"/>
        <v>12.661400000000004</v>
      </c>
      <c r="EW661" s="449" t="str">
        <f t="shared" si="487"/>
        <v>BAIK</v>
      </c>
      <c r="EX661" s="721"/>
      <c r="EY661" s="447">
        <f t="shared" si="472"/>
        <v>9.7218</v>
      </c>
      <c r="EZ661" s="447">
        <f t="shared" si="464"/>
        <v>7.7774400000000004</v>
      </c>
      <c r="FA661" s="448">
        <f t="shared" si="473"/>
        <v>9.7218</v>
      </c>
      <c r="FB661" s="449" t="str">
        <f t="shared" si="465"/>
        <v>BAIK</v>
      </c>
      <c r="FC661" s="195"/>
      <c r="FD661" s="453">
        <f t="shared" si="466"/>
        <v>5.3</v>
      </c>
      <c r="FE661" s="454">
        <f t="shared" si="467"/>
        <v>144.50867052023122</v>
      </c>
      <c r="FF661" s="725">
        <f t="shared" si="468"/>
        <v>3.6676000000000002</v>
      </c>
      <c r="FG661" s="202" t="str">
        <f t="shared" si="488"/>
        <v>BAIK</v>
      </c>
    </row>
    <row r="662" spans="1:163">
      <c r="A662" s="347">
        <v>650</v>
      </c>
      <c r="B662" s="764" t="s">
        <v>2232</v>
      </c>
      <c r="C662" s="331" t="s">
        <v>3069</v>
      </c>
      <c r="D662" s="259" t="s">
        <v>3065</v>
      </c>
      <c r="E662" s="319" t="s">
        <v>2912</v>
      </c>
      <c r="F662" s="319" t="s">
        <v>3031</v>
      </c>
      <c r="G662" s="208" t="s">
        <v>206</v>
      </c>
      <c r="H662" s="214" t="s">
        <v>208</v>
      </c>
      <c r="I662" s="463" t="s">
        <v>3070</v>
      </c>
      <c r="J662" s="462" t="s">
        <v>3071</v>
      </c>
      <c r="K662" s="259" t="s">
        <v>341</v>
      </c>
      <c r="L662" s="259" t="s">
        <v>560</v>
      </c>
      <c r="M662" s="259">
        <v>100</v>
      </c>
      <c r="N662" s="259">
        <v>16150672</v>
      </c>
      <c r="O662" s="259">
        <v>2016</v>
      </c>
      <c r="P662" s="259" t="s">
        <v>316</v>
      </c>
      <c r="Q662" s="461">
        <v>0.79375000000000007</v>
      </c>
      <c r="R662" s="433">
        <v>44869</v>
      </c>
      <c r="S662" s="331" t="s">
        <v>318</v>
      </c>
      <c r="T662" s="331" t="s">
        <v>343</v>
      </c>
      <c r="U662" s="259">
        <v>4</v>
      </c>
      <c r="V662" s="259">
        <v>2</v>
      </c>
      <c r="W662" s="259">
        <v>3</v>
      </c>
      <c r="X662" s="259">
        <v>20000</v>
      </c>
      <c r="Y662" s="332">
        <v>402</v>
      </c>
      <c r="Z662" s="332">
        <v>401</v>
      </c>
      <c r="AA662" s="332">
        <v>402</v>
      </c>
      <c r="AB662" s="332">
        <v>231</v>
      </c>
      <c r="AC662" s="332">
        <v>232</v>
      </c>
      <c r="AD662" s="332">
        <v>230</v>
      </c>
      <c r="AE662" s="332">
        <v>33.799999999999997</v>
      </c>
      <c r="AF662" s="332">
        <v>26.8</v>
      </c>
      <c r="AG662" s="332">
        <v>29.4</v>
      </c>
      <c r="AH662" s="332">
        <v>22.5</v>
      </c>
      <c r="AI662" s="332">
        <v>13.8</v>
      </c>
      <c r="AJ662" s="332">
        <v>5.6</v>
      </c>
      <c r="AK662" s="332">
        <v>12.6</v>
      </c>
      <c r="AL662" s="332">
        <v>7.4</v>
      </c>
      <c r="AM662" s="332"/>
      <c r="AN662" s="332"/>
      <c r="AO662" s="332"/>
      <c r="AP662" s="332"/>
      <c r="AQ662" s="332"/>
      <c r="AR662" s="332"/>
      <c r="AS662" s="332"/>
      <c r="AT662" s="332"/>
      <c r="AU662" s="332">
        <v>13.4</v>
      </c>
      <c r="AV662" s="332">
        <v>12.4</v>
      </c>
      <c r="AW662" s="332">
        <v>21.3</v>
      </c>
      <c r="AX662" s="332">
        <v>18</v>
      </c>
      <c r="AY662" s="332">
        <v>0.85</v>
      </c>
      <c r="AZ662" s="332">
        <v>0.86</v>
      </c>
      <c r="BA662" s="332">
        <v>0.87</v>
      </c>
      <c r="BB662" s="261">
        <v>400</v>
      </c>
      <c r="BC662" s="261">
        <v>399</v>
      </c>
      <c r="BD662" s="261">
        <v>398</v>
      </c>
      <c r="BE662" s="261">
        <v>230</v>
      </c>
      <c r="BF662" s="261">
        <v>230</v>
      </c>
      <c r="BG662" s="261">
        <v>229</v>
      </c>
      <c r="BH662" s="261">
        <v>31.3</v>
      </c>
      <c r="BI662" s="261">
        <v>28.6</v>
      </c>
      <c r="BJ662" s="261">
        <v>25.4</v>
      </c>
      <c r="BK662" s="261">
        <v>5</v>
      </c>
      <c r="BL662" s="261">
        <v>15.8</v>
      </c>
      <c r="BM662" s="261">
        <v>4.5999999999999996</v>
      </c>
      <c r="BN662" s="261">
        <v>14.2</v>
      </c>
      <c r="BO662" s="261">
        <v>2.8</v>
      </c>
      <c r="BP662" s="261"/>
      <c r="BQ662" s="261"/>
      <c r="BR662" s="261"/>
      <c r="BS662" s="261"/>
      <c r="BT662" s="261"/>
      <c r="BU662" s="261"/>
      <c r="BV662" s="261"/>
      <c r="BW662" s="261"/>
      <c r="BX662" s="261">
        <v>6.7</v>
      </c>
      <c r="BY662" s="261">
        <v>17.3</v>
      </c>
      <c r="BZ662" s="261">
        <v>5.6</v>
      </c>
      <c r="CA662" s="261">
        <v>4.5999999999999996</v>
      </c>
      <c r="CB662" s="261">
        <v>0.86</v>
      </c>
      <c r="CC662" s="261">
        <v>0.85</v>
      </c>
      <c r="CD662" s="261">
        <v>0.87</v>
      </c>
      <c r="CE662" s="333"/>
      <c r="CF662" s="333"/>
      <c r="CG662" s="333"/>
      <c r="CH662" s="333"/>
      <c r="CI662" s="333"/>
      <c r="CJ662" s="333"/>
      <c r="CK662" s="333"/>
      <c r="CL662" s="333"/>
      <c r="CM662" s="333"/>
      <c r="CN662" s="333"/>
      <c r="CO662" s="333"/>
      <c r="CP662" s="333"/>
      <c r="CQ662" s="333"/>
      <c r="CR662" s="333"/>
      <c r="CS662" s="333"/>
      <c r="CT662" s="333"/>
      <c r="CU662" s="333"/>
      <c r="CV662" s="333"/>
      <c r="CW662" s="333"/>
      <c r="CX662" s="333"/>
      <c r="CY662" s="333"/>
      <c r="CZ662" s="333"/>
      <c r="DA662" s="333"/>
      <c r="DB662" s="374"/>
      <c r="DC662" s="154"/>
      <c r="DD662" s="179"/>
      <c r="DE662" s="179"/>
      <c r="DF662" s="179"/>
      <c r="DG662" s="179"/>
      <c r="DH662" s="180"/>
      <c r="DI662" s="181"/>
      <c r="DJ662" s="182">
        <f t="shared" si="469"/>
        <v>1</v>
      </c>
      <c r="DK662" s="182">
        <f t="shared" si="470"/>
        <v>0</v>
      </c>
      <c r="DL662" s="182">
        <f t="shared" si="474"/>
        <v>0</v>
      </c>
      <c r="DM662" s="182">
        <f t="shared" si="475"/>
        <v>0</v>
      </c>
      <c r="DN662" s="182">
        <f t="shared" si="476"/>
        <v>0</v>
      </c>
      <c r="DO662" s="182"/>
      <c r="DP662" s="182"/>
      <c r="DQ662" s="25"/>
      <c r="DR662" s="169"/>
      <c r="DS662" s="166"/>
      <c r="DT662" s="166"/>
      <c r="DU662" s="167">
        <f t="shared" si="477"/>
        <v>0</v>
      </c>
      <c r="DV662" s="153" t="str">
        <f>VLOOKUP(M662,'[200]Data Master kondisi'!$O$3:$P$11,2,FALSE)</f>
        <v>Z</v>
      </c>
      <c r="DW662" s="153">
        <f>LOOKUP(DV662,{"X","X","X","Y","Y","Y","Z","Z","Z"},{6,6,6,4,4,4,2,2,2})</f>
        <v>2</v>
      </c>
      <c r="DX662" s="153">
        <f t="shared" si="459"/>
        <v>1</v>
      </c>
      <c r="DY662" s="153">
        <f t="shared" si="478"/>
        <v>3</v>
      </c>
      <c r="DZ662" s="153" t="str">
        <f>VLOOKUP(G662,'[200]Data Master class'!$A$5:$D$12,3,FALSE)</f>
        <v>B</v>
      </c>
      <c r="EA662" s="160">
        <f t="shared" si="479"/>
        <v>0</v>
      </c>
      <c r="EB662" s="156"/>
      <c r="EC662" s="153">
        <f>VLOOKUP(G662,'[200]Data Master class'!$A$5:$D$12,2,FALSE)</f>
        <v>3</v>
      </c>
      <c r="ED662" s="153" t="str">
        <f>VLOOKUP(H662,'[200]Data Master class'!$E$5:$G$6,3,FALSE)</f>
        <v>X</v>
      </c>
      <c r="EE662" s="153">
        <f>VLOOKUP(H662,'[200]Data Master class'!$E$5:$G$6,2,FALSE)</f>
        <v>2</v>
      </c>
      <c r="EF662" s="153">
        <f t="shared" si="480"/>
        <v>5</v>
      </c>
      <c r="EG662" s="153" t="str">
        <f t="shared" si="481"/>
        <v>CLASS 3</v>
      </c>
      <c r="EH662" s="153">
        <f t="shared" si="482"/>
        <v>8</v>
      </c>
      <c r="EI662" s="171"/>
      <c r="EJ662" s="441">
        <f t="shared" si="460"/>
        <v>0.12666666666666657</v>
      </c>
      <c r="EK662" s="441">
        <f t="shared" si="461"/>
        <v>0.10666666666666665</v>
      </c>
      <c r="EL662" s="441">
        <f t="shared" si="462"/>
        <v>2.0000000000000049E-2</v>
      </c>
      <c r="EM662" s="442">
        <f t="shared" si="483"/>
        <v>8.4444444444444433E-2</v>
      </c>
      <c r="EN662" s="443" t="str">
        <f t="shared" si="484"/>
        <v>BAIK</v>
      </c>
      <c r="EO662" s="195"/>
      <c r="EP662" s="196">
        <f>'[200]2. SUHU &amp; FISIK TRAFO'!CY706</f>
        <v>324</v>
      </c>
      <c r="EQ662" s="168">
        <f t="shared" si="489"/>
        <v>0</v>
      </c>
      <c r="ER662" s="189">
        <f t="shared" si="485"/>
        <v>0</v>
      </c>
      <c r="ES662" s="195"/>
      <c r="ET662" s="447">
        <f t="shared" si="471"/>
        <v>20.787400000000002</v>
      </c>
      <c r="EU662" s="447">
        <f t="shared" si="486"/>
        <v>16.629920000000002</v>
      </c>
      <c r="EV662" s="448">
        <f t="shared" si="463"/>
        <v>20.787400000000002</v>
      </c>
      <c r="EW662" s="449" t="str">
        <f t="shared" si="487"/>
        <v>BAIK</v>
      </c>
      <c r="EX662" s="721"/>
      <c r="EY662" s="447">
        <f t="shared" si="472"/>
        <v>19.593599999999999</v>
      </c>
      <c r="EZ662" s="447">
        <f t="shared" si="464"/>
        <v>15.67488</v>
      </c>
      <c r="FA662" s="448">
        <f t="shared" si="473"/>
        <v>19.593599999999999</v>
      </c>
      <c r="FB662" s="449" t="str">
        <f t="shared" si="465"/>
        <v>BAIK</v>
      </c>
      <c r="FC662" s="195"/>
      <c r="FD662" s="453">
        <f t="shared" si="466"/>
        <v>22.5</v>
      </c>
      <c r="FE662" s="454">
        <f t="shared" si="467"/>
        <v>144.50867052023122</v>
      </c>
      <c r="FF662" s="725">
        <f t="shared" si="468"/>
        <v>15.57</v>
      </c>
      <c r="FG662" s="202" t="str">
        <f t="shared" si="488"/>
        <v>KURANG</v>
      </c>
    </row>
    <row r="663" spans="1:163">
      <c r="A663" s="347">
        <v>651</v>
      </c>
      <c r="B663" s="764" t="s">
        <v>2232</v>
      </c>
      <c r="C663" s="331" t="s">
        <v>3072</v>
      </c>
      <c r="D663" s="259" t="s">
        <v>3065</v>
      </c>
      <c r="E663" s="319" t="s">
        <v>2912</v>
      </c>
      <c r="F663" s="319" t="s">
        <v>3031</v>
      </c>
      <c r="G663" s="208" t="s">
        <v>206</v>
      </c>
      <c r="H663" s="214" t="s">
        <v>208</v>
      </c>
      <c r="I663" s="463" t="s">
        <v>3073</v>
      </c>
      <c r="J663" s="462" t="s">
        <v>3074</v>
      </c>
      <c r="K663" s="259" t="s">
        <v>315</v>
      </c>
      <c r="L663" s="259" t="s">
        <v>342</v>
      </c>
      <c r="M663" s="259">
        <v>50</v>
      </c>
      <c r="N663" s="259">
        <v>173316684</v>
      </c>
      <c r="O663" s="259">
        <v>2017</v>
      </c>
      <c r="P663" s="259" t="s">
        <v>316</v>
      </c>
      <c r="Q663" s="461">
        <v>0.80208333333333337</v>
      </c>
      <c r="R663" s="433">
        <v>44869</v>
      </c>
      <c r="S663" s="331" t="s">
        <v>318</v>
      </c>
      <c r="T663" s="331" t="s">
        <v>343</v>
      </c>
      <c r="U663" s="259">
        <v>2</v>
      </c>
      <c r="V663" s="259">
        <v>1</v>
      </c>
      <c r="W663" s="259">
        <v>3</v>
      </c>
      <c r="X663" s="259">
        <v>20000</v>
      </c>
      <c r="Y663" s="332">
        <v>401</v>
      </c>
      <c r="Z663" s="332">
        <v>402</v>
      </c>
      <c r="AA663" s="332">
        <v>401</v>
      </c>
      <c r="AB663" s="332">
        <v>232</v>
      </c>
      <c r="AC663" s="332">
        <v>233</v>
      </c>
      <c r="AD663" s="332">
        <v>230</v>
      </c>
      <c r="AE663" s="332">
        <v>40.9</v>
      </c>
      <c r="AF663" s="332">
        <v>33.299999999999997</v>
      </c>
      <c r="AG663" s="332">
        <v>49.5</v>
      </c>
      <c r="AH663" s="332">
        <v>10.4</v>
      </c>
      <c r="AI663" s="332"/>
      <c r="AJ663" s="332"/>
      <c r="AK663" s="332"/>
      <c r="AL663" s="332"/>
      <c r="AM663" s="332">
        <v>19.3</v>
      </c>
      <c r="AN663" s="332">
        <v>23.4</v>
      </c>
      <c r="AO663" s="332">
        <v>26.6</v>
      </c>
      <c r="AP663" s="332">
        <v>1.5</v>
      </c>
      <c r="AQ663" s="332"/>
      <c r="AR663" s="332"/>
      <c r="AS663" s="332"/>
      <c r="AT663" s="332"/>
      <c r="AU663" s="332"/>
      <c r="AV663" s="332"/>
      <c r="AW663" s="332"/>
      <c r="AX663" s="332"/>
      <c r="AY663" s="332">
        <v>0.86</v>
      </c>
      <c r="AZ663" s="332">
        <v>0.87</v>
      </c>
      <c r="BA663" s="332">
        <v>0.88</v>
      </c>
      <c r="BB663" s="261">
        <v>401</v>
      </c>
      <c r="BC663" s="261">
        <v>399</v>
      </c>
      <c r="BD663" s="261">
        <v>398</v>
      </c>
      <c r="BE663" s="261">
        <v>231</v>
      </c>
      <c r="BF663" s="261">
        <v>231</v>
      </c>
      <c r="BG663" s="261">
        <v>229</v>
      </c>
      <c r="BH663" s="261">
        <v>19.899999999999999</v>
      </c>
      <c r="BI663" s="261">
        <v>15.3</v>
      </c>
      <c r="BJ663" s="261">
        <v>13.2</v>
      </c>
      <c r="BK663" s="261">
        <v>3.6</v>
      </c>
      <c r="BL663" s="261"/>
      <c r="BM663" s="261"/>
      <c r="BN663" s="261"/>
      <c r="BO663" s="261"/>
      <c r="BP663" s="261">
        <v>11.1</v>
      </c>
      <c r="BQ663" s="261">
        <v>2.7</v>
      </c>
      <c r="BR663" s="261">
        <v>4.0999999999999996</v>
      </c>
      <c r="BS663" s="261">
        <v>4.3</v>
      </c>
      <c r="BT663" s="261"/>
      <c r="BU663" s="261"/>
      <c r="BV663" s="261"/>
      <c r="BW663" s="261"/>
      <c r="BX663" s="261"/>
      <c r="BY663" s="261"/>
      <c r="BZ663" s="261"/>
      <c r="CA663" s="261"/>
      <c r="CB663" s="261">
        <v>0.86</v>
      </c>
      <c r="CC663" s="261">
        <v>0.87</v>
      </c>
      <c r="CD663" s="261">
        <v>0.85</v>
      </c>
      <c r="CE663" s="333"/>
      <c r="CF663" s="333"/>
      <c r="CG663" s="333"/>
      <c r="CH663" s="333"/>
      <c r="CI663" s="333"/>
      <c r="CJ663" s="333"/>
      <c r="CK663" s="333"/>
      <c r="CL663" s="333"/>
      <c r="CM663" s="333"/>
      <c r="CN663" s="333"/>
      <c r="CO663" s="333"/>
      <c r="CP663" s="333"/>
      <c r="CQ663" s="333"/>
      <c r="CR663" s="333"/>
      <c r="CS663" s="333"/>
      <c r="CT663" s="333"/>
      <c r="CU663" s="333"/>
      <c r="CV663" s="333"/>
      <c r="CW663" s="333"/>
      <c r="CX663" s="333"/>
      <c r="CY663" s="333"/>
      <c r="CZ663" s="333"/>
      <c r="DA663" s="333"/>
      <c r="DB663" s="374"/>
      <c r="DC663" s="154"/>
      <c r="DD663" s="179"/>
      <c r="DE663" s="179"/>
      <c r="DF663" s="179"/>
      <c r="DG663" s="179"/>
      <c r="DH663" s="180"/>
      <c r="DI663" s="181"/>
      <c r="DJ663" s="182">
        <f t="shared" si="469"/>
        <v>0</v>
      </c>
      <c r="DK663" s="182">
        <f t="shared" si="470"/>
        <v>0</v>
      </c>
      <c r="DL663" s="182">
        <f t="shared" si="474"/>
        <v>1</v>
      </c>
      <c r="DM663" s="182">
        <f t="shared" si="475"/>
        <v>0</v>
      </c>
      <c r="DN663" s="182">
        <f t="shared" si="476"/>
        <v>0</v>
      </c>
      <c r="DO663" s="182"/>
      <c r="DP663" s="182"/>
      <c r="DQ663" s="25"/>
      <c r="DR663" s="169"/>
      <c r="DS663" s="166"/>
      <c r="DT663" s="166"/>
      <c r="DU663" s="167">
        <f t="shared" si="477"/>
        <v>0</v>
      </c>
      <c r="DV663" s="153" t="str">
        <f>VLOOKUP(M663,'[200]Data Master kondisi'!$O$3:$P$11,2,FALSE)</f>
        <v>Z</v>
      </c>
      <c r="DW663" s="153">
        <f>LOOKUP(DV663,{"X","X","X","Y","Y","Y","Z","Z","Z"},{6,6,6,4,4,4,2,2,2})</f>
        <v>2</v>
      </c>
      <c r="DX663" s="153">
        <f t="shared" si="459"/>
        <v>1</v>
      </c>
      <c r="DY663" s="153">
        <f t="shared" si="478"/>
        <v>3</v>
      </c>
      <c r="DZ663" s="153" t="str">
        <f>VLOOKUP(G663,'[200]Data Master class'!$A$5:$D$12,3,FALSE)</f>
        <v>B</v>
      </c>
      <c r="EA663" s="160">
        <f t="shared" si="479"/>
        <v>0</v>
      </c>
      <c r="EB663" s="156"/>
      <c r="EC663" s="153">
        <f>VLOOKUP(G663,'[200]Data Master class'!$A$5:$D$12,2,FALSE)</f>
        <v>3</v>
      </c>
      <c r="ED663" s="153" t="str">
        <f>VLOOKUP(H663,'[200]Data Master class'!$E$5:$G$6,3,FALSE)</f>
        <v>X</v>
      </c>
      <c r="EE663" s="153">
        <f>VLOOKUP(H663,'[200]Data Master class'!$E$5:$G$6,2,FALSE)</f>
        <v>2</v>
      </c>
      <c r="EF663" s="153">
        <f t="shared" si="480"/>
        <v>5</v>
      </c>
      <c r="EG663" s="153" t="str">
        <f t="shared" si="481"/>
        <v>CLASS 3</v>
      </c>
      <c r="EH663" s="153">
        <f t="shared" si="482"/>
        <v>8</v>
      </c>
      <c r="EI663" s="171"/>
      <c r="EJ663" s="441">
        <f t="shared" si="460"/>
        <v>8.0840743734841222E-3</v>
      </c>
      <c r="EK663" s="441">
        <f t="shared" si="461"/>
        <v>0.19240097008892476</v>
      </c>
      <c r="EL663" s="441">
        <f t="shared" si="462"/>
        <v>0.20048504446240922</v>
      </c>
      <c r="EM663" s="442">
        <f t="shared" si="483"/>
        <v>0.1336566963082727</v>
      </c>
      <c r="EN663" s="443" t="str">
        <f t="shared" si="484"/>
        <v>CUKUP</v>
      </c>
      <c r="EO663" s="195"/>
      <c r="EP663" s="196">
        <f>'[200]2. SUHU &amp; FISIK TRAFO'!CY707</f>
        <v>202</v>
      </c>
      <c r="EQ663" s="168">
        <f t="shared" si="489"/>
        <v>0</v>
      </c>
      <c r="ER663" s="189">
        <f t="shared" si="485"/>
        <v>0</v>
      </c>
      <c r="ES663" s="195"/>
      <c r="ET663" s="447">
        <f t="shared" si="471"/>
        <v>28.632699999999996</v>
      </c>
      <c r="EU663" s="447">
        <f t="shared" si="486"/>
        <v>22.90616</v>
      </c>
      <c r="EV663" s="448">
        <f t="shared" si="463"/>
        <v>57.265399999999985</v>
      </c>
      <c r="EW663" s="449" t="str">
        <f t="shared" si="487"/>
        <v>BAIK</v>
      </c>
      <c r="EX663" s="721"/>
      <c r="EY663" s="447">
        <f t="shared" si="472"/>
        <v>11.154</v>
      </c>
      <c r="EZ663" s="447">
        <f t="shared" si="464"/>
        <v>8.9231999999999996</v>
      </c>
      <c r="FA663" s="448">
        <f t="shared" si="473"/>
        <v>22.308</v>
      </c>
      <c r="FB663" s="449" t="str">
        <f t="shared" si="465"/>
        <v>BAIK</v>
      </c>
      <c r="FC663" s="195"/>
      <c r="FD663" s="453">
        <f t="shared" si="466"/>
        <v>10.4</v>
      </c>
      <c r="FE663" s="454">
        <f t="shared" si="467"/>
        <v>72.25433526011561</v>
      </c>
      <c r="FF663" s="725">
        <f t="shared" si="468"/>
        <v>14.393600000000001</v>
      </c>
      <c r="FG663" s="202" t="str">
        <f t="shared" si="488"/>
        <v>CUKUP</v>
      </c>
    </row>
    <row r="664" spans="1:163">
      <c r="A664" s="347">
        <v>652</v>
      </c>
      <c r="B664" s="764" t="s">
        <v>2232</v>
      </c>
      <c r="C664" s="331" t="s">
        <v>3075</v>
      </c>
      <c r="D664" s="259" t="s">
        <v>3065</v>
      </c>
      <c r="E664" s="319" t="s">
        <v>2912</v>
      </c>
      <c r="F664" s="319" t="s">
        <v>3031</v>
      </c>
      <c r="G664" s="208" t="s">
        <v>206</v>
      </c>
      <c r="H664" s="214" t="s">
        <v>208</v>
      </c>
      <c r="I664" s="463" t="s">
        <v>3076</v>
      </c>
      <c r="J664" s="462" t="s">
        <v>3077</v>
      </c>
      <c r="K664" s="259" t="s">
        <v>341</v>
      </c>
      <c r="L664" s="259" t="s">
        <v>1085</v>
      </c>
      <c r="M664" s="259">
        <v>100</v>
      </c>
      <c r="N664" s="259">
        <v>1400031007634</v>
      </c>
      <c r="O664" s="259">
        <v>2014</v>
      </c>
      <c r="P664" s="259" t="s">
        <v>316</v>
      </c>
      <c r="Q664" s="461">
        <v>0.80902777777777779</v>
      </c>
      <c r="R664" s="433">
        <v>44869</v>
      </c>
      <c r="S664" s="331" t="s">
        <v>318</v>
      </c>
      <c r="T664" s="331" t="s">
        <v>343</v>
      </c>
      <c r="U664" s="259">
        <v>4</v>
      </c>
      <c r="V664" s="259">
        <v>2</v>
      </c>
      <c r="W664" s="259">
        <v>3</v>
      </c>
      <c r="X664" s="259">
        <v>20000</v>
      </c>
      <c r="Y664" s="332">
        <v>404</v>
      </c>
      <c r="Z664" s="332">
        <v>401</v>
      </c>
      <c r="AA664" s="332">
        <v>402</v>
      </c>
      <c r="AB664" s="332">
        <v>232</v>
      </c>
      <c r="AC664" s="332">
        <v>232</v>
      </c>
      <c r="AD664" s="332">
        <v>230</v>
      </c>
      <c r="AE664" s="332">
        <v>35.200000000000003</v>
      </c>
      <c r="AF664" s="332">
        <v>69.7</v>
      </c>
      <c r="AG664" s="332">
        <v>64.5</v>
      </c>
      <c r="AH664" s="332">
        <v>17</v>
      </c>
      <c r="AI664" s="332">
        <v>46.1</v>
      </c>
      <c r="AJ664" s="332">
        <v>47.1</v>
      </c>
      <c r="AK664" s="332">
        <v>40.799999999999997</v>
      </c>
      <c r="AL664" s="332">
        <v>14.7</v>
      </c>
      <c r="AM664" s="332">
        <v>39.299999999999997</v>
      </c>
      <c r="AN664" s="332">
        <v>34.6</v>
      </c>
      <c r="AO664" s="332">
        <v>35.5</v>
      </c>
      <c r="AP664" s="332">
        <v>15.9</v>
      </c>
      <c r="AQ664" s="332"/>
      <c r="AR664" s="332"/>
      <c r="AS664" s="332"/>
      <c r="AT664" s="332"/>
      <c r="AU664" s="332"/>
      <c r="AV664" s="332"/>
      <c r="AW664" s="332"/>
      <c r="AX664" s="332"/>
      <c r="AY664" s="332">
        <v>0.85</v>
      </c>
      <c r="AZ664" s="332">
        <v>0.87</v>
      </c>
      <c r="BA664" s="332">
        <v>0.86</v>
      </c>
      <c r="BB664" s="261">
        <v>402</v>
      </c>
      <c r="BC664" s="261">
        <v>399</v>
      </c>
      <c r="BD664" s="261">
        <v>397</v>
      </c>
      <c r="BE664" s="261">
        <v>230</v>
      </c>
      <c r="BF664" s="261">
        <v>231</v>
      </c>
      <c r="BG664" s="261">
        <v>229</v>
      </c>
      <c r="BH664" s="261">
        <v>17.3</v>
      </c>
      <c r="BI664" s="261">
        <v>20</v>
      </c>
      <c r="BJ664" s="261">
        <v>24.1</v>
      </c>
      <c r="BK664" s="261">
        <v>6.2</v>
      </c>
      <c r="BL664" s="261">
        <v>8.6999999999999993</v>
      </c>
      <c r="BM664" s="261">
        <v>5</v>
      </c>
      <c r="BN664" s="261">
        <v>5.8</v>
      </c>
      <c r="BO664" s="261">
        <v>5.3</v>
      </c>
      <c r="BP664" s="261">
        <v>5.0999999999999996</v>
      </c>
      <c r="BQ664" s="261">
        <v>3.7</v>
      </c>
      <c r="BR664" s="261">
        <v>6.3</v>
      </c>
      <c r="BS664" s="261">
        <v>10.3</v>
      </c>
      <c r="BT664" s="261"/>
      <c r="BU664" s="261"/>
      <c r="BV664" s="261"/>
      <c r="BW664" s="261"/>
      <c r="BX664" s="261"/>
      <c r="BY664" s="261"/>
      <c r="BZ664" s="261"/>
      <c r="CA664" s="261"/>
      <c r="CB664" s="261">
        <v>0.85</v>
      </c>
      <c r="CC664" s="261">
        <v>0.86</v>
      </c>
      <c r="CD664" s="261">
        <v>0.87</v>
      </c>
      <c r="CE664" s="333"/>
      <c r="CF664" s="333"/>
      <c r="CG664" s="333"/>
      <c r="CH664" s="333"/>
      <c r="CI664" s="333"/>
      <c r="CJ664" s="333"/>
      <c r="CK664" s="333"/>
      <c r="CL664" s="333"/>
      <c r="CM664" s="333"/>
      <c r="CN664" s="333"/>
      <c r="CO664" s="333"/>
      <c r="CP664" s="333"/>
      <c r="CQ664" s="333"/>
      <c r="CR664" s="333"/>
      <c r="CS664" s="333"/>
      <c r="CT664" s="333"/>
      <c r="CU664" s="333"/>
      <c r="CV664" s="333"/>
      <c r="CW664" s="333"/>
      <c r="CX664" s="333"/>
      <c r="CY664" s="333"/>
      <c r="CZ664" s="333"/>
      <c r="DA664" s="333"/>
      <c r="DB664" s="374"/>
      <c r="DC664" s="48"/>
      <c r="DD664" s="179"/>
      <c r="DE664" s="179"/>
      <c r="DF664" s="179"/>
      <c r="DG664" s="179"/>
      <c r="DH664" s="180"/>
      <c r="DI664" s="181"/>
      <c r="DJ664" s="182">
        <f t="shared" si="469"/>
        <v>0</v>
      </c>
      <c r="DK664" s="182">
        <f t="shared" si="470"/>
        <v>1</v>
      </c>
      <c r="DL664" s="182">
        <f t="shared" si="474"/>
        <v>0</v>
      </c>
      <c r="DM664" s="182">
        <f t="shared" si="475"/>
        <v>0</v>
      </c>
      <c r="DN664" s="182">
        <f t="shared" si="476"/>
        <v>0</v>
      </c>
      <c r="DO664" s="182"/>
      <c r="DP664" s="182"/>
      <c r="DQ664" s="25"/>
      <c r="DR664" s="169"/>
      <c r="DS664" s="166"/>
      <c r="DT664" s="166"/>
      <c r="DU664" s="167">
        <f t="shared" si="477"/>
        <v>0</v>
      </c>
      <c r="DV664" s="153" t="str">
        <f>VLOOKUP(M664,'[200]Data Master kondisi'!$O$3:$P$11,2,FALSE)</f>
        <v>Z</v>
      </c>
      <c r="DW664" s="153">
        <f>LOOKUP(DV664,{"X","X","X","Y","Y","Y","Z","Z","Z"},{6,6,6,4,4,4,2,2,2})</f>
        <v>2</v>
      </c>
      <c r="DX664" s="153">
        <f t="shared" si="459"/>
        <v>1</v>
      </c>
      <c r="DY664" s="153">
        <f t="shared" si="478"/>
        <v>3</v>
      </c>
      <c r="DZ664" s="153" t="str">
        <f>VLOOKUP(G664,'[200]Data Master class'!$A$5:$D$12,3,FALSE)</f>
        <v>B</v>
      </c>
      <c r="EA664" s="160">
        <f t="shared" si="479"/>
        <v>0</v>
      </c>
      <c r="EB664" s="156"/>
      <c r="EC664" s="153">
        <f>VLOOKUP(G664,'[200]Data Master class'!$A$5:$D$12,2,FALSE)</f>
        <v>3</v>
      </c>
      <c r="ED664" s="153" t="str">
        <f>VLOOKUP(H664,'[200]Data Master class'!$E$5:$G$6,3,FALSE)</f>
        <v>X</v>
      </c>
      <c r="EE664" s="153">
        <f>VLOOKUP(H664,'[200]Data Master class'!$E$5:$G$6,2,FALSE)</f>
        <v>2</v>
      </c>
      <c r="EF664" s="153">
        <f t="shared" si="480"/>
        <v>5</v>
      </c>
      <c r="EG664" s="153" t="str">
        <f t="shared" si="481"/>
        <v>CLASS 3</v>
      </c>
      <c r="EH664" s="153">
        <f t="shared" si="482"/>
        <v>8</v>
      </c>
      <c r="EI664" s="171"/>
      <c r="EJ664" s="441">
        <f t="shared" si="460"/>
        <v>0.37662337662337658</v>
      </c>
      <c r="EK664" s="441">
        <f t="shared" si="461"/>
        <v>0.23435655253837073</v>
      </c>
      <c r="EL664" s="441">
        <f t="shared" si="462"/>
        <v>0.14226682408500588</v>
      </c>
      <c r="EM664" s="442">
        <f t="shared" si="483"/>
        <v>0.25108225108225107</v>
      </c>
      <c r="EN664" s="443" t="str">
        <f t="shared" si="484"/>
        <v>KURANG</v>
      </c>
      <c r="EO664" s="195"/>
      <c r="EP664" s="196">
        <f>'[200]2. SUHU &amp; FISIK TRAFO'!CY708</f>
        <v>324</v>
      </c>
      <c r="EQ664" s="168">
        <f t="shared" si="489"/>
        <v>0</v>
      </c>
      <c r="ER664" s="189">
        <f t="shared" si="485"/>
        <v>0</v>
      </c>
      <c r="ES664" s="195"/>
      <c r="ET664" s="447">
        <f t="shared" si="471"/>
        <v>39.171800000000005</v>
      </c>
      <c r="EU664" s="447">
        <f t="shared" si="486"/>
        <v>31.337440000000004</v>
      </c>
      <c r="EV664" s="448">
        <f t="shared" si="463"/>
        <v>39.171800000000005</v>
      </c>
      <c r="EW664" s="449" t="str">
        <f t="shared" si="487"/>
        <v>BAIK</v>
      </c>
      <c r="EX664" s="721"/>
      <c r="EY664" s="447">
        <f t="shared" si="472"/>
        <v>14.117900000000002</v>
      </c>
      <c r="EZ664" s="447">
        <f t="shared" si="464"/>
        <v>11.294320000000003</v>
      </c>
      <c r="FA664" s="448">
        <f t="shared" si="473"/>
        <v>14.117900000000002</v>
      </c>
      <c r="FB664" s="449" t="str">
        <f t="shared" si="465"/>
        <v>BAIK</v>
      </c>
      <c r="FC664" s="195"/>
      <c r="FD664" s="453">
        <f t="shared" si="466"/>
        <v>17</v>
      </c>
      <c r="FE664" s="454">
        <f t="shared" si="467"/>
        <v>144.50867052023122</v>
      </c>
      <c r="FF664" s="725">
        <f t="shared" si="468"/>
        <v>11.763999999999999</v>
      </c>
      <c r="FG664" s="202" t="str">
        <f t="shared" si="488"/>
        <v>CUKUP</v>
      </c>
    </row>
    <row r="665" spans="1:163">
      <c r="A665" s="347">
        <v>653</v>
      </c>
      <c r="B665" s="764" t="s">
        <v>2232</v>
      </c>
      <c r="C665" s="331" t="s">
        <v>3078</v>
      </c>
      <c r="D665" s="259" t="s">
        <v>3065</v>
      </c>
      <c r="E665" s="319" t="s">
        <v>2912</v>
      </c>
      <c r="F665" s="319" t="s">
        <v>3031</v>
      </c>
      <c r="G665" s="208" t="s">
        <v>206</v>
      </c>
      <c r="H665" s="214" t="s">
        <v>208</v>
      </c>
      <c r="I665" s="463" t="s">
        <v>3079</v>
      </c>
      <c r="J665" s="462" t="s">
        <v>3080</v>
      </c>
      <c r="K665" s="259" t="s">
        <v>341</v>
      </c>
      <c r="L665" s="259" t="s">
        <v>1085</v>
      </c>
      <c r="M665" s="259">
        <v>100</v>
      </c>
      <c r="N665" s="259" t="s">
        <v>3081</v>
      </c>
      <c r="O665" s="259">
        <v>2014</v>
      </c>
      <c r="P665" s="259" t="s">
        <v>316</v>
      </c>
      <c r="Q665" s="461">
        <v>0.81805555555555554</v>
      </c>
      <c r="R665" s="433">
        <v>44869</v>
      </c>
      <c r="S665" s="331" t="s">
        <v>318</v>
      </c>
      <c r="T665" s="331" t="s">
        <v>343</v>
      </c>
      <c r="U665" s="259">
        <v>3</v>
      </c>
      <c r="V665" s="259">
        <v>2</v>
      </c>
      <c r="W665" s="259">
        <v>3</v>
      </c>
      <c r="X665" s="259">
        <v>20000</v>
      </c>
      <c r="Y665" s="332">
        <v>401</v>
      </c>
      <c r="Z665" s="332">
        <v>398</v>
      </c>
      <c r="AA665" s="332">
        <v>399</v>
      </c>
      <c r="AB665" s="332">
        <v>230</v>
      </c>
      <c r="AC665" s="332">
        <v>231</v>
      </c>
      <c r="AD665" s="332">
        <v>229</v>
      </c>
      <c r="AE665" s="332">
        <v>54.1</v>
      </c>
      <c r="AF665" s="332">
        <v>49.5</v>
      </c>
      <c r="AG665" s="332">
        <v>18.2</v>
      </c>
      <c r="AH665" s="332">
        <v>32.700000000000003</v>
      </c>
      <c r="AI665" s="332">
        <v>64</v>
      </c>
      <c r="AJ665" s="332">
        <v>48.8</v>
      </c>
      <c r="AK665" s="332">
        <v>43.5</v>
      </c>
      <c r="AL665" s="332">
        <v>16.8</v>
      </c>
      <c r="AM665" s="332"/>
      <c r="AN665" s="332"/>
      <c r="AO665" s="332"/>
      <c r="AP665" s="332"/>
      <c r="AQ665" s="332">
        <v>65.5</v>
      </c>
      <c r="AR665" s="332">
        <v>45</v>
      </c>
      <c r="AS665" s="332">
        <v>69.099999999999994</v>
      </c>
      <c r="AT665" s="332">
        <v>7.2</v>
      </c>
      <c r="AU665" s="332"/>
      <c r="AV665" s="332"/>
      <c r="AW665" s="332"/>
      <c r="AX665" s="332"/>
      <c r="AY665" s="332">
        <v>0.86</v>
      </c>
      <c r="AZ665" s="332">
        <v>0.85</v>
      </c>
      <c r="BA665" s="332">
        <v>0.88</v>
      </c>
      <c r="BB665" s="261">
        <v>399</v>
      </c>
      <c r="BC665" s="261">
        <v>398</v>
      </c>
      <c r="BD665" s="261">
        <v>396</v>
      </c>
      <c r="BE665" s="261">
        <v>229</v>
      </c>
      <c r="BF665" s="261">
        <v>230</v>
      </c>
      <c r="BG665" s="261">
        <v>228</v>
      </c>
      <c r="BH665" s="261">
        <v>15.9</v>
      </c>
      <c r="BI665" s="261">
        <v>13.1</v>
      </c>
      <c r="BJ665" s="261">
        <v>17.899999999999999</v>
      </c>
      <c r="BK665" s="261">
        <v>10.8</v>
      </c>
      <c r="BL665" s="261">
        <v>34.4</v>
      </c>
      <c r="BM665" s="261">
        <v>29.4</v>
      </c>
      <c r="BN665" s="261">
        <v>35.5</v>
      </c>
      <c r="BO665" s="261">
        <v>10.5</v>
      </c>
      <c r="BP665" s="261"/>
      <c r="BQ665" s="261"/>
      <c r="BR665" s="261"/>
      <c r="BS665" s="261"/>
      <c r="BT665" s="261">
        <v>23</v>
      </c>
      <c r="BU665" s="261">
        <v>25.7</v>
      </c>
      <c r="BV665" s="261">
        <v>17.7</v>
      </c>
      <c r="BW665" s="261">
        <v>2.8</v>
      </c>
      <c r="BX665" s="261"/>
      <c r="BY665" s="261"/>
      <c r="BZ665" s="261"/>
      <c r="CA665" s="261"/>
      <c r="CB665" s="261">
        <v>0.87</v>
      </c>
      <c r="CC665" s="261">
        <v>0.88</v>
      </c>
      <c r="CD665" s="261">
        <v>0.86</v>
      </c>
      <c r="CE665" s="333"/>
      <c r="CF665" s="333"/>
      <c r="CG665" s="333"/>
      <c r="CH665" s="333"/>
      <c r="CI665" s="333"/>
      <c r="CJ665" s="333"/>
      <c r="CK665" s="333"/>
      <c r="CL665" s="333"/>
      <c r="CM665" s="333"/>
      <c r="CN665" s="333"/>
      <c r="CO665" s="333"/>
      <c r="CP665" s="333"/>
      <c r="CQ665" s="333"/>
      <c r="CR665" s="333"/>
      <c r="CS665" s="333"/>
      <c r="CT665" s="333"/>
      <c r="CU665" s="333"/>
      <c r="CV665" s="333"/>
      <c r="CW665" s="333"/>
      <c r="CX665" s="333"/>
      <c r="CY665" s="333"/>
      <c r="CZ665" s="333"/>
      <c r="DA665" s="333"/>
      <c r="DB665" s="374"/>
      <c r="DC665" s="154"/>
      <c r="DD665" s="179"/>
      <c r="DE665" s="179"/>
      <c r="DF665" s="179"/>
      <c r="DG665" s="179"/>
      <c r="DH665" s="180"/>
      <c r="DI665" s="181"/>
      <c r="DJ665" s="182">
        <f t="shared" si="469"/>
        <v>0</v>
      </c>
      <c r="DK665" s="182">
        <f t="shared" si="470"/>
        <v>1</v>
      </c>
      <c r="DL665" s="182">
        <f t="shared" si="474"/>
        <v>0</v>
      </c>
      <c r="DM665" s="182">
        <f t="shared" si="475"/>
        <v>0</v>
      </c>
      <c r="DN665" s="182">
        <f t="shared" si="476"/>
        <v>0</v>
      </c>
      <c r="DO665" s="182"/>
      <c r="DP665" s="182"/>
      <c r="DQ665" s="25"/>
      <c r="DR665" s="169"/>
      <c r="DS665" s="166"/>
      <c r="DT665" s="166"/>
      <c r="DU665" s="167">
        <f t="shared" si="477"/>
        <v>0</v>
      </c>
      <c r="DV665" s="153" t="str">
        <f>VLOOKUP(M665,'[200]Data Master kondisi'!$O$3:$P$11,2,FALSE)</f>
        <v>Z</v>
      </c>
      <c r="DW665" s="153">
        <f>LOOKUP(DV665,{"X","X","X","Y","Y","Y","Z","Z","Z"},{6,6,6,4,4,4,2,2,2})</f>
        <v>2</v>
      </c>
      <c r="DX665" s="153">
        <f t="shared" si="459"/>
        <v>1</v>
      </c>
      <c r="DY665" s="153">
        <f t="shared" si="478"/>
        <v>3</v>
      </c>
      <c r="DZ665" s="153" t="str">
        <f>VLOOKUP(G665,'[200]Data Master class'!$A$5:$D$12,3,FALSE)</f>
        <v>B</v>
      </c>
      <c r="EA665" s="160">
        <f t="shared" si="479"/>
        <v>0</v>
      </c>
      <c r="EB665" s="156"/>
      <c r="EC665" s="153">
        <f>VLOOKUP(G665,'[200]Data Master class'!$A$5:$D$12,2,FALSE)</f>
        <v>3</v>
      </c>
      <c r="ED665" s="153" t="str">
        <f>VLOOKUP(H665,'[200]Data Master class'!$E$5:$G$6,3,FALSE)</f>
        <v>X</v>
      </c>
      <c r="EE665" s="153">
        <f>VLOOKUP(H665,'[200]Data Master class'!$E$5:$G$6,2,FALSE)</f>
        <v>2</v>
      </c>
      <c r="EF665" s="153">
        <f t="shared" si="480"/>
        <v>5</v>
      </c>
      <c r="EG665" s="153" t="str">
        <f t="shared" si="481"/>
        <v>CLASS 3</v>
      </c>
      <c r="EH665" s="153">
        <f t="shared" si="482"/>
        <v>8</v>
      </c>
      <c r="EI665" s="171"/>
      <c r="EJ665" s="441">
        <f t="shared" si="460"/>
        <v>0.33251231527093594</v>
      </c>
      <c r="EK665" s="441">
        <f t="shared" si="461"/>
        <v>0.21921182266009848</v>
      </c>
      <c r="EL665" s="441">
        <f t="shared" si="462"/>
        <v>0.55172413793103448</v>
      </c>
      <c r="EM665" s="442">
        <f t="shared" si="483"/>
        <v>0.36781609195402298</v>
      </c>
      <c r="EN665" s="443" t="str">
        <f t="shared" si="484"/>
        <v>BURUK</v>
      </c>
      <c r="EO665" s="195"/>
      <c r="EP665" s="196">
        <f>'[200]2. SUHU &amp; FISIK TRAFO'!CY709</f>
        <v>324</v>
      </c>
      <c r="EQ665" s="168">
        <f t="shared" si="489"/>
        <v>0</v>
      </c>
      <c r="ER665" s="189">
        <f t="shared" si="485"/>
        <v>0</v>
      </c>
      <c r="ES665" s="195"/>
      <c r="ET665" s="447">
        <f t="shared" si="471"/>
        <v>28.045300000000001</v>
      </c>
      <c r="EU665" s="447">
        <f t="shared" si="486"/>
        <v>22.436240000000002</v>
      </c>
      <c r="EV665" s="448">
        <f t="shared" si="463"/>
        <v>28.045300000000001</v>
      </c>
      <c r="EW665" s="449" t="str">
        <f t="shared" si="487"/>
        <v>BAIK</v>
      </c>
      <c r="EX665" s="721"/>
      <c r="EY665" s="447">
        <f t="shared" si="472"/>
        <v>10.735299999999999</v>
      </c>
      <c r="EZ665" s="447">
        <f t="shared" si="464"/>
        <v>8.588239999999999</v>
      </c>
      <c r="FA665" s="448">
        <f t="shared" si="473"/>
        <v>10.735299999999999</v>
      </c>
      <c r="FB665" s="449" t="str">
        <f t="shared" si="465"/>
        <v>BAIK</v>
      </c>
      <c r="FC665" s="195"/>
      <c r="FD665" s="453">
        <f t="shared" si="466"/>
        <v>32.700000000000003</v>
      </c>
      <c r="FE665" s="454">
        <f t="shared" si="467"/>
        <v>144.50867052023122</v>
      </c>
      <c r="FF665" s="725">
        <f t="shared" si="468"/>
        <v>22.628400000000003</v>
      </c>
      <c r="FG665" s="202" t="str">
        <f t="shared" si="488"/>
        <v>BURUK</v>
      </c>
    </row>
    <row r="666" spans="1:163">
      <c r="A666" s="347">
        <v>654</v>
      </c>
      <c r="B666" s="764" t="s">
        <v>2232</v>
      </c>
      <c r="C666" s="331" t="s">
        <v>3082</v>
      </c>
      <c r="D666" s="259" t="s">
        <v>3065</v>
      </c>
      <c r="E666" s="319" t="s">
        <v>2912</v>
      </c>
      <c r="F666" s="319" t="s">
        <v>3031</v>
      </c>
      <c r="G666" s="208" t="s">
        <v>206</v>
      </c>
      <c r="H666" s="214" t="s">
        <v>208</v>
      </c>
      <c r="I666" s="463" t="s">
        <v>3083</v>
      </c>
      <c r="J666" s="462" t="s">
        <v>3084</v>
      </c>
      <c r="K666" s="259" t="s">
        <v>315</v>
      </c>
      <c r="L666" s="259" t="s">
        <v>1259</v>
      </c>
      <c r="M666" s="259">
        <v>50</v>
      </c>
      <c r="N666" s="259" t="s">
        <v>3085</v>
      </c>
      <c r="O666" s="259">
        <v>2017</v>
      </c>
      <c r="P666" s="259" t="s">
        <v>316</v>
      </c>
      <c r="Q666" s="461">
        <v>0.8256944444444444</v>
      </c>
      <c r="R666" s="433">
        <v>44869</v>
      </c>
      <c r="S666" s="331" t="s">
        <v>318</v>
      </c>
      <c r="T666" s="331" t="s">
        <v>343</v>
      </c>
      <c r="U666" s="259">
        <v>2</v>
      </c>
      <c r="V666" s="259">
        <v>2</v>
      </c>
      <c r="W666" s="259">
        <v>3</v>
      </c>
      <c r="X666" s="259">
        <v>20000</v>
      </c>
      <c r="Y666" s="332">
        <v>403</v>
      </c>
      <c r="Z666" s="332">
        <v>399</v>
      </c>
      <c r="AA666" s="332">
        <v>403</v>
      </c>
      <c r="AB666" s="332">
        <v>230</v>
      </c>
      <c r="AC666" s="332">
        <v>233</v>
      </c>
      <c r="AD666" s="332">
        <v>232</v>
      </c>
      <c r="AE666" s="332">
        <v>20.9</v>
      </c>
      <c r="AF666" s="332">
        <v>7.5</v>
      </c>
      <c r="AG666" s="332">
        <v>8.6999999999999993</v>
      </c>
      <c r="AH666" s="332">
        <v>16.600000000000001</v>
      </c>
      <c r="AI666" s="332">
        <v>7.6</v>
      </c>
      <c r="AJ666" s="332">
        <v>7.2</v>
      </c>
      <c r="AK666" s="332">
        <v>5.2</v>
      </c>
      <c r="AL666" s="332">
        <v>6.7</v>
      </c>
      <c r="AM666" s="332">
        <v>16.899999999999999</v>
      </c>
      <c r="AN666" s="332">
        <v>7.4</v>
      </c>
      <c r="AO666" s="332">
        <v>2.7</v>
      </c>
      <c r="AP666" s="332">
        <v>19.399999999999999</v>
      </c>
      <c r="AQ666" s="332"/>
      <c r="AR666" s="332"/>
      <c r="AS666" s="332"/>
      <c r="AT666" s="332"/>
      <c r="AU666" s="332"/>
      <c r="AV666" s="332"/>
      <c r="AW666" s="332"/>
      <c r="AX666" s="332"/>
      <c r="AY666" s="332">
        <v>0.87</v>
      </c>
      <c r="AZ666" s="332">
        <v>0.87</v>
      </c>
      <c r="BA666" s="332">
        <v>0.88</v>
      </c>
      <c r="BB666" s="261">
        <v>400</v>
      </c>
      <c r="BC666" s="261">
        <v>399</v>
      </c>
      <c r="BD666" s="261">
        <v>398</v>
      </c>
      <c r="BE666" s="261">
        <v>229</v>
      </c>
      <c r="BF666" s="261">
        <v>230</v>
      </c>
      <c r="BG666" s="261">
        <v>229</v>
      </c>
      <c r="BH666" s="261">
        <v>22.5</v>
      </c>
      <c r="BI666" s="261">
        <v>13.9</v>
      </c>
      <c r="BJ666" s="261">
        <v>9.9</v>
      </c>
      <c r="BK666" s="261">
        <v>4.5999999999999996</v>
      </c>
      <c r="BL666" s="261">
        <v>8.6</v>
      </c>
      <c r="BM666" s="261">
        <v>5.7</v>
      </c>
      <c r="BN666" s="261">
        <v>11</v>
      </c>
      <c r="BO666" s="261">
        <v>6.9</v>
      </c>
      <c r="BP666" s="261">
        <v>11.9</v>
      </c>
      <c r="BQ666" s="261">
        <v>8.6999999999999993</v>
      </c>
      <c r="BR666" s="261">
        <v>3.1</v>
      </c>
      <c r="BS666" s="261">
        <v>4.9000000000000004</v>
      </c>
      <c r="BT666" s="261"/>
      <c r="BU666" s="261"/>
      <c r="BV666" s="261"/>
      <c r="BW666" s="261"/>
      <c r="BX666" s="261"/>
      <c r="BY666" s="261"/>
      <c r="BZ666" s="261"/>
      <c r="CA666" s="261"/>
      <c r="CB666" s="261">
        <v>0.87</v>
      </c>
      <c r="CC666" s="261">
        <v>0.85</v>
      </c>
      <c r="CD666" s="261">
        <v>0.86</v>
      </c>
      <c r="CE666" s="333"/>
      <c r="CF666" s="333"/>
      <c r="CG666" s="333"/>
      <c r="CH666" s="333"/>
      <c r="CI666" s="333"/>
      <c r="CJ666" s="333"/>
      <c r="CK666" s="333"/>
      <c r="CL666" s="333"/>
      <c r="CM666" s="333"/>
      <c r="CN666" s="333"/>
      <c r="CO666" s="333"/>
      <c r="CP666" s="333"/>
      <c r="CQ666" s="333"/>
      <c r="CR666" s="333"/>
      <c r="CS666" s="333"/>
      <c r="CT666" s="333"/>
      <c r="CU666" s="333"/>
      <c r="CV666" s="333"/>
      <c r="CW666" s="333"/>
      <c r="CX666" s="333"/>
      <c r="CY666" s="333"/>
      <c r="CZ666" s="333"/>
      <c r="DA666" s="333"/>
      <c r="DB666" s="374"/>
      <c r="DC666" s="154"/>
      <c r="DD666" s="179"/>
      <c r="DE666" s="179"/>
      <c r="DF666" s="179"/>
      <c r="DG666" s="179"/>
      <c r="DH666" s="180"/>
      <c r="DI666" s="181"/>
      <c r="DJ666" s="182">
        <f t="shared" si="469"/>
        <v>1</v>
      </c>
      <c r="DK666" s="182">
        <f t="shared" si="470"/>
        <v>0</v>
      </c>
      <c r="DL666" s="182">
        <f t="shared" si="474"/>
        <v>0</v>
      </c>
      <c r="DM666" s="182">
        <f t="shared" si="475"/>
        <v>0</v>
      </c>
      <c r="DN666" s="182">
        <f t="shared" si="476"/>
        <v>0</v>
      </c>
      <c r="DO666" s="182"/>
      <c r="DP666" s="182"/>
      <c r="DQ666" s="25"/>
      <c r="DR666" s="169"/>
      <c r="DS666" s="166"/>
      <c r="DT666" s="166"/>
      <c r="DU666" s="167">
        <f t="shared" si="477"/>
        <v>0</v>
      </c>
      <c r="DV666" s="153" t="str">
        <f>VLOOKUP(M666,'[200]Data Master kondisi'!$O$3:$P$11,2,FALSE)</f>
        <v>Z</v>
      </c>
      <c r="DW666" s="153">
        <f>LOOKUP(DV666,{"X","X","X","Y","Y","Y","Z","Z","Z"},{6,6,6,4,4,4,2,2,2})</f>
        <v>2</v>
      </c>
      <c r="DX666" s="153">
        <f t="shared" si="459"/>
        <v>1</v>
      </c>
      <c r="DY666" s="153">
        <f t="shared" si="478"/>
        <v>3</v>
      </c>
      <c r="DZ666" s="153" t="str">
        <f>VLOOKUP(G666,'[200]Data Master class'!$A$5:$D$12,3,FALSE)</f>
        <v>B</v>
      </c>
      <c r="EA666" s="160">
        <f t="shared" si="479"/>
        <v>0</v>
      </c>
      <c r="EB666" s="156"/>
      <c r="EC666" s="153">
        <f>VLOOKUP(G666,'[200]Data Master class'!$A$5:$D$12,2,FALSE)</f>
        <v>3</v>
      </c>
      <c r="ED666" s="153" t="str">
        <f>VLOOKUP(H666,'[200]Data Master class'!$E$5:$G$6,3,FALSE)</f>
        <v>X</v>
      </c>
      <c r="EE666" s="153">
        <f>VLOOKUP(H666,'[200]Data Master class'!$E$5:$G$6,2,FALSE)</f>
        <v>2</v>
      </c>
      <c r="EF666" s="153">
        <f t="shared" si="480"/>
        <v>5</v>
      </c>
      <c r="EG666" s="153" t="str">
        <f t="shared" si="481"/>
        <v>CLASS 3</v>
      </c>
      <c r="EH666" s="153">
        <f t="shared" si="482"/>
        <v>8</v>
      </c>
      <c r="EI666" s="171"/>
      <c r="EJ666" s="441">
        <f t="shared" si="460"/>
        <v>0.69002695417789761</v>
      </c>
      <c r="EK666" s="441">
        <f t="shared" si="461"/>
        <v>0.39353099730458213</v>
      </c>
      <c r="EL666" s="441">
        <f t="shared" si="462"/>
        <v>0.29649595687331537</v>
      </c>
      <c r="EM666" s="442">
        <f t="shared" si="483"/>
        <v>0.46001796945193174</v>
      </c>
      <c r="EN666" s="443" t="str">
        <f t="shared" si="484"/>
        <v>BURUK</v>
      </c>
      <c r="EO666" s="195"/>
      <c r="EP666" s="196">
        <f>'[200]2. SUHU &amp; FISIK TRAFO'!CY710</f>
        <v>324</v>
      </c>
      <c r="EQ666" s="168">
        <f t="shared" si="489"/>
        <v>0</v>
      </c>
      <c r="ER666" s="189">
        <f t="shared" si="485"/>
        <v>0</v>
      </c>
      <c r="ES666" s="195"/>
      <c r="ET666" s="447">
        <f t="shared" si="471"/>
        <v>8.5729000000000006</v>
      </c>
      <c r="EU666" s="447">
        <f t="shared" si="486"/>
        <v>6.8583200000000009</v>
      </c>
      <c r="EV666" s="448">
        <f t="shared" si="463"/>
        <v>17.145800000000001</v>
      </c>
      <c r="EW666" s="449" t="str">
        <f t="shared" si="487"/>
        <v>BAIK</v>
      </c>
      <c r="EX666" s="721"/>
      <c r="EY666" s="447">
        <f t="shared" si="472"/>
        <v>10.6166</v>
      </c>
      <c r="EZ666" s="447">
        <f t="shared" si="464"/>
        <v>8.4932800000000004</v>
      </c>
      <c r="FA666" s="448">
        <f t="shared" si="473"/>
        <v>21.2332</v>
      </c>
      <c r="FB666" s="449" t="str">
        <f t="shared" si="465"/>
        <v>BAIK</v>
      </c>
      <c r="FC666" s="195"/>
      <c r="FD666" s="453">
        <f t="shared" si="466"/>
        <v>16.600000000000001</v>
      </c>
      <c r="FE666" s="454">
        <f t="shared" si="467"/>
        <v>72.25433526011561</v>
      </c>
      <c r="FF666" s="725">
        <f t="shared" si="468"/>
        <v>22.974399999999999</v>
      </c>
      <c r="FG666" s="202" t="str">
        <f t="shared" si="488"/>
        <v>BURUK</v>
      </c>
    </row>
    <row r="667" spans="1:163">
      <c r="A667" s="347">
        <v>655</v>
      </c>
      <c r="B667" s="764" t="s">
        <v>2232</v>
      </c>
      <c r="C667" s="331" t="s">
        <v>3086</v>
      </c>
      <c r="D667" s="259" t="s">
        <v>3065</v>
      </c>
      <c r="E667" s="319" t="s">
        <v>2912</v>
      </c>
      <c r="F667" s="319" t="s">
        <v>3031</v>
      </c>
      <c r="G667" s="208" t="s">
        <v>206</v>
      </c>
      <c r="H667" s="214" t="s">
        <v>208</v>
      </c>
      <c r="I667" s="463" t="s">
        <v>3087</v>
      </c>
      <c r="J667" s="462" t="s">
        <v>3088</v>
      </c>
      <c r="K667" s="259" t="s">
        <v>341</v>
      </c>
      <c r="L667" s="259" t="s">
        <v>342</v>
      </c>
      <c r="M667" s="259">
        <v>100</v>
      </c>
      <c r="N667" s="259">
        <v>194304415</v>
      </c>
      <c r="O667" s="259">
        <v>2019</v>
      </c>
      <c r="P667" s="259" t="s">
        <v>316</v>
      </c>
      <c r="Q667" s="461">
        <v>0.83263888888888893</v>
      </c>
      <c r="R667" s="433">
        <v>44869</v>
      </c>
      <c r="S667" s="331" t="s">
        <v>318</v>
      </c>
      <c r="T667" s="331" t="s">
        <v>343</v>
      </c>
      <c r="U667" s="259">
        <v>2</v>
      </c>
      <c r="V667" s="259">
        <v>2</v>
      </c>
      <c r="W667" s="259">
        <v>3</v>
      </c>
      <c r="X667" s="259">
        <v>20000</v>
      </c>
      <c r="Y667" s="332">
        <v>404</v>
      </c>
      <c r="Z667" s="332">
        <v>403</v>
      </c>
      <c r="AA667" s="332">
        <v>402</v>
      </c>
      <c r="AB667" s="332">
        <v>233</v>
      </c>
      <c r="AC667" s="332">
        <v>232</v>
      </c>
      <c r="AD667" s="332">
        <v>232</v>
      </c>
      <c r="AE667" s="332">
        <v>21</v>
      </c>
      <c r="AF667" s="332">
        <v>15.2</v>
      </c>
      <c r="AG667" s="332">
        <v>22.6</v>
      </c>
      <c r="AH667" s="332">
        <v>7.8</v>
      </c>
      <c r="AI667" s="332">
        <v>8.9</v>
      </c>
      <c r="AJ667" s="332">
        <v>7.6</v>
      </c>
      <c r="AK667" s="332">
        <v>13.2</v>
      </c>
      <c r="AL667" s="332">
        <v>7.5</v>
      </c>
      <c r="AM667" s="332">
        <v>4.0999999999999996</v>
      </c>
      <c r="AN667" s="332">
        <v>13.7</v>
      </c>
      <c r="AO667" s="332">
        <v>14.1</v>
      </c>
      <c r="AP667" s="332">
        <v>10.7</v>
      </c>
      <c r="AQ667" s="332"/>
      <c r="AR667" s="332"/>
      <c r="AS667" s="332"/>
      <c r="AT667" s="332"/>
      <c r="AU667" s="332"/>
      <c r="AV667" s="332"/>
      <c r="AW667" s="332"/>
      <c r="AX667" s="332"/>
      <c r="AY667" s="332">
        <v>0.86</v>
      </c>
      <c r="AZ667" s="332">
        <v>0.85</v>
      </c>
      <c r="BA667" s="332">
        <v>0.86</v>
      </c>
      <c r="BB667" s="261">
        <v>402</v>
      </c>
      <c r="BC667" s="261">
        <v>398</v>
      </c>
      <c r="BD667" s="261">
        <v>401</v>
      </c>
      <c r="BE667" s="261">
        <v>232</v>
      </c>
      <c r="BF667" s="261">
        <v>230</v>
      </c>
      <c r="BG667" s="261">
        <v>230</v>
      </c>
      <c r="BH667" s="261">
        <v>22.4</v>
      </c>
      <c r="BI667" s="261">
        <v>28.6</v>
      </c>
      <c r="BJ667" s="261">
        <v>27.5</v>
      </c>
      <c r="BK667" s="261">
        <v>8.1</v>
      </c>
      <c r="BL667" s="261">
        <v>7.4</v>
      </c>
      <c r="BM667" s="261">
        <v>4.9000000000000004</v>
      </c>
      <c r="BN667" s="261">
        <v>5.8</v>
      </c>
      <c r="BO667" s="261">
        <v>4.5999999999999996</v>
      </c>
      <c r="BP667" s="261">
        <v>3.7</v>
      </c>
      <c r="BQ667" s="261">
        <v>9.6999999999999993</v>
      </c>
      <c r="BR667" s="261">
        <v>7.5</v>
      </c>
      <c r="BS667" s="261">
        <v>8.6</v>
      </c>
      <c r="BT667" s="261"/>
      <c r="BU667" s="261"/>
      <c r="BV667" s="261"/>
      <c r="BW667" s="261"/>
      <c r="BX667" s="261"/>
      <c r="BY667" s="261"/>
      <c r="BZ667" s="261"/>
      <c r="CA667" s="261"/>
      <c r="CB667" s="261">
        <v>0.87</v>
      </c>
      <c r="CC667" s="261">
        <v>0.86</v>
      </c>
      <c r="CD667" s="261">
        <v>0.85</v>
      </c>
      <c r="CE667" s="333"/>
      <c r="CF667" s="333"/>
      <c r="CG667" s="333"/>
      <c r="CH667" s="333"/>
      <c r="CI667" s="333"/>
      <c r="CJ667" s="333"/>
      <c r="CK667" s="333"/>
      <c r="CL667" s="333"/>
      <c r="CM667" s="333"/>
      <c r="CN667" s="333"/>
      <c r="CO667" s="333"/>
      <c r="CP667" s="333"/>
      <c r="CQ667" s="333"/>
      <c r="CR667" s="333"/>
      <c r="CS667" s="333"/>
      <c r="CT667" s="333"/>
      <c r="CU667" s="333"/>
      <c r="CV667" s="333"/>
      <c r="CW667" s="333"/>
      <c r="CX667" s="333"/>
      <c r="CY667" s="333"/>
      <c r="CZ667" s="333"/>
      <c r="DA667" s="333"/>
      <c r="DB667" s="374"/>
      <c r="DC667" s="154"/>
      <c r="DD667" s="179"/>
      <c r="DE667" s="179"/>
      <c r="DF667" s="179"/>
      <c r="DG667" s="179"/>
      <c r="DH667" s="180"/>
      <c r="DI667" s="181"/>
      <c r="DJ667" s="182">
        <f t="shared" si="469"/>
        <v>1</v>
      </c>
      <c r="DK667" s="182">
        <f t="shared" si="470"/>
        <v>0</v>
      </c>
      <c r="DL667" s="182">
        <f t="shared" si="474"/>
        <v>0</v>
      </c>
      <c r="DM667" s="182">
        <f t="shared" si="475"/>
        <v>0</v>
      </c>
      <c r="DN667" s="182">
        <f t="shared" si="476"/>
        <v>0</v>
      </c>
      <c r="DO667" s="182"/>
      <c r="DP667" s="182"/>
      <c r="DQ667" s="25"/>
      <c r="DR667" s="169"/>
      <c r="DS667" s="166"/>
      <c r="DT667" s="166"/>
      <c r="DU667" s="167">
        <f t="shared" si="477"/>
        <v>0</v>
      </c>
      <c r="DV667" s="153" t="str">
        <f>VLOOKUP(M667,'[200]Data Master kondisi'!$O$3:$P$11,2,FALSE)</f>
        <v>Z</v>
      </c>
      <c r="DW667" s="153">
        <f>LOOKUP(DV667,{"X","X","X","Y","Y","Y","Z","Z","Z"},{6,6,6,4,4,4,2,2,2})</f>
        <v>2</v>
      </c>
      <c r="DX667" s="153">
        <f t="shared" si="459"/>
        <v>1</v>
      </c>
      <c r="DY667" s="153">
        <f t="shared" si="478"/>
        <v>3</v>
      </c>
      <c r="DZ667" s="153" t="str">
        <f>VLOOKUP(G667,'[200]Data Master class'!$A$5:$D$12,3,FALSE)</f>
        <v>B</v>
      </c>
      <c r="EA667" s="160">
        <f t="shared" si="479"/>
        <v>0</v>
      </c>
      <c r="EB667" s="156"/>
      <c r="EC667" s="153">
        <f>VLOOKUP(G667,'[200]Data Master class'!$A$5:$D$12,2,FALSE)</f>
        <v>3</v>
      </c>
      <c r="ED667" s="153" t="str">
        <f>VLOOKUP(H667,'[200]Data Master class'!$E$5:$G$6,3,FALSE)</f>
        <v>X</v>
      </c>
      <c r="EE667" s="153">
        <f>VLOOKUP(H667,'[200]Data Master class'!$E$5:$G$6,2,FALSE)</f>
        <v>2</v>
      </c>
      <c r="EF667" s="153">
        <f t="shared" si="480"/>
        <v>5</v>
      </c>
      <c r="EG667" s="153" t="str">
        <f t="shared" si="481"/>
        <v>CLASS 3</v>
      </c>
      <c r="EH667" s="153">
        <f t="shared" si="482"/>
        <v>8</v>
      </c>
      <c r="EI667" s="171"/>
      <c r="EJ667" s="441">
        <f t="shared" si="460"/>
        <v>7.1428571428571355E-2</v>
      </c>
      <c r="EK667" s="441">
        <f t="shared" si="461"/>
        <v>0.22448979591836743</v>
      </c>
      <c r="EL667" s="441">
        <f t="shared" si="462"/>
        <v>0.15306122448979589</v>
      </c>
      <c r="EM667" s="442">
        <f t="shared" si="483"/>
        <v>0.1496598639455782</v>
      </c>
      <c r="EN667" s="443" t="str">
        <f t="shared" si="484"/>
        <v>CUKUP</v>
      </c>
      <c r="EO667" s="195"/>
      <c r="EP667" s="196">
        <f>'[200]2. SUHU &amp; FISIK TRAFO'!CY711</f>
        <v>324</v>
      </c>
      <c r="EQ667" s="168">
        <f t="shared" si="489"/>
        <v>0</v>
      </c>
      <c r="ER667" s="189">
        <f t="shared" si="485"/>
        <v>0</v>
      </c>
      <c r="ES667" s="195"/>
      <c r="ET667" s="447">
        <f t="shared" si="471"/>
        <v>13.662600000000001</v>
      </c>
      <c r="EU667" s="447">
        <f t="shared" si="486"/>
        <v>10.930080000000002</v>
      </c>
      <c r="EV667" s="448">
        <f t="shared" si="463"/>
        <v>13.662600000000003</v>
      </c>
      <c r="EW667" s="449" t="str">
        <f t="shared" si="487"/>
        <v>BAIK</v>
      </c>
      <c r="EX667" s="721"/>
      <c r="EY667" s="447">
        <f t="shared" si="472"/>
        <v>18.099799999999998</v>
      </c>
      <c r="EZ667" s="447">
        <f t="shared" si="464"/>
        <v>14.479839999999999</v>
      </c>
      <c r="FA667" s="448">
        <f t="shared" si="473"/>
        <v>18.099799999999998</v>
      </c>
      <c r="FB667" s="449" t="str">
        <f t="shared" si="465"/>
        <v>BAIK</v>
      </c>
      <c r="FC667" s="195"/>
      <c r="FD667" s="453">
        <f t="shared" si="466"/>
        <v>7.8</v>
      </c>
      <c r="FE667" s="454">
        <f t="shared" si="467"/>
        <v>144.50867052023122</v>
      </c>
      <c r="FF667" s="725">
        <f t="shared" si="468"/>
        <v>5.3975999999999997</v>
      </c>
      <c r="FG667" s="202" t="str">
        <f t="shared" si="488"/>
        <v>BAIK</v>
      </c>
    </row>
    <row r="668" spans="1:163">
      <c r="A668" s="347">
        <v>656</v>
      </c>
      <c r="B668" s="764" t="s">
        <v>2232</v>
      </c>
      <c r="C668" s="331" t="s">
        <v>3089</v>
      </c>
      <c r="D668" s="259" t="s">
        <v>3065</v>
      </c>
      <c r="E668" s="319" t="s">
        <v>2912</v>
      </c>
      <c r="F668" s="319" t="s">
        <v>3031</v>
      </c>
      <c r="G668" s="208" t="s">
        <v>206</v>
      </c>
      <c r="H668" s="214" t="s">
        <v>208</v>
      </c>
      <c r="I668" s="463" t="s">
        <v>3090</v>
      </c>
      <c r="J668" s="462" t="s">
        <v>3091</v>
      </c>
      <c r="K668" s="259" t="s">
        <v>341</v>
      </c>
      <c r="L668" s="259" t="s">
        <v>1473</v>
      </c>
      <c r="M668" s="259">
        <v>100</v>
      </c>
      <c r="N668" s="259">
        <v>11180907</v>
      </c>
      <c r="O668" s="259">
        <v>2013</v>
      </c>
      <c r="P668" s="259" t="s">
        <v>316</v>
      </c>
      <c r="Q668" s="461">
        <v>0.84375</v>
      </c>
      <c r="R668" s="433">
        <v>44869</v>
      </c>
      <c r="S668" s="331" t="s">
        <v>318</v>
      </c>
      <c r="T668" s="331" t="s">
        <v>343</v>
      </c>
      <c r="U668" s="259">
        <v>3</v>
      </c>
      <c r="V668" s="259">
        <v>2</v>
      </c>
      <c r="W668" s="259">
        <v>3</v>
      </c>
      <c r="X668" s="259">
        <v>20000</v>
      </c>
      <c r="Y668" s="332">
        <v>402</v>
      </c>
      <c r="Z668" s="332">
        <v>400</v>
      </c>
      <c r="AA668" s="332">
        <v>401</v>
      </c>
      <c r="AB668" s="332">
        <v>231</v>
      </c>
      <c r="AC668" s="332">
        <v>232</v>
      </c>
      <c r="AD668" s="332">
        <v>230</v>
      </c>
      <c r="AE668" s="332">
        <v>24.1</v>
      </c>
      <c r="AF668" s="332">
        <v>29.6</v>
      </c>
      <c r="AG668" s="332">
        <v>25.3</v>
      </c>
      <c r="AH668" s="332">
        <v>16.100000000000001</v>
      </c>
      <c r="AI668" s="332">
        <v>35.799999999999997</v>
      </c>
      <c r="AJ668" s="332">
        <v>29.8</v>
      </c>
      <c r="AK668" s="332">
        <v>38.200000000000003</v>
      </c>
      <c r="AL668" s="332">
        <v>15.1</v>
      </c>
      <c r="AM668" s="332">
        <v>23.1</v>
      </c>
      <c r="AN668" s="332">
        <v>34.299999999999997</v>
      </c>
      <c r="AO668" s="332">
        <v>36.700000000000003</v>
      </c>
      <c r="AP668" s="332">
        <v>2.9</v>
      </c>
      <c r="AQ668" s="332"/>
      <c r="AR668" s="332"/>
      <c r="AS668" s="332"/>
      <c r="AT668" s="332"/>
      <c r="AU668" s="332"/>
      <c r="AV668" s="332"/>
      <c r="AW668" s="332"/>
      <c r="AX668" s="332"/>
      <c r="AY668" s="332">
        <v>0.86</v>
      </c>
      <c r="AZ668" s="332">
        <v>0.88</v>
      </c>
      <c r="BA668" s="332">
        <v>0.87</v>
      </c>
      <c r="BB668" s="261">
        <v>400</v>
      </c>
      <c r="BC668" s="261">
        <v>399</v>
      </c>
      <c r="BD668" s="261">
        <v>396</v>
      </c>
      <c r="BE668" s="261">
        <v>229</v>
      </c>
      <c r="BF668" s="261">
        <v>231</v>
      </c>
      <c r="BG668" s="261">
        <v>229</v>
      </c>
      <c r="BH668" s="261">
        <v>23.6</v>
      </c>
      <c r="BI668" s="261">
        <v>18.2</v>
      </c>
      <c r="BJ668" s="261">
        <v>30.5</v>
      </c>
      <c r="BK668" s="261">
        <v>9.5</v>
      </c>
      <c r="BL668" s="261">
        <v>26.6</v>
      </c>
      <c r="BM668" s="261">
        <v>19.399999999999999</v>
      </c>
      <c r="BN668" s="261">
        <v>14.2</v>
      </c>
      <c r="BO668" s="261">
        <v>7.4</v>
      </c>
      <c r="BP668" s="261">
        <v>17.2</v>
      </c>
      <c r="BQ668" s="261">
        <v>12.2</v>
      </c>
      <c r="BR668" s="261">
        <v>10.1</v>
      </c>
      <c r="BS668" s="261">
        <v>1.2</v>
      </c>
      <c r="BT668" s="261"/>
      <c r="BU668" s="261"/>
      <c r="BV668" s="261"/>
      <c r="BW668" s="261"/>
      <c r="BX668" s="261"/>
      <c r="BY668" s="261"/>
      <c r="BZ668" s="261"/>
      <c r="CA668" s="261"/>
      <c r="CB668" s="261">
        <v>0.88</v>
      </c>
      <c r="CC668" s="261">
        <v>0.87</v>
      </c>
      <c r="CD668" s="261">
        <v>0.86</v>
      </c>
      <c r="CE668" s="333"/>
      <c r="CF668" s="333"/>
      <c r="CG668" s="333"/>
      <c r="CH668" s="333"/>
      <c r="CI668" s="333"/>
      <c r="CJ668" s="333"/>
      <c r="CK668" s="333"/>
      <c r="CL668" s="333"/>
      <c r="CM668" s="333"/>
      <c r="CN668" s="333"/>
      <c r="CO668" s="333"/>
      <c r="CP668" s="333"/>
      <c r="CQ668" s="333"/>
      <c r="CR668" s="333"/>
      <c r="CS668" s="333"/>
      <c r="CT668" s="333"/>
      <c r="CU668" s="333"/>
      <c r="CV668" s="333"/>
      <c r="CW668" s="333"/>
      <c r="CX668" s="333"/>
      <c r="CY668" s="333"/>
      <c r="CZ668" s="333"/>
      <c r="DA668" s="333"/>
      <c r="DB668" s="374"/>
      <c r="DC668" s="154"/>
      <c r="DD668" s="179"/>
      <c r="DE668" s="179"/>
      <c r="DF668" s="179"/>
      <c r="DG668" s="179"/>
      <c r="DH668" s="180"/>
      <c r="DI668" s="181"/>
      <c r="DJ668" s="182">
        <f t="shared" si="469"/>
        <v>1</v>
      </c>
      <c r="DK668" s="182">
        <f t="shared" si="470"/>
        <v>0</v>
      </c>
      <c r="DL668" s="182">
        <f t="shared" si="474"/>
        <v>0</v>
      </c>
      <c r="DM668" s="182">
        <f t="shared" si="475"/>
        <v>0</v>
      </c>
      <c r="DN668" s="182">
        <f t="shared" si="476"/>
        <v>0</v>
      </c>
      <c r="DO668" s="182"/>
      <c r="DP668" s="182"/>
      <c r="DQ668" s="25"/>
      <c r="DR668" s="169"/>
      <c r="DS668" s="166"/>
      <c r="DT668" s="166"/>
      <c r="DU668" s="167">
        <f t="shared" si="477"/>
        <v>0</v>
      </c>
      <c r="DV668" s="153" t="str">
        <f>VLOOKUP(M668,'[200]Data Master kondisi'!$O$3:$P$11,2,FALSE)</f>
        <v>Z</v>
      </c>
      <c r="DW668" s="153">
        <f>LOOKUP(DV668,{"X","X","X","Y","Y","Y","Z","Z","Z"},{6,6,6,4,4,4,2,2,2})</f>
        <v>2</v>
      </c>
      <c r="DX668" s="153">
        <f t="shared" si="459"/>
        <v>1</v>
      </c>
      <c r="DY668" s="153">
        <f t="shared" si="478"/>
        <v>3</v>
      </c>
      <c r="DZ668" s="153" t="str">
        <f>VLOOKUP(G668,'[200]Data Master class'!$A$5:$D$12,3,FALSE)</f>
        <v>B</v>
      </c>
      <c r="EA668" s="160">
        <f t="shared" si="479"/>
        <v>0</v>
      </c>
      <c r="EB668" s="156"/>
      <c r="EC668" s="153">
        <f>VLOOKUP(G668,'[200]Data Master class'!$A$5:$D$12,2,FALSE)</f>
        <v>3</v>
      </c>
      <c r="ED668" s="153" t="str">
        <f>VLOOKUP(H668,'[200]Data Master class'!$E$5:$G$6,3,FALSE)</f>
        <v>X</v>
      </c>
      <c r="EE668" s="153">
        <f>VLOOKUP(H668,'[200]Data Master class'!$E$5:$G$6,2,FALSE)</f>
        <v>2</v>
      </c>
      <c r="EF668" s="153">
        <f t="shared" si="480"/>
        <v>5</v>
      </c>
      <c r="EG668" s="153" t="str">
        <f t="shared" si="481"/>
        <v>CLASS 3</v>
      </c>
      <c r="EH668" s="153">
        <f t="shared" si="482"/>
        <v>8</v>
      </c>
      <c r="EI668" s="171"/>
      <c r="EJ668" s="441">
        <f t="shared" si="460"/>
        <v>8.4810126582278392E-2</v>
      </c>
      <c r="EK668" s="441">
        <f t="shared" si="461"/>
        <v>0.12405063291139251</v>
      </c>
      <c r="EL668" s="441">
        <f t="shared" si="462"/>
        <v>3.9240506329113856E-2</v>
      </c>
      <c r="EM668" s="442">
        <f t="shared" si="483"/>
        <v>8.2700421940928248E-2</v>
      </c>
      <c r="EN668" s="443" t="str">
        <f t="shared" si="484"/>
        <v>BAIK</v>
      </c>
      <c r="EO668" s="195"/>
      <c r="EP668" s="196">
        <f>'[200]2. SUHU &amp; FISIK TRAFO'!CY712</f>
        <v>202</v>
      </c>
      <c r="EQ668" s="168">
        <f t="shared" si="489"/>
        <v>0</v>
      </c>
      <c r="ER668" s="189">
        <f t="shared" si="485"/>
        <v>0</v>
      </c>
      <c r="ES668" s="195"/>
      <c r="ET668" s="447">
        <f t="shared" si="471"/>
        <v>18.253300000000003</v>
      </c>
      <c r="EU668" s="447">
        <f t="shared" si="486"/>
        <v>14.602640000000003</v>
      </c>
      <c r="EV668" s="448">
        <f t="shared" si="463"/>
        <v>18.253300000000003</v>
      </c>
      <c r="EW668" s="449" t="str">
        <f t="shared" si="487"/>
        <v>BAIK</v>
      </c>
      <c r="EX668" s="721"/>
      <c r="EY668" s="447">
        <f t="shared" si="472"/>
        <v>16.5931</v>
      </c>
      <c r="EZ668" s="447">
        <f t="shared" si="464"/>
        <v>13.274480000000001</v>
      </c>
      <c r="FA668" s="448">
        <f t="shared" si="473"/>
        <v>16.5931</v>
      </c>
      <c r="FB668" s="449" t="str">
        <f t="shared" si="465"/>
        <v>BAIK</v>
      </c>
      <c r="FC668" s="195"/>
      <c r="FD668" s="453">
        <f t="shared" si="466"/>
        <v>16.100000000000001</v>
      </c>
      <c r="FE668" s="454">
        <f t="shared" si="467"/>
        <v>144.50867052023122</v>
      </c>
      <c r="FF668" s="725">
        <f t="shared" si="468"/>
        <v>11.141200000000001</v>
      </c>
      <c r="FG668" s="202" t="str">
        <f t="shared" si="488"/>
        <v>CUKUP</v>
      </c>
    </row>
    <row r="669" spans="1:163">
      <c r="A669" s="347">
        <v>657</v>
      </c>
      <c r="B669" s="764" t="s">
        <v>2232</v>
      </c>
      <c r="C669" s="331" t="s">
        <v>3092</v>
      </c>
      <c r="D669" s="259" t="s">
        <v>3065</v>
      </c>
      <c r="E669" s="319" t="s">
        <v>2912</v>
      </c>
      <c r="F669" s="319" t="s">
        <v>3031</v>
      </c>
      <c r="G669" s="208" t="s">
        <v>206</v>
      </c>
      <c r="H669" s="214" t="s">
        <v>208</v>
      </c>
      <c r="I669" s="463" t="s">
        <v>3093</v>
      </c>
      <c r="J669" s="462" t="s">
        <v>3094</v>
      </c>
      <c r="K669" s="259" t="s">
        <v>341</v>
      </c>
      <c r="L669" s="259" t="s">
        <v>1085</v>
      </c>
      <c r="M669" s="259">
        <v>100</v>
      </c>
      <c r="N669" s="259">
        <v>1400031007289</v>
      </c>
      <c r="O669" s="259">
        <v>2014</v>
      </c>
      <c r="P669" s="259" t="s">
        <v>316</v>
      </c>
      <c r="Q669" s="461">
        <v>0.8520833333333333</v>
      </c>
      <c r="R669" s="433">
        <v>44869</v>
      </c>
      <c r="S669" s="331" t="s">
        <v>318</v>
      </c>
      <c r="T669" s="331" t="s">
        <v>343</v>
      </c>
      <c r="U669" s="259">
        <v>4</v>
      </c>
      <c r="V669" s="259">
        <v>2</v>
      </c>
      <c r="W669" s="259">
        <v>3</v>
      </c>
      <c r="X669" s="259">
        <v>20000</v>
      </c>
      <c r="Y669" s="332">
        <v>400</v>
      </c>
      <c r="Z669" s="332">
        <v>400</v>
      </c>
      <c r="AA669" s="332">
        <v>400</v>
      </c>
      <c r="AB669" s="332">
        <v>229</v>
      </c>
      <c r="AC669" s="332">
        <v>230</v>
      </c>
      <c r="AD669" s="332">
        <v>228</v>
      </c>
      <c r="AE669" s="332">
        <v>78.8</v>
      </c>
      <c r="AF669" s="332">
        <v>63.1</v>
      </c>
      <c r="AG669" s="332">
        <v>58.8</v>
      </c>
      <c r="AH669" s="332">
        <v>21.7</v>
      </c>
      <c r="AI669" s="332">
        <v>25.6</v>
      </c>
      <c r="AJ669" s="332">
        <v>34.700000000000003</v>
      </c>
      <c r="AK669" s="332">
        <v>29.1</v>
      </c>
      <c r="AL669" s="332">
        <v>10.199999999999999</v>
      </c>
      <c r="AM669" s="332">
        <v>26.2</v>
      </c>
      <c r="AN669" s="332">
        <v>23.4</v>
      </c>
      <c r="AO669" s="332">
        <v>35.9</v>
      </c>
      <c r="AP669" s="332">
        <v>16.899999999999999</v>
      </c>
      <c r="AQ669" s="332"/>
      <c r="AR669" s="332"/>
      <c r="AS669" s="332"/>
      <c r="AT669" s="332"/>
      <c r="AU669" s="332"/>
      <c r="AV669" s="332"/>
      <c r="AW669" s="332"/>
      <c r="AX669" s="332"/>
      <c r="AY669" s="332">
        <v>0.86</v>
      </c>
      <c r="AZ669" s="332">
        <v>0.85</v>
      </c>
      <c r="BA669" s="332">
        <v>0.87</v>
      </c>
      <c r="BB669" s="261">
        <v>397</v>
      </c>
      <c r="BC669" s="261">
        <v>397</v>
      </c>
      <c r="BD669" s="261">
        <v>396</v>
      </c>
      <c r="BE669" s="261">
        <v>228</v>
      </c>
      <c r="BF669" s="261">
        <v>229</v>
      </c>
      <c r="BG669" s="261">
        <v>228</v>
      </c>
      <c r="BH669" s="261">
        <v>42.3</v>
      </c>
      <c r="BI669" s="261">
        <v>29.4</v>
      </c>
      <c r="BJ669" s="261">
        <v>19.899999999999999</v>
      </c>
      <c r="BK669" s="261">
        <v>11.4</v>
      </c>
      <c r="BL669" s="261">
        <v>6.9</v>
      </c>
      <c r="BM669" s="261">
        <v>4.7</v>
      </c>
      <c r="BN669" s="261">
        <v>6.5</v>
      </c>
      <c r="BO669" s="261">
        <v>4.9000000000000004</v>
      </c>
      <c r="BP669" s="261">
        <v>8.5</v>
      </c>
      <c r="BQ669" s="261">
        <v>10.8</v>
      </c>
      <c r="BR669" s="261">
        <v>7.2</v>
      </c>
      <c r="BS669" s="261">
        <v>9.3000000000000007</v>
      </c>
      <c r="BT669" s="261"/>
      <c r="BU669" s="261"/>
      <c r="BV669" s="261"/>
      <c r="BW669" s="261"/>
      <c r="BX669" s="261"/>
      <c r="BY669" s="261"/>
      <c r="BZ669" s="261"/>
      <c r="CA669" s="261"/>
      <c r="CB669" s="261">
        <v>0.86</v>
      </c>
      <c r="CC669" s="261">
        <v>0.87</v>
      </c>
      <c r="CD669" s="261">
        <v>0.88</v>
      </c>
      <c r="CE669" s="333"/>
      <c r="CF669" s="333"/>
      <c r="CG669" s="333"/>
      <c r="CH669" s="333"/>
      <c r="CI669" s="333"/>
      <c r="CJ669" s="333"/>
      <c r="CK669" s="333"/>
      <c r="CL669" s="333"/>
      <c r="CM669" s="333"/>
      <c r="CN669" s="333"/>
      <c r="CO669" s="333"/>
      <c r="CP669" s="333"/>
      <c r="CQ669" s="333"/>
      <c r="CR669" s="333"/>
      <c r="CS669" s="333"/>
      <c r="CT669" s="333"/>
      <c r="CU669" s="333"/>
      <c r="CV669" s="333"/>
      <c r="CW669" s="333"/>
      <c r="CX669" s="333"/>
      <c r="CY669" s="333"/>
      <c r="CZ669" s="333"/>
      <c r="DA669" s="333"/>
      <c r="DB669" s="374"/>
      <c r="DC669" s="154"/>
      <c r="DD669" s="179"/>
      <c r="DE669" s="179"/>
      <c r="DF669" s="179"/>
      <c r="DG669" s="179"/>
      <c r="DH669" s="180"/>
      <c r="DI669" s="181"/>
      <c r="DJ669" s="182">
        <f t="shared" si="469"/>
        <v>0</v>
      </c>
      <c r="DK669" s="182">
        <f t="shared" si="470"/>
        <v>1</v>
      </c>
      <c r="DL669" s="182">
        <f t="shared" si="474"/>
        <v>0</v>
      </c>
      <c r="DM669" s="182">
        <f t="shared" si="475"/>
        <v>0</v>
      </c>
      <c r="DN669" s="182">
        <f t="shared" si="476"/>
        <v>0</v>
      </c>
      <c r="DO669" s="182"/>
      <c r="DP669" s="182"/>
      <c r="DQ669" s="25"/>
      <c r="DR669" s="169"/>
      <c r="DS669" s="166"/>
      <c r="DT669" s="166"/>
      <c r="DU669" s="167">
        <f t="shared" si="477"/>
        <v>0</v>
      </c>
      <c r="DV669" s="153" t="str">
        <f>VLOOKUP(M669,'[200]Data Master kondisi'!$O$3:$P$11,2,FALSE)</f>
        <v>Z</v>
      </c>
      <c r="DW669" s="153">
        <f>LOOKUP(DV669,{"X","X","X","Y","Y","Y","Z","Z","Z"},{6,6,6,4,4,4,2,2,2})</f>
        <v>2</v>
      </c>
      <c r="DX669" s="153">
        <f t="shared" si="459"/>
        <v>1</v>
      </c>
      <c r="DY669" s="153">
        <f t="shared" si="478"/>
        <v>3</v>
      </c>
      <c r="DZ669" s="153" t="str">
        <f>VLOOKUP(G669,'[200]Data Master class'!$A$5:$D$12,3,FALSE)</f>
        <v>B</v>
      </c>
      <c r="EA669" s="160">
        <f t="shared" si="479"/>
        <v>0</v>
      </c>
      <c r="EB669" s="156"/>
      <c r="EC669" s="153">
        <f>VLOOKUP(G669,'[200]Data Master class'!$A$5:$D$12,2,FALSE)</f>
        <v>3</v>
      </c>
      <c r="ED669" s="153" t="str">
        <f>VLOOKUP(H669,'[200]Data Master class'!$E$5:$G$6,3,FALSE)</f>
        <v>X</v>
      </c>
      <c r="EE669" s="153">
        <f>VLOOKUP(H669,'[200]Data Master class'!$E$5:$G$6,2,FALSE)</f>
        <v>2</v>
      </c>
      <c r="EF669" s="153">
        <f t="shared" si="480"/>
        <v>5</v>
      </c>
      <c r="EG669" s="153" t="str">
        <f t="shared" si="481"/>
        <v>CLASS 3</v>
      </c>
      <c r="EH669" s="153">
        <f t="shared" si="482"/>
        <v>8</v>
      </c>
      <c r="EI669" s="171"/>
      <c r="EJ669" s="441">
        <f t="shared" si="460"/>
        <v>0.17787742899850534</v>
      </c>
      <c r="EK669" s="441">
        <f t="shared" si="461"/>
        <v>5.680119581464859E-2</v>
      </c>
      <c r="EL669" s="441">
        <f t="shared" si="462"/>
        <v>0.12107623318385644</v>
      </c>
      <c r="EM669" s="442">
        <f t="shared" si="483"/>
        <v>0.11858495266567011</v>
      </c>
      <c r="EN669" s="443" t="str">
        <f t="shared" si="484"/>
        <v>CUKUP</v>
      </c>
      <c r="EO669" s="195"/>
      <c r="EP669" s="196">
        <f>'[200]2. SUHU &amp; FISIK TRAFO'!CY713</f>
        <v>324</v>
      </c>
      <c r="EQ669" s="168">
        <f t="shared" si="489"/>
        <v>0</v>
      </c>
      <c r="ER669" s="189">
        <f t="shared" si="485"/>
        <v>0</v>
      </c>
      <c r="ES669" s="195"/>
      <c r="ET669" s="447">
        <f t="shared" si="471"/>
        <v>45.964599999999997</v>
      </c>
      <c r="EU669" s="447">
        <f t="shared" si="486"/>
        <v>36.771679999999996</v>
      </c>
      <c r="EV669" s="448">
        <f t="shared" si="463"/>
        <v>45.964599999999997</v>
      </c>
      <c r="EW669" s="449" t="str">
        <f t="shared" si="487"/>
        <v>BAIK</v>
      </c>
      <c r="EX669" s="721"/>
      <c r="EY669" s="447">
        <f t="shared" si="472"/>
        <v>20.914200000000001</v>
      </c>
      <c r="EZ669" s="447">
        <f t="shared" si="464"/>
        <v>16.731360000000002</v>
      </c>
      <c r="FA669" s="448">
        <f t="shared" si="473"/>
        <v>20.914200000000001</v>
      </c>
      <c r="FB669" s="449" t="str">
        <f t="shared" si="465"/>
        <v>BAIK</v>
      </c>
      <c r="FC669" s="195"/>
      <c r="FD669" s="453">
        <f t="shared" si="466"/>
        <v>21.7</v>
      </c>
      <c r="FE669" s="454">
        <f t="shared" si="467"/>
        <v>144.50867052023122</v>
      </c>
      <c r="FF669" s="725">
        <f t="shared" si="468"/>
        <v>15.016399999999999</v>
      </c>
      <c r="FG669" s="202" t="str">
        <f t="shared" si="488"/>
        <v>KURANG</v>
      </c>
    </row>
    <row r="670" spans="1:163">
      <c r="A670" s="347">
        <v>658</v>
      </c>
      <c r="B670" s="764" t="s">
        <v>2232</v>
      </c>
      <c r="C670" s="331" t="s">
        <v>3095</v>
      </c>
      <c r="D670" s="259" t="s">
        <v>3096</v>
      </c>
      <c r="E670" s="319" t="s">
        <v>3097</v>
      </c>
      <c r="F670" s="319" t="s">
        <v>3098</v>
      </c>
      <c r="G670" s="208" t="s">
        <v>204</v>
      </c>
      <c r="H670" s="214" t="s">
        <v>208</v>
      </c>
      <c r="I670" s="463" t="s">
        <v>3099</v>
      </c>
      <c r="J670" s="462" t="s">
        <v>3100</v>
      </c>
      <c r="K670" s="259" t="s">
        <v>315</v>
      </c>
      <c r="L670" s="259" t="s">
        <v>1085</v>
      </c>
      <c r="M670" s="259">
        <v>100</v>
      </c>
      <c r="N670" s="259" t="s">
        <v>3101</v>
      </c>
      <c r="O670" s="259">
        <v>2011</v>
      </c>
      <c r="P670" s="259" t="s">
        <v>316</v>
      </c>
      <c r="Q670" s="461">
        <v>0.76597222222222217</v>
      </c>
      <c r="R670" s="433">
        <v>44877</v>
      </c>
      <c r="S670" s="331" t="s">
        <v>318</v>
      </c>
      <c r="T670" s="331" t="s">
        <v>343</v>
      </c>
      <c r="U670" s="259">
        <v>2</v>
      </c>
      <c r="V670" s="259">
        <v>1</v>
      </c>
      <c r="W670" s="259">
        <v>3</v>
      </c>
      <c r="X670" s="259">
        <v>20000</v>
      </c>
      <c r="Y670" s="332">
        <v>408</v>
      </c>
      <c r="Z670" s="332">
        <v>410</v>
      </c>
      <c r="AA670" s="332">
        <v>406</v>
      </c>
      <c r="AB670" s="332">
        <v>236</v>
      </c>
      <c r="AC670" s="332">
        <v>232</v>
      </c>
      <c r="AD670" s="332">
        <v>233</v>
      </c>
      <c r="AE670" s="332">
        <v>15.8</v>
      </c>
      <c r="AF670" s="332">
        <v>54.4</v>
      </c>
      <c r="AG670" s="332">
        <v>26.1</v>
      </c>
      <c r="AH670" s="332">
        <v>35.9</v>
      </c>
      <c r="AI670" s="332">
        <v>16.2</v>
      </c>
      <c r="AJ670" s="332">
        <v>52.7</v>
      </c>
      <c r="AK670" s="332">
        <v>26.4</v>
      </c>
      <c r="AL670" s="332">
        <v>20.2</v>
      </c>
      <c r="AM670" s="332"/>
      <c r="AN670" s="332"/>
      <c r="AO670" s="332"/>
      <c r="AP670" s="332"/>
      <c r="AQ670" s="332"/>
      <c r="AR670" s="332"/>
      <c r="AS670" s="332"/>
      <c r="AT670" s="332"/>
      <c r="AU670" s="332"/>
      <c r="AV670" s="332"/>
      <c r="AW670" s="332"/>
      <c r="AX670" s="332"/>
      <c r="AY670" s="332">
        <v>0.87</v>
      </c>
      <c r="AZ670" s="332">
        <v>0.88</v>
      </c>
      <c r="BA670" s="332">
        <v>0.89</v>
      </c>
      <c r="BB670" s="261">
        <v>407</v>
      </c>
      <c r="BC670" s="261">
        <v>406</v>
      </c>
      <c r="BD670" s="261">
        <v>406</v>
      </c>
      <c r="BE670" s="261">
        <v>234</v>
      </c>
      <c r="BF670" s="261">
        <v>234</v>
      </c>
      <c r="BG670" s="261">
        <v>234</v>
      </c>
      <c r="BH670" s="261">
        <v>14.8</v>
      </c>
      <c r="BI670" s="261">
        <v>27.8</v>
      </c>
      <c r="BJ670" s="261">
        <v>14.4</v>
      </c>
      <c r="BK670" s="261">
        <v>17.8</v>
      </c>
      <c r="BL670" s="261">
        <v>11.8</v>
      </c>
      <c r="BM670" s="261">
        <v>30.3</v>
      </c>
      <c r="BN670" s="261">
        <v>11</v>
      </c>
      <c r="BO670" s="261">
        <v>19.8</v>
      </c>
      <c r="BP670" s="261"/>
      <c r="BQ670" s="261"/>
      <c r="BR670" s="261"/>
      <c r="BS670" s="261"/>
      <c r="BT670" s="261"/>
      <c r="BU670" s="261"/>
      <c r="BV670" s="261"/>
      <c r="BW670" s="261"/>
      <c r="BX670" s="261"/>
      <c r="BY670" s="261"/>
      <c r="BZ670" s="261"/>
      <c r="CA670" s="261"/>
      <c r="CB670" s="261">
        <v>0.87</v>
      </c>
      <c r="CC670" s="261">
        <v>0.86</v>
      </c>
      <c r="CD670" s="261">
        <v>0.86</v>
      </c>
      <c r="CE670" s="333"/>
      <c r="CF670" s="333"/>
      <c r="CG670" s="333"/>
      <c r="CH670" s="333"/>
      <c r="CI670" s="333"/>
      <c r="CJ670" s="333"/>
      <c r="CK670" s="333"/>
      <c r="CL670" s="333"/>
      <c r="CM670" s="333"/>
      <c r="CN670" s="333"/>
      <c r="CO670" s="333"/>
      <c r="CP670" s="333"/>
      <c r="CQ670" s="333"/>
      <c r="CR670" s="333"/>
      <c r="CS670" s="333"/>
      <c r="CT670" s="333"/>
      <c r="CU670" s="333"/>
      <c r="CV670" s="333"/>
      <c r="CW670" s="333"/>
      <c r="CX670" s="333"/>
      <c r="CY670" s="333"/>
      <c r="CZ670" s="333"/>
      <c r="DA670" s="333"/>
      <c r="DB670" s="374"/>
      <c r="DC670" s="48"/>
      <c r="DD670" s="179"/>
      <c r="DE670" s="179"/>
      <c r="DF670" s="179"/>
      <c r="DG670" s="179"/>
      <c r="DH670" s="180"/>
      <c r="DI670" s="181"/>
      <c r="DJ670" s="182">
        <f t="shared" si="469"/>
        <v>1</v>
      </c>
      <c r="DK670" s="182">
        <f t="shared" si="470"/>
        <v>0</v>
      </c>
      <c r="DL670" s="182">
        <f t="shared" si="474"/>
        <v>0</v>
      </c>
      <c r="DM670" s="182">
        <f t="shared" si="475"/>
        <v>0</v>
      </c>
      <c r="DN670" s="182">
        <f t="shared" si="476"/>
        <v>0</v>
      </c>
      <c r="DO670" s="182"/>
      <c r="DP670" s="182"/>
      <c r="DQ670" s="25"/>
      <c r="DR670" s="169"/>
      <c r="DS670" s="166"/>
      <c r="DT670" s="166"/>
      <c r="DU670" s="167">
        <f t="shared" si="477"/>
        <v>0</v>
      </c>
      <c r="DV670" s="153" t="str">
        <f>VLOOKUP(M670,'[200]Data Master kondisi'!$O$3:$P$11,2,FALSE)</f>
        <v>Z</v>
      </c>
      <c r="DW670" s="153">
        <f>LOOKUP(DV670,{"X","X","X","Y","Y","Y","Z","Z","Z"},{6,6,6,4,4,4,2,2,2})</f>
        <v>2</v>
      </c>
      <c r="DX670" s="153">
        <f t="shared" si="459"/>
        <v>1</v>
      </c>
      <c r="DY670" s="153">
        <f t="shared" si="478"/>
        <v>3</v>
      </c>
      <c r="DZ670" s="153" t="str">
        <f>VLOOKUP(G670,'[200]Data Master class'!$A$5:$D$12,3,FALSE)</f>
        <v>A</v>
      </c>
      <c r="EA670" s="160">
        <f t="shared" si="479"/>
        <v>0</v>
      </c>
      <c r="EB670" s="156"/>
      <c r="EC670" s="153">
        <f>VLOOKUP(G670,'[200]Data Master class'!$A$5:$D$12,2,FALSE)</f>
        <v>5</v>
      </c>
      <c r="ED670" s="153" t="str">
        <f>VLOOKUP(H670,'[200]Data Master class'!$E$5:$G$6,3,FALSE)</f>
        <v>X</v>
      </c>
      <c r="EE670" s="153">
        <f>VLOOKUP(H670,'[200]Data Master class'!$E$5:$G$6,2,FALSE)</f>
        <v>2</v>
      </c>
      <c r="EF670" s="153">
        <f t="shared" si="480"/>
        <v>7</v>
      </c>
      <c r="EG670" s="153" t="str">
        <f t="shared" si="481"/>
        <v>CLASS 2</v>
      </c>
      <c r="EH670" s="153">
        <f t="shared" si="482"/>
        <v>10</v>
      </c>
      <c r="EI670" s="171"/>
      <c r="EJ670" s="441">
        <f t="shared" si="460"/>
        <v>0.50778816199376942</v>
      </c>
      <c r="EK670" s="441">
        <f t="shared" si="461"/>
        <v>0.69470404984423662</v>
      </c>
      <c r="EL670" s="441">
        <f t="shared" si="462"/>
        <v>0.18691588785046728</v>
      </c>
      <c r="EM670" s="442">
        <f t="shared" si="483"/>
        <v>0.46313603322949115</v>
      </c>
      <c r="EN670" s="443" t="str">
        <f t="shared" si="484"/>
        <v>BURUK</v>
      </c>
      <c r="EO670" s="195"/>
      <c r="EP670" s="196">
        <f>'[200]2. SUHU &amp; FISIK TRAFO'!CY714</f>
        <v>202</v>
      </c>
      <c r="EQ670" s="168">
        <f t="shared" si="489"/>
        <v>0</v>
      </c>
      <c r="ER670" s="189">
        <f t="shared" si="485"/>
        <v>0</v>
      </c>
      <c r="ES670" s="195"/>
      <c r="ET670" s="447">
        <f t="shared" si="471"/>
        <v>22.430899999999998</v>
      </c>
      <c r="EU670" s="447">
        <f t="shared" si="486"/>
        <v>17.94472</v>
      </c>
      <c r="EV670" s="448">
        <f t="shared" si="463"/>
        <v>22.430899999999998</v>
      </c>
      <c r="EW670" s="449" t="str">
        <f t="shared" si="487"/>
        <v>BAIK</v>
      </c>
      <c r="EX670" s="721"/>
      <c r="EY670" s="447">
        <f t="shared" si="472"/>
        <v>13.338000000000001</v>
      </c>
      <c r="EZ670" s="447">
        <f t="shared" si="464"/>
        <v>10.670400000000001</v>
      </c>
      <c r="FA670" s="448">
        <f t="shared" si="473"/>
        <v>13.337999999999999</v>
      </c>
      <c r="FB670" s="449" t="str">
        <f t="shared" si="465"/>
        <v>BAIK</v>
      </c>
      <c r="FC670" s="195"/>
      <c r="FD670" s="453">
        <f t="shared" si="466"/>
        <v>35.9</v>
      </c>
      <c r="FE670" s="454">
        <f t="shared" si="467"/>
        <v>144.50867052023122</v>
      </c>
      <c r="FF670" s="725">
        <f t="shared" si="468"/>
        <v>24.842799999999997</v>
      </c>
      <c r="FG670" s="202" t="str">
        <f t="shared" si="488"/>
        <v>BURUK</v>
      </c>
    </row>
    <row r="671" spans="1:163">
      <c r="A671" s="347">
        <v>659</v>
      </c>
      <c r="B671" s="764" t="s">
        <v>2232</v>
      </c>
      <c r="C671" s="331" t="s">
        <v>3102</v>
      </c>
      <c r="D671" s="259" t="s">
        <v>3096</v>
      </c>
      <c r="E671" s="319" t="s">
        <v>3097</v>
      </c>
      <c r="F671" s="319" t="s">
        <v>3098</v>
      </c>
      <c r="G671" s="208" t="s">
        <v>204</v>
      </c>
      <c r="H671" s="214" t="s">
        <v>208</v>
      </c>
      <c r="I671" s="463" t="s">
        <v>3103</v>
      </c>
      <c r="J671" s="462" t="s">
        <v>3104</v>
      </c>
      <c r="K671" s="259" t="s">
        <v>341</v>
      </c>
      <c r="L671" s="259" t="s">
        <v>1259</v>
      </c>
      <c r="M671" s="259">
        <v>100</v>
      </c>
      <c r="N671" s="259" t="s">
        <v>3105</v>
      </c>
      <c r="O671" s="259">
        <v>2017</v>
      </c>
      <c r="P671" s="259" t="s">
        <v>316</v>
      </c>
      <c r="Q671" s="461">
        <v>0.77569444444444446</v>
      </c>
      <c r="R671" s="433">
        <v>44877</v>
      </c>
      <c r="S671" s="331" t="s">
        <v>318</v>
      </c>
      <c r="T671" s="331" t="s">
        <v>343</v>
      </c>
      <c r="U671" s="259">
        <v>4</v>
      </c>
      <c r="V671" s="259">
        <v>3</v>
      </c>
      <c r="W671" s="259">
        <v>3</v>
      </c>
      <c r="X671" s="259">
        <v>20000</v>
      </c>
      <c r="Y671" s="332">
        <v>409</v>
      </c>
      <c r="Z671" s="332">
        <v>404</v>
      </c>
      <c r="AA671" s="332">
        <v>410</v>
      </c>
      <c r="AB671" s="332">
        <v>234</v>
      </c>
      <c r="AC671" s="332">
        <v>237</v>
      </c>
      <c r="AD671" s="332">
        <v>234</v>
      </c>
      <c r="AE671" s="332">
        <v>48.3</v>
      </c>
      <c r="AF671" s="332">
        <v>26.9</v>
      </c>
      <c r="AG671" s="332">
        <v>61.3</v>
      </c>
      <c r="AH671" s="332">
        <v>37</v>
      </c>
      <c r="AI671" s="332">
        <v>5.0999999999999996</v>
      </c>
      <c r="AJ671" s="332">
        <v>4.0999999999999996</v>
      </c>
      <c r="AK671" s="332">
        <v>26.3</v>
      </c>
      <c r="AL671" s="332">
        <v>18.5</v>
      </c>
      <c r="AM671" s="332">
        <v>19.3</v>
      </c>
      <c r="AN671" s="332">
        <v>18.600000000000001</v>
      </c>
      <c r="AO671" s="332">
        <v>34.700000000000003</v>
      </c>
      <c r="AP671" s="332">
        <v>9.9</v>
      </c>
      <c r="AQ671" s="332">
        <v>15.6</v>
      </c>
      <c r="AR671" s="332">
        <v>2.2000000000000002</v>
      </c>
      <c r="AS671" s="332">
        <v>4.3</v>
      </c>
      <c r="AT671" s="332">
        <v>10.8</v>
      </c>
      <c r="AU671" s="332"/>
      <c r="AV671" s="332"/>
      <c r="AW671" s="332"/>
      <c r="AX671" s="332"/>
      <c r="AY671" s="332">
        <v>0.86</v>
      </c>
      <c r="AZ671" s="332">
        <v>0.85</v>
      </c>
      <c r="BA671" s="332">
        <v>0.85</v>
      </c>
      <c r="BB671" s="261">
        <v>408</v>
      </c>
      <c r="BC671" s="261">
        <v>407</v>
      </c>
      <c r="BD671" s="261">
        <v>406</v>
      </c>
      <c r="BE671" s="261">
        <v>235</v>
      </c>
      <c r="BF671" s="261">
        <v>235</v>
      </c>
      <c r="BG671" s="261">
        <v>234</v>
      </c>
      <c r="BH671" s="261">
        <v>40.200000000000003</v>
      </c>
      <c r="BI671" s="261">
        <v>22.7</v>
      </c>
      <c r="BJ671" s="261">
        <v>45.2</v>
      </c>
      <c r="BK671" s="261">
        <v>14.5</v>
      </c>
      <c r="BL671" s="261">
        <v>9.5</v>
      </c>
      <c r="BM671" s="261">
        <v>2.8</v>
      </c>
      <c r="BN671" s="261">
        <v>18.3</v>
      </c>
      <c r="BO671" s="261">
        <v>6.9</v>
      </c>
      <c r="BP671" s="261">
        <v>12.5</v>
      </c>
      <c r="BQ671" s="261">
        <v>12.4</v>
      </c>
      <c r="BR671" s="261">
        <v>24.4</v>
      </c>
      <c r="BS671" s="261">
        <v>1.6</v>
      </c>
      <c r="BT671" s="261">
        <v>8.1999999999999993</v>
      </c>
      <c r="BU671" s="261">
        <v>2.4</v>
      </c>
      <c r="BV671" s="261">
        <v>2.6</v>
      </c>
      <c r="BW671" s="261">
        <v>4</v>
      </c>
      <c r="BX671" s="261"/>
      <c r="BY671" s="261"/>
      <c r="BZ671" s="261"/>
      <c r="CA671" s="261"/>
      <c r="CB671" s="261">
        <v>0.85</v>
      </c>
      <c r="CC671" s="261">
        <v>0.86</v>
      </c>
      <c r="CD671" s="261">
        <v>0.87</v>
      </c>
      <c r="CE671" s="333"/>
      <c r="CF671" s="333"/>
      <c r="CG671" s="333"/>
      <c r="CH671" s="333"/>
      <c r="CI671" s="333"/>
      <c r="CJ671" s="333"/>
      <c r="CK671" s="333"/>
      <c r="CL671" s="333"/>
      <c r="CM671" s="333"/>
      <c r="CN671" s="333"/>
      <c r="CO671" s="333"/>
      <c r="CP671" s="333"/>
      <c r="CQ671" s="333"/>
      <c r="CR671" s="333"/>
      <c r="CS671" s="333"/>
      <c r="CT671" s="333"/>
      <c r="CU671" s="333"/>
      <c r="CV671" s="333"/>
      <c r="CW671" s="333"/>
      <c r="CX671" s="333"/>
      <c r="CY671" s="333"/>
      <c r="CZ671" s="333"/>
      <c r="DA671" s="333"/>
      <c r="DB671" s="374"/>
      <c r="DC671" s="154"/>
      <c r="DD671" s="179"/>
      <c r="DE671" s="179"/>
      <c r="DF671" s="179"/>
      <c r="DG671" s="179"/>
      <c r="DH671" s="180"/>
      <c r="DI671" s="181"/>
      <c r="DJ671" s="182">
        <f t="shared" si="469"/>
        <v>0</v>
      </c>
      <c r="DK671" s="182">
        <f t="shared" si="470"/>
        <v>1</v>
      </c>
      <c r="DL671" s="182">
        <f t="shared" si="474"/>
        <v>0</v>
      </c>
      <c r="DM671" s="182">
        <f t="shared" si="475"/>
        <v>0</v>
      </c>
      <c r="DN671" s="182">
        <f t="shared" si="476"/>
        <v>0</v>
      </c>
      <c r="DO671" s="182"/>
      <c r="DP671" s="182"/>
      <c r="DQ671" s="181"/>
      <c r="DR671" s="169"/>
      <c r="DS671" s="166"/>
      <c r="DT671" s="166"/>
      <c r="DU671" s="167">
        <f t="shared" si="477"/>
        <v>0</v>
      </c>
      <c r="DV671" s="153" t="str">
        <f>VLOOKUP(M671,'[200]Data Master kondisi'!$O$3:$P$11,2,FALSE)</f>
        <v>Z</v>
      </c>
      <c r="DW671" s="153">
        <f>LOOKUP(DV671,{"X","X","X","Y","Y","Y","Z","Z","Z"},{6,6,6,4,4,4,2,2,2})</f>
        <v>2</v>
      </c>
      <c r="DX671" s="153">
        <f t="shared" si="459"/>
        <v>1</v>
      </c>
      <c r="DY671" s="153">
        <f t="shared" si="478"/>
        <v>3</v>
      </c>
      <c r="DZ671" s="153" t="str">
        <f>VLOOKUP(G671,'[200]Data Master class'!$A$5:$D$12,3,FALSE)</f>
        <v>A</v>
      </c>
      <c r="EA671" s="160">
        <f t="shared" si="479"/>
        <v>0</v>
      </c>
      <c r="EB671" s="156"/>
      <c r="EC671" s="153">
        <f>VLOOKUP(G671,'[200]Data Master class'!$A$5:$D$12,2,FALSE)</f>
        <v>5</v>
      </c>
      <c r="ED671" s="153" t="str">
        <f>VLOOKUP(H671,'[200]Data Master class'!$E$5:$G$6,3,FALSE)</f>
        <v>X</v>
      </c>
      <c r="EE671" s="153">
        <f>VLOOKUP(H671,'[200]Data Master class'!$E$5:$G$6,2,FALSE)</f>
        <v>2</v>
      </c>
      <c r="EF671" s="153">
        <f t="shared" si="480"/>
        <v>7</v>
      </c>
      <c r="EG671" s="153" t="str">
        <f t="shared" si="481"/>
        <v>CLASS 2</v>
      </c>
      <c r="EH671" s="153">
        <f t="shared" si="482"/>
        <v>10</v>
      </c>
      <c r="EI671" s="171"/>
      <c r="EJ671" s="441">
        <f t="shared" si="460"/>
        <v>6.1538461538461479E-2</v>
      </c>
      <c r="EK671" s="441">
        <f t="shared" si="461"/>
        <v>0.40879120879120884</v>
      </c>
      <c r="EL671" s="441">
        <f t="shared" si="462"/>
        <v>0.34725274725274718</v>
      </c>
      <c r="EM671" s="442">
        <f t="shared" si="483"/>
        <v>0.2725274725274725</v>
      </c>
      <c r="EN671" s="443" t="str">
        <f t="shared" si="484"/>
        <v>KURANG</v>
      </c>
      <c r="EO671" s="195"/>
      <c r="EP671" s="196">
        <f>'[200]2. SUHU &amp; FISIK TRAFO'!CY715</f>
        <v>324</v>
      </c>
      <c r="EQ671" s="168">
        <f t="shared" si="489"/>
        <v>0</v>
      </c>
      <c r="ER671" s="189">
        <f t="shared" si="485"/>
        <v>0</v>
      </c>
      <c r="ES671" s="195"/>
      <c r="ET671" s="447">
        <f t="shared" si="471"/>
        <v>32.021699999999996</v>
      </c>
      <c r="EU671" s="447">
        <f t="shared" si="486"/>
        <v>25.617359999999998</v>
      </c>
      <c r="EV671" s="448">
        <f t="shared" si="463"/>
        <v>32.021699999999996</v>
      </c>
      <c r="EW671" s="449" t="str">
        <f t="shared" si="487"/>
        <v>BAIK</v>
      </c>
      <c r="EX671" s="721"/>
      <c r="EY671" s="447">
        <f t="shared" si="472"/>
        <v>25.358300000000003</v>
      </c>
      <c r="EZ671" s="447">
        <f t="shared" si="464"/>
        <v>20.286640000000006</v>
      </c>
      <c r="FA671" s="448">
        <f t="shared" si="473"/>
        <v>25.358300000000007</v>
      </c>
      <c r="FB671" s="449" t="str">
        <f t="shared" si="465"/>
        <v>BAIK</v>
      </c>
      <c r="FC671" s="195"/>
      <c r="FD671" s="453">
        <f t="shared" si="466"/>
        <v>37</v>
      </c>
      <c r="FE671" s="454">
        <f t="shared" si="467"/>
        <v>144.50867052023122</v>
      </c>
      <c r="FF671" s="725">
        <f t="shared" si="468"/>
        <v>25.603999999999999</v>
      </c>
      <c r="FG671" s="202" t="str">
        <f t="shared" si="488"/>
        <v>BURUK</v>
      </c>
    </row>
    <row r="672" spans="1:163">
      <c r="A672" s="347">
        <v>660</v>
      </c>
      <c r="B672" s="764" t="s">
        <v>2232</v>
      </c>
      <c r="C672" s="331" t="s">
        <v>3106</v>
      </c>
      <c r="D672" s="259" t="s">
        <v>3096</v>
      </c>
      <c r="E672" s="319" t="s">
        <v>3097</v>
      </c>
      <c r="F672" s="319" t="s">
        <v>3098</v>
      </c>
      <c r="G672" s="208" t="s">
        <v>204</v>
      </c>
      <c r="H672" s="214" t="s">
        <v>208</v>
      </c>
      <c r="I672" s="463" t="s">
        <v>3107</v>
      </c>
      <c r="J672" s="462" t="s">
        <v>3108</v>
      </c>
      <c r="K672" s="259" t="s">
        <v>341</v>
      </c>
      <c r="L672" s="259" t="s">
        <v>1259</v>
      </c>
      <c r="M672" s="259">
        <v>100</v>
      </c>
      <c r="N672" s="259" t="s">
        <v>3109</v>
      </c>
      <c r="O672" s="259">
        <v>2014</v>
      </c>
      <c r="P672" s="259" t="s">
        <v>316</v>
      </c>
      <c r="Q672" s="461">
        <v>0.78888888888888886</v>
      </c>
      <c r="R672" s="433">
        <v>44877</v>
      </c>
      <c r="S672" s="331" t="s">
        <v>318</v>
      </c>
      <c r="T672" s="331" t="s">
        <v>343</v>
      </c>
      <c r="U672" s="259">
        <v>2</v>
      </c>
      <c r="V672" s="259">
        <v>2</v>
      </c>
      <c r="W672" s="259">
        <v>3</v>
      </c>
      <c r="X672" s="259">
        <v>20000</v>
      </c>
      <c r="Y672" s="332">
        <v>406</v>
      </c>
      <c r="Z672" s="332">
        <v>404</v>
      </c>
      <c r="AA672" s="332">
        <v>405</v>
      </c>
      <c r="AB672" s="332">
        <v>233</v>
      </c>
      <c r="AC672" s="332">
        <v>234</v>
      </c>
      <c r="AD672" s="332">
        <v>232</v>
      </c>
      <c r="AE672" s="332">
        <v>88.6</v>
      </c>
      <c r="AF672" s="332">
        <v>101.7</v>
      </c>
      <c r="AG672" s="332">
        <v>102.7</v>
      </c>
      <c r="AH672" s="332">
        <v>55</v>
      </c>
      <c r="AI672" s="332">
        <v>61</v>
      </c>
      <c r="AJ672" s="332">
        <v>69.400000000000006</v>
      </c>
      <c r="AK672" s="332">
        <v>85.2</v>
      </c>
      <c r="AL672" s="332">
        <v>19.3</v>
      </c>
      <c r="AM672" s="332">
        <v>25.8</v>
      </c>
      <c r="AN672" s="332">
        <v>29.1</v>
      </c>
      <c r="AO672" s="332">
        <v>17.3</v>
      </c>
      <c r="AP672" s="332">
        <v>18.3</v>
      </c>
      <c r="AQ672" s="332"/>
      <c r="AR672" s="332"/>
      <c r="AS672" s="332"/>
      <c r="AT672" s="332"/>
      <c r="AU672" s="332"/>
      <c r="AV672" s="332"/>
      <c r="AW672" s="332"/>
      <c r="AX672" s="332"/>
      <c r="AY672" s="332">
        <v>0.86</v>
      </c>
      <c r="AZ672" s="332">
        <v>0.85</v>
      </c>
      <c r="BA672" s="332">
        <v>0.87</v>
      </c>
      <c r="BB672" s="261">
        <v>405</v>
      </c>
      <c r="BC672" s="261">
        <v>404</v>
      </c>
      <c r="BD672" s="261">
        <v>403</v>
      </c>
      <c r="BE672" s="261">
        <v>233</v>
      </c>
      <c r="BF672" s="261">
        <v>234</v>
      </c>
      <c r="BG672" s="261">
        <v>232</v>
      </c>
      <c r="BH672" s="261">
        <v>56.6</v>
      </c>
      <c r="BI672" s="261">
        <v>45.9</v>
      </c>
      <c r="BJ672" s="261">
        <v>48.2</v>
      </c>
      <c r="BK672" s="261">
        <v>9.1999999999999993</v>
      </c>
      <c r="BL672" s="261">
        <v>23</v>
      </c>
      <c r="BM672" s="261">
        <v>52.9</v>
      </c>
      <c r="BN672" s="261">
        <v>39.700000000000003</v>
      </c>
      <c r="BO672" s="261">
        <v>1.9</v>
      </c>
      <c r="BP672" s="261">
        <v>13.4</v>
      </c>
      <c r="BQ672" s="261">
        <v>19.600000000000001</v>
      </c>
      <c r="BR672" s="261">
        <v>15.7</v>
      </c>
      <c r="BS672" s="261">
        <v>4.5</v>
      </c>
      <c r="BT672" s="261"/>
      <c r="BU672" s="261"/>
      <c r="BV672" s="261"/>
      <c r="BW672" s="261"/>
      <c r="BX672" s="261"/>
      <c r="BY672" s="261"/>
      <c r="BZ672" s="261"/>
      <c r="CA672" s="261"/>
      <c r="CB672" s="261">
        <v>0.85</v>
      </c>
      <c r="CC672" s="261">
        <v>0.87</v>
      </c>
      <c r="CD672" s="261">
        <v>0.86</v>
      </c>
      <c r="CE672" s="333"/>
      <c r="CF672" s="333"/>
      <c r="CG672" s="333"/>
      <c r="CH672" s="333"/>
      <c r="CI672" s="333"/>
      <c r="CJ672" s="333"/>
      <c r="CK672" s="333"/>
      <c r="CL672" s="333"/>
      <c r="CM672" s="333"/>
      <c r="CN672" s="333"/>
      <c r="CO672" s="333"/>
      <c r="CP672" s="333"/>
      <c r="CQ672" s="333"/>
      <c r="CR672" s="333"/>
      <c r="CS672" s="333"/>
      <c r="CT672" s="333"/>
      <c r="CU672" s="333"/>
      <c r="CV672" s="333"/>
      <c r="CW672" s="333"/>
      <c r="CX672" s="333"/>
      <c r="CY672" s="333"/>
      <c r="CZ672" s="333"/>
      <c r="DA672" s="333"/>
      <c r="DB672" s="374"/>
      <c r="DC672" s="154"/>
      <c r="DD672" s="179"/>
      <c r="DE672" s="179"/>
      <c r="DF672" s="179"/>
      <c r="DG672" s="179"/>
      <c r="DH672" s="180"/>
      <c r="DI672" s="181"/>
      <c r="DJ672" s="182">
        <f t="shared" si="469"/>
        <v>0</v>
      </c>
      <c r="DK672" s="182">
        <f t="shared" si="470"/>
        <v>0</v>
      </c>
      <c r="DL672" s="182">
        <f t="shared" si="474"/>
        <v>1</v>
      </c>
      <c r="DM672" s="182">
        <f t="shared" si="475"/>
        <v>0</v>
      </c>
      <c r="DN672" s="182">
        <f t="shared" si="476"/>
        <v>0</v>
      </c>
      <c r="DO672" s="182"/>
      <c r="DP672" s="182"/>
      <c r="DQ672" s="181"/>
      <c r="DR672" s="169"/>
      <c r="DS672" s="166"/>
      <c r="DT672" s="166"/>
      <c r="DU672" s="167">
        <f t="shared" si="477"/>
        <v>0</v>
      </c>
      <c r="DV672" s="153" t="str">
        <f>VLOOKUP(M672,'[200]Data Master kondisi'!$O$3:$P$11,2,FALSE)</f>
        <v>Z</v>
      </c>
      <c r="DW672" s="153">
        <f>LOOKUP(DV672,{"X","X","X","Y","Y","Y","Z","Z","Z"},{6,6,6,4,4,4,2,2,2})</f>
        <v>2</v>
      </c>
      <c r="DX672" s="153">
        <f t="shared" si="459"/>
        <v>1</v>
      </c>
      <c r="DY672" s="153">
        <f t="shared" si="478"/>
        <v>3</v>
      </c>
      <c r="DZ672" s="153" t="str">
        <f>VLOOKUP(G672,'[200]Data Master class'!$A$5:$D$12,3,FALSE)</f>
        <v>A</v>
      </c>
      <c r="EA672" s="160">
        <f t="shared" si="479"/>
        <v>0</v>
      </c>
      <c r="EB672" s="156"/>
      <c r="EC672" s="153">
        <f>VLOOKUP(G672,'[200]Data Master class'!$A$5:$D$12,2,FALSE)</f>
        <v>5</v>
      </c>
      <c r="ED672" s="153" t="str">
        <f>VLOOKUP(H672,'[200]Data Master class'!$E$5:$G$6,3,FALSE)</f>
        <v>X</v>
      </c>
      <c r="EE672" s="153">
        <f>VLOOKUP(H672,'[200]Data Master class'!$E$5:$G$6,2,FALSE)</f>
        <v>2</v>
      </c>
      <c r="EF672" s="153">
        <f t="shared" si="480"/>
        <v>7</v>
      </c>
      <c r="EG672" s="153" t="str">
        <f t="shared" si="481"/>
        <v>CLASS 2</v>
      </c>
      <c r="EH672" s="153">
        <f t="shared" si="482"/>
        <v>10</v>
      </c>
      <c r="EI672" s="171"/>
      <c r="EJ672" s="441">
        <f t="shared" si="460"/>
        <v>9.2832764505119555E-2</v>
      </c>
      <c r="EK672" s="441">
        <f t="shared" si="461"/>
        <v>4.1296928327645033E-2</v>
      </c>
      <c r="EL672" s="441">
        <f t="shared" si="462"/>
        <v>5.1535836177474384E-2</v>
      </c>
      <c r="EM672" s="442">
        <f t="shared" si="483"/>
        <v>6.188850967007966E-2</v>
      </c>
      <c r="EN672" s="443" t="str">
        <f t="shared" si="484"/>
        <v>BAIK</v>
      </c>
      <c r="EO672" s="195"/>
      <c r="EP672" s="196">
        <f>'[200]2. SUHU &amp; FISIK TRAFO'!CY716</f>
        <v>324</v>
      </c>
      <c r="EQ672" s="168">
        <f t="shared" si="489"/>
        <v>0</v>
      </c>
      <c r="ER672" s="189">
        <f t="shared" si="485"/>
        <v>0</v>
      </c>
      <c r="ES672" s="195"/>
      <c r="ET672" s="447">
        <f t="shared" si="471"/>
        <v>68.268000000000001</v>
      </c>
      <c r="EU672" s="447">
        <f t="shared" si="486"/>
        <v>54.614400000000003</v>
      </c>
      <c r="EV672" s="448">
        <f t="shared" si="463"/>
        <v>68.268000000000001</v>
      </c>
      <c r="EW672" s="449" t="str">
        <f t="shared" si="487"/>
        <v>CUKUP</v>
      </c>
      <c r="EX672" s="721"/>
      <c r="EY672" s="447">
        <f t="shared" si="472"/>
        <v>35.110800000000005</v>
      </c>
      <c r="EZ672" s="447">
        <f t="shared" si="464"/>
        <v>28.088640000000005</v>
      </c>
      <c r="FA672" s="448">
        <f t="shared" si="473"/>
        <v>35.110800000000005</v>
      </c>
      <c r="FB672" s="449" t="str">
        <f t="shared" si="465"/>
        <v>BAIK</v>
      </c>
      <c r="FC672" s="195"/>
      <c r="FD672" s="453">
        <f t="shared" si="466"/>
        <v>55</v>
      </c>
      <c r="FE672" s="454">
        <f t="shared" si="467"/>
        <v>144.50867052023122</v>
      </c>
      <c r="FF672" s="725">
        <f t="shared" si="468"/>
        <v>38.06</v>
      </c>
      <c r="FG672" s="202" t="str">
        <f t="shared" si="488"/>
        <v>BURUK</v>
      </c>
    </row>
    <row r="673" spans="1:163">
      <c r="A673" s="347">
        <v>661</v>
      </c>
      <c r="B673" s="764" t="s">
        <v>2232</v>
      </c>
      <c r="C673" s="331" t="s">
        <v>3110</v>
      </c>
      <c r="D673" s="259" t="s">
        <v>3096</v>
      </c>
      <c r="E673" s="319" t="s">
        <v>3097</v>
      </c>
      <c r="F673" s="319" t="s">
        <v>3098</v>
      </c>
      <c r="G673" s="208" t="s">
        <v>204</v>
      </c>
      <c r="H673" s="214" t="s">
        <v>208</v>
      </c>
      <c r="I673" s="463" t="s">
        <v>3111</v>
      </c>
      <c r="J673" s="462" t="s">
        <v>3112</v>
      </c>
      <c r="K673" s="259" t="s">
        <v>341</v>
      </c>
      <c r="L673" s="259" t="s">
        <v>3003</v>
      </c>
      <c r="M673" s="259">
        <v>160</v>
      </c>
      <c r="N673" s="259" t="s">
        <v>3113</v>
      </c>
      <c r="O673" s="259">
        <v>1991</v>
      </c>
      <c r="P673" s="259" t="s">
        <v>316</v>
      </c>
      <c r="Q673" s="461">
        <v>0.80208333333333337</v>
      </c>
      <c r="R673" s="433">
        <v>44877</v>
      </c>
      <c r="S673" s="331" t="s">
        <v>318</v>
      </c>
      <c r="T673" s="331" t="s">
        <v>343</v>
      </c>
      <c r="U673" s="259">
        <v>4</v>
      </c>
      <c r="V673" s="259">
        <v>2</v>
      </c>
      <c r="W673" s="259">
        <v>3</v>
      </c>
      <c r="X673" s="259">
        <v>20000</v>
      </c>
      <c r="Y673" s="332">
        <v>409</v>
      </c>
      <c r="Z673" s="332">
        <v>411</v>
      </c>
      <c r="AA673" s="332">
        <v>414</v>
      </c>
      <c r="AB673" s="332">
        <v>236</v>
      </c>
      <c r="AC673" s="332">
        <v>237</v>
      </c>
      <c r="AD673" s="332">
        <v>238</v>
      </c>
      <c r="AE673" s="332">
        <v>58.6</v>
      </c>
      <c r="AF673" s="332">
        <v>37.1</v>
      </c>
      <c r="AG673" s="332">
        <v>34.6</v>
      </c>
      <c r="AH673" s="332">
        <v>35.299999999999997</v>
      </c>
      <c r="AI673" s="332">
        <v>12.1</v>
      </c>
      <c r="AJ673" s="332">
        <v>30</v>
      </c>
      <c r="AK673" s="332">
        <v>29.5</v>
      </c>
      <c r="AL673" s="332">
        <v>20.100000000000001</v>
      </c>
      <c r="AM673" s="332"/>
      <c r="AN673" s="332"/>
      <c r="AO673" s="332"/>
      <c r="AP673" s="332"/>
      <c r="AQ673" s="332"/>
      <c r="AR673" s="332"/>
      <c r="AS673" s="332"/>
      <c r="AT673" s="332"/>
      <c r="AU673" s="332">
        <v>44.4</v>
      </c>
      <c r="AV673" s="332">
        <v>7.9</v>
      </c>
      <c r="AW673" s="332">
        <v>10.9</v>
      </c>
      <c r="AX673" s="332">
        <v>40.299999999999997</v>
      </c>
      <c r="AY673" s="332">
        <v>0.85</v>
      </c>
      <c r="AZ673" s="332">
        <v>0.87</v>
      </c>
      <c r="BA673" s="332">
        <v>0.88</v>
      </c>
      <c r="BB673" s="261">
        <v>404</v>
      </c>
      <c r="BC673" s="261">
        <v>408</v>
      </c>
      <c r="BD673" s="261">
        <v>406</v>
      </c>
      <c r="BE673" s="261">
        <v>233</v>
      </c>
      <c r="BF673" s="261">
        <v>234</v>
      </c>
      <c r="BG673" s="261">
        <v>235</v>
      </c>
      <c r="BH673" s="261">
        <v>54.3</v>
      </c>
      <c r="BI673" s="261">
        <v>27.9</v>
      </c>
      <c r="BJ673" s="261">
        <v>37.799999999999997</v>
      </c>
      <c r="BK673" s="261">
        <v>24</v>
      </c>
      <c r="BL673" s="261">
        <v>26.3</v>
      </c>
      <c r="BM673" s="261">
        <v>21</v>
      </c>
      <c r="BN673" s="261">
        <v>25.1</v>
      </c>
      <c r="BO673" s="261">
        <v>5.2</v>
      </c>
      <c r="BP673" s="261"/>
      <c r="BQ673" s="261"/>
      <c r="BR673" s="261"/>
      <c r="BS673" s="261"/>
      <c r="BT673" s="261"/>
      <c r="BU673" s="261"/>
      <c r="BV673" s="261"/>
      <c r="BW673" s="261"/>
      <c r="BX673" s="261">
        <v>26.7</v>
      </c>
      <c r="BY673" s="261">
        <v>9.9</v>
      </c>
      <c r="BZ673" s="261">
        <v>12.8</v>
      </c>
      <c r="CA673" s="261">
        <v>17.2</v>
      </c>
      <c r="CB673" s="261">
        <v>0.86</v>
      </c>
      <c r="CC673" s="261">
        <v>0.87</v>
      </c>
      <c r="CD673" s="261">
        <v>0.85</v>
      </c>
      <c r="CE673" s="333"/>
      <c r="CF673" s="333"/>
      <c r="CG673" s="333"/>
      <c r="CH673" s="333"/>
      <c r="CI673" s="333"/>
      <c r="CJ673" s="333"/>
      <c r="CK673" s="333"/>
      <c r="CL673" s="333"/>
      <c r="CM673" s="333"/>
      <c r="CN673" s="333"/>
      <c r="CO673" s="333"/>
      <c r="CP673" s="333"/>
      <c r="CQ673" s="333"/>
      <c r="CR673" s="333"/>
      <c r="CS673" s="333"/>
      <c r="CT673" s="333"/>
      <c r="CU673" s="333"/>
      <c r="CV673" s="333"/>
      <c r="CW673" s="333"/>
      <c r="CX673" s="333"/>
      <c r="CY673" s="333"/>
      <c r="CZ673" s="333"/>
      <c r="DA673" s="333"/>
      <c r="DB673" s="374"/>
      <c r="DC673" s="154"/>
      <c r="DD673" s="179"/>
      <c r="DE673" s="179"/>
      <c r="DF673" s="179"/>
      <c r="DG673" s="179"/>
      <c r="DH673" s="180"/>
      <c r="DI673" s="181"/>
      <c r="DJ673" s="182">
        <f t="shared" si="469"/>
        <v>1</v>
      </c>
      <c r="DK673" s="182">
        <f t="shared" si="470"/>
        <v>0</v>
      </c>
      <c r="DL673" s="182">
        <f t="shared" si="474"/>
        <v>0</v>
      </c>
      <c r="DM673" s="182">
        <f t="shared" si="475"/>
        <v>0</v>
      </c>
      <c r="DN673" s="182">
        <f t="shared" si="476"/>
        <v>0</v>
      </c>
      <c r="DO673" s="182"/>
      <c r="DP673" s="182"/>
      <c r="DQ673" s="181"/>
      <c r="DR673" s="169"/>
      <c r="DS673" s="166"/>
      <c r="DT673" s="166"/>
      <c r="DU673" s="167">
        <f t="shared" si="477"/>
        <v>0</v>
      </c>
      <c r="DV673" s="153" t="str">
        <f>VLOOKUP(M673,'[200]Data Master kondisi'!$O$3:$P$11,2,FALSE)</f>
        <v>Y</v>
      </c>
      <c r="DW673" s="153">
        <f>LOOKUP(DV673,{"X","X","X","Y","Y","Y","Z","Z","Z"},{6,6,6,4,4,4,2,2,2})</f>
        <v>4</v>
      </c>
      <c r="DX673" s="153">
        <f t="shared" si="459"/>
        <v>3</v>
      </c>
      <c r="DY673" s="153">
        <f t="shared" si="478"/>
        <v>7</v>
      </c>
      <c r="DZ673" s="153" t="str">
        <f>VLOOKUP(G673,'[200]Data Master class'!$A$5:$D$12,3,FALSE)</f>
        <v>A</v>
      </c>
      <c r="EA673" s="160" t="str">
        <f t="shared" si="479"/>
        <v>CUKUP</v>
      </c>
      <c r="EB673" s="156"/>
      <c r="EC673" s="153">
        <f>VLOOKUP(G673,'[200]Data Master class'!$A$5:$D$12,2,FALSE)</f>
        <v>5</v>
      </c>
      <c r="ED673" s="153" t="str">
        <f>VLOOKUP(H673,'[200]Data Master class'!$E$5:$G$6,3,FALSE)</f>
        <v>X</v>
      </c>
      <c r="EE673" s="153">
        <f>VLOOKUP(H673,'[200]Data Master class'!$E$5:$G$6,2,FALSE)</f>
        <v>2</v>
      </c>
      <c r="EF673" s="153">
        <f t="shared" si="480"/>
        <v>7</v>
      </c>
      <c r="EG673" s="153" t="str">
        <f t="shared" si="481"/>
        <v>CLASS 2</v>
      </c>
      <c r="EH673" s="153">
        <f t="shared" si="482"/>
        <v>14</v>
      </c>
      <c r="EI673" s="171"/>
      <c r="EJ673" s="441">
        <f t="shared" si="460"/>
        <v>0.34919416730621633</v>
      </c>
      <c r="EK673" s="441">
        <f t="shared" si="461"/>
        <v>0.14581734458940909</v>
      </c>
      <c r="EL673" s="441">
        <f t="shared" si="462"/>
        <v>0.2033768227168074</v>
      </c>
      <c r="EM673" s="442">
        <f t="shared" si="483"/>
        <v>0.23279611153747762</v>
      </c>
      <c r="EN673" s="443" t="str">
        <f t="shared" si="484"/>
        <v>KURANG</v>
      </c>
      <c r="EO673" s="195"/>
      <c r="EP673" s="196">
        <f>'[200]2. SUHU &amp; FISIK TRAFO'!CY717</f>
        <v>324</v>
      </c>
      <c r="EQ673" s="168">
        <f t="shared" si="489"/>
        <v>0</v>
      </c>
      <c r="ER673" s="189">
        <f t="shared" si="485"/>
        <v>0</v>
      </c>
      <c r="ES673" s="195"/>
      <c r="ET673" s="447">
        <f t="shared" si="471"/>
        <v>30.857100000000006</v>
      </c>
      <c r="EU673" s="447">
        <f t="shared" si="486"/>
        <v>24.685680000000005</v>
      </c>
      <c r="EV673" s="448">
        <f t="shared" si="463"/>
        <v>19.285687500000005</v>
      </c>
      <c r="EW673" s="449" t="str">
        <f t="shared" si="487"/>
        <v>BAIK</v>
      </c>
      <c r="EX673" s="721"/>
      <c r="EY673" s="447">
        <f t="shared" si="472"/>
        <v>28.063500000000001</v>
      </c>
      <c r="EZ673" s="447">
        <f t="shared" si="464"/>
        <v>22.450800000000001</v>
      </c>
      <c r="FA673" s="448">
        <f t="shared" si="473"/>
        <v>17.539687499999999</v>
      </c>
      <c r="FB673" s="449" t="str">
        <f t="shared" si="465"/>
        <v>BAIK</v>
      </c>
      <c r="FC673" s="195"/>
      <c r="FD673" s="453">
        <f t="shared" si="466"/>
        <v>35.299999999999997</v>
      </c>
      <c r="FE673" s="454">
        <f t="shared" si="467"/>
        <v>231.21387283236993</v>
      </c>
      <c r="FF673" s="725">
        <f t="shared" si="468"/>
        <v>15.267249999999999</v>
      </c>
      <c r="FG673" s="202" t="str">
        <f t="shared" si="488"/>
        <v>KURANG</v>
      </c>
    </row>
    <row r="674" spans="1:163">
      <c r="A674" s="347">
        <v>662</v>
      </c>
      <c r="B674" s="764" t="s">
        <v>2232</v>
      </c>
      <c r="C674" s="331" t="s">
        <v>3114</v>
      </c>
      <c r="D674" s="259" t="s">
        <v>3115</v>
      </c>
      <c r="E674" s="319" t="s">
        <v>3097</v>
      </c>
      <c r="F674" s="319" t="s">
        <v>3098</v>
      </c>
      <c r="G674" s="208" t="s">
        <v>204</v>
      </c>
      <c r="H674" s="214" t="s">
        <v>208</v>
      </c>
      <c r="I674" s="463" t="s">
        <v>3116</v>
      </c>
      <c r="J674" s="462" t="s">
        <v>3117</v>
      </c>
      <c r="K674" s="259" t="s">
        <v>341</v>
      </c>
      <c r="L674" s="259" t="s">
        <v>342</v>
      </c>
      <c r="M674" s="259">
        <v>50</v>
      </c>
      <c r="N674" s="259">
        <v>173300487</v>
      </c>
      <c r="O674" s="259">
        <v>2017</v>
      </c>
      <c r="P674" s="259" t="s">
        <v>316</v>
      </c>
      <c r="Q674" s="461">
        <v>0.81388888888888899</v>
      </c>
      <c r="R674" s="433">
        <v>44877</v>
      </c>
      <c r="S674" s="331" t="s">
        <v>318</v>
      </c>
      <c r="T674" s="331" t="s">
        <v>343</v>
      </c>
      <c r="U674" s="259">
        <v>2</v>
      </c>
      <c r="V674" s="259">
        <v>1</v>
      </c>
      <c r="W674" s="259">
        <v>3</v>
      </c>
      <c r="X674" s="259">
        <v>20000</v>
      </c>
      <c r="Y674" s="332">
        <v>407</v>
      </c>
      <c r="Z674" s="332">
        <v>403</v>
      </c>
      <c r="AA674" s="332">
        <v>407</v>
      </c>
      <c r="AB674" s="332">
        <v>233</v>
      </c>
      <c r="AC674" s="332">
        <v>235</v>
      </c>
      <c r="AD674" s="332">
        <v>233</v>
      </c>
      <c r="AE674" s="332">
        <v>62.3</v>
      </c>
      <c r="AF674" s="332">
        <v>55.9</v>
      </c>
      <c r="AG674" s="332">
        <v>70.900000000000006</v>
      </c>
      <c r="AH674" s="332">
        <v>31.5</v>
      </c>
      <c r="AI674" s="332"/>
      <c r="AJ674" s="332"/>
      <c r="AK674" s="332"/>
      <c r="AL674" s="332"/>
      <c r="AM674" s="332">
        <v>64.5</v>
      </c>
      <c r="AN674" s="332">
        <v>54.7</v>
      </c>
      <c r="AO674" s="332">
        <v>67.900000000000006</v>
      </c>
      <c r="AP674" s="332">
        <v>27.9</v>
      </c>
      <c r="AQ674" s="332"/>
      <c r="AR674" s="332"/>
      <c r="AS674" s="332"/>
      <c r="AT674" s="332"/>
      <c r="AU674" s="332"/>
      <c r="AV674" s="332"/>
      <c r="AW674" s="332"/>
      <c r="AX674" s="332"/>
      <c r="AY674" s="332">
        <v>0.86</v>
      </c>
      <c r="AZ674" s="332">
        <v>0.85</v>
      </c>
      <c r="BA674" s="332">
        <v>0.88</v>
      </c>
      <c r="BB674" s="261">
        <v>403</v>
      </c>
      <c r="BC674" s="261">
        <v>404</v>
      </c>
      <c r="BD674" s="261">
        <v>401</v>
      </c>
      <c r="BE674" s="261">
        <v>232</v>
      </c>
      <c r="BF674" s="261">
        <v>231</v>
      </c>
      <c r="BG674" s="261">
        <v>232</v>
      </c>
      <c r="BH674" s="261">
        <v>51.7</v>
      </c>
      <c r="BI674" s="261">
        <v>28.1</v>
      </c>
      <c r="BJ674" s="261">
        <v>37.6</v>
      </c>
      <c r="BK674" s="261">
        <v>7.6</v>
      </c>
      <c r="BL674" s="261"/>
      <c r="BM674" s="261"/>
      <c r="BN674" s="261"/>
      <c r="BO674" s="261"/>
      <c r="BP674" s="261">
        <v>37.5</v>
      </c>
      <c r="BQ674" s="261">
        <v>12.3</v>
      </c>
      <c r="BR674" s="261">
        <v>24.5</v>
      </c>
      <c r="BS674" s="261">
        <v>9.5</v>
      </c>
      <c r="BT674" s="261"/>
      <c r="BU674" s="261"/>
      <c r="BV674" s="261"/>
      <c r="BW674" s="261"/>
      <c r="BX674" s="261"/>
      <c r="BY674" s="261"/>
      <c r="BZ674" s="261"/>
      <c r="CA674" s="261"/>
      <c r="CB674" s="261">
        <v>0.85</v>
      </c>
      <c r="CC674" s="261">
        <v>0.87</v>
      </c>
      <c r="CD674" s="261">
        <v>0.86</v>
      </c>
      <c r="CE674" s="333"/>
      <c r="CF674" s="333"/>
      <c r="CG674" s="333"/>
      <c r="CH674" s="333"/>
      <c r="CI674" s="333"/>
      <c r="CJ674" s="333"/>
      <c r="CK674" s="333"/>
      <c r="CL674" s="333"/>
      <c r="CM674" s="333"/>
      <c r="CN674" s="333"/>
      <c r="CO674" s="333"/>
      <c r="CP674" s="333"/>
      <c r="CQ674" s="333"/>
      <c r="CR674" s="333"/>
      <c r="CS674" s="333"/>
      <c r="CT674" s="333"/>
      <c r="CU674" s="333"/>
      <c r="CV674" s="333"/>
      <c r="CW674" s="333"/>
      <c r="CX674" s="333"/>
      <c r="CY674" s="333"/>
      <c r="CZ674" s="333"/>
      <c r="DA674" s="333"/>
      <c r="DB674" s="374"/>
      <c r="DC674" s="154"/>
      <c r="DD674" s="179"/>
      <c r="DE674" s="179"/>
      <c r="DF674" s="179"/>
      <c r="DG674" s="179"/>
      <c r="DH674" s="180"/>
      <c r="DI674" s="181"/>
      <c r="DJ674" s="182">
        <f t="shared" si="469"/>
        <v>0</v>
      </c>
      <c r="DK674" s="182">
        <f t="shared" si="470"/>
        <v>0</v>
      </c>
      <c r="DL674" s="182">
        <f t="shared" si="474"/>
        <v>0</v>
      </c>
      <c r="DM674" s="182">
        <f t="shared" si="475"/>
        <v>1</v>
      </c>
      <c r="DN674" s="182">
        <f t="shared" si="476"/>
        <v>0</v>
      </c>
      <c r="DO674" s="182"/>
      <c r="DP674" s="182"/>
      <c r="DQ674" s="181"/>
      <c r="DR674" s="169"/>
      <c r="DS674" s="166"/>
      <c r="DT674" s="166"/>
      <c r="DU674" s="167">
        <f t="shared" si="477"/>
        <v>0</v>
      </c>
      <c r="DV674" s="153" t="str">
        <f>VLOOKUP(M674,'[200]Data Master kondisi'!$O$3:$P$11,2,FALSE)</f>
        <v>Z</v>
      </c>
      <c r="DW674" s="153">
        <f>LOOKUP(DV674,{"X","X","X","Y","Y","Y","Z","Z","Z"},{6,6,6,4,4,4,2,2,2})</f>
        <v>2</v>
      </c>
      <c r="DX674" s="153">
        <f t="shared" si="459"/>
        <v>1</v>
      </c>
      <c r="DY674" s="153">
        <f t="shared" si="478"/>
        <v>3</v>
      </c>
      <c r="DZ674" s="153" t="str">
        <f>VLOOKUP(G674,'[200]Data Master class'!$A$5:$D$12,3,FALSE)</f>
        <v>A</v>
      </c>
      <c r="EA674" s="160">
        <f t="shared" si="479"/>
        <v>0</v>
      </c>
      <c r="EB674" s="156"/>
      <c r="EC674" s="153">
        <f>VLOOKUP(G674,'[200]Data Master class'!$A$5:$D$12,2,FALSE)</f>
        <v>5</v>
      </c>
      <c r="ED674" s="153" t="str">
        <f>VLOOKUP(H674,'[200]Data Master class'!$E$5:$G$6,3,FALSE)</f>
        <v>X</v>
      </c>
      <c r="EE674" s="153">
        <f>VLOOKUP(H674,'[200]Data Master class'!$E$5:$G$6,2,FALSE)</f>
        <v>2</v>
      </c>
      <c r="EF674" s="153">
        <f t="shared" si="480"/>
        <v>7</v>
      </c>
      <c r="EG674" s="153" t="str">
        <f t="shared" si="481"/>
        <v>CLASS 2</v>
      </c>
      <c r="EH674" s="153">
        <f t="shared" si="482"/>
        <v>10</v>
      </c>
      <c r="EI674" s="171"/>
      <c r="EJ674" s="441">
        <f t="shared" si="460"/>
        <v>1.1634056054997371E-2</v>
      </c>
      <c r="EK674" s="441">
        <f t="shared" si="461"/>
        <v>0.11316763617133792</v>
      </c>
      <c r="EL674" s="441">
        <f t="shared" si="462"/>
        <v>0.1248016922263354</v>
      </c>
      <c r="EM674" s="442">
        <f t="shared" si="483"/>
        <v>8.320112815089023E-2</v>
      </c>
      <c r="EN674" s="443" t="str">
        <f t="shared" si="484"/>
        <v>BAIK</v>
      </c>
      <c r="EO674" s="195"/>
      <c r="EP674" s="196">
        <f>'[200]2. SUHU &amp; FISIK TRAFO'!CY718</f>
        <v>324</v>
      </c>
      <c r="EQ674" s="168">
        <f t="shared" si="489"/>
        <v>0</v>
      </c>
      <c r="ER674" s="189">
        <f t="shared" si="485"/>
        <v>0</v>
      </c>
      <c r="ES674" s="195"/>
      <c r="ET674" s="447">
        <f t="shared" si="471"/>
        <v>44.172100000000007</v>
      </c>
      <c r="EU674" s="447">
        <f t="shared" si="486"/>
        <v>35.337680000000006</v>
      </c>
      <c r="EV674" s="448">
        <f t="shared" si="463"/>
        <v>88.344200000000015</v>
      </c>
      <c r="EW674" s="449" t="str">
        <f t="shared" si="487"/>
        <v>KURANG</v>
      </c>
      <c r="EX674" s="721"/>
      <c r="EY674" s="447">
        <f t="shared" si="472"/>
        <v>27.2087</v>
      </c>
      <c r="EZ674" s="447">
        <f t="shared" si="464"/>
        <v>21.766960000000001</v>
      </c>
      <c r="FA674" s="448">
        <f t="shared" si="473"/>
        <v>54.417400000000008</v>
      </c>
      <c r="FB674" s="449" t="str">
        <f t="shared" si="465"/>
        <v>BAIK</v>
      </c>
      <c r="FC674" s="195"/>
      <c r="FD674" s="453">
        <f t="shared" si="466"/>
        <v>31.5</v>
      </c>
      <c r="FE674" s="454">
        <f t="shared" si="467"/>
        <v>72.25433526011561</v>
      </c>
      <c r="FF674" s="725">
        <f t="shared" si="468"/>
        <v>43.595999999999997</v>
      </c>
      <c r="FG674" s="202" t="str">
        <f t="shared" si="488"/>
        <v>BURUK</v>
      </c>
    </row>
    <row r="675" spans="1:163">
      <c r="A675" s="347">
        <v>663</v>
      </c>
      <c r="B675" s="764" t="s">
        <v>2232</v>
      </c>
      <c r="C675" s="331" t="s">
        <v>3118</v>
      </c>
      <c r="D675" s="259" t="s">
        <v>3119</v>
      </c>
      <c r="E675" s="319" t="s">
        <v>3097</v>
      </c>
      <c r="F675" s="319" t="s">
        <v>3098</v>
      </c>
      <c r="G675" s="208" t="s">
        <v>204</v>
      </c>
      <c r="H675" s="214" t="s">
        <v>208</v>
      </c>
      <c r="I675" s="463" t="s">
        <v>3120</v>
      </c>
      <c r="J675" s="462" t="s">
        <v>3121</v>
      </c>
      <c r="K675" s="259" t="s">
        <v>341</v>
      </c>
      <c r="L675" s="259" t="s">
        <v>342</v>
      </c>
      <c r="M675" s="259">
        <v>50</v>
      </c>
      <c r="N675" s="259">
        <v>173300498</v>
      </c>
      <c r="O675" s="259">
        <v>2017</v>
      </c>
      <c r="P675" s="259" t="s">
        <v>316</v>
      </c>
      <c r="Q675" s="461">
        <v>0.82430555555555562</v>
      </c>
      <c r="R675" s="433">
        <v>44877</v>
      </c>
      <c r="S675" s="331" t="s">
        <v>318</v>
      </c>
      <c r="T675" s="331" t="s">
        <v>343</v>
      </c>
      <c r="U675" s="259">
        <v>2</v>
      </c>
      <c r="V675" s="259">
        <v>2</v>
      </c>
      <c r="W675" s="259">
        <v>3</v>
      </c>
      <c r="X675" s="259">
        <v>20000</v>
      </c>
      <c r="Y675" s="332">
        <v>397</v>
      </c>
      <c r="Z675" s="332">
        <v>405</v>
      </c>
      <c r="AA675" s="332">
        <v>409</v>
      </c>
      <c r="AB675" s="332">
        <v>234</v>
      </c>
      <c r="AC675" s="332">
        <v>236</v>
      </c>
      <c r="AD675" s="332">
        <v>234</v>
      </c>
      <c r="AE675" s="332">
        <v>57.6</v>
      </c>
      <c r="AF675" s="332">
        <v>42.2</v>
      </c>
      <c r="AG675" s="332">
        <v>62.6</v>
      </c>
      <c r="AH675" s="332">
        <v>37.4</v>
      </c>
      <c r="AI675" s="332">
        <v>54.9</v>
      </c>
      <c r="AJ675" s="332">
        <v>33.200000000000003</v>
      </c>
      <c r="AK675" s="332">
        <v>61.9</v>
      </c>
      <c r="AL675" s="332">
        <v>26.3</v>
      </c>
      <c r="AM675" s="332">
        <v>0.3</v>
      </c>
      <c r="AN675" s="332">
        <v>0</v>
      </c>
      <c r="AO675" s="332">
        <v>0</v>
      </c>
      <c r="AP675" s="332">
        <v>0.2</v>
      </c>
      <c r="AQ675" s="332"/>
      <c r="AR675" s="332"/>
      <c r="AS675" s="332"/>
      <c r="AT675" s="332"/>
      <c r="AU675" s="332"/>
      <c r="AV675" s="332"/>
      <c r="AW675" s="332"/>
      <c r="AX675" s="332"/>
      <c r="AY675" s="332">
        <v>0.85</v>
      </c>
      <c r="AZ675" s="332">
        <v>0.87</v>
      </c>
      <c r="BA675" s="332">
        <v>0.88</v>
      </c>
      <c r="BB675" s="261">
        <v>406</v>
      </c>
      <c r="BC675" s="261">
        <v>405</v>
      </c>
      <c r="BD675" s="261">
        <v>402</v>
      </c>
      <c r="BE675" s="261">
        <v>232</v>
      </c>
      <c r="BF675" s="261">
        <v>235</v>
      </c>
      <c r="BG675" s="261">
        <v>232</v>
      </c>
      <c r="BH675" s="261">
        <v>49.6</v>
      </c>
      <c r="BI675" s="261">
        <v>32.700000000000003</v>
      </c>
      <c r="BJ675" s="261">
        <v>36.299999999999997</v>
      </c>
      <c r="BK675" s="261">
        <v>17.5</v>
      </c>
      <c r="BL675" s="261">
        <v>48.5</v>
      </c>
      <c r="BM675" s="261">
        <v>30.4</v>
      </c>
      <c r="BN675" s="261">
        <v>38.9</v>
      </c>
      <c r="BO675" s="261">
        <v>18.3</v>
      </c>
      <c r="BP675" s="261">
        <v>0</v>
      </c>
      <c r="BQ675" s="261">
        <v>0</v>
      </c>
      <c r="BR675" s="261">
        <v>0</v>
      </c>
      <c r="BS675" s="261">
        <v>0</v>
      </c>
      <c r="BT675" s="261"/>
      <c r="BU675" s="261"/>
      <c r="BV675" s="261"/>
      <c r="BW675" s="261"/>
      <c r="BX675" s="261"/>
      <c r="BY675" s="261"/>
      <c r="BZ675" s="261"/>
      <c r="CA675" s="261"/>
      <c r="CB675" s="261">
        <v>0.87</v>
      </c>
      <c r="CC675" s="261">
        <v>0.87</v>
      </c>
      <c r="CD675" s="261">
        <v>0.88</v>
      </c>
      <c r="CE675" s="333"/>
      <c r="CF675" s="333"/>
      <c r="CG675" s="333"/>
      <c r="CH675" s="333"/>
      <c r="CI675" s="333"/>
      <c r="CJ675" s="333"/>
      <c r="CK675" s="333"/>
      <c r="CL675" s="333"/>
      <c r="CM675" s="333"/>
      <c r="CN675" s="333"/>
      <c r="CO675" s="333"/>
      <c r="CP675" s="333"/>
      <c r="CQ675" s="333"/>
      <c r="CR675" s="333"/>
      <c r="CS675" s="333"/>
      <c r="CT675" s="333"/>
      <c r="CU675" s="333"/>
      <c r="CV675" s="333"/>
      <c r="CW675" s="333"/>
      <c r="CX675" s="333"/>
      <c r="CY675" s="333"/>
      <c r="CZ675" s="333"/>
      <c r="DA675" s="333"/>
      <c r="DB675" s="374"/>
      <c r="DC675" s="154"/>
      <c r="DD675" s="179"/>
      <c r="DE675" s="179"/>
      <c r="DF675" s="179"/>
      <c r="DG675" s="179"/>
      <c r="DH675" s="180"/>
      <c r="DI675" s="181"/>
      <c r="DJ675" s="182">
        <f t="shared" si="469"/>
        <v>0</v>
      </c>
      <c r="DK675" s="182">
        <f t="shared" si="470"/>
        <v>0</v>
      </c>
      <c r="DL675" s="182">
        <f t="shared" si="474"/>
        <v>1</v>
      </c>
      <c r="DM675" s="182">
        <f t="shared" si="475"/>
        <v>0</v>
      </c>
      <c r="DN675" s="182">
        <f t="shared" si="476"/>
        <v>0</v>
      </c>
      <c r="DO675" s="182"/>
      <c r="DP675" s="182"/>
      <c r="DQ675" s="181"/>
      <c r="DR675" s="169"/>
      <c r="DS675" s="166"/>
      <c r="DT675" s="166"/>
      <c r="DU675" s="167">
        <f t="shared" si="477"/>
        <v>0</v>
      </c>
      <c r="DV675" s="153" t="str">
        <f>VLOOKUP(M675,'[200]Data Master kondisi'!$O$3:$P$11,2,FALSE)</f>
        <v>Z</v>
      </c>
      <c r="DW675" s="153">
        <f>LOOKUP(DV675,{"X","X","X","Y","Y","Y","Z","Z","Z"},{6,6,6,4,4,4,2,2,2})</f>
        <v>2</v>
      </c>
      <c r="DX675" s="153">
        <f t="shared" si="459"/>
        <v>1</v>
      </c>
      <c r="DY675" s="153">
        <f t="shared" si="478"/>
        <v>3</v>
      </c>
      <c r="DZ675" s="153" t="str">
        <f>VLOOKUP(G675,'[200]Data Master class'!$A$5:$D$12,3,FALSE)</f>
        <v>A</v>
      </c>
      <c r="EA675" s="160">
        <f t="shared" si="479"/>
        <v>0</v>
      </c>
      <c r="EB675" s="156"/>
      <c r="EC675" s="153">
        <f>VLOOKUP(G675,'[200]Data Master class'!$A$5:$D$12,2,FALSE)</f>
        <v>5</v>
      </c>
      <c r="ED675" s="153" t="str">
        <f>VLOOKUP(H675,'[200]Data Master class'!$E$5:$G$6,3,FALSE)</f>
        <v>X</v>
      </c>
      <c r="EE675" s="153">
        <f>VLOOKUP(H675,'[200]Data Master class'!$E$5:$G$6,2,FALSE)</f>
        <v>2</v>
      </c>
      <c r="EF675" s="153">
        <f t="shared" si="480"/>
        <v>7</v>
      </c>
      <c r="EG675" s="153" t="str">
        <f t="shared" si="481"/>
        <v>CLASS 2</v>
      </c>
      <c r="EH675" s="153">
        <f t="shared" si="482"/>
        <v>10</v>
      </c>
      <c r="EI675" s="171"/>
      <c r="EJ675" s="441">
        <f t="shared" si="460"/>
        <v>6.4039408866995107E-2</v>
      </c>
      <c r="EK675" s="441">
        <f t="shared" si="461"/>
        <v>0.22044334975369453</v>
      </c>
      <c r="EL675" s="441">
        <f t="shared" si="462"/>
        <v>0.15640394088669954</v>
      </c>
      <c r="EM675" s="442">
        <f t="shared" si="483"/>
        <v>0.14696223316912971</v>
      </c>
      <c r="EN675" s="443" t="str">
        <f t="shared" si="484"/>
        <v>CUKUP</v>
      </c>
      <c r="EO675" s="195"/>
      <c r="EP675" s="196">
        <f>'[200]2. SUHU &amp; FISIK TRAFO'!CY719</f>
        <v>324</v>
      </c>
      <c r="EQ675" s="168">
        <f t="shared" si="489"/>
        <v>0</v>
      </c>
      <c r="ER675" s="189">
        <f t="shared" si="485"/>
        <v>0</v>
      </c>
      <c r="ES675" s="195"/>
      <c r="ET675" s="447">
        <f t="shared" si="471"/>
        <v>38.085999999999999</v>
      </c>
      <c r="EU675" s="447">
        <f t="shared" si="486"/>
        <v>30.468800000000002</v>
      </c>
      <c r="EV675" s="448">
        <f t="shared" si="463"/>
        <v>76.171999999999997</v>
      </c>
      <c r="EW675" s="449" t="str">
        <f t="shared" si="487"/>
        <v>CUKUP</v>
      </c>
      <c r="EX675" s="721"/>
      <c r="EY675" s="447">
        <f t="shared" si="472"/>
        <v>27.613299999999999</v>
      </c>
      <c r="EZ675" s="447">
        <f t="shared" si="464"/>
        <v>22.09064</v>
      </c>
      <c r="FA675" s="448">
        <f t="shared" si="473"/>
        <v>55.226599999999991</v>
      </c>
      <c r="FB675" s="449" t="str">
        <f t="shared" si="465"/>
        <v>BAIK</v>
      </c>
      <c r="FC675" s="195"/>
      <c r="FD675" s="453">
        <f t="shared" si="466"/>
        <v>37.4</v>
      </c>
      <c r="FE675" s="454">
        <f t="shared" si="467"/>
        <v>72.25433526011561</v>
      </c>
      <c r="FF675" s="725">
        <f t="shared" si="468"/>
        <v>51.761599999999994</v>
      </c>
      <c r="FG675" s="202" t="str">
        <f t="shared" si="488"/>
        <v>BURUK</v>
      </c>
    </row>
    <row r="676" spans="1:163">
      <c r="A676" s="347">
        <v>664</v>
      </c>
      <c r="B676" s="764" t="s">
        <v>2232</v>
      </c>
      <c r="C676" s="331" t="s">
        <v>3122</v>
      </c>
      <c r="D676" s="259" t="s">
        <v>3123</v>
      </c>
      <c r="E676" s="319" t="s">
        <v>3097</v>
      </c>
      <c r="F676" s="319" t="s">
        <v>3098</v>
      </c>
      <c r="G676" s="208" t="s">
        <v>204</v>
      </c>
      <c r="H676" s="214" t="s">
        <v>208</v>
      </c>
      <c r="I676" s="463" t="s">
        <v>3124</v>
      </c>
      <c r="J676" s="462" t="s">
        <v>3125</v>
      </c>
      <c r="K676" s="259" t="s">
        <v>341</v>
      </c>
      <c r="L676" s="259" t="s">
        <v>342</v>
      </c>
      <c r="M676" s="259">
        <v>50</v>
      </c>
      <c r="N676" s="259">
        <v>173300503</v>
      </c>
      <c r="O676" s="259">
        <v>2017</v>
      </c>
      <c r="P676" s="259" t="s">
        <v>316</v>
      </c>
      <c r="Q676" s="461">
        <v>0.83958333333333324</v>
      </c>
      <c r="R676" s="433">
        <v>44877</v>
      </c>
      <c r="S676" s="331" t="s">
        <v>318</v>
      </c>
      <c r="T676" s="331" t="s">
        <v>343</v>
      </c>
      <c r="U676" s="259">
        <v>2</v>
      </c>
      <c r="V676" s="259">
        <v>1</v>
      </c>
      <c r="W676" s="259">
        <v>3</v>
      </c>
      <c r="X676" s="259">
        <v>20000</v>
      </c>
      <c r="Y676" s="332">
        <v>404</v>
      </c>
      <c r="Z676" s="332">
        <v>400</v>
      </c>
      <c r="AA676" s="332">
        <v>408</v>
      </c>
      <c r="AB676" s="332">
        <v>233</v>
      </c>
      <c r="AC676" s="332">
        <v>236</v>
      </c>
      <c r="AD676" s="332">
        <v>232</v>
      </c>
      <c r="AE676" s="332">
        <v>44.4</v>
      </c>
      <c r="AF676" s="332">
        <v>45.6</v>
      </c>
      <c r="AG676" s="332">
        <v>75.5</v>
      </c>
      <c r="AH676" s="332">
        <v>38.1</v>
      </c>
      <c r="AI676" s="332">
        <v>42.4</v>
      </c>
      <c r="AJ676" s="332">
        <v>46.9</v>
      </c>
      <c r="AK676" s="332">
        <v>80.7</v>
      </c>
      <c r="AL676" s="332">
        <v>25.5</v>
      </c>
      <c r="AM676" s="332"/>
      <c r="AN676" s="332"/>
      <c r="AO676" s="332"/>
      <c r="AP676" s="332"/>
      <c r="AQ676" s="332"/>
      <c r="AR676" s="332"/>
      <c r="AS676" s="332"/>
      <c r="AT676" s="332"/>
      <c r="AU676" s="332"/>
      <c r="AV676" s="332"/>
      <c r="AW676" s="332"/>
      <c r="AX676" s="332"/>
      <c r="AY676" s="332">
        <v>0.86</v>
      </c>
      <c r="AZ676" s="332">
        <v>0.87</v>
      </c>
      <c r="BA676" s="332">
        <v>0.88</v>
      </c>
      <c r="BB676" s="261">
        <v>405</v>
      </c>
      <c r="BC676" s="261">
        <v>400</v>
      </c>
      <c r="BD676" s="261">
        <v>398</v>
      </c>
      <c r="BE676" s="261">
        <v>232</v>
      </c>
      <c r="BF676" s="261">
        <v>233</v>
      </c>
      <c r="BG676" s="261">
        <v>229</v>
      </c>
      <c r="BH676" s="261">
        <v>24.2</v>
      </c>
      <c r="BI676" s="261">
        <v>44.4</v>
      </c>
      <c r="BJ676" s="261">
        <v>57.8</v>
      </c>
      <c r="BK676" s="261">
        <v>30.5</v>
      </c>
      <c r="BL676" s="261">
        <v>23.5</v>
      </c>
      <c r="BM676" s="261">
        <v>45.1</v>
      </c>
      <c r="BN676" s="261">
        <v>59.4</v>
      </c>
      <c r="BO676" s="261">
        <v>29</v>
      </c>
      <c r="BP676" s="261"/>
      <c r="BQ676" s="261"/>
      <c r="BR676" s="261"/>
      <c r="BS676" s="261"/>
      <c r="BT676" s="261"/>
      <c r="BU676" s="261"/>
      <c r="BV676" s="261"/>
      <c r="BW676" s="261"/>
      <c r="BX676" s="261"/>
      <c r="BY676" s="261"/>
      <c r="BZ676" s="261"/>
      <c r="CA676" s="261"/>
      <c r="CB676" s="261">
        <v>0.86</v>
      </c>
      <c r="CC676" s="261">
        <v>0.85</v>
      </c>
      <c r="CD676" s="261">
        <v>0.87</v>
      </c>
      <c r="CE676" s="333"/>
      <c r="CF676" s="333"/>
      <c r="CG676" s="333"/>
      <c r="CH676" s="333"/>
      <c r="CI676" s="333"/>
      <c r="CJ676" s="333"/>
      <c r="CK676" s="333"/>
      <c r="CL676" s="333"/>
      <c r="CM676" s="333"/>
      <c r="CN676" s="333"/>
      <c r="CO676" s="333"/>
      <c r="CP676" s="333"/>
      <c r="CQ676" s="333"/>
      <c r="CR676" s="333"/>
      <c r="CS676" s="333"/>
      <c r="CT676" s="333"/>
      <c r="CU676" s="333"/>
      <c r="CV676" s="333"/>
      <c r="CW676" s="333"/>
      <c r="CX676" s="333"/>
      <c r="CY676" s="333"/>
      <c r="CZ676" s="333"/>
      <c r="DA676" s="333"/>
      <c r="DB676" s="374"/>
      <c r="DC676" s="154"/>
      <c r="DD676" s="179"/>
      <c r="DE676" s="179"/>
      <c r="DF676" s="179"/>
      <c r="DG676" s="179"/>
      <c r="DH676" s="180"/>
      <c r="DI676" s="181"/>
      <c r="DJ676" s="182">
        <f t="shared" si="469"/>
        <v>0</v>
      </c>
      <c r="DK676" s="182">
        <f t="shared" si="470"/>
        <v>0</v>
      </c>
      <c r="DL676" s="182">
        <f t="shared" si="474"/>
        <v>1</v>
      </c>
      <c r="DM676" s="182">
        <f t="shared" si="475"/>
        <v>0</v>
      </c>
      <c r="DN676" s="182">
        <f t="shared" si="476"/>
        <v>0</v>
      </c>
      <c r="DO676" s="182"/>
      <c r="DP676" s="182"/>
      <c r="DQ676" s="181"/>
      <c r="DR676" s="169"/>
      <c r="DS676" s="166"/>
      <c r="DT676" s="166"/>
      <c r="DU676" s="167">
        <f t="shared" si="477"/>
        <v>0</v>
      </c>
      <c r="DV676" s="153" t="str">
        <f>VLOOKUP(M676,'[200]Data Master kondisi'!$O$3:$P$11,2,FALSE)</f>
        <v>Z</v>
      </c>
      <c r="DW676" s="153">
        <f>LOOKUP(DV676,{"X","X","X","Y","Y","Y","Z","Z","Z"},{6,6,6,4,4,4,2,2,2})</f>
        <v>2</v>
      </c>
      <c r="DX676" s="153">
        <f t="shared" si="459"/>
        <v>1</v>
      </c>
      <c r="DY676" s="153">
        <f t="shared" si="478"/>
        <v>3</v>
      </c>
      <c r="DZ676" s="153" t="str">
        <f>VLOOKUP(G676,'[200]Data Master class'!$A$5:$D$12,3,FALSE)</f>
        <v>A</v>
      </c>
      <c r="EA676" s="160">
        <f t="shared" si="479"/>
        <v>0</v>
      </c>
      <c r="EB676" s="156"/>
      <c r="EC676" s="153">
        <f>VLOOKUP(G676,'[200]Data Master class'!$A$5:$D$12,2,FALSE)</f>
        <v>5</v>
      </c>
      <c r="ED676" s="153" t="str">
        <f>VLOOKUP(H676,'[200]Data Master class'!$E$5:$G$6,3,FALSE)</f>
        <v>X</v>
      </c>
      <c r="EE676" s="153">
        <f>VLOOKUP(H676,'[200]Data Master class'!$E$5:$G$6,2,FALSE)</f>
        <v>2</v>
      </c>
      <c r="EF676" s="153">
        <f t="shared" si="480"/>
        <v>7</v>
      </c>
      <c r="EG676" s="153" t="str">
        <f t="shared" si="481"/>
        <v>CLASS 2</v>
      </c>
      <c r="EH676" s="153">
        <f t="shared" si="482"/>
        <v>10</v>
      </c>
      <c r="EI676" s="171"/>
      <c r="EJ676" s="441">
        <f t="shared" si="460"/>
        <v>0.19516616314199395</v>
      </c>
      <c r="EK676" s="441">
        <f t="shared" si="461"/>
        <v>0.17341389728096671</v>
      </c>
      <c r="EL676" s="441">
        <f t="shared" si="462"/>
        <v>0.36858006042296076</v>
      </c>
      <c r="EM676" s="442">
        <f t="shared" si="483"/>
        <v>0.24572004028197381</v>
      </c>
      <c r="EN676" s="443" t="str">
        <f t="shared" si="484"/>
        <v>KURANG</v>
      </c>
      <c r="EO676" s="195"/>
      <c r="EP676" s="196">
        <f>'[200]2. SUHU &amp; FISIK TRAFO'!CY720</f>
        <v>324</v>
      </c>
      <c r="EQ676" s="168">
        <f t="shared" si="489"/>
        <v>0</v>
      </c>
      <c r="ER676" s="189">
        <f t="shared" si="485"/>
        <v>0</v>
      </c>
      <c r="ES676" s="195"/>
      <c r="ET676" s="447">
        <f t="shared" si="471"/>
        <v>38.622800000000005</v>
      </c>
      <c r="EU676" s="447">
        <f t="shared" si="486"/>
        <v>30.898240000000005</v>
      </c>
      <c r="EV676" s="448">
        <f t="shared" si="463"/>
        <v>77.24560000000001</v>
      </c>
      <c r="EW676" s="449" t="str">
        <f t="shared" si="487"/>
        <v>CUKUP</v>
      </c>
      <c r="EX676" s="721"/>
      <c r="EY676" s="447">
        <f t="shared" si="472"/>
        <v>29.195799999999995</v>
      </c>
      <c r="EZ676" s="447">
        <f t="shared" si="464"/>
        <v>23.356639999999999</v>
      </c>
      <c r="FA676" s="448">
        <f t="shared" si="473"/>
        <v>58.39159999999999</v>
      </c>
      <c r="FB676" s="449" t="str">
        <f t="shared" si="465"/>
        <v>BAIK</v>
      </c>
      <c r="FC676" s="195"/>
      <c r="FD676" s="453">
        <f t="shared" si="466"/>
        <v>38.1</v>
      </c>
      <c r="FE676" s="454">
        <f t="shared" si="467"/>
        <v>72.25433526011561</v>
      </c>
      <c r="FF676" s="725">
        <f t="shared" si="468"/>
        <v>52.730400000000003</v>
      </c>
      <c r="FG676" s="202" t="str">
        <f t="shared" si="488"/>
        <v>BURUK</v>
      </c>
    </row>
    <row r="677" spans="1:163">
      <c r="A677" s="347">
        <v>665</v>
      </c>
      <c r="B677" s="764" t="s">
        <v>2232</v>
      </c>
      <c r="C677" s="331" t="s">
        <v>3126</v>
      </c>
      <c r="D677" s="259" t="s">
        <v>3123</v>
      </c>
      <c r="E677" s="319" t="s">
        <v>3097</v>
      </c>
      <c r="F677" s="319" t="s">
        <v>3127</v>
      </c>
      <c r="G677" s="208" t="s">
        <v>204</v>
      </c>
      <c r="H677" s="214" t="s">
        <v>209</v>
      </c>
      <c r="I677" s="463" t="s">
        <v>3128</v>
      </c>
      <c r="J677" s="462" t="s">
        <v>3129</v>
      </c>
      <c r="K677" s="259" t="s">
        <v>341</v>
      </c>
      <c r="L677" s="259" t="s">
        <v>342</v>
      </c>
      <c r="M677" s="259">
        <v>50</v>
      </c>
      <c r="N677" s="259">
        <v>173300506</v>
      </c>
      <c r="O677" s="259">
        <v>2017</v>
      </c>
      <c r="P677" s="259" t="s">
        <v>316</v>
      </c>
      <c r="Q677" s="461">
        <v>0.85</v>
      </c>
      <c r="R677" s="433">
        <v>44877</v>
      </c>
      <c r="S677" s="331" t="s">
        <v>318</v>
      </c>
      <c r="T677" s="331" t="s">
        <v>343</v>
      </c>
      <c r="U677" s="259">
        <v>2</v>
      </c>
      <c r="V677" s="259">
        <v>2</v>
      </c>
      <c r="W677" s="259">
        <v>3</v>
      </c>
      <c r="X677" s="259">
        <v>20000</v>
      </c>
      <c r="Y677" s="332">
        <v>407</v>
      </c>
      <c r="Z677" s="332">
        <v>406</v>
      </c>
      <c r="AA677" s="332">
        <v>405</v>
      </c>
      <c r="AB677" s="332">
        <v>234</v>
      </c>
      <c r="AC677" s="332">
        <v>234</v>
      </c>
      <c r="AD677" s="332">
        <v>234</v>
      </c>
      <c r="AE677" s="332">
        <v>53.1</v>
      </c>
      <c r="AF677" s="332">
        <v>62.3</v>
      </c>
      <c r="AG677" s="332">
        <v>38.799999999999997</v>
      </c>
      <c r="AH677" s="332">
        <v>37.799999999999997</v>
      </c>
      <c r="AI677" s="332">
        <v>0.9</v>
      </c>
      <c r="AJ677" s="332">
        <v>2.2000000000000002</v>
      </c>
      <c r="AK677" s="332">
        <v>3.1</v>
      </c>
      <c r="AL677" s="332">
        <v>2.1</v>
      </c>
      <c r="AM677" s="332">
        <v>52.6</v>
      </c>
      <c r="AN677" s="332">
        <v>62.7</v>
      </c>
      <c r="AO677" s="332">
        <v>37</v>
      </c>
      <c r="AP677" s="332">
        <v>38.200000000000003</v>
      </c>
      <c r="AQ677" s="332"/>
      <c r="AR677" s="332"/>
      <c r="AS677" s="332"/>
      <c r="AT677" s="332"/>
      <c r="AU677" s="332"/>
      <c r="AV677" s="332"/>
      <c r="AW677" s="332"/>
      <c r="AX677" s="332"/>
      <c r="AY677" s="332">
        <v>0.87</v>
      </c>
      <c r="AZ677" s="332">
        <v>0.88</v>
      </c>
      <c r="BA677" s="332">
        <v>0.86</v>
      </c>
      <c r="BB677" s="261">
        <v>402</v>
      </c>
      <c r="BC677" s="261">
        <v>400</v>
      </c>
      <c r="BD677" s="261">
        <v>401</v>
      </c>
      <c r="BE677" s="261">
        <v>231</v>
      </c>
      <c r="BF677" s="261">
        <v>230</v>
      </c>
      <c r="BG677" s="261">
        <v>230</v>
      </c>
      <c r="BH677" s="261">
        <v>42.1</v>
      </c>
      <c r="BI677" s="261">
        <v>48.6</v>
      </c>
      <c r="BJ677" s="261">
        <v>31.8</v>
      </c>
      <c r="BK677" s="261">
        <v>19.2</v>
      </c>
      <c r="BL677" s="261">
        <v>0.5</v>
      </c>
      <c r="BM677" s="261">
        <v>1.8</v>
      </c>
      <c r="BN677" s="261">
        <v>2.2000000000000002</v>
      </c>
      <c r="BO677" s="261">
        <v>1.5</v>
      </c>
      <c r="BP677" s="261">
        <v>41.7</v>
      </c>
      <c r="BQ677" s="261">
        <v>48.9</v>
      </c>
      <c r="BR677" s="261">
        <v>27.6</v>
      </c>
      <c r="BS677" s="261">
        <v>23.4</v>
      </c>
      <c r="BT677" s="261"/>
      <c r="BU677" s="261"/>
      <c r="BV677" s="261"/>
      <c r="BW677" s="261"/>
      <c r="BX677" s="261"/>
      <c r="BY677" s="261"/>
      <c r="BZ677" s="261"/>
      <c r="CA677" s="261"/>
      <c r="CB677" s="261">
        <v>0.85</v>
      </c>
      <c r="CC677" s="261">
        <v>0.86</v>
      </c>
      <c r="CD677" s="261">
        <v>0.87</v>
      </c>
      <c r="CE677" s="333"/>
      <c r="CF677" s="333"/>
      <c r="CG677" s="333"/>
      <c r="CH677" s="333"/>
      <c r="CI677" s="333"/>
      <c r="CJ677" s="333"/>
      <c r="CK677" s="333"/>
      <c r="CL677" s="333"/>
      <c r="CM677" s="333"/>
      <c r="CN677" s="333"/>
      <c r="CO677" s="333"/>
      <c r="CP677" s="333"/>
      <c r="CQ677" s="333"/>
      <c r="CR677" s="333"/>
      <c r="CS677" s="333"/>
      <c r="CT677" s="333"/>
      <c r="CU677" s="333"/>
      <c r="CV677" s="333"/>
      <c r="CW677" s="333"/>
      <c r="CX677" s="333"/>
      <c r="CY677" s="333"/>
      <c r="CZ677" s="333"/>
      <c r="DA677" s="333"/>
      <c r="DB677" s="374"/>
      <c r="DC677" s="154"/>
      <c r="DD677" s="179"/>
      <c r="DE677" s="179"/>
      <c r="DF677" s="179"/>
      <c r="DG677" s="179"/>
      <c r="DH677" s="180"/>
      <c r="DI677" s="181"/>
      <c r="DJ677" s="182">
        <f t="shared" si="469"/>
        <v>0</v>
      </c>
      <c r="DK677" s="182">
        <f t="shared" si="470"/>
        <v>0</v>
      </c>
      <c r="DL677" s="182">
        <f t="shared" si="474"/>
        <v>1</v>
      </c>
      <c r="DM677" s="182">
        <f t="shared" si="475"/>
        <v>0</v>
      </c>
      <c r="DN677" s="182">
        <f t="shared" si="476"/>
        <v>0</v>
      </c>
      <c r="DO677" s="182"/>
      <c r="DP677" s="182"/>
      <c r="DQ677" s="181"/>
      <c r="DR677" s="169"/>
      <c r="DS677" s="166"/>
      <c r="DT677" s="166"/>
      <c r="DU677" s="167">
        <f t="shared" si="477"/>
        <v>0</v>
      </c>
      <c r="DV677" s="153" t="str">
        <f>VLOOKUP(M677,'[200]Data Master kondisi'!$O$3:$P$11,2,FALSE)</f>
        <v>Z</v>
      </c>
      <c r="DW677" s="153">
        <f>LOOKUP(DV677,{"X","X","X","Y","Y","Y","Z","Z","Z"},{6,6,6,4,4,4,2,2,2})</f>
        <v>2</v>
      </c>
      <c r="DX677" s="153">
        <f t="shared" si="459"/>
        <v>1</v>
      </c>
      <c r="DY677" s="153">
        <f t="shared" si="478"/>
        <v>3</v>
      </c>
      <c r="DZ677" s="153" t="str">
        <f>VLOOKUP(G677,'[200]Data Master class'!$A$5:$D$12,3,FALSE)</f>
        <v>A</v>
      </c>
      <c r="EA677" s="160">
        <f t="shared" si="479"/>
        <v>0</v>
      </c>
      <c r="EB677" s="156"/>
      <c r="EC677" s="153">
        <f>VLOOKUP(G677,'[200]Data Master class'!$A$5:$D$12,2,FALSE)</f>
        <v>5</v>
      </c>
      <c r="ED677" s="153" t="str">
        <f>VLOOKUP(H677,'[200]Data Master class'!$E$5:$G$6,3,FALSE)</f>
        <v>Y</v>
      </c>
      <c r="EE677" s="153">
        <f>VLOOKUP(H677,'[200]Data Master class'!$E$5:$G$6,2,FALSE)</f>
        <v>1</v>
      </c>
      <c r="EF677" s="153">
        <f t="shared" si="480"/>
        <v>6</v>
      </c>
      <c r="EG677" s="153" t="str">
        <f t="shared" si="481"/>
        <v>CLASS 2</v>
      </c>
      <c r="EH677" s="153">
        <f t="shared" si="482"/>
        <v>9</v>
      </c>
      <c r="EI677" s="171"/>
      <c r="EJ677" s="441">
        <f t="shared" si="460"/>
        <v>3.307392996108955E-2</v>
      </c>
      <c r="EK677" s="441">
        <f t="shared" si="461"/>
        <v>0.21206225680933849</v>
      </c>
      <c r="EL677" s="441">
        <f t="shared" si="462"/>
        <v>0.24513618677042806</v>
      </c>
      <c r="EM677" s="442">
        <f t="shared" si="483"/>
        <v>0.16342412451361868</v>
      </c>
      <c r="EN677" s="443" t="str">
        <f t="shared" si="484"/>
        <v>CUKUP</v>
      </c>
      <c r="EO677" s="195"/>
      <c r="EP677" s="196">
        <f>'[200]2. SUHU &amp; FISIK TRAFO'!CY721</f>
        <v>324</v>
      </c>
      <c r="EQ677" s="168">
        <f t="shared" si="489"/>
        <v>0</v>
      </c>
      <c r="ER677" s="189">
        <f t="shared" si="485"/>
        <v>0</v>
      </c>
      <c r="ES677" s="195"/>
      <c r="ET677" s="447">
        <f t="shared" si="471"/>
        <v>36.082799999999999</v>
      </c>
      <c r="EU677" s="447">
        <f t="shared" si="486"/>
        <v>28.866240000000001</v>
      </c>
      <c r="EV677" s="448">
        <f t="shared" si="463"/>
        <v>72.165599999999998</v>
      </c>
      <c r="EW677" s="449" t="str">
        <f t="shared" si="487"/>
        <v>CUKUP</v>
      </c>
      <c r="EX677" s="721"/>
      <c r="EY677" s="447">
        <f t="shared" si="472"/>
        <v>28.217099999999999</v>
      </c>
      <c r="EZ677" s="447">
        <f t="shared" si="464"/>
        <v>22.57368</v>
      </c>
      <c r="FA677" s="448">
        <f t="shared" si="473"/>
        <v>56.434200000000004</v>
      </c>
      <c r="FB677" s="449" t="str">
        <f t="shared" si="465"/>
        <v>BAIK</v>
      </c>
      <c r="FC677" s="195"/>
      <c r="FD677" s="453">
        <f t="shared" si="466"/>
        <v>37.799999999999997</v>
      </c>
      <c r="FE677" s="454">
        <f t="shared" si="467"/>
        <v>72.25433526011561</v>
      </c>
      <c r="FF677" s="725">
        <f t="shared" si="468"/>
        <v>52.315199999999997</v>
      </c>
      <c r="FG677" s="202" t="str">
        <f t="shared" si="488"/>
        <v>BURUK</v>
      </c>
    </row>
    <row r="678" spans="1:163">
      <c r="A678" s="347">
        <v>666</v>
      </c>
      <c r="B678" s="764" t="s">
        <v>2232</v>
      </c>
      <c r="C678" s="331" t="s">
        <v>3130</v>
      </c>
      <c r="D678" s="259" t="s">
        <v>2948</v>
      </c>
      <c r="E678" s="319" t="s">
        <v>3097</v>
      </c>
      <c r="F678" s="319" t="s">
        <v>3131</v>
      </c>
      <c r="G678" s="208" t="s">
        <v>206</v>
      </c>
      <c r="H678" s="214" t="s">
        <v>208</v>
      </c>
      <c r="I678" s="463" t="s">
        <v>3132</v>
      </c>
      <c r="J678" s="462" t="s">
        <v>3133</v>
      </c>
      <c r="K678" s="259" t="s">
        <v>341</v>
      </c>
      <c r="L678" s="259" t="s">
        <v>585</v>
      </c>
      <c r="M678" s="259">
        <v>160</v>
      </c>
      <c r="N678" s="259">
        <v>40601</v>
      </c>
      <c r="O678" s="259">
        <v>1989</v>
      </c>
      <c r="P678" s="259" t="s">
        <v>316</v>
      </c>
      <c r="Q678" s="461">
        <v>0.77500000000000002</v>
      </c>
      <c r="R678" s="433">
        <v>44879</v>
      </c>
      <c r="S678" s="331" t="s">
        <v>318</v>
      </c>
      <c r="T678" s="331" t="s">
        <v>343</v>
      </c>
      <c r="U678" s="259">
        <v>4</v>
      </c>
      <c r="V678" s="259">
        <v>1</v>
      </c>
      <c r="W678" s="259">
        <v>4</v>
      </c>
      <c r="X678" s="259">
        <v>19500</v>
      </c>
      <c r="Y678" s="332">
        <v>419</v>
      </c>
      <c r="Z678" s="332">
        <v>421</v>
      </c>
      <c r="AA678" s="332">
        <v>415</v>
      </c>
      <c r="AB678" s="332">
        <v>243</v>
      </c>
      <c r="AC678" s="332">
        <v>240</v>
      </c>
      <c r="AD678" s="332">
        <v>240</v>
      </c>
      <c r="AE678" s="332">
        <v>106.9</v>
      </c>
      <c r="AF678" s="332">
        <v>189.4</v>
      </c>
      <c r="AG678" s="332">
        <v>174.6</v>
      </c>
      <c r="AH678" s="332">
        <v>87.2</v>
      </c>
      <c r="AI678" s="332">
        <v>106.1</v>
      </c>
      <c r="AJ678" s="332">
        <v>184.1</v>
      </c>
      <c r="AK678" s="332">
        <v>173.5</v>
      </c>
      <c r="AL678" s="332">
        <v>83.8</v>
      </c>
      <c r="AM678" s="332"/>
      <c r="AN678" s="332"/>
      <c r="AO678" s="332"/>
      <c r="AP678" s="332"/>
      <c r="AQ678" s="332"/>
      <c r="AR678" s="332"/>
      <c r="AS678" s="332"/>
      <c r="AT678" s="332"/>
      <c r="AU678" s="332"/>
      <c r="AV678" s="332"/>
      <c r="AW678" s="332"/>
      <c r="AX678" s="332"/>
      <c r="AY678" s="332">
        <v>0.86</v>
      </c>
      <c r="AZ678" s="332">
        <v>0.86</v>
      </c>
      <c r="BA678" s="332">
        <v>0.85</v>
      </c>
      <c r="BB678" s="261">
        <v>420</v>
      </c>
      <c r="BC678" s="261">
        <v>418</v>
      </c>
      <c r="BD678" s="261">
        <v>420</v>
      </c>
      <c r="BE678" s="261">
        <v>243</v>
      </c>
      <c r="BF678" s="261">
        <v>241</v>
      </c>
      <c r="BG678" s="261">
        <v>240</v>
      </c>
      <c r="BH678" s="261">
        <v>91.1</v>
      </c>
      <c r="BI678" s="261">
        <v>156.30000000000001</v>
      </c>
      <c r="BJ678" s="261">
        <v>137.4</v>
      </c>
      <c r="BK678" s="261">
        <v>67.099999999999994</v>
      </c>
      <c r="BL678" s="261">
        <v>92.6</v>
      </c>
      <c r="BM678" s="261">
        <v>156.1</v>
      </c>
      <c r="BN678" s="261">
        <v>137.6</v>
      </c>
      <c r="BO678" s="261">
        <v>62.2</v>
      </c>
      <c r="BP678" s="261"/>
      <c r="BQ678" s="261"/>
      <c r="BR678" s="261"/>
      <c r="BS678" s="261"/>
      <c r="BT678" s="261"/>
      <c r="BU678" s="261"/>
      <c r="BV678" s="261"/>
      <c r="BW678" s="261"/>
      <c r="BX678" s="261"/>
      <c r="BY678" s="261"/>
      <c r="BZ678" s="261"/>
      <c r="CA678" s="261"/>
      <c r="CB678" s="261">
        <v>0.85</v>
      </c>
      <c r="CC678" s="261">
        <v>0.86</v>
      </c>
      <c r="CD678" s="261">
        <v>0.87</v>
      </c>
      <c r="CE678" s="333"/>
      <c r="CF678" s="333"/>
      <c r="CG678" s="333"/>
      <c r="CH678" s="333"/>
      <c r="CI678" s="333"/>
      <c r="CJ678" s="333"/>
      <c r="CK678" s="333"/>
      <c r="CL678" s="333"/>
      <c r="CM678" s="333"/>
      <c r="CN678" s="333"/>
      <c r="CO678" s="333"/>
      <c r="CP678" s="333"/>
      <c r="CQ678" s="333"/>
      <c r="CR678" s="333"/>
      <c r="CS678" s="333"/>
      <c r="CT678" s="333"/>
      <c r="CU678" s="333"/>
      <c r="CV678" s="333"/>
      <c r="CW678" s="333"/>
      <c r="CX678" s="333"/>
      <c r="CY678" s="333"/>
      <c r="CZ678" s="333"/>
      <c r="DA678" s="333"/>
      <c r="DB678" s="374"/>
      <c r="DC678" s="154"/>
      <c r="DD678" s="179"/>
      <c r="DE678" s="179"/>
      <c r="DF678" s="179"/>
      <c r="DG678" s="179"/>
      <c r="DH678" s="180"/>
      <c r="DI678" s="181"/>
      <c r="DJ678" s="182">
        <f t="shared" si="469"/>
        <v>0</v>
      </c>
      <c r="DK678" s="182">
        <f t="shared" si="470"/>
        <v>0</v>
      </c>
      <c r="DL678" s="182">
        <f t="shared" si="474"/>
        <v>1</v>
      </c>
      <c r="DM678" s="182">
        <f t="shared" si="475"/>
        <v>0</v>
      </c>
      <c r="DN678" s="182">
        <f t="shared" si="476"/>
        <v>0</v>
      </c>
      <c r="DO678" s="182"/>
      <c r="DP678" s="182"/>
      <c r="DQ678" s="181"/>
      <c r="DR678" s="169"/>
      <c r="DS678" s="166"/>
      <c r="DT678" s="166"/>
      <c r="DU678" s="167">
        <f t="shared" si="477"/>
        <v>0</v>
      </c>
      <c r="DV678" s="153" t="str">
        <f>VLOOKUP(M678,'[200]Data Master kondisi'!$O$3:$P$11,2,FALSE)</f>
        <v>Y</v>
      </c>
      <c r="DW678" s="153">
        <f>LOOKUP(DV678,{"X","X","X","Y","Y","Y","Z","Z","Z"},{6,6,6,4,4,4,2,2,2})</f>
        <v>4</v>
      </c>
      <c r="DX678" s="153">
        <f t="shared" si="459"/>
        <v>4</v>
      </c>
      <c r="DY678" s="153">
        <f t="shared" si="478"/>
        <v>8</v>
      </c>
      <c r="DZ678" s="153" t="str">
        <f>VLOOKUP(G678,'[200]Data Master class'!$A$5:$D$12,3,FALSE)</f>
        <v>B</v>
      </c>
      <c r="EA678" s="160" t="str">
        <f t="shared" si="479"/>
        <v>CUKUP</v>
      </c>
      <c r="EB678" s="156"/>
      <c r="EC678" s="153">
        <f>VLOOKUP(G678,'[200]Data Master class'!$A$5:$D$12,2,FALSE)</f>
        <v>3</v>
      </c>
      <c r="ED678" s="153" t="str">
        <f>VLOOKUP(H678,'[200]Data Master class'!$E$5:$G$6,3,FALSE)</f>
        <v>X</v>
      </c>
      <c r="EE678" s="153">
        <f>VLOOKUP(H678,'[200]Data Master class'!$E$5:$G$6,2,FALSE)</f>
        <v>2</v>
      </c>
      <c r="EF678" s="153">
        <f t="shared" si="480"/>
        <v>5</v>
      </c>
      <c r="EG678" s="153" t="str">
        <f t="shared" si="481"/>
        <v>CLASS 3</v>
      </c>
      <c r="EH678" s="153">
        <f t="shared" si="482"/>
        <v>13</v>
      </c>
      <c r="EI678" s="171"/>
      <c r="EJ678" s="441">
        <f t="shared" si="460"/>
        <v>0.3189636865576555</v>
      </c>
      <c r="EK678" s="441">
        <f t="shared" si="461"/>
        <v>0.20662561053302189</v>
      </c>
      <c r="EL678" s="441">
        <f t="shared" si="462"/>
        <v>0.11233807602463364</v>
      </c>
      <c r="EM678" s="442">
        <f t="shared" si="483"/>
        <v>0.21264245770510368</v>
      </c>
      <c r="EN678" s="443" t="str">
        <f t="shared" si="484"/>
        <v>KURANG</v>
      </c>
      <c r="EO678" s="195"/>
      <c r="EP678" s="196">
        <f>'[200]2. SUHU &amp; FISIK TRAFO'!CY722</f>
        <v>324</v>
      </c>
      <c r="EQ678" s="168">
        <f t="shared" si="489"/>
        <v>0</v>
      </c>
      <c r="ER678" s="189">
        <f t="shared" si="485"/>
        <v>0</v>
      </c>
      <c r="ES678" s="195"/>
      <c r="ET678" s="447">
        <f t="shared" si="471"/>
        <v>113.33669999999999</v>
      </c>
      <c r="EU678" s="447">
        <f t="shared" si="486"/>
        <v>90.669359999999998</v>
      </c>
      <c r="EV678" s="448">
        <f t="shared" si="463"/>
        <v>70.835437499999998</v>
      </c>
      <c r="EW678" s="449" t="str">
        <f t="shared" si="487"/>
        <v>CUKUP</v>
      </c>
      <c r="EX678" s="721"/>
      <c r="EY678" s="447">
        <f t="shared" si="472"/>
        <v>92.781600000000012</v>
      </c>
      <c r="EZ678" s="447">
        <f t="shared" si="464"/>
        <v>74.225280000000012</v>
      </c>
      <c r="FA678" s="448">
        <f t="shared" si="473"/>
        <v>57.988500000000009</v>
      </c>
      <c r="FB678" s="449" t="str">
        <f t="shared" si="465"/>
        <v>BAIK</v>
      </c>
      <c r="FC678" s="195"/>
      <c r="FD678" s="453">
        <f t="shared" si="466"/>
        <v>87.2</v>
      </c>
      <c r="FE678" s="454">
        <f t="shared" si="467"/>
        <v>231.21387283236993</v>
      </c>
      <c r="FF678" s="725">
        <f t="shared" si="468"/>
        <v>37.714000000000006</v>
      </c>
      <c r="FG678" s="202" t="str">
        <f t="shared" si="488"/>
        <v>BURUK</v>
      </c>
    </row>
    <row r="679" spans="1:163">
      <c r="A679" s="347">
        <v>667</v>
      </c>
      <c r="B679" s="764" t="s">
        <v>2232</v>
      </c>
      <c r="C679" s="331" t="s">
        <v>3134</v>
      </c>
      <c r="D679" s="259" t="s">
        <v>2948</v>
      </c>
      <c r="E679" s="319" t="s">
        <v>3097</v>
      </c>
      <c r="F679" s="319" t="s">
        <v>3131</v>
      </c>
      <c r="G679" s="208" t="s">
        <v>206</v>
      </c>
      <c r="H679" s="214" t="s">
        <v>208</v>
      </c>
      <c r="I679" s="463" t="s">
        <v>3135</v>
      </c>
      <c r="J679" s="462" t="s">
        <v>3136</v>
      </c>
      <c r="K679" s="259" t="s">
        <v>341</v>
      </c>
      <c r="L679" s="259" t="s">
        <v>560</v>
      </c>
      <c r="M679" s="259">
        <v>100</v>
      </c>
      <c r="N679" s="259">
        <v>15069267</v>
      </c>
      <c r="O679" s="259">
        <v>2015</v>
      </c>
      <c r="P679" s="259" t="s">
        <v>316</v>
      </c>
      <c r="Q679" s="461">
        <v>0.7909722222222223</v>
      </c>
      <c r="R679" s="433">
        <v>44879</v>
      </c>
      <c r="S679" s="331" t="s">
        <v>318</v>
      </c>
      <c r="T679" s="331" t="s">
        <v>343</v>
      </c>
      <c r="U679" s="259">
        <v>4</v>
      </c>
      <c r="V679" s="259">
        <v>2</v>
      </c>
      <c r="W679" s="259">
        <v>3</v>
      </c>
      <c r="X679" s="259">
        <v>20000</v>
      </c>
      <c r="Y679" s="332">
        <v>414</v>
      </c>
      <c r="Z679" s="332">
        <v>410</v>
      </c>
      <c r="AA679" s="332">
        <v>412</v>
      </c>
      <c r="AB679" s="332">
        <v>237</v>
      </c>
      <c r="AC679" s="332">
        <v>239</v>
      </c>
      <c r="AD679" s="332">
        <v>236</v>
      </c>
      <c r="AE679" s="332">
        <v>41.5</v>
      </c>
      <c r="AF679" s="332">
        <v>28</v>
      </c>
      <c r="AG679" s="332">
        <v>51.8</v>
      </c>
      <c r="AH679" s="332">
        <v>31.8</v>
      </c>
      <c r="AI679" s="332"/>
      <c r="AJ679" s="332"/>
      <c r="AK679" s="332"/>
      <c r="AL679" s="332"/>
      <c r="AM679" s="332">
        <v>6.6</v>
      </c>
      <c r="AN679" s="332">
        <v>11.1</v>
      </c>
      <c r="AO679" s="332">
        <v>21.8</v>
      </c>
      <c r="AP679" s="332">
        <v>14.1</v>
      </c>
      <c r="AQ679" s="332"/>
      <c r="AR679" s="332"/>
      <c r="AS679" s="332"/>
      <c r="AT679" s="332"/>
      <c r="AU679" s="332">
        <v>33.6</v>
      </c>
      <c r="AV679" s="332">
        <v>18</v>
      </c>
      <c r="AW679" s="332">
        <v>34.6</v>
      </c>
      <c r="AX679" s="332">
        <v>16.100000000000001</v>
      </c>
      <c r="AY679" s="332">
        <v>0.86</v>
      </c>
      <c r="AZ679" s="332">
        <v>0.85</v>
      </c>
      <c r="BA679" s="332">
        <v>0.88</v>
      </c>
      <c r="BB679" s="261">
        <v>415</v>
      </c>
      <c r="BC679" s="261">
        <v>413</v>
      </c>
      <c r="BD679" s="261">
        <v>412</v>
      </c>
      <c r="BE679" s="261">
        <v>238</v>
      </c>
      <c r="BF679" s="261">
        <v>239</v>
      </c>
      <c r="BG679" s="261">
        <v>237</v>
      </c>
      <c r="BH679" s="261">
        <v>44.8</v>
      </c>
      <c r="BI679" s="261">
        <v>27.1</v>
      </c>
      <c r="BJ679" s="261">
        <v>41.8</v>
      </c>
      <c r="BK679" s="261">
        <v>18.2</v>
      </c>
      <c r="BL679" s="261"/>
      <c r="BM679" s="261"/>
      <c r="BN679" s="261"/>
      <c r="BO679" s="261"/>
      <c r="BP679" s="261">
        <v>6.7</v>
      </c>
      <c r="BQ679" s="261">
        <v>6.1</v>
      </c>
      <c r="BR679" s="261">
        <v>11.3</v>
      </c>
      <c r="BS679" s="261">
        <v>8.4</v>
      </c>
      <c r="BT679" s="261"/>
      <c r="BU679" s="261"/>
      <c r="BV679" s="261"/>
      <c r="BW679" s="261"/>
      <c r="BX679" s="261">
        <v>3.2</v>
      </c>
      <c r="BY679" s="261">
        <v>19.399999999999999</v>
      </c>
      <c r="BZ679" s="261">
        <v>29.2</v>
      </c>
      <c r="CA679" s="261">
        <v>13.9</v>
      </c>
      <c r="CB679" s="261">
        <v>0.85</v>
      </c>
      <c r="CC679" s="261">
        <v>0.87</v>
      </c>
      <c r="CD679" s="261">
        <v>0.88</v>
      </c>
      <c r="CE679" s="333"/>
      <c r="CF679" s="333"/>
      <c r="CG679" s="333"/>
      <c r="CH679" s="333"/>
      <c r="CI679" s="333"/>
      <c r="CJ679" s="333"/>
      <c r="CK679" s="333"/>
      <c r="CL679" s="333"/>
      <c r="CM679" s="333"/>
      <c r="CN679" s="333"/>
      <c r="CO679" s="333"/>
      <c r="CP679" s="333"/>
      <c r="CQ679" s="333"/>
      <c r="CR679" s="333"/>
      <c r="CS679" s="333"/>
      <c r="CT679" s="333"/>
      <c r="CU679" s="333"/>
      <c r="CV679" s="333"/>
      <c r="CW679" s="333"/>
      <c r="CX679" s="333"/>
      <c r="CY679" s="333"/>
      <c r="CZ679" s="333"/>
      <c r="DA679" s="333"/>
      <c r="DB679" s="374"/>
      <c r="DC679" s="154"/>
      <c r="DD679" s="179"/>
      <c r="DE679" s="179"/>
      <c r="DF679" s="179"/>
      <c r="DG679" s="179"/>
      <c r="DH679" s="180"/>
      <c r="DI679" s="181"/>
      <c r="DJ679" s="182">
        <f t="shared" si="469"/>
        <v>0</v>
      </c>
      <c r="DK679" s="182">
        <f t="shared" si="470"/>
        <v>1</v>
      </c>
      <c r="DL679" s="182">
        <f t="shared" si="474"/>
        <v>0</v>
      </c>
      <c r="DM679" s="182">
        <f t="shared" si="475"/>
        <v>0</v>
      </c>
      <c r="DN679" s="182">
        <f t="shared" si="476"/>
        <v>0</v>
      </c>
      <c r="DO679" s="182"/>
      <c r="DP679" s="182"/>
      <c r="DQ679" s="181"/>
      <c r="DR679" s="169"/>
      <c r="DS679" s="166"/>
      <c r="DT679" s="166"/>
      <c r="DU679" s="167">
        <f t="shared" si="477"/>
        <v>0</v>
      </c>
      <c r="DV679" s="153" t="str">
        <f>VLOOKUP(M679,'[200]Data Master kondisi'!$O$3:$P$11,2,FALSE)</f>
        <v>Z</v>
      </c>
      <c r="DW679" s="153">
        <f>LOOKUP(DV679,{"X","X","X","Y","Y","Y","Z","Z","Z"},{6,6,6,4,4,4,2,2,2})</f>
        <v>2</v>
      </c>
      <c r="DX679" s="153">
        <f t="shared" si="459"/>
        <v>1</v>
      </c>
      <c r="DY679" s="153">
        <f t="shared" si="478"/>
        <v>3</v>
      </c>
      <c r="DZ679" s="153" t="str">
        <f>VLOOKUP(G679,'[200]Data Master class'!$A$5:$D$12,3,FALSE)</f>
        <v>B</v>
      </c>
      <c r="EA679" s="160">
        <f t="shared" si="479"/>
        <v>0</v>
      </c>
      <c r="EB679" s="156"/>
      <c r="EC679" s="153">
        <f>VLOOKUP(G679,'[200]Data Master class'!$A$5:$D$12,2,FALSE)</f>
        <v>3</v>
      </c>
      <c r="ED679" s="153" t="str">
        <f>VLOOKUP(H679,'[200]Data Master class'!$E$5:$G$6,3,FALSE)</f>
        <v>X</v>
      </c>
      <c r="EE679" s="153">
        <f>VLOOKUP(H679,'[200]Data Master class'!$E$5:$G$6,2,FALSE)</f>
        <v>2</v>
      </c>
      <c r="EF679" s="153">
        <f t="shared" si="480"/>
        <v>5</v>
      </c>
      <c r="EG679" s="153" t="str">
        <f t="shared" si="481"/>
        <v>CLASS 3</v>
      </c>
      <c r="EH679" s="153">
        <f t="shared" si="482"/>
        <v>8</v>
      </c>
      <c r="EI679" s="171"/>
      <c r="EJ679" s="441">
        <f t="shared" si="460"/>
        <v>2.638087386644691E-2</v>
      </c>
      <c r="EK679" s="441">
        <f t="shared" si="461"/>
        <v>0.30750206100577077</v>
      </c>
      <c r="EL679" s="441">
        <f t="shared" si="462"/>
        <v>0.28112118713932405</v>
      </c>
      <c r="EM679" s="442">
        <f t="shared" si="483"/>
        <v>0.20500137400384721</v>
      </c>
      <c r="EN679" s="443" t="str">
        <f t="shared" si="484"/>
        <v>KURANG</v>
      </c>
      <c r="EO679" s="195"/>
      <c r="EP679" s="196">
        <f>'[200]2. SUHU &amp; FISIK TRAFO'!CY723</f>
        <v>324</v>
      </c>
      <c r="EQ679" s="168">
        <f t="shared" si="489"/>
        <v>0</v>
      </c>
      <c r="ER679" s="189">
        <f t="shared" si="485"/>
        <v>0</v>
      </c>
      <c r="ES679" s="195"/>
      <c r="ET679" s="447">
        <f t="shared" si="471"/>
        <v>28.752299999999998</v>
      </c>
      <c r="EU679" s="447">
        <f t="shared" si="486"/>
        <v>23.001840000000001</v>
      </c>
      <c r="EV679" s="448">
        <f t="shared" si="463"/>
        <v>28.752299999999998</v>
      </c>
      <c r="EW679" s="449" t="str">
        <f t="shared" si="487"/>
        <v>BAIK</v>
      </c>
      <c r="EX679" s="721"/>
      <c r="EY679" s="447">
        <f t="shared" si="472"/>
        <v>27.0459</v>
      </c>
      <c r="EZ679" s="447">
        <f t="shared" si="464"/>
        <v>21.63672</v>
      </c>
      <c r="FA679" s="448">
        <f t="shared" si="473"/>
        <v>27.0459</v>
      </c>
      <c r="FB679" s="449" t="str">
        <f t="shared" si="465"/>
        <v>BAIK</v>
      </c>
      <c r="FC679" s="195"/>
      <c r="FD679" s="453">
        <f t="shared" si="466"/>
        <v>31.8</v>
      </c>
      <c r="FE679" s="454">
        <f t="shared" si="467"/>
        <v>144.50867052023122</v>
      </c>
      <c r="FF679" s="725">
        <f t="shared" si="468"/>
        <v>22.005600000000001</v>
      </c>
      <c r="FG679" s="202" t="str">
        <f t="shared" si="488"/>
        <v>BURUK</v>
      </c>
    </row>
    <row r="680" spans="1:163">
      <c r="A680" s="347">
        <v>668</v>
      </c>
      <c r="B680" s="764" t="s">
        <v>2232</v>
      </c>
      <c r="C680" s="331" t="s">
        <v>3137</v>
      </c>
      <c r="D680" s="259" t="s">
        <v>3138</v>
      </c>
      <c r="E680" s="319" t="s">
        <v>3097</v>
      </c>
      <c r="F680" s="319" t="s">
        <v>3131</v>
      </c>
      <c r="G680" s="208" t="s">
        <v>206</v>
      </c>
      <c r="H680" s="214" t="s">
        <v>209</v>
      </c>
      <c r="I680" s="463" t="s">
        <v>3139</v>
      </c>
      <c r="J680" s="462" t="s">
        <v>3140</v>
      </c>
      <c r="K680" s="259" t="s">
        <v>341</v>
      </c>
      <c r="L680" s="259" t="s">
        <v>560</v>
      </c>
      <c r="M680" s="259">
        <v>100</v>
      </c>
      <c r="N680" s="259">
        <v>22067006</v>
      </c>
      <c r="O680" s="259">
        <v>2020</v>
      </c>
      <c r="P680" s="259" t="s">
        <v>316</v>
      </c>
      <c r="Q680" s="461">
        <v>0.79999999999999993</v>
      </c>
      <c r="R680" s="433">
        <v>44879</v>
      </c>
      <c r="S680" s="331" t="s">
        <v>318</v>
      </c>
      <c r="T680" s="331" t="s">
        <v>343</v>
      </c>
      <c r="U680" s="259">
        <v>4</v>
      </c>
      <c r="V680" s="259">
        <v>2</v>
      </c>
      <c r="W680" s="259">
        <v>3</v>
      </c>
      <c r="X680" s="259">
        <v>20000</v>
      </c>
      <c r="Y680" s="332">
        <v>417</v>
      </c>
      <c r="Z680" s="332">
        <v>415</v>
      </c>
      <c r="AA680" s="332">
        <v>412</v>
      </c>
      <c r="AB680" s="332">
        <v>240</v>
      </c>
      <c r="AC680" s="332">
        <v>238</v>
      </c>
      <c r="AD680" s="332">
        <v>237</v>
      </c>
      <c r="AE680" s="332">
        <v>7.2</v>
      </c>
      <c r="AF680" s="332">
        <v>0.2</v>
      </c>
      <c r="AG680" s="332">
        <v>2.2000000000000002</v>
      </c>
      <c r="AH680" s="332">
        <v>3.1</v>
      </c>
      <c r="AI680" s="332">
        <v>0.13</v>
      </c>
      <c r="AJ680" s="332">
        <v>0.19</v>
      </c>
      <c r="AK680" s="332">
        <v>2.7</v>
      </c>
      <c r="AL680" s="332">
        <v>2.6</v>
      </c>
      <c r="AM680" s="332">
        <v>1.4</v>
      </c>
      <c r="AN680" s="332">
        <v>0.3</v>
      </c>
      <c r="AO680" s="332">
        <v>0.3</v>
      </c>
      <c r="AP680" s="332">
        <v>1.4</v>
      </c>
      <c r="AQ680" s="332"/>
      <c r="AR680" s="332"/>
      <c r="AS680" s="332"/>
      <c r="AT680" s="332"/>
      <c r="AU680" s="332"/>
      <c r="AV680" s="332"/>
      <c r="AW680" s="332"/>
      <c r="AX680" s="332"/>
      <c r="AY680" s="332">
        <v>0.86</v>
      </c>
      <c r="AZ680" s="332">
        <v>0.87</v>
      </c>
      <c r="BA680" s="332">
        <v>0.88</v>
      </c>
      <c r="BB680" s="261">
        <v>413</v>
      </c>
      <c r="BC680" s="261">
        <v>411</v>
      </c>
      <c r="BD680" s="261">
        <v>412</v>
      </c>
      <c r="BE680" s="261">
        <v>238</v>
      </c>
      <c r="BF680" s="261">
        <v>237</v>
      </c>
      <c r="BG680" s="261">
        <v>237</v>
      </c>
      <c r="BH680" s="261">
        <v>0.8</v>
      </c>
      <c r="BI680" s="261">
        <v>0.1</v>
      </c>
      <c r="BJ680" s="261">
        <v>3.3</v>
      </c>
      <c r="BK680" s="261">
        <v>1</v>
      </c>
      <c r="BL680" s="261">
        <v>0</v>
      </c>
      <c r="BM680" s="261">
        <v>0</v>
      </c>
      <c r="BN680" s="261">
        <v>0.7</v>
      </c>
      <c r="BO680" s="261">
        <v>1.8</v>
      </c>
      <c r="BP680" s="261">
        <v>0.7</v>
      </c>
      <c r="BQ680" s="261">
        <v>0.1</v>
      </c>
      <c r="BR680" s="261">
        <v>0.2</v>
      </c>
      <c r="BS680" s="261">
        <v>1</v>
      </c>
      <c r="BT680" s="261"/>
      <c r="BU680" s="261"/>
      <c r="BV680" s="261"/>
      <c r="BW680" s="261"/>
      <c r="BX680" s="261"/>
      <c r="BY680" s="261"/>
      <c r="BZ680" s="261"/>
      <c r="CA680" s="261"/>
      <c r="CB680" s="261">
        <v>0.86</v>
      </c>
      <c r="CC680" s="261">
        <v>0.87</v>
      </c>
      <c r="CD680" s="261">
        <v>0.85</v>
      </c>
      <c r="CE680" s="333"/>
      <c r="CF680" s="333"/>
      <c r="CG680" s="333"/>
      <c r="CH680" s="333"/>
      <c r="CI680" s="333"/>
      <c r="CJ680" s="333"/>
      <c r="CK680" s="333"/>
      <c r="CL680" s="333"/>
      <c r="CM680" s="333"/>
      <c r="CN680" s="333"/>
      <c r="CO680" s="333"/>
      <c r="CP680" s="333"/>
      <c r="CQ680" s="333"/>
      <c r="CR680" s="333"/>
      <c r="CS680" s="333"/>
      <c r="CT680" s="333"/>
      <c r="CU680" s="333"/>
      <c r="CV680" s="333"/>
      <c r="CW680" s="333"/>
      <c r="CX680" s="333"/>
      <c r="CY680" s="333"/>
      <c r="CZ680" s="333"/>
      <c r="DA680" s="333"/>
      <c r="DB680" s="374"/>
      <c r="DC680" s="154"/>
      <c r="DD680" s="179"/>
      <c r="DE680" s="179"/>
      <c r="DF680" s="179"/>
      <c r="DG680" s="179"/>
      <c r="DH680" s="180"/>
      <c r="DI680" s="181"/>
      <c r="DJ680" s="182">
        <f t="shared" si="469"/>
        <v>1</v>
      </c>
      <c r="DK680" s="182">
        <f t="shared" si="470"/>
        <v>0</v>
      </c>
      <c r="DL680" s="182">
        <f t="shared" si="474"/>
        <v>0</v>
      </c>
      <c r="DM680" s="182">
        <f t="shared" si="475"/>
        <v>0</v>
      </c>
      <c r="DN680" s="182">
        <f t="shared" si="476"/>
        <v>0</v>
      </c>
      <c r="DO680" s="182"/>
      <c r="DP680" s="182"/>
      <c r="DQ680" s="181"/>
      <c r="DR680" s="169"/>
      <c r="DS680" s="166"/>
      <c r="DT680" s="166"/>
      <c r="DU680" s="167">
        <f t="shared" si="477"/>
        <v>0</v>
      </c>
      <c r="DV680" s="153" t="str">
        <f>VLOOKUP(M680,'[200]Data Master kondisi'!$O$3:$P$11,2,FALSE)</f>
        <v>Z</v>
      </c>
      <c r="DW680" s="153">
        <f>LOOKUP(DV680,{"X","X","X","Y","Y","Y","Z","Z","Z"},{6,6,6,4,4,4,2,2,2})</f>
        <v>2</v>
      </c>
      <c r="DX680" s="153">
        <f t="shared" si="459"/>
        <v>1</v>
      </c>
      <c r="DY680" s="153">
        <f t="shared" si="478"/>
        <v>3</v>
      </c>
      <c r="DZ680" s="153" t="str">
        <f>VLOOKUP(G680,'[200]Data Master class'!$A$5:$D$12,3,FALSE)</f>
        <v>B</v>
      </c>
      <c r="EA680" s="160">
        <f t="shared" si="479"/>
        <v>0</v>
      </c>
      <c r="EB680" s="156"/>
      <c r="EC680" s="153">
        <f>VLOOKUP(G680,'[200]Data Master class'!$A$5:$D$12,2,FALSE)</f>
        <v>3</v>
      </c>
      <c r="ED680" s="153" t="str">
        <f>VLOOKUP(H680,'[200]Data Master class'!$E$5:$G$6,3,FALSE)</f>
        <v>Y</v>
      </c>
      <c r="EE680" s="153">
        <f>VLOOKUP(H680,'[200]Data Master class'!$E$5:$G$6,2,FALSE)</f>
        <v>1</v>
      </c>
      <c r="EF680" s="153">
        <f t="shared" si="480"/>
        <v>4</v>
      </c>
      <c r="EG680" s="153" t="str">
        <f t="shared" si="481"/>
        <v>CLASS 3</v>
      </c>
      <c r="EH680" s="153">
        <f t="shared" si="482"/>
        <v>7</v>
      </c>
      <c r="EI680" s="171"/>
      <c r="EJ680" s="441">
        <f t="shared" si="460"/>
        <v>1.2499999999999996</v>
      </c>
      <c r="EK680" s="441">
        <f t="shared" si="461"/>
        <v>0.9375</v>
      </c>
      <c r="EL680" s="441">
        <f t="shared" si="462"/>
        <v>0.31250000000000006</v>
      </c>
      <c r="EM680" s="442">
        <f t="shared" si="483"/>
        <v>0.83333333333333315</v>
      </c>
      <c r="EN680" s="443" t="str">
        <f t="shared" si="484"/>
        <v>BURUK</v>
      </c>
      <c r="EO680" s="195"/>
      <c r="EP680" s="196">
        <f>'[200]2. SUHU &amp; FISIK TRAFO'!CY724</f>
        <v>324</v>
      </c>
      <c r="EQ680" s="168">
        <f t="shared" si="489"/>
        <v>0</v>
      </c>
      <c r="ER680" s="189">
        <f t="shared" si="485"/>
        <v>0</v>
      </c>
      <c r="ES680" s="195"/>
      <c r="ET680" s="447">
        <f t="shared" si="471"/>
        <v>2.2970000000000002</v>
      </c>
      <c r="EU680" s="447">
        <f t="shared" si="486"/>
        <v>1.8376000000000001</v>
      </c>
      <c r="EV680" s="448">
        <f t="shared" si="463"/>
        <v>2.2970000000000002</v>
      </c>
      <c r="EW680" s="449" t="str">
        <f t="shared" si="487"/>
        <v>BAIK</v>
      </c>
      <c r="EX680" s="721"/>
      <c r="EY680" s="447">
        <f t="shared" si="472"/>
        <v>0.99619999999999997</v>
      </c>
      <c r="EZ680" s="447">
        <f t="shared" si="464"/>
        <v>0.79696</v>
      </c>
      <c r="FA680" s="448">
        <f t="shared" si="473"/>
        <v>0.99620000000000009</v>
      </c>
      <c r="FB680" s="449" t="str">
        <f t="shared" si="465"/>
        <v>BAIK</v>
      </c>
      <c r="FC680" s="195"/>
      <c r="FD680" s="453">
        <f t="shared" si="466"/>
        <v>3.1</v>
      </c>
      <c r="FE680" s="454">
        <f t="shared" si="467"/>
        <v>144.50867052023122</v>
      </c>
      <c r="FF680" s="725">
        <f t="shared" si="468"/>
        <v>2.1452</v>
      </c>
      <c r="FG680" s="202" t="str">
        <f t="shared" si="488"/>
        <v>BAIK</v>
      </c>
    </row>
    <row r="681" spans="1:163">
      <c r="A681" s="347">
        <v>669</v>
      </c>
      <c r="B681" s="764" t="s">
        <v>2232</v>
      </c>
      <c r="C681" s="331" t="s">
        <v>3141</v>
      </c>
      <c r="D681" s="259" t="s">
        <v>3142</v>
      </c>
      <c r="E681" s="319" t="s">
        <v>3097</v>
      </c>
      <c r="F681" s="319" t="s">
        <v>3143</v>
      </c>
      <c r="G681" s="208" t="s">
        <v>206</v>
      </c>
      <c r="H681" s="214" t="s">
        <v>208</v>
      </c>
      <c r="I681" s="463" t="s">
        <v>3144</v>
      </c>
      <c r="J681" s="462" t="s">
        <v>3145</v>
      </c>
      <c r="K681" s="259" t="s">
        <v>341</v>
      </c>
      <c r="L681" s="259" t="s">
        <v>1259</v>
      </c>
      <c r="M681" s="259">
        <v>100</v>
      </c>
      <c r="N681" s="259" t="s">
        <v>3146</v>
      </c>
      <c r="O681" s="259">
        <v>2014</v>
      </c>
      <c r="P681" s="259" t="s">
        <v>316</v>
      </c>
      <c r="Q681" s="461">
        <v>0.79999999999999993</v>
      </c>
      <c r="R681" s="433">
        <v>44879</v>
      </c>
      <c r="S681" s="331" t="s">
        <v>318</v>
      </c>
      <c r="T681" s="331" t="s">
        <v>343</v>
      </c>
      <c r="U681" s="259">
        <v>2</v>
      </c>
      <c r="V681" s="259">
        <v>1</v>
      </c>
      <c r="W681" s="259">
        <v>3</v>
      </c>
      <c r="X681" s="259">
        <v>20000</v>
      </c>
      <c r="Y681" s="332">
        <v>413</v>
      </c>
      <c r="Z681" s="332">
        <v>410</v>
      </c>
      <c r="AA681" s="332">
        <v>413</v>
      </c>
      <c r="AB681" s="332">
        <v>237</v>
      </c>
      <c r="AC681" s="332">
        <v>238</v>
      </c>
      <c r="AD681" s="332">
        <v>237</v>
      </c>
      <c r="AE681" s="332">
        <v>10.5</v>
      </c>
      <c r="AF681" s="332">
        <v>6.7</v>
      </c>
      <c r="AG681" s="332">
        <v>19.2</v>
      </c>
      <c r="AH681" s="332">
        <v>15.8</v>
      </c>
      <c r="AI681" s="332">
        <v>12.6</v>
      </c>
      <c r="AJ681" s="332">
        <v>6.3</v>
      </c>
      <c r="AK681" s="332">
        <v>22.3</v>
      </c>
      <c r="AL681" s="332">
        <v>14.5</v>
      </c>
      <c r="AM681" s="332"/>
      <c r="AN681" s="332"/>
      <c r="AO681" s="332"/>
      <c r="AP681" s="332"/>
      <c r="AQ681" s="332"/>
      <c r="AR681" s="332"/>
      <c r="AS681" s="332"/>
      <c r="AT681" s="332"/>
      <c r="AU681" s="332"/>
      <c r="AV681" s="332"/>
      <c r="AW681" s="332"/>
      <c r="AX681" s="332"/>
      <c r="AY681" s="332">
        <v>0.85</v>
      </c>
      <c r="AZ681" s="332">
        <v>0.86</v>
      </c>
      <c r="BA681" s="332">
        <v>0.87</v>
      </c>
      <c r="BB681" s="261">
        <v>413</v>
      </c>
      <c r="BC681" s="261">
        <v>409</v>
      </c>
      <c r="BD681" s="261">
        <v>410</v>
      </c>
      <c r="BE681" s="261">
        <v>237</v>
      </c>
      <c r="BF681" s="261">
        <v>237</v>
      </c>
      <c r="BG681" s="261">
        <v>236</v>
      </c>
      <c r="BH681" s="261">
        <v>10.4</v>
      </c>
      <c r="BI681" s="261">
        <v>5.5</v>
      </c>
      <c r="BJ681" s="261">
        <v>15.1</v>
      </c>
      <c r="BK681" s="261">
        <v>10.3</v>
      </c>
      <c r="BL681" s="261">
        <v>8.9</v>
      </c>
      <c r="BM681" s="261">
        <v>5.0999999999999996</v>
      </c>
      <c r="BN681" s="261">
        <v>15.8</v>
      </c>
      <c r="BO681" s="261">
        <v>10.1</v>
      </c>
      <c r="BP681" s="261"/>
      <c r="BQ681" s="261"/>
      <c r="BR681" s="261"/>
      <c r="BS681" s="261"/>
      <c r="BT681" s="261"/>
      <c r="BU681" s="261"/>
      <c r="BV681" s="261"/>
      <c r="BW681" s="261"/>
      <c r="BX681" s="261"/>
      <c r="BY681" s="261"/>
      <c r="BZ681" s="261"/>
      <c r="CA681" s="261"/>
      <c r="CB681" s="261">
        <v>0.86</v>
      </c>
      <c r="CC681" s="261">
        <v>0.87</v>
      </c>
      <c r="CD681" s="261">
        <v>0.85</v>
      </c>
      <c r="CE681" s="333"/>
      <c r="CF681" s="333"/>
      <c r="CG681" s="333"/>
      <c r="CH681" s="333"/>
      <c r="CI681" s="333"/>
      <c r="CJ681" s="333"/>
      <c r="CK681" s="333"/>
      <c r="CL681" s="333"/>
      <c r="CM681" s="333"/>
      <c r="CN681" s="333"/>
      <c r="CO681" s="333"/>
      <c r="CP681" s="333"/>
      <c r="CQ681" s="333"/>
      <c r="CR681" s="333"/>
      <c r="CS681" s="333"/>
      <c r="CT681" s="333"/>
      <c r="CU681" s="333"/>
      <c r="CV681" s="333"/>
      <c r="CW681" s="333"/>
      <c r="CX681" s="333"/>
      <c r="CY681" s="333"/>
      <c r="CZ681" s="333"/>
      <c r="DA681" s="333"/>
      <c r="DB681" s="374"/>
      <c r="DC681" s="154"/>
      <c r="DD681" s="179"/>
      <c r="DE681" s="179"/>
      <c r="DF681" s="179"/>
      <c r="DG681" s="179"/>
      <c r="DH681" s="180"/>
      <c r="DI681" s="181"/>
      <c r="DJ681" s="182">
        <f t="shared" si="469"/>
        <v>1</v>
      </c>
      <c r="DK681" s="182">
        <f t="shared" si="470"/>
        <v>0</v>
      </c>
      <c r="DL681" s="182">
        <f t="shared" si="474"/>
        <v>0</v>
      </c>
      <c r="DM681" s="182">
        <f t="shared" si="475"/>
        <v>0</v>
      </c>
      <c r="DN681" s="182">
        <f t="shared" si="476"/>
        <v>0</v>
      </c>
      <c r="DO681" s="182"/>
      <c r="DP681" s="182"/>
      <c r="DQ681" s="181"/>
      <c r="DR681" s="169"/>
      <c r="DS681" s="166"/>
      <c r="DT681" s="166"/>
      <c r="DU681" s="167">
        <f t="shared" si="477"/>
        <v>0</v>
      </c>
      <c r="DV681" s="153" t="str">
        <f>VLOOKUP(M681,'[200]Data Master kondisi'!$O$3:$P$11,2,FALSE)</f>
        <v>Z</v>
      </c>
      <c r="DW681" s="153">
        <f>LOOKUP(DV681,{"X","X","X","Y","Y","Y","Z","Z","Z"},{6,6,6,4,4,4,2,2,2})</f>
        <v>2</v>
      </c>
      <c r="DX681" s="153">
        <f t="shared" si="459"/>
        <v>1</v>
      </c>
      <c r="DY681" s="153">
        <f t="shared" si="478"/>
        <v>3</v>
      </c>
      <c r="DZ681" s="153" t="str">
        <f>VLOOKUP(G681,'[200]Data Master class'!$A$5:$D$12,3,FALSE)</f>
        <v>B</v>
      </c>
      <c r="EA681" s="160">
        <f t="shared" si="479"/>
        <v>0</v>
      </c>
      <c r="EB681" s="156"/>
      <c r="EC681" s="153">
        <f>VLOOKUP(G681,'[200]Data Master class'!$A$5:$D$12,2,FALSE)</f>
        <v>3</v>
      </c>
      <c r="ED681" s="153" t="str">
        <f>VLOOKUP(H681,'[200]Data Master class'!$E$5:$G$6,3,FALSE)</f>
        <v>X</v>
      </c>
      <c r="EE681" s="153">
        <f>VLOOKUP(H681,'[200]Data Master class'!$E$5:$G$6,2,FALSE)</f>
        <v>2</v>
      </c>
      <c r="EF681" s="153">
        <f t="shared" si="480"/>
        <v>5</v>
      </c>
      <c r="EG681" s="153" t="str">
        <f t="shared" si="481"/>
        <v>CLASS 3</v>
      </c>
      <c r="EH681" s="153">
        <f t="shared" si="482"/>
        <v>8</v>
      </c>
      <c r="EI681" s="171"/>
      <c r="EJ681" s="441">
        <f t="shared" si="460"/>
        <v>0.13461538461538458</v>
      </c>
      <c r="EK681" s="441">
        <f t="shared" si="461"/>
        <v>0.44780219780219777</v>
      </c>
      <c r="EL681" s="441">
        <f t="shared" si="462"/>
        <v>0.58241758241758246</v>
      </c>
      <c r="EM681" s="442">
        <f t="shared" si="483"/>
        <v>0.38827838827838823</v>
      </c>
      <c r="EN681" s="443" t="str">
        <f t="shared" si="484"/>
        <v>BURUK</v>
      </c>
      <c r="EO681" s="195"/>
      <c r="EP681" s="196">
        <f>'[200]2. SUHU &amp; FISIK TRAFO'!CY725</f>
        <v>324</v>
      </c>
      <c r="EQ681" s="168">
        <f t="shared" si="489"/>
        <v>0</v>
      </c>
      <c r="ER681" s="189">
        <f t="shared" si="485"/>
        <v>0</v>
      </c>
      <c r="ES681" s="195"/>
      <c r="ET681" s="447">
        <f t="shared" si="471"/>
        <v>8.6334999999999997</v>
      </c>
      <c r="EU681" s="447">
        <f t="shared" si="486"/>
        <v>6.9068000000000005</v>
      </c>
      <c r="EV681" s="448">
        <f t="shared" si="463"/>
        <v>8.6334999999999997</v>
      </c>
      <c r="EW681" s="449" t="str">
        <f t="shared" si="487"/>
        <v>BAIK</v>
      </c>
      <c r="EX681" s="721"/>
      <c r="EY681" s="447">
        <f t="shared" si="472"/>
        <v>7.3319000000000001</v>
      </c>
      <c r="EZ681" s="447">
        <f t="shared" si="464"/>
        <v>5.8655200000000001</v>
      </c>
      <c r="FA681" s="448">
        <f t="shared" si="473"/>
        <v>7.3318999999999992</v>
      </c>
      <c r="FB681" s="449" t="str">
        <f t="shared" si="465"/>
        <v>BAIK</v>
      </c>
      <c r="FC681" s="195"/>
      <c r="FD681" s="453">
        <f t="shared" si="466"/>
        <v>15.8</v>
      </c>
      <c r="FE681" s="454">
        <f t="shared" si="467"/>
        <v>144.50867052023122</v>
      </c>
      <c r="FF681" s="725">
        <f t="shared" si="468"/>
        <v>10.9336</v>
      </c>
      <c r="FG681" s="202" t="str">
        <f t="shared" si="488"/>
        <v>CUKUP</v>
      </c>
    </row>
    <row r="682" spans="1:163">
      <c r="A682" s="347">
        <v>670</v>
      </c>
      <c r="B682" s="764" t="s">
        <v>2232</v>
      </c>
      <c r="C682" s="331" t="s">
        <v>3147</v>
      </c>
      <c r="D682" s="259" t="s">
        <v>3142</v>
      </c>
      <c r="E682" s="319" t="s">
        <v>3097</v>
      </c>
      <c r="F682" s="319" t="s">
        <v>3148</v>
      </c>
      <c r="G682" s="208" t="s">
        <v>206</v>
      </c>
      <c r="H682" s="214" t="s">
        <v>209</v>
      </c>
      <c r="I682" s="463" t="s">
        <v>3149</v>
      </c>
      <c r="J682" s="462" t="s">
        <v>3150</v>
      </c>
      <c r="K682" s="259" t="s">
        <v>341</v>
      </c>
      <c r="L682" s="259" t="s">
        <v>342</v>
      </c>
      <c r="M682" s="259">
        <v>100</v>
      </c>
      <c r="N682" s="259">
        <v>194304424</v>
      </c>
      <c r="O682" s="259">
        <v>2019</v>
      </c>
      <c r="P682" s="259" t="s">
        <v>316</v>
      </c>
      <c r="Q682" s="461">
        <v>0.81111111111111101</v>
      </c>
      <c r="R682" s="433">
        <v>44879</v>
      </c>
      <c r="S682" s="331" t="s">
        <v>318</v>
      </c>
      <c r="T682" s="331" t="s">
        <v>343</v>
      </c>
      <c r="U682" s="259">
        <v>2</v>
      </c>
      <c r="V682" s="259">
        <v>2</v>
      </c>
      <c r="W682" s="259">
        <v>3</v>
      </c>
      <c r="X682" s="259">
        <v>20000</v>
      </c>
      <c r="Y682" s="332">
        <v>409</v>
      </c>
      <c r="Z682" s="332">
        <v>406</v>
      </c>
      <c r="AA682" s="332">
        <v>409</v>
      </c>
      <c r="AB682" s="332">
        <v>234</v>
      </c>
      <c r="AC682" s="332">
        <v>237</v>
      </c>
      <c r="AD682" s="332">
        <v>234</v>
      </c>
      <c r="AE682" s="332">
        <v>90.4</v>
      </c>
      <c r="AF682" s="332">
        <v>75.099999999999994</v>
      </c>
      <c r="AG682" s="332">
        <v>114.7</v>
      </c>
      <c r="AH682" s="332">
        <v>53.8</v>
      </c>
      <c r="AI682" s="332">
        <v>53.1</v>
      </c>
      <c r="AJ682" s="332">
        <v>24.9</v>
      </c>
      <c r="AK682" s="332">
        <v>46.3</v>
      </c>
      <c r="AL682" s="332">
        <v>21.8</v>
      </c>
      <c r="AM682" s="332">
        <v>37.299999999999997</v>
      </c>
      <c r="AN682" s="332">
        <v>54.6</v>
      </c>
      <c r="AO682" s="332">
        <v>78.3</v>
      </c>
      <c r="AP682" s="332">
        <v>40.200000000000003</v>
      </c>
      <c r="AQ682" s="332"/>
      <c r="AR682" s="332"/>
      <c r="AS682" s="332"/>
      <c r="AT682" s="332"/>
      <c r="AU682" s="332"/>
      <c r="AV682" s="332"/>
      <c r="AW682" s="332"/>
      <c r="AX682" s="332"/>
      <c r="AY682" s="332">
        <v>0.86</v>
      </c>
      <c r="AZ682" s="332">
        <v>0.87</v>
      </c>
      <c r="BA682" s="332">
        <v>0.88</v>
      </c>
      <c r="BB682" s="261">
        <v>410</v>
      </c>
      <c r="BC682" s="261">
        <v>407</v>
      </c>
      <c r="BD682" s="261">
        <v>408</v>
      </c>
      <c r="BE682" s="261">
        <v>236</v>
      </c>
      <c r="BF682" s="261">
        <v>236</v>
      </c>
      <c r="BG682" s="261">
        <v>234</v>
      </c>
      <c r="BH682" s="261">
        <v>59.3</v>
      </c>
      <c r="BI682" s="261">
        <v>54.2</v>
      </c>
      <c r="BJ682" s="261">
        <v>75.400000000000006</v>
      </c>
      <c r="BK682" s="261">
        <v>18.399999999999999</v>
      </c>
      <c r="BL682" s="261">
        <v>30.8</v>
      </c>
      <c r="BM682" s="261">
        <v>15.2</v>
      </c>
      <c r="BN682" s="261">
        <v>24.1</v>
      </c>
      <c r="BO682" s="261">
        <v>16.100000000000001</v>
      </c>
      <c r="BP682" s="261">
        <v>28.6</v>
      </c>
      <c r="BQ682" s="261">
        <v>43.1</v>
      </c>
      <c r="BR682" s="261">
        <v>43.3</v>
      </c>
      <c r="BS682" s="261">
        <v>18.600000000000001</v>
      </c>
      <c r="BT682" s="261"/>
      <c r="BU682" s="261"/>
      <c r="BV682" s="261"/>
      <c r="BW682" s="261"/>
      <c r="BX682" s="261"/>
      <c r="BY682" s="261"/>
      <c r="BZ682" s="261"/>
      <c r="CA682" s="261"/>
      <c r="CB682" s="261">
        <v>0.85</v>
      </c>
      <c r="CC682" s="261">
        <v>0.87</v>
      </c>
      <c r="CD682" s="261">
        <v>0.88</v>
      </c>
      <c r="CE682" s="333"/>
      <c r="CF682" s="333"/>
      <c r="CG682" s="333"/>
      <c r="CH682" s="333"/>
      <c r="CI682" s="333"/>
      <c r="CJ682" s="333"/>
      <c r="CK682" s="333"/>
      <c r="CL682" s="333"/>
      <c r="CM682" s="333"/>
      <c r="CN682" s="333"/>
      <c r="CO682" s="333"/>
      <c r="CP682" s="333"/>
      <c r="CQ682" s="333"/>
      <c r="CR682" s="333"/>
      <c r="CS682" s="333"/>
      <c r="CT682" s="333"/>
      <c r="CU682" s="333"/>
      <c r="CV682" s="333"/>
      <c r="CW682" s="333"/>
      <c r="CX682" s="333"/>
      <c r="CY682" s="333"/>
      <c r="CZ682" s="333"/>
      <c r="DA682" s="333"/>
      <c r="DB682" s="374"/>
      <c r="DC682" s="154"/>
      <c r="DD682" s="179"/>
      <c r="DE682" s="179"/>
      <c r="DF682" s="179"/>
      <c r="DG682" s="179"/>
      <c r="DH682" s="180"/>
      <c r="DI682" s="181"/>
      <c r="DJ682" s="182">
        <f t="shared" si="469"/>
        <v>0</v>
      </c>
      <c r="DK682" s="182">
        <f t="shared" si="470"/>
        <v>0</v>
      </c>
      <c r="DL682" s="182">
        <f t="shared" si="474"/>
        <v>1</v>
      </c>
      <c r="DM682" s="182">
        <f t="shared" si="475"/>
        <v>0</v>
      </c>
      <c r="DN682" s="182">
        <f t="shared" si="476"/>
        <v>0</v>
      </c>
      <c r="DO682" s="182"/>
      <c r="DP682" s="182"/>
      <c r="DQ682" s="181"/>
      <c r="DR682" s="169"/>
      <c r="DS682" s="166"/>
      <c r="DT682" s="166"/>
      <c r="DU682" s="167">
        <f t="shared" si="477"/>
        <v>0</v>
      </c>
      <c r="DV682" s="153" t="str">
        <f>VLOOKUP(M682,'[200]Data Master kondisi'!$O$3:$P$11,2,FALSE)</f>
        <v>Z</v>
      </c>
      <c r="DW682" s="153">
        <f>LOOKUP(DV682,{"X","X","X","Y","Y","Y","Z","Z","Z"},{6,6,6,4,4,4,2,2,2})</f>
        <v>2</v>
      </c>
      <c r="DX682" s="153">
        <f t="shared" si="459"/>
        <v>1</v>
      </c>
      <c r="DY682" s="153">
        <f t="shared" si="478"/>
        <v>3</v>
      </c>
      <c r="DZ682" s="153" t="str">
        <f>VLOOKUP(G682,'[200]Data Master class'!$A$5:$D$12,3,FALSE)</f>
        <v>B</v>
      </c>
      <c r="EA682" s="160">
        <f t="shared" si="479"/>
        <v>0</v>
      </c>
      <c r="EB682" s="156"/>
      <c r="EC682" s="153">
        <f>VLOOKUP(G682,'[200]Data Master class'!$A$5:$D$12,2,FALSE)</f>
        <v>3</v>
      </c>
      <c r="ED682" s="153" t="str">
        <f>VLOOKUP(H682,'[200]Data Master class'!$E$5:$G$6,3,FALSE)</f>
        <v>Y</v>
      </c>
      <c r="EE682" s="153">
        <f>VLOOKUP(H682,'[200]Data Master class'!$E$5:$G$6,2,FALSE)</f>
        <v>1</v>
      </c>
      <c r="EF682" s="153">
        <f t="shared" si="480"/>
        <v>4</v>
      </c>
      <c r="EG682" s="153" t="str">
        <f t="shared" si="481"/>
        <v>CLASS 3</v>
      </c>
      <c r="EH682" s="153">
        <f t="shared" si="482"/>
        <v>7</v>
      </c>
      <c r="EI682" s="171"/>
      <c r="EJ682" s="441">
        <f t="shared" si="460"/>
        <v>3.2119914346894929E-2</v>
      </c>
      <c r="EK682" s="441">
        <f t="shared" si="461"/>
        <v>0.19593147751605994</v>
      </c>
      <c r="EL682" s="441">
        <f t="shared" si="462"/>
        <v>0.22805139186295517</v>
      </c>
      <c r="EM682" s="442">
        <f t="shared" si="483"/>
        <v>0.15203426124197003</v>
      </c>
      <c r="EN682" s="443" t="str">
        <f t="shared" si="484"/>
        <v>CUKUP</v>
      </c>
      <c r="EO682" s="195"/>
      <c r="EP682" s="196">
        <f>'[200]2. SUHU &amp; FISIK TRAFO'!CY726</f>
        <v>324</v>
      </c>
      <c r="EQ682" s="168">
        <f t="shared" si="489"/>
        <v>0</v>
      </c>
      <c r="ER682" s="189">
        <f t="shared" si="485"/>
        <v>0</v>
      </c>
      <c r="ES682" s="195"/>
      <c r="ET682" s="447">
        <f t="shared" si="471"/>
        <v>65.792100000000005</v>
      </c>
      <c r="EU682" s="447">
        <f t="shared" si="486"/>
        <v>52.633680000000005</v>
      </c>
      <c r="EV682" s="448">
        <f t="shared" si="463"/>
        <v>65.792100000000005</v>
      </c>
      <c r="EW682" s="449" t="str">
        <f t="shared" si="487"/>
        <v>CUKUP</v>
      </c>
      <c r="EX682" s="721"/>
      <c r="EY682" s="447">
        <f t="shared" si="472"/>
        <v>44.429600000000008</v>
      </c>
      <c r="EZ682" s="447">
        <f t="shared" si="464"/>
        <v>35.543680000000009</v>
      </c>
      <c r="FA682" s="448">
        <f t="shared" si="473"/>
        <v>44.429600000000008</v>
      </c>
      <c r="FB682" s="449" t="str">
        <f t="shared" si="465"/>
        <v>BAIK</v>
      </c>
      <c r="FC682" s="195"/>
      <c r="FD682" s="453">
        <f t="shared" si="466"/>
        <v>53.8</v>
      </c>
      <c r="FE682" s="454">
        <f t="shared" si="467"/>
        <v>144.50867052023122</v>
      </c>
      <c r="FF682" s="725">
        <f t="shared" si="468"/>
        <v>37.229599999999998</v>
      </c>
      <c r="FG682" s="202" t="str">
        <f t="shared" si="488"/>
        <v>BURUK</v>
      </c>
    </row>
    <row r="683" spans="1:163">
      <c r="A683" s="347">
        <v>671</v>
      </c>
      <c r="B683" s="764" t="s">
        <v>2232</v>
      </c>
      <c r="C683" s="331" t="s">
        <v>3151</v>
      </c>
      <c r="D683" s="259" t="s">
        <v>3142</v>
      </c>
      <c r="E683" s="319" t="s">
        <v>3097</v>
      </c>
      <c r="F683" s="319" t="s">
        <v>3131</v>
      </c>
      <c r="G683" s="208" t="s">
        <v>206</v>
      </c>
      <c r="H683" s="214" t="s">
        <v>208</v>
      </c>
      <c r="I683" s="463" t="s">
        <v>3152</v>
      </c>
      <c r="J683" s="462" t="s">
        <v>3153</v>
      </c>
      <c r="K683" s="259" t="s">
        <v>315</v>
      </c>
      <c r="L683" s="259" t="s">
        <v>580</v>
      </c>
      <c r="M683" s="259">
        <v>100</v>
      </c>
      <c r="N683" s="259">
        <v>12180909</v>
      </c>
      <c r="O683" s="259">
        <v>2012</v>
      </c>
      <c r="P683" s="259" t="s">
        <v>316</v>
      </c>
      <c r="Q683" s="461">
        <v>0.83888888888888891</v>
      </c>
      <c r="R683" s="433">
        <v>44879</v>
      </c>
      <c r="S683" s="331" t="s">
        <v>318</v>
      </c>
      <c r="T683" s="331" t="s">
        <v>343</v>
      </c>
      <c r="U683" s="259">
        <v>2</v>
      </c>
      <c r="V683" s="259">
        <v>2</v>
      </c>
      <c r="W683" s="259">
        <v>3</v>
      </c>
      <c r="X683" s="259">
        <v>20000</v>
      </c>
      <c r="Y683" s="332">
        <v>411</v>
      </c>
      <c r="Z683" s="332">
        <v>410</v>
      </c>
      <c r="AA683" s="332">
        <v>408</v>
      </c>
      <c r="AB683" s="332">
        <v>228</v>
      </c>
      <c r="AC683" s="332">
        <v>236</v>
      </c>
      <c r="AD683" s="332">
        <v>228</v>
      </c>
      <c r="AE683" s="332">
        <v>62</v>
      </c>
      <c r="AF683" s="332">
        <v>44.5</v>
      </c>
      <c r="AG683" s="332">
        <v>65.5</v>
      </c>
      <c r="AH683" s="332">
        <v>36.1</v>
      </c>
      <c r="AI683" s="332">
        <v>32.5</v>
      </c>
      <c r="AJ683" s="332">
        <v>25.3</v>
      </c>
      <c r="AK683" s="332">
        <v>23.9</v>
      </c>
      <c r="AL683" s="332">
        <v>16.899999999999999</v>
      </c>
      <c r="AM683" s="332">
        <v>22.7</v>
      </c>
      <c r="AN683" s="332">
        <v>17.7</v>
      </c>
      <c r="AO683" s="332">
        <v>45</v>
      </c>
      <c r="AP683" s="332">
        <v>28.1</v>
      </c>
      <c r="AQ683" s="332"/>
      <c r="AR683" s="332"/>
      <c r="AS683" s="332"/>
      <c r="AT683" s="332"/>
      <c r="AU683" s="332"/>
      <c r="AV683" s="332"/>
      <c r="AW683" s="332"/>
      <c r="AX683" s="332"/>
      <c r="AY683" s="332">
        <v>0.86</v>
      </c>
      <c r="AZ683" s="332">
        <v>0.88</v>
      </c>
      <c r="BA683" s="332">
        <v>0.85</v>
      </c>
      <c r="BB683" s="261">
        <v>407</v>
      </c>
      <c r="BC683" s="261">
        <v>400</v>
      </c>
      <c r="BD683" s="261">
        <v>409</v>
      </c>
      <c r="BE683" s="261">
        <v>234</v>
      </c>
      <c r="BF683" s="261">
        <v>209</v>
      </c>
      <c r="BG683" s="261">
        <v>208</v>
      </c>
      <c r="BH683" s="261">
        <v>45.2</v>
      </c>
      <c r="BI683" s="261">
        <v>35.700000000000003</v>
      </c>
      <c r="BJ683" s="261">
        <v>40.1</v>
      </c>
      <c r="BK683" s="261">
        <v>15.5</v>
      </c>
      <c r="BL683" s="261">
        <v>25</v>
      </c>
      <c r="BM683" s="261">
        <v>17.100000000000001</v>
      </c>
      <c r="BN683" s="261">
        <v>13.5</v>
      </c>
      <c r="BO683" s="261">
        <v>15.4</v>
      </c>
      <c r="BP683" s="261">
        <v>20.5</v>
      </c>
      <c r="BQ683" s="261">
        <v>21.2</v>
      </c>
      <c r="BR683" s="261">
        <v>27.3</v>
      </c>
      <c r="BS683" s="261">
        <v>11.2</v>
      </c>
      <c r="BT683" s="261"/>
      <c r="BU683" s="261"/>
      <c r="BV683" s="261"/>
      <c r="BW683" s="261"/>
      <c r="BX683" s="261"/>
      <c r="BY683" s="261"/>
      <c r="BZ683" s="261"/>
      <c r="CA683" s="261"/>
      <c r="CB683" s="261">
        <v>0.85</v>
      </c>
      <c r="CC683" s="261">
        <v>0.86</v>
      </c>
      <c r="CD683" s="261">
        <v>0.87</v>
      </c>
      <c r="CE683" s="333"/>
      <c r="CF683" s="333"/>
      <c r="CG683" s="333"/>
      <c r="CH683" s="333"/>
      <c r="CI683" s="333"/>
      <c r="CJ683" s="333"/>
      <c r="CK683" s="333"/>
      <c r="CL683" s="333"/>
      <c r="CM683" s="333"/>
      <c r="CN683" s="333"/>
      <c r="CO683" s="333"/>
      <c r="CP683" s="333"/>
      <c r="CQ683" s="333"/>
      <c r="CR683" s="333"/>
      <c r="CS683" s="333"/>
      <c r="CT683" s="333"/>
      <c r="CU683" s="333"/>
      <c r="CV683" s="333"/>
      <c r="CW683" s="333"/>
      <c r="CX683" s="333"/>
      <c r="CY683" s="333"/>
      <c r="CZ683" s="333"/>
      <c r="DA683" s="333"/>
      <c r="DB683" s="374"/>
      <c r="DC683" s="154"/>
      <c r="DD683" s="179"/>
      <c r="DE683" s="179"/>
      <c r="DF683" s="179"/>
      <c r="DG683" s="179"/>
      <c r="DH683" s="180"/>
      <c r="DI683" s="181"/>
      <c r="DJ683" s="182">
        <f t="shared" si="469"/>
        <v>0</v>
      </c>
      <c r="DK683" s="182">
        <f t="shared" si="470"/>
        <v>1</v>
      </c>
      <c r="DL683" s="182">
        <f t="shared" si="474"/>
        <v>0</v>
      </c>
      <c r="DM683" s="182">
        <f t="shared" si="475"/>
        <v>0</v>
      </c>
      <c r="DN683" s="182">
        <f t="shared" si="476"/>
        <v>0</v>
      </c>
      <c r="DO683" s="182"/>
      <c r="DP683" s="182"/>
      <c r="DQ683" s="181"/>
      <c r="DR683" s="169"/>
      <c r="DS683" s="166"/>
      <c r="DT683" s="166"/>
      <c r="DU683" s="167">
        <f t="shared" si="477"/>
        <v>0</v>
      </c>
      <c r="DV683" s="153" t="str">
        <f>VLOOKUP(M683,'[200]Data Master kondisi'!$O$3:$P$11,2,FALSE)</f>
        <v>Z</v>
      </c>
      <c r="DW683" s="153">
        <f>LOOKUP(DV683,{"X","X","X","Y","Y","Y","Z","Z","Z"},{6,6,6,4,4,4,2,2,2})</f>
        <v>2</v>
      </c>
      <c r="DX683" s="153">
        <f t="shared" si="459"/>
        <v>1</v>
      </c>
      <c r="DY683" s="153">
        <f t="shared" si="478"/>
        <v>3</v>
      </c>
      <c r="DZ683" s="153" t="str">
        <f>VLOOKUP(G683,'[200]Data Master class'!$A$5:$D$12,3,FALSE)</f>
        <v>B</v>
      </c>
      <c r="EA683" s="160">
        <f t="shared" si="479"/>
        <v>0</v>
      </c>
      <c r="EB683" s="156"/>
      <c r="EC683" s="153">
        <f>VLOOKUP(G683,'[200]Data Master class'!$A$5:$D$12,2,FALSE)</f>
        <v>3</v>
      </c>
      <c r="ED683" s="153" t="str">
        <f>VLOOKUP(H683,'[200]Data Master class'!$E$5:$G$6,3,FALSE)</f>
        <v>X</v>
      </c>
      <c r="EE683" s="153">
        <f>VLOOKUP(H683,'[200]Data Master class'!$E$5:$G$6,2,FALSE)</f>
        <v>2</v>
      </c>
      <c r="EF683" s="153">
        <f t="shared" si="480"/>
        <v>5</v>
      </c>
      <c r="EG683" s="153" t="str">
        <f t="shared" si="481"/>
        <v>CLASS 3</v>
      </c>
      <c r="EH683" s="153">
        <f t="shared" si="482"/>
        <v>8</v>
      </c>
      <c r="EI683" s="171"/>
      <c r="EJ683" s="441">
        <f t="shared" si="460"/>
        <v>8.1395348837209253E-2</v>
      </c>
      <c r="EK683" s="441">
        <f t="shared" si="461"/>
        <v>0.22383720930232562</v>
      </c>
      <c r="EL683" s="441">
        <f t="shared" si="462"/>
        <v>0.14244186046511623</v>
      </c>
      <c r="EM683" s="442">
        <f t="shared" si="483"/>
        <v>0.14922480620155035</v>
      </c>
      <c r="EN683" s="443" t="str">
        <f t="shared" si="484"/>
        <v>CUKUP</v>
      </c>
      <c r="EO683" s="195"/>
      <c r="EP683" s="196">
        <f>'[200]2. SUHU &amp; FISIK TRAFO'!CY727</f>
        <v>202</v>
      </c>
      <c r="EQ683" s="168">
        <f t="shared" si="489"/>
        <v>0</v>
      </c>
      <c r="ER683" s="189">
        <f t="shared" si="485"/>
        <v>0</v>
      </c>
      <c r="ES683" s="195"/>
      <c r="ET683" s="447">
        <f t="shared" si="471"/>
        <v>39.572000000000003</v>
      </c>
      <c r="EU683" s="447">
        <f t="shared" si="486"/>
        <v>31.657600000000002</v>
      </c>
      <c r="EV683" s="448">
        <f t="shared" si="463"/>
        <v>39.572000000000003</v>
      </c>
      <c r="EW683" s="449" t="str">
        <f t="shared" si="487"/>
        <v>BAIK</v>
      </c>
      <c r="EX683" s="721"/>
      <c r="EY683" s="447">
        <f t="shared" si="472"/>
        <v>26.378900000000002</v>
      </c>
      <c r="EZ683" s="447">
        <f t="shared" si="464"/>
        <v>21.103120000000004</v>
      </c>
      <c r="FA683" s="448">
        <f t="shared" si="473"/>
        <v>26.378899999999998</v>
      </c>
      <c r="FB683" s="449" t="str">
        <f t="shared" si="465"/>
        <v>BAIK</v>
      </c>
      <c r="FC683" s="195"/>
      <c r="FD683" s="453">
        <f t="shared" si="466"/>
        <v>36.1</v>
      </c>
      <c r="FE683" s="454">
        <f t="shared" si="467"/>
        <v>144.50867052023122</v>
      </c>
      <c r="FF683" s="725">
        <f t="shared" si="468"/>
        <v>24.981200000000001</v>
      </c>
      <c r="FG683" s="202" t="str">
        <f t="shared" si="488"/>
        <v>BURUK</v>
      </c>
    </row>
    <row r="684" spans="1:163">
      <c r="A684" s="347">
        <v>672</v>
      </c>
      <c r="B684" s="764" t="s">
        <v>2232</v>
      </c>
      <c r="C684" s="331" t="s">
        <v>3154</v>
      </c>
      <c r="D684" s="259" t="s">
        <v>3142</v>
      </c>
      <c r="E684" s="319" t="s">
        <v>3097</v>
      </c>
      <c r="F684" s="319" t="s">
        <v>3131</v>
      </c>
      <c r="G684" s="208" t="s">
        <v>206</v>
      </c>
      <c r="H684" s="214" t="s">
        <v>208</v>
      </c>
      <c r="I684" s="463" t="s">
        <v>3155</v>
      </c>
      <c r="J684" s="462" t="s">
        <v>3156</v>
      </c>
      <c r="K684" s="259" t="s">
        <v>315</v>
      </c>
      <c r="L684" s="259" t="s">
        <v>440</v>
      </c>
      <c r="M684" s="259">
        <v>50</v>
      </c>
      <c r="N684" s="259" t="s">
        <v>1402</v>
      </c>
      <c r="O684" s="259">
        <v>2019</v>
      </c>
      <c r="P684" s="259" t="s">
        <v>316</v>
      </c>
      <c r="Q684" s="461">
        <v>0.82847222222222217</v>
      </c>
      <c r="R684" s="433">
        <v>44879</v>
      </c>
      <c r="S684" s="331" t="s">
        <v>318</v>
      </c>
      <c r="T684" s="331" t="s">
        <v>343</v>
      </c>
      <c r="U684" s="259">
        <v>2</v>
      </c>
      <c r="V684" s="259">
        <v>1</v>
      </c>
      <c r="W684" s="259">
        <v>3</v>
      </c>
      <c r="X684" s="259">
        <v>20000</v>
      </c>
      <c r="Y684" s="332">
        <v>411</v>
      </c>
      <c r="Z684" s="332">
        <v>408</v>
      </c>
      <c r="AA684" s="332">
        <v>410</v>
      </c>
      <c r="AB684" s="332">
        <v>236</v>
      </c>
      <c r="AC684" s="332">
        <v>236</v>
      </c>
      <c r="AD684" s="332">
        <v>235</v>
      </c>
      <c r="AE684" s="332">
        <v>20.5</v>
      </c>
      <c r="AF684" s="332">
        <v>14.9</v>
      </c>
      <c r="AG684" s="332">
        <v>24.3</v>
      </c>
      <c r="AH684" s="332">
        <v>13.3</v>
      </c>
      <c r="AI684" s="332">
        <v>21.3</v>
      </c>
      <c r="AJ684" s="332">
        <v>15.5</v>
      </c>
      <c r="AK684" s="332">
        <v>25.1</v>
      </c>
      <c r="AL684" s="332">
        <v>11.9</v>
      </c>
      <c r="AM684" s="332"/>
      <c r="AN684" s="332"/>
      <c r="AO684" s="332"/>
      <c r="AP684" s="332"/>
      <c r="AQ684" s="332"/>
      <c r="AR684" s="332"/>
      <c r="AS684" s="332"/>
      <c r="AT684" s="332"/>
      <c r="AU684" s="332"/>
      <c r="AV684" s="332"/>
      <c r="AW684" s="332"/>
      <c r="AX684" s="332"/>
      <c r="AY684" s="332">
        <v>0.85</v>
      </c>
      <c r="AZ684" s="332">
        <v>0.86</v>
      </c>
      <c r="BA684" s="332">
        <v>0.86</v>
      </c>
      <c r="BB684" s="261">
        <v>411</v>
      </c>
      <c r="BC684" s="261">
        <v>408</v>
      </c>
      <c r="BD684" s="261">
        <v>407</v>
      </c>
      <c r="BE684" s="261">
        <v>236</v>
      </c>
      <c r="BF684" s="261">
        <v>235</v>
      </c>
      <c r="BG684" s="261">
        <v>233</v>
      </c>
      <c r="BH684" s="261">
        <v>11.1</v>
      </c>
      <c r="BI684" s="261">
        <v>10.4</v>
      </c>
      <c r="BJ684" s="261">
        <v>16</v>
      </c>
      <c r="BK684" s="261">
        <v>5.7</v>
      </c>
      <c r="BL684" s="261">
        <v>11</v>
      </c>
      <c r="BM684" s="261">
        <v>10.3</v>
      </c>
      <c r="BN684" s="261">
        <v>15</v>
      </c>
      <c r="BO684" s="261">
        <v>4.4000000000000004</v>
      </c>
      <c r="BP684" s="261"/>
      <c r="BQ684" s="261"/>
      <c r="BR684" s="261"/>
      <c r="BS684" s="261"/>
      <c r="BT684" s="261"/>
      <c r="BU684" s="261"/>
      <c r="BV684" s="261"/>
      <c r="BW684" s="261"/>
      <c r="BX684" s="261"/>
      <c r="BY684" s="261"/>
      <c r="BZ684" s="261"/>
      <c r="CA684" s="261"/>
      <c r="CB684" s="261">
        <v>0.87</v>
      </c>
      <c r="CC684" s="261">
        <v>0.85</v>
      </c>
      <c r="CD684" s="261">
        <v>0.86</v>
      </c>
      <c r="CE684" s="333"/>
      <c r="CF684" s="333"/>
      <c r="CG684" s="333"/>
      <c r="CH684" s="333"/>
      <c r="CI684" s="333"/>
      <c r="CJ684" s="333"/>
      <c r="CK684" s="333"/>
      <c r="CL684" s="333"/>
      <c r="CM684" s="333"/>
      <c r="CN684" s="333"/>
      <c r="CO684" s="333"/>
      <c r="CP684" s="333"/>
      <c r="CQ684" s="333"/>
      <c r="CR684" s="333"/>
      <c r="CS684" s="333"/>
      <c r="CT684" s="333"/>
      <c r="CU684" s="333"/>
      <c r="CV684" s="333"/>
      <c r="CW684" s="333"/>
      <c r="CX684" s="333"/>
      <c r="CY684" s="333"/>
      <c r="CZ684" s="333"/>
      <c r="DA684" s="333"/>
      <c r="DB684" s="374"/>
      <c r="DC684" s="154"/>
      <c r="DD684" s="179"/>
      <c r="DE684" s="179"/>
      <c r="DF684" s="179"/>
      <c r="DG684" s="179"/>
      <c r="DH684" s="180"/>
      <c r="DI684" s="181"/>
      <c r="DJ684" s="182">
        <f t="shared" si="469"/>
        <v>0</v>
      </c>
      <c r="DK684" s="182">
        <f t="shared" si="470"/>
        <v>1</v>
      </c>
      <c r="DL684" s="182">
        <f t="shared" si="474"/>
        <v>0</v>
      </c>
      <c r="DM684" s="182">
        <f t="shared" si="475"/>
        <v>0</v>
      </c>
      <c r="DN684" s="182">
        <f t="shared" si="476"/>
        <v>0</v>
      </c>
      <c r="DO684" s="182"/>
      <c r="DP684" s="182"/>
      <c r="DQ684" s="181"/>
      <c r="DR684" s="169"/>
      <c r="DS684" s="166"/>
      <c r="DT684" s="166"/>
      <c r="DU684" s="167">
        <f t="shared" si="477"/>
        <v>0</v>
      </c>
      <c r="DV684" s="153" t="str">
        <f>VLOOKUP(M684,'[200]Data Master kondisi'!$O$3:$P$11,2,FALSE)</f>
        <v>Z</v>
      </c>
      <c r="DW684" s="153">
        <f>LOOKUP(DV684,{"X","X","X","Y","Y","Y","Z","Z","Z"},{6,6,6,4,4,4,2,2,2})</f>
        <v>2</v>
      </c>
      <c r="DX684" s="153">
        <f t="shared" si="459"/>
        <v>1</v>
      </c>
      <c r="DY684" s="153">
        <f t="shared" si="478"/>
        <v>3</v>
      </c>
      <c r="DZ684" s="153" t="str">
        <f>VLOOKUP(G684,'[200]Data Master class'!$A$5:$D$12,3,FALSE)</f>
        <v>B</v>
      </c>
      <c r="EA684" s="160">
        <f t="shared" si="479"/>
        <v>0</v>
      </c>
      <c r="EB684" s="156"/>
      <c r="EC684" s="153">
        <f>VLOOKUP(G684,'[200]Data Master class'!$A$5:$D$12,2,FALSE)</f>
        <v>3</v>
      </c>
      <c r="ED684" s="153" t="str">
        <f>VLOOKUP(H684,'[200]Data Master class'!$E$5:$G$6,3,FALSE)</f>
        <v>X</v>
      </c>
      <c r="EE684" s="153">
        <f>VLOOKUP(H684,'[200]Data Master class'!$E$5:$G$6,2,FALSE)</f>
        <v>2</v>
      </c>
      <c r="EF684" s="153">
        <f t="shared" si="480"/>
        <v>5</v>
      </c>
      <c r="EG684" s="153" t="str">
        <f t="shared" si="481"/>
        <v>CLASS 3</v>
      </c>
      <c r="EH684" s="153">
        <f t="shared" si="482"/>
        <v>8</v>
      </c>
      <c r="EI684" s="171"/>
      <c r="EJ684" s="441">
        <f t="shared" si="460"/>
        <v>3.0150753768844112E-2</v>
      </c>
      <c r="EK684" s="441">
        <f t="shared" si="461"/>
        <v>0.25125628140703526</v>
      </c>
      <c r="EL684" s="441">
        <f t="shared" si="462"/>
        <v>0.22110552763819086</v>
      </c>
      <c r="EM684" s="442">
        <f t="shared" si="483"/>
        <v>0.1675041876046901</v>
      </c>
      <c r="EN684" s="443" t="str">
        <f t="shared" si="484"/>
        <v>CUKUP</v>
      </c>
      <c r="EO684" s="195"/>
      <c r="EP684" s="196">
        <f>'[200]2. SUHU &amp; FISIK TRAFO'!CY728</f>
        <v>324</v>
      </c>
      <c r="EQ684" s="168">
        <f t="shared" si="489"/>
        <v>0</v>
      </c>
      <c r="ER684" s="189">
        <f t="shared" si="485"/>
        <v>0</v>
      </c>
      <c r="ES684" s="195"/>
      <c r="ET684" s="447">
        <f t="shared" si="471"/>
        <v>14.0649</v>
      </c>
      <c r="EU684" s="447">
        <f t="shared" si="486"/>
        <v>11.25192</v>
      </c>
      <c r="EV684" s="448">
        <f t="shared" si="463"/>
        <v>28.129799999999999</v>
      </c>
      <c r="EW684" s="449" t="str">
        <f t="shared" si="487"/>
        <v>BAIK</v>
      </c>
      <c r="EX684" s="721"/>
      <c r="EY684" s="447">
        <f t="shared" si="472"/>
        <v>8.7916000000000007</v>
      </c>
      <c r="EZ684" s="447">
        <f t="shared" si="464"/>
        <v>7.0332800000000013</v>
      </c>
      <c r="FA684" s="448">
        <f t="shared" si="473"/>
        <v>17.583200000000001</v>
      </c>
      <c r="FB684" s="449" t="str">
        <f t="shared" si="465"/>
        <v>BAIK</v>
      </c>
      <c r="FC684" s="195"/>
      <c r="FD684" s="453">
        <f t="shared" si="466"/>
        <v>13.3</v>
      </c>
      <c r="FE684" s="454">
        <f t="shared" si="467"/>
        <v>72.25433526011561</v>
      </c>
      <c r="FF684" s="725">
        <f t="shared" si="468"/>
        <v>18.407200000000003</v>
      </c>
      <c r="FG684" s="202" t="str">
        <f t="shared" si="488"/>
        <v>KURANG</v>
      </c>
    </row>
    <row r="685" spans="1:163">
      <c r="A685" s="347">
        <v>673</v>
      </c>
      <c r="B685" s="764" t="s">
        <v>2232</v>
      </c>
      <c r="C685" s="331" t="s">
        <v>3157</v>
      </c>
      <c r="D685" s="259" t="s">
        <v>3158</v>
      </c>
      <c r="E685" s="319" t="s">
        <v>3097</v>
      </c>
      <c r="F685" s="319" t="s">
        <v>3131</v>
      </c>
      <c r="G685" s="208" t="s">
        <v>206</v>
      </c>
      <c r="H685" s="214" t="s">
        <v>208</v>
      </c>
      <c r="I685" s="463" t="s">
        <v>3159</v>
      </c>
      <c r="J685" s="462" t="s">
        <v>3160</v>
      </c>
      <c r="K685" s="259" t="s">
        <v>341</v>
      </c>
      <c r="L685" s="259" t="s">
        <v>585</v>
      </c>
      <c r="M685" s="259">
        <v>160</v>
      </c>
      <c r="N685" s="259">
        <v>78035</v>
      </c>
      <c r="O685" s="259">
        <v>2004</v>
      </c>
      <c r="P685" s="259" t="s">
        <v>316</v>
      </c>
      <c r="Q685" s="461">
        <v>0.77777777777777779</v>
      </c>
      <c r="R685" s="433">
        <v>44880</v>
      </c>
      <c r="S685" s="331" t="s">
        <v>318</v>
      </c>
      <c r="T685" s="331" t="s">
        <v>343</v>
      </c>
      <c r="U685" s="259">
        <v>2</v>
      </c>
      <c r="V685" s="259">
        <v>2</v>
      </c>
      <c r="W685" s="259">
        <v>3</v>
      </c>
      <c r="X685" s="259">
        <v>20000</v>
      </c>
      <c r="Y685" s="332">
        <v>412</v>
      </c>
      <c r="Z685" s="332">
        <v>409</v>
      </c>
      <c r="AA685" s="332">
        <v>408</v>
      </c>
      <c r="AB685" s="332">
        <v>237</v>
      </c>
      <c r="AC685" s="332">
        <v>236</v>
      </c>
      <c r="AD685" s="332">
        <v>236</v>
      </c>
      <c r="AE685" s="332">
        <v>138.6</v>
      </c>
      <c r="AF685" s="332">
        <v>108.5</v>
      </c>
      <c r="AG685" s="332">
        <v>88.2</v>
      </c>
      <c r="AH685" s="332">
        <v>71.3</v>
      </c>
      <c r="AI685" s="332">
        <v>75</v>
      </c>
      <c r="AJ685" s="332">
        <v>54.5</v>
      </c>
      <c r="AK685" s="332">
        <v>57.2</v>
      </c>
      <c r="AL685" s="332">
        <v>35.6</v>
      </c>
      <c r="AM685" s="332">
        <v>63.6</v>
      </c>
      <c r="AN685" s="332">
        <v>55.5</v>
      </c>
      <c r="AO685" s="332">
        <v>27.3</v>
      </c>
      <c r="AP685" s="332">
        <v>45.6</v>
      </c>
      <c r="AQ685" s="332"/>
      <c r="AR685" s="332"/>
      <c r="AS685" s="332"/>
      <c r="AT685" s="332"/>
      <c r="AU685" s="332"/>
      <c r="AV685" s="332"/>
      <c r="AW685" s="332"/>
      <c r="AX685" s="332"/>
      <c r="AY685" s="332">
        <v>0.88</v>
      </c>
      <c r="AZ685" s="332">
        <v>0.87</v>
      </c>
      <c r="BA685" s="332">
        <v>0.86</v>
      </c>
      <c r="BB685" s="261">
        <v>406</v>
      </c>
      <c r="BC685" s="261">
        <v>404</v>
      </c>
      <c r="BD685" s="261">
        <v>405</v>
      </c>
      <c r="BE685" s="261">
        <v>233</v>
      </c>
      <c r="BF685" s="261">
        <v>234</v>
      </c>
      <c r="BG685" s="261">
        <v>233</v>
      </c>
      <c r="BH685" s="261">
        <v>107.3</v>
      </c>
      <c r="BI685" s="261">
        <v>83.6</v>
      </c>
      <c r="BJ685" s="261">
        <v>58.3</v>
      </c>
      <c r="BK685" s="261">
        <v>55.8</v>
      </c>
      <c r="BL685" s="261">
        <v>71.400000000000006</v>
      </c>
      <c r="BM685" s="261">
        <v>41.3</v>
      </c>
      <c r="BN685" s="261">
        <v>40.5</v>
      </c>
      <c r="BO685" s="261">
        <v>37.9</v>
      </c>
      <c r="BP685" s="261">
        <v>34.700000000000003</v>
      </c>
      <c r="BQ685" s="261">
        <v>46.2</v>
      </c>
      <c r="BR685" s="261">
        <v>14.1</v>
      </c>
      <c r="BS685" s="261">
        <v>27.5</v>
      </c>
      <c r="BT685" s="261"/>
      <c r="BU685" s="261"/>
      <c r="BV685" s="261"/>
      <c r="BW685" s="261"/>
      <c r="BX685" s="261"/>
      <c r="BY685" s="261"/>
      <c r="BZ685" s="261"/>
      <c r="CA685" s="261"/>
      <c r="CB685" s="261">
        <v>0.87</v>
      </c>
      <c r="CC685" s="261">
        <v>0.88</v>
      </c>
      <c r="CD685" s="261">
        <v>0.85</v>
      </c>
      <c r="CE685" s="333"/>
      <c r="CF685" s="333"/>
      <c r="CG685" s="333"/>
      <c r="CH685" s="333"/>
      <c r="CI685" s="333"/>
      <c r="CJ685" s="333"/>
      <c r="CK685" s="333"/>
      <c r="CL685" s="333"/>
      <c r="CM685" s="333"/>
      <c r="CN685" s="333"/>
      <c r="CO685" s="333"/>
      <c r="CP685" s="333"/>
      <c r="CQ685" s="333"/>
      <c r="CR685" s="333"/>
      <c r="CS685" s="333"/>
      <c r="CT685" s="333"/>
      <c r="CU685" s="333"/>
      <c r="CV685" s="333"/>
      <c r="CW685" s="333"/>
      <c r="CX685" s="333"/>
      <c r="CY685" s="333"/>
      <c r="CZ685" s="333"/>
      <c r="DA685" s="333"/>
      <c r="DB685" s="374"/>
      <c r="DC685" s="154"/>
      <c r="DD685" s="179"/>
      <c r="DE685" s="179"/>
      <c r="DF685" s="179"/>
      <c r="DG685" s="179"/>
      <c r="DH685" s="180"/>
      <c r="DI685" s="181"/>
      <c r="DJ685" s="182">
        <f t="shared" si="469"/>
        <v>0</v>
      </c>
      <c r="DK685" s="182">
        <f t="shared" si="470"/>
        <v>1</v>
      </c>
      <c r="DL685" s="182">
        <f t="shared" si="474"/>
        <v>0</v>
      </c>
      <c r="DM685" s="182">
        <f t="shared" si="475"/>
        <v>0</v>
      </c>
      <c r="DN685" s="182">
        <f t="shared" si="476"/>
        <v>0</v>
      </c>
      <c r="DO685" s="182"/>
      <c r="DP685" s="182"/>
      <c r="DQ685" s="181"/>
      <c r="DR685" s="169"/>
      <c r="DS685" s="166"/>
      <c r="DT685" s="166"/>
      <c r="DU685" s="167">
        <f t="shared" si="477"/>
        <v>0</v>
      </c>
      <c r="DV685" s="153" t="str">
        <f>VLOOKUP(M685,'[200]Data Master kondisi'!$O$3:$P$11,2,FALSE)</f>
        <v>Y</v>
      </c>
      <c r="DW685" s="153">
        <f>LOOKUP(DV685,{"X","X","X","Y","Y","Y","Z","Z","Z"},{6,6,6,4,4,4,2,2,2})</f>
        <v>4</v>
      </c>
      <c r="DX685" s="153">
        <f t="shared" si="459"/>
        <v>2</v>
      </c>
      <c r="DY685" s="153">
        <f t="shared" si="478"/>
        <v>6</v>
      </c>
      <c r="DZ685" s="153" t="str">
        <f>VLOOKUP(G685,'[200]Data Master class'!$A$5:$D$12,3,FALSE)</f>
        <v>B</v>
      </c>
      <c r="EA685" s="160" t="str">
        <f t="shared" si="479"/>
        <v>CUKUP</v>
      </c>
      <c r="EB685" s="156"/>
      <c r="EC685" s="153">
        <f>VLOOKUP(G685,'[200]Data Master class'!$A$5:$D$12,2,FALSE)</f>
        <v>3</v>
      </c>
      <c r="ED685" s="153" t="str">
        <f>VLOOKUP(H685,'[200]Data Master class'!$E$5:$G$6,3,FALSE)</f>
        <v>X</v>
      </c>
      <c r="EE685" s="153">
        <f>VLOOKUP(H685,'[200]Data Master class'!$E$5:$G$6,2,FALSE)</f>
        <v>2</v>
      </c>
      <c r="EF685" s="153">
        <f t="shared" si="480"/>
        <v>5</v>
      </c>
      <c r="EG685" s="153" t="str">
        <f t="shared" si="481"/>
        <v>CLASS 3</v>
      </c>
      <c r="EH685" s="153">
        <f t="shared" si="482"/>
        <v>11</v>
      </c>
      <c r="EI685" s="171"/>
      <c r="EJ685" s="441">
        <f t="shared" si="460"/>
        <v>0.24008350730688932</v>
      </c>
      <c r="EK685" s="441">
        <f t="shared" si="461"/>
        <v>2.9227557411273478E-2</v>
      </c>
      <c r="EL685" s="441">
        <f t="shared" si="462"/>
        <v>0.21085594989561585</v>
      </c>
      <c r="EM685" s="442">
        <f t="shared" si="483"/>
        <v>0.16005567153792621</v>
      </c>
      <c r="EN685" s="443" t="str">
        <f t="shared" si="484"/>
        <v>CUKUP</v>
      </c>
      <c r="EO685" s="195"/>
      <c r="EP685" s="196">
        <f>'[200]2. SUHU &amp; FISIK TRAFO'!CY729</f>
        <v>324</v>
      </c>
      <c r="EQ685" s="168">
        <f t="shared" si="489"/>
        <v>0</v>
      </c>
      <c r="ER685" s="189">
        <f t="shared" si="485"/>
        <v>0</v>
      </c>
      <c r="ES685" s="195"/>
      <c r="ET685" s="447">
        <f t="shared" si="471"/>
        <v>79.26939999999999</v>
      </c>
      <c r="EU685" s="447">
        <f t="shared" si="486"/>
        <v>63.415519999999994</v>
      </c>
      <c r="EV685" s="448">
        <f t="shared" si="463"/>
        <v>49.543374999999997</v>
      </c>
      <c r="EW685" s="449" t="str">
        <f t="shared" si="487"/>
        <v>BAIK</v>
      </c>
      <c r="EX685" s="721"/>
      <c r="EY685" s="447">
        <f t="shared" si="472"/>
        <v>58.147199999999998</v>
      </c>
      <c r="EZ685" s="447">
        <f t="shared" si="464"/>
        <v>46.517760000000003</v>
      </c>
      <c r="FA685" s="448">
        <f t="shared" si="473"/>
        <v>36.341999999999999</v>
      </c>
      <c r="FB685" s="449" t="str">
        <f t="shared" si="465"/>
        <v>BAIK</v>
      </c>
      <c r="FC685" s="195"/>
      <c r="FD685" s="453">
        <f t="shared" si="466"/>
        <v>71.3</v>
      </c>
      <c r="FE685" s="454">
        <f t="shared" si="467"/>
        <v>231.21387283236993</v>
      </c>
      <c r="FF685" s="725">
        <f t="shared" si="468"/>
        <v>30.837250000000001</v>
      </c>
      <c r="FG685" s="202" t="str">
        <f t="shared" si="488"/>
        <v>BURUK</v>
      </c>
    </row>
    <row r="686" spans="1:163">
      <c r="A686" s="347">
        <v>674</v>
      </c>
      <c r="B686" s="764" t="s">
        <v>2232</v>
      </c>
      <c r="C686" s="331" t="s">
        <v>3161</v>
      </c>
      <c r="D686" s="259" t="s">
        <v>3162</v>
      </c>
      <c r="E686" s="319" t="s">
        <v>3097</v>
      </c>
      <c r="F686" s="319" t="s">
        <v>3163</v>
      </c>
      <c r="G686" s="208" t="s">
        <v>206</v>
      </c>
      <c r="H686" s="214" t="s">
        <v>208</v>
      </c>
      <c r="I686" s="463" t="s">
        <v>3164</v>
      </c>
      <c r="J686" s="462" t="s">
        <v>3165</v>
      </c>
      <c r="K686" s="259" t="s">
        <v>341</v>
      </c>
      <c r="L686" s="259" t="s">
        <v>560</v>
      </c>
      <c r="M686" s="259">
        <v>100</v>
      </c>
      <c r="N686" s="259">
        <v>15069157</v>
      </c>
      <c r="O686" s="259">
        <v>2015</v>
      </c>
      <c r="P686" s="259" t="s">
        <v>316</v>
      </c>
      <c r="Q686" s="461">
        <v>0.7895833333333333</v>
      </c>
      <c r="R686" s="433">
        <v>44880</v>
      </c>
      <c r="S686" s="331" t="s">
        <v>318</v>
      </c>
      <c r="T686" s="331" t="s">
        <v>343</v>
      </c>
      <c r="U686" s="259">
        <v>4</v>
      </c>
      <c r="V686" s="259">
        <v>2</v>
      </c>
      <c r="W686" s="259">
        <v>3</v>
      </c>
      <c r="X686" s="259">
        <v>20000</v>
      </c>
      <c r="Y686" s="332">
        <v>416</v>
      </c>
      <c r="Z686" s="332">
        <v>411</v>
      </c>
      <c r="AA686" s="332">
        <v>413</v>
      </c>
      <c r="AB686" s="332">
        <v>238</v>
      </c>
      <c r="AC686" s="332">
        <v>239</v>
      </c>
      <c r="AD686" s="332">
        <v>237</v>
      </c>
      <c r="AE686" s="332">
        <v>14.4</v>
      </c>
      <c r="AF686" s="332">
        <v>25.2</v>
      </c>
      <c r="AG686" s="332">
        <v>20.2</v>
      </c>
      <c r="AH686" s="332">
        <v>13.9</v>
      </c>
      <c r="AI686" s="332">
        <v>7.8</v>
      </c>
      <c r="AJ686" s="332">
        <v>23.3</v>
      </c>
      <c r="AK686" s="332">
        <v>16.7</v>
      </c>
      <c r="AL686" s="332">
        <v>3.9</v>
      </c>
      <c r="AM686" s="332">
        <v>6.28</v>
      </c>
      <c r="AN686" s="332">
        <v>3.7</v>
      </c>
      <c r="AO686" s="332">
        <v>3.3</v>
      </c>
      <c r="AP686" s="332">
        <v>3</v>
      </c>
      <c r="AQ686" s="332"/>
      <c r="AR686" s="332"/>
      <c r="AS686" s="332"/>
      <c r="AT686" s="332"/>
      <c r="AU686" s="332"/>
      <c r="AV686" s="332"/>
      <c r="AW686" s="332"/>
      <c r="AX686" s="332"/>
      <c r="AY686" s="332">
        <v>0.86</v>
      </c>
      <c r="AZ686" s="332">
        <v>0.85</v>
      </c>
      <c r="BA686" s="332">
        <v>0.85</v>
      </c>
      <c r="BB686" s="261">
        <v>413</v>
      </c>
      <c r="BC686" s="261">
        <v>410</v>
      </c>
      <c r="BD686" s="261">
        <v>411</v>
      </c>
      <c r="BE686" s="261">
        <v>238</v>
      </c>
      <c r="BF686" s="261">
        <v>238</v>
      </c>
      <c r="BG686" s="261">
        <v>236</v>
      </c>
      <c r="BH686" s="261">
        <v>15.5</v>
      </c>
      <c r="BI686" s="261">
        <v>16.100000000000001</v>
      </c>
      <c r="BJ686" s="261">
        <v>14.1</v>
      </c>
      <c r="BK686" s="261">
        <v>4.2</v>
      </c>
      <c r="BL686" s="261">
        <v>4.2</v>
      </c>
      <c r="BM686" s="261">
        <v>12.9</v>
      </c>
      <c r="BN686" s="261">
        <v>13</v>
      </c>
      <c r="BO686" s="261">
        <v>3.2</v>
      </c>
      <c r="BP686" s="261">
        <v>11.6</v>
      </c>
      <c r="BQ686" s="261">
        <v>2.7</v>
      </c>
      <c r="BR686" s="261">
        <v>0.9</v>
      </c>
      <c r="BS686" s="261">
        <v>1.5</v>
      </c>
      <c r="BT686" s="261"/>
      <c r="BU686" s="261"/>
      <c r="BV686" s="261"/>
      <c r="BW686" s="261"/>
      <c r="BX686" s="261"/>
      <c r="BY686" s="261"/>
      <c r="BZ686" s="261"/>
      <c r="CA686" s="261"/>
      <c r="CB686" s="261">
        <v>0.87</v>
      </c>
      <c r="CC686" s="261">
        <v>0.88</v>
      </c>
      <c r="CD686" s="261">
        <v>0.86</v>
      </c>
      <c r="CE686" s="333"/>
      <c r="CF686" s="333"/>
      <c r="CG686" s="333"/>
      <c r="CH686" s="333"/>
      <c r="CI686" s="333"/>
      <c r="CJ686" s="333"/>
      <c r="CK686" s="333"/>
      <c r="CL686" s="333"/>
      <c r="CM686" s="333"/>
      <c r="CN686" s="333"/>
      <c r="CO686" s="333"/>
      <c r="CP686" s="333"/>
      <c r="CQ686" s="333"/>
      <c r="CR686" s="333"/>
      <c r="CS686" s="333"/>
      <c r="CT686" s="333"/>
      <c r="CU686" s="333"/>
      <c r="CV686" s="333"/>
      <c r="CW686" s="333"/>
      <c r="CX686" s="333"/>
      <c r="CY686" s="333"/>
      <c r="CZ686" s="333"/>
      <c r="DA686" s="333"/>
      <c r="DB686" s="374"/>
      <c r="DC686" s="154"/>
      <c r="DD686" s="179"/>
      <c r="DE686" s="179"/>
      <c r="DF686" s="179"/>
      <c r="DG686" s="179"/>
      <c r="DH686" s="180"/>
      <c r="DI686" s="181"/>
      <c r="DJ686" s="182">
        <f t="shared" si="469"/>
        <v>1</v>
      </c>
      <c r="DK686" s="182">
        <f t="shared" si="470"/>
        <v>0</v>
      </c>
      <c r="DL686" s="182">
        <f t="shared" si="474"/>
        <v>0</v>
      </c>
      <c r="DM686" s="182">
        <f t="shared" si="475"/>
        <v>0</v>
      </c>
      <c r="DN686" s="182">
        <f t="shared" si="476"/>
        <v>0</v>
      </c>
      <c r="DO686" s="182"/>
      <c r="DP686" s="182"/>
      <c r="DQ686" s="181"/>
      <c r="DR686" s="169"/>
      <c r="DS686" s="166"/>
      <c r="DT686" s="166"/>
      <c r="DU686" s="167">
        <f t="shared" si="477"/>
        <v>0</v>
      </c>
      <c r="DV686" s="153" t="str">
        <f>VLOOKUP(M686,'[200]Data Master kondisi'!$O$3:$P$11,2,FALSE)</f>
        <v>Z</v>
      </c>
      <c r="DW686" s="153">
        <f>LOOKUP(DV686,{"X","X","X","Y","Y","Y","Z","Z","Z"},{6,6,6,4,4,4,2,2,2})</f>
        <v>2</v>
      </c>
      <c r="DX686" s="153">
        <f t="shared" si="459"/>
        <v>1</v>
      </c>
      <c r="DY686" s="153">
        <f t="shared" si="478"/>
        <v>3</v>
      </c>
      <c r="DZ686" s="153" t="str">
        <f>VLOOKUP(G686,'[200]Data Master class'!$A$5:$D$12,3,FALSE)</f>
        <v>B</v>
      </c>
      <c r="EA686" s="160">
        <f t="shared" si="479"/>
        <v>0</v>
      </c>
      <c r="EB686" s="156"/>
      <c r="EC686" s="153">
        <f>VLOOKUP(G686,'[200]Data Master class'!$A$5:$D$12,2,FALSE)</f>
        <v>3</v>
      </c>
      <c r="ED686" s="153" t="str">
        <f>VLOOKUP(H686,'[200]Data Master class'!$E$5:$G$6,3,FALSE)</f>
        <v>X</v>
      </c>
      <c r="EE686" s="153">
        <f>VLOOKUP(H686,'[200]Data Master class'!$E$5:$G$6,2,FALSE)</f>
        <v>2</v>
      </c>
      <c r="EF686" s="153">
        <f t="shared" si="480"/>
        <v>5</v>
      </c>
      <c r="EG686" s="153" t="str">
        <f t="shared" si="481"/>
        <v>CLASS 3</v>
      </c>
      <c r="EH686" s="153">
        <f t="shared" si="482"/>
        <v>8</v>
      </c>
      <c r="EI686" s="171"/>
      <c r="EJ686" s="441">
        <f t="shared" si="460"/>
        <v>0.27759197324414714</v>
      </c>
      <c r="EK686" s="441">
        <f t="shared" si="461"/>
        <v>0.26421404682274241</v>
      </c>
      <c r="EL686" s="441">
        <f t="shared" si="462"/>
        <v>1.3377926421404635E-2</v>
      </c>
      <c r="EM686" s="442">
        <f t="shared" si="483"/>
        <v>0.18506131549609806</v>
      </c>
      <c r="EN686" s="443" t="str">
        <f t="shared" si="484"/>
        <v>CUKUP</v>
      </c>
      <c r="EO686" s="195"/>
      <c r="EP686" s="196">
        <f>'[200]2. SUHU &amp; FISIK TRAFO'!CY730</f>
        <v>324</v>
      </c>
      <c r="EQ686" s="168">
        <f t="shared" si="489"/>
        <v>0</v>
      </c>
      <c r="ER686" s="189">
        <f t="shared" si="485"/>
        <v>0</v>
      </c>
      <c r="ES686" s="195"/>
      <c r="ET686" s="447">
        <f t="shared" si="471"/>
        <v>14.237399999999999</v>
      </c>
      <c r="EU686" s="447">
        <f t="shared" si="486"/>
        <v>11.38992</v>
      </c>
      <c r="EV686" s="448">
        <f t="shared" si="463"/>
        <v>14.237400000000001</v>
      </c>
      <c r="EW686" s="449" t="str">
        <f t="shared" si="487"/>
        <v>BAIK</v>
      </c>
      <c r="EX686" s="721"/>
      <c r="EY686" s="447">
        <f t="shared" si="472"/>
        <v>10.8484</v>
      </c>
      <c r="EZ686" s="447">
        <f t="shared" si="464"/>
        <v>8.6787200000000002</v>
      </c>
      <c r="FA686" s="448">
        <f t="shared" si="473"/>
        <v>10.8484</v>
      </c>
      <c r="FB686" s="449" t="str">
        <f t="shared" si="465"/>
        <v>BAIK</v>
      </c>
      <c r="FC686" s="195"/>
      <c r="FD686" s="453">
        <f t="shared" si="466"/>
        <v>13.9</v>
      </c>
      <c r="FE686" s="454">
        <f t="shared" si="467"/>
        <v>144.50867052023122</v>
      </c>
      <c r="FF686" s="725">
        <f t="shared" si="468"/>
        <v>9.6188000000000002</v>
      </c>
      <c r="FG686" s="202" t="str">
        <f t="shared" si="488"/>
        <v>BAIK</v>
      </c>
    </row>
    <row r="687" spans="1:163">
      <c r="A687" s="347">
        <v>675</v>
      </c>
      <c r="B687" s="764" t="s">
        <v>2232</v>
      </c>
      <c r="C687" s="331" t="s">
        <v>3166</v>
      </c>
      <c r="D687" s="259" t="s">
        <v>3167</v>
      </c>
      <c r="E687" s="319" t="s">
        <v>3097</v>
      </c>
      <c r="F687" s="319" t="s">
        <v>3163</v>
      </c>
      <c r="G687" s="208" t="s">
        <v>206</v>
      </c>
      <c r="H687" s="214" t="s">
        <v>208</v>
      </c>
      <c r="I687" s="463" t="s">
        <v>3168</v>
      </c>
      <c r="J687" s="462" t="s">
        <v>3169</v>
      </c>
      <c r="K687" s="259" t="s">
        <v>315</v>
      </c>
      <c r="L687" s="259" t="s">
        <v>560</v>
      </c>
      <c r="M687" s="259">
        <v>100</v>
      </c>
      <c r="N687" s="259">
        <v>12034624</v>
      </c>
      <c r="O687" s="259">
        <v>2012</v>
      </c>
      <c r="P687" s="259" t="s">
        <v>316</v>
      </c>
      <c r="Q687" s="461">
        <v>0.79722222222222217</v>
      </c>
      <c r="R687" s="433">
        <v>44880</v>
      </c>
      <c r="S687" s="331" t="s">
        <v>318</v>
      </c>
      <c r="T687" s="331" t="s">
        <v>343</v>
      </c>
      <c r="U687" s="259">
        <v>2</v>
      </c>
      <c r="V687" s="259">
        <v>2</v>
      </c>
      <c r="W687" s="259">
        <v>3</v>
      </c>
      <c r="X687" s="259">
        <v>20000</v>
      </c>
      <c r="Y687" s="332">
        <v>412</v>
      </c>
      <c r="Z687" s="332">
        <v>412</v>
      </c>
      <c r="AA687" s="332">
        <v>408</v>
      </c>
      <c r="AB687" s="332">
        <v>239</v>
      </c>
      <c r="AC687" s="332">
        <v>237</v>
      </c>
      <c r="AD687" s="332">
        <v>235</v>
      </c>
      <c r="AE687" s="332">
        <v>25.3</v>
      </c>
      <c r="AF687" s="332">
        <v>28.3</v>
      </c>
      <c r="AG687" s="332">
        <v>49.3</v>
      </c>
      <c r="AH687" s="332">
        <v>34.4</v>
      </c>
      <c r="AI687" s="332">
        <v>19.100000000000001</v>
      </c>
      <c r="AJ687" s="332">
        <v>16.3</v>
      </c>
      <c r="AK687" s="332">
        <v>33.200000000000003</v>
      </c>
      <c r="AL687" s="332">
        <v>25.1</v>
      </c>
      <c r="AM687" s="332">
        <v>7.8</v>
      </c>
      <c r="AN687" s="332">
        <v>10</v>
      </c>
      <c r="AO687" s="332">
        <v>15.6</v>
      </c>
      <c r="AP687" s="332">
        <v>12.5</v>
      </c>
      <c r="AQ687" s="332"/>
      <c r="AR687" s="332"/>
      <c r="AS687" s="332"/>
      <c r="AT687" s="332"/>
      <c r="AU687" s="332"/>
      <c r="AV687" s="332"/>
      <c r="AW687" s="332"/>
      <c r="AX687" s="332"/>
      <c r="AY687" s="332">
        <v>0.86</v>
      </c>
      <c r="AZ687" s="332">
        <v>0.88</v>
      </c>
      <c r="BA687" s="332">
        <v>0.86</v>
      </c>
      <c r="BB687" s="261">
        <v>417</v>
      </c>
      <c r="BC687" s="261">
        <v>414</v>
      </c>
      <c r="BD687" s="261">
        <v>414</v>
      </c>
      <c r="BE687" s="261">
        <v>240</v>
      </c>
      <c r="BF687" s="261">
        <v>238</v>
      </c>
      <c r="BG687" s="261">
        <v>238</v>
      </c>
      <c r="BH687" s="261">
        <v>19.5</v>
      </c>
      <c r="BI687" s="261">
        <v>16.8</v>
      </c>
      <c r="BJ687" s="261">
        <v>32.700000000000003</v>
      </c>
      <c r="BK687" s="261">
        <v>19.7</v>
      </c>
      <c r="BL687" s="261">
        <v>14.3</v>
      </c>
      <c r="BM687" s="261">
        <v>11.7</v>
      </c>
      <c r="BN687" s="261">
        <v>22.4</v>
      </c>
      <c r="BO687" s="261">
        <v>11.2</v>
      </c>
      <c r="BP687" s="261">
        <v>9.1</v>
      </c>
      <c r="BQ687" s="261">
        <v>5.7</v>
      </c>
      <c r="BR687" s="261">
        <v>11.2</v>
      </c>
      <c r="BS687" s="261">
        <v>9.3000000000000007</v>
      </c>
      <c r="BT687" s="261"/>
      <c r="BU687" s="261"/>
      <c r="BV687" s="261"/>
      <c r="BW687" s="261"/>
      <c r="BX687" s="261"/>
      <c r="BY687" s="261"/>
      <c r="BZ687" s="261"/>
      <c r="CA687" s="261"/>
      <c r="CB687" s="261">
        <v>0.85</v>
      </c>
      <c r="CC687" s="261">
        <v>0.87</v>
      </c>
      <c r="CD687" s="261">
        <v>0.86</v>
      </c>
      <c r="CE687" s="333"/>
      <c r="CF687" s="333"/>
      <c r="CG687" s="333"/>
      <c r="CH687" s="333"/>
      <c r="CI687" s="333"/>
      <c r="CJ687" s="333"/>
      <c r="CK687" s="333"/>
      <c r="CL687" s="333"/>
      <c r="CM687" s="333"/>
      <c r="CN687" s="333"/>
      <c r="CO687" s="333"/>
      <c r="CP687" s="333"/>
      <c r="CQ687" s="333"/>
      <c r="CR687" s="333"/>
      <c r="CS687" s="333"/>
      <c r="CT687" s="333"/>
      <c r="CU687" s="333"/>
      <c r="CV687" s="333"/>
      <c r="CW687" s="333"/>
      <c r="CX687" s="333"/>
      <c r="CY687" s="333"/>
      <c r="CZ687" s="333"/>
      <c r="DA687" s="333"/>
      <c r="DB687" s="374"/>
      <c r="DC687" s="154"/>
      <c r="DD687" s="179"/>
      <c r="DE687" s="179"/>
      <c r="DF687" s="179"/>
      <c r="DG687" s="179"/>
      <c r="DH687" s="180"/>
      <c r="DI687" s="181"/>
      <c r="DJ687" s="182">
        <f t="shared" si="469"/>
        <v>1</v>
      </c>
      <c r="DK687" s="182">
        <f t="shared" si="470"/>
        <v>0</v>
      </c>
      <c r="DL687" s="182">
        <f t="shared" si="474"/>
        <v>0</v>
      </c>
      <c r="DM687" s="182">
        <f t="shared" si="475"/>
        <v>0</v>
      </c>
      <c r="DN687" s="182">
        <f t="shared" si="476"/>
        <v>0</v>
      </c>
      <c r="DO687" s="182"/>
      <c r="DP687" s="182"/>
      <c r="DQ687" s="181"/>
      <c r="DR687" s="169"/>
      <c r="DS687" s="166"/>
      <c r="DT687" s="166"/>
      <c r="DU687" s="167">
        <f t="shared" si="477"/>
        <v>0</v>
      </c>
      <c r="DV687" s="153" t="str">
        <f>VLOOKUP(M687,'[200]Data Master kondisi'!$O$3:$P$11,2,FALSE)</f>
        <v>Z</v>
      </c>
      <c r="DW687" s="153">
        <f>LOOKUP(DV687,{"X","X","X","Y","Y","Y","Z","Z","Z"},{6,6,6,4,4,4,2,2,2})</f>
        <v>2</v>
      </c>
      <c r="DX687" s="153">
        <f t="shared" si="459"/>
        <v>1</v>
      </c>
      <c r="DY687" s="153">
        <f t="shared" si="478"/>
        <v>3</v>
      </c>
      <c r="DZ687" s="153" t="str">
        <f>VLOOKUP(G687,'[200]Data Master class'!$A$5:$D$12,3,FALSE)</f>
        <v>B</v>
      </c>
      <c r="EA687" s="160">
        <f t="shared" si="479"/>
        <v>0</v>
      </c>
      <c r="EB687" s="156"/>
      <c r="EC687" s="153">
        <f>VLOOKUP(G687,'[200]Data Master class'!$A$5:$D$12,2,FALSE)</f>
        <v>3</v>
      </c>
      <c r="ED687" s="153" t="str">
        <f>VLOOKUP(H687,'[200]Data Master class'!$E$5:$G$6,3,FALSE)</f>
        <v>X</v>
      </c>
      <c r="EE687" s="153">
        <f>VLOOKUP(H687,'[200]Data Master class'!$E$5:$G$6,2,FALSE)</f>
        <v>2</v>
      </c>
      <c r="EF687" s="153">
        <f t="shared" si="480"/>
        <v>5</v>
      </c>
      <c r="EG687" s="153" t="str">
        <f t="shared" si="481"/>
        <v>CLASS 3</v>
      </c>
      <c r="EH687" s="153">
        <f t="shared" si="482"/>
        <v>8</v>
      </c>
      <c r="EI687" s="171"/>
      <c r="EJ687" s="441">
        <f t="shared" si="460"/>
        <v>0.26239067055393595</v>
      </c>
      <c r="EK687" s="441">
        <f t="shared" si="461"/>
        <v>0.17492711370262398</v>
      </c>
      <c r="EL687" s="441">
        <f t="shared" si="462"/>
        <v>0.43731778425655948</v>
      </c>
      <c r="EM687" s="442">
        <f t="shared" si="483"/>
        <v>0.29154518950437314</v>
      </c>
      <c r="EN687" s="443" t="str">
        <f t="shared" si="484"/>
        <v>KURANG</v>
      </c>
      <c r="EO687" s="195"/>
      <c r="EP687" s="196">
        <f>'[200]2. SUHU &amp; FISIK TRAFO'!CY731</f>
        <v>202</v>
      </c>
      <c r="EQ687" s="168">
        <f t="shared" si="489"/>
        <v>0</v>
      </c>
      <c r="ER687" s="189">
        <f t="shared" si="485"/>
        <v>0</v>
      </c>
      <c r="ES687" s="195"/>
      <c r="ET687" s="447">
        <f t="shared" si="471"/>
        <v>24.339300000000001</v>
      </c>
      <c r="EU687" s="447">
        <f t="shared" si="486"/>
        <v>19.471440000000001</v>
      </c>
      <c r="EV687" s="448">
        <f t="shared" si="463"/>
        <v>24.339300000000001</v>
      </c>
      <c r="EW687" s="449" t="str">
        <f t="shared" si="487"/>
        <v>BAIK</v>
      </c>
      <c r="EX687" s="721"/>
      <c r="EY687" s="447">
        <f t="shared" si="472"/>
        <v>16.461000000000002</v>
      </c>
      <c r="EZ687" s="447">
        <f t="shared" si="464"/>
        <v>13.168800000000003</v>
      </c>
      <c r="FA687" s="448">
        <f t="shared" si="473"/>
        <v>16.461000000000002</v>
      </c>
      <c r="FB687" s="449" t="str">
        <f t="shared" si="465"/>
        <v>BAIK</v>
      </c>
      <c r="FC687" s="195"/>
      <c r="FD687" s="453">
        <f t="shared" si="466"/>
        <v>34.4</v>
      </c>
      <c r="FE687" s="454">
        <f t="shared" si="467"/>
        <v>144.50867052023122</v>
      </c>
      <c r="FF687" s="725">
        <f t="shared" si="468"/>
        <v>23.804799999999997</v>
      </c>
      <c r="FG687" s="202" t="str">
        <f t="shared" si="488"/>
        <v>BURUK</v>
      </c>
    </row>
    <row r="688" spans="1:163">
      <c r="A688" s="347">
        <v>676</v>
      </c>
      <c r="B688" s="764" t="s">
        <v>2232</v>
      </c>
      <c r="C688" s="331" t="s">
        <v>3170</v>
      </c>
      <c r="D688" s="259" t="s">
        <v>3162</v>
      </c>
      <c r="E688" s="319" t="s">
        <v>3097</v>
      </c>
      <c r="F688" s="319" t="s">
        <v>3163</v>
      </c>
      <c r="G688" s="208" t="s">
        <v>206</v>
      </c>
      <c r="H688" s="214" t="s">
        <v>208</v>
      </c>
      <c r="I688" s="463" t="s">
        <v>3171</v>
      </c>
      <c r="J688" s="462" t="s">
        <v>3172</v>
      </c>
      <c r="K688" s="259" t="s">
        <v>341</v>
      </c>
      <c r="L688" s="259" t="s">
        <v>560</v>
      </c>
      <c r="M688" s="259">
        <v>100</v>
      </c>
      <c r="N688" s="259">
        <v>16059991</v>
      </c>
      <c r="O688" s="259">
        <v>2016</v>
      </c>
      <c r="P688" s="259" t="s">
        <v>316</v>
      </c>
      <c r="Q688" s="461">
        <v>0.80555555555555547</v>
      </c>
      <c r="R688" s="433">
        <v>44880</v>
      </c>
      <c r="S688" s="331" t="s">
        <v>318</v>
      </c>
      <c r="T688" s="331" t="s">
        <v>343</v>
      </c>
      <c r="U688" s="259">
        <v>4</v>
      </c>
      <c r="V688" s="259">
        <v>2</v>
      </c>
      <c r="W688" s="259">
        <v>3</v>
      </c>
      <c r="X688" s="259">
        <v>20000</v>
      </c>
      <c r="Y688" s="332">
        <v>411</v>
      </c>
      <c r="Z688" s="332">
        <v>406</v>
      </c>
      <c r="AA688" s="332">
        <v>412</v>
      </c>
      <c r="AB688" s="332">
        <v>235</v>
      </c>
      <c r="AC688" s="332">
        <v>239</v>
      </c>
      <c r="AD688" s="332">
        <v>235</v>
      </c>
      <c r="AE688" s="332">
        <v>71.5</v>
      </c>
      <c r="AF688" s="332">
        <v>33</v>
      </c>
      <c r="AG688" s="332">
        <v>88.1</v>
      </c>
      <c r="AH688" s="332">
        <v>64.900000000000006</v>
      </c>
      <c r="AI688" s="332">
        <v>16.399999999999999</v>
      </c>
      <c r="AJ688" s="332">
        <v>9.9</v>
      </c>
      <c r="AK688" s="332">
        <v>39.9</v>
      </c>
      <c r="AL688" s="332">
        <v>30.2</v>
      </c>
      <c r="AM688" s="332"/>
      <c r="AN688" s="332"/>
      <c r="AO688" s="332"/>
      <c r="AP688" s="332"/>
      <c r="AQ688" s="332"/>
      <c r="AR688" s="332"/>
      <c r="AS688" s="332"/>
      <c r="AT688" s="332"/>
      <c r="AU688" s="332">
        <v>55.9</v>
      </c>
      <c r="AV688" s="332">
        <v>24.9</v>
      </c>
      <c r="AW688" s="332">
        <v>51.9</v>
      </c>
      <c r="AX688" s="332">
        <v>41</v>
      </c>
      <c r="AY688" s="332">
        <v>0.85</v>
      </c>
      <c r="AZ688" s="332">
        <v>0.87</v>
      </c>
      <c r="BA688" s="332">
        <v>0.86</v>
      </c>
      <c r="BB688" s="261">
        <v>418</v>
      </c>
      <c r="BC688" s="261">
        <v>415</v>
      </c>
      <c r="BD688" s="261">
        <v>411</v>
      </c>
      <c r="BE688" s="261">
        <v>238</v>
      </c>
      <c r="BF688" s="261">
        <v>241</v>
      </c>
      <c r="BG688" s="261">
        <v>237</v>
      </c>
      <c r="BH688" s="261">
        <v>43.7</v>
      </c>
      <c r="BI688" s="261">
        <v>19.600000000000001</v>
      </c>
      <c r="BJ688" s="261">
        <v>71.599999999999994</v>
      </c>
      <c r="BK688" s="261">
        <v>45.9</v>
      </c>
      <c r="BL688" s="261">
        <v>11.1</v>
      </c>
      <c r="BM688" s="261">
        <v>4.8</v>
      </c>
      <c r="BN688" s="261">
        <v>29.5</v>
      </c>
      <c r="BO688" s="261">
        <v>23.5</v>
      </c>
      <c r="BP688" s="261"/>
      <c r="BQ688" s="261"/>
      <c r="BR688" s="261"/>
      <c r="BS688" s="261"/>
      <c r="BT688" s="261"/>
      <c r="BU688" s="261"/>
      <c r="BV688" s="261"/>
      <c r="BW688" s="261"/>
      <c r="BX688" s="261">
        <v>33.4</v>
      </c>
      <c r="BY688" s="261">
        <v>17.3</v>
      </c>
      <c r="BZ688" s="261">
        <v>40.4</v>
      </c>
      <c r="CA688" s="261">
        <v>24.4</v>
      </c>
      <c r="CB688" s="261">
        <v>0.85</v>
      </c>
      <c r="CC688" s="261">
        <v>0.86</v>
      </c>
      <c r="CD688" s="261">
        <v>0.87</v>
      </c>
      <c r="CE688" s="333"/>
      <c r="CF688" s="333"/>
      <c r="CG688" s="333"/>
      <c r="CH688" s="333"/>
      <c r="CI688" s="333"/>
      <c r="CJ688" s="333"/>
      <c r="CK688" s="333"/>
      <c r="CL688" s="333"/>
      <c r="CM688" s="333"/>
      <c r="CN688" s="333"/>
      <c r="CO688" s="333"/>
      <c r="CP688" s="333"/>
      <c r="CQ688" s="333"/>
      <c r="CR688" s="333"/>
      <c r="CS688" s="333"/>
      <c r="CT688" s="333"/>
      <c r="CU688" s="333"/>
      <c r="CV688" s="333"/>
      <c r="CW688" s="333"/>
      <c r="CX688" s="333"/>
      <c r="CY688" s="333"/>
      <c r="CZ688" s="333"/>
      <c r="DA688" s="333"/>
      <c r="DB688" s="374"/>
      <c r="DC688" s="154"/>
      <c r="DD688" s="179"/>
      <c r="DE688" s="179"/>
      <c r="DF688" s="179"/>
      <c r="DG688" s="179"/>
      <c r="DH688" s="180"/>
      <c r="DI688" s="181"/>
      <c r="DJ688" s="182">
        <f t="shared" si="469"/>
        <v>0</v>
      </c>
      <c r="DK688" s="182">
        <f t="shared" si="470"/>
        <v>1</v>
      </c>
      <c r="DL688" s="182">
        <f t="shared" si="474"/>
        <v>0</v>
      </c>
      <c r="DM688" s="182">
        <f t="shared" si="475"/>
        <v>0</v>
      </c>
      <c r="DN688" s="182">
        <f t="shared" si="476"/>
        <v>0</v>
      </c>
      <c r="DO688" s="182"/>
      <c r="DP688" s="182"/>
      <c r="DQ688" s="181"/>
      <c r="DR688" s="169"/>
      <c r="DS688" s="166"/>
      <c r="DT688" s="166"/>
      <c r="DU688" s="167">
        <f t="shared" si="477"/>
        <v>0</v>
      </c>
      <c r="DV688" s="153" t="str">
        <f>VLOOKUP(M688,'[200]Data Master kondisi'!$O$3:$P$11,2,FALSE)</f>
        <v>Z</v>
      </c>
      <c r="DW688" s="153">
        <f>LOOKUP(DV688,{"X","X","X","Y","Y","Y","Z","Z","Z"},{6,6,6,4,4,4,2,2,2})</f>
        <v>2</v>
      </c>
      <c r="DX688" s="153">
        <f t="shared" si="459"/>
        <v>1</v>
      </c>
      <c r="DY688" s="153">
        <f t="shared" si="478"/>
        <v>3</v>
      </c>
      <c r="DZ688" s="153" t="str">
        <f>VLOOKUP(G688,'[200]Data Master class'!$A$5:$D$12,3,FALSE)</f>
        <v>B</v>
      </c>
      <c r="EA688" s="160">
        <f t="shared" si="479"/>
        <v>0</v>
      </c>
      <c r="EB688" s="156"/>
      <c r="EC688" s="153">
        <f>VLOOKUP(G688,'[200]Data Master class'!$A$5:$D$12,2,FALSE)</f>
        <v>3</v>
      </c>
      <c r="ED688" s="153" t="str">
        <f>VLOOKUP(H688,'[200]Data Master class'!$E$5:$G$6,3,FALSE)</f>
        <v>X</v>
      </c>
      <c r="EE688" s="153">
        <f>VLOOKUP(H688,'[200]Data Master class'!$E$5:$G$6,2,FALSE)</f>
        <v>2</v>
      </c>
      <c r="EF688" s="153">
        <f t="shared" si="480"/>
        <v>5</v>
      </c>
      <c r="EG688" s="153" t="str">
        <f t="shared" si="481"/>
        <v>CLASS 3</v>
      </c>
      <c r="EH688" s="153">
        <f t="shared" si="482"/>
        <v>8</v>
      </c>
      <c r="EI688" s="171"/>
      <c r="EJ688" s="441">
        <f t="shared" si="460"/>
        <v>0.11370716510903423</v>
      </c>
      <c r="EK688" s="441">
        <f t="shared" si="461"/>
        <v>0.48598130841121495</v>
      </c>
      <c r="EL688" s="441">
        <f t="shared" si="462"/>
        <v>0.37227414330218056</v>
      </c>
      <c r="EM688" s="442">
        <f t="shared" si="483"/>
        <v>0.32398753894080995</v>
      </c>
      <c r="EN688" s="443" t="str">
        <f t="shared" si="484"/>
        <v>BURUK</v>
      </c>
      <c r="EO688" s="195"/>
      <c r="EP688" s="196">
        <f>'[200]2. SUHU &amp; FISIK TRAFO'!CY732</f>
        <v>324</v>
      </c>
      <c r="EQ688" s="168">
        <f t="shared" si="489"/>
        <v>0</v>
      </c>
      <c r="ER688" s="189">
        <f t="shared" si="485"/>
        <v>0</v>
      </c>
      <c r="ES688" s="195"/>
      <c r="ET688" s="447">
        <f t="shared" si="471"/>
        <v>45.393000000000001</v>
      </c>
      <c r="EU688" s="447">
        <f t="shared" si="486"/>
        <v>36.314399999999999</v>
      </c>
      <c r="EV688" s="448">
        <f t="shared" si="463"/>
        <v>45.393000000000001</v>
      </c>
      <c r="EW688" s="449" t="str">
        <f t="shared" si="487"/>
        <v>BAIK</v>
      </c>
      <c r="EX688" s="721"/>
      <c r="EY688" s="447">
        <f t="shared" si="472"/>
        <v>32.093399999999995</v>
      </c>
      <c r="EZ688" s="447">
        <f t="shared" si="464"/>
        <v>25.674719999999997</v>
      </c>
      <c r="FA688" s="448">
        <f t="shared" si="473"/>
        <v>32.093399999999995</v>
      </c>
      <c r="FB688" s="449" t="str">
        <f t="shared" si="465"/>
        <v>BAIK</v>
      </c>
      <c r="FC688" s="195"/>
      <c r="FD688" s="453">
        <f t="shared" si="466"/>
        <v>64.900000000000006</v>
      </c>
      <c r="FE688" s="454">
        <f t="shared" si="467"/>
        <v>144.50867052023122</v>
      </c>
      <c r="FF688" s="725">
        <f t="shared" si="468"/>
        <v>44.910800000000002</v>
      </c>
      <c r="FG688" s="202" t="str">
        <f t="shared" si="488"/>
        <v>BURUK</v>
      </c>
    </row>
    <row r="689" spans="1:163">
      <c r="A689" s="347">
        <v>677</v>
      </c>
      <c r="B689" s="764" t="s">
        <v>2232</v>
      </c>
      <c r="C689" s="331" t="s">
        <v>3173</v>
      </c>
      <c r="D689" s="259" t="s">
        <v>3174</v>
      </c>
      <c r="E689" s="319" t="s">
        <v>3097</v>
      </c>
      <c r="F689" s="319" t="s">
        <v>3175</v>
      </c>
      <c r="G689" s="208" t="s">
        <v>206</v>
      </c>
      <c r="H689" s="214" t="s">
        <v>208</v>
      </c>
      <c r="I689" s="463" t="s">
        <v>3176</v>
      </c>
      <c r="J689" s="462" t="s">
        <v>3177</v>
      </c>
      <c r="K689" s="259" t="s">
        <v>341</v>
      </c>
      <c r="L689" s="259" t="s">
        <v>1085</v>
      </c>
      <c r="M689" s="259">
        <v>100</v>
      </c>
      <c r="N689" s="259">
        <v>90303376</v>
      </c>
      <c r="O689" s="259">
        <v>1990</v>
      </c>
      <c r="P689" s="259" t="s">
        <v>316</v>
      </c>
      <c r="Q689" s="461">
        <v>0.75902777777777775</v>
      </c>
      <c r="R689" s="433">
        <v>44881</v>
      </c>
      <c r="S689" s="331" t="s">
        <v>318</v>
      </c>
      <c r="T689" s="331" t="s">
        <v>343</v>
      </c>
      <c r="U689" s="259">
        <v>3</v>
      </c>
      <c r="V689" s="259">
        <v>2</v>
      </c>
      <c r="W689" s="259">
        <v>3</v>
      </c>
      <c r="X689" s="259">
        <v>20000</v>
      </c>
      <c r="Y689" s="332">
        <v>400</v>
      </c>
      <c r="Z689" s="332">
        <v>399</v>
      </c>
      <c r="AA689" s="332">
        <v>403</v>
      </c>
      <c r="AB689" s="332">
        <v>229</v>
      </c>
      <c r="AC689" s="332">
        <v>232</v>
      </c>
      <c r="AD689" s="332">
        <v>231</v>
      </c>
      <c r="AE689" s="332">
        <v>80.5</v>
      </c>
      <c r="AF689" s="332">
        <v>78.599999999999994</v>
      </c>
      <c r="AG689" s="332">
        <v>62.7</v>
      </c>
      <c r="AH689" s="332">
        <v>40.299999999999997</v>
      </c>
      <c r="AI689" s="332">
        <v>67.5</v>
      </c>
      <c r="AJ689" s="332">
        <v>54.5</v>
      </c>
      <c r="AK689" s="332">
        <v>50.6</v>
      </c>
      <c r="AL689" s="332">
        <v>30.4</v>
      </c>
      <c r="AM689" s="332">
        <v>11.6</v>
      </c>
      <c r="AN689" s="332">
        <v>26.8</v>
      </c>
      <c r="AO689" s="332">
        <v>13</v>
      </c>
      <c r="AP689" s="332">
        <v>21.4</v>
      </c>
      <c r="AQ689" s="332"/>
      <c r="AR689" s="332"/>
      <c r="AS689" s="332"/>
      <c r="AT689" s="332"/>
      <c r="AU689" s="332"/>
      <c r="AV689" s="332"/>
      <c r="AW689" s="332"/>
      <c r="AX689" s="332"/>
      <c r="AY689" s="332">
        <v>0.85</v>
      </c>
      <c r="AZ689" s="332">
        <v>0.86</v>
      </c>
      <c r="BA689" s="332">
        <v>0.88</v>
      </c>
      <c r="BB689" s="261">
        <v>396</v>
      </c>
      <c r="BC689" s="261">
        <v>399</v>
      </c>
      <c r="BD689" s="261">
        <v>396</v>
      </c>
      <c r="BE689" s="261">
        <v>227</v>
      </c>
      <c r="BF689" s="261">
        <v>229</v>
      </c>
      <c r="BG689" s="261">
        <v>229</v>
      </c>
      <c r="BH689" s="261">
        <v>58.8</v>
      </c>
      <c r="BI689" s="261">
        <v>73.2</v>
      </c>
      <c r="BJ689" s="261">
        <v>56.1</v>
      </c>
      <c r="BK689" s="261">
        <v>13.8</v>
      </c>
      <c r="BL689" s="261">
        <v>50.8</v>
      </c>
      <c r="BM689" s="261">
        <v>59.1</v>
      </c>
      <c r="BN689" s="261">
        <v>50.2</v>
      </c>
      <c r="BO689" s="261">
        <v>46.9</v>
      </c>
      <c r="BP689" s="261">
        <v>8.9</v>
      </c>
      <c r="BQ689" s="261">
        <v>12.7</v>
      </c>
      <c r="BR689" s="261">
        <v>7.9</v>
      </c>
      <c r="BS689" s="261">
        <v>10.8</v>
      </c>
      <c r="BT689" s="261"/>
      <c r="BU689" s="261"/>
      <c r="BV689" s="261"/>
      <c r="BW689" s="261"/>
      <c r="BX689" s="261"/>
      <c r="BY689" s="261"/>
      <c r="BZ689" s="261"/>
      <c r="CA689" s="261"/>
      <c r="CB689" s="261">
        <v>0.86</v>
      </c>
      <c r="CC689" s="261">
        <v>0.87</v>
      </c>
      <c r="CD689" s="261">
        <v>0.88</v>
      </c>
      <c r="CE689" s="333"/>
      <c r="CF689" s="333"/>
      <c r="CG689" s="333"/>
      <c r="CH689" s="333"/>
      <c r="CI689" s="333"/>
      <c r="CJ689" s="333"/>
      <c r="CK689" s="333"/>
      <c r="CL689" s="333"/>
      <c r="CM689" s="333"/>
      <c r="CN689" s="333"/>
      <c r="CO689" s="333"/>
      <c r="CP689" s="333"/>
      <c r="CQ689" s="333"/>
      <c r="CR689" s="333"/>
      <c r="CS689" s="333"/>
      <c r="CT689" s="333"/>
      <c r="CU689" s="333"/>
      <c r="CV689" s="333"/>
      <c r="CW689" s="333"/>
      <c r="CX689" s="333"/>
      <c r="CY689" s="333"/>
      <c r="CZ689" s="333"/>
      <c r="DA689" s="333"/>
      <c r="DB689" s="374"/>
      <c r="DC689" s="154"/>
      <c r="DD689" s="179"/>
      <c r="DE689" s="179"/>
      <c r="DF689" s="179"/>
      <c r="DG689" s="179"/>
      <c r="DH689" s="180"/>
      <c r="DI689" s="181"/>
      <c r="DJ689" s="182">
        <f t="shared" si="469"/>
        <v>0</v>
      </c>
      <c r="DK689" s="182">
        <f t="shared" si="470"/>
        <v>0</v>
      </c>
      <c r="DL689" s="182">
        <f t="shared" si="474"/>
        <v>1</v>
      </c>
      <c r="DM689" s="182">
        <f t="shared" si="475"/>
        <v>0</v>
      </c>
      <c r="DN689" s="182">
        <f t="shared" si="476"/>
        <v>0</v>
      </c>
      <c r="DO689" s="182"/>
      <c r="DP689" s="182"/>
      <c r="DQ689" s="181"/>
      <c r="DR689" s="169"/>
      <c r="DS689" s="166"/>
      <c r="DT689" s="166"/>
      <c r="DU689" s="167">
        <f t="shared" si="477"/>
        <v>0</v>
      </c>
      <c r="DV689" s="153" t="str">
        <f>VLOOKUP(M689,'[200]Data Master kondisi'!$O$3:$P$11,2,FALSE)</f>
        <v>Z</v>
      </c>
      <c r="DW689" s="153">
        <f>LOOKUP(DV689,{"X","X","X","Y","Y","Y","Z","Z","Z"},{6,6,6,4,4,4,2,2,2})</f>
        <v>2</v>
      </c>
      <c r="DX689" s="153">
        <f t="shared" si="459"/>
        <v>3</v>
      </c>
      <c r="DY689" s="153">
        <f t="shared" si="478"/>
        <v>5</v>
      </c>
      <c r="DZ689" s="153" t="str">
        <f>VLOOKUP(G689,'[200]Data Master class'!$A$5:$D$12,3,FALSE)</f>
        <v>B</v>
      </c>
      <c r="EA689" s="160" t="str">
        <f t="shared" si="479"/>
        <v>BAIK</v>
      </c>
      <c r="EB689" s="156"/>
      <c r="EC689" s="153">
        <f>VLOOKUP(G689,'[200]Data Master class'!$A$5:$D$12,2,FALSE)</f>
        <v>3</v>
      </c>
      <c r="ED689" s="153" t="str">
        <f>VLOOKUP(H689,'[200]Data Master class'!$E$5:$G$6,3,FALSE)</f>
        <v>X</v>
      </c>
      <c r="EE689" s="153">
        <f>VLOOKUP(H689,'[200]Data Master class'!$E$5:$G$6,2,FALSE)</f>
        <v>2</v>
      </c>
      <c r="EF689" s="153">
        <f t="shared" si="480"/>
        <v>5</v>
      </c>
      <c r="EG689" s="153" t="str">
        <f t="shared" si="481"/>
        <v>CLASS 3</v>
      </c>
      <c r="EH689" s="153">
        <f t="shared" si="482"/>
        <v>10</v>
      </c>
      <c r="EI689" s="171"/>
      <c r="EJ689" s="441">
        <f t="shared" si="460"/>
        <v>8.8818755635707791E-2</v>
      </c>
      <c r="EK689" s="441">
        <f t="shared" si="461"/>
        <v>6.3119927862939448E-2</v>
      </c>
      <c r="EL689" s="441">
        <f t="shared" si="462"/>
        <v>0.15193868349864745</v>
      </c>
      <c r="EM689" s="442">
        <f t="shared" si="483"/>
        <v>0.10129245566576491</v>
      </c>
      <c r="EN689" s="443" t="str">
        <f t="shared" si="484"/>
        <v>CUKUP</v>
      </c>
      <c r="EO689" s="195"/>
      <c r="EP689" s="196">
        <f>'[200]2. SUHU &amp; FISIK TRAFO'!CY733</f>
        <v>202</v>
      </c>
      <c r="EQ689" s="168">
        <f t="shared" si="489"/>
        <v>0</v>
      </c>
      <c r="ER689" s="189">
        <f t="shared" si="485"/>
        <v>0</v>
      </c>
      <c r="ES689" s="195"/>
      <c r="ET689" s="447">
        <f t="shared" si="471"/>
        <v>51.153399999999998</v>
      </c>
      <c r="EU689" s="447">
        <f t="shared" si="486"/>
        <v>40.922719999999998</v>
      </c>
      <c r="EV689" s="448">
        <f t="shared" si="463"/>
        <v>51.153399999999991</v>
      </c>
      <c r="EW689" s="449" t="str">
        <f t="shared" si="487"/>
        <v>BAIK</v>
      </c>
      <c r="EX689" s="721"/>
      <c r="EY689" s="447">
        <f t="shared" si="472"/>
        <v>42.957299999999996</v>
      </c>
      <c r="EZ689" s="447">
        <f t="shared" si="464"/>
        <v>34.365839999999999</v>
      </c>
      <c r="FA689" s="448">
        <f t="shared" si="473"/>
        <v>42.957299999999996</v>
      </c>
      <c r="FB689" s="449" t="str">
        <f t="shared" si="465"/>
        <v>BAIK</v>
      </c>
      <c r="FC689" s="195"/>
      <c r="FD689" s="453">
        <f t="shared" si="466"/>
        <v>40.299999999999997</v>
      </c>
      <c r="FE689" s="454">
        <f t="shared" si="467"/>
        <v>144.50867052023122</v>
      </c>
      <c r="FF689" s="725">
        <f t="shared" si="468"/>
        <v>27.887599999999996</v>
      </c>
      <c r="FG689" s="202" t="str">
        <f t="shared" si="488"/>
        <v>BURUK</v>
      </c>
    </row>
    <row r="690" spans="1:163">
      <c r="A690" s="347">
        <v>678</v>
      </c>
      <c r="B690" s="764" t="s">
        <v>2232</v>
      </c>
      <c r="C690" s="331" t="s">
        <v>3178</v>
      </c>
      <c r="D690" s="259" t="s">
        <v>3179</v>
      </c>
      <c r="E690" s="319" t="s">
        <v>3097</v>
      </c>
      <c r="F690" s="319" t="s">
        <v>3180</v>
      </c>
      <c r="G690" s="208" t="s">
        <v>206</v>
      </c>
      <c r="H690" s="214" t="s">
        <v>208</v>
      </c>
      <c r="I690" s="463" t="s">
        <v>3181</v>
      </c>
      <c r="J690" s="462" t="s">
        <v>3182</v>
      </c>
      <c r="K690" s="259" t="s">
        <v>341</v>
      </c>
      <c r="L690" s="259" t="s">
        <v>1085</v>
      </c>
      <c r="M690" s="259">
        <v>100</v>
      </c>
      <c r="N690" s="259">
        <v>1400031007629</v>
      </c>
      <c r="O690" s="259">
        <v>2014</v>
      </c>
      <c r="P690" s="259" t="s">
        <v>316</v>
      </c>
      <c r="Q690" s="461">
        <v>0.76597222222222217</v>
      </c>
      <c r="R690" s="433">
        <v>44881</v>
      </c>
      <c r="S690" s="331" t="s">
        <v>318</v>
      </c>
      <c r="T690" s="331" t="s">
        <v>343</v>
      </c>
      <c r="U690" s="259">
        <v>4</v>
      </c>
      <c r="V690" s="259">
        <v>2</v>
      </c>
      <c r="W690" s="259">
        <v>3</v>
      </c>
      <c r="X690" s="259">
        <v>20000</v>
      </c>
      <c r="Y690" s="332">
        <v>401</v>
      </c>
      <c r="Z690" s="332">
        <v>402</v>
      </c>
      <c r="AA690" s="332">
        <v>402</v>
      </c>
      <c r="AB690" s="332">
        <v>231</v>
      </c>
      <c r="AC690" s="332">
        <v>232</v>
      </c>
      <c r="AD690" s="332">
        <v>231</v>
      </c>
      <c r="AE690" s="332">
        <v>67.900000000000006</v>
      </c>
      <c r="AF690" s="332">
        <v>68.900000000000006</v>
      </c>
      <c r="AG690" s="332">
        <v>61.4</v>
      </c>
      <c r="AH690" s="332">
        <v>33.9</v>
      </c>
      <c r="AI690" s="332">
        <v>19.5</v>
      </c>
      <c r="AJ690" s="332">
        <v>25.6</v>
      </c>
      <c r="AK690" s="332">
        <v>22.8</v>
      </c>
      <c r="AL690" s="332">
        <v>18.8</v>
      </c>
      <c r="AM690" s="332">
        <v>49.9</v>
      </c>
      <c r="AN690" s="332">
        <v>46.2</v>
      </c>
      <c r="AO690" s="332">
        <v>38.1</v>
      </c>
      <c r="AP690" s="332">
        <v>20.9</v>
      </c>
      <c r="AQ690" s="332"/>
      <c r="AR690" s="332"/>
      <c r="AS690" s="332"/>
      <c r="AT690" s="332"/>
      <c r="AU690" s="332"/>
      <c r="AV690" s="332"/>
      <c r="AW690" s="332"/>
      <c r="AX690" s="332"/>
      <c r="AY690" s="332">
        <v>0.86</v>
      </c>
      <c r="AZ690" s="332">
        <v>0.85</v>
      </c>
      <c r="BA690" s="332">
        <v>0.87</v>
      </c>
      <c r="BB690" s="261">
        <v>399</v>
      </c>
      <c r="BC690" s="261">
        <v>398</v>
      </c>
      <c r="BD690" s="261">
        <v>397</v>
      </c>
      <c r="BE690" s="261">
        <v>229</v>
      </c>
      <c r="BF690" s="261">
        <v>230</v>
      </c>
      <c r="BG690" s="261">
        <v>229</v>
      </c>
      <c r="BH690" s="261">
        <v>45.2</v>
      </c>
      <c r="BI690" s="261">
        <v>52.7</v>
      </c>
      <c r="BJ690" s="261">
        <v>34.5</v>
      </c>
      <c r="BK690" s="261">
        <v>14.5</v>
      </c>
      <c r="BL690" s="261">
        <v>16.8</v>
      </c>
      <c r="BM690" s="261">
        <v>22.4</v>
      </c>
      <c r="BN690" s="261">
        <v>10.7</v>
      </c>
      <c r="BO690" s="261">
        <v>9.8000000000000007</v>
      </c>
      <c r="BP690" s="261">
        <v>30.6</v>
      </c>
      <c r="BQ690" s="261">
        <v>31.5</v>
      </c>
      <c r="BR690" s="261">
        <v>23.1</v>
      </c>
      <c r="BS690" s="261">
        <v>7.1</v>
      </c>
      <c r="BT690" s="261"/>
      <c r="BU690" s="261"/>
      <c r="BV690" s="261"/>
      <c r="BW690" s="261"/>
      <c r="BX690" s="261"/>
      <c r="BY690" s="261"/>
      <c r="BZ690" s="261"/>
      <c r="CA690" s="261"/>
      <c r="CB690" s="261">
        <v>0.85</v>
      </c>
      <c r="CC690" s="261">
        <v>0.86</v>
      </c>
      <c r="CD690" s="261">
        <v>0.87</v>
      </c>
      <c r="CE690" s="333"/>
      <c r="CF690" s="333"/>
      <c r="CG690" s="333"/>
      <c r="CH690" s="333"/>
      <c r="CI690" s="333"/>
      <c r="CJ690" s="333"/>
      <c r="CK690" s="333"/>
      <c r="CL690" s="333"/>
      <c r="CM690" s="333"/>
      <c r="CN690" s="333"/>
      <c r="CO690" s="333"/>
      <c r="CP690" s="333"/>
      <c r="CQ690" s="333"/>
      <c r="CR690" s="333"/>
      <c r="CS690" s="333"/>
      <c r="CT690" s="333"/>
      <c r="CU690" s="333"/>
      <c r="CV690" s="333"/>
      <c r="CW690" s="333"/>
      <c r="CX690" s="333"/>
      <c r="CY690" s="333"/>
      <c r="CZ690" s="333"/>
      <c r="DA690" s="333"/>
      <c r="DB690" s="374"/>
      <c r="DC690" s="154"/>
      <c r="DD690" s="179"/>
      <c r="DE690" s="179"/>
      <c r="DF690" s="179"/>
      <c r="DG690" s="179"/>
      <c r="DH690" s="180"/>
      <c r="DI690" s="181"/>
      <c r="DJ690" s="182">
        <f t="shared" si="469"/>
        <v>0</v>
      </c>
      <c r="DK690" s="182">
        <f t="shared" si="470"/>
        <v>1</v>
      </c>
      <c r="DL690" s="182">
        <f t="shared" si="474"/>
        <v>0</v>
      </c>
      <c r="DM690" s="182">
        <f t="shared" si="475"/>
        <v>0</v>
      </c>
      <c r="DN690" s="182">
        <f t="shared" si="476"/>
        <v>0</v>
      </c>
      <c r="DO690" s="182"/>
      <c r="DP690" s="182"/>
      <c r="DQ690" s="181"/>
      <c r="DR690" s="169"/>
      <c r="DS690" s="166"/>
      <c r="DT690" s="166"/>
      <c r="DU690" s="167">
        <f t="shared" si="477"/>
        <v>0</v>
      </c>
      <c r="DV690" s="153" t="str">
        <f>VLOOKUP(M690,'[200]Data Master kondisi'!$O$3:$P$11,2,FALSE)</f>
        <v>Z</v>
      </c>
      <c r="DW690" s="153">
        <f>LOOKUP(DV690,{"X","X","X","Y","Y","Y","Z","Z","Z"},{6,6,6,4,4,4,2,2,2})</f>
        <v>2</v>
      </c>
      <c r="DX690" s="153">
        <f t="shared" si="459"/>
        <v>1</v>
      </c>
      <c r="DY690" s="153">
        <f t="shared" si="478"/>
        <v>3</v>
      </c>
      <c r="DZ690" s="153" t="str">
        <f>VLOOKUP(G690,'[200]Data Master class'!$A$5:$D$12,3,FALSE)</f>
        <v>B</v>
      </c>
      <c r="EA690" s="160">
        <f t="shared" si="479"/>
        <v>0</v>
      </c>
      <c r="EB690" s="156"/>
      <c r="EC690" s="153">
        <f>VLOOKUP(G690,'[200]Data Master class'!$A$5:$D$12,2,FALSE)</f>
        <v>3</v>
      </c>
      <c r="ED690" s="153" t="str">
        <f>VLOOKUP(H690,'[200]Data Master class'!$E$5:$G$6,3,FALSE)</f>
        <v>X</v>
      </c>
      <c r="EE690" s="153">
        <f>VLOOKUP(H690,'[200]Data Master class'!$E$5:$G$6,2,FALSE)</f>
        <v>2</v>
      </c>
      <c r="EF690" s="153">
        <f t="shared" si="480"/>
        <v>5</v>
      </c>
      <c r="EG690" s="153" t="str">
        <f t="shared" si="481"/>
        <v>CLASS 3</v>
      </c>
      <c r="EH690" s="153">
        <f t="shared" si="482"/>
        <v>8</v>
      </c>
      <c r="EI690" s="171"/>
      <c r="EJ690" s="441">
        <f t="shared" si="460"/>
        <v>2.774974772956602E-2</v>
      </c>
      <c r="EK690" s="441">
        <f t="shared" si="461"/>
        <v>4.2885973763874798E-2</v>
      </c>
      <c r="EL690" s="441">
        <f t="shared" si="462"/>
        <v>7.0635721493441134E-2</v>
      </c>
      <c r="EM690" s="442">
        <f t="shared" si="483"/>
        <v>4.7090480995627314E-2</v>
      </c>
      <c r="EN690" s="443" t="str">
        <f t="shared" si="484"/>
        <v>BAIK</v>
      </c>
      <c r="EO690" s="195"/>
      <c r="EP690" s="196">
        <f>'[200]2. SUHU &amp; FISIK TRAFO'!CY734</f>
        <v>324</v>
      </c>
      <c r="EQ690" s="168">
        <f t="shared" si="489"/>
        <v>0</v>
      </c>
      <c r="ER690" s="189">
        <f t="shared" si="485"/>
        <v>0</v>
      </c>
      <c r="ES690" s="195"/>
      <c r="ET690" s="447">
        <f t="shared" si="471"/>
        <v>45.853100000000005</v>
      </c>
      <c r="EU690" s="447">
        <f t="shared" si="486"/>
        <v>36.682480000000005</v>
      </c>
      <c r="EV690" s="448">
        <f t="shared" si="463"/>
        <v>45.853100000000005</v>
      </c>
      <c r="EW690" s="449" t="str">
        <f t="shared" si="487"/>
        <v>BAIK</v>
      </c>
      <c r="EX690" s="721"/>
      <c r="EY690" s="447">
        <f t="shared" si="472"/>
        <v>30.372300000000003</v>
      </c>
      <c r="EZ690" s="447">
        <f t="shared" si="464"/>
        <v>24.297840000000004</v>
      </c>
      <c r="FA690" s="448">
        <f t="shared" si="473"/>
        <v>30.372300000000003</v>
      </c>
      <c r="FB690" s="449" t="str">
        <f t="shared" si="465"/>
        <v>BAIK</v>
      </c>
      <c r="FC690" s="195"/>
      <c r="FD690" s="453">
        <f t="shared" si="466"/>
        <v>33.9</v>
      </c>
      <c r="FE690" s="454">
        <f t="shared" si="467"/>
        <v>144.50867052023122</v>
      </c>
      <c r="FF690" s="725">
        <f t="shared" si="468"/>
        <v>23.4588</v>
      </c>
      <c r="FG690" s="202" t="str">
        <f t="shared" si="488"/>
        <v>BURUK</v>
      </c>
    </row>
    <row r="691" spans="1:163">
      <c r="A691" s="347">
        <v>679</v>
      </c>
      <c r="B691" s="764" t="s">
        <v>2232</v>
      </c>
      <c r="C691" s="331" t="s">
        <v>3183</v>
      </c>
      <c r="D691" s="259" t="s">
        <v>2948</v>
      </c>
      <c r="E691" s="319" t="s">
        <v>3184</v>
      </c>
      <c r="F691" s="319" t="s">
        <v>3131</v>
      </c>
      <c r="G691" s="208" t="s">
        <v>206</v>
      </c>
      <c r="H691" s="214" t="s">
        <v>209</v>
      </c>
      <c r="I691" s="463" t="s">
        <v>3185</v>
      </c>
      <c r="J691" s="462" t="s">
        <v>3186</v>
      </c>
      <c r="K691" s="259" t="s">
        <v>315</v>
      </c>
      <c r="L691" s="259" t="s">
        <v>1259</v>
      </c>
      <c r="M691" s="259">
        <v>100</v>
      </c>
      <c r="N691" s="259" t="s">
        <v>3187</v>
      </c>
      <c r="O691" s="259">
        <v>2013</v>
      </c>
      <c r="P691" s="259" t="s">
        <v>316</v>
      </c>
      <c r="Q691" s="461">
        <v>0.78263888888888899</v>
      </c>
      <c r="R691" s="433">
        <v>44879</v>
      </c>
      <c r="S691" s="331" t="s">
        <v>318</v>
      </c>
      <c r="T691" s="331" t="s">
        <v>343</v>
      </c>
      <c r="U691" s="259">
        <v>3</v>
      </c>
      <c r="V691" s="259">
        <v>2</v>
      </c>
      <c r="W691" s="259">
        <v>3</v>
      </c>
      <c r="X691" s="259">
        <v>20000</v>
      </c>
      <c r="Y691" s="332">
        <v>412</v>
      </c>
      <c r="Z691" s="332">
        <v>408</v>
      </c>
      <c r="AA691" s="332">
        <v>407</v>
      </c>
      <c r="AB691" s="332">
        <v>236</v>
      </c>
      <c r="AC691" s="332">
        <v>236</v>
      </c>
      <c r="AD691" s="332">
        <v>235</v>
      </c>
      <c r="AE691" s="332">
        <v>107.9</v>
      </c>
      <c r="AF691" s="332">
        <v>68.400000000000006</v>
      </c>
      <c r="AG691" s="332">
        <v>77.099999999999994</v>
      </c>
      <c r="AH691" s="332">
        <v>43.2</v>
      </c>
      <c r="AI691" s="332">
        <v>90.5</v>
      </c>
      <c r="AJ691" s="332">
        <v>54.2</v>
      </c>
      <c r="AK691" s="332">
        <v>70</v>
      </c>
      <c r="AL691" s="332">
        <v>45</v>
      </c>
      <c r="AM691" s="332">
        <v>8.1999999999999993</v>
      </c>
      <c r="AN691" s="332">
        <v>16.8</v>
      </c>
      <c r="AO691" s="332">
        <v>17.600000000000001</v>
      </c>
      <c r="AP691" s="332">
        <v>12.1</v>
      </c>
      <c r="AQ691" s="332"/>
      <c r="AR691" s="332"/>
      <c r="AS691" s="332"/>
      <c r="AT691" s="332"/>
      <c r="AU691" s="332"/>
      <c r="AV691" s="332"/>
      <c r="AW691" s="332"/>
      <c r="AX691" s="332"/>
      <c r="AY691" s="332">
        <v>0.85</v>
      </c>
      <c r="AZ691" s="332">
        <v>0.86</v>
      </c>
      <c r="BA691" s="332">
        <v>0.87</v>
      </c>
      <c r="BB691" s="261">
        <v>413</v>
      </c>
      <c r="BC691" s="261">
        <v>409</v>
      </c>
      <c r="BD691" s="261">
        <v>409</v>
      </c>
      <c r="BE691" s="261">
        <v>237</v>
      </c>
      <c r="BF691" s="261">
        <v>237</v>
      </c>
      <c r="BG691" s="261">
        <v>235</v>
      </c>
      <c r="BH691" s="261">
        <v>50.3</v>
      </c>
      <c r="BI691" s="261">
        <v>51.7</v>
      </c>
      <c r="BJ691" s="261">
        <v>56.8</v>
      </c>
      <c r="BK691" s="261">
        <v>14.8</v>
      </c>
      <c r="BL691" s="261">
        <v>49.8</v>
      </c>
      <c r="BM691" s="261">
        <v>38.1</v>
      </c>
      <c r="BN691" s="261">
        <v>45.8</v>
      </c>
      <c r="BO691" s="261">
        <v>12.2</v>
      </c>
      <c r="BP691" s="261">
        <v>6.9</v>
      </c>
      <c r="BQ691" s="261">
        <v>12.8</v>
      </c>
      <c r="BR691" s="261">
        <v>14.6</v>
      </c>
      <c r="BS691" s="261">
        <v>10</v>
      </c>
      <c r="BT691" s="261"/>
      <c r="BU691" s="261"/>
      <c r="BV691" s="261"/>
      <c r="BW691" s="261"/>
      <c r="BX691" s="261"/>
      <c r="BY691" s="261"/>
      <c r="BZ691" s="261"/>
      <c r="CA691" s="261"/>
      <c r="CB691" s="261">
        <v>0.85</v>
      </c>
      <c r="CC691" s="261">
        <v>0.87</v>
      </c>
      <c r="CD691" s="261">
        <v>0.88</v>
      </c>
      <c r="CE691" s="333"/>
      <c r="CF691" s="333"/>
      <c r="CG691" s="333"/>
      <c r="CH691" s="333"/>
      <c r="CI691" s="333"/>
      <c r="CJ691" s="333"/>
      <c r="CK691" s="333"/>
      <c r="CL691" s="333"/>
      <c r="CM691" s="333"/>
      <c r="CN691" s="333"/>
      <c r="CO691" s="333"/>
      <c r="CP691" s="333"/>
      <c r="CQ691" s="333"/>
      <c r="CR691" s="333"/>
      <c r="CS691" s="333"/>
      <c r="CT691" s="333"/>
      <c r="CU691" s="333"/>
      <c r="CV691" s="333"/>
      <c r="CW691" s="333"/>
      <c r="CX691" s="333"/>
      <c r="CY691" s="333"/>
      <c r="CZ691" s="333"/>
      <c r="DA691" s="333"/>
      <c r="DB691" s="374"/>
      <c r="DC691" s="154"/>
      <c r="DD691" s="179"/>
      <c r="DE691" s="179"/>
      <c r="DF691" s="179"/>
      <c r="DG691" s="179"/>
      <c r="DH691" s="180"/>
      <c r="DI691" s="181"/>
      <c r="DJ691" s="182">
        <f t="shared" si="469"/>
        <v>0</v>
      </c>
      <c r="DK691" s="182">
        <f t="shared" si="470"/>
        <v>0</v>
      </c>
      <c r="DL691" s="182">
        <f t="shared" si="474"/>
        <v>1</v>
      </c>
      <c r="DM691" s="182">
        <f t="shared" si="475"/>
        <v>0</v>
      </c>
      <c r="DN691" s="182">
        <f t="shared" si="476"/>
        <v>0</v>
      </c>
      <c r="DO691" s="182"/>
      <c r="DP691" s="182"/>
      <c r="DQ691" s="181"/>
      <c r="DR691" s="169"/>
      <c r="DS691" s="166"/>
      <c r="DT691" s="166"/>
      <c r="DU691" s="167">
        <f t="shared" si="477"/>
        <v>0</v>
      </c>
      <c r="DV691" s="153" t="str">
        <f>VLOOKUP(M691,'[200]Data Master kondisi'!$O$3:$P$11,2,FALSE)</f>
        <v>Z</v>
      </c>
      <c r="DW691" s="153">
        <f>LOOKUP(DV691,{"X","X","X","Y","Y","Y","Z","Z","Z"},{6,6,6,4,4,4,2,2,2})</f>
        <v>2</v>
      </c>
      <c r="DX691" s="153">
        <f t="shared" si="459"/>
        <v>1</v>
      </c>
      <c r="DY691" s="153">
        <f t="shared" si="478"/>
        <v>3</v>
      </c>
      <c r="DZ691" s="153" t="str">
        <f>VLOOKUP(G691,'[200]Data Master class'!$A$5:$D$12,3,FALSE)</f>
        <v>B</v>
      </c>
      <c r="EA691" s="160">
        <f t="shared" si="479"/>
        <v>0</v>
      </c>
      <c r="EB691" s="156"/>
      <c r="EC691" s="153">
        <f>VLOOKUP(G691,'[200]Data Master class'!$A$5:$D$12,2,FALSE)</f>
        <v>3</v>
      </c>
      <c r="ED691" s="153" t="str">
        <f>VLOOKUP(H691,'[200]Data Master class'!$E$5:$G$6,3,FALSE)</f>
        <v>Y</v>
      </c>
      <c r="EE691" s="153">
        <f>VLOOKUP(H691,'[200]Data Master class'!$E$5:$G$6,2,FALSE)</f>
        <v>1</v>
      </c>
      <c r="EF691" s="153">
        <f t="shared" si="480"/>
        <v>4</v>
      </c>
      <c r="EG691" s="153" t="str">
        <f t="shared" si="481"/>
        <v>CLASS 3</v>
      </c>
      <c r="EH691" s="153">
        <f t="shared" si="482"/>
        <v>7</v>
      </c>
      <c r="EI691" s="171"/>
      <c r="EJ691" s="441">
        <f t="shared" si="460"/>
        <v>0.27742699289660622</v>
      </c>
      <c r="EK691" s="441">
        <f t="shared" si="461"/>
        <v>0.1902131018153117</v>
      </c>
      <c r="EL691" s="441">
        <f t="shared" si="462"/>
        <v>8.7213891081294487E-2</v>
      </c>
      <c r="EM691" s="442">
        <f t="shared" si="483"/>
        <v>0.18495132859773747</v>
      </c>
      <c r="EN691" s="443" t="str">
        <f t="shared" si="484"/>
        <v>CUKUP</v>
      </c>
      <c r="EO691" s="195"/>
      <c r="EP691" s="196">
        <f>'[200]2. SUHU &amp; FISIK TRAFO'!CY735</f>
        <v>202</v>
      </c>
      <c r="EQ691" s="168">
        <f t="shared" si="489"/>
        <v>0</v>
      </c>
      <c r="ER691" s="189">
        <f t="shared" si="485"/>
        <v>0</v>
      </c>
      <c r="ES691" s="195"/>
      <c r="ET691" s="447">
        <f t="shared" si="471"/>
        <v>59.725300000000004</v>
      </c>
      <c r="EU691" s="447">
        <f t="shared" si="486"/>
        <v>47.780240000000006</v>
      </c>
      <c r="EV691" s="448">
        <f t="shared" si="463"/>
        <v>59.725300000000004</v>
      </c>
      <c r="EW691" s="449" t="str">
        <f t="shared" si="487"/>
        <v>BAIK</v>
      </c>
      <c r="EX691" s="721"/>
      <c r="EY691" s="447">
        <f t="shared" si="472"/>
        <v>37.521999999999998</v>
      </c>
      <c r="EZ691" s="447">
        <f t="shared" si="464"/>
        <v>30.017600000000002</v>
      </c>
      <c r="FA691" s="448">
        <f t="shared" si="473"/>
        <v>37.521999999999998</v>
      </c>
      <c r="FB691" s="449" t="str">
        <f t="shared" si="465"/>
        <v>BAIK</v>
      </c>
      <c r="FC691" s="195"/>
      <c r="FD691" s="453">
        <f t="shared" si="466"/>
        <v>43.2</v>
      </c>
      <c r="FE691" s="454">
        <f t="shared" si="467"/>
        <v>144.50867052023122</v>
      </c>
      <c r="FF691" s="725">
        <f t="shared" si="468"/>
        <v>29.894399999999997</v>
      </c>
      <c r="FG691" s="202" t="str">
        <f t="shared" si="488"/>
        <v>BURUK</v>
      </c>
    </row>
    <row r="692" spans="1:163">
      <c r="A692" s="347">
        <v>680</v>
      </c>
      <c r="B692" s="764" t="s">
        <v>2232</v>
      </c>
      <c r="C692" s="331" t="s">
        <v>3188</v>
      </c>
      <c r="D692" s="259" t="s">
        <v>3189</v>
      </c>
      <c r="E692" s="319" t="s">
        <v>3097</v>
      </c>
      <c r="F692" s="319" t="s">
        <v>3180</v>
      </c>
      <c r="G692" s="208" t="s">
        <v>206</v>
      </c>
      <c r="H692" s="214" t="s">
        <v>209</v>
      </c>
      <c r="I692" s="463" t="s">
        <v>3190</v>
      </c>
      <c r="J692" s="462" t="s">
        <v>3191</v>
      </c>
      <c r="K692" s="259" t="s">
        <v>341</v>
      </c>
      <c r="L692" s="259" t="s">
        <v>342</v>
      </c>
      <c r="M692" s="259">
        <v>50</v>
      </c>
      <c r="N692" s="259">
        <v>173300501</v>
      </c>
      <c r="O692" s="259">
        <v>2017</v>
      </c>
      <c r="P692" s="259" t="s">
        <v>316</v>
      </c>
      <c r="Q692" s="461">
        <v>0.77361111111111114</v>
      </c>
      <c r="R692" s="433">
        <v>44881</v>
      </c>
      <c r="S692" s="331" t="s">
        <v>318</v>
      </c>
      <c r="T692" s="331" t="s">
        <v>343</v>
      </c>
      <c r="U692" s="259">
        <v>2</v>
      </c>
      <c r="V692" s="259">
        <v>1</v>
      </c>
      <c r="W692" s="259">
        <v>3</v>
      </c>
      <c r="X692" s="259">
        <v>20000</v>
      </c>
      <c r="Y692" s="332">
        <v>399</v>
      </c>
      <c r="Z692" s="332">
        <v>393</v>
      </c>
      <c r="AA692" s="332">
        <v>396</v>
      </c>
      <c r="AB692" s="332">
        <v>231</v>
      </c>
      <c r="AC692" s="332">
        <v>229</v>
      </c>
      <c r="AD692" s="332">
        <v>228</v>
      </c>
      <c r="AE692" s="332">
        <v>67.7</v>
      </c>
      <c r="AF692" s="332">
        <v>55.4</v>
      </c>
      <c r="AG692" s="332">
        <v>71.8</v>
      </c>
      <c r="AH692" s="332">
        <v>40.299999999999997</v>
      </c>
      <c r="AI692" s="332">
        <v>70.099999999999994</v>
      </c>
      <c r="AJ692" s="332">
        <v>57</v>
      </c>
      <c r="AK692" s="332">
        <v>70.5</v>
      </c>
      <c r="AL692" s="332">
        <v>41.1</v>
      </c>
      <c r="AM692" s="332"/>
      <c r="AN692" s="332"/>
      <c r="AO692" s="332"/>
      <c r="AP692" s="332"/>
      <c r="AQ692" s="332"/>
      <c r="AR692" s="332"/>
      <c r="AS692" s="332"/>
      <c r="AT692" s="332"/>
      <c r="AU692" s="332"/>
      <c r="AV692" s="332"/>
      <c r="AW692" s="332"/>
      <c r="AX692" s="332"/>
      <c r="AY692" s="332">
        <v>0.85</v>
      </c>
      <c r="AZ692" s="332">
        <v>0.85</v>
      </c>
      <c r="BA692" s="332">
        <v>0.86</v>
      </c>
      <c r="BB692" s="261">
        <v>397</v>
      </c>
      <c r="BC692" s="261">
        <v>394</v>
      </c>
      <c r="BD692" s="261">
        <v>395</v>
      </c>
      <c r="BE692" s="261">
        <v>229</v>
      </c>
      <c r="BF692" s="261">
        <v>228</v>
      </c>
      <c r="BG692" s="261">
        <v>227</v>
      </c>
      <c r="BH692" s="261">
        <v>42.7</v>
      </c>
      <c r="BI692" s="261">
        <v>37.5</v>
      </c>
      <c r="BJ692" s="261">
        <v>41.8</v>
      </c>
      <c r="BK692" s="261">
        <v>10.7</v>
      </c>
      <c r="BL692" s="261">
        <v>38.200000000000003</v>
      </c>
      <c r="BM692" s="261">
        <v>37.1</v>
      </c>
      <c r="BN692" s="261">
        <v>42.8</v>
      </c>
      <c r="BO692" s="261">
        <v>10.8</v>
      </c>
      <c r="BP692" s="261"/>
      <c r="BQ692" s="261"/>
      <c r="BR692" s="261"/>
      <c r="BS692" s="261"/>
      <c r="BT692" s="261"/>
      <c r="BU692" s="261"/>
      <c r="BV692" s="261"/>
      <c r="BW692" s="261"/>
      <c r="BX692" s="261"/>
      <c r="BY692" s="261"/>
      <c r="BZ692" s="261"/>
      <c r="CA692" s="261"/>
      <c r="CB692" s="261">
        <v>0.86</v>
      </c>
      <c r="CC692" s="261">
        <v>0.87</v>
      </c>
      <c r="CD692" s="261">
        <v>0.87</v>
      </c>
      <c r="CE692" s="333"/>
      <c r="CF692" s="333"/>
      <c r="CG692" s="333"/>
      <c r="CH692" s="333"/>
      <c r="CI692" s="333"/>
      <c r="CJ692" s="333"/>
      <c r="CK692" s="333"/>
      <c r="CL692" s="333"/>
      <c r="CM692" s="333"/>
      <c r="CN692" s="333"/>
      <c r="CO692" s="333"/>
      <c r="CP692" s="333"/>
      <c r="CQ692" s="333"/>
      <c r="CR692" s="333"/>
      <c r="CS692" s="333"/>
      <c r="CT692" s="333"/>
      <c r="CU692" s="333"/>
      <c r="CV692" s="333"/>
      <c r="CW692" s="333"/>
      <c r="CX692" s="333"/>
      <c r="CY692" s="333"/>
      <c r="CZ692" s="333"/>
      <c r="DA692" s="333"/>
      <c r="DB692" s="374"/>
      <c r="DC692" s="154"/>
      <c r="DD692" s="179"/>
      <c r="DE692" s="179"/>
      <c r="DF692" s="179"/>
      <c r="DG692" s="179"/>
      <c r="DH692" s="180"/>
      <c r="DI692" s="181"/>
      <c r="DJ692" s="182">
        <f t="shared" si="469"/>
        <v>0</v>
      </c>
      <c r="DK692" s="182">
        <f t="shared" si="470"/>
        <v>0</v>
      </c>
      <c r="DL692" s="182">
        <f t="shared" si="474"/>
        <v>0</v>
      </c>
      <c r="DM692" s="182">
        <f t="shared" si="475"/>
        <v>1</v>
      </c>
      <c r="DN692" s="182">
        <f t="shared" si="476"/>
        <v>0</v>
      </c>
      <c r="DO692" s="182"/>
      <c r="DP692" s="182"/>
      <c r="DQ692" s="181"/>
      <c r="DR692" s="169"/>
      <c r="DS692" s="166"/>
      <c r="DT692" s="166"/>
      <c r="DU692" s="167">
        <f t="shared" si="477"/>
        <v>0</v>
      </c>
      <c r="DV692" s="153" t="str">
        <f>VLOOKUP(M692,'[200]Data Master kondisi'!$O$3:$P$11,2,FALSE)</f>
        <v>Z</v>
      </c>
      <c r="DW692" s="153">
        <f>LOOKUP(DV692,{"X","X","X","Y","Y","Y","Z","Z","Z"},{6,6,6,4,4,4,2,2,2})</f>
        <v>2</v>
      </c>
      <c r="DX692" s="153">
        <f t="shared" si="459"/>
        <v>1</v>
      </c>
      <c r="DY692" s="153">
        <f t="shared" si="478"/>
        <v>3</v>
      </c>
      <c r="DZ692" s="153" t="str">
        <f>VLOOKUP(G692,'[200]Data Master class'!$A$5:$D$12,3,FALSE)</f>
        <v>B</v>
      </c>
      <c r="EA692" s="160">
        <f t="shared" si="479"/>
        <v>0</v>
      </c>
      <c r="EB692" s="156"/>
      <c r="EC692" s="153">
        <f>VLOOKUP(G692,'[200]Data Master class'!$A$5:$D$12,2,FALSE)</f>
        <v>3</v>
      </c>
      <c r="ED692" s="153" t="str">
        <f>VLOOKUP(H692,'[200]Data Master class'!$E$5:$G$6,3,FALSE)</f>
        <v>Y</v>
      </c>
      <c r="EE692" s="153">
        <f>VLOOKUP(H692,'[200]Data Master class'!$E$5:$G$6,2,FALSE)</f>
        <v>1</v>
      </c>
      <c r="EF692" s="153">
        <f t="shared" si="480"/>
        <v>4</v>
      </c>
      <c r="EG692" s="153" t="str">
        <f t="shared" si="481"/>
        <v>CLASS 3</v>
      </c>
      <c r="EH692" s="153">
        <f t="shared" si="482"/>
        <v>7</v>
      </c>
      <c r="EI692" s="171"/>
      <c r="EJ692" s="441">
        <f t="shared" si="460"/>
        <v>4.2072857875834001E-2</v>
      </c>
      <c r="EK692" s="441">
        <f t="shared" si="461"/>
        <v>0.14725500256541801</v>
      </c>
      <c r="EL692" s="441">
        <f t="shared" si="462"/>
        <v>0.10518214468958456</v>
      </c>
      <c r="EM692" s="442">
        <f t="shared" si="483"/>
        <v>9.8170001710278856E-2</v>
      </c>
      <c r="EN692" s="443" t="str">
        <f t="shared" si="484"/>
        <v>BAIK</v>
      </c>
      <c r="EO692" s="195"/>
      <c r="EP692" s="196">
        <f>'[200]2. SUHU &amp; FISIK TRAFO'!CY736</f>
        <v>324</v>
      </c>
      <c r="EQ692" s="168">
        <f t="shared" si="489"/>
        <v>0</v>
      </c>
      <c r="ER692" s="189">
        <f t="shared" si="485"/>
        <v>0</v>
      </c>
      <c r="ES692" s="195"/>
      <c r="ET692" s="447">
        <f t="shared" si="471"/>
        <v>44.695700000000002</v>
      </c>
      <c r="EU692" s="447">
        <f t="shared" si="486"/>
        <v>35.75656</v>
      </c>
      <c r="EV692" s="448">
        <f t="shared" si="463"/>
        <v>89.391400000000004</v>
      </c>
      <c r="EW692" s="449" t="str">
        <f t="shared" si="487"/>
        <v>KURANG</v>
      </c>
      <c r="EX692" s="721"/>
      <c r="EY692" s="447">
        <f t="shared" si="472"/>
        <v>27.8169</v>
      </c>
      <c r="EZ692" s="447">
        <f t="shared" si="464"/>
        <v>22.253520000000002</v>
      </c>
      <c r="FA692" s="448">
        <f t="shared" si="473"/>
        <v>55.633800000000001</v>
      </c>
      <c r="FB692" s="449" t="str">
        <f t="shared" si="465"/>
        <v>BAIK</v>
      </c>
      <c r="FC692" s="195"/>
      <c r="FD692" s="453">
        <f t="shared" si="466"/>
        <v>40.299999999999997</v>
      </c>
      <c r="FE692" s="454">
        <f t="shared" si="467"/>
        <v>72.25433526011561</v>
      </c>
      <c r="FF692" s="725">
        <f t="shared" si="468"/>
        <v>55.775199999999991</v>
      </c>
      <c r="FG692" s="202" t="str">
        <f t="shared" si="488"/>
        <v>BURUK</v>
      </c>
    </row>
    <row r="693" spans="1:163">
      <c r="A693" s="347">
        <v>681</v>
      </c>
      <c r="B693" s="764" t="s">
        <v>2232</v>
      </c>
      <c r="C693" s="331" t="s">
        <v>3192</v>
      </c>
      <c r="D693" s="259" t="s">
        <v>3189</v>
      </c>
      <c r="E693" s="319" t="s">
        <v>3097</v>
      </c>
      <c r="F693" s="319" t="s">
        <v>3180</v>
      </c>
      <c r="G693" s="208" t="s">
        <v>206</v>
      </c>
      <c r="H693" s="214" t="s">
        <v>208</v>
      </c>
      <c r="I693" s="463" t="s">
        <v>3193</v>
      </c>
      <c r="J693" s="462" t="s">
        <v>3194</v>
      </c>
      <c r="K693" s="259" t="s">
        <v>341</v>
      </c>
      <c r="L693" s="259" t="s">
        <v>580</v>
      </c>
      <c r="M693" s="259">
        <v>100</v>
      </c>
      <c r="N693" s="259">
        <v>11180849</v>
      </c>
      <c r="O693" s="259">
        <v>2011</v>
      </c>
      <c r="P693" s="259" t="s">
        <v>316</v>
      </c>
      <c r="Q693" s="461">
        <v>0.77986111111111101</v>
      </c>
      <c r="R693" s="433">
        <v>44881</v>
      </c>
      <c r="S693" s="331" t="s">
        <v>318</v>
      </c>
      <c r="T693" s="331" t="s">
        <v>343</v>
      </c>
      <c r="U693" s="259">
        <v>4</v>
      </c>
      <c r="V693" s="259">
        <v>2</v>
      </c>
      <c r="W693" s="259">
        <v>3</v>
      </c>
      <c r="X693" s="259">
        <v>20000</v>
      </c>
      <c r="Y693" s="332">
        <v>402</v>
      </c>
      <c r="Z693" s="332">
        <v>393</v>
      </c>
      <c r="AA693" s="332">
        <v>402</v>
      </c>
      <c r="AB693" s="332">
        <v>231</v>
      </c>
      <c r="AC693" s="332">
        <v>232</v>
      </c>
      <c r="AD693" s="332">
        <v>231</v>
      </c>
      <c r="AE693" s="332">
        <v>96.5</v>
      </c>
      <c r="AF693" s="332">
        <v>86.6</v>
      </c>
      <c r="AG693" s="332">
        <v>96</v>
      </c>
      <c r="AH693" s="332">
        <v>56.6</v>
      </c>
      <c r="AI693" s="332">
        <v>49.1</v>
      </c>
      <c r="AJ693" s="332">
        <v>25.7</v>
      </c>
      <c r="AK693" s="332">
        <v>40.5</v>
      </c>
      <c r="AL693" s="332">
        <v>31.9</v>
      </c>
      <c r="AM693" s="332"/>
      <c r="AN693" s="332"/>
      <c r="AO693" s="332"/>
      <c r="AP693" s="332"/>
      <c r="AQ693" s="332"/>
      <c r="AR693" s="332"/>
      <c r="AS693" s="332"/>
      <c r="AT693" s="332"/>
      <c r="AU693" s="332">
        <v>47</v>
      </c>
      <c r="AV693" s="332">
        <v>59</v>
      </c>
      <c r="AW693" s="332">
        <v>56</v>
      </c>
      <c r="AX693" s="332">
        <v>32</v>
      </c>
      <c r="AY693" s="332">
        <v>0.85</v>
      </c>
      <c r="AZ693" s="332">
        <v>0.87</v>
      </c>
      <c r="BA693" s="332">
        <v>0.88</v>
      </c>
      <c r="BB693" s="261">
        <v>395</v>
      </c>
      <c r="BC693" s="261">
        <v>397</v>
      </c>
      <c r="BD693" s="261">
        <v>396</v>
      </c>
      <c r="BE693" s="261">
        <v>228</v>
      </c>
      <c r="BF693" s="261">
        <v>229</v>
      </c>
      <c r="BG693" s="261">
        <v>228</v>
      </c>
      <c r="BH693" s="261">
        <v>60.5</v>
      </c>
      <c r="BI693" s="261">
        <v>62.4</v>
      </c>
      <c r="BJ693" s="261">
        <v>67.099999999999994</v>
      </c>
      <c r="BK693" s="261">
        <v>19.8</v>
      </c>
      <c r="BL693" s="261">
        <v>32.200000000000003</v>
      </c>
      <c r="BM693" s="261">
        <v>25.7</v>
      </c>
      <c r="BN693" s="261">
        <v>27.8</v>
      </c>
      <c r="BO693" s="261">
        <v>11.2</v>
      </c>
      <c r="BP693" s="261"/>
      <c r="BQ693" s="261"/>
      <c r="BR693" s="261"/>
      <c r="BS693" s="261"/>
      <c r="BT693" s="261"/>
      <c r="BU693" s="261"/>
      <c r="BV693" s="261"/>
      <c r="BW693" s="261"/>
      <c r="BX693" s="261">
        <v>28.9</v>
      </c>
      <c r="BY693" s="261">
        <v>41.8</v>
      </c>
      <c r="BZ693" s="261">
        <v>38.5</v>
      </c>
      <c r="CA693" s="261">
        <v>15.7</v>
      </c>
      <c r="CB693" s="261">
        <v>0.87</v>
      </c>
      <c r="CC693" s="261">
        <v>0.86</v>
      </c>
      <c r="CD693" s="261">
        <v>0.88</v>
      </c>
      <c r="CE693" s="333"/>
      <c r="CF693" s="333"/>
      <c r="CG693" s="333"/>
      <c r="CH693" s="333"/>
      <c r="CI693" s="333"/>
      <c r="CJ693" s="333"/>
      <c r="CK693" s="333"/>
      <c r="CL693" s="333"/>
      <c r="CM693" s="333"/>
      <c r="CN693" s="333"/>
      <c r="CO693" s="333"/>
      <c r="CP693" s="333"/>
      <c r="CQ693" s="333"/>
      <c r="CR693" s="333"/>
      <c r="CS693" s="333"/>
      <c r="CT693" s="333"/>
      <c r="CU693" s="333"/>
      <c r="CV693" s="333"/>
      <c r="CW693" s="333"/>
      <c r="CX693" s="333"/>
      <c r="CY693" s="333"/>
      <c r="CZ693" s="333"/>
      <c r="DA693" s="333"/>
      <c r="DB693" s="374"/>
      <c r="DC693" s="154"/>
      <c r="DD693" s="179"/>
      <c r="DE693" s="179"/>
      <c r="DF693" s="179"/>
      <c r="DG693" s="179"/>
      <c r="DH693" s="180"/>
      <c r="DI693" s="181"/>
      <c r="DJ693" s="182">
        <f t="shared" si="469"/>
        <v>0</v>
      </c>
      <c r="DK693" s="182">
        <f t="shared" si="470"/>
        <v>0</v>
      </c>
      <c r="DL693" s="182">
        <f t="shared" si="474"/>
        <v>1</v>
      </c>
      <c r="DM693" s="182">
        <f t="shared" si="475"/>
        <v>0</v>
      </c>
      <c r="DN693" s="182">
        <f t="shared" si="476"/>
        <v>0</v>
      </c>
      <c r="DO693" s="182"/>
      <c r="DP693" s="182"/>
      <c r="DQ693" s="181"/>
      <c r="DR693" s="169"/>
      <c r="DS693" s="166"/>
      <c r="DT693" s="166"/>
      <c r="DU693" s="167">
        <f t="shared" si="477"/>
        <v>0</v>
      </c>
      <c r="DV693" s="153" t="str">
        <f>VLOOKUP(M693,'[200]Data Master kondisi'!$O$3:$P$11,2,FALSE)</f>
        <v>Z</v>
      </c>
      <c r="DW693" s="153">
        <f>LOOKUP(DV693,{"X","X","X","Y","Y","Y","Z","Z","Z"},{6,6,6,4,4,4,2,2,2})</f>
        <v>2</v>
      </c>
      <c r="DX693" s="153">
        <f t="shared" si="459"/>
        <v>1</v>
      </c>
      <c r="DY693" s="153">
        <f t="shared" si="478"/>
        <v>3</v>
      </c>
      <c r="DZ693" s="153" t="str">
        <f>VLOOKUP(G693,'[200]Data Master class'!$A$5:$D$12,3,FALSE)</f>
        <v>B</v>
      </c>
      <c r="EA693" s="160">
        <f t="shared" si="479"/>
        <v>0</v>
      </c>
      <c r="EB693" s="156"/>
      <c r="EC693" s="153">
        <f>VLOOKUP(G693,'[200]Data Master class'!$A$5:$D$12,2,FALSE)</f>
        <v>3</v>
      </c>
      <c r="ED693" s="153" t="str">
        <f>VLOOKUP(H693,'[200]Data Master class'!$E$5:$G$6,3,FALSE)</f>
        <v>X</v>
      </c>
      <c r="EE693" s="153">
        <f>VLOOKUP(H693,'[200]Data Master class'!$E$5:$G$6,2,FALSE)</f>
        <v>2</v>
      </c>
      <c r="EF693" s="153">
        <f t="shared" si="480"/>
        <v>5</v>
      </c>
      <c r="EG693" s="153" t="str">
        <f t="shared" si="481"/>
        <v>CLASS 3</v>
      </c>
      <c r="EH693" s="153">
        <f t="shared" si="482"/>
        <v>8</v>
      </c>
      <c r="EI693" s="171"/>
      <c r="EJ693" s="441">
        <f t="shared" si="460"/>
        <v>3.7262629881762668E-2</v>
      </c>
      <c r="EK693" s="441">
        <f t="shared" si="461"/>
        <v>6.9150841992117698E-2</v>
      </c>
      <c r="EL693" s="441">
        <f t="shared" si="462"/>
        <v>3.1888212110354572E-2</v>
      </c>
      <c r="EM693" s="442">
        <f t="shared" si="483"/>
        <v>4.6100561328078306E-2</v>
      </c>
      <c r="EN693" s="443" t="str">
        <f t="shared" si="484"/>
        <v>BAIK</v>
      </c>
      <c r="EO693" s="195"/>
      <c r="EP693" s="196">
        <f>'[200]2. SUHU &amp; FISIK TRAFO'!CY737</f>
        <v>324</v>
      </c>
      <c r="EQ693" s="168">
        <f t="shared" si="489"/>
        <v>0</v>
      </c>
      <c r="ER693" s="189">
        <f t="shared" si="485"/>
        <v>0</v>
      </c>
      <c r="ES693" s="195"/>
      <c r="ET693" s="447">
        <f t="shared" si="471"/>
        <v>64.558700000000002</v>
      </c>
      <c r="EU693" s="447">
        <f t="shared" si="486"/>
        <v>51.646960000000007</v>
      </c>
      <c r="EV693" s="448">
        <f t="shared" si="463"/>
        <v>64.558700000000002</v>
      </c>
      <c r="EW693" s="449" t="str">
        <f t="shared" si="487"/>
        <v>CUKUP</v>
      </c>
      <c r="EX693" s="721"/>
      <c r="EY693" s="447">
        <f t="shared" si="472"/>
        <v>43.382399999999997</v>
      </c>
      <c r="EZ693" s="447">
        <f t="shared" si="464"/>
        <v>34.705919999999999</v>
      </c>
      <c r="FA693" s="448">
        <f t="shared" si="473"/>
        <v>43.382399999999997</v>
      </c>
      <c r="FB693" s="449" t="str">
        <f t="shared" si="465"/>
        <v>BAIK</v>
      </c>
      <c r="FC693" s="195"/>
      <c r="FD693" s="453">
        <f t="shared" si="466"/>
        <v>56.6</v>
      </c>
      <c r="FE693" s="454">
        <f t="shared" si="467"/>
        <v>144.50867052023122</v>
      </c>
      <c r="FF693" s="725">
        <f t="shared" si="468"/>
        <v>39.167200000000001</v>
      </c>
      <c r="FG693" s="202" t="str">
        <f t="shared" si="488"/>
        <v>BURUK</v>
      </c>
    </row>
    <row r="694" spans="1:163">
      <c r="A694" s="347">
        <v>682</v>
      </c>
      <c r="B694" s="764" t="s">
        <v>2232</v>
      </c>
      <c r="C694" s="331" t="s">
        <v>3195</v>
      </c>
      <c r="D694" s="259" t="s">
        <v>3196</v>
      </c>
      <c r="E694" s="319" t="s">
        <v>3097</v>
      </c>
      <c r="F694" s="319" t="s">
        <v>3197</v>
      </c>
      <c r="G694" s="208" t="s">
        <v>206</v>
      </c>
      <c r="H694" s="214" t="s">
        <v>208</v>
      </c>
      <c r="I694" s="463" t="s">
        <v>3198</v>
      </c>
      <c r="J694" s="462" t="s">
        <v>3199</v>
      </c>
      <c r="K694" s="259" t="s">
        <v>341</v>
      </c>
      <c r="L694" s="259" t="s">
        <v>560</v>
      </c>
      <c r="M694" s="259">
        <v>160</v>
      </c>
      <c r="N694" s="259">
        <v>81732032</v>
      </c>
      <c r="O694" s="259">
        <v>2019</v>
      </c>
      <c r="P694" s="259" t="s">
        <v>316</v>
      </c>
      <c r="Q694" s="461">
        <v>0.78819444444444453</v>
      </c>
      <c r="R694" s="433">
        <v>44881</v>
      </c>
      <c r="S694" s="331" t="s">
        <v>318</v>
      </c>
      <c r="T694" s="331" t="s">
        <v>343</v>
      </c>
      <c r="U694" s="259">
        <v>4</v>
      </c>
      <c r="V694" s="259">
        <v>3</v>
      </c>
      <c r="W694" s="259">
        <v>3</v>
      </c>
      <c r="X694" s="259">
        <v>20000</v>
      </c>
      <c r="Y694" s="332">
        <v>404</v>
      </c>
      <c r="Z694" s="332">
        <v>403</v>
      </c>
      <c r="AA694" s="332">
        <v>402</v>
      </c>
      <c r="AB694" s="332">
        <v>233</v>
      </c>
      <c r="AC694" s="332">
        <v>232</v>
      </c>
      <c r="AD694" s="332">
        <v>232</v>
      </c>
      <c r="AE694" s="332">
        <v>137.9</v>
      </c>
      <c r="AF694" s="332">
        <v>99.8</v>
      </c>
      <c r="AG694" s="332">
        <v>107.9</v>
      </c>
      <c r="AH694" s="332">
        <v>69</v>
      </c>
      <c r="AI694" s="332">
        <v>70.8</v>
      </c>
      <c r="AJ694" s="332">
        <v>70</v>
      </c>
      <c r="AK694" s="332">
        <v>28.8</v>
      </c>
      <c r="AL694" s="332">
        <v>36.5</v>
      </c>
      <c r="AM694" s="332">
        <v>28.5</v>
      </c>
      <c r="AN694" s="332">
        <v>18.399999999999999</v>
      </c>
      <c r="AO694" s="332">
        <v>20.5</v>
      </c>
      <c r="AP694" s="332">
        <v>18.2</v>
      </c>
      <c r="AQ694" s="332">
        <v>26.9</v>
      </c>
      <c r="AR694" s="332">
        <v>15.2</v>
      </c>
      <c r="AS694" s="332">
        <v>59.2</v>
      </c>
      <c r="AT694" s="332">
        <v>43.4</v>
      </c>
      <c r="AU694" s="332"/>
      <c r="AV694" s="332"/>
      <c r="AW694" s="332"/>
      <c r="AX694" s="332"/>
      <c r="AY694" s="332">
        <v>0.86</v>
      </c>
      <c r="AZ694" s="332">
        <v>0.87</v>
      </c>
      <c r="BA694" s="332">
        <v>0.88</v>
      </c>
      <c r="BB694" s="261">
        <v>400</v>
      </c>
      <c r="BC694" s="261">
        <v>395</v>
      </c>
      <c r="BD694" s="261">
        <v>397</v>
      </c>
      <c r="BE694" s="261">
        <v>230</v>
      </c>
      <c r="BF694" s="261">
        <v>229</v>
      </c>
      <c r="BG694" s="261">
        <v>229</v>
      </c>
      <c r="BH694" s="261">
        <v>90.2</v>
      </c>
      <c r="BI694" s="261">
        <v>81.7</v>
      </c>
      <c r="BJ694" s="261">
        <v>78.599999999999994</v>
      </c>
      <c r="BK694" s="261">
        <v>21.8</v>
      </c>
      <c r="BL694" s="261">
        <v>49.9</v>
      </c>
      <c r="BM694" s="261">
        <v>64.3</v>
      </c>
      <c r="BN694" s="261">
        <v>26.1</v>
      </c>
      <c r="BO694" s="261">
        <v>39.299999999999997</v>
      </c>
      <c r="BP694" s="261">
        <v>22.7</v>
      </c>
      <c r="BQ694" s="261">
        <v>6.3</v>
      </c>
      <c r="BR694" s="261">
        <v>14.9</v>
      </c>
      <c r="BS694" s="261">
        <v>16.3</v>
      </c>
      <c r="BT694" s="261">
        <v>17.8</v>
      </c>
      <c r="BU694" s="261">
        <v>10.8</v>
      </c>
      <c r="BV694" s="261">
        <v>41.2</v>
      </c>
      <c r="BW694" s="261">
        <v>26.7</v>
      </c>
      <c r="BX694" s="261"/>
      <c r="BY694" s="261"/>
      <c r="BZ694" s="261"/>
      <c r="CA694" s="261"/>
      <c r="CB694" s="261">
        <v>0.86</v>
      </c>
      <c r="CC694" s="261">
        <v>0.85</v>
      </c>
      <c r="CD694" s="261">
        <v>0.88</v>
      </c>
      <c r="CE694" s="333"/>
      <c r="CF694" s="333"/>
      <c r="CG694" s="333"/>
      <c r="CH694" s="333"/>
      <c r="CI694" s="333"/>
      <c r="CJ694" s="333"/>
      <c r="CK694" s="333"/>
      <c r="CL694" s="333"/>
      <c r="CM694" s="333"/>
      <c r="CN694" s="333"/>
      <c r="CO694" s="333"/>
      <c r="CP694" s="333"/>
      <c r="CQ694" s="333"/>
      <c r="CR694" s="333"/>
      <c r="CS694" s="333"/>
      <c r="CT694" s="333"/>
      <c r="CU694" s="333"/>
      <c r="CV694" s="333"/>
      <c r="CW694" s="333"/>
      <c r="CX694" s="333"/>
      <c r="CY694" s="333"/>
      <c r="CZ694" s="333"/>
      <c r="DA694" s="333"/>
      <c r="DB694" s="374"/>
      <c r="DC694" s="154"/>
      <c r="DD694" s="179"/>
      <c r="DE694" s="179"/>
      <c r="DF694" s="179"/>
      <c r="DG694" s="179"/>
      <c r="DH694" s="180"/>
      <c r="DI694" s="181"/>
      <c r="DJ694" s="182">
        <f t="shared" si="469"/>
        <v>0</v>
      </c>
      <c r="DK694" s="182">
        <f t="shared" si="470"/>
        <v>0</v>
      </c>
      <c r="DL694" s="182">
        <f t="shared" si="474"/>
        <v>1</v>
      </c>
      <c r="DM694" s="182">
        <f t="shared" si="475"/>
        <v>0</v>
      </c>
      <c r="DN694" s="182">
        <f t="shared" si="476"/>
        <v>0</v>
      </c>
      <c r="DO694" s="182"/>
      <c r="DP694" s="182"/>
      <c r="DQ694" s="181"/>
      <c r="DR694" s="169"/>
      <c r="DS694" s="166"/>
      <c r="DT694" s="166"/>
      <c r="DU694" s="167">
        <f t="shared" si="477"/>
        <v>0</v>
      </c>
      <c r="DV694" s="153" t="str">
        <f>VLOOKUP(M694,'[200]Data Master kondisi'!$O$3:$P$11,2,FALSE)</f>
        <v>Y</v>
      </c>
      <c r="DW694" s="153">
        <f>LOOKUP(DV694,{"X","X","X","Y","Y","Y","Z","Z","Z"},{6,6,6,4,4,4,2,2,2})</f>
        <v>4</v>
      </c>
      <c r="DX694" s="153">
        <f t="shared" si="459"/>
        <v>1</v>
      </c>
      <c r="DY694" s="153">
        <f t="shared" si="478"/>
        <v>5</v>
      </c>
      <c r="DZ694" s="153" t="str">
        <f>VLOOKUP(G694,'[200]Data Master class'!$A$5:$D$12,3,FALSE)</f>
        <v>B</v>
      </c>
      <c r="EA694" s="160" t="str">
        <f t="shared" si="479"/>
        <v>BAIK</v>
      </c>
      <c r="EB694" s="156"/>
      <c r="EC694" s="153">
        <f>VLOOKUP(G694,'[200]Data Master class'!$A$5:$D$12,2,FALSE)</f>
        <v>3</v>
      </c>
      <c r="ED694" s="153" t="str">
        <f>VLOOKUP(H694,'[200]Data Master class'!$E$5:$G$6,3,FALSE)</f>
        <v>X</v>
      </c>
      <c r="EE694" s="153">
        <f>VLOOKUP(H694,'[200]Data Master class'!$E$5:$G$6,2,FALSE)</f>
        <v>2</v>
      </c>
      <c r="EF694" s="153">
        <f t="shared" si="480"/>
        <v>5</v>
      </c>
      <c r="EG694" s="153" t="str">
        <f t="shared" si="481"/>
        <v>CLASS 3</v>
      </c>
      <c r="EH694" s="153">
        <f t="shared" si="482"/>
        <v>10</v>
      </c>
      <c r="EI694" s="171"/>
      <c r="EJ694" s="441">
        <f t="shared" si="460"/>
        <v>0.19704861111111113</v>
      </c>
      <c r="EK694" s="441">
        <f t="shared" si="461"/>
        <v>0.13368055555555561</v>
      </c>
      <c r="EL694" s="441">
        <f t="shared" si="462"/>
        <v>6.3368055555555525E-2</v>
      </c>
      <c r="EM694" s="442">
        <f t="shared" si="483"/>
        <v>0.13136574074074076</v>
      </c>
      <c r="EN694" s="443" t="str">
        <f t="shared" si="484"/>
        <v>CUKUP</v>
      </c>
      <c r="EO694" s="195"/>
      <c r="EP694" s="196">
        <f>'[200]2. SUHU &amp; FISIK TRAFO'!CY738</f>
        <v>324</v>
      </c>
      <c r="EQ694" s="168">
        <f t="shared" si="489"/>
        <v>0</v>
      </c>
      <c r="ER694" s="189">
        <f t="shared" si="485"/>
        <v>0</v>
      </c>
      <c r="ES694" s="195"/>
      <c r="ET694" s="447">
        <f t="shared" si="471"/>
        <v>80.317100000000011</v>
      </c>
      <c r="EU694" s="447">
        <f t="shared" si="486"/>
        <v>64.253680000000017</v>
      </c>
      <c r="EV694" s="448">
        <f t="shared" si="463"/>
        <v>50.198187500000003</v>
      </c>
      <c r="EW694" s="449" t="str">
        <f t="shared" si="487"/>
        <v>BAIK</v>
      </c>
      <c r="EX694" s="721"/>
      <c r="EY694" s="447">
        <f t="shared" si="472"/>
        <v>57.454699999999995</v>
      </c>
      <c r="EZ694" s="447">
        <f t="shared" si="464"/>
        <v>45.963760000000001</v>
      </c>
      <c r="FA694" s="448">
        <f t="shared" si="473"/>
        <v>35.909187499999994</v>
      </c>
      <c r="FB694" s="449" t="str">
        <f t="shared" si="465"/>
        <v>BAIK</v>
      </c>
      <c r="FC694" s="195"/>
      <c r="FD694" s="453">
        <f t="shared" si="466"/>
        <v>69</v>
      </c>
      <c r="FE694" s="454">
        <f t="shared" si="467"/>
        <v>231.21387283236993</v>
      </c>
      <c r="FF694" s="725">
        <f t="shared" si="468"/>
        <v>29.842500000000001</v>
      </c>
      <c r="FG694" s="202" t="str">
        <f t="shared" si="488"/>
        <v>BURUK</v>
      </c>
    </row>
    <row r="695" spans="1:163">
      <c r="A695" s="347">
        <v>683</v>
      </c>
      <c r="B695" s="764" t="s">
        <v>2232</v>
      </c>
      <c r="C695" s="331" t="s">
        <v>3200</v>
      </c>
      <c r="D695" s="259" t="s">
        <v>3201</v>
      </c>
      <c r="E695" s="319" t="s">
        <v>3097</v>
      </c>
      <c r="F695" s="319" t="s">
        <v>3197</v>
      </c>
      <c r="G695" s="208" t="s">
        <v>206</v>
      </c>
      <c r="H695" s="214" t="s">
        <v>208</v>
      </c>
      <c r="I695" s="463" t="s">
        <v>3202</v>
      </c>
      <c r="J695" s="462" t="s">
        <v>3203</v>
      </c>
      <c r="K695" s="259" t="s">
        <v>341</v>
      </c>
      <c r="L695" s="259" t="s">
        <v>1259</v>
      </c>
      <c r="M695" s="259">
        <v>100</v>
      </c>
      <c r="N695" s="259" t="s">
        <v>3204</v>
      </c>
      <c r="O695" s="259">
        <v>2016</v>
      </c>
      <c r="P695" s="259" t="s">
        <v>316</v>
      </c>
      <c r="Q695" s="461">
        <v>0.7993055555555556</v>
      </c>
      <c r="R695" s="433">
        <v>44881</v>
      </c>
      <c r="S695" s="331" t="s">
        <v>318</v>
      </c>
      <c r="T695" s="331" t="s">
        <v>343</v>
      </c>
      <c r="U695" s="259">
        <v>4</v>
      </c>
      <c r="V695" s="259">
        <v>1</v>
      </c>
      <c r="W695" s="259">
        <v>3</v>
      </c>
      <c r="X695" s="259">
        <v>20000</v>
      </c>
      <c r="Y695" s="332">
        <v>401</v>
      </c>
      <c r="Z695" s="332">
        <v>403</v>
      </c>
      <c r="AA695" s="332">
        <v>403</v>
      </c>
      <c r="AB695" s="332">
        <v>232</v>
      </c>
      <c r="AC695" s="332">
        <v>231</v>
      </c>
      <c r="AD695" s="332">
        <v>233</v>
      </c>
      <c r="AE695" s="332">
        <v>106.7</v>
      </c>
      <c r="AF695" s="332">
        <v>75</v>
      </c>
      <c r="AG695" s="332">
        <v>29.4</v>
      </c>
      <c r="AH695" s="332">
        <v>72.900000000000006</v>
      </c>
      <c r="AI695" s="332">
        <v>108.6</v>
      </c>
      <c r="AJ695" s="332">
        <v>72.900000000000006</v>
      </c>
      <c r="AK695" s="332">
        <v>28.7</v>
      </c>
      <c r="AL695" s="332">
        <v>73.599999999999994</v>
      </c>
      <c r="AM695" s="332"/>
      <c r="AN695" s="332"/>
      <c r="AO695" s="332"/>
      <c r="AP695" s="332"/>
      <c r="AQ695" s="332"/>
      <c r="AR695" s="332"/>
      <c r="AS695" s="332"/>
      <c r="AT695" s="332"/>
      <c r="AU695" s="332"/>
      <c r="AV695" s="332"/>
      <c r="AW695" s="332"/>
      <c r="AX695" s="332"/>
      <c r="AY695" s="332">
        <v>0.85</v>
      </c>
      <c r="AZ695" s="332">
        <v>0.86</v>
      </c>
      <c r="BA695" s="332">
        <v>0.87</v>
      </c>
      <c r="BB695" s="261">
        <v>400</v>
      </c>
      <c r="BC695" s="261">
        <v>398</v>
      </c>
      <c r="BD695" s="261">
        <v>398</v>
      </c>
      <c r="BE695" s="261">
        <v>230</v>
      </c>
      <c r="BF695" s="261">
        <v>229</v>
      </c>
      <c r="BG695" s="261">
        <v>229</v>
      </c>
      <c r="BH695" s="261">
        <v>51.9</v>
      </c>
      <c r="BI695" s="261">
        <v>55</v>
      </c>
      <c r="BJ695" s="261">
        <v>23.6</v>
      </c>
      <c r="BK695" s="261">
        <v>41.6</v>
      </c>
      <c r="BL695" s="261">
        <v>51.2</v>
      </c>
      <c r="BM695" s="261">
        <v>65.599999999999994</v>
      </c>
      <c r="BN695" s="261">
        <v>23.3</v>
      </c>
      <c r="BO695" s="261">
        <v>33.6</v>
      </c>
      <c r="BP695" s="261"/>
      <c r="BQ695" s="261"/>
      <c r="BR695" s="261"/>
      <c r="BS695" s="261"/>
      <c r="BT695" s="261"/>
      <c r="BU695" s="261"/>
      <c r="BV695" s="261"/>
      <c r="BW695" s="261"/>
      <c r="BX695" s="261"/>
      <c r="BY695" s="261"/>
      <c r="BZ695" s="261"/>
      <c r="CA695" s="261"/>
      <c r="CB695" s="261">
        <v>0.86</v>
      </c>
      <c r="CC695" s="261">
        <v>0.87</v>
      </c>
      <c r="CD695" s="261">
        <v>0.87</v>
      </c>
      <c r="CE695" s="333"/>
      <c r="CF695" s="333"/>
      <c r="CG695" s="333"/>
      <c r="CH695" s="333"/>
      <c r="CI695" s="333"/>
      <c r="CJ695" s="333"/>
      <c r="CK695" s="333"/>
      <c r="CL695" s="333"/>
      <c r="CM695" s="333"/>
      <c r="CN695" s="333"/>
      <c r="CO695" s="333"/>
      <c r="CP695" s="333"/>
      <c r="CQ695" s="333"/>
      <c r="CR695" s="333"/>
      <c r="CS695" s="333"/>
      <c r="CT695" s="333"/>
      <c r="CU695" s="333"/>
      <c r="CV695" s="333"/>
      <c r="CW695" s="333"/>
      <c r="CX695" s="333"/>
      <c r="CY695" s="333"/>
      <c r="CZ695" s="333"/>
      <c r="DA695" s="333"/>
      <c r="DB695" s="374"/>
      <c r="DC695" s="154"/>
      <c r="DD695" s="179"/>
      <c r="DE695" s="179"/>
      <c r="DF695" s="179"/>
      <c r="DG695" s="179"/>
      <c r="DH695" s="180"/>
      <c r="DI695" s="181"/>
      <c r="DJ695" s="182">
        <f t="shared" si="469"/>
        <v>0</v>
      </c>
      <c r="DK695" s="182">
        <f t="shared" si="470"/>
        <v>1</v>
      </c>
      <c r="DL695" s="182">
        <f t="shared" si="474"/>
        <v>0</v>
      </c>
      <c r="DM695" s="182">
        <f t="shared" si="475"/>
        <v>0</v>
      </c>
      <c r="DN695" s="182">
        <f t="shared" si="476"/>
        <v>0</v>
      </c>
      <c r="DO695" s="182"/>
      <c r="DP695" s="182"/>
      <c r="DQ695" s="181"/>
      <c r="DR695" s="169"/>
      <c r="DS695" s="166"/>
      <c r="DT695" s="166"/>
      <c r="DU695" s="167">
        <f t="shared" si="477"/>
        <v>0</v>
      </c>
      <c r="DV695" s="153" t="str">
        <f>VLOOKUP(M695,'[200]Data Master kondisi'!$O$3:$P$11,2,FALSE)</f>
        <v>Z</v>
      </c>
      <c r="DW695" s="153">
        <f>LOOKUP(DV695,{"X","X","X","Y","Y","Y","Z","Z","Z"},{6,6,6,4,4,4,2,2,2})</f>
        <v>2</v>
      </c>
      <c r="DX695" s="153">
        <f t="shared" si="459"/>
        <v>1</v>
      </c>
      <c r="DY695" s="153">
        <f t="shared" si="478"/>
        <v>3</v>
      </c>
      <c r="DZ695" s="153" t="str">
        <f>VLOOKUP(G695,'[200]Data Master class'!$A$5:$D$12,3,FALSE)</f>
        <v>B</v>
      </c>
      <c r="EA695" s="160">
        <f t="shared" si="479"/>
        <v>0</v>
      </c>
      <c r="EB695" s="156"/>
      <c r="EC695" s="153">
        <f>VLOOKUP(G695,'[200]Data Master class'!$A$5:$D$12,2,FALSE)</f>
        <v>3</v>
      </c>
      <c r="ED695" s="153" t="str">
        <f>VLOOKUP(H695,'[200]Data Master class'!$E$5:$G$6,3,FALSE)</f>
        <v>X</v>
      </c>
      <c r="EE695" s="153">
        <f>VLOOKUP(H695,'[200]Data Master class'!$E$5:$G$6,2,FALSE)</f>
        <v>2</v>
      </c>
      <c r="EF695" s="153">
        <f t="shared" si="480"/>
        <v>5</v>
      </c>
      <c r="EG695" s="153" t="str">
        <f t="shared" si="481"/>
        <v>CLASS 3</v>
      </c>
      <c r="EH695" s="153">
        <f t="shared" si="482"/>
        <v>8</v>
      </c>
      <c r="EI695" s="171"/>
      <c r="EJ695" s="441">
        <f t="shared" si="460"/>
        <v>0.51634296541923275</v>
      </c>
      <c r="EK695" s="441">
        <f t="shared" si="461"/>
        <v>6.5845570819516919E-2</v>
      </c>
      <c r="EL695" s="441">
        <f t="shared" si="462"/>
        <v>0.58218853623874944</v>
      </c>
      <c r="EM695" s="442">
        <f t="shared" si="483"/>
        <v>0.38812569082583304</v>
      </c>
      <c r="EN695" s="443" t="str">
        <f t="shared" si="484"/>
        <v>BURUK</v>
      </c>
      <c r="EO695" s="195"/>
      <c r="EP695" s="196">
        <f>'[200]2. SUHU &amp; FISIK TRAFO'!CY739</f>
        <v>324</v>
      </c>
      <c r="EQ695" s="168">
        <f t="shared" si="489"/>
        <v>0</v>
      </c>
      <c r="ER695" s="189">
        <f t="shared" si="485"/>
        <v>0</v>
      </c>
      <c r="ES695" s="195"/>
      <c r="ET695" s="447">
        <f t="shared" si="471"/>
        <v>48.929600000000001</v>
      </c>
      <c r="EU695" s="447">
        <f t="shared" si="486"/>
        <v>39.143680000000003</v>
      </c>
      <c r="EV695" s="448">
        <f t="shared" si="463"/>
        <v>48.929600000000001</v>
      </c>
      <c r="EW695" s="449" t="str">
        <f t="shared" si="487"/>
        <v>BAIK</v>
      </c>
      <c r="EX695" s="721"/>
      <c r="EY695" s="447">
        <f t="shared" si="472"/>
        <v>29.936400000000003</v>
      </c>
      <c r="EZ695" s="447">
        <f t="shared" si="464"/>
        <v>23.949120000000004</v>
      </c>
      <c r="FA695" s="448">
        <f t="shared" si="473"/>
        <v>29.936400000000003</v>
      </c>
      <c r="FB695" s="449" t="str">
        <f t="shared" si="465"/>
        <v>BAIK</v>
      </c>
      <c r="FC695" s="195"/>
      <c r="FD695" s="453">
        <f t="shared" si="466"/>
        <v>72.900000000000006</v>
      </c>
      <c r="FE695" s="454">
        <f t="shared" si="467"/>
        <v>144.50867052023122</v>
      </c>
      <c r="FF695" s="725">
        <f t="shared" si="468"/>
        <v>50.446800000000003</v>
      </c>
      <c r="FG695" s="202" t="str">
        <f t="shared" si="488"/>
        <v>BURUK</v>
      </c>
    </row>
    <row r="696" spans="1:163">
      <c r="A696" s="347">
        <v>684</v>
      </c>
      <c r="B696" s="764" t="s">
        <v>2232</v>
      </c>
      <c r="C696" s="331" t="s">
        <v>3205</v>
      </c>
      <c r="D696" s="259" t="s">
        <v>3179</v>
      </c>
      <c r="E696" s="319" t="s">
        <v>3097</v>
      </c>
      <c r="F696" s="319" t="s">
        <v>3197</v>
      </c>
      <c r="G696" s="208" t="s">
        <v>206</v>
      </c>
      <c r="H696" s="214" t="s">
        <v>209</v>
      </c>
      <c r="I696" s="463" t="s">
        <v>3206</v>
      </c>
      <c r="J696" s="462" t="s">
        <v>3207</v>
      </c>
      <c r="K696" s="259" t="s">
        <v>341</v>
      </c>
      <c r="L696" s="259" t="s">
        <v>1084</v>
      </c>
      <c r="M696" s="259">
        <v>200</v>
      </c>
      <c r="N696" s="259">
        <v>33174620116</v>
      </c>
      <c r="O696" s="259">
        <v>2017</v>
      </c>
      <c r="P696" s="259" t="s">
        <v>316</v>
      </c>
      <c r="Q696" s="461">
        <v>0.80694444444444446</v>
      </c>
      <c r="R696" s="433">
        <v>44881</v>
      </c>
      <c r="S696" s="331" t="s">
        <v>318</v>
      </c>
      <c r="T696" s="331" t="s">
        <v>343</v>
      </c>
      <c r="U696" s="259">
        <v>2</v>
      </c>
      <c r="V696" s="259">
        <v>1</v>
      </c>
      <c r="W696" s="259">
        <v>3</v>
      </c>
      <c r="X696" s="259">
        <v>20000</v>
      </c>
      <c r="Y696" s="332">
        <v>403</v>
      </c>
      <c r="Z696" s="332">
        <v>403</v>
      </c>
      <c r="AA696" s="332">
        <v>401</v>
      </c>
      <c r="AB696" s="332">
        <v>233</v>
      </c>
      <c r="AC696" s="332">
        <v>232</v>
      </c>
      <c r="AD696" s="332">
        <v>231</v>
      </c>
      <c r="AE696" s="332">
        <v>84.5</v>
      </c>
      <c r="AF696" s="332">
        <v>84.5</v>
      </c>
      <c r="AG696" s="332">
        <v>81.2</v>
      </c>
      <c r="AH696" s="332">
        <v>19.100000000000001</v>
      </c>
      <c r="AI696" s="332">
        <v>84.2</v>
      </c>
      <c r="AJ696" s="332">
        <v>86.1</v>
      </c>
      <c r="AK696" s="332">
        <v>79.5</v>
      </c>
      <c r="AL696" s="332">
        <v>1.67</v>
      </c>
      <c r="AM696" s="332"/>
      <c r="AN696" s="332"/>
      <c r="AO696" s="332"/>
      <c r="AP696" s="332"/>
      <c r="AQ696" s="332"/>
      <c r="AR696" s="332"/>
      <c r="AS696" s="332"/>
      <c r="AT696" s="332"/>
      <c r="AU696" s="332"/>
      <c r="AV696" s="332"/>
      <c r="AW696" s="332"/>
      <c r="AX696" s="332"/>
      <c r="AY696" s="332">
        <v>0.87</v>
      </c>
      <c r="AZ696" s="332">
        <v>0.88</v>
      </c>
      <c r="BA696" s="332">
        <v>0.86</v>
      </c>
      <c r="BB696" s="261">
        <v>401</v>
      </c>
      <c r="BC696" s="261">
        <v>399</v>
      </c>
      <c r="BD696" s="261">
        <v>400</v>
      </c>
      <c r="BE696" s="261">
        <v>231</v>
      </c>
      <c r="BF696" s="261">
        <v>230</v>
      </c>
      <c r="BG696" s="261">
        <v>230</v>
      </c>
      <c r="BH696" s="261">
        <v>80.599999999999994</v>
      </c>
      <c r="BI696" s="261">
        <v>82.8</v>
      </c>
      <c r="BJ696" s="261">
        <v>79.2</v>
      </c>
      <c r="BK696" s="261">
        <v>1.3</v>
      </c>
      <c r="BL696" s="261">
        <v>83</v>
      </c>
      <c r="BM696" s="261">
        <v>85.1</v>
      </c>
      <c r="BN696" s="261">
        <v>78.2</v>
      </c>
      <c r="BO696" s="261">
        <v>1.3</v>
      </c>
      <c r="BP696" s="261"/>
      <c r="BQ696" s="261"/>
      <c r="BR696" s="261"/>
      <c r="BS696" s="261"/>
      <c r="BT696" s="261"/>
      <c r="BU696" s="261"/>
      <c r="BV696" s="261"/>
      <c r="BW696" s="261"/>
      <c r="BX696" s="261"/>
      <c r="BY696" s="261"/>
      <c r="BZ696" s="261"/>
      <c r="CA696" s="261"/>
      <c r="CB696" s="261">
        <v>0.86</v>
      </c>
      <c r="CC696" s="261">
        <v>0.87</v>
      </c>
      <c r="CD696" s="261">
        <v>0.88</v>
      </c>
      <c r="CE696" s="333"/>
      <c r="CF696" s="333"/>
      <c r="CG696" s="333"/>
      <c r="CH696" s="333"/>
      <c r="CI696" s="333"/>
      <c r="CJ696" s="333"/>
      <c r="CK696" s="333"/>
      <c r="CL696" s="333"/>
      <c r="CM696" s="333"/>
      <c r="CN696" s="333"/>
      <c r="CO696" s="333"/>
      <c r="CP696" s="333"/>
      <c r="CQ696" s="333"/>
      <c r="CR696" s="333"/>
      <c r="CS696" s="333"/>
      <c r="CT696" s="333"/>
      <c r="CU696" s="333"/>
      <c r="CV696" s="333"/>
      <c r="CW696" s="333"/>
      <c r="CX696" s="333"/>
      <c r="CY696" s="333"/>
      <c r="CZ696" s="333"/>
      <c r="DA696" s="333"/>
      <c r="DB696" s="374"/>
      <c r="DC696" s="154"/>
      <c r="DD696" s="179"/>
      <c r="DE696" s="179"/>
      <c r="DF696" s="179"/>
      <c r="DG696" s="179"/>
      <c r="DH696" s="180"/>
      <c r="DI696" s="181"/>
      <c r="DJ696" s="182">
        <f t="shared" si="469"/>
        <v>0</v>
      </c>
      <c r="DK696" s="182">
        <f t="shared" si="470"/>
        <v>1</v>
      </c>
      <c r="DL696" s="182">
        <f t="shared" si="474"/>
        <v>0</v>
      </c>
      <c r="DM696" s="182">
        <f t="shared" si="475"/>
        <v>0</v>
      </c>
      <c r="DN696" s="182">
        <f t="shared" si="476"/>
        <v>0</v>
      </c>
      <c r="DO696" s="182"/>
      <c r="DP696" s="182"/>
      <c r="DQ696" s="181"/>
      <c r="DR696" s="169"/>
      <c r="DS696" s="166"/>
      <c r="DT696" s="166"/>
      <c r="DU696" s="167">
        <f t="shared" si="477"/>
        <v>0</v>
      </c>
      <c r="DV696" s="153" t="str">
        <f>VLOOKUP(M696,'[200]Data Master kondisi'!$O$3:$P$11,2,FALSE)</f>
        <v>Y</v>
      </c>
      <c r="DW696" s="153">
        <f>LOOKUP(DV696,{"X","X","X","Y","Y","Y","Z","Z","Z"},{6,6,6,4,4,4,2,2,2})</f>
        <v>4</v>
      </c>
      <c r="DX696" s="153">
        <f t="shared" si="459"/>
        <v>1</v>
      </c>
      <c r="DY696" s="153">
        <f t="shared" si="478"/>
        <v>5</v>
      </c>
      <c r="DZ696" s="153" t="str">
        <f>VLOOKUP(G696,'[200]Data Master class'!$A$5:$D$12,3,FALSE)</f>
        <v>B</v>
      </c>
      <c r="EA696" s="160" t="str">
        <f t="shared" si="479"/>
        <v>BAIK</v>
      </c>
      <c r="EB696" s="156"/>
      <c r="EC696" s="153">
        <f>VLOOKUP(G696,'[200]Data Master class'!$A$5:$D$12,2,FALSE)</f>
        <v>3</v>
      </c>
      <c r="ED696" s="153" t="str">
        <f>VLOOKUP(H696,'[200]Data Master class'!$E$5:$G$6,3,FALSE)</f>
        <v>Y</v>
      </c>
      <c r="EE696" s="153">
        <f>VLOOKUP(H696,'[200]Data Master class'!$E$5:$G$6,2,FALSE)</f>
        <v>1</v>
      </c>
      <c r="EF696" s="153">
        <f t="shared" si="480"/>
        <v>4</v>
      </c>
      <c r="EG696" s="153" t="str">
        <f t="shared" si="481"/>
        <v>CLASS 3</v>
      </c>
      <c r="EH696" s="153">
        <f t="shared" si="482"/>
        <v>9</v>
      </c>
      <c r="EI696" s="171"/>
      <c r="EJ696" s="441">
        <f t="shared" si="460"/>
        <v>1.3189448441247106E-2</v>
      </c>
      <c r="EK696" s="441">
        <f t="shared" si="461"/>
        <v>1.3189448441247106E-2</v>
      </c>
      <c r="EL696" s="441">
        <f t="shared" si="462"/>
        <v>2.6378896882493872E-2</v>
      </c>
      <c r="EM696" s="442">
        <f t="shared" si="483"/>
        <v>1.7585931254996027E-2</v>
      </c>
      <c r="EN696" s="443" t="str">
        <f t="shared" si="484"/>
        <v>BAIK</v>
      </c>
      <c r="EO696" s="195"/>
      <c r="EP696" s="196">
        <f>'[200]2. SUHU &amp; FISIK TRAFO'!CY740</f>
        <v>324</v>
      </c>
      <c r="EQ696" s="168">
        <f t="shared" si="489"/>
        <v>0</v>
      </c>
      <c r="ER696" s="189">
        <f t="shared" si="485"/>
        <v>0</v>
      </c>
      <c r="ES696" s="195"/>
      <c r="ET696" s="447">
        <f t="shared" si="471"/>
        <v>58.049700000000001</v>
      </c>
      <c r="EU696" s="447">
        <f t="shared" si="486"/>
        <v>46.439760000000007</v>
      </c>
      <c r="EV696" s="448">
        <f t="shared" si="463"/>
        <v>29.024850000000001</v>
      </c>
      <c r="EW696" s="449" t="str">
        <f t="shared" si="487"/>
        <v>BAIK</v>
      </c>
      <c r="EX696" s="721"/>
      <c r="EY696" s="447">
        <f t="shared" si="472"/>
        <v>55.878599999999999</v>
      </c>
      <c r="EZ696" s="447">
        <f t="shared" si="464"/>
        <v>44.70288</v>
      </c>
      <c r="FA696" s="448">
        <f t="shared" si="473"/>
        <v>27.939299999999999</v>
      </c>
      <c r="FB696" s="449" t="str">
        <f t="shared" si="465"/>
        <v>BAIK</v>
      </c>
      <c r="FC696" s="195"/>
      <c r="FD696" s="453">
        <f t="shared" si="466"/>
        <v>19.100000000000001</v>
      </c>
      <c r="FE696" s="454">
        <f t="shared" si="467"/>
        <v>289.01734104046244</v>
      </c>
      <c r="FF696" s="725">
        <f t="shared" si="468"/>
        <v>6.6086000000000009</v>
      </c>
      <c r="FG696" s="202" t="str">
        <f t="shared" si="488"/>
        <v>BAIK</v>
      </c>
    </row>
    <row r="697" spans="1:163">
      <c r="A697" s="347">
        <v>685</v>
      </c>
      <c r="B697" s="764" t="s">
        <v>2232</v>
      </c>
      <c r="C697" s="331" t="s">
        <v>3208</v>
      </c>
      <c r="D697" s="259" t="s">
        <v>3209</v>
      </c>
      <c r="E697" s="319" t="s">
        <v>3097</v>
      </c>
      <c r="F697" s="319" t="s">
        <v>3197</v>
      </c>
      <c r="G697" s="208" t="s">
        <v>206</v>
      </c>
      <c r="H697" s="214" t="s">
        <v>209</v>
      </c>
      <c r="I697" s="463" t="s">
        <v>3210</v>
      </c>
      <c r="J697" s="462" t="s">
        <v>3211</v>
      </c>
      <c r="K697" s="259" t="s">
        <v>341</v>
      </c>
      <c r="L697" s="259" t="s">
        <v>342</v>
      </c>
      <c r="M697" s="259">
        <v>100</v>
      </c>
      <c r="N697" s="259">
        <v>193304676</v>
      </c>
      <c r="O697" s="259">
        <v>2019</v>
      </c>
      <c r="P697" s="259" t="s">
        <v>316</v>
      </c>
      <c r="Q697" s="461">
        <v>0.81736111111111109</v>
      </c>
      <c r="R697" s="433">
        <v>44881</v>
      </c>
      <c r="S697" s="331" t="s">
        <v>318</v>
      </c>
      <c r="T697" s="331" t="s">
        <v>343</v>
      </c>
      <c r="U697" s="259">
        <v>2</v>
      </c>
      <c r="V697" s="259">
        <v>1</v>
      </c>
      <c r="W697" s="259">
        <v>3</v>
      </c>
      <c r="X697" s="259">
        <v>20000</v>
      </c>
      <c r="Y697" s="332">
        <v>405</v>
      </c>
      <c r="Z697" s="332">
        <v>403</v>
      </c>
      <c r="AA697" s="332">
        <v>404</v>
      </c>
      <c r="AB697" s="332">
        <v>233</v>
      </c>
      <c r="AC697" s="332">
        <v>234</v>
      </c>
      <c r="AD697" s="332">
        <v>232</v>
      </c>
      <c r="AE697" s="332">
        <v>39.6</v>
      </c>
      <c r="AF697" s="332">
        <v>46</v>
      </c>
      <c r="AG697" s="332">
        <v>52.6</v>
      </c>
      <c r="AH697" s="332">
        <v>30.7</v>
      </c>
      <c r="AI697" s="332">
        <v>37.6</v>
      </c>
      <c r="AJ697" s="332">
        <v>45.7</v>
      </c>
      <c r="AK697" s="332">
        <v>50.5</v>
      </c>
      <c r="AL697" s="332">
        <v>29.7</v>
      </c>
      <c r="AM697" s="332"/>
      <c r="AN697" s="332"/>
      <c r="AO697" s="332"/>
      <c r="AP697" s="332"/>
      <c r="AQ697" s="332"/>
      <c r="AR697" s="332"/>
      <c r="AS697" s="332"/>
      <c r="AT697" s="332"/>
      <c r="AU697" s="332"/>
      <c r="AV697" s="332"/>
      <c r="AW697" s="332"/>
      <c r="AX697" s="332"/>
      <c r="AY697" s="332">
        <v>0.86</v>
      </c>
      <c r="AZ697" s="332">
        <v>0.87</v>
      </c>
      <c r="BA697" s="332">
        <v>0.85</v>
      </c>
      <c r="BB697" s="261">
        <v>403</v>
      </c>
      <c r="BC697" s="261">
        <v>402</v>
      </c>
      <c r="BD697" s="261">
        <v>400</v>
      </c>
      <c r="BE697" s="261">
        <v>231</v>
      </c>
      <c r="BF697" s="261">
        <v>230</v>
      </c>
      <c r="BG697" s="261">
        <v>232</v>
      </c>
      <c r="BH697" s="261">
        <v>30.6</v>
      </c>
      <c r="BI697" s="261">
        <v>33.799999999999997</v>
      </c>
      <c r="BJ697" s="261">
        <v>43.3</v>
      </c>
      <c r="BK697" s="261">
        <v>15.2</v>
      </c>
      <c r="BL697" s="261">
        <v>29.6</v>
      </c>
      <c r="BM697" s="261">
        <v>37.6</v>
      </c>
      <c r="BN697" s="261">
        <v>41.7</v>
      </c>
      <c r="BO697" s="261">
        <v>16.5</v>
      </c>
      <c r="BP697" s="261"/>
      <c r="BQ697" s="261"/>
      <c r="BR697" s="261"/>
      <c r="BS697" s="261"/>
      <c r="BT697" s="261"/>
      <c r="BU697" s="261"/>
      <c r="BV697" s="261"/>
      <c r="BW697" s="261"/>
      <c r="BX697" s="261"/>
      <c r="BY697" s="261"/>
      <c r="BZ697" s="261"/>
      <c r="CA697" s="261"/>
      <c r="CB697" s="261">
        <v>0.86</v>
      </c>
      <c r="CC697" s="261">
        <v>0.85</v>
      </c>
      <c r="CD697" s="261">
        <v>0.85</v>
      </c>
      <c r="CE697" s="333"/>
      <c r="CF697" s="333"/>
      <c r="CG697" s="333"/>
      <c r="CH697" s="333"/>
      <c r="CI697" s="333"/>
      <c r="CJ697" s="333"/>
      <c r="CK697" s="333"/>
      <c r="CL697" s="333"/>
      <c r="CM697" s="333"/>
      <c r="CN697" s="333"/>
      <c r="CO697" s="333"/>
      <c r="CP697" s="333"/>
      <c r="CQ697" s="333"/>
      <c r="CR697" s="333"/>
      <c r="CS697" s="333"/>
      <c r="CT697" s="333"/>
      <c r="CU697" s="333"/>
      <c r="CV697" s="333"/>
      <c r="CW697" s="333"/>
      <c r="CX697" s="333"/>
      <c r="CY697" s="333"/>
      <c r="CZ697" s="333"/>
      <c r="DA697" s="333"/>
      <c r="DB697" s="374"/>
      <c r="DC697" s="154"/>
      <c r="DD697" s="179"/>
      <c r="DE697" s="179"/>
      <c r="DF697" s="179"/>
      <c r="DG697" s="179"/>
      <c r="DH697" s="180"/>
      <c r="DI697" s="181"/>
      <c r="DJ697" s="182">
        <f t="shared" si="469"/>
        <v>0</v>
      </c>
      <c r="DK697" s="182">
        <f t="shared" si="470"/>
        <v>1</v>
      </c>
      <c r="DL697" s="182">
        <f t="shared" si="474"/>
        <v>0</v>
      </c>
      <c r="DM697" s="182">
        <f t="shared" si="475"/>
        <v>0</v>
      </c>
      <c r="DN697" s="182">
        <f t="shared" si="476"/>
        <v>0</v>
      </c>
      <c r="DO697" s="182"/>
      <c r="DP697" s="182"/>
      <c r="DQ697" s="181"/>
      <c r="DR697" s="169"/>
      <c r="DS697" s="166"/>
      <c r="DT697" s="166"/>
      <c r="DU697" s="167">
        <f t="shared" si="477"/>
        <v>0</v>
      </c>
      <c r="DV697" s="153" t="str">
        <f>VLOOKUP(M697,'[200]Data Master kondisi'!$O$3:$P$11,2,FALSE)</f>
        <v>Z</v>
      </c>
      <c r="DW697" s="153">
        <f>LOOKUP(DV697,{"X","X","X","Y","Y","Y","Z","Z","Z"},{6,6,6,4,4,4,2,2,2})</f>
        <v>2</v>
      </c>
      <c r="DX697" s="153">
        <f t="shared" si="459"/>
        <v>1</v>
      </c>
      <c r="DY697" s="153">
        <f t="shared" si="478"/>
        <v>3</v>
      </c>
      <c r="DZ697" s="153" t="str">
        <f>VLOOKUP(G697,'[200]Data Master class'!$A$5:$D$12,3,FALSE)</f>
        <v>B</v>
      </c>
      <c r="EA697" s="160">
        <f t="shared" si="479"/>
        <v>0</v>
      </c>
      <c r="EB697" s="156"/>
      <c r="EC697" s="153">
        <f>VLOOKUP(G697,'[200]Data Master class'!$A$5:$D$12,2,FALSE)</f>
        <v>3</v>
      </c>
      <c r="ED697" s="153" t="str">
        <f>VLOOKUP(H697,'[200]Data Master class'!$E$5:$G$6,3,FALSE)</f>
        <v>Y</v>
      </c>
      <c r="EE697" s="153">
        <f>VLOOKUP(H697,'[200]Data Master class'!$E$5:$G$6,2,FALSE)</f>
        <v>1</v>
      </c>
      <c r="EF697" s="153">
        <f t="shared" si="480"/>
        <v>4</v>
      </c>
      <c r="EG697" s="153" t="str">
        <f t="shared" si="481"/>
        <v>CLASS 3</v>
      </c>
      <c r="EH697" s="153">
        <f t="shared" si="482"/>
        <v>7</v>
      </c>
      <c r="EI697" s="171"/>
      <c r="EJ697" s="441">
        <f t="shared" si="460"/>
        <v>0.14037626628075242</v>
      </c>
      <c r="EK697" s="441">
        <f t="shared" si="461"/>
        <v>1.4471780028942739E-3</v>
      </c>
      <c r="EL697" s="441">
        <f t="shared" si="462"/>
        <v>0.14182344428364702</v>
      </c>
      <c r="EM697" s="442">
        <f t="shared" si="483"/>
        <v>9.4548962855764571E-2</v>
      </c>
      <c r="EN697" s="443" t="str">
        <f t="shared" si="484"/>
        <v>BAIK</v>
      </c>
      <c r="EO697" s="195"/>
      <c r="EP697" s="196">
        <f>'[200]2. SUHU &amp; FISIK TRAFO'!CY741</f>
        <v>324</v>
      </c>
      <c r="EQ697" s="168">
        <f t="shared" si="489"/>
        <v>0</v>
      </c>
      <c r="ER697" s="189">
        <f t="shared" si="485"/>
        <v>0</v>
      </c>
      <c r="ES697" s="195"/>
      <c r="ET697" s="447">
        <f t="shared" si="471"/>
        <v>32.194000000000003</v>
      </c>
      <c r="EU697" s="447">
        <f t="shared" si="486"/>
        <v>25.755200000000002</v>
      </c>
      <c r="EV697" s="448">
        <f t="shared" si="463"/>
        <v>32.194000000000003</v>
      </c>
      <c r="EW697" s="449" t="str">
        <f t="shared" si="487"/>
        <v>BAIK</v>
      </c>
      <c r="EX697" s="721"/>
      <c r="EY697" s="447">
        <f t="shared" si="472"/>
        <v>24.888199999999998</v>
      </c>
      <c r="EZ697" s="447">
        <f t="shared" si="464"/>
        <v>19.91056</v>
      </c>
      <c r="FA697" s="448">
        <f t="shared" si="473"/>
        <v>24.888199999999998</v>
      </c>
      <c r="FB697" s="449" t="str">
        <f t="shared" si="465"/>
        <v>BAIK</v>
      </c>
      <c r="FC697" s="195"/>
      <c r="FD697" s="453">
        <f t="shared" si="466"/>
        <v>30.7</v>
      </c>
      <c r="FE697" s="454">
        <f t="shared" si="467"/>
        <v>144.50867052023122</v>
      </c>
      <c r="FF697" s="725">
        <f t="shared" si="468"/>
        <v>21.244399999999999</v>
      </c>
      <c r="FG697" s="202" t="str">
        <f t="shared" si="488"/>
        <v>BURUK</v>
      </c>
    </row>
    <row r="698" spans="1:163">
      <c r="A698" s="347">
        <v>686</v>
      </c>
      <c r="B698" s="764" t="s">
        <v>2232</v>
      </c>
      <c r="C698" s="331" t="s">
        <v>3212</v>
      </c>
      <c r="D698" s="259" t="s">
        <v>3213</v>
      </c>
      <c r="E698" s="319" t="s">
        <v>3097</v>
      </c>
      <c r="F698" s="319" t="s">
        <v>3197</v>
      </c>
      <c r="G698" s="208" t="s">
        <v>206</v>
      </c>
      <c r="H698" s="214" t="s">
        <v>208</v>
      </c>
      <c r="I698" s="463" t="s">
        <v>3214</v>
      </c>
      <c r="J698" s="462" t="s">
        <v>3215</v>
      </c>
      <c r="K698" s="259" t="s">
        <v>341</v>
      </c>
      <c r="L698" s="259" t="s">
        <v>342</v>
      </c>
      <c r="M698" s="259">
        <v>100</v>
      </c>
      <c r="N698" s="259">
        <v>193304676</v>
      </c>
      <c r="O698" s="259">
        <v>2019</v>
      </c>
      <c r="P698" s="259" t="s">
        <v>316</v>
      </c>
      <c r="Q698" s="461">
        <v>0.82500000000000007</v>
      </c>
      <c r="R698" s="433">
        <v>44881</v>
      </c>
      <c r="S698" s="331" t="s">
        <v>318</v>
      </c>
      <c r="T698" s="331" t="s">
        <v>343</v>
      </c>
      <c r="U698" s="259">
        <v>2</v>
      </c>
      <c r="V698" s="259">
        <v>2</v>
      </c>
      <c r="W698" s="259">
        <v>3</v>
      </c>
      <c r="X698" s="259">
        <v>20000</v>
      </c>
      <c r="Y698" s="332">
        <v>407</v>
      </c>
      <c r="Z698" s="332">
        <v>405</v>
      </c>
      <c r="AA698" s="332">
        <v>406</v>
      </c>
      <c r="AB698" s="332">
        <v>234</v>
      </c>
      <c r="AC698" s="332">
        <v>234</v>
      </c>
      <c r="AD698" s="332">
        <v>234</v>
      </c>
      <c r="AE698" s="332">
        <v>25.9</v>
      </c>
      <c r="AF698" s="332">
        <v>17.600000000000001</v>
      </c>
      <c r="AG698" s="332">
        <v>7.6</v>
      </c>
      <c r="AH698" s="332">
        <v>19.100000000000001</v>
      </c>
      <c r="AI698" s="332">
        <v>10.9</v>
      </c>
      <c r="AJ698" s="332">
        <v>16.2</v>
      </c>
      <c r="AK698" s="332">
        <v>5.2</v>
      </c>
      <c r="AL698" s="332">
        <v>13.9</v>
      </c>
      <c r="AM698" s="332"/>
      <c r="AN698" s="332"/>
      <c r="AO698" s="332"/>
      <c r="AP698" s="332"/>
      <c r="AQ698" s="332"/>
      <c r="AR698" s="332"/>
      <c r="AS698" s="332"/>
      <c r="AT698" s="332"/>
      <c r="AU698" s="332"/>
      <c r="AV698" s="332"/>
      <c r="AW698" s="332"/>
      <c r="AX698" s="332"/>
      <c r="AY698" s="332">
        <v>0.86</v>
      </c>
      <c r="AZ698" s="332">
        <v>0.87</v>
      </c>
      <c r="BA698" s="332">
        <v>0.86</v>
      </c>
      <c r="BB698" s="261">
        <v>400</v>
      </c>
      <c r="BC698" s="261">
        <v>399</v>
      </c>
      <c r="BD698" s="261">
        <v>398</v>
      </c>
      <c r="BE698" s="261">
        <v>230</v>
      </c>
      <c r="BF698" s="261">
        <v>230</v>
      </c>
      <c r="BG698" s="261">
        <v>229</v>
      </c>
      <c r="BH698" s="261">
        <v>19.2</v>
      </c>
      <c r="BI698" s="261">
        <v>13.7</v>
      </c>
      <c r="BJ698" s="261">
        <v>7.3</v>
      </c>
      <c r="BK698" s="261">
        <v>9.4</v>
      </c>
      <c r="BL698" s="261">
        <v>13.1</v>
      </c>
      <c r="BM698" s="261">
        <v>11.8</v>
      </c>
      <c r="BN698" s="261">
        <v>6.3</v>
      </c>
      <c r="BO698" s="261">
        <v>4.8</v>
      </c>
      <c r="BP698" s="261">
        <v>9</v>
      </c>
      <c r="BQ698" s="261">
        <v>0.8</v>
      </c>
      <c r="BR698" s="261">
        <v>1.6</v>
      </c>
      <c r="BS698" s="261">
        <v>7.9</v>
      </c>
      <c r="BT698" s="261"/>
      <c r="BU698" s="261"/>
      <c r="BV698" s="261"/>
      <c r="BW698" s="261"/>
      <c r="BX698" s="261"/>
      <c r="BY698" s="261"/>
      <c r="BZ698" s="261"/>
      <c r="CA698" s="261"/>
      <c r="CB698" s="261">
        <v>0.85</v>
      </c>
      <c r="CC698" s="261">
        <v>0.86</v>
      </c>
      <c r="CD698" s="261">
        <v>0.87</v>
      </c>
      <c r="CE698" s="333"/>
      <c r="CF698" s="333"/>
      <c r="CG698" s="333"/>
      <c r="CH698" s="333"/>
      <c r="CI698" s="333"/>
      <c r="CJ698" s="333"/>
      <c r="CK698" s="333"/>
      <c r="CL698" s="333"/>
      <c r="CM698" s="333"/>
      <c r="CN698" s="333"/>
      <c r="CO698" s="333"/>
      <c r="CP698" s="333"/>
      <c r="CQ698" s="333"/>
      <c r="CR698" s="333"/>
      <c r="CS698" s="333"/>
      <c r="CT698" s="333"/>
      <c r="CU698" s="333"/>
      <c r="CV698" s="333"/>
      <c r="CW698" s="333"/>
      <c r="CX698" s="333"/>
      <c r="CY698" s="333"/>
      <c r="CZ698" s="333"/>
      <c r="DA698" s="333"/>
      <c r="DB698" s="374"/>
      <c r="DC698" s="154"/>
      <c r="DD698" s="179"/>
      <c r="DE698" s="179"/>
      <c r="DF698" s="179"/>
      <c r="DG698" s="179"/>
      <c r="DH698" s="180"/>
      <c r="DI698" s="181"/>
      <c r="DJ698" s="182">
        <f t="shared" si="469"/>
        <v>1</v>
      </c>
      <c r="DK698" s="182">
        <f t="shared" si="470"/>
        <v>0</v>
      </c>
      <c r="DL698" s="182">
        <f t="shared" si="474"/>
        <v>0</v>
      </c>
      <c r="DM698" s="182">
        <f t="shared" si="475"/>
        <v>0</v>
      </c>
      <c r="DN698" s="182">
        <f t="shared" si="476"/>
        <v>0</v>
      </c>
      <c r="DO698" s="182"/>
      <c r="DP698" s="182"/>
      <c r="DQ698" s="181"/>
      <c r="DR698" s="169"/>
      <c r="DS698" s="166"/>
      <c r="DT698" s="166"/>
      <c r="DU698" s="167">
        <f t="shared" si="477"/>
        <v>0</v>
      </c>
      <c r="DV698" s="153" t="str">
        <f>VLOOKUP(M698,'[200]Data Master kondisi'!$O$3:$P$11,2,FALSE)</f>
        <v>Z</v>
      </c>
      <c r="DW698" s="153">
        <f>LOOKUP(DV698,{"X","X","X","Y","Y","Y","Z","Z","Z"},{6,6,6,4,4,4,2,2,2})</f>
        <v>2</v>
      </c>
      <c r="DX698" s="153">
        <f t="shared" si="459"/>
        <v>1</v>
      </c>
      <c r="DY698" s="153">
        <f t="shared" si="478"/>
        <v>3</v>
      </c>
      <c r="DZ698" s="153" t="str">
        <f>VLOOKUP(G698,'[200]Data Master class'!$A$5:$D$12,3,FALSE)</f>
        <v>B</v>
      </c>
      <c r="EA698" s="160">
        <f t="shared" si="479"/>
        <v>0</v>
      </c>
      <c r="EB698" s="156"/>
      <c r="EC698" s="153">
        <f>VLOOKUP(G698,'[200]Data Master class'!$A$5:$D$12,2,FALSE)</f>
        <v>3</v>
      </c>
      <c r="ED698" s="153" t="str">
        <f>VLOOKUP(H698,'[200]Data Master class'!$E$5:$G$6,3,FALSE)</f>
        <v>X</v>
      </c>
      <c r="EE698" s="153">
        <f>VLOOKUP(H698,'[200]Data Master class'!$E$5:$G$6,2,FALSE)</f>
        <v>2</v>
      </c>
      <c r="EF698" s="153">
        <f t="shared" si="480"/>
        <v>5</v>
      </c>
      <c r="EG698" s="153" t="str">
        <f t="shared" si="481"/>
        <v>CLASS 3</v>
      </c>
      <c r="EH698" s="153">
        <f t="shared" si="482"/>
        <v>8</v>
      </c>
      <c r="EI698" s="171"/>
      <c r="EJ698" s="441">
        <f t="shared" si="460"/>
        <v>0.5205479452054792</v>
      </c>
      <c r="EK698" s="441">
        <f t="shared" si="461"/>
        <v>3.326810176125243E-2</v>
      </c>
      <c r="EL698" s="441">
        <f t="shared" si="462"/>
        <v>0.55381604696673192</v>
      </c>
      <c r="EM698" s="442">
        <f t="shared" si="483"/>
        <v>0.36921069797782113</v>
      </c>
      <c r="EN698" s="443" t="str">
        <f t="shared" si="484"/>
        <v>BURUK</v>
      </c>
      <c r="EO698" s="195"/>
      <c r="EP698" s="196">
        <f>'[200]2. SUHU &amp; FISIK TRAFO'!CY742</f>
        <v>324</v>
      </c>
      <c r="EQ698" s="168">
        <f t="shared" si="489"/>
        <v>0</v>
      </c>
      <c r="ER698" s="189">
        <f t="shared" si="485"/>
        <v>0</v>
      </c>
      <c r="ES698" s="195"/>
      <c r="ET698" s="447">
        <f t="shared" si="471"/>
        <v>11.9574</v>
      </c>
      <c r="EU698" s="447">
        <f t="shared" si="486"/>
        <v>9.5659200000000002</v>
      </c>
      <c r="EV698" s="448">
        <f t="shared" si="463"/>
        <v>11.9574</v>
      </c>
      <c r="EW698" s="449" t="str">
        <f t="shared" si="487"/>
        <v>BAIK</v>
      </c>
      <c r="EX698" s="721"/>
      <c r="EY698" s="447">
        <f t="shared" si="472"/>
        <v>9.2387000000000015</v>
      </c>
      <c r="EZ698" s="447">
        <f t="shared" si="464"/>
        <v>7.3909600000000015</v>
      </c>
      <c r="FA698" s="448">
        <f t="shared" si="473"/>
        <v>9.2387000000000015</v>
      </c>
      <c r="FB698" s="449" t="str">
        <f t="shared" si="465"/>
        <v>BAIK</v>
      </c>
      <c r="FC698" s="195"/>
      <c r="FD698" s="453">
        <f t="shared" si="466"/>
        <v>19.100000000000001</v>
      </c>
      <c r="FE698" s="454">
        <f t="shared" si="467"/>
        <v>144.50867052023122</v>
      </c>
      <c r="FF698" s="725">
        <f t="shared" si="468"/>
        <v>13.217200000000002</v>
      </c>
      <c r="FG698" s="202" t="str">
        <f t="shared" si="488"/>
        <v>CUKUP</v>
      </c>
    </row>
    <row r="699" spans="1:163">
      <c r="A699" s="347">
        <v>687</v>
      </c>
      <c r="B699" s="764" t="s">
        <v>2232</v>
      </c>
      <c r="C699" s="331" t="s">
        <v>3216</v>
      </c>
      <c r="D699" s="259" t="s">
        <v>3217</v>
      </c>
      <c r="E699" s="319" t="s">
        <v>3097</v>
      </c>
      <c r="F699" s="319" t="s">
        <v>3197</v>
      </c>
      <c r="G699" s="208" t="s">
        <v>206</v>
      </c>
      <c r="H699" s="214" t="s">
        <v>208</v>
      </c>
      <c r="I699" s="463" t="s">
        <v>3218</v>
      </c>
      <c r="J699" s="462" t="s">
        <v>3219</v>
      </c>
      <c r="K699" s="259" t="s">
        <v>341</v>
      </c>
      <c r="L699" s="259" t="s">
        <v>342</v>
      </c>
      <c r="M699" s="259">
        <v>100</v>
      </c>
      <c r="N699" s="259">
        <v>174317555</v>
      </c>
      <c r="O699" s="259">
        <v>2017</v>
      </c>
      <c r="P699" s="259" t="s">
        <v>316</v>
      </c>
      <c r="Q699" s="461">
        <v>0.83263888888888893</v>
      </c>
      <c r="R699" s="433">
        <v>44881</v>
      </c>
      <c r="S699" s="331" t="s">
        <v>318</v>
      </c>
      <c r="T699" s="331" t="s">
        <v>343</v>
      </c>
      <c r="U699" s="259">
        <v>2</v>
      </c>
      <c r="V699" s="259">
        <v>2</v>
      </c>
      <c r="W699" s="259">
        <v>3</v>
      </c>
      <c r="X699" s="259">
        <v>20000</v>
      </c>
      <c r="Y699" s="332">
        <v>406</v>
      </c>
      <c r="Z699" s="332">
        <v>404</v>
      </c>
      <c r="AA699" s="332">
        <v>402</v>
      </c>
      <c r="AB699" s="332">
        <v>233</v>
      </c>
      <c r="AC699" s="332">
        <v>233</v>
      </c>
      <c r="AD699" s="332">
        <v>232</v>
      </c>
      <c r="AE699" s="332">
        <v>60.1</v>
      </c>
      <c r="AF699" s="332">
        <v>40.299999999999997</v>
      </c>
      <c r="AG699" s="332">
        <v>51.7</v>
      </c>
      <c r="AH699" s="332">
        <v>42.3</v>
      </c>
      <c r="AI699" s="332">
        <v>39.5</v>
      </c>
      <c r="AJ699" s="332">
        <v>34.700000000000003</v>
      </c>
      <c r="AK699" s="332">
        <v>49.5</v>
      </c>
      <c r="AL699" s="332">
        <v>29.9</v>
      </c>
      <c r="AM699" s="332">
        <v>21.4</v>
      </c>
      <c r="AN699" s="332">
        <v>6.1</v>
      </c>
      <c r="AO699" s="332">
        <v>5.4</v>
      </c>
      <c r="AP699" s="332">
        <v>18.8</v>
      </c>
      <c r="AQ699" s="332"/>
      <c r="AR699" s="332"/>
      <c r="AS699" s="332"/>
      <c r="AT699" s="332"/>
      <c r="AU699" s="332"/>
      <c r="AV699" s="332"/>
      <c r="AW699" s="332"/>
      <c r="AX699" s="332"/>
      <c r="AY699" s="332">
        <v>0.87</v>
      </c>
      <c r="AZ699" s="332">
        <v>0.86</v>
      </c>
      <c r="BA699" s="332">
        <v>0.85</v>
      </c>
      <c r="BB699" s="261">
        <v>398</v>
      </c>
      <c r="BC699" s="261">
        <v>395</v>
      </c>
      <c r="BD699" s="261">
        <v>395</v>
      </c>
      <c r="BE699" s="261">
        <v>228</v>
      </c>
      <c r="BF699" s="261">
        <v>229</v>
      </c>
      <c r="BG699" s="261">
        <v>227</v>
      </c>
      <c r="BH699" s="261">
        <v>62.2</v>
      </c>
      <c r="BI699" s="261">
        <v>31.4</v>
      </c>
      <c r="BJ699" s="261">
        <v>36</v>
      </c>
      <c r="BK699" s="261">
        <v>26.6</v>
      </c>
      <c r="BL699" s="261">
        <v>42.2</v>
      </c>
      <c r="BM699" s="261">
        <v>27.3</v>
      </c>
      <c r="BN699" s="261">
        <v>31.8</v>
      </c>
      <c r="BO699" s="261">
        <v>13.8</v>
      </c>
      <c r="BP699" s="261">
        <v>20.6</v>
      </c>
      <c r="BQ699" s="261">
        <v>4.4000000000000004</v>
      </c>
      <c r="BR699" s="261">
        <v>3.8</v>
      </c>
      <c r="BS699" s="261">
        <v>16.8</v>
      </c>
      <c r="BT699" s="261"/>
      <c r="BU699" s="261"/>
      <c r="BV699" s="261"/>
      <c r="BW699" s="261"/>
      <c r="BX699" s="261"/>
      <c r="BY699" s="261"/>
      <c r="BZ699" s="261"/>
      <c r="CA699" s="261"/>
      <c r="CB699" s="261">
        <v>0.85</v>
      </c>
      <c r="CC699" s="261">
        <v>0.87</v>
      </c>
      <c r="CD699" s="261">
        <v>0.85</v>
      </c>
      <c r="CE699" s="333"/>
      <c r="CF699" s="333"/>
      <c r="CG699" s="333"/>
      <c r="CH699" s="333"/>
      <c r="CI699" s="333"/>
      <c r="CJ699" s="333"/>
      <c r="CK699" s="333"/>
      <c r="CL699" s="333"/>
      <c r="CM699" s="333"/>
      <c r="CN699" s="333"/>
      <c r="CO699" s="333"/>
      <c r="CP699" s="333"/>
      <c r="CQ699" s="333"/>
      <c r="CR699" s="333"/>
      <c r="CS699" s="333"/>
      <c r="CT699" s="333"/>
      <c r="CU699" s="333"/>
      <c r="CV699" s="333"/>
      <c r="CW699" s="333"/>
      <c r="CX699" s="333"/>
      <c r="CY699" s="333"/>
      <c r="CZ699" s="333"/>
      <c r="DA699" s="333"/>
      <c r="DB699" s="374"/>
      <c r="DC699" s="154"/>
      <c r="DD699" s="179"/>
      <c r="DE699" s="179"/>
      <c r="DF699" s="179"/>
      <c r="DG699" s="179"/>
      <c r="DH699" s="180"/>
      <c r="DI699" s="181"/>
      <c r="DJ699" s="182">
        <f t="shared" si="469"/>
        <v>0</v>
      </c>
      <c r="DK699" s="182">
        <f t="shared" si="470"/>
        <v>1</v>
      </c>
      <c r="DL699" s="182">
        <f t="shared" si="474"/>
        <v>0</v>
      </c>
      <c r="DM699" s="182">
        <f t="shared" si="475"/>
        <v>0</v>
      </c>
      <c r="DN699" s="182">
        <f t="shared" si="476"/>
        <v>0</v>
      </c>
      <c r="DO699" s="182"/>
      <c r="DP699" s="182"/>
      <c r="DQ699" s="181"/>
      <c r="DR699" s="169"/>
      <c r="DS699" s="166"/>
      <c r="DT699" s="166"/>
      <c r="DU699" s="167">
        <f t="shared" si="477"/>
        <v>0</v>
      </c>
      <c r="DV699" s="153" t="str">
        <f>VLOOKUP(M699,'[200]Data Master kondisi'!$O$3:$P$11,2,FALSE)</f>
        <v>Z</v>
      </c>
      <c r="DW699" s="153">
        <f>LOOKUP(DV699,{"X","X","X","Y","Y","Y","Z","Z","Z"},{6,6,6,4,4,4,2,2,2})</f>
        <v>2</v>
      </c>
      <c r="DX699" s="153">
        <f t="shared" si="459"/>
        <v>1</v>
      </c>
      <c r="DY699" s="153">
        <f t="shared" si="478"/>
        <v>3</v>
      </c>
      <c r="DZ699" s="153" t="str">
        <f>VLOOKUP(G699,'[200]Data Master class'!$A$5:$D$12,3,FALSE)</f>
        <v>B</v>
      </c>
      <c r="EA699" s="160">
        <f t="shared" si="479"/>
        <v>0</v>
      </c>
      <c r="EB699" s="156"/>
      <c r="EC699" s="153">
        <f>VLOOKUP(G699,'[200]Data Master class'!$A$5:$D$12,2,FALSE)</f>
        <v>3</v>
      </c>
      <c r="ED699" s="153" t="str">
        <f>VLOOKUP(H699,'[200]Data Master class'!$E$5:$G$6,3,FALSE)</f>
        <v>X</v>
      </c>
      <c r="EE699" s="153">
        <f>VLOOKUP(H699,'[200]Data Master class'!$E$5:$G$6,2,FALSE)</f>
        <v>2</v>
      </c>
      <c r="EF699" s="153">
        <f t="shared" si="480"/>
        <v>5</v>
      </c>
      <c r="EG699" s="153" t="str">
        <f t="shared" si="481"/>
        <v>CLASS 3</v>
      </c>
      <c r="EH699" s="153">
        <f t="shared" si="482"/>
        <v>8</v>
      </c>
      <c r="EI699" s="171"/>
      <c r="EJ699" s="441">
        <f t="shared" si="460"/>
        <v>0.18540433925049291</v>
      </c>
      <c r="EK699" s="441">
        <f t="shared" si="461"/>
        <v>0.20512820512820534</v>
      </c>
      <c r="EL699" s="441">
        <f t="shared" si="462"/>
        <v>1.9723865877711886E-2</v>
      </c>
      <c r="EM699" s="442">
        <f t="shared" si="483"/>
        <v>0.13675213675213671</v>
      </c>
      <c r="EN699" s="443" t="str">
        <f t="shared" si="484"/>
        <v>CUKUP</v>
      </c>
      <c r="EO699" s="195"/>
      <c r="EP699" s="196">
        <f>'[200]2. SUHU &amp; FISIK TRAFO'!CY743</f>
        <v>324</v>
      </c>
      <c r="EQ699" s="168">
        <f t="shared" si="489"/>
        <v>0</v>
      </c>
      <c r="ER699" s="189">
        <f t="shared" si="485"/>
        <v>0</v>
      </c>
      <c r="ES699" s="195"/>
      <c r="ET699" s="447">
        <f t="shared" si="471"/>
        <v>35.387600000000006</v>
      </c>
      <c r="EU699" s="447">
        <f t="shared" si="486"/>
        <v>28.310080000000006</v>
      </c>
      <c r="EV699" s="448">
        <f t="shared" si="463"/>
        <v>35.387600000000006</v>
      </c>
      <c r="EW699" s="449" t="str">
        <f t="shared" si="487"/>
        <v>BAIK</v>
      </c>
      <c r="EX699" s="721"/>
      <c r="EY699" s="447">
        <f t="shared" si="472"/>
        <v>29.5442</v>
      </c>
      <c r="EZ699" s="447">
        <f t="shared" si="464"/>
        <v>23.635360000000002</v>
      </c>
      <c r="FA699" s="448">
        <f t="shared" si="473"/>
        <v>29.544199999999996</v>
      </c>
      <c r="FB699" s="449" t="str">
        <f t="shared" si="465"/>
        <v>BAIK</v>
      </c>
      <c r="FC699" s="195"/>
      <c r="FD699" s="453">
        <f t="shared" si="466"/>
        <v>42.3</v>
      </c>
      <c r="FE699" s="454">
        <f t="shared" si="467"/>
        <v>144.50867052023122</v>
      </c>
      <c r="FF699" s="725">
        <f t="shared" si="468"/>
        <v>29.271599999999999</v>
      </c>
      <c r="FG699" s="202" t="str">
        <f t="shared" si="488"/>
        <v>BURUK</v>
      </c>
    </row>
    <row r="700" spans="1:163">
      <c r="A700" s="347">
        <v>688</v>
      </c>
      <c r="B700" s="764" t="s">
        <v>2232</v>
      </c>
      <c r="C700" s="331" t="s">
        <v>3220</v>
      </c>
      <c r="D700" s="259" t="s">
        <v>3221</v>
      </c>
      <c r="E700" s="319" t="s">
        <v>3097</v>
      </c>
      <c r="F700" s="319" t="s">
        <v>3197</v>
      </c>
      <c r="G700" s="208" t="s">
        <v>206</v>
      </c>
      <c r="H700" s="214" t="s">
        <v>208</v>
      </c>
      <c r="I700" s="463" t="s">
        <v>3222</v>
      </c>
      <c r="J700" s="462" t="s">
        <v>3223</v>
      </c>
      <c r="K700" s="259" t="s">
        <v>341</v>
      </c>
      <c r="L700" s="259" t="s">
        <v>560</v>
      </c>
      <c r="M700" s="259">
        <v>160</v>
      </c>
      <c r="N700" s="259">
        <v>19032036</v>
      </c>
      <c r="O700" s="259">
        <v>2019</v>
      </c>
      <c r="P700" s="259" t="s">
        <v>316</v>
      </c>
      <c r="Q700" s="461">
        <v>0.77222222222222225</v>
      </c>
      <c r="R700" s="433">
        <v>44882</v>
      </c>
      <c r="S700" s="331" t="s">
        <v>318</v>
      </c>
      <c r="T700" s="331" t="s">
        <v>343</v>
      </c>
      <c r="U700" s="259">
        <v>3</v>
      </c>
      <c r="V700" s="259">
        <v>2</v>
      </c>
      <c r="W700" s="259">
        <v>3</v>
      </c>
      <c r="X700" s="259">
        <v>20000</v>
      </c>
      <c r="Y700" s="332">
        <v>405</v>
      </c>
      <c r="Z700" s="332">
        <v>402</v>
      </c>
      <c r="AA700" s="332">
        <v>404</v>
      </c>
      <c r="AB700" s="332">
        <v>232</v>
      </c>
      <c r="AC700" s="332">
        <v>233</v>
      </c>
      <c r="AD700" s="332">
        <v>231</v>
      </c>
      <c r="AE700" s="332">
        <v>57.1</v>
      </c>
      <c r="AF700" s="332">
        <v>51.1</v>
      </c>
      <c r="AG700" s="332">
        <v>85.6</v>
      </c>
      <c r="AH700" s="332">
        <v>51.7</v>
      </c>
      <c r="AI700" s="332">
        <v>30.6</v>
      </c>
      <c r="AJ700" s="332">
        <v>35.4</v>
      </c>
      <c r="AK700" s="332">
        <v>46.8</v>
      </c>
      <c r="AL700" s="332">
        <v>28</v>
      </c>
      <c r="AM700" s="332">
        <v>25.5</v>
      </c>
      <c r="AN700" s="332">
        <v>14.5</v>
      </c>
      <c r="AO700" s="332">
        <v>33</v>
      </c>
      <c r="AP700" s="332">
        <v>23.1</v>
      </c>
      <c r="AQ700" s="332"/>
      <c r="AR700" s="332"/>
      <c r="AS700" s="332"/>
      <c r="AT700" s="332"/>
      <c r="AU700" s="332"/>
      <c r="AV700" s="332"/>
      <c r="AW700" s="332"/>
      <c r="AX700" s="332"/>
      <c r="AY700" s="332">
        <v>0.85</v>
      </c>
      <c r="AZ700" s="332">
        <v>0.86</v>
      </c>
      <c r="BA700" s="332">
        <v>0.86</v>
      </c>
      <c r="BB700" s="261">
        <v>403</v>
      </c>
      <c r="BC700" s="261">
        <v>404</v>
      </c>
      <c r="BD700" s="261">
        <v>397</v>
      </c>
      <c r="BE700" s="261">
        <v>232</v>
      </c>
      <c r="BF700" s="261">
        <v>233</v>
      </c>
      <c r="BG700" s="261">
        <v>231</v>
      </c>
      <c r="BH700" s="261">
        <v>42.3</v>
      </c>
      <c r="BI700" s="261">
        <v>31.9</v>
      </c>
      <c r="BJ700" s="261">
        <v>65.3</v>
      </c>
      <c r="BK700" s="261">
        <v>36.5</v>
      </c>
      <c r="BL700" s="261">
        <v>25.7</v>
      </c>
      <c r="BM700" s="261">
        <v>22.7</v>
      </c>
      <c r="BN700" s="261">
        <v>39.799999999999997</v>
      </c>
      <c r="BO700" s="261">
        <v>18.7</v>
      </c>
      <c r="BP700" s="261">
        <v>18.2</v>
      </c>
      <c r="BQ700" s="261">
        <v>11.9</v>
      </c>
      <c r="BR700" s="261">
        <v>27.9</v>
      </c>
      <c r="BS700" s="261">
        <v>17.600000000000001</v>
      </c>
      <c r="BT700" s="261"/>
      <c r="BU700" s="261"/>
      <c r="BV700" s="261"/>
      <c r="BW700" s="261"/>
      <c r="BX700" s="261"/>
      <c r="BY700" s="261"/>
      <c r="BZ700" s="261"/>
      <c r="CA700" s="261"/>
      <c r="CB700" s="261">
        <v>0.86</v>
      </c>
      <c r="CC700" s="261">
        <v>0.87</v>
      </c>
      <c r="CD700" s="261">
        <v>0.88</v>
      </c>
      <c r="CE700" s="333"/>
      <c r="CF700" s="333"/>
      <c r="CG700" s="333"/>
      <c r="CH700" s="333"/>
      <c r="CI700" s="333"/>
      <c r="CJ700" s="333"/>
      <c r="CK700" s="333"/>
      <c r="CL700" s="333"/>
      <c r="CM700" s="333"/>
      <c r="CN700" s="333"/>
      <c r="CO700" s="333"/>
      <c r="CP700" s="333"/>
      <c r="CQ700" s="333"/>
      <c r="CR700" s="333"/>
      <c r="CS700" s="333"/>
      <c r="CT700" s="333"/>
      <c r="CU700" s="333"/>
      <c r="CV700" s="333"/>
      <c r="CW700" s="333"/>
      <c r="CX700" s="333"/>
      <c r="CY700" s="333"/>
      <c r="CZ700" s="333"/>
      <c r="DA700" s="333"/>
      <c r="DB700" s="374"/>
      <c r="DC700" s="154"/>
      <c r="DD700" s="179"/>
      <c r="DE700" s="179"/>
      <c r="DF700" s="179"/>
      <c r="DG700" s="179"/>
      <c r="DH700" s="180"/>
      <c r="DI700" s="181"/>
      <c r="DJ700" s="182">
        <f t="shared" si="469"/>
        <v>0</v>
      </c>
      <c r="DK700" s="182">
        <f t="shared" si="470"/>
        <v>1</v>
      </c>
      <c r="DL700" s="182">
        <f t="shared" si="474"/>
        <v>0</v>
      </c>
      <c r="DM700" s="182">
        <f t="shared" si="475"/>
        <v>0</v>
      </c>
      <c r="DN700" s="182">
        <f t="shared" si="476"/>
        <v>0</v>
      </c>
      <c r="DO700" s="182"/>
      <c r="DP700" s="182"/>
      <c r="DQ700" s="181"/>
      <c r="DR700" s="169"/>
      <c r="DS700" s="166"/>
      <c r="DT700" s="166"/>
      <c r="DU700" s="167">
        <f t="shared" si="477"/>
        <v>0</v>
      </c>
      <c r="DV700" s="153" t="str">
        <f>VLOOKUP(M700,'[200]Data Master kondisi'!$O$3:$P$11,2,FALSE)</f>
        <v>Y</v>
      </c>
      <c r="DW700" s="153">
        <f>LOOKUP(DV700,{"X","X","X","Y","Y","Y","Z","Z","Z"},{6,6,6,4,4,4,2,2,2})</f>
        <v>4</v>
      </c>
      <c r="DX700" s="153">
        <f t="shared" si="459"/>
        <v>1</v>
      </c>
      <c r="DY700" s="153">
        <f t="shared" si="478"/>
        <v>5</v>
      </c>
      <c r="DZ700" s="153" t="str">
        <f>VLOOKUP(G700,'[200]Data Master class'!$A$5:$D$12,3,FALSE)</f>
        <v>B</v>
      </c>
      <c r="EA700" s="160" t="str">
        <f t="shared" si="479"/>
        <v>BAIK</v>
      </c>
      <c r="EB700" s="156"/>
      <c r="EC700" s="153">
        <f>VLOOKUP(G700,'[200]Data Master class'!$A$5:$D$12,2,FALSE)</f>
        <v>3</v>
      </c>
      <c r="ED700" s="153" t="str">
        <f>VLOOKUP(H700,'[200]Data Master class'!$E$5:$G$6,3,FALSE)</f>
        <v>X</v>
      </c>
      <c r="EE700" s="153">
        <f>VLOOKUP(H700,'[200]Data Master class'!$E$5:$G$6,2,FALSE)</f>
        <v>2</v>
      </c>
      <c r="EF700" s="153">
        <f t="shared" si="480"/>
        <v>5</v>
      </c>
      <c r="EG700" s="153" t="str">
        <f t="shared" si="481"/>
        <v>CLASS 3</v>
      </c>
      <c r="EH700" s="153">
        <f t="shared" si="482"/>
        <v>10</v>
      </c>
      <c r="EI700" s="171"/>
      <c r="EJ700" s="441">
        <f t="shared" si="460"/>
        <v>0.11609907120743043</v>
      </c>
      <c r="EK700" s="441">
        <f t="shared" si="461"/>
        <v>0.20897832817337469</v>
      </c>
      <c r="EL700" s="441">
        <f t="shared" si="462"/>
        <v>0.32507739938080471</v>
      </c>
      <c r="EM700" s="442">
        <f t="shared" si="483"/>
        <v>0.21671826625386995</v>
      </c>
      <c r="EN700" s="443" t="str">
        <f t="shared" si="484"/>
        <v>KURANG</v>
      </c>
      <c r="EO700" s="195"/>
      <c r="EP700" s="196">
        <f>'[200]2. SUHU &amp; FISIK TRAFO'!CY744</f>
        <v>324</v>
      </c>
      <c r="EQ700" s="168">
        <f t="shared" si="489"/>
        <v>0</v>
      </c>
      <c r="ER700" s="189">
        <f t="shared" si="485"/>
        <v>0</v>
      </c>
      <c r="ES700" s="195"/>
      <c r="ET700" s="447">
        <f t="shared" si="471"/>
        <v>44.927100000000003</v>
      </c>
      <c r="EU700" s="447">
        <f t="shared" si="486"/>
        <v>35.941680000000005</v>
      </c>
      <c r="EV700" s="448">
        <f t="shared" si="463"/>
        <v>28.079437500000004</v>
      </c>
      <c r="EW700" s="449" t="str">
        <f t="shared" si="487"/>
        <v>BAIK</v>
      </c>
      <c r="EX700" s="721"/>
      <c r="EY700" s="447">
        <f t="shared" si="472"/>
        <v>32.330599999999997</v>
      </c>
      <c r="EZ700" s="447">
        <f t="shared" si="464"/>
        <v>25.86448</v>
      </c>
      <c r="FA700" s="448">
        <f t="shared" si="473"/>
        <v>20.206624999999999</v>
      </c>
      <c r="FB700" s="449" t="str">
        <f t="shared" si="465"/>
        <v>BAIK</v>
      </c>
      <c r="FC700" s="195"/>
      <c r="FD700" s="453">
        <f t="shared" si="466"/>
        <v>51.7</v>
      </c>
      <c r="FE700" s="454">
        <f t="shared" si="467"/>
        <v>231.21387283236993</v>
      </c>
      <c r="FF700" s="725">
        <f t="shared" si="468"/>
        <v>22.360250000000004</v>
      </c>
      <c r="FG700" s="202" t="str">
        <f t="shared" si="488"/>
        <v>BURUK</v>
      </c>
    </row>
    <row r="701" spans="1:163">
      <c r="A701" s="347">
        <v>689</v>
      </c>
      <c r="B701" s="764" t="s">
        <v>2232</v>
      </c>
      <c r="C701" s="331" t="s">
        <v>3224</v>
      </c>
      <c r="D701" s="259" t="s">
        <v>3225</v>
      </c>
      <c r="E701" s="319" t="s">
        <v>3097</v>
      </c>
      <c r="F701" s="319" t="s">
        <v>3197</v>
      </c>
      <c r="G701" s="208" t="s">
        <v>206</v>
      </c>
      <c r="H701" s="214" t="s">
        <v>208</v>
      </c>
      <c r="I701" s="463" t="s">
        <v>3226</v>
      </c>
      <c r="J701" s="462" t="s">
        <v>3227</v>
      </c>
      <c r="K701" s="259" t="s">
        <v>341</v>
      </c>
      <c r="L701" s="259" t="s">
        <v>560</v>
      </c>
      <c r="M701" s="259">
        <v>100</v>
      </c>
      <c r="N701" s="259">
        <v>15069259</v>
      </c>
      <c r="O701" s="259">
        <v>2015</v>
      </c>
      <c r="P701" s="259" t="s">
        <v>316</v>
      </c>
      <c r="Q701" s="461">
        <v>0.78055555555555556</v>
      </c>
      <c r="R701" s="433">
        <v>44882</v>
      </c>
      <c r="S701" s="331" t="s">
        <v>318</v>
      </c>
      <c r="T701" s="331" t="s">
        <v>343</v>
      </c>
      <c r="U701" s="259">
        <v>4</v>
      </c>
      <c r="V701" s="259">
        <v>2</v>
      </c>
      <c r="W701" s="259">
        <v>3</v>
      </c>
      <c r="X701" s="259">
        <v>20000</v>
      </c>
      <c r="Y701" s="332">
        <v>405</v>
      </c>
      <c r="Z701" s="332">
        <v>402</v>
      </c>
      <c r="AA701" s="332">
        <v>404</v>
      </c>
      <c r="AB701" s="332">
        <v>232</v>
      </c>
      <c r="AC701" s="332">
        <v>233</v>
      </c>
      <c r="AD701" s="332">
        <v>231</v>
      </c>
      <c r="AE701" s="332">
        <v>18.8</v>
      </c>
      <c r="AF701" s="332">
        <v>14.3</v>
      </c>
      <c r="AG701" s="332">
        <v>33.9</v>
      </c>
      <c r="AH701" s="332">
        <v>23.5</v>
      </c>
      <c r="AI701" s="332">
        <v>17.8</v>
      </c>
      <c r="AJ701" s="332">
        <v>14.1</v>
      </c>
      <c r="AK701" s="332">
        <v>36.4</v>
      </c>
      <c r="AL701" s="332">
        <v>24.8</v>
      </c>
      <c r="AM701" s="332">
        <v>0.5</v>
      </c>
      <c r="AN701" s="332">
        <v>0</v>
      </c>
      <c r="AO701" s="332">
        <v>0.2</v>
      </c>
      <c r="AP701" s="332">
        <v>0.7</v>
      </c>
      <c r="AQ701" s="332"/>
      <c r="AR701" s="332"/>
      <c r="AS701" s="332"/>
      <c r="AT701" s="332"/>
      <c r="AU701" s="332"/>
      <c r="AV701" s="332"/>
      <c r="AW701" s="332"/>
      <c r="AX701" s="332"/>
      <c r="AY701" s="332">
        <v>0.87</v>
      </c>
      <c r="AZ701" s="332">
        <v>0.88</v>
      </c>
      <c r="BA701" s="332">
        <v>0.85</v>
      </c>
      <c r="BB701" s="261">
        <v>405</v>
      </c>
      <c r="BC701" s="261">
        <v>403</v>
      </c>
      <c r="BD701" s="261">
        <v>401</v>
      </c>
      <c r="BE701" s="261">
        <v>232</v>
      </c>
      <c r="BF701" s="261">
        <v>234</v>
      </c>
      <c r="BG701" s="261">
        <v>231</v>
      </c>
      <c r="BH701" s="261">
        <v>10.9</v>
      </c>
      <c r="BI701" s="261">
        <v>10.7</v>
      </c>
      <c r="BJ701" s="261">
        <v>24.4</v>
      </c>
      <c r="BK701" s="261">
        <v>16.3</v>
      </c>
      <c r="BL701" s="261">
        <v>11.7</v>
      </c>
      <c r="BM701" s="261">
        <v>10.8</v>
      </c>
      <c r="BN701" s="261">
        <v>24.9</v>
      </c>
      <c r="BO701" s="261">
        <v>16.5</v>
      </c>
      <c r="BP701" s="261">
        <v>0</v>
      </c>
      <c r="BQ701" s="261">
        <v>0</v>
      </c>
      <c r="BR701" s="261">
        <v>0</v>
      </c>
      <c r="BS701" s="261">
        <v>0</v>
      </c>
      <c r="BT701" s="261"/>
      <c r="BU701" s="261"/>
      <c r="BV701" s="261"/>
      <c r="BW701" s="261"/>
      <c r="BX701" s="261"/>
      <c r="BY701" s="261"/>
      <c r="BZ701" s="261"/>
      <c r="CA701" s="261"/>
      <c r="CB701" s="261">
        <v>0.85</v>
      </c>
      <c r="CC701" s="261">
        <v>0.86</v>
      </c>
      <c r="CD701" s="261">
        <v>0.87</v>
      </c>
      <c r="CE701" s="333"/>
      <c r="CF701" s="333"/>
      <c r="CG701" s="333"/>
      <c r="CH701" s="333"/>
      <c r="CI701" s="333"/>
      <c r="CJ701" s="333"/>
      <c r="CK701" s="333"/>
      <c r="CL701" s="333"/>
      <c r="CM701" s="333"/>
      <c r="CN701" s="333"/>
      <c r="CO701" s="333"/>
      <c r="CP701" s="333"/>
      <c r="CQ701" s="333"/>
      <c r="CR701" s="333"/>
      <c r="CS701" s="333"/>
      <c r="CT701" s="333"/>
      <c r="CU701" s="333"/>
      <c r="CV701" s="333"/>
      <c r="CW701" s="333"/>
      <c r="CX701" s="333"/>
      <c r="CY701" s="333"/>
      <c r="CZ701" s="333"/>
      <c r="DA701" s="333"/>
      <c r="DB701" s="374"/>
      <c r="DC701" s="154"/>
      <c r="DD701" s="179"/>
      <c r="DE701" s="179"/>
      <c r="DF701" s="179"/>
      <c r="DG701" s="179"/>
      <c r="DH701" s="180"/>
      <c r="DI701" s="181"/>
      <c r="DJ701" s="182">
        <f t="shared" si="469"/>
        <v>1</v>
      </c>
      <c r="DK701" s="182">
        <f t="shared" si="470"/>
        <v>0</v>
      </c>
      <c r="DL701" s="182">
        <f t="shared" si="474"/>
        <v>0</v>
      </c>
      <c r="DM701" s="182">
        <f t="shared" si="475"/>
        <v>0</v>
      </c>
      <c r="DN701" s="182">
        <f t="shared" si="476"/>
        <v>0</v>
      </c>
      <c r="DO701" s="182"/>
      <c r="DP701" s="182"/>
      <c r="DQ701" s="181"/>
      <c r="DR701" s="169"/>
      <c r="DS701" s="166"/>
      <c r="DT701" s="166"/>
      <c r="DU701" s="167">
        <f t="shared" si="477"/>
        <v>0</v>
      </c>
      <c r="DV701" s="153" t="str">
        <f>VLOOKUP(M701,'[200]Data Master kondisi'!$O$3:$P$11,2,FALSE)</f>
        <v>Z</v>
      </c>
      <c r="DW701" s="153">
        <f>LOOKUP(DV701,{"X","X","X","Y","Y","Y","Z","Z","Z"},{6,6,6,4,4,4,2,2,2})</f>
        <v>2</v>
      </c>
      <c r="DX701" s="153">
        <f t="shared" si="459"/>
        <v>1</v>
      </c>
      <c r="DY701" s="153">
        <f t="shared" si="478"/>
        <v>3</v>
      </c>
      <c r="DZ701" s="153" t="str">
        <f>VLOOKUP(G701,'[200]Data Master class'!$A$5:$D$12,3,FALSE)</f>
        <v>B</v>
      </c>
      <c r="EA701" s="160">
        <f t="shared" si="479"/>
        <v>0</v>
      </c>
      <c r="EB701" s="156"/>
      <c r="EC701" s="153">
        <f>VLOOKUP(G701,'[200]Data Master class'!$A$5:$D$12,2,FALSE)</f>
        <v>3</v>
      </c>
      <c r="ED701" s="153" t="str">
        <f>VLOOKUP(H701,'[200]Data Master class'!$E$5:$G$6,3,FALSE)</f>
        <v>X</v>
      </c>
      <c r="EE701" s="153">
        <f>VLOOKUP(H701,'[200]Data Master class'!$E$5:$G$6,2,FALSE)</f>
        <v>2</v>
      </c>
      <c r="EF701" s="153">
        <f t="shared" si="480"/>
        <v>5</v>
      </c>
      <c r="EG701" s="153" t="str">
        <f t="shared" si="481"/>
        <v>CLASS 3</v>
      </c>
      <c r="EH701" s="153">
        <f t="shared" si="482"/>
        <v>8</v>
      </c>
      <c r="EI701" s="171"/>
      <c r="EJ701" s="441">
        <f t="shared" si="460"/>
        <v>0.15820895522388051</v>
      </c>
      <c r="EK701" s="441">
        <f t="shared" si="461"/>
        <v>0.35970149253731337</v>
      </c>
      <c r="EL701" s="441">
        <f t="shared" si="462"/>
        <v>0.51791044776119399</v>
      </c>
      <c r="EM701" s="442">
        <f t="shared" si="483"/>
        <v>0.34527363184079601</v>
      </c>
      <c r="EN701" s="443" t="str">
        <f t="shared" si="484"/>
        <v>BURUK</v>
      </c>
      <c r="EO701" s="195"/>
      <c r="EP701" s="196">
        <f>'[200]2. SUHU &amp; FISIK TRAFO'!CY745</f>
        <v>324</v>
      </c>
      <c r="EQ701" s="168">
        <f t="shared" si="489"/>
        <v>0</v>
      </c>
      <c r="ER701" s="189">
        <f t="shared" si="485"/>
        <v>0</v>
      </c>
      <c r="ES701" s="195"/>
      <c r="ET701" s="447">
        <f t="shared" si="471"/>
        <v>15.5244</v>
      </c>
      <c r="EU701" s="447">
        <f t="shared" si="486"/>
        <v>12.41952</v>
      </c>
      <c r="EV701" s="448">
        <f t="shared" si="463"/>
        <v>15.5244</v>
      </c>
      <c r="EW701" s="449" t="str">
        <f t="shared" si="487"/>
        <v>BAIK</v>
      </c>
      <c r="EX701" s="721"/>
      <c r="EY701" s="447">
        <f t="shared" si="472"/>
        <v>10.669</v>
      </c>
      <c r="EZ701" s="447">
        <f t="shared" si="464"/>
        <v>8.5352000000000015</v>
      </c>
      <c r="FA701" s="448">
        <f t="shared" si="473"/>
        <v>10.669</v>
      </c>
      <c r="FB701" s="449" t="str">
        <f t="shared" si="465"/>
        <v>BAIK</v>
      </c>
      <c r="FC701" s="195"/>
      <c r="FD701" s="453">
        <f t="shared" si="466"/>
        <v>23.5</v>
      </c>
      <c r="FE701" s="454">
        <f t="shared" si="467"/>
        <v>144.50867052023122</v>
      </c>
      <c r="FF701" s="725">
        <f t="shared" si="468"/>
        <v>16.262</v>
      </c>
      <c r="FG701" s="202" t="str">
        <f t="shared" si="488"/>
        <v>KURANG</v>
      </c>
    </row>
    <row r="702" spans="1:163">
      <c r="A702" s="347">
        <v>690</v>
      </c>
      <c r="B702" s="764" t="s">
        <v>2232</v>
      </c>
      <c r="C702" s="331" t="s">
        <v>3228</v>
      </c>
      <c r="D702" s="259" t="s">
        <v>3201</v>
      </c>
      <c r="E702" s="319" t="s">
        <v>3097</v>
      </c>
      <c r="F702" s="319" t="s">
        <v>3197</v>
      </c>
      <c r="G702" s="208" t="s">
        <v>206</v>
      </c>
      <c r="H702" s="214" t="s">
        <v>208</v>
      </c>
      <c r="I702" s="463" t="s">
        <v>3229</v>
      </c>
      <c r="J702" s="462" t="s">
        <v>3230</v>
      </c>
      <c r="K702" s="259" t="s">
        <v>341</v>
      </c>
      <c r="L702" s="259" t="s">
        <v>585</v>
      </c>
      <c r="M702" s="259">
        <v>160</v>
      </c>
      <c r="N702" s="259">
        <v>69091</v>
      </c>
      <c r="O702" s="259">
        <v>1997</v>
      </c>
      <c r="P702" s="259" t="s">
        <v>316</v>
      </c>
      <c r="Q702" s="461">
        <v>0.78749999999999998</v>
      </c>
      <c r="R702" s="433">
        <v>44882</v>
      </c>
      <c r="S702" s="331" t="s">
        <v>318</v>
      </c>
      <c r="T702" s="331" t="s">
        <v>343</v>
      </c>
      <c r="U702" s="259">
        <v>4</v>
      </c>
      <c r="V702" s="259">
        <v>2</v>
      </c>
      <c r="W702" s="259">
        <v>3</v>
      </c>
      <c r="X702" s="259">
        <v>20000</v>
      </c>
      <c r="Y702" s="332">
        <v>404</v>
      </c>
      <c r="Z702" s="332">
        <v>401</v>
      </c>
      <c r="AA702" s="332">
        <v>402</v>
      </c>
      <c r="AB702" s="332">
        <v>232</v>
      </c>
      <c r="AC702" s="332">
        <v>233</v>
      </c>
      <c r="AD702" s="332">
        <v>231</v>
      </c>
      <c r="AE702" s="332">
        <v>46.9</v>
      </c>
      <c r="AF702" s="332">
        <v>53</v>
      </c>
      <c r="AG702" s="332">
        <v>43.7</v>
      </c>
      <c r="AH702" s="332">
        <v>36.200000000000003</v>
      </c>
      <c r="AI702" s="332">
        <v>16.7</v>
      </c>
      <c r="AJ702" s="332">
        <v>11.8</v>
      </c>
      <c r="AK702" s="332">
        <v>11.4</v>
      </c>
      <c r="AL702" s="332">
        <v>11.7</v>
      </c>
      <c r="AM702" s="332"/>
      <c r="AN702" s="332"/>
      <c r="AO702" s="332"/>
      <c r="AP702" s="332"/>
      <c r="AQ702" s="332">
        <v>29.8</v>
      </c>
      <c r="AR702" s="332">
        <v>45.8</v>
      </c>
      <c r="AS702" s="332">
        <v>36.700000000000003</v>
      </c>
      <c r="AT702" s="332">
        <v>26</v>
      </c>
      <c r="AU702" s="332"/>
      <c r="AV702" s="332"/>
      <c r="AW702" s="332"/>
      <c r="AX702" s="332"/>
      <c r="AY702" s="332">
        <v>0.86</v>
      </c>
      <c r="AZ702" s="332">
        <v>0.85</v>
      </c>
      <c r="BA702" s="332">
        <v>0.87</v>
      </c>
      <c r="BB702" s="261">
        <v>403</v>
      </c>
      <c r="BC702" s="261">
        <v>402</v>
      </c>
      <c r="BD702" s="261">
        <v>402</v>
      </c>
      <c r="BE702" s="261">
        <v>232</v>
      </c>
      <c r="BF702" s="261">
        <v>232</v>
      </c>
      <c r="BG702" s="261">
        <v>231</v>
      </c>
      <c r="BH702" s="261">
        <v>37.200000000000003</v>
      </c>
      <c r="BI702" s="261">
        <v>35.5</v>
      </c>
      <c r="BJ702" s="261">
        <v>21.1</v>
      </c>
      <c r="BK702" s="261">
        <v>22.3</v>
      </c>
      <c r="BL702" s="261">
        <v>10.3</v>
      </c>
      <c r="BM702" s="261">
        <v>8.5</v>
      </c>
      <c r="BN702" s="261">
        <v>5</v>
      </c>
      <c r="BO702" s="261">
        <v>6.9</v>
      </c>
      <c r="BP702" s="261"/>
      <c r="BQ702" s="261"/>
      <c r="BR702" s="261"/>
      <c r="BS702" s="261"/>
      <c r="BT702" s="261">
        <v>27.3</v>
      </c>
      <c r="BU702" s="261">
        <v>28.2</v>
      </c>
      <c r="BV702" s="261">
        <v>14.6</v>
      </c>
      <c r="BW702" s="261">
        <v>16.7</v>
      </c>
      <c r="BX702" s="261"/>
      <c r="BY702" s="261"/>
      <c r="BZ702" s="261"/>
      <c r="CA702" s="261"/>
      <c r="CB702" s="261">
        <v>0.85</v>
      </c>
      <c r="CC702" s="261">
        <v>0.86</v>
      </c>
      <c r="CD702" s="261">
        <v>0.88</v>
      </c>
      <c r="CE702" s="333"/>
      <c r="CF702" s="333"/>
      <c r="CG702" s="333"/>
      <c r="CH702" s="333"/>
      <c r="CI702" s="333"/>
      <c r="CJ702" s="333"/>
      <c r="CK702" s="333"/>
      <c r="CL702" s="333"/>
      <c r="CM702" s="333"/>
      <c r="CN702" s="333"/>
      <c r="CO702" s="333"/>
      <c r="CP702" s="333"/>
      <c r="CQ702" s="333"/>
      <c r="CR702" s="333"/>
      <c r="CS702" s="333"/>
      <c r="CT702" s="333"/>
      <c r="CU702" s="333"/>
      <c r="CV702" s="333"/>
      <c r="CW702" s="333"/>
      <c r="CX702" s="333"/>
      <c r="CY702" s="333"/>
      <c r="CZ702" s="333"/>
      <c r="DA702" s="333"/>
      <c r="DB702" s="374"/>
      <c r="DC702" s="154"/>
      <c r="DD702" s="179"/>
      <c r="DE702" s="179"/>
      <c r="DF702" s="179"/>
      <c r="DG702" s="179"/>
      <c r="DH702" s="180"/>
      <c r="DI702" s="181"/>
      <c r="DJ702" s="182">
        <f t="shared" si="469"/>
        <v>1</v>
      </c>
      <c r="DK702" s="182">
        <f t="shared" si="470"/>
        <v>0</v>
      </c>
      <c r="DL702" s="182">
        <f t="shared" si="474"/>
        <v>0</v>
      </c>
      <c r="DM702" s="182">
        <f t="shared" si="475"/>
        <v>0</v>
      </c>
      <c r="DN702" s="182">
        <f t="shared" si="476"/>
        <v>0</v>
      </c>
      <c r="DO702" s="182"/>
      <c r="DP702" s="182"/>
      <c r="DQ702" s="181"/>
      <c r="DR702" s="169"/>
      <c r="DS702" s="166"/>
      <c r="DT702" s="166"/>
      <c r="DU702" s="167">
        <f t="shared" si="477"/>
        <v>0</v>
      </c>
      <c r="DV702" s="153" t="str">
        <f>VLOOKUP(M702,'[200]Data Master kondisi'!$O$3:$P$11,2,FALSE)</f>
        <v>Y</v>
      </c>
      <c r="DW702" s="153">
        <f>LOOKUP(DV702,{"X","X","X","Y","Y","Y","Z","Z","Z"},{6,6,6,4,4,4,2,2,2})</f>
        <v>4</v>
      </c>
      <c r="DX702" s="153">
        <f t="shared" si="459"/>
        <v>3</v>
      </c>
      <c r="DY702" s="153">
        <f t="shared" si="478"/>
        <v>7</v>
      </c>
      <c r="DZ702" s="153" t="str">
        <f>VLOOKUP(G702,'[200]Data Master class'!$A$5:$D$12,3,FALSE)</f>
        <v>B</v>
      </c>
      <c r="EA702" s="160" t="str">
        <f t="shared" si="479"/>
        <v>CUKUP</v>
      </c>
      <c r="EB702" s="156"/>
      <c r="EC702" s="153">
        <f>VLOOKUP(G702,'[200]Data Master class'!$A$5:$D$12,2,FALSE)</f>
        <v>3</v>
      </c>
      <c r="ED702" s="153" t="str">
        <f>VLOOKUP(H702,'[200]Data Master class'!$E$5:$G$6,3,FALSE)</f>
        <v>X</v>
      </c>
      <c r="EE702" s="153">
        <f>VLOOKUP(H702,'[200]Data Master class'!$E$5:$G$6,2,FALSE)</f>
        <v>2</v>
      </c>
      <c r="EF702" s="153">
        <f t="shared" si="480"/>
        <v>5</v>
      </c>
      <c r="EG702" s="153" t="str">
        <f t="shared" si="481"/>
        <v>CLASS 3</v>
      </c>
      <c r="EH702" s="153">
        <f t="shared" si="482"/>
        <v>12</v>
      </c>
      <c r="EI702" s="171"/>
      <c r="EJ702" s="441">
        <f t="shared" si="460"/>
        <v>2.0194986072423583E-2</v>
      </c>
      <c r="EK702" s="441">
        <f t="shared" si="461"/>
        <v>0.1072423398328689</v>
      </c>
      <c r="EL702" s="441">
        <f t="shared" si="462"/>
        <v>8.704735376044577E-2</v>
      </c>
      <c r="EM702" s="442">
        <f t="shared" si="483"/>
        <v>7.1494893221912756E-2</v>
      </c>
      <c r="EN702" s="443" t="str">
        <f t="shared" si="484"/>
        <v>BAIK</v>
      </c>
      <c r="EO702" s="195"/>
      <c r="EP702" s="196">
        <f>'[200]2. SUHU &amp; FISIK TRAFO'!CY746</f>
        <v>324</v>
      </c>
      <c r="EQ702" s="168">
        <f t="shared" si="489"/>
        <v>0</v>
      </c>
      <c r="ER702" s="189">
        <f t="shared" si="485"/>
        <v>0</v>
      </c>
      <c r="ES702" s="195"/>
      <c r="ET702" s="447">
        <f t="shared" si="471"/>
        <v>33.3245</v>
      </c>
      <c r="EU702" s="447">
        <f t="shared" si="486"/>
        <v>26.659600000000001</v>
      </c>
      <c r="EV702" s="448">
        <f t="shared" si="463"/>
        <v>20.8278125</v>
      </c>
      <c r="EW702" s="449" t="str">
        <f t="shared" si="487"/>
        <v>BAIK</v>
      </c>
      <c r="EX702" s="721"/>
      <c r="EY702" s="447">
        <f t="shared" si="472"/>
        <v>21.740500000000001</v>
      </c>
      <c r="EZ702" s="447">
        <f t="shared" si="464"/>
        <v>17.392400000000002</v>
      </c>
      <c r="FA702" s="448">
        <f t="shared" si="473"/>
        <v>13.587812500000002</v>
      </c>
      <c r="FB702" s="449" t="str">
        <f t="shared" si="465"/>
        <v>BAIK</v>
      </c>
      <c r="FC702" s="195"/>
      <c r="FD702" s="453">
        <f t="shared" si="466"/>
        <v>36.200000000000003</v>
      </c>
      <c r="FE702" s="454">
        <f t="shared" si="467"/>
        <v>231.21387283236993</v>
      </c>
      <c r="FF702" s="725">
        <f t="shared" si="468"/>
        <v>15.656500000000001</v>
      </c>
      <c r="FG702" s="202" t="str">
        <f t="shared" si="488"/>
        <v>KURANG</v>
      </c>
    </row>
    <row r="703" spans="1:163">
      <c r="A703" s="347">
        <v>691</v>
      </c>
      <c r="B703" s="764" t="s">
        <v>2232</v>
      </c>
      <c r="C703" s="331" t="s">
        <v>3231</v>
      </c>
      <c r="D703" s="259" t="s">
        <v>3232</v>
      </c>
      <c r="E703" s="319" t="s">
        <v>3097</v>
      </c>
      <c r="F703" s="319" t="s">
        <v>3233</v>
      </c>
      <c r="G703" s="208" t="s">
        <v>206</v>
      </c>
      <c r="H703" s="214" t="s">
        <v>208</v>
      </c>
      <c r="I703" s="463" t="s">
        <v>3234</v>
      </c>
      <c r="J703" s="462" t="s">
        <v>3235</v>
      </c>
      <c r="K703" s="259" t="s">
        <v>341</v>
      </c>
      <c r="L703" s="259" t="s">
        <v>1259</v>
      </c>
      <c r="M703" s="259">
        <v>100</v>
      </c>
      <c r="N703" s="259" t="s">
        <v>3236</v>
      </c>
      <c r="O703" s="259">
        <v>2017</v>
      </c>
      <c r="P703" s="259" t="s">
        <v>316</v>
      </c>
      <c r="Q703" s="461">
        <v>0.79722222222222217</v>
      </c>
      <c r="R703" s="433">
        <v>44882</v>
      </c>
      <c r="S703" s="331" t="s">
        <v>318</v>
      </c>
      <c r="T703" s="331" t="s">
        <v>343</v>
      </c>
      <c r="U703" s="259">
        <v>4</v>
      </c>
      <c r="V703" s="259">
        <v>1</v>
      </c>
      <c r="W703" s="259">
        <v>4</v>
      </c>
      <c r="X703" s="259">
        <v>19500</v>
      </c>
      <c r="Y703" s="332">
        <v>416</v>
      </c>
      <c r="Z703" s="332">
        <v>413</v>
      </c>
      <c r="AA703" s="332">
        <v>413</v>
      </c>
      <c r="AB703" s="332">
        <v>240</v>
      </c>
      <c r="AC703" s="332">
        <v>238</v>
      </c>
      <c r="AD703" s="332">
        <v>238</v>
      </c>
      <c r="AE703" s="332">
        <v>14.5</v>
      </c>
      <c r="AF703" s="332">
        <v>15.1</v>
      </c>
      <c r="AG703" s="332">
        <v>24.3</v>
      </c>
      <c r="AH703" s="332">
        <v>15.8</v>
      </c>
      <c r="AI703" s="332"/>
      <c r="AJ703" s="332"/>
      <c r="AK703" s="332"/>
      <c r="AL703" s="332"/>
      <c r="AM703" s="332"/>
      <c r="AN703" s="332"/>
      <c r="AO703" s="332"/>
      <c r="AP703" s="332"/>
      <c r="AQ703" s="332"/>
      <c r="AR703" s="332"/>
      <c r="AS703" s="332"/>
      <c r="AT703" s="332"/>
      <c r="AU703" s="332">
        <v>12.9</v>
      </c>
      <c r="AV703" s="332">
        <v>15.4</v>
      </c>
      <c r="AW703" s="332">
        <v>22.8</v>
      </c>
      <c r="AX703" s="332">
        <v>15.3</v>
      </c>
      <c r="AY703" s="332">
        <v>0.85</v>
      </c>
      <c r="AZ703" s="332">
        <v>0.87</v>
      </c>
      <c r="BA703" s="332">
        <v>0.86</v>
      </c>
      <c r="BB703" s="261">
        <v>419</v>
      </c>
      <c r="BC703" s="261">
        <v>416</v>
      </c>
      <c r="BD703" s="261">
        <v>416</v>
      </c>
      <c r="BE703" s="261">
        <v>241</v>
      </c>
      <c r="BF703" s="261">
        <v>239</v>
      </c>
      <c r="BG703" s="261">
        <v>239</v>
      </c>
      <c r="BH703" s="261">
        <v>12.8</v>
      </c>
      <c r="BI703" s="261">
        <v>15.9</v>
      </c>
      <c r="BJ703" s="261">
        <v>19.7</v>
      </c>
      <c r="BK703" s="261">
        <v>5</v>
      </c>
      <c r="BL703" s="261"/>
      <c r="BM703" s="261"/>
      <c r="BN703" s="261"/>
      <c r="BO703" s="261"/>
      <c r="BP703" s="261"/>
      <c r="BQ703" s="261"/>
      <c r="BR703" s="261"/>
      <c r="BS703" s="261"/>
      <c r="BT703" s="261"/>
      <c r="BU703" s="261"/>
      <c r="BV703" s="261"/>
      <c r="BW703" s="261"/>
      <c r="BX703" s="261">
        <v>12.5</v>
      </c>
      <c r="BY703" s="261">
        <v>13.7</v>
      </c>
      <c r="BZ703" s="261">
        <v>19.600000000000001</v>
      </c>
      <c r="CA703" s="261">
        <v>6.9</v>
      </c>
      <c r="CB703" s="261">
        <v>0.85</v>
      </c>
      <c r="CC703" s="261">
        <v>0.86</v>
      </c>
      <c r="CD703" s="261">
        <v>0.88</v>
      </c>
      <c r="CE703" s="333"/>
      <c r="CF703" s="333"/>
      <c r="CG703" s="333"/>
      <c r="CH703" s="333"/>
      <c r="CI703" s="333"/>
      <c r="CJ703" s="333"/>
      <c r="CK703" s="333"/>
      <c r="CL703" s="333"/>
      <c r="CM703" s="333"/>
      <c r="CN703" s="333"/>
      <c r="CO703" s="333"/>
      <c r="CP703" s="333"/>
      <c r="CQ703" s="333"/>
      <c r="CR703" s="333"/>
      <c r="CS703" s="333"/>
      <c r="CT703" s="333"/>
      <c r="CU703" s="333"/>
      <c r="CV703" s="333"/>
      <c r="CW703" s="333"/>
      <c r="CX703" s="333"/>
      <c r="CY703" s="333"/>
      <c r="CZ703" s="333"/>
      <c r="DA703" s="333"/>
      <c r="DB703" s="374"/>
      <c r="DC703" s="154"/>
      <c r="DD703" s="179"/>
      <c r="DE703" s="179"/>
      <c r="DF703" s="179"/>
      <c r="DG703" s="179"/>
      <c r="DH703" s="180"/>
      <c r="DI703" s="181"/>
      <c r="DJ703" s="182">
        <f t="shared" si="469"/>
        <v>1</v>
      </c>
      <c r="DK703" s="182">
        <f t="shared" si="470"/>
        <v>0</v>
      </c>
      <c r="DL703" s="182">
        <f t="shared" si="474"/>
        <v>0</v>
      </c>
      <c r="DM703" s="182">
        <f t="shared" si="475"/>
        <v>0</v>
      </c>
      <c r="DN703" s="182">
        <f t="shared" si="476"/>
        <v>0</v>
      </c>
      <c r="DO703" s="182"/>
      <c r="DP703" s="182"/>
      <c r="DQ703" s="181"/>
      <c r="DR703" s="169"/>
      <c r="DS703" s="166"/>
      <c r="DT703" s="166"/>
      <c r="DU703" s="167">
        <f t="shared" si="477"/>
        <v>0</v>
      </c>
      <c r="DV703" s="153" t="str">
        <f>VLOOKUP(M703,'[200]Data Master kondisi'!$O$3:$P$11,2,FALSE)</f>
        <v>Z</v>
      </c>
      <c r="DW703" s="153">
        <f>LOOKUP(DV703,{"X","X","X","Y","Y","Y","Z","Z","Z"},{6,6,6,4,4,4,2,2,2})</f>
        <v>2</v>
      </c>
      <c r="DX703" s="153">
        <f t="shared" si="459"/>
        <v>1</v>
      </c>
      <c r="DY703" s="153">
        <f t="shared" si="478"/>
        <v>3</v>
      </c>
      <c r="DZ703" s="153" t="str">
        <f>VLOOKUP(G703,'[200]Data Master class'!$A$5:$D$12,3,FALSE)</f>
        <v>B</v>
      </c>
      <c r="EA703" s="160">
        <f t="shared" si="479"/>
        <v>0</v>
      </c>
      <c r="EB703" s="156"/>
      <c r="EC703" s="153">
        <f>VLOOKUP(G703,'[200]Data Master class'!$A$5:$D$12,2,FALSE)</f>
        <v>3</v>
      </c>
      <c r="ED703" s="153" t="str">
        <f>VLOOKUP(H703,'[200]Data Master class'!$E$5:$G$6,3,FALSE)</f>
        <v>X</v>
      </c>
      <c r="EE703" s="153">
        <f>VLOOKUP(H703,'[200]Data Master class'!$E$5:$G$6,2,FALSE)</f>
        <v>2</v>
      </c>
      <c r="EF703" s="153">
        <f t="shared" si="480"/>
        <v>5</v>
      </c>
      <c r="EG703" s="153" t="str">
        <f t="shared" si="481"/>
        <v>CLASS 3</v>
      </c>
      <c r="EH703" s="153">
        <f t="shared" si="482"/>
        <v>8</v>
      </c>
      <c r="EI703" s="171"/>
      <c r="EJ703" s="441">
        <f t="shared" si="460"/>
        <v>0.19294990723562161</v>
      </c>
      <c r="EK703" s="441">
        <f t="shared" si="461"/>
        <v>0.15955473098330253</v>
      </c>
      <c r="EL703" s="441">
        <f t="shared" si="462"/>
        <v>0.3525046382189238</v>
      </c>
      <c r="EM703" s="442">
        <f t="shared" si="483"/>
        <v>0.2350030921459493</v>
      </c>
      <c r="EN703" s="443" t="str">
        <f t="shared" si="484"/>
        <v>KURANG</v>
      </c>
      <c r="EO703" s="195"/>
      <c r="EP703" s="196">
        <f>'[200]2. SUHU &amp; FISIK TRAFO'!CY747</f>
        <v>324</v>
      </c>
      <c r="EQ703" s="168">
        <f t="shared" si="489"/>
        <v>0</v>
      </c>
      <c r="ER703" s="189">
        <f t="shared" si="485"/>
        <v>0</v>
      </c>
      <c r="ES703" s="195"/>
      <c r="ET703" s="447">
        <f t="shared" si="471"/>
        <v>12.857200000000001</v>
      </c>
      <c r="EU703" s="447">
        <f t="shared" si="486"/>
        <v>10.285760000000002</v>
      </c>
      <c r="EV703" s="448">
        <f t="shared" si="463"/>
        <v>12.857200000000002</v>
      </c>
      <c r="EW703" s="449" t="str">
        <f t="shared" si="487"/>
        <v>BAIK</v>
      </c>
      <c r="EX703" s="721"/>
      <c r="EY703" s="447">
        <f t="shared" si="472"/>
        <v>11.593200000000001</v>
      </c>
      <c r="EZ703" s="447">
        <f t="shared" si="464"/>
        <v>9.274560000000001</v>
      </c>
      <c r="FA703" s="448">
        <f t="shared" si="473"/>
        <v>11.593200000000001</v>
      </c>
      <c r="FB703" s="449" t="str">
        <f t="shared" si="465"/>
        <v>BAIK</v>
      </c>
      <c r="FC703" s="195"/>
      <c r="FD703" s="453">
        <f t="shared" si="466"/>
        <v>15.8</v>
      </c>
      <c r="FE703" s="454">
        <f t="shared" si="467"/>
        <v>144.50867052023122</v>
      </c>
      <c r="FF703" s="725">
        <f t="shared" si="468"/>
        <v>10.9336</v>
      </c>
      <c r="FG703" s="202" t="str">
        <f t="shared" si="488"/>
        <v>CUKUP</v>
      </c>
    </row>
    <row r="704" spans="1:163">
      <c r="A704" s="347">
        <v>692</v>
      </c>
      <c r="B704" s="764" t="s">
        <v>2232</v>
      </c>
      <c r="C704" s="331" t="s">
        <v>3237</v>
      </c>
      <c r="D704" s="259" t="s">
        <v>3232</v>
      </c>
      <c r="E704" s="319" t="s">
        <v>3097</v>
      </c>
      <c r="F704" s="319" t="s">
        <v>3238</v>
      </c>
      <c r="G704" s="208" t="s">
        <v>206</v>
      </c>
      <c r="H704" s="214" t="s">
        <v>208</v>
      </c>
      <c r="I704" s="463" t="s">
        <v>3239</v>
      </c>
      <c r="J704" s="462" t="s">
        <v>3240</v>
      </c>
      <c r="K704" s="259" t="s">
        <v>315</v>
      </c>
      <c r="L704" s="259" t="s">
        <v>560</v>
      </c>
      <c r="M704" s="259">
        <v>100</v>
      </c>
      <c r="N704" s="259">
        <v>15064365</v>
      </c>
      <c r="O704" s="259">
        <v>2015</v>
      </c>
      <c r="P704" s="259" t="s">
        <v>316</v>
      </c>
      <c r="Q704" s="461">
        <v>0.80555555555555547</v>
      </c>
      <c r="R704" s="433">
        <v>44882</v>
      </c>
      <c r="S704" s="331" t="s">
        <v>318</v>
      </c>
      <c r="T704" s="331" t="s">
        <v>343</v>
      </c>
      <c r="U704" s="259">
        <v>2</v>
      </c>
      <c r="V704" s="259">
        <v>2</v>
      </c>
      <c r="W704" s="259">
        <v>4</v>
      </c>
      <c r="X704" s="259">
        <v>19500</v>
      </c>
      <c r="Y704" s="332">
        <v>414</v>
      </c>
      <c r="Z704" s="332">
        <v>412</v>
      </c>
      <c r="AA704" s="332">
        <v>413</v>
      </c>
      <c r="AB704" s="332">
        <v>238</v>
      </c>
      <c r="AC704" s="332">
        <v>238</v>
      </c>
      <c r="AD704" s="332">
        <v>237</v>
      </c>
      <c r="AE704" s="332">
        <v>46.2</v>
      </c>
      <c r="AF704" s="332">
        <v>53.3</v>
      </c>
      <c r="AG704" s="332">
        <v>52</v>
      </c>
      <c r="AH704" s="332">
        <v>9.6999999999999993</v>
      </c>
      <c r="AI704" s="332">
        <v>0.1</v>
      </c>
      <c r="AJ704" s="332">
        <v>6.1</v>
      </c>
      <c r="AK704" s="332">
        <v>6.4</v>
      </c>
      <c r="AL704" s="332">
        <v>7.8</v>
      </c>
      <c r="AM704" s="332">
        <v>46</v>
      </c>
      <c r="AN704" s="332">
        <v>46.8</v>
      </c>
      <c r="AO704" s="332">
        <v>45.7</v>
      </c>
      <c r="AP704" s="332">
        <v>2.6</v>
      </c>
      <c r="AQ704" s="332"/>
      <c r="AR704" s="332"/>
      <c r="AS704" s="332"/>
      <c r="AT704" s="332"/>
      <c r="AU704" s="332"/>
      <c r="AV704" s="332"/>
      <c r="AW704" s="332"/>
      <c r="AX704" s="332"/>
      <c r="AY704" s="332">
        <v>0.86</v>
      </c>
      <c r="AZ704" s="332">
        <v>0.87</v>
      </c>
      <c r="BA704" s="332">
        <v>0.88</v>
      </c>
      <c r="BB704" s="261">
        <v>417</v>
      </c>
      <c r="BC704" s="261">
        <v>414</v>
      </c>
      <c r="BD704" s="261">
        <v>415</v>
      </c>
      <c r="BE704" s="261">
        <v>239</v>
      </c>
      <c r="BF704" s="261">
        <v>240</v>
      </c>
      <c r="BG704" s="261">
        <v>238</v>
      </c>
      <c r="BH704" s="261">
        <v>49.8</v>
      </c>
      <c r="BI704" s="261">
        <v>51.8</v>
      </c>
      <c r="BJ704" s="261">
        <v>51.4</v>
      </c>
      <c r="BK704" s="261">
        <v>4</v>
      </c>
      <c r="BL704" s="261">
        <v>0</v>
      </c>
      <c r="BM704" s="261">
        <v>1.9</v>
      </c>
      <c r="BN704" s="261">
        <v>2.6</v>
      </c>
      <c r="BO704" s="261">
        <v>2.5</v>
      </c>
      <c r="BP704" s="261">
        <v>49.2</v>
      </c>
      <c r="BQ704" s="261">
        <v>49.7</v>
      </c>
      <c r="BR704" s="261">
        <v>49.3</v>
      </c>
      <c r="BS704" s="261">
        <v>2.2999999999999998</v>
      </c>
      <c r="BT704" s="261"/>
      <c r="BU704" s="261"/>
      <c r="BV704" s="261"/>
      <c r="BW704" s="261"/>
      <c r="BX704" s="261"/>
      <c r="BY704" s="261"/>
      <c r="BZ704" s="261"/>
      <c r="CA704" s="261"/>
      <c r="CB704" s="261">
        <v>0.87</v>
      </c>
      <c r="CC704" s="261">
        <v>0.86</v>
      </c>
      <c r="CD704" s="261">
        <v>0.85</v>
      </c>
      <c r="CE704" s="333"/>
      <c r="CF704" s="333"/>
      <c r="CG704" s="333"/>
      <c r="CH704" s="333"/>
      <c r="CI704" s="333"/>
      <c r="CJ704" s="333"/>
      <c r="CK704" s="333"/>
      <c r="CL704" s="333"/>
      <c r="CM704" s="333"/>
      <c r="CN704" s="333"/>
      <c r="CO704" s="333"/>
      <c r="CP704" s="333"/>
      <c r="CQ704" s="333"/>
      <c r="CR704" s="333"/>
      <c r="CS704" s="333"/>
      <c r="CT704" s="333"/>
      <c r="CU704" s="333"/>
      <c r="CV704" s="333"/>
      <c r="CW704" s="333"/>
      <c r="CX704" s="333"/>
      <c r="CY704" s="333"/>
      <c r="CZ704" s="333"/>
      <c r="DA704" s="333"/>
      <c r="DB704" s="374"/>
      <c r="DC704" s="154"/>
      <c r="DD704" s="179"/>
      <c r="DE704" s="179"/>
      <c r="DF704" s="179"/>
      <c r="DG704" s="179"/>
      <c r="DH704" s="180"/>
      <c r="DI704" s="181"/>
      <c r="DJ704" s="182">
        <f t="shared" si="469"/>
        <v>0</v>
      </c>
      <c r="DK704" s="182">
        <f t="shared" si="470"/>
        <v>1</v>
      </c>
      <c r="DL704" s="182">
        <f t="shared" si="474"/>
        <v>0</v>
      </c>
      <c r="DM704" s="182">
        <f t="shared" si="475"/>
        <v>0</v>
      </c>
      <c r="DN704" s="182">
        <f t="shared" si="476"/>
        <v>0</v>
      </c>
      <c r="DO704" s="182"/>
      <c r="DP704" s="182"/>
      <c r="DQ704" s="181"/>
      <c r="DR704" s="169"/>
      <c r="DS704" s="166"/>
      <c r="DT704" s="166"/>
      <c r="DU704" s="167">
        <f t="shared" si="477"/>
        <v>0</v>
      </c>
      <c r="DV704" s="153" t="str">
        <f>VLOOKUP(M704,'[200]Data Master kondisi'!$O$3:$P$11,2,FALSE)</f>
        <v>Z</v>
      </c>
      <c r="DW704" s="153">
        <f>LOOKUP(DV704,{"X","X","X","Y","Y","Y","Z","Z","Z"},{6,6,6,4,4,4,2,2,2})</f>
        <v>2</v>
      </c>
      <c r="DX704" s="153">
        <f t="shared" si="459"/>
        <v>1</v>
      </c>
      <c r="DY704" s="153">
        <f t="shared" si="478"/>
        <v>3</v>
      </c>
      <c r="DZ704" s="153" t="str">
        <f>VLOOKUP(G704,'[200]Data Master class'!$A$5:$D$12,3,FALSE)</f>
        <v>B</v>
      </c>
      <c r="EA704" s="160">
        <f t="shared" si="479"/>
        <v>0</v>
      </c>
      <c r="EB704" s="156"/>
      <c r="EC704" s="153">
        <f>VLOOKUP(G704,'[200]Data Master class'!$A$5:$D$12,2,FALSE)</f>
        <v>3</v>
      </c>
      <c r="ED704" s="153" t="str">
        <f>VLOOKUP(H704,'[200]Data Master class'!$E$5:$G$6,3,FALSE)</f>
        <v>X</v>
      </c>
      <c r="EE704" s="153">
        <f>VLOOKUP(H704,'[200]Data Master class'!$E$5:$G$6,2,FALSE)</f>
        <v>2</v>
      </c>
      <c r="EF704" s="153">
        <f t="shared" si="480"/>
        <v>5</v>
      </c>
      <c r="EG704" s="153" t="str">
        <f t="shared" si="481"/>
        <v>CLASS 3</v>
      </c>
      <c r="EH704" s="153">
        <f t="shared" si="482"/>
        <v>8</v>
      </c>
      <c r="EI704" s="171"/>
      <c r="EJ704" s="441">
        <f t="shared" si="460"/>
        <v>8.5148514851485085E-2</v>
      </c>
      <c r="EK704" s="441">
        <f t="shared" si="461"/>
        <v>5.5445544554455391E-2</v>
      </c>
      <c r="EL704" s="441">
        <f t="shared" si="462"/>
        <v>2.9702970297029702E-2</v>
      </c>
      <c r="EM704" s="442">
        <f t="shared" si="483"/>
        <v>5.6765676567656721E-2</v>
      </c>
      <c r="EN704" s="443" t="str">
        <f t="shared" si="484"/>
        <v>BAIK</v>
      </c>
      <c r="EO704" s="195"/>
      <c r="EP704" s="196">
        <f>'[200]2. SUHU &amp; FISIK TRAFO'!CY748</f>
        <v>202</v>
      </c>
      <c r="EQ704" s="168">
        <f t="shared" si="489"/>
        <v>0</v>
      </c>
      <c r="ER704" s="189">
        <f t="shared" si="485"/>
        <v>0</v>
      </c>
      <c r="ES704" s="195"/>
      <c r="ET704" s="447">
        <f t="shared" si="471"/>
        <v>36.005000000000003</v>
      </c>
      <c r="EU704" s="447">
        <f t="shared" si="486"/>
        <v>28.804000000000002</v>
      </c>
      <c r="EV704" s="448">
        <f t="shared" si="463"/>
        <v>36.005000000000003</v>
      </c>
      <c r="EW704" s="449" t="str">
        <f t="shared" si="487"/>
        <v>BAIK</v>
      </c>
      <c r="EX704" s="721"/>
      <c r="EY704" s="447">
        <f t="shared" si="472"/>
        <v>36.567399999999992</v>
      </c>
      <c r="EZ704" s="447">
        <f t="shared" si="464"/>
        <v>29.253919999999994</v>
      </c>
      <c r="FA704" s="448">
        <f t="shared" si="473"/>
        <v>36.567399999999992</v>
      </c>
      <c r="FB704" s="449" t="str">
        <f t="shared" si="465"/>
        <v>BAIK</v>
      </c>
      <c r="FC704" s="195"/>
      <c r="FD704" s="453">
        <f t="shared" si="466"/>
        <v>9.6999999999999993</v>
      </c>
      <c r="FE704" s="454">
        <f t="shared" si="467"/>
        <v>144.50867052023122</v>
      </c>
      <c r="FF704" s="725">
        <f t="shared" si="468"/>
        <v>6.7123999999999988</v>
      </c>
      <c r="FG704" s="202" t="str">
        <f t="shared" si="488"/>
        <v>BAIK</v>
      </c>
    </row>
    <row r="705" spans="1:163">
      <c r="A705" s="347">
        <v>693</v>
      </c>
      <c r="B705" s="764" t="s">
        <v>2232</v>
      </c>
      <c r="C705" s="331" t="s">
        <v>3241</v>
      </c>
      <c r="D705" s="259" t="s">
        <v>3232</v>
      </c>
      <c r="E705" s="319" t="s">
        <v>3097</v>
      </c>
      <c r="F705" s="319" t="s">
        <v>3233</v>
      </c>
      <c r="G705" s="208" t="s">
        <v>206</v>
      </c>
      <c r="H705" s="214" t="s">
        <v>208</v>
      </c>
      <c r="I705" s="463" t="s">
        <v>3242</v>
      </c>
      <c r="J705" s="462" t="s">
        <v>3243</v>
      </c>
      <c r="K705" s="259" t="s">
        <v>315</v>
      </c>
      <c r="L705" s="259" t="s">
        <v>1259</v>
      </c>
      <c r="M705" s="259">
        <v>100</v>
      </c>
      <c r="N705" s="259" t="s">
        <v>3244</v>
      </c>
      <c r="O705" s="259">
        <v>2017</v>
      </c>
      <c r="P705" s="259" t="s">
        <v>316</v>
      </c>
      <c r="Q705" s="461">
        <v>0.81458333333333333</v>
      </c>
      <c r="R705" s="433">
        <v>44882</v>
      </c>
      <c r="S705" s="331" t="s">
        <v>318</v>
      </c>
      <c r="T705" s="331" t="s">
        <v>343</v>
      </c>
      <c r="U705" s="259">
        <v>2</v>
      </c>
      <c r="V705" s="259">
        <v>2</v>
      </c>
      <c r="W705" s="259">
        <v>3</v>
      </c>
      <c r="X705" s="259">
        <v>20000</v>
      </c>
      <c r="Y705" s="332">
        <v>391</v>
      </c>
      <c r="Z705" s="332">
        <v>396</v>
      </c>
      <c r="AA705" s="332">
        <v>399</v>
      </c>
      <c r="AB705" s="332">
        <v>229</v>
      </c>
      <c r="AC705" s="332">
        <v>231</v>
      </c>
      <c r="AD705" s="332">
        <v>228</v>
      </c>
      <c r="AE705" s="332">
        <v>94.5</v>
      </c>
      <c r="AF705" s="332">
        <v>72.2</v>
      </c>
      <c r="AG705" s="332">
        <v>125.3</v>
      </c>
      <c r="AH705" s="332">
        <v>64.400000000000006</v>
      </c>
      <c r="AI705" s="332">
        <v>59</v>
      </c>
      <c r="AJ705" s="332">
        <v>27.9</v>
      </c>
      <c r="AK705" s="332">
        <v>71.8</v>
      </c>
      <c r="AL705" s="332">
        <v>26</v>
      </c>
      <c r="AM705" s="332">
        <v>35</v>
      </c>
      <c r="AN705" s="332">
        <v>47.5</v>
      </c>
      <c r="AO705" s="332">
        <v>49.5</v>
      </c>
      <c r="AP705" s="332">
        <v>35.200000000000003</v>
      </c>
      <c r="AQ705" s="332"/>
      <c r="AR705" s="332"/>
      <c r="AS705" s="332"/>
      <c r="AT705" s="332"/>
      <c r="AU705" s="332"/>
      <c r="AV705" s="332"/>
      <c r="AW705" s="332"/>
      <c r="AX705" s="332"/>
      <c r="AY705" s="332">
        <v>0.85</v>
      </c>
      <c r="AZ705" s="332">
        <v>0.87</v>
      </c>
      <c r="BA705" s="332">
        <v>0.88</v>
      </c>
      <c r="BB705" s="261">
        <v>404</v>
      </c>
      <c r="BC705" s="261">
        <v>401</v>
      </c>
      <c r="BD705" s="261">
        <v>399</v>
      </c>
      <c r="BE705" s="261">
        <v>231</v>
      </c>
      <c r="BF705" s="261">
        <v>233</v>
      </c>
      <c r="BG705" s="261">
        <v>229</v>
      </c>
      <c r="BH705" s="261">
        <v>60.7</v>
      </c>
      <c r="BI705" s="261">
        <v>67.3</v>
      </c>
      <c r="BJ705" s="261">
        <v>96.1</v>
      </c>
      <c r="BK705" s="261">
        <v>44.6</v>
      </c>
      <c r="BL705" s="261">
        <v>35.799999999999997</v>
      </c>
      <c r="BM705" s="261">
        <v>26.6</v>
      </c>
      <c r="BN705" s="261">
        <v>52.1</v>
      </c>
      <c r="BO705" s="261">
        <v>31.6</v>
      </c>
      <c r="BP705" s="261">
        <v>25.5</v>
      </c>
      <c r="BQ705" s="261">
        <v>35.799999999999997</v>
      </c>
      <c r="BR705" s="261">
        <v>43.3</v>
      </c>
      <c r="BS705" s="261">
        <v>16.8</v>
      </c>
      <c r="BT705" s="261"/>
      <c r="BU705" s="261"/>
      <c r="BV705" s="261"/>
      <c r="BW705" s="261"/>
      <c r="BX705" s="261"/>
      <c r="BY705" s="261"/>
      <c r="BZ705" s="261"/>
      <c r="CA705" s="261"/>
      <c r="CB705" s="261">
        <v>0.85</v>
      </c>
      <c r="CC705" s="261">
        <v>0.88</v>
      </c>
      <c r="CD705" s="261">
        <v>0.86</v>
      </c>
      <c r="CE705" s="333"/>
      <c r="CF705" s="333"/>
      <c r="CG705" s="333"/>
      <c r="CH705" s="333"/>
      <c r="CI705" s="333"/>
      <c r="CJ705" s="333"/>
      <c r="CK705" s="333"/>
      <c r="CL705" s="333"/>
      <c r="CM705" s="333"/>
      <c r="CN705" s="333"/>
      <c r="CO705" s="333"/>
      <c r="CP705" s="333"/>
      <c r="CQ705" s="333"/>
      <c r="CR705" s="333"/>
      <c r="CS705" s="333"/>
      <c r="CT705" s="333"/>
      <c r="CU705" s="333"/>
      <c r="CV705" s="333"/>
      <c r="CW705" s="333"/>
      <c r="CX705" s="333"/>
      <c r="CY705" s="333"/>
      <c r="CZ705" s="333"/>
      <c r="DA705" s="333"/>
      <c r="DB705" s="374"/>
      <c r="DC705" s="154"/>
      <c r="DD705" s="179"/>
      <c r="DE705" s="179"/>
      <c r="DF705" s="179"/>
      <c r="DG705" s="179"/>
      <c r="DH705" s="180"/>
      <c r="DI705" s="181"/>
      <c r="DJ705" s="182">
        <f t="shared" si="469"/>
        <v>0</v>
      </c>
      <c r="DK705" s="182">
        <f t="shared" si="470"/>
        <v>0</v>
      </c>
      <c r="DL705" s="182">
        <f t="shared" si="474"/>
        <v>1</v>
      </c>
      <c r="DM705" s="182">
        <f t="shared" si="475"/>
        <v>0</v>
      </c>
      <c r="DN705" s="182">
        <f t="shared" si="476"/>
        <v>0</v>
      </c>
      <c r="DO705" s="182"/>
      <c r="DP705" s="182"/>
      <c r="DQ705" s="181"/>
      <c r="DR705" s="169"/>
      <c r="DS705" s="166"/>
      <c r="DT705" s="166"/>
      <c r="DU705" s="167">
        <f t="shared" si="477"/>
        <v>0</v>
      </c>
      <c r="DV705" s="153" t="str">
        <f>VLOOKUP(M705,'[200]Data Master kondisi'!$O$3:$P$11,2,FALSE)</f>
        <v>Z</v>
      </c>
      <c r="DW705" s="153">
        <f>LOOKUP(DV705,{"X","X","X","Y","Y","Y","Z","Z","Z"},{6,6,6,4,4,4,2,2,2})</f>
        <v>2</v>
      </c>
      <c r="DX705" s="153">
        <f t="shared" si="459"/>
        <v>1</v>
      </c>
      <c r="DY705" s="153">
        <f t="shared" si="478"/>
        <v>3</v>
      </c>
      <c r="DZ705" s="153" t="str">
        <f>VLOOKUP(G705,'[200]Data Master class'!$A$5:$D$12,3,FALSE)</f>
        <v>B</v>
      </c>
      <c r="EA705" s="160">
        <f t="shared" si="479"/>
        <v>0</v>
      </c>
      <c r="EB705" s="156"/>
      <c r="EC705" s="153">
        <f>VLOOKUP(G705,'[200]Data Master class'!$A$5:$D$12,2,FALSE)</f>
        <v>3</v>
      </c>
      <c r="ED705" s="153" t="str">
        <f>VLOOKUP(H705,'[200]Data Master class'!$E$5:$G$6,3,FALSE)</f>
        <v>X</v>
      </c>
      <c r="EE705" s="153">
        <f>VLOOKUP(H705,'[200]Data Master class'!$E$5:$G$6,2,FALSE)</f>
        <v>2</v>
      </c>
      <c r="EF705" s="153">
        <f t="shared" si="480"/>
        <v>5</v>
      </c>
      <c r="EG705" s="153" t="str">
        <f t="shared" si="481"/>
        <v>CLASS 3</v>
      </c>
      <c r="EH705" s="153">
        <f t="shared" si="482"/>
        <v>8</v>
      </c>
      <c r="EI705" s="171"/>
      <c r="EJ705" s="441">
        <f t="shared" si="460"/>
        <v>2.9109589041095844E-2</v>
      </c>
      <c r="EK705" s="441">
        <f t="shared" si="461"/>
        <v>0.25821917808219169</v>
      </c>
      <c r="EL705" s="441">
        <f t="shared" si="462"/>
        <v>0.2873287671232877</v>
      </c>
      <c r="EM705" s="442">
        <f t="shared" si="483"/>
        <v>0.19155251141552507</v>
      </c>
      <c r="EN705" s="443" t="str">
        <f t="shared" si="484"/>
        <v>CUKUP</v>
      </c>
      <c r="EO705" s="195"/>
      <c r="EP705" s="196">
        <f>'[200]2. SUHU &amp; FISIK TRAFO'!CY749</f>
        <v>202</v>
      </c>
      <c r="EQ705" s="168">
        <f t="shared" si="489"/>
        <v>0</v>
      </c>
      <c r="ER705" s="189">
        <f t="shared" si="485"/>
        <v>0</v>
      </c>
      <c r="ES705" s="195"/>
      <c r="ET705" s="447">
        <f t="shared" si="471"/>
        <v>66.88709999999999</v>
      </c>
      <c r="EU705" s="447">
        <f t="shared" si="486"/>
        <v>53.509679999999996</v>
      </c>
      <c r="EV705" s="448">
        <f t="shared" si="463"/>
        <v>66.88709999999999</v>
      </c>
      <c r="EW705" s="449" t="str">
        <f t="shared" si="487"/>
        <v>CUKUP</v>
      </c>
      <c r="EX705" s="721"/>
      <c r="EY705" s="447">
        <f t="shared" si="472"/>
        <v>51.709499999999998</v>
      </c>
      <c r="EZ705" s="447">
        <f t="shared" si="464"/>
        <v>41.367600000000003</v>
      </c>
      <c r="FA705" s="448">
        <f t="shared" si="473"/>
        <v>51.709499999999998</v>
      </c>
      <c r="FB705" s="449" t="str">
        <f t="shared" si="465"/>
        <v>BAIK</v>
      </c>
      <c r="FC705" s="195"/>
      <c r="FD705" s="453">
        <f t="shared" si="466"/>
        <v>64.400000000000006</v>
      </c>
      <c r="FE705" s="454">
        <f t="shared" si="467"/>
        <v>144.50867052023122</v>
      </c>
      <c r="FF705" s="725">
        <f t="shared" si="468"/>
        <v>44.564800000000005</v>
      </c>
      <c r="FG705" s="202" t="str">
        <f t="shared" si="488"/>
        <v>BURUK</v>
      </c>
    </row>
    <row r="706" spans="1:163">
      <c r="A706" s="347">
        <v>694</v>
      </c>
      <c r="B706" s="764" t="s">
        <v>2232</v>
      </c>
      <c r="C706" s="331" t="s">
        <v>3245</v>
      </c>
      <c r="D706" s="259" t="s">
        <v>3232</v>
      </c>
      <c r="E706" s="319" t="s">
        <v>3097</v>
      </c>
      <c r="F706" s="319" t="s">
        <v>3233</v>
      </c>
      <c r="G706" s="208" t="s">
        <v>206</v>
      </c>
      <c r="H706" s="214" t="s">
        <v>208</v>
      </c>
      <c r="I706" s="463" t="s">
        <v>3246</v>
      </c>
      <c r="J706" s="462" t="s">
        <v>3247</v>
      </c>
      <c r="K706" s="259" t="s">
        <v>315</v>
      </c>
      <c r="L706" s="259" t="s">
        <v>342</v>
      </c>
      <c r="M706" s="259">
        <v>50</v>
      </c>
      <c r="N706" s="259" t="s">
        <v>1409</v>
      </c>
      <c r="O706" s="259">
        <v>2017</v>
      </c>
      <c r="P706" s="259" t="s">
        <v>316</v>
      </c>
      <c r="Q706" s="461">
        <v>0.82291666666666663</v>
      </c>
      <c r="R706" s="433">
        <v>44882</v>
      </c>
      <c r="S706" s="331" t="s">
        <v>318</v>
      </c>
      <c r="T706" s="331" t="s">
        <v>343</v>
      </c>
      <c r="U706" s="259">
        <v>2</v>
      </c>
      <c r="V706" s="259">
        <v>2</v>
      </c>
      <c r="W706" s="259">
        <v>3</v>
      </c>
      <c r="X706" s="259">
        <v>20000</v>
      </c>
      <c r="Y706" s="332">
        <v>406</v>
      </c>
      <c r="Z706" s="332">
        <v>384</v>
      </c>
      <c r="AA706" s="332">
        <v>374</v>
      </c>
      <c r="AB706" s="332">
        <v>233</v>
      </c>
      <c r="AC706" s="332">
        <v>235</v>
      </c>
      <c r="AD706" s="332">
        <v>216</v>
      </c>
      <c r="AE706" s="332">
        <v>0</v>
      </c>
      <c r="AF706" s="332">
        <v>0</v>
      </c>
      <c r="AG706" s="332">
        <v>0.1</v>
      </c>
      <c r="AH706" s="332">
        <v>0.2</v>
      </c>
      <c r="AI706" s="332">
        <v>0</v>
      </c>
      <c r="AJ706" s="332">
        <v>0</v>
      </c>
      <c r="AK706" s="332">
        <v>0</v>
      </c>
      <c r="AL706" s="332">
        <v>0</v>
      </c>
      <c r="AM706" s="332">
        <v>0.1</v>
      </c>
      <c r="AN706" s="332">
        <v>0.1</v>
      </c>
      <c r="AO706" s="332">
        <v>0</v>
      </c>
      <c r="AP706" s="332">
        <v>0</v>
      </c>
      <c r="AQ706" s="332"/>
      <c r="AR706" s="332"/>
      <c r="AS706" s="332"/>
      <c r="AT706" s="332"/>
      <c r="AU706" s="332"/>
      <c r="AV706" s="332"/>
      <c r="AW706" s="332"/>
      <c r="AX706" s="332"/>
      <c r="AY706" s="332">
        <v>0.86</v>
      </c>
      <c r="AZ706" s="332">
        <v>0.85</v>
      </c>
      <c r="BA706" s="332">
        <v>0.87</v>
      </c>
      <c r="BB706" s="261">
        <v>409</v>
      </c>
      <c r="BC706" s="261">
        <v>375</v>
      </c>
      <c r="BD706" s="261">
        <v>391</v>
      </c>
      <c r="BE706" s="261">
        <v>235</v>
      </c>
      <c r="BF706" s="261">
        <v>226</v>
      </c>
      <c r="BG706" s="261">
        <v>216</v>
      </c>
      <c r="BH706" s="261">
        <v>0</v>
      </c>
      <c r="BI706" s="261">
        <v>0</v>
      </c>
      <c r="BJ706" s="261">
        <v>0.2</v>
      </c>
      <c r="BK706" s="261">
        <v>0.2</v>
      </c>
      <c r="BL706" s="261">
        <v>0</v>
      </c>
      <c r="BM706" s="261">
        <v>0</v>
      </c>
      <c r="BN706" s="261">
        <v>0</v>
      </c>
      <c r="BO706" s="261">
        <v>0</v>
      </c>
      <c r="BP706" s="261">
        <v>0</v>
      </c>
      <c r="BQ706" s="261">
        <v>0</v>
      </c>
      <c r="BR706" s="261">
        <v>0</v>
      </c>
      <c r="BS706" s="261">
        <v>0</v>
      </c>
      <c r="BT706" s="261"/>
      <c r="BU706" s="261"/>
      <c r="BV706" s="261"/>
      <c r="BW706" s="261"/>
      <c r="BX706" s="261"/>
      <c r="BY706" s="261"/>
      <c r="BZ706" s="261"/>
      <c r="CA706" s="261"/>
      <c r="CB706" s="261">
        <v>0.86</v>
      </c>
      <c r="CC706" s="261">
        <v>0.85</v>
      </c>
      <c r="CD706" s="261">
        <v>0.88</v>
      </c>
      <c r="CE706" s="333"/>
      <c r="CF706" s="333"/>
      <c r="CG706" s="333"/>
      <c r="CH706" s="333"/>
      <c r="CI706" s="333"/>
      <c r="CJ706" s="333"/>
      <c r="CK706" s="333"/>
      <c r="CL706" s="333"/>
      <c r="CM706" s="333"/>
      <c r="CN706" s="333"/>
      <c r="CO706" s="333"/>
      <c r="CP706" s="333"/>
      <c r="CQ706" s="333"/>
      <c r="CR706" s="333"/>
      <c r="CS706" s="333"/>
      <c r="CT706" s="333"/>
      <c r="CU706" s="333"/>
      <c r="CV706" s="333"/>
      <c r="CW706" s="333"/>
      <c r="CX706" s="333"/>
      <c r="CY706" s="333"/>
      <c r="CZ706" s="333"/>
      <c r="DA706" s="333"/>
      <c r="DB706" s="374"/>
      <c r="DC706" s="154"/>
      <c r="DD706" s="179"/>
      <c r="DE706" s="179"/>
      <c r="DF706" s="179"/>
      <c r="DG706" s="179"/>
      <c r="DH706" s="180"/>
      <c r="DI706" s="181"/>
      <c r="DJ706" s="182">
        <f t="shared" si="469"/>
        <v>1</v>
      </c>
      <c r="DK706" s="182">
        <f t="shared" si="470"/>
        <v>0</v>
      </c>
      <c r="DL706" s="182">
        <f t="shared" si="474"/>
        <v>0</v>
      </c>
      <c r="DM706" s="182">
        <f t="shared" si="475"/>
        <v>0</v>
      </c>
      <c r="DN706" s="182">
        <f t="shared" si="476"/>
        <v>0</v>
      </c>
      <c r="DO706" s="182"/>
      <c r="DP706" s="182"/>
      <c r="DQ706" s="181"/>
      <c r="DR706" s="169"/>
      <c r="DS706" s="166"/>
      <c r="DT706" s="166"/>
      <c r="DU706" s="167">
        <f t="shared" si="477"/>
        <v>0</v>
      </c>
      <c r="DV706" s="153" t="str">
        <f>VLOOKUP(M706,'[200]Data Master kondisi'!$O$3:$P$11,2,FALSE)</f>
        <v>Z</v>
      </c>
      <c r="DW706" s="153">
        <f>LOOKUP(DV706,{"X","X","X","Y","Y","Y","Z","Z","Z"},{6,6,6,4,4,4,2,2,2})</f>
        <v>2</v>
      </c>
      <c r="DX706" s="153">
        <f t="shared" si="459"/>
        <v>1</v>
      </c>
      <c r="DY706" s="153">
        <f t="shared" si="478"/>
        <v>3</v>
      </c>
      <c r="DZ706" s="153" t="str">
        <f>VLOOKUP(G706,'[200]Data Master class'!$A$5:$D$12,3,FALSE)</f>
        <v>B</v>
      </c>
      <c r="EA706" s="160">
        <f t="shared" si="479"/>
        <v>0</v>
      </c>
      <c r="EB706" s="156"/>
      <c r="EC706" s="153">
        <f>VLOOKUP(G706,'[200]Data Master class'!$A$5:$D$12,2,FALSE)</f>
        <v>3</v>
      </c>
      <c r="ED706" s="153" t="str">
        <f>VLOOKUP(H706,'[200]Data Master class'!$E$5:$G$6,3,FALSE)</f>
        <v>X</v>
      </c>
      <c r="EE706" s="153">
        <f>VLOOKUP(H706,'[200]Data Master class'!$E$5:$G$6,2,FALSE)</f>
        <v>2</v>
      </c>
      <c r="EF706" s="153">
        <f t="shared" si="480"/>
        <v>5</v>
      </c>
      <c r="EG706" s="153" t="str">
        <f t="shared" si="481"/>
        <v>CLASS 3</v>
      </c>
      <c r="EH706" s="153">
        <f t="shared" si="482"/>
        <v>8</v>
      </c>
      <c r="EI706" s="171"/>
      <c r="EJ706" s="441">
        <f t="shared" si="460"/>
        <v>1</v>
      </c>
      <c r="EK706" s="441">
        <f t="shared" si="461"/>
        <v>1</v>
      </c>
      <c r="EL706" s="441">
        <f t="shared" si="462"/>
        <v>2.0000000000000004</v>
      </c>
      <c r="EM706" s="442">
        <f t="shared" si="483"/>
        <v>1.3333333333333333</v>
      </c>
      <c r="EN706" s="443" t="str">
        <f t="shared" si="484"/>
        <v>BURUK</v>
      </c>
      <c r="EO706" s="195"/>
      <c r="EP706" s="196">
        <f>'[200]2. SUHU &amp; FISIK TRAFO'!CY750</f>
        <v>324</v>
      </c>
      <c r="EQ706" s="168">
        <f t="shared" si="489"/>
        <v>0</v>
      </c>
      <c r="ER706" s="189">
        <f t="shared" si="485"/>
        <v>0</v>
      </c>
      <c r="ES706" s="195"/>
      <c r="ET706" s="447">
        <f t="shared" si="471"/>
        <v>2.1600000000000001E-2</v>
      </c>
      <c r="EU706" s="447">
        <f t="shared" si="486"/>
        <v>1.728E-2</v>
      </c>
      <c r="EV706" s="448">
        <f t="shared" si="463"/>
        <v>4.3200000000000002E-2</v>
      </c>
      <c r="EW706" s="449" t="str">
        <f t="shared" si="487"/>
        <v>BAIK</v>
      </c>
      <c r="EX706" s="721"/>
      <c r="EY706" s="447">
        <f t="shared" si="472"/>
        <v>4.3200000000000002E-2</v>
      </c>
      <c r="EZ706" s="447">
        <f t="shared" si="464"/>
        <v>3.456E-2</v>
      </c>
      <c r="FA706" s="448">
        <f t="shared" si="473"/>
        <v>8.6400000000000005E-2</v>
      </c>
      <c r="FB706" s="449" t="str">
        <f t="shared" si="465"/>
        <v>BAIK</v>
      </c>
      <c r="FC706" s="195"/>
      <c r="FD706" s="453">
        <f t="shared" si="466"/>
        <v>0.2</v>
      </c>
      <c r="FE706" s="454">
        <f t="shared" si="467"/>
        <v>72.25433526011561</v>
      </c>
      <c r="FF706" s="725">
        <f t="shared" si="468"/>
        <v>0.27679999999999999</v>
      </c>
      <c r="FG706" s="202" t="str">
        <f t="shared" si="488"/>
        <v>BAIK</v>
      </c>
    </row>
    <row r="707" spans="1:163">
      <c r="A707" s="347">
        <v>695</v>
      </c>
      <c r="B707" s="764" t="s">
        <v>2232</v>
      </c>
      <c r="C707" s="331" t="s">
        <v>3248</v>
      </c>
      <c r="D707" s="259" t="s">
        <v>3249</v>
      </c>
      <c r="E707" s="319" t="s">
        <v>3097</v>
      </c>
      <c r="F707" s="319" t="s">
        <v>3233</v>
      </c>
      <c r="G707" s="208" t="s">
        <v>206</v>
      </c>
      <c r="H707" s="214" t="s">
        <v>208</v>
      </c>
      <c r="I707" s="463" t="s">
        <v>3250</v>
      </c>
      <c r="J707" s="462" t="s">
        <v>3251</v>
      </c>
      <c r="K707" s="259" t="s">
        <v>315</v>
      </c>
      <c r="L707" s="259" t="s">
        <v>585</v>
      </c>
      <c r="M707" s="259">
        <v>50</v>
      </c>
      <c r="N707" s="259">
        <v>45476</v>
      </c>
      <c r="O707" s="259">
        <v>1990</v>
      </c>
      <c r="P707" s="259" t="s">
        <v>316</v>
      </c>
      <c r="Q707" s="461">
        <v>0.82986111111111116</v>
      </c>
      <c r="R707" s="433">
        <v>44882</v>
      </c>
      <c r="S707" s="331" t="s">
        <v>318</v>
      </c>
      <c r="T707" s="331" t="s">
        <v>343</v>
      </c>
      <c r="U707" s="259">
        <v>2</v>
      </c>
      <c r="V707" s="259">
        <v>1</v>
      </c>
      <c r="W707" s="259">
        <v>3</v>
      </c>
      <c r="X707" s="259">
        <v>20000</v>
      </c>
      <c r="Y707" s="332">
        <v>395</v>
      </c>
      <c r="Z707" s="332">
        <v>392</v>
      </c>
      <c r="AA707" s="332">
        <v>394</v>
      </c>
      <c r="AB707" s="332">
        <v>227</v>
      </c>
      <c r="AC707" s="332">
        <v>227</v>
      </c>
      <c r="AD707" s="332">
        <v>227</v>
      </c>
      <c r="AE707" s="332">
        <v>1</v>
      </c>
      <c r="AF707" s="332">
        <v>0.8</v>
      </c>
      <c r="AG707" s="332">
        <v>2</v>
      </c>
      <c r="AH707" s="332">
        <v>0</v>
      </c>
      <c r="AI707" s="332"/>
      <c r="AJ707" s="332"/>
      <c r="AK707" s="332"/>
      <c r="AL707" s="332"/>
      <c r="AM707" s="332">
        <v>12.1</v>
      </c>
      <c r="AN707" s="332">
        <v>15.2</v>
      </c>
      <c r="AO707" s="332">
        <v>17.5</v>
      </c>
      <c r="AP707" s="332">
        <v>0.12</v>
      </c>
      <c r="AQ707" s="332"/>
      <c r="AR707" s="332"/>
      <c r="AS707" s="332"/>
      <c r="AT707" s="332"/>
      <c r="AU707" s="332"/>
      <c r="AV707" s="332"/>
      <c r="AW707" s="332"/>
      <c r="AX707" s="332"/>
      <c r="AY707" s="332">
        <v>0.86</v>
      </c>
      <c r="AZ707" s="332">
        <v>0.87</v>
      </c>
      <c r="BA707" s="332">
        <v>0.88</v>
      </c>
      <c r="BB707" s="261">
        <v>397</v>
      </c>
      <c r="BC707" s="261">
        <v>395</v>
      </c>
      <c r="BD707" s="261">
        <v>392</v>
      </c>
      <c r="BE707" s="261">
        <v>226</v>
      </c>
      <c r="BF707" s="261">
        <v>228</v>
      </c>
      <c r="BG707" s="261">
        <v>227</v>
      </c>
      <c r="BH707" s="261">
        <v>49.4</v>
      </c>
      <c r="BI707" s="261">
        <v>29.8</v>
      </c>
      <c r="BJ707" s="261">
        <v>10.6</v>
      </c>
      <c r="BK707" s="261">
        <v>37.6</v>
      </c>
      <c r="BL707" s="261"/>
      <c r="BM707" s="261"/>
      <c r="BN707" s="261"/>
      <c r="BO707" s="261"/>
      <c r="BP707" s="261">
        <v>43.5</v>
      </c>
      <c r="BQ707" s="261">
        <v>18.399999999999999</v>
      </c>
      <c r="BR707" s="261">
        <v>10.5</v>
      </c>
      <c r="BS707" s="261">
        <v>37.4</v>
      </c>
      <c r="BT707" s="261"/>
      <c r="BU707" s="261"/>
      <c r="BV707" s="261"/>
      <c r="BW707" s="261"/>
      <c r="BX707" s="261"/>
      <c r="BY707" s="261"/>
      <c r="BZ707" s="261"/>
      <c r="CA707" s="261"/>
      <c r="CB707" s="261">
        <v>0.86</v>
      </c>
      <c r="CC707" s="261">
        <v>0.87</v>
      </c>
      <c r="CD707" s="261">
        <v>0.88</v>
      </c>
      <c r="CE707" s="333"/>
      <c r="CF707" s="333"/>
      <c r="CG707" s="333"/>
      <c r="CH707" s="333"/>
      <c r="CI707" s="333"/>
      <c r="CJ707" s="333"/>
      <c r="CK707" s="333"/>
      <c r="CL707" s="333"/>
      <c r="CM707" s="333"/>
      <c r="CN707" s="333"/>
      <c r="CO707" s="333"/>
      <c r="CP707" s="333"/>
      <c r="CQ707" s="333"/>
      <c r="CR707" s="333"/>
      <c r="CS707" s="333"/>
      <c r="CT707" s="333"/>
      <c r="CU707" s="333"/>
      <c r="CV707" s="333"/>
      <c r="CW707" s="333"/>
      <c r="CX707" s="333"/>
      <c r="CY707" s="333"/>
      <c r="CZ707" s="333"/>
      <c r="DA707" s="333"/>
      <c r="DB707" s="374"/>
      <c r="DC707" s="154"/>
      <c r="DD707" s="179"/>
      <c r="DE707" s="179"/>
      <c r="DF707" s="179"/>
      <c r="DG707" s="179"/>
      <c r="DH707" s="180"/>
      <c r="DI707" s="181"/>
      <c r="DJ707" s="182">
        <f t="shared" si="469"/>
        <v>1</v>
      </c>
      <c r="DK707" s="182">
        <f t="shared" si="470"/>
        <v>0</v>
      </c>
      <c r="DL707" s="182">
        <f t="shared" si="474"/>
        <v>0</v>
      </c>
      <c r="DM707" s="182">
        <f t="shared" si="475"/>
        <v>0</v>
      </c>
      <c r="DN707" s="182">
        <f t="shared" si="476"/>
        <v>0</v>
      </c>
      <c r="DO707" s="182"/>
      <c r="DP707" s="182"/>
      <c r="DQ707" s="181"/>
      <c r="DR707" s="169"/>
      <c r="DS707" s="166"/>
      <c r="DT707" s="166"/>
      <c r="DU707" s="167">
        <f t="shared" si="477"/>
        <v>0</v>
      </c>
      <c r="DV707" s="153" t="str">
        <f>VLOOKUP(M707,'[200]Data Master kondisi'!$O$3:$P$11,2,FALSE)</f>
        <v>Z</v>
      </c>
      <c r="DW707" s="153">
        <f>LOOKUP(DV707,{"X","X","X","Y","Y","Y","Z","Z","Z"},{6,6,6,4,4,4,2,2,2})</f>
        <v>2</v>
      </c>
      <c r="DX707" s="153">
        <f t="shared" si="459"/>
        <v>3</v>
      </c>
      <c r="DY707" s="153">
        <f t="shared" si="478"/>
        <v>5</v>
      </c>
      <c r="DZ707" s="153" t="str">
        <f>VLOOKUP(G707,'[200]Data Master class'!$A$5:$D$12,3,FALSE)</f>
        <v>B</v>
      </c>
      <c r="EA707" s="160" t="str">
        <f t="shared" si="479"/>
        <v>BAIK</v>
      </c>
      <c r="EB707" s="156"/>
      <c r="EC707" s="153">
        <f>VLOOKUP(G707,'[200]Data Master class'!$A$5:$D$12,2,FALSE)</f>
        <v>3</v>
      </c>
      <c r="ED707" s="153" t="str">
        <f>VLOOKUP(H707,'[200]Data Master class'!$E$5:$G$6,3,FALSE)</f>
        <v>X</v>
      </c>
      <c r="EE707" s="153">
        <f>VLOOKUP(H707,'[200]Data Master class'!$E$5:$G$6,2,FALSE)</f>
        <v>2</v>
      </c>
      <c r="EF707" s="153">
        <f t="shared" si="480"/>
        <v>5</v>
      </c>
      <c r="EG707" s="153" t="str">
        <f t="shared" si="481"/>
        <v>CLASS 3</v>
      </c>
      <c r="EH707" s="153">
        <f t="shared" si="482"/>
        <v>10</v>
      </c>
      <c r="EI707" s="171"/>
      <c r="EJ707" s="441">
        <f t="shared" si="460"/>
        <v>0.21052631578947364</v>
      </c>
      <c r="EK707" s="441">
        <f t="shared" si="461"/>
        <v>0.36842105263157887</v>
      </c>
      <c r="EL707" s="441">
        <f t="shared" si="462"/>
        <v>0.57894736842105265</v>
      </c>
      <c r="EM707" s="442">
        <f t="shared" si="483"/>
        <v>0.38596491228070179</v>
      </c>
      <c r="EN707" s="443" t="str">
        <f t="shared" si="484"/>
        <v>BURUK</v>
      </c>
      <c r="EO707" s="195"/>
      <c r="EP707" s="196">
        <f>'[200]2. SUHU &amp; FISIK TRAFO'!CY751</f>
        <v>202</v>
      </c>
      <c r="EQ707" s="168">
        <f t="shared" si="489"/>
        <v>0</v>
      </c>
      <c r="ER707" s="189">
        <f t="shared" si="485"/>
        <v>0</v>
      </c>
      <c r="ES707" s="195"/>
      <c r="ET707" s="447">
        <f t="shared" si="471"/>
        <v>0.86260000000000003</v>
      </c>
      <c r="EU707" s="447">
        <f t="shared" si="486"/>
        <v>0.69008000000000003</v>
      </c>
      <c r="EV707" s="448">
        <f t="shared" si="463"/>
        <v>1.7252000000000001</v>
      </c>
      <c r="EW707" s="449" t="str">
        <f t="shared" si="487"/>
        <v>BAIK</v>
      </c>
      <c r="EX707" s="721"/>
      <c r="EY707" s="447">
        <f t="shared" si="472"/>
        <v>20.365000000000002</v>
      </c>
      <c r="EZ707" s="447">
        <f t="shared" si="464"/>
        <v>16.292000000000002</v>
      </c>
      <c r="FA707" s="448">
        <f t="shared" si="473"/>
        <v>40.730000000000004</v>
      </c>
      <c r="FB707" s="449" t="str">
        <f t="shared" si="465"/>
        <v>BAIK</v>
      </c>
      <c r="FC707" s="195"/>
      <c r="FD707" s="453">
        <f t="shared" si="466"/>
        <v>0</v>
      </c>
      <c r="FE707" s="454">
        <f t="shared" si="467"/>
        <v>72.25433526011561</v>
      </c>
      <c r="FF707" s="725">
        <f t="shared" si="468"/>
        <v>0</v>
      </c>
      <c r="FG707" s="202">
        <f t="shared" si="488"/>
        <v>0</v>
      </c>
    </row>
    <row r="708" spans="1:163">
      <c r="A708" s="347">
        <v>696</v>
      </c>
      <c r="B708" s="764" t="s">
        <v>2232</v>
      </c>
      <c r="C708" s="331" t="s">
        <v>3252</v>
      </c>
      <c r="D708" s="259" t="s">
        <v>3253</v>
      </c>
      <c r="E708" s="319" t="s">
        <v>3097</v>
      </c>
      <c r="F708" s="319" t="s">
        <v>3233</v>
      </c>
      <c r="G708" s="208" t="s">
        <v>206</v>
      </c>
      <c r="H708" s="214" t="s">
        <v>209</v>
      </c>
      <c r="I708" s="463" t="s">
        <v>3254</v>
      </c>
      <c r="J708" s="462" t="s">
        <v>3255</v>
      </c>
      <c r="K708" s="259" t="s">
        <v>315</v>
      </c>
      <c r="L708" s="259" t="s">
        <v>1259</v>
      </c>
      <c r="M708" s="259">
        <v>50</v>
      </c>
      <c r="N708" s="259" t="s">
        <v>3256</v>
      </c>
      <c r="O708" s="259">
        <v>2017</v>
      </c>
      <c r="P708" s="259" t="s">
        <v>316</v>
      </c>
      <c r="Q708" s="461">
        <v>0.78402777777777777</v>
      </c>
      <c r="R708" s="433">
        <v>44883</v>
      </c>
      <c r="S708" s="331" t="s">
        <v>318</v>
      </c>
      <c r="T708" s="331" t="s">
        <v>343</v>
      </c>
      <c r="U708" s="259">
        <v>2</v>
      </c>
      <c r="V708" s="259">
        <v>2</v>
      </c>
      <c r="W708" s="259">
        <v>3</v>
      </c>
      <c r="X708" s="259">
        <v>20000</v>
      </c>
      <c r="Y708" s="332">
        <v>406</v>
      </c>
      <c r="Z708" s="332">
        <v>404</v>
      </c>
      <c r="AA708" s="332">
        <v>403</v>
      </c>
      <c r="AB708" s="332">
        <v>229</v>
      </c>
      <c r="AC708" s="332">
        <v>233</v>
      </c>
      <c r="AD708" s="332">
        <v>231</v>
      </c>
      <c r="AE708" s="332">
        <v>0.1</v>
      </c>
      <c r="AF708" s="332">
        <v>2.2000000000000002</v>
      </c>
      <c r="AG708" s="332">
        <v>0.4</v>
      </c>
      <c r="AH708" s="332">
        <v>2.2000000000000002</v>
      </c>
      <c r="AI708" s="332">
        <v>0.1</v>
      </c>
      <c r="AJ708" s="332">
        <v>1.5</v>
      </c>
      <c r="AK708" s="332">
        <v>0.2</v>
      </c>
      <c r="AL708" s="332">
        <v>2</v>
      </c>
      <c r="AM708" s="332">
        <v>0.3</v>
      </c>
      <c r="AN708" s="332">
        <v>0.8</v>
      </c>
      <c r="AO708" s="332">
        <v>0.7</v>
      </c>
      <c r="AP708" s="332">
        <v>0.6</v>
      </c>
      <c r="AQ708" s="332"/>
      <c r="AR708" s="332"/>
      <c r="AS708" s="332"/>
      <c r="AT708" s="332"/>
      <c r="AU708" s="332"/>
      <c r="AV708" s="332"/>
      <c r="AW708" s="332"/>
      <c r="AX708" s="332"/>
      <c r="AY708" s="332">
        <v>0.85</v>
      </c>
      <c r="AZ708" s="332">
        <v>0.86</v>
      </c>
      <c r="BA708" s="332">
        <v>0.87</v>
      </c>
      <c r="BB708" s="261">
        <v>405</v>
      </c>
      <c r="BC708" s="261">
        <v>403</v>
      </c>
      <c r="BD708" s="261">
        <v>401</v>
      </c>
      <c r="BE708" s="261">
        <v>232</v>
      </c>
      <c r="BF708" s="261">
        <v>233</v>
      </c>
      <c r="BG708" s="261">
        <v>231</v>
      </c>
      <c r="BH708" s="261">
        <v>0.1</v>
      </c>
      <c r="BI708" s="261">
        <v>1.4</v>
      </c>
      <c r="BJ708" s="261">
        <v>0.2</v>
      </c>
      <c r="BK708" s="261">
        <v>1.4</v>
      </c>
      <c r="BL708" s="261">
        <v>0.1</v>
      </c>
      <c r="BM708" s="261">
        <v>0.8</v>
      </c>
      <c r="BN708" s="261">
        <v>0.1</v>
      </c>
      <c r="BO708" s="261">
        <v>1.2</v>
      </c>
      <c r="BP708" s="261">
        <v>0.1</v>
      </c>
      <c r="BQ708" s="261">
        <v>0.7</v>
      </c>
      <c r="BR708" s="261">
        <v>0.3</v>
      </c>
      <c r="BS708" s="261">
        <v>0.4</v>
      </c>
      <c r="BT708" s="261"/>
      <c r="BU708" s="261"/>
      <c r="BV708" s="261"/>
      <c r="BW708" s="261"/>
      <c r="BX708" s="261"/>
      <c r="BY708" s="261"/>
      <c r="BZ708" s="261"/>
      <c r="CA708" s="261"/>
      <c r="CB708" s="261">
        <v>0.86</v>
      </c>
      <c r="CC708" s="261">
        <v>0.88</v>
      </c>
      <c r="CD708" s="261">
        <v>0.87</v>
      </c>
      <c r="CE708" s="333"/>
      <c r="CF708" s="333"/>
      <c r="CG708" s="333"/>
      <c r="CH708" s="333"/>
      <c r="CI708" s="333"/>
      <c r="CJ708" s="333"/>
      <c r="CK708" s="333"/>
      <c r="CL708" s="333"/>
      <c r="CM708" s="333"/>
      <c r="CN708" s="333"/>
      <c r="CO708" s="333"/>
      <c r="CP708" s="333"/>
      <c r="CQ708" s="333"/>
      <c r="CR708" s="333"/>
      <c r="CS708" s="333"/>
      <c r="CT708" s="333"/>
      <c r="CU708" s="333"/>
      <c r="CV708" s="333"/>
      <c r="CW708" s="333"/>
      <c r="CX708" s="333"/>
      <c r="CY708" s="333"/>
      <c r="CZ708" s="333"/>
      <c r="DA708" s="333"/>
      <c r="DB708" s="374"/>
      <c r="DC708" s="154"/>
      <c r="DD708" s="179"/>
      <c r="DE708" s="179"/>
      <c r="DF708" s="179"/>
      <c r="DG708" s="179"/>
      <c r="DH708" s="180"/>
      <c r="DI708" s="181"/>
      <c r="DJ708" s="182">
        <f t="shared" si="469"/>
        <v>1</v>
      </c>
      <c r="DK708" s="182">
        <f t="shared" si="470"/>
        <v>0</v>
      </c>
      <c r="DL708" s="182">
        <f t="shared" si="474"/>
        <v>0</v>
      </c>
      <c r="DM708" s="182">
        <f t="shared" si="475"/>
        <v>0</v>
      </c>
      <c r="DN708" s="182">
        <f t="shared" si="476"/>
        <v>0</v>
      </c>
      <c r="DO708" s="182"/>
      <c r="DP708" s="182"/>
      <c r="DQ708" s="181"/>
      <c r="DR708" s="169"/>
      <c r="DS708" s="166"/>
      <c r="DT708" s="166"/>
      <c r="DU708" s="167">
        <f t="shared" si="477"/>
        <v>0</v>
      </c>
      <c r="DV708" s="153" t="str">
        <f>VLOOKUP(M708,'[200]Data Master kondisi'!$O$3:$P$11,2,FALSE)</f>
        <v>Z</v>
      </c>
      <c r="DW708" s="153">
        <f>LOOKUP(DV708,{"X","X","X","Y","Y","Y","Z","Z","Z"},{6,6,6,4,4,4,2,2,2})</f>
        <v>2</v>
      </c>
      <c r="DX708" s="153">
        <f t="shared" si="459"/>
        <v>1</v>
      </c>
      <c r="DY708" s="153">
        <f t="shared" si="478"/>
        <v>3</v>
      </c>
      <c r="DZ708" s="153" t="str">
        <f>VLOOKUP(G708,'[200]Data Master class'!$A$5:$D$12,3,FALSE)</f>
        <v>B</v>
      </c>
      <c r="EA708" s="160">
        <f t="shared" si="479"/>
        <v>0</v>
      </c>
      <c r="EB708" s="156"/>
      <c r="EC708" s="153">
        <f>VLOOKUP(G708,'[200]Data Master class'!$A$5:$D$12,2,FALSE)</f>
        <v>3</v>
      </c>
      <c r="ED708" s="153" t="str">
        <f>VLOOKUP(H708,'[200]Data Master class'!$E$5:$G$6,3,FALSE)</f>
        <v>Y</v>
      </c>
      <c r="EE708" s="153">
        <f>VLOOKUP(H708,'[200]Data Master class'!$E$5:$G$6,2,FALSE)</f>
        <v>1</v>
      </c>
      <c r="EF708" s="153">
        <f t="shared" si="480"/>
        <v>4</v>
      </c>
      <c r="EG708" s="153" t="str">
        <f t="shared" si="481"/>
        <v>CLASS 3</v>
      </c>
      <c r="EH708" s="153">
        <f t="shared" si="482"/>
        <v>7</v>
      </c>
      <c r="EI708" s="171"/>
      <c r="EJ708" s="441">
        <f t="shared" si="460"/>
        <v>0.88888888888888895</v>
      </c>
      <c r="EK708" s="441">
        <f t="shared" si="461"/>
        <v>1.4444444444444446</v>
      </c>
      <c r="EL708" s="441">
        <f t="shared" si="462"/>
        <v>0.55555555555555558</v>
      </c>
      <c r="EM708" s="442">
        <f t="shared" si="483"/>
        <v>0.96296296296296313</v>
      </c>
      <c r="EN708" s="443" t="str">
        <f t="shared" si="484"/>
        <v>BURUK</v>
      </c>
      <c r="EO708" s="195"/>
      <c r="EP708" s="196">
        <f>'[200]2. SUHU &amp; FISIK TRAFO'!CY752</f>
        <v>324</v>
      </c>
      <c r="EQ708" s="168">
        <f t="shared" si="489"/>
        <v>0</v>
      </c>
      <c r="ER708" s="189">
        <f t="shared" si="485"/>
        <v>0</v>
      </c>
      <c r="ES708" s="195"/>
      <c r="ET708" s="447">
        <f t="shared" si="471"/>
        <v>0.62790000000000001</v>
      </c>
      <c r="EU708" s="447">
        <f t="shared" si="486"/>
        <v>0.50231999999999999</v>
      </c>
      <c r="EV708" s="448">
        <f t="shared" si="463"/>
        <v>1.2558</v>
      </c>
      <c r="EW708" s="449" t="str">
        <f t="shared" si="487"/>
        <v>BAIK</v>
      </c>
      <c r="EX708" s="721"/>
      <c r="EY708" s="447">
        <f t="shared" si="472"/>
        <v>0.39559999999999995</v>
      </c>
      <c r="EZ708" s="447">
        <f t="shared" si="464"/>
        <v>0.31647999999999998</v>
      </c>
      <c r="FA708" s="448">
        <f t="shared" si="473"/>
        <v>0.7911999999999999</v>
      </c>
      <c r="FB708" s="449" t="str">
        <f t="shared" si="465"/>
        <v>BAIK</v>
      </c>
      <c r="FC708" s="195"/>
      <c r="FD708" s="453">
        <f t="shared" si="466"/>
        <v>2.2000000000000002</v>
      </c>
      <c r="FE708" s="454">
        <f t="shared" si="467"/>
        <v>72.25433526011561</v>
      </c>
      <c r="FF708" s="725">
        <f t="shared" si="468"/>
        <v>3.0448000000000004</v>
      </c>
      <c r="FG708" s="202" t="str">
        <f t="shared" si="488"/>
        <v>BAIK</v>
      </c>
    </row>
    <row r="709" spans="1:163">
      <c r="A709" s="347">
        <v>697</v>
      </c>
      <c r="B709" s="764" t="s">
        <v>2232</v>
      </c>
      <c r="C709" s="331" t="s">
        <v>3257</v>
      </c>
      <c r="D709" s="259" t="s">
        <v>3253</v>
      </c>
      <c r="E709" s="319" t="s">
        <v>3097</v>
      </c>
      <c r="F709" s="319" t="s">
        <v>3233</v>
      </c>
      <c r="G709" s="208" t="s">
        <v>206</v>
      </c>
      <c r="H709" s="214" t="s">
        <v>209</v>
      </c>
      <c r="I709" s="463" t="s">
        <v>3258</v>
      </c>
      <c r="J709" s="462" t="s">
        <v>3259</v>
      </c>
      <c r="K709" s="259" t="s">
        <v>315</v>
      </c>
      <c r="L709" s="259" t="s">
        <v>342</v>
      </c>
      <c r="M709" s="259">
        <v>50</v>
      </c>
      <c r="N709" s="259">
        <v>173300410</v>
      </c>
      <c r="O709" s="259">
        <v>2017</v>
      </c>
      <c r="P709" s="259" t="s">
        <v>316</v>
      </c>
      <c r="Q709" s="461">
        <v>0.79583333333333339</v>
      </c>
      <c r="R709" s="433">
        <v>44883</v>
      </c>
      <c r="S709" s="331" t="s">
        <v>318</v>
      </c>
      <c r="T709" s="331" t="s">
        <v>343</v>
      </c>
      <c r="U709" s="259">
        <v>2</v>
      </c>
      <c r="V709" s="259">
        <v>1</v>
      </c>
      <c r="W709" s="259">
        <v>3</v>
      </c>
      <c r="X709" s="259">
        <v>20000</v>
      </c>
      <c r="Y709" s="332">
        <v>403</v>
      </c>
      <c r="Z709" s="332">
        <v>405</v>
      </c>
      <c r="AA709" s="332">
        <v>403</v>
      </c>
      <c r="AB709" s="332">
        <v>232</v>
      </c>
      <c r="AC709" s="332">
        <v>231</v>
      </c>
      <c r="AD709" s="332">
        <v>233</v>
      </c>
      <c r="AE709" s="332">
        <v>0.1</v>
      </c>
      <c r="AF709" s="332">
        <v>28.4</v>
      </c>
      <c r="AG709" s="332">
        <v>0.3</v>
      </c>
      <c r="AH709" s="332">
        <v>29.3</v>
      </c>
      <c r="AI709" s="332">
        <v>0.2</v>
      </c>
      <c r="AJ709" s="332">
        <v>29.2</v>
      </c>
      <c r="AK709" s="332">
        <v>0.7</v>
      </c>
      <c r="AL709" s="332">
        <v>28.5</v>
      </c>
      <c r="AM709" s="332"/>
      <c r="AN709" s="332"/>
      <c r="AO709" s="332"/>
      <c r="AP709" s="332"/>
      <c r="AQ709" s="332"/>
      <c r="AR709" s="332"/>
      <c r="AS709" s="332"/>
      <c r="AT709" s="332"/>
      <c r="AU709" s="332"/>
      <c r="AV709" s="332"/>
      <c r="AW709" s="332"/>
      <c r="AX709" s="332"/>
      <c r="AY709" s="332">
        <v>0.86</v>
      </c>
      <c r="AZ709" s="332">
        <v>0.85</v>
      </c>
      <c r="BA709" s="332">
        <v>0.87</v>
      </c>
      <c r="BB709" s="261">
        <v>405</v>
      </c>
      <c r="BC709" s="261">
        <v>404</v>
      </c>
      <c r="BD709" s="261">
        <v>406</v>
      </c>
      <c r="BE709" s="261">
        <v>234</v>
      </c>
      <c r="BF709" s="261">
        <v>232</v>
      </c>
      <c r="BG709" s="261">
        <v>233</v>
      </c>
      <c r="BH709" s="261">
        <v>0.1</v>
      </c>
      <c r="BI709" s="261">
        <v>19.600000000000001</v>
      </c>
      <c r="BJ709" s="261">
        <v>0.1</v>
      </c>
      <c r="BK709" s="261">
        <v>19.7</v>
      </c>
      <c r="BL709" s="261">
        <v>0</v>
      </c>
      <c r="BM709" s="261">
        <v>23.9</v>
      </c>
      <c r="BN709" s="261">
        <v>0</v>
      </c>
      <c r="BO709" s="261">
        <v>23.2</v>
      </c>
      <c r="BP709" s="261"/>
      <c r="BQ709" s="261"/>
      <c r="BR709" s="261"/>
      <c r="BS709" s="261"/>
      <c r="BT709" s="261"/>
      <c r="BU709" s="261"/>
      <c r="BV709" s="261"/>
      <c r="BW709" s="261"/>
      <c r="BX709" s="261"/>
      <c r="BY709" s="261"/>
      <c r="BZ709" s="261"/>
      <c r="CA709" s="261"/>
      <c r="CB709" s="261">
        <v>0.85</v>
      </c>
      <c r="CC709" s="261">
        <v>0.86</v>
      </c>
      <c r="CD709" s="261">
        <v>0.87</v>
      </c>
      <c r="CE709" s="333"/>
      <c r="CF709" s="333"/>
      <c r="CG709" s="333"/>
      <c r="CH709" s="333"/>
      <c r="CI709" s="333"/>
      <c r="CJ709" s="333"/>
      <c r="CK709" s="333"/>
      <c r="CL709" s="333"/>
      <c r="CM709" s="333"/>
      <c r="CN709" s="333"/>
      <c r="CO709" s="333"/>
      <c r="CP709" s="333"/>
      <c r="CQ709" s="333"/>
      <c r="CR709" s="333"/>
      <c r="CS709" s="333"/>
      <c r="CT709" s="333"/>
      <c r="CU709" s="333"/>
      <c r="CV709" s="333"/>
      <c r="CW709" s="333"/>
      <c r="CX709" s="333"/>
      <c r="CY709" s="333"/>
      <c r="CZ709" s="333"/>
      <c r="DA709" s="333"/>
      <c r="DB709" s="374"/>
      <c r="DC709" s="154"/>
      <c r="DD709" s="179"/>
      <c r="DE709" s="179"/>
      <c r="DF709" s="179"/>
      <c r="DG709" s="179"/>
      <c r="DH709" s="180"/>
      <c r="DI709" s="181"/>
      <c r="DJ709" s="182">
        <f t="shared" si="469"/>
        <v>1</v>
      </c>
      <c r="DK709" s="182">
        <f t="shared" si="470"/>
        <v>0</v>
      </c>
      <c r="DL709" s="182">
        <f t="shared" si="474"/>
        <v>0</v>
      </c>
      <c r="DM709" s="182">
        <f t="shared" si="475"/>
        <v>0</v>
      </c>
      <c r="DN709" s="182">
        <f t="shared" si="476"/>
        <v>0</v>
      </c>
      <c r="DO709" s="182"/>
      <c r="DP709" s="182"/>
      <c r="DQ709" s="181"/>
      <c r="DR709" s="169"/>
      <c r="DS709" s="166"/>
      <c r="DT709" s="166"/>
      <c r="DU709" s="167">
        <f t="shared" si="477"/>
        <v>0</v>
      </c>
      <c r="DV709" s="153" t="str">
        <f>VLOOKUP(M709,'[200]Data Master kondisi'!$O$3:$P$11,2,FALSE)</f>
        <v>Z</v>
      </c>
      <c r="DW709" s="153">
        <f>LOOKUP(DV709,{"X","X","X","Y","Y","Y","Z","Z","Z"},{6,6,6,4,4,4,2,2,2})</f>
        <v>2</v>
      </c>
      <c r="DX709" s="153">
        <f t="shared" si="459"/>
        <v>1</v>
      </c>
      <c r="DY709" s="153">
        <f t="shared" si="478"/>
        <v>3</v>
      </c>
      <c r="DZ709" s="153" t="str">
        <f>VLOOKUP(G709,'[200]Data Master class'!$A$5:$D$12,3,FALSE)</f>
        <v>B</v>
      </c>
      <c r="EA709" s="160">
        <f t="shared" si="479"/>
        <v>0</v>
      </c>
      <c r="EB709" s="156"/>
      <c r="EC709" s="153">
        <f>VLOOKUP(G709,'[200]Data Master class'!$A$5:$D$12,2,FALSE)</f>
        <v>3</v>
      </c>
      <c r="ED709" s="153" t="str">
        <f>VLOOKUP(H709,'[200]Data Master class'!$E$5:$G$6,3,FALSE)</f>
        <v>Y</v>
      </c>
      <c r="EE709" s="153">
        <f>VLOOKUP(H709,'[200]Data Master class'!$E$5:$G$6,2,FALSE)</f>
        <v>1</v>
      </c>
      <c r="EF709" s="153">
        <f t="shared" si="480"/>
        <v>4</v>
      </c>
      <c r="EG709" s="153" t="str">
        <f t="shared" si="481"/>
        <v>CLASS 3</v>
      </c>
      <c r="EH709" s="153">
        <f t="shared" si="482"/>
        <v>7</v>
      </c>
      <c r="EI709" s="171"/>
      <c r="EJ709" s="441">
        <f t="shared" si="460"/>
        <v>0.98958333333333337</v>
      </c>
      <c r="EK709" s="441">
        <f t="shared" si="461"/>
        <v>1.958333333333333</v>
      </c>
      <c r="EL709" s="441">
        <f t="shared" si="462"/>
        <v>0.96874999999999989</v>
      </c>
      <c r="EM709" s="442">
        <f t="shared" si="483"/>
        <v>1.3055555555555556</v>
      </c>
      <c r="EN709" s="443" t="str">
        <f t="shared" si="484"/>
        <v>BURUK</v>
      </c>
      <c r="EO709" s="195"/>
      <c r="EP709" s="196">
        <f>'[200]2. SUHU &amp; FISIK TRAFO'!CY753</f>
        <v>202</v>
      </c>
      <c r="EQ709" s="168">
        <f t="shared" si="489"/>
        <v>0</v>
      </c>
      <c r="ER709" s="189">
        <f t="shared" si="485"/>
        <v>0</v>
      </c>
      <c r="ES709" s="195"/>
      <c r="ET709" s="447">
        <f t="shared" si="471"/>
        <v>6.6534999999999993</v>
      </c>
      <c r="EU709" s="447">
        <f t="shared" si="486"/>
        <v>5.3228</v>
      </c>
      <c r="EV709" s="448">
        <f t="shared" si="463"/>
        <v>13.306999999999999</v>
      </c>
      <c r="EW709" s="449" t="str">
        <f t="shared" si="487"/>
        <v>BAIK</v>
      </c>
      <c r="EX709" s="721"/>
      <c r="EY709" s="447">
        <f t="shared" si="472"/>
        <v>4.5939000000000005</v>
      </c>
      <c r="EZ709" s="447">
        <f t="shared" si="464"/>
        <v>3.6751200000000006</v>
      </c>
      <c r="FA709" s="448">
        <f t="shared" si="473"/>
        <v>9.1878000000000011</v>
      </c>
      <c r="FB709" s="449" t="str">
        <f t="shared" si="465"/>
        <v>BAIK</v>
      </c>
      <c r="FC709" s="195"/>
      <c r="FD709" s="453">
        <f t="shared" si="466"/>
        <v>29.3</v>
      </c>
      <c r="FE709" s="454">
        <f t="shared" si="467"/>
        <v>72.25433526011561</v>
      </c>
      <c r="FF709" s="725">
        <f t="shared" si="468"/>
        <v>40.551200000000001</v>
      </c>
      <c r="FG709" s="202" t="str">
        <f t="shared" si="488"/>
        <v>BURUK</v>
      </c>
    </row>
    <row r="710" spans="1:163">
      <c r="A710" s="347">
        <v>698</v>
      </c>
      <c r="B710" s="764" t="s">
        <v>2232</v>
      </c>
      <c r="C710" s="331" t="s">
        <v>3260</v>
      </c>
      <c r="D710" s="259" t="s">
        <v>3232</v>
      </c>
      <c r="E710" s="319" t="s">
        <v>3097</v>
      </c>
      <c r="F710" s="319" t="s">
        <v>3233</v>
      </c>
      <c r="G710" s="208" t="s">
        <v>206</v>
      </c>
      <c r="H710" s="214" t="s">
        <v>208</v>
      </c>
      <c r="I710" s="463" t="s">
        <v>3261</v>
      </c>
      <c r="J710" s="462" t="s">
        <v>3262</v>
      </c>
      <c r="K710" s="259" t="s">
        <v>315</v>
      </c>
      <c r="L710" s="259" t="s">
        <v>342</v>
      </c>
      <c r="M710" s="259">
        <v>100</v>
      </c>
      <c r="N710" s="259">
        <v>193306261</v>
      </c>
      <c r="O710" s="259">
        <v>2020</v>
      </c>
      <c r="P710" s="259" t="s">
        <v>316</v>
      </c>
      <c r="Q710" s="461">
        <v>0.80763888888888891</v>
      </c>
      <c r="R710" s="433">
        <v>44883</v>
      </c>
      <c r="S710" s="331" t="s">
        <v>318</v>
      </c>
      <c r="T710" s="331" t="s">
        <v>343</v>
      </c>
      <c r="U710" s="259">
        <v>3</v>
      </c>
      <c r="V710" s="259">
        <v>2</v>
      </c>
      <c r="W710" s="259">
        <v>3</v>
      </c>
      <c r="X710" s="259">
        <v>20000</v>
      </c>
      <c r="Y710" s="332">
        <v>402</v>
      </c>
      <c r="Z710" s="332">
        <v>399</v>
      </c>
      <c r="AA710" s="332">
        <v>399</v>
      </c>
      <c r="AB710" s="332">
        <v>230</v>
      </c>
      <c r="AC710" s="332">
        <v>230</v>
      </c>
      <c r="AD710" s="332">
        <v>230</v>
      </c>
      <c r="AE710" s="332">
        <v>91.9</v>
      </c>
      <c r="AF710" s="332">
        <v>86.4</v>
      </c>
      <c r="AG710" s="332">
        <v>72.900000000000006</v>
      </c>
      <c r="AH710" s="332">
        <v>51.9</v>
      </c>
      <c r="AI710" s="332">
        <v>27.1</v>
      </c>
      <c r="AJ710" s="332">
        <v>39.200000000000003</v>
      </c>
      <c r="AK710" s="332">
        <v>25.3</v>
      </c>
      <c r="AL710" s="332">
        <v>21.7</v>
      </c>
      <c r="AM710" s="332"/>
      <c r="AN710" s="332"/>
      <c r="AO710" s="332"/>
      <c r="AP710" s="332"/>
      <c r="AQ710" s="332">
        <v>67.2</v>
      </c>
      <c r="AR710" s="332">
        <v>53.7</v>
      </c>
      <c r="AS710" s="332">
        <v>49.1</v>
      </c>
      <c r="AT710" s="332">
        <v>32</v>
      </c>
      <c r="AU710" s="332"/>
      <c r="AV710" s="332"/>
      <c r="AW710" s="332"/>
      <c r="AX710" s="332"/>
      <c r="AY710" s="332">
        <v>0.86</v>
      </c>
      <c r="AZ710" s="332">
        <v>0.85</v>
      </c>
      <c r="BA710" s="332">
        <v>0.86</v>
      </c>
      <c r="BB710" s="261">
        <v>396</v>
      </c>
      <c r="BC710" s="261">
        <v>394</v>
      </c>
      <c r="BD710" s="261">
        <v>396</v>
      </c>
      <c r="BE710" s="261">
        <v>228</v>
      </c>
      <c r="BF710" s="261">
        <v>227</v>
      </c>
      <c r="BG710" s="261">
        <v>227</v>
      </c>
      <c r="BH710" s="261">
        <v>59.6</v>
      </c>
      <c r="BI710" s="261">
        <v>79.099999999999994</v>
      </c>
      <c r="BJ710" s="261">
        <v>53.1</v>
      </c>
      <c r="BK710" s="261">
        <v>27.6</v>
      </c>
      <c r="BL710" s="261">
        <v>20.5</v>
      </c>
      <c r="BM710" s="261">
        <v>28.7</v>
      </c>
      <c r="BN710" s="261">
        <v>14.3</v>
      </c>
      <c r="BO710" s="261">
        <v>14</v>
      </c>
      <c r="BP710" s="261"/>
      <c r="BQ710" s="261"/>
      <c r="BR710" s="261"/>
      <c r="BS710" s="261"/>
      <c r="BT710" s="261">
        <v>42</v>
      </c>
      <c r="BU710" s="261">
        <v>51.8</v>
      </c>
      <c r="BV710" s="261">
        <v>44.3</v>
      </c>
      <c r="BW710" s="261">
        <v>10.1</v>
      </c>
      <c r="BX710" s="261"/>
      <c r="BY710" s="261"/>
      <c r="BZ710" s="261"/>
      <c r="CA710" s="261"/>
      <c r="CB710" s="261">
        <v>0.85</v>
      </c>
      <c r="CC710" s="261">
        <v>0.86</v>
      </c>
      <c r="CD710" s="261">
        <v>0.87</v>
      </c>
      <c r="CE710" s="333"/>
      <c r="CF710" s="333"/>
      <c r="CG710" s="333"/>
      <c r="CH710" s="333"/>
      <c r="CI710" s="333"/>
      <c r="CJ710" s="333"/>
      <c r="CK710" s="333"/>
      <c r="CL710" s="333"/>
      <c r="CM710" s="333"/>
      <c r="CN710" s="333"/>
      <c r="CO710" s="333"/>
      <c r="CP710" s="333"/>
      <c r="CQ710" s="333"/>
      <c r="CR710" s="333"/>
      <c r="CS710" s="333"/>
      <c r="CT710" s="333"/>
      <c r="CU710" s="333"/>
      <c r="CV710" s="333"/>
      <c r="CW710" s="333"/>
      <c r="CX710" s="333"/>
      <c r="CY710" s="333"/>
      <c r="CZ710" s="333"/>
      <c r="DA710" s="333"/>
      <c r="DB710" s="374"/>
      <c r="DC710" s="154"/>
      <c r="DD710" s="179"/>
      <c r="DE710" s="179"/>
      <c r="DF710" s="179"/>
      <c r="DG710" s="179"/>
      <c r="DH710" s="180"/>
      <c r="DI710" s="181"/>
      <c r="DJ710" s="182">
        <f t="shared" si="469"/>
        <v>0</v>
      </c>
      <c r="DK710" s="182">
        <f t="shared" si="470"/>
        <v>0</v>
      </c>
      <c r="DL710" s="182">
        <f t="shared" si="474"/>
        <v>1</v>
      </c>
      <c r="DM710" s="182">
        <f t="shared" si="475"/>
        <v>0</v>
      </c>
      <c r="DN710" s="182">
        <f t="shared" si="476"/>
        <v>0</v>
      </c>
      <c r="DO710" s="182"/>
      <c r="DP710" s="182"/>
      <c r="DQ710" s="181"/>
      <c r="DR710" s="169"/>
      <c r="DS710" s="166"/>
      <c r="DT710" s="166"/>
      <c r="DU710" s="167">
        <f t="shared" si="477"/>
        <v>0</v>
      </c>
      <c r="DV710" s="153" t="str">
        <f>VLOOKUP(M710,'[200]Data Master kondisi'!$O$3:$P$11,2,FALSE)</f>
        <v>Z</v>
      </c>
      <c r="DW710" s="153">
        <f>LOOKUP(DV710,{"X","X","X","Y","Y","Y","Z","Z","Z"},{6,6,6,4,4,4,2,2,2})</f>
        <v>2</v>
      </c>
      <c r="DX710" s="153">
        <f t="shared" si="459"/>
        <v>1</v>
      </c>
      <c r="DY710" s="153">
        <f t="shared" si="478"/>
        <v>3</v>
      </c>
      <c r="DZ710" s="153" t="str">
        <f>VLOOKUP(G710,'[200]Data Master class'!$A$5:$D$12,3,FALSE)</f>
        <v>B</v>
      </c>
      <c r="EA710" s="160">
        <f t="shared" si="479"/>
        <v>0</v>
      </c>
      <c r="EB710" s="156"/>
      <c r="EC710" s="153">
        <f>VLOOKUP(G710,'[200]Data Master class'!$A$5:$D$12,2,FALSE)</f>
        <v>3</v>
      </c>
      <c r="ED710" s="153" t="str">
        <f>VLOOKUP(H710,'[200]Data Master class'!$E$5:$G$6,3,FALSE)</f>
        <v>X</v>
      </c>
      <c r="EE710" s="153">
        <f>VLOOKUP(H710,'[200]Data Master class'!$E$5:$G$6,2,FALSE)</f>
        <v>2</v>
      </c>
      <c r="EF710" s="153">
        <f t="shared" si="480"/>
        <v>5</v>
      </c>
      <c r="EG710" s="153" t="str">
        <f t="shared" si="481"/>
        <v>CLASS 3</v>
      </c>
      <c r="EH710" s="153">
        <f t="shared" si="482"/>
        <v>8</v>
      </c>
      <c r="EI710" s="171"/>
      <c r="EJ710" s="441">
        <f t="shared" si="460"/>
        <v>9.7531847133758023E-2</v>
      </c>
      <c r="EK710" s="441">
        <f t="shared" si="461"/>
        <v>3.1847133757961839E-2</v>
      </c>
      <c r="EL710" s="441">
        <f t="shared" si="462"/>
        <v>0.12937898089171967</v>
      </c>
      <c r="EM710" s="442">
        <f t="shared" si="483"/>
        <v>8.6252653927813186E-2</v>
      </c>
      <c r="EN710" s="443" t="str">
        <f t="shared" si="484"/>
        <v>BAIK</v>
      </c>
      <c r="EO710" s="195"/>
      <c r="EP710" s="196">
        <f>'[200]2. SUHU &amp; FISIK TRAFO'!CY754</f>
        <v>202</v>
      </c>
      <c r="EQ710" s="168">
        <f t="shared" si="489"/>
        <v>0</v>
      </c>
      <c r="ER710" s="189">
        <f t="shared" si="485"/>
        <v>0</v>
      </c>
      <c r="ES710" s="195"/>
      <c r="ET710" s="447">
        <f t="shared" si="471"/>
        <v>57.776000000000003</v>
      </c>
      <c r="EU710" s="447">
        <f t="shared" si="486"/>
        <v>46.220800000000004</v>
      </c>
      <c r="EV710" s="448">
        <f t="shared" si="463"/>
        <v>57.776000000000003</v>
      </c>
      <c r="EW710" s="449" t="str">
        <f t="shared" si="487"/>
        <v>BAIK</v>
      </c>
      <c r="EX710" s="721"/>
      <c r="EY710" s="447">
        <f t="shared" si="472"/>
        <v>43.598199999999999</v>
      </c>
      <c r="EZ710" s="447">
        <f t="shared" si="464"/>
        <v>34.87856</v>
      </c>
      <c r="FA710" s="448">
        <f t="shared" si="473"/>
        <v>43.598199999999999</v>
      </c>
      <c r="FB710" s="449" t="str">
        <f t="shared" si="465"/>
        <v>BAIK</v>
      </c>
      <c r="FC710" s="195"/>
      <c r="FD710" s="453">
        <f t="shared" si="466"/>
        <v>51.9</v>
      </c>
      <c r="FE710" s="454">
        <f t="shared" si="467"/>
        <v>144.50867052023122</v>
      </c>
      <c r="FF710" s="725">
        <f t="shared" si="468"/>
        <v>35.9148</v>
      </c>
      <c r="FG710" s="202" t="str">
        <f t="shared" si="488"/>
        <v>BURUK</v>
      </c>
    </row>
    <row r="711" spans="1:163">
      <c r="A711" s="347">
        <v>699</v>
      </c>
      <c r="B711" s="764" t="s">
        <v>2232</v>
      </c>
      <c r="C711" s="331" t="s">
        <v>3263</v>
      </c>
      <c r="D711" s="259" t="s">
        <v>3264</v>
      </c>
      <c r="E711" s="319" t="s">
        <v>3097</v>
      </c>
      <c r="F711" s="319" t="s">
        <v>3265</v>
      </c>
      <c r="G711" s="208" t="s">
        <v>206</v>
      </c>
      <c r="H711" s="214" t="s">
        <v>208</v>
      </c>
      <c r="I711" s="463" t="s">
        <v>3266</v>
      </c>
      <c r="J711" s="462" t="s">
        <v>3267</v>
      </c>
      <c r="K711" s="259" t="s">
        <v>341</v>
      </c>
      <c r="L711" s="259" t="s">
        <v>560</v>
      </c>
      <c r="M711" s="259">
        <v>160</v>
      </c>
      <c r="N711" s="259">
        <v>15128401</v>
      </c>
      <c r="O711" s="259">
        <v>2016</v>
      </c>
      <c r="P711" s="259" t="s">
        <v>316</v>
      </c>
      <c r="Q711" s="461">
        <v>0.81527777777777777</v>
      </c>
      <c r="R711" s="433">
        <v>44883</v>
      </c>
      <c r="S711" s="331" t="s">
        <v>318</v>
      </c>
      <c r="T711" s="331" t="s">
        <v>343</v>
      </c>
      <c r="U711" s="259">
        <v>4</v>
      </c>
      <c r="V711" s="259">
        <v>2</v>
      </c>
      <c r="W711" s="259">
        <v>3</v>
      </c>
      <c r="X711" s="259">
        <v>20000</v>
      </c>
      <c r="Y711" s="332">
        <v>400</v>
      </c>
      <c r="Z711" s="332">
        <v>397</v>
      </c>
      <c r="AA711" s="332">
        <v>399</v>
      </c>
      <c r="AB711" s="332">
        <v>230</v>
      </c>
      <c r="AC711" s="332">
        <v>231</v>
      </c>
      <c r="AD711" s="332">
        <v>229</v>
      </c>
      <c r="AE711" s="332">
        <v>145.30000000000001</v>
      </c>
      <c r="AF711" s="332">
        <v>136.6</v>
      </c>
      <c r="AG711" s="332">
        <v>169.1</v>
      </c>
      <c r="AH711" s="332">
        <v>86.5</v>
      </c>
      <c r="AI711" s="332">
        <v>3.6</v>
      </c>
      <c r="AJ711" s="332">
        <v>17.5</v>
      </c>
      <c r="AK711" s="332">
        <v>14.7</v>
      </c>
      <c r="AL711" s="332">
        <v>15</v>
      </c>
      <c r="AM711" s="332"/>
      <c r="AN711" s="332"/>
      <c r="AO711" s="332"/>
      <c r="AP711" s="332"/>
      <c r="AQ711" s="332"/>
      <c r="AR711" s="332"/>
      <c r="AS711" s="332"/>
      <c r="AT711" s="332"/>
      <c r="AU711" s="332">
        <v>140.19999999999999</v>
      </c>
      <c r="AV711" s="332">
        <v>108.7</v>
      </c>
      <c r="AW711" s="332">
        <v>163.6</v>
      </c>
      <c r="AX711" s="332">
        <v>84.8</v>
      </c>
      <c r="AY711" s="332">
        <v>0.85</v>
      </c>
      <c r="AZ711" s="332">
        <v>0.87</v>
      </c>
      <c r="BA711" s="332">
        <v>0.88</v>
      </c>
      <c r="BB711" s="261">
        <v>400</v>
      </c>
      <c r="BC711" s="261">
        <v>399</v>
      </c>
      <c r="BD711" s="261">
        <v>396</v>
      </c>
      <c r="BE711" s="261">
        <v>229</v>
      </c>
      <c r="BF711" s="261">
        <v>231</v>
      </c>
      <c r="BG711" s="261">
        <v>228</v>
      </c>
      <c r="BH711" s="261">
        <v>93.6</v>
      </c>
      <c r="BI711" s="261">
        <v>83.1</v>
      </c>
      <c r="BJ711" s="261">
        <v>138.6</v>
      </c>
      <c r="BK711" s="261">
        <v>50.7</v>
      </c>
      <c r="BL711" s="261">
        <v>0.9</v>
      </c>
      <c r="BM711" s="261">
        <v>10.8</v>
      </c>
      <c r="BN711" s="261">
        <v>13.7</v>
      </c>
      <c r="BO711" s="261">
        <v>11.8</v>
      </c>
      <c r="BP711" s="261"/>
      <c r="BQ711" s="261"/>
      <c r="BR711" s="261"/>
      <c r="BS711" s="261"/>
      <c r="BT711" s="261"/>
      <c r="BU711" s="261"/>
      <c r="BV711" s="261"/>
      <c r="BW711" s="261"/>
      <c r="BX711" s="261">
        <v>91</v>
      </c>
      <c r="BY711" s="261">
        <v>73.8</v>
      </c>
      <c r="BZ711" s="261">
        <v>120.7</v>
      </c>
      <c r="CA711" s="261">
        <v>37.9</v>
      </c>
      <c r="CB711" s="261">
        <v>0.86</v>
      </c>
      <c r="CC711" s="261">
        <v>0.86</v>
      </c>
      <c r="CD711" s="261">
        <v>0.88</v>
      </c>
      <c r="CE711" s="333"/>
      <c r="CF711" s="333"/>
      <c r="CG711" s="333"/>
      <c r="CH711" s="333"/>
      <c r="CI711" s="333"/>
      <c r="CJ711" s="333"/>
      <c r="CK711" s="333"/>
      <c r="CL711" s="333"/>
      <c r="CM711" s="333"/>
      <c r="CN711" s="333"/>
      <c r="CO711" s="333"/>
      <c r="CP711" s="333"/>
      <c r="CQ711" s="333"/>
      <c r="CR711" s="333"/>
      <c r="CS711" s="333"/>
      <c r="CT711" s="333"/>
      <c r="CU711" s="333"/>
      <c r="CV711" s="333"/>
      <c r="CW711" s="333"/>
      <c r="CX711" s="333"/>
      <c r="CY711" s="333"/>
      <c r="CZ711" s="333"/>
      <c r="DA711" s="333"/>
      <c r="DB711" s="374"/>
      <c r="DC711" s="154"/>
      <c r="DD711" s="179"/>
      <c r="DE711" s="179"/>
      <c r="DF711" s="179"/>
      <c r="DG711" s="179"/>
      <c r="DH711" s="180"/>
      <c r="DI711" s="181"/>
      <c r="DJ711" s="182">
        <f t="shared" si="469"/>
        <v>0</v>
      </c>
      <c r="DK711" s="182">
        <f t="shared" si="470"/>
        <v>0</v>
      </c>
      <c r="DL711" s="182">
        <f t="shared" si="474"/>
        <v>1</v>
      </c>
      <c r="DM711" s="182">
        <f t="shared" si="475"/>
        <v>0</v>
      </c>
      <c r="DN711" s="182">
        <f t="shared" si="476"/>
        <v>0</v>
      </c>
      <c r="DO711" s="182"/>
      <c r="DP711" s="182"/>
      <c r="DQ711" s="181"/>
      <c r="DR711" s="169"/>
      <c r="DS711" s="166"/>
      <c r="DT711" s="166"/>
      <c r="DU711" s="167">
        <f t="shared" si="477"/>
        <v>0</v>
      </c>
      <c r="DV711" s="153" t="str">
        <f>VLOOKUP(M711,'[200]Data Master kondisi'!$O$3:$P$11,2,FALSE)</f>
        <v>Y</v>
      </c>
      <c r="DW711" s="153">
        <f>LOOKUP(DV711,{"X","X","X","Y","Y","Y","Z","Z","Z"},{6,6,6,4,4,4,2,2,2})</f>
        <v>4</v>
      </c>
      <c r="DX711" s="153">
        <f t="shared" si="459"/>
        <v>1</v>
      </c>
      <c r="DY711" s="153">
        <f t="shared" si="478"/>
        <v>5</v>
      </c>
      <c r="DZ711" s="153" t="str">
        <f>VLOOKUP(G711,'[200]Data Master class'!$A$5:$D$12,3,FALSE)</f>
        <v>B</v>
      </c>
      <c r="EA711" s="160" t="str">
        <f t="shared" si="479"/>
        <v>BAIK</v>
      </c>
      <c r="EB711" s="156"/>
      <c r="EC711" s="153">
        <f>VLOOKUP(G711,'[200]Data Master class'!$A$5:$D$12,2,FALSE)</f>
        <v>3</v>
      </c>
      <c r="ED711" s="153" t="str">
        <f>VLOOKUP(H711,'[200]Data Master class'!$E$5:$G$6,3,FALSE)</f>
        <v>X</v>
      </c>
      <c r="EE711" s="153">
        <f>VLOOKUP(H711,'[200]Data Master class'!$E$5:$G$6,2,FALSE)</f>
        <v>2</v>
      </c>
      <c r="EF711" s="153">
        <f t="shared" si="480"/>
        <v>5</v>
      </c>
      <c r="EG711" s="153" t="str">
        <f t="shared" si="481"/>
        <v>CLASS 3</v>
      </c>
      <c r="EH711" s="153">
        <f t="shared" si="482"/>
        <v>10</v>
      </c>
      <c r="EI711" s="171"/>
      <c r="EJ711" s="441">
        <f t="shared" si="460"/>
        <v>3.3481152993348098E-2</v>
      </c>
      <c r="EK711" s="441">
        <f t="shared" si="461"/>
        <v>9.1352549889135354E-2</v>
      </c>
      <c r="EL711" s="441">
        <f t="shared" si="462"/>
        <v>0.12483370288248326</v>
      </c>
      <c r="EM711" s="442">
        <f t="shared" si="483"/>
        <v>8.3222468588322232E-2</v>
      </c>
      <c r="EN711" s="443" t="str">
        <f t="shared" si="484"/>
        <v>BAIK</v>
      </c>
      <c r="EO711" s="195"/>
      <c r="EP711" s="196">
        <f>'[200]2. SUHU &amp; FISIK TRAFO'!CY755</f>
        <v>324</v>
      </c>
      <c r="EQ711" s="168">
        <f t="shared" si="489"/>
        <v>0</v>
      </c>
      <c r="ER711" s="189">
        <f t="shared" si="485"/>
        <v>0</v>
      </c>
      <c r="ES711" s="195"/>
      <c r="ET711" s="447">
        <f t="shared" si="471"/>
        <v>103.69750000000001</v>
      </c>
      <c r="EU711" s="447">
        <f t="shared" si="486"/>
        <v>82.958000000000013</v>
      </c>
      <c r="EV711" s="448">
        <f t="shared" si="463"/>
        <v>64.810937499999994</v>
      </c>
      <c r="EW711" s="449" t="str">
        <f t="shared" si="487"/>
        <v>CUKUP</v>
      </c>
      <c r="EX711" s="721"/>
      <c r="EY711" s="447">
        <f t="shared" si="472"/>
        <v>72.231300000000005</v>
      </c>
      <c r="EZ711" s="447">
        <f t="shared" si="464"/>
        <v>57.785040000000009</v>
      </c>
      <c r="FA711" s="448">
        <f t="shared" si="473"/>
        <v>45.144562499999999</v>
      </c>
      <c r="FB711" s="449" t="str">
        <f t="shared" si="465"/>
        <v>BAIK</v>
      </c>
      <c r="FC711" s="195"/>
      <c r="FD711" s="453">
        <f t="shared" si="466"/>
        <v>86.5</v>
      </c>
      <c r="FE711" s="454">
        <f t="shared" si="467"/>
        <v>231.21387283236993</v>
      </c>
      <c r="FF711" s="725">
        <f t="shared" si="468"/>
        <v>37.411250000000003</v>
      </c>
      <c r="FG711" s="202" t="str">
        <f t="shared" si="488"/>
        <v>BURUK</v>
      </c>
    </row>
    <row r="712" spans="1:163">
      <c r="A712" s="347">
        <v>700</v>
      </c>
      <c r="B712" s="764" t="s">
        <v>2232</v>
      </c>
      <c r="C712" s="331" t="s">
        <v>3268</v>
      </c>
      <c r="D712" s="259" t="s">
        <v>2453</v>
      </c>
      <c r="E712" s="319" t="s">
        <v>3097</v>
      </c>
      <c r="F712" s="319" t="s">
        <v>3265</v>
      </c>
      <c r="G712" s="208" t="s">
        <v>206</v>
      </c>
      <c r="H712" s="214" t="s">
        <v>208</v>
      </c>
      <c r="I712" s="463" t="s">
        <v>3269</v>
      </c>
      <c r="J712" s="462" t="s">
        <v>3270</v>
      </c>
      <c r="K712" s="259" t="s">
        <v>315</v>
      </c>
      <c r="L712" s="259" t="s">
        <v>560</v>
      </c>
      <c r="M712" s="259">
        <v>100</v>
      </c>
      <c r="N712" s="259">
        <v>14034604</v>
      </c>
      <c r="O712" s="259">
        <v>2014</v>
      </c>
      <c r="P712" s="259" t="s">
        <v>316</v>
      </c>
      <c r="Q712" s="461">
        <v>0.82152777777777775</v>
      </c>
      <c r="R712" s="433">
        <v>44883</v>
      </c>
      <c r="S712" s="331" t="s">
        <v>318</v>
      </c>
      <c r="T712" s="331" t="s">
        <v>343</v>
      </c>
      <c r="U712" s="259">
        <v>2</v>
      </c>
      <c r="V712" s="259">
        <v>1</v>
      </c>
      <c r="W712" s="259">
        <v>3</v>
      </c>
      <c r="X712" s="259">
        <v>20000</v>
      </c>
      <c r="Y712" s="332">
        <v>406</v>
      </c>
      <c r="Z712" s="332">
        <v>403</v>
      </c>
      <c r="AA712" s="332">
        <v>405</v>
      </c>
      <c r="AB712" s="332">
        <v>233</v>
      </c>
      <c r="AC712" s="332">
        <v>234</v>
      </c>
      <c r="AD712" s="332">
        <v>232</v>
      </c>
      <c r="AE712" s="332">
        <v>0</v>
      </c>
      <c r="AF712" s="332">
        <v>0</v>
      </c>
      <c r="AG712" s="332">
        <v>0</v>
      </c>
      <c r="AH712" s="332">
        <v>0</v>
      </c>
      <c r="AI712" s="332">
        <v>0</v>
      </c>
      <c r="AJ712" s="332">
        <v>0</v>
      </c>
      <c r="AK712" s="332">
        <v>0</v>
      </c>
      <c r="AL712" s="332">
        <v>0</v>
      </c>
      <c r="AM712" s="332"/>
      <c r="AN712" s="332"/>
      <c r="AO712" s="332"/>
      <c r="AP712" s="332"/>
      <c r="AQ712" s="332"/>
      <c r="AR712" s="332"/>
      <c r="AS712" s="332"/>
      <c r="AT712" s="332"/>
      <c r="AU712" s="332"/>
      <c r="AV712" s="332"/>
      <c r="AW712" s="332"/>
      <c r="AX712" s="332"/>
      <c r="AY712" s="332">
        <v>0.85</v>
      </c>
      <c r="AZ712" s="332">
        <v>0.86</v>
      </c>
      <c r="BA712" s="332">
        <v>0.86</v>
      </c>
      <c r="BB712" s="261">
        <v>402</v>
      </c>
      <c r="BC712" s="261">
        <v>401</v>
      </c>
      <c r="BD712" s="261">
        <v>401</v>
      </c>
      <c r="BE712" s="261">
        <v>231</v>
      </c>
      <c r="BF712" s="261">
        <v>231</v>
      </c>
      <c r="BG712" s="261">
        <v>230</v>
      </c>
      <c r="BH712" s="261">
        <v>0</v>
      </c>
      <c r="BI712" s="261">
        <v>0</v>
      </c>
      <c r="BJ712" s="261">
        <v>0</v>
      </c>
      <c r="BK712" s="261">
        <v>0</v>
      </c>
      <c r="BL712" s="261">
        <v>0</v>
      </c>
      <c r="BM712" s="261">
        <v>0</v>
      </c>
      <c r="BN712" s="261">
        <v>0</v>
      </c>
      <c r="BO712" s="261">
        <v>0</v>
      </c>
      <c r="BP712" s="261"/>
      <c r="BQ712" s="261"/>
      <c r="BR712" s="261"/>
      <c r="BS712" s="261"/>
      <c r="BT712" s="261"/>
      <c r="BU712" s="261"/>
      <c r="BV712" s="261"/>
      <c r="BW712" s="261"/>
      <c r="BX712" s="261"/>
      <c r="BY712" s="261"/>
      <c r="BZ712" s="261"/>
      <c r="CA712" s="261"/>
      <c r="CB712" s="261">
        <v>0.86</v>
      </c>
      <c r="CC712" s="261">
        <v>0.86</v>
      </c>
      <c r="CD712" s="261">
        <v>0.87</v>
      </c>
      <c r="CE712" s="333"/>
      <c r="CF712" s="333"/>
      <c r="CG712" s="333"/>
      <c r="CH712" s="333"/>
      <c r="CI712" s="333"/>
      <c r="CJ712" s="333"/>
      <c r="CK712" s="333"/>
      <c r="CL712" s="333"/>
      <c r="CM712" s="333"/>
      <c r="CN712" s="333"/>
      <c r="CO712" s="333"/>
      <c r="CP712" s="333"/>
      <c r="CQ712" s="333"/>
      <c r="CR712" s="333"/>
      <c r="CS712" s="333"/>
      <c r="CT712" s="333"/>
      <c r="CU712" s="333"/>
      <c r="CV712" s="333"/>
      <c r="CW712" s="333"/>
      <c r="CX712" s="333"/>
      <c r="CY712" s="333"/>
      <c r="CZ712" s="333"/>
      <c r="DA712" s="333"/>
      <c r="DB712" s="374"/>
      <c r="DC712" s="154"/>
      <c r="DD712" s="179"/>
      <c r="DE712" s="179"/>
      <c r="DF712" s="179"/>
      <c r="DG712" s="179"/>
      <c r="DH712" s="180"/>
      <c r="DI712" s="181"/>
      <c r="DJ712" s="182">
        <f t="shared" si="469"/>
        <v>1</v>
      </c>
      <c r="DK712" s="182">
        <f t="shared" si="470"/>
        <v>0</v>
      </c>
      <c r="DL712" s="182">
        <f t="shared" si="474"/>
        <v>0</v>
      </c>
      <c r="DM712" s="182">
        <f t="shared" si="475"/>
        <v>0</v>
      </c>
      <c r="DN712" s="182">
        <f t="shared" si="476"/>
        <v>0</v>
      </c>
      <c r="DO712" s="182"/>
      <c r="DP712" s="182"/>
      <c r="DQ712" s="181"/>
      <c r="DR712" s="169"/>
      <c r="DS712" s="166"/>
      <c r="DT712" s="166"/>
      <c r="DU712" s="167">
        <f t="shared" si="477"/>
        <v>0</v>
      </c>
      <c r="DV712" s="153" t="str">
        <f>VLOOKUP(M712,'[200]Data Master kondisi'!$O$3:$P$11,2,FALSE)</f>
        <v>Z</v>
      </c>
      <c r="DW712" s="153">
        <f>LOOKUP(DV712,{"X","X","X","Y","Y","Y","Z","Z","Z"},{6,6,6,4,4,4,2,2,2})</f>
        <v>2</v>
      </c>
      <c r="DX712" s="153">
        <f t="shared" si="459"/>
        <v>1</v>
      </c>
      <c r="DY712" s="153">
        <f t="shared" si="478"/>
        <v>3</v>
      </c>
      <c r="DZ712" s="153" t="str">
        <f>VLOOKUP(G712,'[200]Data Master class'!$A$5:$D$12,3,FALSE)</f>
        <v>B</v>
      </c>
      <c r="EA712" s="160">
        <f t="shared" si="479"/>
        <v>0</v>
      </c>
      <c r="EB712" s="156"/>
      <c r="EC712" s="153">
        <f>VLOOKUP(G712,'[200]Data Master class'!$A$5:$D$12,2,FALSE)</f>
        <v>3</v>
      </c>
      <c r="ED712" s="153" t="str">
        <f>VLOOKUP(H712,'[200]Data Master class'!$E$5:$G$6,3,FALSE)</f>
        <v>X</v>
      </c>
      <c r="EE712" s="153">
        <f>VLOOKUP(H712,'[200]Data Master class'!$E$5:$G$6,2,FALSE)</f>
        <v>2</v>
      </c>
      <c r="EF712" s="153">
        <f t="shared" si="480"/>
        <v>5</v>
      </c>
      <c r="EG712" s="153" t="str">
        <f t="shared" si="481"/>
        <v>CLASS 3</v>
      </c>
      <c r="EH712" s="153">
        <f t="shared" si="482"/>
        <v>8</v>
      </c>
      <c r="EI712" s="171"/>
      <c r="EJ712" s="441" t="e">
        <f t="shared" si="460"/>
        <v>#DIV/0!</v>
      </c>
      <c r="EK712" s="441" t="e">
        <f t="shared" si="461"/>
        <v>#DIV/0!</v>
      </c>
      <c r="EL712" s="441" t="e">
        <f t="shared" si="462"/>
        <v>#DIV/0!</v>
      </c>
      <c r="EM712" s="442" t="e">
        <f t="shared" si="483"/>
        <v>#DIV/0!</v>
      </c>
      <c r="EN712" s="443" t="e">
        <f t="shared" si="484"/>
        <v>#DIV/0!</v>
      </c>
      <c r="EO712" s="195"/>
      <c r="EP712" s="196">
        <f>'[200]2. SUHU &amp; FISIK TRAFO'!CY756</f>
        <v>202</v>
      </c>
      <c r="EQ712" s="168">
        <f t="shared" si="489"/>
        <v>0</v>
      </c>
      <c r="ER712" s="189">
        <f t="shared" si="485"/>
        <v>0</v>
      </c>
      <c r="ES712" s="195"/>
      <c r="ET712" s="447">
        <f t="shared" si="471"/>
        <v>0</v>
      </c>
      <c r="EU712" s="447">
        <f t="shared" si="486"/>
        <v>0</v>
      </c>
      <c r="EV712" s="448">
        <f t="shared" si="463"/>
        <v>0</v>
      </c>
      <c r="EW712" s="449">
        <f t="shared" si="487"/>
        <v>0</v>
      </c>
      <c r="EX712" s="721"/>
      <c r="EY712" s="447">
        <f t="shared" si="472"/>
        <v>0</v>
      </c>
      <c r="EZ712" s="447">
        <f t="shared" si="464"/>
        <v>0</v>
      </c>
      <c r="FA712" s="448">
        <f t="shared" si="473"/>
        <v>0</v>
      </c>
      <c r="FB712" s="449">
        <f t="shared" si="465"/>
        <v>0</v>
      </c>
      <c r="FC712" s="195"/>
      <c r="FD712" s="453">
        <f t="shared" si="466"/>
        <v>0</v>
      </c>
      <c r="FE712" s="454">
        <f t="shared" si="467"/>
        <v>144.50867052023122</v>
      </c>
      <c r="FF712" s="725">
        <f t="shared" si="468"/>
        <v>0</v>
      </c>
      <c r="FG712" s="202">
        <f t="shared" si="488"/>
        <v>0</v>
      </c>
    </row>
    <row r="713" spans="1:163">
      <c r="A713" s="347">
        <v>701</v>
      </c>
      <c r="B713" s="764" t="s">
        <v>2232</v>
      </c>
      <c r="C713" s="331" t="s">
        <v>3271</v>
      </c>
      <c r="D713" s="259" t="s">
        <v>3272</v>
      </c>
      <c r="E713" s="319" t="s">
        <v>3097</v>
      </c>
      <c r="F713" s="319" t="s">
        <v>3265</v>
      </c>
      <c r="G713" s="208" t="s">
        <v>206</v>
      </c>
      <c r="H713" s="214" t="s">
        <v>208</v>
      </c>
      <c r="I713" s="463" t="s">
        <v>3273</v>
      </c>
      <c r="J713" s="462" t="s">
        <v>3274</v>
      </c>
      <c r="K713" s="259" t="s">
        <v>315</v>
      </c>
      <c r="L713" s="259" t="s">
        <v>3275</v>
      </c>
      <c r="M713" s="259">
        <v>100</v>
      </c>
      <c r="N713" s="259" t="s">
        <v>3276</v>
      </c>
      <c r="O713" s="259">
        <v>2021</v>
      </c>
      <c r="P713" s="259" t="s">
        <v>316</v>
      </c>
      <c r="Q713" s="461">
        <v>0.82777777777777783</v>
      </c>
      <c r="R713" s="433">
        <v>44883</v>
      </c>
      <c r="S713" s="331" t="s">
        <v>318</v>
      </c>
      <c r="T713" s="331" t="s">
        <v>343</v>
      </c>
      <c r="U713" s="259">
        <v>3</v>
      </c>
      <c r="V713" s="259">
        <v>3</v>
      </c>
      <c r="W713" s="259">
        <v>3</v>
      </c>
      <c r="X713" s="259">
        <v>20000</v>
      </c>
      <c r="Y713" s="332">
        <v>401</v>
      </c>
      <c r="Z713" s="332">
        <v>400</v>
      </c>
      <c r="AA713" s="332">
        <v>396</v>
      </c>
      <c r="AB713" s="332">
        <v>231</v>
      </c>
      <c r="AC713" s="332">
        <v>230</v>
      </c>
      <c r="AD713" s="332">
        <v>228</v>
      </c>
      <c r="AE713" s="332">
        <v>73.400000000000006</v>
      </c>
      <c r="AF713" s="332">
        <v>64.599999999999994</v>
      </c>
      <c r="AG713" s="332">
        <v>122.7</v>
      </c>
      <c r="AH713" s="332">
        <v>15.1</v>
      </c>
      <c r="AI713" s="332">
        <v>47.3</v>
      </c>
      <c r="AJ713" s="332">
        <v>41.4</v>
      </c>
      <c r="AK713" s="332">
        <v>71.7</v>
      </c>
      <c r="AL713" s="332">
        <v>52.7</v>
      </c>
      <c r="AM713" s="332">
        <v>14.2</v>
      </c>
      <c r="AN713" s="332">
        <v>15.1</v>
      </c>
      <c r="AO713" s="332">
        <v>33.799999999999997</v>
      </c>
      <c r="AP713" s="332">
        <v>14.2</v>
      </c>
      <c r="AQ713" s="332">
        <v>11.2</v>
      </c>
      <c r="AR713" s="332">
        <v>6.8</v>
      </c>
      <c r="AS713" s="332">
        <v>15.6</v>
      </c>
      <c r="AT713" s="332">
        <v>12.1</v>
      </c>
      <c r="AU713" s="332"/>
      <c r="AV713" s="332"/>
      <c r="AW713" s="332"/>
      <c r="AX713" s="332"/>
      <c r="AY713" s="332">
        <v>0.86</v>
      </c>
      <c r="AZ713" s="332">
        <v>0.85</v>
      </c>
      <c r="BA713" s="332">
        <v>0.85</v>
      </c>
      <c r="BB713" s="261">
        <v>399</v>
      </c>
      <c r="BC713" s="261">
        <v>396</v>
      </c>
      <c r="BD713" s="261">
        <v>395</v>
      </c>
      <c r="BE713" s="261">
        <v>230</v>
      </c>
      <c r="BF713" s="261">
        <v>229</v>
      </c>
      <c r="BG713" s="261">
        <v>227</v>
      </c>
      <c r="BH713" s="261">
        <v>51.8</v>
      </c>
      <c r="BI713" s="261">
        <v>49.5</v>
      </c>
      <c r="BJ713" s="261">
        <v>70.5</v>
      </c>
      <c r="BK713" s="261">
        <v>27.3</v>
      </c>
      <c r="BL713" s="261">
        <v>33</v>
      </c>
      <c r="BM713" s="261">
        <v>35.200000000000003</v>
      </c>
      <c r="BN713" s="261">
        <v>45.1</v>
      </c>
      <c r="BO713" s="261">
        <v>17.2</v>
      </c>
      <c r="BP713" s="261">
        <v>10.5</v>
      </c>
      <c r="BQ713" s="261">
        <v>9.6</v>
      </c>
      <c r="BR713" s="261">
        <v>20.100000000000001</v>
      </c>
      <c r="BS713" s="261">
        <v>8.1999999999999993</v>
      </c>
      <c r="BT713" s="261">
        <v>9.6</v>
      </c>
      <c r="BU713" s="261">
        <v>4.0999999999999996</v>
      </c>
      <c r="BV713" s="261">
        <v>8.6</v>
      </c>
      <c r="BW713" s="261">
        <v>6.7</v>
      </c>
      <c r="BX713" s="261"/>
      <c r="BY713" s="261"/>
      <c r="BZ713" s="261"/>
      <c r="CA713" s="261"/>
      <c r="CB713" s="261">
        <v>0.86</v>
      </c>
      <c r="CC713" s="261">
        <v>0.87</v>
      </c>
      <c r="CD713" s="261">
        <v>0.85</v>
      </c>
      <c r="CE713" s="333"/>
      <c r="CF713" s="333"/>
      <c r="CG713" s="333"/>
      <c r="CH713" s="333"/>
      <c r="CI713" s="333"/>
      <c r="CJ713" s="333"/>
      <c r="CK713" s="333"/>
      <c r="CL713" s="333"/>
      <c r="CM713" s="333"/>
      <c r="CN713" s="333"/>
      <c r="CO713" s="333"/>
      <c r="CP713" s="333"/>
      <c r="CQ713" s="333"/>
      <c r="CR713" s="333"/>
      <c r="CS713" s="333"/>
      <c r="CT713" s="333"/>
      <c r="CU713" s="333"/>
      <c r="CV713" s="333"/>
      <c r="CW713" s="333"/>
      <c r="CX713" s="333"/>
      <c r="CY713" s="333"/>
      <c r="CZ713" s="333"/>
      <c r="DA713" s="333"/>
      <c r="DB713" s="374"/>
      <c r="DC713" s="154"/>
      <c r="DD713" s="179"/>
      <c r="DE713" s="179"/>
      <c r="DF713" s="179"/>
      <c r="DG713" s="179"/>
      <c r="DH713" s="180"/>
      <c r="DI713" s="181"/>
      <c r="DJ713" s="182">
        <f t="shared" si="469"/>
        <v>0</v>
      </c>
      <c r="DK713" s="182">
        <f t="shared" si="470"/>
        <v>0</v>
      </c>
      <c r="DL713" s="182">
        <f t="shared" si="474"/>
        <v>1</v>
      </c>
      <c r="DM713" s="182">
        <f t="shared" si="475"/>
        <v>0</v>
      </c>
      <c r="DN713" s="182">
        <f t="shared" si="476"/>
        <v>0</v>
      </c>
      <c r="DO713" s="182"/>
      <c r="DP713" s="182"/>
      <c r="DQ713" s="181"/>
      <c r="DR713" s="169"/>
      <c r="DS713" s="166"/>
      <c r="DT713" s="166"/>
      <c r="DU713" s="167">
        <f t="shared" si="477"/>
        <v>0</v>
      </c>
      <c r="DV713" s="153" t="str">
        <f>VLOOKUP(M713,'[200]Data Master kondisi'!$O$3:$P$11,2,FALSE)</f>
        <v>Z</v>
      </c>
      <c r="DW713" s="153">
        <f>LOOKUP(DV713,{"X","X","X","Y","Y","Y","Z","Z","Z"},{6,6,6,4,4,4,2,2,2})</f>
        <v>2</v>
      </c>
      <c r="DX713" s="153">
        <f t="shared" si="459"/>
        <v>1</v>
      </c>
      <c r="DY713" s="153">
        <f t="shared" si="478"/>
        <v>3</v>
      </c>
      <c r="DZ713" s="153" t="str">
        <f>VLOOKUP(G713,'[200]Data Master class'!$A$5:$D$12,3,FALSE)</f>
        <v>B</v>
      </c>
      <c r="EA713" s="160">
        <f t="shared" si="479"/>
        <v>0</v>
      </c>
      <c r="EB713" s="156"/>
      <c r="EC713" s="153">
        <f>VLOOKUP(G713,'[200]Data Master class'!$A$5:$D$12,2,FALSE)</f>
        <v>3</v>
      </c>
      <c r="ED713" s="153" t="str">
        <f>VLOOKUP(H713,'[200]Data Master class'!$E$5:$G$6,3,FALSE)</f>
        <v>X</v>
      </c>
      <c r="EE713" s="153">
        <f>VLOOKUP(H713,'[200]Data Master class'!$E$5:$G$6,2,FALSE)</f>
        <v>2</v>
      </c>
      <c r="EF713" s="153">
        <f t="shared" si="480"/>
        <v>5</v>
      </c>
      <c r="EG713" s="153" t="str">
        <f t="shared" si="481"/>
        <v>CLASS 3</v>
      </c>
      <c r="EH713" s="153">
        <f t="shared" si="482"/>
        <v>8</v>
      </c>
      <c r="EI713" s="171"/>
      <c r="EJ713" s="441">
        <f t="shared" si="460"/>
        <v>0.1553509781357881</v>
      </c>
      <c r="EK713" s="441">
        <f t="shared" si="461"/>
        <v>0.25661680092059841</v>
      </c>
      <c r="EL713" s="441">
        <f t="shared" si="462"/>
        <v>0.41196777905638682</v>
      </c>
      <c r="EM713" s="442">
        <f t="shared" si="483"/>
        <v>0.27464518603759108</v>
      </c>
      <c r="EN713" s="443" t="str">
        <f t="shared" si="484"/>
        <v>KURANG</v>
      </c>
      <c r="EO713" s="195"/>
      <c r="EP713" s="196">
        <f>'[200]2. SUHU &amp; FISIK TRAFO'!CY757</f>
        <v>324</v>
      </c>
      <c r="EQ713" s="168">
        <f t="shared" si="489"/>
        <v>0</v>
      </c>
      <c r="ER713" s="189">
        <f t="shared" si="485"/>
        <v>0</v>
      </c>
      <c r="ES713" s="195"/>
      <c r="ET713" s="447">
        <f t="shared" si="471"/>
        <v>59.789000000000001</v>
      </c>
      <c r="EU713" s="447">
        <f t="shared" si="486"/>
        <v>47.831200000000003</v>
      </c>
      <c r="EV713" s="448">
        <f t="shared" si="463"/>
        <v>59.789000000000001</v>
      </c>
      <c r="EW713" s="449" t="str">
        <f t="shared" si="487"/>
        <v>BAIK</v>
      </c>
      <c r="EX713" s="721"/>
      <c r="EY713" s="447">
        <f t="shared" si="472"/>
        <v>39.253</v>
      </c>
      <c r="EZ713" s="447">
        <f t="shared" si="464"/>
        <v>31.4024</v>
      </c>
      <c r="FA713" s="448">
        <f t="shared" si="473"/>
        <v>39.253</v>
      </c>
      <c r="FB713" s="449" t="str">
        <f t="shared" si="465"/>
        <v>BAIK</v>
      </c>
      <c r="FC713" s="195"/>
      <c r="FD713" s="453">
        <f t="shared" si="466"/>
        <v>15.1</v>
      </c>
      <c r="FE713" s="454">
        <f t="shared" si="467"/>
        <v>144.50867052023122</v>
      </c>
      <c r="FF713" s="725">
        <f t="shared" si="468"/>
        <v>10.449199999999999</v>
      </c>
      <c r="FG713" s="202" t="str">
        <f t="shared" si="488"/>
        <v>CUKUP</v>
      </c>
    </row>
    <row r="714" spans="1:163">
      <c r="A714" s="347">
        <v>702</v>
      </c>
      <c r="B714" s="764" t="s">
        <v>2232</v>
      </c>
      <c r="C714" s="331" t="s">
        <v>3277</v>
      </c>
      <c r="D714" s="259" t="s">
        <v>3272</v>
      </c>
      <c r="E714" s="319" t="s">
        <v>3184</v>
      </c>
      <c r="F714" s="319" t="s">
        <v>3265</v>
      </c>
      <c r="G714" s="208" t="s">
        <v>206</v>
      </c>
      <c r="H714" s="214" t="s">
        <v>208</v>
      </c>
      <c r="I714" s="463" t="s">
        <v>3278</v>
      </c>
      <c r="J714" s="462" t="s">
        <v>3279</v>
      </c>
      <c r="K714" s="259" t="s">
        <v>315</v>
      </c>
      <c r="L714" s="259" t="s">
        <v>3003</v>
      </c>
      <c r="M714" s="259">
        <v>160</v>
      </c>
      <c r="N714" s="259">
        <v>20111075</v>
      </c>
      <c r="O714" s="259">
        <v>2011</v>
      </c>
      <c r="P714" s="259" t="s">
        <v>316</v>
      </c>
      <c r="Q714" s="461">
        <v>0.83611111111111114</v>
      </c>
      <c r="R714" s="433">
        <v>44883</v>
      </c>
      <c r="S714" s="331" t="s">
        <v>318</v>
      </c>
      <c r="T714" s="331" t="s">
        <v>343</v>
      </c>
      <c r="U714" s="259">
        <v>2</v>
      </c>
      <c r="V714" s="259">
        <v>2</v>
      </c>
      <c r="W714" s="259">
        <v>3</v>
      </c>
      <c r="X714" s="259">
        <v>20000</v>
      </c>
      <c r="Y714" s="332">
        <v>415</v>
      </c>
      <c r="Z714" s="332">
        <v>411</v>
      </c>
      <c r="AA714" s="332">
        <v>412</v>
      </c>
      <c r="AB714" s="332">
        <v>238</v>
      </c>
      <c r="AC714" s="332">
        <v>238</v>
      </c>
      <c r="AD714" s="332">
        <v>236</v>
      </c>
      <c r="AE714" s="332">
        <v>77.599999999999994</v>
      </c>
      <c r="AF714" s="332">
        <v>14.2</v>
      </c>
      <c r="AG714" s="332">
        <v>31.2</v>
      </c>
      <c r="AH714" s="332">
        <v>61.5</v>
      </c>
      <c r="AI714" s="332">
        <v>28.9</v>
      </c>
      <c r="AJ714" s="332">
        <v>8.1999999999999993</v>
      </c>
      <c r="AK714" s="332">
        <v>25.1</v>
      </c>
      <c r="AL714" s="332">
        <v>18.7</v>
      </c>
      <c r="AM714" s="332">
        <v>33.799999999999997</v>
      </c>
      <c r="AN714" s="332">
        <v>55.5</v>
      </c>
      <c r="AO714" s="332">
        <v>6.2</v>
      </c>
      <c r="AP714" s="332">
        <v>15.2</v>
      </c>
      <c r="AQ714" s="332"/>
      <c r="AR714" s="332"/>
      <c r="AS714" s="332"/>
      <c r="AT714" s="332"/>
      <c r="AU714" s="332"/>
      <c r="AV714" s="332"/>
      <c r="AW714" s="332"/>
      <c r="AX714" s="332"/>
      <c r="AY714" s="332">
        <v>0.85</v>
      </c>
      <c r="AZ714" s="332">
        <v>0.87</v>
      </c>
      <c r="BA714" s="332">
        <v>0.86</v>
      </c>
      <c r="BB714" s="261">
        <v>412</v>
      </c>
      <c r="BC714" s="261">
        <v>409</v>
      </c>
      <c r="BD714" s="261">
        <v>408</v>
      </c>
      <c r="BE714" s="261">
        <v>236</v>
      </c>
      <c r="BF714" s="261">
        <v>237</v>
      </c>
      <c r="BG714" s="261">
        <v>235</v>
      </c>
      <c r="BH714" s="261">
        <v>51.3</v>
      </c>
      <c r="BI714" s="261">
        <v>70.099999999999994</v>
      </c>
      <c r="BJ714" s="261">
        <v>27.3</v>
      </c>
      <c r="BK714" s="261">
        <v>39.200000000000003</v>
      </c>
      <c r="BL714" s="261">
        <v>21.5</v>
      </c>
      <c r="BM714" s="261">
        <v>6.7</v>
      </c>
      <c r="BN714" s="261">
        <v>24.3</v>
      </c>
      <c r="BO714" s="261">
        <v>38.200000000000003</v>
      </c>
      <c r="BP714" s="261">
        <v>8.4</v>
      </c>
      <c r="BQ714" s="261">
        <v>1</v>
      </c>
      <c r="BR714" s="261">
        <v>4.0999999999999996</v>
      </c>
      <c r="BS714" s="261">
        <v>3.4</v>
      </c>
      <c r="BT714" s="261"/>
      <c r="BU714" s="261"/>
      <c r="BV714" s="261"/>
      <c r="BW714" s="261"/>
      <c r="BX714" s="261"/>
      <c r="BY714" s="261"/>
      <c r="BZ714" s="261"/>
      <c r="CA714" s="261"/>
      <c r="CB714" s="261">
        <v>0.87</v>
      </c>
      <c r="CC714" s="261">
        <v>0.86</v>
      </c>
      <c r="CD714" s="261">
        <v>0.88</v>
      </c>
      <c r="CE714" s="333"/>
      <c r="CF714" s="333"/>
      <c r="CG714" s="333"/>
      <c r="CH714" s="333"/>
      <c r="CI714" s="333"/>
      <c r="CJ714" s="333"/>
      <c r="CK714" s="333"/>
      <c r="CL714" s="333"/>
      <c r="CM714" s="333"/>
      <c r="CN714" s="333"/>
      <c r="CO714" s="333"/>
      <c r="CP714" s="333"/>
      <c r="CQ714" s="333"/>
      <c r="CR714" s="333"/>
      <c r="CS714" s="333"/>
      <c r="CT714" s="333"/>
      <c r="CU714" s="333"/>
      <c r="CV714" s="333"/>
      <c r="CW714" s="333"/>
      <c r="CX714" s="333"/>
      <c r="CY714" s="333"/>
      <c r="CZ714" s="333"/>
      <c r="DA714" s="333"/>
      <c r="DB714" s="374"/>
      <c r="DC714" s="154"/>
      <c r="DD714" s="179"/>
      <c r="DE714" s="179"/>
      <c r="DF714" s="179"/>
      <c r="DG714" s="179"/>
      <c r="DH714" s="180"/>
      <c r="DI714" s="181"/>
      <c r="DJ714" s="182">
        <f t="shared" si="469"/>
        <v>1</v>
      </c>
      <c r="DK714" s="182">
        <f t="shared" si="470"/>
        <v>0</v>
      </c>
      <c r="DL714" s="182">
        <f t="shared" si="474"/>
        <v>0</v>
      </c>
      <c r="DM714" s="182">
        <f t="shared" si="475"/>
        <v>0</v>
      </c>
      <c r="DN714" s="182">
        <f t="shared" si="476"/>
        <v>0</v>
      </c>
      <c r="DO714" s="182"/>
      <c r="DP714" s="182"/>
      <c r="DQ714" s="181"/>
      <c r="DR714" s="169"/>
      <c r="DS714" s="166"/>
      <c r="DT714" s="166"/>
      <c r="DU714" s="167">
        <f t="shared" si="477"/>
        <v>0</v>
      </c>
      <c r="DV714" s="153" t="str">
        <f>VLOOKUP(M714,'[200]Data Master kondisi'!$O$3:$P$11,2,FALSE)</f>
        <v>Y</v>
      </c>
      <c r="DW714" s="153">
        <f>LOOKUP(DV714,{"X","X","X","Y","Y","Y","Z","Z","Z"},{6,6,6,4,4,4,2,2,2})</f>
        <v>4</v>
      </c>
      <c r="DX714" s="153">
        <f t="shared" si="459"/>
        <v>1</v>
      </c>
      <c r="DY714" s="153">
        <f t="shared" si="478"/>
        <v>5</v>
      </c>
      <c r="DZ714" s="153" t="str">
        <f>VLOOKUP(G714,'[200]Data Master class'!$A$5:$D$12,3,FALSE)</f>
        <v>B</v>
      </c>
      <c r="EA714" s="160" t="str">
        <f t="shared" si="479"/>
        <v>BAIK</v>
      </c>
      <c r="EB714" s="156"/>
      <c r="EC714" s="153">
        <f>VLOOKUP(G714,'[200]Data Master class'!$A$5:$D$12,2,FALSE)</f>
        <v>3</v>
      </c>
      <c r="ED714" s="153" t="str">
        <f>VLOOKUP(H714,'[200]Data Master class'!$E$5:$G$6,3,FALSE)</f>
        <v>X</v>
      </c>
      <c r="EE714" s="153">
        <f>VLOOKUP(H714,'[200]Data Master class'!$E$5:$G$6,2,FALSE)</f>
        <v>2</v>
      </c>
      <c r="EF714" s="153">
        <f t="shared" si="480"/>
        <v>5</v>
      </c>
      <c r="EG714" s="153" t="str">
        <f t="shared" si="481"/>
        <v>CLASS 3</v>
      </c>
      <c r="EH714" s="153">
        <f t="shared" si="482"/>
        <v>10</v>
      </c>
      <c r="EI714" s="171"/>
      <c r="EJ714" s="441">
        <f t="shared" si="460"/>
        <v>0.8926829268292682</v>
      </c>
      <c r="EK714" s="441">
        <f t="shared" si="461"/>
        <v>0.65365853658536588</v>
      </c>
      <c r="EL714" s="441">
        <f t="shared" si="462"/>
        <v>0.23902439024390246</v>
      </c>
      <c r="EM714" s="442">
        <f t="shared" si="483"/>
        <v>0.59512195121951217</v>
      </c>
      <c r="EN714" s="443" t="str">
        <f t="shared" si="484"/>
        <v>BURUK</v>
      </c>
      <c r="EO714" s="195"/>
      <c r="EP714" s="196">
        <f>'[200]2. SUHU &amp; FISIK TRAFO'!CY758</f>
        <v>202</v>
      </c>
      <c r="EQ714" s="168">
        <f t="shared" si="489"/>
        <v>0</v>
      </c>
      <c r="ER714" s="189">
        <f t="shared" si="485"/>
        <v>0</v>
      </c>
      <c r="ES714" s="195"/>
      <c r="ET714" s="447">
        <f t="shared" si="471"/>
        <v>29.211600000000001</v>
      </c>
      <c r="EU714" s="447">
        <f t="shared" si="486"/>
        <v>23.369280000000003</v>
      </c>
      <c r="EV714" s="448">
        <f t="shared" si="463"/>
        <v>18.257249999999999</v>
      </c>
      <c r="EW714" s="449" t="str">
        <f t="shared" si="487"/>
        <v>BAIK</v>
      </c>
      <c r="EX714" s="721"/>
      <c r="EY714" s="447">
        <f t="shared" si="472"/>
        <v>35.136000000000003</v>
      </c>
      <c r="EZ714" s="447">
        <f t="shared" si="464"/>
        <v>28.108800000000002</v>
      </c>
      <c r="FA714" s="448">
        <f t="shared" si="473"/>
        <v>21.96</v>
      </c>
      <c r="FB714" s="449" t="str">
        <f t="shared" si="465"/>
        <v>BAIK</v>
      </c>
      <c r="FC714" s="195"/>
      <c r="FD714" s="453">
        <f t="shared" si="466"/>
        <v>61.5</v>
      </c>
      <c r="FE714" s="454">
        <f t="shared" si="467"/>
        <v>231.21387283236993</v>
      </c>
      <c r="FF714" s="725">
        <f t="shared" si="468"/>
        <v>26.598749999999999</v>
      </c>
      <c r="FG714" s="202" t="str">
        <f t="shared" si="488"/>
        <v>BURUK</v>
      </c>
    </row>
    <row r="715" spans="1:163">
      <c r="A715" s="347">
        <v>703</v>
      </c>
      <c r="B715" s="764" t="s">
        <v>2232</v>
      </c>
      <c r="C715" s="331" t="s">
        <v>3280</v>
      </c>
      <c r="D715" s="259" t="s">
        <v>3272</v>
      </c>
      <c r="E715" s="319" t="s">
        <v>3097</v>
      </c>
      <c r="F715" s="319" t="s">
        <v>3265</v>
      </c>
      <c r="G715" s="208" t="s">
        <v>206</v>
      </c>
      <c r="H715" s="214" t="s">
        <v>208</v>
      </c>
      <c r="I715" s="463" t="s">
        <v>3281</v>
      </c>
      <c r="J715" s="462" t="s">
        <v>3282</v>
      </c>
      <c r="K715" s="259" t="s">
        <v>315</v>
      </c>
      <c r="L715" s="259" t="s">
        <v>1259</v>
      </c>
      <c r="M715" s="259">
        <v>50</v>
      </c>
      <c r="N715" s="259" t="s">
        <v>3283</v>
      </c>
      <c r="O715" s="259">
        <v>2017</v>
      </c>
      <c r="P715" s="259" t="s">
        <v>316</v>
      </c>
      <c r="Q715" s="461">
        <v>0.84930555555555554</v>
      </c>
      <c r="R715" s="433">
        <v>44883</v>
      </c>
      <c r="S715" s="331" t="s">
        <v>318</v>
      </c>
      <c r="T715" s="331" t="s">
        <v>343</v>
      </c>
      <c r="U715" s="259">
        <v>2</v>
      </c>
      <c r="V715" s="259">
        <v>1</v>
      </c>
      <c r="W715" s="259">
        <v>3</v>
      </c>
      <c r="X715" s="259">
        <v>20000</v>
      </c>
      <c r="Y715" s="332">
        <v>403</v>
      </c>
      <c r="Z715" s="332">
        <v>403</v>
      </c>
      <c r="AA715" s="332">
        <v>400</v>
      </c>
      <c r="AB715" s="332">
        <v>233</v>
      </c>
      <c r="AC715" s="332">
        <v>231</v>
      </c>
      <c r="AD715" s="332">
        <v>230</v>
      </c>
      <c r="AE715" s="332">
        <v>15.8</v>
      </c>
      <c r="AF715" s="332">
        <v>35</v>
      </c>
      <c r="AG715" s="332">
        <v>0.4</v>
      </c>
      <c r="AH715" s="332">
        <v>24.7</v>
      </c>
      <c r="AI715" s="332"/>
      <c r="AJ715" s="332"/>
      <c r="AK715" s="332"/>
      <c r="AL715" s="332"/>
      <c r="AM715" s="332">
        <v>16.7</v>
      </c>
      <c r="AN715" s="332">
        <v>36.299999999999997</v>
      </c>
      <c r="AO715" s="332">
        <v>0.2</v>
      </c>
      <c r="AP715" s="332">
        <v>25.2</v>
      </c>
      <c r="AQ715" s="332"/>
      <c r="AR715" s="332"/>
      <c r="AS715" s="332"/>
      <c r="AT715" s="332"/>
      <c r="AU715" s="332"/>
      <c r="AV715" s="332"/>
      <c r="AW715" s="332"/>
      <c r="AX715" s="332"/>
      <c r="AY715" s="332">
        <v>0.85</v>
      </c>
      <c r="AZ715" s="332">
        <v>0.87</v>
      </c>
      <c r="BA715" s="332">
        <v>0.86</v>
      </c>
      <c r="BB715" s="261">
        <v>400</v>
      </c>
      <c r="BC715" s="261">
        <v>398</v>
      </c>
      <c r="BD715" s="261">
        <v>399</v>
      </c>
      <c r="BE715" s="261">
        <v>229</v>
      </c>
      <c r="BF715" s="261">
        <v>228</v>
      </c>
      <c r="BG715" s="261">
        <v>230</v>
      </c>
      <c r="BH715" s="261">
        <v>10.8</v>
      </c>
      <c r="BI715" s="261">
        <v>12.4</v>
      </c>
      <c r="BJ715" s="261">
        <v>0.1</v>
      </c>
      <c r="BK715" s="261">
        <v>6</v>
      </c>
      <c r="BL715" s="261"/>
      <c r="BM715" s="261"/>
      <c r="BN715" s="261"/>
      <c r="BO715" s="261"/>
      <c r="BP715" s="261">
        <v>10.199999999999999</v>
      </c>
      <c r="BQ715" s="261">
        <v>12.7</v>
      </c>
      <c r="BR715" s="261">
        <v>0.1</v>
      </c>
      <c r="BS715" s="261">
        <v>6</v>
      </c>
      <c r="BT715" s="261"/>
      <c r="BU715" s="261"/>
      <c r="BV715" s="261"/>
      <c r="BW715" s="261"/>
      <c r="BX715" s="261"/>
      <c r="BY715" s="261"/>
      <c r="BZ715" s="261"/>
      <c r="CA715" s="261"/>
      <c r="CB715" s="261">
        <v>0.85</v>
      </c>
      <c r="CC715" s="261">
        <v>0.86</v>
      </c>
      <c r="CD715" s="261">
        <v>0.86</v>
      </c>
      <c r="CE715" s="333"/>
      <c r="CF715" s="333"/>
      <c r="CG715" s="333"/>
      <c r="CH715" s="333"/>
      <c r="CI715" s="333"/>
      <c r="CJ715" s="333"/>
      <c r="CK715" s="333"/>
      <c r="CL715" s="333"/>
      <c r="CM715" s="333"/>
      <c r="CN715" s="333"/>
      <c r="CO715" s="333"/>
      <c r="CP715" s="333"/>
      <c r="CQ715" s="333"/>
      <c r="CR715" s="333"/>
      <c r="CS715" s="333"/>
      <c r="CT715" s="333"/>
      <c r="CU715" s="333"/>
      <c r="CV715" s="333"/>
      <c r="CW715" s="333"/>
      <c r="CX715" s="333"/>
      <c r="CY715" s="333"/>
      <c r="CZ715" s="333"/>
      <c r="DA715" s="333"/>
      <c r="DB715" s="374"/>
      <c r="DC715" s="154"/>
      <c r="DD715" s="179"/>
      <c r="DE715" s="179"/>
      <c r="DF715" s="179"/>
      <c r="DG715" s="179"/>
      <c r="DH715" s="180"/>
      <c r="DI715" s="181"/>
      <c r="DJ715" s="182">
        <f t="shared" si="469"/>
        <v>1</v>
      </c>
      <c r="DK715" s="182">
        <f t="shared" si="470"/>
        <v>0</v>
      </c>
      <c r="DL715" s="182">
        <f t="shared" si="474"/>
        <v>0</v>
      </c>
      <c r="DM715" s="182">
        <f t="shared" si="475"/>
        <v>0</v>
      </c>
      <c r="DN715" s="182">
        <f t="shared" si="476"/>
        <v>0</v>
      </c>
      <c r="DO715" s="182"/>
      <c r="DP715" s="182"/>
      <c r="DQ715" s="181"/>
      <c r="DR715" s="169"/>
      <c r="DS715" s="166"/>
      <c r="DT715" s="166"/>
      <c r="DU715" s="167">
        <f t="shared" si="477"/>
        <v>0</v>
      </c>
      <c r="DV715" s="153" t="str">
        <f>VLOOKUP(M715,'[200]Data Master kondisi'!$O$3:$P$11,2,FALSE)</f>
        <v>Z</v>
      </c>
      <c r="DW715" s="153">
        <f>LOOKUP(DV715,{"X","X","X","Y","Y","Y","Z","Z","Z"},{6,6,6,4,4,4,2,2,2})</f>
        <v>2</v>
      </c>
      <c r="DX715" s="153">
        <f t="shared" si="459"/>
        <v>1</v>
      </c>
      <c r="DY715" s="153">
        <f t="shared" si="478"/>
        <v>3</v>
      </c>
      <c r="DZ715" s="153" t="str">
        <f>VLOOKUP(G715,'[200]Data Master class'!$A$5:$D$12,3,FALSE)</f>
        <v>B</v>
      </c>
      <c r="EA715" s="160">
        <f t="shared" si="479"/>
        <v>0</v>
      </c>
      <c r="EB715" s="156"/>
      <c r="EC715" s="153">
        <f>VLOOKUP(G715,'[200]Data Master class'!$A$5:$D$12,2,FALSE)</f>
        <v>3</v>
      </c>
      <c r="ED715" s="153" t="str">
        <f>VLOOKUP(H715,'[200]Data Master class'!$E$5:$G$6,3,FALSE)</f>
        <v>X</v>
      </c>
      <c r="EE715" s="153">
        <f>VLOOKUP(H715,'[200]Data Master class'!$E$5:$G$6,2,FALSE)</f>
        <v>2</v>
      </c>
      <c r="EF715" s="153">
        <f t="shared" si="480"/>
        <v>5</v>
      </c>
      <c r="EG715" s="153" t="str">
        <f t="shared" si="481"/>
        <v>CLASS 3</v>
      </c>
      <c r="EH715" s="153">
        <f t="shared" si="482"/>
        <v>8</v>
      </c>
      <c r="EI715" s="171"/>
      <c r="EJ715" s="441">
        <f t="shared" si="460"/>
        <v>7.4218749999999944E-2</v>
      </c>
      <c r="EK715" s="441">
        <f t="shared" si="461"/>
        <v>1.05078125</v>
      </c>
      <c r="EL715" s="441">
        <f t="shared" si="462"/>
        <v>0.97656250000000011</v>
      </c>
      <c r="EM715" s="442">
        <f t="shared" si="483"/>
        <v>0.70052083333333337</v>
      </c>
      <c r="EN715" s="443" t="str">
        <f t="shared" si="484"/>
        <v>BURUK</v>
      </c>
      <c r="EO715" s="195"/>
      <c r="EP715" s="196">
        <f>'[200]2. SUHU &amp; FISIK TRAFO'!CY759</f>
        <v>324</v>
      </c>
      <c r="EQ715" s="168">
        <f t="shared" si="489"/>
        <v>0</v>
      </c>
      <c r="ER715" s="189">
        <f t="shared" si="485"/>
        <v>0</v>
      </c>
      <c r="ES715" s="195"/>
      <c r="ET715" s="447">
        <f t="shared" si="471"/>
        <v>11.8584</v>
      </c>
      <c r="EU715" s="447">
        <f t="shared" si="486"/>
        <v>9.48672</v>
      </c>
      <c r="EV715" s="448">
        <f t="shared" si="463"/>
        <v>23.716799999999999</v>
      </c>
      <c r="EW715" s="449" t="str">
        <f t="shared" si="487"/>
        <v>BAIK</v>
      </c>
      <c r="EX715" s="721"/>
      <c r="EY715" s="447">
        <f t="shared" si="472"/>
        <v>5.3234000000000004</v>
      </c>
      <c r="EZ715" s="447">
        <f t="shared" si="464"/>
        <v>4.2587200000000003</v>
      </c>
      <c r="FA715" s="448">
        <f t="shared" si="473"/>
        <v>10.646800000000001</v>
      </c>
      <c r="FB715" s="449" t="str">
        <f t="shared" si="465"/>
        <v>BAIK</v>
      </c>
      <c r="FC715" s="195"/>
      <c r="FD715" s="453">
        <f t="shared" si="466"/>
        <v>24.7</v>
      </c>
      <c r="FE715" s="454">
        <f t="shared" si="467"/>
        <v>72.25433526011561</v>
      </c>
      <c r="FF715" s="725">
        <f t="shared" si="468"/>
        <v>34.184799999999996</v>
      </c>
      <c r="FG715" s="202" t="str">
        <f t="shared" si="488"/>
        <v>BURUK</v>
      </c>
    </row>
    <row r="716" spans="1:163">
      <c r="A716" s="347">
        <v>704</v>
      </c>
      <c r="B716" s="764" t="s">
        <v>2232</v>
      </c>
      <c r="C716" s="331" t="s">
        <v>3284</v>
      </c>
      <c r="D716" s="259" t="s">
        <v>3232</v>
      </c>
      <c r="E716" s="319" t="s">
        <v>3097</v>
      </c>
      <c r="F716" s="319" t="s">
        <v>3285</v>
      </c>
      <c r="G716" s="208" t="s">
        <v>206</v>
      </c>
      <c r="H716" s="214" t="s">
        <v>208</v>
      </c>
      <c r="I716" s="463" t="s">
        <v>3286</v>
      </c>
      <c r="J716" s="462" t="s">
        <v>3287</v>
      </c>
      <c r="K716" s="259" t="s">
        <v>341</v>
      </c>
      <c r="L716" s="259" t="s">
        <v>1259</v>
      </c>
      <c r="M716" s="259">
        <v>100</v>
      </c>
      <c r="N716" s="259" t="s">
        <v>3288</v>
      </c>
      <c r="O716" s="259">
        <v>2013</v>
      </c>
      <c r="P716" s="259" t="s">
        <v>316</v>
      </c>
      <c r="Q716" s="461">
        <v>0.77430555555555547</v>
      </c>
      <c r="R716" s="433">
        <v>44884</v>
      </c>
      <c r="S716" s="331" t="s">
        <v>318</v>
      </c>
      <c r="T716" s="331" t="s">
        <v>343</v>
      </c>
      <c r="U716" s="259">
        <v>4</v>
      </c>
      <c r="V716" s="259">
        <v>1</v>
      </c>
      <c r="W716" s="259">
        <v>3</v>
      </c>
      <c r="X716" s="259">
        <v>20000</v>
      </c>
      <c r="Y716" s="332">
        <v>404</v>
      </c>
      <c r="Z716" s="332">
        <v>404</v>
      </c>
      <c r="AA716" s="332">
        <v>402</v>
      </c>
      <c r="AB716" s="332">
        <v>233</v>
      </c>
      <c r="AC716" s="332">
        <v>232</v>
      </c>
      <c r="AD716" s="332">
        <v>232</v>
      </c>
      <c r="AE716" s="332">
        <v>20.8</v>
      </c>
      <c r="AF716" s="332">
        <v>10.199999999999999</v>
      </c>
      <c r="AG716" s="332">
        <v>6.7</v>
      </c>
      <c r="AH716" s="332">
        <v>17</v>
      </c>
      <c r="AI716" s="332">
        <v>20.2</v>
      </c>
      <c r="AJ716" s="332">
        <v>10</v>
      </c>
      <c r="AK716" s="332">
        <v>6.7</v>
      </c>
      <c r="AL716" s="332">
        <v>17</v>
      </c>
      <c r="AM716" s="332"/>
      <c r="AN716" s="332"/>
      <c r="AO716" s="332"/>
      <c r="AP716" s="332"/>
      <c r="AQ716" s="332"/>
      <c r="AR716" s="332"/>
      <c r="AS716" s="332"/>
      <c r="AT716" s="332"/>
      <c r="AU716" s="332"/>
      <c r="AV716" s="332"/>
      <c r="AW716" s="332"/>
      <c r="AX716" s="332"/>
      <c r="AY716" s="332">
        <v>0.87</v>
      </c>
      <c r="AZ716" s="332">
        <v>0.88</v>
      </c>
      <c r="BA716" s="332">
        <v>0.88</v>
      </c>
      <c r="BB716" s="261">
        <v>400</v>
      </c>
      <c r="BC716" s="261">
        <v>396</v>
      </c>
      <c r="BD716" s="261">
        <v>400</v>
      </c>
      <c r="BE716" s="261">
        <v>231</v>
      </c>
      <c r="BF716" s="261">
        <v>229</v>
      </c>
      <c r="BG716" s="261">
        <v>229</v>
      </c>
      <c r="BH716" s="261">
        <v>14.8</v>
      </c>
      <c r="BI716" s="261">
        <v>14.2</v>
      </c>
      <c r="BJ716" s="261">
        <v>4.2</v>
      </c>
      <c r="BK716" s="261">
        <v>13.7</v>
      </c>
      <c r="BL716" s="261">
        <v>14.5</v>
      </c>
      <c r="BM716" s="261">
        <v>14.7</v>
      </c>
      <c r="BN716" s="261">
        <v>4.5</v>
      </c>
      <c r="BO716" s="261">
        <v>13.9</v>
      </c>
      <c r="BP716" s="261"/>
      <c r="BQ716" s="261"/>
      <c r="BR716" s="261"/>
      <c r="BS716" s="261"/>
      <c r="BT716" s="261"/>
      <c r="BU716" s="261"/>
      <c r="BV716" s="261"/>
      <c r="BW716" s="261"/>
      <c r="BX716" s="261"/>
      <c r="BY716" s="261"/>
      <c r="BZ716" s="261"/>
      <c r="CA716" s="261"/>
      <c r="CB716" s="261">
        <v>0.87</v>
      </c>
      <c r="CC716" s="261">
        <v>0.88</v>
      </c>
      <c r="CD716" s="261">
        <v>0.85</v>
      </c>
      <c r="CE716" s="333"/>
      <c r="CF716" s="333"/>
      <c r="CG716" s="333"/>
      <c r="CH716" s="333"/>
      <c r="CI716" s="333"/>
      <c r="CJ716" s="333"/>
      <c r="CK716" s="333"/>
      <c r="CL716" s="333"/>
      <c r="CM716" s="333"/>
      <c r="CN716" s="333"/>
      <c r="CO716" s="333"/>
      <c r="CP716" s="333"/>
      <c r="CQ716" s="333"/>
      <c r="CR716" s="333"/>
      <c r="CS716" s="333"/>
      <c r="CT716" s="333"/>
      <c r="CU716" s="333"/>
      <c r="CV716" s="333"/>
      <c r="CW716" s="333"/>
      <c r="CX716" s="333"/>
      <c r="CY716" s="333"/>
      <c r="CZ716" s="333"/>
      <c r="DA716" s="333"/>
      <c r="DB716" s="374"/>
      <c r="DC716" s="154"/>
      <c r="DD716" s="179"/>
      <c r="DE716" s="179"/>
      <c r="DF716" s="179"/>
      <c r="DG716" s="179"/>
      <c r="DH716" s="180"/>
      <c r="DI716" s="181"/>
      <c r="DJ716" s="182">
        <f t="shared" si="469"/>
        <v>1</v>
      </c>
      <c r="DK716" s="182">
        <f t="shared" si="470"/>
        <v>0</v>
      </c>
      <c r="DL716" s="182">
        <f t="shared" si="474"/>
        <v>0</v>
      </c>
      <c r="DM716" s="182">
        <f t="shared" si="475"/>
        <v>0</v>
      </c>
      <c r="DN716" s="182">
        <f t="shared" si="476"/>
        <v>0</v>
      </c>
      <c r="DO716" s="182"/>
      <c r="DP716" s="182"/>
      <c r="DQ716" s="181"/>
      <c r="DR716" s="169"/>
      <c r="DS716" s="166"/>
      <c r="DT716" s="166"/>
      <c r="DU716" s="167">
        <f t="shared" si="477"/>
        <v>0</v>
      </c>
      <c r="DV716" s="153" t="str">
        <f>VLOOKUP(M716,'[200]Data Master kondisi'!$O$3:$P$11,2,FALSE)</f>
        <v>Z</v>
      </c>
      <c r="DW716" s="153">
        <f>LOOKUP(DV716,{"X","X","X","Y","Y","Y","Z","Z","Z"},{6,6,6,4,4,4,2,2,2})</f>
        <v>2</v>
      </c>
      <c r="DX716" s="153">
        <f t="shared" si="459"/>
        <v>1</v>
      </c>
      <c r="DY716" s="153">
        <f t="shared" si="478"/>
        <v>3</v>
      </c>
      <c r="DZ716" s="153" t="str">
        <f>VLOOKUP(G716,'[200]Data Master class'!$A$5:$D$12,3,FALSE)</f>
        <v>B</v>
      </c>
      <c r="EA716" s="160">
        <f t="shared" si="479"/>
        <v>0</v>
      </c>
      <c r="EB716" s="156"/>
      <c r="EC716" s="153">
        <f>VLOOKUP(G716,'[200]Data Master class'!$A$5:$D$12,2,FALSE)</f>
        <v>3</v>
      </c>
      <c r="ED716" s="153" t="str">
        <f>VLOOKUP(H716,'[200]Data Master class'!$E$5:$G$6,3,FALSE)</f>
        <v>X</v>
      </c>
      <c r="EE716" s="153">
        <f>VLOOKUP(H716,'[200]Data Master class'!$E$5:$G$6,2,FALSE)</f>
        <v>2</v>
      </c>
      <c r="EF716" s="153">
        <f t="shared" si="480"/>
        <v>5</v>
      </c>
      <c r="EG716" s="153" t="str">
        <f t="shared" si="481"/>
        <v>CLASS 3</v>
      </c>
      <c r="EH716" s="153">
        <f t="shared" si="482"/>
        <v>8</v>
      </c>
      <c r="EI716" s="171"/>
      <c r="EJ716" s="441">
        <f t="shared" si="460"/>
        <v>0.65517241379310331</v>
      </c>
      <c r="EK716" s="441">
        <f t="shared" si="461"/>
        <v>0.18832891246684366</v>
      </c>
      <c r="EL716" s="441">
        <f t="shared" si="462"/>
        <v>0.46684350132626001</v>
      </c>
      <c r="EM716" s="442">
        <f t="shared" si="483"/>
        <v>0.43678160919540238</v>
      </c>
      <c r="EN716" s="443" t="str">
        <f t="shared" si="484"/>
        <v>BURUK</v>
      </c>
      <c r="EO716" s="195"/>
      <c r="EP716" s="196">
        <f>'[200]2. SUHU &amp; FISIK TRAFO'!CY760</f>
        <v>324</v>
      </c>
      <c r="EQ716" s="168">
        <f t="shared" si="489"/>
        <v>0</v>
      </c>
      <c r="ER716" s="189">
        <f t="shared" si="485"/>
        <v>0</v>
      </c>
      <c r="ES716" s="195"/>
      <c r="ET716" s="447">
        <f t="shared" si="471"/>
        <v>8.7672000000000008</v>
      </c>
      <c r="EU716" s="447">
        <f t="shared" si="486"/>
        <v>7.0137600000000013</v>
      </c>
      <c r="EV716" s="448">
        <f t="shared" si="463"/>
        <v>8.7672000000000008</v>
      </c>
      <c r="EW716" s="449" t="str">
        <f t="shared" si="487"/>
        <v>BAIK</v>
      </c>
      <c r="EX716" s="721"/>
      <c r="EY716" s="447">
        <f t="shared" si="472"/>
        <v>7.6324000000000005</v>
      </c>
      <c r="EZ716" s="447">
        <f t="shared" si="464"/>
        <v>6.1059200000000011</v>
      </c>
      <c r="FA716" s="448">
        <f t="shared" si="473"/>
        <v>7.6324000000000005</v>
      </c>
      <c r="FB716" s="449" t="str">
        <f t="shared" si="465"/>
        <v>BAIK</v>
      </c>
      <c r="FC716" s="195"/>
      <c r="FD716" s="453">
        <f t="shared" si="466"/>
        <v>17</v>
      </c>
      <c r="FE716" s="454">
        <f t="shared" si="467"/>
        <v>144.50867052023122</v>
      </c>
      <c r="FF716" s="725">
        <f t="shared" si="468"/>
        <v>11.763999999999999</v>
      </c>
      <c r="FG716" s="202" t="str">
        <f t="shared" si="488"/>
        <v>CUKUP</v>
      </c>
    </row>
    <row r="717" spans="1:163">
      <c r="A717" s="347">
        <v>705</v>
      </c>
      <c r="B717" s="764" t="s">
        <v>2232</v>
      </c>
      <c r="C717" s="331" t="s">
        <v>3289</v>
      </c>
      <c r="D717" s="259" t="s">
        <v>3290</v>
      </c>
      <c r="E717" s="319" t="s">
        <v>3097</v>
      </c>
      <c r="F717" s="319" t="s">
        <v>3285</v>
      </c>
      <c r="G717" s="208" t="s">
        <v>206</v>
      </c>
      <c r="H717" s="214" t="s">
        <v>209</v>
      </c>
      <c r="I717" s="463" t="s">
        <v>3291</v>
      </c>
      <c r="J717" s="462" t="s">
        <v>3292</v>
      </c>
      <c r="K717" s="259" t="s">
        <v>341</v>
      </c>
      <c r="L717" s="259" t="s">
        <v>440</v>
      </c>
      <c r="M717" s="259">
        <v>50</v>
      </c>
      <c r="N717" s="259" t="s">
        <v>1402</v>
      </c>
      <c r="O717" s="259">
        <v>2019</v>
      </c>
      <c r="P717" s="259" t="s">
        <v>316</v>
      </c>
      <c r="Q717" s="461">
        <v>0.78402777777777777</v>
      </c>
      <c r="R717" s="433">
        <v>44884</v>
      </c>
      <c r="S717" s="331" t="s">
        <v>318</v>
      </c>
      <c r="T717" s="331" t="s">
        <v>343</v>
      </c>
      <c r="U717" s="259">
        <v>4</v>
      </c>
      <c r="V717" s="259">
        <v>1</v>
      </c>
      <c r="W717" s="259">
        <v>3</v>
      </c>
      <c r="X717" s="259">
        <v>20000</v>
      </c>
      <c r="Y717" s="332">
        <v>403</v>
      </c>
      <c r="Z717" s="332">
        <v>401</v>
      </c>
      <c r="AA717" s="332">
        <v>403</v>
      </c>
      <c r="AB717" s="332">
        <v>232</v>
      </c>
      <c r="AC717" s="332">
        <v>233</v>
      </c>
      <c r="AD717" s="332">
        <v>231</v>
      </c>
      <c r="AE717" s="332">
        <v>1.48</v>
      </c>
      <c r="AF717" s="332">
        <v>0.2</v>
      </c>
      <c r="AG717" s="332">
        <v>0.1</v>
      </c>
      <c r="AH717" s="332">
        <v>1.4</v>
      </c>
      <c r="AI717" s="332">
        <v>16.399999999999999</v>
      </c>
      <c r="AJ717" s="332">
        <v>0.2</v>
      </c>
      <c r="AK717" s="332">
        <v>0.2</v>
      </c>
      <c r="AL717" s="332">
        <v>15.9</v>
      </c>
      <c r="AM717" s="332"/>
      <c r="AN717" s="332"/>
      <c r="AO717" s="332"/>
      <c r="AP717" s="332"/>
      <c r="AQ717" s="332"/>
      <c r="AR717" s="332"/>
      <c r="AS717" s="332"/>
      <c r="AT717" s="332"/>
      <c r="AU717" s="332"/>
      <c r="AV717" s="332"/>
      <c r="AW717" s="332"/>
      <c r="AX717" s="332"/>
      <c r="AY717" s="332">
        <v>0.86</v>
      </c>
      <c r="AZ717" s="332">
        <v>0.87</v>
      </c>
      <c r="BA717" s="332">
        <v>0.88</v>
      </c>
      <c r="BB717" s="261">
        <v>401</v>
      </c>
      <c r="BC717" s="261">
        <v>398</v>
      </c>
      <c r="BD717" s="261">
        <v>398</v>
      </c>
      <c r="BE717" s="261">
        <v>230</v>
      </c>
      <c r="BF717" s="261">
        <v>231</v>
      </c>
      <c r="BG717" s="261">
        <v>229</v>
      </c>
      <c r="BH717" s="261">
        <v>1.5</v>
      </c>
      <c r="BI717" s="261">
        <v>0.2</v>
      </c>
      <c r="BJ717" s="261">
        <v>0.1</v>
      </c>
      <c r="BK717" s="261">
        <v>1.5</v>
      </c>
      <c r="BL717" s="261">
        <v>1.6</v>
      </c>
      <c r="BM717" s="261">
        <v>0.2</v>
      </c>
      <c r="BN717" s="261">
        <v>0.1</v>
      </c>
      <c r="BO717" s="261">
        <v>1.6</v>
      </c>
      <c r="BP717" s="261"/>
      <c r="BQ717" s="261"/>
      <c r="BR717" s="261"/>
      <c r="BS717" s="261"/>
      <c r="BT717" s="261"/>
      <c r="BU717" s="261"/>
      <c r="BV717" s="261"/>
      <c r="BW717" s="261"/>
      <c r="BX717" s="261"/>
      <c r="BY717" s="261"/>
      <c r="BZ717" s="261"/>
      <c r="CA717" s="261"/>
      <c r="CB717" s="261">
        <v>0.87</v>
      </c>
      <c r="CC717" s="261">
        <v>0.88</v>
      </c>
      <c r="CD717" s="261">
        <v>0.86</v>
      </c>
      <c r="CE717" s="333"/>
      <c r="CF717" s="333"/>
      <c r="CG717" s="333"/>
      <c r="CH717" s="333"/>
      <c r="CI717" s="333"/>
      <c r="CJ717" s="333"/>
      <c r="CK717" s="333"/>
      <c r="CL717" s="333"/>
      <c r="CM717" s="333"/>
      <c r="CN717" s="333"/>
      <c r="CO717" s="333"/>
      <c r="CP717" s="333"/>
      <c r="CQ717" s="333"/>
      <c r="CR717" s="333"/>
      <c r="CS717" s="333"/>
      <c r="CT717" s="333"/>
      <c r="CU717" s="333"/>
      <c r="CV717" s="333"/>
      <c r="CW717" s="333"/>
      <c r="CX717" s="333"/>
      <c r="CY717" s="333"/>
      <c r="CZ717" s="333"/>
      <c r="DA717" s="333"/>
      <c r="DB717" s="374"/>
      <c r="DC717" s="154"/>
      <c r="DD717" s="179"/>
      <c r="DE717" s="179"/>
      <c r="DF717" s="179"/>
      <c r="DG717" s="179"/>
      <c r="DH717" s="180"/>
      <c r="DI717" s="181"/>
      <c r="DJ717" s="182">
        <f t="shared" si="469"/>
        <v>1</v>
      </c>
      <c r="DK717" s="182">
        <f t="shared" si="470"/>
        <v>0</v>
      </c>
      <c r="DL717" s="182">
        <f t="shared" si="474"/>
        <v>0</v>
      </c>
      <c r="DM717" s="182">
        <f t="shared" si="475"/>
        <v>0</v>
      </c>
      <c r="DN717" s="182">
        <f t="shared" si="476"/>
        <v>0</v>
      </c>
      <c r="DO717" s="182"/>
      <c r="DP717" s="182"/>
      <c r="DQ717" s="181"/>
      <c r="DR717" s="169"/>
      <c r="DS717" s="166"/>
      <c r="DT717" s="166"/>
      <c r="DU717" s="167">
        <f t="shared" si="477"/>
        <v>0</v>
      </c>
      <c r="DV717" s="153" t="str">
        <f>VLOOKUP(M717,'[200]Data Master kondisi'!$O$3:$P$11,2,FALSE)</f>
        <v>Z</v>
      </c>
      <c r="DW717" s="153">
        <f>LOOKUP(DV717,{"X","X","X","Y","Y","Y","Z","Z","Z"},{6,6,6,4,4,4,2,2,2})</f>
        <v>2</v>
      </c>
      <c r="DX717" s="153">
        <f t="shared" ref="DX717:DX780" si="490">IF(O717&gt;=2010,1,IF(AND(O717&lt;=2009,O717&gt;=2000),2,IF(AND(O717&lt;=1999,O717&gt;=1990),3,IF(AND(O717&lt;=1989,O717&gt;=1980),4,IF(AND(O717&lt;=1979,O717&gt;=1970),5,0)))))</f>
        <v>1</v>
      </c>
      <c r="DY717" s="153">
        <f t="shared" si="478"/>
        <v>3</v>
      </c>
      <c r="DZ717" s="153" t="str">
        <f>VLOOKUP(G717,'[200]Data Master class'!$A$5:$D$12,3,FALSE)</f>
        <v>B</v>
      </c>
      <c r="EA717" s="160">
        <f t="shared" si="479"/>
        <v>0</v>
      </c>
      <c r="EB717" s="156"/>
      <c r="EC717" s="153">
        <f>VLOOKUP(G717,'[200]Data Master class'!$A$5:$D$12,2,FALSE)</f>
        <v>3</v>
      </c>
      <c r="ED717" s="153" t="str">
        <f>VLOOKUP(H717,'[200]Data Master class'!$E$5:$G$6,3,FALSE)</f>
        <v>Y</v>
      </c>
      <c r="EE717" s="153">
        <f>VLOOKUP(H717,'[200]Data Master class'!$E$5:$G$6,2,FALSE)</f>
        <v>1</v>
      </c>
      <c r="EF717" s="153">
        <f t="shared" si="480"/>
        <v>4</v>
      </c>
      <c r="EG717" s="153" t="str">
        <f t="shared" si="481"/>
        <v>CLASS 3</v>
      </c>
      <c r="EH717" s="153">
        <f t="shared" si="482"/>
        <v>7</v>
      </c>
      <c r="EI717" s="171"/>
      <c r="EJ717" s="441">
        <f t="shared" ref="EJ717:EJ780" si="491">ABS(AE717-AVERAGE(AE717:AG717))/((AE717+AF717+AG717)/3)</f>
        <v>1.49438202247191</v>
      </c>
      <c r="EK717" s="441">
        <f t="shared" ref="EK717:EK780" si="492">ABS(AF717-AVERAGE(AE717:AG717))/((AE717+AF717+AG717)/3)</f>
        <v>0.6629213483146067</v>
      </c>
      <c r="EL717" s="441">
        <f t="shared" ref="EL717:EL780" si="493">ABS(AG717-AVERAGE(AE717:AG717))/((AE717+AF717+AG717)/3)</f>
        <v>0.8314606741573034</v>
      </c>
      <c r="EM717" s="442">
        <f t="shared" si="483"/>
        <v>0.99625468164793995</v>
      </c>
      <c r="EN717" s="443" t="str">
        <f t="shared" si="484"/>
        <v>BURUK</v>
      </c>
      <c r="EO717" s="195"/>
      <c r="EP717" s="196">
        <f>'[200]2. SUHU &amp; FISIK TRAFO'!CY761</f>
        <v>324</v>
      </c>
      <c r="EQ717" s="168">
        <f t="shared" si="489"/>
        <v>0</v>
      </c>
      <c r="ER717" s="189">
        <f t="shared" si="485"/>
        <v>0</v>
      </c>
      <c r="ES717" s="195"/>
      <c r="ET717" s="447">
        <f t="shared" si="471"/>
        <v>0.41306000000000009</v>
      </c>
      <c r="EU717" s="447">
        <f t="shared" si="486"/>
        <v>0.33044800000000008</v>
      </c>
      <c r="EV717" s="448">
        <f t="shared" ref="EV717:EV780" si="494">(ET717/M717)*100</f>
        <v>0.82612000000000019</v>
      </c>
      <c r="EW717" s="449" t="str">
        <f t="shared" si="487"/>
        <v>BAIK</v>
      </c>
      <c r="EX717" s="721"/>
      <c r="EY717" s="447">
        <f t="shared" si="472"/>
        <v>0.41409999999999997</v>
      </c>
      <c r="EZ717" s="447">
        <f t="shared" ref="EZ717:EZ780" si="495">EY717*0.8</f>
        <v>0.33128000000000002</v>
      </c>
      <c r="FA717" s="448">
        <f t="shared" si="473"/>
        <v>0.82819999999999994</v>
      </c>
      <c r="FB717" s="449" t="str">
        <f t="shared" ref="FB717:FB780" si="496">IF(AND(FA717&gt;0,FA717&lt;60),"BAIK",IF(AND(FA717&gt;=60,FA717&lt;80),"CUKUP",IF(AND(FA717&gt;=80,FA717&lt;100),"KURANG",IF(AND(FA717&gt;=100),"BURUK",0))))</f>
        <v>BAIK</v>
      </c>
      <c r="FC717" s="195"/>
      <c r="FD717" s="453">
        <f t="shared" ref="FD717:FD780" si="497">AH717</f>
        <v>1.4</v>
      </c>
      <c r="FE717" s="454">
        <f t="shared" ref="FE717:FE780" si="498">M717/(1.73*400)*1000</f>
        <v>72.25433526011561</v>
      </c>
      <c r="FF717" s="725">
        <f t="shared" ref="FF717:FF780" si="499">FD717/(FE717)*100</f>
        <v>1.9375999999999998</v>
      </c>
      <c r="FG717" s="202" t="str">
        <f t="shared" si="488"/>
        <v>BAIK</v>
      </c>
    </row>
    <row r="718" spans="1:163">
      <c r="A718" s="347">
        <v>706</v>
      </c>
      <c r="B718" s="764" t="s">
        <v>2232</v>
      </c>
      <c r="C718" s="331" t="s">
        <v>3293</v>
      </c>
      <c r="D718" s="259" t="s">
        <v>3232</v>
      </c>
      <c r="E718" s="319" t="s">
        <v>3097</v>
      </c>
      <c r="F718" s="319" t="s">
        <v>3285</v>
      </c>
      <c r="G718" s="208" t="s">
        <v>206</v>
      </c>
      <c r="H718" s="214" t="s">
        <v>208</v>
      </c>
      <c r="I718" s="463" t="s">
        <v>3294</v>
      </c>
      <c r="J718" s="462" t="s">
        <v>3295</v>
      </c>
      <c r="K718" s="259" t="s">
        <v>341</v>
      </c>
      <c r="L718" s="259" t="s">
        <v>1779</v>
      </c>
      <c r="M718" s="259">
        <v>100</v>
      </c>
      <c r="N718" s="259" t="s">
        <v>3296</v>
      </c>
      <c r="O718" s="259">
        <v>2017</v>
      </c>
      <c r="P718" s="259" t="s">
        <v>316</v>
      </c>
      <c r="Q718" s="461">
        <v>0.79236111111111107</v>
      </c>
      <c r="R718" s="433">
        <v>44884</v>
      </c>
      <c r="S718" s="331" t="s">
        <v>318</v>
      </c>
      <c r="T718" s="331" t="s">
        <v>343</v>
      </c>
      <c r="U718" s="259">
        <v>4</v>
      </c>
      <c r="V718" s="259">
        <v>1</v>
      </c>
      <c r="W718" s="259">
        <v>3</v>
      </c>
      <c r="X718" s="259">
        <v>20000</v>
      </c>
      <c r="Y718" s="332">
        <v>400</v>
      </c>
      <c r="Z718" s="332">
        <v>403</v>
      </c>
      <c r="AA718" s="332">
        <v>403</v>
      </c>
      <c r="AB718" s="332">
        <v>231</v>
      </c>
      <c r="AC718" s="332">
        <v>232</v>
      </c>
      <c r="AD718" s="332">
        <v>233</v>
      </c>
      <c r="AE718" s="332">
        <v>51.3</v>
      </c>
      <c r="AF718" s="332">
        <v>25.4</v>
      </c>
      <c r="AG718" s="332">
        <v>24.3</v>
      </c>
      <c r="AH718" s="332">
        <v>37.4</v>
      </c>
      <c r="AI718" s="332">
        <v>52.6</v>
      </c>
      <c r="AJ718" s="332">
        <v>27</v>
      </c>
      <c r="AK718" s="332">
        <v>25.6</v>
      </c>
      <c r="AL718" s="332">
        <v>36.6</v>
      </c>
      <c r="AM718" s="332"/>
      <c r="AN718" s="332"/>
      <c r="AO718" s="332"/>
      <c r="AP718" s="332"/>
      <c r="AQ718" s="332"/>
      <c r="AR718" s="332"/>
      <c r="AS718" s="332"/>
      <c r="AT718" s="332"/>
      <c r="AU718" s="332"/>
      <c r="AV718" s="332"/>
      <c r="AW718" s="332"/>
      <c r="AX718" s="332"/>
      <c r="AY718" s="332">
        <v>0.86</v>
      </c>
      <c r="AZ718" s="332">
        <v>0.87</v>
      </c>
      <c r="BA718" s="332">
        <v>0.88</v>
      </c>
      <c r="BB718" s="261">
        <v>397</v>
      </c>
      <c r="BC718" s="261">
        <v>402</v>
      </c>
      <c r="BD718" s="261">
        <v>400</v>
      </c>
      <c r="BE718" s="261">
        <v>229</v>
      </c>
      <c r="BF718" s="261">
        <v>230</v>
      </c>
      <c r="BG718" s="261">
        <v>232</v>
      </c>
      <c r="BH718" s="261">
        <v>25.8</v>
      </c>
      <c r="BI718" s="261">
        <v>16.8</v>
      </c>
      <c r="BJ718" s="261">
        <v>18.7</v>
      </c>
      <c r="BK718" s="261">
        <v>16.399999999999999</v>
      </c>
      <c r="BL718" s="261">
        <v>25.8</v>
      </c>
      <c r="BM718" s="261">
        <v>15.5</v>
      </c>
      <c r="BN718" s="261">
        <v>23.4</v>
      </c>
      <c r="BO718" s="261">
        <v>16.7</v>
      </c>
      <c r="BP718" s="261"/>
      <c r="BQ718" s="261"/>
      <c r="BR718" s="261"/>
      <c r="BS718" s="261"/>
      <c r="BT718" s="261"/>
      <c r="BU718" s="261"/>
      <c r="BV718" s="261"/>
      <c r="BW718" s="261"/>
      <c r="BX718" s="261"/>
      <c r="BY718" s="261"/>
      <c r="BZ718" s="261"/>
      <c r="CA718" s="261"/>
      <c r="CB718" s="261">
        <v>0.86</v>
      </c>
      <c r="CC718" s="261">
        <v>0.85</v>
      </c>
      <c r="CD718" s="261">
        <v>0.85</v>
      </c>
      <c r="CE718" s="333"/>
      <c r="CF718" s="333"/>
      <c r="CG718" s="333"/>
      <c r="CH718" s="333"/>
      <c r="CI718" s="333"/>
      <c r="CJ718" s="333"/>
      <c r="CK718" s="333"/>
      <c r="CL718" s="333"/>
      <c r="CM718" s="333"/>
      <c r="CN718" s="333"/>
      <c r="CO718" s="333"/>
      <c r="CP718" s="333"/>
      <c r="CQ718" s="333"/>
      <c r="CR718" s="333"/>
      <c r="CS718" s="333"/>
      <c r="CT718" s="333"/>
      <c r="CU718" s="333"/>
      <c r="CV718" s="333"/>
      <c r="CW718" s="333"/>
      <c r="CX718" s="333"/>
      <c r="CY718" s="333"/>
      <c r="CZ718" s="333"/>
      <c r="DA718" s="333"/>
      <c r="DB718" s="374"/>
      <c r="DC718" s="154"/>
      <c r="DD718" s="179"/>
      <c r="DE718" s="179"/>
      <c r="DF718" s="179"/>
      <c r="DG718" s="179"/>
      <c r="DH718" s="180"/>
      <c r="DI718" s="181"/>
      <c r="DJ718" s="182">
        <f t="shared" ref="DJ718:DJ781" si="500">IF(AND(EV718&lt;=25),1,0)</f>
        <v>1</v>
      </c>
      <c r="DK718" s="182">
        <f t="shared" ref="DK718:DK781" si="501">IF(AND(EV718&gt;25,EV718&lt;=50),1,0)</f>
        <v>0</v>
      </c>
      <c r="DL718" s="182">
        <f t="shared" si="474"/>
        <v>0</v>
      </c>
      <c r="DM718" s="182">
        <f t="shared" si="475"/>
        <v>0</v>
      </c>
      <c r="DN718" s="182">
        <f t="shared" si="476"/>
        <v>0</v>
      </c>
      <c r="DO718" s="182"/>
      <c r="DP718" s="182"/>
      <c r="DQ718" s="181"/>
      <c r="DR718" s="169"/>
      <c r="DS718" s="166"/>
      <c r="DT718" s="166"/>
      <c r="DU718" s="167">
        <f t="shared" si="477"/>
        <v>0</v>
      </c>
      <c r="DV718" s="153" t="str">
        <f>VLOOKUP(M718,'[200]Data Master kondisi'!$O$3:$P$11,2,FALSE)</f>
        <v>Z</v>
      </c>
      <c r="DW718" s="153">
        <f>LOOKUP(DV718,{"X","X","X","Y","Y","Y","Z","Z","Z"},{6,6,6,4,4,4,2,2,2})</f>
        <v>2</v>
      </c>
      <c r="DX718" s="153">
        <f t="shared" si="490"/>
        <v>1</v>
      </c>
      <c r="DY718" s="153">
        <f t="shared" si="478"/>
        <v>3</v>
      </c>
      <c r="DZ718" s="153" t="str">
        <f>VLOOKUP(G718,'[200]Data Master class'!$A$5:$D$12,3,FALSE)</f>
        <v>B</v>
      </c>
      <c r="EA718" s="160">
        <f t="shared" si="479"/>
        <v>0</v>
      </c>
      <c r="EB718" s="156"/>
      <c r="EC718" s="153">
        <f>VLOOKUP(G718,'[200]Data Master class'!$A$5:$D$12,2,FALSE)</f>
        <v>3</v>
      </c>
      <c r="ED718" s="153" t="str">
        <f>VLOOKUP(H718,'[200]Data Master class'!$E$5:$G$6,3,FALSE)</f>
        <v>X</v>
      </c>
      <c r="EE718" s="153">
        <f>VLOOKUP(H718,'[200]Data Master class'!$E$5:$G$6,2,FALSE)</f>
        <v>2</v>
      </c>
      <c r="EF718" s="153">
        <f t="shared" si="480"/>
        <v>5</v>
      </c>
      <c r="EG718" s="153" t="str">
        <f t="shared" si="481"/>
        <v>CLASS 3</v>
      </c>
      <c r="EH718" s="153">
        <f t="shared" si="482"/>
        <v>8</v>
      </c>
      <c r="EI718" s="171"/>
      <c r="EJ718" s="441">
        <f t="shared" si="491"/>
        <v>0.52376237623762378</v>
      </c>
      <c r="EK718" s="441">
        <f t="shared" si="492"/>
        <v>0.24554455445544554</v>
      </c>
      <c r="EL718" s="441">
        <f t="shared" si="493"/>
        <v>0.27821782178217813</v>
      </c>
      <c r="EM718" s="442">
        <f t="shared" si="483"/>
        <v>0.34917491749174917</v>
      </c>
      <c r="EN718" s="443" t="str">
        <f t="shared" si="484"/>
        <v>BURUK</v>
      </c>
      <c r="EO718" s="195"/>
      <c r="EP718" s="196">
        <f>'[200]2. SUHU &amp; FISIK TRAFO'!CY762</f>
        <v>324</v>
      </c>
      <c r="EQ718" s="168">
        <f t="shared" si="489"/>
        <v>0</v>
      </c>
      <c r="ER718" s="189">
        <f t="shared" si="485"/>
        <v>0</v>
      </c>
      <c r="ES718" s="195"/>
      <c r="ET718" s="447">
        <f t="shared" ref="ET718:ET781" si="502">((AB718*AE718)+(AC718*AF718)+(AD718*AG718))*0.001</f>
        <v>23.405000000000001</v>
      </c>
      <c r="EU718" s="447">
        <f t="shared" si="486"/>
        <v>18.724</v>
      </c>
      <c r="EV718" s="448">
        <f t="shared" si="494"/>
        <v>23.405000000000001</v>
      </c>
      <c r="EW718" s="449" t="str">
        <f t="shared" si="487"/>
        <v>BAIK</v>
      </c>
      <c r="EX718" s="721"/>
      <c r="EY718" s="447">
        <f t="shared" ref="EY718:EY781" si="503">((BE718*BH718)+(BF718*BI718)+(BG718*BJ718))*0.001</f>
        <v>14.1106</v>
      </c>
      <c r="EZ718" s="447">
        <f t="shared" si="495"/>
        <v>11.28848</v>
      </c>
      <c r="FA718" s="448">
        <f t="shared" ref="FA718:FA781" si="504">(EY718/M718)*100</f>
        <v>14.110600000000002</v>
      </c>
      <c r="FB718" s="449" t="str">
        <f t="shared" si="496"/>
        <v>BAIK</v>
      </c>
      <c r="FC718" s="195"/>
      <c r="FD718" s="453">
        <f t="shared" si="497"/>
        <v>37.4</v>
      </c>
      <c r="FE718" s="454">
        <f t="shared" si="498"/>
        <v>144.50867052023122</v>
      </c>
      <c r="FF718" s="725">
        <f t="shared" si="499"/>
        <v>25.880799999999997</v>
      </c>
      <c r="FG718" s="202" t="str">
        <f t="shared" si="488"/>
        <v>BURUK</v>
      </c>
    </row>
    <row r="719" spans="1:163">
      <c r="A719" s="347">
        <v>707</v>
      </c>
      <c r="B719" s="764" t="s">
        <v>2232</v>
      </c>
      <c r="C719" s="331" t="s">
        <v>3297</v>
      </c>
      <c r="D719" s="259" t="s">
        <v>3298</v>
      </c>
      <c r="E719" s="319" t="s">
        <v>3097</v>
      </c>
      <c r="F719" s="319" t="s">
        <v>3285</v>
      </c>
      <c r="G719" s="208" t="s">
        <v>206</v>
      </c>
      <c r="H719" s="214" t="s">
        <v>208</v>
      </c>
      <c r="I719" s="463" t="s">
        <v>3299</v>
      </c>
      <c r="J719" s="462" t="s">
        <v>3300</v>
      </c>
      <c r="K719" s="259" t="s">
        <v>315</v>
      </c>
      <c r="L719" s="259" t="s">
        <v>560</v>
      </c>
      <c r="M719" s="259">
        <v>25</v>
      </c>
      <c r="N719" s="259">
        <v>10677</v>
      </c>
      <c r="O719" s="259">
        <v>2001</v>
      </c>
      <c r="P719" s="259" t="s">
        <v>316</v>
      </c>
      <c r="Q719" s="461">
        <v>0.79722222222222217</v>
      </c>
      <c r="R719" s="433">
        <v>44884</v>
      </c>
      <c r="S719" s="331" t="s">
        <v>318</v>
      </c>
      <c r="T719" s="331" t="s">
        <v>343</v>
      </c>
      <c r="U719" s="259">
        <v>3</v>
      </c>
      <c r="V719" s="259">
        <v>2</v>
      </c>
      <c r="W719" s="259">
        <v>3</v>
      </c>
      <c r="X719" s="259">
        <v>20000</v>
      </c>
      <c r="Y719" s="332">
        <v>398</v>
      </c>
      <c r="Z719" s="332">
        <v>399</v>
      </c>
      <c r="AA719" s="332">
        <v>397</v>
      </c>
      <c r="AB719" s="332">
        <v>229</v>
      </c>
      <c r="AC719" s="332">
        <v>230</v>
      </c>
      <c r="AD719" s="332">
        <v>229</v>
      </c>
      <c r="AE719" s="332">
        <v>24.6</v>
      </c>
      <c r="AF719" s="332">
        <v>18.3</v>
      </c>
      <c r="AG719" s="332">
        <v>18.899999999999999</v>
      </c>
      <c r="AH719" s="332">
        <v>10.6</v>
      </c>
      <c r="AI719" s="332">
        <v>0.2</v>
      </c>
      <c r="AJ719" s="332">
        <v>0.6</v>
      </c>
      <c r="AK719" s="332">
        <v>0.2</v>
      </c>
      <c r="AL719" s="332">
        <v>0.9</v>
      </c>
      <c r="AM719" s="332">
        <v>25.5</v>
      </c>
      <c r="AN719" s="332">
        <v>18.3</v>
      </c>
      <c r="AO719" s="332">
        <v>17.5</v>
      </c>
      <c r="AP719" s="332">
        <v>11.9</v>
      </c>
      <c r="AQ719" s="332"/>
      <c r="AR719" s="332"/>
      <c r="AS719" s="332"/>
      <c r="AT719" s="332"/>
      <c r="AU719" s="332"/>
      <c r="AV719" s="332"/>
      <c r="AW719" s="332"/>
      <c r="AX719" s="332"/>
      <c r="AY719" s="332">
        <v>0.86</v>
      </c>
      <c r="AZ719" s="332">
        <v>0.85</v>
      </c>
      <c r="BA719" s="332">
        <v>0.87</v>
      </c>
      <c r="BB719" s="261">
        <v>398</v>
      </c>
      <c r="BC719" s="261">
        <v>399</v>
      </c>
      <c r="BD719" s="261">
        <v>396</v>
      </c>
      <c r="BE719" s="261">
        <v>227</v>
      </c>
      <c r="BF719" s="261">
        <v>230</v>
      </c>
      <c r="BG719" s="261">
        <v>228</v>
      </c>
      <c r="BH719" s="261">
        <v>18.7</v>
      </c>
      <c r="BI719" s="261">
        <v>6.8</v>
      </c>
      <c r="BJ719" s="261">
        <v>1.8</v>
      </c>
      <c r="BK719" s="261">
        <v>16.2</v>
      </c>
      <c r="BL719" s="261">
        <v>0.1</v>
      </c>
      <c r="BM719" s="261">
        <v>0.1</v>
      </c>
      <c r="BN719" s="261">
        <v>0.2</v>
      </c>
      <c r="BO719" s="261">
        <v>0</v>
      </c>
      <c r="BP719" s="261">
        <v>18.100000000000001</v>
      </c>
      <c r="BQ719" s="261">
        <v>6.2</v>
      </c>
      <c r="BR719" s="261">
        <v>1.8</v>
      </c>
      <c r="BS719" s="261">
        <v>16.399999999999999</v>
      </c>
      <c r="BT719" s="261"/>
      <c r="BU719" s="261"/>
      <c r="BV719" s="261"/>
      <c r="BW719" s="261"/>
      <c r="BX719" s="261"/>
      <c r="BY719" s="261"/>
      <c r="BZ719" s="261"/>
      <c r="CA719" s="261"/>
      <c r="CB719" s="261">
        <v>0.86</v>
      </c>
      <c r="CC719" s="261">
        <v>0.85</v>
      </c>
      <c r="CD719" s="261">
        <v>0.86</v>
      </c>
      <c r="CE719" s="333"/>
      <c r="CF719" s="333"/>
      <c r="CG719" s="333"/>
      <c r="CH719" s="333"/>
      <c r="CI719" s="333"/>
      <c r="CJ719" s="333"/>
      <c r="CK719" s="333"/>
      <c r="CL719" s="333"/>
      <c r="CM719" s="333"/>
      <c r="CN719" s="333"/>
      <c r="CO719" s="333"/>
      <c r="CP719" s="333"/>
      <c r="CQ719" s="333"/>
      <c r="CR719" s="333"/>
      <c r="CS719" s="333"/>
      <c r="CT719" s="333"/>
      <c r="CU719" s="333"/>
      <c r="CV719" s="333"/>
      <c r="CW719" s="333"/>
      <c r="CX719" s="333"/>
      <c r="CY719" s="333"/>
      <c r="CZ719" s="333"/>
      <c r="DA719" s="333"/>
      <c r="DB719" s="374"/>
      <c r="DC719" s="154"/>
      <c r="DD719" s="179"/>
      <c r="DE719" s="179"/>
      <c r="DF719" s="179"/>
      <c r="DG719" s="179"/>
      <c r="DH719" s="180"/>
      <c r="DI719" s="181"/>
      <c r="DJ719" s="182">
        <f t="shared" si="500"/>
        <v>0</v>
      </c>
      <c r="DK719" s="182">
        <f t="shared" si="501"/>
        <v>0</v>
      </c>
      <c r="DL719" s="182">
        <f t="shared" si="474"/>
        <v>1</v>
      </c>
      <c r="DM719" s="182">
        <f t="shared" si="475"/>
        <v>0</v>
      </c>
      <c r="DN719" s="182">
        <f t="shared" si="476"/>
        <v>0</v>
      </c>
      <c r="DO719" s="182"/>
      <c r="DP719" s="182"/>
      <c r="DQ719" s="181"/>
      <c r="DR719" s="169"/>
      <c r="DS719" s="166"/>
      <c r="DT719" s="166"/>
      <c r="DU719" s="167">
        <f t="shared" si="477"/>
        <v>0</v>
      </c>
      <c r="DV719" s="153" t="str">
        <f>VLOOKUP(M719,'[200]Data Master kondisi'!$O$3:$P$11,2,FALSE)</f>
        <v>Z</v>
      </c>
      <c r="DW719" s="153">
        <f>LOOKUP(DV719,{"X","X","X","Y","Y","Y","Z","Z","Z"},{6,6,6,4,4,4,2,2,2})</f>
        <v>2</v>
      </c>
      <c r="DX719" s="153">
        <f t="shared" si="490"/>
        <v>2</v>
      </c>
      <c r="DY719" s="153">
        <f t="shared" si="478"/>
        <v>4</v>
      </c>
      <c r="DZ719" s="153" t="str">
        <f>VLOOKUP(G719,'[200]Data Master class'!$A$5:$D$12,3,FALSE)</f>
        <v>B</v>
      </c>
      <c r="EA719" s="160" t="str">
        <f t="shared" si="479"/>
        <v>BAIK</v>
      </c>
      <c r="EB719" s="156"/>
      <c r="EC719" s="153">
        <f>VLOOKUP(G719,'[200]Data Master class'!$A$5:$D$12,2,FALSE)</f>
        <v>3</v>
      </c>
      <c r="ED719" s="153" t="str">
        <f>VLOOKUP(H719,'[200]Data Master class'!$E$5:$G$6,3,FALSE)</f>
        <v>X</v>
      </c>
      <c r="EE719" s="153">
        <f>VLOOKUP(H719,'[200]Data Master class'!$E$5:$G$6,2,FALSE)</f>
        <v>2</v>
      </c>
      <c r="EF719" s="153">
        <f t="shared" si="480"/>
        <v>5</v>
      </c>
      <c r="EG719" s="153" t="str">
        <f t="shared" si="481"/>
        <v>CLASS 3</v>
      </c>
      <c r="EH719" s="153">
        <f t="shared" si="482"/>
        <v>9</v>
      </c>
      <c r="EI719" s="171"/>
      <c r="EJ719" s="441">
        <f t="shared" si="491"/>
        <v>0.1941747572815534</v>
      </c>
      <c r="EK719" s="441">
        <f t="shared" si="492"/>
        <v>0.11165048543689324</v>
      </c>
      <c r="EL719" s="441">
        <f t="shared" si="493"/>
        <v>8.2524271844660324E-2</v>
      </c>
      <c r="EM719" s="442">
        <f t="shared" si="483"/>
        <v>0.12944983818770231</v>
      </c>
      <c r="EN719" s="443" t="str">
        <f t="shared" si="484"/>
        <v>CUKUP</v>
      </c>
      <c r="EO719" s="195"/>
      <c r="EP719" s="196">
        <f>'[200]2. SUHU &amp; FISIK TRAFO'!CY763</f>
        <v>202</v>
      </c>
      <c r="EQ719" s="168">
        <f t="shared" si="489"/>
        <v>0</v>
      </c>
      <c r="ER719" s="189">
        <f t="shared" si="485"/>
        <v>0</v>
      </c>
      <c r="ES719" s="195"/>
      <c r="ET719" s="447">
        <f t="shared" si="502"/>
        <v>14.170500000000001</v>
      </c>
      <c r="EU719" s="447">
        <f t="shared" si="486"/>
        <v>11.336400000000001</v>
      </c>
      <c r="EV719" s="448">
        <f t="shared" si="494"/>
        <v>56.682000000000002</v>
      </c>
      <c r="EW719" s="449" t="str">
        <f t="shared" si="487"/>
        <v>BAIK</v>
      </c>
      <c r="EX719" s="721"/>
      <c r="EY719" s="447">
        <f t="shared" si="503"/>
        <v>6.2192999999999996</v>
      </c>
      <c r="EZ719" s="447">
        <f t="shared" si="495"/>
        <v>4.9754399999999999</v>
      </c>
      <c r="FA719" s="448">
        <f t="shared" si="504"/>
        <v>24.877199999999998</v>
      </c>
      <c r="FB719" s="449" t="str">
        <f t="shared" si="496"/>
        <v>BAIK</v>
      </c>
      <c r="FC719" s="195"/>
      <c r="FD719" s="453">
        <f t="shared" si="497"/>
        <v>10.6</v>
      </c>
      <c r="FE719" s="454">
        <f t="shared" si="498"/>
        <v>36.127167630057805</v>
      </c>
      <c r="FF719" s="725">
        <f t="shared" si="499"/>
        <v>29.340800000000002</v>
      </c>
      <c r="FG719" s="202" t="str">
        <f t="shared" si="488"/>
        <v>BURUK</v>
      </c>
    </row>
    <row r="720" spans="1:163">
      <c r="A720" s="347">
        <v>708</v>
      </c>
      <c r="B720" s="764" t="s">
        <v>2232</v>
      </c>
      <c r="C720" s="331" t="s">
        <v>3301</v>
      </c>
      <c r="D720" s="259" t="s">
        <v>3232</v>
      </c>
      <c r="E720" s="319" t="s">
        <v>3097</v>
      </c>
      <c r="F720" s="319" t="s">
        <v>3285</v>
      </c>
      <c r="G720" s="208" t="s">
        <v>206</v>
      </c>
      <c r="H720" s="214" t="s">
        <v>208</v>
      </c>
      <c r="I720" s="463" t="s">
        <v>3302</v>
      </c>
      <c r="J720" s="462" t="s">
        <v>3303</v>
      </c>
      <c r="K720" s="259" t="s">
        <v>315</v>
      </c>
      <c r="L720" s="259" t="s">
        <v>1259</v>
      </c>
      <c r="M720" s="259">
        <v>100</v>
      </c>
      <c r="N720" s="259" t="s">
        <v>3304</v>
      </c>
      <c r="O720" s="259">
        <v>2017</v>
      </c>
      <c r="P720" s="259" t="s">
        <v>316</v>
      </c>
      <c r="Q720" s="461">
        <v>0.80486111111111114</v>
      </c>
      <c r="R720" s="433">
        <v>44884</v>
      </c>
      <c r="S720" s="331" t="s">
        <v>318</v>
      </c>
      <c r="T720" s="331" t="s">
        <v>343</v>
      </c>
      <c r="U720" s="259">
        <v>2</v>
      </c>
      <c r="V720" s="259">
        <v>1</v>
      </c>
      <c r="W720" s="259">
        <v>3</v>
      </c>
      <c r="X720" s="259">
        <v>20000</v>
      </c>
      <c r="Y720" s="332">
        <v>398</v>
      </c>
      <c r="Z720" s="332">
        <v>400</v>
      </c>
      <c r="AA720" s="332">
        <v>399</v>
      </c>
      <c r="AB720" s="332">
        <v>232</v>
      </c>
      <c r="AC720" s="332">
        <v>230</v>
      </c>
      <c r="AD720" s="332">
        <v>230</v>
      </c>
      <c r="AE720" s="332">
        <v>58.8</v>
      </c>
      <c r="AF720" s="332">
        <v>33</v>
      </c>
      <c r="AG720" s="332">
        <v>66.7</v>
      </c>
      <c r="AH720" s="332">
        <v>44.2</v>
      </c>
      <c r="AI720" s="332">
        <v>54.1</v>
      </c>
      <c r="AJ720" s="332">
        <v>30.7</v>
      </c>
      <c r="AK720" s="332">
        <v>67.3</v>
      </c>
      <c r="AL720" s="332">
        <v>47.7</v>
      </c>
      <c r="AM720" s="332"/>
      <c r="AN720" s="332"/>
      <c r="AO720" s="332"/>
      <c r="AP720" s="332"/>
      <c r="AQ720" s="332"/>
      <c r="AR720" s="332"/>
      <c r="AS720" s="332"/>
      <c r="AT720" s="332"/>
      <c r="AU720" s="332"/>
      <c r="AV720" s="332"/>
      <c r="AW720" s="332"/>
      <c r="AX720" s="332"/>
      <c r="AY720" s="332">
        <v>0.85</v>
      </c>
      <c r="AZ720" s="332">
        <v>0.86</v>
      </c>
      <c r="BA720" s="332">
        <v>0.88</v>
      </c>
      <c r="BB720" s="261">
        <v>403</v>
      </c>
      <c r="BC720" s="261">
        <v>398</v>
      </c>
      <c r="BD720" s="261">
        <v>399</v>
      </c>
      <c r="BE720" s="261">
        <v>231</v>
      </c>
      <c r="BF720" s="261">
        <v>231</v>
      </c>
      <c r="BG720" s="261">
        <v>229</v>
      </c>
      <c r="BH720" s="261">
        <v>49.5</v>
      </c>
      <c r="BI720" s="261">
        <v>23.3</v>
      </c>
      <c r="BJ720" s="261">
        <v>44.3</v>
      </c>
      <c r="BK720" s="261">
        <v>24.6</v>
      </c>
      <c r="BL720" s="261">
        <v>53.2</v>
      </c>
      <c r="BM720" s="261">
        <v>21.2</v>
      </c>
      <c r="BN720" s="261">
        <v>44.6</v>
      </c>
      <c r="BO720" s="261">
        <v>22.4</v>
      </c>
      <c r="BP720" s="261"/>
      <c r="BQ720" s="261"/>
      <c r="BR720" s="261"/>
      <c r="BS720" s="261"/>
      <c r="BT720" s="261"/>
      <c r="BU720" s="261"/>
      <c r="BV720" s="261"/>
      <c r="BW720" s="261"/>
      <c r="BX720" s="261"/>
      <c r="BY720" s="261"/>
      <c r="BZ720" s="261"/>
      <c r="CA720" s="261"/>
      <c r="CB720" s="261">
        <v>0.87</v>
      </c>
      <c r="CC720" s="261">
        <v>0.86</v>
      </c>
      <c r="CD720" s="261">
        <v>0.85</v>
      </c>
      <c r="CE720" s="333"/>
      <c r="CF720" s="333"/>
      <c r="CG720" s="333"/>
      <c r="CH720" s="333"/>
      <c r="CI720" s="333"/>
      <c r="CJ720" s="333"/>
      <c r="CK720" s="333"/>
      <c r="CL720" s="333"/>
      <c r="CM720" s="333"/>
      <c r="CN720" s="333"/>
      <c r="CO720" s="333"/>
      <c r="CP720" s="333"/>
      <c r="CQ720" s="333"/>
      <c r="CR720" s="333"/>
      <c r="CS720" s="333"/>
      <c r="CT720" s="333"/>
      <c r="CU720" s="333"/>
      <c r="CV720" s="333"/>
      <c r="CW720" s="333"/>
      <c r="CX720" s="333"/>
      <c r="CY720" s="333"/>
      <c r="CZ720" s="333"/>
      <c r="DA720" s="333"/>
      <c r="DB720" s="374"/>
      <c r="DC720" s="154"/>
      <c r="DD720" s="179"/>
      <c r="DE720" s="179"/>
      <c r="DF720" s="179"/>
      <c r="DG720" s="179"/>
      <c r="DH720" s="180"/>
      <c r="DI720" s="181"/>
      <c r="DJ720" s="182">
        <f t="shared" si="500"/>
        <v>0</v>
      </c>
      <c r="DK720" s="182">
        <f t="shared" si="501"/>
        <v>1</v>
      </c>
      <c r="DL720" s="182">
        <f t="shared" si="474"/>
        <v>0</v>
      </c>
      <c r="DM720" s="182">
        <f t="shared" si="475"/>
        <v>0</v>
      </c>
      <c r="DN720" s="182">
        <f t="shared" si="476"/>
        <v>0</v>
      </c>
      <c r="DO720" s="182"/>
      <c r="DP720" s="182"/>
      <c r="DQ720" s="181"/>
      <c r="DR720" s="169"/>
      <c r="DS720" s="166"/>
      <c r="DT720" s="166"/>
      <c r="DU720" s="167">
        <f t="shared" si="477"/>
        <v>0</v>
      </c>
      <c r="DV720" s="153" t="str">
        <f>VLOOKUP(M720,'[200]Data Master kondisi'!$O$3:$P$11,2,FALSE)</f>
        <v>Z</v>
      </c>
      <c r="DW720" s="153">
        <f>LOOKUP(DV720,{"X","X","X","Y","Y","Y","Z","Z","Z"},{6,6,6,4,4,4,2,2,2})</f>
        <v>2</v>
      </c>
      <c r="DX720" s="153">
        <f t="shared" si="490"/>
        <v>1</v>
      </c>
      <c r="DY720" s="153">
        <f t="shared" si="478"/>
        <v>3</v>
      </c>
      <c r="DZ720" s="153" t="str">
        <f>VLOOKUP(G720,'[200]Data Master class'!$A$5:$D$12,3,FALSE)</f>
        <v>B</v>
      </c>
      <c r="EA720" s="160">
        <f t="shared" si="479"/>
        <v>0</v>
      </c>
      <c r="EB720" s="156"/>
      <c r="EC720" s="153">
        <f>VLOOKUP(G720,'[200]Data Master class'!$A$5:$D$12,2,FALSE)</f>
        <v>3</v>
      </c>
      <c r="ED720" s="153" t="str">
        <f>VLOOKUP(H720,'[200]Data Master class'!$E$5:$G$6,3,FALSE)</f>
        <v>X</v>
      </c>
      <c r="EE720" s="153">
        <f>VLOOKUP(H720,'[200]Data Master class'!$E$5:$G$6,2,FALSE)</f>
        <v>2</v>
      </c>
      <c r="EF720" s="153">
        <f t="shared" si="480"/>
        <v>5</v>
      </c>
      <c r="EG720" s="153" t="str">
        <f t="shared" si="481"/>
        <v>CLASS 3</v>
      </c>
      <c r="EH720" s="153">
        <f t="shared" si="482"/>
        <v>8</v>
      </c>
      <c r="EI720" s="171"/>
      <c r="EJ720" s="441">
        <f t="shared" si="491"/>
        <v>0.11293375394321756</v>
      </c>
      <c r="EK720" s="441">
        <f t="shared" si="492"/>
        <v>0.37539432176656157</v>
      </c>
      <c r="EL720" s="441">
        <f t="shared" si="493"/>
        <v>0.26246056782334387</v>
      </c>
      <c r="EM720" s="442">
        <f t="shared" si="483"/>
        <v>0.25026288117770767</v>
      </c>
      <c r="EN720" s="443" t="str">
        <f t="shared" si="484"/>
        <v>KURANG</v>
      </c>
      <c r="EO720" s="195"/>
      <c r="EP720" s="196">
        <f>'[200]2. SUHU &amp; FISIK TRAFO'!CY764</f>
        <v>202</v>
      </c>
      <c r="EQ720" s="168">
        <f t="shared" si="489"/>
        <v>0</v>
      </c>
      <c r="ER720" s="189">
        <f t="shared" si="485"/>
        <v>0</v>
      </c>
      <c r="ES720" s="195"/>
      <c r="ET720" s="447">
        <f t="shared" si="502"/>
        <v>36.572600000000001</v>
      </c>
      <c r="EU720" s="447">
        <f t="shared" si="486"/>
        <v>29.258080000000003</v>
      </c>
      <c r="EV720" s="448">
        <f t="shared" si="494"/>
        <v>36.572600000000001</v>
      </c>
      <c r="EW720" s="449" t="str">
        <f t="shared" si="487"/>
        <v>BAIK</v>
      </c>
      <c r="EX720" s="721"/>
      <c r="EY720" s="447">
        <f t="shared" si="503"/>
        <v>26.961500000000001</v>
      </c>
      <c r="EZ720" s="447">
        <f t="shared" si="495"/>
        <v>21.569200000000002</v>
      </c>
      <c r="FA720" s="448">
        <f t="shared" si="504"/>
        <v>26.961500000000001</v>
      </c>
      <c r="FB720" s="449" t="str">
        <f t="shared" si="496"/>
        <v>BAIK</v>
      </c>
      <c r="FC720" s="195"/>
      <c r="FD720" s="453">
        <f t="shared" si="497"/>
        <v>44.2</v>
      </c>
      <c r="FE720" s="454">
        <f t="shared" si="498"/>
        <v>144.50867052023122</v>
      </c>
      <c r="FF720" s="725">
        <f t="shared" si="499"/>
        <v>30.586400000000001</v>
      </c>
      <c r="FG720" s="202" t="str">
        <f t="shared" si="488"/>
        <v>BURUK</v>
      </c>
    </row>
    <row r="721" spans="1:163">
      <c r="A721" s="347">
        <v>709</v>
      </c>
      <c r="B721" s="764" t="s">
        <v>2232</v>
      </c>
      <c r="C721" s="331" t="s">
        <v>3305</v>
      </c>
      <c r="D721" s="259" t="s">
        <v>3232</v>
      </c>
      <c r="E721" s="319" t="s">
        <v>3097</v>
      </c>
      <c r="F721" s="319" t="s">
        <v>3285</v>
      </c>
      <c r="G721" s="208" t="s">
        <v>206</v>
      </c>
      <c r="H721" s="214" t="s">
        <v>209</v>
      </c>
      <c r="I721" s="463" t="s">
        <v>3306</v>
      </c>
      <c r="J721" s="462" t="s">
        <v>3307</v>
      </c>
      <c r="K721" s="259" t="s">
        <v>341</v>
      </c>
      <c r="L721" s="259" t="s">
        <v>560</v>
      </c>
      <c r="M721" s="259">
        <v>100</v>
      </c>
      <c r="N721" s="259">
        <v>16059689</v>
      </c>
      <c r="O721" s="259">
        <v>2016</v>
      </c>
      <c r="P721" s="259" t="s">
        <v>316</v>
      </c>
      <c r="Q721" s="461">
        <v>0.81597222222222221</v>
      </c>
      <c r="R721" s="433">
        <v>44884</v>
      </c>
      <c r="S721" s="331" t="s">
        <v>318</v>
      </c>
      <c r="T721" s="331" t="s">
        <v>343</v>
      </c>
      <c r="U721" s="259">
        <v>4</v>
      </c>
      <c r="V721" s="259">
        <v>1</v>
      </c>
      <c r="W721" s="259">
        <v>3</v>
      </c>
      <c r="X721" s="259">
        <v>20000</v>
      </c>
      <c r="Y721" s="332">
        <v>405</v>
      </c>
      <c r="Z721" s="332">
        <v>403</v>
      </c>
      <c r="AA721" s="332">
        <v>404</v>
      </c>
      <c r="AB721" s="332">
        <v>233</v>
      </c>
      <c r="AC721" s="332">
        <v>233</v>
      </c>
      <c r="AD721" s="332">
        <v>232</v>
      </c>
      <c r="AE721" s="332">
        <v>2.5</v>
      </c>
      <c r="AF721" s="332">
        <v>9.8000000000000007</v>
      </c>
      <c r="AG721" s="332">
        <v>4.0999999999999996</v>
      </c>
      <c r="AH721" s="332">
        <v>6.4</v>
      </c>
      <c r="AI721" s="332">
        <v>4.8</v>
      </c>
      <c r="AJ721" s="332">
        <v>9.6999999999999993</v>
      </c>
      <c r="AK721" s="332">
        <v>3.4</v>
      </c>
      <c r="AL721" s="332">
        <v>6.5</v>
      </c>
      <c r="AM721" s="332"/>
      <c r="AN721" s="332"/>
      <c r="AO721" s="332"/>
      <c r="AP721" s="332"/>
      <c r="AQ721" s="332"/>
      <c r="AR721" s="332"/>
      <c r="AS721" s="332"/>
      <c r="AT721" s="332"/>
      <c r="AU721" s="332"/>
      <c r="AV721" s="332"/>
      <c r="AW721" s="332"/>
      <c r="AX721" s="332"/>
      <c r="AY721" s="332">
        <v>0.85</v>
      </c>
      <c r="AZ721" s="332">
        <v>0.88</v>
      </c>
      <c r="BA721" s="332">
        <v>0.87</v>
      </c>
      <c r="BB721" s="261">
        <v>405</v>
      </c>
      <c r="BC721" s="261">
        <v>403</v>
      </c>
      <c r="BD721" s="261">
        <v>403</v>
      </c>
      <c r="BE721" s="261">
        <v>231</v>
      </c>
      <c r="BF721" s="261">
        <v>233</v>
      </c>
      <c r="BG721" s="261">
        <v>231</v>
      </c>
      <c r="BH721" s="261">
        <v>1.9</v>
      </c>
      <c r="BI721" s="261">
        <v>8.1</v>
      </c>
      <c r="BJ721" s="261">
        <v>2.1</v>
      </c>
      <c r="BK721" s="261">
        <v>6.3</v>
      </c>
      <c r="BL721" s="261">
        <v>2.2000000000000002</v>
      </c>
      <c r="BM721" s="261">
        <v>8.3000000000000007</v>
      </c>
      <c r="BN721" s="261">
        <v>2.1</v>
      </c>
      <c r="BO721" s="261">
        <v>6.7</v>
      </c>
      <c r="BP721" s="261"/>
      <c r="BQ721" s="261"/>
      <c r="BR721" s="261"/>
      <c r="BS721" s="261"/>
      <c r="BT721" s="261"/>
      <c r="BU721" s="261"/>
      <c r="BV721" s="261"/>
      <c r="BW721" s="261"/>
      <c r="BX721" s="261"/>
      <c r="BY721" s="261"/>
      <c r="BZ721" s="261"/>
      <c r="CA721" s="261"/>
      <c r="CB721" s="261">
        <v>0.88</v>
      </c>
      <c r="CC721" s="261">
        <v>0.86</v>
      </c>
      <c r="CD721" s="261">
        <v>0.85</v>
      </c>
      <c r="CE721" s="333"/>
      <c r="CF721" s="333"/>
      <c r="CG721" s="333"/>
      <c r="CH721" s="333"/>
      <c r="CI721" s="333"/>
      <c r="CJ721" s="333"/>
      <c r="CK721" s="333"/>
      <c r="CL721" s="333"/>
      <c r="CM721" s="333"/>
      <c r="CN721" s="333"/>
      <c r="CO721" s="333"/>
      <c r="CP721" s="333"/>
      <c r="CQ721" s="333"/>
      <c r="CR721" s="333"/>
      <c r="CS721" s="333"/>
      <c r="CT721" s="333"/>
      <c r="CU721" s="333"/>
      <c r="CV721" s="333"/>
      <c r="CW721" s="333"/>
      <c r="CX721" s="333"/>
      <c r="CY721" s="333"/>
      <c r="CZ721" s="333"/>
      <c r="DA721" s="333"/>
      <c r="DB721" s="374"/>
      <c r="DC721" s="154"/>
      <c r="DD721" s="179"/>
      <c r="DE721" s="179"/>
      <c r="DF721" s="179"/>
      <c r="DG721" s="179"/>
      <c r="DH721" s="180"/>
      <c r="DI721" s="181"/>
      <c r="DJ721" s="182">
        <f t="shared" si="500"/>
        <v>1</v>
      </c>
      <c r="DK721" s="182">
        <f t="shared" si="501"/>
        <v>0</v>
      </c>
      <c r="DL721" s="182">
        <f t="shared" si="474"/>
        <v>0</v>
      </c>
      <c r="DM721" s="182">
        <f t="shared" si="475"/>
        <v>0</v>
      </c>
      <c r="DN721" s="182">
        <f t="shared" si="476"/>
        <v>0</v>
      </c>
      <c r="DO721" s="182"/>
      <c r="DP721" s="182"/>
      <c r="DQ721" s="181"/>
      <c r="DR721" s="169"/>
      <c r="DS721" s="166"/>
      <c r="DT721" s="166"/>
      <c r="DU721" s="167">
        <f t="shared" si="477"/>
        <v>0</v>
      </c>
      <c r="DV721" s="153" t="str">
        <f>VLOOKUP(M721,'[200]Data Master kondisi'!$O$3:$P$11,2,FALSE)</f>
        <v>Z</v>
      </c>
      <c r="DW721" s="153">
        <f>LOOKUP(DV721,{"X","X","X","Y","Y","Y","Z","Z","Z"},{6,6,6,4,4,4,2,2,2})</f>
        <v>2</v>
      </c>
      <c r="DX721" s="153">
        <f t="shared" si="490"/>
        <v>1</v>
      </c>
      <c r="DY721" s="153">
        <f t="shared" si="478"/>
        <v>3</v>
      </c>
      <c r="DZ721" s="153" t="str">
        <f>VLOOKUP(G721,'[200]Data Master class'!$A$5:$D$12,3,FALSE)</f>
        <v>B</v>
      </c>
      <c r="EA721" s="160">
        <f t="shared" si="479"/>
        <v>0</v>
      </c>
      <c r="EB721" s="156"/>
      <c r="EC721" s="153">
        <f>VLOOKUP(G721,'[200]Data Master class'!$A$5:$D$12,2,FALSE)</f>
        <v>3</v>
      </c>
      <c r="ED721" s="153" t="str">
        <f>VLOOKUP(H721,'[200]Data Master class'!$E$5:$G$6,3,FALSE)</f>
        <v>Y</v>
      </c>
      <c r="EE721" s="153">
        <f>VLOOKUP(H721,'[200]Data Master class'!$E$5:$G$6,2,FALSE)</f>
        <v>1</v>
      </c>
      <c r="EF721" s="153">
        <f t="shared" si="480"/>
        <v>4</v>
      </c>
      <c r="EG721" s="153" t="str">
        <f t="shared" si="481"/>
        <v>CLASS 3</v>
      </c>
      <c r="EH721" s="153">
        <f t="shared" si="482"/>
        <v>7</v>
      </c>
      <c r="EI721" s="171"/>
      <c r="EJ721" s="441">
        <f t="shared" si="491"/>
        <v>0.54268292682926822</v>
      </c>
      <c r="EK721" s="441">
        <f t="shared" si="492"/>
        <v>0.79268292682926866</v>
      </c>
      <c r="EL721" s="441">
        <f t="shared" si="493"/>
        <v>0.24999999999999997</v>
      </c>
      <c r="EM721" s="442">
        <f t="shared" si="483"/>
        <v>0.52845528455284563</v>
      </c>
      <c r="EN721" s="443" t="str">
        <f t="shared" si="484"/>
        <v>BURUK</v>
      </c>
      <c r="EO721" s="195"/>
      <c r="EP721" s="196">
        <f>'[200]2. SUHU &amp; FISIK TRAFO'!CY765</f>
        <v>324</v>
      </c>
      <c r="EQ721" s="168">
        <f t="shared" si="489"/>
        <v>0</v>
      </c>
      <c r="ER721" s="189">
        <f t="shared" si="485"/>
        <v>0</v>
      </c>
      <c r="ES721" s="195"/>
      <c r="ET721" s="447">
        <f t="shared" si="502"/>
        <v>3.8170999999999999</v>
      </c>
      <c r="EU721" s="447">
        <f t="shared" si="486"/>
        <v>3.0536799999999999</v>
      </c>
      <c r="EV721" s="448">
        <f t="shared" si="494"/>
        <v>3.8170999999999995</v>
      </c>
      <c r="EW721" s="449" t="str">
        <f t="shared" si="487"/>
        <v>BAIK</v>
      </c>
      <c r="EX721" s="721"/>
      <c r="EY721" s="447">
        <f t="shared" si="503"/>
        <v>2.8112999999999997</v>
      </c>
      <c r="EZ721" s="447">
        <f t="shared" si="495"/>
        <v>2.2490399999999999</v>
      </c>
      <c r="FA721" s="448">
        <f t="shared" si="504"/>
        <v>2.8112999999999997</v>
      </c>
      <c r="FB721" s="449" t="str">
        <f t="shared" si="496"/>
        <v>BAIK</v>
      </c>
      <c r="FC721" s="195"/>
      <c r="FD721" s="453">
        <f t="shared" si="497"/>
        <v>6.4</v>
      </c>
      <c r="FE721" s="454">
        <f t="shared" si="498"/>
        <v>144.50867052023122</v>
      </c>
      <c r="FF721" s="725">
        <f t="shared" si="499"/>
        <v>4.4287999999999998</v>
      </c>
      <c r="FG721" s="202" t="str">
        <f t="shared" si="488"/>
        <v>BAIK</v>
      </c>
    </row>
    <row r="722" spans="1:163">
      <c r="A722" s="347">
        <v>710</v>
      </c>
      <c r="B722" s="764" t="s">
        <v>2239</v>
      </c>
      <c r="C722" s="331" t="s">
        <v>3308</v>
      </c>
      <c r="D722" s="259" t="s">
        <v>3309</v>
      </c>
      <c r="E722" s="319" t="s">
        <v>3310</v>
      </c>
      <c r="F722" s="319" t="s">
        <v>3310</v>
      </c>
      <c r="G722" s="208" t="s">
        <v>206</v>
      </c>
      <c r="H722" s="214" t="s">
        <v>208</v>
      </c>
      <c r="I722" s="463">
        <v>107.857831</v>
      </c>
      <c r="J722" s="462">
        <v>-2.9509509999999999</v>
      </c>
      <c r="K722" s="259" t="s">
        <v>315</v>
      </c>
      <c r="L722" s="259" t="s">
        <v>571</v>
      </c>
      <c r="M722" s="259">
        <v>50</v>
      </c>
      <c r="N722" s="259">
        <v>22453</v>
      </c>
      <c r="O722" s="259">
        <v>2002</v>
      </c>
      <c r="P722" s="259" t="s">
        <v>316</v>
      </c>
      <c r="Q722" s="461">
        <v>0.83263888888888893</v>
      </c>
      <c r="R722" s="433">
        <v>44863</v>
      </c>
      <c r="S722" s="331" t="s">
        <v>318</v>
      </c>
      <c r="T722" s="331" t="s">
        <v>607</v>
      </c>
      <c r="U722" s="259">
        <v>2</v>
      </c>
      <c r="V722" s="259">
        <v>2</v>
      </c>
      <c r="W722" s="259">
        <v>3</v>
      </c>
      <c r="X722" s="259">
        <v>20000</v>
      </c>
      <c r="Y722" s="332">
        <v>402</v>
      </c>
      <c r="Z722" s="332">
        <v>400</v>
      </c>
      <c r="AA722" s="332">
        <v>403</v>
      </c>
      <c r="AB722" s="332">
        <v>232</v>
      </c>
      <c r="AC722" s="332">
        <v>228</v>
      </c>
      <c r="AD722" s="332">
        <v>234</v>
      </c>
      <c r="AE722" s="332">
        <v>81</v>
      </c>
      <c r="AF722" s="332">
        <v>45</v>
      </c>
      <c r="AG722" s="332">
        <v>19</v>
      </c>
      <c r="AH722" s="332">
        <v>53</v>
      </c>
      <c r="AI722" s="332">
        <v>64</v>
      </c>
      <c r="AJ722" s="332">
        <v>37</v>
      </c>
      <c r="AK722" s="332">
        <v>2</v>
      </c>
      <c r="AL722" s="332">
        <v>38</v>
      </c>
      <c r="AM722" s="332">
        <v>17</v>
      </c>
      <c r="AN722" s="332">
        <v>8</v>
      </c>
      <c r="AO722" s="332">
        <v>17</v>
      </c>
      <c r="AP722" s="332">
        <v>15</v>
      </c>
      <c r="AQ722" s="332"/>
      <c r="AR722" s="332"/>
      <c r="AS722" s="332"/>
      <c r="AT722" s="332"/>
      <c r="AU722" s="332"/>
      <c r="AV722" s="332"/>
      <c r="AW722" s="332"/>
      <c r="AX722" s="332"/>
      <c r="AY722" s="332">
        <v>0.97099999999999997</v>
      </c>
      <c r="AZ722" s="332">
        <v>0.92400000000000004</v>
      </c>
      <c r="BA722" s="332">
        <v>0.94</v>
      </c>
      <c r="BB722" s="261">
        <v>403</v>
      </c>
      <c r="BC722" s="261">
        <v>402</v>
      </c>
      <c r="BD722" s="261">
        <v>402</v>
      </c>
      <c r="BE722" s="261">
        <v>233</v>
      </c>
      <c r="BF722" s="261">
        <v>237</v>
      </c>
      <c r="BG722" s="261">
        <v>235</v>
      </c>
      <c r="BH722" s="261">
        <v>50</v>
      </c>
      <c r="BI722" s="261">
        <v>37</v>
      </c>
      <c r="BJ722" s="261">
        <v>18</v>
      </c>
      <c r="BK722" s="261">
        <v>30</v>
      </c>
      <c r="BL722" s="261">
        <v>37</v>
      </c>
      <c r="BM722" s="261">
        <v>26</v>
      </c>
      <c r="BN722" s="261">
        <v>5</v>
      </c>
      <c r="BO722" s="261">
        <v>28</v>
      </c>
      <c r="BP722" s="261">
        <v>13</v>
      </c>
      <c r="BQ722" s="261">
        <v>11</v>
      </c>
      <c r="BR722" s="261">
        <v>13</v>
      </c>
      <c r="BS722" s="261">
        <v>2</v>
      </c>
      <c r="BT722" s="261"/>
      <c r="BU722" s="261"/>
      <c r="BV722" s="261"/>
      <c r="BW722" s="261"/>
      <c r="BX722" s="261"/>
      <c r="BY722" s="261"/>
      <c r="BZ722" s="261"/>
      <c r="CA722" s="261"/>
      <c r="CB722" s="261">
        <v>0.92</v>
      </c>
      <c r="CC722" s="261">
        <v>0.89400000000000002</v>
      </c>
      <c r="CD722" s="261">
        <v>0.82099999999999995</v>
      </c>
      <c r="CE722" s="333">
        <v>231</v>
      </c>
      <c r="CF722" s="333">
        <v>32115059910</v>
      </c>
      <c r="CG722" s="333">
        <v>235</v>
      </c>
      <c r="CH722" s="333">
        <v>56402261178</v>
      </c>
      <c r="CI722" s="333">
        <v>233</v>
      </c>
      <c r="CJ722" s="333">
        <v>56402261178</v>
      </c>
      <c r="CK722" s="333">
        <v>231</v>
      </c>
      <c r="CL722" s="333">
        <v>86058128819</v>
      </c>
      <c r="CM722" s="333">
        <v>235</v>
      </c>
      <c r="CN722" s="333">
        <v>3404011482</v>
      </c>
      <c r="CO722" s="333">
        <v>233</v>
      </c>
      <c r="CP722" s="333">
        <v>34011444733</v>
      </c>
      <c r="CQ722" s="333"/>
      <c r="CR722" s="333"/>
      <c r="CS722" s="333"/>
      <c r="CT722" s="333"/>
      <c r="CU722" s="333"/>
      <c r="CV722" s="333"/>
      <c r="CW722" s="333"/>
      <c r="CX722" s="333"/>
      <c r="CY722" s="333"/>
      <c r="CZ722" s="333"/>
      <c r="DA722" s="333"/>
      <c r="DB722" s="374"/>
      <c r="DC722" s="154"/>
      <c r="DD722" s="179"/>
      <c r="DE722" s="179"/>
      <c r="DF722" s="179"/>
      <c r="DG722" s="179"/>
      <c r="DH722" s="180"/>
      <c r="DI722" s="181"/>
      <c r="DJ722" s="182">
        <f t="shared" si="500"/>
        <v>0</v>
      </c>
      <c r="DK722" s="182">
        <f t="shared" si="501"/>
        <v>0</v>
      </c>
      <c r="DL722" s="182">
        <f t="shared" si="474"/>
        <v>1</v>
      </c>
      <c r="DM722" s="182">
        <f t="shared" si="475"/>
        <v>0</v>
      </c>
      <c r="DN722" s="182">
        <f t="shared" si="476"/>
        <v>0</v>
      </c>
      <c r="DO722" s="182"/>
      <c r="DP722" s="182"/>
      <c r="DQ722" s="181"/>
      <c r="DR722" s="169"/>
      <c r="DS722" s="166"/>
      <c r="DT722" s="166"/>
      <c r="DU722" s="167">
        <f t="shared" si="477"/>
        <v>0</v>
      </c>
      <c r="DV722" s="153" t="str">
        <f>VLOOKUP(M722,'[200]Data Master kondisi'!$O$3:$P$11,2,FALSE)</f>
        <v>Z</v>
      </c>
      <c r="DW722" s="153">
        <f>LOOKUP(DV722,{"X","X","X","Y","Y","Y","Z","Z","Z"},{6,6,6,4,4,4,2,2,2})</f>
        <v>2</v>
      </c>
      <c r="DX722" s="153">
        <f t="shared" si="490"/>
        <v>2</v>
      </c>
      <c r="DY722" s="153">
        <f t="shared" si="478"/>
        <v>4</v>
      </c>
      <c r="DZ722" s="153" t="str">
        <f>VLOOKUP(G722,'[200]Data Master class'!$A$5:$D$12,3,FALSE)</f>
        <v>B</v>
      </c>
      <c r="EA722" s="160" t="str">
        <f t="shared" si="479"/>
        <v>BAIK</v>
      </c>
      <c r="EB722" s="156"/>
      <c r="EC722" s="153">
        <f>VLOOKUP(G722,'[200]Data Master class'!$A$5:$D$12,2,FALSE)</f>
        <v>3</v>
      </c>
      <c r="ED722" s="153" t="str">
        <f>VLOOKUP(H722,'[200]Data Master class'!$E$5:$G$6,3,FALSE)</f>
        <v>X</v>
      </c>
      <c r="EE722" s="153">
        <f>VLOOKUP(H722,'[200]Data Master class'!$E$5:$G$6,2,FALSE)</f>
        <v>2</v>
      </c>
      <c r="EF722" s="153">
        <f t="shared" si="480"/>
        <v>5</v>
      </c>
      <c r="EG722" s="153" t="str">
        <f t="shared" si="481"/>
        <v>CLASS 3</v>
      </c>
      <c r="EH722" s="153">
        <f t="shared" si="482"/>
        <v>9</v>
      </c>
      <c r="EI722" s="171"/>
      <c r="EJ722" s="441">
        <f t="shared" si="491"/>
        <v>0.67586206896551715</v>
      </c>
      <c r="EK722" s="441">
        <f t="shared" si="492"/>
        <v>6.8965517241379351E-2</v>
      </c>
      <c r="EL722" s="441">
        <f t="shared" si="493"/>
        <v>0.60689655172413792</v>
      </c>
      <c r="EM722" s="442">
        <f t="shared" si="483"/>
        <v>0.45057471264367815</v>
      </c>
      <c r="EN722" s="443" t="str">
        <f t="shared" si="484"/>
        <v>BURUK</v>
      </c>
      <c r="EO722" s="195"/>
      <c r="EP722" s="196">
        <f>'[200]2. SUHU &amp; FISIK TRAFO'!CY766</f>
        <v>202</v>
      </c>
      <c r="EQ722" s="168">
        <f t="shared" si="489"/>
        <v>0</v>
      </c>
      <c r="ER722" s="189">
        <f t="shared" si="485"/>
        <v>0</v>
      </c>
      <c r="ES722" s="195"/>
      <c r="ET722" s="447">
        <f t="shared" si="502"/>
        <v>33.497999999999998</v>
      </c>
      <c r="EU722" s="447">
        <f t="shared" si="486"/>
        <v>26.798400000000001</v>
      </c>
      <c r="EV722" s="448">
        <f t="shared" si="494"/>
        <v>66.995999999999995</v>
      </c>
      <c r="EW722" s="449" t="str">
        <f t="shared" si="487"/>
        <v>CUKUP</v>
      </c>
      <c r="EX722" s="721"/>
      <c r="EY722" s="447">
        <f t="shared" si="503"/>
        <v>24.649000000000001</v>
      </c>
      <c r="EZ722" s="447">
        <f t="shared" si="495"/>
        <v>19.719200000000001</v>
      </c>
      <c r="FA722" s="448">
        <f t="shared" si="504"/>
        <v>49.298000000000002</v>
      </c>
      <c r="FB722" s="449" t="str">
        <f t="shared" si="496"/>
        <v>BAIK</v>
      </c>
      <c r="FC722" s="195"/>
      <c r="FD722" s="453">
        <f t="shared" si="497"/>
        <v>53</v>
      </c>
      <c r="FE722" s="454">
        <f t="shared" si="498"/>
        <v>72.25433526011561</v>
      </c>
      <c r="FF722" s="725">
        <f t="shared" si="499"/>
        <v>73.35199999999999</v>
      </c>
      <c r="FG722" s="202" t="str">
        <f t="shared" si="488"/>
        <v>BURUK</v>
      </c>
    </row>
    <row r="723" spans="1:163">
      <c r="A723" s="347">
        <v>711</v>
      </c>
      <c r="B723" s="764" t="s">
        <v>2239</v>
      </c>
      <c r="C723" s="331" t="s">
        <v>3311</v>
      </c>
      <c r="D723" s="259" t="s">
        <v>3309</v>
      </c>
      <c r="E723" s="319" t="s">
        <v>3310</v>
      </c>
      <c r="F723" s="319" t="s">
        <v>3310</v>
      </c>
      <c r="G723" s="208" t="s">
        <v>206</v>
      </c>
      <c r="H723" s="214" t="s">
        <v>208</v>
      </c>
      <c r="I723" s="463">
        <v>107.859683</v>
      </c>
      <c r="J723" s="462">
        <v>-2.958688</v>
      </c>
      <c r="K723" s="259" t="s">
        <v>315</v>
      </c>
      <c r="L723" s="259" t="s">
        <v>310</v>
      </c>
      <c r="M723" s="259">
        <v>50</v>
      </c>
      <c r="N723" s="259">
        <v>173300407</v>
      </c>
      <c r="O723" s="259">
        <v>2017</v>
      </c>
      <c r="P723" s="259" t="s">
        <v>316</v>
      </c>
      <c r="Q723" s="461">
        <v>0.82430555555555562</v>
      </c>
      <c r="R723" s="433">
        <v>44863</v>
      </c>
      <c r="S723" s="331" t="s">
        <v>318</v>
      </c>
      <c r="T723" s="331" t="s">
        <v>607</v>
      </c>
      <c r="U723" s="259">
        <v>1</v>
      </c>
      <c r="V723" s="259">
        <v>1</v>
      </c>
      <c r="W723" s="259">
        <v>3</v>
      </c>
      <c r="X723" s="259">
        <v>20000</v>
      </c>
      <c r="Y723" s="332">
        <v>397</v>
      </c>
      <c r="Z723" s="332">
        <v>389</v>
      </c>
      <c r="AA723" s="332">
        <v>390</v>
      </c>
      <c r="AB723" s="332">
        <v>224</v>
      </c>
      <c r="AC723" s="332">
        <v>227</v>
      </c>
      <c r="AD723" s="332">
        <v>223</v>
      </c>
      <c r="AE723" s="332">
        <v>17</v>
      </c>
      <c r="AF723" s="332">
        <v>6</v>
      </c>
      <c r="AG723" s="332">
        <v>16</v>
      </c>
      <c r="AH723" s="332">
        <v>16</v>
      </c>
      <c r="AI723" s="332">
        <v>17</v>
      </c>
      <c r="AJ723" s="332">
        <v>6</v>
      </c>
      <c r="AK723" s="332">
        <v>16</v>
      </c>
      <c r="AL723" s="332">
        <v>16</v>
      </c>
      <c r="AM723" s="332"/>
      <c r="AN723" s="332"/>
      <c r="AO723" s="332"/>
      <c r="AP723" s="332"/>
      <c r="AQ723" s="332"/>
      <c r="AR723" s="332"/>
      <c r="AS723" s="332"/>
      <c r="AT723" s="332"/>
      <c r="AU723" s="332"/>
      <c r="AV723" s="332"/>
      <c r="AW723" s="332"/>
      <c r="AX723" s="332"/>
      <c r="AY723" s="332">
        <v>0.93300000000000005</v>
      </c>
      <c r="AZ723" s="332">
        <v>0.97199999999999998</v>
      </c>
      <c r="BA723" s="332">
        <v>0.90500000000000003</v>
      </c>
      <c r="BB723" s="261">
        <v>390</v>
      </c>
      <c r="BC723" s="261">
        <v>387</v>
      </c>
      <c r="BD723" s="261">
        <v>389</v>
      </c>
      <c r="BE723" s="261">
        <v>224</v>
      </c>
      <c r="BF723" s="261">
        <v>225</v>
      </c>
      <c r="BG723" s="261">
        <v>223</v>
      </c>
      <c r="BH723" s="261">
        <v>12</v>
      </c>
      <c r="BI723" s="261">
        <v>3</v>
      </c>
      <c r="BJ723" s="261">
        <v>12</v>
      </c>
      <c r="BK723" s="261">
        <v>7</v>
      </c>
      <c r="BL723" s="261">
        <v>12</v>
      </c>
      <c r="BM723" s="261">
        <v>3</v>
      </c>
      <c r="BN723" s="261">
        <v>12</v>
      </c>
      <c r="BO723" s="261">
        <v>7</v>
      </c>
      <c r="BP723" s="261"/>
      <c r="BQ723" s="261"/>
      <c r="BR723" s="261"/>
      <c r="BS723" s="261"/>
      <c r="BT723" s="261"/>
      <c r="BU723" s="261"/>
      <c r="BV723" s="261"/>
      <c r="BW723" s="261"/>
      <c r="BX723" s="261"/>
      <c r="BY723" s="261"/>
      <c r="BZ723" s="261"/>
      <c r="CA723" s="261"/>
      <c r="CB723" s="261">
        <v>0.73299999999999998</v>
      </c>
      <c r="CC723" s="261">
        <v>0.97299999999999998</v>
      </c>
      <c r="CD723" s="261">
        <v>0.89700000000000002</v>
      </c>
      <c r="CE723" s="333">
        <v>222</v>
      </c>
      <c r="CF723" s="333">
        <v>163130000000</v>
      </c>
      <c r="CG723" s="333">
        <v>223</v>
      </c>
      <c r="CH723" s="333">
        <v>34011442703</v>
      </c>
      <c r="CI723" s="333">
        <v>221</v>
      </c>
      <c r="CJ723" s="333">
        <v>34011442851</v>
      </c>
      <c r="CK723" s="333"/>
      <c r="CL723" s="333"/>
      <c r="CM723" s="333"/>
      <c r="CN723" s="333"/>
      <c r="CO723" s="333"/>
      <c r="CP723" s="333"/>
      <c r="CQ723" s="333"/>
      <c r="CR723" s="333"/>
      <c r="CS723" s="333"/>
      <c r="CT723" s="333"/>
      <c r="CU723" s="333"/>
      <c r="CV723" s="333"/>
      <c r="CW723" s="333"/>
      <c r="CX723" s="333"/>
      <c r="CY723" s="333"/>
      <c r="CZ723" s="333"/>
      <c r="DA723" s="333"/>
      <c r="DB723" s="374"/>
      <c r="DC723" s="154"/>
      <c r="DD723" s="179"/>
      <c r="DE723" s="179"/>
      <c r="DF723" s="179"/>
      <c r="DG723" s="179"/>
      <c r="DH723" s="180"/>
      <c r="DI723" s="181"/>
      <c r="DJ723" s="182">
        <f t="shared" si="500"/>
        <v>1</v>
      </c>
      <c r="DK723" s="182">
        <f t="shared" si="501"/>
        <v>0</v>
      </c>
      <c r="DL723" s="182">
        <f t="shared" si="474"/>
        <v>0</v>
      </c>
      <c r="DM723" s="182">
        <f t="shared" si="475"/>
        <v>0</v>
      </c>
      <c r="DN723" s="182">
        <f t="shared" si="476"/>
        <v>0</v>
      </c>
      <c r="DO723" s="182"/>
      <c r="DP723" s="182"/>
      <c r="DQ723" s="181"/>
      <c r="DR723" s="169"/>
      <c r="DS723" s="166"/>
      <c r="DT723" s="166"/>
      <c r="DU723" s="167">
        <f t="shared" si="477"/>
        <v>0</v>
      </c>
      <c r="DV723" s="153" t="str">
        <f>VLOOKUP(M723,'[200]Data Master kondisi'!$O$3:$P$11,2,FALSE)</f>
        <v>Z</v>
      </c>
      <c r="DW723" s="153">
        <f>LOOKUP(DV723,{"X","X","X","Y","Y","Y","Z","Z","Z"},{6,6,6,4,4,4,2,2,2})</f>
        <v>2</v>
      </c>
      <c r="DX723" s="153">
        <f t="shared" si="490"/>
        <v>1</v>
      </c>
      <c r="DY723" s="153">
        <f t="shared" si="478"/>
        <v>3</v>
      </c>
      <c r="DZ723" s="153" t="str">
        <f>VLOOKUP(G723,'[200]Data Master class'!$A$5:$D$12,3,FALSE)</f>
        <v>B</v>
      </c>
      <c r="EA723" s="160">
        <f t="shared" si="479"/>
        <v>0</v>
      </c>
      <c r="EB723" s="156"/>
      <c r="EC723" s="153">
        <f>VLOOKUP(G723,'[200]Data Master class'!$A$5:$D$12,2,FALSE)</f>
        <v>3</v>
      </c>
      <c r="ED723" s="153" t="str">
        <f>VLOOKUP(H723,'[200]Data Master class'!$E$5:$G$6,3,FALSE)</f>
        <v>X</v>
      </c>
      <c r="EE723" s="153">
        <f>VLOOKUP(H723,'[200]Data Master class'!$E$5:$G$6,2,FALSE)</f>
        <v>2</v>
      </c>
      <c r="EF723" s="153">
        <f t="shared" si="480"/>
        <v>5</v>
      </c>
      <c r="EG723" s="153" t="str">
        <f t="shared" si="481"/>
        <v>CLASS 3</v>
      </c>
      <c r="EH723" s="153">
        <f t="shared" si="482"/>
        <v>8</v>
      </c>
      <c r="EI723" s="171"/>
      <c r="EJ723" s="441">
        <f t="shared" si="491"/>
        <v>0.30769230769230771</v>
      </c>
      <c r="EK723" s="441">
        <f t="shared" si="492"/>
        <v>0.53846153846153844</v>
      </c>
      <c r="EL723" s="441">
        <f t="shared" si="493"/>
        <v>0.23076923076923078</v>
      </c>
      <c r="EM723" s="442">
        <f t="shared" si="483"/>
        <v>0.35897435897435898</v>
      </c>
      <c r="EN723" s="443" t="str">
        <f t="shared" si="484"/>
        <v>BURUK</v>
      </c>
      <c r="EO723" s="195"/>
      <c r="EP723" s="196">
        <f>'[200]2. SUHU &amp; FISIK TRAFO'!CY767</f>
        <v>202</v>
      </c>
      <c r="EQ723" s="168">
        <f t="shared" si="489"/>
        <v>0</v>
      </c>
      <c r="ER723" s="189">
        <f t="shared" si="485"/>
        <v>0</v>
      </c>
      <c r="ES723" s="195"/>
      <c r="ET723" s="447">
        <f t="shared" si="502"/>
        <v>8.7379999999999995</v>
      </c>
      <c r="EU723" s="447">
        <f t="shared" si="486"/>
        <v>6.9904000000000002</v>
      </c>
      <c r="EV723" s="448">
        <f t="shared" si="494"/>
        <v>17.475999999999999</v>
      </c>
      <c r="EW723" s="449" t="str">
        <f t="shared" si="487"/>
        <v>BAIK</v>
      </c>
      <c r="EX723" s="721"/>
      <c r="EY723" s="447">
        <f t="shared" si="503"/>
        <v>6.0389999999999997</v>
      </c>
      <c r="EZ723" s="447">
        <f t="shared" si="495"/>
        <v>4.8311999999999999</v>
      </c>
      <c r="FA723" s="448">
        <f t="shared" si="504"/>
        <v>12.077999999999999</v>
      </c>
      <c r="FB723" s="449" t="str">
        <f t="shared" si="496"/>
        <v>BAIK</v>
      </c>
      <c r="FC723" s="195"/>
      <c r="FD723" s="453">
        <f t="shared" si="497"/>
        <v>16</v>
      </c>
      <c r="FE723" s="454">
        <f t="shared" si="498"/>
        <v>72.25433526011561</v>
      </c>
      <c r="FF723" s="725">
        <f t="shared" si="499"/>
        <v>22.143999999999998</v>
      </c>
      <c r="FG723" s="202" t="str">
        <f t="shared" si="488"/>
        <v>BURUK</v>
      </c>
    </row>
    <row r="724" spans="1:163">
      <c r="A724" s="347">
        <v>712</v>
      </c>
      <c r="B724" s="764" t="s">
        <v>2239</v>
      </c>
      <c r="C724" s="331" t="s">
        <v>3312</v>
      </c>
      <c r="D724" s="259" t="s">
        <v>3309</v>
      </c>
      <c r="E724" s="319" t="s">
        <v>3310</v>
      </c>
      <c r="F724" s="319" t="s">
        <v>3310</v>
      </c>
      <c r="G724" s="208" t="s">
        <v>206</v>
      </c>
      <c r="H724" s="214" t="s">
        <v>208</v>
      </c>
      <c r="I724" s="463">
        <v>107.857831</v>
      </c>
      <c r="J724" s="462">
        <v>-2.9509629999999998</v>
      </c>
      <c r="K724" s="259" t="s">
        <v>315</v>
      </c>
      <c r="L724" s="259" t="s">
        <v>572</v>
      </c>
      <c r="M724" s="259">
        <v>100</v>
      </c>
      <c r="N724" s="259">
        <v>1400030000000</v>
      </c>
      <c r="O724" s="259">
        <v>2014</v>
      </c>
      <c r="P724" s="259" t="s">
        <v>316</v>
      </c>
      <c r="Q724" s="461">
        <v>0.8125</v>
      </c>
      <c r="R724" s="433">
        <v>44863</v>
      </c>
      <c r="S724" s="331" t="s">
        <v>318</v>
      </c>
      <c r="T724" s="331" t="s">
        <v>607</v>
      </c>
      <c r="U724" s="259">
        <v>2</v>
      </c>
      <c r="V724" s="259">
        <v>2</v>
      </c>
      <c r="W724" s="259">
        <v>3</v>
      </c>
      <c r="X724" s="259">
        <v>20000</v>
      </c>
      <c r="Y724" s="332">
        <v>390</v>
      </c>
      <c r="Z724" s="332">
        <v>391</v>
      </c>
      <c r="AA724" s="332">
        <v>388</v>
      </c>
      <c r="AB724" s="332">
        <v>224</v>
      </c>
      <c r="AC724" s="332">
        <v>225</v>
      </c>
      <c r="AD724" s="332">
        <v>222</v>
      </c>
      <c r="AE724" s="332">
        <v>42</v>
      </c>
      <c r="AF724" s="332">
        <v>54</v>
      </c>
      <c r="AG724" s="332">
        <v>49</v>
      </c>
      <c r="AH724" s="332">
        <v>38</v>
      </c>
      <c r="AI724" s="332">
        <v>29</v>
      </c>
      <c r="AJ724" s="332">
        <v>0</v>
      </c>
      <c r="AK724" s="332">
        <v>17</v>
      </c>
      <c r="AL724" s="332">
        <v>25</v>
      </c>
      <c r="AM724" s="332">
        <v>13</v>
      </c>
      <c r="AN724" s="332">
        <v>54</v>
      </c>
      <c r="AO724" s="332">
        <v>32</v>
      </c>
      <c r="AP724" s="332">
        <v>13</v>
      </c>
      <c r="AQ724" s="332"/>
      <c r="AR724" s="332"/>
      <c r="AS724" s="332"/>
      <c r="AT724" s="332"/>
      <c r="AU724" s="332"/>
      <c r="AV724" s="332"/>
      <c r="AW724" s="332"/>
      <c r="AX724" s="332"/>
      <c r="AY724" s="332">
        <v>0.93799999999999994</v>
      </c>
      <c r="AZ724" s="332">
        <v>0.94799999999999995</v>
      </c>
      <c r="BA724" s="332">
        <v>0.94799999999999995</v>
      </c>
      <c r="BB724" s="261">
        <v>390</v>
      </c>
      <c r="BC724" s="261">
        <v>392</v>
      </c>
      <c r="BD724" s="261">
        <v>389</v>
      </c>
      <c r="BE724" s="261">
        <v>224</v>
      </c>
      <c r="BF724" s="261">
        <v>224</v>
      </c>
      <c r="BG724" s="261">
        <v>222</v>
      </c>
      <c r="BH724" s="261">
        <v>32</v>
      </c>
      <c r="BI724" s="261">
        <v>40</v>
      </c>
      <c r="BJ724" s="261">
        <v>58</v>
      </c>
      <c r="BK724" s="261">
        <v>41</v>
      </c>
      <c r="BL724" s="261">
        <v>20</v>
      </c>
      <c r="BM724" s="261">
        <v>0</v>
      </c>
      <c r="BN724" s="261">
        <v>14</v>
      </c>
      <c r="BO724" s="261">
        <v>16</v>
      </c>
      <c r="BP724" s="261">
        <v>12</v>
      </c>
      <c r="BQ724" s="261">
        <v>40</v>
      </c>
      <c r="BR724" s="261">
        <v>44</v>
      </c>
      <c r="BS724" s="261">
        <v>25</v>
      </c>
      <c r="BT724" s="261"/>
      <c r="BU724" s="261"/>
      <c r="BV724" s="261"/>
      <c r="BW724" s="261"/>
      <c r="BX724" s="261"/>
      <c r="BY724" s="261"/>
      <c r="BZ724" s="261"/>
      <c r="CA724" s="261"/>
      <c r="CB724" s="261">
        <v>0.87</v>
      </c>
      <c r="CC724" s="261">
        <v>0.93500000000000005</v>
      </c>
      <c r="CD724" s="261">
        <v>0.871</v>
      </c>
      <c r="CE724" s="333">
        <v>222</v>
      </c>
      <c r="CF724" s="333">
        <v>16310011201</v>
      </c>
      <c r="CG724" s="333">
        <v>222</v>
      </c>
      <c r="CH724" s="333">
        <v>163130000000</v>
      </c>
      <c r="CI724" s="333">
        <v>220</v>
      </c>
      <c r="CJ724" s="333">
        <v>34011446366</v>
      </c>
      <c r="CK724" s="333">
        <v>222</v>
      </c>
      <c r="CL724" s="333">
        <v>5602843116</v>
      </c>
      <c r="CM724" s="333">
        <v>222</v>
      </c>
      <c r="CN724" s="333">
        <v>34115862</v>
      </c>
      <c r="CO724" s="333">
        <v>220</v>
      </c>
      <c r="CP724" s="333">
        <v>34011444659</v>
      </c>
      <c r="CQ724" s="333"/>
      <c r="CR724" s="333"/>
      <c r="CS724" s="333"/>
      <c r="CT724" s="333"/>
      <c r="CU724" s="333"/>
      <c r="CV724" s="333"/>
      <c r="CW724" s="333"/>
      <c r="CX724" s="333"/>
      <c r="CY724" s="333"/>
      <c r="CZ724" s="333"/>
      <c r="DA724" s="333"/>
      <c r="DB724" s="374"/>
      <c r="DC724" s="154"/>
      <c r="DD724" s="179"/>
      <c r="DE724" s="179"/>
      <c r="DF724" s="179"/>
      <c r="DG724" s="179"/>
      <c r="DH724" s="180"/>
      <c r="DI724" s="181"/>
      <c r="DJ724" s="182">
        <f t="shared" si="500"/>
        <v>0</v>
      </c>
      <c r="DK724" s="182">
        <f t="shared" si="501"/>
        <v>1</v>
      </c>
      <c r="DL724" s="182">
        <f t="shared" ref="DL724:DL787" si="505">IF(AND(EV724&gt;50,EV724&lt;=80),1,0)</f>
        <v>0</v>
      </c>
      <c r="DM724" s="182">
        <f t="shared" ref="DM724:DM787" si="506">IF(AND(EV724&gt;80,EV724&lt;=100),1,0)</f>
        <v>0</v>
      </c>
      <c r="DN724" s="182">
        <f t="shared" ref="DN724:DN787" si="507">IF(AND(EV724&gt;=100),1,0)</f>
        <v>0</v>
      </c>
      <c r="DO724" s="182"/>
      <c r="DP724" s="182"/>
      <c r="DQ724" s="181"/>
      <c r="DR724" s="169"/>
      <c r="DS724" s="166"/>
      <c r="DT724" s="166"/>
      <c r="DU724" s="167">
        <f t="shared" ref="DU724:DU787" si="508">IF(AND(DS724="A",DT724="A"),1,IF(AND(DS724="A",DT724="B"),2,IF(AND(DS724="A",DT724="C"),3,IF(AND(DS724="B",DT724="A"),4,IF(AND(DS724="B",DT724="B"),5,IF(AND(DS724="B",DT724="C"),6,IF(AND(DS724="C",DT724="A"),7,IF(AND(DS724="C",DT724="B"),8,IF(AND(DS724="C",DT724="C"),9,0)))))))))</f>
        <v>0</v>
      </c>
      <c r="DV724" s="153" t="str">
        <f>VLOOKUP(M724,'[200]Data Master kondisi'!$O$3:$P$11,2,FALSE)</f>
        <v>Z</v>
      </c>
      <c r="DW724" s="153">
        <f>LOOKUP(DV724,{"X","X","X","Y","Y","Y","Z","Z","Z"},{6,6,6,4,4,4,2,2,2})</f>
        <v>2</v>
      </c>
      <c r="DX724" s="153">
        <f t="shared" si="490"/>
        <v>1</v>
      </c>
      <c r="DY724" s="153">
        <f t="shared" ref="DY724:DY787" si="509">SUM(DU724,DW724,DX724)</f>
        <v>3</v>
      </c>
      <c r="DZ724" s="153" t="str">
        <f>VLOOKUP(G724,'[200]Data Master class'!$A$5:$D$12,3,FALSE)</f>
        <v>B</v>
      </c>
      <c r="EA724" s="160">
        <f t="shared" ref="EA724:EA787" si="510">IF(AND(DY724&lt;=14,DY724&gt;=12),"BURUK",IF(AND(DY724&lt;=11,DY724&gt;=9),"KURANG",IF(AND(DY724&lt;=8,DY724&gt;=6),"CUKUP",IF(AND(DY724&lt;=5,DY724&gt;=4),"BAIK",0))))</f>
        <v>0</v>
      </c>
      <c r="EB724" s="156"/>
      <c r="EC724" s="153">
        <f>VLOOKUP(G724,'[200]Data Master class'!$A$5:$D$12,2,FALSE)</f>
        <v>3</v>
      </c>
      <c r="ED724" s="153" t="str">
        <f>VLOOKUP(H724,'[200]Data Master class'!$E$5:$G$6,3,FALSE)</f>
        <v>X</v>
      </c>
      <c r="EE724" s="153">
        <f>VLOOKUP(H724,'[200]Data Master class'!$E$5:$G$6,2,FALSE)</f>
        <v>2</v>
      </c>
      <c r="EF724" s="153">
        <f t="shared" ref="EF724:EF787" si="511">EC724+EE724</f>
        <v>5</v>
      </c>
      <c r="EG724" s="153" t="str">
        <f t="shared" ref="EG724:EG787" si="512">IF(AND(EF724&lt;=12,EF724&gt;=9),"CLASS 1",IF(AND(EF724&lt;=8,EF724&gt;=6),"CLASS 2",IF(AND(EF724&lt;=5,EF724&gt;=4),"CLASS 3",0)))</f>
        <v>CLASS 3</v>
      </c>
      <c r="EH724" s="153">
        <f t="shared" ref="EH724:EH787" si="513">SUM(DY724,EF724)</f>
        <v>8</v>
      </c>
      <c r="EI724" s="171"/>
      <c r="EJ724" s="441">
        <f t="shared" si="491"/>
        <v>0.13103448275862073</v>
      </c>
      <c r="EK724" s="441">
        <f t="shared" si="492"/>
        <v>0.11724137931034477</v>
      </c>
      <c r="EL724" s="441">
        <f t="shared" si="493"/>
        <v>1.3793103448275812E-2</v>
      </c>
      <c r="EM724" s="442">
        <f t="shared" ref="EM724:EM787" si="514">((EJ724+EK724+EL724)/3)</f>
        <v>8.7356321839080445E-2</v>
      </c>
      <c r="EN724" s="443" t="str">
        <f t="shared" ref="EN724:EN787" si="515">IF(AND(EM724&lt;10%),"BAIK",IF(AND(EM724&gt;=10%,EM724&lt;=20%),"CUKUP",IF(AND(EM724&gt;20%,EM724&lt;=30%),"KURANG",IF(AND(EM724&gt;30%),"BURUK",0))))</f>
        <v>BAIK</v>
      </c>
      <c r="EO724" s="195"/>
      <c r="EP724" s="196">
        <f>'[200]2. SUHU &amp; FISIK TRAFO'!CY768</f>
        <v>324</v>
      </c>
      <c r="EQ724" s="168">
        <f t="shared" si="489"/>
        <v>0</v>
      </c>
      <c r="ER724" s="189">
        <f t="shared" ref="ER724:ER787" si="516">IF(AND(EQ724&gt;0,EQ724&lt;60),"BAIK",IF(AND(EQ724&gt;=60,EQ724&lt;80),"CUKUP",IF(AND(EQ724&gt;=80,EQ724&lt;100),"KURANG",IF(AND(EQ724&gt;=100),"BURUK",0))))</f>
        <v>0</v>
      </c>
      <c r="ES724" s="195"/>
      <c r="ET724" s="447">
        <f t="shared" si="502"/>
        <v>32.436</v>
      </c>
      <c r="EU724" s="447">
        <f t="shared" ref="EU724:EU787" si="517">ET724*0.8</f>
        <v>25.948800000000002</v>
      </c>
      <c r="EV724" s="448">
        <f t="shared" si="494"/>
        <v>32.436</v>
      </c>
      <c r="EW724" s="449" t="str">
        <f t="shared" ref="EW724:EW787" si="518">IF(AND(EV724&gt;0,EV724&lt;60),"BAIK",IF(AND(EV724&gt;=60,EV724&lt;80),"CUKUP",IF(AND(EV724&gt;=80,EV724&lt;100),"KURANG",IF(AND(EV724&gt;=100),"BURUK",0))))</f>
        <v>BAIK</v>
      </c>
      <c r="EX724" s="721"/>
      <c r="EY724" s="447">
        <f t="shared" si="503"/>
        <v>29.004000000000001</v>
      </c>
      <c r="EZ724" s="447">
        <f t="shared" si="495"/>
        <v>23.203200000000002</v>
      </c>
      <c r="FA724" s="448">
        <f t="shared" si="504"/>
        <v>29.004000000000001</v>
      </c>
      <c r="FB724" s="449" t="str">
        <f t="shared" si="496"/>
        <v>BAIK</v>
      </c>
      <c r="FC724" s="195"/>
      <c r="FD724" s="453">
        <f t="shared" si="497"/>
        <v>38</v>
      </c>
      <c r="FE724" s="454">
        <f t="shared" si="498"/>
        <v>144.50867052023122</v>
      </c>
      <c r="FF724" s="725">
        <f t="shared" si="499"/>
        <v>26.295999999999996</v>
      </c>
      <c r="FG724" s="202" t="str">
        <f t="shared" ref="FG724:FG787" si="519">IF(AND(FF724&gt;0,FF724&lt;10),"BAIK",IF(AND(FF724&gt;=10,FF724&lt;15),"CUKUP",IF(AND(FF724&gt;=15,FF724&lt;20),"KURANG",IF(AND(FF724&gt;=20),"BURUK",0))))</f>
        <v>BURUK</v>
      </c>
    </row>
    <row r="725" spans="1:163">
      <c r="A725" s="347">
        <v>713</v>
      </c>
      <c r="B725" s="764" t="s">
        <v>2239</v>
      </c>
      <c r="C725" s="331" t="s">
        <v>3313</v>
      </c>
      <c r="D725" s="259" t="s">
        <v>3314</v>
      </c>
      <c r="E725" s="319" t="s">
        <v>3310</v>
      </c>
      <c r="F725" s="319" t="s">
        <v>3310</v>
      </c>
      <c r="G725" s="208" t="s">
        <v>206</v>
      </c>
      <c r="H725" s="214" t="s">
        <v>208</v>
      </c>
      <c r="I725" s="463">
        <v>107.874863</v>
      </c>
      <c r="J725" s="462">
        <v>-2.9739499999999999</v>
      </c>
      <c r="K725" s="259" t="s">
        <v>315</v>
      </c>
      <c r="L725" s="259" t="s">
        <v>1489</v>
      </c>
      <c r="M725" s="259">
        <v>50</v>
      </c>
      <c r="N725" s="259">
        <v>1905031293</v>
      </c>
      <c r="O725" s="259">
        <v>2019</v>
      </c>
      <c r="P725" s="259" t="s">
        <v>316</v>
      </c>
      <c r="Q725" s="461">
        <v>0.80555555555555547</v>
      </c>
      <c r="R725" s="433">
        <v>44863</v>
      </c>
      <c r="S725" s="331" t="s">
        <v>318</v>
      </c>
      <c r="T725" s="331" t="s">
        <v>607</v>
      </c>
      <c r="U725" s="259">
        <v>2</v>
      </c>
      <c r="V725" s="259">
        <v>2</v>
      </c>
      <c r="W725" s="259">
        <v>3</v>
      </c>
      <c r="X725" s="259">
        <v>20000</v>
      </c>
      <c r="Y725" s="332" t="s">
        <v>1500</v>
      </c>
      <c r="Z725" s="332"/>
      <c r="AA725" s="332"/>
      <c r="AB725" s="332"/>
      <c r="AC725" s="332"/>
      <c r="AD725" s="332"/>
      <c r="AE725" s="332"/>
      <c r="AF725" s="332"/>
      <c r="AG725" s="332"/>
      <c r="AH725" s="332"/>
      <c r="AI725" s="332"/>
      <c r="AJ725" s="332"/>
      <c r="AK725" s="332"/>
      <c r="AL725" s="332"/>
      <c r="AM725" s="332"/>
      <c r="AN725" s="332"/>
      <c r="AO725" s="332"/>
      <c r="AP725" s="332"/>
      <c r="AQ725" s="332"/>
      <c r="AR725" s="332"/>
      <c r="AS725" s="332"/>
      <c r="AT725" s="332"/>
      <c r="AU725" s="332"/>
      <c r="AV725" s="332"/>
      <c r="AW725" s="332"/>
      <c r="AX725" s="332"/>
      <c r="AY725" s="332"/>
      <c r="AZ725" s="332"/>
      <c r="BA725" s="332"/>
      <c r="BB725" s="261"/>
      <c r="BC725" s="261"/>
      <c r="BD725" s="261"/>
      <c r="BE725" s="261"/>
      <c r="BF725" s="261"/>
      <c r="BG725" s="261"/>
      <c r="BH725" s="261"/>
      <c r="BI725" s="261"/>
      <c r="BJ725" s="261"/>
      <c r="BK725" s="261"/>
      <c r="BL725" s="261"/>
      <c r="BM725" s="261"/>
      <c r="BN725" s="261"/>
      <c r="BO725" s="261"/>
      <c r="BP725" s="261"/>
      <c r="BQ725" s="261"/>
      <c r="BR725" s="261"/>
      <c r="BS725" s="261"/>
      <c r="BT725" s="261"/>
      <c r="BU725" s="261"/>
      <c r="BV725" s="261"/>
      <c r="BW725" s="261"/>
      <c r="BX725" s="261"/>
      <c r="BY725" s="261"/>
      <c r="BZ725" s="261"/>
      <c r="CA725" s="261"/>
      <c r="CB725" s="261"/>
      <c r="CC725" s="261"/>
      <c r="CD725" s="261"/>
      <c r="CE725" s="333"/>
      <c r="CF725" s="333"/>
      <c r="CG725" s="333"/>
      <c r="CH725" s="333"/>
      <c r="CI725" s="333"/>
      <c r="CJ725" s="333"/>
      <c r="CK725" s="333"/>
      <c r="CL725" s="333"/>
      <c r="CM725" s="333"/>
      <c r="CN725" s="333"/>
      <c r="CO725" s="333"/>
      <c r="CP725" s="333"/>
      <c r="CQ725" s="333"/>
      <c r="CR725" s="333"/>
      <c r="CS725" s="333"/>
      <c r="CT725" s="333"/>
      <c r="CU725" s="333"/>
      <c r="CV725" s="333"/>
      <c r="CW725" s="333"/>
      <c r="CX725" s="333"/>
      <c r="CY725" s="333"/>
      <c r="CZ725" s="333"/>
      <c r="DA725" s="333"/>
      <c r="DB725" s="374"/>
      <c r="DC725" s="154"/>
      <c r="DD725" s="179"/>
      <c r="DE725" s="179"/>
      <c r="DF725" s="179"/>
      <c r="DG725" s="179"/>
      <c r="DH725" s="180"/>
      <c r="DI725" s="181"/>
      <c r="DJ725" s="182">
        <f t="shared" si="500"/>
        <v>1</v>
      </c>
      <c r="DK725" s="182">
        <f t="shared" si="501"/>
        <v>0</v>
      </c>
      <c r="DL725" s="182">
        <f t="shared" si="505"/>
        <v>0</v>
      </c>
      <c r="DM725" s="182">
        <f t="shared" si="506"/>
        <v>0</v>
      </c>
      <c r="DN725" s="182">
        <f t="shared" si="507"/>
        <v>0</v>
      </c>
      <c r="DO725" s="182"/>
      <c r="DP725" s="182"/>
      <c r="DQ725" s="181"/>
      <c r="DR725" s="169"/>
      <c r="DS725" s="166"/>
      <c r="DT725" s="166"/>
      <c r="DU725" s="167">
        <f t="shared" si="508"/>
        <v>0</v>
      </c>
      <c r="DV725" s="153" t="str">
        <f>VLOOKUP(M725,'[200]Data Master kondisi'!$O$3:$P$11,2,FALSE)</f>
        <v>Z</v>
      </c>
      <c r="DW725" s="153">
        <f>LOOKUP(DV725,{"X","X","X","Y","Y","Y","Z","Z","Z"},{6,6,6,4,4,4,2,2,2})</f>
        <v>2</v>
      </c>
      <c r="DX725" s="153">
        <f t="shared" si="490"/>
        <v>1</v>
      </c>
      <c r="DY725" s="153">
        <f t="shared" si="509"/>
        <v>3</v>
      </c>
      <c r="DZ725" s="153" t="str">
        <f>VLOOKUP(G725,'[200]Data Master class'!$A$5:$D$12,3,FALSE)</f>
        <v>B</v>
      </c>
      <c r="EA725" s="160">
        <f t="shared" si="510"/>
        <v>0</v>
      </c>
      <c r="EB725" s="156"/>
      <c r="EC725" s="153">
        <f>VLOOKUP(G725,'[200]Data Master class'!$A$5:$D$12,2,FALSE)</f>
        <v>3</v>
      </c>
      <c r="ED725" s="153" t="str">
        <f>VLOOKUP(H725,'[200]Data Master class'!$E$5:$G$6,3,FALSE)</f>
        <v>X</v>
      </c>
      <c r="EE725" s="153">
        <f>VLOOKUP(H725,'[200]Data Master class'!$E$5:$G$6,2,FALSE)</f>
        <v>2</v>
      </c>
      <c r="EF725" s="153">
        <f t="shared" si="511"/>
        <v>5</v>
      </c>
      <c r="EG725" s="153" t="str">
        <f t="shared" si="512"/>
        <v>CLASS 3</v>
      </c>
      <c r="EH725" s="153">
        <f t="shared" si="513"/>
        <v>8</v>
      </c>
      <c r="EI725" s="171"/>
      <c r="EJ725" s="441" t="e">
        <f t="shared" si="491"/>
        <v>#DIV/0!</v>
      </c>
      <c r="EK725" s="441" t="e">
        <f t="shared" si="492"/>
        <v>#DIV/0!</v>
      </c>
      <c r="EL725" s="441" t="e">
        <f t="shared" si="493"/>
        <v>#DIV/0!</v>
      </c>
      <c r="EM725" s="442" t="e">
        <f t="shared" si="514"/>
        <v>#DIV/0!</v>
      </c>
      <c r="EN725" s="443" t="e">
        <f t="shared" si="515"/>
        <v>#DIV/0!</v>
      </c>
      <c r="EO725" s="195"/>
      <c r="EP725" s="196">
        <f>'[200]2. SUHU &amp; FISIK TRAFO'!CY769</f>
        <v>202</v>
      </c>
      <c r="EQ725" s="168">
        <f t="shared" ref="EQ725:EQ788" si="520">DH725/EP725*100</f>
        <v>0</v>
      </c>
      <c r="ER725" s="189">
        <f t="shared" si="516"/>
        <v>0</v>
      </c>
      <c r="ES725" s="195"/>
      <c r="ET725" s="447">
        <f t="shared" si="502"/>
        <v>0</v>
      </c>
      <c r="EU725" s="447">
        <f t="shared" si="517"/>
        <v>0</v>
      </c>
      <c r="EV725" s="448">
        <f t="shared" si="494"/>
        <v>0</v>
      </c>
      <c r="EW725" s="449">
        <f t="shared" si="518"/>
        <v>0</v>
      </c>
      <c r="EX725" s="721"/>
      <c r="EY725" s="447">
        <f t="shared" si="503"/>
        <v>0</v>
      </c>
      <c r="EZ725" s="447">
        <f t="shared" si="495"/>
        <v>0</v>
      </c>
      <c r="FA725" s="448">
        <f t="shared" si="504"/>
        <v>0</v>
      </c>
      <c r="FB725" s="449">
        <f t="shared" si="496"/>
        <v>0</v>
      </c>
      <c r="FC725" s="195"/>
      <c r="FD725" s="453">
        <f t="shared" si="497"/>
        <v>0</v>
      </c>
      <c r="FE725" s="454">
        <f t="shared" si="498"/>
        <v>72.25433526011561</v>
      </c>
      <c r="FF725" s="725">
        <f t="shared" si="499"/>
        <v>0</v>
      </c>
      <c r="FG725" s="202">
        <f t="shared" si="519"/>
        <v>0</v>
      </c>
    </row>
    <row r="726" spans="1:163">
      <c r="A726" s="347">
        <v>714</v>
      </c>
      <c r="B726" s="764" t="s">
        <v>2239</v>
      </c>
      <c r="C726" s="331" t="s">
        <v>3315</v>
      </c>
      <c r="D726" s="259" t="s">
        <v>3314</v>
      </c>
      <c r="E726" s="319" t="s">
        <v>3310</v>
      </c>
      <c r="F726" s="319" t="s">
        <v>3310</v>
      </c>
      <c r="G726" s="208" t="s">
        <v>206</v>
      </c>
      <c r="H726" s="214" t="s">
        <v>208</v>
      </c>
      <c r="I726" s="463">
        <v>107.874863</v>
      </c>
      <c r="J726" s="462">
        <v>-2.9739499999999999</v>
      </c>
      <c r="K726" s="259" t="s">
        <v>315</v>
      </c>
      <c r="L726" s="259" t="s">
        <v>572</v>
      </c>
      <c r="M726" s="259">
        <v>50</v>
      </c>
      <c r="N726" s="259">
        <v>914025939</v>
      </c>
      <c r="O726" s="259">
        <v>1994</v>
      </c>
      <c r="P726" s="259" t="s">
        <v>316</v>
      </c>
      <c r="Q726" s="461">
        <v>0.79652777777777783</v>
      </c>
      <c r="R726" s="433">
        <v>44863</v>
      </c>
      <c r="S726" s="331" t="s">
        <v>318</v>
      </c>
      <c r="T726" s="331" t="s">
        <v>607</v>
      </c>
      <c r="U726" s="259">
        <v>2</v>
      </c>
      <c r="V726" s="259">
        <v>2</v>
      </c>
      <c r="W726" s="259">
        <v>3</v>
      </c>
      <c r="X726" s="259">
        <v>20000</v>
      </c>
      <c r="Y726" s="332">
        <v>395</v>
      </c>
      <c r="Z726" s="332">
        <v>408</v>
      </c>
      <c r="AA726" s="332">
        <v>408</v>
      </c>
      <c r="AB726" s="332">
        <v>227</v>
      </c>
      <c r="AC726" s="332">
        <v>235</v>
      </c>
      <c r="AD726" s="332">
        <v>235</v>
      </c>
      <c r="AE726" s="332">
        <v>84</v>
      </c>
      <c r="AF726" s="332">
        <v>17</v>
      </c>
      <c r="AG726" s="332">
        <v>62</v>
      </c>
      <c r="AH726" s="332">
        <v>61</v>
      </c>
      <c r="AI726" s="332">
        <v>22</v>
      </c>
      <c r="AJ726" s="332">
        <v>4</v>
      </c>
      <c r="AK726" s="332">
        <v>13</v>
      </c>
      <c r="AL726" s="332">
        <v>20</v>
      </c>
      <c r="AM726" s="332">
        <v>62</v>
      </c>
      <c r="AN726" s="332">
        <v>13</v>
      </c>
      <c r="AO726" s="332">
        <v>49</v>
      </c>
      <c r="AP726" s="332">
        <v>41</v>
      </c>
      <c r="AQ726" s="332"/>
      <c r="AR726" s="332"/>
      <c r="AS726" s="332"/>
      <c r="AT726" s="332"/>
      <c r="AU726" s="332"/>
      <c r="AV726" s="332"/>
      <c r="AW726" s="332"/>
      <c r="AX726" s="332"/>
      <c r="AY726" s="332">
        <v>0.93899999999999995</v>
      </c>
      <c r="AZ726" s="332">
        <v>0.90300000000000002</v>
      </c>
      <c r="BA726" s="332">
        <v>0.92200000000000004</v>
      </c>
      <c r="BB726" s="261">
        <v>400</v>
      </c>
      <c r="BC726" s="261">
        <v>402</v>
      </c>
      <c r="BD726" s="261">
        <v>402</v>
      </c>
      <c r="BE726" s="261">
        <v>229</v>
      </c>
      <c r="BF726" s="261">
        <v>232</v>
      </c>
      <c r="BG726" s="261">
        <v>234</v>
      </c>
      <c r="BH726" s="261">
        <v>60</v>
      </c>
      <c r="BI726" s="261">
        <v>26</v>
      </c>
      <c r="BJ726" s="261">
        <v>41</v>
      </c>
      <c r="BK726" s="261">
        <v>38</v>
      </c>
      <c r="BL726" s="261">
        <v>17</v>
      </c>
      <c r="BM726" s="261">
        <v>2</v>
      </c>
      <c r="BN726" s="261">
        <v>17</v>
      </c>
      <c r="BO726" s="261">
        <v>11</v>
      </c>
      <c r="BP726" s="261">
        <v>43</v>
      </c>
      <c r="BQ726" s="261">
        <v>24</v>
      </c>
      <c r="BR726" s="261">
        <v>24</v>
      </c>
      <c r="BS726" s="261">
        <v>27</v>
      </c>
      <c r="BT726" s="261"/>
      <c r="BU726" s="261"/>
      <c r="BV726" s="261"/>
      <c r="BW726" s="261"/>
      <c r="BX726" s="261"/>
      <c r="BY726" s="261"/>
      <c r="BZ726" s="261"/>
      <c r="CA726" s="261"/>
      <c r="CB726" s="261">
        <v>0.94699999999999995</v>
      </c>
      <c r="CC726" s="261">
        <v>0.57799999999999996</v>
      </c>
      <c r="CD726" s="261">
        <v>0.78300000000000003</v>
      </c>
      <c r="CE726" s="333">
        <v>227</v>
      </c>
      <c r="CF726" s="333">
        <v>2212522676</v>
      </c>
      <c r="CG726" s="333">
        <v>230</v>
      </c>
      <c r="CH726" s="333">
        <v>32115026315</v>
      </c>
      <c r="CI726" s="333">
        <v>232</v>
      </c>
      <c r="CJ726" s="333">
        <v>32115021513</v>
      </c>
      <c r="CK726" s="333">
        <v>227</v>
      </c>
      <c r="CL726" s="333">
        <v>32115531504</v>
      </c>
      <c r="CM726" s="333">
        <v>230</v>
      </c>
      <c r="CN726" s="333">
        <v>3211479639</v>
      </c>
      <c r="CO726" s="333">
        <v>232</v>
      </c>
      <c r="CP726" s="333">
        <v>32106307526</v>
      </c>
      <c r="CQ726" s="333"/>
      <c r="CR726" s="333"/>
      <c r="CS726" s="333"/>
      <c r="CT726" s="333"/>
      <c r="CU726" s="333"/>
      <c r="CV726" s="333"/>
      <c r="CW726" s="333"/>
      <c r="CX726" s="333"/>
      <c r="CY726" s="333"/>
      <c r="CZ726" s="333"/>
      <c r="DA726" s="333"/>
      <c r="DB726" s="374"/>
      <c r="DC726" s="154"/>
      <c r="DD726" s="179"/>
      <c r="DE726" s="179"/>
      <c r="DF726" s="179"/>
      <c r="DG726" s="179"/>
      <c r="DH726" s="180"/>
      <c r="DI726" s="181"/>
      <c r="DJ726" s="182">
        <f t="shared" si="500"/>
        <v>0</v>
      </c>
      <c r="DK726" s="182">
        <f t="shared" si="501"/>
        <v>0</v>
      </c>
      <c r="DL726" s="182">
        <f t="shared" si="505"/>
        <v>1</v>
      </c>
      <c r="DM726" s="182">
        <f t="shared" si="506"/>
        <v>0</v>
      </c>
      <c r="DN726" s="182">
        <f t="shared" si="507"/>
        <v>0</v>
      </c>
      <c r="DO726" s="182"/>
      <c r="DP726" s="182"/>
      <c r="DQ726" s="181"/>
      <c r="DR726" s="169"/>
      <c r="DS726" s="166"/>
      <c r="DT726" s="166"/>
      <c r="DU726" s="167">
        <f t="shared" si="508"/>
        <v>0</v>
      </c>
      <c r="DV726" s="153" t="str">
        <f>VLOOKUP(M726,'[200]Data Master kondisi'!$O$3:$P$11,2,FALSE)</f>
        <v>Z</v>
      </c>
      <c r="DW726" s="153">
        <f>LOOKUP(DV726,{"X","X","X","Y","Y","Y","Z","Z","Z"},{6,6,6,4,4,4,2,2,2})</f>
        <v>2</v>
      </c>
      <c r="DX726" s="153">
        <f t="shared" si="490"/>
        <v>3</v>
      </c>
      <c r="DY726" s="153">
        <f t="shared" si="509"/>
        <v>5</v>
      </c>
      <c r="DZ726" s="153" t="str">
        <f>VLOOKUP(G726,'[200]Data Master class'!$A$5:$D$12,3,FALSE)</f>
        <v>B</v>
      </c>
      <c r="EA726" s="160" t="str">
        <f t="shared" si="510"/>
        <v>BAIK</v>
      </c>
      <c r="EB726" s="156"/>
      <c r="EC726" s="153">
        <f>VLOOKUP(G726,'[200]Data Master class'!$A$5:$D$12,2,FALSE)</f>
        <v>3</v>
      </c>
      <c r="ED726" s="153" t="str">
        <f>VLOOKUP(H726,'[200]Data Master class'!$E$5:$G$6,3,FALSE)</f>
        <v>X</v>
      </c>
      <c r="EE726" s="153">
        <f>VLOOKUP(H726,'[200]Data Master class'!$E$5:$G$6,2,FALSE)</f>
        <v>2</v>
      </c>
      <c r="EF726" s="153">
        <f t="shared" si="511"/>
        <v>5</v>
      </c>
      <c r="EG726" s="153" t="str">
        <f t="shared" si="512"/>
        <v>CLASS 3</v>
      </c>
      <c r="EH726" s="153">
        <f t="shared" si="513"/>
        <v>10</v>
      </c>
      <c r="EI726" s="171"/>
      <c r="EJ726" s="441">
        <f t="shared" si="491"/>
        <v>0.54601226993865026</v>
      </c>
      <c r="EK726" s="441">
        <f t="shared" si="492"/>
        <v>0.68711656441717794</v>
      </c>
      <c r="EL726" s="441">
        <f t="shared" si="493"/>
        <v>0.14110429447852757</v>
      </c>
      <c r="EM726" s="442">
        <f t="shared" si="514"/>
        <v>0.45807770961145194</v>
      </c>
      <c r="EN726" s="443" t="str">
        <f t="shared" si="515"/>
        <v>BURUK</v>
      </c>
      <c r="EO726" s="195"/>
      <c r="EP726" s="196">
        <f>'[200]2. SUHU &amp; FISIK TRAFO'!CY770</f>
        <v>202</v>
      </c>
      <c r="EQ726" s="168">
        <f t="shared" si="520"/>
        <v>0</v>
      </c>
      <c r="ER726" s="189">
        <f t="shared" si="516"/>
        <v>0</v>
      </c>
      <c r="ES726" s="195"/>
      <c r="ET726" s="447">
        <f t="shared" si="502"/>
        <v>37.633000000000003</v>
      </c>
      <c r="EU726" s="447">
        <f t="shared" si="517"/>
        <v>30.106400000000004</v>
      </c>
      <c r="EV726" s="448">
        <f t="shared" si="494"/>
        <v>75.266000000000005</v>
      </c>
      <c r="EW726" s="449" t="str">
        <f t="shared" si="518"/>
        <v>CUKUP</v>
      </c>
      <c r="EX726" s="721"/>
      <c r="EY726" s="447">
        <f t="shared" si="503"/>
        <v>29.366</v>
      </c>
      <c r="EZ726" s="447">
        <f t="shared" si="495"/>
        <v>23.492800000000003</v>
      </c>
      <c r="FA726" s="448">
        <f t="shared" si="504"/>
        <v>58.731999999999992</v>
      </c>
      <c r="FB726" s="449" t="str">
        <f t="shared" si="496"/>
        <v>BAIK</v>
      </c>
      <c r="FC726" s="195"/>
      <c r="FD726" s="453">
        <f t="shared" si="497"/>
        <v>61</v>
      </c>
      <c r="FE726" s="454">
        <f t="shared" si="498"/>
        <v>72.25433526011561</v>
      </c>
      <c r="FF726" s="725">
        <f t="shared" si="499"/>
        <v>84.423999999999992</v>
      </c>
      <c r="FG726" s="202" t="str">
        <f t="shared" si="519"/>
        <v>BURUK</v>
      </c>
    </row>
    <row r="727" spans="1:163">
      <c r="A727" s="347">
        <v>715</v>
      </c>
      <c r="B727" s="764" t="s">
        <v>2239</v>
      </c>
      <c r="C727" s="331" t="s">
        <v>3316</v>
      </c>
      <c r="D727" s="259" t="s">
        <v>3314</v>
      </c>
      <c r="E727" s="319" t="s">
        <v>3310</v>
      </c>
      <c r="F727" s="319" t="s">
        <v>3310</v>
      </c>
      <c r="G727" s="208" t="s">
        <v>206</v>
      </c>
      <c r="H727" s="214" t="s">
        <v>208</v>
      </c>
      <c r="I727" s="463">
        <v>107.874863</v>
      </c>
      <c r="J727" s="462">
        <v>-2.973938</v>
      </c>
      <c r="K727" s="259" t="s">
        <v>315</v>
      </c>
      <c r="L727" s="259" t="s">
        <v>1155</v>
      </c>
      <c r="M727" s="259">
        <v>50</v>
      </c>
      <c r="N727" s="259">
        <v>100441063</v>
      </c>
      <c r="O727" s="259">
        <v>2019</v>
      </c>
      <c r="P727" s="259" t="s">
        <v>316</v>
      </c>
      <c r="Q727" s="461">
        <v>0.78888888888888886</v>
      </c>
      <c r="R727" s="433">
        <v>44863</v>
      </c>
      <c r="S727" s="331" t="s">
        <v>318</v>
      </c>
      <c r="T727" s="331" t="s">
        <v>607</v>
      </c>
      <c r="U727" s="259">
        <v>2</v>
      </c>
      <c r="V727" s="259">
        <v>2</v>
      </c>
      <c r="W727" s="259">
        <v>3</v>
      </c>
      <c r="X727" s="259">
        <v>20000</v>
      </c>
      <c r="Y727" s="332">
        <v>390</v>
      </c>
      <c r="Z727" s="332">
        <v>388</v>
      </c>
      <c r="AA727" s="332">
        <v>390</v>
      </c>
      <c r="AB727" s="332">
        <v>224</v>
      </c>
      <c r="AC727" s="332">
        <v>224</v>
      </c>
      <c r="AD727" s="332">
        <v>221</v>
      </c>
      <c r="AE727" s="332">
        <v>27</v>
      </c>
      <c r="AF727" s="332">
        <v>41</v>
      </c>
      <c r="AG727" s="332">
        <v>37</v>
      </c>
      <c r="AH727" s="332">
        <v>31</v>
      </c>
      <c r="AI727" s="332">
        <v>25</v>
      </c>
      <c r="AJ727" s="332">
        <v>30</v>
      </c>
      <c r="AK727" s="332">
        <v>16</v>
      </c>
      <c r="AL727" s="332">
        <v>21</v>
      </c>
      <c r="AM727" s="332">
        <v>2</v>
      </c>
      <c r="AN727" s="332">
        <v>11</v>
      </c>
      <c r="AO727" s="332">
        <v>21</v>
      </c>
      <c r="AP727" s="332">
        <v>10</v>
      </c>
      <c r="AQ727" s="332"/>
      <c r="AR727" s="332"/>
      <c r="AS727" s="332"/>
      <c r="AT727" s="332"/>
      <c r="AU727" s="332"/>
      <c r="AV727" s="332"/>
      <c r="AW727" s="332"/>
      <c r="AX727" s="332"/>
      <c r="AY727" s="332">
        <v>0.91</v>
      </c>
      <c r="AZ727" s="332">
        <v>0.92300000000000004</v>
      </c>
      <c r="BA727" s="332">
        <v>0.91600000000000004</v>
      </c>
      <c r="BB727" s="261">
        <v>384</v>
      </c>
      <c r="BC727" s="261">
        <v>386</v>
      </c>
      <c r="BD727" s="261">
        <v>387</v>
      </c>
      <c r="BE727" s="261">
        <v>224</v>
      </c>
      <c r="BF727" s="261">
        <v>224</v>
      </c>
      <c r="BG727" s="261">
        <v>222</v>
      </c>
      <c r="BH727" s="261">
        <v>16</v>
      </c>
      <c r="BI727" s="261">
        <v>26</v>
      </c>
      <c r="BJ727" s="261">
        <v>28</v>
      </c>
      <c r="BK727" s="261">
        <v>19</v>
      </c>
      <c r="BL727" s="261">
        <v>15</v>
      </c>
      <c r="BM727" s="261">
        <v>21</v>
      </c>
      <c r="BN727" s="261">
        <v>14</v>
      </c>
      <c r="BO727" s="261">
        <v>7</v>
      </c>
      <c r="BP727" s="261">
        <v>1</v>
      </c>
      <c r="BQ727" s="261">
        <v>5</v>
      </c>
      <c r="BR727" s="261">
        <v>14</v>
      </c>
      <c r="BS727" s="261">
        <v>12</v>
      </c>
      <c r="BT727" s="261"/>
      <c r="BU727" s="261"/>
      <c r="BV727" s="261"/>
      <c r="BW727" s="261"/>
      <c r="BX727" s="261"/>
      <c r="BY727" s="261"/>
      <c r="BZ727" s="261"/>
      <c r="CA727" s="261"/>
      <c r="CB727" s="261">
        <v>0.78400000000000003</v>
      </c>
      <c r="CC727" s="261">
        <v>0.83399999999999996</v>
      </c>
      <c r="CD727" s="261">
        <v>0.82499999999999996</v>
      </c>
      <c r="CE727" s="333">
        <v>222</v>
      </c>
      <c r="CF727" s="333">
        <v>32115029186</v>
      </c>
      <c r="CG727" s="333">
        <v>222</v>
      </c>
      <c r="CH727" s="333">
        <v>32115243134</v>
      </c>
      <c r="CI727" s="333">
        <v>220</v>
      </c>
      <c r="CJ727" s="333">
        <v>32105634045</v>
      </c>
      <c r="CK727" s="333">
        <v>222</v>
      </c>
      <c r="CL727" s="333">
        <v>32115240550</v>
      </c>
      <c r="CM727" s="333">
        <v>222</v>
      </c>
      <c r="CN727" s="333">
        <v>32115531330</v>
      </c>
      <c r="CO727" s="333">
        <v>220</v>
      </c>
      <c r="CP727" s="333">
        <v>32115531362</v>
      </c>
      <c r="CQ727" s="333"/>
      <c r="CR727" s="333"/>
      <c r="CS727" s="333"/>
      <c r="CT727" s="333"/>
      <c r="CU727" s="333"/>
      <c r="CV727" s="333"/>
      <c r="CW727" s="333"/>
      <c r="CX727" s="333"/>
      <c r="CY727" s="333"/>
      <c r="CZ727" s="333"/>
      <c r="DA727" s="333"/>
      <c r="DB727" s="374"/>
      <c r="DC727" s="154"/>
      <c r="DD727" s="179"/>
      <c r="DE727" s="179"/>
      <c r="DF727" s="179"/>
      <c r="DG727" s="179"/>
      <c r="DH727" s="180"/>
      <c r="DI727" s="181"/>
      <c r="DJ727" s="182">
        <f t="shared" si="500"/>
        <v>0</v>
      </c>
      <c r="DK727" s="182">
        <f t="shared" si="501"/>
        <v>1</v>
      </c>
      <c r="DL727" s="182">
        <f t="shared" si="505"/>
        <v>0</v>
      </c>
      <c r="DM727" s="182">
        <f t="shared" si="506"/>
        <v>0</v>
      </c>
      <c r="DN727" s="182">
        <f t="shared" si="507"/>
        <v>0</v>
      </c>
      <c r="DO727" s="182"/>
      <c r="DP727" s="182"/>
      <c r="DQ727" s="181"/>
      <c r="DR727" s="169"/>
      <c r="DS727" s="166"/>
      <c r="DT727" s="166"/>
      <c r="DU727" s="167">
        <f t="shared" si="508"/>
        <v>0</v>
      </c>
      <c r="DV727" s="153" t="str">
        <f>VLOOKUP(M727,'[200]Data Master kondisi'!$O$3:$P$11,2,FALSE)</f>
        <v>Z</v>
      </c>
      <c r="DW727" s="153">
        <f>LOOKUP(DV727,{"X","X","X","Y","Y","Y","Z","Z","Z"},{6,6,6,4,4,4,2,2,2})</f>
        <v>2</v>
      </c>
      <c r="DX727" s="153">
        <f t="shared" si="490"/>
        <v>1</v>
      </c>
      <c r="DY727" s="153">
        <f t="shared" si="509"/>
        <v>3</v>
      </c>
      <c r="DZ727" s="153" t="str">
        <f>VLOOKUP(G727,'[200]Data Master class'!$A$5:$D$12,3,FALSE)</f>
        <v>B</v>
      </c>
      <c r="EA727" s="160">
        <f t="shared" si="510"/>
        <v>0</v>
      </c>
      <c r="EB727" s="156"/>
      <c r="EC727" s="153">
        <f>VLOOKUP(G727,'[200]Data Master class'!$A$5:$D$12,2,FALSE)</f>
        <v>3</v>
      </c>
      <c r="ED727" s="153" t="str">
        <f>VLOOKUP(H727,'[200]Data Master class'!$E$5:$G$6,3,FALSE)</f>
        <v>X</v>
      </c>
      <c r="EE727" s="153">
        <f>VLOOKUP(H727,'[200]Data Master class'!$E$5:$G$6,2,FALSE)</f>
        <v>2</v>
      </c>
      <c r="EF727" s="153">
        <f t="shared" si="511"/>
        <v>5</v>
      </c>
      <c r="EG727" s="153" t="str">
        <f t="shared" si="512"/>
        <v>CLASS 3</v>
      </c>
      <c r="EH727" s="153">
        <f t="shared" si="513"/>
        <v>8</v>
      </c>
      <c r="EI727" s="171"/>
      <c r="EJ727" s="441">
        <f t="shared" si="491"/>
        <v>0.22857142857142856</v>
      </c>
      <c r="EK727" s="441">
        <f t="shared" si="492"/>
        <v>0.17142857142857143</v>
      </c>
      <c r="EL727" s="441">
        <f t="shared" si="493"/>
        <v>5.7142857142857141E-2</v>
      </c>
      <c r="EM727" s="442">
        <f t="shared" si="514"/>
        <v>0.15238095238095239</v>
      </c>
      <c r="EN727" s="443" t="str">
        <f t="shared" si="515"/>
        <v>CUKUP</v>
      </c>
      <c r="EO727" s="195"/>
      <c r="EP727" s="196">
        <f>'[200]2. SUHU &amp; FISIK TRAFO'!CY771</f>
        <v>202</v>
      </c>
      <c r="EQ727" s="168">
        <f t="shared" si="520"/>
        <v>0</v>
      </c>
      <c r="ER727" s="189">
        <f t="shared" si="516"/>
        <v>0</v>
      </c>
      <c r="ES727" s="195"/>
      <c r="ET727" s="447">
        <f t="shared" si="502"/>
        <v>23.408999999999999</v>
      </c>
      <c r="EU727" s="447">
        <f t="shared" si="517"/>
        <v>18.7272</v>
      </c>
      <c r="EV727" s="448">
        <f t="shared" si="494"/>
        <v>46.817999999999998</v>
      </c>
      <c r="EW727" s="449" t="str">
        <f t="shared" si="518"/>
        <v>BAIK</v>
      </c>
      <c r="EX727" s="721"/>
      <c r="EY727" s="447">
        <f t="shared" si="503"/>
        <v>15.624000000000001</v>
      </c>
      <c r="EZ727" s="447">
        <f t="shared" si="495"/>
        <v>12.499200000000002</v>
      </c>
      <c r="FA727" s="448">
        <f t="shared" si="504"/>
        <v>31.248000000000005</v>
      </c>
      <c r="FB727" s="449" t="str">
        <f t="shared" si="496"/>
        <v>BAIK</v>
      </c>
      <c r="FC727" s="195"/>
      <c r="FD727" s="453">
        <f t="shared" si="497"/>
        <v>31</v>
      </c>
      <c r="FE727" s="454">
        <f t="shared" si="498"/>
        <v>72.25433526011561</v>
      </c>
      <c r="FF727" s="725">
        <f t="shared" si="499"/>
        <v>42.903999999999996</v>
      </c>
      <c r="FG727" s="202" t="str">
        <f t="shared" si="519"/>
        <v>BURUK</v>
      </c>
    </row>
    <row r="728" spans="1:163">
      <c r="A728" s="347">
        <v>716</v>
      </c>
      <c r="B728" s="764" t="s">
        <v>2239</v>
      </c>
      <c r="C728" s="331" t="s">
        <v>3317</v>
      </c>
      <c r="D728" s="259" t="s">
        <v>3314</v>
      </c>
      <c r="E728" s="319" t="s">
        <v>3310</v>
      </c>
      <c r="F728" s="319" t="s">
        <v>3310</v>
      </c>
      <c r="G728" s="208" t="s">
        <v>206</v>
      </c>
      <c r="H728" s="214" t="s">
        <v>208</v>
      </c>
      <c r="I728" s="463">
        <v>107.87819500000001</v>
      </c>
      <c r="J728" s="462">
        <v>-2.9801489999999999</v>
      </c>
      <c r="K728" s="259" t="s">
        <v>315</v>
      </c>
      <c r="L728" s="259" t="s">
        <v>310</v>
      </c>
      <c r="M728" s="259">
        <v>100</v>
      </c>
      <c r="N728" s="259">
        <v>6131371</v>
      </c>
      <c r="O728" s="259">
        <v>2006</v>
      </c>
      <c r="P728" s="259" t="s">
        <v>316</v>
      </c>
      <c r="Q728" s="461">
        <v>0.78194444444444444</v>
      </c>
      <c r="R728" s="433">
        <v>44863</v>
      </c>
      <c r="S728" s="331" t="s">
        <v>318</v>
      </c>
      <c r="T728" s="331" t="s">
        <v>607</v>
      </c>
      <c r="U728" s="259">
        <v>3</v>
      </c>
      <c r="V728" s="259">
        <v>3</v>
      </c>
      <c r="W728" s="259">
        <v>3</v>
      </c>
      <c r="X728" s="259">
        <v>20000</v>
      </c>
      <c r="Y728" s="332">
        <v>390</v>
      </c>
      <c r="Z728" s="332">
        <v>388</v>
      </c>
      <c r="AA728" s="332">
        <v>387</v>
      </c>
      <c r="AB728" s="332">
        <v>221</v>
      </c>
      <c r="AC728" s="332">
        <v>224</v>
      </c>
      <c r="AD728" s="332">
        <v>226</v>
      </c>
      <c r="AE728" s="332">
        <v>72</v>
      </c>
      <c r="AF728" s="332">
        <v>29</v>
      </c>
      <c r="AG728" s="332">
        <v>34</v>
      </c>
      <c r="AH728" s="332">
        <v>29</v>
      </c>
      <c r="AI728" s="332">
        <v>49</v>
      </c>
      <c r="AJ728" s="332">
        <v>18</v>
      </c>
      <c r="AK728" s="332">
        <v>32</v>
      </c>
      <c r="AL728" s="332">
        <v>24</v>
      </c>
      <c r="AM728" s="332">
        <v>10</v>
      </c>
      <c r="AN728" s="332">
        <v>5</v>
      </c>
      <c r="AO728" s="332">
        <v>1</v>
      </c>
      <c r="AP728" s="332">
        <v>4</v>
      </c>
      <c r="AQ728" s="332">
        <v>13</v>
      </c>
      <c r="AR728" s="332">
        <v>6</v>
      </c>
      <c r="AS728" s="332">
        <v>0</v>
      </c>
      <c r="AT728" s="332">
        <v>1</v>
      </c>
      <c r="AU728" s="332"/>
      <c r="AV728" s="332"/>
      <c r="AW728" s="332"/>
      <c r="AX728" s="332"/>
      <c r="AY728" s="332" t="s">
        <v>3318</v>
      </c>
      <c r="AZ728" s="332">
        <v>0.93400000000000005</v>
      </c>
      <c r="BA728" s="332">
        <v>0.98499999999999999</v>
      </c>
      <c r="BB728" s="261">
        <v>387</v>
      </c>
      <c r="BC728" s="261">
        <v>389</v>
      </c>
      <c r="BD728" s="261">
        <v>387</v>
      </c>
      <c r="BE728" s="261">
        <v>222</v>
      </c>
      <c r="BF728" s="261">
        <v>224</v>
      </c>
      <c r="BG728" s="261">
        <v>224</v>
      </c>
      <c r="BH728" s="261">
        <v>41</v>
      </c>
      <c r="BI728" s="261">
        <v>23</v>
      </c>
      <c r="BJ728" s="261">
        <v>35</v>
      </c>
      <c r="BK728" s="261">
        <v>31</v>
      </c>
      <c r="BL728" s="261">
        <v>28</v>
      </c>
      <c r="BM728" s="261">
        <v>14</v>
      </c>
      <c r="BN728" s="261">
        <v>0</v>
      </c>
      <c r="BO728" s="261">
        <v>8</v>
      </c>
      <c r="BP728" s="261">
        <v>5</v>
      </c>
      <c r="BQ728" s="261">
        <v>3</v>
      </c>
      <c r="BR728" s="261">
        <v>0</v>
      </c>
      <c r="BS728" s="261">
        <v>8</v>
      </c>
      <c r="BT728" s="261">
        <v>8</v>
      </c>
      <c r="BU728" s="261">
        <v>6</v>
      </c>
      <c r="BV728" s="261">
        <v>11</v>
      </c>
      <c r="BW728" s="261">
        <v>5</v>
      </c>
      <c r="BX728" s="261"/>
      <c r="BY728" s="261"/>
      <c r="BZ728" s="261"/>
      <c r="CA728" s="261"/>
      <c r="CB728" s="261">
        <v>0.95199999999999996</v>
      </c>
      <c r="CC728" s="261">
        <v>0.95399999999999996</v>
      </c>
      <c r="CD728" s="261">
        <v>0.94699999999999995</v>
      </c>
      <c r="CE728" s="333">
        <v>220</v>
      </c>
      <c r="CF728" s="333">
        <v>32115029185</v>
      </c>
      <c r="CG728" s="333">
        <v>222</v>
      </c>
      <c r="CH728" s="333">
        <v>32115243134</v>
      </c>
      <c r="CI728" s="333">
        <v>222</v>
      </c>
      <c r="CJ728" s="333">
        <v>32105634045</v>
      </c>
      <c r="CK728" s="333">
        <v>220</v>
      </c>
      <c r="CL728" s="333">
        <v>32115240650</v>
      </c>
      <c r="CM728" s="333">
        <v>222</v>
      </c>
      <c r="CN728" s="333">
        <v>32115531330</v>
      </c>
      <c r="CO728" s="333">
        <v>222</v>
      </c>
      <c r="CP728" s="333">
        <v>32115531363</v>
      </c>
      <c r="CQ728" s="333">
        <v>220</v>
      </c>
      <c r="CR728" s="333">
        <v>32104198794</v>
      </c>
      <c r="CS728" s="333">
        <v>222</v>
      </c>
      <c r="CT728" s="333">
        <v>32115029735</v>
      </c>
      <c r="CU728" s="333">
        <v>222</v>
      </c>
      <c r="CV728" s="333">
        <v>163100000000</v>
      </c>
      <c r="CW728" s="333"/>
      <c r="CX728" s="333"/>
      <c r="CY728" s="333"/>
      <c r="CZ728" s="333"/>
      <c r="DA728" s="333"/>
      <c r="DB728" s="374"/>
      <c r="DC728" s="154"/>
      <c r="DD728" s="179"/>
      <c r="DE728" s="179"/>
      <c r="DF728" s="179"/>
      <c r="DG728" s="179"/>
      <c r="DH728" s="180"/>
      <c r="DI728" s="181"/>
      <c r="DJ728" s="182">
        <f t="shared" si="500"/>
        <v>0</v>
      </c>
      <c r="DK728" s="182">
        <f t="shared" si="501"/>
        <v>1</v>
      </c>
      <c r="DL728" s="182">
        <f t="shared" si="505"/>
        <v>0</v>
      </c>
      <c r="DM728" s="182">
        <f t="shared" si="506"/>
        <v>0</v>
      </c>
      <c r="DN728" s="182">
        <f t="shared" si="507"/>
        <v>0</v>
      </c>
      <c r="DO728" s="182"/>
      <c r="DP728" s="182"/>
      <c r="DQ728" s="181"/>
      <c r="DR728" s="169"/>
      <c r="DS728" s="166"/>
      <c r="DT728" s="166"/>
      <c r="DU728" s="167">
        <f t="shared" si="508"/>
        <v>0</v>
      </c>
      <c r="DV728" s="153" t="str">
        <f>VLOOKUP(M728,'[200]Data Master kondisi'!$O$3:$P$11,2,FALSE)</f>
        <v>Z</v>
      </c>
      <c r="DW728" s="153">
        <f>LOOKUP(DV728,{"X","X","X","Y","Y","Y","Z","Z","Z"},{6,6,6,4,4,4,2,2,2})</f>
        <v>2</v>
      </c>
      <c r="DX728" s="153">
        <f t="shared" si="490"/>
        <v>2</v>
      </c>
      <c r="DY728" s="153">
        <f t="shared" si="509"/>
        <v>4</v>
      </c>
      <c r="DZ728" s="153" t="str">
        <f>VLOOKUP(G728,'[200]Data Master class'!$A$5:$D$12,3,FALSE)</f>
        <v>B</v>
      </c>
      <c r="EA728" s="160" t="str">
        <f t="shared" si="510"/>
        <v>BAIK</v>
      </c>
      <c r="EB728" s="156"/>
      <c r="EC728" s="153">
        <f>VLOOKUP(G728,'[200]Data Master class'!$A$5:$D$12,2,FALSE)</f>
        <v>3</v>
      </c>
      <c r="ED728" s="153" t="str">
        <f>VLOOKUP(H728,'[200]Data Master class'!$E$5:$G$6,3,FALSE)</f>
        <v>X</v>
      </c>
      <c r="EE728" s="153">
        <f>VLOOKUP(H728,'[200]Data Master class'!$E$5:$G$6,2,FALSE)</f>
        <v>2</v>
      </c>
      <c r="EF728" s="153">
        <f t="shared" si="511"/>
        <v>5</v>
      </c>
      <c r="EG728" s="153" t="str">
        <f t="shared" si="512"/>
        <v>CLASS 3</v>
      </c>
      <c r="EH728" s="153">
        <f t="shared" si="513"/>
        <v>9</v>
      </c>
      <c r="EI728" s="171"/>
      <c r="EJ728" s="441">
        <f t="shared" si="491"/>
        <v>0.6</v>
      </c>
      <c r="EK728" s="441">
        <f t="shared" si="492"/>
        <v>0.35555555555555557</v>
      </c>
      <c r="EL728" s="441">
        <f t="shared" si="493"/>
        <v>0.24444444444444444</v>
      </c>
      <c r="EM728" s="442">
        <f t="shared" si="514"/>
        <v>0.39999999999999997</v>
      </c>
      <c r="EN728" s="443" t="str">
        <f t="shared" si="515"/>
        <v>BURUK</v>
      </c>
      <c r="EO728" s="195"/>
      <c r="EP728" s="196">
        <f>'[200]2. SUHU &amp; FISIK TRAFO'!CY772</f>
        <v>202</v>
      </c>
      <c r="EQ728" s="168">
        <f t="shared" si="520"/>
        <v>0</v>
      </c>
      <c r="ER728" s="189">
        <f t="shared" si="516"/>
        <v>0</v>
      </c>
      <c r="ES728" s="195"/>
      <c r="ET728" s="447">
        <f t="shared" si="502"/>
        <v>30.092000000000002</v>
      </c>
      <c r="EU728" s="447">
        <f t="shared" si="517"/>
        <v>24.073600000000003</v>
      </c>
      <c r="EV728" s="448">
        <f t="shared" si="494"/>
        <v>30.092000000000002</v>
      </c>
      <c r="EW728" s="449" t="str">
        <f t="shared" si="518"/>
        <v>BAIK</v>
      </c>
      <c r="EX728" s="721"/>
      <c r="EY728" s="447">
        <f t="shared" si="503"/>
        <v>22.094000000000001</v>
      </c>
      <c r="EZ728" s="447">
        <f t="shared" si="495"/>
        <v>17.6752</v>
      </c>
      <c r="FA728" s="448">
        <f t="shared" si="504"/>
        <v>22.094000000000001</v>
      </c>
      <c r="FB728" s="449" t="str">
        <f t="shared" si="496"/>
        <v>BAIK</v>
      </c>
      <c r="FC728" s="195"/>
      <c r="FD728" s="453">
        <f t="shared" si="497"/>
        <v>29</v>
      </c>
      <c r="FE728" s="454">
        <f t="shared" si="498"/>
        <v>144.50867052023122</v>
      </c>
      <c r="FF728" s="725">
        <f t="shared" si="499"/>
        <v>20.068000000000001</v>
      </c>
      <c r="FG728" s="202" t="str">
        <f t="shared" si="519"/>
        <v>BURUK</v>
      </c>
    </row>
    <row r="729" spans="1:163">
      <c r="A729" s="347">
        <v>717</v>
      </c>
      <c r="B729" s="764" t="s">
        <v>2239</v>
      </c>
      <c r="C729" s="331" t="s">
        <v>3319</v>
      </c>
      <c r="D729" s="259" t="s">
        <v>3320</v>
      </c>
      <c r="E729" s="319" t="s">
        <v>3321</v>
      </c>
      <c r="F729" s="319" t="s">
        <v>3321</v>
      </c>
      <c r="G729" s="208" t="s">
        <v>206</v>
      </c>
      <c r="H729" s="214" t="s">
        <v>208</v>
      </c>
      <c r="I729" s="463">
        <v>107.888665</v>
      </c>
      <c r="J729" s="462">
        <v>-3.0031500000000002</v>
      </c>
      <c r="K729" s="259" t="s">
        <v>315</v>
      </c>
      <c r="L729" s="259" t="s">
        <v>3322</v>
      </c>
      <c r="M729" s="259">
        <v>100</v>
      </c>
      <c r="N729" s="259">
        <v>5130582</v>
      </c>
      <c r="O729" s="259">
        <v>2005</v>
      </c>
      <c r="P729" s="259" t="s">
        <v>316</v>
      </c>
      <c r="Q729" s="461">
        <v>0.80208333333333337</v>
      </c>
      <c r="R729" s="433">
        <v>44854</v>
      </c>
      <c r="S729" s="331" t="s">
        <v>318</v>
      </c>
      <c r="T729" s="331" t="s">
        <v>607</v>
      </c>
      <c r="U729" s="259">
        <v>2</v>
      </c>
      <c r="V729" s="259">
        <v>2</v>
      </c>
      <c r="W729" s="259">
        <v>3</v>
      </c>
      <c r="X729" s="259">
        <v>20000</v>
      </c>
      <c r="Y729" s="332">
        <v>403</v>
      </c>
      <c r="Z729" s="332">
        <v>405</v>
      </c>
      <c r="AA729" s="332">
        <v>402</v>
      </c>
      <c r="AB729" s="332">
        <v>232</v>
      </c>
      <c r="AC729" s="332">
        <v>238</v>
      </c>
      <c r="AD729" s="332">
        <v>232</v>
      </c>
      <c r="AE729" s="332">
        <v>66</v>
      </c>
      <c r="AF729" s="332">
        <v>72</v>
      </c>
      <c r="AG729" s="332">
        <v>87</v>
      </c>
      <c r="AH729" s="332">
        <v>41</v>
      </c>
      <c r="AI729" s="332">
        <v>17</v>
      </c>
      <c r="AJ729" s="332">
        <v>26</v>
      </c>
      <c r="AK729" s="332">
        <v>23</v>
      </c>
      <c r="AL729" s="332">
        <v>26</v>
      </c>
      <c r="AM729" s="332">
        <v>49</v>
      </c>
      <c r="AN729" s="332">
        <v>46</v>
      </c>
      <c r="AO729" s="332">
        <v>64</v>
      </c>
      <c r="AP729" s="332">
        <v>15</v>
      </c>
      <c r="AQ729" s="332"/>
      <c r="AR729" s="332"/>
      <c r="AS729" s="332"/>
      <c r="AT729" s="332"/>
      <c r="AU729" s="332"/>
      <c r="AV729" s="332"/>
      <c r="AW729" s="332"/>
      <c r="AX729" s="332"/>
      <c r="AY729" s="332">
        <v>0.93500000000000005</v>
      </c>
      <c r="AZ729" s="332">
        <v>0.96299999999999997</v>
      </c>
      <c r="BA729" s="332">
        <v>0.95799999999999996</v>
      </c>
      <c r="BB729" s="261">
        <v>391</v>
      </c>
      <c r="BC729" s="261">
        <v>395</v>
      </c>
      <c r="BD729" s="261">
        <v>396</v>
      </c>
      <c r="BE729" s="261">
        <v>226</v>
      </c>
      <c r="BF729" s="261">
        <v>232</v>
      </c>
      <c r="BG729" s="261">
        <v>228</v>
      </c>
      <c r="BH729" s="261">
        <v>64</v>
      </c>
      <c r="BI729" s="261">
        <v>41</v>
      </c>
      <c r="BJ729" s="261">
        <v>62</v>
      </c>
      <c r="BK729" s="261">
        <v>30</v>
      </c>
      <c r="BL729" s="261">
        <v>16</v>
      </c>
      <c r="BM729" s="261">
        <v>13</v>
      </c>
      <c r="BN729" s="261">
        <v>19</v>
      </c>
      <c r="BO729" s="261">
        <v>7</v>
      </c>
      <c r="BP729" s="261">
        <v>48</v>
      </c>
      <c r="BQ729" s="261">
        <v>28</v>
      </c>
      <c r="BR729" s="261">
        <v>43</v>
      </c>
      <c r="BS729" s="261">
        <v>23</v>
      </c>
      <c r="BT729" s="261"/>
      <c r="BU729" s="261"/>
      <c r="BV729" s="261"/>
      <c r="BW729" s="261"/>
      <c r="BX729" s="261"/>
      <c r="BY729" s="261"/>
      <c r="BZ729" s="261"/>
      <c r="CA729" s="261"/>
      <c r="CB729" s="261">
        <v>0.91800000000000004</v>
      </c>
      <c r="CC729" s="261">
        <v>0.83599999999999997</v>
      </c>
      <c r="CD729" s="261">
        <v>0.9</v>
      </c>
      <c r="CE729" s="333">
        <v>224</v>
      </c>
      <c r="CF729" s="333">
        <v>32198678362</v>
      </c>
      <c r="CG729" s="333">
        <v>230</v>
      </c>
      <c r="CH729" s="333">
        <v>22125645261</v>
      </c>
      <c r="CI729" s="333">
        <v>226</v>
      </c>
      <c r="CJ729" s="333">
        <v>32198678631</v>
      </c>
      <c r="CK729" s="333">
        <v>224</v>
      </c>
      <c r="CL729" s="333">
        <v>5670247897</v>
      </c>
      <c r="CM729" s="333">
        <v>230</v>
      </c>
      <c r="CN729" s="333">
        <v>56702470369</v>
      </c>
      <c r="CO729" s="333">
        <v>226</v>
      </c>
      <c r="CP729" s="333">
        <v>22125645386</v>
      </c>
      <c r="CQ729" s="333"/>
      <c r="CR729" s="333"/>
      <c r="CS729" s="333"/>
      <c r="CT729" s="333"/>
      <c r="CU729" s="333"/>
      <c r="CV729" s="333"/>
      <c r="CW729" s="333"/>
      <c r="CX729" s="333"/>
      <c r="CY729" s="333"/>
      <c r="CZ729" s="333"/>
      <c r="DA729" s="333"/>
      <c r="DB729" s="374"/>
      <c r="DC729" s="154"/>
      <c r="DD729" s="179"/>
      <c r="DE729" s="179"/>
      <c r="DF729" s="179"/>
      <c r="DG729" s="179"/>
      <c r="DH729" s="180"/>
      <c r="DI729" s="181"/>
      <c r="DJ729" s="182">
        <f t="shared" si="500"/>
        <v>0</v>
      </c>
      <c r="DK729" s="182">
        <f t="shared" si="501"/>
        <v>0</v>
      </c>
      <c r="DL729" s="182">
        <f t="shared" si="505"/>
        <v>1</v>
      </c>
      <c r="DM729" s="182">
        <f t="shared" si="506"/>
        <v>0</v>
      </c>
      <c r="DN729" s="182">
        <f t="shared" si="507"/>
        <v>0</v>
      </c>
      <c r="DO729" s="182"/>
      <c r="DP729" s="182"/>
      <c r="DQ729" s="181"/>
      <c r="DR729" s="169"/>
      <c r="DS729" s="166"/>
      <c r="DT729" s="166"/>
      <c r="DU729" s="167">
        <f t="shared" si="508"/>
        <v>0</v>
      </c>
      <c r="DV729" s="153" t="str">
        <f>VLOOKUP(M729,'[200]Data Master kondisi'!$O$3:$P$11,2,FALSE)</f>
        <v>Z</v>
      </c>
      <c r="DW729" s="153">
        <f>LOOKUP(DV729,{"X","X","X","Y","Y","Y","Z","Z","Z"},{6,6,6,4,4,4,2,2,2})</f>
        <v>2</v>
      </c>
      <c r="DX729" s="153">
        <f t="shared" si="490"/>
        <v>2</v>
      </c>
      <c r="DY729" s="153">
        <f t="shared" si="509"/>
        <v>4</v>
      </c>
      <c r="DZ729" s="153" t="str">
        <f>VLOOKUP(G729,'[200]Data Master class'!$A$5:$D$12,3,FALSE)</f>
        <v>B</v>
      </c>
      <c r="EA729" s="160" t="str">
        <f t="shared" si="510"/>
        <v>BAIK</v>
      </c>
      <c r="EB729" s="156"/>
      <c r="EC729" s="153">
        <f>VLOOKUP(G729,'[200]Data Master class'!$A$5:$D$12,2,FALSE)</f>
        <v>3</v>
      </c>
      <c r="ED729" s="153" t="str">
        <f>VLOOKUP(H729,'[200]Data Master class'!$E$5:$G$6,3,FALSE)</f>
        <v>X</v>
      </c>
      <c r="EE729" s="153">
        <f>VLOOKUP(H729,'[200]Data Master class'!$E$5:$G$6,2,FALSE)</f>
        <v>2</v>
      </c>
      <c r="EF729" s="153">
        <f t="shared" si="511"/>
        <v>5</v>
      </c>
      <c r="EG729" s="153" t="str">
        <f t="shared" si="512"/>
        <v>CLASS 3</v>
      </c>
      <c r="EH729" s="153">
        <f t="shared" si="513"/>
        <v>9</v>
      </c>
      <c r="EI729" s="171"/>
      <c r="EJ729" s="441">
        <f t="shared" si="491"/>
        <v>0.12</v>
      </c>
      <c r="EK729" s="441">
        <f t="shared" si="492"/>
        <v>0.04</v>
      </c>
      <c r="EL729" s="441">
        <f t="shared" si="493"/>
        <v>0.16</v>
      </c>
      <c r="EM729" s="442">
        <f t="shared" si="514"/>
        <v>0.10666666666666667</v>
      </c>
      <c r="EN729" s="443" t="str">
        <f t="shared" si="515"/>
        <v>CUKUP</v>
      </c>
      <c r="EO729" s="195"/>
      <c r="EP729" s="196">
        <f>'[200]2. SUHU &amp; FISIK TRAFO'!CY773</f>
        <v>202</v>
      </c>
      <c r="EQ729" s="168">
        <f t="shared" si="520"/>
        <v>0</v>
      </c>
      <c r="ER729" s="189">
        <f t="shared" si="516"/>
        <v>0</v>
      </c>
      <c r="ES729" s="195"/>
      <c r="ET729" s="447">
        <f t="shared" si="502"/>
        <v>52.631999999999998</v>
      </c>
      <c r="EU729" s="447">
        <f t="shared" si="517"/>
        <v>42.105600000000003</v>
      </c>
      <c r="EV729" s="448">
        <f t="shared" si="494"/>
        <v>52.631999999999998</v>
      </c>
      <c r="EW729" s="449" t="str">
        <f t="shared" si="518"/>
        <v>BAIK</v>
      </c>
      <c r="EX729" s="721"/>
      <c r="EY729" s="447">
        <f t="shared" si="503"/>
        <v>38.112000000000002</v>
      </c>
      <c r="EZ729" s="447">
        <f t="shared" si="495"/>
        <v>30.489600000000003</v>
      </c>
      <c r="FA729" s="448">
        <f t="shared" si="504"/>
        <v>38.112000000000002</v>
      </c>
      <c r="FB729" s="449" t="str">
        <f t="shared" si="496"/>
        <v>BAIK</v>
      </c>
      <c r="FC729" s="195"/>
      <c r="FD729" s="453">
        <f t="shared" si="497"/>
        <v>41</v>
      </c>
      <c r="FE729" s="454">
        <f t="shared" si="498"/>
        <v>144.50867052023122</v>
      </c>
      <c r="FF729" s="725">
        <f t="shared" si="499"/>
        <v>28.371999999999996</v>
      </c>
      <c r="FG729" s="202" t="str">
        <f t="shared" si="519"/>
        <v>BURUK</v>
      </c>
    </row>
    <row r="730" spans="1:163">
      <c r="A730" s="347">
        <v>718</v>
      </c>
      <c r="B730" s="764" t="s">
        <v>2239</v>
      </c>
      <c r="C730" s="331" t="s">
        <v>3323</v>
      </c>
      <c r="D730" s="259" t="s">
        <v>3320</v>
      </c>
      <c r="E730" s="319" t="s">
        <v>3321</v>
      </c>
      <c r="F730" s="319" t="s">
        <v>3321</v>
      </c>
      <c r="G730" s="208" t="s">
        <v>206</v>
      </c>
      <c r="H730" s="214" t="s">
        <v>208</v>
      </c>
      <c r="I730" s="463">
        <v>107.891459</v>
      </c>
      <c r="J730" s="462">
        <v>-3.0074291999999998</v>
      </c>
      <c r="K730" s="259" t="s">
        <v>341</v>
      </c>
      <c r="L730" s="259" t="s">
        <v>571</v>
      </c>
      <c r="M730" s="259">
        <v>50</v>
      </c>
      <c r="N730" s="259">
        <v>22484</v>
      </c>
      <c r="O730" s="259">
        <v>2002</v>
      </c>
      <c r="P730" s="259" t="s">
        <v>316</v>
      </c>
      <c r="Q730" s="461">
        <v>0.79652777777777783</v>
      </c>
      <c r="R730" s="433">
        <v>44854</v>
      </c>
      <c r="S730" s="331" t="s">
        <v>318</v>
      </c>
      <c r="T730" s="331" t="s">
        <v>607</v>
      </c>
      <c r="U730" s="259">
        <v>1</v>
      </c>
      <c r="V730" s="259">
        <v>1</v>
      </c>
      <c r="W730" s="259">
        <v>3</v>
      </c>
      <c r="X730" s="259">
        <v>20000</v>
      </c>
      <c r="Y730" s="332">
        <v>390</v>
      </c>
      <c r="Z730" s="332">
        <v>392</v>
      </c>
      <c r="AA730" s="332">
        <v>390</v>
      </c>
      <c r="AB730" s="332">
        <v>223</v>
      </c>
      <c r="AC730" s="332">
        <v>226</v>
      </c>
      <c r="AD730" s="332">
        <v>225</v>
      </c>
      <c r="AE730" s="332">
        <v>48</v>
      </c>
      <c r="AF730" s="332">
        <v>32</v>
      </c>
      <c r="AG730" s="332">
        <v>30</v>
      </c>
      <c r="AH730" s="332">
        <v>24</v>
      </c>
      <c r="AI730" s="332"/>
      <c r="AJ730" s="332"/>
      <c r="AK730" s="332"/>
      <c r="AL730" s="332"/>
      <c r="AM730" s="332">
        <v>48</v>
      </c>
      <c r="AN730" s="332">
        <v>32</v>
      </c>
      <c r="AO730" s="332">
        <v>30</v>
      </c>
      <c r="AP730" s="332">
        <v>24</v>
      </c>
      <c r="AQ730" s="332"/>
      <c r="AR730" s="332"/>
      <c r="AS730" s="332"/>
      <c r="AT730" s="332"/>
      <c r="AU730" s="332"/>
      <c r="AV730" s="332"/>
      <c r="AW730" s="332"/>
      <c r="AX730" s="332"/>
      <c r="AY730" s="332">
        <v>0.98099999999999998</v>
      </c>
      <c r="AZ730" s="332">
        <v>0.95399999999999996</v>
      </c>
      <c r="BA730" s="332">
        <v>0.91300000000000003</v>
      </c>
      <c r="BB730" s="261">
        <v>381</v>
      </c>
      <c r="BC730" s="261">
        <v>382</v>
      </c>
      <c r="BD730" s="261">
        <v>382</v>
      </c>
      <c r="BE730" s="261">
        <v>221</v>
      </c>
      <c r="BF730" s="261">
        <v>222</v>
      </c>
      <c r="BG730" s="261">
        <v>222</v>
      </c>
      <c r="BH730" s="261">
        <v>27</v>
      </c>
      <c r="BI730" s="261">
        <v>14</v>
      </c>
      <c r="BJ730" s="261">
        <v>18</v>
      </c>
      <c r="BK730" s="261">
        <v>14</v>
      </c>
      <c r="BL730" s="261"/>
      <c r="BM730" s="261"/>
      <c r="BN730" s="261"/>
      <c r="BO730" s="261"/>
      <c r="BP730" s="261">
        <v>27</v>
      </c>
      <c r="BQ730" s="261">
        <v>14</v>
      </c>
      <c r="BR730" s="261">
        <v>18</v>
      </c>
      <c r="BS730" s="261">
        <v>14</v>
      </c>
      <c r="BT730" s="261"/>
      <c r="BU730" s="261"/>
      <c r="BV730" s="261"/>
      <c r="BW730" s="261"/>
      <c r="BX730" s="261"/>
      <c r="BY730" s="261"/>
      <c r="BZ730" s="261"/>
      <c r="CA730" s="261"/>
      <c r="CB730" s="261">
        <v>0.92</v>
      </c>
      <c r="CC730" s="261">
        <v>0.85</v>
      </c>
      <c r="CD730" s="261">
        <v>0.89500000000000002</v>
      </c>
      <c r="CE730" s="333"/>
      <c r="CF730" s="333"/>
      <c r="CG730" s="333"/>
      <c r="CH730" s="333"/>
      <c r="CI730" s="333"/>
      <c r="CJ730" s="333"/>
      <c r="CK730" s="333">
        <v>219</v>
      </c>
      <c r="CL730" s="333">
        <v>32115534607</v>
      </c>
      <c r="CM730" s="333">
        <v>220</v>
      </c>
      <c r="CN730" s="333">
        <v>86017676391</v>
      </c>
      <c r="CO730" s="333">
        <v>220</v>
      </c>
      <c r="CP730" s="333">
        <v>32115534769</v>
      </c>
      <c r="CQ730" s="333"/>
      <c r="CR730" s="333"/>
      <c r="CS730" s="333"/>
      <c r="CT730" s="333"/>
      <c r="CU730" s="333"/>
      <c r="CV730" s="333"/>
      <c r="CW730" s="333"/>
      <c r="CX730" s="333"/>
      <c r="CY730" s="333"/>
      <c r="CZ730" s="333"/>
      <c r="DA730" s="333"/>
      <c r="DB730" s="374"/>
      <c r="DC730" s="154"/>
      <c r="DD730" s="179"/>
      <c r="DE730" s="179"/>
      <c r="DF730" s="179"/>
      <c r="DG730" s="179"/>
      <c r="DH730" s="180"/>
      <c r="DI730" s="181"/>
      <c r="DJ730" s="182">
        <f t="shared" si="500"/>
        <v>0</v>
      </c>
      <c r="DK730" s="182">
        <f t="shared" si="501"/>
        <v>1</v>
      </c>
      <c r="DL730" s="182">
        <f t="shared" si="505"/>
        <v>0</v>
      </c>
      <c r="DM730" s="182">
        <f t="shared" si="506"/>
        <v>0</v>
      </c>
      <c r="DN730" s="182">
        <f t="shared" si="507"/>
        <v>0</v>
      </c>
      <c r="DO730" s="182"/>
      <c r="DP730" s="182"/>
      <c r="DQ730" s="181"/>
      <c r="DR730" s="169"/>
      <c r="DS730" s="166"/>
      <c r="DT730" s="166"/>
      <c r="DU730" s="167">
        <f t="shared" si="508"/>
        <v>0</v>
      </c>
      <c r="DV730" s="153" t="str">
        <f>VLOOKUP(M730,'[200]Data Master kondisi'!$O$3:$P$11,2,FALSE)</f>
        <v>Z</v>
      </c>
      <c r="DW730" s="153">
        <f>LOOKUP(DV730,{"X","X","X","Y","Y","Y","Z","Z","Z"},{6,6,6,4,4,4,2,2,2})</f>
        <v>2</v>
      </c>
      <c r="DX730" s="153">
        <f t="shared" si="490"/>
        <v>2</v>
      </c>
      <c r="DY730" s="153">
        <f t="shared" si="509"/>
        <v>4</v>
      </c>
      <c r="DZ730" s="153" t="str">
        <f>VLOOKUP(G730,'[200]Data Master class'!$A$5:$D$12,3,FALSE)</f>
        <v>B</v>
      </c>
      <c r="EA730" s="160" t="str">
        <f t="shared" si="510"/>
        <v>BAIK</v>
      </c>
      <c r="EB730" s="156"/>
      <c r="EC730" s="153">
        <f>VLOOKUP(G730,'[200]Data Master class'!$A$5:$D$12,2,FALSE)</f>
        <v>3</v>
      </c>
      <c r="ED730" s="153" t="str">
        <f>VLOOKUP(H730,'[200]Data Master class'!$E$5:$G$6,3,FALSE)</f>
        <v>X</v>
      </c>
      <c r="EE730" s="153">
        <f>VLOOKUP(H730,'[200]Data Master class'!$E$5:$G$6,2,FALSE)</f>
        <v>2</v>
      </c>
      <c r="EF730" s="153">
        <f t="shared" si="511"/>
        <v>5</v>
      </c>
      <c r="EG730" s="153" t="str">
        <f t="shared" si="512"/>
        <v>CLASS 3</v>
      </c>
      <c r="EH730" s="153">
        <f t="shared" si="513"/>
        <v>9</v>
      </c>
      <c r="EI730" s="171"/>
      <c r="EJ730" s="441">
        <f t="shared" si="491"/>
        <v>0.30909090909090919</v>
      </c>
      <c r="EK730" s="441">
        <f t="shared" si="492"/>
        <v>0.1272727272727272</v>
      </c>
      <c r="EL730" s="441">
        <f t="shared" si="493"/>
        <v>0.18181818181818177</v>
      </c>
      <c r="EM730" s="442">
        <f t="shared" si="514"/>
        <v>0.20606060606060606</v>
      </c>
      <c r="EN730" s="443" t="str">
        <f t="shared" si="515"/>
        <v>KURANG</v>
      </c>
      <c r="EO730" s="195"/>
      <c r="EP730" s="196">
        <f>'[200]2. SUHU &amp; FISIK TRAFO'!CY774</f>
        <v>202</v>
      </c>
      <c r="EQ730" s="168">
        <f t="shared" si="520"/>
        <v>0</v>
      </c>
      <c r="ER730" s="189">
        <f t="shared" si="516"/>
        <v>0</v>
      </c>
      <c r="ES730" s="195"/>
      <c r="ET730" s="447">
        <f t="shared" si="502"/>
        <v>24.686</v>
      </c>
      <c r="EU730" s="447">
        <f t="shared" si="517"/>
        <v>19.748800000000003</v>
      </c>
      <c r="EV730" s="448">
        <f t="shared" si="494"/>
        <v>49.372</v>
      </c>
      <c r="EW730" s="449" t="str">
        <f t="shared" si="518"/>
        <v>BAIK</v>
      </c>
      <c r="EX730" s="721"/>
      <c r="EY730" s="447">
        <f t="shared" si="503"/>
        <v>13.071</v>
      </c>
      <c r="EZ730" s="447">
        <f t="shared" si="495"/>
        <v>10.456800000000001</v>
      </c>
      <c r="FA730" s="448">
        <f t="shared" si="504"/>
        <v>26.141999999999999</v>
      </c>
      <c r="FB730" s="449" t="str">
        <f t="shared" si="496"/>
        <v>BAIK</v>
      </c>
      <c r="FC730" s="195"/>
      <c r="FD730" s="453">
        <f t="shared" si="497"/>
        <v>24</v>
      </c>
      <c r="FE730" s="454">
        <f t="shared" si="498"/>
        <v>72.25433526011561</v>
      </c>
      <c r="FF730" s="725">
        <f t="shared" si="499"/>
        <v>33.216000000000001</v>
      </c>
      <c r="FG730" s="202" t="str">
        <f t="shared" si="519"/>
        <v>BURUK</v>
      </c>
    </row>
    <row r="731" spans="1:163">
      <c r="A731" s="347">
        <v>719</v>
      </c>
      <c r="B731" s="764" t="s">
        <v>2239</v>
      </c>
      <c r="C731" s="331" t="s">
        <v>3324</v>
      </c>
      <c r="D731" s="259" t="s">
        <v>3325</v>
      </c>
      <c r="E731" s="319" t="s">
        <v>3321</v>
      </c>
      <c r="F731" s="319" t="s">
        <v>3321</v>
      </c>
      <c r="G731" s="208" t="s">
        <v>206</v>
      </c>
      <c r="H731" s="214" t="s">
        <v>208</v>
      </c>
      <c r="I731" s="463">
        <v>107.89750309999999</v>
      </c>
      <c r="J731" s="462">
        <v>-3.0172094999999999</v>
      </c>
      <c r="K731" s="259" t="s">
        <v>315</v>
      </c>
      <c r="L731" s="259" t="s">
        <v>571</v>
      </c>
      <c r="M731" s="259">
        <v>100</v>
      </c>
      <c r="N731" s="259">
        <v>12034625</v>
      </c>
      <c r="O731" s="259">
        <v>2012</v>
      </c>
      <c r="P731" s="259" t="s">
        <v>316</v>
      </c>
      <c r="Q731" s="461">
        <v>0.7895833333333333</v>
      </c>
      <c r="R731" s="433">
        <v>44854</v>
      </c>
      <c r="S731" s="331" t="s">
        <v>318</v>
      </c>
      <c r="T731" s="331" t="s">
        <v>607</v>
      </c>
      <c r="U731" s="259">
        <v>2</v>
      </c>
      <c r="V731" s="259">
        <v>2</v>
      </c>
      <c r="W731" s="259">
        <v>3</v>
      </c>
      <c r="X731" s="259">
        <v>20000</v>
      </c>
      <c r="Y731" s="332">
        <v>397</v>
      </c>
      <c r="Z731" s="332">
        <v>397</v>
      </c>
      <c r="AA731" s="332">
        <v>378</v>
      </c>
      <c r="AB731" s="332">
        <v>228</v>
      </c>
      <c r="AC731" s="332">
        <v>228</v>
      </c>
      <c r="AD731" s="332">
        <v>229</v>
      </c>
      <c r="AE731" s="332">
        <v>13</v>
      </c>
      <c r="AF731" s="332">
        <v>12</v>
      </c>
      <c r="AG731" s="332">
        <v>10</v>
      </c>
      <c r="AH731" s="332">
        <v>11</v>
      </c>
      <c r="AI731" s="332">
        <v>11</v>
      </c>
      <c r="AJ731" s="332">
        <v>7</v>
      </c>
      <c r="AK731" s="332">
        <v>8</v>
      </c>
      <c r="AL731" s="332">
        <v>7</v>
      </c>
      <c r="AM731" s="332">
        <v>2</v>
      </c>
      <c r="AN731" s="332">
        <v>5</v>
      </c>
      <c r="AO731" s="332">
        <v>2</v>
      </c>
      <c r="AP731" s="332">
        <v>4</v>
      </c>
      <c r="AQ731" s="332"/>
      <c r="AR731" s="332"/>
      <c r="AS731" s="332"/>
      <c r="AT731" s="332"/>
      <c r="AU731" s="332"/>
      <c r="AV731" s="332"/>
      <c r="AW731" s="332"/>
      <c r="AX731" s="332"/>
      <c r="AY731" s="332">
        <v>0.92800000000000005</v>
      </c>
      <c r="AZ731" s="332">
        <v>0.94799999999999995</v>
      </c>
      <c r="BA731" s="332">
        <v>0.93100000000000005</v>
      </c>
      <c r="BB731" s="261">
        <v>391</v>
      </c>
      <c r="BC731" s="261">
        <v>393</v>
      </c>
      <c r="BD731" s="261">
        <v>390</v>
      </c>
      <c r="BE731" s="261">
        <v>224</v>
      </c>
      <c r="BF731" s="261">
        <v>224</v>
      </c>
      <c r="BG731" s="261">
        <v>225</v>
      </c>
      <c r="BH731" s="261">
        <v>12</v>
      </c>
      <c r="BI731" s="261">
        <v>15</v>
      </c>
      <c r="BJ731" s="261">
        <v>5</v>
      </c>
      <c r="BK731" s="261">
        <v>6</v>
      </c>
      <c r="BL731" s="261">
        <v>10</v>
      </c>
      <c r="BM731" s="261">
        <v>11</v>
      </c>
      <c r="BN731" s="261">
        <v>4</v>
      </c>
      <c r="BO731" s="261">
        <v>5</v>
      </c>
      <c r="BP731" s="261">
        <v>2</v>
      </c>
      <c r="BQ731" s="261">
        <v>4</v>
      </c>
      <c r="BR731" s="261">
        <v>1</v>
      </c>
      <c r="BS731" s="261">
        <v>1</v>
      </c>
      <c r="BT731" s="261"/>
      <c r="BU731" s="261"/>
      <c r="BV731" s="261"/>
      <c r="BW731" s="261"/>
      <c r="BX731" s="261"/>
      <c r="BY731" s="261"/>
      <c r="BZ731" s="261"/>
      <c r="CA731" s="261"/>
      <c r="CB731" s="261">
        <v>0.91</v>
      </c>
      <c r="CC731" s="261">
        <v>0.96399999999999997</v>
      </c>
      <c r="CD731" s="261">
        <v>0.90600000000000003</v>
      </c>
      <c r="CE731" s="333">
        <v>222</v>
      </c>
      <c r="CF731" s="333">
        <v>86050979658</v>
      </c>
      <c r="CG731" s="333">
        <v>222</v>
      </c>
      <c r="CH731" s="333">
        <v>22125783421</v>
      </c>
      <c r="CI731" s="333">
        <v>223</v>
      </c>
      <c r="CJ731" s="333">
        <v>86642989095</v>
      </c>
      <c r="CK731" s="333">
        <v>222</v>
      </c>
      <c r="CL731" s="333">
        <v>86050978411</v>
      </c>
      <c r="CM731" s="333">
        <v>222</v>
      </c>
      <c r="CN731" s="333">
        <v>86050978411</v>
      </c>
      <c r="CO731" s="333">
        <v>223</v>
      </c>
      <c r="CP731" s="333">
        <v>22125783320</v>
      </c>
      <c r="CQ731" s="333"/>
      <c r="CR731" s="333"/>
      <c r="CS731" s="333"/>
      <c r="CT731" s="333"/>
      <c r="CU731" s="333"/>
      <c r="CV731" s="333"/>
      <c r="CW731" s="333"/>
      <c r="CX731" s="333"/>
      <c r="CY731" s="333"/>
      <c r="CZ731" s="333"/>
      <c r="DA731" s="333"/>
      <c r="DB731" s="374"/>
      <c r="DC731" s="154"/>
      <c r="DD731" s="179"/>
      <c r="DE731" s="179"/>
      <c r="DF731" s="179"/>
      <c r="DG731" s="179"/>
      <c r="DH731" s="180"/>
      <c r="DI731" s="181"/>
      <c r="DJ731" s="182">
        <f t="shared" si="500"/>
        <v>1</v>
      </c>
      <c r="DK731" s="182">
        <f t="shared" si="501"/>
        <v>0</v>
      </c>
      <c r="DL731" s="182">
        <f t="shared" si="505"/>
        <v>0</v>
      </c>
      <c r="DM731" s="182">
        <f t="shared" si="506"/>
        <v>0</v>
      </c>
      <c r="DN731" s="182">
        <f t="shared" si="507"/>
        <v>0</v>
      </c>
      <c r="DO731" s="182"/>
      <c r="DP731" s="182"/>
      <c r="DQ731" s="181"/>
      <c r="DR731" s="169"/>
      <c r="DS731" s="166"/>
      <c r="DT731" s="166"/>
      <c r="DU731" s="167">
        <f t="shared" si="508"/>
        <v>0</v>
      </c>
      <c r="DV731" s="153" t="str">
        <f>VLOOKUP(M731,'[200]Data Master kondisi'!$O$3:$P$11,2,FALSE)</f>
        <v>Z</v>
      </c>
      <c r="DW731" s="153">
        <f>LOOKUP(DV731,{"X","X","X","Y","Y","Y","Z","Z","Z"},{6,6,6,4,4,4,2,2,2})</f>
        <v>2</v>
      </c>
      <c r="DX731" s="153">
        <f t="shared" si="490"/>
        <v>1</v>
      </c>
      <c r="DY731" s="153">
        <f t="shared" si="509"/>
        <v>3</v>
      </c>
      <c r="DZ731" s="153" t="str">
        <f>VLOOKUP(G731,'[200]Data Master class'!$A$5:$D$12,3,FALSE)</f>
        <v>B</v>
      </c>
      <c r="EA731" s="160">
        <f t="shared" si="510"/>
        <v>0</v>
      </c>
      <c r="EB731" s="156"/>
      <c r="EC731" s="153">
        <f>VLOOKUP(G731,'[200]Data Master class'!$A$5:$D$12,2,FALSE)</f>
        <v>3</v>
      </c>
      <c r="ED731" s="153" t="str">
        <f>VLOOKUP(H731,'[200]Data Master class'!$E$5:$G$6,3,FALSE)</f>
        <v>X</v>
      </c>
      <c r="EE731" s="153">
        <f>VLOOKUP(H731,'[200]Data Master class'!$E$5:$G$6,2,FALSE)</f>
        <v>2</v>
      </c>
      <c r="EF731" s="153">
        <f t="shared" si="511"/>
        <v>5</v>
      </c>
      <c r="EG731" s="153" t="str">
        <f t="shared" si="512"/>
        <v>CLASS 3</v>
      </c>
      <c r="EH731" s="153">
        <f t="shared" si="513"/>
        <v>8</v>
      </c>
      <c r="EI731" s="171"/>
      <c r="EJ731" s="441">
        <f t="shared" si="491"/>
        <v>0.11428571428571434</v>
      </c>
      <c r="EK731" s="441">
        <f t="shared" si="492"/>
        <v>2.8571428571428623E-2</v>
      </c>
      <c r="EL731" s="441">
        <f t="shared" si="493"/>
        <v>0.14285714285714282</v>
      </c>
      <c r="EM731" s="442">
        <f t="shared" si="514"/>
        <v>9.5238095238095274E-2</v>
      </c>
      <c r="EN731" s="443" t="str">
        <f t="shared" si="515"/>
        <v>BAIK</v>
      </c>
      <c r="EO731" s="195"/>
      <c r="EP731" s="196">
        <f>'[200]2. SUHU &amp; FISIK TRAFO'!CY775</f>
        <v>324</v>
      </c>
      <c r="EQ731" s="168">
        <f t="shared" si="520"/>
        <v>0</v>
      </c>
      <c r="ER731" s="189">
        <f t="shared" si="516"/>
        <v>0</v>
      </c>
      <c r="ES731" s="195"/>
      <c r="ET731" s="447">
        <f t="shared" si="502"/>
        <v>7.99</v>
      </c>
      <c r="EU731" s="447">
        <f t="shared" si="517"/>
        <v>6.3920000000000003</v>
      </c>
      <c r="EV731" s="448">
        <f t="shared" si="494"/>
        <v>7.99</v>
      </c>
      <c r="EW731" s="449" t="str">
        <f t="shared" si="518"/>
        <v>BAIK</v>
      </c>
      <c r="EX731" s="721"/>
      <c r="EY731" s="447">
        <f t="shared" si="503"/>
        <v>7.173</v>
      </c>
      <c r="EZ731" s="447">
        <f t="shared" si="495"/>
        <v>5.7384000000000004</v>
      </c>
      <c r="FA731" s="448">
        <f t="shared" si="504"/>
        <v>7.173</v>
      </c>
      <c r="FB731" s="449" t="str">
        <f t="shared" si="496"/>
        <v>BAIK</v>
      </c>
      <c r="FC731" s="195"/>
      <c r="FD731" s="453">
        <f t="shared" si="497"/>
        <v>11</v>
      </c>
      <c r="FE731" s="454">
        <f t="shared" si="498"/>
        <v>144.50867052023122</v>
      </c>
      <c r="FF731" s="725">
        <f t="shared" si="499"/>
        <v>7.6119999999999992</v>
      </c>
      <c r="FG731" s="202" t="str">
        <f t="shared" si="519"/>
        <v>BAIK</v>
      </c>
    </row>
    <row r="732" spans="1:163">
      <c r="A732" s="347">
        <v>720</v>
      </c>
      <c r="B732" s="764" t="s">
        <v>2239</v>
      </c>
      <c r="C732" s="331" t="s">
        <v>3326</v>
      </c>
      <c r="D732" s="259" t="s">
        <v>3325</v>
      </c>
      <c r="E732" s="319" t="s">
        <v>3321</v>
      </c>
      <c r="F732" s="319" t="s">
        <v>3321</v>
      </c>
      <c r="G732" s="208" t="s">
        <v>206</v>
      </c>
      <c r="H732" s="214" t="s">
        <v>208</v>
      </c>
      <c r="I732" s="463">
        <v>107.8979092</v>
      </c>
      <c r="J732" s="462">
        <v>-3.0271940100000001</v>
      </c>
      <c r="K732" s="259" t="s">
        <v>315</v>
      </c>
      <c r="L732" s="259" t="s">
        <v>623</v>
      </c>
      <c r="M732" s="259">
        <v>25</v>
      </c>
      <c r="N732" s="259">
        <v>6106366</v>
      </c>
      <c r="O732" s="259">
        <v>1996</v>
      </c>
      <c r="P732" s="259" t="s">
        <v>316</v>
      </c>
      <c r="Q732" s="461">
        <v>0.78472222222222221</v>
      </c>
      <c r="R732" s="433">
        <v>44854</v>
      </c>
      <c r="S732" s="331" t="s">
        <v>318</v>
      </c>
      <c r="T732" s="331" t="s">
        <v>607</v>
      </c>
      <c r="U732" s="259">
        <v>1</v>
      </c>
      <c r="V732" s="259">
        <v>1</v>
      </c>
      <c r="W732" s="259">
        <v>3</v>
      </c>
      <c r="X732" s="259">
        <v>20000</v>
      </c>
      <c r="Y732" s="332">
        <v>447</v>
      </c>
      <c r="Z732" s="332">
        <v>0</v>
      </c>
      <c r="AA732" s="332">
        <v>0</v>
      </c>
      <c r="AB732" s="332">
        <v>227</v>
      </c>
      <c r="AC732" s="332">
        <v>227</v>
      </c>
      <c r="AD732" s="332">
        <v>0</v>
      </c>
      <c r="AE732" s="332">
        <v>11</v>
      </c>
      <c r="AF732" s="332">
        <v>30</v>
      </c>
      <c r="AG732" s="332">
        <v>0</v>
      </c>
      <c r="AH732" s="332">
        <v>19</v>
      </c>
      <c r="AI732" s="332">
        <v>11</v>
      </c>
      <c r="AJ732" s="332">
        <v>30</v>
      </c>
      <c r="AK732" s="332">
        <v>0</v>
      </c>
      <c r="AL732" s="332">
        <v>19</v>
      </c>
      <c r="AM732" s="332"/>
      <c r="AN732" s="332"/>
      <c r="AO732" s="332"/>
      <c r="AP732" s="332"/>
      <c r="AQ732" s="332"/>
      <c r="AR732" s="332"/>
      <c r="AS732" s="332"/>
      <c r="AT732" s="332"/>
      <c r="AU732" s="332"/>
      <c r="AV732" s="332"/>
      <c r="AW732" s="332"/>
      <c r="AX732" s="332"/>
      <c r="AY732" s="332">
        <v>0.93100000000000005</v>
      </c>
      <c r="AZ732" s="332">
        <v>0.91900000000000004</v>
      </c>
      <c r="BA732" s="332">
        <v>0</v>
      </c>
      <c r="BB732" s="261">
        <v>449</v>
      </c>
      <c r="BC732" s="261">
        <v>0</v>
      </c>
      <c r="BD732" s="261">
        <v>0</v>
      </c>
      <c r="BE732" s="261">
        <v>224</v>
      </c>
      <c r="BF732" s="261">
        <v>224</v>
      </c>
      <c r="BG732" s="261">
        <v>0</v>
      </c>
      <c r="BH732" s="261">
        <v>6</v>
      </c>
      <c r="BI732" s="261">
        <v>14</v>
      </c>
      <c r="BJ732" s="261">
        <v>0</v>
      </c>
      <c r="BK732" s="261">
        <v>6</v>
      </c>
      <c r="BL732" s="261">
        <v>6</v>
      </c>
      <c r="BM732" s="261">
        <v>14</v>
      </c>
      <c r="BN732" s="261">
        <v>0</v>
      </c>
      <c r="BO732" s="261">
        <v>6</v>
      </c>
      <c r="BP732" s="261"/>
      <c r="BQ732" s="261"/>
      <c r="BR732" s="261"/>
      <c r="BS732" s="261"/>
      <c r="BT732" s="261"/>
      <c r="BU732" s="261"/>
      <c r="BV732" s="261"/>
      <c r="BW732" s="261"/>
      <c r="BX732" s="261"/>
      <c r="BY732" s="261"/>
      <c r="BZ732" s="261"/>
      <c r="CA732" s="261"/>
      <c r="CB732" s="261">
        <v>0.74199999999999999</v>
      </c>
      <c r="CC732" s="261">
        <v>0.87</v>
      </c>
      <c r="CD732" s="261">
        <v>0</v>
      </c>
      <c r="CE732" s="333">
        <v>222</v>
      </c>
      <c r="CF732" s="333">
        <v>32190477136</v>
      </c>
      <c r="CG732" s="333">
        <v>222</v>
      </c>
      <c r="CH732" s="333">
        <v>56402843760</v>
      </c>
      <c r="CI732" s="333"/>
      <c r="CJ732" s="333"/>
      <c r="CK732" s="333"/>
      <c r="CL732" s="333"/>
      <c r="CM732" s="333"/>
      <c r="CN732" s="333"/>
      <c r="CO732" s="333"/>
      <c r="CP732" s="333"/>
      <c r="CQ732" s="333"/>
      <c r="CR732" s="333"/>
      <c r="CS732" s="333"/>
      <c r="CT732" s="333"/>
      <c r="CU732" s="333"/>
      <c r="CV732" s="333"/>
      <c r="CW732" s="333"/>
      <c r="CX732" s="333"/>
      <c r="CY732" s="333"/>
      <c r="CZ732" s="333"/>
      <c r="DA732" s="333"/>
      <c r="DB732" s="374"/>
      <c r="DC732" s="154"/>
      <c r="DD732" s="179"/>
      <c r="DE732" s="179"/>
      <c r="DF732" s="179"/>
      <c r="DG732" s="179"/>
      <c r="DH732" s="180"/>
      <c r="DI732" s="181"/>
      <c r="DJ732" s="182">
        <f t="shared" si="500"/>
        <v>0</v>
      </c>
      <c r="DK732" s="182">
        <f t="shared" si="501"/>
        <v>1</v>
      </c>
      <c r="DL732" s="182">
        <f t="shared" si="505"/>
        <v>0</v>
      </c>
      <c r="DM732" s="182">
        <f t="shared" si="506"/>
        <v>0</v>
      </c>
      <c r="DN732" s="182">
        <f t="shared" si="507"/>
        <v>0</v>
      </c>
      <c r="DO732" s="182"/>
      <c r="DP732" s="182"/>
      <c r="DQ732" s="181"/>
      <c r="DR732" s="169"/>
      <c r="DS732" s="166"/>
      <c r="DT732" s="166"/>
      <c r="DU732" s="167">
        <f t="shared" si="508"/>
        <v>0</v>
      </c>
      <c r="DV732" s="153" t="str">
        <f>VLOOKUP(M732,'[200]Data Master kondisi'!$O$3:$P$11,2,FALSE)</f>
        <v>Z</v>
      </c>
      <c r="DW732" s="153">
        <f>LOOKUP(DV732,{"X","X","X","Y","Y","Y","Z","Z","Z"},{6,6,6,4,4,4,2,2,2})</f>
        <v>2</v>
      </c>
      <c r="DX732" s="153">
        <f t="shared" si="490"/>
        <v>3</v>
      </c>
      <c r="DY732" s="153">
        <f t="shared" si="509"/>
        <v>5</v>
      </c>
      <c r="DZ732" s="153" t="str">
        <f>VLOOKUP(G732,'[200]Data Master class'!$A$5:$D$12,3,FALSE)</f>
        <v>B</v>
      </c>
      <c r="EA732" s="160" t="str">
        <f t="shared" si="510"/>
        <v>BAIK</v>
      </c>
      <c r="EB732" s="156"/>
      <c r="EC732" s="153">
        <f>VLOOKUP(G732,'[200]Data Master class'!$A$5:$D$12,2,FALSE)</f>
        <v>3</v>
      </c>
      <c r="ED732" s="153" t="str">
        <f>VLOOKUP(H732,'[200]Data Master class'!$E$5:$G$6,3,FALSE)</f>
        <v>X</v>
      </c>
      <c r="EE732" s="153">
        <f>VLOOKUP(H732,'[200]Data Master class'!$E$5:$G$6,2,FALSE)</f>
        <v>2</v>
      </c>
      <c r="EF732" s="153">
        <f t="shared" si="511"/>
        <v>5</v>
      </c>
      <c r="EG732" s="153" t="str">
        <f t="shared" si="512"/>
        <v>CLASS 3</v>
      </c>
      <c r="EH732" s="153">
        <f t="shared" si="513"/>
        <v>10</v>
      </c>
      <c r="EI732" s="171"/>
      <c r="EJ732" s="441">
        <f t="shared" si="491"/>
        <v>0.19512195121951215</v>
      </c>
      <c r="EK732" s="441">
        <f t="shared" si="492"/>
        <v>1.1951219512195124</v>
      </c>
      <c r="EL732" s="441">
        <f t="shared" si="493"/>
        <v>1</v>
      </c>
      <c r="EM732" s="442">
        <f t="shared" si="514"/>
        <v>0.79674796747967491</v>
      </c>
      <c r="EN732" s="443" t="str">
        <f t="shared" si="515"/>
        <v>BURUK</v>
      </c>
      <c r="EO732" s="195"/>
      <c r="EP732" s="196">
        <f>'[200]2. SUHU &amp; FISIK TRAFO'!CY776</f>
        <v>202</v>
      </c>
      <c r="EQ732" s="168">
        <f t="shared" si="520"/>
        <v>0</v>
      </c>
      <c r="ER732" s="189">
        <f t="shared" si="516"/>
        <v>0</v>
      </c>
      <c r="ES732" s="195"/>
      <c r="ET732" s="447">
        <f t="shared" si="502"/>
        <v>9.3070000000000004</v>
      </c>
      <c r="EU732" s="447">
        <f t="shared" si="517"/>
        <v>7.4456000000000007</v>
      </c>
      <c r="EV732" s="448">
        <f t="shared" si="494"/>
        <v>37.228000000000002</v>
      </c>
      <c r="EW732" s="449" t="str">
        <f t="shared" si="518"/>
        <v>BAIK</v>
      </c>
      <c r="EX732" s="721"/>
      <c r="EY732" s="447">
        <f t="shared" si="503"/>
        <v>4.4800000000000004</v>
      </c>
      <c r="EZ732" s="447">
        <f t="shared" si="495"/>
        <v>3.5840000000000005</v>
      </c>
      <c r="FA732" s="448">
        <f t="shared" si="504"/>
        <v>17.920000000000002</v>
      </c>
      <c r="FB732" s="449" t="str">
        <f t="shared" si="496"/>
        <v>BAIK</v>
      </c>
      <c r="FC732" s="195"/>
      <c r="FD732" s="453">
        <f t="shared" si="497"/>
        <v>19</v>
      </c>
      <c r="FE732" s="454">
        <f t="shared" si="498"/>
        <v>36.127167630057805</v>
      </c>
      <c r="FF732" s="725">
        <f t="shared" si="499"/>
        <v>52.591999999999992</v>
      </c>
      <c r="FG732" s="202" t="str">
        <f t="shared" si="519"/>
        <v>BURUK</v>
      </c>
    </row>
    <row r="733" spans="1:163">
      <c r="A733" s="347">
        <v>721</v>
      </c>
      <c r="B733" s="764" t="s">
        <v>2239</v>
      </c>
      <c r="C733" s="331" t="s">
        <v>3327</v>
      </c>
      <c r="D733" s="259" t="s">
        <v>3328</v>
      </c>
      <c r="E733" s="319" t="s">
        <v>3321</v>
      </c>
      <c r="F733" s="319" t="s">
        <v>3321</v>
      </c>
      <c r="G733" s="208" t="s">
        <v>206</v>
      </c>
      <c r="H733" s="214" t="s">
        <v>208</v>
      </c>
      <c r="I733" s="463">
        <v>107.75448</v>
      </c>
      <c r="J733" s="462">
        <v>-3.112107</v>
      </c>
      <c r="K733" s="259" t="s">
        <v>315</v>
      </c>
      <c r="L733" s="259" t="s">
        <v>310</v>
      </c>
      <c r="M733" s="259">
        <v>100</v>
      </c>
      <c r="N733" s="259">
        <v>194304453</v>
      </c>
      <c r="O733" s="259">
        <v>2019</v>
      </c>
      <c r="P733" s="259" t="s">
        <v>316</v>
      </c>
      <c r="Q733" s="461">
        <v>0.74722222222222223</v>
      </c>
      <c r="R733" s="433">
        <v>44854</v>
      </c>
      <c r="S733" s="331" t="s">
        <v>318</v>
      </c>
      <c r="T733" s="331" t="s">
        <v>607</v>
      </c>
      <c r="U733" s="259">
        <v>2</v>
      </c>
      <c r="V733" s="259">
        <v>2</v>
      </c>
      <c r="W733" s="259">
        <v>3</v>
      </c>
      <c r="X733" s="259">
        <v>20000</v>
      </c>
      <c r="Y733" s="332">
        <v>415</v>
      </c>
      <c r="Z733" s="332">
        <v>415</v>
      </c>
      <c r="AA733" s="332">
        <v>415</v>
      </c>
      <c r="AB733" s="332">
        <v>239</v>
      </c>
      <c r="AC733" s="332">
        <v>239</v>
      </c>
      <c r="AD733" s="332">
        <v>239</v>
      </c>
      <c r="AE733" s="332">
        <v>20</v>
      </c>
      <c r="AF733" s="332">
        <v>21</v>
      </c>
      <c r="AG733" s="332">
        <v>16</v>
      </c>
      <c r="AH733" s="332">
        <v>13</v>
      </c>
      <c r="AI733" s="332">
        <v>20</v>
      </c>
      <c r="AJ733" s="332">
        <v>11</v>
      </c>
      <c r="AK733" s="332">
        <v>11</v>
      </c>
      <c r="AL733" s="332">
        <v>6</v>
      </c>
      <c r="AM733" s="332">
        <v>0</v>
      </c>
      <c r="AN733" s="332">
        <v>10</v>
      </c>
      <c r="AO733" s="332">
        <v>5</v>
      </c>
      <c r="AP733" s="332">
        <v>7</v>
      </c>
      <c r="AQ733" s="332"/>
      <c r="AR733" s="332"/>
      <c r="AS733" s="332"/>
      <c r="AT733" s="332"/>
      <c r="AU733" s="332"/>
      <c r="AV733" s="332"/>
      <c r="AW733" s="332"/>
      <c r="AX733" s="332"/>
      <c r="AY733" s="332">
        <v>0.88400000000000001</v>
      </c>
      <c r="AZ733" s="332">
        <v>0.94199999999999995</v>
      </c>
      <c r="BA733" s="332">
        <v>0.91800000000000004</v>
      </c>
      <c r="BB733" s="261">
        <v>425</v>
      </c>
      <c r="BC733" s="261">
        <v>427</v>
      </c>
      <c r="BD733" s="261">
        <v>424</v>
      </c>
      <c r="BE733" s="261">
        <v>245</v>
      </c>
      <c r="BF733" s="261">
        <v>244</v>
      </c>
      <c r="BG733" s="261">
        <v>246</v>
      </c>
      <c r="BH733" s="261">
        <v>13</v>
      </c>
      <c r="BI733" s="261">
        <v>15</v>
      </c>
      <c r="BJ733" s="261">
        <v>8</v>
      </c>
      <c r="BK733" s="261">
        <v>12</v>
      </c>
      <c r="BL733" s="261">
        <v>13</v>
      </c>
      <c r="BM733" s="261">
        <v>8</v>
      </c>
      <c r="BN733" s="261">
        <v>5</v>
      </c>
      <c r="BO733" s="261">
        <v>6</v>
      </c>
      <c r="BP733" s="261"/>
      <c r="BQ733" s="261">
        <v>7</v>
      </c>
      <c r="BR733" s="261">
        <v>3</v>
      </c>
      <c r="BS733" s="261">
        <v>6</v>
      </c>
      <c r="BT733" s="261"/>
      <c r="BU733" s="261"/>
      <c r="BV733" s="261"/>
      <c r="BW733" s="261"/>
      <c r="BX733" s="261"/>
      <c r="BY733" s="261"/>
      <c r="BZ733" s="261"/>
      <c r="CA733" s="261"/>
      <c r="CB733" s="261">
        <v>0.72599999999999998</v>
      </c>
      <c r="CC733" s="261">
        <v>0.79200000000000004</v>
      </c>
      <c r="CD733" s="261">
        <v>0.747</v>
      </c>
      <c r="CE733" s="333">
        <v>243</v>
      </c>
      <c r="CF733" s="333">
        <v>56702385505</v>
      </c>
      <c r="CG733" s="333">
        <v>241</v>
      </c>
      <c r="CH733" s="333">
        <v>56402842560</v>
      </c>
      <c r="CI733" s="333">
        <v>244</v>
      </c>
      <c r="CJ733" s="333">
        <v>34011445732</v>
      </c>
      <c r="CK733" s="333">
        <v>243</v>
      </c>
      <c r="CL733" s="333">
        <v>163100000000</v>
      </c>
      <c r="CM733" s="333">
        <v>241</v>
      </c>
      <c r="CN733" s="333">
        <v>163130000000</v>
      </c>
      <c r="CO733" s="333"/>
      <c r="CP733" s="333"/>
      <c r="CQ733" s="333"/>
      <c r="CR733" s="333"/>
      <c r="CS733" s="333"/>
      <c r="CT733" s="333"/>
      <c r="CU733" s="333"/>
      <c r="CV733" s="333"/>
      <c r="CW733" s="333"/>
      <c r="CX733" s="333"/>
      <c r="CY733" s="333"/>
      <c r="CZ733" s="333"/>
      <c r="DA733" s="333"/>
      <c r="DB733" s="374"/>
      <c r="DC733" s="154"/>
      <c r="DD733" s="179"/>
      <c r="DE733" s="179"/>
      <c r="DF733" s="179"/>
      <c r="DG733" s="179"/>
      <c r="DH733" s="180"/>
      <c r="DI733" s="181"/>
      <c r="DJ733" s="182">
        <f t="shared" si="500"/>
        <v>1</v>
      </c>
      <c r="DK733" s="182">
        <f t="shared" si="501"/>
        <v>0</v>
      </c>
      <c r="DL733" s="182">
        <f t="shared" si="505"/>
        <v>0</v>
      </c>
      <c r="DM733" s="182">
        <f t="shared" si="506"/>
        <v>0</v>
      </c>
      <c r="DN733" s="182">
        <f t="shared" si="507"/>
        <v>0</v>
      </c>
      <c r="DO733" s="182"/>
      <c r="DP733" s="182"/>
      <c r="DQ733" s="181"/>
      <c r="DR733" s="169"/>
      <c r="DS733" s="166"/>
      <c r="DT733" s="166"/>
      <c r="DU733" s="167">
        <f t="shared" si="508"/>
        <v>0</v>
      </c>
      <c r="DV733" s="153" t="str">
        <f>VLOOKUP(M733,'[200]Data Master kondisi'!$O$3:$P$11,2,FALSE)</f>
        <v>Z</v>
      </c>
      <c r="DW733" s="153">
        <f>LOOKUP(DV733,{"X","X","X","Y","Y","Y","Z","Z","Z"},{6,6,6,4,4,4,2,2,2})</f>
        <v>2</v>
      </c>
      <c r="DX733" s="153">
        <f t="shared" si="490"/>
        <v>1</v>
      </c>
      <c r="DY733" s="153">
        <f t="shared" si="509"/>
        <v>3</v>
      </c>
      <c r="DZ733" s="153" t="str">
        <f>VLOOKUP(G733,'[200]Data Master class'!$A$5:$D$12,3,FALSE)</f>
        <v>B</v>
      </c>
      <c r="EA733" s="160">
        <f t="shared" si="510"/>
        <v>0</v>
      </c>
      <c r="EB733" s="156"/>
      <c r="EC733" s="153">
        <f>VLOOKUP(G733,'[200]Data Master class'!$A$5:$D$12,2,FALSE)</f>
        <v>3</v>
      </c>
      <c r="ED733" s="153" t="str">
        <f>VLOOKUP(H733,'[200]Data Master class'!$E$5:$G$6,3,FALSE)</f>
        <v>X</v>
      </c>
      <c r="EE733" s="153">
        <f>VLOOKUP(H733,'[200]Data Master class'!$E$5:$G$6,2,FALSE)</f>
        <v>2</v>
      </c>
      <c r="EF733" s="153">
        <f t="shared" si="511"/>
        <v>5</v>
      </c>
      <c r="EG733" s="153" t="str">
        <f t="shared" si="512"/>
        <v>CLASS 3</v>
      </c>
      <c r="EH733" s="153">
        <f t="shared" si="513"/>
        <v>8</v>
      </c>
      <c r="EI733" s="171"/>
      <c r="EJ733" s="441">
        <f t="shared" si="491"/>
        <v>5.2631578947368418E-2</v>
      </c>
      <c r="EK733" s="441">
        <f t="shared" si="492"/>
        <v>0.10526315789473684</v>
      </c>
      <c r="EL733" s="441">
        <f t="shared" si="493"/>
        <v>0.15789473684210525</v>
      </c>
      <c r="EM733" s="442">
        <f t="shared" si="514"/>
        <v>0.10526315789473684</v>
      </c>
      <c r="EN733" s="443" t="str">
        <f t="shared" si="515"/>
        <v>CUKUP</v>
      </c>
      <c r="EO733" s="195"/>
      <c r="EP733" s="196">
        <f>'[200]2. SUHU &amp; FISIK TRAFO'!CY777</f>
        <v>202</v>
      </c>
      <c r="EQ733" s="168">
        <f t="shared" si="520"/>
        <v>0</v>
      </c>
      <c r="ER733" s="189">
        <f t="shared" si="516"/>
        <v>0</v>
      </c>
      <c r="ES733" s="195"/>
      <c r="ET733" s="447">
        <f t="shared" si="502"/>
        <v>13.623000000000001</v>
      </c>
      <c r="EU733" s="447">
        <f t="shared" si="517"/>
        <v>10.898400000000002</v>
      </c>
      <c r="EV733" s="448">
        <f t="shared" si="494"/>
        <v>13.623000000000001</v>
      </c>
      <c r="EW733" s="449" t="str">
        <f t="shared" si="518"/>
        <v>BAIK</v>
      </c>
      <c r="EX733" s="721"/>
      <c r="EY733" s="447">
        <f t="shared" si="503"/>
        <v>8.8130000000000006</v>
      </c>
      <c r="EZ733" s="447">
        <f t="shared" si="495"/>
        <v>7.0504000000000007</v>
      </c>
      <c r="FA733" s="448">
        <f t="shared" si="504"/>
        <v>8.8130000000000006</v>
      </c>
      <c r="FB733" s="449" t="str">
        <f t="shared" si="496"/>
        <v>BAIK</v>
      </c>
      <c r="FC733" s="195"/>
      <c r="FD733" s="453">
        <f t="shared" si="497"/>
        <v>13</v>
      </c>
      <c r="FE733" s="454">
        <f t="shared" si="498"/>
        <v>144.50867052023122</v>
      </c>
      <c r="FF733" s="725">
        <f t="shared" si="499"/>
        <v>8.9960000000000004</v>
      </c>
      <c r="FG733" s="202" t="str">
        <f t="shared" si="519"/>
        <v>BAIK</v>
      </c>
    </row>
    <row r="734" spans="1:163">
      <c r="A734" s="347">
        <v>722</v>
      </c>
      <c r="B734" s="764" t="s">
        <v>2239</v>
      </c>
      <c r="C734" s="331" t="s">
        <v>3329</v>
      </c>
      <c r="D734" s="259" t="s">
        <v>3325</v>
      </c>
      <c r="E734" s="319" t="s">
        <v>3321</v>
      </c>
      <c r="F734" s="319" t="s">
        <v>3321</v>
      </c>
      <c r="G734" s="208" t="s">
        <v>206</v>
      </c>
      <c r="H734" s="214" t="s">
        <v>208</v>
      </c>
      <c r="I734" s="463">
        <v>107.9040777</v>
      </c>
      <c r="J734" s="462">
        <v>-3.0400813499999999</v>
      </c>
      <c r="K734" s="259" t="s">
        <v>341</v>
      </c>
      <c r="L734" s="259" t="s">
        <v>570</v>
      </c>
      <c r="M734" s="259">
        <v>100</v>
      </c>
      <c r="N734" s="259" t="s">
        <v>3330</v>
      </c>
      <c r="O734" s="259">
        <v>2014</v>
      </c>
      <c r="P734" s="259" t="s">
        <v>316</v>
      </c>
      <c r="Q734" s="461">
        <v>0.78125</v>
      </c>
      <c r="R734" s="433">
        <v>44854</v>
      </c>
      <c r="S734" s="331" t="s">
        <v>318</v>
      </c>
      <c r="T734" s="331" t="s">
        <v>607</v>
      </c>
      <c r="U734" s="259">
        <v>2</v>
      </c>
      <c r="V734" s="259">
        <v>2</v>
      </c>
      <c r="W734" s="259">
        <v>3</v>
      </c>
      <c r="X734" s="259">
        <v>20000</v>
      </c>
      <c r="Y734" s="332">
        <v>414</v>
      </c>
      <c r="Z734" s="332">
        <v>416</v>
      </c>
      <c r="AA734" s="332">
        <v>413</v>
      </c>
      <c r="AB734" s="332">
        <v>241</v>
      </c>
      <c r="AC734" s="332">
        <v>238</v>
      </c>
      <c r="AD734" s="332">
        <v>241</v>
      </c>
      <c r="AE734" s="332">
        <v>40</v>
      </c>
      <c r="AF734" s="332">
        <v>81</v>
      </c>
      <c r="AG734" s="332">
        <v>14</v>
      </c>
      <c r="AH734" s="332">
        <v>59</v>
      </c>
      <c r="AI734" s="332">
        <v>40</v>
      </c>
      <c r="AJ734" s="332">
        <v>77</v>
      </c>
      <c r="AK734" s="332">
        <v>11</v>
      </c>
      <c r="AL734" s="332">
        <v>56</v>
      </c>
      <c r="AM734" s="332">
        <v>0</v>
      </c>
      <c r="AN734" s="332">
        <v>4</v>
      </c>
      <c r="AO734" s="332">
        <v>3</v>
      </c>
      <c r="AP734" s="332">
        <v>3</v>
      </c>
      <c r="AQ734" s="332"/>
      <c r="AR734" s="332"/>
      <c r="AS734" s="332"/>
      <c r="AT734" s="332"/>
      <c r="AU734" s="332"/>
      <c r="AV734" s="332"/>
      <c r="AW734" s="332"/>
      <c r="AX734" s="332"/>
      <c r="AY734" s="332">
        <v>0.94299999999999995</v>
      </c>
      <c r="AZ734" s="332">
        <v>0.96699999999999997</v>
      </c>
      <c r="BA734" s="332">
        <v>0.88200000000000001</v>
      </c>
      <c r="BB734" s="261">
        <v>403</v>
      </c>
      <c r="BC734" s="261">
        <v>400</v>
      </c>
      <c r="BD734" s="261">
        <v>401</v>
      </c>
      <c r="BE734" s="261">
        <v>232</v>
      </c>
      <c r="BF734" s="261">
        <v>229</v>
      </c>
      <c r="BG734" s="261">
        <v>232</v>
      </c>
      <c r="BH734" s="261">
        <v>27</v>
      </c>
      <c r="BI734" s="261">
        <v>58</v>
      </c>
      <c r="BJ734" s="261">
        <v>15</v>
      </c>
      <c r="BK734" s="261">
        <v>44</v>
      </c>
      <c r="BL734" s="261">
        <v>26</v>
      </c>
      <c r="BM734" s="261">
        <v>51</v>
      </c>
      <c r="BN734" s="261">
        <v>14</v>
      </c>
      <c r="BO734" s="261">
        <v>38</v>
      </c>
      <c r="BP734" s="261">
        <v>1</v>
      </c>
      <c r="BQ734" s="261">
        <v>7</v>
      </c>
      <c r="BR734" s="261">
        <v>1</v>
      </c>
      <c r="BS734" s="261">
        <v>6</v>
      </c>
      <c r="BT734" s="261"/>
      <c r="BU734" s="261"/>
      <c r="BV734" s="261"/>
      <c r="BW734" s="261"/>
      <c r="BX734" s="261"/>
      <c r="BY734" s="261"/>
      <c r="BZ734" s="261"/>
      <c r="CA734" s="261"/>
      <c r="CB734" s="261">
        <v>0.84</v>
      </c>
      <c r="CC734" s="261">
        <v>0.94399999999999995</v>
      </c>
      <c r="CD734" s="261">
        <v>0.90900000000000003</v>
      </c>
      <c r="CE734" s="333">
        <v>230</v>
      </c>
      <c r="CF734" s="333">
        <v>163130000000</v>
      </c>
      <c r="CG734" s="333">
        <v>227</v>
      </c>
      <c r="CH734" s="333">
        <v>34011444394</v>
      </c>
      <c r="CI734" s="333">
        <v>230</v>
      </c>
      <c r="CJ734" s="333">
        <v>86031996230</v>
      </c>
      <c r="CK734" s="333">
        <v>230</v>
      </c>
      <c r="CL734" s="333">
        <v>86031996654</v>
      </c>
      <c r="CM734" s="333">
        <v>227</v>
      </c>
      <c r="CN734" s="333">
        <v>163130000000</v>
      </c>
      <c r="CO734" s="333">
        <v>230</v>
      </c>
      <c r="CP734" s="333">
        <v>340114000000</v>
      </c>
      <c r="CQ734" s="333"/>
      <c r="CR734" s="333"/>
      <c r="CS734" s="333"/>
      <c r="CT734" s="333"/>
      <c r="CU734" s="333"/>
      <c r="CV734" s="333"/>
      <c r="CW734" s="333"/>
      <c r="CX734" s="333"/>
      <c r="CY734" s="333"/>
      <c r="CZ734" s="333"/>
      <c r="DA734" s="333"/>
      <c r="DB734" s="374"/>
      <c r="DC734" s="154"/>
      <c r="DD734" s="179"/>
      <c r="DE734" s="179"/>
      <c r="DF734" s="179"/>
      <c r="DG734" s="179"/>
      <c r="DH734" s="180"/>
      <c r="DI734" s="181"/>
      <c r="DJ734" s="182">
        <f t="shared" si="500"/>
        <v>0</v>
      </c>
      <c r="DK734" s="182">
        <f t="shared" si="501"/>
        <v>1</v>
      </c>
      <c r="DL734" s="182">
        <f t="shared" si="505"/>
        <v>0</v>
      </c>
      <c r="DM734" s="182">
        <f t="shared" si="506"/>
        <v>0</v>
      </c>
      <c r="DN734" s="182">
        <f t="shared" si="507"/>
        <v>0</v>
      </c>
      <c r="DO734" s="182"/>
      <c r="DP734" s="182"/>
      <c r="DQ734" s="181"/>
      <c r="DR734" s="169"/>
      <c r="DS734" s="166"/>
      <c r="DT734" s="166"/>
      <c r="DU734" s="167">
        <f t="shared" si="508"/>
        <v>0</v>
      </c>
      <c r="DV734" s="153" t="str">
        <f>VLOOKUP(M734,'[200]Data Master kondisi'!$O$3:$P$11,2,FALSE)</f>
        <v>Z</v>
      </c>
      <c r="DW734" s="153">
        <f>LOOKUP(DV734,{"X","X","X","Y","Y","Y","Z","Z","Z"},{6,6,6,4,4,4,2,2,2})</f>
        <v>2</v>
      </c>
      <c r="DX734" s="153">
        <f t="shared" si="490"/>
        <v>1</v>
      </c>
      <c r="DY734" s="153">
        <f t="shared" si="509"/>
        <v>3</v>
      </c>
      <c r="DZ734" s="153" t="str">
        <f>VLOOKUP(G734,'[200]Data Master class'!$A$5:$D$12,3,FALSE)</f>
        <v>B</v>
      </c>
      <c r="EA734" s="160">
        <f t="shared" si="510"/>
        <v>0</v>
      </c>
      <c r="EB734" s="156"/>
      <c r="EC734" s="153">
        <f>VLOOKUP(G734,'[200]Data Master class'!$A$5:$D$12,2,FALSE)</f>
        <v>3</v>
      </c>
      <c r="ED734" s="153" t="str">
        <f>VLOOKUP(H734,'[200]Data Master class'!$E$5:$G$6,3,FALSE)</f>
        <v>X</v>
      </c>
      <c r="EE734" s="153">
        <f>VLOOKUP(H734,'[200]Data Master class'!$E$5:$G$6,2,FALSE)</f>
        <v>2</v>
      </c>
      <c r="EF734" s="153">
        <f t="shared" si="511"/>
        <v>5</v>
      </c>
      <c r="EG734" s="153" t="str">
        <f t="shared" si="512"/>
        <v>CLASS 3</v>
      </c>
      <c r="EH734" s="153">
        <f t="shared" si="513"/>
        <v>8</v>
      </c>
      <c r="EI734" s="171"/>
      <c r="EJ734" s="441">
        <f t="shared" si="491"/>
        <v>0.1111111111111111</v>
      </c>
      <c r="EK734" s="441">
        <f t="shared" si="492"/>
        <v>0.8</v>
      </c>
      <c r="EL734" s="441">
        <f t="shared" si="493"/>
        <v>0.68888888888888888</v>
      </c>
      <c r="EM734" s="442">
        <f t="shared" si="514"/>
        <v>0.53333333333333333</v>
      </c>
      <c r="EN734" s="443" t="str">
        <f t="shared" si="515"/>
        <v>BURUK</v>
      </c>
      <c r="EO734" s="195"/>
      <c r="EP734" s="196">
        <f>'[200]2. SUHU &amp; FISIK TRAFO'!CY778</f>
        <v>324</v>
      </c>
      <c r="EQ734" s="168">
        <f t="shared" si="520"/>
        <v>0</v>
      </c>
      <c r="ER734" s="189">
        <f t="shared" si="516"/>
        <v>0</v>
      </c>
      <c r="ES734" s="195"/>
      <c r="ET734" s="447">
        <f t="shared" si="502"/>
        <v>32.292000000000002</v>
      </c>
      <c r="EU734" s="447">
        <f t="shared" si="517"/>
        <v>25.833600000000004</v>
      </c>
      <c r="EV734" s="448">
        <f t="shared" si="494"/>
        <v>32.292000000000002</v>
      </c>
      <c r="EW734" s="449" t="str">
        <f t="shared" si="518"/>
        <v>BAIK</v>
      </c>
      <c r="EX734" s="721"/>
      <c r="EY734" s="447">
        <f t="shared" si="503"/>
        <v>23.026</v>
      </c>
      <c r="EZ734" s="447">
        <f t="shared" si="495"/>
        <v>18.4208</v>
      </c>
      <c r="FA734" s="448">
        <f t="shared" si="504"/>
        <v>23.026</v>
      </c>
      <c r="FB734" s="449" t="str">
        <f t="shared" si="496"/>
        <v>BAIK</v>
      </c>
      <c r="FC734" s="195"/>
      <c r="FD734" s="453">
        <f t="shared" si="497"/>
        <v>59</v>
      </c>
      <c r="FE734" s="454">
        <f t="shared" si="498"/>
        <v>144.50867052023122</v>
      </c>
      <c r="FF734" s="725">
        <f t="shared" si="499"/>
        <v>40.827999999999996</v>
      </c>
      <c r="FG734" s="202" t="str">
        <f t="shared" si="519"/>
        <v>BURUK</v>
      </c>
    </row>
    <row r="735" spans="1:163">
      <c r="A735" s="347">
        <v>723</v>
      </c>
      <c r="B735" s="764" t="s">
        <v>2239</v>
      </c>
      <c r="C735" s="331" t="s">
        <v>3331</v>
      </c>
      <c r="D735" s="259" t="s">
        <v>3320</v>
      </c>
      <c r="E735" s="319" t="s">
        <v>3321</v>
      </c>
      <c r="F735" s="319" t="s">
        <v>3321</v>
      </c>
      <c r="G735" s="208" t="s">
        <v>206</v>
      </c>
      <c r="H735" s="214" t="s">
        <v>208</v>
      </c>
      <c r="I735" s="463">
        <v>107.90448499999999</v>
      </c>
      <c r="J735" s="462">
        <v>-3.0570569999999999</v>
      </c>
      <c r="K735" s="259" t="s">
        <v>315</v>
      </c>
      <c r="L735" s="259" t="s">
        <v>571</v>
      </c>
      <c r="M735" s="259">
        <v>100</v>
      </c>
      <c r="N735" s="259">
        <v>15130594</v>
      </c>
      <c r="O735" s="259">
        <v>2015</v>
      </c>
      <c r="P735" s="259" t="s">
        <v>316</v>
      </c>
      <c r="Q735" s="461">
        <v>0.77986111111111101</v>
      </c>
      <c r="R735" s="433">
        <v>44854</v>
      </c>
      <c r="S735" s="331" t="s">
        <v>318</v>
      </c>
      <c r="T735" s="331" t="s">
        <v>607</v>
      </c>
      <c r="U735" s="259">
        <v>2</v>
      </c>
      <c r="V735" s="259">
        <v>2</v>
      </c>
      <c r="W735" s="259">
        <v>3</v>
      </c>
      <c r="X735" s="259">
        <v>20000</v>
      </c>
      <c r="Y735" s="332">
        <v>406</v>
      </c>
      <c r="Z735" s="332">
        <v>406</v>
      </c>
      <c r="AA735" s="332">
        <v>404</v>
      </c>
      <c r="AB735" s="332">
        <v>233</v>
      </c>
      <c r="AC735" s="332">
        <v>235</v>
      </c>
      <c r="AD735" s="332">
        <v>235</v>
      </c>
      <c r="AE735" s="332">
        <v>40</v>
      </c>
      <c r="AF735" s="332">
        <v>19</v>
      </c>
      <c r="AG735" s="332">
        <v>26</v>
      </c>
      <c r="AH735" s="332">
        <v>23</v>
      </c>
      <c r="AI735" s="332">
        <v>10</v>
      </c>
      <c r="AJ735" s="332">
        <v>9</v>
      </c>
      <c r="AK735" s="332">
        <v>7</v>
      </c>
      <c r="AL735" s="332">
        <v>4</v>
      </c>
      <c r="AM735" s="332">
        <v>30</v>
      </c>
      <c r="AN735" s="332">
        <v>10</v>
      </c>
      <c r="AO735" s="332">
        <v>19</v>
      </c>
      <c r="AP735" s="332">
        <v>19</v>
      </c>
      <c r="AQ735" s="332"/>
      <c r="AR735" s="332"/>
      <c r="AS735" s="332"/>
      <c r="AT735" s="332"/>
      <c r="AU735" s="332"/>
      <c r="AV735" s="332"/>
      <c r="AW735" s="332"/>
      <c r="AX735" s="332"/>
      <c r="AY735" s="332">
        <v>0.95699999999999996</v>
      </c>
      <c r="AZ735" s="332">
        <v>0.92500000000000004</v>
      </c>
      <c r="BA735" s="332">
        <v>0.90500000000000003</v>
      </c>
      <c r="BB735" s="261">
        <v>393</v>
      </c>
      <c r="BC735" s="261">
        <v>393</v>
      </c>
      <c r="BD735" s="261">
        <v>393</v>
      </c>
      <c r="BE735" s="261">
        <v>227</v>
      </c>
      <c r="BF735" s="261">
        <v>227</v>
      </c>
      <c r="BG735" s="261">
        <v>227</v>
      </c>
      <c r="BH735" s="261">
        <v>24</v>
      </c>
      <c r="BI735" s="261">
        <v>17</v>
      </c>
      <c r="BJ735" s="261">
        <v>19</v>
      </c>
      <c r="BK735" s="261">
        <v>11</v>
      </c>
      <c r="BL735" s="261">
        <v>6</v>
      </c>
      <c r="BM735" s="261">
        <v>6</v>
      </c>
      <c r="BN735" s="261">
        <v>6</v>
      </c>
      <c r="BO735" s="261">
        <v>6</v>
      </c>
      <c r="BP735" s="261">
        <v>18</v>
      </c>
      <c r="BQ735" s="261">
        <v>11</v>
      </c>
      <c r="BR735" s="261">
        <v>13</v>
      </c>
      <c r="BS735" s="261">
        <v>5</v>
      </c>
      <c r="BT735" s="261"/>
      <c r="BU735" s="261"/>
      <c r="BV735" s="261"/>
      <c r="BW735" s="261"/>
      <c r="BX735" s="261"/>
      <c r="BY735" s="261"/>
      <c r="BZ735" s="261"/>
      <c r="CA735" s="261"/>
      <c r="CB735" s="261">
        <v>0.91500000000000004</v>
      </c>
      <c r="CC735" s="261">
        <v>0.84299999999999997</v>
      </c>
      <c r="CD735" s="261">
        <v>0.84199999999999997</v>
      </c>
      <c r="CE735" s="333">
        <v>225</v>
      </c>
      <c r="CF735" s="333">
        <v>45017731819</v>
      </c>
      <c r="CG735" s="333">
        <v>226</v>
      </c>
      <c r="CH735" s="333">
        <v>163130000000</v>
      </c>
      <c r="CI735" s="333">
        <v>225</v>
      </c>
      <c r="CJ735" s="333">
        <v>86031996670</v>
      </c>
      <c r="CK735" s="333">
        <v>225</v>
      </c>
      <c r="CL735" s="333">
        <v>86031996654</v>
      </c>
      <c r="CM735" s="333">
        <v>226</v>
      </c>
      <c r="CN735" s="333">
        <v>45011731769</v>
      </c>
      <c r="CO735" s="333">
        <v>225</v>
      </c>
      <c r="CP735" s="333">
        <v>163130000000</v>
      </c>
      <c r="CQ735" s="333"/>
      <c r="CR735" s="333"/>
      <c r="CS735" s="333"/>
      <c r="CT735" s="333"/>
      <c r="CU735" s="333"/>
      <c r="CV735" s="333"/>
      <c r="CW735" s="333"/>
      <c r="CX735" s="333"/>
      <c r="CY735" s="333"/>
      <c r="CZ735" s="333"/>
      <c r="DA735" s="333"/>
      <c r="DB735" s="374"/>
      <c r="DC735" s="154"/>
      <c r="DD735" s="179"/>
      <c r="DE735" s="179"/>
      <c r="DF735" s="179"/>
      <c r="DG735" s="179"/>
      <c r="DH735" s="180"/>
      <c r="DI735" s="181"/>
      <c r="DJ735" s="182">
        <f t="shared" si="500"/>
        <v>1</v>
      </c>
      <c r="DK735" s="182">
        <f t="shared" si="501"/>
        <v>0</v>
      </c>
      <c r="DL735" s="182">
        <f t="shared" si="505"/>
        <v>0</v>
      </c>
      <c r="DM735" s="182">
        <f t="shared" si="506"/>
        <v>0</v>
      </c>
      <c r="DN735" s="182">
        <f t="shared" si="507"/>
        <v>0</v>
      </c>
      <c r="DO735" s="182"/>
      <c r="DP735" s="182"/>
      <c r="DQ735" s="181"/>
      <c r="DR735" s="169"/>
      <c r="DS735" s="166"/>
      <c r="DT735" s="166"/>
      <c r="DU735" s="167">
        <f t="shared" si="508"/>
        <v>0</v>
      </c>
      <c r="DV735" s="153" t="str">
        <f>VLOOKUP(M735,'[200]Data Master kondisi'!$O$3:$P$11,2,FALSE)</f>
        <v>Z</v>
      </c>
      <c r="DW735" s="153">
        <f>LOOKUP(DV735,{"X","X","X","Y","Y","Y","Z","Z","Z"},{6,6,6,4,4,4,2,2,2})</f>
        <v>2</v>
      </c>
      <c r="DX735" s="153">
        <f t="shared" si="490"/>
        <v>1</v>
      </c>
      <c r="DY735" s="153">
        <f t="shared" si="509"/>
        <v>3</v>
      </c>
      <c r="DZ735" s="153" t="str">
        <f>VLOOKUP(G735,'[200]Data Master class'!$A$5:$D$12,3,FALSE)</f>
        <v>B</v>
      </c>
      <c r="EA735" s="160">
        <f t="shared" si="510"/>
        <v>0</v>
      </c>
      <c r="EB735" s="156"/>
      <c r="EC735" s="153">
        <f>VLOOKUP(G735,'[200]Data Master class'!$A$5:$D$12,2,FALSE)</f>
        <v>3</v>
      </c>
      <c r="ED735" s="153" t="str">
        <f>VLOOKUP(H735,'[200]Data Master class'!$E$5:$G$6,3,FALSE)</f>
        <v>X</v>
      </c>
      <c r="EE735" s="153">
        <f>VLOOKUP(H735,'[200]Data Master class'!$E$5:$G$6,2,FALSE)</f>
        <v>2</v>
      </c>
      <c r="EF735" s="153">
        <f t="shared" si="511"/>
        <v>5</v>
      </c>
      <c r="EG735" s="153" t="str">
        <f t="shared" si="512"/>
        <v>CLASS 3</v>
      </c>
      <c r="EH735" s="153">
        <f t="shared" si="513"/>
        <v>8</v>
      </c>
      <c r="EI735" s="171"/>
      <c r="EJ735" s="441">
        <f t="shared" si="491"/>
        <v>0.41176470588235298</v>
      </c>
      <c r="EK735" s="441">
        <f t="shared" si="492"/>
        <v>0.32941176470588235</v>
      </c>
      <c r="EL735" s="441">
        <f t="shared" si="493"/>
        <v>8.2352941176470545E-2</v>
      </c>
      <c r="EM735" s="442">
        <f t="shared" si="514"/>
        <v>0.2745098039215686</v>
      </c>
      <c r="EN735" s="443" t="str">
        <f t="shared" si="515"/>
        <v>KURANG</v>
      </c>
      <c r="EO735" s="195"/>
      <c r="EP735" s="196">
        <f>'[200]2. SUHU &amp; FISIK TRAFO'!CY779</f>
        <v>202</v>
      </c>
      <c r="EQ735" s="168">
        <f t="shared" si="520"/>
        <v>0</v>
      </c>
      <c r="ER735" s="189">
        <f t="shared" si="516"/>
        <v>0</v>
      </c>
      <c r="ES735" s="195"/>
      <c r="ET735" s="447">
        <f t="shared" si="502"/>
        <v>19.895</v>
      </c>
      <c r="EU735" s="447">
        <f t="shared" si="517"/>
        <v>15.916</v>
      </c>
      <c r="EV735" s="448">
        <f t="shared" si="494"/>
        <v>19.895</v>
      </c>
      <c r="EW735" s="449" t="str">
        <f t="shared" si="518"/>
        <v>BAIK</v>
      </c>
      <c r="EX735" s="721"/>
      <c r="EY735" s="447">
        <f t="shared" si="503"/>
        <v>13.620000000000001</v>
      </c>
      <c r="EZ735" s="447">
        <f t="shared" si="495"/>
        <v>10.896000000000001</v>
      </c>
      <c r="FA735" s="448">
        <f t="shared" si="504"/>
        <v>13.620000000000001</v>
      </c>
      <c r="FB735" s="449" t="str">
        <f t="shared" si="496"/>
        <v>BAIK</v>
      </c>
      <c r="FC735" s="195"/>
      <c r="FD735" s="453">
        <f t="shared" si="497"/>
        <v>23</v>
      </c>
      <c r="FE735" s="454">
        <f t="shared" si="498"/>
        <v>144.50867052023122</v>
      </c>
      <c r="FF735" s="725">
        <f t="shared" si="499"/>
        <v>15.916</v>
      </c>
      <c r="FG735" s="202" t="str">
        <f t="shared" si="519"/>
        <v>KURANG</v>
      </c>
    </row>
    <row r="736" spans="1:163">
      <c r="A736" s="347">
        <v>724</v>
      </c>
      <c r="B736" s="764" t="s">
        <v>2239</v>
      </c>
      <c r="C736" s="331" t="s">
        <v>3332</v>
      </c>
      <c r="D736" s="259" t="s">
        <v>3333</v>
      </c>
      <c r="E736" s="319" t="s">
        <v>3321</v>
      </c>
      <c r="F736" s="319" t="s">
        <v>3321</v>
      </c>
      <c r="G736" s="208" t="s">
        <v>206</v>
      </c>
      <c r="H736" s="214" t="s">
        <v>208</v>
      </c>
      <c r="I736" s="463">
        <v>107.880047</v>
      </c>
      <c r="J736" s="462">
        <v>-3.0975519999999999</v>
      </c>
      <c r="K736" s="259" t="s">
        <v>341</v>
      </c>
      <c r="L736" s="259" t="s">
        <v>623</v>
      </c>
      <c r="M736" s="259">
        <v>100</v>
      </c>
      <c r="N736" s="259">
        <v>1000430000000</v>
      </c>
      <c r="O736" s="259">
        <v>2010</v>
      </c>
      <c r="P736" s="259" t="s">
        <v>316</v>
      </c>
      <c r="Q736" s="461">
        <v>0.77500000000000002</v>
      </c>
      <c r="R736" s="433">
        <v>44854</v>
      </c>
      <c r="S736" s="331" t="s">
        <v>318</v>
      </c>
      <c r="T736" s="331" t="s">
        <v>607</v>
      </c>
      <c r="U736" s="259">
        <v>4</v>
      </c>
      <c r="V736" s="259">
        <v>1</v>
      </c>
      <c r="W736" s="259">
        <v>3</v>
      </c>
      <c r="X736" s="259">
        <v>20000</v>
      </c>
      <c r="Y736" s="332">
        <v>413</v>
      </c>
      <c r="Z736" s="332">
        <v>413</v>
      </c>
      <c r="AA736" s="332">
        <v>413</v>
      </c>
      <c r="AB736" s="332">
        <v>238</v>
      </c>
      <c r="AC736" s="332">
        <v>239</v>
      </c>
      <c r="AD736" s="332">
        <v>239</v>
      </c>
      <c r="AE736" s="332">
        <v>50</v>
      </c>
      <c r="AF736" s="332">
        <v>56</v>
      </c>
      <c r="AG736" s="332">
        <v>65</v>
      </c>
      <c r="AH736" s="332">
        <v>29</v>
      </c>
      <c r="AI736" s="332"/>
      <c r="AJ736" s="332"/>
      <c r="AK736" s="332"/>
      <c r="AL736" s="332"/>
      <c r="AM736" s="332"/>
      <c r="AN736" s="332"/>
      <c r="AO736" s="332"/>
      <c r="AP736" s="332"/>
      <c r="AQ736" s="332"/>
      <c r="AR736" s="332"/>
      <c r="AS736" s="332"/>
      <c r="AT736" s="332"/>
      <c r="AU736" s="332">
        <v>50</v>
      </c>
      <c r="AV736" s="332">
        <v>56</v>
      </c>
      <c r="AW736" s="332">
        <v>65</v>
      </c>
      <c r="AX736" s="332">
        <v>29</v>
      </c>
      <c r="AY736" s="332">
        <v>0.93300000000000005</v>
      </c>
      <c r="AZ736" s="332">
        <v>0.97899999999999998</v>
      </c>
      <c r="BA736" s="332">
        <v>0.97799999999999998</v>
      </c>
      <c r="BB736" s="261">
        <v>404</v>
      </c>
      <c r="BC736" s="261">
        <v>404</v>
      </c>
      <c r="BD736" s="261">
        <v>402</v>
      </c>
      <c r="BE736" s="261">
        <v>233</v>
      </c>
      <c r="BF736" s="261">
        <v>234</v>
      </c>
      <c r="BG736" s="261">
        <v>234</v>
      </c>
      <c r="BH736" s="261">
        <v>35</v>
      </c>
      <c r="BI736" s="261">
        <v>41</v>
      </c>
      <c r="BJ736" s="261">
        <v>37</v>
      </c>
      <c r="BK736" s="261">
        <v>10</v>
      </c>
      <c r="BL736" s="261"/>
      <c r="BM736" s="261"/>
      <c r="BN736" s="261"/>
      <c r="BO736" s="261"/>
      <c r="BP736" s="261"/>
      <c r="BQ736" s="261"/>
      <c r="BR736" s="261"/>
      <c r="BS736" s="261"/>
      <c r="BT736" s="261"/>
      <c r="BU736" s="261"/>
      <c r="BV736" s="261"/>
      <c r="BW736" s="261"/>
      <c r="BX736" s="261">
        <v>35</v>
      </c>
      <c r="BY736" s="261">
        <v>41</v>
      </c>
      <c r="BZ736" s="261">
        <v>37</v>
      </c>
      <c r="CA736" s="261">
        <v>10</v>
      </c>
      <c r="CB736" s="261">
        <v>0.82499999999999996</v>
      </c>
      <c r="CC736" s="261">
        <v>0.89900000000000002</v>
      </c>
      <c r="CD736" s="261">
        <v>0.89800000000000002</v>
      </c>
      <c r="CE736" s="333"/>
      <c r="CF736" s="333"/>
      <c r="CG736" s="333"/>
      <c r="CH736" s="333"/>
      <c r="CI736" s="333"/>
      <c r="CJ736" s="333"/>
      <c r="CK736" s="333"/>
      <c r="CL736" s="333"/>
      <c r="CM736" s="333"/>
      <c r="CN736" s="333"/>
      <c r="CO736" s="333"/>
      <c r="CP736" s="333"/>
      <c r="CQ736" s="333"/>
      <c r="CR736" s="333"/>
      <c r="CS736" s="333"/>
      <c r="CT736" s="333"/>
      <c r="CU736" s="333"/>
      <c r="CV736" s="333"/>
      <c r="CW736" s="333">
        <v>231</v>
      </c>
      <c r="CX736" s="333">
        <v>86051035227</v>
      </c>
      <c r="CY736" s="333">
        <v>232</v>
      </c>
      <c r="CZ736" s="333">
        <v>222122000000</v>
      </c>
      <c r="DA736" s="333">
        <v>231</v>
      </c>
      <c r="DB736" s="374">
        <v>86051037266</v>
      </c>
      <c r="DC736" s="154"/>
      <c r="DD736" s="179"/>
      <c r="DE736" s="179"/>
      <c r="DF736" s="179"/>
      <c r="DG736" s="179"/>
      <c r="DH736" s="180"/>
      <c r="DI736" s="181"/>
      <c r="DJ736" s="182">
        <f t="shared" si="500"/>
        <v>0</v>
      </c>
      <c r="DK736" s="182">
        <f t="shared" si="501"/>
        <v>1</v>
      </c>
      <c r="DL736" s="182">
        <f t="shared" si="505"/>
        <v>0</v>
      </c>
      <c r="DM736" s="182">
        <f t="shared" si="506"/>
        <v>0</v>
      </c>
      <c r="DN736" s="182">
        <f t="shared" si="507"/>
        <v>0</v>
      </c>
      <c r="DO736" s="182"/>
      <c r="DP736" s="182"/>
      <c r="DQ736" s="181"/>
      <c r="DR736" s="169"/>
      <c r="DS736" s="166"/>
      <c r="DT736" s="166"/>
      <c r="DU736" s="167">
        <f t="shared" si="508"/>
        <v>0</v>
      </c>
      <c r="DV736" s="153" t="str">
        <f>VLOOKUP(M736,'[200]Data Master kondisi'!$O$3:$P$11,2,FALSE)</f>
        <v>Z</v>
      </c>
      <c r="DW736" s="153">
        <f>LOOKUP(DV736,{"X","X","X","Y","Y","Y","Z","Z","Z"},{6,6,6,4,4,4,2,2,2})</f>
        <v>2</v>
      </c>
      <c r="DX736" s="153">
        <f t="shared" si="490"/>
        <v>1</v>
      </c>
      <c r="DY736" s="153">
        <f t="shared" si="509"/>
        <v>3</v>
      </c>
      <c r="DZ736" s="153" t="str">
        <f>VLOOKUP(G736,'[200]Data Master class'!$A$5:$D$12,3,FALSE)</f>
        <v>B</v>
      </c>
      <c r="EA736" s="160">
        <f t="shared" si="510"/>
        <v>0</v>
      </c>
      <c r="EB736" s="156"/>
      <c r="EC736" s="153">
        <f>VLOOKUP(G736,'[200]Data Master class'!$A$5:$D$12,2,FALSE)</f>
        <v>3</v>
      </c>
      <c r="ED736" s="153" t="str">
        <f>VLOOKUP(H736,'[200]Data Master class'!$E$5:$G$6,3,FALSE)</f>
        <v>X</v>
      </c>
      <c r="EE736" s="153">
        <f>VLOOKUP(H736,'[200]Data Master class'!$E$5:$G$6,2,FALSE)</f>
        <v>2</v>
      </c>
      <c r="EF736" s="153">
        <f t="shared" si="511"/>
        <v>5</v>
      </c>
      <c r="EG736" s="153" t="str">
        <f t="shared" si="512"/>
        <v>CLASS 3</v>
      </c>
      <c r="EH736" s="153">
        <f t="shared" si="513"/>
        <v>8</v>
      </c>
      <c r="EI736" s="171"/>
      <c r="EJ736" s="441">
        <f t="shared" si="491"/>
        <v>0.12280701754385964</v>
      </c>
      <c r="EK736" s="441">
        <f t="shared" si="492"/>
        <v>1.7543859649122806E-2</v>
      </c>
      <c r="EL736" s="441">
        <f t="shared" si="493"/>
        <v>0.14035087719298245</v>
      </c>
      <c r="EM736" s="442">
        <f t="shared" si="514"/>
        <v>9.3567251461988299E-2</v>
      </c>
      <c r="EN736" s="443" t="str">
        <f t="shared" si="515"/>
        <v>BAIK</v>
      </c>
      <c r="EO736" s="195"/>
      <c r="EP736" s="196">
        <f>'[200]2. SUHU &amp; FISIK TRAFO'!CY780</f>
        <v>324</v>
      </c>
      <c r="EQ736" s="168">
        <f t="shared" si="520"/>
        <v>0</v>
      </c>
      <c r="ER736" s="189">
        <f t="shared" si="516"/>
        <v>0</v>
      </c>
      <c r="ES736" s="195"/>
      <c r="ET736" s="447">
        <f t="shared" si="502"/>
        <v>40.819000000000003</v>
      </c>
      <c r="EU736" s="447">
        <f t="shared" si="517"/>
        <v>32.655200000000001</v>
      </c>
      <c r="EV736" s="448">
        <f t="shared" si="494"/>
        <v>40.819000000000003</v>
      </c>
      <c r="EW736" s="449" t="str">
        <f t="shared" si="518"/>
        <v>BAIK</v>
      </c>
      <c r="EX736" s="721"/>
      <c r="EY736" s="447">
        <f t="shared" si="503"/>
        <v>26.407</v>
      </c>
      <c r="EZ736" s="447">
        <f t="shared" si="495"/>
        <v>21.125600000000002</v>
      </c>
      <c r="FA736" s="448">
        <f t="shared" si="504"/>
        <v>26.407000000000004</v>
      </c>
      <c r="FB736" s="449" t="str">
        <f t="shared" si="496"/>
        <v>BAIK</v>
      </c>
      <c r="FC736" s="195"/>
      <c r="FD736" s="453">
        <f t="shared" si="497"/>
        <v>29</v>
      </c>
      <c r="FE736" s="454">
        <f t="shared" si="498"/>
        <v>144.50867052023122</v>
      </c>
      <c r="FF736" s="725">
        <f t="shared" si="499"/>
        <v>20.068000000000001</v>
      </c>
      <c r="FG736" s="202" t="str">
        <f t="shared" si="519"/>
        <v>BURUK</v>
      </c>
    </row>
    <row r="737" spans="1:163">
      <c r="A737" s="347">
        <v>725</v>
      </c>
      <c r="B737" s="764" t="s">
        <v>2239</v>
      </c>
      <c r="C737" s="331" t="s">
        <v>3334</v>
      </c>
      <c r="D737" s="259" t="s">
        <v>3335</v>
      </c>
      <c r="E737" s="319" t="s">
        <v>3321</v>
      </c>
      <c r="F737" s="319" t="s">
        <v>3321</v>
      </c>
      <c r="G737" s="208" t="s">
        <v>206</v>
      </c>
      <c r="H737" s="214" t="s">
        <v>208</v>
      </c>
      <c r="I737" s="463">
        <v>107.913372</v>
      </c>
      <c r="J737" s="462">
        <v>-3.0951879999999998</v>
      </c>
      <c r="K737" s="259" t="s">
        <v>315</v>
      </c>
      <c r="L737" s="259" t="s">
        <v>571</v>
      </c>
      <c r="M737" s="259">
        <v>50</v>
      </c>
      <c r="N737" s="259">
        <v>10008571</v>
      </c>
      <c r="O737" s="259">
        <v>2010</v>
      </c>
      <c r="P737" s="259" t="s">
        <v>316</v>
      </c>
      <c r="Q737" s="461">
        <v>0.76597222222222217</v>
      </c>
      <c r="R737" s="433">
        <v>44854</v>
      </c>
      <c r="S737" s="331" t="s">
        <v>318</v>
      </c>
      <c r="T737" s="331" t="s">
        <v>607</v>
      </c>
      <c r="U737" s="259">
        <v>2</v>
      </c>
      <c r="V737" s="259">
        <v>2</v>
      </c>
      <c r="W737" s="259">
        <v>3</v>
      </c>
      <c r="X737" s="259">
        <v>20000</v>
      </c>
      <c r="Y737" s="332">
        <v>413</v>
      </c>
      <c r="Z737" s="332">
        <v>414</v>
      </c>
      <c r="AA737" s="332">
        <v>413</v>
      </c>
      <c r="AB737" s="332">
        <v>239</v>
      </c>
      <c r="AC737" s="332">
        <v>239</v>
      </c>
      <c r="AD737" s="332">
        <v>238</v>
      </c>
      <c r="AE737" s="332">
        <v>27</v>
      </c>
      <c r="AF737" s="332">
        <v>35</v>
      </c>
      <c r="AG737" s="332">
        <v>33</v>
      </c>
      <c r="AH737" s="332">
        <v>20</v>
      </c>
      <c r="AI737" s="332">
        <v>3</v>
      </c>
      <c r="AJ737" s="332">
        <v>16</v>
      </c>
      <c r="AK737" s="332">
        <v>6</v>
      </c>
      <c r="AL737" s="332">
        <v>2</v>
      </c>
      <c r="AM737" s="332">
        <v>24</v>
      </c>
      <c r="AN737" s="332">
        <v>19</v>
      </c>
      <c r="AO737" s="332">
        <v>27</v>
      </c>
      <c r="AP737" s="332">
        <v>18</v>
      </c>
      <c r="AQ737" s="332"/>
      <c r="AR737" s="332"/>
      <c r="AS737" s="332"/>
      <c r="AT737" s="332"/>
      <c r="AU737" s="332"/>
      <c r="AV737" s="332"/>
      <c r="AW737" s="332"/>
      <c r="AX737" s="332"/>
      <c r="AY737" s="332">
        <v>0.98499999999999999</v>
      </c>
      <c r="AZ737" s="332">
        <v>0.94</v>
      </c>
      <c r="BA737" s="332">
        <v>0.94299999999999995</v>
      </c>
      <c r="BB737" s="261">
        <v>418</v>
      </c>
      <c r="BC737" s="261">
        <v>420</v>
      </c>
      <c r="BD737" s="261">
        <v>417</v>
      </c>
      <c r="BE737" s="261">
        <v>240</v>
      </c>
      <c r="BF737" s="261">
        <v>239</v>
      </c>
      <c r="BG737" s="261">
        <v>241</v>
      </c>
      <c r="BH737" s="261">
        <v>20</v>
      </c>
      <c r="BI737" s="261">
        <v>32</v>
      </c>
      <c r="BJ737" s="261">
        <v>32</v>
      </c>
      <c r="BK737" s="261">
        <v>27</v>
      </c>
      <c r="BL737" s="261">
        <v>1</v>
      </c>
      <c r="BM737" s="261">
        <v>17</v>
      </c>
      <c r="BN737" s="261">
        <v>6</v>
      </c>
      <c r="BO737" s="261">
        <v>11</v>
      </c>
      <c r="BP737" s="261">
        <v>19</v>
      </c>
      <c r="BQ737" s="261">
        <v>15</v>
      </c>
      <c r="BR737" s="261">
        <v>26</v>
      </c>
      <c r="BS737" s="261">
        <v>16</v>
      </c>
      <c r="BT737" s="261"/>
      <c r="BU737" s="261"/>
      <c r="BV737" s="261"/>
      <c r="BW737" s="261"/>
      <c r="BX737" s="261"/>
      <c r="BY737" s="261"/>
      <c r="BZ737" s="261"/>
      <c r="CA737" s="261"/>
      <c r="CB737" s="261">
        <v>0.95499999999999996</v>
      </c>
      <c r="CC737" s="261">
        <v>0.89700000000000002</v>
      </c>
      <c r="CD737" s="261">
        <v>0.94</v>
      </c>
      <c r="CE737" s="333">
        <v>238</v>
      </c>
      <c r="CF737" s="333">
        <v>86051030335</v>
      </c>
      <c r="CG737" s="333">
        <v>227</v>
      </c>
      <c r="CH737" s="333">
        <v>56402261138</v>
      </c>
      <c r="CI737" s="333">
        <v>239</v>
      </c>
      <c r="CJ737" s="333">
        <v>2212522349</v>
      </c>
      <c r="CK737" s="333">
        <v>238</v>
      </c>
      <c r="CL737" s="333">
        <v>2212522676</v>
      </c>
      <c r="CM737" s="333">
        <v>237</v>
      </c>
      <c r="CN737" s="333">
        <v>86051030671</v>
      </c>
      <c r="CO737" s="333">
        <v>239</v>
      </c>
      <c r="CP737" s="333">
        <v>2212557691</v>
      </c>
      <c r="CQ737" s="333"/>
      <c r="CR737" s="333"/>
      <c r="CS737" s="333"/>
      <c r="CT737" s="333"/>
      <c r="CU737" s="333"/>
      <c r="CV737" s="333"/>
      <c r="CW737" s="333"/>
      <c r="CX737" s="333"/>
      <c r="CY737" s="333"/>
      <c r="CZ737" s="333"/>
      <c r="DA737" s="333"/>
      <c r="DB737" s="374"/>
      <c r="DC737" s="154"/>
      <c r="DD737" s="179"/>
      <c r="DE737" s="179"/>
      <c r="DF737" s="179"/>
      <c r="DG737" s="179"/>
      <c r="DH737" s="180"/>
      <c r="DI737" s="181"/>
      <c r="DJ737" s="182">
        <f t="shared" si="500"/>
        <v>0</v>
      </c>
      <c r="DK737" s="182">
        <f t="shared" si="501"/>
        <v>1</v>
      </c>
      <c r="DL737" s="182">
        <f t="shared" si="505"/>
        <v>0</v>
      </c>
      <c r="DM737" s="182">
        <f t="shared" si="506"/>
        <v>0</v>
      </c>
      <c r="DN737" s="182">
        <f t="shared" si="507"/>
        <v>0</v>
      </c>
      <c r="DO737" s="182"/>
      <c r="DP737" s="182"/>
      <c r="DQ737" s="181"/>
      <c r="DR737" s="169"/>
      <c r="DS737" s="166"/>
      <c r="DT737" s="166"/>
      <c r="DU737" s="167">
        <f t="shared" si="508"/>
        <v>0</v>
      </c>
      <c r="DV737" s="153" t="str">
        <f>VLOOKUP(M737,'[200]Data Master kondisi'!$O$3:$P$11,2,FALSE)</f>
        <v>Z</v>
      </c>
      <c r="DW737" s="153">
        <f>LOOKUP(DV737,{"X","X","X","Y","Y","Y","Z","Z","Z"},{6,6,6,4,4,4,2,2,2})</f>
        <v>2</v>
      </c>
      <c r="DX737" s="153">
        <f t="shared" si="490"/>
        <v>1</v>
      </c>
      <c r="DY737" s="153">
        <f t="shared" si="509"/>
        <v>3</v>
      </c>
      <c r="DZ737" s="153" t="str">
        <f>VLOOKUP(G737,'[200]Data Master class'!$A$5:$D$12,3,FALSE)</f>
        <v>B</v>
      </c>
      <c r="EA737" s="160">
        <f t="shared" si="510"/>
        <v>0</v>
      </c>
      <c r="EB737" s="156"/>
      <c r="EC737" s="153">
        <f>VLOOKUP(G737,'[200]Data Master class'!$A$5:$D$12,2,FALSE)</f>
        <v>3</v>
      </c>
      <c r="ED737" s="153" t="str">
        <f>VLOOKUP(H737,'[200]Data Master class'!$E$5:$G$6,3,FALSE)</f>
        <v>X</v>
      </c>
      <c r="EE737" s="153">
        <f>VLOOKUP(H737,'[200]Data Master class'!$E$5:$G$6,2,FALSE)</f>
        <v>2</v>
      </c>
      <c r="EF737" s="153">
        <f t="shared" si="511"/>
        <v>5</v>
      </c>
      <c r="EG737" s="153" t="str">
        <f t="shared" si="512"/>
        <v>CLASS 3</v>
      </c>
      <c r="EH737" s="153">
        <f t="shared" si="513"/>
        <v>8</v>
      </c>
      <c r="EI737" s="171"/>
      <c r="EJ737" s="441">
        <f t="shared" si="491"/>
        <v>0.14736842105263162</v>
      </c>
      <c r="EK737" s="441">
        <f t="shared" si="492"/>
        <v>0.10526315789473679</v>
      </c>
      <c r="EL737" s="441">
        <f t="shared" si="493"/>
        <v>4.2105263157894701E-2</v>
      </c>
      <c r="EM737" s="442">
        <f t="shared" si="514"/>
        <v>9.8245614035087706E-2</v>
      </c>
      <c r="EN737" s="443" t="str">
        <f t="shared" si="515"/>
        <v>BAIK</v>
      </c>
      <c r="EO737" s="195"/>
      <c r="EP737" s="196">
        <f>'[200]2. SUHU &amp; FISIK TRAFO'!CY781</f>
        <v>202</v>
      </c>
      <c r="EQ737" s="168">
        <f t="shared" si="520"/>
        <v>0</v>
      </c>
      <c r="ER737" s="189">
        <f t="shared" si="516"/>
        <v>0</v>
      </c>
      <c r="ES737" s="195"/>
      <c r="ET737" s="447">
        <f t="shared" si="502"/>
        <v>22.672000000000001</v>
      </c>
      <c r="EU737" s="447">
        <f t="shared" si="517"/>
        <v>18.137600000000003</v>
      </c>
      <c r="EV737" s="448">
        <f t="shared" si="494"/>
        <v>45.344000000000001</v>
      </c>
      <c r="EW737" s="449" t="str">
        <f t="shared" si="518"/>
        <v>BAIK</v>
      </c>
      <c r="EX737" s="721"/>
      <c r="EY737" s="447">
        <f t="shared" si="503"/>
        <v>20.16</v>
      </c>
      <c r="EZ737" s="447">
        <f t="shared" si="495"/>
        <v>16.128</v>
      </c>
      <c r="FA737" s="448">
        <f t="shared" si="504"/>
        <v>40.32</v>
      </c>
      <c r="FB737" s="449" t="str">
        <f t="shared" si="496"/>
        <v>BAIK</v>
      </c>
      <c r="FC737" s="195"/>
      <c r="FD737" s="453">
        <f t="shared" si="497"/>
        <v>20</v>
      </c>
      <c r="FE737" s="454">
        <f t="shared" si="498"/>
        <v>72.25433526011561</v>
      </c>
      <c r="FF737" s="725">
        <f t="shared" si="499"/>
        <v>27.68</v>
      </c>
      <c r="FG737" s="202" t="str">
        <f t="shared" si="519"/>
        <v>BURUK</v>
      </c>
    </row>
    <row r="738" spans="1:163">
      <c r="A738" s="347">
        <v>726</v>
      </c>
      <c r="B738" s="764" t="s">
        <v>2239</v>
      </c>
      <c r="C738" s="331" t="s">
        <v>3324</v>
      </c>
      <c r="D738" s="259" t="s">
        <v>3336</v>
      </c>
      <c r="E738" s="319" t="s">
        <v>3321</v>
      </c>
      <c r="F738" s="319" t="s">
        <v>3321</v>
      </c>
      <c r="G738" s="208" t="s">
        <v>206</v>
      </c>
      <c r="H738" s="214" t="s">
        <v>208</v>
      </c>
      <c r="I738" s="463">
        <v>107.913372</v>
      </c>
      <c r="J738" s="462">
        <v>-3.0951879999999998</v>
      </c>
      <c r="K738" s="259" t="s">
        <v>315</v>
      </c>
      <c r="L738" s="259" t="s">
        <v>623</v>
      </c>
      <c r="M738" s="259">
        <v>50</v>
      </c>
      <c r="N738" s="259">
        <v>1223800000000</v>
      </c>
      <c r="O738" s="259">
        <v>2012</v>
      </c>
      <c r="P738" s="259" t="s">
        <v>316</v>
      </c>
      <c r="Q738" s="461">
        <v>0.76041666666666663</v>
      </c>
      <c r="R738" s="433">
        <v>44854</v>
      </c>
      <c r="S738" s="331" t="s">
        <v>318</v>
      </c>
      <c r="T738" s="331" t="s">
        <v>607</v>
      </c>
      <c r="U738" s="259">
        <v>2</v>
      </c>
      <c r="V738" s="259">
        <v>2</v>
      </c>
      <c r="W738" s="259">
        <v>3</v>
      </c>
      <c r="X738" s="259">
        <v>20000</v>
      </c>
      <c r="Y738" s="332">
        <v>394</v>
      </c>
      <c r="Z738" s="332">
        <v>395</v>
      </c>
      <c r="AA738" s="332">
        <v>393</v>
      </c>
      <c r="AB738" s="332">
        <v>225</v>
      </c>
      <c r="AC738" s="332">
        <v>227</v>
      </c>
      <c r="AD738" s="332">
        <v>226</v>
      </c>
      <c r="AE738" s="332">
        <v>58</v>
      </c>
      <c r="AF738" s="332">
        <v>43</v>
      </c>
      <c r="AG738" s="332">
        <v>34</v>
      </c>
      <c r="AH738" s="332">
        <v>23</v>
      </c>
      <c r="AI738" s="332">
        <v>35</v>
      </c>
      <c r="AJ738" s="332">
        <v>38</v>
      </c>
      <c r="AK738" s="332">
        <v>4</v>
      </c>
      <c r="AL738" s="332">
        <v>17</v>
      </c>
      <c r="AM738" s="332">
        <v>23</v>
      </c>
      <c r="AN738" s="332">
        <v>5</v>
      </c>
      <c r="AO738" s="332">
        <v>30</v>
      </c>
      <c r="AP738" s="332">
        <v>6</v>
      </c>
      <c r="AQ738" s="332"/>
      <c r="AR738" s="332"/>
      <c r="AS738" s="332"/>
      <c r="AT738" s="332"/>
      <c r="AU738" s="332"/>
      <c r="AV738" s="332"/>
      <c r="AW738" s="332"/>
      <c r="AX738" s="332"/>
      <c r="AY738" s="332">
        <v>0.96699999999999997</v>
      </c>
      <c r="AZ738" s="332">
        <v>0.97499999999999998</v>
      </c>
      <c r="BA738" s="332">
        <v>0.95899999999999996</v>
      </c>
      <c r="BB738" s="261">
        <v>396</v>
      </c>
      <c r="BC738" s="261">
        <v>399</v>
      </c>
      <c r="BD738" s="261">
        <v>398</v>
      </c>
      <c r="BE738" s="261">
        <v>228</v>
      </c>
      <c r="BF738" s="261">
        <v>229</v>
      </c>
      <c r="BG738" s="261">
        <v>229</v>
      </c>
      <c r="BH738" s="261">
        <v>36</v>
      </c>
      <c r="BI738" s="261">
        <v>16</v>
      </c>
      <c r="BJ738" s="261">
        <v>22</v>
      </c>
      <c r="BK738" s="261">
        <v>20</v>
      </c>
      <c r="BL738" s="261">
        <v>25</v>
      </c>
      <c r="BM738" s="261">
        <v>16</v>
      </c>
      <c r="BN738" s="261">
        <v>19</v>
      </c>
      <c r="BO738" s="261">
        <v>10</v>
      </c>
      <c r="BP738" s="261">
        <v>11</v>
      </c>
      <c r="BQ738" s="261">
        <v>0</v>
      </c>
      <c r="BR738" s="261">
        <v>3</v>
      </c>
      <c r="BS738" s="261">
        <v>10</v>
      </c>
      <c r="BT738" s="261"/>
      <c r="BU738" s="261"/>
      <c r="BV738" s="261"/>
      <c r="BW738" s="261"/>
      <c r="BX738" s="261"/>
      <c r="BY738" s="261"/>
      <c r="BZ738" s="261"/>
      <c r="CA738" s="261"/>
      <c r="CB738" s="261">
        <v>0.89700000000000002</v>
      </c>
      <c r="CC738" s="261">
        <v>0.86699999999999999</v>
      </c>
      <c r="CD738" s="261">
        <v>0.89700000000000002</v>
      </c>
      <c r="CE738" s="333">
        <v>226</v>
      </c>
      <c r="CF738" s="333">
        <v>86051039047</v>
      </c>
      <c r="CG738" s="333">
        <v>227</v>
      </c>
      <c r="CH738" s="333">
        <v>56403161126</v>
      </c>
      <c r="CI738" s="333">
        <v>227</v>
      </c>
      <c r="CJ738" s="333">
        <v>163130000000</v>
      </c>
      <c r="CK738" s="333">
        <v>226</v>
      </c>
      <c r="CL738" s="333">
        <v>163130000000</v>
      </c>
      <c r="CM738" s="333">
        <v>227</v>
      </c>
      <c r="CN738" s="333">
        <v>86051039760</v>
      </c>
      <c r="CO738" s="333">
        <v>227</v>
      </c>
      <c r="CP738" s="333">
        <v>8605104397</v>
      </c>
      <c r="CQ738" s="333"/>
      <c r="CR738" s="333"/>
      <c r="CS738" s="333"/>
      <c r="CT738" s="333"/>
      <c r="CU738" s="333"/>
      <c r="CV738" s="333"/>
      <c r="CW738" s="333"/>
      <c r="CX738" s="333"/>
      <c r="CY738" s="333"/>
      <c r="CZ738" s="333"/>
      <c r="DA738" s="333"/>
      <c r="DB738" s="374"/>
      <c r="DC738" s="154"/>
      <c r="DD738" s="179"/>
      <c r="DE738" s="179"/>
      <c r="DF738" s="179"/>
      <c r="DG738" s="179"/>
      <c r="DH738" s="180"/>
      <c r="DI738" s="181"/>
      <c r="DJ738" s="182">
        <f t="shared" si="500"/>
        <v>0</v>
      </c>
      <c r="DK738" s="182">
        <f t="shared" si="501"/>
        <v>0</v>
      </c>
      <c r="DL738" s="182">
        <f t="shared" si="505"/>
        <v>1</v>
      </c>
      <c r="DM738" s="182">
        <f t="shared" si="506"/>
        <v>0</v>
      </c>
      <c r="DN738" s="182">
        <f t="shared" si="507"/>
        <v>0</v>
      </c>
      <c r="DO738" s="182"/>
      <c r="DP738" s="182"/>
      <c r="DQ738" s="181"/>
      <c r="DR738" s="169"/>
      <c r="DS738" s="166"/>
      <c r="DT738" s="166"/>
      <c r="DU738" s="167">
        <f t="shared" si="508"/>
        <v>0</v>
      </c>
      <c r="DV738" s="153" t="str">
        <f>VLOOKUP(M738,'[200]Data Master kondisi'!$O$3:$P$11,2,FALSE)</f>
        <v>Z</v>
      </c>
      <c r="DW738" s="153">
        <f>LOOKUP(DV738,{"X","X","X","Y","Y","Y","Z","Z","Z"},{6,6,6,4,4,4,2,2,2})</f>
        <v>2</v>
      </c>
      <c r="DX738" s="153">
        <f t="shared" si="490"/>
        <v>1</v>
      </c>
      <c r="DY738" s="153">
        <f t="shared" si="509"/>
        <v>3</v>
      </c>
      <c r="DZ738" s="153" t="str">
        <f>VLOOKUP(G738,'[200]Data Master class'!$A$5:$D$12,3,FALSE)</f>
        <v>B</v>
      </c>
      <c r="EA738" s="160">
        <f t="shared" si="510"/>
        <v>0</v>
      </c>
      <c r="EB738" s="156"/>
      <c r="EC738" s="153">
        <f>VLOOKUP(G738,'[200]Data Master class'!$A$5:$D$12,2,FALSE)</f>
        <v>3</v>
      </c>
      <c r="ED738" s="153" t="str">
        <f>VLOOKUP(H738,'[200]Data Master class'!$E$5:$G$6,3,FALSE)</f>
        <v>X</v>
      </c>
      <c r="EE738" s="153">
        <f>VLOOKUP(H738,'[200]Data Master class'!$E$5:$G$6,2,FALSE)</f>
        <v>2</v>
      </c>
      <c r="EF738" s="153">
        <f t="shared" si="511"/>
        <v>5</v>
      </c>
      <c r="EG738" s="153" t="str">
        <f t="shared" si="512"/>
        <v>CLASS 3</v>
      </c>
      <c r="EH738" s="153">
        <f t="shared" si="513"/>
        <v>8</v>
      </c>
      <c r="EI738" s="171"/>
      <c r="EJ738" s="441">
        <f t="shared" si="491"/>
        <v>0.28888888888888886</v>
      </c>
      <c r="EK738" s="441">
        <f t="shared" si="492"/>
        <v>4.4444444444444446E-2</v>
      </c>
      <c r="EL738" s="441">
        <f t="shared" si="493"/>
        <v>0.24444444444444444</v>
      </c>
      <c r="EM738" s="442">
        <f t="shared" si="514"/>
        <v>0.19259259259259257</v>
      </c>
      <c r="EN738" s="443" t="str">
        <f t="shared" si="515"/>
        <v>CUKUP</v>
      </c>
      <c r="EO738" s="195"/>
      <c r="EP738" s="196">
        <f>'[200]2. SUHU &amp; FISIK TRAFO'!CY782</f>
        <v>202</v>
      </c>
      <c r="EQ738" s="168">
        <f t="shared" si="520"/>
        <v>0</v>
      </c>
      <c r="ER738" s="189">
        <f t="shared" si="516"/>
        <v>0</v>
      </c>
      <c r="ES738" s="195"/>
      <c r="ET738" s="447">
        <f t="shared" si="502"/>
        <v>30.495000000000001</v>
      </c>
      <c r="EU738" s="447">
        <f t="shared" si="517"/>
        <v>24.396000000000001</v>
      </c>
      <c r="EV738" s="448">
        <f t="shared" si="494"/>
        <v>60.99</v>
      </c>
      <c r="EW738" s="449" t="str">
        <f t="shared" si="518"/>
        <v>CUKUP</v>
      </c>
      <c r="EX738" s="721"/>
      <c r="EY738" s="447">
        <f t="shared" si="503"/>
        <v>16.91</v>
      </c>
      <c r="EZ738" s="447">
        <f t="shared" si="495"/>
        <v>13.528</v>
      </c>
      <c r="FA738" s="448">
        <f t="shared" si="504"/>
        <v>33.82</v>
      </c>
      <c r="FB738" s="449" t="str">
        <f t="shared" si="496"/>
        <v>BAIK</v>
      </c>
      <c r="FC738" s="195"/>
      <c r="FD738" s="453">
        <f t="shared" si="497"/>
        <v>23</v>
      </c>
      <c r="FE738" s="454">
        <f t="shared" si="498"/>
        <v>72.25433526011561</v>
      </c>
      <c r="FF738" s="725">
        <f t="shared" si="499"/>
        <v>31.832000000000001</v>
      </c>
      <c r="FG738" s="202" t="str">
        <f t="shared" si="519"/>
        <v>BURUK</v>
      </c>
    </row>
    <row r="739" spans="1:163">
      <c r="A739" s="347">
        <v>727</v>
      </c>
      <c r="B739" s="764" t="s">
        <v>2239</v>
      </c>
      <c r="C739" s="331" t="s">
        <v>3337</v>
      </c>
      <c r="D739" s="259" t="s">
        <v>3333</v>
      </c>
      <c r="E739" s="319" t="s">
        <v>3321</v>
      </c>
      <c r="F739" s="319" t="s">
        <v>3321</v>
      </c>
      <c r="G739" s="208" t="s">
        <v>206</v>
      </c>
      <c r="H739" s="214" t="s">
        <v>208</v>
      </c>
      <c r="I739" s="463">
        <v>107.92451699999999</v>
      </c>
      <c r="J739" s="462">
        <v>-3.100778</v>
      </c>
      <c r="K739" s="259" t="s">
        <v>315</v>
      </c>
      <c r="L739" s="259" t="s">
        <v>623</v>
      </c>
      <c r="M739" s="259">
        <v>50</v>
      </c>
      <c r="N739" s="259">
        <v>914025936</v>
      </c>
      <c r="O739" s="259">
        <v>1994</v>
      </c>
      <c r="P739" s="259" t="s">
        <v>316</v>
      </c>
      <c r="Q739" s="461">
        <v>0.75347222222222221</v>
      </c>
      <c r="R739" s="433">
        <v>44854</v>
      </c>
      <c r="S739" s="331" t="s">
        <v>318</v>
      </c>
      <c r="T739" s="331" t="s">
        <v>607</v>
      </c>
      <c r="U739" s="259">
        <v>1</v>
      </c>
      <c r="V739" s="259">
        <v>1</v>
      </c>
      <c r="W739" s="259">
        <v>3</v>
      </c>
      <c r="X739" s="259">
        <v>20000</v>
      </c>
      <c r="Y739" s="332">
        <v>411</v>
      </c>
      <c r="Z739" s="332">
        <v>412</v>
      </c>
      <c r="AA739" s="332">
        <v>411</v>
      </c>
      <c r="AB739" s="332">
        <v>235</v>
      </c>
      <c r="AC739" s="332">
        <v>237</v>
      </c>
      <c r="AD739" s="332">
        <v>238</v>
      </c>
      <c r="AE739" s="332">
        <v>35</v>
      </c>
      <c r="AF739" s="332">
        <v>37</v>
      </c>
      <c r="AG739" s="332">
        <v>24</v>
      </c>
      <c r="AH739" s="332">
        <v>18</v>
      </c>
      <c r="AI739" s="332">
        <v>35</v>
      </c>
      <c r="AJ739" s="332">
        <v>37</v>
      </c>
      <c r="AK739" s="332">
        <v>24</v>
      </c>
      <c r="AL739" s="332">
        <v>18</v>
      </c>
      <c r="AM739" s="332"/>
      <c r="AN739" s="332"/>
      <c r="AO739" s="332"/>
      <c r="AP739" s="332"/>
      <c r="AQ739" s="332"/>
      <c r="AR739" s="332"/>
      <c r="AS739" s="332"/>
      <c r="AT739" s="332"/>
      <c r="AU739" s="332"/>
      <c r="AV739" s="332"/>
      <c r="AW739" s="332"/>
      <c r="AX739" s="332"/>
      <c r="AY739" s="332">
        <v>0.96</v>
      </c>
      <c r="AZ739" s="332">
        <v>0.93799999999999994</v>
      </c>
      <c r="BA739" s="332">
        <v>0.93200000000000005</v>
      </c>
      <c r="BB739" s="261">
        <v>422</v>
      </c>
      <c r="BC739" s="261">
        <v>420</v>
      </c>
      <c r="BD739" s="261">
        <v>421</v>
      </c>
      <c r="BE739" s="261">
        <v>242</v>
      </c>
      <c r="BF739" s="261">
        <v>243</v>
      </c>
      <c r="BG739" s="261">
        <v>244</v>
      </c>
      <c r="BH739" s="261">
        <v>25</v>
      </c>
      <c r="BI739" s="261">
        <v>17</v>
      </c>
      <c r="BJ739" s="261">
        <v>13</v>
      </c>
      <c r="BK739" s="261">
        <v>14</v>
      </c>
      <c r="BL739" s="261">
        <v>25</v>
      </c>
      <c r="BM739" s="261">
        <v>17</v>
      </c>
      <c r="BN739" s="261">
        <v>13</v>
      </c>
      <c r="BO739" s="261">
        <v>14</v>
      </c>
      <c r="BP739" s="261"/>
      <c r="BQ739" s="261"/>
      <c r="BR739" s="261"/>
      <c r="BS739" s="261"/>
      <c r="BT739" s="261"/>
      <c r="BU739" s="261"/>
      <c r="BV739" s="261"/>
      <c r="BW739" s="261"/>
      <c r="BX739" s="261"/>
      <c r="BY739" s="261"/>
      <c r="BZ739" s="261"/>
      <c r="CA739" s="261"/>
      <c r="CB739" s="261">
        <v>0.89800000000000002</v>
      </c>
      <c r="CC739" s="261">
        <v>0.83299999999999996</v>
      </c>
      <c r="CD739" s="261">
        <v>0.84599999999999997</v>
      </c>
      <c r="CE739" s="333">
        <v>240</v>
      </c>
      <c r="CF739" s="333">
        <v>32104198802</v>
      </c>
      <c r="CG739" s="333">
        <v>241</v>
      </c>
      <c r="CH739" s="333">
        <v>34011444261</v>
      </c>
      <c r="CI739" s="333">
        <v>242</v>
      </c>
      <c r="CJ739" s="333">
        <v>5602261136</v>
      </c>
      <c r="CK739" s="333"/>
      <c r="CL739" s="333"/>
      <c r="CM739" s="333"/>
      <c r="CN739" s="333"/>
      <c r="CO739" s="333"/>
      <c r="CP739" s="333"/>
      <c r="CQ739" s="333"/>
      <c r="CR739" s="333"/>
      <c r="CS739" s="333"/>
      <c r="CT739" s="333"/>
      <c r="CU739" s="333"/>
      <c r="CV739" s="333"/>
      <c r="CW739" s="333"/>
      <c r="CX739" s="333"/>
      <c r="CY739" s="333"/>
      <c r="CZ739" s="333"/>
      <c r="DA739" s="333"/>
      <c r="DB739" s="374"/>
      <c r="DC739" s="154"/>
      <c r="DD739" s="179"/>
      <c r="DE739" s="179"/>
      <c r="DF739" s="179"/>
      <c r="DG739" s="179"/>
      <c r="DH739" s="180"/>
      <c r="DI739" s="181"/>
      <c r="DJ739" s="182">
        <f t="shared" si="500"/>
        <v>0</v>
      </c>
      <c r="DK739" s="182">
        <f t="shared" si="501"/>
        <v>1</v>
      </c>
      <c r="DL739" s="182">
        <f t="shared" si="505"/>
        <v>0</v>
      </c>
      <c r="DM739" s="182">
        <f t="shared" si="506"/>
        <v>0</v>
      </c>
      <c r="DN739" s="182">
        <f t="shared" si="507"/>
        <v>0</v>
      </c>
      <c r="DO739" s="182"/>
      <c r="DP739" s="182"/>
      <c r="DQ739" s="181"/>
      <c r="DR739" s="169"/>
      <c r="DS739" s="166"/>
      <c r="DT739" s="166"/>
      <c r="DU739" s="167">
        <f t="shared" si="508"/>
        <v>0</v>
      </c>
      <c r="DV739" s="153" t="str">
        <f>VLOOKUP(M739,'[200]Data Master kondisi'!$O$3:$P$11,2,FALSE)</f>
        <v>Z</v>
      </c>
      <c r="DW739" s="153">
        <f>LOOKUP(DV739,{"X","X","X","Y","Y","Y","Z","Z","Z"},{6,6,6,4,4,4,2,2,2})</f>
        <v>2</v>
      </c>
      <c r="DX739" s="153">
        <f t="shared" si="490"/>
        <v>3</v>
      </c>
      <c r="DY739" s="153">
        <f t="shared" si="509"/>
        <v>5</v>
      </c>
      <c r="DZ739" s="153" t="str">
        <f>VLOOKUP(G739,'[200]Data Master class'!$A$5:$D$12,3,FALSE)</f>
        <v>B</v>
      </c>
      <c r="EA739" s="160" t="str">
        <f t="shared" si="510"/>
        <v>BAIK</v>
      </c>
      <c r="EB739" s="156"/>
      <c r="EC739" s="153">
        <f>VLOOKUP(G739,'[200]Data Master class'!$A$5:$D$12,2,FALSE)</f>
        <v>3</v>
      </c>
      <c r="ED739" s="153" t="str">
        <f>VLOOKUP(H739,'[200]Data Master class'!$E$5:$G$6,3,FALSE)</f>
        <v>X</v>
      </c>
      <c r="EE739" s="153">
        <f>VLOOKUP(H739,'[200]Data Master class'!$E$5:$G$6,2,FALSE)</f>
        <v>2</v>
      </c>
      <c r="EF739" s="153">
        <f t="shared" si="511"/>
        <v>5</v>
      </c>
      <c r="EG739" s="153" t="str">
        <f t="shared" si="512"/>
        <v>CLASS 3</v>
      </c>
      <c r="EH739" s="153">
        <f t="shared" si="513"/>
        <v>10</v>
      </c>
      <c r="EI739" s="171"/>
      <c r="EJ739" s="441">
        <f t="shared" si="491"/>
        <v>9.375E-2</v>
      </c>
      <c r="EK739" s="441">
        <f t="shared" si="492"/>
        <v>0.15625</v>
      </c>
      <c r="EL739" s="441">
        <f t="shared" si="493"/>
        <v>0.25</v>
      </c>
      <c r="EM739" s="442">
        <f t="shared" si="514"/>
        <v>0.16666666666666666</v>
      </c>
      <c r="EN739" s="443" t="str">
        <f t="shared" si="515"/>
        <v>CUKUP</v>
      </c>
      <c r="EO739" s="195"/>
      <c r="EP739" s="196" t="e">
        <f>'[200]2. SUHU &amp; FISIK TRAFO'!CY783</f>
        <v>#NAME?</v>
      </c>
      <c r="EQ739" s="168" t="e">
        <f t="shared" si="520"/>
        <v>#NAME?</v>
      </c>
      <c r="ER739" s="189" t="e">
        <f t="shared" si="516"/>
        <v>#NAME?</v>
      </c>
      <c r="ES739" s="195"/>
      <c r="ET739" s="447">
        <f t="shared" si="502"/>
        <v>22.706</v>
      </c>
      <c r="EU739" s="447">
        <f t="shared" si="517"/>
        <v>18.1648</v>
      </c>
      <c r="EV739" s="448">
        <f t="shared" si="494"/>
        <v>45.411999999999999</v>
      </c>
      <c r="EW739" s="449" t="str">
        <f t="shared" si="518"/>
        <v>BAIK</v>
      </c>
      <c r="EX739" s="721"/>
      <c r="EY739" s="447">
        <f t="shared" si="503"/>
        <v>13.353</v>
      </c>
      <c r="EZ739" s="447">
        <f t="shared" si="495"/>
        <v>10.682400000000001</v>
      </c>
      <c r="FA739" s="448">
        <f t="shared" si="504"/>
        <v>26.706000000000003</v>
      </c>
      <c r="FB739" s="449" t="str">
        <f t="shared" si="496"/>
        <v>BAIK</v>
      </c>
      <c r="FC739" s="195"/>
      <c r="FD739" s="453">
        <f t="shared" si="497"/>
        <v>18</v>
      </c>
      <c r="FE739" s="454">
        <f t="shared" si="498"/>
        <v>72.25433526011561</v>
      </c>
      <c r="FF739" s="725">
        <f t="shared" si="499"/>
        <v>24.911999999999999</v>
      </c>
      <c r="FG739" s="202" t="str">
        <f t="shared" si="519"/>
        <v>BURUK</v>
      </c>
    </row>
    <row r="740" spans="1:163">
      <c r="A740" s="347">
        <v>728</v>
      </c>
      <c r="B740" s="764" t="s">
        <v>2239</v>
      </c>
      <c r="C740" s="331" t="s">
        <v>3338</v>
      </c>
      <c r="D740" s="259" t="s">
        <v>3339</v>
      </c>
      <c r="E740" s="319" t="s">
        <v>3321</v>
      </c>
      <c r="F740" s="319" t="s">
        <v>3321</v>
      </c>
      <c r="G740" s="208" t="s">
        <v>206</v>
      </c>
      <c r="H740" s="214" t="s">
        <v>208</v>
      </c>
      <c r="I740" s="463">
        <v>107.900391</v>
      </c>
      <c r="J740" s="462">
        <v>-3.0297949000000002</v>
      </c>
      <c r="K740" s="259" t="s">
        <v>315</v>
      </c>
      <c r="L740" s="259" t="s">
        <v>571</v>
      </c>
      <c r="M740" s="259">
        <v>50</v>
      </c>
      <c r="N740" s="259">
        <v>10008505</v>
      </c>
      <c r="O740" s="259">
        <v>2010</v>
      </c>
      <c r="P740" s="259" t="s">
        <v>316</v>
      </c>
      <c r="Q740" s="461">
        <v>0.77777777777777779</v>
      </c>
      <c r="R740" s="433">
        <v>44854</v>
      </c>
      <c r="S740" s="331" t="s">
        <v>318</v>
      </c>
      <c r="T740" s="331" t="s">
        <v>607</v>
      </c>
      <c r="U740" s="259">
        <v>1</v>
      </c>
      <c r="V740" s="259">
        <v>1</v>
      </c>
      <c r="W740" s="259">
        <v>3</v>
      </c>
      <c r="X740" s="259">
        <v>20000</v>
      </c>
      <c r="Y740" s="332">
        <v>412</v>
      </c>
      <c r="Z740" s="332">
        <v>412</v>
      </c>
      <c r="AA740" s="332">
        <v>412</v>
      </c>
      <c r="AB740" s="332">
        <v>239</v>
      </c>
      <c r="AC740" s="332">
        <v>239</v>
      </c>
      <c r="AD740" s="332">
        <v>237</v>
      </c>
      <c r="AE740" s="332">
        <v>43</v>
      </c>
      <c r="AF740" s="332">
        <v>12</v>
      </c>
      <c r="AG740" s="332">
        <v>43</v>
      </c>
      <c r="AH740" s="332">
        <v>41</v>
      </c>
      <c r="AI740" s="332">
        <v>43</v>
      </c>
      <c r="AJ740" s="332">
        <v>12</v>
      </c>
      <c r="AK740" s="332">
        <v>43</v>
      </c>
      <c r="AL740" s="332">
        <v>41</v>
      </c>
      <c r="AM740" s="332"/>
      <c r="AN740" s="332"/>
      <c r="AO740" s="332"/>
      <c r="AP740" s="332"/>
      <c r="AQ740" s="332"/>
      <c r="AR740" s="332"/>
      <c r="AS740" s="332"/>
      <c r="AT740" s="332"/>
      <c r="AU740" s="332"/>
      <c r="AV740" s="332"/>
      <c r="AW740" s="332"/>
      <c r="AX740" s="332"/>
      <c r="AY740" s="332">
        <v>0.91100000000000003</v>
      </c>
      <c r="AZ740" s="332">
        <v>0.91600000000000004</v>
      </c>
      <c r="BA740" s="332">
        <v>0.93400000000000005</v>
      </c>
      <c r="BB740" s="261">
        <v>406</v>
      </c>
      <c r="BC740" s="261">
        <v>409</v>
      </c>
      <c r="BD740" s="261">
        <v>407</v>
      </c>
      <c r="BE740" s="261">
        <v>235</v>
      </c>
      <c r="BF740" s="261">
        <v>236</v>
      </c>
      <c r="BG740" s="261">
        <v>232</v>
      </c>
      <c r="BH740" s="261">
        <v>31</v>
      </c>
      <c r="BI740" s="261">
        <v>10</v>
      </c>
      <c r="BJ740" s="261">
        <v>18</v>
      </c>
      <c r="BK740" s="261">
        <v>19</v>
      </c>
      <c r="BL740" s="261">
        <v>31</v>
      </c>
      <c r="BM740" s="261">
        <v>10</v>
      </c>
      <c r="BN740" s="261">
        <v>18</v>
      </c>
      <c r="BO740" s="261">
        <v>19</v>
      </c>
      <c r="BP740" s="261"/>
      <c r="BQ740" s="261"/>
      <c r="BR740" s="261"/>
      <c r="BS740" s="261"/>
      <c r="BT740" s="261"/>
      <c r="BU740" s="261"/>
      <c r="BV740" s="261"/>
      <c r="BW740" s="261"/>
      <c r="BX740" s="261"/>
      <c r="BY740" s="261"/>
      <c r="BZ740" s="261"/>
      <c r="CA740" s="261"/>
      <c r="CB740" s="261">
        <v>0.83799999999999997</v>
      </c>
      <c r="CC740" s="261">
        <v>0.67300000000000004</v>
      </c>
      <c r="CD740" s="261">
        <v>0.83</v>
      </c>
      <c r="CE740" s="333">
        <v>233</v>
      </c>
      <c r="CF740" s="333">
        <v>86085805633</v>
      </c>
      <c r="CG740" s="333">
        <v>234</v>
      </c>
      <c r="CH740" s="333">
        <v>56601342521</v>
      </c>
      <c r="CI740" s="333">
        <v>230</v>
      </c>
      <c r="CJ740" s="333">
        <v>86089805633</v>
      </c>
      <c r="CK740" s="333"/>
      <c r="CL740" s="333"/>
      <c r="CM740" s="333"/>
      <c r="CN740" s="333"/>
      <c r="CO740" s="333"/>
      <c r="CP740" s="333"/>
      <c r="CQ740" s="333"/>
      <c r="CR740" s="333"/>
      <c r="CS740" s="333"/>
      <c r="CT740" s="333"/>
      <c r="CU740" s="333"/>
      <c r="CV740" s="333"/>
      <c r="CW740" s="333"/>
      <c r="CX740" s="333"/>
      <c r="CY740" s="333"/>
      <c r="CZ740" s="333"/>
      <c r="DA740" s="333"/>
      <c r="DB740" s="374"/>
      <c r="DC740" s="154"/>
      <c r="DD740" s="179"/>
      <c r="DE740" s="179"/>
      <c r="DF740" s="179"/>
      <c r="DG740" s="179"/>
      <c r="DH740" s="180"/>
      <c r="DI740" s="181"/>
      <c r="DJ740" s="182">
        <f t="shared" si="500"/>
        <v>0</v>
      </c>
      <c r="DK740" s="182">
        <f t="shared" si="501"/>
        <v>1</v>
      </c>
      <c r="DL740" s="182">
        <f t="shared" si="505"/>
        <v>0</v>
      </c>
      <c r="DM740" s="182">
        <f t="shared" si="506"/>
        <v>0</v>
      </c>
      <c r="DN740" s="182">
        <f t="shared" si="507"/>
        <v>0</v>
      </c>
      <c r="DO740" s="182"/>
      <c r="DP740" s="182"/>
      <c r="DQ740" s="181"/>
      <c r="DR740" s="169"/>
      <c r="DS740" s="166"/>
      <c r="DT740" s="166"/>
      <c r="DU740" s="167">
        <f t="shared" si="508"/>
        <v>0</v>
      </c>
      <c r="DV740" s="153" t="str">
        <f>VLOOKUP(M740,'[200]Data Master kondisi'!$O$3:$P$11,2,FALSE)</f>
        <v>Z</v>
      </c>
      <c r="DW740" s="153">
        <f>LOOKUP(DV740,{"X","X","X","Y","Y","Y","Z","Z","Z"},{6,6,6,4,4,4,2,2,2})</f>
        <v>2</v>
      </c>
      <c r="DX740" s="153">
        <f t="shared" si="490"/>
        <v>1</v>
      </c>
      <c r="DY740" s="153">
        <f t="shared" si="509"/>
        <v>3</v>
      </c>
      <c r="DZ740" s="153" t="str">
        <f>VLOOKUP(G740,'[200]Data Master class'!$A$5:$D$12,3,FALSE)</f>
        <v>B</v>
      </c>
      <c r="EA740" s="160">
        <f t="shared" si="510"/>
        <v>0</v>
      </c>
      <c r="EB740" s="156"/>
      <c r="EC740" s="153">
        <f>VLOOKUP(G740,'[200]Data Master class'!$A$5:$D$12,2,FALSE)</f>
        <v>3</v>
      </c>
      <c r="ED740" s="153" t="str">
        <f>VLOOKUP(H740,'[200]Data Master class'!$E$5:$G$6,3,FALSE)</f>
        <v>X</v>
      </c>
      <c r="EE740" s="153">
        <f>VLOOKUP(H740,'[200]Data Master class'!$E$5:$G$6,2,FALSE)</f>
        <v>2</v>
      </c>
      <c r="EF740" s="153">
        <f t="shared" si="511"/>
        <v>5</v>
      </c>
      <c r="EG740" s="153" t="str">
        <f t="shared" si="512"/>
        <v>CLASS 3</v>
      </c>
      <c r="EH740" s="153">
        <f t="shared" si="513"/>
        <v>8</v>
      </c>
      <c r="EI740" s="171"/>
      <c r="EJ740" s="441">
        <f t="shared" si="491"/>
        <v>0.31632653061224497</v>
      </c>
      <c r="EK740" s="441">
        <f t="shared" si="492"/>
        <v>0.63265306122448972</v>
      </c>
      <c r="EL740" s="441">
        <f t="shared" si="493"/>
        <v>0.31632653061224497</v>
      </c>
      <c r="EM740" s="442">
        <f t="shared" si="514"/>
        <v>0.42176870748299322</v>
      </c>
      <c r="EN740" s="443" t="str">
        <f t="shared" si="515"/>
        <v>BURUK</v>
      </c>
      <c r="EO740" s="195"/>
      <c r="EP740" s="196">
        <f>'[200]2. SUHU &amp; FISIK TRAFO'!CY784</f>
        <v>202</v>
      </c>
      <c r="EQ740" s="168">
        <f t="shared" si="520"/>
        <v>0</v>
      </c>
      <c r="ER740" s="189">
        <f t="shared" si="516"/>
        <v>0</v>
      </c>
      <c r="ES740" s="195"/>
      <c r="ET740" s="447">
        <f t="shared" si="502"/>
        <v>23.336000000000002</v>
      </c>
      <c r="EU740" s="447">
        <f t="shared" si="517"/>
        <v>18.668800000000001</v>
      </c>
      <c r="EV740" s="448">
        <f t="shared" si="494"/>
        <v>46.672000000000004</v>
      </c>
      <c r="EW740" s="449" t="str">
        <f t="shared" si="518"/>
        <v>BAIK</v>
      </c>
      <c r="EX740" s="721"/>
      <c r="EY740" s="447">
        <f t="shared" si="503"/>
        <v>13.821</v>
      </c>
      <c r="EZ740" s="447">
        <f t="shared" si="495"/>
        <v>11.056800000000001</v>
      </c>
      <c r="FA740" s="448">
        <f t="shared" si="504"/>
        <v>27.641999999999999</v>
      </c>
      <c r="FB740" s="449" t="str">
        <f t="shared" si="496"/>
        <v>BAIK</v>
      </c>
      <c r="FC740" s="195"/>
      <c r="FD740" s="453">
        <f t="shared" si="497"/>
        <v>41</v>
      </c>
      <c r="FE740" s="454">
        <f t="shared" si="498"/>
        <v>72.25433526011561</v>
      </c>
      <c r="FF740" s="725">
        <f t="shared" si="499"/>
        <v>56.743999999999993</v>
      </c>
      <c r="FG740" s="202" t="str">
        <f t="shared" si="519"/>
        <v>BURUK</v>
      </c>
    </row>
    <row r="741" spans="1:163">
      <c r="A741" s="347">
        <v>729</v>
      </c>
      <c r="B741" s="764" t="s">
        <v>2239</v>
      </c>
      <c r="C741" s="331" t="s">
        <v>3340</v>
      </c>
      <c r="D741" s="259" t="s">
        <v>3328</v>
      </c>
      <c r="E741" s="319" t="s">
        <v>3321</v>
      </c>
      <c r="F741" s="319" t="s">
        <v>3321</v>
      </c>
      <c r="G741" s="208" t="s">
        <v>206</v>
      </c>
      <c r="H741" s="214" t="s">
        <v>208</v>
      </c>
      <c r="I741" s="463">
        <v>107.96485</v>
      </c>
      <c r="J741" s="462">
        <v>-3.1110380000000002</v>
      </c>
      <c r="K741" s="259" t="s">
        <v>341</v>
      </c>
      <c r="L741" s="259" t="s">
        <v>3341</v>
      </c>
      <c r="M741" s="259">
        <v>50</v>
      </c>
      <c r="N741" s="259">
        <v>1905031290</v>
      </c>
      <c r="O741" s="259">
        <v>2019</v>
      </c>
      <c r="P741" s="259" t="s">
        <v>316</v>
      </c>
      <c r="Q741" s="461">
        <v>0.7402777777777777</v>
      </c>
      <c r="R741" s="433">
        <v>44854</v>
      </c>
      <c r="S741" s="331" t="s">
        <v>318</v>
      </c>
      <c r="T741" s="331" t="s">
        <v>607</v>
      </c>
      <c r="U741" s="259">
        <v>3</v>
      </c>
      <c r="V741" s="259">
        <v>1</v>
      </c>
      <c r="W741" s="259">
        <v>3</v>
      </c>
      <c r="X741" s="259">
        <v>20000</v>
      </c>
      <c r="Y741" s="332">
        <v>390</v>
      </c>
      <c r="Z741" s="332">
        <v>393</v>
      </c>
      <c r="AA741" s="332">
        <v>392</v>
      </c>
      <c r="AB741" s="332">
        <v>226</v>
      </c>
      <c r="AC741" s="332">
        <v>225</v>
      </c>
      <c r="AD741" s="332">
        <v>226</v>
      </c>
      <c r="AE741" s="332">
        <v>19</v>
      </c>
      <c r="AF741" s="332">
        <v>10</v>
      </c>
      <c r="AG741" s="332">
        <v>5</v>
      </c>
      <c r="AH741" s="332">
        <v>9</v>
      </c>
      <c r="AI741" s="332">
        <v>19</v>
      </c>
      <c r="AJ741" s="332">
        <v>10</v>
      </c>
      <c r="AK741" s="332">
        <v>5</v>
      </c>
      <c r="AL741" s="332">
        <v>9</v>
      </c>
      <c r="AM741" s="332"/>
      <c r="AN741" s="332"/>
      <c r="AO741" s="332"/>
      <c r="AP741" s="332"/>
      <c r="AQ741" s="332"/>
      <c r="AR741" s="332"/>
      <c r="AS741" s="332"/>
      <c r="AT741" s="332"/>
      <c r="AU741" s="332"/>
      <c r="AV741" s="332"/>
      <c r="AW741" s="332"/>
      <c r="AX741" s="332"/>
      <c r="AY741" s="332">
        <v>0.98399999999999999</v>
      </c>
      <c r="AZ741" s="332">
        <v>0.91100000000000003</v>
      </c>
      <c r="BA741" s="332">
        <v>0.98</v>
      </c>
      <c r="BB741" s="261">
        <v>401</v>
      </c>
      <c r="BC741" s="261">
        <v>400</v>
      </c>
      <c r="BD741" s="261">
        <v>400</v>
      </c>
      <c r="BE741" s="261">
        <v>231</v>
      </c>
      <c r="BF741" s="261">
        <v>230</v>
      </c>
      <c r="BG741" s="261">
        <v>230</v>
      </c>
      <c r="BH741" s="261">
        <v>10</v>
      </c>
      <c r="BI741" s="261">
        <v>45</v>
      </c>
      <c r="BJ741" s="261">
        <v>17</v>
      </c>
      <c r="BK741" s="261">
        <v>27</v>
      </c>
      <c r="BL741" s="261">
        <v>10</v>
      </c>
      <c r="BM741" s="261">
        <v>45</v>
      </c>
      <c r="BN741" s="261">
        <v>17</v>
      </c>
      <c r="BO741" s="261">
        <v>27</v>
      </c>
      <c r="BP741" s="261"/>
      <c r="BQ741" s="261"/>
      <c r="BR741" s="261"/>
      <c r="BS741" s="261"/>
      <c r="BT741" s="261"/>
      <c r="BU741" s="261"/>
      <c r="BV741" s="261"/>
      <c r="BW741" s="261"/>
      <c r="BX741" s="261"/>
      <c r="BY741" s="261"/>
      <c r="BZ741" s="261"/>
      <c r="CA741" s="261"/>
      <c r="CB741" s="261">
        <v>0.96199999999999997</v>
      </c>
      <c r="CC741" s="261">
        <v>0.98899999999999999</v>
      </c>
      <c r="CD741" s="261">
        <v>0.97499999999999998</v>
      </c>
      <c r="CE741" s="333">
        <v>220</v>
      </c>
      <c r="CF741" s="333">
        <v>50180753720</v>
      </c>
      <c r="CG741" s="333">
        <v>227</v>
      </c>
      <c r="CH741" s="333">
        <v>86017676324</v>
      </c>
      <c r="CI741" s="333">
        <v>228</v>
      </c>
      <c r="CJ741" s="333">
        <v>22125783054</v>
      </c>
      <c r="CK741" s="333"/>
      <c r="CL741" s="333"/>
      <c r="CM741" s="333"/>
      <c r="CN741" s="333"/>
      <c r="CO741" s="333"/>
      <c r="CP741" s="333"/>
      <c r="CQ741" s="333"/>
      <c r="CR741" s="333"/>
      <c r="CS741" s="333"/>
      <c r="CT741" s="333"/>
      <c r="CU741" s="333"/>
      <c r="CV741" s="333"/>
      <c r="CW741" s="333"/>
      <c r="CX741" s="333"/>
      <c r="CY741" s="333"/>
      <c r="CZ741" s="333"/>
      <c r="DA741" s="333"/>
      <c r="DB741" s="374"/>
      <c r="DC741" s="154"/>
      <c r="DD741" s="179"/>
      <c r="DE741" s="179"/>
      <c r="DF741" s="179"/>
      <c r="DG741" s="179"/>
      <c r="DH741" s="180"/>
      <c r="DI741" s="181"/>
      <c r="DJ741" s="182">
        <f t="shared" si="500"/>
        <v>1</v>
      </c>
      <c r="DK741" s="182">
        <f t="shared" si="501"/>
        <v>0</v>
      </c>
      <c r="DL741" s="182">
        <f t="shared" si="505"/>
        <v>0</v>
      </c>
      <c r="DM741" s="182">
        <f t="shared" si="506"/>
        <v>0</v>
      </c>
      <c r="DN741" s="182">
        <f t="shared" si="507"/>
        <v>0</v>
      </c>
      <c r="DO741" s="182"/>
      <c r="DP741" s="182"/>
      <c r="DQ741" s="181"/>
      <c r="DR741" s="169"/>
      <c r="DS741" s="166"/>
      <c r="DT741" s="166"/>
      <c r="DU741" s="167">
        <f t="shared" si="508"/>
        <v>0</v>
      </c>
      <c r="DV741" s="153" t="str">
        <f>VLOOKUP(M741,'[200]Data Master kondisi'!$O$3:$P$11,2,FALSE)</f>
        <v>Z</v>
      </c>
      <c r="DW741" s="153">
        <f>LOOKUP(DV741,{"X","X","X","Y","Y","Y","Z","Z","Z"},{6,6,6,4,4,4,2,2,2})</f>
        <v>2</v>
      </c>
      <c r="DX741" s="153">
        <f t="shared" si="490"/>
        <v>1</v>
      </c>
      <c r="DY741" s="153">
        <f t="shared" si="509"/>
        <v>3</v>
      </c>
      <c r="DZ741" s="153" t="str">
        <f>VLOOKUP(G741,'[200]Data Master class'!$A$5:$D$12,3,FALSE)</f>
        <v>B</v>
      </c>
      <c r="EA741" s="160">
        <f t="shared" si="510"/>
        <v>0</v>
      </c>
      <c r="EB741" s="156"/>
      <c r="EC741" s="153">
        <f>VLOOKUP(G741,'[200]Data Master class'!$A$5:$D$12,2,FALSE)</f>
        <v>3</v>
      </c>
      <c r="ED741" s="153" t="str">
        <f>VLOOKUP(H741,'[200]Data Master class'!$E$5:$G$6,3,FALSE)</f>
        <v>X</v>
      </c>
      <c r="EE741" s="153">
        <f>VLOOKUP(H741,'[200]Data Master class'!$E$5:$G$6,2,FALSE)</f>
        <v>2</v>
      </c>
      <c r="EF741" s="153">
        <f t="shared" si="511"/>
        <v>5</v>
      </c>
      <c r="EG741" s="153" t="str">
        <f t="shared" si="512"/>
        <v>CLASS 3</v>
      </c>
      <c r="EH741" s="153">
        <f t="shared" si="513"/>
        <v>8</v>
      </c>
      <c r="EI741" s="171"/>
      <c r="EJ741" s="441">
        <f t="shared" si="491"/>
        <v>0.67647058823529405</v>
      </c>
      <c r="EK741" s="441">
        <f t="shared" si="492"/>
        <v>0.11764705882352945</v>
      </c>
      <c r="EL741" s="441">
        <f t="shared" si="493"/>
        <v>0.55882352941176472</v>
      </c>
      <c r="EM741" s="442">
        <f t="shared" si="514"/>
        <v>0.45098039215686275</v>
      </c>
      <c r="EN741" s="443" t="str">
        <f t="shared" si="515"/>
        <v>BURUK</v>
      </c>
      <c r="EO741" s="195"/>
      <c r="EP741" s="196">
        <f>'[200]2. SUHU &amp; FISIK TRAFO'!CY785</f>
        <v>324</v>
      </c>
      <c r="EQ741" s="168">
        <f t="shared" si="520"/>
        <v>0</v>
      </c>
      <c r="ER741" s="189">
        <f t="shared" si="516"/>
        <v>0</v>
      </c>
      <c r="ES741" s="195"/>
      <c r="ET741" s="447">
        <f t="shared" si="502"/>
        <v>7.6740000000000004</v>
      </c>
      <c r="EU741" s="447">
        <f t="shared" si="517"/>
        <v>6.1392000000000007</v>
      </c>
      <c r="EV741" s="448">
        <f t="shared" si="494"/>
        <v>15.348000000000001</v>
      </c>
      <c r="EW741" s="449" t="str">
        <f t="shared" si="518"/>
        <v>BAIK</v>
      </c>
      <c r="EX741" s="721"/>
      <c r="EY741" s="447">
        <f t="shared" si="503"/>
        <v>16.57</v>
      </c>
      <c r="EZ741" s="447">
        <f t="shared" si="495"/>
        <v>13.256</v>
      </c>
      <c r="FA741" s="448">
        <f t="shared" si="504"/>
        <v>33.14</v>
      </c>
      <c r="FB741" s="449" t="str">
        <f t="shared" si="496"/>
        <v>BAIK</v>
      </c>
      <c r="FC741" s="195"/>
      <c r="FD741" s="453">
        <f t="shared" si="497"/>
        <v>9</v>
      </c>
      <c r="FE741" s="454">
        <f t="shared" si="498"/>
        <v>72.25433526011561</v>
      </c>
      <c r="FF741" s="725">
        <f t="shared" si="499"/>
        <v>12.456</v>
      </c>
      <c r="FG741" s="202" t="str">
        <f t="shared" si="519"/>
        <v>CUKUP</v>
      </c>
    </row>
    <row r="742" spans="1:163">
      <c r="A742" s="347">
        <v>730</v>
      </c>
      <c r="B742" s="764" t="s">
        <v>2239</v>
      </c>
      <c r="C742" s="331" t="s">
        <v>3342</v>
      </c>
      <c r="D742" s="259" t="s">
        <v>3328</v>
      </c>
      <c r="E742" s="319" t="s">
        <v>3321</v>
      </c>
      <c r="F742" s="319" t="s">
        <v>3321</v>
      </c>
      <c r="G742" s="208" t="s">
        <v>206</v>
      </c>
      <c r="H742" s="214" t="s">
        <v>208</v>
      </c>
      <c r="I742" s="463">
        <v>107.966702</v>
      </c>
      <c r="J742" s="462">
        <v>-3.1113050000000002</v>
      </c>
      <c r="K742" s="259" t="s">
        <v>341</v>
      </c>
      <c r="L742" s="259" t="s">
        <v>571</v>
      </c>
      <c r="M742" s="259">
        <v>100</v>
      </c>
      <c r="N742" s="259">
        <v>15069275</v>
      </c>
      <c r="O742" s="259">
        <v>2015</v>
      </c>
      <c r="P742" s="259" t="s">
        <v>316</v>
      </c>
      <c r="Q742" s="461">
        <v>0.73472222222222217</v>
      </c>
      <c r="R742" s="433">
        <v>44854</v>
      </c>
      <c r="S742" s="331" t="s">
        <v>318</v>
      </c>
      <c r="T742" s="331" t="s">
        <v>607</v>
      </c>
      <c r="U742" s="259">
        <v>4</v>
      </c>
      <c r="V742" s="259">
        <v>4</v>
      </c>
      <c r="W742" s="259">
        <v>3</v>
      </c>
      <c r="X742" s="259">
        <v>20000</v>
      </c>
      <c r="Y742" s="332">
        <v>390</v>
      </c>
      <c r="Z742" s="332">
        <v>388</v>
      </c>
      <c r="AA742" s="332">
        <v>391</v>
      </c>
      <c r="AB742" s="332">
        <v>225</v>
      </c>
      <c r="AC742" s="332">
        <v>223</v>
      </c>
      <c r="AD742" s="332">
        <v>226</v>
      </c>
      <c r="AE742" s="332">
        <v>20</v>
      </c>
      <c r="AF742" s="332">
        <v>30</v>
      </c>
      <c r="AG742" s="332">
        <v>30</v>
      </c>
      <c r="AH742" s="332">
        <v>21</v>
      </c>
      <c r="AI742" s="332">
        <v>6</v>
      </c>
      <c r="AJ742" s="332">
        <v>16</v>
      </c>
      <c r="AK742" s="332">
        <v>18</v>
      </c>
      <c r="AL742" s="332">
        <v>9</v>
      </c>
      <c r="AM742" s="332">
        <v>0</v>
      </c>
      <c r="AN742" s="332">
        <v>0</v>
      </c>
      <c r="AO742" s="332">
        <v>0</v>
      </c>
      <c r="AP742" s="332">
        <v>0</v>
      </c>
      <c r="AQ742" s="332">
        <v>0</v>
      </c>
      <c r="AR742" s="332">
        <v>0</v>
      </c>
      <c r="AS742" s="332">
        <v>0</v>
      </c>
      <c r="AT742" s="332">
        <v>0</v>
      </c>
      <c r="AU742" s="332">
        <v>14</v>
      </c>
      <c r="AV742" s="332">
        <v>14</v>
      </c>
      <c r="AW742" s="332">
        <v>12</v>
      </c>
      <c r="AX742" s="332">
        <v>11</v>
      </c>
      <c r="AY742" s="332">
        <v>0.96899999999999997</v>
      </c>
      <c r="AZ742" s="332">
        <v>0.96599999999999997</v>
      </c>
      <c r="BA742" s="332">
        <v>0.90400000000000003</v>
      </c>
      <c r="BB742" s="261">
        <v>401</v>
      </c>
      <c r="BC742" s="261">
        <v>401</v>
      </c>
      <c r="BD742" s="261">
        <v>403</v>
      </c>
      <c r="BE742" s="261">
        <v>232</v>
      </c>
      <c r="BF742" s="261">
        <v>231</v>
      </c>
      <c r="BG742" s="261">
        <v>231</v>
      </c>
      <c r="BH742" s="261">
        <v>26</v>
      </c>
      <c r="BI742" s="261">
        <v>33</v>
      </c>
      <c r="BJ742" s="261">
        <v>30</v>
      </c>
      <c r="BK742" s="261">
        <v>15</v>
      </c>
      <c r="BL742" s="261">
        <v>6</v>
      </c>
      <c r="BM742" s="261">
        <v>10</v>
      </c>
      <c r="BN742" s="261">
        <v>16</v>
      </c>
      <c r="BO742" s="261">
        <v>7</v>
      </c>
      <c r="BP742" s="261">
        <v>0</v>
      </c>
      <c r="BQ742" s="261">
        <v>0</v>
      </c>
      <c r="BR742" s="261">
        <v>0</v>
      </c>
      <c r="BS742" s="261">
        <v>0</v>
      </c>
      <c r="BT742" s="261">
        <v>0</v>
      </c>
      <c r="BU742" s="261">
        <v>0</v>
      </c>
      <c r="BV742" s="261">
        <v>0</v>
      </c>
      <c r="BW742" s="261">
        <v>0</v>
      </c>
      <c r="BX742" s="261">
        <v>20</v>
      </c>
      <c r="BY742" s="261">
        <v>23</v>
      </c>
      <c r="BZ742" s="261">
        <v>14</v>
      </c>
      <c r="CA742" s="261">
        <v>8</v>
      </c>
      <c r="CB742" s="261">
        <v>0.96699999999999997</v>
      </c>
      <c r="CC742" s="261">
        <v>0.94299999999999995</v>
      </c>
      <c r="CD742" s="261">
        <v>0.94299999999999995</v>
      </c>
      <c r="CE742" s="333">
        <v>230</v>
      </c>
      <c r="CF742" s="333">
        <v>32115027883</v>
      </c>
      <c r="CG742" s="333">
        <v>229</v>
      </c>
      <c r="CH742" s="333">
        <v>32106372538</v>
      </c>
      <c r="CI742" s="333">
        <v>229</v>
      </c>
      <c r="CJ742" s="333">
        <v>32106320321</v>
      </c>
      <c r="CK742" s="333">
        <v>0</v>
      </c>
      <c r="CL742" s="333">
        <v>0</v>
      </c>
      <c r="CM742" s="333">
        <v>0</v>
      </c>
      <c r="CN742" s="333">
        <v>0</v>
      </c>
      <c r="CO742" s="333">
        <v>0</v>
      </c>
      <c r="CP742" s="333">
        <v>0</v>
      </c>
      <c r="CQ742" s="333">
        <v>0</v>
      </c>
      <c r="CR742" s="333">
        <v>0</v>
      </c>
      <c r="CS742" s="333">
        <v>0</v>
      </c>
      <c r="CT742" s="333">
        <v>0</v>
      </c>
      <c r="CU742" s="333">
        <v>0</v>
      </c>
      <c r="CV742" s="333">
        <v>0</v>
      </c>
      <c r="CW742" s="333">
        <v>230</v>
      </c>
      <c r="CX742" s="333">
        <v>86019587303</v>
      </c>
      <c r="CY742" s="333">
        <v>229</v>
      </c>
      <c r="CZ742" s="333">
        <v>8607676472</v>
      </c>
      <c r="DA742" s="333">
        <v>229</v>
      </c>
      <c r="DB742" s="374">
        <v>86017676289</v>
      </c>
      <c r="DC742" s="154"/>
      <c r="DD742" s="179"/>
      <c r="DE742" s="179"/>
      <c r="DF742" s="179"/>
      <c r="DG742" s="179"/>
      <c r="DH742" s="180"/>
      <c r="DI742" s="181"/>
      <c r="DJ742" s="182">
        <f t="shared" si="500"/>
        <v>1</v>
      </c>
      <c r="DK742" s="182">
        <f t="shared" si="501"/>
        <v>0</v>
      </c>
      <c r="DL742" s="182">
        <f t="shared" si="505"/>
        <v>0</v>
      </c>
      <c r="DM742" s="182">
        <f t="shared" si="506"/>
        <v>0</v>
      </c>
      <c r="DN742" s="182">
        <f t="shared" si="507"/>
        <v>0</v>
      </c>
      <c r="DO742" s="182"/>
      <c r="DP742" s="182"/>
      <c r="DQ742" s="181"/>
      <c r="DR742" s="169"/>
      <c r="DS742" s="166"/>
      <c r="DT742" s="166"/>
      <c r="DU742" s="167">
        <f t="shared" si="508"/>
        <v>0</v>
      </c>
      <c r="DV742" s="153" t="str">
        <f>VLOOKUP(M742,'[200]Data Master kondisi'!$O$3:$P$11,2,FALSE)</f>
        <v>Z</v>
      </c>
      <c r="DW742" s="153">
        <f>LOOKUP(DV742,{"X","X","X","Y","Y","Y","Z","Z","Z"},{6,6,6,4,4,4,2,2,2})</f>
        <v>2</v>
      </c>
      <c r="DX742" s="153">
        <f t="shared" si="490"/>
        <v>1</v>
      </c>
      <c r="DY742" s="153">
        <f t="shared" si="509"/>
        <v>3</v>
      </c>
      <c r="DZ742" s="153" t="str">
        <f>VLOOKUP(G742,'[200]Data Master class'!$A$5:$D$12,3,FALSE)</f>
        <v>B</v>
      </c>
      <c r="EA742" s="160">
        <f t="shared" si="510"/>
        <v>0</v>
      </c>
      <c r="EB742" s="156"/>
      <c r="EC742" s="153">
        <f>VLOOKUP(G742,'[200]Data Master class'!$A$5:$D$12,2,FALSE)</f>
        <v>3</v>
      </c>
      <c r="ED742" s="153" t="str">
        <f>VLOOKUP(H742,'[200]Data Master class'!$E$5:$G$6,3,FALSE)</f>
        <v>X</v>
      </c>
      <c r="EE742" s="153">
        <f>VLOOKUP(H742,'[200]Data Master class'!$E$5:$G$6,2,FALSE)</f>
        <v>2</v>
      </c>
      <c r="EF742" s="153">
        <f t="shared" si="511"/>
        <v>5</v>
      </c>
      <c r="EG742" s="153" t="str">
        <f t="shared" si="512"/>
        <v>CLASS 3</v>
      </c>
      <c r="EH742" s="153">
        <f t="shared" si="513"/>
        <v>8</v>
      </c>
      <c r="EI742" s="171"/>
      <c r="EJ742" s="441">
        <f t="shared" si="491"/>
        <v>0.25000000000000006</v>
      </c>
      <c r="EK742" s="441">
        <f t="shared" si="492"/>
        <v>0.12499999999999994</v>
      </c>
      <c r="EL742" s="441">
        <f t="shared" si="493"/>
        <v>0.12499999999999994</v>
      </c>
      <c r="EM742" s="442">
        <f t="shared" si="514"/>
        <v>0.16666666666666666</v>
      </c>
      <c r="EN742" s="443" t="str">
        <f t="shared" si="515"/>
        <v>CUKUP</v>
      </c>
      <c r="EO742" s="195"/>
      <c r="EP742" s="196">
        <f>'[200]2. SUHU &amp; FISIK TRAFO'!CY786</f>
        <v>324</v>
      </c>
      <c r="EQ742" s="168">
        <f t="shared" si="520"/>
        <v>0</v>
      </c>
      <c r="ER742" s="189">
        <f t="shared" si="516"/>
        <v>0</v>
      </c>
      <c r="ES742" s="195"/>
      <c r="ET742" s="447">
        <f t="shared" si="502"/>
        <v>17.97</v>
      </c>
      <c r="EU742" s="447">
        <f t="shared" si="517"/>
        <v>14.375999999999999</v>
      </c>
      <c r="EV742" s="448">
        <f t="shared" si="494"/>
        <v>17.97</v>
      </c>
      <c r="EW742" s="449" t="str">
        <f t="shared" si="518"/>
        <v>BAIK</v>
      </c>
      <c r="EX742" s="721"/>
      <c r="EY742" s="447">
        <f t="shared" si="503"/>
        <v>20.585000000000001</v>
      </c>
      <c r="EZ742" s="447">
        <f t="shared" si="495"/>
        <v>16.468</v>
      </c>
      <c r="FA742" s="448">
        <f t="shared" si="504"/>
        <v>20.585000000000001</v>
      </c>
      <c r="FB742" s="449" t="str">
        <f t="shared" si="496"/>
        <v>BAIK</v>
      </c>
      <c r="FC742" s="195"/>
      <c r="FD742" s="453">
        <f t="shared" si="497"/>
        <v>21</v>
      </c>
      <c r="FE742" s="454">
        <f t="shared" si="498"/>
        <v>144.50867052023122</v>
      </c>
      <c r="FF742" s="725">
        <f t="shared" si="499"/>
        <v>14.532</v>
      </c>
      <c r="FG742" s="202" t="str">
        <f t="shared" si="519"/>
        <v>CUKUP</v>
      </c>
    </row>
    <row r="743" spans="1:163">
      <c r="A743" s="347">
        <v>731</v>
      </c>
      <c r="B743" s="764" t="s">
        <v>2239</v>
      </c>
      <c r="C743" s="331" t="s">
        <v>3343</v>
      </c>
      <c r="D743" s="259" t="s">
        <v>3328</v>
      </c>
      <c r="E743" s="319" t="s">
        <v>3321</v>
      </c>
      <c r="F743" s="319" t="s">
        <v>3321</v>
      </c>
      <c r="G743" s="208" t="s">
        <v>206</v>
      </c>
      <c r="H743" s="214" t="s">
        <v>208</v>
      </c>
      <c r="I743" s="463">
        <v>107.96966500000001</v>
      </c>
      <c r="J743" s="462">
        <v>-3.1100560000000002</v>
      </c>
      <c r="K743" s="259" t="s">
        <v>315</v>
      </c>
      <c r="L743" s="259" t="s">
        <v>571</v>
      </c>
      <c r="M743" s="259">
        <v>50</v>
      </c>
      <c r="N743" s="259">
        <v>10008574</v>
      </c>
      <c r="O743" s="259">
        <v>2010</v>
      </c>
      <c r="P743" s="259" t="s">
        <v>316</v>
      </c>
      <c r="Q743" s="461">
        <v>0.7319444444444444</v>
      </c>
      <c r="R743" s="433">
        <v>44854</v>
      </c>
      <c r="S743" s="331" t="s">
        <v>318</v>
      </c>
      <c r="T743" s="331" t="s">
        <v>607</v>
      </c>
      <c r="U743" s="259">
        <v>2</v>
      </c>
      <c r="V743" s="259">
        <v>2</v>
      </c>
      <c r="W743" s="259">
        <v>3</v>
      </c>
      <c r="X743" s="259">
        <v>20000</v>
      </c>
      <c r="Y743" s="332">
        <v>388</v>
      </c>
      <c r="Z743" s="332">
        <v>381</v>
      </c>
      <c r="AA743" s="332">
        <v>383</v>
      </c>
      <c r="AB743" s="332">
        <v>221</v>
      </c>
      <c r="AC743" s="332">
        <v>225</v>
      </c>
      <c r="AD743" s="332">
        <v>220</v>
      </c>
      <c r="AE743" s="332">
        <v>50</v>
      </c>
      <c r="AF743" s="332">
        <v>33</v>
      </c>
      <c r="AG743" s="332">
        <v>28</v>
      </c>
      <c r="AH743" s="332">
        <v>76</v>
      </c>
      <c r="AI743" s="332">
        <v>20</v>
      </c>
      <c r="AJ743" s="332">
        <v>3</v>
      </c>
      <c r="AK743" s="332">
        <v>8</v>
      </c>
      <c r="AL743" s="332">
        <v>33</v>
      </c>
      <c r="AM743" s="332">
        <v>30</v>
      </c>
      <c r="AN743" s="332">
        <v>30</v>
      </c>
      <c r="AO743" s="332">
        <v>20</v>
      </c>
      <c r="AP743" s="332">
        <v>43</v>
      </c>
      <c r="AQ743" s="332"/>
      <c r="AR743" s="332"/>
      <c r="AS743" s="332"/>
      <c r="AT743" s="332"/>
      <c r="AU743" s="332"/>
      <c r="AV743" s="332"/>
      <c r="AW743" s="332"/>
      <c r="AX743" s="332"/>
      <c r="AY743" s="332">
        <v>0.97599999999999998</v>
      </c>
      <c r="AZ743" s="332">
        <v>0.94699999999999995</v>
      </c>
      <c r="BA743" s="332">
        <v>0.95799999999999996</v>
      </c>
      <c r="BB743" s="261">
        <v>401</v>
      </c>
      <c r="BC743" s="261">
        <v>402</v>
      </c>
      <c r="BD743" s="261">
        <v>399</v>
      </c>
      <c r="BE743" s="261">
        <v>231</v>
      </c>
      <c r="BF743" s="261">
        <v>230</v>
      </c>
      <c r="BG743" s="261">
        <v>228</v>
      </c>
      <c r="BH743" s="261">
        <v>30</v>
      </c>
      <c r="BI743" s="261">
        <v>32</v>
      </c>
      <c r="BJ743" s="261">
        <v>62</v>
      </c>
      <c r="BK743" s="261">
        <v>52</v>
      </c>
      <c r="BL743" s="261">
        <v>12</v>
      </c>
      <c r="BM743" s="261">
        <v>16</v>
      </c>
      <c r="BN743" s="261">
        <v>42</v>
      </c>
      <c r="BO743" s="261">
        <v>22</v>
      </c>
      <c r="BP743" s="261">
        <v>18</v>
      </c>
      <c r="BQ743" s="261">
        <v>16</v>
      </c>
      <c r="BR743" s="261">
        <v>20</v>
      </c>
      <c r="BS743" s="261">
        <v>30</v>
      </c>
      <c r="BT743" s="261"/>
      <c r="BU743" s="261"/>
      <c r="BV743" s="261"/>
      <c r="BW743" s="261"/>
      <c r="BX743" s="261"/>
      <c r="BY743" s="261"/>
      <c r="BZ743" s="261"/>
      <c r="CA743" s="261"/>
      <c r="CB743" s="261">
        <v>0.94299999999999995</v>
      </c>
      <c r="CC743" s="261">
        <v>0.95399999999999996</v>
      </c>
      <c r="CD743" s="261">
        <v>0.89100000000000001</v>
      </c>
      <c r="CE743" s="333">
        <v>229</v>
      </c>
      <c r="CF743" s="333">
        <v>163130000000</v>
      </c>
      <c r="CG743" s="333">
        <v>230</v>
      </c>
      <c r="CH743" s="333">
        <v>34011442731</v>
      </c>
      <c r="CI743" s="333">
        <v>226</v>
      </c>
      <c r="CJ743" s="333">
        <v>16313808883</v>
      </c>
      <c r="CK743" s="333">
        <v>229</v>
      </c>
      <c r="CL743" s="333">
        <v>1631300000000</v>
      </c>
      <c r="CM743" s="333">
        <v>230</v>
      </c>
      <c r="CN743" s="333">
        <v>56402843760</v>
      </c>
      <c r="CO743" s="333">
        <v>226</v>
      </c>
      <c r="CP743" s="333">
        <v>56402843621</v>
      </c>
      <c r="CQ743" s="333"/>
      <c r="CR743" s="333"/>
      <c r="CS743" s="333"/>
      <c r="CT743" s="333"/>
      <c r="CU743" s="333"/>
      <c r="CV743" s="333"/>
      <c r="CW743" s="333"/>
      <c r="CX743" s="333"/>
      <c r="CY743" s="333"/>
      <c r="CZ743" s="333"/>
      <c r="DA743" s="333"/>
      <c r="DB743" s="374"/>
      <c r="DC743" s="154"/>
      <c r="DD743" s="179"/>
      <c r="DE743" s="179"/>
      <c r="DF743" s="179"/>
      <c r="DG743" s="179"/>
      <c r="DH743" s="180"/>
      <c r="DI743" s="181"/>
      <c r="DJ743" s="182">
        <f t="shared" si="500"/>
        <v>0</v>
      </c>
      <c r="DK743" s="182">
        <f t="shared" si="501"/>
        <v>1</v>
      </c>
      <c r="DL743" s="182">
        <f t="shared" si="505"/>
        <v>0</v>
      </c>
      <c r="DM743" s="182">
        <f t="shared" si="506"/>
        <v>0</v>
      </c>
      <c r="DN743" s="182">
        <f t="shared" si="507"/>
        <v>0</v>
      </c>
      <c r="DO743" s="182"/>
      <c r="DP743" s="182"/>
      <c r="DQ743" s="181"/>
      <c r="DR743" s="169"/>
      <c r="DS743" s="166"/>
      <c r="DT743" s="166"/>
      <c r="DU743" s="167">
        <f t="shared" si="508"/>
        <v>0</v>
      </c>
      <c r="DV743" s="153" t="str">
        <f>VLOOKUP(M743,'[200]Data Master kondisi'!$O$3:$P$11,2,FALSE)</f>
        <v>Z</v>
      </c>
      <c r="DW743" s="153">
        <f>LOOKUP(DV743,{"X","X","X","Y","Y","Y","Z","Z","Z"},{6,6,6,4,4,4,2,2,2})</f>
        <v>2</v>
      </c>
      <c r="DX743" s="153">
        <f t="shared" si="490"/>
        <v>1</v>
      </c>
      <c r="DY743" s="153">
        <f t="shared" si="509"/>
        <v>3</v>
      </c>
      <c r="DZ743" s="153" t="str">
        <f>VLOOKUP(G743,'[200]Data Master class'!$A$5:$D$12,3,FALSE)</f>
        <v>B</v>
      </c>
      <c r="EA743" s="160">
        <f t="shared" si="510"/>
        <v>0</v>
      </c>
      <c r="EB743" s="156"/>
      <c r="EC743" s="153">
        <f>VLOOKUP(G743,'[200]Data Master class'!$A$5:$D$12,2,FALSE)</f>
        <v>3</v>
      </c>
      <c r="ED743" s="153" t="str">
        <f>VLOOKUP(H743,'[200]Data Master class'!$E$5:$G$6,3,FALSE)</f>
        <v>X</v>
      </c>
      <c r="EE743" s="153">
        <f>VLOOKUP(H743,'[200]Data Master class'!$E$5:$G$6,2,FALSE)</f>
        <v>2</v>
      </c>
      <c r="EF743" s="153">
        <f t="shared" si="511"/>
        <v>5</v>
      </c>
      <c r="EG743" s="153" t="str">
        <f t="shared" si="512"/>
        <v>CLASS 3</v>
      </c>
      <c r="EH743" s="153">
        <f t="shared" si="513"/>
        <v>8</v>
      </c>
      <c r="EI743" s="171"/>
      <c r="EJ743" s="441">
        <f t="shared" si="491"/>
        <v>0.35135135135135137</v>
      </c>
      <c r="EK743" s="441">
        <f t="shared" si="492"/>
        <v>0.10810810810810811</v>
      </c>
      <c r="EL743" s="441">
        <f t="shared" si="493"/>
        <v>0.24324324324324326</v>
      </c>
      <c r="EM743" s="442">
        <f t="shared" si="514"/>
        <v>0.23423423423423426</v>
      </c>
      <c r="EN743" s="443" t="str">
        <f t="shared" si="515"/>
        <v>KURANG</v>
      </c>
      <c r="EO743" s="195"/>
      <c r="EP743" s="196">
        <f>'[200]2. SUHU &amp; FISIK TRAFO'!CY787</f>
        <v>202</v>
      </c>
      <c r="EQ743" s="168">
        <f t="shared" si="520"/>
        <v>0</v>
      </c>
      <c r="ER743" s="189">
        <f t="shared" si="516"/>
        <v>0</v>
      </c>
      <c r="ES743" s="195"/>
      <c r="ET743" s="447">
        <f t="shared" si="502"/>
        <v>24.635000000000002</v>
      </c>
      <c r="EU743" s="447">
        <f t="shared" si="517"/>
        <v>19.708000000000002</v>
      </c>
      <c r="EV743" s="448">
        <f t="shared" si="494"/>
        <v>49.27</v>
      </c>
      <c r="EW743" s="449" t="str">
        <f t="shared" si="518"/>
        <v>BAIK</v>
      </c>
      <c r="EX743" s="721"/>
      <c r="EY743" s="447">
        <f t="shared" si="503"/>
        <v>28.426000000000002</v>
      </c>
      <c r="EZ743" s="447">
        <f t="shared" si="495"/>
        <v>22.740800000000004</v>
      </c>
      <c r="FA743" s="448">
        <f t="shared" si="504"/>
        <v>56.852000000000004</v>
      </c>
      <c r="FB743" s="449" t="str">
        <f t="shared" si="496"/>
        <v>BAIK</v>
      </c>
      <c r="FC743" s="195"/>
      <c r="FD743" s="453">
        <f t="shared" si="497"/>
        <v>76</v>
      </c>
      <c r="FE743" s="454">
        <f t="shared" si="498"/>
        <v>72.25433526011561</v>
      </c>
      <c r="FF743" s="725">
        <f t="shared" si="499"/>
        <v>105.18399999999998</v>
      </c>
      <c r="FG743" s="202" t="str">
        <f t="shared" si="519"/>
        <v>BURUK</v>
      </c>
    </row>
    <row r="744" spans="1:163">
      <c r="A744" s="347">
        <v>732</v>
      </c>
      <c r="B744" s="764" t="s">
        <v>2239</v>
      </c>
      <c r="C744" s="331" t="s">
        <v>3344</v>
      </c>
      <c r="D744" s="259" t="s">
        <v>3345</v>
      </c>
      <c r="E744" s="319" t="s">
        <v>3321</v>
      </c>
      <c r="F744" s="319" t="s">
        <v>3321</v>
      </c>
      <c r="G744" s="208" t="s">
        <v>206</v>
      </c>
      <c r="H744" s="214" t="s">
        <v>209</v>
      </c>
      <c r="I744" s="463">
        <v>108.003001</v>
      </c>
      <c r="J744" s="462">
        <v>-3.1064799999999999</v>
      </c>
      <c r="K744" s="259" t="s">
        <v>341</v>
      </c>
      <c r="L744" s="259" t="s">
        <v>571</v>
      </c>
      <c r="M744" s="259">
        <v>100</v>
      </c>
      <c r="N744" s="259">
        <v>130388118</v>
      </c>
      <c r="O744" s="259">
        <v>2013</v>
      </c>
      <c r="P744" s="259" t="s">
        <v>316</v>
      </c>
      <c r="Q744" s="461">
        <v>0.72430555555555554</v>
      </c>
      <c r="R744" s="433">
        <v>44854</v>
      </c>
      <c r="S744" s="331" t="s">
        <v>318</v>
      </c>
      <c r="T744" s="331" t="s">
        <v>607</v>
      </c>
      <c r="U744" s="259">
        <v>4</v>
      </c>
      <c r="V744" s="259">
        <v>2</v>
      </c>
      <c r="W744" s="259">
        <v>3</v>
      </c>
      <c r="X744" s="259">
        <v>20000</v>
      </c>
      <c r="Y744" s="332">
        <v>384</v>
      </c>
      <c r="Z744" s="332">
        <v>388</v>
      </c>
      <c r="AA744" s="332">
        <v>386</v>
      </c>
      <c r="AB744" s="332">
        <v>223</v>
      </c>
      <c r="AC744" s="332">
        <v>222</v>
      </c>
      <c r="AD744" s="332">
        <v>223</v>
      </c>
      <c r="AE744" s="332">
        <v>26</v>
      </c>
      <c r="AF744" s="332">
        <v>21</v>
      </c>
      <c r="AG744" s="332">
        <v>27</v>
      </c>
      <c r="AH744" s="332">
        <v>15</v>
      </c>
      <c r="AI744" s="332">
        <v>19</v>
      </c>
      <c r="AJ744" s="332">
        <v>17</v>
      </c>
      <c r="AK744" s="332">
        <v>18</v>
      </c>
      <c r="AL744" s="332">
        <v>8</v>
      </c>
      <c r="AM744" s="332">
        <v>7</v>
      </c>
      <c r="AN744" s="332">
        <v>4</v>
      </c>
      <c r="AO744" s="332">
        <v>9</v>
      </c>
      <c r="AP744" s="332">
        <v>7</v>
      </c>
      <c r="AQ744" s="332"/>
      <c r="AR744" s="332"/>
      <c r="AS744" s="332"/>
      <c r="AT744" s="332"/>
      <c r="AU744" s="332"/>
      <c r="AV744" s="332"/>
      <c r="AW744" s="332"/>
      <c r="AX744" s="332"/>
      <c r="AY744" s="332">
        <v>0.94299999999999995</v>
      </c>
      <c r="AZ744" s="332">
        <v>0.94199999999999995</v>
      </c>
      <c r="BA744" s="332">
        <v>0.96</v>
      </c>
      <c r="BB744" s="261">
        <v>400</v>
      </c>
      <c r="BC744" s="261">
        <v>399</v>
      </c>
      <c r="BD744" s="261">
        <v>400</v>
      </c>
      <c r="BE744" s="261">
        <v>229</v>
      </c>
      <c r="BF744" s="261">
        <v>229</v>
      </c>
      <c r="BG744" s="261">
        <v>229</v>
      </c>
      <c r="BH744" s="261">
        <v>19</v>
      </c>
      <c r="BI744" s="261">
        <v>15</v>
      </c>
      <c r="BJ744" s="261">
        <v>22</v>
      </c>
      <c r="BK744" s="261">
        <v>11</v>
      </c>
      <c r="BL744" s="261">
        <v>13</v>
      </c>
      <c r="BM744" s="261">
        <v>13</v>
      </c>
      <c r="BN744" s="261">
        <v>18</v>
      </c>
      <c r="BO744" s="261">
        <v>7</v>
      </c>
      <c r="BP744" s="261">
        <v>6</v>
      </c>
      <c r="BQ744" s="261">
        <v>2</v>
      </c>
      <c r="BR744" s="261">
        <v>4</v>
      </c>
      <c r="BS744" s="261">
        <v>4</v>
      </c>
      <c r="BT744" s="261"/>
      <c r="BU744" s="261"/>
      <c r="BV744" s="261"/>
      <c r="BW744" s="261"/>
      <c r="BX744" s="261"/>
      <c r="BY744" s="261"/>
      <c r="BZ744" s="261"/>
      <c r="CA744" s="261"/>
      <c r="CB744" s="261">
        <v>0.96199999999999997</v>
      </c>
      <c r="CC744" s="261">
        <v>0.86399999999999999</v>
      </c>
      <c r="CD744" s="261">
        <v>0.75600000000000001</v>
      </c>
      <c r="CE744" s="333">
        <v>227</v>
      </c>
      <c r="CF744" s="333">
        <v>163130000000</v>
      </c>
      <c r="CG744" s="333">
        <v>227</v>
      </c>
      <c r="CH744" s="333">
        <v>22125226390</v>
      </c>
      <c r="CI744" s="333">
        <v>227</v>
      </c>
      <c r="CJ744" s="333">
        <v>56601346830</v>
      </c>
      <c r="CK744" s="333">
        <v>227</v>
      </c>
      <c r="CL744" s="333">
        <v>32115057203</v>
      </c>
      <c r="CM744" s="333">
        <v>227</v>
      </c>
      <c r="CN744" s="333">
        <v>32115512768</v>
      </c>
      <c r="CO744" s="333">
        <v>227</v>
      </c>
      <c r="CP744" s="333">
        <v>56601340766</v>
      </c>
      <c r="CQ744" s="333"/>
      <c r="CR744" s="333"/>
      <c r="CS744" s="333"/>
      <c r="CT744" s="333"/>
      <c r="CU744" s="333"/>
      <c r="CV744" s="333"/>
      <c r="CW744" s="333"/>
      <c r="CX744" s="333"/>
      <c r="CY744" s="333"/>
      <c r="CZ744" s="333"/>
      <c r="DA744" s="333"/>
      <c r="DB744" s="374"/>
      <c r="DC744" s="154"/>
      <c r="DD744" s="179"/>
      <c r="DE744" s="179"/>
      <c r="DF744" s="179"/>
      <c r="DG744" s="179"/>
      <c r="DH744" s="180"/>
      <c r="DI744" s="181"/>
      <c r="DJ744" s="182">
        <f t="shared" si="500"/>
        <v>1</v>
      </c>
      <c r="DK744" s="182">
        <f t="shared" si="501"/>
        <v>0</v>
      </c>
      <c r="DL744" s="182">
        <f t="shared" si="505"/>
        <v>0</v>
      </c>
      <c r="DM744" s="182">
        <f t="shared" si="506"/>
        <v>0</v>
      </c>
      <c r="DN744" s="182">
        <f t="shared" si="507"/>
        <v>0</v>
      </c>
      <c r="DO744" s="182"/>
      <c r="DP744" s="182"/>
      <c r="DQ744" s="181"/>
      <c r="DR744" s="169"/>
      <c r="DS744" s="166"/>
      <c r="DT744" s="166"/>
      <c r="DU744" s="167">
        <f t="shared" si="508"/>
        <v>0</v>
      </c>
      <c r="DV744" s="153" t="str">
        <f>VLOOKUP(M744,'[200]Data Master kondisi'!$O$3:$P$11,2,FALSE)</f>
        <v>Z</v>
      </c>
      <c r="DW744" s="153">
        <f>LOOKUP(DV744,{"X","X","X","Y","Y","Y","Z","Z","Z"},{6,6,6,4,4,4,2,2,2})</f>
        <v>2</v>
      </c>
      <c r="DX744" s="153">
        <f t="shared" si="490"/>
        <v>1</v>
      </c>
      <c r="DY744" s="153">
        <f t="shared" si="509"/>
        <v>3</v>
      </c>
      <c r="DZ744" s="153" t="str">
        <f>VLOOKUP(G744,'[200]Data Master class'!$A$5:$D$12,3,FALSE)</f>
        <v>B</v>
      </c>
      <c r="EA744" s="160">
        <f t="shared" si="510"/>
        <v>0</v>
      </c>
      <c r="EB744" s="156"/>
      <c r="EC744" s="153">
        <f>VLOOKUP(G744,'[200]Data Master class'!$A$5:$D$12,2,FALSE)</f>
        <v>3</v>
      </c>
      <c r="ED744" s="153" t="str">
        <f>VLOOKUP(H744,'[200]Data Master class'!$E$5:$G$6,3,FALSE)</f>
        <v>Y</v>
      </c>
      <c r="EE744" s="153">
        <f>VLOOKUP(H744,'[200]Data Master class'!$E$5:$G$6,2,FALSE)</f>
        <v>1</v>
      </c>
      <c r="EF744" s="153">
        <f t="shared" si="511"/>
        <v>4</v>
      </c>
      <c r="EG744" s="153" t="str">
        <f t="shared" si="512"/>
        <v>CLASS 3</v>
      </c>
      <c r="EH744" s="153">
        <f t="shared" si="513"/>
        <v>7</v>
      </c>
      <c r="EI744" s="171"/>
      <c r="EJ744" s="441">
        <f t="shared" si="491"/>
        <v>5.4054054054054002E-2</v>
      </c>
      <c r="EK744" s="441">
        <f t="shared" si="492"/>
        <v>0.14864864864864868</v>
      </c>
      <c r="EL744" s="441">
        <f t="shared" si="493"/>
        <v>9.4594594594594544E-2</v>
      </c>
      <c r="EM744" s="442">
        <f t="shared" si="514"/>
        <v>9.9099099099099086E-2</v>
      </c>
      <c r="EN744" s="443" t="str">
        <f t="shared" si="515"/>
        <v>BAIK</v>
      </c>
      <c r="EO744" s="195"/>
      <c r="EP744" s="196">
        <f>'[200]2. SUHU &amp; FISIK TRAFO'!CY788</f>
        <v>324</v>
      </c>
      <c r="EQ744" s="168">
        <f t="shared" si="520"/>
        <v>0</v>
      </c>
      <c r="ER744" s="189">
        <f t="shared" si="516"/>
        <v>0</v>
      </c>
      <c r="ES744" s="195"/>
      <c r="ET744" s="447">
        <f t="shared" si="502"/>
        <v>16.481000000000002</v>
      </c>
      <c r="EU744" s="447">
        <f t="shared" si="517"/>
        <v>13.184800000000003</v>
      </c>
      <c r="EV744" s="448">
        <f t="shared" si="494"/>
        <v>16.481000000000002</v>
      </c>
      <c r="EW744" s="449" t="str">
        <f t="shared" si="518"/>
        <v>BAIK</v>
      </c>
      <c r="EX744" s="721"/>
      <c r="EY744" s="447">
        <f t="shared" si="503"/>
        <v>12.824</v>
      </c>
      <c r="EZ744" s="447">
        <f t="shared" si="495"/>
        <v>10.2592</v>
      </c>
      <c r="FA744" s="448">
        <f t="shared" si="504"/>
        <v>12.824</v>
      </c>
      <c r="FB744" s="449" t="str">
        <f t="shared" si="496"/>
        <v>BAIK</v>
      </c>
      <c r="FC744" s="195"/>
      <c r="FD744" s="453">
        <f t="shared" si="497"/>
        <v>15</v>
      </c>
      <c r="FE744" s="454">
        <f t="shared" si="498"/>
        <v>144.50867052023122</v>
      </c>
      <c r="FF744" s="725">
        <f t="shared" si="499"/>
        <v>10.379999999999999</v>
      </c>
      <c r="FG744" s="202" t="str">
        <f t="shared" si="519"/>
        <v>CUKUP</v>
      </c>
    </row>
    <row r="745" spans="1:163">
      <c r="A745" s="347">
        <v>733</v>
      </c>
      <c r="B745" s="764" t="s">
        <v>2239</v>
      </c>
      <c r="C745" s="331" t="s">
        <v>3346</v>
      </c>
      <c r="D745" s="259" t="s">
        <v>3345</v>
      </c>
      <c r="E745" s="319" t="s">
        <v>3321</v>
      </c>
      <c r="F745" s="319" t="s">
        <v>3321</v>
      </c>
      <c r="G745" s="208" t="s">
        <v>206</v>
      </c>
      <c r="H745" s="214" t="s">
        <v>209</v>
      </c>
      <c r="I745" s="463">
        <v>108.003001</v>
      </c>
      <c r="J745" s="462">
        <v>-3.1064799999999999</v>
      </c>
      <c r="K745" s="259" t="s">
        <v>315</v>
      </c>
      <c r="L745" s="259" t="s">
        <v>571</v>
      </c>
      <c r="M745" s="259">
        <v>50</v>
      </c>
      <c r="N745" s="259">
        <v>13033568</v>
      </c>
      <c r="O745" s="259">
        <v>2013</v>
      </c>
      <c r="P745" s="259" t="s">
        <v>316</v>
      </c>
      <c r="Q745" s="461">
        <v>0.71527777777777779</v>
      </c>
      <c r="R745" s="433">
        <v>44854</v>
      </c>
      <c r="S745" s="331" t="s">
        <v>318</v>
      </c>
      <c r="T745" s="331" t="s">
        <v>607</v>
      </c>
      <c r="U745" s="259">
        <v>3</v>
      </c>
      <c r="V745" s="259">
        <v>3</v>
      </c>
      <c r="W745" s="259">
        <v>3</v>
      </c>
      <c r="X745" s="259">
        <v>20000</v>
      </c>
      <c r="Y745" s="332">
        <v>388</v>
      </c>
      <c r="Z745" s="332">
        <v>389</v>
      </c>
      <c r="AA745" s="332">
        <v>388</v>
      </c>
      <c r="AB745" s="332">
        <v>221</v>
      </c>
      <c r="AC745" s="332">
        <v>223</v>
      </c>
      <c r="AD745" s="332">
        <v>224</v>
      </c>
      <c r="AE745" s="332">
        <v>36</v>
      </c>
      <c r="AF745" s="332">
        <v>15</v>
      </c>
      <c r="AG745" s="332">
        <v>23</v>
      </c>
      <c r="AH745" s="332">
        <v>12</v>
      </c>
      <c r="AI745" s="332">
        <v>15</v>
      </c>
      <c r="AJ745" s="332">
        <v>3</v>
      </c>
      <c r="AK745" s="332">
        <v>6</v>
      </c>
      <c r="AL745" s="332">
        <v>4</v>
      </c>
      <c r="AM745" s="332">
        <v>6</v>
      </c>
      <c r="AN745" s="332">
        <v>6</v>
      </c>
      <c r="AO745" s="332">
        <v>3</v>
      </c>
      <c r="AP745" s="332">
        <v>3</v>
      </c>
      <c r="AQ745" s="332">
        <v>15</v>
      </c>
      <c r="AR745" s="332">
        <v>6</v>
      </c>
      <c r="AS745" s="332">
        <v>14</v>
      </c>
      <c r="AT745" s="332">
        <v>5</v>
      </c>
      <c r="AU745" s="332"/>
      <c r="AV745" s="332"/>
      <c r="AW745" s="332"/>
      <c r="AX745" s="332"/>
      <c r="AY745" s="332">
        <v>0.95299999999999996</v>
      </c>
      <c r="AZ745" s="332">
        <v>0.92800000000000005</v>
      </c>
      <c r="BA745" s="332">
        <v>0.97799999999999998</v>
      </c>
      <c r="BB745" s="261">
        <v>400</v>
      </c>
      <c r="BC745" s="261">
        <v>398</v>
      </c>
      <c r="BD745" s="261">
        <v>399</v>
      </c>
      <c r="BE745" s="261">
        <v>227</v>
      </c>
      <c r="BF745" s="261">
        <v>229</v>
      </c>
      <c r="BG745" s="261">
        <v>229</v>
      </c>
      <c r="BH745" s="261">
        <v>24</v>
      </c>
      <c r="BI745" s="261">
        <v>11</v>
      </c>
      <c r="BJ745" s="261">
        <v>14</v>
      </c>
      <c r="BK745" s="261">
        <v>14</v>
      </c>
      <c r="BL745" s="261">
        <v>7</v>
      </c>
      <c r="BM745" s="261">
        <v>3</v>
      </c>
      <c r="BN745" s="261">
        <v>4</v>
      </c>
      <c r="BO745" s="261">
        <v>4</v>
      </c>
      <c r="BP745" s="261">
        <v>4</v>
      </c>
      <c r="BQ745" s="261">
        <v>4</v>
      </c>
      <c r="BR745" s="261">
        <v>2</v>
      </c>
      <c r="BS745" s="261">
        <v>2</v>
      </c>
      <c r="BT745" s="261">
        <v>13</v>
      </c>
      <c r="BU745" s="261">
        <v>4</v>
      </c>
      <c r="BV745" s="261">
        <v>8</v>
      </c>
      <c r="BW745" s="261">
        <v>8</v>
      </c>
      <c r="BX745" s="261"/>
      <c r="BY745" s="261"/>
      <c r="BZ745" s="261"/>
      <c r="CA745" s="261"/>
      <c r="CB745" s="261">
        <v>0.92700000000000005</v>
      </c>
      <c r="CC745" s="261">
        <v>0.86899999999999999</v>
      </c>
      <c r="CD745" s="261">
        <v>0.94599999999999995</v>
      </c>
      <c r="CE745" s="333">
        <v>225</v>
      </c>
      <c r="CF745" s="333">
        <v>32115534524</v>
      </c>
      <c r="CG745" s="333">
        <v>227</v>
      </c>
      <c r="CH745" s="333">
        <v>221252391</v>
      </c>
      <c r="CI745" s="333">
        <v>227</v>
      </c>
      <c r="CJ745" s="333">
        <v>32115026573</v>
      </c>
      <c r="CK745" s="333">
        <v>225</v>
      </c>
      <c r="CL745" s="333">
        <v>86056777567</v>
      </c>
      <c r="CM745" s="333">
        <v>227</v>
      </c>
      <c r="CN745" s="333">
        <v>32115531790</v>
      </c>
      <c r="CO745" s="333">
        <v>227</v>
      </c>
      <c r="CP745" s="333">
        <v>32106307130</v>
      </c>
      <c r="CQ745" s="333">
        <v>225</v>
      </c>
      <c r="CR745" s="333">
        <v>32190282544</v>
      </c>
      <c r="CS745" s="333">
        <v>227</v>
      </c>
      <c r="CT745" s="333">
        <v>321155000000</v>
      </c>
      <c r="CU745" s="333">
        <v>227</v>
      </c>
      <c r="CV745" s="333">
        <v>86056777361</v>
      </c>
      <c r="CW745" s="333"/>
      <c r="CX745" s="333"/>
      <c r="CY745" s="333"/>
      <c r="CZ745" s="333"/>
      <c r="DA745" s="333"/>
      <c r="DB745" s="374"/>
      <c r="DC745" s="154"/>
      <c r="DD745" s="179"/>
      <c r="DE745" s="179"/>
      <c r="DF745" s="179"/>
      <c r="DG745" s="179"/>
      <c r="DH745" s="180"/>
      <c r="DI745" s="181"/>
      <c r="DJ745" s="182">
        <f t="shared" si="500"/>
        <v>0</v>
      </c>
      <c r="DK745" s="182">
        <f t="shared" si="501"/>
        <v>1</v>
      </c>
      <c r="DL745" s="182">
        <f t="shared" si="505"/>
        <v>0</v>
      </c>
      <c r="DM745" s="182">
        <f t="shared" si="506"/>
        <v>0</v>
      </c>
      <c r="DN745" s="182">
        <f t="shared" si="507"/>
        <v>0</v>
      </c>
      <c r="DO745" s="182"/>
      <c r="DP745" s="182"/>
      <c r="DQ745" s="181"/>
      <c r="DR745" s="169"/>
      <c r="DS745" s="166"/>
      <c r="DT745" s="166"/>
      <c r="DU745" s="167">
        <f t="shared" si="508"/>
        <v>0</v>
      </c>
      <c r="DV745" s="153" t="str">
        <f>VLOOKUP(M745,'[200]Data Master kondisi'!$O$3:$P$11,2,FALSE)</f>
        <v>Z</v>
      </c>
      <c r="DW745" s="153">
        <f>LOOKUP(DV745,{"X","X","X","Y","Y","Y","Z","Z","Z"},{6,6,6,4,4,4,2,2,2})</f>
        <v>2</v>
      </c>
      <c r="DX745" s="153">
        <f t="shared" si="490"/>
        <v>1</v>
      </c>
      <c r="DY745" s="153">
        <f t="shared" si="509"/>
        <v>3</v>
      </c>
      <c r="DZ745" s="153" t="str">
        <f>VLOOKUP(G745,'[200]Data Master class'!$A$5:$D$12,3,FALSE)</f>
        <v>B</v>
      </c>
      <c r="EA745" s="160">
        <f t="shared" si="510"/>
        <v>0</v>
      </c>
      <c r="EB745" s="156"/>
      <c r="EC745" s="153">
        <f>VLOOKUP(G745,'[200]Data Master class'!$A$5:$D$12,2,FALSE)</f>
        <v>3</v>
      </c>
      <c r="ED745" s="153" t="str">
        <f>VLOOKUP(H745,'[200]Data Master class'!$E$5:$G$6,3,FALSE)</f>
        <v>Y</v>
      </c>
      <c r="EE745" s="153">
        <f>VLOOKUP(H745,'[200]Data Master class'!$E$5:$G$6,2,FALSE)</f>
        <v>1</v>
      </c>
      <c r="EF745" s="153">
        <f t="shared" si="511"/>
        <v>4</v>
      </c>
      <c r="EG745" s="153" t="str">
        <f t="shared" si="512"/>
        <v>CLASS 3</v>
      </c>
      <c r="EH745" s="153">
        <f t="shared" si="513"/>
        <v>7</v>
      </c>
      <c r="EI745" s="171"/>
      <c r="EJ745" s="441">
        <f t="shared" si="491"/>
        <v>0.45945945945945937</v>
      </c>
      <c r="EK745" s="441">
        <f t="shared" si="492"/>
        <v>0.39189189189189194</v>
      </c>
      <c r="EL745" s="441">
        <f t="shared" si="493"/>
        <v>6.7567567567567613E-2</v>
      </c>
      <c r="EM745" s="442">
        <f t="shared" si="514"/>
        <v>0.30630630630630634</v>
      </c>
      <c r="EN745" s="443" t="str">
        <f t="shared" si="515"/>
        <v>BURUK</v>
      </c>
      <c r="EO745" s="195"/>
      <c r="EP745" s="196">
        <f>'[200]2. SUHU &amp; FISIK TRAFO'!CY789</f>
        <v>202</v>
      </c>
      <c r="EQ745" s="168">
        <f t="shared" si="520"/>
        <v>0</v>
      </c>
      <c r="ER745" s="189">
        <f t="shared" si="516"/>
        <v>0</v>
      </c>
      <c r="ES745" s="195"/>
      <c r="ET745" s="447">
        <f t="shared" si="502"/>
        <v>16.452999999999999</v>
      </c>
      <c r="EU745" s="447">
        <f t="shared" si="517"/>
        <v>13.1624</v>
      </c>
      <c r="EV745" s="448">
        <f t="shared" si="494"/>
        <v>32.905999999999999</v>
      </c>
      <c r="EW745" s="449" t="str">
        <f t="shared" si="518"/>
        <v>BAIK</v>
      </c>
      <c r="EX745" s="721"/>
      <c r="EY745" s="447">
        <f t="shared" si="503"/>
        <v>11.173</v>
      </c>
      <c r="EZ745" s="447">
        <f t="shared" si="495"/>
        <v>8.9383999999999997</v>
      </c>
      <c r="FA745" s="448">
        <f t="shared" si="504"/>
        <v>22.346</v>
      </c>
      <c r="FB745" s="449" t="str">
        <f t="shared" si="496"/>
        <v>BAIK</v>
      </c>
      <c r="FC745" s="195"/>
      <c r="FD745" s="453">
        <f t="shared" si="497"/>
        <v>12</v>
      </c>
      <c r="FE745" s="454">
        <f t="shared" si="498"/>
        <v>72.25433526011561</v>
      </c>
      <c r="FF745" s="725">
        <f t="shared" si="499"/>
        <v>16.608000000000001</v>
      </c>
      <c r="FG745" s="202" t="str">
        <f t="shared" si="519"/>
        <v>KURANG</v>
      </c>
    </row>
    <row r="746" spans="1:163">
      <c r="A746" s="347">
        <v>734</v>
      </c>
      <c r="B746" s="764" t="s">
        <v>2239</v>
      </c>
      <c r="C746" s="331" t="s">
        <v>3347</v>
      </c>
      <c r="D746" s="259" t="s">
        <v>3348</v>
      </c>
      <c r="E746" s="319" t="s">
        <v>3321</v>
      </c>
      <c r="F746" s="319" t="s">
        <v>3321</v>
      </c>
      <c r="G746" s="208" t="s">
        <v>206</v>
      </c>
      <c r="H746" s="214" t="s">
        <v>208</v>
      </c>
      <c r="I746" s="463">
        <v>107.981999</v>
      </c>
      <c r="J746" s="462">
        <v>-3.1044580000000002</v>
      </c>
      <c r="K746" s="259" t="s">
        <v>315</v>
      </c>
      <c r="L746" s="259" t="s">
        <v>623</v>
      </c>
      <c r="M746" s="259">
        <v>100</v>
      </c>
      <c r="N746" s="259">
        <v>1123810000000</v>
      </c>
      <c r="O746" s="259">
        <v>2011</v>
      </c>
      <c r="P746" s="259" t="s">
        <v>316</v>
      </c>
      <c r="Q746" s="461">
        <v>0.7104166666666667</v>
      </c>
      <c r="R746" s="433">
        <v>44854</v>
      </c>
      <c r="S746" s="331" t="s">
        <v>318</v>
      </c>
      <c r="T746" s="331" t="s">
        <v>607</v>
      </c>
      <c r="U746" s="259">
        <v>2</v>
      </c>
      <c r="V746" s="259">
        <v>2</v>
      </c>
      <c r="W746" s="259">
        <v>3</v>
      </c>
      <c r="X746" s="259">
        <v>20000</v>
      </c>
      <c r="Y746" s="332">
        <v>396</v>
      </c>
      <c r="Z746" s="332">
        <v>394</v>
      </c>
      <c r="AA746" s="332">
        <v>395</v>
      </c>
      <c r="AB746" s="332">
        <v>229</v>
      </c>
      <c r="AC746" s="332">
        <v>228</v>
      </c>
      <c r="AD746" s="332">
        <v>228</v>
      </c>
      <c r="AE746" s="332">
        <v>35</v>
      </c>
      <c r="AF746" s="332">
        <v>28</v>
      </c>
      <c r="AG746" s="332">
        <v>48</v>
      </c>
      <c r="AH746" s="332">
        <v>26</v>
      </c>
      <c r="AI746" s="332">
        <v>14</v>
      </c>
      <c r="AJ746" s="332">
        <v>7</v>
      </c>
      <c r="AK746" s="332">
        <v>14</v>
      </c>
      <c r="AL746" s="332">
        <v>10</v>
      </c>
      <c r="AM746" s="332">
        <v>21</v>
      </c>
      <c r="AN746" s="332">
        <v>21</v>
      </c>
      <c r="AO746" s="332">
        <v>34</v>
      </c>
      <c r="AP746" s="332">
        <v>16</v>
      </c>
      <c r="AQ746" s="332"/>
      <c r="AR746" s="332"/>
      <c r="AS746" s="332"/>
      <c r="AT746" s="332"/>
      <c r="AU746" s="332"/>
      <c r="AV746" s="332"/>
      <c r="AW746" s="332"/>
      <c r="AX746" s="332"/>
      <c r="AY746" s="332">
        <v>0.89900000000000002</v>
      </c>
      <c r="AZ746" s="332">
        <v>0.94199999999999995</v>
      </c>
      <c r="BA746" s="332">
        <v>0.91100000000000003</v>
      </c>
      <c r="BB746" s="261">
        <v>405</v>
      </c>
      <c r="BC746" s="261">
        <v>403</v>
      </c>
      <c r="BD746" s="261">
        <v>405</v>
      </c>
      <c r="BE746" s="261">
        <v>233</v>
      </c>
      <c r="BF746" s="261">
        <v>234</v>
      </c>
      <c r="BG746" s="261">
        <v>234</v>
      </c>
      <c r="BH746" s="261">
        <v>28</v>
      </c>
      <c r="BI746" s="261">
        <v>24</v>
      </c>
      <c r="BJ746" s="261">
        <v>26</v>
      </c>
      <c r="BK746" s="261">
        <v>14</v>
      </c>
      <c r="BL746" s="261">
        <v>13</v>
      </c>
      <c r="BM746" s="261">
        <v>8</v>
      </c>
      <c r="BN746" s="261">
        <v>10</v>
      </c>
      <c r="BO746" s="261">
        <v>6</v>
      </c>
      <c r="BP746" s="261">
        <v>15</v>
      </c>
      <c r="BQ746" s="261">
        <v>16</v>
      </c>
      <c r="BR746" s="261">
        <v>16</v>
      </c>
      <c r="BS746" s="261">
        <v>8</v>
      </c>
      <c r="BT746" s="261"/>
      <c r="BU746" s="261"/>
      <c r="BV746" s="261"/>
      <c r="BW746" s="261"/>
      <c r="BX746" s="261"/>
      <c r="BY746" s="261"/>
      <c r="BZ746" s="261"/>
      <c r="CA746" s="261"/>
      <c r="CB746" s="261">
        <v>0.88200000000000001</v>
      </c>
      <c r="CC746" s="261">
        <v>0.86499999999999999</v>
      </c>
      <c r="CD746" s="261">
        <v>0.82099999999999995</v>
      </c>
      <c r="CE746" s="333">
        <v>231</v>
      </c>
      <c r="CF746" s="333">
        <v>163120000000</v>
      </c>
      <c r="CG746" s="333">
        <v>232</v>
      </c>
      <c r="CH746" s="333">
        <v>56402843631</v>
      </c>
      <c r="CI746" s="333">
        <v>231</v>
      </c>
      <c r="CJ746" s="333">
        <v>163130000000</v>
      </c>
      <c r="CK746" s="333">
        <v>231</v>
      </c>
      <c r="CL746" s="333">
        <v>56601301130</v>
      </c>
      <c r="CM746" s="333">
        <v>232</v>
      </c>
      <c r="CN746" s="333">
        <v>3411445862</v>
      </c>
      <c r="CO746" s="333">
        <v>231</v>
      </c>
      <c r="CP746" s="333">
        <v>3401146331</v>
      </c>
      <c r="CQ746" s="333"/>
      <c r="CR746" s="333"/>
      <c r="CS746" s="333"/>
      <c r="CT746" s="333"/>
      <c r="CU746" s="333"/>
      <c r="CV746" s="333"/>
      <c r="CW746" s="333"/>
      <c r="CX746" s="333"/>
      <c r="CY746" s="333"/>
      <c r="CZ746" s="333"/>
      <c r="DA746" s="333"/>
      <c r="DB746" s="374"/>
      <c r="DC746" s="154"/>
      <c r="DD746" s="179"/>
      <c r="DE746" s="179"/>
      <c r="DF746" s="179"/>
      <c r="DG746" s="179"/>
      <c r="DH746" s="180"/>
      <c r="DI746" s="181"/>
      <c r="DJ746" s="182">
        <f t="shared" si="500"/>
        <v>0</v>
      </c>
      <c r="DK746" s="182">
        <f t="shared" si="501"/>
        <v>1</v>
      </c>
      <c r="DL746" s="182">
        <f t="shared" si="505"/>
        <v>0</v>
      </c>
      <c r="DM746" s="182">
        <f t="shared" si="506"/>
        <v>0</v>
      </c>
      <c r="DN746" s="182">
        <f t="shared" si="507"/>
        <v>0</v>
      </c>
      <c r="DO746" s="182"/>
      <c r="DP746" s="182"/>
      <c r="DQ746" s="181"/>
      <c r="DR746" s="169"/>
      <c r="DS746" s="166"/>
      <c r="DT746" s="166"/>
      <c r="DU746" s="167">
        <f t="shared" si="508"/>
        <v>0</v>
      </c>
      <c r="DV746" s="153" t="str">
        <f>VLOOKUP(M746,'[200]Data Master kondisi'!$O$3:$P$11,2,FALSE)</f>
        <v>Z</v>
      </c>
      <c r="DW746" s="153">
        <f>LOOKUP(DV746,{"X","X","X","Y","Y","Y","Z","Z","Z"},{6,6,6,4,4,4,2,2,2})</f>
        <v>2</v>
      </c>
      <c r="DX746" s="153">
        <f t="shared" si="490"/>
        <v>1</v>
      </c>
      <c r="DY746" s="153">
        <f t="shared" si="509"/>
        <v>3</v>
      </c>
      <c r="DZ746" s="153" t="str">
        <f>VLOOKUP(G746,'[200]Data Master class'!$A$5:$D$12,3,FALSE)</f>
        <v>B</v>
      </c>
      <c r="EA746" s="160">
        <f t="shared" si="510"/>
        <v>0</v>
      </c>
      <c r="EB746" s="156"/>
      <c r="EC746" s="153">
        <f>VLOOKUP(G746,'[200]Data Master class'!$A$5:$D$12,2,FALSE)</f>
        <v>3</v>
      </c>
      <c r="ED746" s="153" t="str">
        <f>VLOOKUP(H746,'[200]Data Master class'!$E$5:$G$6,3,FALSE)</f>
        <v>X</v>
      </c>
      <c r="EE746" s="153">
        <f>VLOOKUP(H746,'[200]Data Master class'!$E$5:$G$6,2,FALSE)</f>
        <v>2</v>
      </c>
      <c r="EF746" s="153">
        <f t="shared" si="511"/>
        <v>5</v>
      </c>
      <c r="EG746" s="153" t="str">
        <f t="shared" si="512"/>
        <v>CLASS 3</v>
      </c>
      <c r="EH746" s="153">
        <f t="shared" si="513"/>
        <v>8</v>
      </c>
      <c r="EI746" s="171"/>
      <c r="EJ746" s="441">
        <f t="shared" si="491"/>
        <v>5.4054054054054057E-2</v>
      </c>
      <c r="EK746" s="441">
        <f t="shared" si="492"/>
        <v>0.24324324324324326</v>
      </c>
      <c r="EL746" s="441">
        <f t="shared" si="493"/>
        <v>0.29729729729729731</v>
      </c>
      <c r="EM746" s="442">
        <f t="shared" si="514"/>
        <v>0.1981981981981982</v>
      </c>
      <c r="EN746" s="443" t="str">
        <f t="shared" si="515"/>
        <v>CUKUP</v>
      </c>
      <c r="EO746" s="195"/>
      <c r="EP746" s="196">
        <f>'[200]2. SUHU &amp; FISIK TRAFO'!CY790</f>
        <v>324</v>
      </c>
      <c r="EQ746" s="168">
        <f t="shared" si="520"/>
        <v>0</v>
      </c>
      <c r="ER746" s="189">
        <f t="shared" si="516"/>
        <v>0</v>
      </c>
      <c r="ES746" s="195"/>
      <c r="ET746" s="447">
        <f t="shared" si="502"/>
        <v>25.343</v>
      </c>
      <c r="EU746" s="447">
        <f t="shared" si="517"/>
        <v>20.2744</v>
      </c>
      <c r="EV746" s="448">
        <f t="shared" si="494"/>
        <v>25.343</v>
      </c>
      <c r="EW746" s="449" t="str">
        <f t="shared" si="518"/>
        <v>BAIK</v>
      </c>
      <c r="EX746" s="721"/>
      <c r="EY746" s="447">
        <f t="shared" si="503"/>
        <v>18.224</v>
      </c>
      <c r="EZ746" s="447">
        <f t="shared" si="495"/>
        <v>14.5792</v>
      </c>
      <c r="FA746" s="448">
        <f t="shared" si="504"/>
        <v>18.224</v>
      </c>
      <c r="FB746" s="449" t="str">
        <f t="shared" si="496"/>
        <v>BAIK</v>
      </c>
      <c r="FC746" s="195"/>
      <c r="FD746" s="453">
        <f t="shared" si="497"/>
        <v>26</v>
      </c>
      <c r="FE746" s="454">
        <f t="shared" si="498"/>
        <v>144.50867052023122</v>
      </c>
      <c r="FF746" s="725">
        <f t="shared" si="499"/>
        <v>17.992000000000001</v>
      </c>
      <c r="FG746" s="202" t="str">
        <f t="shared" si="519"/>
        <v>KURANG</v>
      </c>
    </row>
    <row r="747" spans="1:163">
      <c r="A747" s="347">
        <v>735</v>
      </c>
      <c r="B747" s="764" t="s">
        <v>2239</v>
      </c>
      <c r="C747" s="331" t="s">
        <v>3349</v>
      </c>
      <c r="D747" s="259" t="s">
        <v>2738</v>
      </c>
      <c r="E747" s="319" t="s">
        <v>3321</v>
      </c>
      <c r="F747" s="319" t="s">
        <v>3321</v>
      </c>
      <c r="G747" s="208" t="s">
        <v>206</v>
      </c>
      <c r="H747" s="214" t="s">
        <v>208</v>
      </c>
      <c r="I747" s="463">
        <v>107.997074</v>
      </c>
      <c r="J747" s="462">
        <v>-3.094922</v>
      </c>
      <c r="K747" s="259" t="s">
        <v>315</v>
      </c>
      <c r="L747" s="259" t="s">
        <v>570</v>
      </c>
      <c r="M747" s="259">
        <v>50</v>
      </c>
      <c r="N747" s="259">
        <v>11071972</v>
      </c>
      <c r="O747" s="259">
        <v>2011</v>
      </c>
      <c r="P747" s="259" t="s">
        <v>316</v>
      </c>
      <c r="Q747" s="461">
        <v>0.70833333333333337</v>
      </c>
      <c r="R747" s="433">
        <v>44854</v>
      </c>
      <c r="S747" s="331" t="s">
        <v>318</v>
      </c>
      <c r="T747" s="331" t="s">
        <v>607</v>
      </c>
      <c r="U747" s="259">
        <v>2</v>
      </c>
      <c r="V747" s="259">
        <v>2</v>
      </c>
      <c r="W747" s="259">
        <v>3</v>
      </c>
      <c r="X747" s="259">
        <v>20000</v>
      </c>
      <c r="Y747" s="332">
        <v>396</v>
      </c>
      <c r="Z747" s="332">
        <v>398</v>
      </c>
      <c r="AA747" s="332">
        <v>398</v>
      </c>
      <c r="AB747" s="332">
        <v>227</v>
      </c>
      <c r="AC747" s="332">
        <v>228</v>
      </c>
      <c r="AD747" s="332">
        <v>229</v>
      </c>
      <c r="AE747" s="332">
        <v>30</v>
      </c>
      <c r="AF747" s="332">
        <v>26</v>
      </c>
      <c r="AG747" s="332">
        <v>22</v>
      </c>
      <c r="AH747" s="332">
        <v>15</v>
      </c>
      <c r="AI747" s="332">
        <v>5</v>
      </c>
      <c r="AJ747" s="332">
        <v>21</v>
      </c>
      <c r="AK747" s="332">
        <v>18</v>
      </c>
      <c r="AL747" s="332">
        <v>9</v>
      </c>
      <c r="AM747" s="332">
        <v>25</v>
      </c>
      <c r="AN747" s="332">
        <v>5</v>
      </c>
      <c r="AO747" s="332">
        <v>4</v>
      </c>
      <c r="AP747" s="332">
        <v>6</v>
      </c>
      <c r="AQ747" s="332"/>
      <c r="AR747" s="332"/>
      <c r="AS747" s="332"/>
      <c r="AT747" s="332"/>
      <c r="AU747" s="332"/>
      <c r="AV747" s="332"/>
      <c r="AW747" s="332"/>
      <c r="AX747" s="332"/>
      <c r="AY747" s="332">
        <v>0.93400000000000005</v>
      </c>
      <c r="AZ747" s="332">
        <v>0.86899999999999999</v>
      </c>
      <c r="BA747" s="332">
        <v>0.871</v>
      </c>
      <c r="BB747" s="261">
        <v>403</v>
      </c>
      <c r="BC747" s="261">
        <v>405</v>
      </c>
      <c r="BD747" s="261">
        <v>405</v>
      </c>
      <c r="BE747" s="261">
        <v>232</v>
      </c>
      <c r="BF747" s="261">
        <v>234</v>
      </c>
      <c r="BG747" s="261">
        <v>234</v>
      </c>
      <c r="BH747" s="261">
        <v>25</v>
      </c>
      <c r="BI747" s="261">
        <v>23</v>
      </c>
      <c r="BJ747" s="261">
        <v>21</v>
      </c>
      <c r="BK747" s="261">
        <v>15</v>
      </c>
      <c r="BL747" s="261">
        <v>7</v>
      </c>
      <c r="BM747" s="261">
        <v>18</v>
      </c>
      <c r="BN747" s="261">
        <v>12</v>
      </c>
      <c r="BO747" s="261">
        <v>7</v>
      </c>
      <c r="BP747" s="261">
        <v>18</v>
      </c>
      <c r="BQ747" s="261">
        <v>5</v>
      </c>
      <c r="BR747" s="261">
        <v>9</v>
      </c>
      <c r="BS747" s="261">
        <v>8</v>
      </c>
      <c r="BT747" s="261"/>
      <c r="BU747" s="261"/>
      <c r="BV747" s="261"/>
      <c r="BW747" s="261"/>
      <c r="BX747" s="261"/>
      <c r="BY747" s="261"/>
      <c r="BZ747" s="261"/>
      <c r="CA747" s="261"/>
      <c r="CB747" s="261">
        <v>0.85199999999999998</v>
      </c>
      <c r="CC747" s="261">
        <v>0.86199999999999999</v>
      </c>
      <c r="CD747" s="261">
        <v>0.78200000000000003</v>
      </c>
      <c r="CE747" s="333">
        <v>230</v>
      </c>
      <c r="CF747" s="333">
        <v>86042889369</v>
      </c>
      <c r="CG747" s="333">
        <v>232</v>
      </c>
      <c r="CH747" s="333">
        <v>56402261122</v>
      </c>
      <c r="CI747" s="333">
        <v>232</v>
      </c>
      <c r="CJ747" s="333">
        <v>2212522639</v>
      </c>
      <c r="CK747" s="333">
        <v>230</v>
      </c>
      <c r="CL747" s="333">
        <v>86042889724</v>
      </c>
      <c r="CM747" s="333">
        <v>232</v>
      </c>
      <c r="CN747" s="333">
        <v>3211479660</v>
      </c>
      <c r="CO747" s="333">
        <v>232</v>
      </c>
      <c r="CP747" s="333">
        <v>3211502634</v>
      </c>
      <c r="CQ747" s="333"/>
      <c r="CR747" s="333"/>
      <c r="CS747" s="333"/>
      <c r="CT747" s="333"/>
      <c r="CU747" s="333"/>
      <c r="CV747" s="333"/>
      <c r="CW747" s="333"/>
      <c r="CX747" s="333"/>
      <c r="CY747" s="333"/>
      <c r="CZ747" s="333"/>
      <c r="DA747" s="333"/>
      <c r="DB747" s="374"/>
      <c r="DC747" s="154"/>
      <c r="DD747" s="179"/>
      <c r="DE747" s="179"/>
      <c r="DF747" s="179"/>
      <c r="DG747" s="179"/>
      <c r="DH747" s="180"/>
      <c r="DI747" s="181"/>
      <c r="DJ747" s="182">
        <f t="shared" si="500"/>
        <v>0</v>
      </c>
      <c r="DK747" s="182">
        <f t="shared" si="501"/>
        <v>1</v>
      </c>
      <c r="DL747" s="182">
        <f t="shared" si="505"/>
        <v>0</v>
      </c>
      <c r="DM747" s="182">
        <f t="shared" si="506"/>
        <v>0</v>
      </c>
      <c r="DN747" s="182">
        <f t="shared" si="507"/>
        <v>0</v>
      </c>
      <c r="DO747" s="182"/>
      <c r="DP747" s="182"/>
      <c r="DQ747" s="181"/>
      <c r="DR747" s="169"/>
      <c r="DS747" s="166"/>
      <c r="DT747" s="166"/>
      <c r="DU747" s="167">
        <f t="shared" si="508"/>
        <v>0</v>
      </c>
      <c r="DV747" s="153" t="str">
        <f>VLOOKUP(M747,'[200]Data Master kondisi'!$O$3:$P$11,2,FALSE)</f>
        <v>Z</v>
      </c>
      <c r="DW747" s="153">
        <f>LOOKUP(DV747,{"X","X","X","Y","Y","Y","Z","Z","Z"},{6,6,6,4,4,4,2,2,2})</f>
        <v>2</v>
      </c>
      <c r="DX747" s="153">
        <f t="shared" si="490"/>
        <v>1</v>
      </c>
      <c r="DY747" s="153">
        <f t="shared" si="509"/>
        <v>3</v>
      </c>
      <c r="DZ747" s="153" t="str">
        <f>VLOOKUP(G747,'[200]Data Master class'!$A$5:$D$12,3,FALSE)</f>
        <v>B</v>
      </c>
      <c r="EA747" s="160">
        <f t="shared" si="510"/>
        <v>0</v>
      </c>
      <c r="EB747" s="156"/>
      <c r="EC747" s="153">
        <f>VLOOKUP(G747,'[200]Data Master class'!$A$5:$D$12,2,FALSE)</f>
        <v>3</v>
      </c>
      <c r="ED747" s="153" t="str">
        <f>VLOOKUP(H747,'[200]Data Master class'!$E$5:$G$6,3,FALSE)</f>
        <v>X</v>
      </c>
      <c r="EE747" s="153">
        <f>VLOOKUP(H747,'[200]Data Master class'!$E$5:$G$6,2,FALSE)</f>
        <v>2</v>
      </c>
      <c r="EF747" s="153">
        <f t="shared" si="511"/>
        <v>5</v>
      </c>
      <c r="EG747" s="153" t="str">
        <f t="shared" si="512"/>
        <v>CLASS 3</v>
      </c>
      <c r="EH747" s="153">
        <f t="shared" si="513"/>
        <v>8</v>
      </c>
      <c r="EI747" s="171"/>
      <c r="EJ747" s="441">
        <f t="shared" si="491"/>
        <v>0.15384615384615385</v>
      </c>
      <c r="EK747" s="441">
        <f t="shared" si="492"/>
        <v>0</v>
      </c>
      <c r="EL747" s="441">
        <f t="shared" si="493"/>
        <v>0.15384615384615385</v>
      </c>
      <c r="EM747" s="442">
        <f t="shared" si="514"/>
        <v>0.10256410256410257</v>
      </c>
      <c r="EN747" s="443" t="str">
        <f t="shared" si="515"/>
        <v>CUKUP</v>
      </c>
      <c r="EO747" s="195"/>
      <c r="EP747" s="196">
        <f>'[200]2. SUHU &amp; FISIK TRAFO'!CY791</f>
        <v>202</v>
      </c>
      <c r="EQ747" s="168">
        <f t="shared" si="520"/>
        <v>0</v>
      </c>
      <c r="ER747" s="189">
        <f t="shared" si="516"/>
        <v>0</v>
      </c>
      <c r="ES747" s="195"/>
      <c r="ET747" s="447">
        <f t="shared" si="502"/>
        <v>17.776</v>
      </c>
      <c r="EU747" s="447">
        <f t="shared" si="517"/>
        <v>14.220800000000001</v>
      </c>
      <c r="EV747" s="448">
        <f t="shared" si="494"/>
        <v>35.552</v>
      </c>
      <c r="EW747" s="449" t="str">
        <f t="shared" si="518"/>
        <v>BAIK</v>
      </c>
      <c r="EX747" s="721"/>
      <c r="EY747" s="447">
        <f t="shared" si="503"/>
        <v>16.096</v>
      </c>
      <c r="EZ747" s="447">
        <f t="shared" si="495"/>
        <v>12.876800000000001</v>
      </c>
      <c r="FA747" s="448">
        <f t="shared" si="504"/>
        <v>32.192</v>
      </c>
      <c r="FB747" s="449" t="str">
        <f t="shared" si="496"/>
        <v>BAIK</v>
      </c>
      <c r="FC747" s="195"/>
      <c r="FD747" s="453">
        <f t="shared" si="497"/>
        <v>15</v>
      </c>
      <c r="FE747" s="454">
        <f t="shared" si="498"/>
        <v>72.25433526011561</v>
      </c>
      <c r="FF747" s="725">
        <f t="shared" si="499"/>
        <v>20.759999999999998</v>
      </c>
      <c r="FG747" s="202" t="str">
        <f t="shared" si="519"/>
        <v>BURUK</v>
      </c>
    </row>
    <row r="748" spans="1:163">
      <c r="A748" s="347">
        <v>736</v>
      </c>
      <c r="B748" s="764" t="s">
        <v>2239</v>
      </c>
      <c r="C748" s="331" t="s">
        <v>3350</v>
      </c>
      <c r="D748" s="259" t="s">
        <v>3328</v>
      </c>
      <c r="E748" s="319" t="s">
        <v>3321</v>
      </c>
      <c r="F748" s="319" t="s">
        <v>3321</v>
      </c>
      <c r="G748" s="208" t="s">
        <v>206</v>
      </c>
      <c r="H748" s="214" t="s">
        <v>208</v>
      </c>
      <c r="I748" s="463">
        <v>108.024486</v>
      </c>
      <c r="J748" s="462">
        <v>-3.09205</v>
      </c>
      <c r="K748" s="259" t="s">
        <v>315</v>
      </c>
      <c r="L748" s="259" t="s">
        <v>571</v>
      </c>
      <c r="M748" s="259">
        <v>100</v>
      </c>
      <c r="N748" s="259">
        <v>12034634</v>
      </c>
      <c r="O748" s="259">
        <v>2012</v>
      </c>
      <c r="P748" s="259" t="s">
        <v>316</v>
      </c>
      <c r="Q748" s="461">
        <v>0.83680555555555547</v>
      </c>
      <c r="R748" s="433">
        <v>44854</v>
      </c>
      <c r="S748" s="331" t="s">
        <v>318</v>
      </c>
      <c r="T748" s="331" t="s">
        <v>607</v>
      </c>
      <c r="U748" s="259">
        <v>2</v>
      </c>
      <c r="V748" s="259">
        <v>2</v>
      </c>
      <c r="W748" s="259">
        <v>3</v>
      </c>
      <c r="X748" s="259">
        <v>20000</v>
      </c>
      <c r="Y748" s="332">
        <v>400</v>
      </c>
      <c r="Z748" s="332">
        <v>402</v>
      </c>
      <c r="AA748" s="332">
        <v>404</v>
      </c>
      <c r="AB748" s="332">
        <v>230</v>
      </c>
      <c r="AC748" s="332">
        <v>232</v>
      </c>
      <c r="AD748" s="332">
        <v>234</v>
      </c>
      <c r="AE748" s="332">
        <v>66</v>
      </c>
      <c r="AF748" s="332">
        <v>65</v>
      </c>
      <c r="AG748" s="332">
        <v>59</v>
      </c>
      <c r="AH748" s="332">
        <v>40</v>
      </c>
      <c r="AI748" s="332">
        <v>28</v>
      </c>
      <c r="AJ748" s="332">
        <v>15</v>
      </c>
      <c r="AK748" s="332">
        <v>34</v>
      </c>
      <c r="AL748" s="332">
        <v>17</v>
      </c>
      <c r="AM748" s="332">
        <v>38</v>
      </c>
      <c r="AN748" s="332">
        <v>50</v>
      </c>
      <c r="AO748" s="332">
        <v>25</v>
      </c>
      <c r="AP748" s="332">
        <v>23</v>
      </c>
      <c r="AQ748" s="332"/>
      <c r="AR748" s="332"/>
      <c r="AS748" s="332"/>
      <c r="AT748" s="332"/>
      <c r="AU748" s="332"/>
      <c r="AV748" s="332"/>
      <c r="AW748" s="332"/>
      <c r="AX748" s="332"/>
      <c r="AY748" s="332">
        <v>0.95699999999999996</v>
      </c>
      <c r="AZ748" s="332">
        <v>0.91700000000000004</v>
      </c>
      <c r="BA748" s="332">
        <v>0.92800000000000005</v>
      </c>
      <c r="BB748" s="261">
        <v>403</v>
      </c>
      <c r="BC748" s="261">
        <v>406</v>
      </c>
      <c r="BD748" s="261">
        <v>407</v>
      </c>
      <c r="BE748" s="261">
        <v>232</v>
      </c>
      <c r="BF748" s="261">
        <v>234</v>
      </c>
      <c r="BG748" s="261">
        <v>235</v>
      </c>
      <c r="BH748" s="261">
        <v>42</v>
      </c>
      <c r="BI748" s="261">
        <v>42</v>
      </c>
      <c r="BJ748" s="261">
        <v>42</v>
      </c>
      <c r="BK748" s="261">
        <v>13</v>
      </c>
      <c r="BL748" s="261">
        <v>16</v>
      </c>
      <c r="BM748" s="261">
        <v>10</v>
      </c>
      <c r="BN748" s="261">
        <v>22</v>
      </c>
      <c r="BO748" s="261">
        <v>5</v>
      </c>
      <c r="BP748" s="261">
        <v>26</v>
      </c>
      <c r="BQ748" s="261">
        <v>32</v>
      </c>
      <c r="BR748" s="261">
        <v>20</v>
      </c>
      <c r="BS748" s="261">
        <v>8</v>
      </c>
      <c r="BT748" s="261"/>
      <c r="BU748" s="261"/>
      <c r="BV748" s="261"/>
      <c r="BW748" s="261"/>
      <c r="BX748" s="261"/>
      <c r="BY748" s="261"/>
      <c r="BZ748" s="261"/>
      <c r="CA748" s="261"/>
      <c r="CB748" s="261">
        <v>0.89500000000000002</v>
      </c>
      <c r="CC748" s="261">
        <v>0.91500000000000004</v>
      </c>
      <c r="CD748" s="261">
        <v>0.82099999999999995</v>
      </c>
      <c r="CE748" s="333">
        <v>230</v>
      </c>
      <c r="CF748" s="333">
        <v>50173981973</v>
      </c>
      <c r="CG748" s="333">
        <v>232</v>
      </c>
      <c r="CH748" s="333">
        <v>16310011321</v>
      </c>
      <c r="CI748" s="333">
        <v>233</v>
      </c>
      <c r="CJ748" s="333">
        <v>32115026731</v>
      </c>
      <c r="CK748" s="333">
        <v>230</v>
      </c>
      <c r="CL748" s="333">
        <v>32115532320</v>
      </c>
      <c r="CM748" s="333">
        <v>232</v>
      </c>
      <c r="CN748" s="333">
        <v>3411445766</v>
      </c>
      <c r="CO748" s="333">
        <v>233</v>
      </c>
      <c r="CP748" s="333">
        <v>32115531760</v>
      </c>
      <c r="CQ748" s="333"/>
      <c r="CR748" s="333"/>
      <c r="CS748" s="333"/>
      <c r="CT748" s="333"/>
      <c r="CU748" s="333"/>
      <c r="CV748" s="333"/>
      <c r="CW748" s="333"/>
      <c r="CX748" s="333"/>
      <c r="CY748" s="333"/>
      <c r="CZ748" s="333"/>
      <c r="DA748" s="333"/>
      <c r="DB748" s="374"/>
      <c r="DC748" s="154"/>
      <c r="DD748" s="179"/>
      <c r="DE748" s="179"/>
      <c r="DF748" s="179"/>
      <c r="DG748" s="179"/>
      <c r="DH748" s="180"/>
      <c r="DI748" s="181"/>
      <c r="DJ748" s="182">
        <f t="shared" si="500"/>
        <v>0</v>
      </c>
      <c r="DK748" s="182">
        <f t="shared" si="501"/>
        <v>1</v>
      </c>
      <c r="DL748" s="182">
        <f t="shared" si="505"/>
        <v>0</v>
      </c>
      <c r="DM748" s="182">
        <f t="shared" si="506"/>
        <v>0</v>
      </c>
      <c r="DN748" s="182">
        <f t="shared" si="507"/>
        <v>0</v>
      </c>
      <c r="DO748" s="182"/>
      <c r="DP748" s="182"/>
      <c r="DQ748" s="181"/>
      <c r="DR748" s="169"/>
      <c r="DS748" s="166"/>
      <c r="DT748" s="166"/>
      <c r="DU748" s="167">
        <f t="shared" si="508"/>
        <v>0</v>
      </c>
      <c r="DV748" s="153" t="str">
        <f>VLOOKUP(M748,'[200]Data Master kondisi'!$O$3:$P$11,2,FALSE)</f>
        <v>Z</v>
      </c>
      <c r="DW748" s="153">
        <f>LOOKUP(DV748,{"X","X","X","Y","Y","Y","Z","Z","Z"},{6,6,6,4,4,4,2,2,2})</f>
        <v>2</v>
      </c>
      <c r="DX748" s="153">
        <f t="shared" si="490"/>
        <v>1</v>
      </c>
      <c r="DY748" s="153">
        <f t="shared" si="509"/>
        <v>3</v>
      </c>
      <c r="DZ748" s="153" t="str">
        <f>VLOOKUP(G748,'[200]Data Master class'!$A$5:$D$12,3,FALSE)</f>
        <v>B</v>
      </c>
      <c r="EA748" s="160">
        <f t="shared" si="510"/>
        <v>0</v>
      </c>
      <c r="EB748" s="156"/>
      <c r="EC748" s="153">
        <f>VLOOKUP(G748,'[200]Data Master class'!$A$5:$D$12,2,FALSE)</f>
        <v>3</v>
      </c>
      <c r="ED748" s="153" t="str">
        <f>VLOOKUP(H748,'[200]Data Master class'!$E$5:$G$6,3,FALSE)</f>
        <v>X</v>
      </c>
      <c r="EE748" s="153">
        <f>VLOOKUP(H748,'[200]Data Master class'!$E$5:$G$6,2,FALSE)</f>
        <v>2</v>
      </c>
      <c r="EF748" s="153">
        <f t="shared" si="511"/>
        <v>5</v>
      </c>
      <c r="EG748" s="153" t="str">
        <f t="shared" si="512"/>
        <v>CLASS 3</v>
      </c>
      <c r="EH748" s="153">
        <f t="shared" si="513"/>
        <v>8</v>
      </c>
      <c r="EI748" s="171"/>
      <c r="EJ748" s="441">
        <f t="shared" si="491"/>
        <v>4.2105263157894701E-2</v>
      </c>
      <c r="EK748" s="441">
        <f t="shared" si="492"/>
        <v>2.6315789473684171E-2</v>
      </c>
      <c r="EL748" s="441">
        <f t="shared" si="493"/>
        <v>6.842105263157898E-2</v>
      </c>
      <c r="EM748" s="442">
        <f t="shared" si="514"/>
        <v>4.561403508771928E-2</v>
      </c>
      <c r="EN748" s="443" t="str">
        <f t="shared" si="515"/>
        <v>BAIK</v>
      </c>
      <c r="EO748" s="195"/>
      <c r="EP748" s="196">
        <f>'[200]2. SUHU &amp; FISIK TRAFO'!CY792</f>
        <v>202</v>
      </c>
      <c r="EQ748" s="168">
        <f t="shared" si="520"/>
        <v>0</v>
      </c>
      <c r="ER748" s="189">
        <f t="shared" si="516"/>
        <v>0</v>
      </c>
      <c r="ES748" s="195"/>
      <c r="ET748" s="447">
        <f t="shared" si="502"/>
        <v>44.066000000000003</v>
      </c>
      <c r="EU748" s="447">
        <f t="shared" si="517"/>
        <v>35.252800000000001</v>
      </c>
      <c r="EV748" s="448">
        <f t="shared" si="494"/>
        <v>44.066000000000003</v>
      </c>
      <c r="EW748" s="449" t="str">
        <f t="shared" si="518"/>
        <v>BAIK</v>
      </c>
      <c r="EX748" s="721"/>
      <c r="EY748" s="447">
        <f t="shared" si="503"/>
        <v>29.442</v>
      </c>
      <c r="EZ748" s="447">
        <f t="shared" si="495"/>
        <v>23.553600000000003</v>
      </c>
      <c r="FA748" s="448">
        <f t="shared" si="504"/>
        <v>29.442</v>
      </c>
      <c r="FB748" s="449" t="str">
        <f t="shared" si="496"/>
        <v>BAIK</v>
      </c>
      <c r="FC748" s="195"/>
      <c r="FD748" s="453">
        <f t="shared" si="497"/>
        <v>40</v>
      </c>
      <c r="FE748" s="454">
        <f t="shared" si="498"/>
        <v>144.50867052023122</v>
      </c>
      <c r="FF748" s="725">
        <f t="shared" si="499"/>
        <v>27.68</v>
      </c>
      <c r="FG748" s="202" t="str">
        <f t="shared" si="519"/>
        <v>BURUK</v>
      </c>
    </row>
    <row r="749" spans="1:163">
      <c r="A749" s="347">
        <v>737</v>
      </c>
      <c r="B749" s="764" t="s">
        <v>2239</v>
      </c>
      <c r="C749" s="331" t="s">
        <v>3351</v>
      </c>
      <c r="D749" s="259" t="s">
        <v>3352</v>
      </c>
      <c r="E749" s="319" t="s">
        <v>3321</v>
      </c>
      <c r="F749" s="319" t="s">
        <v>3321</v>
      </c>
      <c r="G749" s="208" t="s">
        <v>206</v>
      </c>
      <c r="H749" s="214" t="s">
        <v>208</v>
      </c>
      <c r="I749" s="463">
        <v>107.96966500000001</v>
      </c>
      <c r="J749" s="462">
        <v>-3.1100560000000002</v>
      </c>
      <c r="K749" s="259" t="s">
        <v>341</v>
      </c>
      <c r="L749" s="259" t="s">
        <v>570</v>
      </c>
      <c r="M749" s="259">
        <v>100</v>
      </c>
      <c r="N749" s="259" t="s">
        <v>3353</v>
      </c>
      <c r="O749" s="259">
        <v>2019</v>
      </c>
      <c r="P749" s="259" t="s">
        <v>316</v>
      </c>
      <c r="Q749" s="461">
        <v>0.80625000000000002</v>
      </c>
      <c r="R749" s="433">
        <v>44855</v>
      </c>
      <c r="S749" s="331" t="s">
        <v>318</v>
      </c>
      <c r="T749" s="331" t="s">
        <v>607</v>
      </c>
      <c r="U749" s="259">
        <v>2</v>
      </c>
      <c r="V749" s="259">
        <v>2</v>
      </c>
      <c r="W749" s="259">
        <v>3</v>
      </c>
      <c r="X749" s="259">
        <v>20000</v>
      </c>
      <c r="Y749" s="332">
        <v>397</v>
      </c>
      <c r="Z749" s="332">
        <v>399</v>
      </c>
      <c r="AA749" s="332">
        <v>400</v>
      </c>
      <c r="AB749" s="332">
        <v>228</v>
      </c>
      <c r="AC749" s="332">
        <v>227</v>
      </c>
      <c r="AD749" s="332">
        <v>230</v>
      </c>
      <c r="AE749" s="332">
        <v>17</v>
      </c>
      <c r="AF749" s="332">
        <v>20</v>
      </c>
      <c r="AG749" s="332">
        <v>33</v>
      </c>
      <c r="AH749" s="332">
        <v>23</v>
      </c>
      <c r="AI749" s="332">
        <v>8</v>
      </c>
      <c r="AJ749" s="332">
        <v>13</v>
      </c>
      <c r="AK749" s="332">
        <v>8</v>
      </c>
      <c r="AL749" s="332">
        <v>12</v>
      </c>
      <c r="AM749" s="332">
        <v>9</v>
      </c>
      <c r="AN749" s="332">
        <v>7</v>
      </c>
      <c r="AO749" s="332">
        <v>25</v>
      </c>
      <c r="AP749" s="332">
        <v>11</v>
      </c>
      <c r="AQ749" s="332"/>
      <c r="AR749" s="332"/>
      <c r="AS749" s="332"/>
      <c r="AT749" s="332"/>
      <c r="AU749" s="332"/>
      <c r="AV749" s="332"/>
      <c r="AW749" s="332"/>
      <c r="AX749" s="332"/>
      <c r="AY749" s="332">
        <v>0.93400000000000005</v>
      </c>
      <c r="AZ749" s="332">
        <v>0.94099999999999995</v>
      </c>
      <c r="BA749" s="332">
        <v>0.94799999999999995</v>
      </c>
      <c r="BB749" s="261">
        <v>400</v>
      </c>
      <c r="BC749" s="261">
        <v>398</v>
      </c>
      <c r="BD749" s="261">
        <v>398</v>
      </c>
      <c r="BE749" s="261">
        <v>228</v>
      </c>
      <c r="BF749" s="261">
        <v>229</v>
      </c>
      <c r="BG749" s="261">
        <v>230</v>
      </c>
      <c r="BH749" s="261">
        <v>24</v>
      </c>
      <c r="BI749" s="261">
        <v>26</v>
      </c>
      <c r="BJ749" s="261">
        <v>34</v>
      </c>
      <c r="BK749" s="261">
        <v>21</v>
      </c>
      <c r="BL749" s="261">
        <v>6</v>
      </c>
      <c r="BM749" s="261">
        <v>11</v>
      </c>
      <c r="BN749" s="261">
        <v>5</v>
      </c>
      <c r="BO749" s="261">
        <v>6</v>
      </c>
      <c r="BP749" s="261">
        <v>18</v>
      </c>
      <c r="BQ749" s="261">
        <v>15</v>
      </c>
      <c r="BR749" s="261">
        <v>29</v>
      </c>
      <c r="BS749" s="261">
        <v>15</v>
      </c>
      <c r="BT749" s="261"/>
      <c r="BU749" s="261"/>
      <c r="BV749" s="261"/>
      <c r="BW749" s="261"/>
      <c r="BX749" s="261"/>
      <c r="BY749" s="261"/>
      <c r="BZ749" s="261"/>
      <c r="CA749" s="261"/>
      <c r="CB749" s="261">
        <v>0.81299999999999994</v>
      </c>
      <c r="CC749" s="261">
        <v>0.85299999999999998</v>
      </c>
      <c r="CD749" s="261">
        <v>0.89900000000000002</v>
      </c>
      <c r="CE749" s="333">
        <v>226</v>
      </c>
      <c r="CF749" s="333">
        <v>32115244975</v>
      </c>
      <c r="CG749" s="333">
        <v>227</v>
      </c>
      <c r="CH749" s="333">
        <v>4501773178</v>
      </c>
      <c r="CI749" s="333">
        <v>228</v>
      </c>
      <c r="CJ749" s="333">
        <v>32115244769</v>
      </c>
      <c r="CK749" s="333">
        <v>226</v>
      </c>
      <c r="CL749" s="333">
        <v>32115440557</v>
      </c>
      <c r="CM749" s="333">
        <v>227</v>
      </c>
      <c r="CN749" s="333">
        <v>86031796669</v>
      </c>
      <c r="CO749" s="333">
        <v>228</v>
      </c>
      <c r="CP749" s="333">
        <v>4501773126</v>
      </c>
      <c r="CQ749" s="333"/>
      <c r="CR749" s="333"/>
      <c r="CS749" s="333"/>
      <c r="CT749" s="333"/>
      <c r="CU749" s="333"/>
      <c r="CV749" s="333"/>
      <c r="CW749" s="333"/>
      <c r="CX749" s="333"/>
      <c r="CY749" s="333"/>
      <c r="CZ749" s="333"/>
      <c r="DA749" s="333"/>
      <c r="DB749" s="374"/>
      <c r="DC749" s="154"/>
      <c r="DD749" s="179"/>
      <c r="DE749" s="179"/>
      <c r="DF749" s="179"/>
      <c r="DG749" s="179"/>
      <c r="DH749" s="180"/>
      <c r="DI749" s="181"/>
      <c r="DJ749" s="182">
        <f t="shared" si="500"/>
        <v>1</v>
      </c>
      <c r="DK749" s="182">
        <f t="shared" si="501"/>
        <v>0</v>
      </c>
      <c r="DL749" s="182">
        <f t="shared" si="505"/>
        <v>0</v>
      </c>
      <c r="DM749" s="182">
        <f t="shared" si="506"/>
        <v>0</v>
      </c>
      <c r="DN749" s="182">
        <f t="shared" si="507"/>
        <v>0</v>
      </c>
      <c r="DO749" s="182"/>
      <c r="DP749" s="182"/>
      <c r="DQ749" s="181"/>
      <c r="DR749" s="169"/>
      <c r="DS749" s="166"/>
      <c r="DT749" s="166"/>
      <c r="DU749" s="167">
        <f t="shared" si="508"/>
        <v>0</v>
      </c>
      <c r="DV749" s="153" t="str">
        <f>VLOOKUP(M749,'[200]Data Master kondisi'!$O$3:$P$11,2,FALSE)</f>
        <v>Z</v>
      </c>
      <c r="DW749" s="153">
        <f>LOOKUP(DV749,{"X","X","X","Y","Y","Y","Z","Z","Z"},{6,6,6,4,4,4,2,2,2})</f>
        <v>2</v>
      </c>
      <c r="DX749" s="153">
        <f t="shared" si="490"/>
        <v>1</v>
      </c>
      <c r="DY749" s="153">
        <f t="shared" si="509"/>
        <v>3</v>
      </c>
      <c r="DZ749" s="153" t="str">
        <f>VLOOKUP(G749,'[200]Data Master class'!$A$5:$D$12,3,FALSE)</f>
        <v>B</v>
      </c>
      <c r="EA749" s="160">
        <f t="shared" si="510"/>
        <v>0</v>
      </c>
      <c r="EB749" s="156"/>
      <c r="EC749" s="153">
        <f>VLOOKUP(G749,'[200]Data Master class'!$A$5:$D$12,2,FALSE)</f>
        <v>3</v>
      </c>
      <c r="ED749" s="153" t="str">
        <f>VLOOKUP(H749,'[200]Data Master class'!$E$5:$G$6,3,FALSE)</f>
        <v>X</v>
      </c>
      <c r="EE749" s="153">
        <f>VLOOKUP(H749,'[200]Data Master class'!$E$5:$G$6,2,FALSE)</f>
        <v>2</v>
      </c>
      <c r="EF749" s="153">
        <f t="shared" si="511"/>
        <v>5</v>
      </c>
      <c r="EG749" s="153" t="str">
        <f t="shared" si="512"/>
        <v>CLASS 3</v>
      </c>
      <c r="EH749" s="153">
        <f t="shared" si="513"/>
        <v>8</v>
      </c>
      <c r="EI749" s="171"/>
      <c r="EJ749" s="441">
        <f t="shared" si="491"/>
        <v>0.27142857142857141</v>
      </c>
      <c r="EK749" s="441">
        <f t="shared" si="492"/>
        <v>0.14285714285714282</v>
      </c>
      <c r="EL749" s="441">
        <f t="shared" si="493"/>
        <v>0.41428571428571437</v>
      </c>
      <c r="EM749" s="442">
        <f t="shared" si="514"/>
        <v>0.27619047619047621</v>
      </c>
      <c r="EN749" s="443" t="str">
        <f t="shared" si="515"/>
        <v>KURANG</v>
      </c>
      <c r="EO749" s="195"/>
      <c r="EP749" s="196">
        <f>'[200]2. SUHU &amp; FISIK TRAFO'!CY793</f>
        <v>324</v>
      </c>
      <c r="EQ749" s="168">
        <f t="shared" si="520"/>
        <v>0</v>
      </c>
      <c r="ER749" s="189">
        <f t="shared" si="516"/>
        <v>0</v>
      </c>
      <c r="ES749" s="195"/>
      <c r="ET749" s="447">
        <f t="shared" si="502"/>
        <v>16.006</v>
      </c>
      <c r="EU749" s="447">
        <f t="shared" si="517"/>
        <v>12.8048</v>
      </c>
      <c r="EV749" s="448">
        <f t="shared" si="494"/>
        <v>16.006</v>
      </c>
      <c r="EW749" s="449" t="str">
        <f t="shared" si="518"/>
        <v>BAIK</v>
      </c>
      <c r="EX749" s="721"/>
      <c r="EY749" s="447">
        <f t="shared" si="503"/>
        <v>19.245999999999999</v>
      </c>
      <c r="EZ749" s="447">
        <f t="shared" si="495"/>
        <v>15.396799999999999</v>
      </c>
      <c r="FA749" s="448">
        <f t="shared" si="504"/>
        <v>19.245999999999999</v>
      </c>
      <c r="FB749" s="449" t="str">
        <f t="shared" si="496"/>
        <v>BAIK</v>
      </c>
      <c r="FC749" s="195"/>
      <c r="FD749" s="453">
        <f t="shared" si="497"/>
        <v>23</v>
      </c>
      <c r="FE749" s="454">
        <f t="shared" si="498"/>
        <v>144.50867052023122</v>
      </c>
      <c r="FF749" s="725">
        <f t="shared" si="499"/>
        <v>15.916</v>
      </c>
      <c r="FG749" s="202" t="str">
        <f t="shared" si="519"/>
        <v>KURANG</v>
      </c>
    </row>
    <row r="750" spans="1:163">
      <c r="A750" s="347">
        <v>738</v>
      </c>
      <c r="B750" s="764" t="s">
        <v>2239</v>
      </c>
      <c r="C750" s="331" t="s">
        <v>3354</v>
      </c>
      <c r="D750" s="259" t="s">
        <v>3352</v>
      </c>
      <c r="E750" s="319" t="s">
        <v>3321</v>
      </c>
      <c r="F750" s="319" t="s">
        <v>3321</v>
      </c>
      <c r="G750" s="208" t="s">
        <v>206</v>
      </c>
      <c r="H750" s="214" t="s">
        <v>208</v>
      </c>
      <c r="I750" s="463">
        <v>108.024486</v>
      </c>
      <c r="J750" s="462">
        <v>-3.09205</v>
      </c>
      <c r="K750" s="259" t="s">
        <v>315</v>
      </c>
      <c r="L750" s="259" t="s">
        <v>571</v>
      </c>
      <c r="M750" s="259">
        <v>50</v>
      </c>
      <c r="N750" s="259">
        <v>10008499</v>
      </c>
      <c r="O750" s="259">
        <v>2010</v>
      </c>
      <c r="P750" s="259" t="s">
        <v>316</v>
      </c>
      <c r="Q750" s="461">
        <v>0.81180555555555556</v>
      </c>
      <c r="R750" s="433">
        <v>44855</v>
      </c>
      <c r="S750" s="331" t="s">
        <v>318</v>
      </c>
      <c r="T750" s="331" t="s">
        <v>607</v>
      </c>
      <c r="U750" s="259">
        <v>2</v>
      </c>
      <c r="V750" s="259">
        <v>2</v>
      </c>
      <c r="W750" s="259">
        <v>3</v>
      </c>
      <c r="X750" s="259">
        <v>20000</v>
      </c>
      <c r="Y750" s="332">
        <v>412</v>
      </c>
      <c r="Z750" s="332">
        <v>410</v>
      </c>
      <c r="AA750" s="332">
        <v>413</v>
      </c>
      <c r="AB750" s="332">
        <v>235</v>
      </c>
      <c r="AC750" s="332">
        <v>235</v>
      </c>
      <c r="AD750" s="332">
        <v>239</v>
      </c>
      <c r="AE750" s="332">
        <v>65</v>
      </c>
      <c r="AF750" s="332">
        <v>52</v>
      </c>
      <c r="AG750" s="332">
        <v>40</v>
      </c>
      <c r="AH750" s="332">
        <v>42</v>
      </c>
      <c r="AI750" s="332">
        <v>24</v>
      </c>
      <c r="AJ750" s="332">
        <v>41</v>
      </c>
      <c r="AK750" s="332">
        <v>37</v>
      </c>
      <c r="AL750" s="332">
        <v>34</v>
      </c>
      <c r="AM750" s="332">
        <v>41</v>
      </c>
      <c r="AN750" s="332">
        <v>11</v>
      </c>
      <c r="AO750" s="332">
        <v>3</v>
      </c>
      <c r="AP750" s="332">
        <v>8</v>
      </c>
      <c r="AQ750" s="332"/>
      <c r="AR750" s="332"/>
      <c r="AS750" s="332"/>
      <c r="AT750" s="332"/>
      <c r="AU750" s="332"/>
      <c r="AV750" s="332"/>
      <c r="AW750" s="332"/>
      <c r="AX750" s="332"/>
      <c r="AY750" s="332">
        <v>0.94899999999999995</v>
      </c>
      <c r="AZ750" s="332">
        <v>0.93300000000000005</v>
      </c>
      <c r="BA750" s="332">
        <v>0.93100000000000005</v>
      </c>
      <c r="BB750" s="261">
        <v>413</v>
      </c>
      <c r="BC750" s="261">
        <v>415</v>
      </c>
      <c r="BD750" s="261">
        <v>419</v>
      </c>
      <c r="BE750" s="261">
        <v>235</v>
      </c>
      <c r="BF750" s="261">
        <v>236</v>
      </c>
      <c r="BG750" s="261">
        <v>239</v>
      </c>
      <c r="BH750" s="261">
        <v>53</v>
      </c>
      <c r="BI750" s="261">
        <v>35</v>
      </c>
      <c r="BJ750" s="261">
        <v>18</v>
      </c>
      <c r="BK750" s="261">
        <v>26</v>
      </c>
      <c r="BL750" s="261">
        <v>24</v>
      </c>
      <c r="BM750" s="261">
        <v>31</v>
      </c>
      <c r="BN750" s="261">
        <v>16</v>
      </c>
      <c r="BO750" s="261">
        <v>20</v>
      </c>
      <c r="BP750" s="261">
        <v>29</v>
      </c>
      <c r="BQ750" s="261">
        <v>4</v>
      </c>
      <c r="BR750" s="261">
        <v>2</v>
      </c>
      <c r="BS750" s="261">
        <v>6</v>
      </c>
      <c r="BT750" s="261"/>
      <c r="BU750" s="261"/>
      <c r="BV750" s="261"/>
      <c r="BW750" s="261"/>
      <c r="BX750" s="261"/>
      <c r="BY750" s="261"/>
      <c r="BZ750" s="261"/>
      <c r="CA750" s="261"/>
      <c r="CB750" s="261">
        <v>0.86099999999999999</v>
      </c>
      <c r="CC750" s="261">
        <v>0.88500000000000001</v>
      </c>
      <c r="CD750" s="261">
        <v>0.80500000000000005</v>
      </c>
      <c r="CE750" s="333">
        <v>233</v>
      </c>
      <c r="CF750" s="333">
        <v>163130000000</v>
      </c>
      <c r="CG750" s="333">
        <v>234</v>
      </c>
      <c r="CH750" s="333">
        <v>86017647366</v>
      </c>
      <c r="CI750" s="333">
        <v>232</v>
      </c>
      <c r="CJ750" s="333">
        <v>56601473566</v>
      </c>
      <c r="CK750" s="333">
        <v>233</v>
      </c>
      <c r="CL750" s="333">
        <v>45017774410</v>
      </c>
      <c r="CM750" s="333">
        <v>234</v>
      </c>
      <c r="CN750" s="333">
        <v>32115028469</v>
      </c>
      <c r="CO750" s="333">
        <v>232</v>
      </c>
      <c r="CP750" s="333">
        <v>56400403656</v>
      </c>
      <c r="CQ750" s="333"/>
      <c r="CR750" s="333"/>
      <c r="CS750" s="333"/>
      <c r="CT750" s="333"/>
      <c r="CU750" s="333"/>
      <c r="CV750" s="333"/>
      <c r="CW750" s="333"/>
      <c r="CX750" s="333"/>
      <c r="CY750" s="333"/>
      <c r="CZ750" s="333"/>
      <c r="DA750" s="333"/>
      <c r="DB750" s="374"/>
      <c r="DC750" s="154"/>
      <c r="DD750" s="179"/>
      <c r="DE750" s="179"/>
      <c r="DF750" s="179"/>
      <c r="DG750" s="179"/>
      <c r="DH750" s="180"/>
      <c r="DI750" s="181"/>
      <c r="DJ750" s="182">
        <f t="shared" si="500"/>
        <v>0</v>
      </c>
      <c r="DK750" s="182">
        <f t="shared" si="501"/>
        <v>0</v>
      </c>
      <c r="DL750" s="182">
        <f t="shared" si="505"/>
        <v>1</v>
      </c>
      <c r="DM750" s="182">
        <f t="shared" si="506"/>
        <v>0</v>
      </c>
      <c r="DN750" s="182">
        <f t="shared" si="507"/>
        <v>0</v>
      </c>
      <c r="DO750" s="182"/>
      <c r="DP750" s="182"/>
      <c r="DQ750" s="181"/>
      <c r="DR750" s="169"/>
      <c r="DS750" s="166"/>
      <c r="DT750" s="166"/>
      <c r="DU750" s="167">
        <f t="shared" si="508"/>
        <v>0</v>
      </c>
      <c r="DV750" s="153" t="str">
        <f>VLOOKUP(M750,'[200]Data Master kondisi'!$O$3:$P$11,2,FALSE)</f>
        <v>Z</v>
      </c>
      <c r="DW750" s="153">
        <f>LOOKUP(DV750,{"X","X","X","Y","Y","Y","Z","Z","Z"},{6,6,6,4,4,4,2,2,2})</f>
        <v>2</v>
      </c>
      <c r="DX750" s="153">
        <f t="shared" si="490"/>
        <v>1</v>
      </c>
      <c r="DY750" s="153">
        <f t="shared" si="509"/>
        <v>3</v>
      </c>
      <c r="DZ750" s="153" t="str">
        <f>VLOOKUP(G750,'[200]Data Master class'!$A$5:$D$12,3,FALSE)</f>
        <v>B</v>
      </c>
      <c r="EA750" s="160">
        <f t="shared" si="510"/>
        <v>0</v>
      </c>
      <c r="EB750" s="156"/>
      <c r="EC750" s="153">
        <f>VLOOKUP(G750,'[200]Data Master class'!$A$5:$D$12,2,FALSE)</f>
        <v>3</v>
      </c>
      <c r="ED750" s="153" t="str">
        <f>VLOOKUP(H750,'[200]Data Master class'!$E$5:$G$6,3,FALSE)</f>
        <v>X</v>
      </c>
      <c r="EE750" s="153">
        <f>VLOOKUP(H750,'[200]Data Master class'!$E$5:$G$6,2,FALSE)</f>
        <v>2</v>
      </c>
      <c r="EF750" s="153">
        <f t="shared" si="511"/>
        <v>5</v>
      </c>
      <c r="EG750" s="153" t="str">
        <f t="shared" si="512"/>
        <v>CLASS 3</v>
      </c>
      <c r="EH750" s="153">
        <f t="shared" si="513"/>
        <v>8</v>
      </c>
      <c r="EI750" s="171"/>
      <c r="EJ750" s="441">
        <f t="shared" si="491"/>
        <v>0.2420382165605095</v>
      </c>
      <c r="EK750" s="441">
        <f t="shared" si="492"/>
        <v>6.3694267515924012E-3</v>
      </c>
      <c r="EL750" s="441">
        <f t="shared" si="493"/>
        <v>0.23566878980891723</v>
      </c>
      <c r="EM750" s="442">
        <f t="shared" si="514"/>
        <v>0.16135881104033969</v>
      </c>
      <c r="EN750" s="443" t="str">
        <f t="shared" si="515"/>
        <v>CUKUP</v>
      </c>
      <c r="EO750" s="195"/>
      <c r="EP750" s="196">
        <f>'[200]2. SUHU &amp; FISIK TRAFO'!CY794</f>
        <v>202</v>
      </c>
      <c r="EQ750" s="168">
        <f t="shared" si="520"/>
        <v>0</v>
      </c>
      <c r="ER750" s="189">
        <f t="shared" si="516"/>
        <v>0</v>
      </c>
      <c r="ES750" s="195"/>
      <c r="ET750" s="447">
        <f t="shared" si="502"/>
        <v>37.055</v>
      </c>
      <c r="EU750" s="447">
        <f t="shared" si="517"/>
        <v>29.644000000000002</v>
      </c>
      <c r="EV750" s="448">
        <f t="shared" si="494"/>
        <v>74.11</v>
      </c>
      <c r="EW750" s="449" t="str">
        <f t="shared" si="518"/>
        <v>CUKUP</v>
      </c>
      <c r="EX750" s="721"/>
      <c r="EY750" s="447">
        <f t="shared" si="503"/>
        <v>25.016999999999999</v>
      </c>
      <c r="EZ750" s="447">
        <f t="shared" si="495"/>
        <v>20.0136</v>
      </c>
      <c r="FA750" s="448">
        <f t="shared" si="504"/>
        <v>50.033999999999999</v>
      </c>
      <c r="FB750" s="449" t="str">
        <f t="shared" si="496"/>
        <v>BAIK</v>
      </c>
      <c r="FC750" s="195"/>
      <c r="FD750" s="453">
        <f t="shared" si="497"/>
        <v>42</v>
      </c>
      <c r="FE750" s="454">
        <f t="shared" si="498"/>
        <v>72.25433526011561</v>
      </c>
      <c r="FF750" s="725">
        <f t="shared" si="499"/>
        <v>58.128</v>
      </c>
      <c r="FG750" s="202" t="str">
        <f t="shared" si="519"/>
        <v>BURUK</v>
      </c>
    </row>
    <row r="751" spans="1:163">
      <c r="A751" s="347">
        <v>739</v>
      </c>
      <c r="B751" s="764" t="s">
        <v>2239</v>
      </c>
      <c r="C751" s="331" t="s">
        <v>3355</v>
      </c>
      <c r="D751" s="259" t="s">
        <v>3352</v>
      </c>
      <c r="E751" s="319" t="s">
        <v>3321</v>
      </c>
      <c r="F751" s="319" t="s">
        <v>3321</v>
      </c>
      <c r="G751" s="208" t="s">
        <v>206</v>
      </c>
      <c r="H751" s="214" t="s">
        <v>208</v>
      </c>
      <c r="I751" s="463">
        <v>108.026338</v>
      </c>
      <c r="J751" s="462">
        <v>-3.0779700000000001</v>
      </c>
      <c r="K751" s="259" t="s">
        <v>315</v>
      </c>
      <c r="L751" s="259" t="s">
        <v>572</v>
      </c>
      <c r="M751" s="259">
        <v>100</v>
      </c>
      <c r="N751" s="259">
        <v>51035</v>
      </c>
      <c r="O751" s="259">
        <v>1995</v>
      </c>
      <c r="P751" s="259" t="s">
        <v>316</v>
      </c>
      <c r="Q751" s="461">
        <v>0.81527777777777777</v>
      </c>
      <c r="R751" s="433">
        <v>44855</v>
      </c>
      <c r="S751" s="331" t="s">
        <v>318</v>
      </c>
      <c r="T751" s="331" t="s">
        <v>607</v>
      </c>
      <c r="U751" s="259">
        <v>2</v>
      </c>
      <c r="V751" s="259">
        <v>2</v>
      </c>
      <c r="W751" s="259">
        <v>3</v>
      </c>
      <c r="X751" s="259">
        <v>20000</v>
      </c>
      <c r="Y751" s="332">
        <v>418</v>
      </c>
      <c r="Z751" s="332">
        <v>419</v>
      </c>
      <c r="AA751" s="332">
        <v>417</v>
      </c>
      <c r="AB751" s="332">
        <v>239</v>
      </c>
      <c r="AC751" s="332">
        <v>238</v>
      </c>
      <c r="AD751" s="332">
        <v>241</v>
      </c>
      <c r="AE751" s="332">
        <v>37</v>
      </c>
      <c r="AF751" s="332">
        <v>22</v>
      </c>
      <c r="AG751" s="332">
        <v>44</v>
      </c>
      <c r="AH751" s="332">
        <v>31</v>
      </c>
      <c r="AI751" s="332">
        <v>28</v>
      </c>
      <c r="AJ751" s="332">
        <v>21</v>
      </c>
      <c r="AK751" s="332">
        <v>30</v>
      </c>
      <c r="AL751" s="332">
        <v>18</v>
      </c>
      <c r="AM751" s="332">
        <v>9</v>
      </c>
      <c r="AN751" s="332">
        <v>1</v>
      </c>
      <c r="AO751" s="332">
        <v>14</v>
      </c>
      <c r="AP751" s="332">
        <v>13</v>
      </c>
      <c r="AQ751" s="332"/>
      <c r="AR751" s="332"/>
      <c r="AS751" s="332"/>
      <c r="AT751" s="332"/>
      <c r="AU751" s="332"/>
      <c r="AV751" s="332"/>
      <c r="AW751" s="332"/>
      <c r="AX751" s="332"/>
      <c r="AY751" s="332">
        <v>0.91500000000000004</v>
      </c>
      <c r="AZ751" s="332">
        <v>0.96299999999999997</v>
      </c>
      <c r="BA751" s="332">
        <v>0.93799999999999994</v>
      </c>
      <c r="BB751" s="261">
        <v>419</v>
      </c>
      <c r="BC751" s="261">
        <v>420</v>
      </c>
      <c r="BD751" s="261">
        <v>417</v>
      </c>
      <c r="BE751" s="261">
        <v>240</v>
      </c>
      <c r="BF751" s="261">
        <v>238</v>
      </c>
      <c r="BG751" s="261">
        <v>241</v>
      </c>
      <c r="BH751" s="261">
        <v>23</v>
      </c>
      <c r="BI751" s="261">
        <v>11</v>
      </c>
      <c r="BJ751" s="261">
        <v>25</v>
      </c>
      <c r="BK751" s="261">
        <v>15</v>
      </c>
      <c r="BL751" s="261">
        <v>14</v>
      </c>
      <c r="BM751" s="261">
        <v>10</v>
      </c>
      <c r="BN751" s="261">
        <v>17</v>
      </c>
      <c r="BO751" s="261">
        <v>9</v>
      </c>
      <c r="BP751" s="261">
        <v>6</v>
      </c>
      <c r="BQ751" s="261">
        <v>1</v>
      </c>
      <c r="BR751" s="261">
        <v>8</v>
      </c>
      <c r="BS751" s="261">
        <v>6</v>
      </c>
      <c r="BT751" s="261"/>
      <c r="BU751" s="261"/>
      <c r="BV751" s="261"/>
      <c r="BW751" s="261"/>
      <c r="BX751" s="261"/>
      <c r="BY751" s="261"/>
      <c r="BZ751" s="261"/>
      <c r="CA751" s="261"/>
      <c r="CB751" s="261">
        <v>0.80500000000000005</v>
      </c>
      <c r="CC751" s="261">
        <v>0.79400000000000004</v>
      </c>
      <c r="CD751" s="261">
        <v>0.85699999999999998</v>
      </c>
      <c r="CE751" s="333">
        <v>238</v>
      </c>
      <c r="CF751" s="333">
        <v>86065096298</v>
      </c>
      <c r="CG751" s="333">
        <v>236</v>
      </c>
      <c r="CH751" s="333">
        <v>5660360000000</v>
      </c>
      <c r="CI751" s="333">
        <v>239</v>
      </c>
      <c r="CJ751" s="333">
        <v>86046359892</v>
      </c>
      <c r="CK751" s="333">
        <v>238</v>
      </c>
      <c r="CL751" s="333">
        <v>86046359138</v>
      </c>
      <c r="CM751" s="333">
        <v>236</v>
      </c>
      <c r="CN751" s="333">
        <v>86065096476</v>
      </c>
      <c r="CO751" s="333">
        <v>239</v>
      </c>
      <c r="CP751" s="333">
        <v>5660356795</v>
      </c>
      <c r="CQ751" s="333"/>
      <c r="CR751" s="333"/>
      <c r="CS751" s="333"/>
      <c r="CT751" s="333"/>
      <c r="CU751" s="333"/>
      <c r="CV751" s="333"/>
      <c r="CW751" s="333"/>
      <c r="CX751" s="333"/>
      <c r="CY751" s="333"/>
      <c r="CZ751" s="333"/>
      <c r="DA751" s="333"/>
      <c r="DB751" s="374"/>
      <c r="DC751" s="154"/>
      <c r="DD751" s="179"/>
      <c r="DE751" s="179"/>
      <c r="DF751" s="179"/>
      <c r="DG751" s="179"/>
      <c r="DH751" s="180"/>
      <c r="DI751" s="181"/>
      <c r="DJ751" s="182">
        <f t="shared" si="500"/>
        <v>1</v>
      </c>
      <c r="DK751" s="182">
        <f t="shared" si="501"/>
        <v>0</v>
      </c>
      <c r="DL751" s="182">
        <f t="shared" si="505"/>
        <v>0</v>
      </c>
      <c r="DM751" s="182">
        <f t="shared" si="506"/>
        <v>0</v>
      </c>
      <c r="DN751" s="182">
        <f t="shared" si="507"/>
        <v>0</v>
      </c>
      <c r="DO751" s="182"/>
      <c r="DP751" s="182"/>
      <c r="DQ751" s="181"/>
      <c r="DR751" s="169"/>
      <c r="DS751" s="166"/>
      <c r="DT751" s="166"/>
      <c r="DU751" s="167">
        <f t="shared" si="508"/>
        <v>0</v>
      </c>
      <c r="DV751" s="153" t="str">
        <f>VLOOKUP(M751,'[200]Data Master kondisi'!$O$3:$P$11,2,FALSE)</f>
        <v>Z</v>
      </c>
      <c r="DW751" s="153">
        <f>LOOKUP(DV751,{"X","X","X","Y","Y","Y","Z","Z","Z"},{6,6,6,4,4,4,2,2,2})</f>
        <v>2</v>
      </c>
      <c r="DX751" s="153">
        <f t="shared" si="490"/>
        <v>3</v>
      </c>
      <c r="DY751" s="153">
        <f t="shared" si="509"/>
        <v>5</v>
      </c>
      <c r="DZ751" s="153" t="str">
        <f>VLOOKUP(G751,'[200]Data Master class'!$A$5:$D$12,3,FALSE)</f>
        <v>B</v>
      </c>
      <c r="EA751" s="160" t="str">
        <f t="shared" si="510"/>
        <v>BAIK</v>
      </c>
      <c r="EB751" s="156"/>
      <c r="EC751" s="153">
        <f>VLOOKUP(G751,'[200]Data Master class'!$A$5:$D$12,2,FALSE)</f>
        <v>3</v>
      </c>
      <c r="ED751" s="153" t="str">
        <f>VLOOKUP(H751,'[200]Data Master class'!$E$5:$G$6,3,FALSE)</f>
        <v>X</v>
      </c>
      <c r="EE751" s="153">
        <f>VLOOKUP(H751,'[200]Data Master class'!$E$5:$G$6,2,FALSE)</f>
        <v>2</v>
      </c>
      <c r="EF751" s="153">
        <f t="shared" si="511"/>
        <v>5</v>
      </c>
      <c r="EG751" s="153" t="str">
        <f t="shared" si="512"/>
        <v>CLASS 3</v>
      </c>
      <c r="EH751" s="153">
        <f t="shared" si="513"/>
        <v>10</v>
      </c>
      <c r="EI751" s="171"/>
      <c r="EJ751" s="441">
        <f t="shared" si="491"/>
        <v>7.7669902912621283E-2</v>
      </c>
      <c r="EK751" s="441">
        <f t="shared" si="492"/>
        <v>0.35922330097087385</v>
      </c>
      <c r="EL751" s="441">
        <f t="shared" si="493"/>
        <v>0.28155339805825236</v>
      </c>
      <c r="EM751" s="442">
        <f t="shared" si="514"/>
        <v>0.23948220064724915</v>
      </c>
      <c r="EN751" s="443" t="str">
        <f t="shared" si="515"/>
        <v>KURANG</v>
      </c>
      <c r="EO751" s="195"/>
      <c r="EP751" s="196">
        <f>'[200]2. SUHU &amp; FISIK TRAFO'!CY795</f>
        <v>324</v>
      </c>
      <c r="EQ751" s="168">
        <f t="shared" si="520"/>
        <v>0</v>
      </c>
      <c r="ER751" s="189">
        <f t="shared" si="516"/>
        <v>0</v>
      </c>
      <c r="ES751" s="195"/>
      <c r="ET751" s="447">
        <f t="shared" si="502"/>
        <v>24.683</v>
      </c>
      <c r="EU751" s="447">
        <f t="shared" si="517"/>
        <v>19.746400000000001</v>
      </c>
      <c r="EV751" s="448">
        <f t="shared" si="494"/>
        <v>24.683</v>
      </c>
      <c r="EW751" s="449" t="str">
        <f t="shared" si="518"/>
        <v>BAIK</v>
      </c>
      <c r="EX751" s="721"/>
      <c r="EY751" s="447">
        <f t="shared" si="503"/>
        <v>14.163</v>
      </c>
      <c r="EZ751" s="447">
        <f t="shared" si="495"/>
        <v>11.330400000000001</v>
      </c>
      <c r="FA751" s="448">
        <f t="shared" si="504"/>
        <v>14.163</v>
      </c>
      <c r="FB751" s="449" t="str">
        <f t="shared" si="496"/>
        <v>BAIK</v>
      </c>
      <c r="FC751" s="195"/>
      <c r="FD751" s="453">
        <f t="shared" si="497"/>
        <v>31</v>
      </c>
      <c r="FE751" s="454">
        <f t="shared" si="498"/>
        <v>144.50867052023122</v>
      </c>
      <c r="FF751" s="725">
        <f t="shared" si="499"/>
        <v>21.451999999999998</v>
      </c>
      <c r="FG751" s="202" t="str">
        <f t="shared" si="519"/>
        <v>BURUK</v>
      </c>
    </row>
    <row r="752" spans="1:163">
      <c r="A752" s="347">
        <v>740</v>
      </c>
      <c r="B752" s="764" t="s">
        <v>2239</v>
      </c>
      <c r="C752" s="331" t="s">
        <v>3356</v>
      </c>
      <c r="D752" s="259" t="s">
        <v>3357</v>
      </c>
      <c r="E752" s="319" t="s">
        <v>3321</v>
      </c>
      <c r="F752" s="319" t="s">
        <v>3321</v>
      </c>
      <c r="G752" s="208" t="s">
        <v>206</v>
      </c>
      <c r="H752" s="214" t="s">
        <v>209</v>
      </c>
      <c r="I752" s="463">
        <v>108.03856399999999</v>
      </c>
      <c r="J752" s="462">
        <v>-3.0768599999999999</v>
      </c>
      <c r="K752" s="259" t="s">
        <v>315</v>
      </c>
      <c r="L752" s="259" t="s">
        <v>347</v>
      </c>
      <c r="M752" s="259">
        <v>50</v>
      </c>
      <c r="N752" s="259">
        <v>1404940</v>
      </c>
      <c r="O752" s="259">
        <v>2014</v>
      </c>
      <c r="P752" s="259" t="s">
        <v>316</v>
      </c>
      <c r="Q752" s="461">
        <v>0.81874999999999998</v>
      </c>
      <c r="R752" s="433">
        <v>44855</v>
      </c>
      <c r="S752" s="331" t="s">
        <v>318</v>
      </c>
      <c r="T752" s="331" t="s">
        <v>607</v>
      </c>
      <c r="U752" s="259">
        <v>3</v>
      </c>
      <c r="V752" s="259">
        <v>3</v>
      </c>
      <c r="W752" s="259">
        <v>3</v>
      </c>
      <c r="X752" s="259">
        <v>20000</v>
      </c>
      <c r="Y752" s="332">
        <v>407</v>
      </c>
      <c r="Z752" s="332">
        <v>419</v>
      </c>
      <c r="AA752" s="332">
        <v>418</v>
      </c>
      <c r="AB752" s="332">
        <v>235</v>
      </c>
      <c r="AC752" s="332">
        <v>239</v>
      </c>
      <c r="AD752" s="332">
        <v>242</v>
      </c>
      <c r="AE752" s="332">
        <v>48</v>
      </c>
      <c r="AF752" s="332">
        <v>28</v>
      </c>
      <c r="AG752" s="332">
        <v>45</v>
      </c>
      <c r="AH752" s="332">
        <v>19</v>
      </c>
      <c r="AI752" s="332">
        <v>20</v>
      </c>
      <c r="AJ752" s="332">
        <v>10</v>
      </c>
      <c r="AK752" s="332">
        <v>26</v>
      </c>
      <c r="AL752" s="332">
        <v>11</v>
      </c>
      <c r="AM752" s="332">
        <v>4</v>
      </c>
      <c r="AN752" s="332">
        <v>2</v>
      </c>
      <c r="AO752" s="332">
        <v>10</v>
      </c>
      <c r="AP752" s="332">
        <v>6</v>
      </c>
      <c r="AQ752" s="332">
        <v>24</v>
      </c>
      <c r="AR752" s="332">
        <v>16</v>
      </c>
      <c r="AS752" s="332">
        <v>9</v>
      </c>
      <c r="AT752" s="332">
        <v>2</v>
      </c>
      <c r="AU752" s="332"/>
      <c r="AV752" s="332"/>
      <c r="AW752" s="332"/>
      <c r="AX752" s="332"/>
      <c r="AY752" s="332">
        <v>0.93899999999999995</v>
      </c>
      <c r="AZ752" s="332">
        <v>0.95599999999999996</v>
      </c>
      <c r="BA752" s="332">
        <v>0.96399999999999997</v>
      </c>
      <c r="BB752" s="261">
        <v>416</v>
      </c>
      <c r="BC752" s="261">
        <v>417</v>
      </c>
      <c r="BD752" s="261">
        <v>414</v>
      </c>
      <c r="BE752" s="261">
        <v>236</v>
      </c>
      <c r="BF752" s="261">
        <v>239</v>
      </c>
      <c r="BG752" s="261">
        <v>240</v>
      </c>
      <c r="BH752" s="261">
        <v>22</v>
      </c>
      <c r="BI752" s="261">
        <v>21</v>
      </c>
      <c r="BJ752" s="261">
        <v>32</v>
      </c>
      <c r="BK752" s="261">
        <v>17</v>
      </c>
      <c r="BL752" s="261">
        <v>11</v>
      </c>
      <c r="BM752" s="261">
        <v>7</v>
      </c>
      <c r="BN752" s="261">
        <v>19</v>
      </c>
      <c r="BO752" s="261">
        <v>9</v>
      </c>
      <c r="BP752" s="261">
        <v>1</v>
      </c>
      <c r="BQ752" s="261">
        <v>1</v>
      </c>
      <c r="BR752" s="261">
        <v>4</v>
      </c>
      <c r="BS752" s="261">
        <v>3</v>
      </c>
      <c r="BT752" s="261">
        <v>10</v>
      </c>
      <c r="BU752" s="261">
        <v>13</v>
      </c>
      <c r="BV752" s="261">
        <v>9</v>
      </c>
      <c r="BW752" s="261">
        <v>5</v>
      </c>
      <c r="BX752" s="261"/>
      <c r="BY752" s="261"/>
      <c r="BZ752" s="261"/>
      <c r="CA752" s="261"/>
      <c r="CB752" s="261">
        <v>0.85699999999999998</v>
      </c>
      <c r="CC752" s="261">
        <v>0.98799999999999999</v>
      </c>
      <c r="CD752" s="261">
        <v>0.90500000000000003</v>
      </c>
      <c r="CE752" s="333">
        <v>234</v>
      </c>
      <c r="CF752" s="333">
        <v>32115441274</v>
      </c>
      <c r="CG752" s="333">
        <v>237</v>
      </c>
      <c r="CH752" s="333">
        <v>56601405732</v>
      </c>
      <c r="CI752" s="333">
        <v>238</v>
      </c>
      <c r="CJ752" s="333">
        <v>2211103169</v>
      </c>
      <c r="CK752" s="333">
        <v>234</v>
      </c>
      <c r="CL752" s="333">
        <v>50174115217</v>
      </c>
      <c r="CM752" s="333">
        <v>237</v>
      </c>
      <c r="CN752" s="333">
        <v>5660135631</v>
      </c>
      <c r="CO752" s="333">
        <v>238</v>
      </c>
      <c r="CP752" s="333">
        <v>221110000000</v>
      </c>
      <c r="CQ752" s="333">
        <v>234</v>
      </c>
      <c r="CR752" s="333">
        <v>32115512827</v>
      </c>
      <c r="CS752" s="333">
        <v>237</v>
      </c>
      <c r="CT752" s="333">
        <v>32115028731</v>
      </c>
      <c r="CU752" s="333">
        <v>238</v>
      </c>
      <c r="CV752" s="333">
        <v>56601405763</v>
      </c>
      <c r="CW752" s="333"/>
      <c r="CX752" s="333"/>
      <c r="CY752" s="333"/>
      <c r="CZ752" s="333"/>
      <c r="DA752" s="333"/>
      <c r="DB752" s="374"/>
      <c r="DC752" s="154"/>
      <c r="DD752" s="179"/>
      <c r="DE752" s="179"/>
      <c r="DF752" s="179"/>
      <c r="DG752" s="179"/>
      <c r="DH752" s="180"/>
      <c r="DI752" s="181"/>
      <c r="DJ752" s="182">
        <f t="shared" si="500"/>
        <v>0</v>
      </c>
      <c r="DK752" s="182">
        <f t="shared" si="501"/>
        <v>0</v>
      </c>
      <c r="DL752" s="182">
        <f t="shared" si="505"/>
        <v>1</v>
      </c>
      <c r="DM752" s="182">
        <f t="shared" si="506"/>
        <v>0</v>
      </c>
      <c r="DN752" s="182">
        <f t="shared" si="507"/>
        <v>0</v>
      </c>
      <c r="DO752" s="182"/>
      <c r="DP752" s="182"/>
      <c r="DQ752" s="181"/>
      <c r="DR752" s="169"/>
      <c r="DS752" s="166"/>
      <c r="DT752" s="166"/>
      <c r="DU752" s="167">
        <f t="shared" si="508"/>
        <v>0</v>
      </c>
      <c r="DV752" s="153" t="str">
        <f>VLOOKUP(M752,'[200]Data Master kondisi'!$O$3:$P$11,2,FALSE)</f>
        <v>Z</v>
      </c>
      <c r="DW752" s="153">
        <f>LOOKUP(DV752,{"X","X","X","Y","Y","Y","Z","Z","Z"},{6,6,6,4,4,4,2,2,2})</f>
        <v>2</v>
      </c>
      <c r="DX752" s="153">
        <f t="shared" si="490"/>
        <v>1</v>
      </c>
      <c r="DY752" s="153">
        <f t="shared" si="509"/>
        <v>3</v>
      </c>
      <c r="DZ752" s="153" t="str">
        <f>VLOOKUP(G752,'[200]Data Master class'!$A$5:$D$12,3,FALSE)</f>
        <v>B</v>
      </c>
      <c r="EA752" s="160">
        <f t="shared" si="510"/>
        <v>0</v>
      </c>
      <c r="EB752" s="156"/>
      <c r="EC752" s="153">
        <f>VLOOKUP(G752,'[200]Data Master class'!$A$5:$D$12,2,FALSE)</f>
        <v>3</v>
      </c>
      <c r="ED752" s="153" t="str">
        <f>VLOOKUP(H752,'[200]Data Master class'!$E$5:$G$6,3,FALSE)</f>
        <v>Y</v>
      </c>
      <c r="EE752" s="153">
        <f>VLOOKUP(H752,'[200]Data Master class'!$E$5:$G$6,2,FALSE)</f>
        <v>1</v>
      </c>
      <c r="EF752" s="153">
        <f t="shared" si="511"/>
        <v>4</v>
      </c>
      <c r="EG752" s="153" t="str">
        <f t="shared" si="512"/>
        <v>CLASS 3</v>
      </c>
      <c r="EH752" s="153">
        <f t="shared" si="513"/>
        <v>7</v>
      </c>
      <c r="EI752" s="171"/>
      <c r="EJ752" s="441">
        <f t="shared" si="491"/>
        <v>0.1900826446280991</v>
      </c>
      <c r="EK752" s="441">
        <f t="shared" si="492"/>
        <v>0.30578512396694219</v>
      </c>
      <c r="EL752" s="441">
        <f t="shared" si="493"/>
        <v>0.11570247933884291</v>
      </c>
      <c r="EM752" s="442">
        <f t="shared" si="514"/>
        <v>0.20385674931129472</v>
      </c>
      <c r="EN752" s="443" t="str">
        <f t="shared" si="515"/>
        <v>KURANG</v>
      </c>
      <c r="EO752" s="195"/>
      <c r="EP752" s="196">
        <f>'[200]2. SUHU &amp; FISIK TRAFO'!CY796</f>
        <v>202</v>
      </c>
      <c r="EQ752" s="168">
        <f t="shared" si="520"/>
        <v>0</v>
      </c>
      <c r="ER752" s="189">
        <f t="shared" si="516"/>
        <v>0</v>
      </c>
      <c r="ES752" s="195"/>
      <c r="ET752" s="447">
        <f t="shared" si="502"/>
        <v>28.862000000000002</v>
      </c>
      <c r="EU752" s="447">
        <f t="shared" si="517"/>
        <v>23.089600000000004</v>
      </c>
      <c r="EV752" s="448">
        <f t="shared" si="494"/>
        <v>57.724000000000011</v>
      </c>
      <c r="EW752" s="449" t="str">
        <f t="shared" si="518"/>
        <v>BAIK</v>
      </c>
      <c r="EX752" s="721"/>
      <c r="EY752" s="447">
        <f t="shared" si="503"/>
        <v>17.891000000000002</v>
      </c>
      <c r="EZ752" s="447">
        <f t="shared" si="495"/>
        <v>14.312800000000003</v>
      </c>
      <c r="FA752" s="448">
        <f t="shared" si="504"/>
        <v>35.782000000000004</v>
      </c>
      <c r="FB752" s="449" t="str">
        <f t="shared" si="496"/>
        <v>BAIK</v>
      </c>
      <c r="FC752" s="195"/>
      <c r="FD752" s="453">
        <f t="shared" si="497"/>
        <v>19</v>
      </c>
      <c r="FE752" s="454">
        <f t="shared" si="498"/>
        <v>72.25433526011561</v>
      </c>
      <c r="FF752" s="725">
        <f t="shared" si="499"/>
        <v>26.295999999999996</v>
      </c>
      <c r="FG752" s="202" t="str">
        <f t="shared" si="519"/>
        <v>BURUK</v>
      </c>
    </row>
    <row r="753" spans="1:163">
      <c r="A753" s="347">
        <v>741</v>
      </c>
      <c r="B753" s="764" t="s">
        <v>2239</v>
      </c>
      <c r="C753" s="331" t="s">
        <v>3358</v>
      </c>
      <c r="D753" s="259" t="s">
        <v>3357</v>
      </c>
      <c r="E753" s="319" t="s">
        <v>3321</v>
      </c>
      <c r="F753" s="319" t="s">
        <v>3321</v>
      </c>
      <c r="G753" s="208" t="s">
        <v>206</v>
      </c>
      <c r="H753" s="214" t="s">
        <v>209</v>
      </c>
      <c r="I753" s="463">
        <v>108.03856399999999</v>
      </c>
      <c r="J753" s="462">
        <v>-3.0768599999999999</v>
      </c>
      <c r="K753" s="259" t="s">
        <v>315</v>
      </c>
      <c r="L753" s="259" t="s">
        <v>347</v>
      </c>
      <c r="M753" s="259">
        <v>50</v>
      </c>
      <c r="N753" s="259">
        <v>1404939</v>
      </c>
      <c r="O753" s="259">
        <v>2014</v>
      </c>
      <c r="P753" s="259" t="s">
        <v>316</v>
      </c>
      <c r="Q753" s="461">
        <v>0.82152777777777775</v>
      </c>
      <c r="R753" s="433">
        <v>44855</v>
      </c>
      <c r="S753" s="331" t="s">
        <v>318</v>
      </c>
      <c r="T753" s="331" t="s">
        <v>607</v>
      </c>
      <c r="U753" s="259">
        <v>3</v>
      </c>
      <c r="V753" s="259">
        <v>3</v>
      </c>
      <c r="W753" s="259">
        <v>3</v>
      </c>
      <c r="X753" s="259">
        <v>20000</v>
      </c>
      <c r="Y753" s="332">
        <v>393</v>
      </c>
      <c r="Z753" s="332">
        <v>395</v>
      </c>
      <c r="AA753" s="332">
        <v>400</v>
      </c>
      <c r="AB753" s="332">
        <v>226</v>
      </c>
      <c r="AC753" s="332">
        <v>227</v>
      </c>
      <c r="AD753" s="332">
        <v>230</v>
      </c>
      <c r="AE753" s="332">
        <v>24</v>
      </c>
      <c r="AF753" s="332">
        <v>14</v>
      </c>
      <c r="AG753" s="332">
        <v>16</v>
      </c>
      <c r="AH753" s="332">
        <v>21</v>
      </c>
      <c r="AI753" s="332">
        <v>9</v>
      </c>
      <c r="AJ753" s="332">
        <v>0</v>
      </c>
      <c r="AK753" s="332">
        <v>4</v>
      </c>
      <c r="AL753" s="332">
        <v>6</v>
      </c>
      <c r="AM753" s="332">
        <v>3</v>
      </c>
      <c r="AN753" s="332">
        <v>7</v>
      </c>
      <c r="AO753" s="332">
        <v>7</v>
      </c>
      <c r="AP753" s="332">
        <v>3</v>
      </c>
      <c r="AQ753" s="332">
        <v>12</v>
      </c>
      <c r="AR753" s="332">
        <v>7</v>
      </c>
      <c r="AS753" s="332">
        <v>5</v>
      </c>
      <c r="AT753" s="332">
        <v>12</v>
      </c>
      <c r="AU753" s="332"/>
      <c r="AV753" s="332"/>
      <c r="AW753" s="332"/>
      <c r="AX753" s="332"/>
      <c r="AY753" s="332">
        <v>0.90900000000000003</v>
      </c>
      <c r="AZ753" s="332">
        <v>0.94499999999999995</v>
      </c>
      <c r="BA753" s="332">
        <v>0.92700000000000005</v>
      </c>
      <c r="BB753" s="261">
        <v>395</v>
      </c>
      <c r="BC753" s="261">
        <v>390</v>
      </c>
      <c r="BD753" s="261">
        <v>396</v>
      </c>
      <c r="BE753" s="261">
        <v>236</v>
      </c>
      <c r="BF753" s="261">
        <v>236</v>
      </c>
      <c r="BG753" s="261">
        <v>228</v>
      </c>
      <c r="BH753" s="261">
        <v>12</v>
      </c>
      <c r="BI753" s="261">
        <v>8</v>
      </c>
      <c r="BJ753" s="261">
        <v>13</v>
      </c>
      <c r="BK753" s="261">
        <v>10</v>
      </c>
      <c r="BL753" s="261">
        <v>5</v>
      </c>
      <c r="BM753" s="261">
        <v>0</v>
      </c>
      <c r="BN753" s="261">
        <v>3</v>
      </c>
      <c r="BO753" s="261">
        <v>4</v>
      </c>
      <c r="BP753" s="261">
        <v>2</v>
      </c>
      <c r="BQ753" s="261">
        <v>3</v>
      </c>
      <c r="BR753" s="261">
        <v>6</v>
      </c>
      <c r="BS753" s="261">
        <v>4</v>
      </c>
      <c r="BT753" s="261">
        <v>5</v>
      </c>
      <c r="BU753" s="261">
        <v>5</v>
      </c>
      <c r="BV753" s="261">
        <v>4</v>
      </c>
      <c r="BW753" s="261">
        <v>2</v>
      </c>
      <c r="BX753" s="261"/>
      <c r="BY753" s="261"/>
      <c r="BZ753" s="261"/>
      <c r="CA753" s="261"/>
      <c r="CB753" s="261">
        <v>0.97399999999999998</v>
      </c>
      <c r="CC753" s="261">
        <v>0.74099999999999999</v>
      </c>
      <c r="CD753" s="261">
        <v>0.74199999999999999</v>
      </c>
      <c r="CE753" s="333">
        <v>224</v>
      </c>
      <c r="CF753" s="333">
        <v>32115531322</v>
      </c>
      <c r="CG753" s="333">
        <v>226</v>
      </c>
      <c r="CH753" s="333">
        <v>86065082928</v>
      </c>
      <c r="CI753" s="333">
        <v>226</v>
      </c>
      <c r="CJ753" s="333">
        <v>86065082362</v>
      </c>
      <c r="CK753" s="333">
        <v>224</v>
      </c>
      <c r="CL753" s="333">
        <v>86065082587</v>
      </c>
      <c r="CM753" s="333">
        <v>226</v>
      </c>
      <c r="CN753" s="333">
        <v>32115531624</v>
      </c>
      <c r="CO753" s="333">
        <v>226</v>
      </c>
      <c r="CP753" s="333">
        <v>86065082744</v>
      </c>
      <c r="CQ753" s="333">
        <v>224</v>
      </c>
      <c r="CR753" s="333">
        <v>1631300000000</v>
      </c>
      <c r="CS753" s="333">
        <v>226</v>
      </c>
      <c r="CT753" s="333">
        <v>1631300000000</v>
      </c>
      <c r="CU753" s="333">
        <v>226</v>
      </c>
      <c r="CV753" s="333">
        <v>1631300000000</v>
      </c>
      <c r="CW753" s="333"/>
      <c r="CX753" s="333"/>
      <c r="CY753" s="333"/>
      <c r="CZ753" s="333"/>
      <c r="DA753" s="333"/>
      <c r="DB753" s="374"/>
      <c r="DC753" s="154"/>
      <c r="DD753" s="179"/>
      <c r="DE753" s="179"/>
      <c r="DF753" s="179"/>
      <c r="DG753" s="179"/>
      <c r="DH753" s="180"/>
      <c r="DI753" s="181"/>
      <c r="DJ753" s="182">
        <f t="shared" si="500"/>
        <v>1</v>
      </c>
      <c r="DK753" s="182">
        <f t="shared" si="501"/>
        <v>0</v>
      </c>
      <c r="DL753" s="182">
        <f t="shared" si="505"/>
        <v>0</v>
      </c>
      <c r="DM753" s="182">
        <f t="shared" si="506"/>
        <v>0</v>
      </c>
      <c r="DN753" s="182">
        <f t="shared" si="507"/>
        <v>0</v>
      </c>
      <c r="DO753" s="182"/>
      <c r="DP753" s="182"/>
      <c r="DQ753" s="181"/>
      <c r="DR753" s="169"/>
      <c r="DS753" s="166"/>
      <c r="DT753" s="166"/>
      <c r="DU753" s="167">
        <f t="shared" si="508"/>
        <v>0</v>
      </c>
      <c r="DV753" s="153" t="str">
        <f>VLOOKUP(M753,'[200]Data Master kondisi'!$O$3:$P$11,2,FALSE)</f>
        <v>Z</v>
      </c>
      <c r="DW753" s="153">
        <f>LOOKUP(DV753,{"X","X","X","Y","Y","Y","Z","Z","Z"},{6,6,6,4,4,4,2,2,2})</f>
        <v>2</v>
      </c>
      <c r="DX753" s="153">
        <f t="shared" si="490"/>
        <v>1</v>
      </c>
      <c r="DY753" s="153">
        <f t="shared" si="509"/>
        <v>3</v>
      </c>
      <c r="DZ753" s="153" t="str">
        <f>VLOOKUP(G753,'[200]Data Master class'!$A$5:$D$12,3,FALSE)</f>
        <v>B</v>
      </c>
      <c r="EA753" s="160">
        <f t="shared" si="510"/>
        <v>0</v>
      </c>
      <c r="EB753" s="156"/>
      <c r="EC753" s="153">
        <f>VLOOKUP(G753,'[200]Data Master class'!$A$5:$D$12,2,FALSE)</f>
        <v>3</v>
      </c>
      <c r="ED753" s="153" t="str">
        <f>VLOOKUP(H753,'[200]Data Master class'!$E$5:$G$6,3,FALSE)</f>
        <v>Y</v>
      </c>
      <c r="EE753" s="153">
        <f>VLOOKUP(H753,'[200]Data Master class'!$E$5:$G$6,2,FALSE)</f>
        <v>1</v>
      </c>
      <c r="EF753" s="153">
        <f t="shared" si="511"/>
        <v>4</v>
      </c>
      <c r="EG753" s="153" t="str">
        <f t="shared" si="512"/>
        <v>CLASS 3</v>
      </c>
      <c r="EH753" s="153">
        <f t="shared" si="513"/>
        <v>7</v>
      </c>
      <c r="EI753" s="171"/>
      <c r="EJ753" s="441">
        <f t="shared" si="491"/>
        <v>0.33333333333333331</v>
      </c>
      <c r="EK753" s="441">
        <f t="shared" si="492"/>
        <v>0.22222222222222221</v>
      </c>
      <c r="EL753" s="441">
        <f t="shared" si="493"/>
        <v>0.1111111111111111</v>
      </c>
      <c r="EM753" s="442">
        <f t="shared" si="514"/>
        <v>0.22222222222222224</v>
      </c>
      <c r="EN753" s="443" t="str">
        <f t="shared" si="515"/>
        <v>KURANG</v>
      </c>
      <c r="EO753" s="195"/>
      <c r="EP753" s="196">
        <f>'[200]2. SUHU &amp; FISIK TRAFO'!CY797</f>
        <v>202</v>
      </c>
      <c r="EQ753" s="168">
        <f t="shared" si="520"/>
        <v>0</v>
      </c>
      <c r="ER753" s="189">
        <f t="shared" si="516"/>
        <v>0</v>
      </c>
      <c r="ES753" s="195"/>
      <c r="ET753" s="447">
        <f t="shared" si="502"/>
        <v>12.282</v>
      </c>
      <c r="EU753" s="447">
        <f t="shared" si="517"/>
        <v>9.8256000000000014</v>
      </c>
      <c r="EV753" s="448">
        <f t="shared" si="494"/>
        <v>24.564</v>
      </c>
      <c r="EW753" s="449" t="str">
        <f t="shared" si="518"/>
        <v>BAIK</v>
      </c>
      <c r="EX753" s="721"/>
      <c r="EY753" s="447">
        <f t="shared" si="503"/>
        <v>7.6840000000000002</v>
      </c>
      <c r="EZ753" s="447">
        <f t="shared" si="495"/>
        <v>6.1472000000000007</v>
      </c>
      <c r="FA753" s="448">
        <f t="shared" si="504"/>
        <v>15.368</v>
      </c>
      <c r="FB753" s="449" t="str">
        <f t="shared" si="496"/>
        <v>BAIK</v>
      </c>
      <c r="FC753" s="195"/>
      <c r="FD753" s="453">
        <f t="shared" si="497"/>
        <v>21</v>
      </c>
      <c r="FE753" s="454">
        <f t="shared" si="498"/>
        <v>72.25433526011561</v>
      </c>
      <c r="FF753" s="725">
        <f t="shared" si="499"/>
        <v>29.064</v>
      </c>
      <c r="FG753" s="202" t="str">
        <f t="shared" si="519"/>
        <v>BURUK</v>
      </c>
    </row>
    <row r="754" spans="1:163">
      <c r="A754" s="347">
        <v>742</v>
      </c>
      <c r="B754" s="764" t="s">
        <v>2239</v>
      </c>
      <c r="C754" s="331" t="s">
        <v>3359</v>
      </c>
      <c r="D754" s="259" t="s">
        <v>3352</v>
      </c>
      <c r="E754" s="319" t="s">
        <v>3321</v>
      </c>
      <c r="F754" s="319" t="s">
        <v>3321</v>
      </c>
      <c r="G754" s="208" t="s">
        <v>206</v>
      </c>
      <c r="H754" s="214" t="s">
        <v>208</v>
      </c>
      <c r="I754" s="463">
        <v>108.037081</v>
      </c>
      <c r="J754" s="462">
        <v>-3.0655209999999999</v>
      </c>
      <c r="K754" s="259" t="s">
        <v>315</v>
      </c>
      <c r="L754" s="259" t="s">
        <v>571</v>
      </c>
      <c r="M754" s="259">
        <v>100</v>
      </c>
      <c r="N754" s="259">
        <v>12034692</v>
      </c>
      <c r="O754" s="259">
        <v>2012</v>
      </c>
      <c r="P754" s="259" t="s">
        <v>316</v>
      </c>
      <c r="Q754" s="461">
        <v>0.83263888888888893</v>
      </c>
      <c r="R754" s="433">
        <v>44855</v>
      </c>
      <c r="S754" s="331" t="s">
        <v>318</v>
      </c>
      <c r="T754" s="331" t="s">
        <v>607</v>
      </c>
      <c r="U754" s="259">
        <v>2</v>
      </c>
      <c r="V754" s="259">
        <v>2</v>
      </c>
      <c r="W754" s="259">
        <v>3</v>
      </c>
      <c r="X754" s="259">
        <v>20000</v>
      </c>
      <c r="Y754" s="332">
        <v>418</v>
      </c>
      <c r="Z754" s="332">
        <v>415</v>
      </c>
      <c r="AA754" s="332">
        <v>400</v>
      </c>
      <c r="AB754" s="332">
        <v>243</v>
      </c>
      <c r="AC754" s="332">
        <v>241</v>
      </c>
      <c r="AD754" s="332">
        <v>229</v>
      </c>
      <c r="AE754" s="332">
        <v>30</v>
      </c>
      <c r="AF754" s="332">
        <v>19</v>
      </c>
      <c r="AG754" s="332">
        <v>44</v>
      </c>
      <c r="AH754" s="332">
        <v>26</v>
      </c>
      <c r="AI754" s="332">
        <v>10</v>
      </c>
      <c r="AJ754" s="332">
        <v>3</v>
      </c>
      <c r="AK754" s="332">
        <v>16</v>
      </c>
      <c r="AL754" s="332">
        <v>13</v>
      </c>
      <c r="AM754" s="332">
        <v>20</v>
      </c>
      <c r="AN754" s="332">
        <v>16</v>
      </c>
      <c r="AO754" s="332">
        <v>28</v>
      </c>
      <c r="AP754" s="332">
        <v>13</v>
      </c>
      <c r="AQ754" s="332"/>
      <c r="AR754" s="332"/>
      <c r="AS754" s="332"/>
      <c r="AT754" s="332"/>
      <c r="AU754" s="332"/>
      <c r="AV754" s="332"/>
      <c r="AW754" s="332"/>
      <c r="AX754" s="332"/>
      <c r="AY754" s="332">
        <v>0.90300000000000002</v>
      </c>
      <c r="AZ754" s="332">
        <v>0.95699999999999996</v>
      </c>
      <c r="BA754" s="332">
        <v>0.96199999999999997</v>
      </c>
      <c r="BB754" s="261">
        <v>420</v>
      </c>
      <c r="BC754" s="261">
        <v>417</v>
      </c>
      <c r="BD754" s="261">
        <v>416</v>
      </c>
      <c r="BE754" s="261">
        <v>243</v>
      </c>
      <c r="BF754" s="261">
        <v>241</v>
      </c>
      <c r="BG754" s="261">
        <v>240</v>
      </c>
      <c r="BH754" s="261">
        <v>22</v>
      </c>
      <c r="BI754" s="261">
        <v>19</v>
      </c>
      <c r="BJ754" s="261">
        <v>34</v>
      </c>
      <c r="BK754" s="261">
        <v>6</v>
      </c>
      <c r="BL754" s="261">
        <v>9</v>
      </c>
      <c r="BM754" s="261">
        <v>3</v>
      </c>
      <c r="BN754" s="261">
        <v>14</v>
      </c>
      <c r="BO754" s="261">
        <v>1</v>
      </c>
      <c r="BP754" s="261">
        <v>13</v>
      </c>
      <c r="BQ754" s="261">
        <v>16</v>
      </c>
      <c r="BR754" s="261">
        <v>20</v>
      </c>
      <c r="BS754" s="261">
        <v>5</v>
      </c>
      <c r="BT754" s="261"/>
      <c r="BU754" s="261"/>
      <c r="BV754" s="261"/>
      <c r="BW754" s="261"/>
      <c r="BX754" s="261"/>
      <c r="BY754" s="261"/>
      <c r="BZ754" s="261"/>
      <c r="CA754" s="261"/>
      <c r="CB754" s="261">
        <v>0.81399999999999995</v>
      </c>
      <c r="CC754" s="261">
        <v>0.96</v>
      </c>
      <c r="CD754" s="261">
        <v>0.96</v>
      </c>
      <c r="CE754" s="333">
        <v>241</v>
      </c>
      <c r="CF754" s="333">
        <v>86032026584</v>
      </c>
      <c r="CG754" s="333">
        <v>229</v>
      </c>
      <c r="CH754" s="333">
        <v>2212522469</v>
      </c>
      <c r="CI754" s="333">
        <v>238</v>
      </c>
      <c r="CJ754" s="333">
        <v>86032026798</v>
      </c>
      <c r="CK754" s="333">
        <v>241</v>
      </c>
      <c r="CL754" s="333">
        <v>86051047639</v>
      </c>
      <c r="CM754" s="333">
        <v>229</v>
      </c>
      <c r="CN754" s="333">
        <v>22125113699</v>
      </c>
      <c r="CO754" s="333">
        <v>238</v>
      </c>
      <c r="CP754" s="333">
        <v>2212522463</v>
      </c>
      <c r="CQ754" s="333"/>
      <c r="CR754" s="333"/>
      <c r="CS754" s="333"/>
      <c r="CT754" s="333"/>
      <c r="CU754" s="333"/>
      <c r="CV754" s="333"/>
      <c r="CW754" s="333"/>
      <c r="CX754" s="333"/>
      <c r="CY754" s="333"/>
      <c r="CZ754" s="333"/>
      <c r="DA754" s="333"/>
      <c r="DB754" s="374"/>
      <c r="DC754" s="154"/>
      <c r="DD754" s="179"/>
      <c r="DE754" s="179"/>
      <c r="DF754" s="179"/>
      <c r="DG754" s="179"/>
      <c r="DH754" s="180"/>
      <c r="DI754" s="181"/>
      <c r="DJ754" s="182">
        <f t="shared" si="500"/>
        <v>1</v>
      </c>
      <c r="DK754" s="182">
        <f t="shared" si="501"/>
        <v>0</v>
      </c>
      <c r="DL754" s="182">
        <f t="shared" si="505"/>
        <v>0</v>
      </c>
      <c r="DM754" s="182">
        <f t="shared" si="506"/>
        <v>0</v>
      </c>
      <c r="DN754" s="182">
        <f t="shared" si="507"/>
        <v>0</v>
      </c>
      <c r="DO754" s="182"/>
      <c r="DP754" s="182"/>
      <c r="DQ754" s="181"/>
      <c r="DR754" s="169"/>
      <c r="DS754" s="166"/>
      <c r="DT754" s="166"/>
      <c r="DU754" s="167">
        <f t="shared" si="508"/>
        <v>0</v>
      </c>
      <c r="DV754" s="153" t="str">
        <f>VLOOKUP(M754,'[200]Data Master kondisi'!$O$3:$P$11,2,FALSE)</f>
        <v>Z</v>
      </c>
      <c r="DW754" s="153">
        <f>LOOKUP(DV754,{"X","X","X","Y","Y","Y","Z","Z","Z"},{6,6,6,4,4,4,2,2,2})</f>
        <v>2</v>
      </c>
      <c r="DX754" s="153">
        <f t="shared" si="490"/>
        <v>1</v>
      </c>
      <c r="DY754" s="153">
        <f t="shared" si="509"/>
        <v>3</v>
      </c>
      <c r="DZ754" s="153" t="str">
        <f>VLOOKUP(G754,'[200]Data Master class'!$A$5:$D$12,3,FALSE)</f>
        <v>B</v>
      </c>
      <c r="EA754" s="160">
        <f t="shared" si="510"/>
        <v>0</v>
      </c>
      <c r="EB754" s="156"/>
      <c r="EC754" s="153">
        <f>VLOOKUP(G754,'[200]Data Master class'!$A$5:$D$12,2,FALSE)</f>
        <v>3</v>
      </c>
      <c r="ED754" s="153" t="str">
        <f>VLOOKUP(H754,'[200]Data Master class'!$E$5:$G$6,3,FALSE)</f>
        <v>X</v>
      </c>
      <c r="EE754" s="153">
        <f>VLOOKUP(H754,'[200]Data Master class'!$E$5:$G$6,2,FALSE)</f>
        <v>2</v>
      </c>
      <c r="EF754" s="153">
        <f t="shared" si="511"/>
        <v>5</v>
      </c>
      <c r="EG754" s="153" t="str">
        <f t="shared" si="512"/>
        <v>CLASS 3</v>
      </c>
      <c r="EH754" s="153">
        <f t="shared" si="513"/>
        <v>8</v>
      </c>
      <c r="EI754" s="171"/>
      <c r="EJ754" s="441">
        <f t="shared" si="491"/>
        <v>3.2258064516129031E-2</v>
      </c>
      <c r="EK754" s="441">
        <f t="shared" si="492"/>
        <v>0.38709677419354838</v>
      </c>
      <c r="EL754" s="441">
        <f t="shared" si="493"/>
        <v>0.41935483870967744</v>
      </c>
      <c r="EM754" s="442">
        <f t="shared" si="514"/>
        <v>0.27956989247311825</v>
      </c>
      <c r="EN754" s="443" t="str">
        <f t="shared" si="515"/>
        <v>KURANG</v>
      </c>
      <c r="EO754" s="195"/>
      <c r="EP754" s="196">
        <f>'[200]2. SUHU &amp; FISIK TRAFO'!CY798</f>
        <v>324</v>
      </c>
      <c r="EQ754" s="168">
        <f t="shared" si="520"/>
        <v>0</v>
      </c>
      <c r="ER754" s="189">
        <f t="shared" si="516"/>
        <v>0</v>
      </c>
      <c r="ES754" s="195"/>
      <c r="ET754" s="447">
        <f t="shared" si="502"/>
        <v>21.945</v>
      </c>
      <c r="EU754" s="447">
        <f t="shared" si="517"/>
        <v>17.556000000000001</v>
      </c>
      <c r="EV754" s="448">
        <f t="shared" si="494"/>
        <v>21.945</v>
      </c>
      <c r="EW754" s="449" t="str">
        <f t="shared" si="518"/>
        <v>BAIK</v>
      </c>
      <c r="EX754" s="721"/>
      <c r="EY754" s="447">
        <f t="shared" si="503"/>
        <v>18.085000000000001</v>
      </c>
      <c r="EZ754" s="447">
        <f t="shared" si="495"/>
        <v>14.468000000000002</v>
      </c>
      <c r="FA754" s="448">
        <f t="shared" si="504"/>
        <v>18.085000000000001</v>
      </c>
      <c r="FB754" s="449" t="str">
        <f t="shared" si="496"/>
        <v>BAIK</v>
      </c>
      <c r="FC754" s="195"/>
      <c r="FD754" s="453">
        <f t="shared" si="497"/>
        <v>26</v>
      </c>
      <c r="FE754" s="454">
        <f t="shared" si="498"/>
        <v>144.50867052023122</v>
      </c>
      <c r="FF754" s="725">
        <f t="shared" si="499"/>
        <v>17.992000000000001</v>
      </c>
      <c r="FG754" s="202" t="str">
        <f t="shared" si="519"/>
        <v>KURANG</v>
      </c>
    </row>
    <row r="755" spans="1:163">
      <c r="A755" s="347">
        <v>743</v>
      </c>
      <c r="B755" s="764" t="s">
        <v>2239</v>
      </c>
      <c r="C755" s="331" t="s">
        <v>3360</v>
      </c>
      <c r="D755" s="259" t="s">
        <v>3352</v>
      </c>
      <c r="E755" s="319" t="s">
        <v>3321</v>
      </c>
      <c r="F755" s="319" t="s">
        <v>3321</v>
      </c>
      <c r="G755" s="208" t="s">
        <v>206</v>
      </c>
      <c r="H755" s="214" t="s">
        <v>208</v>
      </c>
      <c r="I755" s="463">
        <v>108.037082</v>
      </c>
      <c r="J755" s="462">
        <v>-3.0655320000000001</v>
      </c>
      <c r="K755" s="259" t="s">
        <v>315</v>
      </c>
      <c r="L755" s="259" t="s">
        <v>571</v>
      </c>
      <c r="M755" s="259">
        <v>50</v>
      </c>
      <c r="N755" s="259">
        <v>8008823</v>
      </c>
      <c r="O755" s="259">
        <v>2008</v>
      </c>
      <c r="P755" s="259" t="s">
        <v>316</v>
      </c>
      <c r="Q755" s="461">
        <v>0.8305555555555556</v>
      </c>
      <c r="R755" s="433">
        <v>44855</v>
      </c>
      <c r="S755" s="331" t="s">
        <v>318</v>
      </c>
      <c r="T755" s="331" t="s">
        <v>607</v>
      </c>
      <c r="U755" s="259">
        <v>2</v>
      </c>
      <c r="V755" s="259">
        <v>2</v>
      </c>
      <c r="W755" s="259">
        <v>3</v>
      </c>
      <c r="X755" s="259">
        <v>20000</v>
      </c>
      <c r="Y755" s="332">
        <v>417</v>
      </c>
      <c r="Z755" s="332">
        <v>415</v>
      </c>
      <c r="AA755" s="332">
        <v>416</v>
      </c>
      <c r="AB755" s="332">
        <v>238</v>
      </c>
      <c r="AC755" s="332">
        <v>234</v>
      </c>
      <c r="AD755" s="332">
        <v>239</v>
      </c>
      <c r="AE755" s="332">
        <v>24</v>
      </c>
      <c r="AF755" s="332">
        <v>44</v>
      </c>
      <c r="AG755" s="332">
        <v>51</v>
      </c>
      <c r="AH755" s="332">
        <v>30</v>
      </c>
      <c r="AI755" s="332">
        <v>8</v>
      </c>
      <c r="AJ755" s="332">
        <v>34</v>
      </c>
      <c r="AK755" s="332">
        <v>31</v>
      </c>
      <c r="AL755" s="332">
        <v>28</v>
      </c>
      <c r="AM755" s="332">
        <v>16</v>
      </c>
      <c r="AN755" s="332">
        <v>10</v>
      </c>
      <c r="AO755" s="332">
        <v>20</v>
      </c>
      <c r="AP755" s="332">
        <v>2</v>
      </c>
      <c r="AQ755" s="332"/>
      <c r="AR755" s="332"/>
      <c r="AS755" s="332"/>
      <c r="AT755" s="332"/>
      <c r="AU755" s="332"/>
      <c r="AV755" s="332"/>
      <c r="AW755" s="332"/>
      <c r="AX755" s="332"/>
      <c r="AY755" s="332">
        <v>0.88</v>
      </c>
      <c r="AZ755" s="332">
        <v>0.88300000000000001</v>
      </c>
      <c r="BA755" s="332">
        <v>0.94199999999999995</v>
      </c>
      <c r="BB755" s="261">
        <v>409</v>
      </c>
      <c r="BC755" s="261">
        <v>409</v>
      </c>
      <c r="BD755" s="261">
        <v>410</v>
      </c>
      <c r="BE755" s="261">
        <v>239</v>
      </c>
      <c r="BF755" s="261">
        <v>236</v>
      </c>
      <c r="BG755" s="261">
        <v>242</v>
      </c>
      <c r="BH755" s="261">
        <v>8</v>
      </c>
      <c r="BI755" s="261">
        <v>32</v>
      </c>
      <c r="BJ755" s="261">
        <v>30</v>
      </c>
      <c r="BK755" s="261">
        <v>20</v>
      </c>
      <c r="BL755" s="261">
        <v>4</v>
      </c>
      <c r="BM755" s="261">
        <v>28</v>
      </c>
      <c r="BN755" s="261">
        <v>20</v>
      </c>
      <c r="BO755" s="261">
        <v>19</v>
      </c>
      <c r="BP755" s="261">
        <v>4</v>
      </c>
      <c r="BQ755" s="261">
        <v>4</v>
      </c>
      <c r="BR755" s="261">
        <v>10</v>
      </c>
      <c r="BS755" s="261">
        <v>1</v>
      </c>
      <c r="BT755" s="261"/>
      <c r="BU755" s="261"/>
      <c r="BV755" s="261"/>
      <c r="BW755" s="261"/>
      <c r="BX755" s="261"/>
      <c r="BY755" s="261"/>
      <c r="BZ755" s="261"/>
      <c r="CA755" s="261"/>
      <c r="CB755" s="261">
        <v>0.88200000000000001</v>
      </c>
      <c r="CC755" s="261">
        <v>0.87</v>
      </c>
      <c r="CD755" s="261">
        <v>0.89200000000000002</v>
      </c>
      <c r="CE755" s="333">
        <v>227</v>
      </c>
      <c r="CF755" s="333">
        <v>86064987356</v>
      </c>
      <c r="CG755" s="333">
        <v>234</v>
      </c>
      <c r="CH755" s="333">
        <v>2212522363</v>
      </c>
      <c r="CI755" s="333">
        <v>240</v>
      </c>
      <c r="CJ755" s="333">
        <v>2212522764</v>
      </c>
      <c r="CK755" s="333">
        <v>227</v>
      </c>
      <c r="CL755" s="333">
        <v>86051047586</v>
      </c>
      <c r="CM755" s="333">
        <v>234</v>
      </c>
      <c r="CN755" s="333">
        <v>86051047630</v>
      </c>
      <c r="CO755" s="333">
        <v>240</v>
      </c>
      <c r="CP755" s="333">
        <v>86051047628</v>
      </c>
      <c r="CQ755" s="333"/>
      <c r="CR755" s="333"/>
      <c r="CS755" s="333"/>
      <c r="CT755" s="333"/>
      <c r="CU755" s="333"/>
      <c r="CV755" s="333"/>
      <c r="CW755" s="333"/>
      <c r="CX755" s="333"/>
      <c r="CY755" s="333"/>
      <c r="CZ755" s="333"/>
      <c r="DA755" s="333"/>
      <c r="DB755" s="374"/>
      <c r="DC755" s="154"/>
      <c r="DD755" s="179"/>
      <c r="DE755" s="179"/>
      <c r="DF755" s="179"/>
      <c r="DG755" s="179"/>
      <c r="DH755" s="180"/>
      <c r="DI755" s="181"/>
      <c r="DJ755" s="182">
        <f t="shared" si="500"/>
        <v>0</v>
      </c>
      <c r="DK755" s="182">
        <f t="shared" si="501"/>
        <v>0</v>
      </c>
      <c r="DL755" s="182">
        <f t="shared" si="505"/>
        <v>1</v>
      </c>
      <c r="DM755" s="182">
        <f t="shared" si="506"/>
        <v>0</v>
      </c>
      <c r="DN755" s="182">
        <f t="shared" si="507"/>
        <v>0</v>
      </c>
      <c r="DO755" s="182"/>
      <c r="DP755" s="182"/>
      <c r="DQ755" s="181"/>
      <c r="DR755" s="169"/>
      <c r="DS755" s="166"/>
      <c r="DT755" s="166"/>
      <c r="DU755" s="167">
        <f t="shared" si="508"/>
        <v>0</v>
      </c>
      <c r="DV755" s="153" t="str">
        <f>VLOOKUP(M755,'[200]Data Master kondisi'!$O$3:$P$11,2,FALSE)</f>
        <v>Z</v>
      </c>
      <c r="DW755" s="153">
        <f>LOOKUP(DV755,{"X","X","X","Y","Y","Y","Z","Z","Z"},{6,6,6,4,4,4,2,2,2})</f>
        <v>2</v>
      </c>
      <c r="DX755" s="153">
        <f t="shared" si="490"/>
        <v>2</v>
      </c>
      <c r="DY755" s="153">
        <f t="shared" si="509"/>
        <v>4</v>
      </c>
      <c r="DZ755" s="153" t="str">
        <f>VLOOKUP(G755,'[200]Data Master class'!$A$5:$D$12,3,FALSE)</f>
        <v>B</v>
      </c>
      <c r="EA755" s="160" t="str">
        <f t="shared" si="510"/>
        <v>BAIK</v>
      </c>
      <c r="EB755" s="156"/>
      <c r="EC755" s="153">
        <f>VLOOKUP(G755,'[200]Data Master class'!$A$5:$D$12,2,FALSE)</f>
        <v>3</v>
      </c>
      <c r="ED755" s="153" t="str">
        <f>VLOOKUP(H755,'[200]Data Master class'!$E$5:$G$6,3,FALSE)</f>
        <v>X</v>
      </c>
      <c r="EE755" s="153">
        <f>VLOOKUP(H755,'[200]Data Master class'!$E$5:$G$6,2,FALSE)</f>
        <v>2</v>
      </c>
      <c r="EF755" s="153">
        <f t="shared" si="511"/>
        <v>5</v>
      </c>
      <c r="EG755" s="153" t="str">
        <f t="shared" si="512"/>
        <v>CLASS 3</v>
      </c>
      <c r="EH755" s="153">
        <f t="shared" si="513"/>
        <v>9</v>
      </c>
      <c r="EI755" s="171"/>
      <c r="EJ755" s="441">
        <f t="shared" si="491"/>
        <v>0.3949579831932773</v>
      </c>
      <c r="EK755" s="441">
        <f t="shared" si="492"/>
        <v>0.10924369747899167</v>
      </c>
      <c r="EL755" s="441">
        <f t="shared" si="493"/>
        <v>0.28571428571428581</v>
      </c>
      <c r="EM755" s="442">
        <f t="shared" si="514"/>
        <v>0.2633053221288516</v>
      </c>
      <c r="EN755" s="443" t="str">
        <f t="shared" si="515"/>
        <v>KURANG</v>
      </c>
      <c r="EO755" s="195"/>
      <c r="EP755" s="196">
        <f>'[200]2. SUHU &amp; FISIK TRAFO'!CY799</f>
        <v>202</v>
      </c>
      <c r="EQ755" s="168">
        <f t="shared" si="520"/>
        <v>0</v>
      </c>
      <c r="ER755" s="189">
        <f t="shared" si="516"/>
        <v>0</v>
      </c>
      <c r="ES755" s="195"/>
      <c r="ET755" s="447">
        <f t="shared" si="502"/>
        <v>28.196999999999999</v>
      </c>
      <c r="EU755" s="447">
        <f t="shared" si="517"/>
        <v>22.557600000000001</v>
      </c>
      <c r="EV755" s="448">
        <f t="shared" si="494"/>
        <v>56.393999999999998</v>
      </c>
      <c r="EW755" s="449" t="str">
        <f t="shared" si="518"/>
        <v>BAIK</v>
      </c>
      <c r="EX755" s="721"/>
      <c r="EY755" s="447">
        <f t="shared" si="503"/>
        <v>16.724</v>
      </c>
      <c r="EZ755" s="447">
        <f t="shared" si="495"/>
        <v>13.379200000000001</v>
      </c>
      <c r="FA755" s="448">
        <f t="shared" si="504"/>
        <v>33.448</v>
      </c>
      <c r="FB755" s="449" t="str">
        <f t="shared" si="496"/>
        <v>BAIK</v>
      </c>
      <c r="FC755" s="195"/>
      <c r="FD755" s="453">
        <f t="shared" si="497"/>
        <v>30</v>
      </c>
      <c r="FE755" s="454">
        <f t="shared" si="498"/>
        <v>72.25433526011561</v>
      </c>
      <c r="FF755" s="725">
        <f t="shared" si="499"/>
        <v>41.519999999999996</v>
      </c>
      <c r="FG755" s="202" t="str">
        <f t="shared" si="519"/>
        <v>BURUK</v>
      </c>
    </row>
    <row r="756" spans="1:163">
      <c r="A756" s="347">
        <v>744</v>
      </c>
      <c r="B756" s="764" t="s">
        <v>2239</v>
      </c>
      <c r="C756" s="331" t="s">
        <v>3361</v>
      </c>
      <c r="D756" s="259" t="s">
        <v>3352</v>
      </c>
      <c r="E756" s="319" t="s">
        <v>3321</v>
      </c>
      <c r="F756" s="319" t="s">
        <v>3321</v>
      </c>
      <c r="G756" s="208" t="s">
        <v>206</v>
      </c>
      <c r="H756" s="214" t="s">
        <v>208</v>
      </c>
      <c r="I756" s="463">
        <v>108.03819300000001</v>
      </c>
      <c r="J756" s="462">
        <v>-3.0658120000000002</v>
      </c>
      <c r="K756" s="259" t="s">
        <v>315</v>
      </c>
      <c r="L756" s="259" t="s">
        <v>347</v>
      </c>
      <c r="M756" s="259">
        <v>50</v>
      </c>
      <c r="N756" s="259">
        <v>20110438</v>
      </c>
      <c r="O756" s="259">
        <v>2011</v>
      </c>
      <c r="P756" s="259" t="s">
        <v>316</v>
      </c>
      <c r="Q756" s="461">
        <v>0.8354166666666667</v>
      </c>
      <c r="R756" s="433">
        <v>44855</v>
      </c>
      <c r="S756" s="331" t="s">
        <v>318</v>
      </c>
      <c r="T756" s="331" t="s">
        <v>607</v>
      </c>
      <c r="U756" s="259">
        <v>2</v>
      </c>
      <c r="V756" s="259">
        <v>2</v>
      </c>
      <c r="W756" s="259">
        <v>3</v>
      </c>
      <c r="X756" s="259">
        <v>20000</v>
      </c>
      <c r="Y756" s="332">
        <v>400</v>
      </c>
      <c r="Z756" s="332">
        <v>402</v>
      </c>
      <c r="AA756" s="332">
        <v>403</v>
      </c>
      <c r="AB756" s="332">
        <v>230</v>
      </c>
      <c r="AC756" s="332">
        <v>232</v>
      </c>
      <c r="AD756" s="332">
        <v>235</v>
      </c>
      <c r="AE756" s="332">
        <v>24</v>
      </c>
      <c r="AF756" s="332">
        <v>18</v>
      </c>
      <c r="AG756" s="332">
        <v>21</v>
      </c>
      <c r="AH756" s="332">
        <v>22</v>
      </c>
      <c r="AI756" s="332">
        <v>6</v>
      </c>
      <c r="AJ756" s="332">
        <v>8</v>
      </c>
      <c r="AK756" s="332">
        <v>8</v>
      </c>
      <c r="AL756" s="332">
        <v>7</v>
      </c>
      <c r="AM756" s="332">
        <v>18</v>
      </c>
      <c r="AN756" s="332">
        <v>10</v>
      </c>
      <c r="AO756" s="332">
        <v>13</v>
      </c>
      <c r="AP756" s="332">
        <v>15</v>
      </c>
      <c r="AQ756" s="332"/>
      <c r="AR756" s="332"/>
      <c r="AS756" s="332"/>
      <c r="AT756" s="332"/>
      <c r="AU756" s="332"/>
      <c r="AV756" s="332"/>
      <c r="AW756" s="332"/>
      <c r="AX756" s="332"/>
      <c r="AY756" s="332">
        <v>0.92800000000000005</v>
      </c>
      <c r="AZ756" s="332">
        <v>0.90400000000000003</v>
      </c>
      <c r="BA756" s="332">
        <v>0.89400000000000002</v>
      </c>
      <c r="BB756" s="261">
        <v>403</v>
      </c>
      <c r="BC756" s="261">
        <v>405</v>
      </c>
      <c r="BD756" s="261">
        <v>407</v>
      </c>
      <c r="BE756" s="261">
        <v>233</v>
      </c>
      <c r="BF756" s="261">
        <v>236</v>
      </c>
      <c r="BG756" s="261">
        <v>237</v>
      </c>
      <c r="BH756" s="261">
        <v>19</v>
      </c>
      <c r="BI756" s="261">
        <v>11</v>
      </c>
      <c r="BJ756" s="261">
        <v>18</v>
      </c>
      <c r="BK756" s="261">
        <v>12</v>
      </c>
      <c r="BL756" s="261">
        <v>5</v>
      </c>
      <c r="BM756" s="261">
        <v>5</v>
      </c>
      <c r="BN756" s="261">
        <v>7</v>
      </c>
      <c r="BO756" s="261">
        <v>3</v>
      </c>
      <c r="BP756" s="261">
        <v>14</v>
      </c>
      <c r="BQ756" s="261">
        <v>6</v>
      </c>
      <c r="BR756" s="261">
        <v>11</v>
      </c>
      <c r="BS756" s="261">
        <v>9</v>
      </c>
      <c r="BT756" s="261"/>
      <c r="BU756" s="261"/>
      <c r="BV756" s="261"/>
      <c r="BW756" s="261"/>
      <c r="BX756" s="261"/>
      <c r="BY756" s="261"/>
      <c r="BZ756" s="261"/>
      <c r="CA756" s="261"/>
      <c r="CB756" s="261">
        <v>0.83599999999999997</v>
      </c>
      <c r="CC756" s="261">
        <v>0.755</v>
      </c>
      <c r="CD756" s="261">
        <v>0.82599999999999996</v>
      </c>
      <c r="CE756" s="333">
        <v>231</v>
      </c>
      <c r="CF756" s="333">
        <v>86039353288</v>
      </c>
      <c r="CG756" s="333">
        <v>234</v>
      </c>
      <c r="CH756" s="333">
        <v>2212522368</v>
      </c>
      <c r="CI756" s="333">
        <v>235</v>
      </c>
      <c r="CJ756" s="333">
        <v>1631000421</v>
      </c>
      <c r="CK756" s="333">
        <v>231</v>
      </c>
      <c r="CL756" s="333">
        <v>16310000880</v>
      </c>
      <c r="CM756" s="333">
        <v>234</v>
      </c>
      <c r="CN756" s="333">
        <v>8603935381</v>
      </c>
      <c r="CO756" s="333">
        <v>235</v>
      </c>
      <c r="CP756" s="333">
        <v>16313006299</v>
      </c>
      <c r="CQ756" s="333"/>
      <c r="CR756" s="333"/>
      <c r="CS756" s="333"/>
      <c r="CT756" s="333"/>
      <c r="CU756" s="333"/>
      <c r="CV756" s="333"/>
      <c r="CW756" s="333"/>
      <c r="CX756" s="333"/>
      <c r="CY756" s="333"/>
      <c r="CZ756" s="333"/>
      <c r="DA756" s="333"/>
      <c r="DB756" s="374"/>
      <c r="DC756" s="154"/>
      <c r="DD756" s="179"/>
      <c r="DE756" s="179"/>
      <c r="DF756" s="179"/>
      <c r="DG756" s="179"/>
      <c r="DH756" s="180"/>
      <c r="DI756" s="181"/>
      <c r="DJ756" s="182">
        <f t="shared" si="500"/>
        <v>0</v>
      </c>
      <c r="DK756" s="182">
        <f t="shared" si="501"/>
        <v>1</v>
      </c>
      <c r="DL756" s="182">
        <f t="shared" si="505"/>
        <v>0</v>
      </c>
      <c r="DM756" s="182">
        <f t="shared" si="506"/>
        <v>0</v>
      </c>
      <c r="DN756" s="182">
        <f t="shared" si="507"/>
        <v>0</v>
      </c>
      <c r="DO756" s="182"/>
      <c r="DP756" s="182"/>
      <c r="DQ756" s="181"/>
      <c r="DR756" s="169"/>
      <c r="DS756" s="166"/>
      <c r="DT756" s="166"/>
      <c r="DU756" s="167">
        <f t="shared" si="508"/>
        <v>0</v>
      </c>
      <c r="DV756" s="153" t="str">
        <f>VLOOKUP(M756,'[200]Data Master kondisi'!$O$3:$P$11,2,FALSE)</f>
        <v>Z</v>
      </c>
      <c r="DW756" s="153">
        <f>LOOKUP(DV756,{"X","X","X","Y","Y","Y","Z","Z","Z"},{6,6,6,4,4,4,2,2,2})</f>
        <v>2</v>
      </c>
      <c r="DX756" s="153">
        <f t="shared" si="490"/>
        <v>1</v>
      </c>
      <c r="DY756" s="153">
        <f t="shared" si="509"/>
        <v>3</v>
      </c>
      <c r="DZ756" s="153" t="str">
        <f>VLOOKUP(G756,'[200]Data Master class'!$A$5:$D$12,3,FALSE)</f>
        <v>B</v>
      </c>
      <c r="EA756" s="160">
        <f t="shared" si="510"/>
        <v>0</v>
      </c>
      <c r="EB756" s="156"/>
      <c r="EC756" s="153">
        <f>VLOOKUP(G756,'[200]Data Master class'!$A$5:$D$12,2,FALSE)</f>
        <v>3</v>
      </c>
      <c r="ED756" s="153" t="str">
        <f>VLOOKUP(H756,'[200]Data Master class'!$E$5:$G$6,3,FALSE)</f>
        <v>X</v>
      </c>
      <c r="EE756" s="153">
        <f>VLOOKUP(H756,'[200]Data Master class'!$E$5:$G$6,2,FALSE)</f>
        <v>2</v>
      </c>
      <c r="EF756" s="153">
        <f t="shared" si="511"/>
        <v>5</v>
      </c>
      <c r="EG756" s="153" t="str">
        <f t="shared" si="512"/>
        <v>CLASS 3</v>
      </c>
      <c r="EH756" s="153">
        <f t="shared" si="513"/>
        <v>8</v>
      </c>
      <c r="EI756" s="171"/>
      <c r="EJ756" s="441">
        <f t="shared" si="491"/>
        <v>0.14285714285714285</v>
      </c>
      <c r="EK756" s="441">
        <f t="shared" si="492"/>
        <v>0.14285714285714285</v>
      </c>
      <c r="EL756" s="441">
        <f t="shared" si="493"/>
        <v>0</v>
      </c>
      <c r="EM756" s="442">
        <f t="shared" si="514"/>
        <v>9.5238095238095233E-2</v>
      </c>
      <c r="EN756" s="443" t="str">
        <f t="shared" si="515"/>
        <v>BAIK</v>
      </c>
      <c r="EO756" s="195"/>
      <c r="EP756" s="196">
        <f>'[200]2. SUHU &amp; FISIK TRAFO'!CY800</f>
        <v>202</v>
      </c>
      <c r="EQ756" s="168">
        <f t="shared" si="520"/>
        <v>0</v>
      </c>
      <c r="ER756" s="189">
        <f t="shared" si="516"/>
        <v>0</v>
      </c>
      <c r="ES756" s="195"/>
      <c r="ET756" s="447">
        <f t="shared" si="502"/>
        <v>14.631</v>
      </c>
      <c r="EU756" s="447">
        <f t="shared" si="517"/>
        <v>11.704800000000001</v>
      </c>
      <c r="EV756" s="448">
        <f t="shared" si="494"/>
        <v>29.262</v>
      </c>
      <c r="EW756" s="449" t="str">
        <f t="shared" si="518"/>
        <v>BAIK</v>
      </c>
      <c r="EX756" s="721"/>
      <c r="EY756" s="447">
        <f t="shared" si="503"/>
        <v>11.289</v>
      </c>
      <c r="EZ756" s="447">
        <f t="shared" si="495"/>
        <v>9.0312000000000001</v>
      </c>
      <c r="FA756" s="448">
        <f t="shared" si="504"/>
        <v>22.577999999999999</v>
      </c>
      <c r="FB756" s="449" t="str">
        <f t="shared" si="496"/>
        <v>BAIK</v>
      </c>
      <c r="FC756" s="195"/>
      <c r="FD756" s="453">
        <f t="shared" si="497"/>
        <v>22</v>
      </c>
      <c r="FE756" s="454">
        <f t="shared" si="498"/>
        <v>72.25433526011561</v>
      </c>
      <c r="FF756" s="725">
        <f t="shared" si="499"/>
        <v>30.447999999999997</v>
      </c>
      <c r="FG756" s="202" t="str">
        <f t="shared" si="519"/>
        <v>BURUK</v>
      </c>
    </row>
    <row r="757" spans="1:163">
      <c r="A757" s="347">
        <v>745</v>
      </c>
      <c r="B757" s="764" t="s">
        <v>2239</v>
      </c>
      <c r="C757" s="331" t="s">
        <v>3362</v>
      </c>
      <c r="D757" s="259" t="s">
        <v>3352</v>
      </c>
      <c r="E757" s="319" t="s">
        <v>3321</v>
      </c>
      <c r="F757" s="319" t="s">
        <v>3321</v>
      </c>
      <c r="G757" s="208" t="s">
        <v>206</v>
      </c>
      <c r="H757" s="214" t="s">
        <v>209</v>
      </c>
      <c r="I757" s="463">
        <v>108.05931</v>
      </c>
      <c r="J757" s="462">
        <v>-3.052889</v>
      </c>
      <c r="K757" s="259" t="s">
        <v>315</v>
      </c>
      <c r="L757" s="259" t="s">
        <v>570</v>
      </c>
      <c r="M757" s="259">
        <v>50</v>
      </c>
      <c r="N757" s="259">
        <v>11072018</v>
      </c>
      <c r="O757" s="259">
        <v>2011</v>
      </c>
      <c r="P757" s="259" t="s">
        <v>316</v>
      </c>
      <c r="Q757" s="461">
        <v>0.84027777777777779</v>
      </c>
      <c r="R757" s="433">
        <v>44855</v>
      </c>
      <c r="S757" s="331" t="s">
        <v>318</v>
      </c>
      <c r="T757" s="331" t="s">
        <v>607</v>
      </c>
      <c r="U757" s="259">
        <v>2</v>
      </c>
      <c r="V757" s="259">
        <v>1</v>
      </c>
      <c r="W757" s="259">
        <v>3</v>
      </c>
      <c r="X757" s="259">
        <v>20000</v>
      </c>
      <c r="Y757" s="332">
        <v>419</v>
      </c>
      <c r="Z757" s="332">
        <v>418</v>
      </c>
      <c r="AA757" s="332">
        <v>419</v>
      </c>
      <c r="AB757" s="332">
        <v>236</v>
      </c>
      <c r="AC757" s="332">
        <v>238</v>
      </c>
      <c r="AD757" s="332">
        <v>242</v>
      </c>
      <c r="AE757" s="332">
        <v>59</v>
      </c>
      <c r="AF757" s="332">
        <v>35</v>
      </c>
      <c r="AG757" s="332">
        <v>39</v>
      </c>
      <c r="AH757" s="332">
        <v>39</v>
      </c>
      <c r="AI757" s="332"/>
      <c r="AJ757" s="332"/>
      <c r="AK757" s="332"/>
      <c r="AL757" s="332"/>
      <c r="AM757" s="332">
        <v>59</v>
      </c>
      <c r="AN757" s="332">
        <v>35</v>
      </c>
      <c r="AO757" s="332">
        <v>39</v>
      </c>
      <c r="AP757" s="332">
        <v>39</v>
      </c>
      <c r="AQ757" s="332"/>
      <c r="AR757" s="332"/>
      <c r="AS757" s="332"/>
      <c r="AT757" s="332"/>
      <c r="AU757" s="332"/>
      <c r="AV757" s="332"/>
      <c r="AW757" s="332"/>
      <c r="AX757" s="332"/>
      <c r="AY757" s="332">
        <v>0.93200000000000005</v>
      </c>
      <c r="AZ757" s="332">
        <v>0.94299999999999995</v>
      </c>
      <c r="BA757" s="332">
        <v>0.95699999999999996</v>
      </c>
      <c r="BB757" s="261">
        <v>415</v>
      </c>
      <c r="BC757" s="261">
        <v>417</v>
      </c>
      <c r="BD757" s="261">
        <v>416</v>
      </c>
      <c r="BE757" s="261">
        <v>237</v>
      </c>
      <c r="BF757" s="261">
        <v>240</v>
      </c>
      <c r="BG757" s="261">
        <v>243</v>
      </c>
      <c r="BH757" s="261">
        <v>52</v>
      </c>
      <c r="BI757" s="261">
        <v>21</v>
      </c>
      <c r="BJ757" s="261">
        <v>47</v>
      </c>
      <c r="BK757" s="261">
        <v>44</v>
      </c>
      <c r="BL757" s="261"/>
      <c r="BM757" s="261"/>
      <c r="BN757" s="261"/>
      <c r="BO757" s="261"/>
      <c r="BP757" s="261">
        <v>52</v>
      </c>
      <c r="BQ757" s="261">
        <v>21</v>
      </c>
      <c r="BR757" s="261">
        <v>47</v>
      </c>
      <c r="BS757" s="261">
        <v>44</v>
      </c>
      <c r="BT757" s="261"/>
      <c r="BU757" s="261"/>
      <c r="BV757" s="261"/>
      <c r="BW757" s="261"/>
      <c r="BX757" s="261"/>
      <c r="BY757" s="261"/>
      <c r="BZ757" s="261"/>
      <c r="CA757" s="261"/>
      <c r="CB757" s="261">
        <v>0.93799999999999994</v>
      </c>
      <c r="CC757" s="261">
        <v>0.94</v>
      </c>
      <c r="CD757" s="261">
        <v>0.84199999999999997</v>
      </c>
      <c r="CE757" s="333"/>
      <c r="CF757" s="333"/>
      <c r="CG757" s="333"/>
      <c r="CH757" s="333"/>
      <c r="CI757" s="333"/>
      <c r="CJ757" s="333"/>
      <c r="CK757" s="333">
        <v>235</v>
      </c>
      <c r="CL757" s="333">
        <v>1631300000000</v>
      </c>
      <c r="CM757" s="333">
        <v>238</v>
      </c>
      <c r="CN757" s="333">
        <v>2212522376</v>
      </c>
      <c r="CO757" s="333">
        <v>241</v>
      </c>
      <c r="CP757" s="333">
        <v>163130000000</v>
      </c>
      <c r="CQ757" s="333"/>
      <c r="CR757" s="333"/>
      <c r="CS757" s="333"/>
      <c r="CT757" s="333"/>
      <c r="CU757" s="333"/>
      <c r="CV757" s="333"/>
      <c r="CW757" s="333"/>
      <c r="CX757" s="333"/>
      <c r="CY757" s="333"/>
      <c r="CZ757" s="333"/>
      <c r="DA757" s="333"/>
      <c r="DB757" s="374"/>
      <c r="DC757" s="154"/>
      <c r="DD757" s="179"/>
      <c r="DE757" s="179"/>
      <c r="DF757" s="179"/>
      <c r="DG757" s="179"/>
      <c r="DH757" s="180"/>
      <c r="DI757" s="181"/>
      <c r="DJ757" s="182">
        <f t="shared" si="500"/>
        <v>0</v>
      </c>
      <c r="DK757" s="182">
        <f t="shared" si="501"/>
        <v>0</v>
      </c>
      <c r="DL757" s="182">
        <f t="shared" si="505"/>
        <v>1</v>
      </c>
      <c r="DM757" s="182">
        <f t="shared" si="506"/>
        <v>0</v>
      </c>
      <c r="DN757" s="182">
        <f t="shared" si="507"/>
        <v>0</v>
      </c>
      <c r="DO757" s="182"/>
      <c r="DP757" s="182"/>
      <c r="DQ757" s="181"/>
      <c r="DR757" s="169"/>
      <c r="DS757" s="166"/>
      <c r="DT757" s="166"/>
      <c r="DU757" s="167">
        <f t="shared" si="508"/>
        <v>0</v>
      </c>
      <c r="DV757" s="153" t="str">
        <f>VLOOKUP(M757,'[200]Data Master kondisi'!$O$3:$P$11,2,FALSE)</f>
        <v>Z</v>
      </c>
      <c r="DW757" s="153">
        <f>LOOKUP(DV757,{"X","X","X","Y","Y","Y","Z","Z","Z"},{6,6,6,4,4,4,2,2,2})</f>
        <v>2</v>
      </c>
      <c r="DX757" s="153">
        <f t="shared" si="490"/>
        <v>1</v>
      </c>
      <c r="DY757" s="153">
        <f t="shared" si="509"/>
        <v>3</v>
      </c>
      <c r="DZ757" s="153" t="str">
        <f>VLOOKUP(G757,'[200]Data Master class'!$A$5:$D$12,3,FALSE)</f>
        <v>B</v>
      </c>
      <c r="EA757" s="160">
        <f t="shared" si="510"/>
        <v>0</v>
      </c>
      <c r="EB757" s="156"/>
      <c r="EC757" s="153">
        <f>VLOOKUP(G757,'[200]Data Master class'!$A$5:$D$12,2,FALSE)</f>
        <v>3</v>
      </c>
      <c r="ED757" s="153" t="str">
        <f>VLOOKUP(H757,'[200]Data Master class'!$E$5:$G$6,3,FALSE)</f>
        <v>Y</v>
      </c>
      <c r="EE757" s="153">
        <f>VLOOKUP(H757,'[200]Data Master class'!$E$5:$G$6,2,FALSE)</f>
        <v>1</v>
      </c>
      <c r="EF757" s="153">
        <f t="shared" si="511"/>
        <v>4</v>
      </c>
      <c r="EG757" s="153" t="str">
        <f t="shared" si="512"/>
        <v>CLASS 3</v>
      </c>
      <c r="EH757" s="153">
        <f t="shared" si="513"/>
        <v>7</v>
      </c>
      <c r="EI757" s="171"/>
      <c r="EJ757" s="441">
        <f t="shared" si="491"/>
        <v>0.33082706766917286</v>
      </c>
      <c r="EK757" s="441">
        <f t="shared" si="492"/>
        <v>0.21052631578947373</v>
      </c>
      <c r="EL757" s="441">
        <f t="shared" si="493"/>
        <v>0.1203007518796993</v>
      </c>
      <c r="EM757" s="442">
        <f t="shared" si="514"/>
        <v>0.22055137844611528</v>
      </c>
      <c r="EN757" s="443" t="str">
        <f t="shared" si="515"/>
        <v>KURANG</v>
      </c>
      <c r="EO757" s="195"/>
      <c r="EP757" s="196">
        <f>'[200]2. SUHU &amp; FISIK TRAFO'!CY801</f>
        <v>202</v>
      </c>
      <c r="EQ757" s="168">
        <f t="shared" si="520"/>
        <v>0</v>
      </c>
      <c r="ER757" s="189">
        <f t="shared" si="516"/>
        <v>0</v>
      </c>
      <c r="ES757" s="195"/>
      <c r="ET757" s="447">
        <f t="shared" si="502"/>
        <v>31.692</v>
      </c>
      <c r="EU757" s="447">
        <f t="shared" si="517"/>
        <v>25.3536</v>
      </c>
      <c r="EV757" s="448">
        <f t="shared" si="494"/>
        <v>63.383999999999993</v>
      </c>
      <c r="EW757" s="449" t="str">
        <f t="shared" si="518"/>
        <v>CUKUP</v>
      </c>
      <c r="EX757" s="721"/>
      <c r="EY757" s="447">
        <f t="shared" si="503"/>
        <v>28.785</v>
      </c>
      <c r="EZ757" s="447">
        <f t="shared" si="495"/>
        <v>23.028000000000002</v>
      </c>
      <c r="FA757" s="448">
        <f t="shared" si="504"/>
        <v>57.57</v>
      </c>
      <c r="FB757" s="449" t="str">
        <f t="shared" si="496"/>
        <v>BAIK</v>
      </c>
      <c r="FC757" s="195"/>
      <c r="FD757" s="453">
        <f t="shared" si="497"/>
        <v>39</v>
      </c>
      <c r="FE757" s="454">
        <f t="shared" si="498"/>
        <v>72.25433526011561</v>
      </c>
      <c r="FF757" s="725">
        <f t="shared" si="499"/>
        <v>53.975999999999999</v>
      </c>
      <c r="FG757" s="202" t="str">
        <f t="shared" si="519"/>
        <v>BURUK</v>
      </c>
    </row>
    <row r="758" spans="1:163">
      <c r="A758" s="347">
        <v>746</v>
      </c>
      <c r="B758" s="764" t="s">
        <v>2239</v>
      </c>
      <c r="C758" s="331" t="s">
        <v>3363</v>
      </c>
      <c r="D758" s="259" t="s">
        <v>3357</v>
      </c>
      <c r="E758" s="319" t="s">
        <v>3321</v>
      </c>
      <c r="F758" s="319" t="s">
        <v>3321</v>
      </c>
      <c r="G758" s="208" t="s">
        <v>206</v>
      </c>
      <c r="H758" s="214" t="s">
        <v>209</v>
      </c>
      <c r="I758" s="463">
        <v>108.024486</v>
      </c>
      <c r="J758" s="462">
        <v>-3.09205</v>
      </c>
      <c r="K758" s="259" t="s">
        <v>315</v>
      </c>
      <c r="L758" s="259" t="s">
        <v>571</v>
      </c>
      <c r="M758" s="259">
        <v>50</v>
      </c>
      <c r="N758" s="259">
        <v>12033533</v>
      </c>
      <c r="O758" s="259">
        <v>2012</v>
      </c>
      <c r="P758" s="259" t="s">
        <v>316</v>
      </c>
      <c r="Q758" s="461">
        <v>0.84652777777777777</v>
      </c>
      <c r="R758" s="433">
        <v>44855</v>
      </c>
      <c r="S758" s="331" t="s">
        <v>318</v>
      </c>
      <c r="T758" s="331" t="s">
        <v>607</v>
      </c>
      <c r="U758" s="259">
        <v>1</v>
      </c>
      <c r="V758" s="259">
        <v>1</v>
      </c>
      <c r="W758" s="259">
        <v>3</v>
      </c>
      <c r="X758" s="259">
        <v>20000</v>
      </c>
      <c r="Y758" s="332">
        <v>375</v>
      </c>
      <c r="Z758" s="332">
        <v>371</v>
      </c>
      <c r="AA758" s="332">
        <v>375</v>
      </c>
      <c r="AB758" s="332">
        <v>218</v>
      </c>
      <c r="AC758" s="332">
        <v>220</v>
      </c>
      <c r="AD758" s="332">
        <v>218</v>
      </c>
      <c r="AE758" s="332">
        <v>7</v>
      </c>
      <c r="AF758" s="332">
        <v>5</v>
      </c>
      <c r="AG758" s="332">
        <v>6</v>
      </c>
      <c r="AH758" s="332">
        <v>2</v>
      </c>
      <c r="AI758" s="332"/>
      <c r="AJ758" s="332"/>
      <c r="AK758" s="332"/>
      <c r="AL758" s="332"/>
      <c r="AM758" s="332">
        <v>7</v>
      </c>
      <c r="AN758" s="332">
        <v>5</v>
      </c>
      <c r="AO758" s="332">
        <v>6</v>
      </c>
      <c r="AP758" s="332">
        <v>2</v>
      </c>
      <c r="AQ758" s="332"/>
      <c r="AR758" s="332"/>
      <c r="AS758" s="332"/>
      <c r="AT758" s="332"/>
      <c r="AU758" s="332"/>
      <c r="AV758" s="332"/>
      <c r="AW758" s="332"/>
      <c r="AX758" s="332"/>
      <c r="AY758" s="332">
        <v>0.95099999999999996</v>
      </c>
      <c r="AZ758" s="332">
        <v>0.93</v>
      </c>
      <c r="BA758" s="332">
        <v>0.88600000000000001</v>
      </c>
      <c r="BB758" s="261">
        <v>401</v>
      </c>
      <c r="BC758" s="261">
        <v>403</v>
      </c>
      <c r="BD758" s="261">
        <v>400</v>
      </c>
      <c r="BE758" s="261">
        <v>231</v>
      </c>
      <c r="BF758" s="261">
        <v>233</v>
      </c>
      <c r="BG758" s="261">
        <v>232</v>
      </c>
      <c r="BH758" s="261">
        <v>7</v>
      </c>
      <c r="BI758" s="261">
        <v>7</v>
      </c>
      <c r="BJ758" s="261">
        <v>3</v>
      </c>
      <c r="BK758" s="261">
        <v>2</v>
      </c>
      <c r="BL758" s="261"/>
      <c r="BM758" s="261"/>
      <c r="BN758" s="261"/>
      <c r="BO758" s="261"/>
      <c r="BP758" s="261">
        <v>7</v>
      </c>
      <c r="BQ758" s="261">
        <v>7</v>
      </c>
      <c r="BR758" s="261">
        <v>3</v>
      </c>
      <c r="BS758" s="261">
        <v>2</v>
      </c>
      <c r="BT758" s="261"/>
      <c r="BU758" s="261"/>
      <c r="BV758" s="261"/>
      <c r="BW758" s="261"/>
      <c r="BX758" s="261"/>
      <c r="BY758" s="261"/>
      <c r="BZ758" s="261"/>
      <c r="CA758" s="261"/>
      <c r="CB758" s="261">
        <v>0.96399999999999997</v>
      </c>
      <c r="CC758" s="261">
        <v>0.748</v>
      </c>
      <c r="CD758" s="261">
        <v>0.877</v>
      </c>
      <c r="CE758" s="333"/>
      <c r="CF758" s="333"/>
      <c r="CG758" s="333"/>
      <c r="CH758" s="333"/>
      <c r="CI758" s="333"/>
      <c r="CJ758" s="333"/>
      <c r="CK758" s="333">
        <v>229</v>
      </c>
      <c r="CL758" s="333">
        <v>45017787008</v>
      </c>
      <c r="CM758" s="333">
        <v>231</v>
      </c>
      <c r="CN758" s="333">
        <v>16310022371</v>
      </c>
      <c r="CO758" s="333">
        <v>230</v>
      </c>
      <c r="CP758" s="333">
        <v>450178000000</v>
      </c>
      <c r="CQ758" s="333"/>
      <c r="CR758" s="333"/>
      <c r="CS758" s="333"/>
      <c r="CT758" s="333"/>
      <c r="CU758" s="333"/>
      <c r="CV758" s="333"/>
      <c r="CW758" s="333"/>
      <c r="CX758" s="333"/>
      <c r="CY758" s="333"/>
      <c r="CZ758" s="333"/>
      <c r="DA758" s="333"/>
      <c r="DB758" s="374"/>
      <c r="DC758" s="154"/>
      <c r="DD758" s="179"/>
      <c r="DE758" s="179"/>
      <c r="DF758" s="179"/>
      <c r="DG758" s="179"/>
      <c r="DH758" s="180"/>
      <c r="DI758" s="181"/>
      <c r="DJ758" s="182">
        <f t="shared" si="500"/>
        <v>1</v>
      </c>
      <c r="DK758" s="182">
        <f t="shared" si="501"/>
        <v>0</v>
      </c>
      <c r="DL758" s="182">
        <f t="shared" si="505"/>
        <v>0</v>
      </c>
      <c r="DM758" s="182">
        <f t="shared" si="506"/>
        <v>0</v>
      </c>
      <c r="DN758" s="182">
        <f t="shared" si="507"/>
        <v>0</v>
      </c>
      <c r="DO758" s="182"/>
      <c r="DP758" s="182"/>
      <c r="DQ758" s="181"/>
      <c r="DR758" s="169"/>
      <c r="DS758" s="166"/>
      <c r="DT758" s="166"/>
      <c r="DU758" s="167">
        <f t="shared" si="508"/>
        <v>0</v>
      </c>
      <c r="DV758" s="153" t="str">
        <f>VLOOKUP(M758,'[200]Data Master kondisi'!$O$3:$P$11,2,FALSE)</f>
        <v>Z</v>
      </c>
      <c r="DW758" s="153">
        <f>LOOKUP(DV758,{"X","X","X","Y","Y","Y","Z","Z","Z"},{6,6,6,4,4,4,2,2,2})</f>
        <v>2</v>
      </c>
      <c r="DX758" s="153">
        <f t="shared" si="490"/>
        <v>1</v>
      </c>
      <c r="DY758" s="153">
        <f t="shared" si="509"/>
        <v>3</v>
      </c>
      <c r="DZ758" s="153" t="str">
        <f>VLOOKUP(G758,'[200]Data Master class'!$A$5:$D$12,3,FALSE)</f>
        <v>B</v>
      </c>
      <c r="EA758" s="160">
        <f t="shared" si="510"/>
        <v>0</v>
      </c>
      <c r="EB758" s="156"/>
      <c r="EC758" s="153">
        <f>VLOOKUP(G758,'[200]Data Master class'!$A$5:$D$12,2,FALSE)</f>
        <v>3</v>
      </c>
      <c r="ED758" s="153" t="str">
        <f>VLOOKUP(H758,'[200]Data Master class'!$E$5:$G$6,3,FALSE)</f>
        <v>Y</v>
      </c>
      <c r="EE758" s="153">
        <f>VLOOKUP(H758,'[200]Data Master class'!$E$5:$G$6,2,FALSE)</f>
        <v>1</v>
      </c>
      <c r="EF758" s="153">
        <f t="shared" si="511"/>
        <v>4</v>
      </c>
      <c r="EG758" s="153" t="str">
        <f t="shared" si="512"/>
        <v>CLASS 3</v>
      </c>
      <c r="EH758" s="153">
        <f t="shared" si="513"/>
        <v>7</v>
      </c>
      <c r="EI758" s="171"/>
      <c r="EJ758" s="441">
        <f t="shared" si="491"/>
        <v>0.16666666666666666</v>
      </c>
      <c r="EK758" s="441">
        <f t="shared" si="492"/>
        <v>0.16666666666666666</v>
      </c>
      <c r="EL758" s="441">
        <f t="shared" si="493"/>
        <v>0</v>
      </c>
      <c r="EM758" s="442">
        <f t="shared" si="514"/>
        <v>0.1111111111111111</v>
      </c>
      <c r="EN758" s="443" t="str">
        <f t="shared" si="515"/>
        <v>CUKUP</v>
      </c>
      <c r="EO758" s="195"/>
      <c r="EP758" s="196">
        <f>'[200]2. SUHU &amp; FISIK TRAFO'!CY802</f>
        <v>202</v>
      </c>
      <c r="EQ758" s="168">
        <f t="shared" si="520"/>
        <v>0</v>
      </c>
      <c r="ER758" s="189">
        <f t="shared" si="516"/>
        <v>0</v>
      </c>
      <c r="ES758" s="195"/>
      <c r="ET758" s="447">
        <f t="shared" si="502"/>
        <v>3.9340000000000002</v>
      </c>
      <c r="EU758" s="447">
        <f t="shared" si="517"/>
        <v>3.1472000000000002</v>
      </c>
      <c r="EV758" s="448">
        <f t="shared" si="494"/>
        <v>7.8680000000000003</v>
      </c>
      <c r="EW758" s="449" t="str">
        <f t="shared" si="518"/>
        <v>BAIK</v>
      </c>
      <c r="EX758" s="721"/>
      <c r="EY758" s="447">
        <f t="shared" si="503"/>
        <v>3.944</v>
      </c>
      <c r="EZ758" s="447">
        <f t="shared" si="495"/>
        <v>3.1552000000000002</v>
      </c>
      <c r="FA758" s="448">
        <f t="shared" si="504"/>
        <v>7.8880000000000008</v>
      </c>
      <c r="FB758" s="449" t="str">
        <f t="shared" si="496"/>
        <v>BAIK</v>
      </c>
      <c r="FC758" s="195"/>
      <c r="FD758" s="453">
        <f t="shared" si="497"/>
        <v>2</v>
      </c>
      <c r="FE758" s="454">
        <f t="shared" si="498"/>
        <v>72.25433526011561</v>
      </c>
      <c r="FF758" s="725">
        <f t="shared" si="499"/>
        <v>2.7679999999999998</v>
      </c>
      <c r="FG758" s="202" t="str">
        <f t="shared" si="519"/>
        <v>BAIK</v>
      </c>
    </row>
    <row r="759" spans="1:163">
      <c r="A759" s="347">
        <v>747</v>
      </c>
      <c r="B759" s="764" t="s">
        <v>2239</v>
      </c>
      <c r="C759" s="331" t="s">
        <v>3364</v>
      </c>
      <c r="D759" s="259" t="s">
        <v>3357</v>
      </c>
      <c r="E759" s="319" t="s">
        <v>3321</v>
      </c>
      <c r="F759" s="319" t="s">
        <v>3321</v>
      </c>
      <c r="G759" s="208" t="s">
        <v>206</v>
      </c>
      <c r="H759" s="214" t="s">
        <v>209</v>
      </c>
      <c r="I759" s="463">
        <v>108.084875</v>
      </c>
      <c r="J759" s="462">
        <v>-3.030964</v>
      </c>
      <c r="K759" s="259" t="s">
        <v>315</v>
      </c>
      <c r="L759" s="259" t="s">
        <v>571</v>
      </c>
      <c r="M759" s="259">
        <v>50</v>
      </c>
      <c r="N759" s="259">
        <v>12033491</v>
      </c>
      <c r="O759" s="259">
        <v>2012</v>
      </c>
      <c r="P759" s="259" t="s">
        <v>316</v>
      </c>
      <c r="Q759" s="461">
        <v>0.84791666666666676</v>
      </c>
      <c r="R759" s="433">
        <v>44855</v>
      </c>
      <c r="S759" s="331" t="s">
        <v>318</v>
      </c>
      <c r="T759" s="331" t="s">
        <v>607</v>
      </c>
      <c r="U759" s="259">
        <v>2</v>
      </c>
      <c r="V759" s="259">
        <v>2</v>
      </c>
      <c r="W759" s="259">
        <v>3</v>
      </c>
      <c r="X759" s="259">
        <v>20000</v>
      </c>
      <c r="Y759" s="332">
        <v>374</v>
      </c>
      <c r="Z759" s="332">
        <v>375</v>
      </c>
      <c r="AA759" s="332">
        <v>377</v>
      </c>
      <c r="AB759" s="332">
        <v>215</v>
      </c>
      <c r="AC759" s="332">
        <v>219</v>
      </c>
      <c r="AD759" s="332">
        <v>218</v>
      </c>
      <c r="AE759" s="332">
        <v>34</v>
      </c>
      <c r="AF759" s="332">
        <v>6</v>
      </c>
      <c r="AG759" s="332">
        <v>26</v>
      </c>
      <c r="AH759" s="332">
        <v>15</v>
      </c>
      <c r="AI759" s="332">
        <v>15</v>
      </c>
      <c r="AJ759" s="332">
        <v>4</v>
      </c>
      <c r="AK759" s="332">
        <v>8</v>
      </c>
      <c r="AL759" s="332">
        <v>5</v>
      </c>
      <c r="AM759" s="332">
        <v>19</v>
      </c>
      <c r="AN759" s="332">
        <v>2</v>
      </c>
      <c r="AO759" s="332">
        <v>18</v>
      </c>
      <c r="AP759" s="332">
        <v>10</v>
      </c>
      <c r="AQ759" s="332"/>
      <c r="AR759" s="332"/>
      <c r="AS759" s="332"/>
      <c r="AT759" s="332"/>
      <c r="AU759" s="332"/>
      <c r="AV759" s="332"/>
      <c r="AW759" s="332"/>
      <c r="AX759" s="332"/>
      <c r="AY759" s="332">
        <v>0.94399999999999995</v>
      </c>
      <c r="AZ759" s="332">
        <v>0.89200000000000002</v>
      </c>
      <c r="BA759" s="332">
        <v>0.95</v>
      </c>
      <c r="BB759" s="261">
        <v>390</v>
      </c>
      <c r="BC759" s="261">
        <v>393</v>
      </c>
      <c r="BD759" s="261">
        <v>397</v>
      </c>
      <c r="BE759" s="261">
        <v>224</v>
      </c>
      <c r="BF759" s="261">
        <v>228</v>
      </c>
      <c r="BG759" s="261">
        <v>226</v>
      </c>
      <c r="BH759" s="261">
        <v>13</v>
      </c>
      <c r="BI759" s="261">
        <v>3</v>
      </c>
      <c r="BJ759" s="261">
        <v>15</v>
      </c>
      <c r="BK759" s="261">
        <v>12</v>
      </c>
      <c r="BL759" s="261">
        <v>6</v>
      </c>
      <c r="BM759" s="261">
        <v>2</v>
      </c>
      <c r="BN759" s="261">
        <v>5</v>
      </c>
      <c r="BO759" s="261">
        <v>5</v>
      </c>
      <c r="BP759" s="261">
        <v>7</v>
      </c>
      <c r="BQ759" s="261">
        <v>1</v>
      </c>
      <c r="BR759" s="261">
        <v>19</v>
      </c>
      <c r="BS759" s="261">
        <v>7</v>
      </c>
      <c r="BT759" s="261"/>
      <c r="BU759" s="261"/>
      <c r="BV759" s="261"/>
      <c r="BW759" s="261"/>
      <c r="BX759" s="261"/>
      <c r="BY759" s="261"/>
      <c r="BZ759" s="261"/>
      <c r="CA759" s="261"/>
      <c r="CB759" s="261">
        <v>0.97899999999999998</v>
      </c>
      <c r="CC759" s="261">
        <v>0.83399999999999996</v>
      </c>
      <c r="CD759" s="261">
        <v>0.95899999999999996</v>
      </c>
      <c r="CE759" s="333">
        <v>222</v>
      </c>
      <c r="CF759" s="333">
        <v>1631300000000</v>
      </c>
      <c r="CG759" s="333">
        <v>226</v>
      </c>
      <c r="CH759" s="333">
        <v>56604346631</v>
      </c>
      <c r="CI759" s="333">
        <v>224</v>
      </c>
      <c r="CJ759" s="333">
        <v>3211544132</v>
      </c>
      <c r="CK759" s="333">
        <v>222</v>
      </c>
      <c r="CL759" s="333">
        <v>32201886952</v>
      </c>
      <c r="CM759" s="333">
        <v>226</v>
      </c>
      <c r="CN759" s="333">
        <v>32115240769</v>
      </c>
      <c r="CO759" s="333">
        <v>224</v>
      </c>
      <c r="CP759" s="333">
        <v>32115041761</v>
      </c>
      <c r="CQ759" s="333"/>
      <c r="CR759" s="333"/>
      <c r="CS759" s="333"/>
      <c r="CT759" s="333"/>
      <c r="CU759" s="333"/>
      <c r="CV759" s="333"/>
      <c r="CW759" s="333"/>
      <c r="CX759" s="333"/>
      <c r="CY759" s="333"/>
      <c r="CZ759" s="333"/>
      <c r="DA759" s="333"/>
      <c r="DB759" s="374"/>
      <c r="DC759" s="154"/>
      <c r="DD759" s="179"/>
      <c r="DE759" s="179"/>
      <c r="DF759" s="179"/>
      <c r="DG759" s="179"/>
      <c r="DH759" s="180"/>
      <c r="DI759" s="181"/>
      <c r="DJ759" s="182">
        <f t="shared" si="500"/>
        <v>0</v>
      </c>
      <c r="DK759" s="182">
        <f t="shared" si="501"/>
        <v>1</v>
      </c>
      <c r="DL759" s="182">
        <f t="shared" si="505"/>
        <v>0</v>
      </c>
      <c r="DM759" s="182">
        <f t="shared" si="506"/>
        <v>0</v>
      </c>
      <c r="DN759" s="182">
        <f t="shared" si="507"/>
        <v>0</v>
      </c>
      <c r="DO759" s="182"/>
      <c r="DP759" s="182"/>
      <c r="DQ759" s="181"/>
      <c r="DR759" s="169"/>
      <c r="DS759" s="166"/>
      <c r="DT759" s="166"/>
      <c r="DU759" s="167">
        <f t="shared" si="508"/>
        <v>0</v>
      </c>
      <c r="DV759" s="153" t="str">
        <f>VLOOKUP(M759,'[200]Data Master kondisi'!$O$3:$P$11,2,FALSE)</f>
        <v>Z</v>
      </c>
      <c r="DW759" s="153">
        <f>LOOKUP(DV759,{"X","X","X","Y","Y","Y","Z","Z","Z"},{6,6,6,4,4,4,2,2,2})</f>
        <v>2</v>
      </c>
      <c r="DX759" s="153">
        <f t="shared" si="490"/>
        <v>1</v>
      </c>
      <c r="DY759" s="153">
        <f t="shared" si="509"/>
        <v>3</v>
      </c>
      <c r="DZ759" s="153" t="str">
        <f>VLOOKUP(G759,'[200]Data Master class'!$A$5:$D$12,3,FALSE)</f>
        <v>B</v>
      </c>
      <c r="EA759" s="160">
        <f t="shared" si="510"/>
        <v>0</v>
      </c>
      <c r="EB759" s="156"/>
      <c r="EC759" s="153">
        <f>VLOOKUP(G759,'[200]Data Master class'!$A$5:$D$12,2,FALSE)</f>
        <v>3</v>
      </c>
      <c r="ED759" s="153" t="str">
        <f>VLOOKUP(H759,'[200]Data Master class'!$E$5:$G$6,3,FALSE)</f>
        <v>Y</v>
      </c>
      <c r="EE759" s="153">
        <f>VLOOKUP(H759,'[200]Data Master class'!$E$5:$G$6,2,FALSE)</f>
        <v>1</v>
      </c>
      <c r="EF759" s="153">
        <f t="shared" si="511"/>
        <v>4</v>
      </c>
      <c r="EG759" s="153" t="str">
        <f t="shared" si="512"/>
        <v>CLASS 3</v>
      </c>
      <c r="EH759" s="153">
        <f t="shared" si="513"/>
        <v>7</v>
      </c>
      <c r="EI759" s="171"/>
      <c r="EJ759" s="441">
        <f t="shared" si="491"/>
        <v>0.54545454545454541</v>
      </c>
      <c r="EK759" s="441">
        <f t="shared" si="492"/>
        <v>0.72727272727272729</v>
      </c>
      <c r="EL759" s="441">
        <f t="shared" si="493"/>
        <v>0.18181818181818182</v>
      </c>
      <c r="EM759" s="442">
        <f t="shared" si="514"/>
        <v>0.48484848484848486</v>
      </c>
      <c r="EN759" s="443" t="str">
        <f t="shared" si="515"/>
        <v>BURUK</v>
      </c>
      <c r="EO759" s="195"/>
      <c r="EP759" s="196">
        <f>'[200]2. SUHU &amp; FISIK TRAFO'!CY803</f>
        <v>202</v>
      </c>
      <c r="EQ759" s="168">
        <f t="shared" si="520"/>
        <v>0</v>
      </c>
      <c r="ER759" s="189">
        <f t="shared" si="516"/>
        <v>0</v>
      </c>
      <c r="ES759" s="195"/>
      <c r="ET759" s="447">
        <f t="shared" si="502"/>
        <v>14.292</v>
      </c>
      <c r="EU759" s="447">
        <f t="shared" si="517"/>
        <v>11.4336</v>
      </c>
      <c r="EV759" s="448">
        <f t="shared" si="494"/>
        <v>28.584</v>
      </c>
      <c r="EW759" s="449" t="str">
        <f t="shared" si="518"/>
        <v>BAIK</v>
      </c>
      <c r="EX759" s="721"/>
      <c r="EY759" s="447">
        <f t="shared" si="503"/>
        <v>6.9859999999999998</v>
      </c>
      <c r="EZ759" s="447">
        <f t="shared" si="495"/>
        <v>5.5888</v>
      </c>
      <c r="FA759" s="448">
        <f t="shared" si="504"/>
        <v>13.971999999999998</v>
      </c>
      <c r="FB759" s="449" t="str">
        <f t="shared" si="496"/>
        <v>BAIK</v>
      </c>
      <c r="FC759" s="195"/>
      <c r="FD759" s="453">
        <f t="shared" si="497"/>
        <v>15</v>
      </c>
      <c r="FE759" s="454">
        <f t="shared" si="498"/>
        <v>72.25433526011561</v>
      </c>
      <c r="FF759" s="725">
        <f t="shared" si="499"/>
        <v>20.759999999999998</v>
      </c>
      <c r="FG759" s="202" t="str">
        <f t="shared" si="519"/>
        <v>BURUK</v>
      </c>
    </row>
    <row r="760" spans="1:163">
      <c r="A760" s="347">
        <v>748</v>
      </c>
      <c r="B760" s="764" t="s">
        <v>2239</v>
      </c>
      <c r="C760" s="331" t="s">
        <v>3365</v>
      </c>
      <c r="D760" s="259" t="s">
        <v>3357</v>
      </c>
      <c r="E760" s="319" t="s">
        <v>3321</v>
      </c>
      <c r="F760" s="319" t="s">
        <v>3321</v>
      </c>
      <c r="G760" s="208" t="s">
        <v>206</v>
      </c>
      <c r="H760" s="214" t="s">
        <v>209</v>
      </c>
      <c r="I760" s="463">
        <v>108.08895099999999</v>
      </c>
      <c r="J760" s="462">
        <v>-3.027301</v>
      </c>
      <c r="K760" s="259" t="s">
        <v>315</v>
      </c>
      <c r="L760" s="259" t="s">
        <v>571</v>
      </c>
      <c r="M760" s="259">
        <v>50</v>
      </c>
      <c r="N760" s="259">
        <v>12033562</v>
      </c>
      <c r="O760" s="259">
        <v>2012</v>
      </c>
      <c r="P760" s="259" t="s">
        <v>316</v>
      </c>
      <c r="Q760" s="461">
        <v>0.8534722222222223</v>
      </c>
      <c r="R760" s="433">
        <v>44855</v>
      </c>
      <c r="S760" s="331" t="s">
        <v>318</v>
      </c>
      <c r="T760" s="331" t="s">
        <v>607</v>
      </c>
      <c r="U760" s="259">
        <v>2</v>
      </c>
      <c r="V760" s="259">
        <v>2</v>
      </c>
      <c r="W760" s="259">
        <v>3</v>
      </c>
      <c r="X760" s="259">
        <v>20000</v>
      </c>
      <c r="Y760" s="332">
        <v>375</v>
      </c>
      <c r="Z760" s="332">
        <v>379</v>
      </c>
      <c r="AA760" s="332">
        <v>378</v>
      </c>
      <c r="AB760" s="332">
        <v>217</v>
      </c>
      <c r="AC760" s="332">
        <v>219</v>
      </c>
      <c r="AD760" s="332">
        <v>217</v>
      </c>
      <c r="AE760" s="332">
        <v>21</v>
      </c>
      <c r="AF760" s="332">
        <v>14</v>
      </c>
      <c r="AG760" s="332">
        <v>20</v>
      </c>
      <c r="AH760" s="332">
        <v>21</v>
      </c>
      <c r="AI760" s="332">
        <v>4</v>
      </c>
      <c r="AJ760" s="332">
        <v>3</v>
      </c>
      <c r="AK760" s="332">
        <v>5</v>
      </c>
      <c r="AL760" s="332">
        <v>5</v>
      </c>
      <c r="AM760" s="332">
        <v>17</v>
      </c>
      <c r="AN760" s="332">
        <v>11</v>
      </c>
      <c r="AO760" s="332">
        <v>15</v>
      </c>
      <c r="AP760" s="332">
        <v>16</v>
      </c>
      <c r="AQ760" s="332"/>
      <c r="AR760" s="332"/>
      <c r="AS760" s="332"/>
      <c r="AT760" s="332"/>
      <c r="AU760" s="332"/>
      <c r="AV760" s="332"/>
      <c r="AW760" s="332"/>
      <c r="AX760" s="332"/>
      <c r="AY760" s="332">
        <v>0.96699999999999997</v>
      </c>
      <c r="AZ760" s="332">
        <v>0.96</v>
      </c>
      <c r="BA760" s="332">
        <v>0.96099999999999997</v>
      </c>
      <c r="BB760" s="261">
        <v>386</v>
      </c>
      <c r="BC760" s="261">
        <v>384</v>
      </c>
      <c r="BD760" s="261">
        <v>387</v>
      </c>
      <c r="BE760" s="261">
        <v>223</v>
      </c>
      <c r="BF760" s="261">
        <v>225</v>
      </c>
      <c r="BG760" s="261">
        <v>223</v>
      </c>
      <c r="BH760" s="261">
        <v>14</v>
      </c>
      <c r="BI760" s="261">
        <v>14</v>
      </c>
      <c r="BJ760" s="261">
        <v>20</v>
      </c>
      <c r="BK760" s="261">
        <v>10</v>
      </c>
      <c r="BL760" s="261">
        <v>2</v>
      </c>
      <c r="BM760" s="261">
        <v>2</v>
      </c>
      <c r="BN760" s="261">
        <v>3</v>
      </c>
      <c r="BO760" s="261">
        <v>2</v>
      </c>
      <c r="BP760" s="261">
        <v>12</v>
      </c>
      <c r="BQ760" s="261">
        <v>12</v>
      </c>
      <c r="BR760" s="261">
        <v>17</v>
      </c>
      <c r="BS760" s="261">
        <v>8</v>
      </c>
      <c r="BT760" s="261"/>
      <c r="BU760" s="261"/>
      <c r="BV760" s="261"/>
      <c r="BW760" s="261"/>
      <c r="BX760" s="261"/>
      <c r="BY760" s="261"/>
      <c r="BZ760" s="261"/>
      <c r="CA760" s="261"/>
      <c r="CB760" s="261">
        <v>0.93600000000000005</v>
      </c>
      <c r="CC760" s="261">
        <v>0.92600000000000005</v>
      </c>
      <c r="CD760" s="261">
        <v>0.93600000000000005</v>
      </c>
      <c r="CE760" s="333">
        <v>221</v>
      </c>
      <c r="CF760" s="333">
        <v>56601341110</v>
      </c>
      <c r="CG760" s="333">
        <v>223</v>
      </c>
      <c r="CH760" s="333">
        <v>163100000000</v>
      </c>
      <c r="CI760" s="333">
        <v>220</v>
      </c>
      <c r="CJ760" s="333">
        <v>86050797321</v>
      </c>
      <c r="CK760" s="333">
        <v>221</v>
      </c>
      <c r="CL760" s="333">
        <v>86050797884</v>
      </c>
      <c r="CM760" s="333">
        <v>223</v>
      </c>
      <c r="CN760" s="333">
        <v>56601341283</v>
      </c>
      <c r="CO760" s="333">
        <v>220</v>
      </c>
      <c r="CP760" s="333">
        <v>163100000000</v>
      </c>
      <c r="CQ760" s="333"/>
      <c r="CR760" s="333"/>
      <c r="CS760" s="333"/>
      <c r="CT760" s="333"/>
      <c r="CU760" s="333"/>
      <c r="CV760" s="333"/>
      <c r="CW760" s="333"/>
      <c r="CX760" s="333"/>
      <c r="CY760" s="333"/>
      <c r="CZ760" s="333"/>
      <c r="DA760" s="333"/>
      <c r="DB760" s="374"/>
      <c r="DC760" s="154"/>
      <c r="DD760" s="179"/>
      <c r="DE760" s="179"/>
      <c r="DF760" s="179"/>
      <c r="DG760" s="179"/>
      <c r="DH760" s="180"/>
      <c r="DI760" s="181"/>
      <c r="DJ760" s="182">
        <f t="shared" si="500"/>
        <v>1</v>
      </c>
      <c r="DK760" s="182">
        <f t="shared" si="501"/>
        <v>0</v>
      </c>
      <c r="DL760" s="182">
        <f t="shared" si="505"/>
        <v>0</v>
      </c>
      <c r="DM760" s="182">
        <f t="shared" si="506"/>
        <v>0</v>
      </c>
      <c r="DN760" s="182">
        <f t="shared" si="507"/>
        <v>0</v>
      </c>
      <c r="DO760" s="182"/>
      <c r="DP760" s="182"/>
      <c r="DQ760" s="181"/>
      <c r="DR760" s="169"/>
      <c r="DS760" s="166"/>
      <c r="DT760" s="166"/>
      <c r="DU760" s="167">
        <f t="shared" si="508"/>
        <v>0</v>
      </c>
      <c r="DV760" s="153" t="str">
        <f>VLOOKUP(M760,'[200]Data Master kondisi'!$O$3:$P$11,2,FALSE)</f>
        <v>Z</v>
      </c>
      <c r="DW760" s="153">
        <f>LOOKUP(DV760,{"X","X","X","Y","Y","Y","Z","Z","Z"},{6,6,6,4,4,4,2,2,2})</f>
        <v>2</v>
      </c>
      <c r="DX760" s="153">
        <f t="shared" si="490"/>
        <v>1</v>
      </c>
      <c r="DY760" s="153">
        <f t="shared" si="509"/>
        <v>3</v>
      </c>
      <c r="DZ760" s="153" t="str">
        <f>VLOOKUP(G760,'[200]Data Master class'!$A$5:$D$12,3,FALSE)</f>
        <v>B</v>
      </c>
      <c r="EA760" s="160">
        <f t="shared" si="510"/>
        <v>0</v>
      </c>
      <c r="EB760" s="156"/>
      <c r="EC760" s="153">
        <f>VLOOKUP(G760,'[200]Data Master class'!$A$5:$D$12,2,FALSE)</f>
        <v>3</v>
      </c>
      <c r="ED760" s="153" t="str">
        <f>VLOOKUP(H760,'[200]Data Master class'!$E$5:$G$6,3,FALSE)</f>
        <v>Y</v>
      </c>
      <c r="EE760" s="153">
        <f>VLOOKUP(H760,'[200]Data Master class'!$E$5:$G$6,2,FALSE)</f>
        <v>1</v>
      </c>
      <c r="EF760" s="153">
        <f t="shared" si="511"/>
        <v>4</v>
      </c>
      <c r="EG760" s="153" t="str">
        <f t="shared" si="512"/>
        <v>CLASS 3</v>
      </c>
      <c r="EH760" s="153">
        <f t="shared" si="513"/>
        <v>7</v>
      </c>
      <c r="EI760" s="171"/>
      <c r="EJ760" s="441">
        <f t="shared" si="491"/>
        <v>0.14545454545454553</v>
      </c>
      <c r="EK760" s="441">
        <f t="shared" si="492"/>
        <v>0.2363636363636363</v>
      </c>
      <c r="EL760" s="441">
        <f t="shared" si="493"/>
        <v>9.0909090909090981E-2</v>
      </c>
      <c r="EM760" s="442">
        <f t="shared" si="514"/>
        <v>0.15757575757575762</v>
      </c>
      <c r="EN760" s="443" t="str">
        <f t="shared" si="515"/>
        <v>CUKUP</v>
      </c>
      <c r="EO760" s="195"/>
      <c r="EP760" s="196">
        <f>'[200]2. SUHU &amp; FISIK TRAFO'!CY804</f>
        <v>202</v>
      </c>
      <c r="EQ760" s="168">
        <f t="shared" si="520"/>
        <v>0</v>
      </c>
      <c r="ER760" s="189">
        <f t="shared" si="516"/>
        <v>0</v>
      </c>
      <c r="ES760" s="195"/>
      <c r="ET760" s="447">
        <f t="shared" si="502"/>
        <v>11.963000000000001</v>
      </c>
      <c r="EU760" s="447">
        <f t="shared" si="517"/>
        <v>9.5704000000000011</v>
      </c>
      <c r="EV760" s="448">
        <f t="shared" si="494"/>
        <v>23.926000000000002</v>
      </c>
      <c r="EW760" s="449" t="str">
        <f t="shared" si="518"/>
        <v>BAIK</v>
      </c>
      <c r="EX760" s="721"/>
      <c r="EY760" s="447">
        <f t="shared" si="503"/>
        <v>10.732000000000001</v>
      </c>
      <c r="EZ760" s="447">
        <f t="shared" si="495"/>
        <v>8.5856000000000012</v>
      </c>
      <c r="FA760" s="448">
        <f t="shared" si="504"/>
        <v>21.464000000000002</v>
      </c>
      <c r="FB760" s="449" t="str">
        <f t="shared" si="496"/>
        <v>BAIK</v>
      </c>
      <c r="FC760" s="195"/>
      <c r="FD760" s="453">
        <f t="shared" si="497"/>
        <v>21</v>
      </c>
      <c r="FE760" s="454">
        <f t="shared" si="498"/>
        <v>72.25433526011561</v>
      </c>
      <c r="FF760" s="725">
        <f t="shared" si="499"/>
        <v>29.064</v>
      </c>
      <c r="FG760" s="202" t="str">
        <f t="shared" si="519"/>
        <v>BURUK</v>
      </c>
    </row>
    <row r="761" spans="1:163">
      <c r="A761" s="347">
        <v>749</v>
      </c>
      <c r="B761" s="764" t="s">
        <v>2239</v>
      </c>
      <c r="C761" s="331" t="s">
        <v>3366</v>
      </c>
      <c r="D761" s="259" t="s">
        <v>3357</v>
      </c>
      <c r="E761" s="319" t="s">
        <v>3321</v>
      </c>
      <c r="F761" s="319" t="s">
        <v>3321</v>
      </c>
      <c r="G761" s="208" t="s">
        <v>206</v>
      </c>
      <c r="H761" s="214" t="s">
        <v>209</v>
      </c>
      <c r="I761" s="463">
        <v>108.024486</v>
      </c>
      <c r="J761" s="462">
        <v>-3.09205</v>
      </c>
      <c r="K761" s="259" t="s">
        <v>315</v>
      </c>
      <c r="L761" s="259" t="s">
        <v>571</v>
      </c>
      <c r="M761" s="259">
        <v>50</v>
      </c>
      <c r="N761" s="259">
        <v>12033451</v>
      </c>
      <c r="O761" s="259">
        <v>2012</v>
      </c>
      <c r="P761" s="259" t="s">
        <v>316</v>
      </c>
      <c r="Q761" s="461">
        <v>0.85902777777777783</v>
      </c>
      <c r="R761" s="433">
        <v>44855</v>
      </c>
      <c r="S761" s="331" t="s">
        <v>318</v>
      </c>
      <c r="T761" s="331" t="s">
        <v>607</v>
      </c>
      <c r="U761" s="259">
        <v>2</v>
      </c>
      <c r="V761" s="259">
        <v>2</v>
      </c>
      <c r="W761" s="259">
        <v>3</v>
      </c>
      <c r="X761" s="259">
        <v>20000</v>
      </c>
      <c r="Y761" s="332">
        <v>378</v>
      </c>
      <c r="Z761" s="332">
        <v>380</v>
      </c>
      <c r="AA761" s="332">
        <v>379</v>
      </c>
      <c r="AB761" s="332">
        <v>217</v>
      </c>
      <c r="AC761" s="332">
        <v>218</v>
      </c>
      <c r="AD761" s="332">
        <v>218</v>
      </c>
      <c r="AE761" s="332">
        <v>23</v>
      </c>
      <c r="AF761" s="332">
        <v>13</v>
      </c>
      <c r="AG761" s="332">
        <v>14</v>
      </c>
      <c r="AH761" s="332">
        <v>18</v>
      </c>
      <c r="AI761" s="332">
        <v>11</v>
      </c>
      <c r="AJ761" s="332">
        <v>4</v>
      </c>
      <c r="AK761" s="332">
        <v>11</v>
      </c>
      <c r="AL761" s="332">
        <v>10</v>
      </c>
      <c r="AM761" s="332">
        <v>12</v>
      </c>
      <c r="AN761" s="332">
        <v>9</v>
      </c>
      <c r="AO761" s="332">
        <v>3</v>
      </c>
      <c r="AP761" s="332">
        <v>8</v>
      </c>
      <c r="AQ761" s="332"/>
      <c r="AR761" s="332"/>
      <c r="AS761" s="332"/>
      <c r="AT761" s="332"/>
      <c r="AU761" s="332"/>
      <c r="AV761" s="332"/>
      <c r="AW761" s="332"/>
      <c r="AX761" s="332"/>
      <c r="AY761" s="332">
        <v>0.94599999999999995</v>
      </c>
      <c r="AZ761" s="332">
        <v>0.91300000000000003</v>
      </c>
      <c r="BA761" s="332">
        <v>0.96199999999999997</v>
      </c>
      <c r="BB761" s="261">
        <v>400</v>
      </c>
      <c r="BC761" s="261">
        <v>401</v>
      </c>
      <c r="BD761" s="261">
        <v>402</v>
      </c>
      <c r="BE761" s="261">
        <v>230</v>
      </c>
      <c r="BF761" s="261">
        <v>233</v>
      </c>
      <c r="BG761" s="261">
        <v>231</v>
      </c>
      <c r="BH761" s="261">
        <v>16</v>
      </c>
      <c r="BI761" s="261">
        <v>7</v>
      </c>
      <c r="BJ761" s="261">
        <v>14</v>
      </c>
      <c r="BK761" s="261">
        <v>11</v>
      </c>
      <c r="BL761" s="261">
        <v>11</v>
      </c>
      <c r="BM761" s="261">
        <v>5</v>
      </c>
      <c r="BN761" s="261">
        <v>10</v>
      </c>
      <c r="BO761" s="261">
        <v>7</v>
      </c>
      <c r="BP761" s="261">
        <v>5</v>
      </c>
      <c r="BQ761" s="261">
        <v>2</v>
      </c>
      <c r="BR761" s="261">
        <v>4</v>
      </c>
      <c r="BS761" s="261">
        <v>4</v>
      </c>
      <c r="BT761" s="261"/>
      <c r="BU761" s="261"/>
      <c r="BV761" s="261"/>
      <c r="BW761" s="261"/>
      <c r="BX761" s="261"/>
      <c r="BY761" s="261"/>
      <c r="BZ761" s="261"/>
      <c r="CA761" s="261"/>
      <c r="CB761" s="261">
        <v>0.94599999999999995</v>
      </c>
      <c r="CC761" s="261">
        <v>0.95599999999999996</v>
      </c>
      <c r="CD761" s="261">
        <v>0.94099999999999995</v>
      </c>
      <c r="CE761" s="333">
        <v>228</v>
      </c>
      <c r="CF761" s="333">
        <v>163100000000</v>
      </c>
      <c r="CG761" s="333">
        <v>231</v>
      </c>
      <c r="CH761" s="333">
        <v>56601346730</v>
      </c>
      <c r="CI761" s="333">
        <v>229</v>
      </c>
      <c r="CJ761" s="333">
        <v>860510000000</v>
      </c>
      <c r="CK761" s="333">
        <v>228</v>
      </c>
      <c r="CL761" s="333">
        <v>86050980977</v>
      </c>
      <c r="CM761" s="333">
        <v>231</v>
      </c>
      <c r="CN761" s="333">
        <v>163100000000</v>
      </c>
      <c r="CO761" s="333">
        <v>229</v>
      </c>
      <c r="CP761" s="333">
        <v>56601346740</v>
      </c>
      <c r="CQ761" s="333"/>
      <c r="CR761" s="333"/>
      <c r="CS761" s="333"/>
      <c r="CT761" s="333"/>
      <c r="CU761" s="333"/>
      <c r="CV761" s="333"/>
      <c r="CW761" s="333"/>
      <c r="CX761" s="333"/>
      <c r="CY761" s="333"/>
      <c r="CZ761" s="333"/>
      <c r="DA761" s="333"/>
      <c r="DB761" s="374"/>
      <c r="DC761" s="154"/>
      <c r="DD761" s="179"/>
      <c r="DE761" s="179"/>
      <c r="DF761" s="179"/>
      <c r="DG761" s="179"/>
      <c r="DH761" s="180"/>
      <c r="DI761" s="181"/>
      <c r="DJ761" s="182">
        <f t="shared" si="500"/>
        <v>1</v>
      </c>
      <c r="DK761" s="182">
        <f t="shared" si="501"/>
        <v>0</v>
      </c>
      <c r="DL761" s="182">
        <f t="shared" si="505"/>
        <v>0</v>
      </c>
      <c r="DM761" s="182">
        <f t="shared" si="506"/>
        <v>0</v>
      </c>
      <c r="DN761" s="182">
        <f t="shared" si="507"/>
        <v>0</v>
      </c>
      <c r="DO761" s="182"/>
      <c r="DP761" s="182"/>
      <c r="DQ761" s="181"/>
      <c r="DR761" s="169"/>
      <c r="DS761" s="166"/>
      <c r="DT761" s="166"/>
      <c r="DU761" s="167">
        <f t="shared" si="508"/>
        <v>0</v>
      </c>
      <c r="DV761" s="153" t="str">
        <f>VLOOKUP(M761,'[200]Data Master kondisi'!$O$3:$P$11,2,FALSE)</f>
        <v>Z</v>
      </c>
      <c r="DW761" s="153">
        <f>LOOKUP(DV761,{"X","X","X","Y","Y","Y","Z","Z","Z"},{6,6,6,4,4,4,2,2,2})</f>
        <v>2</v>
      </c>
      <c r="DX761" s="153">
        <f t="shared" si="490"/>
        <v>1</v>
      </c>
      <c r="DY761" s="153">
        <f t="shared" si="509"/>
        <v>3</v>
      </c>
      <c r="DZ761" s="153" t="str">
        <f>VLOOKUP(G761,'[200]Data Master class'!$A$5:$D$12,3,FALSE)</f>
        <v>B</v>
      </c>
      <c r="EA761" s="160">
        <f t="shared" si="510"/>
        <v>0</v>
      </c>
      <c r="EB761" s="156"/>
      <c r="EC761" s="153">
        <f>VLOOKUP(G761,'[200]Data Master class'!$A$5:$D$12,2,FALSE)</f>
        <v>3</v>
      </c>
      <c r="ED761" s="153" t="str">
        <f>VLOOKUP(H761,'[200]Data Master class'!$E$5:$G$6,3,FALSE)</f>
        <v>Y</v>
      </c>
      <c r="EE761" s="153">
        <f>VLOOKUP(H761,'[200]Data Master class'!$E$5:$G$6,2,FALSE)</f>
        <v>1</v>
      </c>
      <c r="EF761" s="153">
        <f t="shared" si="511"/>
        <v>4</v>
      </c>
      <c r="EG761" s="153" t="str">
        <f t="shared" si="512"/>
        <v>CLASS 3</v>
      </c>
      <c r="EH761" s="153">
        <f t="shared" si="513"/>
        <v>7</v>
      </c>
      <c r="EI761" s="171"/>
      <c r="EJ761" s="441">
        <f t="shared" si="491"/>
        <v>0.37999999999999989</v>
      </c>
      <c r="EK761" s="441">
        <f t="shared" si="492"/>
        <v>0.22000000000000006</v>
      </c>
      <c r="EL761" s="441">
        <f t="shared" si="493"/>
        <v>0.16000000000000006</v>
      </c>
      <c r="EM761" s="442">
        <f t="shared" si="514"/>
        <v>0.25333333333333335</v>
      </c>
      <c r="EN761" s="443" t="str">
        <f t="shared" si="515"/>
        <v>KURANG</v>
      </c>
      <c r="EO761" s="195"/>
      <c r="EP761" s="196">
        <f>'[200]2. SUHU &amp; FISIK TRAFO'!CY805</f>
        <v>202</v>
      </c>
      <c r="EQ761" s="168">
        <f t="shared" si="520"/>
        <v>0</v>
      </c>
      <c r="ER761" s="189">
        <f t="shared" si="516"/>
        <v>0</v>
      </c>
      <c r="ES761" s="195"/>
      <c r="ET761" s="447">
        <f t="shared" si="502"/>
        <v>10.877000000000001</v>
      </c>
      <c r="EU761" s="447">
        <f t="shared" si="517"/>
        <v>8.7016000000000009</v>
      </c>
      <c r="EV761" s="448">
        <f t="shared" si="494"/>
        <v>21.754000000000001</v>
      </c>
      <c r="EW761" s="449" t="str">
        <f t="shared" si="518"/>
        <v>BAIK</v>
      </c>
      <c r="EX761" s="721"/>
      <c r="EY761" s="447">
        <f t="shared" si="503"/>
        <v>8.5449999999999999</v>
      </c>
      <c r="EZ761" s="447">
        <f t="shared" si="495"/>
        <v>6.8360000000000003</v>
      </c>
      <c r="FA761" s="448">
        <f t="shared" si="504"/>
        <v>17.09</v>
      </c>
      <c r="FB761" s="449" t="str">
        <f t="shared" si="496"/>
        <v>BAIK</v>
      </c>
      <c r="FC761" s="195"/>
      <c r="FD761" s="453">
        <f t="shared" si="497"/>
        <v>18</v>
      </c>
      <c r="FE761" s="454">
        <f t="shared" si="498"/>
        <v>72.25433526011561</v>
      </c>
      <c r="FF761" s="725">
        <f t="shared" si="499"/>
        <v>24.911999999999999</v>
      </c>
      <c r="FG761" s="202" t="str">
        <f t="shared" si="519"/>
        <v>BURUK</v>
      </c>
    </row>
    <row r="762" spans="1:163">
      <c r="A762" s="347">
        <v>750</v>
      </c>
      <c r="B762" s="764" t="s">
        <v>2239</v>
      </c>
      <c r="C762" s="331" t="s">
        <v>3367</v>
      </c>
      <c r="D762" s="259" t="s">
        <v>3368</v>
      </c>
      <c r="E762" s="319" t="s">
        <v>3321</v>
      </c>
      <c r="F762" s="319" t="s">
        <v>3321</v>
      </c>
      <c r="G762" s="208" t="s">
        <v>206</v>
      </c>
      <c r="H762" s="214" t="s">
        <v>209</v>
      </c>
      <c r="I762" s="463">
        <v>108.024486</v>
      </c>
      <c r="J762" s="462">
        <v>-3.09205</v>
      </c>
      <c r="K762" s="259" t="s">
        <v>341</v>
      </c>
      <c r="L762" s="259" t="s">
        <v>347</v>
      </c>
      <c r="M762" s="259">
        <v>100</v>
      </c>
      <c r="N762" s="259">
        <v>1201214</v>
      </c>
      <c r="O762" s="259">
        <v>2012</v>
      </c>
      <c r="P762" s="259" t="s">
        <v>316</v>
      </c>
      <c r="Q762" s="461">
        <v>0.8618055555555556</v>
      </c>
      <c r="R762" s="433">
        <v>44855</v>
      </c>
      <c r="S762" s="331" t="s">
        <v>318</v>
      </c>
      <c r="T762" s="331" t="s">
        <v>607</v>
      </c>
      <c r="U762" s="259">
        <v>2</v>
      </c>
      <c r="V762" s="259">
        <v>2</v>
      </c>
      <c r="W762" s="259">
        <v>3</v>
      </c>
      <c r="X762" s="259">
        <v>20000</v>
      </c>
      <c r="Y762" s="332">
        <v>375</v>
      </c>
      <c r="Z762" s="332">
        <v>376</v>
      </c>
      <c r="AA762" s="332">
        <v>375</v>
      </c>
      <c r="AB762" s="332">
        <v>218</v>
      </c>
      <c r="AC762" s="332">
        <v>216</v>
      </c>
      <c r="AD762" s="332">
        <v>217</v>
      </c>
      <c r="AE762" s="332">
        <v>23</v>
      </c>
      <c r="AF762" s="332">
        <v>27</v>
      </c>
      <c r="AG762" s="332">
        <v>10</v>
      </c>
      <c r="AH762" s="332">
        <v>26</v>
      </c>
      <c r="AI762" s="332">
        <v>17</v>
      </c>
      <c r="AJ762" s="332">
        <v>6</v>
      </c>
      <c r="AK762" s="332">
        <v>10</v>
      </c>
      <c r="AL762" s="332">
        <v>17</v>
      </c>
      <c r="AM762" s="332"/>
      <c r="AN762" s="332"/>
      <c r="AO762" s="332"/>
      <c r="AP762" s="332"/>
      <c r="AQ762" s="332">
        <v>6</v>
      </c>
      <c r="AR762" s="332">
        <v>21</v>
      </c>
      <c r="AS762" s="332">
        <v>0</v>
      </c>
      <c r="AT762" s="332">
        <v>9</v>
      </c>
      <c r="AU762" s="332"/>
      <c r="AV762" s="332"/>
      <c r="AW762" s="332"/>
      <c r="AX762" s="332"/>
      <c r="AY762" s="332">
        <v>0.93700000000000006</v>
      </c>
      <c r="AZ762" s="332">
        <v>0.94699999999999995</v>
      </c>
      <c r="BA762" s="332">
        <v>0.94099999999999995</v>
      </c>
      <c r="BB762" s="261">
        <v>392</v>
      </c>
      <c r="BC762" s="261">
        <v>394</v>
      </c>
      <c r="BD762" s="261">
        <v>395</v>
      </c>
      <c r="BE762" s="261">
        <v>226</v>
      </c>
      <c r="BF762" s="261">
        <v>224</v>
      </c>
      <c r="BG762" s="261">
        <v>226</v>
      </c>
      <c r="BH762" s="261">
        <v>16</v>
      </c>
      <c r="BI762" s="261">
        <v>16</v>
      </c>
      <c r="BJ762" s="261">
        <v>13</v>
      </c>
      <c r="BK762" s="261">
        <v>12</v>
      </c>
      <c r="BL762" s="261">
        <v>13</v>
      </c>
      <c r="BM762" s="261">
        <v>9</v>
      </c>
      <c r="BN762" s="261">
        <v>10</v>
      </c>
      <c r="BO762" s="261">
        <v>6</v>
      </c>
      <c r="BP762" s="261"/>
      <c r="BQ762" s="261"/>
      <c r="BR762" s="261"/>
      <c r="BS762" s="261"/>
      <c r="BT762" s="261">
        <v>3</v>
      </c>
      <c r="BU762" s="261">
        <v>7</v>
      </c>
      <c r="BV762" s="261">
        <v>3</v>
      </c>
      <c r="BW762" s="261">
        <v>6</v>
      </c>
      <c r="BX762" s="261"/>
      <c r="BY762" s="261"/>
      <c r="BZ762" s="261"/>
      <c r="CA762" s="261"/>
      <c r="CB762" s="261">
        <v>0.90200000000000002</v>
      </c>
      <c r="CC762" s="261">
        <v>0.90600000000000003</v>
      </c>
      <c r="CD762" s="261">
        <v>0.88700000000000001</v>
      </c>
      <c r="CE762" s="333">
        <v>224</v>
      </c>
      <c r="CF762" s="333">
        <v>86050977890</v>
      </c>
      <c r="CG762" s="333">
        <v>222</v>
      </c>
      <c r="CH762" s="333">
        <v>3401144036</v>
      </c>
      <c r="CI762" s="333">
        <v>224</v>
      </c>
      <c r="CJ762" s="333">
        <v>56601316766</v>
      </c>
      <c r="CK762" s="333"/>
      <c r="CL762" s="333"/>
      <c r="CM762" s="333"/>
      <c r="CN762" s="333"/>
      <c r="CO762" s="333"/>
      <c r="CP762" s="333"/>
      <c r="CQ762" s="333">
        <v>224</v>
      </c>
      <c r="CR762" s="333">
        <v>56601316567</v>
      </c>
      <c r="CS762" s="333">
        <v>222</v>
      </c>
      <c r="CT762" s="333">
        <v>86050977636</v>
      </c>
      <c r="CU762" s="333">
        <v>224</v>
      </c>
      <c r="CV762" s="333">
        <v>3401144921</v>
      </c>
      <c r="CW762" s="333"/>
      <c r="CX762" s="333"/>
      <c r="CY762" s="333"/>
      <c r="CZ762" s="333"/>
      <c r="DA762" s="333"/>
      <c r="DB762" s="374"/>
      <c r="DC762" s="154"/>
      <c r="DD762" s="179"/>
      <c r="DE762" s="179"/>
      <c r="DF762" s="179"/>
      <c r="DG762" s="179"/>
      <c r="DH762" s="180"/>
      <c r="DI762" s="181"/>
      <c r="DJ762" s="182">
        <f t="shared" si="500"/>
        <v>1</v>
      </c>
      <c r="DK762" s="182">
        <f t="shared" si="501"/>
        <v>0</v>
      </c>
      <c r="DL762" s="182">
        <f t="shared" si="505"/>
        <v>0</v>
      </c>
      <c r="DM762" s="182">
        <f t="shared" si="506"/>
        <v>0</v>
      </c>
      <c r="DN762" s="182">
        <f t="shared" si="507"/>
        <v>0</v>
      </c>
      <c r="DO762" s="182"/>
      <c r="DP762" s="182"/>
      <c r="DQ762" s="181"/>
      <c r="DR762" s="169"/>
      <c r="DS762" s="166"/>
      <c r="DT762" s="166"/>
      <c r="DU762" s="167">
        <f t="shared" si="508"/>
        <v>0</v>
      </c>
      <c r="DV762" s="153" t="str">
        <f>VLOOKUP(M762,'[200]Data Master kondisi'!$O$3:$P$11,2,FALSE)</f>
        <v>Z</v>
      </c>
      <c r="DW762" s="153">
        <f>LOOKUP(DV762,{"X","X","X","Y","Y","Y","Z","Z","Z"},{6,6,6,4,4,4,2,2,2})</f>
        <v>2</v>
      </c>
      <c r="DX762" s="153">
        <f t="shared" si="490"/>
        <v>1</v>
      </c>
      <c r="DY762" s="153">
        <f t="shared" si="509"/>
        <v>3</v>
      </c>
      <c r="DZ762" s="153" t="str">
        <f>VLOOKUP(G762,'[200]Data Master class'!$A$5:$D$12,3,FALSE)</f>
        <v>B</v>
      </c>
      <c r="EA762" s="160">
        <f t="shared" si="510"/>
        <v>0</v>
      </c>
      <c r="EB762" s="156"/>
      <c r="EC762" s="153">
        <f>VLOOKUP(G762,'[200]Data Master class'!$A$5:$D$12,2,FALSE)</f>
        <v>3</v>
      </c>
      <c r="ED762" s="153" t="str">
        <f>VLOOKUP(H762,'[200]Data Master class'!$E$5:$G$6,3,FALSE)</f>
        <v>Y</v>
      </c>
      <c r="EE762" s="153">
        <f>VLOOKUP(H762,'[200]Data Master class'!$E$5:$G$6,2,FALSE)</f>
        <v>1</v>
      </c>
      <c r="EF762" s="153">
        <f t="shared" si="511"/>
        <v>4</v>
      </c>
      <c r="EG762" s="153" t="str">
        <f t="shared" si="512"/>
        <v>CLASS 3</v>
      </c>
      <c r="EH762" s="153">
        <f t="shared" si="513"/>
        <v>7</v>
      </c>
      <c r="EI762" s="171"/>
      <c r="EJ762" s="441">
        <f t="shared" si="491"/>
        <v>0.15</v>
      </c>
      <c r="EK762" s="441">
        <f t="shared" si="492"/>
        <v>0.35</v>
      </c>
      <c r="EL762" s="441">
        <f t="shared" si="493"/>
        <v>0.5</v>
      </c>
      <c r="EM762" s="442">
        <f t="shared" si="514"/>
        <v>0.33333333333333331</v>
      </c>
      <c r="EN762" s="443" t="str">
        <f t="shared" si="515"/>
        <v>BURUK</v>
      </c>
      <c r="EO762" s="195"/>
      <c r="EP762" s="196">
        <f>'[200]2. SUHU &amp; FISIK TRAFO'!CY806</f>
        <v>202</v>
      </c>
      <c r="EQ762" s="168">
        <f t="shared" si="520"/>
        <v>0</v>
      </c>
      <c r="ER762" s="189">
        <f t="shared" si="516"/>
        <v>0</v>
      </c>
      <c r="ES762" s="195"/>
      <c r="ET762" s="447">
        <f t="shared" si="502"/>
        <v>13.016</v>
      </c>
      <c r="EU762" s="447">
        <f t="shared" si="517"/>
        <v>10.412800000000001</v>
      </c>
      <c r="EV762" s="448">
        <f t="shared" si="494"/>
        <v>13.016</v>
      </c>
      <c r="EW762" s="449" t="str">
        <f t="shared" si="518"/>
        <v>BAIK</v>
      </c>
      <c r="EX762" s="721"/>
      <c r="EY762" s="447">
        <f t="shared" si="503"/>
        <v>10.138</v>
      </c>
      <c r="EZ762" s="447">
        <f t="shared" si="495"/>
        <v>8.1104000000000003</v>
      </c>
      <c r="FA762" s="448">
        <f t="shared" si="504"/>
        <v>10.138</v>
      </c>
      <c r="FB762" s="449" t="str">
        <f t="shared" si="496"/>
        <v>BAIK</v>
      </c>
      <c r="FC762" s="195"/>
      <c r="FD762" s="453">
        <f t="shared" si="497"/>
        <v>26</v>
      </c>
      <c r="FE762" s="454">
        <f t="shared" si="498"/>
        <v>144.50867052023122</v>
      </c>
      <c r="FF762" s="725">
        <f t="shared" si="499"/>
        <v>17.992000000000001</v>
      </c>
      <c r="FG762" s="202" t="str">
        <f t="shared" si="519"/>
        <v>KURANG</v>
      </c>
    </row>
    <row r="763" spans="1:163">
      <c r="A763" s="347">
        <v>751</v>
      </c>
      <c r="B763" s="764" t="s">
        <v>2239</v>
      </c>
      <c r="C763" s="331" t="s">
        <v>3369</v>
      </c>
      <c r="D763" s="259" t="s">
        <v>3368</v>
      </c>
      <c r="E763" s="319" t="s">
        <v>3321</v>
      </c>
      <c r="F763" s="319" t="s">
        <v>3321</v>
      </c>
      <c r="G763" s="208" t="s">
        <v>206</v>
      </c>
      <c r="H763" s="214" t="s">
        <v>209</v>
      </c>
      <c r="I763" s="463">
        <v>108.024486</v>
      </c>
      <c r="J763" s="462">
        <v>-3.0920380000000001</v>
      </c>
      <c r="K763" s="259" t="s">
        <v>315</v>
      </c>
      <c r="L763" s="259" t="s">
        <v>347</v>
      </c>
      <c r="M763" s="259">
        <v>50</v>
      </c>
      <c r="N763" s="259">
        <v>1404835</v>
      </c>
      <c r="O763" s="259">
        <v>2014</v>
      </c>
      <c r="P763" s="259" t="s">
        <v>316</v>
      </c>
      <c r="Q763" s="461">
        <v>0.86249999999999993</v>
      </c>
      <c r="R763" s="433">
        <v>44855</v>
      </c>
      <c r="S763" s="331" t="s">
        <v>318</v>
      </c>
      <c r="T763" s="331" t="s">
        <v>607</v>
      </c>
      <c r="U763" s="259">
        <v>2</v>
      </c>
      <c r="V763" s="259">
        <v>2</v>
      </c>
      <c r="W763" s="259">
        <v>3</v>
      </c>
      <c r="X763" s="259">
        <v>20000</v>
      </c>
      <c r="Y763" s="332">
        <v>400</v>
      </c>
      <c r="Z763" s="332">
        <v>399</v>
      </c>
      <c r="AA763" s="332">
        <v>400</v>
      </c>
      <c r="AB763" s="332">
        <v>228</v>
      </c>
      <c r="AC763" s="332">
        <v>231</v>
      </c>
      <c r="AD763" s="332">
        <v>224</v>
      </c>
      <c r="AE763" s="332">
        <v>10</v>
      </c>
      <c r="AF763" s="332">
        <v>6</v>
      </c>
      <c r="AG763" s="332">
        <v>18</v>
      </c>
      <c r="AH763" s="332">
        <v>16</v>
      </c>
      <c r="AI763" s="332">
        <v>7</v>
      </c>
      <c r="AJ763" s="332">
        <v>2</v>
      </c>
      <c r="AK763" s="332">
        <v>17</v>
      </c>
      <c r="AL763" s="332">
        <v>13</v>
      </c>
      <c r="AM763" s="332">
        <v>3</v>
      </c>
      <c r="AN763" s="332">
        <v>4</v>
      </c>
      <c r="AO763" s="332">
        <v>1</v>
      </c>
      <c r="AP763" s="332">
        <v>3</v>
      </c>
      <c r="AQ763" s="332"/>
      <c r="AR763" s="332"/>
      <c r="AS763" s="332"/>
      <c r="AT763" s="332"/>
      <c r="AU763" s="332"/>
      <c r="AV763" s="332"/>
      <c r="AW763" s="332"/>
      <c r="AX763" s="332"/>
      <c r="AY763" s="332">
        <v>0.93100000000000005</v>
      </c>
      <c r="AZ763" s="332">
        <v>0.92100000000000004</v>
      </c>
      <c r="BA763" s="332">
        <v>0.91800000000000004</v>
      </c>
      <c r="BB763" s="261">
        <v>414</v>
      </c>
      <c r="BC763" s="261">
        <v>416</v>
      </c>
      <c r="BD763" s="261">
        <v>413</v>
      </c>
      <c r="BE763" s="261">
        <v>238</v>
      </c>
      <c r="BF763" s="261">
        <v>240</v>
      </c>
      <c r="BG763" s="261">
        <v>238</v>
      </c>
      <c r="BH763" s="261">
        <v>7</v>
      </c>
      <c r="BI763" s="261">
        <v>6</v>
      </c>
      <c r="BJ763" s="261">
        <v>10</v>
      </c>
      <c r="BK763" s="261">
        <v>8</v>
      </c>
      <c r="BL763" s="261">
        <v>7</v>
      </c>
      <c r="BM763" s="261">
        <v>5</v>
      </c>
      <c r="BN763" s="261">
        <v>10</v>
      </c>
      <c r="BO763" s="261">
        <v>7</v>
      </c>
      <c r="BP763" s="261">
        <v>0</v>
      </c>
      <c r="BQ763" s="261">
        <v>1</v>
      </c>
      <c r="BR763" s="261">
        <v>0</v>
      </c>
      <c r="BS763" s="261">
        <v>1</v>
      </c>
      <c r="BT763" s="261"/>
      <c r="BU763" s="261"/>
      <c r="BV763" s="261"/>
      <c r="BW763" s="261"/>
      <c r="BX763" s="261"/>
      <c r="BY763" s="261"/>
      <c r="BZ763" s="261"/>
      <c r="CA763" s="261"/>
      <c r="CB763" s="261">
        <v>0.93200000000000005</v>
      </c>
      <c r="CC763" s="261">
        <v>0.83899999999999997</v>
      </c>
      <c r="CD763" s="261">
        <v>0.80900000000000005</v>
      </c>
      <c r="CE763" s="333">
        <v>236</v>
      </c>
      <c r="CF763" s="333">
        <v>1631321148</v>
      </c>
      <c r="CG763" s="333">
        <v>238</v>
      </c>
      <c r="CH763" s="333">
        <v>56601316362</v>
      </c>
      <c r="CI763" s="333">
        <v>236</v>
      </c>
      <c r="CJ763" s="333">
        <v>32115510731</v>
      </c>
      <c r="CK763" s="333">
        <v>236</v>
      </c>
      <c r="CL763" s="333">
        <v>32115510664</v>
      </c>
      <c r="CM763" s="333">
        <v>238</v>
      </c>
      <c r="CN763" s="333">
        <v>1631320000000</v>
      </c>
      <c r="CO763" s="333">
        <v>236</v>
      </c>
      <c r="CP763" s="333">
        <v>1631300000000</v>
      </c>
      <c r="CQ763" s="333"/>
      <c r="CR763" s="333"/>
      <c r="CS763" s="333"/>
      <c r="CT763" s="333"/>
      <c r="CU763" s="333"/>
      <c r="CV763" s="333"/>
      <c r="CW763" s="333"/>
      <c r="CX763" s="333"/>
      <c r="CY763" s="333"/>
      <c r="CZ763" s="333"/>
      <c r="DA763" s="333"/>
      <c r="DB763" s="374"/>
      <c r="DC763" s="154"/>
      <c r="DD763" s="179"/>
      <c r="DE763" s="179"/>
      <c r="DF763" s="179"/>
      <c r="DG763" s="179"/>
      <c r="DH763" s="180"/>
      <c r="DI763" s="181"/>
      <c r="DJ763" s="182">
        <f t="shared" si="500"/>
        <v>1</v>
      </c>
      <c r="DK763" s="182">
        <f t="shared" si="501"/>
        <v>0</v>
      </c>
      <c r="DL763" s="182">
        <f t="shared" si="505"/>
        <v>0</v>
      </c>
      <c r="DM763" s="182">
        <f t="shared" si="506"/>
        <v>0</v>
      </c>
      <c r="DN763" s="182">
        <f t="shared" si="507"/>
        <v>0</v>
      </c>
      <c r="DO763" s="182"/>
      <c r="DP763" s="182"/>
      <c r="DQ763" s="181"/>
      <c r="DR763" s="169"/>
      <c r="DS763" s="166"/>
      <c r="DT763" s="166"/>
      <c r="DU763" s="167">
        <f t="shared" si="508"/>
        <v>0</v>
      </c>
      <c r="DV763" s="153" t="str">
        <f>VLOOKUP(M763,'[200]Data Master kondisi'!$O$3:$P$11,2,FALSE)</f>
        <v>Z</v>
      </c>
      <c r="DW763" s="153">
        <f>LOOKUP(DV763,{"X","X","X","Y","Y","Y","Z","Z","Z"},{6,6,6,4,4,4,2,2,2})</f>
        <v>2</v>
      </c>
      <c r="DX763" s="153">
        <f t="shared" si="490"/>
        <v>1</v>
      </c>
      <c r="DY763" s="153">
        <f t="shared" si="509"/>
        <v>3</v>
      </c>
      <c r="DZ763" s="153" t="str">
        <f>VLOOKUP(G763,'[200]Data Master class'!$A$5:$D$12,3,FALSE)</f>
        <v>B</v>
      </c>
      <c r="EA763" s="160">
        <f t="shared" si="510"/>
        <v>0</v>
      </c>
      <c r="EB763" s="156"/>
      <c r="EC763" s="153">
        <f>VLOOKUP(G763,'[200]Data Master class'!$A$5:$D$12,2,FALSE)</f>
        <v>3</v>
      </c>
      <c r="ED763" s="153" t="str">
        <f>VLOOKUP(H763,'[200]Data Master class'!$E$5:$G$6,3,FALSE)</f>
        <v>Y</v>
      </c>
      <c r="EE763" s="153">
        <f>VLOOKUP(H763,'[200]Data Master class'!$E$5:$G$6,2,FALSE)</f>
        <v>1</v>
      </c>
      <c r="EF763" s="153">
        <f t="shared" si="511"/>
        <v>4</v>
      </c>
      <c r="EG763" s="153" t="str">
        <f t="shared" si="512"/>
        <v>CLASS 3</v>
      </c>
      <c r="EH763" s="153">
        <f t="shared" si="513"/>
        <v>7</v>
      </c>
      <c r="EI763" s="171"/>
      <c r="EJ763" s="441">
        <f t="shared" si="491"/>
        <v>0.11764705882352945</v>
      </c>
      <c r="EK763" s="441">
        <f t="shared" si="492"/>
        <v>0.4705882352941177</v>
      </c>
      <c r="EL763" s="441">
        <f t="shared" si="493"/>
        <v>0.58823529411764697</v>
      </c>
      <c r="EM763" s="442">
        <f t="shared" si="514"/>
        <v>0.39215686274509803</v>
      </c>
      <c r="EN763" s="443" t="str">
        <f t="shared" si="515"/>
        <v>BURUK</v>
      </c>
      <c r="EO763" s="195"/>
      <c r="EP763" s="196">
        <f>'[200]2. SUHU &amp; FISIK TRAFO'!CY807</f>
        <v>202</v>
      </c>
      <c r="EQ763" s="168">
        <f t="shared" si="520"/>
        <v>0</v>
      </c>
      <c r="ER763" s="189">
        <f t="shared" si="516"/>
        <v>0</v>
      </c>
      <c r="ES763" s="195"/>
      <c r="ET763" s="447">
        <f t="shared" si="502"/>
        <v>7.6980000000000004</v>
      </c>
      <c r="EU763" s="447">
        <f t="shared" si="517"/>
        <v>6.1584000000000003</v>
      </c>
      <c r="EV763" s="448">
        <f t="shared" si="494"/>
        <v>15.396000000000001</v>
      </c>
      <c r="EW763" s="449" t="str">
        <f t="shared" si="518"/>
        <v>BAIK</v>
      </c>
      <c r="EX763" s="721"/>
      <c r="EY763" s="447">
        <f t="shared" si="503"/>
        <v>5.4859999999999998</v>
      </c>
      <c r="EZ763" s="447">
        <f t="shared" si="495"/>
        <v>4.3887999999999998</v>
      </c>
      <c r="FA763" s="448">
        <f t="shared" si="504"/>
        <v>10.972</v>
      </c>
      <c r="FB763" s="449" t="str">
        <f t="shared" si="496"/>
        <v>BAIK</v>
      </c>
      <c r="FC763" s="195"/>
      <c r="FD763" s="453">
        <f t="shared" si="497"/>
        <v>16</v>
      </c>
      <c r="FE763" s="454">
        <f t="shared" si="498"/>
        <v>72.25433526011561</v>
      </c>
      <c r="FF763" s="725">
        <f t="shared" si="499"/>
        <v>22.143999999999998</v>
      </c>
      <c r="FG763" s="202" t="str">
        <f t="shared" si="519"/>
        <v>BURUK</v>
      </c>
    </row>
    <row r="764" spans="1:163">
      <c r="A764" s="347">
        <v>752</v>
      </c>
      <c r="B764" s="764" t="s">
        <v>2239</v>
      </c>
      <c r="C764" s="331" t="s">
        <v>3370</v>
      </c>
      <c r="D764" s="259" t="s">
        <v>3371</v>
      </c>
      <c r="E764" s="319" t="s">
        <v>3321</v>
      </c>
      <c r="F764" s="319" t="s">
        <v>3321</v>
      </c>
      <c r="G764" s="208" t="s">
        <v>206</v>
      </c>
      <c r="H764" s="214" t="s">
        <v>208</v>
      </c>
      <c r="I764" s="463">
        <v>108.05931</v>
      </c>
      <c r="J764" s="462">
        <v>-3.0529000000000002</v>
      </c>
      <c r="K764" s="259" t="s">
        <v>315</v>
      </c>
      <c r="L764" s="259" t="s">
        <v>310</v>
      </c>
      <c r="M764" s="259">
        <v>50</v>
      </c>
      <c r="N764" s="259">
        <v>6131363</v>
      </c>
      <c r="O764" s="259">
        <v>2006</v>
      </c>
      <c r="P764" s="259" t="s">
        <v>316</v>
      </c>
      <c r="Q764" s="461">
        <v>0.87013888888888891</v>
      </c>
      <c r="R764" s="433">
        <v>44855</v>
      </c>
      <c r="S764" s="331" t="s">
        <v>318</v>
      </c>
      <c r="T764" s="331" t="s">
        <v>607</v>
      </c>
      <c r="U764" s="259">
        <v>1</v>
      </c>
      <c r="V764" s="259">
        <v>1</v>
      </c>
      <c r="W764" s="259">
        <v>3</v>
      </c>
      <c r="X764" s="259">
        <v>20000</v>
      </c>
      <c r="Y764" s="332">
        <v>377</v>
      </c>
      <c r="Z764" s="332">
        <v>377</v>
      </c>
      <c r="AA764" s="332">
        <v>377</v>
      </c>
      <c r="AB764" s="332">
        <v>215</v>
      </c>
      <c r="AC764" s="332">
        <v>215</v>
      </c>
      <c r="AD764" s="332">
        <v>218</v>
      </c>
      <c r="AE764" s="332">
        <v>31</v>
      </c>
      <c r="AF764" s="332">
        <v>16</v>
      </c>
      <c r="AG764" s="332">
        <v>14</v>
      </c>
      <c r="AH764" s="332">
        <v>19</v>
      </c>
      <c r="AI764" s="332"/>
      <c r="AJ764" s="332"/>
      <c r="AK764" s="332"/>
      <c r="AL764" s="332"/>
      <c r="AM764" s="332">
        <v>31</v>
      </c>
      <c r="AN764" s="332">
        <v>16</v>
      </c>
      <c r="AO764" s="332">
        <v>14</v>
      </c>
      <c r="AP764" s="332">
        <v>19</v>
      </c>
      <c r="AQ764" s="332"/>
      <c r="AR764" s="332"/>
      <c r="AS764" s="332"/>
      <c r="AT764" s="332"/>
      <c r="AU764" s="332"/>
      <c r="AV764" s="332"/>
      <c r="AW764" s="332"/>
      <c r="AX764" s="332"/>
      <c r="AY764" s="332">
        <v>0.96699999999999997</v>
      </c>
      <c r="AZ764" s="332">
        <v>0.94399999999999995</v>
      </c>
      <c r="BA764" s="332">
        <v>0.90900000000000003</v>
      </c>
      <c r="BB764" s="261">
        <v>378</v>
      </c>
      <c r="BC764" s="261">
        <v>370</v>
      </c>
      <c r="BD764" s="261">
        <v>376</v>
      </c>
      <c r="BE764" s="261">
        <v>217</v>
      </c>
      <c r="BF764" s="261">
        <v>215</v>
      </c>
      <c r="BG764" s="261">
        <v>218</v>
      </c>
      <c r="BH764" s="261">
        <v>18</v>
      </c>
      <c r="BI764" s="261">
        <v>12</v>
      </c>
      <c r="BJ764" s="261">
        <v>9</v>
      </c>
      <c r="BK764" s="261">
        <v>9</v>
      </c>
      <c r="BL764" s="261"/>
      <c r="BM764" s="261"/>
      <c r="BN764" s="261"/>
      <c r="BO764" s="261"/>
      <c r="BP764" s="261">
        <v>18</v>
      </c>
      <c r="BQ764" s="261">
        <v>12</v>
      </c>
      <c r="BR764" s="261">
        <v>9</v>
      </c>
      <c r="BS764" s="261">
        <v>9</v>
      </c>
      <c r="BT764" s="261"/>
      <c r="BU764" s="261"/>
      <c r="BV764" s="261"/>
      <c r="BW764" s="261"/>
      <c r="BX764" s="261"/>
      <c r="BY764" s="261"/>
      <c r="BZ764" s="261"/>
      <c r="CA764" s="261"/>
      <c r="CB764" s="261">
        <v>0.91600000000000004</v>
      </c>
      <c r="CC764" s="261">
        <v>0.88800000000000001</v>
      </c>
      <c r="CD764" s="261">
        <v>0.82799999999999996</v>
      </c>
      <c r="CE764" s="333"/>
      <c r="CF764" s="333"/>
      <c r="CG764" s="333"/>
      <c r="CH764" s="333"/>
      <c r="CI764" s="333"/>
      <c r="CJ764" s="333"/>
      <c r="CK764" s="333">
        <v>215</v>
      </c>
      <c r="CL764" s="333">
        <v>3211544237</v>
      </c>
      <c r="CM764" s="333">
        <v>213</v>
      </c>
      <c r="CN764" s="333">
        <v>32115150123</v>
      </c>
      <c r="CO764" s="333">
        <v>216</v>
      </c>
      <c r="CP764" s="333">
        <v>32115152837</v>
      </c>
      <c r="CQ764" s="333"/>
      <c r="CR764" s="333"/>
      <c r="CS764" s="333"/>
      <c r="CT764" s="333"/>
      <c r="CU764" s="333"/>
      <c r="CV764" s="333"/>
      <c r="CW764" s="333"/>
      <c r="CX764" s="333"/>
      <c r="CY764" s="333"/>
      <c r="CZ764" s="333"/>
      <c r="DA764" s="333"/>
      <c r="DB764" s="374"/>
      <c r="DC764" s="154"/>
      <c r="DD764" s="179"/>
      <c r="DE764" s="179"/>
      <c r="DF764" s="179"/>
      <c r="DG764" s="179"/>
      <c r="DH764" s="180"/>
      <c r="DI764" s="181"/>
      <c r="DJ764" s="182">
        <f t="shared" si="500"/>
        <v>0</v>
      </c>
      <c r="DK764" s="182">
        <f t="shared" si="501"/>
        <v>1</v>
      </c>
      <c r="DL764" s="182">
        <f t="shared" si="505"/>
        <v>0</v>
      </c>
      <c r="DM764" s="182">
        <f t="shared" si="506"/>
        <v>0</v>
      </c>
      <c r="DN764" s="182">
        <f t="shared" si="507"/>
        <v>0</v>
      </c>
      <c r="DO764" s="182"/>
      <c r="DP764" s="182"/>
      <c r="DQ764" s="181"/>
      <c r="DR764" s="169"/>
      <c r="DS764" s="166"/>
      <c r="DT764" s="166"/>
      <c r="DU764" s="167">
        <f t="shared" si="508"/>
        <v>0</v>
      </c>
      <c r="DV764" s="153" t="str">
        <f>VLOOKUP(M764,'[200]Data Master kondisi'!$O$3:$P$11,2,FALSE)</f>
        <v>Z</v>
      </c>
      <c r="DW764" s="153">
        <f>LOOKUP(DV764,{"X","X","X","Y","Y","Y","Z","Z","Z"},{6,6,6,4,4,4,2,2,2})</f>
        <v>2</v>
      </c>
      <c r="DX764" s="153">
        <f t="shared" si="490"/>
        <v>2</v>
      </c>
      <c r="DY764" s="153">
        <f t="shared" si="509"/>
        <v>4</v>
      </c>
      <c r="DZ764" s="153" t="str">
        <f>VLOOKUP(G764,'[200]Data Master class'!$A$5:$D$12,3,FALSE)</f>
        <v>B</v>
      </c>
      <c r="EA764" s="160" t="str">
        <f t="shared" si="510"/>
        <v>BAIK</v>
      </c>
      <c r="EB764" s="156"/>
      <c r="EC764" s="153">
        <f>VLOOKUP(G764,'[200]Data Master class'!$A$5:$D$12,2,FALSE)</f>
        <v>3</v>
      </c>
      <c r="ED764" s="153" t="str">
        <f>VLOOKUP(H764,'[200]Data Master class'!$E$5:$G$6,3,FALSE)</f>
        <v>X</v>
      </c>
      <c r="EE764" s="153">
        <f>VLOOKUP(H764,'[200]Data Master class'!$E$5:$G$6,2,FALSE)</f>
        <v>2</v>
      </c>
      <c r="EF764" s="153">
        <f t="shared" si="511"/>
        <v>5</v>
      </c>
      <c r="EG764" s="153" t="str">
        <f t="shared" si="512"/>
        <v>CLASS 3</v>
      </c>
      <c r="EH764" s="153">
        <f t="shared" si="513"/>
        <v>9</v>
      </c>
      <c r="EI764" s="171"/>
      <c r="EJ764" s="441">
        <f t="shared" si="491"/>
        <v>0.52459016393442637</v>
      </c>
      <c r="EK764" s="441">
        <f t="shared" si="492"/>
        <v>0.21311475409836061</v>
      </c>
      <c r="EL764" s="441">
        <f t="shared" si="493"/>
        <v>0.31147540983606553</v>
      </c>
      <c r="EM764" s="442">
        <f t="shared" si="514"/>
        <v>0.34972677595628415</v>
      </c>
      <c r="EN764" s="443" t="str">
        <f t="shared" si="515"/>
        <v>BURUK</v>
      </c>
      <c r="EO764" s="195"/>
      <c r="EP764" s="196">
        <f>'[200]2. SUHU &amp; FISIK TRAFO'!CY808</f>
        <v>202</v>
      </c>
      <c r="EQ764" s="168">
        <f t="shared" si="520"/>
        <v>0</v>
      </c>
      <c r="ER764" s="189">
        <f t="shared" si="516"/>
        <v>0</v>
      </c>
      <c r="ES764" s="195"/>
      <c r="ET764" s="447">
        <f t="shared" si="502"/>
        <v>13.157</v>
      </c>
      <c r="EU764" s="447">
        <f t="shared" si="517"/>
        <v>10.525600000000001</v>
      </c>
      <c r="EV764" s="448">
        <f t="shared" si="494"/>
        <v>26.314</v>
      </c>
      <c r="EW764" s="449" t="str">
        <f t="shared" si="518"/>
        <v>BAIK</v>
      </c>
      <c r="EX764" s="721"/>
      <c r="EY764" s="447">
        <f t="shared" si="503"/>
        <v>8.4480000000000004</v>
      </c>
      <c r="EZ764" s="447">
        <f t="shared" si="495"/>
        <v>6.7584000000000009</v>
      </c>
      <c r="FA764" s="448">
        <f t="shared" si="504"/>
        <v>16.896000000000001</v>
      </c>
      <c r="FB764" s="449" t="str">
        <f t="shared" si="496"/>
        <v>BAIK</v>
      </c>
      <c r="FC764" s="195"/>
      <c r="FD764" s="453">
        <f t="shared" si="497"/>
        <v>19</v>
      </c>
      <c r="FE764" s="454">
        <f t="shared" si="498"/>
        <v>72.25433526011561</v>
      </c>
      <c r="FF764" s="725">
        <f t="shared" si="499"/>
        <v>26.295999999999996</v>
      </c>
      <c r="FG764" s="202" t="str">
        <f t="shared" si="519"/>
        <v>BURUK</v>
      </c>
    </row>
    <row r="765" spans="1:163">
      <c r="A765" s="347">
        <v>753</v>
      </c>
      <c r="B765" s="764" t="s">
        <v>2239</v>
      </c>
      <c r="C765" s="331" t="s">
        <v>3372</v>
      </c>
      <c r="D765" s="259" t="s">
        <v>3371</v>
      </c>
      <c r="E765" s="319" t="s">
        <v>3321</v>
      </c>
      <c r="F765" s="319" t="s">
        <v>3321</v>
      </c>
      <c r="G765" s="208" t="s">
        <v>206</v>
      </c>
      <c r="H765" s="214" t="s">
        <v>208</v>
      </c>
      <c r="I765" s="463">
        <v>108.07820599999999</v>
      </c>
      <c r="J765" s="462">
        <v>-3.0352570000000001</v>
      </c>
      <c r="K765" s="259" t="s">
        <v>315</v>
      </c>
      <c r="L765" s="259" t="s">
        <v>571</v>
      </c>
      <c r="M765" s="259">
        <v>50</v>
      </c>
      <c r="N765" s="259">
        <v>10008587</v>
      </c>
      <c r="O765" s="259">
        <v>2010</v>
      </c>
      <c r="P765" s="259" t="s">
        <v>316</v>
      </c>
      <c r="Q765" s="461">
        <v>0.87222222222222223</v>
      </c>
      <c r="R765" s="433">
        <v>44855</v>
      </c>
      <c r="S765" s="331" t="s">
        <v>318</v>
      </c>
      <c r="T765" s="331" t="s">
        <v>607</v>
      </c>
      <c r="U765" s="259">
        <v>1</v>
      </c>
      <c r="V765" s="259">
        <v>1</v>
      </c>
      <c r="W765" s="259">
        <v>3</v>
      </c>
      <c r="X765" s="259">
        <v>20000</v>
      </c>
      <c r="Y765" s="332">
        <v>409</v>
      </c>
      <c r="Z765" s="332">
        <v>407</v>
      </c>
      <c r="AA765" s="332">
        <v>409</v>
      </c>
      <c r="AB765" s="332">
        <v>237</v>
      </c>
      <c r="AC765" s="332">
        <v>236</v>
      </c>
      <c r="AD765" s="332">
        <v>239</v>
      </c>
      <c r="AE765" s="332">
        <v>49</v>
      </c>
      <c r="AF765" s="332">
        <v>42</v>
      </c>
      <c r="AG765" s="332">
        <v>37</v>
      </c>
      <c r="AH765" s="332">
        <v>26</v>
      </c>
      <c r="AI765" s="332"/>
      <c r="AJ765" s="332"/>
      <c r="AK765" s="332"/>
      <c r="AL765" s="332"/>
      <c r="AM765" s="332">
        <v>49</v>
      </c>
      <c r="AN765" s="332">
        <v>42</v>
      </c>
      <c r="AO765" s="332">
        <v>37</v>
      </c>
      <c r="AP765" s="332">
        <v>26</v>
      </c>
      <c r="AQ765" s="332"/>
      <c r="AR765" s="332"/>
      <c r="AS765" s="332"/>
      <c r="AT765" s="332"/>
      <c r="AU765" s="332"/>
      <c r="AV765" s="332"/>
      <c r="AW765" s="332"/>
      <c r="AX765" s="332"/>
      <c r="AY765" s="332">
        <v>0.96499999999999997</v>
      </c>
      <c r="AZ765" s="332">
        <v>0.97299999999999998</v>
      </c>
      <c r="BA765" s="332">
        <v>0.95899999999999996</v>
      </c>
      <c r="BB765" s="261">
        <v>407</v>
      </c>
      <c r="BC765" s="261">
        <v>418</v>
      </c>
      <c r="BD765" s="261">
        <v>417</v>
      </c>
      <c r="BE765" s="261">
        <v>238</v>
      </c>
      <c r="BF765" s="261">
        <v>237</v>
      </c>
      <c r="BG765" s="261">
        <v>240</v>
      </c>
      <c r="BH765" s="261">
        <v>29</v>
      </c>
      <c r="BI765" s="261">
        <v>26</v>
      </c>
      <c r="BJ765" s="261">
        <v>26</v>
      </c>
      <c r="BK765" s="261">
        <v>6</v>
      </c>
      <c r="BL765" s="261"/>
      <c r="BM765" s="261"/>
      <c r="BN765" s="261"/>
      <c r="BO765" s="261"/>
      <c r="BP765" s="261">
        <v>29</v>
      </c>
      <c r="BQ765" s="261">
        <v>26</v>
      </c>
      <c r="BR765" s="261">
        <v>26</v>
      </c>
      <c r="BS765" s="261">
        <v>6</v>
      </c>
      <c r="BT765" s="261"/>
      <c r="BU765" s="261"/>
      <c r="BV765" s="261"/>
      <c r="BW765" s="261"/>
      <c r="BX765" s="261"/>
      <c r="BY765" s="261"/>
      <c r="BZ765" s="261"/>
      <c r="CA765" s="261"/>
      <c r="CB765" s="261">
        <v>0.85099999999999998</v>
      </c>
      <c r="CC765" s="261">
        <v>0.91300000000000003</v>
      </c>
      <c r="CD765" s="261">
        <v>0.88200000000000001</v>
      </c>
      <c r="CE765" s="333"/>
      <c r="CF765" s="333"/>
      <c r="CG765" s="333"/>
      <c r="CH765" s="333"/>
      <c r="CI765" s="333"/>
      <c r="CJ765" s="333"/>
      <c r="CK765" s="333">
        <v>236</v>
      </c>
      <c r="CL765" s="333">
        <v>860460000000</v>
      </c>
      <c r="CM765" s="333">
        <v>235</v>
      </c>
      <c r="CN765" s="333">
        <v>32115440946</v>
      </c>
      <c r="CO765" s="333">
        <v>238</v>
      </c>
      <c r="CP765" s="333">
        <v>163130000000</v>
      </c>
      <c r="CQ765" s="333"/>
      <c r="CR765" s="333"/>
      <c r="CS765" s="333"/>
      <c r="CT765" s="333"/>
      <c r="CU765" s="333"/>
      <c r="CV765" s="333"/>
      <c r="CW765" s="333"/>
      <c r="CX765" s="333"/>
      <c r="CY765" s="333"/>
      <c r="CZ765" s="333"/>
      <c r="DA765" s="333"/>
      <c r="DB765" s="374"/>
      <c r="DC765" s="154"/>
      <c r="DD765" s="179"/>
      <c r="DE765" s="179"/>
      <c r="DF765" s="179"/>
      <c r="DG765" s="179"/>
      <c r="DH765" s="180"/>
      <c r="DI765" s="181"/>
      <c r="DJ765" s="182">
        <f t="shared" si="500"/>
        <v>0</v>
      </c>
      <c r="DK765" s="182">
        <f t="shared" si="501"/>
        <v>0</v>
      </c>
      <c r="DL765" s="182">
        <f t="shared" si="505"/>
        <v>1</v>
      </c>
      <c r="DM765" s="182">
        <f t="shared" si="506"/>
        <v>0</v>
      </c>
      <c r="DN765" s="182">
        <f t="shared" si="507"/>
        <v>0</v>
      </c>
      <c r="DO765" s="182"/>
      <c r="DP765" s="182"/>
      <c r="DQ765" s="181"/>
      <c r="DR765" s="169"/>
      <c r="DS765" s="166"/>
      <c r="DT765" s="166"/>
      <c r="DU765" s="167">
        <f t="shared" si="508"/>
        <v>0</v>
      </c>
      <c r="DV765" s="153" t="str">
        <f>VLOOKUP(M765,'[200]Data Master kondisi'!$O$3:$P$11,2,FALSE)</f>
        <v>Z</v>
      </c>
      <c r="DW765" s="153">
        <f>LOOKUP(DV765,{"X","X","X","Y","Y","Y","Z","Z","Z"},{6,6,6,4,4,4,2,2,2})</f>
        <v>2</v>
      </c>
      <c r="DX765" s="153">
        <f t="shared" si="490"/>
        <v>1</v>
      </c>
      <c r="DY765" s="153">
        <f t="shared" si="509"/>
        <v>3</v>
      </c>
      <c r="DZ765" s="153" t="str">
        <f>VLOOKUP(G765,'[200]Data Master class'!$A$5:$D$12,3,FALSE)</f>
        <v>B</v>
      </c>
      <c r="EA765" s="160">
        <f t="shared" si="510"/>
        <v>0</v>
      </c>
      <c r="EB765" s="156"/>
      <c r="EC765" s="153">
        <f>VLOOKUP(G765,'[200]Data Master class'!$A$5:$D$12,2,FALSE)</f>
        <v>3</v>
      </c>
      <c r="ED765" s="153" t="str">
        <f>VLOOKUP(H765,'[200]Data Master class'!$E$5:$G$6,3,FALSE)</f>
        <v>X</v>
      </c>
      <c r="EE765" s="153">
        <f>VLOOKUP(H765,'[200]Data Master class'!$E$5:$G$6,2,FALSE)</f>
        <v>2</v>
      </c>
      <c r="EF765" s="153">
        <f t="shared" si="511"/>
        <v>5</v>
      </c>
      <c r="EG765" s="153" t="str">
        <f t="shared" si="512"/>
        <v>CLASS 3</v>
      </c>
      <c r="EH765" s="153">
        <f t="shared" si="513"/>
        <v>8</v>
      </c>
      <c r="EI765" s="171"/>
      <c r="EJ765" s="441">
        <f t="shared" si="491"/>
        <v>0.14843750000000006</v>
      </c>
      <c r="EK765" s="441">
        <f t="shared" si="492"/>
        <v>1.5624999999999944E-2</v>
      </c>
      <c r="EL765" s="441">
        <f t="shared" si="493"/>
        <v>0.13281249999999994</v>
      </c>
      <c r="EM765" s="442">
        <f t="shared" si="514"/>
        <v>9.8958333333333315E-2</v>
      </c>
      <c r="EN765" s="443" t="str">
        <f t="shared" si="515"/>
        <v>BAIK</v>
      </c>
      <c r="EO765" s="195"/>
      <c r="EP765" s="196">
        <f>'[200]2. SUHU &amp; FISIK TRAFO'!CY809</f>
        <v>202</v>
      </c>
      <c r="EQ765" s="168">
        <f t="shared" si="520"/>
        <v>0</v>
      </c>
      <c r="ER765" s="189">
        <f t="shared" si="516"/>
        <v>0</v>
      </c>
      <c r="ES765" s="195"/>
      <c r="ET765" s="447">
        <f t="shared" si="502"/>
        <v>30.368000000000002</v>
      </c>
      <c r="EU765" s="447">
        <f t="shared" si="517"/>
        <v>24.294400000000003</v>
      </c>
      <c r="EV765" s="448">
        <f t="shared" si="494"/>
        <v>60.736000000000004</v>
      </c>
      <c r="EW765" s="449" t="str">
        <f t="shared" si="518"/>
        <v>CUKUP</v>
      </c>
      <c r="EX765" s="721"/>
      <c r="EY765" s="447">
        <f t="shared" si="503"/>
        <v>19.304000000000002</v>
      </c>
      <c r="EZ765" s="447">
        <f t="shared" si="495"/>
        <v>15.443200000000003</v>
      </c>
      <c r="FA765" s="448">
        <f t="shared" si="504"/>
        <v>38.608000000000004</v>
      </c>
      <c r="FB765" s="449" t="str">
        <f t="shared" si="496"/>
        <v>BAIK</v>
      </c>
      <c r="FC765" s="195"/>
      <c r="FD765" s="453">
        <f t="shared" si="497"/>
        <v>26</v>
      </c>
      <c r="FE765" s="454">
        <f t="shared" si="498"/>
        <v>72.25433526011561</v>
      </c>
      <c r="FF765" s="725">
        <f t="shared" si="499"/>
        <v>35.984000000000002</v>
      </c>
      <c r="FG765" s="202" t="str">
        <f t="shared" si="519"/>
        <v>BURUK</v>
      </c>
    </row>
    <row r="766" spans="1:163">
      <c r="A766" s="347">
        <v>754</v>
      </c>
      <c r="B766" s="764" t="s">
        <v>2239</v>
      </c>
      <c r="C766" s="331" t="s">
        <v>3373</v>
      </c>
      <c r="D766" s="259" t="s">
        <v>3374</v>
      </c>
      <c r="E766" s="319" t="s">
        <v>3321</v>
      </c>
      <c r="F766" s="319" t="s">
        <v>3321</v>
      </c>
      <c r="G766" s="208" t="s">
        <v>206</v>
      </c>
      <c r="H766" s="214" t="s">
        <v>208</v>
      </c>
      <c r="I766" s="463">
        <v>108.07820599999999</v>
      </c>
      <c r="J766" s="462">
        <v>-3.0352570000000001</v>
      </c>
      <c r="K766" s="259" t="s">
        <v>315</v>
      </c>
      <c r="L766" s="259" t="s">
        <v>310</v>
      </c>
      <c r="M766" s="259">
        <v>100</v>
      </c>
      <c r="N766" s="259">
        <v>199306284</v>
      </c>
      <c r="O766" s="259">
        <v>2020</v>
      </c>
      <c r="P766" s="259" t="s">
        <v>316</v>
      </c>
      <c r="Q766" s="461">
        <v>0.87986111111111109</v>
      </c>
      <c r="R766" s="433">
        <v>44855</v>
      </c>
      <c r="S766" s="331" t="s">
        <v>318</v>
      </c>
      <c r="T766" s="331" t="s">
        <v>607</v>
      </c>
      <c r="U766" s="259">
        <v>2</v>
      </c>
      <c r="V766" s="259">
        <v>2</v>
      </c>
      <c r="W766" s="259">
        <v>3</v>
      </c>
      <c r="X766" s="259">
        <v>20000</v>
      </c>
      <c r="Y766" s="332">
        <v>400</v>
      </c>
      <c r="Z766" s="332">
        <v>398</v>
      </c>
      <c r="AA766" s="332">
        <v>398</v>
      </c>
      <c r="AB766" s="332">
        <v>230</v>
      </c>
      <c r="AC766" s="332">
        <v>225</v>
      </c>
      <c r="AD766" s="332">
        <v>227</v>
      </c>
      <c r="AE766" s="332">
        <v>27</v>
      </c>
      <c r="AF766" s="332">
        <v>34</v>
      </c>
      <c r="AG766" s="332">
        <v>43</v>
      </c>
      <c r="AH766" s="332">
        <v>23</v>
      </c>
      <c r="AI766" s="332">
        <v>12</v>
      </c>
      <c r="AJ766" s="332">
        <v>7</v>
      </c>
      <c r="AK766" s="332">
        <v>26</v>
      </c>
      <c r="AL766" s="332">
        <v>20</v>
      </c>
      <c r="AM766" s="332">
        <v>15</v>
      </c>
      <c r="AN766" s="332">
        <v>27</v>
      </c>
      <c r="AO766" s="332">
        <v>17</v>
      </c>
      <c r="AP766" s="332">
        <v>3</v>
      </c>
      <c r="AQ766" s="332"/>
      <c r="AR766" s="332"/>
      <c r="AS766" s="332"/>
      <c r="AT766" s="332"/>
      <c r="AU766" s="332"/>
      <c r="AV766" s="332"/>
      <c r="AW766" s="332"/>
      <c r="AX766" s="332"/>
      <c r="AY766" s="332">
        <v>0.95199999999999996</v>
      </c>
      <c r="AZ766" s="332">
        <v>0.93899999999999995</v>
      </c>
      <c r="BA766" s="332">
        <v>0.96699999999999997</v>
      </c>
      <c r="BB766" s="261">
        <v>400</v>
      </c>
      <c r="BC766" s="261">
        <v>395</v>
      </c>
      <c r="BD766" s="261">
        <v>397</v>
      </c>
      <c r="BE766" s="261">
        <v>230</v>
      </c>
      <c r="BF766" s="261">
        <v>226</v>
      </c>
      <c r="BG766" s="261">
        <v>226</v>
      </c>
      <c r="BH766" s="261">
        <v>17</v>
      </c>
      <c r="BI766" s="261">
        <v>19</v>
      </c>
      <c r="BJ766" s="261">
        <v>16</v>
      </c>
      <c r="BK766" s="261">
        <v>16</v>
      </c>
      <c r="BL766" s="261">
        <v>8</v>
      </c>
      <c r="BM766" s="261">
        <v>2</v>
      </c>
      <c r="BN766" s="261">
        <v>12</v>
      </c>
      <c r="BO766" s="261">
        <v>10</v>
      </c>
      <c r="BP766" s="261">
        <v>9</v>
      </c>
      <c r="BQ766" s="261">
        <v>17</v>
      </c>
      <c r="BR766" s="261">
        <v>4</v>
      </c>
      <c r="BS766" s="261">
        <v>6</v>
      </c>
      <c r="BT766" s="261"/>
      <c r="BU766" s="261"/>
      <c r="BV766" s="261"/>
      <c r="BW766" s="261"/>
      <c r="BX766" s="261"/>
      <c r="BY766" s="261"/>
      <c r="BZ766" s="261"/>
      <c r="CA766" s="261"/>
      <c r="CB766" s="261">
        <v>0.90100000000000002</v>
      </c>
      <c r="CC766" s="261">
        <v>0.83399999999999996</v>
      </c>
      <c r="CD766" s="261">
        <v>0.95399999999999996</v>
      </c>
      <c r="CE766" s="333">
        <v>228</v>
      </c>
      <c r="CF766" s="333">
        <v>56601316179</v>
      </c>
      <c r="CG766" s="333">
        <v>224</v>
      </c>
      <c r="CH766" s="333">
        <v>3401210621</v>
      </c>
      <c r="CI766" s="333">
        <v>224</v>
      </c>
      <c r="CJ766" s="333">
        <v>34010164761</v>
      </c>
      <c r="CK766" s="333">
        <v>228</v>
      </c>
      <c r="CL766" s="333">
        <v>86051102894</v>
      </c>
      <c r="CM766" s="333">
        <v>224</v>
      </c>
      <c r="CN766" s="333">
        <v>22111055763</v>
      </c>
      <c r="CO766" s="333">
        <v>224</v>
      </c>
      <c r="CP766" s="333">
        <v>56601468741</v>
      </c>
      <c r="CQ766" s="333"/>
      <c r="CR766" s="333"/>
      <c r="CS766" s="333"/>
      <c r="CT766" s="333"/>
      <c r="CU766" s="333"/>
      <c r="CV766" s="333"/>
      <c r="CW766" s="333"/>
      <c r="CX766" s="333"/>
      <c r="CY766" s="333"/>
      <c r="CZ766" s="333"/>
      <c r="DA766" s="333"/>
      <c r="DB766" s="374"/>
      <c r="DC766" s="154"/>
      <c r="DD766" s="179"/>
      <c r="DE766" s="179"/>
      <c r="DF766" s="179"/>
      <c r="DG766" s="179"/>
      <c r="DH766" s="180"/>
      <c r="DI766" s="181"/>
      <c r="DJ766" s="182">
        <f t="shared" si="500"/>
        <v>1</v>
      </c>
      <c r="DK766" s="182">
        <f t="shared" si="501"/>
        <v>0</v>
      </c>
      <c r="DL766" s="182">
        <f t="shared" si="505"/>
        <v>0</v>
      </c>
      <c r="DM766" s="182">
        <f t="shared" si="506"/>
        <v>0</v>
      </c>
      <c r="DN766" s="182">
        <f t="shared" si="507"/>
        <v>0</v>
      </c>
      <c r="DO766" s="182"/>
      <c r="DP766" s="182"/>
      <c r="DQ766" s="181"/>
      <c r="DR766" s="169"/>
      <c r="DS766" s="166"/>
      <c r="DT766" s="166"/>
      <c r="DU766" s="167">
        <f t="shared" si="508"/>
        <v>0</v>
      </c>
      <c r="DV766" s="153" t="str">
        <f>VLOOKUP(M766,'[200]Data Master kondisi'!$O$3:$P$11,2,FALSE)</f>
        <v>Z</v>
      </c>
      <c r="DW766" s="153">
        <f>LOOKUP(DV766,{"X","X","X","Y","Y","Y","Z","Z","Z"},{6,6,6,4,4,4,2,2,2})</f>
        <v>2</v>
      </c>
      <c r="DX766" s="153">
        <f t="shared" si="490"/>
        <v>1</v>
      </c>
      <c r="DY766" s="153">
        <f t="shared" si="509"/>
        <v>3</v>
      </c>
      <c r="DZ766" s="153" t="str">
        <f>VLOOKUP(G766,'[200]Data Master class'!$A$5:$D$12,3,FALSE)</f>
        <v>B</v>
      </c>
      <c r="EA766" s="160">
        <f t="shared" si="510"/>
        <v>0</v>
      </c>
      <c r="EB766" s="156"/>
      <c r="EC766" s="153">
        <f>VLOOKUP(G766,'[200]Data Master class'!$A$5:$D$12,2,FALSE)</f>
        <v>3</v>
      </c>
      <c r="ED766" s="153" t="str">
        <f>VLOOKUP(H766,'[200]Data Master class'!$E$5:$G$6,3,FALSE)</f>
        <v>X</v>
      </c>
      <c r="EE766" s="153">
        <f>VLOOKUP(H766,'[200]Data Master class'!$E$5:$G$6,2,FALSE)</f>
        <v>2</v>
      </c>
      <c r="EF766" s="153">
        <f t="shared" si="511"/>
        <v>5</v>
      </c>
      <c r="EG766" s="153" t="str">
        <f t="shared" si="512"/>
        <v>CLASS 3</v>
      </c>
      <c r="EH766" s="153">
        <f t="shared" si="513"/>
        <v>8</v>
      </c>
      <c r="EI766" s="171"/>
      <c r="EJ766" s="441">
        <f t="shared" si="491"/>
        <v>0.22115384615384609</v>
      </c>
      <c r="EK766" s="441">
        <f t="shared" si="492"/>
        <v>1.9230769230769162E-2</v>
      </c>
      <c r="EL766" s="441">
        <f t="shared" si="493"/>
        <v>0.24038461538461547</v>
      </c>
      <c r="EM766" s="442">
        <f t="shared" si="514"/>
        <v>0.16025641025641024</v>
      </c>
      <c r="EN766" s="443" t="str">
        <f t="shared" si="515"/>
        <v>CUKUP</v>
      </c>
      <c r="EO766" s="195"/>
      <c r="EP766" s="196">
        <f>'[200]2. SUHU &amp; FISIK TRAFO'!CY810</f>
        <v>202</v>
      </c>
      <c r="EQ766" s="168">
        <f t="shared" si="520"/>
        <v>0</v>
      </c>
      <c r="ER766" s="189">
        <f t="shared" si="516"/>
        <v>0</v>
      </c>
      <c r="ES766" s="195"/>
      <c r="ET766" s="447">
        <f t="shared" si="502"/>
        <v>23.621000000000002</v>
      </c>
      <c r="EU766" s="447">
        <f t="shared" si="517"/>
        <v>18.896800000000002</v>
      </c>
      <c r="EV766" s="448">
        <f t="shared" si="494"/>
        <v>23.621000000000002</v>
      </c>
      <c r="EW766" s="449" t="str">
        <f t="shared" si="518"/>
        <v>BAIK</v>
      </c>
      <c r="EX766" s="721"/>
      <c r="EY766" s="447">
        <f t="shared" si="503"/>
        <v>11.82</v>
      </c>
      <c r="EZ766" s="447">
        <f t="shared" si="495"/>
        <v>9.4560000000000013</v>
      </c>
      <c r="FA766" s="448">
        <f t="shared" si="504"/>
        <v>11.82</v>
      </c>
      <c r="FB766" s="449" t="str">
        <f t="shared" si="496"/>
        <v>BAIK</v>
      </c>
      <c r="FC766" s="195"/>
      <c r="FD766" s="453">
        <f t="shared" si="497"/>
        <v>23</v>
      </c>
      <c r="FE766" s="454">
        <f t="shared" si="498"/>
        <v>144.50867052023122</v>
      </c>
      <c r="FF766" s="725">
        <f t="shared" si="499"/>
        <v>15.916</v>
      </c>
      <c r="FG766" s="202" t="str">
        <f t="shared" si="519"/>
        <v>KURANG</v>
      </c>
    </row>
    <row r="767" spans="1:163">
      <c r="A767" s="347">
        <v>755</v>
      </c>
      <c r="B767" s="764" t="s">
        <v>2239</v>
      </c>
      <c r="C767" s="331" t="s">
        <v>3375</v>
      </c>
      <c r="D767" s="259" t="s">
        <v>3376</v>
      </c>
      <c r="E767" s="319" t="s">
        <v>3321</v>
      </c>
      <c r="F767" s="319" t="s">
        <v>3321</v>
      </c>
      <c r="G767" s="208" t="s">
        <v>206</v>
      </c>
      <c r="H767" s="214" t="s">
        <v>208</v>
      </c>
      <c r="I767" s="463">
        <v>107.9715734</v>
      </c>
      <c r="J767" s="462">
        <v>-3.1333391000000002</v>
      </c>
      <c r="K767" s="259" t="s">
        <v>315</v>
      </c>
      <c r="L767" s="259" t="s">
        <v>685</v>
      </c>
      <c r="M767" s="259">
        <v>50</v>
      </c>
      <c r="N767" s="259">
        <v>1307022</v>
      </c>
      <c r="O767" s="259">
        <v>2013</v>
      </c>
      <c r="P767" s="259" t="s">
        <v>316</v>
      </c>
      <c r="Q767" s="461">
        <v>0.71250000000000002</v>
      </c>
      <c r="R767" s="433">
        <v>44858</v>
      </c>
      <c r="S767" s="331" t="s">
        <v>318</v>
      </c>
      <c r="T767" s="331" t="s">
        <v>607</v>
      </c>
      <c r="U767" s="259">
        <v>2</v>
      </c>
      <c r="V767" s="259">
        <v>2</v>
      </c>
      <c r="W767" s="259">
        <v>3</v>
      </c>
      <c r="X767" s="259">
        <v>20000</v>
      </c>
      <c r="Y767" s="332">
        <v>369</v>
      </c>
      <c r="Z767" s="332">
        <v>369</v>
      </c>
      <c r="AA767" s="332">
        <v>371</v>
      </c>
      <c r="AB767" s="332">
        <v>214</v>
      </c>
      <c r="AC767" s="332">
        <v>212</v>
      </c>
      <c r="AD767" s="332">
        <v>213</v>
      </c>
      <c r="AE767" s="332">
        <v>14</v>
      </c>
      <c r="AF767" s="332">
        <v>30</v>
      </c>
      <c r="AG767" s="332">
        <v>28</v>
      </c>
      <c r="AH767" s="332">
        <v>22</v>
      </c>
      <c r="AI767" s="332">
        <v>12</v>
      </c>
      <c r="AJ767" s="332">
        <v>8</v>
      </c>
      <c r="AK767" s="332">
        <v>5</v>
      </c>
      <c r="AL767" s="332">
        <v>7</v>
      </c>
      <c r="AM767" s="332">
        <v>2</v>
      </c>
      <c r="AN767" s="332">
        <v>22</v>
      </c>
      <c r="AO767" s="332">
        <v>23</v>
      </c>
      <c r="AP767" s="332">
        <v>15</v>
      </c>
      <c r="AQ767" s="332"/>
      <c r="AR767" s="332"/>
      <c r="AS767" s="332"/>
      <c r="AT767" s="332"/>
      <c r="AU767" s="332"/>
      <c r="AV767" s="332"/>
      <c r="AW767" s="332"/>
      <c r="AX767" s="332"/>
      <c r="AY767" s="332">
        <v>0.877</v>
      </c>
      <c r="AZ767" s="332">
        <v>0.96099999999999997</v>
      </c>
      <c r="BA767" s="332">
        <v>0.88900000000000001</v>
      </c>
      <c r="BB767" s="261">
        <v>391</v>
      </c>
      <c r="BC767" s="261">
        <v>391</v>
      </c>
      <c r="BD767" s="261" t="s">
        <v>3377</v>
      </c>
      <c r="BE767" s="261">
        <v>226</v>
      </c>
      <c r="BF767" s="261">
        <v>226</v>
      </c>
      <c r="BG767" s="261">
        <v>226</v>
      </c>
      <c r="BH767" s="261">
        <v>15</v>
      </c>
      <c r="BI767" s="261">
        <v>27</v>
      </c>
      <c r="BJ767" s="261">
        <v>23</v>
      </c>
      <c r="BK767" s="261">
        <v>16</v>
      </c>
      <c r="BL767" s="261">
        <v>12</v>
      </c>
      <c r="BM767" s="261">
        <v>10</v>
      </c>
      <c r="BN767" s="261">
        <v>11</v>
      </c>
      <c r="BO767" s="261">
        <v>4</v>
      </c>
      <c r="BP767" s="261">
        <v>3</v>
      </c>
      <c r="BQ767" s="261">
        <v>17</v>
      </c>
      <c r="BR767" s="261">
        <v>12</v>
      </c>
      <c r="BS767" s="261">
        <v>12</v>
      </c>
      <c r="BT767" s="261"/>
      <c r="BU767" s="261"/>
      <c r="BV767" s="261"/>
      <c r="BW767" s="261"/>
      <c r="BX767" s="261"/>
      <c r="BY767" s="261"/>
      <c r="BZ767" s="261"/>
      <c r="CA767" s="261"/>
      <c r="CB767" s="261">
        <v>0.94899999999999995</v>
      </c>
      <c r="CC767" s="261">
        <v>0.93700000000000006</v>
      </c>
      <c r="CD767" s="261">
        <v>0.872</v>
      </c>
      <c r="CE767" s="333">
        <v>224</v>
      </c>
      <c r="CF767" s="333">
        <v>56702466410</v>
      </c>
      <c r="CG767" s="333">
        <v>224</v>
      </c>
      <c r="CH767" s="333">
        <v>2212620000000</v>
      </c>
      <c r="CI767" s="333">
        <v>224</v>
      </c>
      <c r="CJ767" s="333">
        <v>34040667396</v>
      </c>
      <c r="CK767" s="333">
        <v>224</v>
      </c>
      <c r="CL767" s="333">
        <v>163120000000</v>
      </c>
      <c r="CM767" s="333">
        <v>224</v>
      </c>
      <c r="CN767" s="333">
        <v>32105633219</v>
      </c>
      <c r="CO767" s="333">
        <v>224</v>
      </c>
      <c r="CP767" s="333">
        <v>86017665288</v>
      </c>
      <c r="CQ767" s="333"/>
      <c r="CR767" s="333"/>
      <c r="CS767" s="333"/>
      <c r="CT767" s="333"/>
      <c r="CU767" s="333"/>
      <c r="CV767" s="333"/>
      <c r="CW767" s="333"/>
      <c r="CX767" s="333"/>
      <c r="CY767" s="333"/>
      <c r="CZ767" s="333"/>
      <c r="DA767" s="333"/>
      <c r="DB767" s="374"/>
      <c r="DC767" s="154"/>
      <c r="DD767" s="179"/>
      <c r="DE767" s="179"/>
      <c r="DF767" s="179"/>
      <c r="DG767" s="179"/>
      <c r="DH767" s="180"/>
      <c r="DI767" s="181"/>
      <c r="DJ767" s="182">
        <f t="shared" si="500"/>
        <v>0</v>
      </c>
      <c r="DK767" s="182">
        <f t="shared" si="501"/>
        <v>1</v>
      </c>
      <c r="DL767" s="182">
        <f t="shared" si="505"/>
        <v>0</v>
      </c>
      <c r="DM767" s="182">
        <f t="shared" si="506"/>
        <v>0</v>
      </c>
      <c r="DN767" s="182">
        <f t="shared" si="507"/>
        <v>0</v>
      </c>
      <c r="DO767" s="182"/>
      <c r="DP767" s="182"/>
      <c r="DQ767" s="181"/>
      <c r="DR767" s="169"/>
      <c r="DS767" s="166"/>
      <c r="DT767" s="166"/>
      <c r="DU767" s="167">
        <f t="shared" si="508"/>
        <v>0</v>
      </c>
      <c r="DV767" s="153" t="str">
        <f>VLOOKUP(M767,'[200]Data Master kondisi'!$O$3:$P$11,2,FALSE)</f>
        <v>Z</v>
      </c>
      <c r="DW767" s="153">
        <f>LOOKUP(DV767,{"X","X","X","Y","Y","Y","Z","Z","Z"},{6,6,6,4,4,4,2,2,2})</f>
        <v>2</v>
      </c>
      <c r="DX767" s="153">
        <f t="shared" si="490"/>
        <v>1</v>
      </c>
      <c r="DY767" s="153">
        <f t="shared" si="509"/>
        <v>3</v>
      </c>
      <c r="DZ767" s="153" t="str">
        <f>VLOOKUP(G767,'[200]Data Master class'!$A$5:$D$12,3,FALSE)</f>
        <v>B</v>
      </c>
      <c r="EA767" s="160">
        <f t="shared" si="510"/>
        <v>0</v>
      </c>
      <c r="EB767" s="156"/>
      <c r="EC767" s="153">
        <f>VLOOKUP(G767,'[200]Data Master class'!$A$5:$D$12,2,FALSE)</f>
        <v>3</v>
      </c>
      <c r="ED767" s="153" t="str">
        <f>VLOOKUP(H767,'[200]Data Master class'!$E$5:$G$6,3,FALSE)</f>
        <v>X</v>
      </c>
      <c r="EE767" s="153">
        <f>VLOOKUP(H767,'[200]Data Master class'!$E$5:$G$6,2,FALSE)</f>
        <v>2</v>
      </c>
      <c r="EF767" s="153">
        <f t="shared" si="511"/>
        <v>5</v>
      </c>
      <c r="EG767" s="153" t="str">
        <f t="shared" si="512"/>
        <v>CLASS 3</v>
      </c>
      <c r="EH767" s="153">
        <f t="shared" si="513"/>
        <v>8</v>
      </c>
      <c r="EI767" s="171"/>
      <c r="EJ767" s="441">
        <f t="shared" si="491"/>
        <v>0.41666666666666669</v>
      </c>
      <c r="EK767" s="441">
        <f t="shared" si="492"/>
        <v>0.25</v>
      </c>
      <c r="EL767" s="441">
        <f t="shared" si="493"/>
        <v>0.16666666666666666</v>
      </c>
      <c r="EM767" s="442">
        <f t="shared" si="514"/>
        <v>0.27777777777777779</v>
      </c>
      <c r="EN767" s="443" t="str">
        <f t="shared" si="515"/>
        <v>KURANG</v>
      </c>
      <c r="EO767" s="195"/>
      <c r="EP767" s="196">
        <f>'[200]2. SUHU &amp; FISIK TRAFO'!CY811</f>
        <v>324</v>
      </c>
      <c r="EQ767" s="168">
        <f t="shared" si="520"/>
        <v>0</v>
      </c>
      <c r="ER767" s="189">
        <f t="shared" si="516"/>
        <v>0</v>
      </c>
      <c r="ES767" s="195"/>
      <c r="ET767" s="447">
        <f t="shared" si="502"/>
        <v>15.32</v>
      </c>
      <c r="EU767" s="447">
        <f t="shared" si="517"/>
        <v>12.256</v>
      </c>
      <c r="EV767" s="448">
        <f t="shared" si="494"/>
        <v>30.64</v>
      </c>
      <c r="EW767" s="449" t="str">
        <f t="shared" si="518"/>
        <v>BAIK</v>
      </c>
      <c r="EX767" s="721"/>
      <c r="EY767" s="447">
        <f t="shared" si="503"/>
        <v>14.69</v>
      </c>
      <c r="EZ767" s="447">
        <f t="shared" si="495"/>
        <v>11.752000000000001</v>
      </c>
      <c r="FA767" s="448">
        <f t="shared" si="504"/>
        <v>29.38</v>
      </c>
      <c r="FB767" s="449" t="str">
        <f t="shared" si="496"/>
        <v>BAIK</v>
      </c>
      <c r="FC767" s="195"/>
      <c r="FD767" s="453">
        <f t="shared" si="497"/>
        <v>22</v>
      </c>
      <c r="FE767" s="454">
        <f t="shared" si="498"/>
        <v>72.25433526011561</v>
      </c>
      <c r="FF767" s="725">
        <f t="shared" si="499"/>
        <v>30.447999999999997</v>
      </c>
      <c r="FG767" s="202" t="str">
        <f t="shared" si="519"/>
        <v>BURUK</v>
      </c>
    </row>
    <row r="768" spans="1:163">
      <c r="A768" s="347">
        <v>756</v>
      </c>
      <c r="B768" s="764" t="s">
        <v>2239</v>
      </c>
      <c r="C768" s="331" t="s">
        <v>3378</v>
      </c>
      <c r="D768" s="259" t="s">
        <v>3376</v>
      </c>
      <c r="E768" s="319" t="s">
        <v>3321</v>
      </c>
      <c r="F768" s="319" t="s">
        <v>3321</v>
      </c>
      <c r="G768" s="208" t="s">
        <v>206</v>
      </c>
      <c r="H768" s="214" t="s">
        <v>208</v>
      </c>
      <c r="I768" s="463">
        <v>107.979112</v>
      </c>
      <c r="J768" s="462">
        <v>-3.2109619999999999</v>
      </c>
      <c r="K768" s="259" t="s">
        <v>315</v>
      </c>
      <c r="L768" s="259" t="s">
        <v>3379</v>
      </c>
      <c r="M768" s="259">
        <v>25</v>
      </c>
      <c r="N768" s="259" t="s">
        <v>309</v>
      </c>
      <c r="O768" s="259">
        <v>2017</v>
      </c>
      <c r="P768" s="259" t="s">
        <v>316</v>
      </c>
      <c r="Q768" s="461">
        <v>0.71875</v>
      </c>
      <c r="R768" s="433">
        <v>44858</v>
      </c>
      <c r="S768" s="331" t="s">
        <v>318</v>
      </c>
      <c r="T768" s="331" t="s">
        <v>607</v>
      </c>
      <c r="U768" s="259">
        <v>1</v>
      </c>
      <c r="V768" s="259">
        <v>1</v>
      </c>
      <c r="W768" s="259">
        <v>3</v>
      </c>
      <c r="X768" s="259">
        <v>20000</v>
      </c>
      <c r="Y768" s="332">
        <v>390</v>
      </c>
      <c r="Z768" s="332">
        <v>390</v>
      </c>
      <c r="AA768" s="332">
        <v>390</v>
      </c>
      <c r="AB768" s="332">
        <v>224</v>
      </c>
      <c r="AC768" s="332">
        <v>224</v>
      </c>
      <c r="AD768" s="332">
        <v>224</v>
      </c>
      <c r="AE768" s="332">
        <v>16</v>
      </c>
      <c r="AF768" s="332">
        <v>11</v>
      </c>
      <c r="AG768" s="332">
        <v>9</v>
      </c>
      <c r="AH768" s="332">
        <v>8</v>
      </c>
      <c r="AI768" s="332"/>
      <c r="AJ768" s="332"/>
      <c r="AK768" s="332"/>
      <c r="AL768" s="332"/>
      <c r="AM768" s="332"/>
      <c r="AN768" s="332"/>
      <c r="AO768" s="332"/>
      <c r="AP768" s="332"/>
      <c r="AQ768" s="332">
        <v>16</v>
      </c>
      <c r="AR768" s="332">
        <v>11</v>
      </c>
      <c r="AS768" s="332">
        <v>9</v>
      </c>
      <c r="AT768" s="332">
        <v>8</v>
      </c>
      <c r="AU768" s="332"/>
      <c r="AV768" s="332"/>
      <c r="AW768" s="332"/>
      <c r="AX768" s="332"/>
      <c r="AY768" s="332">
        <v>0.96499999999999997</v>
      </c>
      <c r="AZ768" s="332">
        <v>0.95299999999999996</v>
      </c>
      <c r="BA768" s="332">
        <v>0.96899999999999997</v>
      </c>
      <c r="BB768" s="261">
        <v>403</v>
      </c>
      <c r="BC768" s="261">
        <v>404</v>
      </c>
      <c r="BD768" s="261">
        <v>402</v>
      </c>
      <c r="BE768" s="261">
        <v>232</v>
      </c>
      <c r="BF768" s="261">
        <v>229</v>
      </c>
      <c r="BG768" s="261">
        <v>230</v>
      </c>
      <c r="BH768" s="261">
        <v>9</v>
      </c>
      <c r="BI768" s="261">
        <v>15</v>
      </c>
      <c r="BJ768" s="261">
        <v>8</v>
      </c>
      <c r="BK768" s="261">
        <v>3</v>
      </c>
      <c r="BL768" s="261"/>
      <c r="BM768" s="261"/>
      <c r="BN768" s="261"/>
      <c r="BO768" s="261"/>
      <c r="BP768" s="261"/>
      <c r="BQ768" s="261"/>
      <c r="BR768" s="261"/>
      <c r="BS768" s="261"/>
      <c r="BT768" s="261">
        <v>9</v>
      </c>
      <c r="BU768" s="261">
        <v>15</v>
      </c>
      <c r="BV768" s="261">
        <v>8</v>
      </c>
      <c r="BW768" s="261">
        <v>3</v>
      </c>
      <c r="BX768" s="261"/>
      <c r="BY768" s="261"/>
      <c r="BZ768" s="261"/>
      <c r="CA768" s="261"/>
      <c r="CB768" s="261">
        <v>0.88100000000000001</v>
      </c>
      <c r="CC768" s="261">
        <v>0.88500000000000001</v>
      </c>
      <c r="CD768" s="261">
        <v>0.96599999999999997</v>
      </c>
      <c r="CE768" s="333"/>
      <c r="CF768" s="333"/>
      <c r="CG768" s="333"/>
      <c r="CH768" s="333"/>
      <c r="CI768" s="333"/>
      <c r="CJ768" s="333"/>
      <c r="CK768" s="333"/>
      <c r="CL768" s="333"/>
      <c r="CM768" s="333"/>
      <c r="CN768" s="333"/>
      <c r="CO768" s="333"/>
      <c r="CP768" s="333"/>
      <c r="CQ768" s="333">
        <v>230</v>
      </c>
      <c r="CR768" s="333">
        <v>16310019089</v>
      </c>
      <c r="CS768" s="333">
        <v>227</v>
      </c>
      <c r="CT768" s="333">
        <v>32106372469</v>
      </c>
      <c r="CU768" s="333">
        <v>228</v>
      </c>
      <c r="CV768" s="333">
        <v>3401920849</v>
      </c>
      <c r="CW768" s="333"/>
      <c r="CX768" s="333"/>
      <c r="CY768" s="333"/>
      <c r="CZ768" s="333"/>
      <c r="DA768" s="333"/>
      <c r="DB768" s="374"/>
      <c r="DC768" s="154"/>
      <c r="DD768" s="179"/>
      <c r="DE768" s="179"/>
      <c r="DF768" s="179"/>
      <c r="DG768" s="179"/>
      <c r="DH768" s="180"/>
      <c r="DI768" s="181"/>
      <c r="DJ768" s="182">
        <f t="shared" si="500"/>
        <v>0</v>
      </c>
      <c r="DK768" s="182">
        <f t="shared" si="501"/>
        <v>1</v>
      </c>
      <c r="DL768" s="182">
        <f t="shared" si="505"/>
        <v>0</v>
      </c>
      <c r="DM768" s="182">
        <f t="shared" si="506"/>
        <v>0</v>
      </c>
      <c r="DN768" s="182">
        <f t="shared" si="507"/>
        <v>0</v>
      </c>
      <c r="DO768" s="182"/>
      <c r="DP768" s="182"/>
      <c r="DQ768" s="181"/>
      <c r="DR768" s="169"/>
      <c r="DS768" s="166"/>
      <c r="DT768" s="166"/>
      <c r="DU768" s="167">
        <f t="shared" si="508"/>
        <v>0</v>
      </c>
      <c r="DV768" s="153" t="str">
        <f>VLOOKUP(M768,'[200]Data Master kondisi'!$O$3:$P$11,2,FALSE)</f>
        <v>Z</v>
      </c>
      <c r="DW768" s="153">
        <f>LOOKUP(DV768,{"X","X","X","Y","Y","Y","Z","Z","Z"},{6,6,6,4,4,4,2,2,2})</f>
        <v>2</v>
      </c>
      <c r="DX768" s="153">
        <f t="shared" si="490"/>
        <v>1</v>
      </c>
      <c r="DY768" s="153">
        <f t="shared" si="509"/>
        <v>3</v>
      </c>
      <c r="DZ768" s="153" t="str">
        <f>VLOOKUP(G768,'[200]Data Master class'!$A$5:$D$12,3,FALSE)</f>
        <v>B</v>
      </c>
      <c r="EA768" s="160">
        <f t="shared" si="510"/>
        <v>0</v>
      </c>
      <c r="EB768" s="156"/>
      <c r="EC768" s="153">
        <f>VLOOKUP(G768,'[200]Data Master class'!$A$5:$D$12,2,FALSE)</f>
        <v>3</v>
      </c>
      <c r="ED768" s="153" t="str">
        <f>VLOOKUP(H768,'[200]Data Master class'!$E$5:$G$6,3,FALSE)</f>
        <v>X</v>
      </c>
      <c r="EE768" s="153">
        <f>VLOOKUP(H768,'[200]Data Master class'!$E$5:$G$6,2,FALSE)</f>
        <v>2</v>
      </c>
      <c r="EF768" s="153">
        <f t="shared" si="511"/>
        <v>5</v>
      </c>
      <c r="EG768" s="153" t="str">
        <f t="shared" si="512"/>
        <v>CLASS 3</v>
      </c>
      <c r="EH768" s="153">
        <f t="shared" si="513"/>
        <v>8</v>
      </c>
      <c r="EI768" s="171"/>
      <c r="EJ768" s="441">
        <f t="shared" si="491"/>
        <v>0.33333333333333331</v>
      </c>
      <c r="EK768" s="441">
        <f t="shared" si="492"/>
        <v>8.3333333333333329E-2</v>
      </c>
      <c r="EL768" s="441">
        <f t="shared" si="493"/>
        <v>0.25</v>
      </c>
      <c r="EM768" s="442">
        <f t="shared" si="514"/>
        <v>0.22222222222222221</v>
      </c>
      <c r="EN768" s="443" t="str">
        <f t="shared" si="515"/>
        <v>KURANG</v>
      </c>
      <c r="EO768" s="195"/>
      <c r="EP768" s="196">
        <f>'[200]2. SUHU &amp; FISIK TRAFO'!CY812</f>
        <v>324</v>
      </c>
      <c r="EQ768" s="168">
        <f t="shared" si="520"/>
        <v>0</v>
      </c>
      <c r="ER768" s="189">
        <f t="shared" si="516"/>
        <v>0</v>
      </c>
      <c r="ES768" s="195"/>
      <c r="ET768" s="447">
        <f t="shared" si="502"/>
        <v>8.0640000000000001</v>
      </c>
      <c r="EU768" s="447">
        <f t="shared" si="517"/>
        <v>6.4512</v>
      </c>
      <c r="EV768" s="448">
        <f t="shared" si="494"/>
        <v>32.256</v>
      </c>
      <c r="EW768" s="449" t="str">
        <f t="shared" si="518"/>
        <v>BAIK</v>
      </c>
      <c r="EX768" s="721"/>
      <c r="EY768" s="447">
        <f t="shared" si="503"/>
        <v>7.3630000000000004</v>
      </c>
      <c r="EZ768" s="447">
        <f t="shared" si="495"/>
        <v>5.8904000000000005</v>
      </c>
      <c r="FA768" s="448">
        <f t="shared" si="504"/>
        <v>29.452000000000002</v>
      </c>
      <c r="FB768" s="449" t="str">
        <f t="shared" si="496"/>
        <v>BAIK</v>
      </c>
      <c r="FC768" s="195"/>
      <c r="FD768" s="453">
        <f t="shared" si="497"/>
        <v>8</v>
      </c>
      <c r="FE768" s="454">
        <f t="shared" si="498"/>
        <v>36.127167630057805</v>
      </c>
      <c r="FF768" s="725">
        <f t="shared" si="499"/>
        <v>22.143999999999998</v>
      </c>
      <c r="FG768" s="202" t="str">
        <f t="shared" si="519"/>
        <v>BURUK</v>
      </c>
    </row>
    <row r="769" spans="1:163">
      <c r="A769" s="347">
        <v>757</v>
      </c>
      <c r="B769" s="764" t="s">
        <v>2239</v>
      </c>
      <c r="C769" s="331" t="s">
        <v>3380</v>
      </c>
      <c r="D769" s="259" t="s">
        <v>3381</v>
      </c>
      <c r="E769" s="319" t="s">
        <v>3321</v>
      </c>
      <c r="F769" s="319" t="s">
        <v>3321</v>
      </c>
      <c r="G769" s="208" t="s">
        <v>206</v>
      </c>
      <c r="H769" s="214" t="s">
        <v>209</v>
      </c>
      <c r="I769" s="463">
        <v>107.9916235</v>
      </c>
      <c r="J769" s="462">
        <v>-3.12275488</v>
      </c>
      <c r="K769" s="259" t="s">
        <v>341</v>
      </c>
      <c r="L769" s="259" t="s">
        <v>570</v>
      </c>
      <c r="M769" s="259">
        <v>100</v>
      </c>
      <c r="N769" s="259">
        <v>17110200000000</v>
      </c>
      <c r="O769" s="259">
        <v>2017</v>
      </c>
      <c r="P769" s="259" t="s">
        <v>316</v>
      </c>
      <c r="Q769" s="461">
        <v>0.72222222222222221</v>
      </c>
      <c r="R769" s="433">
        <v>44858</v>
      </c>
      <c r="S769" s="331" t="s">
        <v>318</v>
      </c>
      <c r="T769" s="331" t="s">
        <v>607</v>
      </c>
      <c r="U769" s="259">
        <v>1</v>
      </c>
      <c r="V769" s="259">
        <v>1</v>
      </c>
      <c r="W769" s="259">
        <v>3</v>
      </c>
      <c r="X769" s="259">
        <v>20000</v>
      </c>
      <c r="Y769" s="332">
        <v>374</v>
      </c>
      <c r="Z769" s="332">
        <v>375</v>
      </c>
      <c r="AA769" s="332">
        <v>374</v>
      </c>
      <c r="AB769" s="332">
        <v>215</v>
      </c>
      <c r="AC769" s="332">
        <v>214</v>
      </c>
      <c r="AD769" s="332">
        <v>216</v>
      </c>
      <c r="AE769" s="332">
        <v>7</v>
      </c>
      <c r="AF769" s="332">
        <v>6</v>
      </c>
      <c r="AG769" s="332">
        <v>0.06</v>
      </c>
      <c r="AH769" s="332">
        <v>6</v>
      </c>
      <c r="AI769" s="332">
        <v>7</v>
      </c>
      <c r="AJ769" s="332">
        <v>6</v>
      </c>
      <c r="AK769" s="332">
        <v>0.06</v>
      </c>
      <c r="AL769" s="332">
        <v>6</v>
      </c>
      <c r="AM769" s="332"/>
      <c r="AN769" s="332"/>
      <c r="AO769" s="332"/>
      <c r="AP769" s="332"/>
      <c r="AQ769" s="332"/>
      <c r="AR769" s="332"/>
      <c r="AS769" s="332"/>
      <c r="AT769" s="332"/>
      <c r="AU769" s="332"/>
      <c r="AV769" s="332"/>
      <c r="AW769" s="332"/>
      <c r="AX769" s="332"/>
      <c r="AY769" s="332">
        <v>0.997</v>
      </c>
      <c r="AZ769" s="332">
        <v>0.94</v>
      </c>
      <c r="BA769" s="332">
        <v>0.64</v>
      </c>
      <c r="BB769" s="261">
        <v>270</v>
      </c>
      <c r="BC769" s="261">
        <v>271</v>
      </c>
      <c r="BD769" s="261">
        <v>270</v>
      </c>
      <c r="BE769" s="261">
        <v>213</v>
      </c>
      <c r="BF769" s="261">
        <v>212</v>
      </c>
      <c r="BG769" s="261">
        <v>213</v>
      </c>
      <c r="BH769" s="261">
        <v>2</v>
      </c>
      <c r="BI769" s="261">
        <v>4</v>
      </c>
      <c r="BJ769" s="261">
        <v>0.1</v>
      </c>
      <c r="BK769" s="261">
        <v>3</v>
      </c>
      <c r="BL769" s="261">
        <v>2</v>
      </c>
      <c r="BM769" s="261">
        <v>4</v>
      </c>
      <c r="BN769" s="261">
        <v>0.1</v>
      </c>
      <c r="BO769" s="261">
        <v>3</v>
      </c>
      <c r="BP769" s="261"/>
      <c r="BQ769" s="261"/>
      <c r="BR769" s="261"/>
      <c r="BS769" s="261"/>
      <c r="BT769" s="261"/>
      <c r="BU769" s="261"/>
      <c r="BV769" s="261"/>
      <c r="BW769" s="261"/>
      <c r="BX769" s="261"/>
      <c r="BY769" s="261"/>
      <c r="BZ769" s="261"/>
      <c r="CA769" s="261"/>
      <c r="CB769" s="261">
        <v>0.92400000000000004</v>
      </c>
      <c r="CC769" s="261">
        <v>0.98599999999999999</v>
      </c>
      <c r="CD769" s="261">
        <v>0.56299999999999994</v>
      </c>
      <c r="CE769" s="333" t="s">
        <v>3382</v>
      </c>
      <c r="CF769" s="333"/>
      <c r="CG769" s="333">
        <v>203</v>
      </c>
      <c r="CH769" s="333">
        <v>5220002750</v>
      </c>
      <c r="CI769" s="333"/>
      <c r="CJ769" s="333"/>
      <c r="CK769" s="333"/>
      <c r="CL769" s="333"/>
      <c r="CM769" s="333"/>
      <c r="CN769" s="333"/>
      <c r="CO769" s="333"/>
      <c r="CP769" s="333"/>
      <c r="CQ769" s="333"/>
      <c r="CR769" s="333"/>
      <c r="CS769" s="333"/>
      <c r="CT769" s="333"/>
      <c r="CU769" s="333"/>
      <c r="CV769" s="333"/>
      <c r="CW769" s="333"/>
      <c r="CX769" s="333"/>
      <c r="CY769" s="333"/>
      <c r="CZ769" s="333"/>
      <c r="DA769" s="333"/>
      <c r="DB769" s="374"/>
      <c r="DC769" s="154"/>
      <c r="DD769" s="179"/>
      <c r="DE769" s="179"/>
      <c r="DF769" s="179"/>
      <c r="DG769" s="179"/>
      <c r="DH769" s="180"/>
      <c r="DI769" s="181"/>
      <c r="DJ769" s="182">
        <f t="shared" si="500"/>
        <v>1</v>
      </c>
      <c r="DK769" s="182">
        <f t="shared" si="501"/>
        <v>0</v>
      </c>
      <c r="DL769" s="182">
        <f t="shared" si="505"/>
        <v>0</v>
      </c>
      <c r="DM769" s="182">
        <f t="shared" si="506"/>
        <v>0</v>
      </c>
      <c r="DN769" s="182">
        <f t="shared" si="507"/>
        <v>0</v>
      </c>
      <c r="DO769" s="182"/>
      <c r="DP769" s="182"/>
      <c r="DQ769" s="181"/>
      <c r="DR769" s="169"/>
      <c r="DS769" s="166"/>
      <c r="DT769" s="166"/>
      <c r="DU769" s="167">
        <f t="shared" si="508"/>
        <v>0</v>
      </c>
      <c r="DV769" s="153" t="str">
        <f>VLOOKUP(M769,'[200]Data Master kondisi'!$O$3:$P$11,2,FALSE)</f>
        <v>Z</v>
      </c>
      <c r="DW769" s="153">
        <f>LOOKUP(DV769,{"X","X","X","Y","Y","Y","Z","Z","Z"},{6,6,6,4,4,4,2,2,2})</f>
        <v>2</v>
      </c>
      <c r="DX769" s="153">
        <f t="shared" si="490"/>
        <v>1</v>
      </c>
      <c r="DY769" s="153">
        <f t="shared" si="509"/>
        <v>3</v>
      </c>
      <c r="DZ769" s="153" t="str">
        <f>VLOOKUP(G769,'[200]Data Master class'!$A$5:$D$12,3,FALSE)</f>
        <v>B</v>
      </c>
      <c r="EA769" s="160">
        <f t="shared" si="510"/>
        <v>0</v>
      </c>
      <c r="EB769" s="156"/>
      <c r="EC769" s="153">
        <f>VLOOKUP(G769,'[200]Data Master class'!$A$5:$D$12,2,FALSE)</f>
        <v>3</v>
      </c>
      <c r="ED769" s="153" t="str">
        <f>VLOOKUP(H769,'[200]Data Master class'!$E$5:$G$6,3,FALSE)</f>
        <v>Y</v>
      </c>
      <c r="EE769" s="153">
        <f>VLOOKUP(H769,'[200]Data Master class'!$E$5:$G$6,2,FALSE)</f>
        <v>1</v>
      </c>
      <c r="EF769" s="153">
        <f t="shared" si="511"/>
        <v>4</v>
      </c>
      <c r="EG769" s="153" t="str">
        <f t="shared" si="512"/>
        <v>CLASS 3</v>
      </c>
      <c r="EH769" s="153">
        <f t="shared" si="513"/>
        <v>7</v>
      </c>
      <c r="EI769" s="171"/>
      <c r="EJ769" s="441">
        <f t="shared" si="491"/>
        <v>0.6079632465543644</v>
      </c>
      <c r="EK769" s="441">
        <f t="shared" si="492"/>
        <v>0.37825421133231235</v>
      </c>
      <c r="EL769" s="441">
        <f t="shared" si="493"/>
        <v>0.98621745788667692</v>
      </c>
      <c r="EM769" s="442">
        <f t="shared" si="514"/>
        <v>0.6574783052577845</v>
      </c>
      <c r="EN769" s="443" t="str">
        <f t="shared" si="515"/>
        <v>BURUK</v>
      </c>
      <c r="EO769" s="195"/>
      <c r="EP769" s="196" t="e">
        <f>'[200]2. SUHU &amp; FISIK TRAFO'!CY813</f>
        <v>#NAME?</v>
      </c>
      <c r="EQ769" s="168" t="e">
        <f t="shared" si="520"/>
        <v>#NAME?</v>
      </c>
      <c r="ER769" s="189" t="e">
        <f t="shared" si="516"/>
        <v>#NAME?</v>
      </c>
      <c r="ES769" s="195"/>
      <c r="ET769" s="447">
        <f t="shared" si="502"/>
        <v>2.8019600000000002</v>
      </c>
      <c r="EU769" s="447">
        <f t="shared" si="517"/>
        <v>2.2415680000000004</v>
      </c>
      <c r="EV769" s="448">
        <f t="shared" si="494"/>
        <v>2.8019600000000002</v>
      </c>
      <c r="EW769" s="449" t="str">
        <f t="shared" si="518"/>
        <v>BAIK</v>
      </c>
      <c r="EX769" s="721"/>
      <c r="EY769" s="447">
        <f t="shared" si="503"/>
        <v>1.2952999999999999</v>
      </c>
      <c r="EZ769" s="447">
        <f t="shared" si="495"/>
        <v>1.03624</v>
      </c>
      <c r="FA769" s="448">
        <f t="shared" si="504"/>
        <v>1.2952999999999999</v>
      </c>
      <c r="FB769" s="449" t="str">
        <f t="shared" si="496"/>
        <v>BAIK</v>
      </c>
      <c r="FC769" s="195"/>
      <c r="FD769" s="453">
        <f t="shared" si="497"/>
        <v>6</v>
      </c>
      <c r="FE769" s="454">
        <f t="shared" si="498"/>
        <v>144.50867052023122</v>
      </c>
      <c r="FF769" s="725">
        <f t="shared" si="499"/>
        <v>4.1520000000000001</v>
      </c>
      <c r="FG769" s="202" t="str">
        <f t="shared" si="519"/>
        <v>BAIK</v>
      </c>
    </row>
    <row r="770" spans="1:163">
      <c r="A770" s="347">
        <v>758</v>
      </c>
      <c r="B770" s="764" t="s">
        <v>2239</v>
      </c>
      <c r="C770" s="331" t="s">
        <v>3383</v>
      </c>
      <c r="D770" s="259" t="s">
        <v>3384</v>
      </c>
      <c r="E770" s="319" t="s">
        <v>3321</v>
      </c>
      <c r="F770" s="319" t="s">
        <v>3321</v>
      </c>
      <c r="G770" s="208" t="s">
        <v>206</v>
      </c>
      <c r="H770" s="214" t="s">
        <v>208</v>
      </c>
      <c r="I770" s="463">
        <v>107.97246800000001</v>
      </c>
      <c r="J770" s="462">
        <v>-3.1170772499999999</v>
      </c>
      <c r="K770" s="259" t="s">
        <v>315</v>
      </c>
      <c r="L770" s="259" t="s">
        <v>685</v>
      </c>
      <c r="M770" s="259">
        <v>50</v>
      </c>
      <c r="N770" s="259">
        <v>1307022</v>
      </c>
      <c r="O770" s="259">
        <v>2014</v>
      </c>
      <c r="P770" s="259" t="s">
        <v>316</v>
      </c>
      <c r="Q770" s="461">
        <v>0.72916666666666663</v>
      </c>
      <c r="R770" s="433">
        <v>44858</v>
      </c>
      <c r="S770" s="331" t="s">
        <v>318</v>
      </c>
      <c r="T770" s="331" t="s">
        <v>607</v>
      </c>
      <c r="U770" s="259">
        <v>2</v>
      </c>
      <c r="V770" s="259">
        <v>2</v>
      </c>
      <c r="W770" s="259">
        <v>3</v>
      </c>
      <c r="X770" s="259">
        <v>20000</v>
      </c>
      <c r="Y770" s="332">
        <v>434</v>
      </c>
      <c r="Z770" s="332">
        <v>0</v>
      </c>
      <c r="AA770" s="332">
        <v>434</v>
      </c>
      <c r="AB770" s="332">
        <v>216</v>
      </c>
      <c r="AC770" s="332">
        <v>216</v>
      </c>
      <c r="AD770" s="332">
        <v>216</v>
      </c>
      <c r="AE770" s="332">
        <v>14</v>
      </c>
      <c r="AF770" s="332">
        <v>7</v>
      </c>
      <c r="AG770" s="332">
        <v>5</v>
      </c>
      <c r="AH770" s="332">
        <v>4</v>
      </c>
      <c r="AI770" s="332">
        <v>5</v>
      </c>
      <c r="AJ770" s="332">
        <v>2</v>
      </c>
      <c r="AK770" s="332">
        <v>0</v>
      </c>
      <c r="AL770" s="332">
        <v>1</v>
      </c>
      <c r="AM770" s="332">
        <v>9</v>
      </c>
      <c r="AN770" s="332">
        <v>5</v>
      </c>
      <c r="AO770" s="332">
        <v>5</v>
      </c>
      <c r="AP770" s="332">
        <v>3</v>
      </c>
      <c r="AQ770" s="332"/>
      <c r="AR770" s="332"/>
      <c r="AS770" s="332"/>
      <c r="AT770" s="332"/>
      <c r="AU770" s="332"/>
      <c r="AV770" s="332"/>
      <c r="AW770" s="332"/>
      <c r="AX770" s="332"/>
      <c r="AY770" s="332">
        <v>0.94499999999999995</v>
      </c>
      <c r="AZ770" s="332">
        <v>0.85799999999999998</v>
      </c>
      <c r="BA770" s="332">
        <v>0.95099999999999996</v>
      </c>
      <c r="BB770" s="261">
        <v>0</v>
      </c>
      <c r="BC770" s="261">
        <v>398</v>
      </c>
      <c r="BD770" s="261">
        <v>0</v>
      </c>
      <c r="BE770" s="261">
        <v>0</v>
      </c>
      <c r="BF770" s="261">
        <v>229</v>
      </c>
      <c r="BG770" s="261">
        <v>227</v>
      </c>
      <c r="BH770" s="261">
        <v>0</v>
      </c>
      <c r="BI770" s="261">
        <v>5</v>
      </c>
      <c r="BJ770" s="261">
        <v>4</v>
      </c>
      <c r="BK770" s="261">
        <v>5</v>
      </c>
      <c r="BL770" s="261">
        <v>0</v>
      </c>
      <c r="BM770" s="261">
        <v>2</v>
      </c>
      <c r="BN770" s="261">
        <v>0</v>
      </c>
      <c r="BO770" s="261">
        <v>2</v>
      </c>
      <c r="BP770" s="261">
        <v>0</v>
      </c>
      <c r="BQ770" s="261">
        <v>3</v>
      </c>
      <c r="BR770" s="261">
        <v>4</v>
      </c>
      <c r="BS770" s="261">
        <v>3</v>
      </c>
      <c r="BT770" s="261"/>
      <c r="BU770" s="261"/>
      <c r="BV770" s="261"/>
      <c r="BW770" s="261"/>
      <c r="BX770" s="261"/>
      <c r="BY770" s="261"/>
      <c r="BZ770" s="261"/>
      <c r="CA770" s="261"/>
      <c r="CB770" s="261">
        <v>0</v>
      </c>
      <c r="CC770" s="261">
        <v>0.88400000000000001</v>
      </c>
      <c r="CD770" s="261">
        <v>0.93700000000000006</v>
      </c>
      <c r="CE770" s="333" t="s">
        <v>309</v>
      </c>
      <c r="CF770" s="333" t="s">
        <v>309</v>
      </c>
      <c r="CG770" s="333">
        <v>228</v>
      </c>
      <c r="CH770" s="333">
        <v>22111830766</v>
      </c>
      <c r="CI770" s="333">
        <v>225</v>
      </c>
      <c r="CJ770" s="333">
        <v>22126545763</v>
      </c>
      <c r="CK770" s="333" t="s">
        <v>309</v>
      </c>
      <c r="CL770" s="333" t="s">
        <v>309</v>
      </c>
      <c r="CM770" s="333">
        <v>228</v>
      </c>
      <c r="CN770" s="333">
        <v>34018716365</v>
      </c>
      <c r="CO770" s="333">
        <v>225</v>
      </c>
      <c r="CP770" s="333">
        <v>22126246321</v>
      </c>
      <c r="CQ770" s="333"/>
      <c r="CR770" s="333"/>
      <c r="CS770" s="333"/>
      <c r="CT770" s="333"/>
      <c r="CU770" s="333"/>
      <c r="CV770" s="333"/>
      <c r="CW770" s="333"/>
      <c r="CX770" s="333"/>
      <c r="CY770" s="333"/>
      <c r="CZ770" s="333"/>
      <c r="DA770" s="333"/>
      <c r="DB770" s="374"/>
      <c r="DC770" s="154"/>
      <c r="DD770" s="179"/>
      <c r="DE770" s="179"/>
      <c r="DF770" s="179"/>
      <c r="DG770" s="179"/>
      <c r="DH770" s="180"/>
      <c r="DI770" s="181"/>
      <c r="DJ770" s="182">
        <f t="shared" si="500"/>
        <v>1</v>
      </c>
      <c r="DK770" s="182">
        <f t="shared" si="501"/>
        <v>0</v>
      </c>
      <c r="DL770" s="182">
        <f t="shared" si="505"/>
        <v>0</v>
      </c>
      <c r="DM770" s="182">
        <f t="shared" si="506"/>
        <v>0</v>
      </c>
      <c r="DN770" s="182">
        <f t="shared" si="507"/>
        <v>0</v>
      </c>
      <c r="DO770" s="182"/>
      <c r="DP770" s="182"/>
      <c r="DQ770" s="181"/>
      <c r="DR770" s="169"/>
      <c r="DS770" s="166"/>
      <c r="DT770" s="166"/>
      <c r="DU770" s="167">
        <f t="shared" si="508"/>
        <v>0</v>
      </c>
      <c r="DV770" s="153" t="str">
        <f>VLOOKUP(M770,'[200]Data Master kondisi'!$O$3:$P$11,2,FALSE)</f>
        <v>Z</v>
      </c>
      <c r="DW770" s="153">
        <f>LOOKUP(DV770,{"X","X","X","Y","Y","Y","Z","Z","Z"},{6,6,6,4,4,4,2,2,2})</f>
        <v>2</v>
      </c>
      <c r="DX770" s="153">
        <f t="shared" si="490"/>
        <v>1</v>
      </c>
      <c r="DY770" s="153">
        <f t="shared" si="509"/>
        <v>3</v>
      </c>
      <c r="DZ770" s="153" t="str">
        <f>VLOOKUP(G770,'[200]Data Master class'!$A$5:$D$12,3,FALSE)</f>
        <v>B</v>
      </c>
      <c r="EA770" s="160">
        <f t="shared" si="510"/>
        <v>0</v>
      </c>
      <c r="EB770" s="156"/>
      <c r="EC770" s="153">
        <f>VLOOKUP(G770,'[200]Data Master class'!$A$5:$D$12,2,FALSE)</f>
        <v>3</v>
      </c>
      <c r="ED770" s="153" t="str">
        <f>VLOOKUP(H770,'[200]Data Master class'!$E$5:$G$6,3,FALSE)</f>
        <v>X</v>
      </c>
      <c r="EE770" s="153">
        <f>VLOOKUP(H770,'[200]Data Master class'!$E$5:$G$6,2,FALSE)</f>
        <v>2</v>
      </c>
      <c r="EF770" s="153">
        <f t="shared" si="511"/>
        <v>5</v>
      </c>
      <c r="EG770" s="153" t="str">
        <f t="shared" si="512"/>
        <v>CLASS 3</v>
      </c>
      <c r="EH770" s="153">
        <f t="shared" si="513"/>
        <v>8</v>
      </c>
      <c r="EI770" s="171"/>
      <c r="EJ770" s="441">
        <f t="shared" si="491"/>
        <v>0.61538461538461553</v>
      </c>
      <c r="EK770" s="441">
        <f t="shared" si="492"/>
        <v>0.19230769230769226</v>
      </c>
      <c r="EL770" s="441">
        <f t="shared" si="493"/>
        <v>0.42307692307692302</v>
      </c>
      <c r="EM770" s="442">
        <f t="shared" si="514"/>
        <v>0.4102564102564103</v>
      </c>
      <c r="EN770" s="443" t="str">
        <f t="shared" si="515"/>
        <v>BURUK</v>
      </c>
      <c r="EO770" s="195"/>
      <c r="EP770" s="196">
        <f>'[200]2. SUHU &amp; FISIK TRAFO'!CY814</f>
        <v>202</v>
      </c>
      <c r="EQ770" s="168">
        <f t="shared" si="520"/>
        <v>0</v>
      </c>
      <c r="ER770" s="189">
        <f t="shared" si="516"/>
        <v>0</v>
      </c>
      <c r="ES770" s="195"/>
      <c r="ET770" s="447">
        <f t="shared" si="502"/>
        <v>5.6160000000000005</v>
      </c>
      <c r="EU770" s="447">
        <f t="shared" si="517"/>
        <v>4.4928000000000008</v>
      </c>
      <c r="EV770" s="448">
        <f t="shared" si="494"/>
        <v>11.232000000000001</v>
      </c>
      <c r="EW770" s="449" t="str">
        <f t="shared" si="518"/>
        <v>BAIK</v>
      </c>
      <c r="EX770" s="721"/>
      <c r="EY770" s="447">
        <f t="shared" si="503"/>
        <v>2.0529999999999999</v>
      </c>
      <c r="EZ770" s="447">
        <f t="shared" si="495"/>
        <v>1.6424000000000001</v>
      </c>
      <c r="FA770" s="448">
        <f t="shared" si="504"/>
        <v>4.1059999999999999</v>
      </c>
      <c r="FB770" s="449" t="str">
        <f t="shared" si="496"/>
        <v>BAIK</v>
      </c>
      <c r="FC770" s="195"/>
      <c r="FD770" s="453">
        <f t="shared" si="497"/>
        <v>4</v>
      </c>
      <c r="FE770" s="454">
        <f t="shared" si="498"/>
        <v>72.25433526011561</v>
      </c>
      <c r="FF770" s="725">
        <f t="shared" si="499"/>
        <v>5.5359999999999996</v>
      </c>
      <c r="FG770" s="202" t="str">
        <f t="shared" si="519"/>
        <v>BAIK</v>
      </c>
    </row>
    <row r="771" spans="1:163">
      <c r="A771" s="347">
        <v>759</v>
      </c>
      <c r="B771" s="764" t="s">
        <v>2239</v>
      </c>
      <c r="C771" s="331" t="s">
        <v>3385</v>
      </c>
      <c r="D771" s="259" t="s">
        <v>3352</v>
      </c>
      <c r="E771" s="319" t="s">
        <v>3321</v>
      </c>
      <c r="F771" s="319" t="s">
        <v>3321</v>
      </c>
      <c r="G771" s="208" t="s">
        <v>206</v>
      </c>
      <c r="H771" s="214" t="s">
        <v>208</v>
      </c>
      <c r="I771" s="463">
        <v>107.9678108</v>
      </c>
      <c r="J771" s="462">
        <v>-3.1524629000000002</v>
      </c>
      <c r="K771" s="259" t="s">
        <v>315</v>
      </c>
      <c r="L771" s="259" t="s">
        <v>571</v>
      </c>
      <c r="M771" s="259">
        <v>50</v>
      </c>
      <c r="N771" s="259">
        <v>8008823</v>
      </c>
      <c r="O771" s="259">
        <v>2008</v>
      </c>
      <c r="P771" s="259" t="s">
        <v>316</v>
      </c>
      <c r="Q771" s="461">
        <v>0.73819444444444438</v>
      </c>
      <c r="R771" s="433">
        <v>44858</v>
      </c>
      <c r="S771" s="331" t="s">
        <v>318</v>
      </c>
      <c r="T771" s="331" t="s">
        <v>607</v>
      </c>
      <c r="U771" s="259">
        <v>2</v>
      </c>
      <c r="V771" s="259">
        <v>2</v>
      </c>
      <c r="W771" s="259">
        <v>3</v>
      </c>
      <c r="X771" s="259">
        <v>20000</v>
      </c>
      <c r="Y771" s="332">
        <v>375</v>
      </c>
      <c r="Z771" s="332">
        <v>376</v>
      </c>
      <c r="AA771" s="332">
        <v>376</v>
      </c>
      <c r="AB771" s="332">
        <v>224</v>
      </c>
      <c r="AC771" s="332">
        <v>219</v>
      </c>
      <c r="AD771" s="332">
        <v>217</v>
      </c>
      <c r="AE771" s="332">
        <v>25</v>
      </c>
      <c r="AF771" s="332">
        <v>16</v>
      </c>
      <c r="AG771" s="332">
        <v>31</v>
      </c>
      <c r="AH771" s="332">
        <v>14</v>
      </c>
      <c r="AI771" s="332">
        <v>23</v>
      </c>
      <c r="AJ771" s="332">
        <v>14</v>
      </c>
      <c r="AK771" s="332">
        <v>28</v>
      </c>
      <c r="AL771" s="332">
        <v>13</v>
      </c>
      <c r="AM771" s="332">
        <v>2</v>
      </c>
      <c r="AN771" s="332">
        <v>2</v>
      </c>
      <c r="AO771" s="332">
        <v>3</v>
      </c>
      <c r="AP771" s="332">
        <v>2</v>
      </c>
      <c r="AQ771" s="332"/>
      <c r="AR771" s="332"/>
      <c r="AS771" s="332"/>
      <c r="AT771" s="332"/>
      <c r="AU771" s="332"/>
      <c r="AV771" s="332"/>
      <c r="AW771" s="332"/>
      <c r="AX771" s="332"/>
      <c r="AY771" s="332">
        <v>0.96899999999999997</v>
      </c>
      <c r="AZ771" s="332">
        <v>0.89800000000000002</v>
      </c>
      <c r="BA771" s="332">
        <v>0.91700000000000004</v>
      </c>
      <c r="BB771" s="261">
        <v>388</v>
      </c>
      <c r="BC771" s="261">
        <v>390</v>
      </c>
      <c r="BD771" s="261">
        <v>389</v>
      </c>
      <c r="BE771" s="261">
        <v>224</v>
      </c>
      <c r="BF771" s="261">
        <v>223</v>
      </c>
      <c r="BG771" s="261">
        <v>226</v>
      </c>
      <c r="BH771" s="261">
        <v>21</v>
      </c>
      <c r="BI771" s="261">
        <v>19</v>
      </c>
      <c r="BJ771" s="261">
        <v>19</v>
      </c>
      <c r="BK771" s="261">
        <v>7</v>
      </c>
      <c r="BL771" s="261">
        <v>20</v>
      </c>
      <c r="BM771" s="261">
        <v>18</v>
      </c>
      <c r="BN771" s="261">
        <v>18</v>
      </c>
      <c r="BO771" s="261">
        <v>6</v>
      </c>
      <c r="BP771" s="261">
        <v>1</v>
      </c>
      <c r="BQ771" s="261">
        <v>1</v>
      </c>
      <c r="BR771" s="261">
        <v>1</v>
      </c>
      <c r="BS771" s="261">
        <v>1</v>
      </c>
      <c r="BT771" s="261"/>
      <c r="BU771" s="261"/>
      <c r="BV771" s="261"/>
      <c r="BW771" s="261"/>
      <c r="BX771" s="261"/>
      <c r="BY771" s="261"/>
      <c r="BZ771" s="261"/>
      <c r="CA771" s="261"/>
      <c r="CB771" s="261">
        <v>0.88100000000000001</v>
      </c>
      <c r="CC771" s="261">
        <v>0.89300000000000002</v>
      </c>
      <c r="CD771" s="261">
        <v>0.91800000000000004</v>
      </c>
      <c r="CE771" s="333">
        <v>222</v>
      </c>
      <c r="CF771" s="333">
        <v>86043018547</v>
      </c>
      <c r="CG771" s="333">
        <v>221</v>
      </c>
      <c r="CH771" s="333">
        <v>22121515379</v>
      </c>
      <c r="CI771" s="333">
        <v>224</v>
      </c>
      <c r="CJ771" s="333">
        <v>321158926</v>
      </c>
      <c r="CK771" s="333">
        <v>222</v>
      </c>
      <c r="CL771" s="333">
        <v>86058569418</v>
      </c>
      <c r="CM771" s="333">
        <v>221</v>
      </c>
      <c r="CN771" s="333">
        <v>5640040507</v>
      </c>
      <c r="CO771" s="333">
        <v>224</v>
      </c>
      <c r="CP771" s="333">
        <v>34011447694</v>
      </c>
      <c r="CQ771" s="333"/>
      <c r="CR771" s="333"/>
      <c r="CS771" s="333"/>
      <c r="CT771" s="333"/>
      <c r="CU771" s="333"/>
      <c r="CV771" s="333"/>
      <c r="CW771" s="333"/>
      <c r="CX771" s="333"/>
      <c r="CY771" s="333"/>
      <c r="CZ771" s="333"/>
      <c r="DA771" s="333"/>
      <c r="DB771" s="374"/>
      <c r="DC771" s="154"/>
      <c r="DD771" s="179"/>
      <c r="DE771" s="179"/>
      <c r="DF771" s="179"/>
      <c r="DG771" s="179"/>
      <c r="DH771" s="180"/>
      <c r="DI771" s="181"/>
      <c r="DJ771" s="182">
        <f t="shared" si="500"/>
        <v>0</v>
      </c>
      <c r="DK771" s="182">
        <f t="shared" si="501"/>
        <v>1</v>
      </c>
      <c r="DL771" s="182">
        <f t="shared" si="505"/>
        <v>0</v>
      </c>
      <c r="DM771" s="182">
        <f t="shared" si="506"/>
        <v>0</v>
      </c>
      <c r="DN771" s="182">
        <f t="shared" si="507"/>
        <v>0</v>
      </c>
      <c r="DO771" s="182"/>
      <c r="DP771" s="182"/>
      <c r="DQ771" s="181"/>
      <c r="DR771" s="169"/>
      <c r="DS771" s="166"/>
      <c r="DT771" s="166"/>
      <c r="DU771" s="167">
        <f t="shared" si="508"/>
        <v>0</v>
      </c>
      <c r="DV771" s="153" t="str">
        <f>VLOOKUP(M771,'[200]Data Master kondisi'!$O$3:$P$11,2,FALSE)</f>
        <v>Z</v>
      </c>
      <c r="DW771" s="153">
        <f>LOOKUP(DV771,{"X","X","X","Y","Y","Y","Z","Z","Z"},{6,6,6,4,4,4,2,2,2})</f>
        <v>2</v>
      </c>
      <c r="DX771" s="153">
        <f t="shared" si="490"/>
        <v>2</v>
      </c>
      <c r="DY771" s="153">
        <f t="shared" si="509"/>
        <v>4</v>
      </c>
      <c r="DZ771" s="153" t="str">
        <f>VLOOKUP(G771,'[200]Data Master class'!$A$5:$D$12,3,FALSE)</f>
        <v>B</v>
      </c>
      <c r="EA771" s="160" t="str">
        <f t="shared" si="510"/>
        <v>BAIK</v>
      </c>
      <c r="EB771" s="156"/>
      <c r="EC771" s="153">
        <f>VLOOKUP(G771,'[200]Data Master class'!$A$5:$D$12,2,FALSE)</f>
        <v>3</v>
      </c>
      <c r="ED771" s="153" t="str">
        <f>VLOOKUP(H771,'[200]Data Master class'!$E$5:$G$6,3,FALSE)</f>
        <v>X</v>
      </c>
      <c r="EE771" s="153">
        <f>VLOOKUP(H771,'[200]Data Master class'!$E$5:$G$6,2,FALSE)</f>
        <v>2</v>
      </c>
      <c r="EF771" s="153">
        <f t="shared" si="511"/>
        <v>5</v>
      </c>
      <c r="EG771" s="153" t="str">
        <f t="shared" si="512"/>
        <v>CLASS 3</v>
      </c>
      <c r="EH771" s="153">
        <f t="shared" si="513"/>
        <v>9</v>
      </c>
      <c r="EI771" s="171"/>
      <c r="EJ771" s="441">
        <f t="shared" si="491"/>
        <v>4.1666666666666664E-2</v>
      </c>
      <c r="EK771" s="441">
        <f t="shared" si="492"/>
        <v>0.33333333333333331</v>
      </c>
      <c r="EL771" s="441">
        <f t="shared" si="493"/>
        <v>0.29166666666666669</v>
      </c>
      <c r="EM771" s="442">
        <f t="shared" si="514"/>
        <v>0.22222222222222224</v>
      </c>
      <c r="EN771" s="443" t="str">
        <f t="shared" si="515"/>
        <v>KURANG</v>
      </c>
      <c r="EO771" s="195"/>
      <c r="EP771" s="196">
        <f>'[200]2. SUHU &amp; FISIK TRAFO'!CY815</f>
        <v>324</v>
      </c>
      <c r="EQ771" s="168">
        <f t="shared" si="520"/>
        <v>0</v>
      </c>
      <c r="ER771" s="189">
        <f t="shared" si="516"/>
        <v>0</v>
      </c>
      <c r="ES771" s="195"/>
      <c r="ET771" s="447">
        <f t="shared" si="502"/>
        <v>15.831</v>
      </c>
      <c r="EU771" s="447">
        <f t="shared" si="517"/>
        <v>12.6648</v>
      </c>
      <c r="EV771" s="448">
        <f t="shared" si="494"/>
        <v>31.662000000000003</v>
      </c>
      <c r="EW771" s="449" t="str">
        <f t="shared" si="518"/>
        <v>BAIK</v>
      </c>
      <c r="EX771" s="721"/>
      <c r="EY771" s="447">
        <f t="shared" si="503"/>
        <v>13.234999999999999</v>
      </c>
      <c r="EZ771" s="447">
        <f t="shared" si="495"/>
        <v>10.588000000000001</v>
      </c>
      <c r="FA771" s="448">
        <f t="shared" si="504"/>
        <v>26.47</v>
      </c>
      <c r="FB771" s="449" t="str">
        <f t="shared" si="496"/>
        <v>BAIK</v>
      </c>
      <c r="FC771" s="195"/>
      <c r="FD771" s="453">
        <f t="shared" si="497"/>
        <v>14</v>
      </c>
      <c r="FE771" s="454">
        <f t="shared" si="498"/>
        <v>72.25433526011561</v>
      </c>
      <c r="FF771" s="725">
        <f t="shared" si="499"/>
        <v>19.375999999999998</v>
      </c>
      <c r="FG771" s="202" t="str">
        <f t="shared" si="519"/>
        <v>KURANG</v>
      </c>
    </row>
    <row r="772" spans="1:163">
      <c r="A772" s="347">
        <v>760</v>
      </c>
      <c r="B772" s="764" t="s">
        <v>2239</v>
      </c>
      <c r="C772" s="331" t="s">
        <v>3386</v>
      </c>
      <c r="D772" s="259" t="s">
        <v>3387</v>
      </c>
      <c r="E772" s="319" t="s">
        <v>3321</v>
      </c>
      <c r="F772" s="319" t="s">
        <v>3321</v>
      </c>
      <c r="G772" s="208" t="s">
        <v>206</v>
      </c>
      <c r="H772" s="214" t="s">
        <v>208</v>
      </c>
      <c r="I772" s="463">
        <v>107.97946020000001</v>
      </c>
      <c r="J772" s="462">
        <v>-3.1957958</v>
      </c>
      <c r="K772" s="259" t="s">
        <v>315</v>
      </c>
      <c r="L772" s="259" t="s">
        <v>1489</v>
      </c>
      <c r="M772" s="259">
        <v>50</v>
      </c>
      <c r="N772" s="259">
        <v>1905031295</v>
      </c>
      <c r="O772" s="259">
        <v>2019</v>
      </c>
      <c r="P772" s="259" t="s">
        <v>316</v>
      </c>
      <c r="Q772" s="461">
        <v>0.74513888888888891</v>
      </c>
      <c r="R772" s="433">
        <v>44858</v>
      </c>
      <c r="S772" s="331" t="s">
        <v>318</v>
      </c>
      <c r="T772" s="331" t="s">
        <v>607</v>
      </c>
      <c r="U772" s="259">
        <v>2</v>
      </c>
      <c r="V772" s="259">
        <v>2</v>
      </c>
      <c r="W772" s="259">
        <v>3</v>
      </c>
      <c r="X772" s="259">
        <v>20000</v>
      </c>
      <c r="Y772" s="332">
        <v>365</v>
      </c>
      <c r="Z772" s="332">
        <v>362</v>
      </c>
      <c r="AA772" s="332">
        <v>364</v>
      </c>
      <c r="AB772" s="332">
        <v>214</v>
      </c>
      <c r="AC772" s="332">
        <v>215</v>
      </c>
      <c r="AD772" s="332">
        <v>203</v>
      </c>
      <c r="AE772" s="332">
        <v>31</v>
      </c>
      <c r="AF772" s="332">
        <v>15</v>
      </c>
      <c r="AG772" s="332">
        <v>27</v>
      </c>
      <c r="AH772" s="332">
        <v>15</v>
      </c>
      <c r="AI772" s="332">
        <v>16</v>
      </c>
      <c r="AJ772" s="332">
        <v>7</v>
      </c>
      <c r="AK772" s="332">
        <v>13</v>
      </c>
      <c r="AL772" s="332">
        <v>7</v>
      </c>
      <c r="AM772" s="332">
        <v>15</v>
      </c>
      <c r="AN772" s="332">
        <v>8</v>
      </c>
      <c r="AO772" s="332">
        <v>14</v>
      </c>
      <c r="AP772" s="332">
        <v>8</v>
      </c>
      <c r="AQ772" s="332"/>
      <c r="AR772" s="332"/>
      <c r="AS772" s="332"/>
      <c r="AT772" s="332"/>
      <c r="AU772" s="332"/>
      <c r="AV772" s="332"/>
      <c r="AW772" s="332"/>
      <c r="AX772" s="332"/>
      <c r="AY772" s="332">
        <v>0.93899999999999995</v>
      </c>
      <c r="AZ772" s="332">
        <v>0.95</v>
      </c>
      <c r="BA772" s="332">
        <v>0.96</v>
      </c>
      <c r="BB772" s="261">
        <v>377</v>
      </c>
      <c r="BC772" s="261">
        <v>377</v>
      </c>
      <c r="BD772" s="261">
        <v>378</v>
      </c>
      <c r="BE772" s="261">
        <v>217</v>
      </c>
      <c r="BF772" s="261">
        <v>217</v>
      </c>
      <c r="BG772" s="261">
        <v>218</v>
      </c>
      <c r="BH772" s="261">
        <v>27</v>
      </c>
      <c r="BI772" s="261">
        <v>20</v>
      </c>
      <c r="BJ772" s="261">
        <v>20</v>
      </c>
      <c r="BK772" s="261">
        <v>7</v>
      </c>
      <c r="BL772" s="261">
        <v>12</v>
      </c>
      <c r="BM772" s="261">
        <v>10</v>
      </c>
      <c r="BN772" s="261">
        <v>10</v>
      </c>
      <c r="BO772" s="261">
        <v>3</v>
      </c>
      <c r="BP772" s="261">
        <v>15</v>
      </c>
      <c r="BQ772" s="261">
        <v>10</v>
      </c>
      <c r="BR772" s="261">
        <v>10</v>
      </c>
      <c r="BS772" s="261">
        <v>4</v>
      </c>
      <c r="BT772" s="261"/>
      <c r="BU772" s="261"/>
      <c r="BV772" s="261"/>
      <c r="BW772" s="261"/>
      <c r="BX772" s="261"/>
      <c r="BY772" s="261"/>
      <c r="BZ772" s="261"/>
      <c r="CA772" s="261"/>
      <c r="CB772" s="261">
        <v>0.93100000000000005</v>
      </c>
      <c r="CC772" s="261">
        <v>0.96699999999999997</v>
      </c>
      <c r="CD772" s="261">
        <v>0.90100000000000002</v>
      </c>
      <c r="CE772" s="333">
        <v>215</v>
      </c>
      <c r="CF772" s="333">
        <v>2211103463</v>
      </c>
      <c r="CG772" s="333">
        <v>215</v>
      </c>
      <c r="CH772" s="333">
        <v>22111034760</v>
      </c>
      <c r="CI772" s="333">
        <v>216</v>
      </c>
      <c r="CJ772" s="333">
        <v>56702503220</v>
      </c>
      <c r="CK772" s="333">
        <v>215</v>
      </c>
      <c r="CL772" s="333">
        <v>56702386196</v>
      </c>
      <c r="CM772" s="333">
        <v>215</v>
      </c>
      <c r="CN772" s="333">
        <v>56601405003</v>
      </c>
      <c r="CO772" s="333">
        <v>216</v>
      </c>
      <c r="CP772" s="333">
        <v>34012103690</v>
      </c>
      <c r="CQ772" s="333"/>
      <c r="CR772" s="333"/>
      <c r="CS772" s="333"/>
      <c r="CT772" s="333"/>
      <c r="CU772" s="333"/>
      <c r="CV772" s="333"/>
      <c r="CW772" s="333"/>
      <c r="CX772" s="333"/>
      <c r="CY772" s="333"/>
      <c r="CZ772" s="333"/>
      <c r="DA772" s="333"/>
      <c r="DB772" s="374"/>
      <c r="DC772" s="154"/>
      <c r="DD772" s="179"/>
      <c r="DE772" s="179"/>
      <c r="DF772" s="179"/>
      <c r="DG772" s="179"/>
      <c r="DH772" s="180"/>
      <c r="DI772" s="181"/>
      <c r="DJ772" s="182">
        <f t="shared" si="500"/>
        <v>0</v>
      </c>
      <c r="DK772" s="182">
        <f t="shared" si="501"/>
        <v>1</v>
      </c>
      <c r="DL772" s="182">
        <f t="shared" si="505"/>
        <v>0</v>
      </c>
      <c r="DM772" s="182">
        <f t="shared" si="506"/>
        <v>0</v>
      </c>
      <c r="DN772" s="182">
        <f t="shared" si="507"/>
        <v>0</v>
      </c>
      <c r="DO772" s="182"/>
      <c r="DP772" s="182"/>
      <c r="DQ772" s="181"/>
      <c r="DR772" s="169"/>
      <c r="DS772" s="166"/>
      <c r="DT772" s="166"/>
      <c r="DU772" s="167">
        <f t="shared" si="508"/>
        <v>0</v>
      </c>
      <c r="DV772" s="153" t="str">
        <f>VLOOKUP(M772,'[200]Data Master kondisi'!$O$3:$P$11,2,FALSE)</f>
        <v>Z</v>
      </c>
      <c r="DW772" s="153">
        <f>LOOKUP(DV772,{"X","X","X","Y","Y","Y","Z","Z","Z"},{6,6,6,4,4,4,2,2,2})</f>
        <v>2</v>
      </c>
      <c r="DX772" s="153">
        <f t="shared" si="490"/>
        <v>1</v>
      </c>
      <c r="DY772" s="153">
        <f t="shared" si="509"/>
        <v>3</v>
      </c>
      <c r="DZ772" s="153" t="str">
        <f>VLOOKUP(G772,'[200]Data Master class'!$A$5:$D$12,3,FALSE)</f>
        <v>B</v>
      </c>
      <c r="EA772" s="160">
        <f t="shared" si="510"/>
        <v>0</v>
      </c>
      <c r="EB772" s="156"/>
      <c r="EC772" s="153">
        <f>VLOOKUP(G772,'[200]Data Master class'!$A$5:$D$12,2,FALSE)</f>
        <v>3</v>
      </c>
      <c r="ED772" s="153" t="str">
        <f>VLOOKUP(H772,'[200]Data Master class'!$E$5:$G$6,3,FALSE)</f>
        <v>X</v>
      </c>
      <c r="EE772" s="153">
        <f>VLOOKUP(H772,'[200]Data Master class'!$E$5:$G$6,2,FALSE)</f>
        <v>2</v>
      </c>
      <c r="EF772" s="153">
        <f t="shared" si="511"/>
        <v>5</v>
      </c>
      <c r="EG772" s="153" t="str">
        <f t="shared" si="512"/>
        <v>CLASS 3</v>
      </c>
      <c r="EH772" s="153">
        <f t="shared" si="513"/>
        <v>8</v>
      </c>
      <c r="EI772" s="171"/>
      <c r="EJ772" s="441">
        <f t="shared" si="491"/>
        <v>0.27397260273972607</v>
      </c>
      <c r="EK772" s="441">
        <f t="shared" si="492"/>
        <v>0.38356164383561642</v>
      </c>
      <c r="EL772" s="441">
        <f t="shared" si="493"/>
        <v>0.10958904109589046</v>
      </c>
      <c r="EM772" s="442">
        <f t="shared" si="514"/>
        <v>0.25570776255707761</v>
      </c>
      <c r="EN772" s="443" t="str">
        <f t="shared" si="515"/>
        <v>KURANG</v>
      </c>
      <c r="EO772" s="195"/>
      <c r="EP772" s="196">
        <f>'[200]2. SUHU &amp; FISIK TRAFO'!CY816</f>
        <v>324</v>
      </c>
      <c r="EQ772" s="168">
        <f t="shared" si="520"/>
        <v>0</v>
      </c>
      <c r="ER772" s="189">
        <f t="shared" si="516"/>
        <v>0</v>
      </c>
      <c r="ES772" s="195"/>
      <c r="ET772" s="447">
        <f t="shared" si="502"/>
        <v>15.34</v>
      </c>
      <c r="EU772" s="447">
        <f t="shared" si="517"/>
        <v>12.272</v>
      </c>
      <c r="EV772" s="448">
        <f t="shared" si="494"/>
        <v>30.680000000000003</v>
      </c>
      <c r="EW772" s="449" t="str">
        <f t="shared" si="518"/>
        <v>BAIK</v>
      </c>
      <c r="EX772" s="721"/>
      <c r="EY772" s="447">
        <f t="shared" si="503"/>
        <v>14.559000000000001</v>
      </c>
      <c r="EZ772" s="447">
        <f t="shared" si="495"/>
        <v>11.647200000000002</v>
      </c>
      <c r="FA772" s="448">
        <f t="shared" si="504"/>
        <v>29.117999999999999</v>
      </c>
      <c r="FB772" s="449" t="str">
        <f t="shared" si="496"/>
        <v>BAIK</v>
      </c>
      <c r="FC772" s="195"/>
      <c r="FD772" s="453">
        <f t="shared" si="497"/>
        <v>15</v>
      </c>
      <c r="FE772" s="454">
        <f t="shared" si="498"/>
        <v>72.25433526011561</v>
      </c>
      <c r="FF772" s="725">
        <f t="shared" si="499"/>
        <v>20.759999999999998</v>
      </c>
      <c r="FG772" s="202" t="str">
        <f t="shared" si="519"/>
        <v>BURUK</v>
      </c>
    </row>
    <row r="773" spans="1:163">
      <c r="A773" s="347">
        <v>761</v>
      </c>
      <c r="B773" s="764" t="s">
        <v>2239</v>
      </c>
      <c r="C773" s="331" t="s">
        <v>3388</v>
      </c>
      <c r="D773" s="259" t="s">
        <v>3387</v>
      </c>
      <c r="E773" s="319" t="s">
        <v>3321</v>
      </c>
      <c r="F773" s="319" t="s">
        <v>3321</v>
      </c>
      <c r="G773" s="208" t="s">
        <v>206</v>
      </c>
      <c r="H773" s="214" t="s">
        <v>208</v>
      </c>
      <c r="I773" s="463">
        <v>107.979033</v>
      </c>
      <c r="J773" s="462">
        <v>-3.2110365999999999</v>
      </c>
      <c r="K773" s="259" t="s">
        <v>315</v>
      </c>
      <c r="L773" s="259" t="s">
        <v>571</v>
      </c>
      <c r="M773" s="259">
        <v>50</v>
      </c>
      <c r="N773" s="259">
        <v>1000892</v>
      </c>
      <c r="O773" s="259">
        <v>2010</v>
      </c>
      <c r="P773" s="259" t="s">
        <v>316</v>
      </c>
      <c r="Q773" s="461">
        <v>0.74930555555555556</v>
      </c>
      <c r="R773" s="433">
        <v>44858</v>
      </c>
      <c r="S773" s="331" t="s">
        <v>318</v>
      </c>
      <c r="T773" s="331" t="s">
        <v>607</v>
      </c>
      <c r="U773" s="259">
        <v>2</v>
      </c>
      <c r="V773" s="259">
        <v>2</v>
      </c>
      <c r="W773" s="259">
        <v>3</v>
      </c>
      <c r="X773" s="259">
        <v>20000</v>
      </c>
      <c r="Y773" s="332">
        <v>379</v>
      </c>
      <c r="Z773" s="332">
        <v>379</v>
      </c>
      <c r="AA773" s="332">
        <v>378</v>
      </c>
      <c r="AB773" s="332">
        <v>219</v>
      </c>
      <c r="AC773" s="332">
        <v>219</v>
      </c>
      <c r="AD773" s="332">
        <v>218</v>
      </c>
      <c r="AE773" s="332">
        <v>56</v>
      </c>
      <c r="AF773" s="332">
        <v>27</v>
      </c>
      <c r="AG773" s="332">
        <v>28</v>
      </c>
      <c r="AH773" s="332">
        <v>28</v>
      </c>
      <c r="AI773" s="332">
        <v>41</v>
      </c>
      <c r="AJ773" s="332">
        <v>13</v>
      </c>
      <c r="AK773" s="332">
        <v>22</v>
      </c>
      <c r="AL773" s="332">
        <v>22</v>
      </c>
      <c r="AM773" s="332">
        <v>15</v>
      </c>
      <c r="AN773" s="332">
        <v>14</v>
      </c>
      <c r="AO773" s="332">
        <v>6</v>
      </c>
      <c r="AP773" s="332">
        <v>6</v>
      </c>
      <c r="AQ773" s="332"/>
      <c r="AR773" s="332"/>
      <c r="AS773" s="332"/>
      <c r="AT773" s="332"/>
      <c r="AU773" s="332"/>
      <c r="AV773" s="332"/>
      <c r="AW773" s="332"/>
      <c r="AX773" s="332"/>
      <c r="AY773" s="332">
        <v>0.94699999999999995</v>
      </c>
      <c r="AZ773" s="332">
        <v>0.94399999999999995</v>
      </c>
      <c r="BA773" s="332">
        <v>0.88800000000000001</v>
      </c>
      <c r="BB773" s="261">
        <v>400</v>
      </c>
      <c r="BC773" s="261">
        <v>400</v>
      </c>
      <c r="BD773" s="261">
        <v>400</v>
      </c>
      <c r="BE773" s="261">
        <v>230</v>
      </c>
      <c r="BF773" s="261">
        <v>230</v>
      </c>
      <c r="BG773" s="261">
        <v>230</v>
      </c>
      <c r="BH773" s="261">
        <v>37</v>
      </c>
      <c r="BI773" s="261">
        <v>15</v>
      </c>
      <c r="BJ773" s="261">
        <v>24</v>
      </c>
      <c r="BK773" s="261">
        <v>30</v>
      </c>
      <c r="BL773" s="261">
        <v>29</v>
      </c>
      <c r="BM773" s="261">
        <v>9</v>
      </c>
      <c r="BN773" s="261">
        <v>17</v>
      </c>
      <c r="BO773" s="261">
        <v>23</v>
      </c>
      <c r="BP773" s="261">
        <v>8</v>
      </c>
      <c r="BQ773" s="261">
        <v>6</v>
      </c>
      <c r="BR773" s="261">
        <v>7</v>
      </c>
      <c r="BS773" s="261">
        <v>7</v>
      </c>
      <c r="BT773" s="261"/>
      <c r="BU773" s="261"/>
      <c r="BV773" s="261"/>
      <c r="BW773" s="261"/>
      <c r="BX773" s="261"/>
      <c r="BY773" s="261"/>
      <c r="BZ773" s="261"/>
      <c r="CA773" s="261"/>
      <c r="CB773" s="261">
        <v>0.93</v>
      </c>
      <c r="CC773" s="261">
        <v>0.73699999999999999</v>
      </c>
      <c r="CD773" s="261">
        <v>0.88100000000000001</v>
      </c>
      <c r="CE773" s="333">
        <v>228</v>
      </c>
      <c r="CF773" s="333">
        <v>3210489066</v>
      </c>
      <c r="CG773" s="333">
        <v>227</v>
      </c>
      <c r="CH773" s="333">
        <v>56402261322</v>
      </c>
      <c r="CI773" s="333">
        <v>228</v>
      </c>
      <c r="CJ773" s="333">
        <v>86019930406</v>
      </c>
      <c r="CK773" s="333">
        <v>228</v>
      </c>
      <c r="CL773" s="333">
        <v>32115534235</v>
      </c>
      <c r="CM773" s="333">
        <v>227</v>
      </c>
      <c r="CN773" s="333">
        <v>32106320036</v>
      </c>
      <c r="CO773" s="333">
        <v>228</v>
      </c>
      <c r="CP773" s="333">
        <v>22125708432</v>
      </c>
      <c r="CQ773" s="333"/>
      <c r="CR773" s="333"/>
      <c r="CS773" s="333"/>
      <c r="CT773" s="333"/>
      <c r="CU773" s="333"/>
      <c r="CV773" s="333"/>
      <c r="CW773" s="333"/>
      <c r="CX773" s="333"/>
      <c r="CY773" s="333"/>
      <c r="CZ773" s="333"/>
      <c r="DA773" s="333"/>
      <c r="DB773" s="374"/>
      <c r="DC773" s="154"/>
      <c r="DD773" s="179"/>
      <c r="DE773" s="179"/>
      <c r="DF773" s="179"/>
      <c r="DG773" s="179"/>
      <c r="DH773" s="180"/>
      <c r="DI773" s="181"/>
      <c r="DJ773" s="182">
        <f t="shared" si="500"/>
        <v>0</v>
      </c>
      <c r="DK773" s="182">
        <f t="shared" si="501"/>
        <v>1</v>
      </c>
      <c r="DL773" s="182">
        <f t="shared" si="505"/>
        <v>0</v>
      </c>
      <c r="DM773" s="182">
        <f t="shared" si="506"/>
        <v>0</v>
      </c>
      <c r="DN773" s="182">
        <f t="shared" si="507"/>
        <v>0</v>
      </c>
      <c r="DO773" s="182"/>
      <c r="DP773" s="182"/>
      <c r="DQ773" s="181"/>
      <c r="DR773" s="169"/>
      <c r="DS773" s="166"/>
      <c r="DT773" s="166"/>
      <c r="DU773" s="167">
        <f t="shared" si="508"/>
        <v>0</v>
      </c>
      <c r="DV773" s="153" t="str">
        <f>VLOOKUP(M773,'[200]Data Master kondisi'!$O$3:$P$11,2,FALSE)</f>
        <v>Z</v>
      </c>
      <c r="DW773" s="153">
        <f>LOOKUP(DV773,{"X","X","X","Y","Y","Y","Z","Z","Z"},{6,6,6,4,4,4,2,2,2})</f>
        <v>2</v>
      </c>
      <c r="DX773" s="153">
        <f t="shared" si="490"/>
        <v>1</v>
      </c>
      <c r="DY773" s="153">
        <f t="shared" si="509"/>
        <v>3</v>
      </c>
      <c r="DZ773" s="153" t="str">
        <f>VLOOKUP(G773,'[200]Data Master class'!$A$5:$D$12,3,FALSE)</f>
        <v>B</v>
      </c>
      <c r="EA773" s="160">
        <f t="shared" si="510"/>
        <v>0</v>
      </c>
      <c r="EB773" s="156"/>
      <c r="EC773" s="153">
        <f>VLOOKUP(G773,'[200]Data Master class'!$A$5:$D$12,2,FALSE)</f>
        <v>3</v>
      </c>
      <c r="ED773" s="153" t="str">
        <f>VLOOKUP(H773,'[200]Data Master class'!$E$5:$G$6,3,FALSE)</f>
        <v>X</v>
      </c>
      <c r="EE773" s="153">
        <f>VLOOKUP(H773,'[200]Data Master class'!$E$5:$G$6,2,FALSE)</f>
        <v>2</v>
      </c>
      <c r="EF773" s="153">
        <f t="shared" si="511"/>
        <v>5</v>
      </c>
      <c r="EG773" s="153" t="str">
        <f t="shared" si="512"/>
        <v>CLASS 3</v>
      </c>
      <c r="EH773" s="153">
        <f t="shared" si="513"/>
        <v>8</v>
      </c>
      <c r="EI773" s="171"/>
      <c r="EJ773" s="441">
        <f t="shared" si="491"/>
        <v>0.51351351351351349</v>
      </c>
      <c r="EK773" s="441">
        <f t="shared" si="492"/>
        <v>0.27027027027027029</v>
      </c>
      <c r="EL773" s="441">
        <f t="shared" si="493"/>
        <v>0.24324324324324326</v>
      </c>
      <c r="EM773" s="442">
        <f t="shared" si="514"/>
        <v>0.34234234234234234</v>
      </c>
      <c r="EN773" s="443" t="str">
        <f t="shared" si="515"/>
        <v>BURUK</v>
      </c>
      <c r="EO773" s="195"/>
      <c r="EP773" s="196">
        <f>'[200]2. SUHU &amp; FISIK TRAFO'!CY817</f>
        <v>202</v>
      </c>
      <c r="EQ773" s="168">
        <f t="shared" si="520"/>
        <v>0</v>
      </c>
      <c r="ER773" s="189">
        <f t="shared" si="516"/>
        <v>0</v>
      </c>
      <c r="ES773" s="195"/>
      <c r="ET773" s="447">
        <f t="shared" si="502"/>
        <v>24.280999999999999</v>
      </c>
      <c r="EU773" s="447">
        <f t="shared" si="517"/>
        <v>19.424800000000001</v>
      </c>
      <c r="EV773" s="448">
        <f t="shared" si="494"/>
        <v>48.561999999999998</v>
      </c>
      <c r="EW773" s="449" t="str">
        <f t="shared" si="518"/>
        <v>BAIK</v>
      </c>
      <c r="EX773" s="721"/>
      <c r="EY773" s="447">
        <f t="shared" si="503"/>
        <v>17.48</v>
      </c>
      <c r="EZ773" s="447">
        <f t="shared" si="495"/>
        <v>13.984000000000002</v>
      </c>
      <c r="FA773" s="448">
        <f t="shared" si="504"/>
        <v>34.96</v>
      </c>
      <c r="FB773" s="449" t="str">
        <f t="shared" si="496"/>
        <v>BAIK</v>
      </c>
      <c r="FC773" s="195"/>
      <c r="FD773" s="453">
        <f t="shared" si="497"/>
        <v>28</v>
      </c>
      <c r="FE773" s="454">
        <f t="shared" si="498"/>
        <v>72.25433526011561</v>
      </c>
      <c r="FF773" s="725">
        <f t="shared" si="499"/>
        <v>38.751999999999995</v>
      </c>
      <c r="FG773" s="202" t="str">
        <f t="shared" si="519"/>
        <v>BURUK</v>
      </c>
    </row>
    <row r="774" spans="1:163">
      <c r="A774" s="347">
        <v>762</v>
      </c>
      <c r="B774" s="764" t="s">
        <v>2239</v>
      </c>
      <c r="C774" s="331" t="s">
        <v>3389</v>
      </c>
      <c r="D774" s="259" t="s">
        <v>3390</v>
      </c>
      <c r="E774" s="319" t="s">
        <v>3321</v>
      </c>
      <c r="F774" s="319" t="s">
        <v>3321</v>
      </c>
      <c r="G774" s="208" t="s">
        <v>206</v>
      </c>
      <c r="H774" s="214" t="s">
        <v>208</v>
      </c>
      <c r="I774" s="463">
        <v>107.979321</v>
      </c>
      <c r="J774" s="462">
        <v>-3.2110571999999999</v>
      </c>
      <c r="K774" s="259" t="s">
        <v>315</v>
      </c>
      <c r="L774" s="259" t="s">
        <v>571</v>
      </c>
      <c r="M774" s="259">
        <v>50</v>
      </c>
      <c r="N774" s="259">
        <v>10067075</v>
      </c>
      <c r="O774" s="259">
        <v>2010</v>
      </c>
      <c r="P774" s="259" t="s">
        <v>316</v>
      </c>
      <c r="Q774" s="461">
        <v>0.75624999999999998</v>
      </c>
      <c r="R774" s="433">
        <v>44858</v>
      </c>
      <c r="S774" s="331" t="s">
        <v>318</v>
      </c>
      <c r="T774" s="331" t="s">
        <v>607</v>
      </c>
      <c r="U774" s="259">
        <v>2</v>
      </c>
      <c r="V774" s="259">
        <v>2</v>
      </c>
      <c r="W774" s="259">
        <v>3</v>
      </c>
      <c r="X774" s="259">
        <v>20000</v>
      </c>
      <c r="Y774" s="332">
        <v>365</v>
      </c>
      <c r="Z774" s="332">
        <v>399</v>
      </c>
      <c r="AA774" s="332">
        <v>395</v>
      </c>
      <c r="AB774" s="332">
        <v>209</v>
      </c>
      <c r="AC774" s="332">
        <v>211</v>
      </c>
      <c r="AD774" s="332">
        <v>211</v>
      </c>
      <c r="AE774" s="332">
        <v>29</v>
      </c>
      <c r="AF774" s="332">
        <v>23</v>
      </c>
      <c r="AG774" s="332">
        <v>20</v>
      </c>
      <c r="AH774" s="332">
        <v>9</v>
      </c>
      <c r="AI774" s="332">
        <v>23</v>
      </c>
      <c r="AJ774" s="332">
        <v>19</v>
      </c>
      <c r="AK774" s="332">
        <v>14</v>
      </c>
      <c r="AL774" s="332">
        <v>7</v>
      </c>
      <c r="AM774" s="332">
        <v>6</v>
      </c>
      <c r="AN774" s="332">
        <v>4</v>
      </c>
      <c r="AO774" s="332">
        <v>6</v>
      </c>
      <c r="AP774" s="332">
        <v>2</v>
      </c>
      <c r="AQ774" s="332"/>
      <c r="AR774" s="332"/>
      <c r="AS774" s="332"/>
      <c r="AT774" s="332"/>
      <c r="AU774" s="332"/>
      <c r="AV774" s="332"/>
      <c r="AW774" s="332"/>
      <c r="AX774" s="332"/>
      <c r="AY774" s="332">
        <v>0.95599999999999996</v>
      </c>
      <c r="AZ774" s="332">
        <v>0.91400000000000003</v>
      </c>
      <c r="BA774" s="332">
        <v>0.93700000000000006</v>
      </c>
      <c r="BB774" s="261">
        <v>376</v>
      </c>
      <c r="BC774" s="261">
        <v>376</v>
      </c>
      <c r="BD774" s="261">
        <v>376</v>
      </c>
      <c r="BE774" s="261">
        <v>218</v>
      </c>
      <c r="BF774" s="261">
        <v>218</v>
      </c>
      <c r="BG774" s="261">
        <v>218</v>
      </c>
      <c r="BH774" s="261">
        <v>24</v>
      </c>
      <c r="BI774" s="261">
        <v>13</v>
      </c>
      <c r="BJ774" s="261">
        <v>17</v>
      </c>
      <c r="BK774" s="261">
        <v>8</v>
      </c>
      <c r="BL774" s="261">
        <v>18</v>
      </c>
      <c r="BM774" s="261">
        <v>10</v>
      </c>
      <c r="BN774" s="261">
        <v>12</v>
      </c>
      <c r="BO774" s="261">
        <v>5</v>
      </c>
      <c r="BP774" s="261">
        <v>6</v>
      </c>
      <c r="BQ774" s="261">
        <v>3</v>
      </c>
      <c r="BR774" s="261">
        <v>5</v>
      </c>
      <c r="BS774" s="261">
        <v>3</v>
      </c>
      <c r="BT774" s="261"/>
      <c r="BU774" s="261"/>
      <c r="BV774" s="261"/>
      <c r="BW774" s="261"/>
      <c r="BX774" s="261"/>
      <c r="BY774" s="261"/>
      <c r="BZ774" s="261"/>
      <c r="CA774" s="261"/>
      <c r="CB774" s="261">
        <v>0.86899999999999999</v>
      </c>
      <c r="CC774" s="261">
        <v>0.89500000000000002</v>
      </c>
      <c r="CD774" s="261">
        <v>0.86799999999999999</v>
      </c>
      <c r="CE774" s="333">
        <v>216</v>
      </c>
      <c r="CF774" s="333">
        <v>32115530613</v>
      </c>
      <c r="CG774" s="333">
        <v>216</v>
      </c>
      <c r="CH774" s="333">
        <v>32105633741</v>
      </c>
      <c r="CI774" s="333">
        <v>216</v>
      </c>
      <c r="CJ774" s="333">
        <v>22125783420</v>
      </c>
      <c r="CK774" s="333">
        <v>216</v>
      </c>
      <c r="CL774" s="333">
        <v>163130000000</v>
      </c>
      <c r="CM774" s="333">
        <v>216</v>
      </c>
      <c r="CN774" s="333">
        <v>34038370743</v>
      </c>
      <c r="CO774" s="333">
        <v>216</v>
      </c>
      <c r="CP774" s="333">
        <v>86020044236</v>
      </c>
      <c r="CQ774" s="333"/>
      <c r="CR774" s="333"/>
      <c r="CS774" s="333"/>
      <c r="CT774" s="333"/>
      <c r="CU774" s="333"/>
      <c r="CV774" s="333"/>
      <c r="CW774" s="333"/>
      <c r="CX774" s="333"/>
      <c r="CY774" s="333"/>
      <c r="CZ774" s="333"/>
      <c r="DA774" s="333"/>
      <c r="DB774" s="374"/>
      <c r="DC774" s="154"/>
      <c r="DD774" s="179"/>
      <c r="DE774" s="179"/>
      <c r="DF774" s="179"/>
      <c r="DG774" s="179"/>
      <c r="DH774" s="180"/>
      <c r="DI774" s="181"/>
      <c r="DJ774" s="182">
        <f t="shared" si="500"/>
        <v>0</v>
      </c>
      <c r="DK774" s="182">
        <f t="shared" si="501"/>
        <v>1</v>
      </c>
      <c r="DL774" s="182">
        <f t="shared" si="505"/>
        <v>0</v>
      </c>
      <c r="DM774" s="182">
        <f t="shared" si="506"/>
        <v>0</v>
      </c>
      <c r="DN774" s="182">
        <f t="shared" si="507"/>
        <v>0</v>
      </c>
      <c r="DO774" s="182"/>
      <c r="DP774" s="182"/>
      <c r="DQ774" s="181"/>
      <c r="DR774" s="169"/>
      <c r="DS774" s="166"/>
      <c r="DT774" s="166"/>
      <c r="DU774" s="167">
        <f t="shared" si="508"/>
        <v>0</v>
      </c>
      <c r="DV774" s="153" t="str">
        <f>VLOOKUP(M774,'[200]Data Master kondisi'!$O$3:$P$11,2,FALSE)</f>
        <v>Z</v>
      </c>
      <c r="DW774" s="153">
        <f>LOOKUP(DV774,{"X","X","X","Y","Y","Y","Z","Z","Z"},{6,6,6,4,4,4,2,2,2})</f>
        <v>2</v>
      </c>
      <c r="DX774" s="153">
        <f t="shared" si="490"/>
        <v>1</v>
      </c>
      <c r="DY774" s="153">
        <f t="shared" si="509"/>
        <v>3</v>
      </c>
      <c r="DZ774" s="153" t="str">
        <f>VLOOKUP(G774,'[200]Data Master class'!$A$5:$D$12,3,FALSE)</f>
        <v>B</v>
      </c>
      <c r="EA774" s="160">
        <f t="shared" si="510"/>
        <v>0</v>
      </c>
      <c r="EB774" s="156"/>
      <c r="EC774" s="153">
        <f>VLOOKUP(G774,'[200]Data Master class'!$A$5:$D$12,2,FALSE)</f>
        <v>3</v>
      </c>
      <c r="ED774" s="153" t="str">
        <f>VLOOKUP(H774,'[200]Data Master class'!$E$5:$G$6,3,FALSE)</f>
        <v>X</v>
      </c>
      <c r="EE774" s="153">
        <f>VLOOKUP(H774,'[200]Data Master class'!$E$5:$G$6,2,FALSE)</f>
        <v>2</v>
      </c>
      <c r="EF774" s="153">
        <f t="shared" si="511"/>
        <v>5</v>
      </c>
      <c r="EG774" s="153" t="str">
        <f t="shared" si="512"/>
        <v>CLASS 3</v>
      </c>
      <c r="EH774" s="153">
        <f t="shared" si="513"/>
        <v>8</v>
      </c>
      <c r="EI774" s="171"/>
      <c r="EJ774" s="441">
        <f t="shared" si="491"/>
        <v>0.20833333333333334</v>
      </c>
      <c r="EK774" s="441">
        <f t="shared" si="492"/>
        <v>4.1666666666666664E-2</v>
      </c>
      <c r="EL774" s="441">
        <f t="shared" si="493"/>
        <v>0.16666666666666666</v>
      </c>
      <c r="EM774" s="442">
        <f t="shared" si="514"/>
        <v>0.13888888888888887</v>
      </c>
      <c r="EN774" s="443" t="str">
        <f t="shared" si="515"/>
        <v>CUKUP</v>
      </c>
      <c r="EO774" s="195"/>
      <c r="EP774" s="196">
        <f>'[200]2. SUHU &amp; FISIK TRAFO'!CY818</f>
        <v>202</v>
      </c>
      <c r="EQ774" s="168">
        <f t="shared" si="520"/>
        <v>0</v>
      </c>
      <c r="ER774" s="189">
        <f t="shared" si="516"/>
        <v>0</v>
      </c>
      <c r="ES774" s="195"/>
      <c r="ET774" s="447">
        <f t="shared" si="502"/>
        <v>15.134</v>
      </c>
      <c r="EU774" s="447">
        <f t="shared" si="517"/>
        <v>12.107200000000001</v>
      </c>
      <c r="EV774" s="448">
        <f t="shared" si="494"/>
        <v>30.268000000000001</v>
      </c>
      <c r="EW774" s="449" t="str">
        <f t="shared" si="518"/>
        <v>BAIK</v>
      </c>
      <c r="EX774" s="721"/>
      <c r="EY774" s="447">
        <f t="shared" si="503"/>
        <v>11.772</v>
      </c>
      <c r="EZ774" s="447">
        <f t="shared" si="495"/>
        <v>9.4176000000000002</v>
      </c>
      <c r="FA774" s="448">
        <f t="shared" si="504"/>
        <v>23.544</v>
      </c>
      <c r="FB774" s="449" t="str">
        <f t="shared" si="496"/>
        <v>BAIK</v>
      </c>
      <c r="FC774" s="195"/>
      <c r="FD774" s="453">
        <f t="shared" si="497"/>
        <v>9</v>
      </c>
      <c r="FE774" s="454">
        <f t="shared" si="498"/>
        <v>72.25433526011561</v>
      </c>
      <c r="FF774" s="725">
        <f t="shared" si="499"/>
        <v>12.456</v>
      </c>
      <c r="FG774" s="202" t="str">
        <f t="shared" si="519"/>
        <v>CUKUP</v>
      </c>
    </row>
    <row r="775" spans="1:163">
      <c r="A775" s="347">
        <v>763</v>
      </c>
      <c r="B775" s="764" t="s">
        <v>2239</v>
      </c>
      <c r="C775" s="331" t="s">
        <v>3391</v>
      </c>
      <c r="D775" s="259" t="s">
        <v>3392</v>
      </c>
      <c r="E775" s="319" t="s">
        <v>3321</v>
      </c>
      <c r="F775" s="319" t="s">
        <v>3321</v>
      </c>
      <c r="G775" s="208" t="s">
        <v>206</v>
      </c>
      <c r="H775" s="214" t="s">
        <v>208</v>
      </c>
      <c r="I775" s="463">
        <v>107.976702</v>
      </c>
      <c r="J775" s="462">
        <v>-3.2495229999999999</v>
      </c>
      <c r="K775" s="259" t="s">
        <v>315</v>
      </c>
      <c r="L775" s="259" t="s">
        <v>310</v>
      </c>
      <c r="M775" s="259">
        <v>50</v>
      </c>
      <c r="N775" s="259">
        <v>5130560</v>
      </c>
      <c r="O775" s="259">
        <v>2005</v>
      </c>
      <c r="P775" s="259" t="s">
        <v>316</v>
      </c>
      <c r="Q775" s="461">
        <v>0.76458333333333339</v>
      </c>
      <c r="R775" s="433">
        <v>44858</v>
      </c>
      <c r="S775" s="331" t="s">
        <v>318</v>
      </c>
      <c r="T775" s="331" t="s">
        <v>607</v>
      </c>
      <c r="U775" s="259">
        <v>2</v>
      </c>
      <c r="V775" s="259">
        <v>2</v>
      </c>
      <c r="W775" s="259">
        <v>3</v>
      </c>
      <c r="X775" s="259">
        <v>20000</v>
      </c>
      <c r="Y775" s="332">
        <v>379</v>
      </c>
      <c r="Z775" s="332">
        <v>378</v>
      </c>
      <c r="AA775" s="332">
        <v>380</v>
      </c>
      <c r="AB775" s="332">
        <v>218</v>
      </c>
      <c r="AC775" s="332">
        <v>219</v>
      </c>
      <c r="AD775" s="332">
        <v>217</v>
      </c>
      <c r="AE775" s="332">
        <v>55</v>
      </c>
      <c r="AF775" s="332">
        <v>57</v>
      </c>
      <c r="AG775" s="332">
        <v>61</v>
      </c>
      <c r="AH775" s="332">
        <v>15</v>
      </c>
      <c r="AI775" s="332">
        <v>45</v>
      </c>
      <c r="AJ775" s="332">
        <v>39</v>
      </c>
      <c r="AK775" s="332">
        <v>33</v>
      </c>
      <c r="AL775" s="332">
        <v>8</v>
      </c>
      <c r="AM775" s="332"/>
      <c r="AN775" s="332"/>
      <c r="AO775" s="332"/>
      <c r="AP775" s="332"/>
      <c r="AQ775" s="332">
        <v>10</v>
      </c>
      <c r="AR775" s="332">
        <v>18</v>
      </c>
      <c r="AS775" s="332">
        <v>28</v>
      </c>
      <c r="AT775" s="332">
        <v>7</v>
      </c>
      <c r="AU775" s="332"/>
      <c r="AV775" s="332"/>
      <c r="AW775" s="332"/>
      <c r="AX775" s="332"/>
      <c r="AY775" s="332">
        <v>0.93899999999999995</v>
      </c>
      <c r="AZ775" s="332">
        <v>0.98099999999999998</v>
      </c>
      <c r="BA775" s="332">
        <v>0.96</v>
      </c>
      <c r="BB775" s="261">
        <v>403</v>
      </c>
      <c r="BC775" s="261">
        <v>403</v>
      </c>
      <c r="BD775" s="261">
        <v>401</v>
      </c>
      <c r="BE775" s="261">
        <v>232</v>
      </c>
      <c r="BF775" s="261">
        <v>232</v>
      </c>
      <c r="BG775" s="261">
        <v>231</v>
      </c>
      <c r="BH775" s="261">
        <v>29</v>
      </c>
      <c r="BI775" s="261">
        <v>28</v>
      </c>
      <c r="BJ775" s="261">
        <v>29</v>
      </c>
      <c r="BK775" s="261">
        <v>12</v>
      </c>
      <c r="BL775" s="261">
        <v>26</v>
      </c>
      <c r="BM775" s="261">
        <v>24</v>
      </c>
      <c r="BN775" s="261">
        <v>24</v>
      </c>
      <c r="BO775" s="261">
        <v>8</v>
      </c>
      <c r="BP775" s="261"/>
      <c r="BQ775" s="261"/>
      <c r="BR775" s="261"/>
      <c r="BS775" s="261"/>
      <c r="BT775" s="261">
        <v>3</v>
      </c>
      <c r="BU775" s="261">
        <v>4</v>
      </c>
      <c r="BV775" s="261">
        <v>5</v>
      </c>
      <c r="BW775" s="261">
        <v>4</v>
      </c>
      <c r="BX775" s="261"/>
      <c r="BY775" s="261"/>
      <c r="BZ775" s="261"/>
      <c r="CA775" s="261"/>
      <c r="CB775" s="261">
        <v>0.92400000000000004</v>
      </c>
      <c r="CC775" s="261">
        <v>0.92700000000000005</v>
      </c>
      <c r="CD775" s="261">
        <v>0.94199999999999995</v>
      </c>
      <c r="CE775" s="333">
        <v>230</v>
      </c>
      <c r="CF775" s="333">
        <v>56601447685</v>
      </c>
      <c r="CG775" s="333">
        <v>230</v>
      </c>
      <c r="CH775" s="333">
        <v>32115150763</v>
      </c>
      <c r="CI775" s="333">
        <v>229</v>
      </c>
      <c r="CJ775" s="333">
        <v>56400404396</v>
      </c>
      <c r="CK775" s="333"/>
      <c r="CL775" s="333"/>
      <c r="CM775" s="333"/>
      <c r="CN775" s="333"/>
      <c r="CO775" s="333"/>
      <c r="CP775" s="333"/>
      <c r="CQ775" s="333">
        <v>230</v>
      </c>
      <c r="CR775" s="333">
        <v>32138713625</v>
      </c>
      <c r="CS775" s="333">
        <v>230</v>
      </c>
      <c r="CT775" s="333">
        <v>32115328762</v>
      </c>
      <c r="CU775" s="333">
        <v>229</v>
      </c>
      <c r="CV775" s="333">
        <v>22121672266</v>
      </c>
      <c r="CW775" s="333"/>
      <c r="CX775" s="333"/>
      <c r="CY775" s="333"/>
      <c r="CZ775" s="333"/>
      <c r="DA775" s="333"/>
      <c r="DB775" s="374"/>
      <c r="DC775" s="154"/>
      <c r="DD775" s="179"/>
      <c r="DE775" s="179"/>
      <c r="DF775" s="179"/>
      <c r="DG775" s="179"/>
      <c r="DH775" s="180"/>
      <c r="DI775" s="181"/>
      <c r="DJ775" s="182">
        <f t="shared" si="500"/>
        <v>0</v>
      </c>
      <c r="DK775" s="182">
        <f t="shared" si="501"/>
        <v>0</v>
      </c>
      <c r="DL775" s="182">
        <f t="shared" si="505"/>
        <v>1</v>
      </c>
      <c r="DM775" s="182">
        <f t="shared" si="506"/>
        <v>0</v>
      </c>
      <c r="DN775" s="182">
        <f t="shared" si="507"/>
        <v>0</v>
      </c>
      <c r="DO775" s="182"/>
      <c r="DP775" s="182"/>
      <c r="DQ775" s="181"/>
      <c r="DR775" s="169"/>
      <c r="DS775" s="166"/>
      <c r="DT775" s="166"/>
      <c r="DU775" s="167">
        <f t="shared" si="508"/>
        <v>0</v>
      </c>
      <c r="DV775" s="153" t="str">
        <f>VLOOKUP(M775,'[200]Data Master kondisi'!$O$3:$P$11,2,FALSE)</f>
        <v>Z</v>
      </c>
      <c r="DW775" s="153">
        <f>LOOKUP(DV775,{"X","X","X","Y","Y","Y","Z","Z","Z"},{6,6,6,4,4,4,2,2,2})</f>
        <v>2</v>
      </c>
      <c r="DX775" s="153">
        <f t="shared" si="490"/>
        <v>2</v>
      </c>
      <c r="DY775" s="153">
        <f t="shared" si="509"/>
        <v>4</v>
      </c>
      <c r="DZ775" s="153" t="str">
        <f>VLOOKUP(G775,'[200]Data Master class'!$A$5:$D$12,3,FALSE)</f>
        <v>B</v>
      </c>
      <c r="EA775" s="160" t="str">
        <f t="shared" si="510"/>
        <v>BAIK</v>
      </c>
      <c r="EB775" s="156"/>
      <c r="EC775" s="153">
        <f>VLOOKUP(G775,'[200]Data Master class'!$A$5:$D$12,2,FALSE)</f>
        <v>3</v>
      </c>
      <c r="ED775" s="153" t="str">
        <f>VLOOKUP(H775,'[200]Data Master class'!$E$5:$G$6,3,FALSE)</f>
        <v>X</v>
      </c>
      <c r="EE775" s="153">
        <f>VLOOKUP(H775,'[200]Data Master class'!$E$5:$G$6,2,FALSE)</f>
        <v>2</v>
      </c>
      <c r="EF775" s="153">
        <f t="shared" si="511"/>
        <v>5</v>
      </c>
      <c r="EG775" s="153" t="str">
        <f t="shared" si="512"/>
        <v>CLASS 3</v>
      </c>
      <c r="EH775" s="153">
        <f t="shared" si="513"/>
        <v>9</v>
      </c>
      <c r="EI775" s="171"/>
      <c r="EJ775" s="441">
        <f t="shared" si="491"/>
        <v>4.6242774566473951E-2</v>
      </c>
      <c r="EK775" s="441">
        <f t="shared" si="492"/>
        <v>1.1560693641618457E-2</v>
      </c>
      <c r="EL775" s="441">
        <f t="shared" si="493"/>
        <v>5.7803468208092526E-2</v>
      </c>
      <c r="EM775" s="442">
        <f t="shared" si="514"/>
        <v>3.8535645472061647E-2</v>
      </c>
      <c r="EN775" s="443" t="str">
        <f t="shared" si="515"/>
        <v>BAIK</v>
      </c>
      <c r="EO775" s="195"/>
      <c r="EP775" s="196">
        <f>'[200]2. SUHU &amp; FISIK TRAFO'!CY819</f>
        <v>324</v>
      </c>
      <c r="EQ775" s="168">
        <f t="shared" si="520"/>
        <v>0</v>
      </c>
      <c r="ER775" s="189">
        <f t="shared" si="516"/>
        <v>0</v>
      </c>
      <c r="ES775" s="195"/>
      <c r="ET775" s="447">
        <f t="shared" si="502"/>
        <v>37.71</v>
      </c>
      <c r="EU775" s="447">
        <f t="shared" si="517"/>
        <v>30.168000000000003</v>
      </c>
      <c r="EV775" s="448">
        <f t="shared" si="494"/>
        <v>75.42</v>
      </c>
      <c r="EW775" s="449" t="str">
        <f t="shared" si="518"/>
        <v>CUKUP</v>
      </c>
      <c r="EX775" s="721"/>
      <c r="EY775" s="447">
        <f t="shared" si="503"/>
        <v>19.923000000000002</v>
      </c>
      <c r="EZ775" s="447">
        <f t="shared" si="495"/>
        <v>15.938400000000001</v>
      </c>
      <c r="FA775" s="448">
        <f t="shared" si="504"/>
        <v>39.846000000000004</v>
      </c>
      <c r="FB775" s="449" t="str">
        <f t="shared" si="496"/>
        <v>BAIK</v>
      </c>
      <c r="FC775" s="195"/>
      <c r="FD775" s="453">
        <f t="shared" si="497"/>
        <v>15</v>
      </c>
      <c r="FE775" s="454">
        <f t="shared" si="498"/>
        <v>72.25433526011561</v>
      </c>
      <c r="FF775" s="725">
        <f t="shared" si="499"/>
        <v>20.759999999999998</v>
      </c>
      <c r="FG775" s="202" t="str">
        <f t="shared" si="519"/>
        <v>BURUK</v>
      </c>
    </row>
    <row r="776" spans="1:163">
      <c r="A776" s="347">
        <v>764</v>
      </c>
      <c r="B776" s="764" t="s">
        <v>2239</v>
      </c>
      <c r="C776" s="331" t="s">
        <v>3393</v>
      </c>
      <c r="D776" s="259" t="s">
        <v>3392</v>
      </c>
      <c r="E776" s="319" t="s">
        <v>3321</v>
      </c>
      <c r="F776" s="319" t="s">
        <v>3321</v>
      </c>
      <c r="G776" s="208" t="s">
        <v>206</v>
      </c>
      <c r="H776" s="214" t="s">
        <v>208</v>
      </c>
      <c r="I776" s="463">
        <v>107.983369</v>
      </c>
      <c r="J776" s="462">
        <v>-3.2629030000000001</v>
      </c>
      <c r="K776" s="259" t="s">
        <v>315</v>
      </c>
      <c r="L776" s="259" t="s">
        <v>1489</v>
      </c>
      <c r="M776" s="259">
        <v>50</v>
      </c>
      <c r="N776" s="259">
        <v>1905031</v>
      </c>
      <c r="O776" s="259">
        <v>2019</v>
      </c>
      <c r="P776" s="259" t="s">
        <v>316</v>
      </c>
      <c r="Q776" s="461">
        <v>0.77222222222222225</v>
      </c>
      <c r="R776" s="433">
        <v>44858</v>
      </c>
      <c r="S776" s="331" t="s">
        <v>318</v>
      </c>
      <c r="T776" s="331" t="s">
        <v>607</v>
      </c>
      <c r="U776" s="259">
        <v>2</v>
      </c>
      <c r="V776" s="259">
        <v>2</v>
      </c>
      <c r="W776" s="259">
        <v>3</v>
      </c>
      <c r="X776" s="259">
        <v>20000</v>
      </c>
      <c r="Y776" s="332">
        <v>368</v>
      </c>
      <c r="Z776" s="332">
        <v>369</v>
      </c>
      <c r="AA776" s="332">
        <v>368</v>
      </c>
      <c r="AB776" s="332">
        <v>209</v>
      </c>
      <c r="AC776" s="332">
        <v>212</v>
      </c>
      <c r="AD776" s="332">
        <v>211</v>
      </c>
      <c r="AE776" s="332">
        <v>21</v>
      </c>
      <c r="AF776" s="332">
        <v>10</v>
      </c>
      <c r="AG776" s="332">
        <v>20</v>
      </c>
      <c r="AH776" s="332">
        <v>13</v>
      </c>
      <c r="AI776" s="332">
        <v>10</v>
      </c>
      <c r="AJ776" s="332">
        <v>4</v>
      </c>
      <c r="AK776" s="332">
        <v>19</v>
      </c>
      <c r="AL776" s="332">
        <v>3</v>
      </c>
      <c r="AM776" s="332">
        <v>11</v>
      </c>
      <c r="AN776" s="332">
        <v>6</v>
      </c>
      <c r="AO776" s="332">
        <v>1</v>
      </c>
      <c r="AP776" s="332">
        <v>10</v>
      </c>
      <c r="AQ776" s="332"/>
      <c r="AR776" s="332"/>
      <c r="AS776" s="332"/>
      <c r="AT776" s="332"/>
      <c r="AU776" s="332"/>
      <c r="AV776" s="332"/>
      <c r="AW776" s="332"/>
      <c r="AX776" s="332"/>
      <c r="AY776" s="332">
        <v>0.93600000000000005</v>
      </c>
      <c r="AZ776" s="332">
        <v>0.92</v>
      </c>
      <c r="BA776" s="332">
        <v>0.97399999999999998</v>
      </c>
      <c r="BB776" s="261">
        <v>384</v>
      </c>
      <c r="BC776" s="261">
        <v>386</v>
      </c>
      <c r="BD776" s="261">
        <v>384</v>
      </c>
      <c r="BE776" s="261">
        <v>222</v>
      </c>
      <c r="BF776" s="261">
        <v>223</v>
      </c>
      <c r="BG776" s="261">
        <v>222</v>
      </c>
      <c r="BH776" s="261">
        <v>9</v>
      </c>
      <c r="BI776" s="261">
        <v>7</v>
      </c>
      <c r="BJ776" s="261">
        <v>27</v>
      </c>
      <c r="BK776" s="261">
        <v>17</v>
      </c>
      <c r="BL776" s="261">
        <v>7</v>
      </c>
      <c r="BM776" s="261">
        <v>2</v>
      </c>
      <c r="BN776" s="261">
        <v>19</v>
      </c>
      <c r="BO776" s="261">
        <v>13</v>
      </c>
      <c r="BP776" s="261">
        <v>2</v>
      </c>
      <c r="BQ776" s="261">
        <v>5</v>
      </c>
      <c r="BR776" s="261">
        <v>8</v>
      </c>
      <c r="BS776" s="261">
        <v>4</v>
      </c>
      <c r="BT776" s="261"/>
      <c r="BU776" s="261"/>
      <c r="BV776" s="261"/>
      <c r="BW776" s="261"/>
      <c r="BX776" s="261"/>
      <c r="BY776" s="261"/>
      <c r="BZ776" s="261"/>
      <c r="CA776" s="261"/>
      <c r="CB776" s="261">
        <v>0.88700000000000001</v>
      </c>
      <c r="CC776" s="261">
        <v>0.89400000000000002</v>
      </c>
      <c r="CD776" s="261">
        <v>0.93500000000000005</v>
      </c>
      <c r="CE776" s="333">
        <v>220</v>
      </c>
      <c r="CF776" s="333">
        <v>32105633526</v>
      </c>
      <c r="CG776" s="333">
        <v>221</v>
      </c>
      <c r="CH776" s="333">
        <v>34012117462</v>
      </c>
      <c r="CI776" s="333">
        <v>220</v>
      </c>
      <c r="CJ776" s="333">
        <v>32115511736</v>
      </c>
      <c r="CK776" s="333">
        <v>220</v>
      </c>
      <c r="CL776" s="333">
        <v>163100000000</v>
      </c>
      <c r="CM776" s="333">
        <v>221</v>
      </c>
      <c r="CN776" s="333">
        <v>86019930226</v>
      </c>
      <c r="CO776" s="333">
        <v>220</v>
      </c>
      <c r="CP776" s="333">
        <v>340121000000</v>
      </c>
      <c r="CQ776" s="333"/>
      <c r="CR776" s="333"/>
      <c r="CS776" s="333"/>
      <c r="CT776" s="333"/>
      <c r="CU776" s="333"/>
      <c r="CV776" s="333"/>
      <c r="CW776" s="333"/>
      <c r="CX776" s="333"/>
      <c r="CY776" s="333"/>
      <c r="CZ776" s="333"/>
      <c r="DA776" s="333"/>
      <c r="DB776" s="374"/>
      <c r="DC776" s="154"/>
      <c r="DD776" s="179"/>
      <c r="DE776" s="179"/>
      <c r="DF776" s="179"/>
      <c r="DG776" s="179"/>
      <c r="DH776" s="180"/>
      <c r="DI776" s="181"/>
      <c r="DJ776" s="182">
        <f t="shared" si="500"/>
        <v>1</v>
      </c>
      <c r="DK776" s="182">
        <f t="shared" si="501"/>
        <v>0</v>
      </c>
      <c r="DL776" s="182">
        <f t="shared" si="505"/>
        <v>0</v>
      </c>
      <c r="DM776" s="182">
        <f t="shared" si="506"/>
        <v>0</v>
      </c>
      <c r="DN776" s="182">
        <f t="shared" si="507"/>
        <v>0</v>
      </c>
      <c r="DO776" s="182"/>
      <c r="DP776" s="182"/>
      <c r="DQ776" s="181"/>
      <c r="DR776" s="169"/>
      <c r="DS776" s="166"/>
      <c r="DT776" s="166"/>
      <c r="DU776" s="167">
        <f t="shared" si="508"/>
        <v>0</v>
      </c>
      <c r="DV776" s="153" t="str">
        <f>VLOOKUP(M776,'[200]Data Master kondisi'!$O$3:$P$11,2,FALSE)</f>
        <v>Z</v>
      </c>
      <c r="DW776" s="153">
        <f>LOOKUP(DV776,{"X","X","X","Y","Y","Y","Z","Z","Z"},{6,6,6,4,4,4,2,2,2})</f>
        <v>2</v>
      </c>
      <c r="DX776" s="153">
        <f t="shared" si="490"/>
        <v>1</v>
      </c>
      <c r="DY776" s="153">
        <f t="shared" si="509"/>
        <v>3</v>
      </c>
      <c r="DZ776" s="153" t="str">
        <f>VLOOKUP(G776,'[200]Data Master class'!$A$5:$D$12,3,FALSE)</f>
        <v>B</v>
      </c>
      <c r="EA776" s="160">
        <f t="shared" si="510"/>
        <v>0</v>
      </c>
      <c r="EB776" s="156"/>
      <c r="EC776" s="153">
        <f>VLOOKUP(G776,'[200]Data Master class'!$A$5:$D$12,2,FALSE)</f>
        <v>3</v>
      </c>
      <c r="ED776" s="153" t="str">
        <f>VLOOKUP(H776,'[200]Data Master class'!$E$5:$G$6,3,FALSE)</f>
        <v>X</v>
      </c>
      <c r="EE776" s="153">
        <f>VLOOKUP(H776,'[200]Data Master class'!$E$5:$G$6,2,FALSE)</f>
        <v>2</v>
      </c>
      <c r="EF776" s="153">
        <f t="shared" si="511"/>
        <v>5</v>
      </c>
      <c r="EG776" s="153" t="str">
        <f t="shared" si="512"/>
        <v>CLASS 3</v>
      </c>
      <c r="EH776" s="153">
        <f t="shared" si="513"/>
        <v>8</v>
      </c>
      <c r="EI776" s="171"/>
      <c r="EJ776" s="441">
        <f t="shared" si="491"/>
        <v>0.23529411764705882</v>
      </c>
      <c r="EK776" s="441">
        <f t="shared" si="492"/>
        <v>0.41176470588235292</v>
      </c>
      <c r="EL776" s="441">
        <f t="shared" si="493"/>
        <v>0.17647058823529413</v>
      </c>
      <c r="EM776" s="442">
        <f t="shared" si="514"/>
        <v>0.2745098039215686</v>
      </c>
      <c r="EN776" s="443" t="str">
        <f t="shared" si="515"/>
        <v>KURANG</v>
      </c>
      <c r="EO776" s="195"/>
      <c r="EP776" s="196">
        <f>'[200]2. SUHU &amp; FISIK TRAFO'!CY820</f>
        <v>324</v>
      </c>
      <c r="EQ776" s="168">
        <f t="shared" si="520"/>
        <v>0</v>
      </c>
      <c r="ER776" s="189">
        <f t="shared" si="516"/>
        <v>0</v>
      </c>
      <c r="ES776" s="195"/>
      <c r="ET776" s="447">
        <f t="shared" si="502"/>
        <v>10.729000000000001</v>
      </c>
      <c r="EU776" s="447">
        <f t="shared" si="517"/>
        <v>8.5832000000000015</v>
      </c>
      <c r="EV776" s="448">
        <f t="shared" si="494"/>
        <v>21.458000000000002</v>
      </c>
      <c r="EW776" s="449" t="str">
        <f t="shared" si="518"/>
        <v>BAIK</v>
      </c>
      <c r="EX776" s="721"/>
      <c r="EY776" s="447">
        <f t="shared" si="503"/>
        <v>9.5530000000000008</v>
      </c>
      <c r="EZ776" s="447">
        <f t="shared" si="495"/>
        <v>7.6424000000000012</v>
      </c>
      <c r="FA776" s="448">
        <f t="shared" si="504"/>
        <v>19.106000000000002</v>
      </c>
      <c r="FB776" s="449" t="str">
        <f t="shared" si="496"/>
        <v>BAIK</v>
      </c>
      <c r="FC776" s="195"/>
      <c r="FD776" s="453">
        <f t="shared" si="497"/>
        <v>13</v>
      </c>
      <c r="FE776" s="454">
        <f t="shared" si="498"/>
        <v>72.25433526011561</v>
      </c>
      <c r="FF776" s="725">
        <f t="shared" si="499"/>
        <v>17.992000000000001</v>
      </c>
      <c r="FG776" s="202" t="str">
        <f t="shared" si="519"/>
        <v>KURANG</v>
      </c>
    </row>
    <row r="777" spans="1:163">
      <c r="A777" s="347">
        <v>765</v>
      </c>
      <c r="B777" s="764" t="s">
        <v>2239</v>
      </c>
      <c r="C777" s="331" t="s">
        <v>3394</v>
      </c>
      <c r="D777" s="259" t="s">
        <v>3392</v>
      </c>
      <c r="E777" s="319" t="s">
        <v>3321</v>
      </c>
      <c r="F777" s="319" t="s">
        <v>3321</v>
      </c>
      <c r="G777" s="208" t="s">
        <v>206</v>
      </c>
      <c r="H777" s="214" t="s">
        <v>208</v>
      </c>
      <c r="I777" s="463">
        <v>108.00226000000001</v>
      </c>
      <c r="J777" s="462">
        <v>-3.2517649999999998</v>
      </c>
      <c r="K777" s="259" t="s">
        <v>315</v>
      </c>
      <c r="L777" s="259" t="s">
        <v>614</v>
      </c>
      <c r="M777" s="259">
        <v>100</v>
      </c>
      <c r="N777" s="259" t="s">
        <v>3395</v>
      </c>
      <c r="O777" s="259">
        <v>2017</v>
      </c>
      <c r="P777" s="259" t="s">
        <v>316</v>
      </c>
      <c r="Q777" s="461">
        <v>0.77916666666666667</v>
      </c>
      <c r="R777" s="433">
        <v>44858</v>
      </c>
      <c r="S777" s="331" t="s">
        <v>318</v>
      </c>
      <c r="T777" s="331" t="s">
        <v>607</v>
      </c>
      <c r="U777" s="259">
        <v>2</v>
      </c>
      <c r="V777" s="259">
        <v>2</v>
      </c>
      <c r="W777" s="259">
        <v>3</v>
      </c>
      <c r="X777" s="259">
        <v>20000</v>
      </c>
      <c r="Y777" s="332">
        <v>388</v>
      </c>
      <c r="Z777" s="332">
        <v>390</v>
      </c>
      <c r="AA777" s="332">
        <v>390</v>
      </c>
      <c r="AB777" s="332">
        <v>223</v>
      </c>
      <c r="AC777" s="332">
        <v>225</v>
      </c>
      <c r="AD777" s="332">
        <v>225</v>
      </c>
      <c r="AE777" s="332">
        <v>38</v>
      </c>
      <c r="AF777" s="332">
        <v>28</v>
      </c>
      <c r="AG777" s="332">
        <v>3</v>
      </c>
      <c r="AH777" s="332">
        <v>32</v>
      </c>
      <c r="AI777" s="332">
        <v>28</v>
      </c>
      <c r="AJ777" s="332">
        <v>17</v>
      </c>
      <c r="AK777" s="332">
        <v>2</v>
      </c>
      <c r="AL777" s="332">
        <v>22</v>
      </c>
      <c r="AM777" s="332"/>
      <c r="AN777" s="332"/>
      <c r="AO777" s="332"/>
      <c r="AP777" s="332"/>
      <c r="AQ777" s="332">
        <v>10</v>
      </c>
      <c r="AR777" s="332">
        <v>11</v>
      </c>
      <c r="AS777" s="332">
        <v>1</v>
      </c>
      <c r="AT777" s="332">
        <v>10</v>
      </c>
      <c r="AU777" s="332"/>
      <c r="AV777" s="332"/>
      <c r="AW777" s="332"/>
      <c r="AX777" s="332"/>
      <c r="AY777" s="332">
        <v>0.94899999999999995</v>
      </c>
      <c r="AZ777" s="332">
        <v>0.92300000000000004</v>
      </c>
      <c r="BA777" s="332">
        <v>0.96899999999999997</v>
      </c>
      <c r="BB777" s="261">
        <v>409</v>
      </c>
      <c r="BC777" s="261">
        <v>410</v>
      </c>
      <c r="BD777" s="261">
        <v>410</v>
      </c>
      <c r="BE777" s="261">
        <v>236</v>
      </c>
      <c r="BF777" s="261">
        <v>237</v>
      </c>
      <c r="BG777" s="261">
        <v>237</v>
      </c>
      <c r="BH777" s="261">
        <v>27</v>
      </c>
      <c r="BI777" s="261">
        <v>18</v>
      </c>
      <c r="BJ777" s="261">
        <v>3</v>
      </c>
      <c r="BK777" s="261">
        <v>20</v>
      </c>
      <c r="BL777" s="261">
        <v>21</v>
      </c>
      <c r="BM777" s="261">
        <v>11</v>
      </c>
      <c r="BN777" s="261">
        <v>3</v>
      </c>
      <c r="BO777" s="261">
        <v>14</v>
      </c>
      <c r="BP777" s="261"/>
      <c r="BQ777" s="261"/>
      <c r="BR777" s="261"/>
      <c r="BS777" s="261"/>
      <c r="BT777" s="261">
        <v>6</v>
      </c>
      <c r="BU777" s="261">
        <v>7</v>
      </c>
      <c r="BV777" s="261">
        <v>0</v>
      </c>
      <c r="BW777" s="261">
        <v>6</v>
      </c>
      <c r="BX777" s="261"/>
      <c r="BY777" s="261"/>
      <c r="BZ777" s="261"/>
      <c r="CA777" s="261"/>
      <c r="CB777" s="261">
        <v>0.90400000000000003</v>
      </c>
      <c r="CC777" s="261">
        <v>0.81599999999999995</v>
      </c>
      <c r="CD777" s="261">
        <v>0.99099999999999999</v>
      </c>
      <c r="CE777" s="333">
        <v>234</v>
      </c>
      <c r="CF777" s="333">
        <v>86089992472</v>
      </c>
      <c r="CG777" s="333">
        <v>234</v>
      </c>
      <c r="CH777" s="333">
        <v>56601424924</v>
      </c>
      <c r="CI777" s="333">
        <v>235</v>
      </c>
      <c r="CJ777" s="333">
        <v>32104183678</v>
      </c>
      <c r="CK777" s="333"/>
      <c r="CL777" s="333"/>
      <c r="CM777" s="333"/>
      <c r="CN777" s="333"/>
      <c r="CO777" s="333"/>
      <c r="CP777" s="333"/>
      <c r="CQ777" s="333">
        <v>234</v>
      </c>
      <c r="CR777" s="333">
        <v>56702412992</v>
      </c>
      <c r="CS777" s="333">
        <v>234</v>
      </c>
      <c r="CT777" s="333">
        <v>32115243763</v>
      </c>
      <c r="CU777" s="333">
        <v>235</v>
      </c>
      <c r="CV777" s="333">
        <v>56601392463</v>
      </c>
      <c r="CW777" s="333"/>
      <c r="CX777" s="333"/>
      <c r="CY777" s="333"/>
      <c r="CZ777" s="333"/>
      <c r="DA777" s="333"/>
      <c r="DB777" s="374"/>
      <c r="DC777" s="154"/>
      <c r="DD777" s="179"/>
      <c r="DE777" s="179"/>
      <c r="DF777" s="179"/>
      <c r="DG777" s="179"/>
      <c r="DH777" s="180"/>
      <c r="DI777" s="181"/>
      <c r="DJ777" s="182">
        <f t="shared" si="500"/>
        <v>1</v>
      </c>
      <c r="DK777" s="182">
        <f t="shared" si="501"/>
        <v>0</v>
      </c>
      <c r="DL777" s="182">
        <f t="shared" si="505"/>
        <v>0</v>
      </c>
      <c r="DM777" s="182">
        <f t="shared" si="506"/>
        <v>0</v>
      </c>
      <c r="DN777" s="182">
        <f t="shared" si="507"/>
        <v>0</v>
      </c>
      <c r="DO777" s="182"/>
      <c r="DP777" s="182"/>
      <c r="DQ777" s="181"/>
      <c r="DR777" s="169"/>
      <c r="DS777" s="166"/>
      <c r="DT777" s="166"/>
      <c r="DU777" s="167">
        <f t="shared" si="508"/>
        <v>0</v>
      </c>
      <c r="DV777" s="153" t="str">
        <f>VLOOKUP(M777,'[200]Data Master kondisi'!$O$3:$P$11,2,FALSE)</f>
        <v>Z</v>
      </c>
      <c r="DW777" s="153">
        <f>LOOKUP(DV777,{"X","X","X","Y","Y","Y","Z","Z","Z"},{6,6,6,4,4,4,2,2,2})</f>
        <v>2</v>
      </c>
      <c r="DX777" s="153">
        <f t="shared" si="490"/>
        <v>1</v>
      </c>
      <c r="DY777" s="153">
        <f t="shared" si="509"/>
        <v>3</v>
      </c>
      <c r="DZ777" s="153" t="str">
        <f>VLOOKUP(G777,'[200]Data Master class'!$A$5:$D$12,3,FALSE)</f>
        <v>B</v>
      </c>
      <c r="EA777" s="160">
        <f t="shared" si="510"/>
        <v>0</v>
      </c>
      <c r="EB777" s="156"/>
      <c r="EC777" s="153">
        <f>VLOOKUP(G777,'[200]Data Master class'!$A$5:$D$12,2,FALSE)</f>
        <v>3</v>
      </c>
      <c r="ED777" s="153" t="str">
        <f>VLOOKUP(H777,'[200]Data Master class'!$E$5:$G$6,3,FALSE)</f>
        <v>X</v>
      </c>
      <c r="EE777" s="153">
        <f>VLOOKUP(H777,'[200]Data Master class'!$E$5:$G$6,2,FALSE)</f>
        <v>2</v>
      </c>
      <c r="EF777" s="153">
        <f t="shared" si="511"/>
        <v>5</v>
      </c>
      <c r="EG777" s="153" t="str">
        <f t="shared" si="512"/>
        <v>CLASS 3</v>
      </c>
      <c r="EH777" s="153">
        <f t="shared" si="513"/>
        <v>8</v>
      </c>
      <c r="EI777" s="171"/>
      <c r="EJ777" s="441">
        <f t="shared" si="491"/>
        <v>0.65217391304347827</v>
      </c>
      <c r="EK777" s="441">
        <f t="shared" si="492"/>
        <v>0.21739130434782608</v>
      </c>
      <c r="EL777" s="441">
        <f t="shared" si="493"/>
        <v>0.86956521739130432</v>
      </c>
      <c r="EM777" s="442">
        <f t="shared" si="514"/>
        <v>0.57971014492753625</v>
      </c>
      <c r="EN777" s="443" t="str">
        <f t="shared" si="515"/>
        <v>BURUK</v>
      </c>
      <c r="EO777" s="195"/>
      <c r="EP777" s="196">
        <f>'[200]2. SUHU &amp; FISIK TRAFO'!CY821</f>
        <v>324</v>
      </c>
      <c r="EQ777" s="168">
        <f t="shared" si="520"/>
        <v>0</v>
      </c>
      <c r="ER777" s="189">
        <f t="shared" si="516"/>
        <v>0</v>
      </c>
      <c r="ES777" s="195"/>
      <c r="ET777" s="447">
        <f t="shared" si="502"/>
        <v>15.449</v>
      </c>
      <c r="EU777" s="447">
        <f t="shared" si="517"/>
        <v>12.359200000000001</v>
      </c>
      <c r="EV777" s="448">
        <f t="shared" si="494"/>
        <v>15.448999999999998</v>
      </c>
      <c r="EW777" s="449" t="str">
        <f t="shared" si="518"/>
        <v>BAIK</v>
      </c>
      <c r="EX777" s="721"/>
      <c r="EY777" s="447">
        <f t="shared" si="503"/>
        <v>11.349</v>
      </c>
      <c r="EZ777" s="447">
        <f t="shared" si="495"/>
        <v>9.0792000000000002</v>
      </c>
      <c r="FA777" s="448">
        <f t="shared" si="504"/>
        <v>11.349</v>
      </c>
      <c r="FB777" s="449" t="str">
        <f t="shared" si="496"/>
        <v>BAIK</v>
      </c>
      <c r="FC777" s="195"/>
      <c r="FD777" s="453">
        <f t="shared" si="497"/>
        <v>32</v>
      </c>
      <c r="FE777" s="454">
        <f t="shared" si="498"/>
        <v>144.50867052023122</v>
      </c>
      <c r="FF777" s="725">
        <f t="shared" si="499"/>
        <v>22.143999999999998</v>
      </c>
      <c r="FG777" s="202" t="str">
        <f t="shared" si="519"/>
        <v>BURUK</v>
      </c>
    </row>
    <row r="778" spans="1:163">
      <c r="A778" s="347">
        <v>766</v>
      </c>
      <c r="B778" s="764" t="s">
        <v>2239</v>
      </c>
      <c r="C778" s="331" t="s">
        <v>3396</v>
      </c>
      <c r="D778" s="259" t="s">
        <v>3397</v>
      </c>
      <c r="E778" s="319" t="s">
        <v>3321</v>
      </c>
      <c r="F778" s="319" t="s">
        <v>3321</v>
      </c>
      <c r="G778" s="208" t="s">
        <v>206</v>
      </c>
      <c r="H778" s="214" t="s">
        <v>208</v>
      </c>
      <c r="I778" s="463">
        <v>108.000778</v>
      </c>
      <c r="J778" s="462">
        <v>-3.2463920000000002</v>
      </c>
      <c r="K778" s="259" t="s">
        <v>315</v>
      </c>
      <c r="L778" s="259" t="s">
        <v>571</v>
      </c>
      <c r="M778" s="259">
        <v>50</v>
      </c>
      <c r="N778" s="259">
        <v>19098028</v>
      </c>
      <c r="O778" s="259">
        <v>2019</v>
      </c>
      <c r="P778" s="259" t="s">
        <v>316</v>
      </c>
      <c r="Q778" s="461">
        <v>0.77986111111111101</v>
      </c>
      <c r="R778" s="433">
        <v>44858</v>
      </c>
      <c r="S778" s="331" t="s">
        <v>318</v>
      </c>
      <c r="T778" s="331" t="s">
        <v>607</v>
      </c>
      <c r="U778" s="259">
        <v>2</v>
      </c>
      <c r="V778" s="259">
        <v>2</v>
      </c>
      <c r="W778" s="259">
        <v>3</v>
      </c>
      <c r="X778" s="259">
        <v>20000</v>
      </c>
      <c r="Y778" s="332">
        <v>369</v>
      </c>
      <c r="Z778" s="332">
        <v>398</v>
      </c>
      <c r="AA778" s="332">
        <v>369</v>
      </c>
      <c r="AB778" s="332">
        <v>213</v>
      </c>
      <c r="AC778" s="332">
        <v>215</v>
      </c>
      <c r="AD778" s="332">
        <v>214</v>
      </c>
      <c r="AE778" s="332">
        <v>48</v>
      </c>
      <c r="AF778" s="332">
        <v>32</v>
      </c>
      <c r="AG778" s="332">
        <v>14</v>
      </c>
      <c r="AH778" s="332">
        <v>25</v>
      </c>
      <c r="AI778" s="332">
        <v>11</v>
      </c>
      <c r="AJ778" s="332">
        <v>13</v>
      </c>
      <c r="AK778" s="332">
        <v>7</v>
      </c>
      <c r="AL778" s="332">
        <v>8</v>
      </c>
      <c r="AM778" s="332">
        <v>37</v>
      </c>
      <c r="AN778" s="332">
        <v>20</v>
      </c>
      <c r="AO778" s="332">
        <v>7</v>
      </c>
      <c r="AP778" s="332">
        <v>17</v>
      </c>
      <c r="AQ778" s="332"/>
      <c r="AR778" s="332"/>
      <c r="AS778" s="332"/>
      <c r="AT778" s="332"/>
      <c r="AU778" s="332"/>
      <c r="AV778" s="332"/>
      <c r="AW778" s="332"/>
      <c r="AX778" s="332"/>
      <c r="AY778" s="332">
        <v>0.97099999999999997</v>
      </c>
      <c r="AZ778" s="332">
        <v>0.97</v>
      </c>
      <c r="BA778" s="332">
        <v>0.95499999999999996</v>
      </c>
      <c r="BB778" s="261">
        <v>391</v>
      </c>
      <c r="BC778" s="261">
        <v>390</v>
      </c>
      <c r="BD778" s="261">
        <v>390</v>
      </c>
      <c r="BE778" s="261">
        <v>225</v>
      </c>
      <c r="BF778" s="261">
        <v>225</v>
      </c>
      <c r="BG778" s="261">
        <v>224</v>
      </c>
      <c r="BH778" s="261">
        <v>27</v>
      </c>
      <c r="BI778" s="261">
        <v>18</v>
      </c>
      <c r="BJ778" s="261">
        <v>11</v>
      </c>
      <c r="BK778" s="261">
        <v>14</v>
      </c>
      <c r="BL778" s="261">
        <v>7</v>
      </c>
      <c r="BM778" s="261">
        <v>5</v>
      </c>
      <c r="BN778" s="261">
        <v>7</v>
      </c>
      <c r="BO778" s="261">
        <v>3</v>
      </c>
      <c r="BP778" s="261">
        <v>20</v>
      </c>
      <c r="BQ778" s="261">
        <v>13</v>
      </c>
      <c r="BR778" s="261">
        <v>4</v>
      </c>
      <c r="BS778" s="261">
        <v>11</v>
      </c>
      <c r="BT778" s="261"/>
      <c r="BU778" s="261"/>
      <c r="BV778" s="261"/>
      <c r="BW778" s="261"/>
      <c r="BX778" s="261"/>
      <c r="BY778" s="261"/>
      <c r="BZ778" s="261"/>
      <c r="CA778" s="261"/>
      <c r="CB778" s="261">
        <v>0.86799999999999999</v>
      </c>
      <c r="CC778" s="261">
        <v>0.89800000000000002</v>
      </c>
      <c r="CD778" s="261">
        <v>0.89700000000000002</v>
      </c>
      <c r="CE778" s="333">
        <v>223</v>
      </c>
      <c r="CF778" s="333">
        <v>56702493000</v>
      </c>
      <c r="CG778" s="333">
        <v>222</v>
      </c>
      <c r="CH778" s="333">
        <v>86019932643</v>
      </c>
      <c r="CI778" s="333">
        <v>222</v>
      </c>
      <c r="CJ778" s="333">
        <v>32115043500</v>
      </c>
      <c r="CK778" s="333">
        <v>223</v>
      </c>
      <c r="CL778" s="333">
        <v>86017664441</v>
      </c>
      <c r="CM778" s="333">
        <v>222</v>
      </c>
      <c r="CN778" s="333">
        <v>32115243266</v>
      </c>
      <c r="CO778" s="333">
        <v>222</v>
      </c>
      <c r="CP778" s="333">
        <v>32115243111</v>
      </c>
      <c r="CQ778" s="333"/>
      <c r="CR778" s="333"/>
      <c r="CS778" s="333"/>
      <c r="CT778" s="333"/>
      <c r="CU778" s="333"/>
      <c r="CV778" s="333"/>
      <c r="CW778" s="333"/>
      <c r="CX778" s="333"/>
      <c r="CY778" s="333"/>
      <c r="CZ778" s="333"/>
      <c r="DA778" s="333"/>
      <c r="DB778" s="374"/>
      <c r="DC778" s="154"/>
      <c r="DD778" s="179"/>
      <c r="DE778" s="179"/>
      <c r="DF778" s="179"/>
      <c r="DG778" s="179"/>
      <c r="DH778" s="180"/>
      <c r="DI778" s="181"/>
      <c r="DJ778" s="182">
        <f t="shared" si="500"/>
        <v>0</v>
      </c>
      <c r="DK778" s="182">
        <f t="shared" si="501"/>
        <v>1</v>
      </c>
      <c r="DL778" s="182">
        <f t="shared" si="505"/>
        <v>0</v>
      </c>
      <c r="DM778" s="182">
        <f t="shared" si="506"/>
        <v>0</v>
      </c>
      <c r="DN778" s="182">
        <f t="shared" si="507"/>
        <v>0</v>
      </c>
      <c r="DO778" s="182"/>
      <c r="DP778" s="182"/>
      <c r="DQ778" s="181"/>
      <c r="DR778" s="169"/>
      <c r="DS778" s="166"/>
      <c r="DT778" s="166"/>
      <c r="DU778" s="167">
        <f t="shared" si="508"/>
        <v>0</v>
      </c>
      <c r="DV778" s="153" t="str">
        <f>VLOOKUP(M778,'[200]Data Master kondisi'!$O$3:$P$11,2,FALSE)</f>
        <v>Z</v>
      </c>
      <c r="DW778" s="153">
        <f>LOOKUP(DV778,{"X","X","X","Y","Y","Y","Z","Z","Z"},{6,6,6,4,4,4,2,2,2})</f>
        <v>2</v>
      </c>
      <c r="DX778" s="153">
        <f t="shared" si="490"/>
        <v>1</v>
      </c>
      <c r="DY778" s="153">
        <f t="shared" si="509"/>
        <v>3</v>
      </c>
      <c r="DZ778" s="153" t="str">
        <f>VLOOKUP(G778,'[200]Data Master class'!$A$5:$D$12,3,FALSE)</f>
        <v>B</v>
      </c>
      <c r="EA778" s="160">
        <f t="shared" si="510"/>
        <v>0</v>
      </c>
      <c r="EB778" s="156"/>
      <c r="EC778" s="153">
        <f>VLOOKUP(G778,'[200]Data Master class'!$A$5:$D$12,2,FALSE)</f>
        <v>3</v>
      </c>
      <c r="ED778" s="153" t="str">
        <f>VLOOKUP(H778,'[200]Data Master class'!$E$5:$G$6,3,FALSE)</f>
        <v>X</v>
      </c>
      <c r="EE778" s="153">
        <f>VLOOKUP(H778,'[200]Data Master class'!$E$5:$G$6,2,FALSE)</f>
        <v>2</v>
      </c>
      <c r="EF778" s="153">
        <f t="shared" si="511"/>
        <v>5</v>
      </c>
      <c r="EG778" s="153" t="str">
        <f t="shared" si="512"/>
        <v>CLASS 3</v>
      </c>
      <c r="EH778" s="153">
        <f t="shared" si="513"/>
        <v>8</v>
      </c>
      <c r="EI778" s="171"/>
      <c r="EJ778" s="441">
        <f t="shared" si="491"/>
        <v>0.53191489361702138</v>
      </c>
      <c r="EK778" s="441">
        <f t="shared" si="492"/>
        <v>2.1276595744680889E-2</v>
      </c>
      <c r="EL778" s="441">
        <f t="shared" si="493"/>
        <v>0.55319148936170215</v>
      </c>
      <c r="EM778" s="442">
        <f t="shared" si="514"/>
        <v>0.36879432624113484</v>
      </c>
      <c r="EN778" s="443" t="str">
        <f t="shared" si="515"/>
        <v>BURUK</v>
      </c>
      <c r="EO778" s="195"/>
      <c r="EP778" s="196">
        <f>'[200]2. SUHU &amp; FISIK TRAFO'!CY822</f>
        <v>202</v>
      </c>
      <c r="EQ778" s="168">
        <f t="shared" si="520"/>
        <v>0</v>
      </c>
      <c r="ER778" s="189">
        <f t="shared" si="516"/>
        <v>0</v>
      </c>
      <c r="ES778" s="195"/>
      <c r="ET778" s="447">
        <f t="shared" si="502"/>
        <v>20.100000000000001</v>
      </c>
      <c r="EU778" s="447">
        <f t="shared" si="517"/>
        <v>16.080000000000002</v>
      </c>
      <c r="EV778" s="448">
        <f t="shared" si="494"/>
        <v>40.200000000000003</v>
      </c>
      <c r="EW778" s="449" t="str">
        <f t="shared" si="518"/>
        <v>BAIK</v>
      </c>
      <c r="EX778" s="721"/>
      <c r="EY778" s="447">
        <f t="shared" si="503"/>
        <v>12.589</v>
      </c>
      <c r="EZ778" s="447">
        <f t="shared" si="495"/>
        <v>10.071200000000001</v>
      </c>
      <c r="FA778" s="448">
        <f t="shared" si="504"/>
        <v>25.178000000000001</v>
      </c>
      <c r="FB778" s="449" t="str">
        <f t="shared" si="496"/>
        <v>BAIK</v>
      </c>
      <c r="FC778" s="195"/>
      <c r="FD778" s="453">
        <f t="shared" si="497"/>
        <v>25</v>
      </c>
      <c r="FE778" s="454">
        <f t="shared" si="498"/>
        <v>72.25433526011561</v>
      </c>
      <c r="FF778" s="725">
        <f t="shared" si="499"/>
        <v>34.599999999999994</v>
      </c>
      <c r="FG778" s="202" t="str">
        <f t="shared" si="519"/>
        <v>BURUK</v>
      </c>
    </row>
    <row r="779" spans="1:163">
      <c r="A779" s="347">
        <v>767</v>
      </c>
      <c r="B779" s="764" t="s">
        <v>2239</v>
      </c>
      <c r="C779" s="331" t="s">
        <v>3398</v>
      </c>
      <c r="D779" s="259" t="s">
        <v>3399</v>
      </c>
      <c r="E779" s="319" t="s">
        <v>3321</v>
      </c>
      <c r="F779" s="319" t="s">
        <v>3321</v>
      </c>
      <c r="G779" s="208" t="s">
        <v>206</v>
      </c>
      <c r="H779" s="214" t="s">
        <v>208</v>
      </c>
      <c r="I779" s="463">
        <v>108.000778</v>
      </c>
      <c r="J779" s="462">
        <v>-3.246381</v>
      </c>
      <c r="K779" s="259" t="s">
        <v>315</v>
      </c>
      <c r="L779" s="259" t="s">
        <v>572</v>
      </c>
      <c r="M779" s="259">
        <v>25</v>
      </c>
      <c r="N779" s="259" t="s">
        <v>3400</v>
      </c>
      <c r="O779" s="259">
        <v>2019</v>
      </c>
      <c r="P779" s="259" t="s">
        <v>316</v>
      </c>
      <c r="Q779" s="461">
        <v>0.78749999999999998</v>
      </c>
      <c r="R779" s="433">
        <v>44858</v>
      </c>
      <c r="S779" s="331" t="s">
        <v>318</v>
      </c>
      <c r="T779" s="331" t="s">
        <v>607</v>
      </c>
      <c r="U779" s="259">
        <v>2</v>
      </c>
      <c r="V779" s="259">
        <v>2</v>
      </c>
      <c r="W779" s="259">
        <v>3</v>
      </c>
      <c r="X779" s="259">
        <v>20000</v>
      </c>
      <c r="Y779" s="332">
        <v>375</v>
      </c>
      <c r="Z779" s="332">
        <v>375</v>
      </c>
      <c r="AA779" s="332">
        <v>376</v>
      </c>
      <c r="AB779" s="332">
        <v>214</v>
      </c>
      <c r="AC779" s="332">
        <v>213</v>
      </c>
      <c r="AD779" s="332">
        <v>216</v>
      </c>
      <c r="AE779" s="332">
        <v>10</v>
      </c>
      <c r="AF779" s="332">
        <v>18</v>
      </c>
      <c r="AG779" s="332">
        <v>0.8</v>
      </c>
      <c r="AH779" s="332">
        <v>15</v>
      </c>
      <c r="AI779" s="332">
        <v>9</v>
      </c>
      <c r="AJ779" s="332">
        <v>15</v>
      </c>
      <c r="AK779" s="332">
        <v>0</v>
      </c>
      <c r="AL779" s="332">
        <v>3</v>
      </c>
      <c r="AM779" s="332"/>
      <c r="AN779" s="332"/>
      <c r="AO779" s="332"/>
      <c r="AP779" s="332"/>
      <c r="AQ779" s="332">
        <v>1</v>
      </c>
      <c r="AR779" s="332">
        <v>3</v>
      </c>
      <c r="AS779" s="332">
        <v>0.8</v>
      </c>
      <c r="AT779" s="332">
        <v>2</v>
      </c>
      <c r="AU779" s="332"/>
      <c r="AV779" s="332"/>
      <c r="AW779" s="332"/>
      <c r="AX779" s="332"/>
      <c r="AY779" s="332">
        <v>0.96399999999999997</v>
      </c>
      <c r="AZ779" s="332">
        <v>0.97099999999999997</v>
      </c>
      <c r="BA779" s="332">
        <v>0.97099999999999997</v>
      </c>
      <c r="BB779" s="261">
        <v>391</v>
      </c>
      <c r="BC779" s="261">
        <v>390</v>
      </c>
      <c r="BD779" s="261">
        <v>390</v>
      </c>
      <c r="BE779" s="261">
        <v>225</v>
      </c>
      <c r="BF779" s="261">
        <v>225</v>
      </c>
      <c r="BG779" s="261">
        <v>226</v>
      </c>
      <c r="BH779" s="261">
        <v>12</v>
      </c>
      <c r="BI779" s="261">
        <v>13</v>
      </c>
      <c r="BJ779" s="261">
        <v>1</v>
      </c>
      <c r="BK779" s="261">
        <v>15</v>
      </c>
      <c r="BL779" s="261">
        <v>6</v>
      </c>
      <c r="BM779" s="261">
        <v>10</v>
      </c>
      <c r="BN779" s="261">
        <v>0</v>
      </c>
      <c r="BO779" s="261">
        <v>10</v>
      </c>
      <c r="BP779" s="261"/>
      <c r="BQ779" s="261"/>
      <c r="BR779" s="261"/>
      <c r="BS779" s="261"/>
      <c r="BT779" s="261">
        <v>6</v>
      </c>
      <c r="BU779" s="261">
        <v>3</v>
      </c>
      <c r="BV779" s="261">
        <v>1</v>
      </c>
      <c r="BW779" s="261">
        <v>5</v>
      </c>
      <c r="BX779" s="261"/>
      <c r="BY779" s="261"/>
      <c r="BZ779" s="261"/>
      <c r="CA779" s="261"/>
      <c r="CB779" s="261">
        <v>0.85799999999999998</v>
      </c>
      <c r="CC779" s="261">
        <v>0.90600000000000003</v>
      </c>
      <c r="CD779" s="261">
        <v>0.878</v>
      </c>
      <c r="CE779" s="333">
        <v>223</v>
      </c>
      <c r="CF779" s="333">
        <v>221252000000</v>
      </c>
      <c r="CG779" s="333">
        <v>223</v>
      </c>
      <c r="CH779" s="333">
        <v>32104375631</v>
      </c>
      <c r="CI779" s="333">
        <v>226</v>
      </c>
      <c r="CJ779" s="333">
        <v>22111830171</v>
      </c>
      <c r="CK779" s="333"/>
      <c r="CL779" s="333"/>
      <c r="CM779" s="333"/>
      <c r="CN779" s="333"/>
      <c r="CO779" s="333"/>
      <c r="CP779" s="333"/>
      <c r="CQ779" s="333">
        <v>223</v>
      </c>
      <c r="CR779" s="333">
        <v>32115056619</v>
      </c>
      <c r="CS779" s="333">
        <v>223</v>
      </c>
      <c r="CT779" s="333">
        <v>32104375820</v>
      </c>
      <c r="CU779" s="333">
        <v>226</v>
      </c>
      <c r="CV779" s="333">
        <v>86017664298</v>
      </c>
      <c r="CW779" s="333"/>
      <c r="CX779" s="333"/>
      <c r="CY779" s="333"/>
      <c r="CZ779" s="333"/>
      <c r="DA779" s="333"/>
      <c r="DB779" s="374"/>
      <c r="DC779" s="154"/>
      <c r="DD779" s="179"/>
      <c r="DE779" s="179"/>
      <c r="DF779" s="179"/>
      <c r="DG779" s="179"/>
      <c r="DH779" s="180"/>
      <c r="DI779" s="181"/>
      <c r="DJ779" s="182">
        <f t="shared" si="500"/>
        <v>1</v>
      </c>
      <c r="DK779" s="182">
        <f t="shared" si="501"/>
        <v>0</v>
      </c>
      <c r="DL779" s="182">
        <f t="shared" si="505"/>
        <v>0</v>
      </c>
      <c r="DM779" s="182">
        <f t="shared" si="506"/>
        <v>0</v>
      </c>
      <c r="DN779" s="182">
        <f t="shared" si="507"/>
        <v>0</v>
      </c>
      <c r="DO779" s="182"/>
      <c r="DP779" s="182"/>
      <c r="DQ779" s="181"/>
      <c r="DR779" s="169"/>
      <c r="DS779" s="166"/>
      <c r="DT779" s="166"/>
      <c r="DU779" s="167">
        <f t="shared" si="508"/>
        <v>0</v>
      </c>
      <c r="DV779" s="153" t="str">
        <f>VLOOKUP(M779,'[200]Data Master kondisi'!$O$3:$P$11,2,FALSE)</f>
        <v>Z</v>
      </c>
      <c r="DW779" s="153">
        <f>LOOKUP(DV779,{"X","X","X","Y","Y","Y","Z","Z","Z"},{6,6,6,4,4,4,2,2,2})</f>
        <v>2</v>
      </c>
      <c r="DX779" s="153">
        <f t="shared" si="490"/>
        <v>1</v>
      </c>
      <c r="DY779" s="153">
        <f t="shared" si="509"/>
        <v>3</v>
      </c>
      <c r="DZ779" s="153" t="str">
        <f>VLOOKUP(G779,'[200]Data Master class'!$A$5:$D$12,3,FALSE)</f>
        <v>B</v>
      </c>
      <c r="EA779" s="160">
        <f t="shared" si="510"/>
        <v>0</v>
      </c>
      <c r="EB779" s="156"/>
      <c r="EC779" s="153">
        <f>VLOOKUP(G779,'[200]Data Master class'!$A$5:$D$12,2,FALSE)</f>
        <v>3</v>
      </c>
      <c r="ED779" s="153" t="str">
        <f>VLOOKUP(H779,'[200]Data Master class'!$E$5:$G$6,3,FALSE)</f>
        <v>X</v>
      </c>
      <c r="EE779" s="153">
        <f>VLOOKUP(H779,'[200]Data Master class'!$E$5:$G$6,2,FALSE)</f>
        <v>2</v>
      </c>
      <c r="EF779" s="153">
        <f t="shared" si="511"/>
        <v>5</v>
      </c>
      <c r="EG779" s="153" t="str">
        <f t="shared" si="512"/>
        <v>CLASS 3</v>
      </c>
      <c r="EH779" s="153">
        <f t="shared" si="513"/>
        <v>8</v>
      </c>
      <c r="EI779" s="171"/>
      <c r="EJ779" s="441">
        <f t="shared" si="491"/>
        <v>4.1666666666666706E-2</v>
      </c>
      <c r="EK779" s="441">
        <f t="shared" si="492"/>
        <v>0.87500000000000011</v>
      </c>
      <c r="EL779" s="441">
        <f t="shared" si="493"/>
        <v>0.91666666666666663</v>
      </c>
      <c r="EM779" s="442">
        <f t="shared" si="514"/>
        <v>0.61111111111111116</v>
      </c>
      <c r="EN779" s="443" t="str">
        <f t="shared" si="515"/>
        <v>BURUK</v>
      </c>
      <c r="EO779" s="195"/>
      <c r="EP779" s="196">
        <f>'[200]2. SUHU &amp; FISIK TRAFO'!CY823</f>
        <v>202</v>
      </c>
      <c r="EQ779" s="168">
        <f t="shared" si="520"/>
        <v>0</v>
      </c>
      <c r="ER779" s="189">
        <f t="shared" si="516"/>
        <v>0</v>
      </c>
      <c r="ES779" s="195"/>
      <c r="ET779" s="447">
        <f t="shared" si="502"/>
        <v>6.1468000000000007</v>
      </c>
      <c r="EU779" s="447">
        <f t="shared" si="517"/>
        <v>4.9174400000000009</v>
      </c>
      <c r="EV779" s="448">
        <f t="shared" si="494"/>
        <v>24.587200000000003</v>
      </c>
      <c r="EW779" s="449" t="str">
        <f t="shared" si="518"/>
        <v>BAIK</v>
      </c>
      <c r="EX779" s="721"/>
      <c r="EY779" s="447">
        <f t="shared" si="503"/>
        <v>5.851</v>
      </c>
      <c r="EZ779" s="447">
        <f t="shared" si="495"/>
        <v>4.6808000000000005</v>
      </c>
      <c r="FA779" s="448">
        <f t="shared" si="504"/>
        <v>23.404</v>
      </c>
      <c r="FB779" s="449" t="str">
        <f t="shared" si="496"/>
        <v>BAIK</v>
      </c>
      <c r="FC779" s="195"/>
      <c r="FD779" s="453">
        <f t="shared" si="497"/>
        <v>15</v>
      </c>
      <c r="FE779" s="454">
        <f t="shared" si="498"/>
        <v>36.127167630057805</v>
      </c>
      <c r="FF779" s="725">
        <f t="shared" si="499"/>
        <v>41.519999999999996</v>
      </c>
      <c r="FG779" s="202" t="str">
        <f t="shared" si="519"/>
        <v>BURUK</v>
      </c>
    </row>
    <row r="780" spans="1:163">
      <c r="A780" s="347">
        <v>768</v>
      </c>
      <c r="B780" s="764" t="s">
        <v>2239</v>
      </c>
      <c r="C780" s="331" t="s">
        <v>3401</v>
      </c>
      <c r="D780" s="259" t="s">
        <v>3402</v>
      </c>
      <c r="E780" s="319" t="s">
        <v>3321</v>
      </c>
      <c r="F780" s="319" t="s">
        <v>3321</v>
      </c>
      <c r="G780" s="208" t="s">
        <v>206</v>
      </c>
      <c r="H780" s="214" t="s">
        <v>208</v>
      </c>
      <c r="I780" s="463">
        <v>108.05894000000001</v>
      </c>
      <c r="J780" s="462">
        <v>-3.2336179999999999</v>
      </c>
      <c r="K780" s="259" t="s">
        <v>315</v>
      </c>
      <c r="L780" s="259" t="s">
        <v>310</v>
      </c>
      <c r="M780" s="259">
        <v>100</v>
      </c>
      <c r="N780" s="259">
        <v>194304446</v>
      </c>
      <c r="O780" s="259">
        <v>2019</v>
      </c>
      <c r="P780" s="259" t="s">
        <v>316</v>
      </c>
      <c r="Q780" s="461">
        <v>0.77986111111111101</v>
      </c>
      <c r="R780" s="433">
        <v>44858</v>
      </c>
      <c r="S780" s="331" t="s">
        <v>318</v>
      </c>
      <c r="T780" s="331" t="s">
        <v>607</v>
      </c>
      <c r="U780" s="259">
        <v>2</v>
      </c>
      <c r="V780" s="259">
        <v>2</v>
      </c>
      <c r="W780" s="259">
        <v>3</v>
      </c>
      <c r="X780" s="259">
        <v>20000</v>
      </c>
      <c r="Y780" s="332">
        <v>387</v>
      </c>
      <c r="Z780" s="332">
        <v>389</v>
      </c>
      <c r="AA780" s="332">
        <v>396</v>
      </c>
      <c r="AB780" s="332">
        <v>222</v>
      </c>
      <c r="AC780" s="332">
        <v>221</v>
      </c>
      <c r="AD780" s="332">
        <v>221</v>
      </c>
      <c r="AE780" s="332">
        <v>55</v>
      </c>
      <c r="AF780" s="332">
        <v>29</v>
      </c>
      <c r="AG780" s="332">
        <v>35</v>
      </c>
      <c r="AH780" s="332">
        <v>24</v>
      </c>
      <c r="AI780" s="332">
        <v>40</v>
      </c>
      <c r="AJ780" s="332">
        <v>26</v>
      </c>
      <c r="AK780" s="332">
        <v>27</v>
      </c>
      <c r="AL780" s="332">
        <v>13</v>
      </c>
      <c r="AM780" s="332"/>
      <c r="AN780" s="332"/>
      <c r="AO780" s="332"/>
      <c r="AP780" s="332"/>
      <c r="AQ780" s="332">
        <v>15</v>
      </c>
      <c r="AR780" s="332">
        <v>3</v>
      </c>
      <c r="AS780" s="332">
        <v>8</v>
      </c>
      <c r="AT780" s="332">
        <v>11</v>
      </c>
      <c r="AU780" s="332"/>
      <c r="AV780" s="332"/>
      <c r="AW780" s="332"/>
      <c r="AX780" s="332"/>
      <c r="AY780" s="332">
        <v>0.99</v>
      </c>
      <c r="AZ780" s="332">
        <v>0.98399999999999999</v>
      </c>
      <c r="BA780" s="332">
        <v>0.96599999999999997</v>
      </c>
      <c r="BB780" s="261">
        <v>404</v>
      </c>
      <c r="BC780" s="261">
        <v>401</v>
      </c>
      <c r="BD780" s="261">
        <v>401</v>
      </c>
      <c r="BE780" s="261">
        <v>233</v>
      </c>
      <c r="BF780" s="261">
        <v>231</v>
      </c>
      <c r="BG780" s="261">
        <v>231</v>
      </c>
      <c r="BH780" s="261">
        <v>31</v>
      </c>
      <c r="BI780" s="261">
        <v>15</v>
      </c>
      <c r="BJ780" s="261">
        <v>26</v>
      </c>
      <c r="BK780" s="261">
        <v>14</v>
      </c>
      <c r="BL780" s="261">
        <v>21</v>
      </c>
      <c r="BM780" s="261">
        <v>13</v>
      </c>
      <c r="BN780" s="261">
        <v>19</v>
      </c>
      <c r="BO780" s="261">
        <v>7</v>
      </c>
      <c r="BP780" s="261"/>
      <c r="BQ780" s="261"/>
      <c r="BR780" s="261"/>
      <c r="BS780" s="261"/>
      <c r="BT780" s="261">
        <v>10</v>
      </c>
      <c r="BU780" s="261">
        <v>2</v>
      </c>
      <c r="BV780" s="261">
        <v>7</v>
      </c>
      <c r="BW780" s="261">
        <v>7</v>
      </c>
      <c r="BX780" s="261"/>
      <c r="BY780" s="261"/>
      <c r="BZ780" s="261"/>
      <c r="CA780" s="261"/>
      <c r="CB780" s="261">
        <v>0.89600000000000002</v>
      </c>
      <c r="CC780" s="261">
        <v>0.9</v>
      </c>
      <c r="CD780" s="261">
        <v>0.91900000000000004</v>
      </c>
      <c r="CE780" s="333">
        <v>231</v>
      </c>
      <c r="CF780" s="333">
        <v>321151000000</v>
      </c>
      <c r="CG780" s="333">
        <v>229</v>
      </c>
      <c r="CH780" s="333">
        <v>86019932420</v>
      </c>
      <c r="CI780" s="333">
        <v>229</v>
      </c>
      <c r="CJ780" s="333">
        <v>5660142119</v>
      </c>
      <c r="CK780" s="333"/>
      <c r="CL780" s="333"/>
      <c r="CM780" s="333"/>
      <c r="CN780" s="333"/>
      <c r="CO780" s="333"/>
      <c r="CP780" s="333"/>
      <c r="CQ780" s="333">
        <v>231</v>
      </c>
      <c r="CR780" s="333">
        <v>32115116405</v>
      </c>
      <c r="CS780" s="333">
        <v>229</v>
      </c>
      <c r="CT780" s="333">
        <v>32115243670</v>
      </c>
      <c r="CU780" s="333">
        <v>229</v>
      </c>
      <c r="CV780" s="333">
        <v>3210417686</v>
      </c>
      <c r="CW780" s="333"/>
      <c r="CX780" s="333"/>
      <c r="CY780" s="333"/>
      <c r="CZ780" s="333"/>
      <c r="DA780" s="333"/>
      <c r="DB780" s="374"/>
      <c r="DC780" s="154"/>
      <c r="DD780" s="179"/>
      <c r="DE780" s="179"/>
      <c r="DF780" s="179"/>
      <c r="DG780" s="179"/>
      <c r="DH780" s="180"/>
      <c r="DI780" s="181"/>
      <c r="DJ780" s="182">
        <f t="shared" si="500"/>
        <v>0</v>
      </c>
      <c r="DK780" s="182">
        <f t="shared" si="501"/>
        <v>1</v>
      </c>
      <c r="DL780" s="182">
        <f t="shared" si="505"/>
        <v>0</v>
      </c>
      <c r="DM780" s="182">
        <f t="shared" si="506"/>
        <v>0</v>
      </c>
      <c r="DN780" s="182">
        <f t="shared" si="507"/>
        <v>0</v>
      </c>
      <c r="DO780" s="182"/>
      <c r="DP780" s="182"/>
      <c r="DQ780" s="181"/>
      <c r="DR780" s="169"/>
      <c r="DS780" s="166"/>
      <c r="DT780" s="166"/>
      <c r="DU780" s="167">
        <f t="shared" si="508"/>
        <v>0</v>
      </c>
      <c r="DV780" s="153" t="str">
        <f>VLOOKUP(M780,'[200]Data Master kondisi'!$O$3:$P$11,2,FALSE)</f>
        <v>Z</v>
      </c>
      <c r="DW780" s="153">
        <f>LOOKUP(DV780,{"X","X","X","Y","Y","Y","Z","Z","Z"},{6,6,6,4,4,4,2,2,2})</f>
        <v>2</v>
      </c>
      <c r="DX780" s="153">
        <f t="shared" si="490"/>
        <v>1</v>
      </c>
      <c r="DY780" s="153">
        <f t="shared" si="509"/>
        <v>3</v>
      </c>
      <c r="DZ780" s="153" t="str">
        <f>VLOOKUP(G780,'[200]Data Master class'!$A$5:$D$12,3,FALSE)</f>
        <v>B</v>
      </c>
      <c r="EA780" s="160">
        <f t="shared" si="510"/>
        <v>0</v>
      </c>
      <c r="EB780" s="156"/>
      <c r="EC780" s="153">
        <f>VLOOKUP(G780,'[200]Data Master class'!$A$5:$D$12,2,FALSE)</f>
        <v>3</v>
      </c>
      <c r="ED780" s="153" t="str">
        <f>VLOOKUP(H780,'[200]Data Master class'!$E$5:$G$6,3,FALSE)</f>
        <v>X</v>
      </c>
      <c r="EE780" s="153">
        <f>VLOOKUP(H780,'[200]Data Master class'!$E$5:$G$6,2,FALSE)</f>
        <v>2</v>
      </c>
      <c r="EF780" s="153">
        <f t="shared" si="511"/>
        <v>5</v>
      </c>
      <c r="EG780" s="153" t="str">
        <f t="shared" si="512"/>
        <v>CLASS 3</v>
      </c>
      <c r="EH780" s="153">
        <f t="shared" si="513"/>
        <v>8</v>
      </c>
      <c r="EI780" s="171"/>
      <c r="EJ780" s="441">
        <f t="shared" si="491"/>
        <v>0.38655462184873957</v>
      </c>
      <c r="EK780" s="441">
        <f t="shared" si="492"/>
        <v>0.26890756302521002</v>
      </c>
      <c r="EL780" s="441">
        <f t="shared" si="493"/>
        <v>0.11764705882352935</v>
      </c>
      <c r="EM780" s="442">
        <f t="shared" si="514"/>
        <v>0.25770308123249297</v>
      </c>
      <c r="EN780" s="443" t="str">
        <f t="shared" si="515"/>
        <v>KURANG</v>
      </c>
      <c r="EO780" s="195"/>
      <c r="EP780" s="196">
        <f>'[200]2. SUHU &amp; FISIK TRAFO'!CY824</f>
        <v>324</v>
      </c>
      <c r="EQ780" s="168">
        <f t="shared" si="520"/>
        <v>0</v>
      </c>
      <c r="ER780" s="189">
        <f t="shared" si="516"/>
        <v>0</v>
      </c>
      <c r="ES780" s="195"/>
      <c r="ET780" s="447">
        <f t="shared" si="502"/>
        <v>26.353999999999999</v>
      </c>
      <c r="EU780" s="447">
        <f t="shared" si="517"/>
        <v>21.083200000000001</v>
      </c>
      <c r="EV780" s="448">
        <f t="shared" si="494"/>
        <v>26.353999999999999</v>
      </c>
      <c r="EW780" s="449" t="str">
        <f t="shared" si="518"/>
        <v>BAIK</v>
      </c>
      <c r="EX780" s="721"/>
      <c r="EY780" s="447">
        <f t="shared" si="503"/>
        <v>16.693999999999999</v>
      </c>
      <c r="EZ780" s="447">
        <f t="shared" si="495"/>
        <v>13.3552</v>
      </c>
      <c r="FA780" s="448">
        <f t="shared" si="504"/>
        <v>16.693999999999999</v>
      </c>
      <c r="FB780" s="449" t="str">
        <f t="shared" si="496"/>
        <v>BAIK</v>
      </c>
      <c r="FC780" s="195"/>
      <c r="FD780" s="453">
        <f t="shared" si="497"/>
        <v>24</v>
      </c>
      <c r="FE780" s="454">
        <f t="shared" si="498"/>
        <v>144.50867052023122</v>
      </c>
      <c r="FF780" s="725">
        <f t="shared" si="499"/>
        <v>16.608000000000001</v>
      </c>
      <c r="FG780" s="202" t="str">
        <f t="shared" si="519"/>
        <v>KURANG</v>
      </c>
    </row>
    <row r="781" spans="1:163">
      <c r="A781" s="347">
        <v>769</v>
      </c>
      <c r="B781" s="764" t="s">
        <v>2239</v>
      </c>
      <c r="C781" s="331" t="s">
        <v>3403</v>
      </c>
      <c r="D781" s="259" t="s">
        <v>3404</v>
      </c>
      <c r="E781" s="319" t="s">
        <v>3321</v>
      </c>
      <c r="F781" s="319" t="s">
        <v>3321</v>
      </c>
      <c r="G781" s="208" t="s">
        <v>206</v>
      </c>
      <c r="H781" s="214" t="s">
        <v>208</v>
      </c>
      <c r="I781" s="463">
        <v>108.000778</v>
      </c>
      <c r="J781" s="462">
        <v>-3.246381</v>
      </c>
      <c r="K781" s="259" t="s">
        <v>315</v>
      </c>
      <c r="L781" s="259" t="s">
        <v>3405</v>
      </c>
      <c r="M781" s="259">
        <v>160</v>
      </c>
      <c r="N781" s="259">
        <v>61067358</v>
      </c>
      <c r="O781" s="259">
        <v>2019</v>
      </c>
      <c r="P781" s="259" t="s">
        <v>316</v>
      </c>
      <c r="Q781" s="461">
        <v>0.78888888888888886</v>
      </c>
      <c r="R781" s="433">
        <v>44858</v>
      </c>
      <c r="S781" s="331" t="s">
        <v>318</v>
      </c>
      <c r="T781" s="331" t="s">
        <v>607</v>
      </c>
      <c r="U781" s="259">
        <v>1</v>
      </c>
      <c r="V781" s="259">
        <v>1</v>
      </c>
      <c r="W781" s="259">
        <v>3</v>
      </c>
      <c r="X781" s="259">
        <v>20000</v>
      </c>
      <c r="Y781" s="332">
        <v>429</v>
      </c>
      <c r="Z781" s="332">
        <v>0</v>
      </c>
      <c r="AA781" s="332">
        <v>0</v>
      </c>
      <c r="AB781" s="332">
        <v>215</v>
      </c>
      <c r="AC781" s="332">
        <v>215</v>
      </c>
      <c r="AD781" s="332">
        <v>0</v>
      </c>
      <c r="AE781" s="332">
        <v>26</v>
      </c>
      <c r="AF781" s="332">
        <v>0</v>
      </c>
      <c r="AG781" s="332">
        <v>0</v>
      </c>
      <c r="AH781" s="332">
        <v>24</v>
      </c>
      <c r="AI781" s="332">
        <v>26</v>
      </c>
      <c r="AJ781" s="332">
        <v>0</v>
      </c>
      <c r="AK781" s="332">
        <v>0</v>
      </c>
      <c r="AL781" s="332">
        <v>24</v>
      </c>
      <c r="AM781" s="332"/>
      <c r="AN781" s="332"/>
      <c r="AO781" s="332"/>
      <c r="AP781" s="332"/>
      <c r="AQ781" s="332"/>
      <c r="AR781" s="332"/>
      <c r="AS781" s="332"/>
      <c r="AT781" s="332"/>
      <c r="AU781" s="332"/>
      <c r="AV781" s="332"/>
      <c r="AW781" s="332"/>
      <c r="AX781" s="332"/>
      <c r="AY781" s="332">
        <v>0.94599999999999995</v>
      </c>
      <c r="AZ781" s="332">
        <v>0</v>
      </c>
      <c r="BA781" s="332">
        <v>0</v>
      </c>
      <c r="BB781" s="261">
        <v>390</v>
      </c>
      <c r="BC781" s="261">
        <v>0</v>
      </c>
      <c r="BD781" s="261">
        <v>0</v>
      </c>
      <c r="BE781" s="261">
        <v>224</v>
      </c>
      <c r="BF781" s="261">
        <v>225</v>
      </c>
      <c r="BG781" s="261">
        <v>0</v>
      </c>
      <c r="BH781" s="261">
        <v>21</v>
      </c>
      <c r="BI781" s="261">
        <v>0</v>
      </c>
      <c r="BJ781" s="261">
        <v>0</v>
      </c>
      <c r="BK781" s="261">
        <v>21</v>
      </c>
      <c r="BL781" s="261">
        <v>21</v>
      </c>
      <c r="BM781" s="261">
        <v>0</v>
      </c>
      <c r="BN781" s="261">
        <v>0</v>
      </c>
      <c r="BO781" s="261">
        <v>21</v>
      </c>
      <c r="BP781" s="261"/>
      <c r="BQ781" s="261"/>
      <c r="BR781" s="261"/>
      <c r="BS781" s="261"/>
      <c r="BT781" s="261"/>
      <c r="BU781" s="261"/>
      <c r="BV781" s="261"/>
      <c r="BW781" s="261"/>
      <c r="BX781" s="261"/>
      <c r="BY781" s="261"/>
      <c r="BZ781" s="261"/>
      <c r="CA781" s="261"/>
      <c r="CB781" s="261">
        <v>0.92800000000000005</v>
      </c>
      <c r="CC781" s="261">
        <v>0</v>
      </c>
      <c r="CD781" s="261">
        <v>0</v>
      </c>
      <c r="CE781" s="333">
        <v>222</v>
      </c>
      <c r="CF781" s="333">
        <v>32115056379</v>
      </c>
      <c r="CG781" s="333">
        <v>223</v>
      </c>
      <c r="CH781" s="333">
        <v>32115056329</v>
      </c>
      <c r="CI781" s="333"/>
      <c r="CJ781" s="333"/>
      <c r="CK781" s="333"/>
      <c r="CL781" s="333"/>
      <c r="CM781" s="333"/>
      <c r="CN781" s="333"/>
      <c r="CO781" s="333"/>
      <c r="CP781" s="333"/>
      <c r="CQ781" s="333"/>
      <c r="CR781" s="333"/>
      <c r="CS781" s="333"/>
      <c r="CT781" s="333"/>
      <c r="CU781" s="333"/>
      <c r="CV781" s="333"/>
      <c r="CW781" s="333"/>
      <c r="CX781" s="333"/>
      <c r="CY781" s="333"/>
      <c r="CZ781" s="333"/>
      <c r="DA781" s="333"/>
      <c r="DB781" s="374"/>
      <c r="DC781" s="154"/>
      <c r="DD781" s="179"/>
      <c r="DE781" s="179"/>
      <c r="DF781" s="179"/>
      <c r="DG781" s="179"/>
      <c r="DH781" s="180"/>
      <c r="DI781" s="181"/>
      <c r="DJ781" s="182">
        <f t="shared" si="500"/>
        <v>1</v>
      </c>
      <c r="DK781" s="182">
        <f t="shared" si="501"/>
        <v>0</v>
      </c>
      <c r="DL781" s="182">
        <f t="shared" si="505"/>
        <v>0</v>
      </c>
      <c r="DM781" s="182">
        <f t="shared" si="506"/>
        <v>0</v>
      </c>
      <c r="DN781" s="182">
        <f t="shared" si="507"/>
        <v>0</v>
      </c>
      <c r="DO781" s="182"/>
      <c r="DP781" s="182"/>
      <c r="DQ781" s="181"/>
      <c r="DR781" s="169"/>
      <c r="DS781" s="166"/>
      <c r="DT781" s="166"/>
      <c r="DU781" s="167">
        <f t="shared" si="508"/>
        <v>0</v>
      </c>
      <c r="DV781" s="153" t="str">
        <f>VLOOKUP(M781,'[200]Data Master kondisi'!$O$3:$P$11,2,FALSE)</f>
        <v>Y</v>
      </c>
      <c r="DW781" s="153">
        <f>LOOKUP(DV781,{"X","X","X","Y","Y","Y","Z","Z","Z"},{6,6,6,4,4,4,2,2,2})</f>
        <v>4</v>
      </c>
      <c r="DX781" s="153">
        <f t="shared" ref="DX781:DX840" si="521">IF(O781&gt;=2010,1,IF(AND(O781&lt;=2009,O781&gt;=2000),2,IF(AND(O781&lt;=1999,O781&gt;=1990),3,IF(AND(O781&lt;=1989,O781&gt;=1980),4,IF(AND(O781&lt;=1979,O781&gt;=1970),5,0)))))</f>
        <v>1</v>
      </c>
      <c r="DY781" s="153">
        <f t="shared" si="509"/>
        <v>5</v>
      </c>
      <c r="DZ781" s="153" t="str">
        <f>VLOOKUP(G781,'[200]Data Master class'!$A$5:$D$12,3,FALSE)</f>
        <v>B</v>
      </c>
      <c r="EA781" s="160" t="str">
        <f t="shared" si="510"/>
        <v>BAIK</v>
      </c>
      <c r="EB781" s="156"/>
      <c r="EC781" s="153">
        <f>VLOOKUP(G781,'[200]Data Master class'!$A$5:$D$12,2,FALSE)</f>
        <v>3</v>
      </c>
      <c r="ED781" s="153" t="str">
        <f>VLOOKUP(H781,'[200]Data Master class'!$E$5:$G$6,3,FALSE)</f>
        <v>X</v>
      </c>
      <c r="EE781" s="153">
        <f>VLOOKUP(H781,'[200]Data Master class'!$E$5:$G$6,2,FALSE)</f>
        <v>2</v>
      </c>
      <c r="EF781" s="153">
        <f t="shared" si="511"/>
        <v>5</v>
      </c>
      <c r="EG781" s="153" t="str">
        <f t="shared" si="512"/>
        <v>CLASS 3</v>
      </c>
      <c r="EH781" s="153">
        <f t="shared" si="513"/>
        <v>10</v>
      </c>
      <c r="EI781" s="171"/>
      <c r="EJ781" s="441">
        <f t="shared" ref="EJ781:EJ840" si="522">ABS(AE781-AVERAGE(AE781:AG781))/((AE781+AF781+AG781)/3)</f>
        <v>2.0000000000000004</v>
      </c>
      <c r="EK781" s="441">
        <f t="shared" ref="EK781:EK840" si="523">ABS(AF781-AVERAGE(AE781:AG781))/((AE781+AF781+AG781)/3)</f>
        <v>1</v>
      </c>
      <c r="EL781" s="441">
        <f t="shared" ref="EL781:EL840" si="524">ABS(AG781-AVERAGE(AE781:AG781))/((AE781+AF781+AG781)/3)</f>
        <v>1</v>
      </c>
      <c r="EM781" s="442">
        <f t="shared" si="514"/>
        <v>1.3333333333333333</v>
      </c>
      <c r="EN781" s="443" t="str">
        <f t="shared" si="515"/>
        <v>BURUK</v>
      </c>
      <c r="EO781" s="195"/>
      <c r="EP781" s="196">
        <f>'[200]2. SUHU &amp; FISIK TRAFO'!CY825</f>
        <v>202</v>
      </c>
      <c r="EQ781" s="168">
        <f t="shared" si="520"/>
        <v>0</v>
      </c>
      <c r="ER781" s="189">
        <f t="shared" si="516"/>
        <v>0</v>
      </c>
      <c r="ES781" s="195"/>
      <c r="ET781" s="447">
        <f t="shared" si="502"/>
        <v>5.59</v>
      </c>
      <c r="EU781" s="447">
        <f t="shared" si="517"/>
        <v>4.4720000000000004</v>
      </c>
      <c r="EV781" s="448">
        <f t="shared" ref="EV781:EV840" si="525">(ET781/M781)*100</f>
        <v>3.4937499999999995</v>
      </c>
      <c r="EW781" s="449" t="str">
        <f t="shared" si="518"/>
        <v>BAIK</v>
      </c>
      <c r="EX781" s="721"/>
      <c r="EY781" s="447">
        <f t="shared" si="503"/>
        <v>4.7039999999999997</v>
      </c>
      <c r="EZ781" s="447">
        <f t="shared" ref="EZ781:EZ840" si="526">EY781*0.8</f>
        <v>3.7631999999999999</v>
      </c>
      <c r="FA781" s="448">
        <f t="shared" si="504"/>
        <v>2.94</v>
      </c>
      <c r="FB781" s="449" t="str">
        <f t="shared" ref="FB781:FB840" si="527">IF(AND(FA781&gt;0,FA781&lt;60),"BAIK",IF(AND(FA781&gt;=60,FA781&lt;80),"CUKUP",IF(AND(FA781&gt;=80,FA781&lt;100),"KURANG",IF(AND(FA781&gt;=100),"BURUK",0))))</f>
        <v>BAIK</v>
      </c>
      <c r="FC781" s="195"/>
      <c r="FD781" s="453">
        <f t="shared" ref="FD781:FD840" si="528">AH781</f>
        <v>24</v>
      </c>
      <c r="FE781" s="454">
        <f t="shared" ref="FE781:FE840" si="529">M781/(1.73*400)*1000</f>
        <v>231.21387283236993</v>
      </c>
      <c r="FF781" s="725">
        <f t="shared" ref="FF781:FF840" si="530">FD781/(FE781)*100</f>
        <v>10.38</v>
      </c>
      <c r="FG781" s="202" t="str">
        <f t="shared" si="519"/>
        <v>CUKUP</v>
      </c>
    </row>
    <row r="782" spans="1:163">
      <c r="A782" s="347">
        <v>770</v>
      </c>
      <c r="B782" s="764" t="s">
        <v>2239</v>
      </c>
      <c r="C782" s="331" t="s">
        <v>3406</v>
      </c>
      <c r="D782" s="259" t="s">
        <v>3407</v>
      </c>
      <c r="E782" s="319" t="s">
        <v>3321</v>
      </c>
      <c r="F782" s="319" t="s">
        <v>3321</v>
      </c>
      <c r="G782" s="208" t="s">
        <v>206</v>
      </c>
      <c r="H782" s="214" t="s">
        <v>208</v>
      </c>
      <c r="I782" s="463">
        <v>108.000778</v>
      </c>
      <c r="J782" s="462">
        <v>-3.246381</v>
      </c>
      <c r="K782" s="259" t="s">
        <v>315</v>
      </c>
      <c r="L782" s="259" t="s">
        <v>572</v>
      </c>
      <c r="M782" s="259">
        <v>16</v>
      </c>
      <c r="N782" s="259">
        <v>61067373</v>
      </c>
      <c r="O782" s="259">
        <v>1997</v>
      </c>
      <c r="P782" s="259" t="s">
        <v>316</v>
      </c>
      <c r="Q782" s="461">
        <v>0.79791666666666661</v>
      </c>
      <c r="R782" s="433">
        <v>44858</v>
      </c>
      <c r="S782" s="331" t="s">
        <v>318</v>
      </c>
      <c r="T782" s="331" t="s">
        <v>607</v>
      </c>
      <c r="U782" s="259">
        <v>2</v>
      </c>
      <c r="V782" s="259">
        <v>2</v>
      </c>
      <c r="W782" s="259">
        <v>3</v>
      </c>
      <c r="X782" s="259">
        <v>20000</v>
      </c>
      <c r="Y782" s="332">
        <v>450</v>
      </c>
      <c r="Z782" s="332">
        <v>0</v>
      </c>
      <c r="AA782" s="332">
        <v>0</v>
      </c>
      <c r="AB782" s="332">
        <v>224</v>
      </c>
      <c r="AC782" s="332">
        <v>225</v>
      </c>
      <c r="AD782" s="332">
        <v>0</v>
      </c>
      <c r="AE782" s="332">
        <v>22</v>
      </c>
      <c r="AF782" s="332">
        <v>9</v>
      </c>
      <c r="AG782" s="332">
        <v>0</v>
      </c>
      <c r="AH782" s="332">
        <v>11</v>
      </c>
      <c r="AI782" s="332">
        <v>0</v>
      </c>
      <c r="AJ782" s="332">
        <v>0</v>
      </c>
      <c r="AK782" s="332">
        <v>0</v>
      </c>
      <c r="AL782" s="332">
        <v>0</v>
      </c>
      <c r="AM782" s="332"/>
      <c r="AN782" s="332"/>
      <c r="AO782" s="332"/>
      <c r="AP782" s="332"/>
      <c r="AQ782" s="332">
        <v>22</v>
      </c>
      <c r="AR782" s="332">
        <v>9</v>
      </c>
      <c r="AS782" s="332">
        <v>0</v>
      </c>
      <c r="AT782" s="332">
        <v>11</v>
      </c>
      <c r="AU782" s="332"/>
      <c r="AV782" s="332"/>
      <c r="AW782" s="332"/>
      <c r="AX782" s="332"/>
      <c r="AY782" s="332">
        <v>0.93</v>
      </c>
      <c r="AZ782" s="332">
        <v>0.93300000000000005</v>
      </c>
      <c r="BA782" s="332">
        <v>0</v>
      </c>
      <c r="BB782" s="261">
        <v>412</v>
      </c>
      <c r="BC782" s="261">
        <v>0</v>
      </c>
      <c r="BD782" s="261">
        <v>0</v>
      </c>
      <c r="BE782" s="261">
        <v>237</v>
      </c>
      <c r="BF782" s="261">
        <v>238</v>
      </c>
      <c r="BG782" s="261">
        <v>0</v>
      </c>
      <c r="BH782" s="261">
        <v>13</v>
      </c>
      <c r="BI782" s="261">
        <v>4</v>
      </c>
      <c r="BJ782" s="261">
        <v>0</v>
      </c>
      <c r="BK782" s="261">
        <v>11</v>
      </c>
      <c r="BL782" s="261">
        <v>0</v>
      </c>
      <c r="BM782" s="261">
        <v>0</v>
      </c>
      <c r="BN782" s="261">
        <v>0</v>
      </c>
      <c r="BO782" s="261">
        <v>0</v>
      </c>
      <c r="BP782" s="261"/>
      <c r="BQ782" s="261"/>
      <c r="BR782" s="261"/>
      <c r="BS782" s="261"/>
      <c r="BT782" s="261">
        <v>13</v>
      </c>
      <c r="BU782" s="261">
        <v>4</v>
      </c>
      <c r="BV782" s="261">
        <v>0</v>
      </c>
      <c r="BW782" s="261">
        <v>11</v>
      </c>
      <c r="BX782" s="261"/>
      <c r="BY782" s="261"/>
      <c r="BZ782" s="261"/>
      <c r="CA782" s="261"/>
      <c r="CB782" s="261">
        <v>0.873</v>
      </c>
      <c r="CC782" s="261">
        <v>0.77500000000000002</v>
      </c>
      <c r="CD782" s="261">
        <v>0</v>
      </c>
      <c r="CE782" s="333"/>
      <c r="CF782" s="333"/>
      <c r="CG782" s="333"/>
      <c r="CH782" s="333"/>
      <c r="CI782" s="333"/>
      <c r="CJ782" s="333"/>
      <c r="CK782" s="333"/>
      <c r="CL782" s="333"/>
      <c r="CM782" s="333"/>
      <c r="CN782" s="333"/>
      <c r="CO782" s="333"/>
      <c r="CP782" s="333"/>
      <c r="CQ782" s="333">
        <v>235</v>
      </c>
      <c r="CR782" s="333">
        <v>86019978220</v>
      </c>
      <c r="CS782" s="333">
        <v>236</v>
      </c>
      <c r="CT782" s="333">
        <v>32106443673</v>
      </c>
      <c r="CU782" s="333"/>
      <c r="CV782" s="333"/>
      <c r="CW782" s="333"/>
      <c r="CX782" s="333"/>
      <c r="CY782" s="333"/>
      <c r="CZ782" s="333"/>
      <c r="DA782" s="333"/>
      <c r="DB782" s="374"/>
      <c r="DC782" s="154"/>
      <c r="DD782" s="179"/>
      <c r="DE782" s="179"/>
      <c r="DF782" s="179"/>
      <c r="DG782" s="179"/>
      <c r="DH782" s="180"/>
      <c r="DI782" s="181"/>
      <c r="DJ782" s="182">
        <f t="shared" ref="DJ782:DJ840" si="531">IF(AND(EV782&lt;=25),1,0)</f>
        <v>0</v>
      </c>
      <c r="DK782" s="182">
        <f t="shared" ref="DK782:DK840" si="532">IF(AND(EV782&gt;25,EV782&lt;=50),1,0)</f>
        <v>1</v>
      </c>
      <c r="DL782" s="182">
        <f t="shared" si="505"/>
        <v>0</v>
      </c>
      <c r="DM782" s="182">
        <f t="shared" si="506"/>
        <v>0</v>
      </c>
      <c r="DN782" s="182">
        <f t="shared" si="507"/>
        <v>0</v>
      </c>
      <c r="DO782" s="182"/>
      <c r="DP782" s="182"/>
      <c r="DQ782" s="181"/>
      <c r="DR782" s="169"/>
      <c r="DS782" s="166"/>
      <c r="DT782" s="166"/>
      <c r="DU782" s="167">
        <f t="shared" si="508"/>
        <v>0</v>
      </c>
      <c r="DV782" s="153" t="e">
        <f>VLOOKUP(M782,'[200]Data Master kondisi'!$O$3:$P$11,2,FALSE)</f>
        <v>#N/A</v>
      </c>
      <c r="DW782" s="153" t="e">
        <f>LOOKUP(DV782,{"X","X","X","Y","Y","Y","Z","Z","Z"},{6,6,6,4,4,4,2,2,2})</f>
        <v>#N/A</v>
      </c>
      <c r="DX782" s="153">
        <f t="shared" si="521"/>
        <v>3</v>
      </c>
      <c r="DY782" s="153" t="e">
        <f t="shared" si="509"/>
        <v>#N/A</v>
      </c>
      <c r="DZ782" s="153" t="str">
        <f>VLOOKUP(G782,'[200]Data Master class'!$A$5:$D$12,3,FALSE)</f>
        <v>B</v>
      </c>
      <c r="EA782" s="160" t="e">
        <f t="shared" si="510"/>
        <v>#N/A</v>
      </c>
      <c r="EB782" s="156"/>
      <c r="EC782" s="153">
        <f>VLOOKUP(G782,'[200]Data Master class'!$A$5:$D$12,2,FALSE)</f>
        <v>3</v>
      </c>
      <c r="ED782" s="153" t="str">
        <f>VLOOKUP(H782,'[200]Data Master class'!$E$5:$G$6,3,FALSE)</f>
        <v>X</v>
      </c>
      <c r="EE782" s="153">
        <f>VLOOKUP(H782,'[200]Data Master class'!$E$5:$G$6,2,FALSE)</f>
        <v>2</v>
      </c>
      <c r="EF782" s="153">
        <f t="shared" si="511"/>
        <v>5</v>
      </c>
      <c r="EG782" s="153" t="str">
        <f t="shared" si="512"/>
        <v>CLASS 3</v>
      </c>
      <c r="EH782" s="153" t="e">
        <f t="shared" si="513"/>
        <v>#N/A</v>
      </c>
      <c r="EI782" s="171"/>
      <c r="EJ782" s="441">
        <f t="shared" si="522"/>
        <v>1.129032258064516</v>
      </c>
      <c r="EK782" s="441">
        <f t="shared" si="523"/>
        <v>0.12903225806451618</v>
      </c>
      <c r="EL782" s="441">
        <f t="shared" si="524"/>
        <v>1</v>
      </c>
      <c r="EM782" s="442">
        <f t="shared" si="514"/>
        <v>0.75268817204301064</v>
      </c>
      <c r="EN782" s="443" t="str">
        <f t="shared" si="515"/>
        <v>BURUK</v>
      </c>
      <c r="EO782" s="195"/>
      <c r="EP782" s="196">
        <f>'[200]2. SUHU &amp; FISIK TRAFO'!CY826</f>
        <v>202</v>
      </c>
      <c r="EQ782" s="168">
        <f t="shared" si="520"/>
        <v>0</v>
      </c>
      <c r="ER782" s="189">
        <f t="shared" si="516"/>
        <v>0</v>
      </c>
      <c r="ES782" s="195"/>
      <c r="ET782" s="447">
        <f t="shared" ref="ET782:ET840" si="533">((AB782*AE782)+(AC782*AF782)+(AD782*AG782))*0.001</f>
        <v>6.9530000000000003</v>
      </c>
      <c r="EU782" s="447">
        <f t="shared" si="517"/>
        <v>5.5624000000000002</v>
      </c>
      <c r="EV782" s="448">
        <f t="shared" si="525"/>
        <v>43.456250000000004</v>
      </c>
      <c r="EW782" s="449" t="str">
        <f t="shared" si="518"/>
        <v>BAIK</v>
      </c>
      <c r="EX782" s="721"/>
      <c r="EY782" s="447">
        <f t="shared" ref="EY782:EY840" si="534">((BE782*BH782)+(BF782*BI782)+(BG782*BJ782))*0.001</f>
        <v>4.0330000000000004</v>
      </c>
      <c r="EZ782" s="447">
        <f t="shared" si="526"/>
        <v>3.2264000000000004</v>
      </c>
      <c r="FA782" s="448">
        <f t="shared" ref="FA782:FA840" si="535">(EY782/M782)*100</f>
        <v>25.206250000000001</v>
      </c>
      <c r="FB782" s="449" t="str">
        <f t="shared" si="527"/>
        <v>BAIK</v>
      </c>
      <c r="FC782" s="195"/>
      <c r="FD782" s="453">
        <f t="shared" si="528"/>
        <v>11</v>
      </c>
      <c r="FE782" s="454">
        <f t="shared" si="529"/>
        <v>23.121387283236992</v>
      </c>
      <c r="FF782" s="725">
        <f t="shared" si="530"/>
        <v>47.575000000000003</v>
      </c>
      <c r="FG782" s="202" t="str">
        <f t="shared" si="519"/>
        <v>BURUK</v>
      </c>
    </row>
    <row r="783" spans="1:163">
      <c r="A783" s="347">
        <v>771</v>
      </c>
      <c r="B783" s="764" t="s">
        <v>2239</v>
      </c>
      <c r="C783" s="331" t="s">
        <v>3408</v>
      </c>
      <c r="D783" s="259" t="s">
        <v>3409</v>
      </c>
      <c r="E783" s="319" t="s">
        <v>3321</v>
      </c>
      <c r="F783" s="319" t="s">
        <v>3321</v>
      </c>
      <c r="G783" s="208" t="s">
        <v>206</v>
      </c>
      <c r="H783" s="214" t="s">
        <v>208</v>
      </c>
      <c r="I783" s="463">
        <v>108.07252699999999</v>
      </c>
      <c r="J783" s="462">
        <v>-3.220729</v>
      </c>
      <c r="K783" s="259" t="s">
        <v>341</v>
      </c>
      <c r="L783" s="259" t="s">
        <v>310</v>
      </c>
      <c r="M783" s="259">
        <v>100</v>
      </c>
      <c r="N783" s="259">
        <v>194304435</v>
      </c>
      <c r="O783" s="259">
        <v>2019</v>
      </c>
      <c r="P783" s="259" t="s">
        <v>316</v>
      </c>
      <c r="Q783" s="461">
        <v>0.82291666666666663</v>
      </c>
      <c r="R783" s="433">
        <v>44858</v>
      </c>
      <c r="S783" s="331" t="s">
        <v>318</v>
      </c>
      <c r="T783" s="331" t="s">
        <v>607</v>
      </c>
      <c r="U783" s="259">
        <v>2</v>
      </c>
      <c r="V783" s="259">
        <v>2</v>
      </c>
      <c r="W783" s="259">
        <v>3</v>
      </c>
      <c r="X783" s="259">
        <v>20000</v>
      </c>
      <c r="Y783" s="332">
        <v>394</v>
      </c>
      <c r="Z783" s="332">
        <v>395</v>
      </c>
      <c r="AA783" s="332">
        <v>395</v>
      </c>
      <c r="AB783" s="332">
        <v>227</v>
      </c>
      <c r="AC783" s="332">
        <v>226</v>
      </c>
      <c r="AD783" s="332">
        <v>226</v>
      </c>
      <c r="AE783" s="332">
        <v>54</v>
      </c>
      <c r="AF783" s="332">
        <v>29</v>
      </c>
      <c r="AG783" s="332">
        <v>17</v>
      </c>
      <c r="AH783" s="332">
        <v>45</v>
      </c>
      <c r="AI783" s="332">
        <v>9</v>
      </c>
      <c r="AJ783" s="332">
        <v>14</v>
      </c>
      <c r="AK783" s="332">
        <v>0</v>
      </c>
      <c r="AL783" s="332">
        <v>14</v>
      </c>
      <c r="AM783" s="332">
        <v>45</v>
      </c>
      <c r="AN783" s="332">
        <v>15</v>
      </c>
      <c r="AO783" s="332">
        <v>17</v>
      </c>
      <c r="AP783" s="332">
        <v>31</v>
      </c>
      <c r="AQ783" s="332"/>
      <c r="AR783" s="332"/>
      <c r="AS783" s="332"/>
      <c r="AT783" s="332"/>
      <c r="AU783" s="332"/>
      <c r="AV783" s="332"/>
      <c r="AW783" s="332"/>
      <c r="AX783" s="332"/>
      <c r="AY783" s="332">
        <v>0.97099999999999997</v>
      </c>
      <c r="AZ783" s="332">
        <v>0.89200000000000002</v>
      </c>
      <c r="BA783" s="332">
        <v>0.94399999999999995</v>
      </c>
      <c r="BB783" s="261">
        <v>410</v>
      </c>
      <c r="BC783" s="261">
        <v>412</v>
      </c>
      <c r="BD783" s="261">
        <v>412</v>
      </c>
      <c r="BE783" s="261">
        <v>238</v>
      </c>
      <c r="BF783" s="261">
        <v>238</v>
      </c>
      <c r="BG783" s="261">
        <v>237</v>
      </c>
      <c r="BH783" s="261">
        <v>44</v>
      </c>
      <c r="BI783" s="261">
        <v>18</v>
      </c>
      <c r="BJ783" s="261">
        <v>13</v>
      </c>
      <c r="BK783" s="261">
        <v>35</v>
      </c>
      <c r="BL783" s="261">
        <v>5</v>
      </c>
      <c r="BM783" s="261">
        <v>11</v>
      </c>
      <c r="BN783" s="261">
        <v>0</v>
      </c>
      <c r="BO783" s="261">
        <v>10</v>
      </c>
      <c r="BP783" s="261">
        <v>39</v>
      </c>
      <c r="BQ783" s="261">
        <v>7</v>
      </c>
      <c r="BR783" s="261">
        <v>13</v>
      </c>
      <c r="BS783" s="261">
        <v>25</v>
      </c>
      <c r="BT783" s="261"/>
      <c r="BU783" s="261"/>
      <c r="BV783" s="261"/>
      <c r="BW783" s="261"/>
      <c r="BX783" s="261"/>
      <c r="BY783" s="261"/>
      <c r="BZ783" s="261"/>
      <c r="CA783" s="261"/>
      <c r="CB783" s="261">
        <v>0.88300000000000001</v>
      </c>
      <c r="CC783" s="261">
        <v>0.79200000000000004</v>
      </c>
      <c r="CD783" s="261">
        <v>0.80300000000000005</v>
      </c>
      <c r="CE783" s="333">
        <v>236</v>
      </c>
      <c r="CF783" s="333">
        <v>56702475632</v>
      </c>
      <c r="CG783" s="333">
        <v>236</v>
      </c>
      <c r="CH783" s="333">
        <v>56601346320</v>
      </c>
      <c r="CI783" s="333">
        <v>225</v>
      </c>
      <c r="CJ783" s="333">
        <v>163130000000</v>
      </c>
      <c r="CK783" s="333">
        <v>236</v>
      </c>
      <c r="CL783" s="333">
        <v>56702460934</v>
      </c>
      <c r="CM783" s="333">
        <v>236</v>
      </c>
      <c r="CN783" s="333">
        <v>2212524692</v>
      </c>
      <c r="CO783" s="333">
        <v>225</v>
      </c>
      <c r="CP783" s="333">
        <v>56402261749</v>
      </c>
      <c r="CQ783" s="333"/>
      <c r="CR783" s="333"/>
      <c r="CS783" s="333"/>
      <c r="CT783" s="333"/>
      <c r="CU783" s="333"/>
      <c r="CV783" s="333"/>
      <c r="CW783" s="333"/>
      <c r="CX783" s="333"/>
      <c r="CY783" s="333"/>
      <c r="CZ783" s="333"/>
      <c r="DA783" s="333"/>
      <c r="DB783" s="374"/>
      <c r="DC783" s="154"/>
      <c r="DD783" s="179"/>
      <c r="DE783" s="179"/>
      <c r="DF783" s="179"/>
      <c r="DG783" s="179"/>
      <c r="DH783" s="180"/>
      <c r="DI783" s="181"/>
      <c r="DJ783" s="182">
        <f t="shared" si="531"/>
        <v>1</v>
      </c>
      <c r="DK783" s="182">
        <f t="shared" si="532"/>
        <v>0</v>
      </c>
      <c r="DL783" s="182">
        <f t="shared" si="505"/>
        <v>0</v>
      </c>
      <c r="DM783" s="182">
        <f t="shared" si="506"/>
        <v>0</v>
      </c>
      <c r="DN783" s="182">
        <f t="shared" si="507"/>
        <v>0</v>
      </c>
      <c r="DO783" s="182"/>
      <c r="DP783" s="182"/>
      <c r="DQ783" s="181"/>
      <c r="DR783" s="169"/>
      <c r="DS783" s="166"/>
      <c r="DT783" s="166"/>
      <c r="DU783" s="167">
        <f t="shared" si="508"/>
        <v>0</v>
      </c>
      <c r="DV783" s="153" t="str">
        <f>VLOOKUP(M783,'[200]Data Master kondisi'!$O$3:$P$11,2,FALSE)</f>
        <v>Z</v>
      </c>
      <c r="DW783" s="153">
        <f>LOOKUP(DV783,{"X","X","X","Y","Y","Y","Z","Z","Z"},{6,6,6,4,4,4,2,2,2})</f>
        <v>2</v>
      </c>
      <c r="DX783" s="153">
        <f t="shared" si="521"/>
        <v>1</v>
      </c>
      <c r="DY783" s="153">
        <f t="shared" si="509"/>
        <v>3</v>
      </c>
      <c r="DZ783" s="153" t="str">
        <f>VLOOKUP(G783,'[200]Data Master class'!$A$5:$D$12,3,FALSE)</f>
        <v>B</v>
      </c>
      <c r="EA783" s="160">
        <f t="shared" si="510"/>
        <v>0</v>
      </c>
      <c r="EB783" s="156"/>
      <c r="EC783" s="153">
        <f>VLOOKUP(G783,'[200]Data Master class'!$A$5:$D$12,2,FALSE)</f>
        <v>3</v>
      </c>
      <c r="ED783" s="153" t="str">
        <f>VLOOKUP(H783,'[200]Data Master class'!$E$5:$G$6,3,FALSE)</f>
        <v>X</v>
      </c>
      <c r="EE783" s="153">
        <f>VLOOKUP(H783,'[200]Data Master class'!$E$5:$G$6,2,FALSE)</f>
        <v>2</v>
      </c>
      <c r="EF783" s="153">
        <f t="shared" si="511"/>
        <v>5</v>
      </c>
      <c r="EG783" s="153" t="str">
        <f t="shared" si="512"/>
        <v>CLASS 3</v>
      </c>
      <c r="EH783" s="153">
        <f t="shared" si="513"/>
        <v>8</v>
      </c>
      <c r="EI783" s="171"/>
      <c r="EJ783" s="441">
        <f t="shared" si="522"/>
        <v>0.61999999999999988</v>
      </c>
      <c r="EK783" s="441">
        <f t="shared" si="523"/>
        <v>0.13000000000000006</v>
      </c>
      <c r="EL783" s="441">
        <f t="shared" si="524"/>
        <v>0.49000000000000005</v>
      </c>
      <c r="EM783" s="442">
        <f t="shared" si="514"/>
        <v>0.41333333333333333</v>
      </c>
      <c r="EN783" s="443" t="str">
        <f t="shared" si="515"/>
        <v>BURUK</v>
      </c>
      <c r="EO783" s="195"/>
      <c r="EP783" s="196">
        <f>'[200]2. SUHU &amp; FISIK TRAFO'!CY827</f>
        <v>324</v>
      </c>
      <c r="EQ783" s="168">
        <f t="shared" si="520"/>
        <v>0</v>
      </c>
      <c r="ER783" s="189">
        <f t="shared" si="516"/>
        <v>0</v>
      </c>
      <c r="ES783" s="195"/>
      <c r="ET783" s="447">
        <f t="shared" si="533"/>
        <v>22.654</v>
      </c>
      <c r="EU783" s="447">
        <f t="shared" si="517"/>
        <v>18.123200000000001</v>
      </c>
      <c r="EV783" s="448">
        <f t="shared" si="525"/>
        <v>22.654</v>
      </c>
      <c r="EW783" s="449" t="str">
        <f t="shared" si="518"/>
        <v>BAIK</v>
      </c>
      <c r="EX783" s="721"/>
      <c r="EY783" s="447">
        <f t="shared" si="534"/>
        <v>17.837</v>
      </c>
      <c r="EZ783" s="447">
        <f t="shared" si="526"/>
        <v>14.269600000000001</v>
      </c>
      <c r="FA783" s="448">
        <f t="shared" si="535"/>
        <v>17.837</v>
      </c>
      <c r="FB783" s="449" t="str">
        <f t="shared" si="527"/>
        <v>BAIK</v>
      </c>
      <c r="FC783" s="195"/>
      <c r="FD783" s="453">
        <f t="shared" si="528"/>
        <v>45</v>
      </c>
      <c r="FE783" s="454">
        <f t="shared" si="529"/>
        <v>144.50867052023122</v>
      </c>
      <c r="FF783" s="725">
        <f t="shared" si="530"/>
        <v>31.14</v>
      </c>
      <c r="FG783" s="202" t="str">
        <f t="shared" si="519"/>
        <v>BURUK</v>
      </c>
    </row>
    <row r="784" spans="1:163">
      <c r="A784" s="347">
        <v>772</v>
      </c>
      <c r="B784" s="764" t="s">
        <v>2239</v>
      </c>
      <c r="C784" s="331" t="s">
        <v>3410</v>
      </c>
      <c r="D784" s="259" t="s">
        <v>3409</v>
      </c>
      <c r="E784" s="319" t="s">
        <v>3321</v>
      </c>
      <c r="F784" s="319" t="s">
        <v>3321</v>
      </c>
      <c r="G784" s="208" t="s">
        <v>206</v>
      </c>
      <c r="H784" s="214" t="s">
        <v>208</v>
      </c>
      <c r="I784" s="463">
        <v>108.07716000000001</v>
      </c>
      <c r="J784" s="462">
        <v>-3.241638</v>
      </c>
      <c r="K784" s="259" t="s">
        <v>315</v>
      </c>
      <c r="L784" s="259" t="s">
        <v>614</v>
      </c>
      <c r="M784" s="259">
        <v>50</v>
      </c>
      <c r="N784" s="259">
        <v>75495</v>
      </c>
      <c r="O784" s="259">
        <v>2002</v>
      </c>
      <c r="P784" s="259" t="s">
        <v>316</v>
      </c>
      <c r="Q784" s="461">
        <v>0.75208333333333333</v>
      </c>
      <c r="R784" s="433">
        <v>44862</v>
      </c>
      <c r="S784" s="331" t="s">
        <v>318</v>
      </c>
      <c r="T784" s="331" t="s">
        <v>607</v>
      </c>
      <c r="U784" s="259">
        <v>2</v>
      </c>
      <c r="V784" s="259">
        <v>2</v>
      </c>
      <c r="W784" s="259">
        <v>3</v>
      </c>
      <c r="X784" s="259">
        <v>20000</v>
      </c>
      <c r="Y784" s="332">
        <v>380</v>
      </c>
      <c r="Z784" s="332">
        <v>390</v>
      </c>
      <c r="AA784" s="332">
        <v>388</v>
      </c>
      <c r="AB784" s="332">
        <v>221</v>
      </c>
      <c r="AC784" s="332">
        <v>224</v>
      </c>
      <c r="AD784" s="332">
        <v>225</v>
      </c>
      <c r="AE784" s="332">
        <v>47</v>
      </c>
      <c r="AF784" s="332">
        <v>14</v>
      </c>
      <c r="AG784" s="332">
        <v>21</v>
      </c>
      <c r="AH784" s="332">
        <v>38</v>
      </c>
      <c r="AI784" s="332">
        <v>27</v>
      </c>
      <c r="AJ784" s="332">
        <v>5</v>
      </c>
      <c r="AK784" s="332">
        <v>7</v>
      </c>
      <c r="AL784" s="332">
        <v>20</v>
      </c>
      <c r="AM784" s="332">
        <v>20</v>
      </c>
      <c r="AN784" s="332">
        <v>9</v>
      </c>
      <c r="AO784" s="332">
        <v>14</v>
      </c>
      <c r="AP784" s="332">
        <v>18</v>
      </c>
      <c r="AQ784" s="332"/>
      <c r="AR784" s="332"/>
      <c r="AS784" s="332"/>
      <c r="AT784" s="332"/>
      <c r="AU784" s="332"/>
      <c r="AV784" s="332"/>
      <c r="AW784" s="332"/>
      <c r="AX784" s="332"/>
      <c r="AY784" s="332">
        <v>0.93500000000000005</v>
      </c>
      <c r="AZ784" s="332">
        <v>0.89500000000000002</v>
      </c>
      <c r="BA784" s="332">
        <v>0.90500000000000003</v>
      </c>
      <c r="BB784" s="261">
        <v>409</v>
      </c>
      <c r="BC784" s="261">
        <v>407</v>
      </c>
      <c r="BD784" s="261">
        <v>410</v>
      </c>
      <c r="BE784" s="261">
        <v>235</v>
      </c>
      <c r="BF784" s="261">
        <v>238</v>
      </c>
      <c r="BG784" s="261">
        <v>237</v>
      </c>
      <c r="BH784" s="261">
        <v>27</v>
      </c>
      <c r="BI784" s="261">
        <v>14</v>
      </c>
      <c r="BJ784" s="261">
        <v>4</v>
      </c>
      <c r="BK784" s="261">
        <v>12</v>
      </c>
      <c r="BL784" s="261">
        <v>16</v>
      </c>
      <c r="BM784" s="261">
        <v>7</v>
      </c>
      <c r="BN784" s="261">
        <v>4</v>
      </c>
      <c r="BO784" s="261">
        <v>7</v>
      </c>
      <c r="BP784" s="261">
        <v>11</v>
      </c>
      <c r="BQ784" s="261">
        <v>7</v>
      </c>
      <c r="BR784" s="261">
        <v>10</v>
      </c>
      <c r="BS784" s="261">
        <v>5</v>
      </c>
      <c r="BT784" s="261"/>
      <c r="BU784" s="261"/>
      <c r="BV784" s="261"/>
      <c r="BW784" s="261"/>
      <c r="BX784" s="261"/>
      <c r="BY784" s="261"/>
      <c r="BZ784" s="261"/>
      <c r="CA784" s="261"/>
      <c r="CB784" s="261">
        <v>0.90700000000000003</v>
      </c>
      <c r="CC784" s="261">
        <v>0.86499999999999999</v>
      </c>
      <c r="CD784" s="261">
        <v>0.81</v>
      </c>
      <c r="CE784" s="333">
        <v>233</v>
      </c>
      <c r="CF784" s="333">
        <v>86058134320</v>
      </c>
      <c r="CG784" s="333">
        <v>233</v>
      </c>
      <c r="CH784" s="333">
        <v>56601335269</v>
      </c>
      <c r="CI784" s="333">
        <v>236</v>
      </c>
      <c r="CJ784" s="333">
        <v>86018998761</v>
      </c>
      <c r="CK784" s="333">
        <v>233</v>
      </c>
      <c r="CL784" s="333">
        <v>163140000000</v>
      </c>
      <c r="CM784" s="333">
        <v>233</v>
      </c>
      <c r="CN784" s="333">
        <v>34011439100</v>
      </c>
      <c r="CO784" s="333">
        <v>236</v>
      </c>
      <c r="CP784" s="333">
        <v>32104168220</v>
      </c>
      <c r="CQ784" s="333"/>
      <c r="CR784" s="333"/>
      <c r="CS784" s="333"/>
      <c r="CT784" s="333"/>
      <c r="CU784" s="333"/>
      <c r="CV784" s="333"/>
      <c r="CW784" s="333"/>
      <c r="CX784" s="333"/>
      <c r="CY784" s="333"/>
      <c r="CZ784" s="333"/>
      <c r="DA784" s="333"/>
      <c r="DB784" s="374"/>
      <c r="DC784" s="154"/>
      <c r="DD784" s="179"/>
      <c r="DE784" s="179"/>
      <c r="DF784" s="179"/>
      <c r="DG784" s="179"/>
      <c r="DH784" s="180"/>
      <c r="DI784" s="181"/>
      <c r="DJ784" s="182">
        <f t="shared" si="531"/>
        <v>0</v>
      </c>
      <c r="DK784" s="182">
        <f t="shared" si="532"/>
        <v>1</v>
      </c>
      <c r="DL784" s="182">
        <f t="shared" si="505"/>
        <v>0</v>
      </c>
      <c r="DM784" s="182">
        <f t="shared" si="506"/>
        <v>0</v>
      </c>
      <c r="DN784" s="182">
        <f t="shared" si="507"/>
        <v>0</v>
      </c>
      <c r="DO784" s="182"/>
      <c r="DP784" s="182"/>
      <c r="DQ784" s="181"/>
      <c r="DR784" s="169"/>
      <c r="DS784" s="166"/>
      <c r="DT784" s="166"/>
      <c r="DU784" s="167">
        <f t="shared" si="508"/>
        <v>0</v>
      </c>
      <c r="DV784" s="153" t="str">
        <f>VLOOKUP(M784,'[200]Data Master kondisi'!$O$3:$P$11,2,FALSE)</f>
        <v>Z</v>
      </c>
      <c r="DW784" s="153">
        <f>LOOKUP(DV784,{"X","X","X","Y","Y","Y","Z","Z","Z"},{6,6,6,4,4,4,2,2,2})</f>
        <v>2</v>
      </c>
      <c r="DX784" s="153">
        <f t="shared" si="521"/>
        <v>2</v>
      </c>
      <c r="DY784" s="153">
        <f t="shared" si="509"/>
        <v>4</v>
      </c>
      <c r="DZ784" s="153" t="str">
        <f>VLOOKUP(G784,'[200]Data Master class'!$A$5:$D$12,3,FALSE)</f>
        <v>B</v>
      </c>
      <c r="EA784" s="160" t="str">
        <f t="shared" si="510"/>
        <v>BAIK</v>
      </c>
      <c r="EB784" s="156"/>
      <c r="EC784" s="153">
        <f>VLOOKUP(G784,'[200]Data Master class'!$A$5:$D$12,2,FALSE)</f>
        <v>3</v>
      </c>
      <c r="ED784" s="153" t="str">
        <f>VLOOKUP(H784,'[200]Data Master class'!$E$5:$G$6,3,FALSE)</f>
        <v>X</v>
      </c>
      <c r="EE784" s="153">
        <f>VLOOKUP(H784,'[200]Data Master class'!$E$5:$G$6,2,FALSE)</f>
        <v>2</v>
      </c>
      <c r="EF784" s="153">
        <f t="shared" si="511"/>
        <v>5</v>
      </c>
      <c r="EG784" s="153" t="str">
        <f t="shared" si="512"/>
        <v>CLASS 3</v>
      </c>
      <c r="EH784" s="153">
        <f t="shared" si="513"/>
        <v>9</v>
      </c>
      <c r="EI784" s="171"/>
      <c r="EJ784" s="441">
        <f t="shared" si="522"/>
        <v>0.7195121951219513</v>
      </c>
      <c r="EK784" s="441">
        <f t="shared" si="523"/>
        <v>0.48780487804878048</v>
      </c>
      <c r="EL784" s="441">
        <f t="shared" si="524"/>
        <v>0.23170731707317069</v>
      </c>
      <c r="EM784" s="442">
        <f t="shared" si="514"/>
        <v>0.47967479674796754</v>
      </c>
      <c r="EN784" s="443" t="str">
        <f t="shared" si="515"/>
        <v>BURUK</v>
      </c>
      <c r="EO784" s="195"/>
      <c r="EP784" s="196">
        <f>'[200]2. SUHU &amp; FISIK TRAFO'!CY828</f>
        <v>324</v>
      </c>
      <c r="EQ784" s="168">
        <f t="shared" si="520"/>
        <v>0</v>
      </c>
      <c r="ER784" s="189">
        <f t="shared" si="516"/>
        <v>0</v>
      </c>
      <c r="ES784" s="195"/>
      <c r="ET784" s="447">
        <f t="shared" si="533"/>
        <v>18.248000000000001</v>
      </c>
      <c r="EU784" s="447">
        <f t="shared" si="517"/>
        <v>14.598400000000002</v>
      </c>
      <c r="EV784" s="448">
        <f t="shared" si="525"/>
        <v>36.496000000000002</v>
      </c>
      <c r="EW784" s="449" t="str">
        <f t="shared" si="518"/>
        <v>BAIK</v>
      </c>
      <c r="EX784" s="721"/>
      <c r="EY784" s="447">
        <f t="shared" si="534"/>
        <v>10.625</v>
      </c>
      <c r="EZ784" s="447">
        <f t="shared" si="526"/>
        <v>8.5</v>
      </c>
      <c r="FA784" s="448">
        <f t="shared" si="535"/>
        <v>21.25</v>
      </c>
      <c r="FB784" s="449" t="str">
        <f t="shared" si="527"/>
        <v>BAIK</v>
      </c>
      <c r="FC784" s="195"/>
      <c r="FD784" s="453">
        <f t="shared" si="528"/>
        <v>38</v>
      </c>
      <c r="FE784" s="454">
        <f t="shared" si="529"/>
        <v>72.25433526011561</v>
      </c>
      <c r="FF784" s="725">
        <f t="shared" si="530"/>
        <v>52.591999999999992</v>
      </c>
      <c r="FG784" s="202" t="str">
        <f t="shared" si="519"/>
        <v>BURUK</v>
      </c>
    </row>
    <row r="785" spans="1:163">
      <c r="A785" s="347">
        <v>773</v>
      </c>
      <c r="B785" s="764" t="s">
        <v>2239</v>
      </c>
      <c r="C785" s="331" t="s">
        <v>3411</v>
      </c>
      <c r="D785" s="259" t="s">
        <v>3409</v>
      </c>
      <c r="E785" s="319" t="s">
        <v>3321</v>
      </c>
      <c r="F785" s="319" t="s">
        <v>3321</v>
      </c>
      <c r="G785" s="208" t="s">
        <v>206</v>
      </c>
      <c r="H785" s="214" t="s">
        <v>209</v>
      </c>
      <c r="I785" s="463">
        <v>108.068202</v>
      </c>
      <c r="J785" s="462">
        <v>-3.2136659999999999</v>
      </c>
      <c r="K785" s="259" t="s">
        <v>315</v>
      </c>
      <c r="L785" s="259" t="s">
        <v>623</v>
      </c>
      <c r="M785" s="259">
        <v>50</v>
      </c>
      <c r="N785" s="259" t="s">
        <v>3412</v>
      </c>
      <c r="O785" s="259">
        <v>2019</v>
      </c>
      <c r="P785" s="259" t="s">
        <v>316</v>
      </c>
      <c r="Q785" s="461">
        <v>0.75902777777777775</v>
      </c>
      <c r="R785" s="433">
        <v>44862</v>
      </c>
      <c r="S785" s="331" t="s">
        <v>318</v>
      </c>
      <c r="T785" s="331" t="s">
        <v>607</v>
      </c>
      <c r="U785" s="259">
        <v>1</v>
      </c>
      <c r="V785" s="259">
        <v>1</v>
      </c>
      <c r="W785" s="259">
        <v>3</v>
      </c>
      <c r="X785" s="259">
        <v>20000</v>
      </c>
      <c r="Y785" s="332">
        <v>387</v>
      </c>
      <c r="Z785" s="332">
        <v>389</v>
      </c>
      <c r="AA785" s="332">
        <v>387</v>
      </c>
      <c r="AB785" s="332">
        <v>222</v>
      </c>
      <c r="AC785" s="332">
        <v>222</v>
      </c>
      <c r="AD785" s="332">
        <v>221</v>
      </c>
      <c r="AE785" s="332">
        <v>4</v>
      </c>
      <c r="AF785" s="332">
        <v>3</v>
      </c>
      <c r="AG785" s="332">
        <v>4</v>
      </c>
      <c r="AH785" s="332">
        <v>0.8</v>
      </c>
      <c r="AI785" s="332"/>
      <c r="AJ785" s="332"/>
      <c r="AK785" s="332"/>
      <c r="AL785" s="332"/>
      <c r="AM785" s="332">
        <v>4</v>
      </c>
      <c r="AN785" s="332">
        <v>3</v>
      </c>
      <c r="AO785" s="332">
        <v>4</v>
      </c>
      <c r="AP785" s="332">
        <v>0.8</v>
      </c>
      <c r="AQ785" s="332"/>
      <c r="AR785" s="332"/>
      <c r="AS785" s="332"/>
      <c r="AT785" s="332"/>
      <c r="AU785" s="332"/>
      <c r="AV785" s="332"/>
      <c r="AW785" s="332"/>
      <c r="AX785" s="332"/>
      <c r="AY785" s="332">
        <v>0.77800000000000002</v>
      </c>
      <c r="AZ785" s="332">
        <v>0.80800000000000005</v>
      </c>
      <c r="BA785" s="332">
        <v>0.93</v>
      </c>
      <c r="BB785" s="261">
        <v>401</v>
      </c>
      <c r="BC785" s="261">
        <v>404</v>
      </c>
      <c r="BD785" s="261">
        <v>403</v>
      </c>
      <c r="BE785" s="261">
        <v>231</v>
      </c>
      <c r="BF785" s="261">
        <v>233</v>
      </c>
      <c r="BG785" s="261">
        <v>232</v>
      </c>
      <c r="BH785" s="261">
        <v>4</v>
      </c>
      <c r="BI785" s="261">
        <v>3</v>
      </c>
      <c r="BJ785" s="261">
        <v>3</v>
      </c>
      <c r="BK785" s="261">
        <v>0.5</v>
      </c>
      <c r="BL785" s="261"/>
      <c r="BM785" s="261"/>
      <c r="BN785" s="261"/>
      <c r="BO785" s="261"/>
      <c r="BP785" s="261">
        <v>4</v>
      </c>
      <c r="BQ785" s="261">
        <v>3</v>
      </c>
      <c r="BR785" s="261">
        <v>3</v>
      </c>
      <c r="BS785" s="261">
        <v>0.5</v>
      </c>
      <c r="BT785" s="261"/>
      <c r="BU785" s="261"/>
      <c r="BV785" s="261"/>
      <c r="BW785" s="261"/>
      <c r="BX785" s="261"/>
      <c r="BY785" s="261"/>
      <c r="BZ785" s="261"/>
      <c r="CA785" s="261"/>
      <c r="CB785" s="261">
        <v>0.74299999999999999</v>
      </c>
      <c r="CC785" s="261">
        <v>0.77200000000000002</v>
      </c>
      <c r="CD785" s="261">
        <v>0.76900000000000002</v>
      </c>
      <c r="CE785" s="333"/>
      <c r="CF785" s="333"/>
      <c r="CG785" s="333"/>
      <c r="CH785" s="333"/>
      <c r="CI785" s="333"/>
      <c r="CJ785" s="333"/>
      <c r="CK785" s="333">
        <v>229</v>
      </c>
      <c r="CL785" s="333">
        <v>16314000726</v>
      </c>
      <c r="CM785" s="333">
        <v>231</v>
      </c>
      <c r="CN785" s="333">
        <v>56402264781</v>
      </c>
      <c r="CO785" s="333">
        <v>230</v>
      </c>
      <c r="CP785" s="333">
        <v>32106307436</v>
      </c>
      <c r="CQ785" s="333"/>
      <c r="CR785" s="333"/>
      <c r="CS785" s="333"/>
      <c r="CT785" s="333"/>
      <c r="CU785" s="333"/>
      <c r="CV785" s="333"/>
      <c r="CW785" s="333"/>
      <c r="CX785" s="333"/>
      <c r="CY785" s="333"/>
      <c r="CZ785" s="333"/>
      <c r="DA785" s="333"/>
      <c r="DB785" s="374"/>
      <c r="DC785" s="154"/>
      <c r="DD785" s="179"/>
      <c r="DE785" s="179"/>
      <c r="DF785" s="179"/>
      <c r="DG785" s="179"/>
      <c r="DH785" s="180"/>
      <c r="DI785" s="181"/>
      <c r="DJ785" s="182">
        <f t="shared" si="531"/>
        <v>1</v>
      </c>
      <c r="DK785" s="182">
        <f t="shared" si="532"/>
        <v>0</v>
      </c>
      <c r="DL785" s="182">
        <f t="shared" si="505"/>
        <v>0</v>
      </c>
      <c r="DM785" s="182">
        <f t="shared" si="506"/>
        <v>0</v>
      </c>
      <c r="DN785" s="182">
        <f t="shared" si="507"/>
        <v>0</v>
      </c>
      <c r="DO785" s="182"/>
      <c r="DP785" s="182"/>
      <c r="DQ785" s="181"/>
      <c r="DR785" s="169"/>
      <c r="DS785" s="166"/>
      <c r="DT785" s="166"/>
      <c r="DU785" s="167">
        <f t="shared" si="508"/>
        <v>0</v>
      </c>
      <c r="DV785" s="153" t="str">
        <f>VLOOKUP(M785,'[200]Data Master kondisi'!$O$3:$P$11,2,FALSE)</f>
        <v>Z</v>
      </c>
      <c r="DW785" s="153">
        <f>LOOKUP(DV785,{"X","X","X","Y","Y","Y","Z","Z","Z"},{6,6,6,4,4,4,2,2,2})</f>
        <v>2</v>
      </c>
      <c r="DX785" s="153">
        <f t="shared" si="521"/>
        <v>1</v>
      </c>
      <c r="DY785" s="153">
        <f t="shared" si="509"/>
        <v>3</v>
      </c>
      <c r="DZ785" s="153" t="str">
        <f>VLOOKUP(G785,'[200]Data Master class'!$A$5:$D$12,3,FALSE)</f>
        <v>B</v>
      </c>
      <c r="EA785" s="160">
        <f t="shared" si="510"/>
        <v>0</v>
      </c>
      <c r="EB785" s="156"/>
      <c r="EC785" s="153">
        <f>VLOOKUP(G785,'[200]Data Master class'!$A$5:$D$12,2,FALSE)</f>
        <v>3</v>
      </c>
      <c r="ED785" s="153" t="str">
        <f>VLOOKUP(H785,'[200]Data Master class'!$E$5:$G$6,3,FALSE)</f>
        <v>Y</v>
      </c>
      <c r="EE785" s="153">
        <f>VLOOKUP(H785,'[200]Data Master class'!$E$5:$G$6,2,FALSE)</f>
        <v>1</v>
      </c>
      <c r="EF785" s="153">
        <f t="shared" si="511"/>
        <v>4</v>
      </c>
      <c r="EG785" s="153" t="str">
        <f t="shared" si="512"/>
        <v>CLASS 3</v>
      </c>
      <c r="EH785" s="153">
        <f t="shared" si="513"/>
        <v>7</v>
      </c>
      <c r="EI785" s="171"/>
      <c r="EJ785" s="441">
        <f t="shared" si="522"/>
        <v>9.0909090909090953E-2</v>
      </c>
      <c r="EK785" s="441">
        <f t="shared" si="523"/>
        <v>0.1818181818181818</v>
      </c>
      <c r="EL785" s="441">
        <f t="shared" si="524"/>
        <v>9.0909090909090953E-2</v>
      </c>
      <c r="EM785" s="442">
        <f t="shared" si="514"/>
        <v>0.12121212121212123</v>
      </c>
      <c r="EN785" s="443" t="str">
        <f t="shared" si="515"/>
        <v>CUKUP</v>
      </c>
      <c r="EO785" s="195"/>
      <c r="EP785" s="196">
        <f>'[200]2. SUHU &amp; FISIK TRAFO'!CY829</f>
        <v>202</v>
      </c>
      <c r="EQ785" s="168">
        <f t="shared" si="520"/>
        <v>0</v>
      </c>
      <c r="ER785" s="189">
        <f t="shared" si="516"/>
        <v>0</v>
      </c>
      <c r="ES785" s="195"/>
      <c r="ET785" s="447">
        <f t="shared" si="533"/>
        <v>2.4380000000000002</v>
      </c>
      <c r="EU785" s="447">
        <f t="shared" si="517"/>
        <v>1.9504000000000001</v>
      </c>
      <c r="EV785" s="448">
        <f t="shared" si="525"/>
        <v>4.8760000000000003</v>
      </c>
      <c r="EW785" s="449" t="str">
        <f t="shared" si="518"/>
        <v>BAIK</v>
      </c>
      <c r="EX785" s="721"/>
      <c r="EY785" s="447">
        <f t="shared" si="534"/>
        <v>2.319</v>
      </c>
      <c r="EZ785" s="447">
        <f t="shared" si="526"/>
        <v>1.8552</v>
      </c>
      <c r="FA785" s="448">
        <f t="shared" si="535"/>
        <v>4.6379999999999999</v>
      </c>
      <c r="FB785" s="449" t="str">
        <f t="shared" si="527"/>
        <v>BAIK</v>
      </c>
      <c r="FC785" s="195"/>
      <c r="FD785" s="453">
        <f t="shared" si="528"/>
        <v>0.8</v>
      </c>
      <c r="FE785" s="454">
        <f t="shared" si="529"/>
        <v>72.25433526011561</v>
      </c>
      <c r="FF785" s="725">
        <f t="shared" si="530"/>
        <v>1.1072</v>
      </c>
      <c r="FG785" s="202" t="str">
        <f t="shared" si="519"/>
        <v>BAIK</v>
      </c>
    </row>
    <row r="786" spans="1:163">
      <c r="A786" s="347">
        <v>774</v>
      </c>
      <c r="B786" s="764" t="s">
        <v>2239</v>
      </c>
      <c r="C786" s="331" t="s">
        <v>3413</v>
      </c>
      <c r="D786" s="259" t="s">
        <v>3409</v>
      </c>
      <c r="E786" s="319" t="s">
        <v>3321</v>
      </c>
      <c r="F786" s="319" t="s">
        <v>3321</v>
      </c>
      <c r="G786" s="208" t="s">
        <v>206</v>
      </c>
      <c r="H786" s="214" t="s">
        <v>209</v>
      </c>
      <c r="I786" s="463">
        <v>108.065979</v>
      </c>
      <c r="J786" s="462">
        <v>-3.2110099999999999</v>
      </c>
      <c r="K786" s="259" t="s">
        <v>315</v>
      </c>
      <c r="L786" s="259" t="s">
        <v>310</v>
      </c>
      <c r="M786" s="259">
        <v>50</v>
      </c>
      <c r="N786" s="259">
        <v>173314096</v>
      </c>
      <c r="O786" s="259">
        <v>2017</v>
      </c>
      <c r="P786" s="259" t="s">
        <v>316</v>
      </c>
      <c r="Q786" s="461">
        <v>0.76874999999999993</v>
      </c>
      <c r="R786" s="433">
        <v>44862</v>
      </c>
      <c r="S786" s="331" t="s">
        <v>318</v>
      </c>
      <c r="T786" s="331" t="s">
        <v>607</v>
      </c>
      <c r="U786" s="259">
        <v>2</v>
      </c>
      <c r="V786" s="259">
        <v>2</v>
      </c>
      <c r="W786" s="259">
        <v>3</v>
      </c>
      <c r="X786" s="259">
        <v>20000</v>
      </c>
      <c r="Y786" s="332">
        <v>391</v>
      </c>
      <c r="Z786" s="332">
        <v>389</v>
      </c>
      <c r="AA786" s="332">
        <v>390</v>
      </c>
      <c r="AB786" s="332">
        <v>225</v>
      </c>
      <c r="AC786" s="332">
        <v>223</v>
      </c>
      <c r="AD786" s="332">
        <v>225</v>
      </c>
      <c r="AE786" s="332">
        <v>20</v>
      </c>
      <c r="AF786" s="332">
        <v>49</v>
      </c>
      <c r="AG786" s="332">
        <v>0</v>
      </c>
      <c r="AH786" s="332">
        <v>45</v>
      </c>
      <c r="AI786" s="332"/>
      <c r="AJ786" s="332"/>
      <c r="AK786" s="332"/>
      <c r="AL786" s="332"/>
      <c r="AM786" s="332">
        <v>12</v>
      </c>
      <c r="AN786" s="332">
        <v>17</v>
      </c>
      <c r="AO786" s="332">
        <v>0</v>
      </c>
      <c r="AP786" s="332">
        <v>14</v>
      </c>
      <c r="AQ786" s="332">
        <v>8</v>
      </c>
      <c r="AR786" s="332">
        <v>32</v>
      </c>
      <c r="AS786" s="332">
        <v>0</v>
      </c>
      <c r="AT786" s="332">
        <v>31</v>
      </c>
      <c r="AU786" s="332"/>
      <c r="AV786" s="332"/>
      <c r="AW786" s="332"/>
      <c r="AX786" s="332"/>
      <c r="AY786" s="332">
        <v>0.93600000000000005</v>
      </c>
      <c r="AZ786" s="332">
        <v>0.95</v>
      </c>
      <c r="BA786" s="332">
        <v>0</v>
      </c>
      <c r="BB786" s="261">
        <v>410</v>
      </c>
      <c r="BC786" s="261">
        <v>0</v>
      </c>
      <c r="BD786" s="261">
        <v>0</v>
      </c>
      <c r="BE786" s="261">
        <v>237</v>
      </c>
      <c r="BF786" s="261">
        <v>237</v>
      </c>
      <c r="BG786" s="261">
        <v>0</v>
      </c>
      <c r="BH786" s="261">
        <v>22</v>
      </c>
      <c r="BI786" s="261">
        <v>26</v>
      </c>
      <c r="BJ786" s="261">
        <v>0</v>
      </c>
      <c r="BK786" s="261">
        <v>12</v>
      </c>
      <c r="BL786" s="261"/>
      <c r="BM786" s="261"/>
      <c r="BN786" s="261"/>
      <c r="BO786" s="261"/>
      <c r="BP786" s="261">
        <v>10</v>
      </c>
      <c r="BQ786" s="261">
        <v>11</v>
      </c>
      <c r="BR786" s="261">
        <v>0</v>
      </c>
      <c r="BS786" s="261">
        <v>10</v>
      </c>
      <c r="BT786" s="261">
        <v>12</v>
      </c>
      <c r="BU786" s="261">
        <v>16</v>
      </c>
      <c r="BV786" s="261">
        <v>0</v>
      </c>
      <c r="BW786" s="261">
        <v>12</v>
      </c>
      <c r="BX786" s="261"/>
      <c r="BY786" s="261"/>
      <c r="BZ786" s="261"/>
      <c r="CA786" s="261"/>
      <c r="CB786" s="261">
        <v>0.88800000000000001</v>
      </c>
      <c r="CC786" s="261">
        <v>0.84699999999999998</v>
      </c>
      <c r="CD786" s="261">
        <v>0</v>
      </c>
      <c r="CE786" s="333"/>
      <c r="CF786" s="333"/>
      <c r="CG786" s="333"/>
      <c r="CH786" s="333"/>
      <c r="CI786" s="333"/>
      <c r="CJ786" s="333"/>
      <c r="CK786" s="333">
        <v>235</v>
      </c>
      <c r="CL786" s="333">
        <v>32115532761</v>
      </c>
      <c r="CM786" s="333">
        <v>235</v>
      </c>
      <c r="CN786" s="333">
        <v>32115532770</v>
      </c>
      <c r="CO786" s="333" t="s">
        <v>309</v>
      </c>
      <c r="CP786" s="333" t="s">
        <v>309</v>
      </c>
      <c r="CQ786" s="333">
        <v>235</v>
      </c>
      <c r="CR786" s="333">
        <v>14422399114</v>
      </c>
      <c r="CS786" s="333">
        <v>235</v>
      </c>
      <c r="CT786" s="333">
        <v>340401000000</v>
      </c>
      <c r="CU786" s="333" t="s">
        <v>309</v>
      </c>
      <c r="CV786" s="333" t="s">
        <v>309</v>
      </c>
      <c r="CW786" s="333"/>
      <c r="CX786" s="333"/>
      <c r="CY786" s="333"/>
      <c r="CZ786" s="333"/>
      <c r="DA786" s="333"/>
      <c r="DB786" s="374"/>
      <c r="DC786" s="154"/>
      <c r="DD786" s="179"/>
      <c r="DE786" s="179"/>
      <c r="DF786" s="179"/>
      <c r="DG786" s="179"/>
      <c r="DH786" s="180"/>
      <c r="DI786" s="181"/>
      <c r="DJ786" s="182">
        <f t="shared" si="531"/>
        <v>0</v>
      </c>
      <c r="DK786" s="182">
        <f t="shared" si="532"/>
        <v>1</v>
      </c>
      <c r="DL786" s="182">
        <f t="shared" si="505"/>
        <v>0</v>
      </c>
      <c r="DM786" s="182">
        <f t="shared" si="506"/>
        <v>0</v>
      </c>
      <c r="DN786" s="182">
        <f t="shared" si="507"/>
        <v>0</v>
      </c>
      <c r="DO786" s="182"/>
      <c r="DP786" s="182"/>
      <c r="DQ786" s="181"/>
      <c r="DR786" s="169"/>
      <c r="DS786" s="166"/>
      <c r="DT786" s="166"/>
      <c r="DU786" s="167">
        <f t="shared" si="508"/>
        <v>0</v>
      </c>
      <c r="DV786" s="153" t="str">
        <f>VLOOKUP(M786,'[200]Data Master kondisi'!$O$3:$P$11,2,FALSE)</f>
        <v>Z</v>
      </c>
      <c r="DW786" s="153">
        <f>LOOKUP(DV786,{"X","X","X","Y","Y","Y","Z","Z","Z"},{6,6,6,4,4,4,2,2,2})</f>
        <v>2</v>
      </c>
      <c r="DX786" s="153">
        <f t="shared" si="521"/>
        <v>1</v>
      </c>
      <c r="DY786" s="153">
        <f t="shared" si="509"/>
        <v>3</v>
      </c>
      <c r="DZ786" s="153" t="str">
        <f>VLOOKUP(G786,'[200]Data Master class'!$A$5:$D$12,3,FALSE)</f>
        <v>B</v>
      </c>
      <c r="EA786" s="160">
        <f t="shared" si="510"/>
        <v>0</v>
      </c>
      <c r="EB786" s="156"/>
      <c r="EC786" s="153">
        <f>VLOOKUP(G786,'[200]Data Master class'!$A$5:$D$12,2,FALSE)</f>
        <v>3</v>
      </c>
      <c r="ED786" s="153" t="str">
        <f>VLOOKUP(H786,'[200]Data Master class'!$E$5:$G$6,3,FALSE)</f>
        <v>Y</v>
      </c>
      <c r="EE786" s="153">
        <f>VLOOKUP(H786,'[200]Data Master class'!$E$5:$G$6,2,FALSE)</f>
        <v>1</v>
      </c>
      <c r="EF786" s="153">
        <f t="shared" si="511"/>
        <v>4</v>
      </c>
      <c r="EG786" s="153" t="str">
        <f t="shared" si="512"/>
        <v>CLASS 3</v>
      </c>
      <c r="EH786" s="153">
        <f t="shared" si="513"/>
        <v>7</v>
      </c>
      <c r="EI786" s="171"/>
      <c r="EJ786" s="441">
        <f t="shared" si="522"/>
        <v>0.13043478260869565</v>
      </c>
      <c r="EK786" s="441">
        <f t="shared" si="523"/>
        <v>1.1304347826086956</v>
      </c>
      <c r="EL786" s="441">
        <f t="shared" si="524"/>
        <v>1</v>
      </c>
      <c r="EM786" s="442">
        <f t="shared" si="514"/>
        <v>0.75362318840579701</v>
      </c>
      <c r="EN786" s="443" t="str">
        <f t="shared" si="515"/>
        <v>BURUK</v>
      </c>
      <c r="EO786" s="195"/>
      <c r="EP786" s="196">
        <f>'[200]2. SUHU &amp; FISIK TRAFO'!CY830</f>
        <v>202</v>
      </c>
      <c r="EQ786" s="168">
        <f t="shared" si="520"/>
        <v>0</v>
      </c>
      <c r="ER786" s="189">
        <f t="shared" si="516"/>
        <v>0</v>
      </c>
      <c r="ES786" s="195"/>
      <c r="ET786" s="447">
        <f t="shared" si="533"/>
        <v>15.427</v>
      </c>
      <c r="EU786" s="447">
        <f t="shared" si="517"/>
        <v>12.3416</v>
      </c>
      <c r="EV786" s="448">
        <f t="shared" si="525"/>
        <v>30.853999999999999</v>
      </c>
      <c r="EW786" s="449" t="str">
        <f t="shared" si="518"/>
        <v>BAIK</v>
      </c>
      <c r="EX786" s="721"/>
      <c r="EY786" s="447">
        <f t="shared" si="534"/>
        <v>11.375999999999999</v>
      </c>
      <c r="EZ786" s="447">
        <f t="shared" si="526"/>
        <v>9.1007999999999996</v>
      </c>
      <c r="FA786" s="448">
        <f t="shared" si="535"/>
        <v>22.751999999999999</v>
      </c>
      <c r="FB786" s="449" t="str">
        <f t="shared" si="527"/>
        <v>BAIK</v>
      </c>
      <c r="FC786" s="195"/>
      <c r="FD786" s="453">
        <f t="shared" si="528"/>
        <v>45</v>
      </c>
      <c r="FE786" s="454">
        <f t="shared" si="529"/>
        <v>72.25433526011561</v>
      </c>
      <c r="FF786" s="725">
        <f t="shared" si="530"/>
        <v>62.28</v>
      </c>
      <c r="FG786" s="202" t="str">
        <f t="shared" si="519"/>
        <v>BURUK</v>
      </c>
    </row>
    <row r="787" spans="1:163">
      <c r="A787" s="347">
        <v>775</v>
      </c>
      <c r="B787" s="764" t="s">
        <v>2239</v>
      </c>
      <c r="C787" s="331" t="s">
        <v>3414</v>
      </c>
      <c r="D787" s="259" t="s">
        <v>3409</v>
      </c>
      <c r="E787" s="319" t="s">
        <v>3321</v>
      </c>
      <c r="F787" s="319" t="s">
        <v>3321</v>
      </c>
      <c r="G787" s="208" t="s">
        <v>206</v>
      </c>
      <c r="H787" s="214" t="s">
        <v>208</v>
      </c>
      <c r="I787" s="463">
        <v>108.07252699999999</v>
      </c>
      <c r="J787" s="462">
        <v>-3.2207400000000002</v>
      </c>
      <c r="K787" s="259" t="s">
        <v>315</v>
      </c>
      <c r="L787" s="259" t="s">
        <v>571</v>
      </c>
      <c r="M787" s="259">
        <v>100</v>
      </c>
      <c r="N787" s="259">
        <v>12034669</v>
      </c>
      <c r="O787" s="259">
        <v>2012</v>
      </c>
      <c r="P787" s="259" t="s">
        <v>316</v>
      </c>
      <c r="Q787" s="461">
        <v>0.77777777777777779</v>
      </c>
      <c r="R787" s="433">
        <v>44862</v>
      </c>
      <c r="S787" s="331" t="s">
        <v>318</v>
      </c>
      <c r="T787" s="331" t="s">
        <v>607</v>
      </c>
      <c r="U787" s="259">
        <v>2</v>
      </c>
      <c r="V787" s="259">
        <v>2</v>
      </c>
      <c r="W787" s="259">
        <v>3</v>
      </c>
      <c r="X787" s="259">
        <v>20000</v>
      </c>
      <c r="Y787" s="332">
        <v>397</v>
      </c>
      <c r="Z787" s="332">
        <v>399</v>
      </c>
      <c r="AA787" s="332">
        <v>398</v>
      </c>
      <c r="AB787" s="332">
        <v>229</v>
      </c>
      <c r="AC787" s="332">
        <v>226</v>
      </c>
      <c r="AD787" s="332">
        <v>226</v>
      </c>
      <c r="AE787" s="332">
        <v>14</v>
      </c>
      <c r="AF787" s="332">
        <v>33</v>
      </c>
      <c r="AG787" s="332">
        <v>56</v>
      </c>
      <c r="AH787" s="332">
        <v>28</v>
      </c>
      <c r="AI787" s="332">
        <v>14</v>
      </c>
      <c r="AJ787" s="332">
        <v>0</v>
      </c>
      <c r="AK787" s="332">
        <v>18</v>
      </c>
      <c r="AL787" s="332">
        <v>17</v>
      </c>
      <c r="AM787" s="332">
        <v>0</v>
      </c>
      <c r="AN787" s="332">
        <v>33</v>
      </c>
      <c r="AO787" s="332">
        <v>38</v>
      </c>
      <c r="AP787" s="332">
        <v>11</v>
      </c>
      <c r="AQ787" s="332"/>
      <c r="AR787" s="332"/>
      <c r="AS787" s="332"/>
      <c r="AT787" s="332"/>
      <c r="AU787" s="332"/>
      <c r="AV787" s="332"/>
      <c r="AW787" s="332"/>
      <c r="AX787" s="332"/>
      <c r="AY787" s="332">
        <v>0.95299999999999996</v>
      </c>
      <c r="AZ787" s="332">
        <v>0.93100000000000005</v>
      </c>
      <c r="BA787" s="332">
        <v>0.97699999999999998</v>
      </c>
      <c r="BB787" s="261">
        <v>412</v>
      </c>
      <c r="BC787" s="261">
        <v>410</v>
      </c>
      <c r="BD787" s="261">
        <v>410</v>
      </c>
      <c r="BE787" s="261">
        <v>238</v>
      </c>
      <c r="BF787" s="261">
        <v>237</v>
      </c>
      <c r="BG787" s="261">
        <v>237</v>
      </c>
      <c r="BH787" s="261">
        <v>12</v>
      </c>
      <c r="BI787" s="261">
        <v>22</v>
      </c>
      <c r="BJ787" s="261">
        <v>41</v>
      </c>
      <c r="BK787" s="261">
        <v>37</v>
      </c>
      <c r="BL787" s="261">
        <v>12</v>
      </c>
      <c r="BM787" s="261">
        <v>0</v>
      </c>
      <c r="BN787" s="261">
        <v>14</v>
      </c>
      <c r="BO787" s="261">
        <v>14</v>
      </c>
      <c r="BP787" s="261">
        <v>0</v>
      </c>
      <c r="BQ787" s="261">
        <v>22</v>
      </c>
      <c r="BR787" s="261">
        <v>27</v>
      </c>
      <c r="BS787" s="261">
        <v>23</v>
      </c>
      <c r="BT787" s="261"/>
      <c r="BU787" s="261"/>
      <c r="BV787" s="261"/>
      <c r="BW787" s="261"/>
      <c r="BX787" s="261"/>
      <c r="BY787" s="261"/>
      <c r="BZ787" s="261"/>
      <c r="CA787" s="261"/>
      <c r="CB787" s="261">
        <v>0.78500000000000003</v>
      </c>
      <c r="CC787" s="261">
        <v>0.89500000000000002</v>
      </c>
      <c r="CD787" s="261">
        <v>0.94599999999999995</v>
      </c>
      <c r="CE787" s="333">
        <v>236</v>
      </c>
      <c r="CF787" s="333">
        <v>86019450913</v>
      </c>
      <c r="CG787" s="333" t="s">
        <v>309</v>
      </c>
      <c r="CH787" s="333" t="s">
        <v>309</v>
      </c>
      <c r="CI787" s="333">
        <v>235</v>
      </c>
      <c r="CJ787" s="333">
        <v>56600345631</v>
      </c>
      <c r="CK787" s="333" t="s">
        <v>309</v>
      </c>
      <c r="CL787" s="333" t="s">
        <v>309</v>
      </c>
      <c r="CM787" s="333">
        <v>235</v>
      </c>
      <c r="CN787" s="333">
        <v>86057905720</v>
      </c>
      <c r="CO787" s="333">
        <v>235</v>
      </c>
      <c r="CP787" s="333">
        <v>32115531621</v>
      </c>
      <c r="CQ787" s="333"/>
      <c r="CR787" s="333"/>
      <c r="CS787" s="333"/>
      <c r="CT787" s="333"/>
      <c r="CU787" s="333"/>
      <c r="CV787" s="333"/>
      <c r="CW787" s="333"/>
      <c r="CX787" s="333"/>
      <c r="CY787" s="333"/>
      <c r="CZ787" s="333"/>
      <c r="DA787" s="333"/>
      <c r="DB787" s="374"/>
      <c r="DC787" s="154"/>
      <c r="DD787" s="179"/>
      <c r="DE787" s="179"/>
      <c r="DF787" s="179"/>
      <c r="DG787" s="179"/>
      <c r="DH787" s="180"/>
      <c r="DI787" s="181"/>
      <c r="DJ787" s="182">
        <f t="shared" si="531"/>
        <v>1</v>
      </c>
      <c r="DK787" s="182">
        <f t="shared" si="532"/>
        <v>0</v>
      </c>
      <c r="DL787" s="182">
        <f t="shared" si="505"/>
        <v>0</v>
      </c>
      <c r="DM787" s="182">
        <f t="shared" si="506"/>
        <v>0</v>
      </c>
      <c r="DN787" s="182">
        <f t="shared" si="507"/>
        <v>0</v>
      </c>
      <c r="DO787" s="182"/>
      <c r="DP787" s="182"/>
      <c r="DQ787" s="181"/>
      <c r="DR787" s="169"/>
      <c r="DS787" s="166"/>
      <c r="DT787" s="166"/>
      <c r="DU787" s="167">
        <f t="shared" si="508"/>
        <v>0</v>
      </c>
      <c r="DV787" s="153" t="str">
        <f>VLOOKUP(M787,'[200]Data Master kondisi'!$O$3:$P$11,2,FALSE)</f>
        <v>Z</v>
      </c>
      <c r="DW787" s="153">
        <f>LOOKUP(DV787,{"X","X","X","Y","Y","Y","Z","Z","Z"},{6,6,6,4,4,4,2,2,2})</f>
        <v>2</v>
      </c>
      <c r="DX787" s="153">
        <f t="shared" si="521"/>
        <v>1</v>
      </c>
      <c r="DY787" s="153">
        <f t="shared" si="509"/>
        <v>3</v>
      </c>
      <c r="DZ787" s="153" t="str">
        <f>VLOOKUP(G787,'[200]Data Master class'!$A$5:$D$12,3,FALSE)</f>
        <v>B</v>
      </c>
      <c r="EA787" s="160">
        <f t="shared" si="510"/>
        <v>0</v>
      </c>
      <c r="EB787" s="156"/>
      <c r="EC787" s="153">
        <f>VLOOKUP(G787,'[200]Data Master class'!$A$5:$D$12,2,FALSE)</f>
        <v>3</v>
      </c>
      <c r="ED787" s="153" t="str">
        <f>VLOOKUP(H787,'[200]Data Master class'!$E$5:$G$6,3,FALSE)</f>
        <v>X</v>
      </c>
      <c r="EE787" s="153">
        <f>VLOOKUP(H787,'[200]Data Master class'!$E$5:$G$6,2,FALSE)</f>
        <v>2</v>
      </c>
      <c r="EF787" s="153">
        <f t="shared" si="511"/>
        <v>5</v>
      </c>
      <c r="EG787" s="153" t="str">
        <f t="shared" si="512"/>
        <v>CLASS 3</v>
      </c>
      <c r="EH787" s="153">
        <f t="shared" si="513"/>
        <v>8</v>
      </c>
      <c r="EI787" s="171"/>
      <c r="EJ787" s="441">
        <f t="shared" si="522"/>
        <v>0.59223300970873793</v>
      </c>
      <c r="EK787" s="441">
        <f t="shared" si="523"/>
        <v>3.8834951456310746E-2</v>
      </c>
      <c r="EL787" s="441">
        <f t="shared" si="524"/>
        <v>0.63106796116504849</v>
      </c>
      <c r="EM787" s="442">
        <f t="shared" si="514"/>
        <v>0.42071197411003242</v>
      </c>
      <c r="EN787" s="443" t="str">
        <f t="shared" si="515"/>
        <v>BURUK</v>
      </c>
      <c r="EO787" s="195"/>
      <c r="EP787" s="196">
        <f>'[200]2. SUHU &amp; FISIK TRAFO'!CY831</f>
        <v>202</v>
      </c>
      <c r="EQ787" s="168">
        <f t="shared" si="520"/>
        <v>0</v>
      </c>
      <c r="ER787" s="189">
        <f t="shared" si="516"/>
        <v>0</v>
      </c>
      <c r="ES787" s="195"/>
      <c r="ET787" s="447">
        <f t="shared" si="533"/>
        <v>23.32</v>
      </c>
      <c r="EU787" s="447">
        <f t="shared" si="517"/>
        <v>18.656000000000002</v>
      </c>
      <c r="EV787" s="448">
        <f t="shared" si="525"/>
        <v>23.32</v>
      </c>
      <c r="EW787" s="449" t="str">
        <f t="shared" si="518"/>
        <v>BAIK</v>
      </c>
      <c r="EX787" s="721"/>
      <c r="EY787" s="447">
        <f t="shared" si="534"/>
        <v>17.786999999999999</v>
      </c>
      <c r="EZ787" s="447">
        <f t="shared" si="526"/>
        <v>14.2296</v>
      </c>
      <c r="FA787" s="448">
        <f t="shared" si="535"/>
        <v>17.786999999999999</v>
      </c>
      <c r="FB787" s="449" t="str">
        <f t="shared" si="527"/>
        <v>BAIK</v>
      </c>
      <c r="FC787" s="195"/>
      <c r="FD787" s="453">
        <f t="shared" si="528"/>
        <v>28</v>
      </c>
      <c r="FE787" s="454">
        <f t="shared" si="529"/>
        <v>144.50867052023122</v>
      </c>
      <c r="FF787" s="725">
        <f t="shared" si="530"/>
        <v>19.375999999999998</v>
      </c>
      <c r="FG787" s="202" t="str">
        <f t="shared" si="519"/>
        <v>KURANG</v>
      </c>
    </row>
    <row r="788" spans="1:163">
      <c r="A788" s="347">
        <v>776</v>
      </c>
      <c r="B788" s="764" t="s">
        <v>2239</v>
      </c>
      <c r="C788" s="331" t="s">
        <v>3415</v>
      </c>
      <c r="D788" s="259" t="s">
        <v>3416</v>
      </c>
      <c r="E788" s="319" t="s">
        <v>3321</v>
      </c>
      <c r="F788" s="319" t="s">
        <v>3321</v>
      </c>
      <c r="G788" s="208" t="s">
        <v>206</v>
      </c>
      <c r="H788" s="214" t="s">
        <v>208</v>
      </c>
      <c r="I788" s="463">
        <v>108.05893</v>
      </c>
      <c r="J788" s="462">
        <v>-3.2336179999999999</v>
      </c>
      <c r="K788" s="259" t="s">
        <v>341</v>
      </c>
      <c r="L788" s="259" t="s">
        <v>623</v>
      </c>
      <c r="M788" s="259">
        <v>25</v>
      </c>
      <c r="N788" s="259" t="s">
        <v>3417</v>
      </c>
      <c r="O788" s="259">
        <v>2019</v>
      </c>
      <c r="P788" s="259" t="s">
        <v>316</v>
      </c>
      <c r="Q788" s="461">
        <v>0.78749999999999998</v>
      </c>
      <c r="R788" s="433">
        <v>44862</v>
      </c>
      <c r="S788" s="331" t="s">
        <v>318</v>
      </c>
      <c r="T788" s="331" t="s">
        <v>607</v>
      </c>
      <c r="U788" s="259">
        <v>2</v>
      </c>
      <c r="V788" s="259">
        <v>2</v>
      </c>
      <c r="W788" s="259">
        <v>3</v>
      </c>
      <c r="X788" s="259">
        <v>20000</v>
      </c>
      <c r="Y788" s="332">
        <v>369</v>
      </c>
      <c r="Z788" s="332">
        <v>364</v>
      </c>
      <c r="AA788" s="332">
        <v>362</v>
      </c>
      <c r="AB788" s="332">
        <v>216</v>
      </c>
      <c r="AC788" s="332">
        <v>206</v>
      </c>
      <c r="AD788" s="332">
        <v>216</v>
      </c>
      <c r="AE788" s="332">
        <v>3</v>
      </c>
      <c r="AF788" s="332">
        <v>0.5</v>
      </c>
      <c r="AG788" s="332">
        <v>0</v>
      </c>
      <c r="AH788" s="332">
        <v>3</v>
      </c>
      <c r="AI788" s="332">
        <v>3</v>
      </c>
      <c r="AJ788" s="332">
        <v>0.5</v>
      </c>
      <c r="AK788" s="332">
        <v>0</v>
      </c>
      <c r="AL788" s="332">
        <v>3</v>
      </c>
      <c r="AM788" s="332">
        <v>0</v>
      </c>
      <c r="AN788" s="332">
        <v>0</v>
      </c>
      <c r="AO788" s="332">
        <v>0</v>
      </c>
      <c r="AP788" s="332">
        <v>0</v>
      </c>
      <c r="AQ788" s="332"/>
      <c r="AR788" s="332"/>
      <c r="AS788" s="332"/>
      <c r="AT788" s="332"/>
      <c r="AU788" s="332"/>
      <c r="AV788" s="332"/>
      <c r="AW788" s="332"/>
      <c r="AX788" s="332"/>
      <c r="AY788" s="332">
        <v>0.88700000000000001</v>
      </c>
      <c r="AZ788" s="332">
        <v>0.70299999999999996</v>
      </c>
      <c r="BA788" s="332">
        <v>0</v>
      </c>
      <c r="BB788" s="261">
        <v>369</v>
      </c>
      <c r="BC788" s="261">
        <v>369</v>
      </c>
      <c r="BD788" s="261">
        <v>369</v>
      </c>
      <c r="BE788" s="261">
        <v>213</v>
      </c>
      <c r="BF788" s="261">
        <v>213</v>
      </c>
      <c r="BG788" s="261">
        <v>213</v>
      </c>
      <c r="BH788" s="261">
        <v>2</v>
      </c>
      <c r="BI788" s="261">
        <v>0</v>
      </c>
      <c r="BJ788" s="261">
        <v>0</v>
      </c>
      <c r="BK788" s="261">
        <v>2</v>
      </c>
      <c r="BL788" s="261">
        <v>2</v>
      </c>
      <c r="BM788" s="261">
        <v>0</v>
      </c>
      <c r="BN788" s="261">
        <v>0</v>
      </c>
      <c r="BO788" s="261">
        <v>2</v>
      </c>
      <c r="BP788" s="261">
        <v>0</v>
      </c>
      <c r="BQ788" s="261">
        <v>0</v>
      </c>
      <c r="BR788" s="261">
        <v>0</v>
      </c>
      <c r="BS788" s="261">
        <v>0</v>
      </c>
      <c r="BT788" s="261"/>
      <c r="BU788" s="261"/>
      <c r="BV788" s="261"/>
      <c r="BW788" s="261"/>
      <c r="BX788" s="261"/>
      <c r="BY788" s="261"/>
      <c r="BZ788" s="261"/>
      <c r="CA788" s="261"/>
      <c r="CB788" s="261">
        <v>0.872</v>
      </c>
      <c r="CC788" s="261">
        <v>0</v>
      </c>
      <c r="CD788" s="261">
        <v>0</v>
      </c>
      <c r="CE788" s="333">
        <v>211</v>
      </c>
      <c r="CF788" s="333">
        <v>14448457810</v>
      </c>
      <c r="CG788" s="333" t="s">
        <v>309</v>
      </c>
      <c r="CH788" s="333" t="s">
        <v>309</v>
      </c>
      <c r="CI788" s="333" t="s">
        <v>309</v>
      </c>
      <c r="CJ788" s="333" t="s">
        <v>309</v>
      </c>
      <c r="CK788" s="333"/>
      <c r="CL788" s="333"/>
      <c r="CM788" s="333"/>
      <c r="CN788" s="333"/>
      <c r="CO788" s="333"/>
      <c r="CP788" s="333"/>
      <c r="CQ788" s="333"/>
      <c r="CR788" s="333"/>
      <c r="CS788" s="333"/>
      <c r="CT788" s="333"/>
      <c r="CU788" s="333"/>
      <c r="CV788" s="333"/>
      <c r="CW788" s="333"/>
      <c r="CX788" s="333"/>
      <c r="CY788" s="333"/>
      <c r="CZ788" s="333"/>
      <c r="DA788" s="333"/>
      <c r="DB788" s="374"/>
      <c r="DC788" s="154"/>
      <c r="DD788" s="179"/>
      <c r="DE788" s="179"/>
      <c r="DF788" s="179"/>
      <c r="DG788" s="179"/>
      <c r="DH788" s="180"/>
      <c r="DI788" s="181"/>
      <c r="DJ788" s="182">
        <f t="shared" si="531"/>
        <v>1</v>
      </c>
      <c r="DK788" s="182">
        <f t="shared" si="532"/>
        <v>0</v>
      </c>
      <c r="DL788" s="182">
        <f t="shared" ref="DL788:DL840" si="536">IF(AND(EV788&gt;50,EV788&lt;=80),1,0)</f>
        <v>0</v>
      </c>
      <c r="DM788" s="182">
        <f t="shared" ref="DM788:DM840" si="537">IF(AND(EV788&gt;80,EV788&lt;=100),1,0)</f>
        <v>0</v>
      </c>
      <c r="DN788" s="182">
        <f t="shared" ref="DN788:DN840" si="538">IF(AND(EV788&gt;=100),1,0)</f>
        <v>0</v>
      </c>
      <c r="DO788" s="182"/>
      <c r="DP788" s="182"/>
      <c r="DQ788" s="181"/>
      <c r="DR788" s="169"/>
      <c r="DS788" s="166"/>
      <c r="DT788" s="166"/>
      <c r="DU788" s="167">
        <f t="shared" ref="DU788:DU840" si="539">IF(AND(DS788="A",DT788="A"),1,IF(AND(DS788="A",DT788="B"),2,IF(AND(DS788="A",DT788="C"),3,IF(AND(DS788="B",DT788="A"),4,IF(AND(DS788="B",DT788="B"),5,IF(AND(DS788="B",DT788="C"),6,IF(AND(DS788="C",DT788="A"),7,IF(AND(DS788="C",DT788="B"),8,IF(AND(DS788="C",DT788="C"),9,0)))))))))</f>
        <v>0</v>
      </c>
      <c r="DV788" s="153" t="str">
        <f>VLOOKUP(M788,'[200]Data Master kondisi'!$O$3:$P$11,2,FALSE)</f>
        <v>Z</v>
      </c>
      <c r="DW788" s="153">
        <f>LOOKUP(DV788,{"X","X","X","Y","Y","Y","Z","Z","Z"},{6,6,6,4,4,4,2,2,2})</f>
        <v>2</v>
      </c>
      <c r="DX788" s="153">
        <f t="shared" si="521"/>
        <v>1</v>
      </c>
      <c r="DY788" s="153">
        <f t="shared" ref="DY788:DY840" si="540">SUM(DU788,DW788,DX788)</f>
        <v>3</v>
      </c>
      <c r="DZ788" s="153" t="str">
        <f>VLOOKUP(G788,'[200]Data Master class'!$A$5:$D$12,3,FALSE)</f>
        <v>B</v>
      </c>
      <c r="EA788" s="160">
        <f t="shared" ref="EA788:EA840" si="541">IF(AND(DY788&lt;=14,DY788&gt;=12),"BURUK",IF(AND(DY788&lt;=11,DY788&gt;=9),"KURANG",IF(AND(DY788&lt;=8,DY788&gt;=6),"CUKUP",IF(AND(DY788&lt;=5,DY788&gt;=4),"BAIK",0))))</f>
        <v>0</v>
      </c>
      <c r="EB788" s="156"/>
      <c r="EC788" s="153">
        <f>VLOOKUP(G788,'[200]Data Master class'!$A$5:$D$12,2,FALSE)</f>
        <v>3</v>
      </c>
      <c r="ED788" s="153" t="str">
        <f>VLOOKUP(H788,'[200]Data Master class'!$E$5:$G$6,3,FALSE)</f>
        <v>X</v>
      </c>
      <c r="EE788" s="153">
        <f>VLOOKUP(H788,'[200]Data Master class'!$E$5:$G$6,2,FALSE)</f>
        <v>2</v>
      </c>
      <c r="EF788" s="153">
        <f t="shared" ref="EF788:EF840" si="542">EC788+EE788</f>
        <v>5</v>
      </c>
      <c r="EG788" s="153" t="str">
        <f t="shared" ref="EG788:EG840" si="543">IF(AND(EF788&lt;=12,EF788&gt;=9),"CLASS 1",IF(AND(EF788&lt;=8,EF788&gt;=6),"CLASS 2",IF(AND(EF788&lt;=5,EF788&gt;=4),"CLASS 3",0)))</f>
        <v>CLASS 3</v>
      </c>
      <c r="EH788" s="153">
        <f t="shared" ref="EH788:EH840" si="544">SUM(DY788,EF788)</f>
        <v>8</v>
      </c>
      <c r="EI788" s="171"/>
      <c r="EJ788" s="441">
        <f t="shared" si="522"/>
        <v>1.5714285714285712</v>
      </c>
      <c r="EK788" s="441">
        <f t="shared" si="523"/>
        <v>0.57142857142857151</v>
      </c>
      <c r="EL788" s="441">
        <f t="shared" si="524"/>
        <v>1</v>
      </c>
      <c r="EM788" s="442">
        <f t="shared" ref="EM788:EM840" si="545">((EJ788+EK788+EL788)/3)</f>
        <v>1.0476190476190477</v>
      </c>
      <c r="EN788" s="443" t="str">
        <f t="shared" ref="EN788:EN840" si="546">IF(AND(EM788&lt;10%),"BAIK",IF(AND(EM788&gt;=10%,EM788&lt;=20%),"CUKUP",IF(AND(EM788&gt;20%,EM788&lt;=30%),"KURANG",IF(AND(EM788&gt;30%),"BURUK",0))))</f>
        <v>BURUK</v>
      </c>
      <c r="EO788" s="195"/>
      <c r="EP788" s="196">
        <f>'[200]2. SUHU &amp; FISIK TRAFO'!CY832</f>
        <v>324</v>
      </c>
      <c r="EQ788" s="168">
        <f t="shared" si="520"/>
        <v>0</v>
      </c>
      <c r="ER788" s="189">
        <f t="shared" ref="ER788:ER840" si="547">IF(AND(EQ788&gt;0,EQ788&lt;60),"BAIK",IF(AND(EQ788&gt;=60,EQ788&lt;80),"CUKUP",IF(AND(EQ788&gt;=80,EQ788&lt;100),"KURANG",IF(AND(EQ788&gt;=100),"BURUK",0))))</f>
        <v>0</v>
      </c>
      <c r="ES788" s="195"/>
      <c r="ET788" s="447">
        <f t="shared" si="533"/>
        <v>0.751</v>
      </c>
      <c r="EU788" s="447">
        <f t="shared" ref="EU788:EU840" si="548">ET788*0.8</f>
        <v>0.6008</v>
      </c>
      <c r="EV788" s="448">
        <f t="shared" si="525"/>
        <v>3.004</v>
      </c>
      <c r="EW788" s="449" t="str">
        <f t="shared" ref="EW788:EW840" si="549">IF(AND(EV788&gt;0,EV788&lt;60),"BAIK",IF(AND(EV788&gt;=60,EV788&lt;80),"CUKUP",IF(AND(EV788&gt;=80,EV788&lt;100),"KURANG",IF(AND(EV788&gt;=100),"BURUK",0))))</f>
        <v>BAIK</v>
      </c>
      <c r="EX788" s="721"/>
      <c r="EY788" s="447">
        <f t="shared" si="534"/>
        <v>0.42599999999999999</v>
      </c>
      <c r="EZ788" s="447">
        <f t="shared" si="526"/>
        <v>0.34079999999999999</v>
      </c>
      <c r="FA788" s="448">
        <f t="shared" si="535"/>
        <v>1.704</v>
      </c>
      <c r="FB788" s="449" t="str">
        <f t="shared" si="527"/>
        <v>BAIK</v>
      </c>
      <c r="FC788" s="195"/>
      <c r="FD788" s="453">
        <f t="shared" si="528"/>
        <v>3</v>
      </c>
      <c r="FE788" s="454">
        <f t="shared" si="529"/>
        <v>36.127167630057805</v>
      </c>
      <c r="FF788" s="725">
        <f t="shared" si="530"/>
        <v>8.3040000000000003</v>
      </c>
      <c r="FG788" s="202" t="str">
        <f t="shared" ref="FG788:FG840" si="550">IF(AND(FF788&gt;0,FF788&lt;10),"BAIK",IF(AND(FF788&gt;=10,FF788&lt;15),"CUKUP",IF(AND(FF788&gt;=15,FF788&lt;20),"KURANG",IF(AND(FF788&gt;=20),"BURUK",0))))</f>
        <v>BAIK</v>
      </c>
    </row>
    <row r="789" spans="1:163">
      <c r="A789" s="347">
        <v>777</v>
      </c>
      <c r="B789" s="764" t="s">
        <v>2239</v>
      </c>
      <c r="C789" s="331" t="s">
        <v>3418</v>
      </c>
      <c r="D789" s="259" t="s">
        <v>3419</v>
      </c>
      <c r="E789" s="319" t="s">
        <v>3321</v>
      </c>
      <c r="F789" s="319" t="s">
        <v>3321</v>
      </c>
      <c r="G789" s="208" t="s">
        <v>206</v>
      </c>
      <c r="H789" s="214" t="s">
        <v>208</v>
      </c>
      <c r="I789" s="463">
        <v>107.97559099999999</v>
      </c>
      <c r="J789" s="462">
        <v>-3.2303459999999999</v>
      </c>
      <c r="K789" s="259" t="s">
        <v>315</v>
      </c>
      <c r="L789" s="259" t="s">
        <v>570</v>
      </c>
      <c r="M789" s="259">
        <v>50</v>
      </c>
      <c r="N789" s="259" t="s">
        <v>309</v>
      </c>
      <c r="O789" s="259">
        <v>2019</v>
      </c>
      <c r="P789" s="259" t="s">
        <v>316</v>
      </c>
      <c r="Q789" s="461">
        <v>0.79999999999999993</v>
      </c>
      <c r="R789" s="433">
        <v>44862</v>
      </c>
      <c r="S789" s="331" t="s">
        <v>318</v>
      </c>
      <c r="T789" s="331" t="s">
        <v>607</v>
      </c>
      <c r="U789" s="259">
        <v>2</v>
      </c>
      <c r="V789" s="259">
        <v>2</v>
      </c>
      <c r="W789" s="259">
        <v>3</v>
      </c>
      <c r="X789" s="259">
        <v>20000</v>
      </c>
      <c r="Y789" s="332">
        <v>379</v>
      </c>
      <c r="Z789" s="332">
        <v>379</v>
      </c>
      <c r="AA789" s="332">
        <v>378</v>
      </c>
      <c r="AB789" s="332">
        <v>218</v>
      </c>
      <c r="AC789" s="332">
        <v>217</v>
      </c>
      <c r="AD789" s="332">
        <v>217</v>
      </c>
      <c r="AE789" s="332">
        <v>40</v>
      </c>
      <c r="AF789" s="332">
        <v>30</v>
      </c>
      <c r="AG789" s="332">
        <v>58</v>
      </c>
      <c r="AH789" s="332">
        <v>25</v>
      </c>
      <c r="AI789" s="332">
        <v>23</v>
      </c>
      <c r="AJ789" s="332">
        <v>16</v>
      </c>
      <c r="AK789" s="332">
        <v>30</v>
      </c>
      <c r="AL789" s="332">
        <v>14</v>
      </c>
      <c r="AM789" s="332">
        <v>17</v>
      </c>
      <c r="AN789" s="332">
        <v>14</v>
      </c>
      <c r="AO789" s="332">
        <v>28</v>
      </c>
      <c r="AP789" s="332">
        <v>11</v>
      </c>
      <c r="AQ789" s="332"/>
      <c r="AR789" s="332"/>
      <c r="AS789" s="332"/>
      <c r="AT789" s="332"/>
      <c r="AU789" s="332"/>
      <c r="AV789" s="332"/>
      <c r="AW789" s="332"/>
      <c r="AX789" s="332"/>
      <c r="AY789" s="332">
        <v>0.92400000000000004</v>
      </c>
      <c r="AZ789" s="332">
        <v>0.94899999999999995</v>
      </c>
      <c r="BA789" s="332" t="s">
        <v>3420</v>
      </c>
      <c r="BB789" s="261">
        <v>396</v>
      </c>
      <c r="BC789" s="261">
        <v>398</v>
      </c>
      <c r="BD789" s="261">
        <v>397</v>
      </c>
      <c r="BE789" s="261">
        <v>228</v>
      </c>
      <c r="BF789" s="261">
        <v>229</v>
      </c>
      <c r="BG789" s="261">
        <v>229</v>
      </c>
      <c r="BH789" s="261">
        <v>53</v>
      </c>
      <c r="BI789" s="261">
        <v>21</v>
      </c>
      <c r="BJ789" s="261">
        <v>48</v>
      </c>
      <c r="BK789" s="261">
        <v>18</v>
      </c>
      <c r="BL789" s="261">
        <v>35</v>
      </c>
      <c r="BM789" s="261">
        <v>14</v>
      </c>
      <c r="BN789" s="261">
        <v>28</v>
      </c>
      <c r="BO789" s="261">
        <v>10</v>
      </c>
      <c r="BP789" s="261">
        <v>18</v>
      </c>
      <c r="BQ789" s="261">
        <v>7</v>
      </c>
      <c r="BR789" s="261">
        <v>20</v>
      </c>
      <c r="BS789" s="261">
        <v>8</v>
      </c>
      <c r="BT789" s="261"/>
      <c r="BU789" s="261"/>
      <c r="BV789" s="261"/>
      <c r="BW789" s="261"/>
      <c r="BX789" s="261"/>
      <c r="BY789" s="261"/>
      <c r="BZ789" s="261"/>
      <c r="CA789" s="261"/>
      <c r="CB789" s="261">
        <v>0.90700000000000003</v>
      </c>
      <c r="CC789" s="261">
        <v>0.92400000000000004</v>
      </c>
      <c r="CD789" s="261">
        <v>0.99299999999999999</v>
      </c>
      <c r="CE789" s="333">
        <v>226</v>
      </c>
      <c r="CF789" s="333">
        <v>32115058888</v>
      </c>
      <c r="CG789" s="333">
        <v>227</v>
      </c>
      <c r="CH789" s="333">
        <v>163140000000</v>
      </c>
      <c r="CI789" s="333">
        <v>227</v>
      </c>
      <c r="CJ789" s="333">
        <v>321041000000</v>
      </c>
      <c r="CK789" s="333">
        <v>226</v>
      </c>
      <c r="CL789" s="333">
        <v>86046105481</v>
      </c>
      <c r="CM789" s="333">
        <v>227</v>
      </c>
      <c r="CN789" s="333">
        <v>14448070855</v>
      </c>
      <c r="CO789" s="333">
        <v>227</v>
      </c>
      <c r="CP789" s="333">
        <v>86058128819</v>
      </c>
      <c r="CQ789" s="333"/>
      <c r="CR789" s="333"/>
      <c r="CS789" s="333"/>
      <c r="CT789" s="333"/>
      <c r="CU789" s="333"/>
      <c r="CV789" s="333"/>
      <c r="CW789" s="333"/>
      <c r="CX789" s="333"/>
      <c r="CY789" s="333"/>
      <c r="CZ789" s="333"/>
      <c r="DA789" s="333"/>
      <c r="DB789" s="374"/>
      <c r="DC789" s="154"/>
      <c r="DD789" s="179"/>
      <c r="DE789" s="179"/>
      <c r="DF789" s="179"/>
      <c r="DG789" s="179"/>
      <c r="DH789" s="180"/>
      <c r="DI789" s="181"/>
      <c r="DJ789" s="182">
        <f t="shared" si="531"/>
        <v>0</v>
      </c>
      <c r="DK789" s="182">
        <f t="shared" si="532"/>
        <v>0</v>
      </c>
      <c r="DL789" s="182">
        <f t="shared" si="536"/>
        <v>1</v>
      </c>
      <c r="DM789" s="182">
        <f t="shared" si="537"/>
        <v>0</v>
      </c>
      <c r="DN789" s="182">
        <f t="shared" si="538"/>
        <v>0</v>
      </c>
      <c r="DO789" s="182"/>
      <c r="DP789" s="182"/>
      <c r="DQ789" s="181"/>
      <c r="DR789" s="169"/>
      <c r="DS789" s="166"/>
      <c r="DT789" s="166"/>
      <c r="DU789" s="167">
        <f t="shared" si="539"/>
        <v>0</v>
      </c>
      <c r="DV789" s="153" t="str">
        <f>VLOOKUP(M789,'[200]Data Master kondisi'!$O$3:$P$11,2,FALSE)</f>
        <v>Z</v>
      </c>
      <c r="DW789" s="153">
        <f>LOOKUP(DV789,{"X","X","X","Y","Y","Y","Z","Z","Z"},{6,6,6,4,4,4,2,2,2})</f>
        <v>2</v>
      </c>
      <c r="DX789" s="153">
        <f t="shared" si="521"/>
        <v>1</v>
      </c>
      <c r="DY789" s="153">
        <f t="shared" si="540"/>
        <v>3</v>
      </c>
      <c r="DZ789" s="153" t="str">
        <f>VLOOKUP(G789,'[200]Data Master class'!$A$5:$D$12,3,FALSE)</f>
        <v>B</v>
      </c>
      <c r="EA789" s="160">
        <f t="shared" si="541"/>
        <v>0</v>
      </c>
      <c r="EB789" s="156"/>
      <c r="EC789" s="153">
        <f>VLOOKUP(G789,'[200]Data Master class'!$A$5:$D$12,2,FALSE)</f>
        <v>3</v>
      </c>
      <c r="ED789" s="153" t="str">
        <f>VLOOKUP(H789,'[200]Data Master class'!$E$5:$G$6,3,FALSE)</f>
        <v>X</v>
      </c>
      <c r="EE789" s="153">
        <f>VLOOKUP(H789,'[200]Data Master class'!$E$5:$G$6,2,FALSE)</f>
        <v>2</v>
      </c>
      <c r="EF789" s="153">
        <f t="shared" si="542"/>
        <v>5</v>
      </c>
      <c r="EG789" s="153" t="str">
        <f t="shared" si="543"/>
        <v>CLASS 3</v>
      </c>
      <c r="EH789" s="153">
        <f t="shared" si="544"/>
        <v>8</v>
      </c>
      <c r="EI789" s="171"/>
      <c r="EJ789" s="441">
        <f t="shared" si="522"/>
        <v>6.2499999999999944E-2</v>
      </c>
      <c r="EK789" s="441">
        <f t="shared" si="523"/>
        <v>0.29687499999999994</v>
      </c>
      <c r="EL789" s="441">
        <f t="shared" si="524"/>
        <v>0.35937500000000006</v>
      </c>
      <c r="EM789" s="442">
        <f t="shared" si="545"/>
        <v>0.23958333333333334</v>
      </c>
      <c r="EN789" s="443" t="str">
        <f t="shared" si="546"/>
        <v>KURANG</v>
      </c>
      <c r="EO789" s="195"/>
      <c r="EP789" s="196">
        <f>'[200]2. SUHU &amp; FISIK TRAFO'!CY833</f>
        <v>202</v>
      </c>
      <c r="EQ789" s="168">
        <f t="shared" ref="EQ789:EQ840" si="551">DH789/EP789*100</f>
        <v>0</v>
      </c>
      <c r="ER789" s="189">
        <f t="shared" si="547"/>
        <v>0</v>
      </c>
      <c r="ES789" s="195"/>
      <c r="ET789" s="447">
        <f t="shared" si="533"/>
        <v>27.815999999999999</v>
      </c>
      <c r="EU789" s="447">
        <f t="shared" si="548"/>
        <v>22.252800000000001</v>
      </c>
      <c r="EV789" s="448">
        <f t="shared" si="525"/>
        <v>55.631999999999991</v>
      </c>
      <c r="EW789" s="449" t="str">
        <f t="shared" si="549"/>
        <v>BAIK</v>
      </c>
      <c r="EX789" s="721"/>
      <c r="EY789" s="447">
        <f t="shared" si="534"/>
        <v>27.885000000000002</v>
      </c>
      <c r="EZ789" s="447">
        <f t="shared" si="526"/>
        <v>22.308000000000003</v>
      </c>
      <c r="FA789" s="448">
        <f t="shared" si="535"/>
        <v>55.77000000000001</v>
      </c>
      <c r="FB789" s="449" t="str">
        <f t="shared" si="527"/>
        <v>BAIK</v>
      </c>
      <c r="FC789" s="195"/>
      <c r="FD789" s="453">
        <f t="shared" si="528"/>
        <v>25</v>
      </c>
      <c r="FE789" s="454">
        <f t="shared" si="529"/>
        <v>72.25433526011561</v>
      </c>
      <c r="FF789" s="725">
        <f t="shared" si="530"/>
        <v>34.599999999999994</v>
      </c>
      <c r="FG789" s="202" t="str">
        <f t="shared" si="550"/>
        <v>BURUK</v>
      </c>
    </row>
    <row r="790" spans="1:163">
      <c r="A790" s="347">
        <v>778</v>
      </c>
      <c r="B790" s="764" t="s">
        <v>2239</v>
      </c>
      <c r="C790" s="331" t="s">
        <v>3421</v>
      </c>
      <c r="D790" s="259" t="s">
        <v>3422</v>
      </c>
      <c r="E790" s="319" t="s">
        <v>3321</v>
      </c>
      <c r="F790" s="319" t="s">
        <v>3321</v>
      </c>
      <c r="G790" s="208" t="s">
        <v>206</v>
      </c>
      <c r="H790" s="214" t="s">
        <v>208</v>
      </c>
      <c r="I790" s="463">
        <v>108.112605</v>
      </c>
      <c r="J790" s="462">
        <v>-3.0024440000000001</v>
      </c>
      <c r="K790" s="259" t="s">
        <v>315</v>
      </c>
      <c r="L790" s="259" t="s">
        <v>310</v>
      </c>
      <c r="M790" s="259">
        <v>100</v>
      </c>
      <c r="N790" s="259">
        <v>174314488</v>
      </c>
      <c r="O790" s="259">
        <v>2017</v>
      </c>
      <c r="P790" s="259" t="s">
        <v>316</v>
      </c>
      <c r="Q790" s="461">
        <v>0.75624999999999998</v>
      </c>
      <c r="R790" s="433">
        <v>44857</v>
      </c>
      <c r="S790" s="331" t="s">
        <v>318</v>
      </c>
      <c r="T790" s="331" t="s">
        <v>607</v>
      </c>
      <c r="U790" s="259">
        <v>2</v>
      </c>
      <c r="V790" s="259">
        <v>2</v>
      </c>
      <c r="W790" s="259">
        <v>3</v>
      </c>
      <c r="X790" s="259">
        <v>20000</v>
      </c>
      <c r="Y790" s="332">
        <v>419</v>
      </c>
      <c r="Z790" s="332">
        <v>417</v>
      </c>
      <c r="AA790" s="332">
        <v>419</v>
      </c>
      <c r="AB790" s="332">
        <v>238</v>
      </c>
      <c r="AC790" s="332">
        <v>236</v>
      </c>
      <c r="AD790" s="332">
        <v>242</v>
      </c>
      <c r="AE790" s="332">
        <v>41</v>
      </c>
      <c r="AF790" s="332">
        <v>62</v>
      </c>
      <c r="AG790" s="332">
        <v>26</v>
      </c>
      <c r="AH790" s="332">
        <v>36</v>
      </c>
      <c r="AI790" s="332">
        <v>10</v>
      </c>
      <c r="AJ790" s="332">
        <v>0</v>
      </c>
      <c r="AK790" s="332">
        <v>3</v>
      </c>
      <c r="AL790" s="332">
        <v>3</v>
      </c>
      <c r="AM790" s="332">
        <v>31</v>
      </c>
      <c r="AN790" s="332">
        <v>62</v>
      </c>
      <c r="AO790" s="332">
        <v>23</v>
      </c>
      <c r="AP790" s="332">
        <v>33</v>
      </c>
      <c r="AQ790" s="332"/>
      <c r="AR790" s="332"/>
      <c r="AS790" s="332"/>
      <c r="AT790" s="332"/>
      <c r="AU790" s="332"/>
      <c r="AV790" s="332"/>
      <c r="AW790" s="332"/>
      <c r="AX790" s="332"/>
      <c r="AY790" s="332">
        <v>0.90100000000000002</v>
      </c>
      <c r="AZ790" s="332">
        <v>0.96599999999999997</v>
      </c>
      <c r="BA790" s="332">
        <v>0.97499999999999998</v>
      </c>
      <c r="BB790" s="261">
        <v>419</v>
      </c>
      <c r="BC790" s="261">
        <v>420</v>
      </c>
      <c r="BD790" s="261">
        <v>418</v>
      </c>
      <c r="BE790" s="261">
        <v>229</v>
      </c>
      <c r="BF790" s="261">
        <v>237</v>
      </c>
      <c r="BG790" s="261">
        <v>241</v>
      </c>
      <c r="BH790" s="261">
        <v>22</v>
      </c>
      <c r="BI790" s="261">
        <v>44</v>
      </c>
      <c r="BJ790" s="261">
        <v>23</v>
      </c>
      <c r="BK790" s="261">
        <v>22</v>
      </c>
      <c r="BL790" s="261">
        <v>7</v>
      </c>
      <c r="BM790" s="261">
        <v>2</v>
      </c>
      <c r="BN790" s="261">
        <v>0</v>
      </c>
      <c r="BO790" s="261">
        <v>5</v>
      </c>
      <c r="BP790" s="261">
        <v>15</v>
      </c>
      <c r="BQ790" s="261">
        <v>42</v>
      </c>
      <c r="BR790" s="261">
        <v>23</v>
      </c>
      <c r="BS790" s="261">
        <v>17</v>
      </c>
      <c r="BT790" s="261"/>
      <c r="BU790" s="261"/>
      <c r="BV790" s="261"/>
      <c r="BW790" s="261"/>
      <c r="BX790" s="261"/>
      <c r="BY790" s="261"/>
      <c r="BZ790" s="261"/>
      <c r="CA790" s="261"/>
      <c r="CB790" s="261">
        <v>0.874</v>
      </c>
      <c r="CC790" s="261">
        <v>0.90500000000000003</v>
      </c>
      <c r="CD790" s="261">
        <v>0.95799999999999996</v>
      </c>
      <c r="CE790" s="333">
        <v>237</v>
      </c>
      <c r="CF790" s="333">
        <v>16313005792</v>
      </c>
      <c r="CG790" s="333">
        <v>235</v>
      </c>
      <c r="CH790" s="333">
        <v>34011904728</v>
      </c>
      <c r="CI790" s="333">
        <v>239</v>
      </c>
      <c r="CJ790" s="333">
        <v>32115532767</v>
      </c>
      <c r="CK790" s="333">
        <v>237</v>
      </c>
      <c r="CL790" s="333">
        <v>32189640499</v>
      </c>
      <c r="CM790" s="333">
        <v>235</v>
      </c>
      <c r="CN790" s="333">
        <v>3404904728</v>
      </c>
      <c r="CO790" s="333">
        <v>239</v>
      </c>
      <c r="CP790" s="333">
        <v>32115532767</v>
      </c>
      <c r="CQ790" s="333"/>
      <c r="CR790" s="333"/>
      <c r="CS790" s="333"/>
      <c r="CT790" s="333"/>
      <c r="CU790" s="333"/>
      <c r="CV790" s="333"/>
      <c r="CW790" s="333"/>
      <c r="CX790" s="333"/>
      <c r="CY790" s="333"/>
      <c r="CZ790" s="333"/>
      <c r="DA790" s="333"/>
      <c r="DB790" s="374"/>
      <c r="DC790" s="154"/>
      <c r="DD790" s="179"/>
      <c r="DE790" s="179"/>
      <c r="DF790" s="179"/>
      <c r="DG790" s="179"/>
      <c r="DH790" s="180"/>
      <c r="DI790" s="181"/>
      <c r="DJ790" s="182">
        <f t="shared" si="531"/>
        <v>0</v>
      </c>
      <c r="DK790" s="182">
        <f t="shared" si="532"/>
        <v>1</v>
      </c>
      <c r="DL790" s="182">
        <f t="shared" si="536"/>
        <v>0</v>
      </c>
      <c r="DM790" s="182">
        <f t="shared" si="537"/>
        <v>0</v>
      </c>
      <c r="DN790" s="182">
        <f t="shared" si="538"/>
        <v>0</v>
      </c>
      <c r="DO790" s="182"/>
      <c r="DP790" s="182"/>
      <c r="DQ790" s="181"/>
      <c r="DR790" s="169"/>
      <c r="DS790" s="166"/>
      <c r="DT790" s="166"/>
      <c r="DU790" s="167">
        <f t="shared" si="539"/>
        <v>0</v>
      </c>
      <c r="DV790" s="153" t="str">
        <f>VLOOKUP(M790,'[200]Data Master kondisi'!$O$3:$P$11,2,FALSE)</f>
        <v>Z</v>
      </c>
      <c r="DW790" s="153">
        <f>LOOKUP(DV790,{"X","X","X","Y","Y","Y","Z","Z","Z"},{6,6,6,4,4,4,2,2,2})</f>
        <v>2</v>
      </c>
      <c r="DX790" s="153">
        <f t="shared" si="521"/>
        <v>1</v>
      </c>
      <c r="DY790" s="153">
        <f t="shared" si="540"/>
        <v>3</v>
      </c>
      <c r="DZ790" s="153" t="str">
        <f>VLOOKUP(G790,'[200]Data Master class'!$A$5:$D$12,3,FALSE)</f>
        <v>B</v>
      </c>
      <c r="EA790" s="160">
        <f t="shared" si="541"/>
        <v>0</v>
      </c>
      <c r="EB790" s="156"/>
      <c r="EC790" s="153">
        <f>VLOOKUP(G790,'[200]Data Master class'!$A$5:$D$12,2,FALSE)</f>
        <v>3</v>
      </c>
      <c r="ED790" s="153" t="str">
        <f>VLOOKUP(H790,'[200]Data Master class'!$E$5:$G$6,3,FALSE)</f>
        <v>X</v>
      </c>
      <c r="EE790" s="153">
        <f>VLOOKUP(H790,'[200]Data Master class'!$E$5:$G$6,2,FALSE)</f>
        <v>2</v>
      </c>
      <c r="EF790" s="153">
        <f t="shared" si="542"/>
        <v>5</v>
      </c>
      <c r="EG790" s="153" t="str">
        <f t="shared" si="543"/>
        <v>CLASS 3</v>
      </c>
      <c r="EH790" s="153">
        <f t="shared" si="544"/>
        <v>8</v>
      </c>
      <c r="EI790" s="171"/>
      <c r="EJ790" s="441">
        <f t="shared" si="522"/>
        <v>4.6511627906976744E-2</v>
      </c>
      <c r="EK790" s="441">
        <f t="shared" si="523"/>
        <v>0.44186046511627908</v>
      </c>
      <c r="EL790" s="441">
        <f t="shared" si="524"/>
        <v>0.39534883720930231</v>
      </c>
      <c r="EM790" s="442">
        <f t="shared" si="545"/>
        <v>0.29457364341085274</v>
      </c>
      <c r="EN790" s="443" t="str">
        <f t="shared" si="546"/>
        <v>KURANG</v>
      </c>
      <c r="EO790" s="195"/>
      <c r="EP790" s="196">
        <f>'[200]2. SUHU &amp; FISIK TRAFO'!CY834</f>
        <v>202</v>
      </c>
      <c r="EQ790" s="168">
        <f t="shared" si="551"/>
        <v>0</v>
      </c>
      <c r="ER790" s="189">
        <f t="shared" si="547"/>
        <v>0</v>
      </c>
      <c r="ES790" s="195"/>
      <c r="ET790" s="447">
        <f t="shared" si="533"/>
        <v>30.682000000000002</v>
      </c>
      <c r="EU790" s="447">
        <f t="shared" si="548"/>
        <v>24.545600000000004</v>
      </c>
      <c r="EV790" s="448">
        <f t="shared" si="525"/>
        <v>30.682000000000002</v>
      </c>
      <c r="EW790" s="449" t="str">
        <f t="shared" si="549"/>
        <v>BAIK</v>
      </c>
      <c r="EX790" s="721"/>
      <c r="EY790" s="447">
        <f t="shared" si="534"/>
        <v>21.009</v>
      </c>
      <c r="EZ790" s="447">
        <f t="shared" si="526"/>
        <v>16.807200000000002</v>
      </c>
      <c r="FA790" s="448">
        <f t="shared" si="535"/>
        <v>21.009</v>
      </c>
      <c r="FB790" s="449" t="str">
        <f t="shared" si="527"/>
        <v>BAIK</v>
      </c>
      <c r="FC790" s="195"/>
      <c r="FD790" s="453">
        <f t="shared" si="528"/>
        <v>36</v>
      </c>
      <c r="FE790" s="454">
        <f t="shared" si="529"/>
        <v>144.50867052023122</v>
      </c>
      <c r="FF790" s="725">
        <f t="shared" si="530"/>
        <v>24.911999999999999</v>
      </c>
      <c r="FG790" s="202" t="str">
        <f t="shared" si="550"/>
        <v>BURUK</v>
      </c>
    </row>
    <row r="791" spans="1:163">
      <c r="A791" s="347">
        <v>779</v>
      </c>
      <c r="B791" s="764" t="s">
        <v>2239</v>
      </c>
      <c r="C791" s="331" t="s">
        <v>3423</v>
      </c>
      <c r="D791" s="259" t="s">
        <v>3424</v>
      </c>
      <c r="E791" s="319" t="s">
        <v>3321</v>
      </c>
      <c r="F791" s="319" t="s">
        <v>3321</v>
      </c>
      <c r="G791" s="208" t="s">
        <v>206</v>
      </c>
      <c r="H791" s="214" t="s">
        <v>208</v>
      </c>
      <c r="I791" s="463">
        <v>108.118787</v>
      </c>
      <c r="J791" s="462">
        <v>-3.0025569999999999</v>
      </c>
      <c r="K791" s="259" t="s">
        <v>315</v>
      </c>
      <c r="L791" s="259" t="s">
        <v>571</v>
      </c>
      <c r="M791" s="259">
        <v>100</v>
      </c>
      <c r="N791" s="259">
        <v>16059673</v>
      </c>
      <c r="O791" s="259">
        <v>2018</v>
      </c>
      <c r="P791" s="259" t="s">
        <v>316</v>
      </c>
      <c r="Q791" s="461">
        <v>0.76597222222222217</v>
      </c>
      <c r="R791" s="433">
        <v>44857</v>
      </c>
      <c r="S791" s="331" t="s">
        <v>318</v>
      </c>
      <c r="T791" s="331" t="s">
        <v>607</v>
      </c>
      <c r="U791" s="259">
        <v>2</v>
      </c>
      <c r="V791" s="259">
        <v>2</v>
      </c>
      <c r="W791" s="259">
        <v>3</v>
      </c>
      <c r="X791" s="259">
        <v>20000</v>
      </c>
      <c r="Y791" s="332">
        <v>390</v>
      </c>
      <c r="Z791" s="332">
        <v>392</v>
      </c>
      <c r="AA791" s="332">
        <v>391</v>
      </c>
      <c r="AB791" s="332">
        <v>224</v>
      </c>
      <c r="AC791" s="332">
        <v>222</v>
      </c>
      <c r="AD791" s="332">
        <v>224</v>
      </c>
      <c r="AE791" s="332">
        <v>90</v>
      </c>
      <c r="AF791" s="332">
        <v>44</v>
      </c>
      <c r="AG791" s="332">
        <v>36</v>
      </c>
      <c r="AH791" s="332">
        <v>51</v>
      </c>
      <c r="AI791" s="332">
        <v>21</v>
      </c>
      <c r="AJ791" s="332">
        <v>16</v>
      </c>
      <c r="AK791" s="332">
        <v>6</v>
      </c>
      <c r="AL791" s="332">
        <v>15</v>
      </c>
      <c r="AM791" s="332"/>
      <c r="AN791" s="332"/>
      <c r="AO791" s="332"/>
      <c r="AP791" s="332"/>
      <c r="AQ791" s="332">
        <v>69</v>
      </c>
      <c r="AR791" s="332">
        <v>28</v>
      </c>
      <c r="AS791" s="332">
        <v>30</v>
      </c>
      <c r="AT791" s="332">
        <v>36</v>
      </c>
      <c r="AU791" s="332"/>
      <c r="AV791" s="332"/>
      <c r="AW791" s="332"/>
      <c r="AX791" s="332"/>
      <c r="AY791" s="332">
        <v>0.95899999999999996</v>
      </c>
      <c r="AZ791" s="332">
        <v>0.93899999999999995</v>
      </c>
      <c r="BA791" s="332">
        <v>0.91700000000000004</v>
      </c>
      <c r="BB791" s="261">
        <v>390</v>
      </c>
      <c r="BC791" s="261">
        <v>392</v>
      </c>
      <c r="BD791" s="261">
        <v>391</v>
      </c>
      <c r="BE791" s="261">
        <v>221</v>
      </c>
      <c r="BF791" s="261">
        <v>223</v>
      </c>
      <c r="BG791" s="261">
        <v>223</v>
      </c>
      <c r="BH791" s="261">
        <v>61</v>
      </c>
      <c r="BI791" s="261">
        <v>26</v>
      </c>
      <c r="BJ791" s="261">
        <v>31</v>
      </c>
      <c r="BK791" s="261">
        <v>24</v>
      </c>
      <c r="BL791" s="261">
        <v>26</v>
      </c>
      <c r="BM791" s="261">
        <v>8</v>
      </c>
      <c r="BN791" s="261">
        <v>9</v>
      </c>
      <c r="BO791" s="261">
        <v>12</v>
      </c>
      <c r="BP791" s="261"/>
      <c r="BQ791" s="261"/>
      <c r="BR791" s="261"/>
      <c r="BS791" s="261"/>
      <c r="BT791" s="261">
        <v>35</v>
      </c>
      <c r="BU791" s="261">
        <v>18</v>
      </c>
      <c r="BV791" s="261">
        <v>22</v>
      </c>
      <c r="BW791" s="261">
        <v>12</v>
      </c>
      <c r="BX791" s="261"/>
      <c r="BY791" s="261"/>
      <c r="BZ791" s="261"/>
      <c r="CA791" s="261"/>
      <c r="CB791" s="261">
        <v>0.91700000000000004</v>
      </c>
      <c r="CC791" s="261">
        <v>0.88300000000000001</v>
      </c>
      <c r="CD791" s="261">
        <v>0.80300000000000005</v>
      </c>
      <c r="CE791" s="333">
        <v>219</v>
      </c>
      <c r="CF791" s="333">
        <v>32190477367</v>
      </c>
      <c r="CG791" s="333">
        <v>221</v>
      </c>
      <c r="CH791" s="333">
        <v>22111055361</v>
      </c>
      <c r="CI791" s="333">
        <v>221</v>
      </c>
      <c r="CJ791" s="333">
        <v>56601468761</v>
      </c>
      <c r="CK791" s="333">
        <v>219</v>
      </c>
      <c r="CL791" s="333">
        <v>32115441498</v>
      </c>
      <c r="CM791" s="333">
        <v>221</v>
      </c>
      <c r="CN791" s="333">
        <v>34010164269</v>
      </c>
      <c r="CO791" s="333">
        <v>221</v>
      </c>
      <c r="CP791" s="333">
        <v>34012105362</v>
      </c>
      <c r="CQ791" s="333"/>
      <c r="CR791" s="333"/>
      <c r="CS791" s="333"/>
      <c r="CT791" s="333"/>
      <c r="CU791" s="333"/>
      <c r="CV791" s="333"/>
      <c r="CW791" s="333"/>
      <c r="CX791" s="333"/>
      <c r="CY791" s="333"/>
      <c r="CZ791" s="333"/>
      <c r="DA791" s="333"/>
      <c r="DB791" s="374"/>
      <c r="DC791" s="154"/>
      <c r="DD791" s="179"/>
      <c r="DE791" s="179"/>
      <c r="DF791" s="179"/>
      <c r="DG791" s="179"/>
      <c r="DH791" s="180"/>
      <c r="DI791" s="181"/>
      <c r="DJ791" s="182">
        <f t="shared" si="531"/>
        <v>0</v>
      </c>
      <c r="DK791" s="182">
        <f t="shared" si="532"/>
        <v>1</v>
      </c>
      <c r="DL791" s="182">
        <f t="shared" si="536"/>
        <v>0</v>
      </c>
      <c r="DM791" s="182">
        <f t="shared" si="537"/>
        <v>0</v>
      </c>
      <c r="DN791" s="182">
        <f t="shared" si="538"/>
        <v>0</v>
      </c>
      <c r="DO791" s="182"/>
      <c r="DP791" s="182"/>
      <c r="DQ791" s="181"/>
      <c r="DR791" s="169"/>
      <c r="DS791" s="166"/>
      <c r="DT791" s="166"/>
      <c r="DU791" s="167">
        <f t="shared" si="539"/>
        <v>0</v>
      </c>
      <c r="DV791" s="153" t="str">
        <f>VLOOKUP(M791,'[200]Data Master kondisi'!$O$3:$P$11,2,FALSE)</f>
        <v>Z</v>
      </c>
      <c r="DW791" s="153">
        <f>LOOKUP(DV791,{"X","X","X","Y","Y","Y","Z","Z","Z"},{6,6,6,4,4,4,2,2,2})</f>
        <v>2</v>
      </c>
      <c r="DX791" s="153">
        <f t="shared" si="521"/>
        <v>1</v>
      </c>
      <c r="DY791" s="153">
        <f t="shared" si="540"/>
        <v>3</v>
      </c>
      <c r="DZ791" s="153" t="str">
        <f>VLOOKUP(G791,'[200]Data Master class'!$A$5:$D$12,3,FALSE)</f>
        <v>B</v>
      </c>
      <c r="EA791" s="160">
        <f t="shared" si="541"/>
        <v>0</v>
      </c>
      <c r="EB791" s="156"/>
      <c r="EC791" s="153">
        <f>VLOOKUP(G791,'[200]Data Master class'!$A$5:$D$12,2,FALSE)</f>
        <v>3</v>
      </c>
      <c r="ED791" s="153" t="str">
        <f>VLOOKUP(H791,'[200]Data Master class'!$E$5:$G$6,3,FALSE)</f>
        <v>X</v>
      </c>
      <c r="EE791" s="153">
        <f>VLOOKUP(H791,'[200]Data Master class'!$E$5:$G$6,2,FALSE)</f>
        <v>2</v>
      </c>
      <c r="EF791" s="153">
        <f t="shared" si="542"/>
        <v>5</v>
      </c>
      <c r="EG791" s="153" t="str">
        <f t="shared" si="543"/>
        <v>CLASS 3</v>
      </c>
      <c r="EH791" s="153">
        <f t="shared" si="544"/>
        <v>8</v>
      </c>
      <c r="EI791" s="171"/>
      <c r="EJ791" s="441">
        <f t="shared" si="522"/>
        <v>0.58823529411764708</v>
      </c>
      <c r="EK791" s="441">
        <f t="shared" si="523"/>
        <v>0.22352941176470584</v>
      </c>
      <c r="EL791" s="441">
        <f t="shared" si="524"/>
        <v>0.36470588235294116</v>
      </c>
      <c r="EM791" s="442">
        <f t="shared" si="545"/>
        <v>0.39215686274509803</v>
      </c>
      <c r="EN791" s="443" t="str">
        <f t="shared" si="546"/>
        <v>BURUK</v>
      </c>
      <c r="EO791" s="195"/>
      <c r="EP791" s="196">
        <f>'[200]2. SUHU &amp; FISIK TRAFO'!CY835</f>
        <v>324</v>
      </c>
      <c r="EQ791" s="168">
        <f t="shared" si="551"/>
        <v>0</v>
      </c>
      <c r="ER791" s="189">
        <f t="shared" si="547"/>
        <v>0</v>
      </c>
      <c r="ES791" s="195"/>
      <c r="ET791" s="447">
        <f t="shared" si="533"/>
        <v>37.991999999999997</v>
      </c>
      <c r="EU791" s="447">
        <f t="shared" si="548"/>
        <v>30.393599999999999</v>
      </c>
      <c r="EV791" s="448">
        <f t="shared" si="525"/>
        <v>37.991999999999997</v>
      </c>
      <c r="EW791" s="449" t="str">
        <f t="shared" si="549"/>
        <v>BAIK</v>
      </c>
      <c r="EX791" s="721"/>
      <c r="EY791" s="447">
        <f t="shared" si="534"/>
        <v>26.192</v>
      </c>
      <c r="EZ791" s="447">
        <f t="shared" si="526"/>
        <v>20.953600000000002</v>
      </c>
      <c r="FA791" s="448">
        <f t="shared" si="535"/>
        <v>26.192</v>
      </c>
      <c r="FB791" s="449" t="str">
        <f t="shared" si="527"/>
        <v>BAIK</v>
      </c>
      <c r="FC791" s="195"/>
      <c r="FD791" s="453">
        <f t="shared" si="528"/>
        <v>51</v>
      </c>
      <c r="FE791" s="454">
        <f t="shared" si="529"/>
        <v>144.50867052023122</v>
      </c>
      <c r="FF791" s="725">
        <f t="shared" si="530"/>
        <v>35.292000000000002</v>
      </c>
      <c r="FG791" s="202" t="str">
        <f t="shared" si="550"/>
        <v>BURUK</v>
      </c>
    </row>
    <row r="792" spans="1:163">
      <c r="A792" s="347">
        <v>780</v>
      </c>
      <c r="B792" s="764" t="s">
        <v>2239</v>
      </c>
      <c r="C792" s="331" t="s">
        <v>3425</v>
      </c>
      <c r="D792" s="259" t="s">
        <v>3426</v>
      </c>
      <c r="E792" s="319" t="s">
        <v>3321</v>
      </c>
      <c r="F792" s="319" t="s">
        <v>3321</v>
      </c>
      <c r="G792" s="208" t="s">
        <v>206</v>
      </c>
      <c r="H792" s="214" t="s">
        <v>208</v>
      </c>
      <c r="I792" s="463">
        <v>108.098955</v>
      </c>
      <c r="J792" s="462">
        <v>-3.0151949999999998</v>
      </c>
      <c r="K792" s="259" t="s">
        <v>315</v>
      </c>
      <c r="L792" s="259" t="s">
        <v>310</v>
      </c>
      <c r="M792" s="259">
        <v>100</v>
      </c>
      <c r="N792" s="259">
        <v>10232288</v>
      </c>
      <c r="O792" s="259">
        <v>2010</v>
      </c>
      <c r="P792" s="259" t="s">
        <v>316</v>
      </c>
      <c r="Q792" s="461">
        <v>0.77569444444444446</v>
      </c>
      <c r="R792" s="433">
        <v>44857</v>
      </c>
      <c r="S792" s="331" t="s">
        <v>318</v>
      </c>
      <c r="T792" s="331" t="s">
        <v>607</v>
      </c>
      <c r="U792" s="259">
        <v>3</v>
      </c>
      <c r="V792" s="259">
        <v>1</v>
      </c>
      <c r="W792" s="259">
        <v>3</v>
      </c>
      <c r="X792" s="259">
        <v>20000</v>
      </c>
      <c r="Y792" s="332">
        <v>415</v>
      </c>
      <c r="Z792" s="332">
        <v>413</v>
      </c>
      <c r="AA792" s="332">
        <v>416</v>
      </c>
      <c r="AB792" s="332">
        <v>237</v>
      </c>
      <c r="AC792" s="332">
        <v>239</v>
      </c>
      <c r="AD792" s="332">
        <v>241</v>
      </c>
      <c r="AE792" s="332">
        <v>27</v>
      </c>
      <c r="AF792" s="332">
        <v>32</v>
      </c>
      <c r="AG792" s="332">
        <v>33</v>
      </c>
      <c r="AH792" s="332">
        <v>18</v>
      </c>
      <c r="AI792" s="332">
        <v>27</v>
      </c>
      <c r="AJ792" s="332">
        <v>32</v>
      </c>
      <c r="AK792" s="332">
        <v>33</v>
      </c>
      <c r="AL792" s="332">
        <v>18</v>
      </c>
      <c r="AM792" s="332"/>
      <c r="AN792" s="332"/>
      <c r="AO792" s="332"/>
      <c r="AP792" s="332"/>
      <c r="AQ792" s="332"/>
      <c r="AR792" s="332"/>
      <c r="AS792" s="332"/>
      <c r="AT792" s="332"/>
      <c r="AU792" s="332"/>
      <c r="AV792" s="332"/>
      <c r="AW792" s="332"/>
      <c r="AX792" s="332"/>
      <c r="AY792" s="332">
        <v>0.98399999999999999</v>
      </c>
      <c r="AZ792" s="332">
        <v>0.92700000000000005</v>
      </c>
      <c r="BA792" s="332">
        <v>0.91900000000000004</v>
      </c>
      <c r="BB792" s="261">
        <v>415</v>
      </c>
      <c r="BC792" s="261">
        <v>417</v>
      </c>
      <c r="BD792" s="261">
        <v>416</v>
      </c>
      <c r="BE792" s="261">
        <v>237</v>
      </c>
      <c r="BF792" s="261">
        <v>240</v>
      </c>
      <c r="BG792" s="261">
        <v>241</v>
      </c>
      <c r="BH792" s="261">
        <v>15</v>
      </c>
      <c r="BI792" s="261">
        <v>20</v>
      </c>
      <c r="BJ792" s="261">
        <v>28</v>
      </c>
      <c r="BK792" s="261">
        <v>9</v>
      </c>
      <c r="BL792" s="261">
        <v>15</v>
      </c>
      <c r="BM792" s="261">
        <v>20</v>
      </c>
      <c r="BN792" s="261">
        <v>28</v>
      </c>
      <c r="BO792" s="261">
        <v>9</v>
      </c>
      <c r="BP792" s="261"/>
      <c r="BQ792" s="261"/>
      <c r="BR792" s="261"/>
      <c r="BS792" s="261"/>
      <c r="BT792" s="261"/>
      <c r="BU792" s="261"/>
      <c r="BV792" s="261"/>
      <c r="BW792" s="261"/>
      <c r="BX792" s="261"/>
      <c r="BY792" s="261"/>
      <c r="BZ792" s="261"/>
      <c r="CA792" s="261"/>
      <c r="CB792" s="261">
        <v>0.85899999999999999</v>
      </c>
      <c r="CC792" s="261">
        <v>0.81299999999999994</v>
      </c>
      <c r="CD792" s="261">
        <v>0.90800000000000003</v>
      </c>
      <c r="CE792" s="333">
        <v>235</v>
      </c>
      <c r="CF792" s="333">
        <v>163130000000</v>
      </c>
      <c r="CG792" s="333">
        <v>238</v>
      </c>
      <c r="CH792" s="333">
        <v>22121607315</v>
      </c>
      <c r="CI792" s="333">
        <v>239</v>
      </c>
      <c r="CJ792" s="333">
        <v>32115057617</v>
      </c>
      <c r="CK792" s="333"/>
      <c r="CL792" s="333"/>
      <c r="CM792" s="333"/>
      <c r="CN792" s="333"/>
      <c r="CO792" s="333"/>
      <c r="CP792" s="333"/>
      <c r="CQ792" s="333"/>
      <c r="CR792" s="333"/>
      <c r="CS792" s="333"/>
      <c r="CT792" s="333"/>
      <c r="CU792" s="333"/>
      <c r="CV792" s="333"/>
      <c r="CW792" s="333"/>
      <c r="CX792" s="333"/>
      <c r="CY792" s="333"/>
      <c r="CZ792" s="333"/>
      <c r="DA792" s="333"/>
      <c r="DB792" s="374"/>
      <c r="DC792" s="154"/>
      <c r="DD792" s="179"/>
      <c r="DE792" s="179"/>
      <c r="DF792" s="179"/>
      <c r="DG792" s="179"/>
      <c r="DH792" s="180"/>
      <c r="DI792" s="181"/>
      <c r="DJ792" s="182">
        <f t="shared" si="531"/>
        <v>1</v>
      </c>
      <c r="DK792" s="182">
        <f t="shared" si="532"/>
        <v>0</v>
      </c>
      <c r="DL792" s="182">
        <f t="shared" si="536"/>
        <v>0</v>
      </c>
      <c r="DM792" s="182">
        <f t="shared" si="537"/>
        <v>0</v>
      </c>
      <c r="DN792" s="182">
        <f t="shared" si="538"/>
        <v>0</v>
      </c>
      <c r="DO792" s="182"/>
      <c r="DP792" s="182"/>
      <c r="DQ792" s="181"/>
      <c r="DR792" s="169"/>
      <c r="DS792" s="166"/>
      <c r="DT792" s="166"/>
      <c r="DU792" s="167">
        <f t="shared" si="539"/>
        <v>0</v>
      </c>
      <c r="DV792" s="153" t="str">
        <f>VLOOKUP(M792,'[200]Data Master kondisi'!$O$3:$P$11,2,FALSE)</f>
        <v>Z</v>
      </c>
      <c r="DW792" s="153">
        <f>LOOKUP(DV792,{"X","X","X","Y","Y","Y","Z","Z","Z"},{6,6,6,4,4,4,2,2,2})</f>
        <v>2</v>
      </c>
      <c r="DX792" s="153">
        <f t="shared" si="521"/>
        <v>1</v>
      </c>
      <c r="DY792" s="153">
        <f t="shared" si="540"/>
        <v>3</v>
      </c>
      <c r="DZ792" s="153" t="str">
        <f>VLOOKUP(G792,'[200]Data Master class'!$A$5:$D$12,3,FALSE)</f>
        <v>B</v>
      </c>
      <c r="EA792" s="160">
        <f t="shared" si="541"/>
        <v>0</v>
      </c>
      <c r="EB792" s="156"/>
      <c r="EC792" s="153">
        <f>VLOOKUP(G792,'[200]Data Master class'!$A$5:$D$12,2,FALSE)</f>
        <v>3</v>
      </c>
      <c r="ED792" s="153" t="str">
        <f>VLOOKUP(H792,'[200]Data Master class'!$E$5:$G$6,3,FALSE)</f>
        <v>X</v>
      </c>
      <c r="EE792" s="153">
        <f>VLOOKUP(H792,'[200]Data Master class'!$E$5:$G$6,2,FALSE)</f>
        <v>2</v>
      </c>
      <c r="EF792" s="153">
        <f t="shared" si="542"/>
        <v>5</v>
      </c>
      <c r="EG792" s="153" t="str">
        <f t="shared" si="543"/>
        <v>CLASS 3</v>
      </c>
      <c r="EH792" s="153">
        <f t="shared" si="544"/>
        <v>8</v>
      </c>
      <c r="EI792" s="171"/>
      <c r="EJ792" s="441">
        <f t="shared" si="522"/>
        <v>0.11956521739130438</v>
      </c>
      <c r="EK792" s="441">
        <f t="shared" si="523"/>
        <v>4.3478260869565175E-2</v>
      </c>
      <c r="EL792" s="441">
        <f t="shared" si="524"/>
        <v>7.6086956521739094E-2</v>
      </c>
      <c r="EM792" s="442">
        <f t="shared" si="545"/>
        <v>7.9710144927536211E-2</v>
      </c>
      <c r="EN792" s="443" t="str">
        <f t="shared" si="546"/>
        <v>BAIK</v>
      </c>
      <c r="EO792" s="195"/>
      <c r="EP792" s="196">
        <f>'[200]2. SUHU &amp; FISIK TRAFO'!CY836</f>
        <v>324</v>
      </c>
      <c r="EQ792" s="168">
        <f t="shared" si="551"/>
        <v>0</v>
      </c>
      <c r="ER792" s="189">
        <f t="shared" si="547"/>
        <v>0</v>
      </c>
      <c r="ES792" s="195"/>
      <c r="ET792" s="447">
        <f t="shared" si="533"/>
        <v>22</v>
      </c>
      <c r="EU792" s="447">
        <f t="shared" si="548"/>
        <v>17.600000000000001</v>
      </c>
      <c r="EV792" s="448">
        <f t="shared" si="525"/>
        <v>22</v>
      </c>
      <c r="EW792" s="449" t="str">
        <f t="shared" si="549"/>
        <v>BAIK</v>
      </c>
      <c r="EX792" s="721"/>
      <c r="EY792" s="447">
        <f t="shared" si="534"/>
        <v>15.103</v>
      </c>
      <c r="EZ792" s="447">
        <f t="shared" si="526"/>
        <v>12.0824</v>
      </c>
      <c r="FA792" s="448">
        <f t="shared" si="535"/>
        <v>15.103</v>
      </c>
      <c r="FB792" s="449" t="str">
        <f t="shared" si="527"/>
        <v>BAIK</v>
      </c>
      <c r="FC792" s="195"/>
      <c r="FD792" s="453">
        <f t="shared" si="528"/>
        <v>18</v>
      </c>
      <c r="FE792" s="454">
        <f t="shared" si="529"/>
        <v>144.50867052023122</v>
      </c>
      <c r="FF792" s="725">
        <f t="shared" si="530"/>
        <v>12.456</v>
      </c>
      <c r="FG792" s="202" t="str">
        <f t="shared" si="550"/>
        <v>CUKUP</v>
      </c>
    </row>
    <row r="793" spans="1:163">
      <c r="A793" s="347">
        <v>781</v>
      </c>
      <c r="B793" s="764" t="s">
        <v>2239</v>
      </c>
      <c r="C793" s="331" t="s">
        <v>3427</v>
      </c>
      <c r="D793" s="259" t="s">
        <v>3426</v>
      </c>
      <c r="E793" s="319" t="s">
        <v>3321</v>
      </c>
      <c r="F793" s="319" t="s">
        <v>3321</v>
      </c>
      <c r="G793" s="208" t="s">
        <v>206</v>
      </c>
      <c r="H793" s="214" t="s">
        <v>208</v>
      </c>
      <c r="I793" s="463">
        <v>108.1008487</v>
      </c>
      <c r="J793" s="462">
        <v>-3.01315438</v>
      </c>
      <c r="K793" s="259" t="s">
        <v>315</v>
      </c>
      <c r="L793" s="259" t="s">
        <v>310</v>
      </c>
      <c r="M793" s="259">
        <v>100</v>
      </c>
      <c r="N793" s="259">
        <v>11235264</v>
      </c>
      <c r="O793" s="259">
        <v>2011</v>
      </c>
      <c r="P793" s="259" t="s">
        <v>316</v>
      </c>
      <c r="Q793" s="461">
        <v>0.7909722222222223</v>
      </c>
      <c r="R793" s="433">
        <v>44857</v>
      </c>
      <c r="S793" s="331" t="s">
        <v>318</v>
      </c>
      <c r="T793" s="331" t="s">
        <v>607</v>
      </c>
      <c r="U793" s="259">
        <v>2</v>
      </c>
      <c r="V793" s="259">
        <v>2</v>
      </c>
      <c r="W793" s="259">
        <v>3</v>
      </c>
      <c r="X793" s="259">
        <v>20000</v>
      </c>
      <c r="Y793" s="332">
        <v>389</v>
      </c>
      <c r="Z793" s="332">
        <v>391</v>
      </c>
      <c r="AA793" s="332">
        <v>390</v>
      </c>
      <c r="AB793" s="332">
        <v>223</v>
      </c>
      <c r="AC793" s="332">
        <v>224</v>
      </c>
      <c r="AD793" s="332">
        <v>228</v>
      </c>
      <c r="AE793" s="332">
        <v>78</v>
      </c>
      <c r="AF793" s="332">
        <v>71</v>
      </c>
      <c r="AG793" s="332">
        <v>50</v>
      </c>
      <c r="AH793" s="332">
        <v>38</v>
      </c>
      <c r="AI793" s="332">
        <v>37</v>
      </c>
      <c r="AJ793" s="332">
        <v>12</v>
      </c>
      <c r="AK793" s="332">
        <v>18</v>
      </c>
      <c r="AL793" s="332">
        <v>11</v>
      </c>
      <c r="AM793" s="332">
        <v>41</v>
      </c>
      <c r="AN793" s="332">
        <v>59</v>
      </c>
      <c r="AO793" s="332">
        <v>32</v>
      </c>
      <c r="AP793" s="332">
        <v>27</v>
      </c>
      <c r="AQ793" s="332"/>
      <c r="AR793" s="332"/>
      <c r="AS793" s="332"/>
      <c r="AT793" s="332"/>
      <c r="AU793" s="332"/>
      <c r="AV793" s="332"/>
      <c r="AW793" s="332"/>
      <c r="AX793" s="332"/>
      <c r="AY793" s="332">
        <v>0.96199999999999997</v>
      </c>
      <c r="AZ793" s="332">
        <v>0.95799999999999996</v>
      </c>
      <c r="BA793" s="332">
        <v>0.90900000000000003</v>
      </c>
      <c r="BB793" s="261">
        <v>389</v>
      </c>
      <c r="BC793" s="261">
        <v>391</v>
      </c>
      <c r="BD793" s="261">
        <v>390</v>
      </c>
      <c r="BE793" s="261">
        <v>223</v>
      </c>
      <c r="BF793" s="261">
        <v>225</v>
      </c>
      <c r="BG793" s="261">
        <v>228</v>
      </c>
      <c r="BH793" s="261">
        <v>57</v>
      </c>
      <c r="BI793" s="261">
        <v>42</v>
      </c>
      <c r="BJ793" s="261">
        <v>34</v>
      </c>
      <c r="BK793" s="261">
        <v>36</v>
      </c>
      <c r="BL793" s="261">
        <v>31</v>
      </c>
      <c r="BM793" s="261">
        <v>23</v>
      </c>
      <c r="BN793" s="261">
        <v>12</v>
      </c>
      <c r="BO793" s="261">
        <v>19</v>
      </c>
      <c r="BP793" s="261">
        <v>26</v>
      </c>
      <c r="BQ793" s="261">
        <v>19</v>
      </c>
      <c r="BR793" s="261">
        <v>22</v>
      </c>
      <c r="BS793" s="261">
        <v>17</v>
      </c>
      <c r="BT793" s="261"/>
      <c r="BU793" s="261"/>
      <c r="BV793" s="261"/>
      <c r="BW793" s="261"/>
      <c r="BX793" s="261"/>
      <c r="BY793" s="261"/>
      <c r="BZ793" s="261"/>
      <c r="CA793" s="261"/>
      <c r="CB793" s="261">
        <v>0.874</v>
      </c>
      <c r="CC793" s="261">
        <v>0.86</v>
      </c>
      <c r="CD793" s="261">
        <v>0.85</v>
      </c>
      <c r="CE793" s="333">
        <v>221</v>
      </c>
      <c r="CF793" s="333">
        <v>14432250729</v>
      </c>
      <c r="CG793" s="333">
        <v>223</v>
      </c>
      <c r="CH793" s="333">
        <v>34011905659</v>
      </c>
      <c r="CI793" s="333">
        <v>226</v>
      </c>
      <c r="CJ793" s="333">
        <v>34012114061</v>
      </c>
      <c r="CK793" s="333">
        <v>221</v>
      </c>
      <c r="CL793" s="333">
        <v>3401900940</v>
      </c>
      <c r="CM793" s="333">
        <v>223</v>
      </c>
      <c r="CN793" s="333">
        <v>86019952091</v>
      </c>
      <c r="CO793" s="333">
        <v>226</v>
      </c>
      <c r="CP793" s="333">
        <v>22126733314</v>
      </c>
      <c r="CQ793" s="333"/>
      <c r="CR793" s="333"/>
      <c r="CS793" s="333"/>
      <c r="CT793" s="333"/>
      <c r="CU793" s="333"/>
      <c r="CV793" s="333"/>
      <c r="CW793" s="333"/>
      <c r="CX793" s="333"/>
      <c r="CY793" s="333"/>
      <c r="CZ793" s="333"/>
      <c r="DA793" s="333"/>
      <c r="DB793" s="374"/>
      <c r="DC793" s="154"/>
      <c r="DD793" s="179"/>
      <c r="DE793" s="179"/>
      <c r="DF793" s="179"/>
      <c r="DG793" s="179"/>
      <c r="DH793" s="180"/>
      <c r="DI793" s="181"/>
      <c r="DJ793" s="182">
        <f t="shared" si="531"/>
        <v>0</v>
      </c>
      <c r="DK793" s="182">
        <f t="shared" si="532"/>
        <v>1</v>
      </c>
      <c r="DL793" s="182">
        <f t="shared" si="536"/>
        <v>0</v>
      </c>
      <c r="DM793" s="182">
        <f t="shared" si="537"/>
        <v>0</v>
      </c>
      <c r="DN793" s="182">
        <f t="shared" si="538"/>
        <v>0</v>
      </c>
      <c r="DO793" s="182"/>
      <c r="DP793" s="182"/>
      <c r="DQ793" s="181"/>
      <c r="DR793" s="169"/>
      <c r="DS793" s="166"/>
      <c r="DT793" s="166"/>
      <c r="DU793" s="167">
        <f t="shared" si="539"/>
        <v>0</v>
      </c>
      <c r="DV793" s="153" t="str">
        <f>VLOOKUP(M793,'[200]Data Master kondisi'!$O$3:$P$11,2,FALSE)</f>
        <v>Z</v>
      </c>
      <c r="DW793" s="153">
        <f>LOOKUP(DV793,{"X","X","X","Y","Y","Y","Z","Z","Z"},{6,6,6,4,4,4,2,2,2})</f>
        <v>2</v>
      </c>
      <c r="DX793" s="153">
        <f t="shared" si="521"/>
        <v>1</v>
      </c>
      <c r="DY793" s="153">
        <f t="shared" si="540"/>
        <v>3</v>
      </c>
      <c r="DZ793" s="153" t="str">
        <f>VLOOKUP(G793,'[200]Data Master class'!$A$5:$D$12,3,FALSE)</f>
        <v>B</v>
      </c>
      <c r="EA793" s="160">
        <f t="shared" si="541"/>
        <v>0</v>
      </c>
      <c r="EB793" s="156"/>
      <c r="EC793" s="153">
        <f>VLOOKUP(G793,'[200]Data Master class'!$A$5:$D$12,2,FALSE)</f>
        <v>3</v>
      </c>
      <c r="ED793" s="153" t="str">
        <f>VLOOKUP(H793,'[200]Data Master class'!$E$5:$G$6,3,FALSE)</f>
        <v>X</v>
      </c>
      <c r="EE793" s="153">
        <f>VLOOKUP(H793,'[200]Data Master class'!$E$5:$G$6,2,FALSE)</f>
        <v>2</v>
      </c>
      <c r="EF793" s="153">
        <f t="shared" si="542"/>
        <v>5</v>
      </c>
      <c r="EG793" s="153" t="str">
        <f t="shared" si="543"/>
        <v>CLASS 3</v>
      </c>
      <c r="EH793" s="153">
        <f t="shared" si="544"/>
        <v>8</v>
      </c>
      <c r="EI793" s="171"/>
      <c r="EJ793" s="441">
        <f t="shared" si="522"/>
        <v>0.17587939698492472</v>
      </c>
      <c r="EK793" s="441">
        <f t="shared" si="523"/>
        <v>7.0351758793969932E-2</v>
      </c>
      <c r="EL793" s="441">
        <f t="shared" si="524"/>
        <v>0.24623115577889443</v>
      </c>
      <c r="EM793" s="442">
        <f t="shared" si="545"/>
        <v>0.16415410385259635</v>
      </c>
      <c r="EN793" s="443" t="str">
        <f t="shared" si="546"/>
        <v>CUKUP</v>
      </c>
      <c r="EO793" s="195"/>
      <c r="EP793" s="196">
        <f>'[200]2. SUHU &amp; FISIK TRAFO'!CY837</f>
        <v>202</v>
      </c>
      <c r="EQ793" s="168">
        <f t="shared" si="551"/>
        <v>0</v>
      </c>
      <c r="ER793" s="189">
        <f t="shared" si="547"/>
        <v>0</v>
      </c>
      <c r="ES793" s="195"/>
      <c r="ET793" s="447">
        <f t="shared" si="533"/>
        <v>44.698</v>
      </c>
      <c r="EU793" s="447">
        <f t="shared" si="548"/>
        <v>35.758400000000002</v>
      </c>
      <c r="EV793" s="448">
        <f t="shared" si="525"/>
        <v>44.698</v>
      </c>
      <c r="EW793" s="449" t="str">
        <f t="shared" si="549"/>
        <v>BAIK</v>
      </c>
      <c r="EX793" s="721"/>
      <c r="EY793" s="447">
        <f t="shared" si="534"/>
        <v>29.913</v>
      </c>
      <c r="EZ793" s="447">
        <f t="shared" si="526"/>
        <v>23.930400000000002</v>
      </c>
      <c r="FA793" s="448">
        <f t="shared" si="535"/>
        <v>29.913</v>
      </c>
      <c r="FB793" s="449" t="str">
        <f t="shared" si="527"/>
        <v>BAIK</v>
      </c>
      <c r="FC793" s="195"/>
      <c r="FD793" s="453">
        <f t="shared" si="528"/>
        <v>38</v>
      </c>
      <c r="FE793" s="454">
        <f t="shared" si="529"/>
        <v>144.50867052023122</v>
      </c>
      <c r="FF793" s="725">
        <f t="shared" si="530"/>
        <v>26.295999999999996</v>
      </c>
      <c r="FG793" s="202" t="str">
        <f t="shared" si="550"/>
        <v>BURUK</v>
      </c>
    </row>
    <row r="794" spans="1:163">
      <c r="A794" s="347">
        <v>782</v>
      </c>
      <c r="B794" s="764" t="s">
        <v>2239</v>
      </c>
      <c r="C794" s="331" t="s">
        <v>3428</v>
      </c>
      <c r="D794" s="259" t="s">
        <v>3429</v>
      </c>
      <c r="E794" s="319" t="s">
        <v>3321</v>
      </c>
      <c r="F794" s="319" t="s">
        <v>3321</v>
      </c>
      <c r="G794" s="208" t="s">
        <v>206</v>
      </c>
      <c r="H794" s="214" t="s">
        <v>208</v>
      </c>
      <c r="I794" s="463">
        <v>108.1324568</v>
      </c>
      <c r="J794" s="462">
        <v>-3.0090029999999999</v>
      </c>
      <c r="K794" s="259" t="s">
        <v>315</v>
      </c>
      <c r="L794" s="259" t="s">
        <v>310</v>
      </c>
      <c r="M794" s="259">
        <v>50</v>
      </c>
      <c r="N794" s="259">
        <v>173300438</v>
      </c>
      <c r="O794" s="259">
        <v>2017</v>
      </c>
      <c r="P794" s="259" t="s">
        <v>316</v>
      </c>
      <c r="Q794" s="461">
        <v>0.79791666666666661</v>
      </c>
      <c r="R794" s="433">
        <v>44857</v>
      </c>
      <c r="S794" s="331" t="s">
        <v>318</v>
      </c>
      <c r="T794" s="331" t="s">
        <v>607</v>
      </c>
      <c r="U794" s="259">
        <v>2</v>
      </c>
      <c r="V794" s="259">
        <v>2</v>
      </c>
      <c r="W794" s="259">
        <v>3</v>
      </c>
      <c r="X794" s="259">
        <v>20000</v>
      </c>
      <c r="Y794" s="332">
        <v>409</v>
      </c>
      <c r="Z794" s="332">
        <v>403</v>
      </c>
      <c r="AA794" s="332">
        <v>407</v>
      </c>
      <c r="AB794" s="332">
        <v>236</v>
      </c>
      <c r="AC794" s="332">
        <v>230</v>
      </c>
      <c r="AD794" s="332">
        <v>235</v>
      </c>
      <c r="AE794" s="332">
        <v>4</v>
      </c>
      <c r="AF794" s="332">
        <v>7</v>
      </c>
      <c r="AG794" s="332">
        <v>1</v>
      </c>
      <c r="AH794" s="332">
        <v>4</v>
      </c>
      <c r="AI794" s="332">
        <v>0</v>
      </c>
      <c r="AJ794" s="332">
        <v>2</v>
      </c>
      <c r="AK794" s="332">
        <v>1</v>
      </c>
      <c r="AL794" s="332">
        <v>2</v>
      </c>
      <c r="AM794" s="332">
        <v>4</v>
      </c>
      <c r="AN794" s="332">
        <v>5</v>
      </c>
      <c r="AO794" s="332">
        <v>0</v>
      </c>
      <c r="AP794" s="332">
        <v>2</v>
      </c>
      <c r="AQ794" s="332"/>
      <c r="AR794" s="332"/>
      <c r="AS794" s="332"/>
      <c r="AT794" s="332"/>
      <c r="AU794" s="332"/>
      <c r="AV794" s="332"/>
      <c r="AW794" s="332"/>
      <c r="AX794" s="332"/>
      <c r="AY794" s="332">
        <v>0.90400000000000003</v>
      </c>
      <c r="AZ794" s="332">
        <v>0.90200000000000002</v>
      </c>
      <c r="BA794" s="332">
        <v>0.89800000000000002</v>
      </c>
      <c r="BB794" s="261">
        <v>401</v>
      </c>
      <c r="BC794" s="261">
        <v>405</v>
      </c>
      <c r="BD794" s="261">
        <v>402</v>
      </c>
      <c r="BE794" s="261">
        <v>231</v>
      </c>
      <c r="BF794" s="261">
        <v>234</v>
      </c>
      <c r="BG794" s="261">
        <v>232</v>
      </c>
      <c r="BH794" s="261">
        <v>6</v>
      </c>
      <c r="BI794" s="261">
        <v>3</v>
      </c>
      <c r="BJ794" s="261">
        <v>1</v>
      </c>
      <c r="BK794" s="261">
        <v>4</v>
      </c>
      <c r="BL794" s="261">
        <v>0</v>
      </c>
      <c r="BM794" s="261">
        <v>0</v>
      </c>
      <c r="BN794" s="261">
        <v>1</v>
      </c>
      <c r="BO794" s="261">
        <v>1</v>
      </c>
      <c r="BP794" s="261">
        <v>6</v>
      </c>
      <c r="BQ794" s="261">
        <v>3</v>
      </c>
      <c r="BR794" s="261">
        <v>0</v>
      </c>
      <c r="BS794" s="261">
        <v>3</v>
      </c>
      <c r="BT794" s="261"/>
      <c r="BU794" s="261"/>
      <c r="BV794" s="261"/>
      <c r="BW794" s="261"/>
      <c r="BX794" s="261"/>
      <c r="BY794" s="261"/>
      <c r="BZ794" s="261"/>
      <c r="CA794" s="261"/>
      <c r="CB794" s="261">
        <v>0.82099999999999995</v>
      </c>
      <c r="CC794" s="261">
        <v>0.71699999999999997</v>
      </c>
      <c r="CD794" s="261">
        <v>0.70599999999999996</v>
      </c>
      <c r="CE794" s="333">
        <v>229</v>
      </c>
      <c r="CF794" s="333">
        <v>32189648499</v>
      </c>
      <c r="CG794" s="333">
        <v>232</v>
      </c>
      <c r="CH794" s="333">
        <v>34010164332</v>
      </c>
      <c r="CI794" s="333">
        <v>230</v>
      </c>
      <c r="CJ794" s="333">
        <v>34012103494</v>
      </c>
      <c r="CK794" s="333">
        <v>229</v>
      </c>
      <c r="CL794" s="333">
        <v>32190476682</v>
      </c>
      <c r="CM794" s="333">
        <v>232</v>
      </c>
      <c r="CN794" s="333">
        <v>221111000000</v>
      </c>
      <c r="CO794" s="333">
        <v>230</v>
      </c>
      <c r="CP794" s="333">
        <v>56601468830</v>
      </c>
      <c r="CQ794" s="333"/>
      <c r="CR794" s="333"/>
      <c r="CS794" s="333"/>
      <c r="CT794" s="333"/>
      <c r="CU794" s="333"/>
      <c r="CV794" s="333"/>
      <c r="CW794" s="333"/>
      <c r="CX794" s="333"/>
      <c r="CY794" s="333"/>
      <c r="CZ794" s="333"/>
      <c r="DA794" s="333"/>
      <c r="DB794" s="374"/>
      <c r="DC794" s="154"/>
      <c r="DD794" s="179"/>
      <c r="DE794" s="179"/>
      <c r="DF794" s="179"/>
      <c r="DG794" s="179"/>
      <c r="DH794" s="180"/>
      <c r="DI794" s="181"/>
      <c r="DJ794" s="182">
        <f t="shared" si="531"/>
        <v>1</v>
      </c>
      <c r="DK794" s="182">
        <f t="shared" si="532"/>
        <v>0</v>
      </c>
      <c r="DL794" s="182">
        <f t="shared" si="536"/>
        <v>0</v>
      </c>
      <c r="DM794" s="182">
        <f t="shared" si="537"/>
        <v>0</v>
      </c>
      <c r="DN794" s="182">
        <f t="shared" si="538"/>
        <v>0</v>
      </c>
      <c r="DO794" s="182"/>
      <c r="DP794" s="182"/>
      <c r="DQ794" s="181"/>
      <c r="DR794" s="169"/>
      <c r="DS794" s="166"/>
      <c r="DT794" s="166"/>
      <c r="DU794" s="167">
        <f t="shared" si="539"/>
        <v>0</v>
      </c>
      <c r="DV794" s="153" t="str">
        <f>VLOOKUP(M794,'[200]Data Master kondisi'!$O$3:$P$11,2,FALSE)</f>
        <v>Z</v>
      </c>
      <c r="DW794" s="153">
        <f>LOOKUP(DV794,{"X","X","X","Y","Y","Y","Z","Z","Z"},{6,6,6,4,4,4,2,2,2})</f>
        <v>2</v>
      </c>
      <c r="DX794" s="153">
        <f t="shared" si="521"/>
        <v>1</v>
      </c>
      <c r="DY794" s="153">
        <f t="shared" si="540"/>
        <v>3</v>
      </c>
      <c r="DZ794" s="153" t="str">
        <f>VLOOKUP(G794,'[200]Data Master class'!$A$5:$D$12,3,FALSE)</f>
        <v>B</v>
      </c>
      <c r="EA794" s="160">
        <f t="shared" si="541"/>
        <v>0</v>
      </c>
      <c r="EB794" s="156"/>
      <c r="EC794" s="153">
        <f>VLOOKUP(G794,'[200]Data Master class'!$A$5:$D$12,2,FALSE)</f>
        <v>3</v>
      </c>
      <c r="ED794" s="153" t="str">
        <f>VLOOKUP(H794,'[200]Data Master class'!$E$5:$G$6,3,FALSE)</f>
        <v>X</v>
      </c>
      <c r="EE794" s="153">
        <f>VLOOKUP(H794,'[200]Data Master class'!$E$5:$G$6,2,FALSE)</f>
        <v>2</v>
      </c>
      <c r="EF794" s="153">
        <f t="shared" si="542"/>
        <v>5</v>
      </c>
      <c r="EG794" s="153" t="str">
        <f t="shared" si="543"/>
        <v>CLASS 3</v>
      </c>
      <c r="EH794" s="153">
        <f t="shared" si="544"/>
        <v>8</v>
      </c>
      <c r="EI794" s="171"/>
      <c r="EJ794" s="441">
        <f t="shared" si="522"/>
        <v>0</v>
      </c>
      <c r="EK794" s="441">
        <f t="shared" si="523"/>
        <v>0.75</v>
      </c>
      <c r="EL794" s="441">
        <f t="shared" si="524"/>
        <v>0.75</v>
      </c>
      <c r="EM794" s="442">
        <f t="shared" si="545"/>
        <v>0.5</v>
      </c>
      <c r="EN794" s="443" t="str">
        <f t="shared" si="546"/>
        <v>BURUK</v>
      </c>
      <c r="EO794" s="195"/>
      <c r="EP794" s="196">
        <f>'[200]2. SUHU &amp; FISIK TRAFO'!CY838</f>
        <v>324</v>
      </c>
      <c r="EQ794" s="168">
        <f t="shared" si="551"/>
        <v>0</v>
      </c>
      <c r="ER794" s="189">
        <f t="shared" si="547"/>
        <v>0</v>
      </c>
      <c r="ES794" s="195"/>
      <c r="ET794" s="447">
        <f t="shared" si="533"/>
        <v>2.7890000000000001</v>
      </c>
      <c r="EU794" s="447">
        <f t="shared" si="548"/>
        <v>2.2312000000000003</v>
      </c>
      <c r="EV794" s="448">
        <f t="shared" si="525"/>
        <v>5.5780000000000003</v>
      </c>
      <c r="EW794" s="449" t="str">
        <f t="shared" si="549"/>
        <v>BAIK</v>
      </c>
      <c r="EX794" s="721"/>
      <c r="EY794" s="447">
        <f t="shared" si="534"/>
        <v>2.3199999999999998</v>
      </c>
      <c r="EZ794" s="447">
        <f t="shared" si="526"/>
        <v>1.8559999999999999</v>
      </c>
      <c r="FA794" s="448">
        <f t="shared" si="535"/>
        <v>4.6399999999999997</v>
      </c>
      <c r="FB794" s="449" t="str">
        <f t="shared" si="527"/>
        <v>BAIK</v>
      </c>
      <c r="FC794" s="195"/>
      <c r="FD794" s="453">
        <f t="shared" si="528"/>
        <v>4</v>
      </c>
      <c r="FE794" s="454">
        <f t="shared" si="529"/>
        <v>72.25433526011561</v>
      </c>
      <c r="FF794" s="725">
        <f t="shared" si="530"/>
        <v>5.5359999999999996</v>
      </c>
      <c r="FG794" s="202" t="str">
        <f t="shared" si="550"/>
        <v>BAIK</v>
      </c>
    </row>
    <row r="795" spans="1:163">
      <c r="A795" s="347">
        <v>783</v>
      </c>
      <c r="B795" s="764" t="s">
        <v>2239</v>
      </c>
      <c r="C795" s="331" t="s">
        <v>3430</v>
      </c>
      <c r="D795" s="259" t="s">
        <v>3431</v>
      </c>
      <c r="E795" s="319" t="s">
        <v>3321</v>
      </c>
      <c r="F795" s="319" t="s">
        <v>3321</v>
      </c>
      <c r="G795" s="208" t="s">
        <v>206</v>
      </c>
      <c r="H795" s="214" t="s">
        <v>209</v>
      </c>
      <c r="I795" s="463">
        <v>108.13543</v>
      </c>
      <c r="J795" s="462">
        <v>-2.9979870000000002</v>
      </c>
      <c r="K795" s="259" t="s">
        <v>341</v>
      </c>
      <c r="L795" s="259" t="s">
        <v>570</v>
      </c>
      <c r="M795" s="259">
        <v>100</v>
      </c>
      <c r="N795" s="259" t="s">
        <v>3432</v>
      </c>
      <c r="O795" s="259">
        <v>2017</v>
      </c>
      <c r="P795" s="259" t="s">
        <v>316</v>
      </c>
      <c r="Q795" s="461">
        <v>0.8041666666666667</v>
      </c>
      <c r="R795" s="433">
        <v>44857</v>
      </c>
      <c r="S795" s="331" t="s">
        <v>318</v>
      </c>
      <c r="T795" s="331" t="s">
        <v>607</v>
      </c>
      <c r="U795" s="259">
        <v>3</v>
      </c>
      <c r="V795" s="259">
        <v>1</v>
      </c>
      <c r="W795" s="259">
        <v>3</v>
      </c>
      <c r="X795" s="259">
        <v>20000</v>
      </c>
      <c r="Y795" s="332">
        <v>407</v>
      </c>
      <c r="Z795" s="332">
        <v>409</v>
      </c>
      <c r="AA795" s="332">
        <v>407</v>
      </c>
      <c r="AB795" s="332">
        <v>235</v>
      </c>
      <c r="AC795" s="332">
        <v>236</v>
      </c>
      <c r="AD795" s="332">
        <v>234</v>
      </c>
      <c r="AE795" s="332">
        <v>32</v>
      </c>
      <c r="AF795" s="332">
        <v>32</v>
      </c>
      <c r="AG795" s="332">
        <v>29</v>
      </c>
      <c r="AH795" s="332">
        <v>18</v>
      </c>
      <c r="AI795" s="332"/>
      <c r="AJ795" s="332"/>
      <c r="AK795" s="332"/>
      <c r="AL795" s="332"/>
      <c r="AM795" s="332"/>
      <c r="AN795" s="332"/>
      <c r="AO795" s="332"/>
      <c r="AP795" s="332"/>
      <c r="AQ795" s="332"/>
      <c r="AR795" s="332"/>
      <c r="AS795" s="332"/>
      <c r="AT795" s="332"/>
      <c r="AU795" s="332">
        <v>32</v>
      </c>
      <c r="AV795" s="332">
        <v>32</v>
      </c>
      <c r="AW795" s="332">
        <v>29</v>
      </c>
      <c r="AX795" s="332">
        <v>18</v>
      </c>
      <c r="AY795" s="332">
        <v>0.92</v>
      </c>
      <c r="AZ795" s="332">
        <v>0.93400000000000005</v>
      </c>
      <c r="BA795" s="332">
        <v>0.94399999999999995</v>
      </c>
      <c r="BB795" s="261">
        <v>400</v>
      </c>
      <c r="BC795" s="261">
        <v>403</v>
      </c>
      <c r="BD795" s="261">
        <v>401</v>
      </c>
      <c r="BE795" s="261">
        <v>230</v>
      </c>
      <c r="BF795" s="261">
        <v>234</v>
      </c>
      <c r="BG795" s="261">
        <v>231</v>
      </c>
      <c r="BH795" s="261">
        <v>20</v>
      </c>
      <c r="BI795" s="261">
        <v>21</v>
      </c>
      <c r="BJ795" s="261">
        <v>25</v>
      </c>
      <c r="BK795" s="261">
        <v>8</v>
      </c>
      <c r="BL795" s="261"/>
      <c r="BM795" s="261"/>
      <c r="BN795" s="261"/>
      <c r="BO795" s="261"/>
      <c r="BP795" s="261"/>
      <c r="BQ795" s="261"/>
      <c r="BR795" s="261"/>
      <c r="BS795" s="261"/>
      <c r="BT795" s="261"/>
      <c r="BU795" s="261"/>
      <c r="BV795" s="261"/>
      <c r="BW795" s="261"/>
      <c r="BX795" s="261">
        <v>26</v>
      </c>
      <c r="BY795" s="261">
        <v>21</v>
      </c>
      <c r="BZ795" s="261">
        <v>25</v>
      </c>
      <c r="CA795" s="261">
        <v>8</v>
      </c>
      <c r="CB795" s="261">
        <v>0.8</v>
      </c>
      <c r="CC795" s="261">
        <v>0.88500000000000001</v>
      </c>
      <c r="CD795" s="261">
        <v>0.83099999999999996</v>
      </c>
      <c r="CE795" s="333"/>
      <c r="CF795" s="333"/>
      <c r="CG795" s="333"/>
      <c r="CH795" s="333"/>
      <c r="CI795" s="333"/>
      <c r="CJ795" s="333"/>
      <c r="CK795" s="333"/>
      <c r="CL795" s="333"/>
      <c r="CM795" s="333"/>
      <c r="CN795" s="333"/>
      <c r="CO795" s="333"/>
      <c r="CP795" s="333"/>
      <c r="CQ795" s="333"/>
      <c r="CR795" s="333"/>
      <c r="CS795" s="333"/>
      <c r="CT795" s="333"/>
      <c r="CU795" s="333"/>
      <c r="CV795" s="333"/>
      <c r="CW795" s="333">
        <v>228</v>
      </c>
      <c r="CX795" s="333">
        <v>163100000000</v>
      </c>
      <c r="CY795" s="333">
        <v>232</v>
      </c>
      <c r="CZ795" s="333">
        <v>56601468830</v>
      </c>
      <c r="DA795" s="333">
        <v>229</v>
      </c>
      <c r="DB795" s="374">
        <v>34012103494</v>
      </c>
      <c r="DC795" s="154"/>
      <c r="DD795" s="179"/>
      <c r="DE795" s="179"/>
      <c r="DF795" s="179"/>
      <c r="DG795" s="179"/>
      <c r="DH795" s="180"/>
      <c r="DI795" s="181"/>
      <c r="DJ795" s="182">
        <f t="shared" si="531"/>
        <v>1</v>
      </c>
      <c r="DK795" s="182">
        <f t="shared" si="532"/>
        <v>0</v>
      </c>
      <c r="DL795" s="182">
        <f t="shared" si="536"/>
        <v>0</v>
      </c>
      <c r="DM795" s="182">
        <f t="shared" si="537"/>
        <v>0</v>
      </c>
      <c r="DN795" s="182">
        <f t="shared" si="538"/>
        <v>0</v>
      </c>
      <c r="DO795" s="182"/>
      <c r="DP795" s="182"/>
      <c r="DQ795" s="181"/>
      <c r="DR795" s="169"/>
      <c r="DS795" s="166"/>
      <c r="DT795" s="166"/>
      <c r="DU795" s="167">
        <f t="shared" si="539"/>
        <v>0</v>
      </c>
      <c r="DV795" s="153" t="str">
        <f>VLOOKUP(M795,'[200]Data Master kondisi'!$O$3:$P$11,2,FALSE)</f>
        <v>Z</v>
      </c>
      <c r="DW795" s="153">
        <f>LOOKUP(DV795,{"X","X","X","Y","Y","Y","Z","Z","Z"},{6,6,6,4,4,4,2,2,2})</f>
        <v>2</v>
      </c>
      <c r="DX795" s="153">
        <f t="shared" si="521"/>
        <v>1</v>
      </c>
      <c r="DY795" s="153">
        <f t="shared" si="540"/>
        <v>3</v>
      </c>
      <c r="DZ795" s="153" t="str">
        <f>VLOOKUP(G795,'[200]Data Master class'!$A$5:$D$12,3,FALSE)</f>
        <v>B</v>
      </c>
      <c r="EA795" s="160">
        <f t="shared" si="541"/>
        <v>0</v>
      </c>
      <c r="EB795" s="156"/>
      <c r="EC795" s="153">
        <f>VLOOKUP(G795,'[200]Data Master class'!$A$5:$D$12,2,FALSE)</f>
        <v>3</v>
      </c>
      <c r="ED795" s="153" t="str">
        <f>VLOOKUP(H795,'[200]Data Master class'!$E$5:$G$6,3,FALSE)</f>
        <v>Y</v>
      </c>
      <c r="EE795" s="153">
        <f>VLOOKUP(H795,'[200]Data Master class'!$E$5:$G$6,2,FALSE)</f>
        <v>1</v>
      </c>
      <c r="EF795" s="153">
        <f t="shared" si="542"/>
        <v>4</v>
      </c>
      <c r="EG795" s="153" t="str">
        <f t="shared" si="543"/>
        <v>CLASS 3</v>
      </c>
      <c r="EH795" s="153">
        <f t="shared" si="544"/>
        <v>7</v>
      </c>
      <c r="EI795" s="171"/>
      <c r="EJ795" s="441">
        <f t="shared" si="522"/>
        <v>3.2258064516129031E-2</v>
      </c>
      <c r="EK795" s="441">
        <f t="shared" si="523"/>
        <v>3.2258064516129031E-2</v>
      </c>
      <c r="EL795" s="441">
        <f t="shared" si="524"/>
        <v>6.4516129032258063E-2</v>
      </c>
      <c r="EM795" s="442">
        <f t="shared" si="545"/>
        <v>4.301075268817204E-2</v>
      </c>
      <c r="EN795" s="443" t="str">
        <f t="shared" si="546"/>
        <v>BAIK</v>
      </c>
      <c r="EO795" s="195"/>
      <c r="EP795" s="196">
        <f>'[200]2. SUHU &amp; FISIK TRAFO'!CY839</f>
        <v>324</v>
      </c>
      <c r="EQ795" s="168">
        <f t="shared" si="551"/>
        <v>0</v>
      </c>
      <c r="ER795" s="189">
        <f t="shared" si="547"/>
        <v>0</v>
      </c>
      <c r="ES795" s="195"/>
      <c r="ET795" s="447">
        <f t="shared" si="533"/>
        <v>21.858000000000001</v>
      </c>
      <c r="EU795" s="447">
        <f t="shared" si="548"/>
        <v>17.4864</v>
      </c>
      <c r="EV795" s="448">
        <f t="shared" si="525"/>
        <v>21.858000000000001</v>
      </c>
      <c r="EW795" s="449" t="str">
        <f t="shared" si="549"/>
        <v>BAIK</v>
      </c>
      <c r="EX795" s="721"/>
      <c r="EY795" s="447">
        <f t="shared" si="534"/>
        <v>15.289</v>
      </c>
      <c r="EZ795" s="447">
        <f t="shared" si="526"/>
        <v>12.231200000000001</v>
      </c>
      <c r="FA795" s="448">
        <f t="shared" si="535"/>
        <v>15.289</v>
      </c>
      <c r="FB795" s="449" t="str">
        <f t="shared" si="527"/>
        <v>BAIK</v>
      </c>
      <c r="FC795" s="195"/>
      <c r="FD795" s="453">
        <f t="shared" si="528"/>
        <v>18</v>
      </c>
      <c r="FE795" s="454">
        <f t="shared" si="529"/>
        <v>144.50867052023122</v>
      </c>
      <c r="FF795" s="725">
        <f t="shared" si="530"/>
        <v>12.456</v>
      </c>
      <c r="FG795" s="202" t="str">
        <f t="shared" si="550"/>
        <v>CUKUP</v>
      </c>
    </row>
    <row r="796" spans="1:163">
      <c r="A796" s="347">
        <v>784</v>
      </c>
      <c r="B796" s="764" t="s">
        <v>2239</v>
      </c>
      <c r="C796" s="331" t="s">
        <v>3433</v>
      </c>
      <c r="D796" s="259" t="s">
        <v>3424</v>
      </c>
      <c r="E796" s="319" t="s">
        <v>3321</v>
      </c>
      <c r="F796" s="319" t="s">
        <v>3321</v>
      </c>
      <c r="G796" s="208" t="s">
        <v>206</v>
      </c>
      <c r="H796" s="214" t="s">
        <v>208</v>
      </c>
      <c r="I796" s="463">
        <v>108.12306409999999</v>
      </c>
      <c r="J796" s="462">
        <v>-2.9999804999999999</v>
      </c>
      <c r="K796" s="259" t="s">
        <v>315</v>
      </c>
      <c r="L796" s="259" t="s">
        <v>571</v>
      </c>
      <c r="M796" s="259">
        <v>160</v>
      </c>
      <c r="N796" s="259">
        <v>11060286</v>
      </c>
      <c r="O796" s="259">
        <v>2017</v>
      </c>
      <c r="P796" s="259" t="s">
        <v>316</v>
      </c>
      <c r="Q796" s="461">
        <v>0.80763888888888891</v>
      </c>
      <c r="R796" s="433">
        <v>44857</v>
      </c>
      <c r="S796" s="331" t="s">
        <v>318</v>
      </c>
      <c r="T796" s="331" t="s">
        <v>607</v>
      </c>
      <c r="U796" s="259">
        <v>4</v>
      </c>
      <c r="V796" s="259">
        <v>2</v>
      </c>
      <c r="W796" s="259">
        <v>3</v>
      </c>
      <c r="X796" s="259">
        <v>20000</v>
      </c>
      <c r="Y796" s="332">
        <v>405</v>
      </c>
      <c r="Z796" s="332">
        <v>402</v>
      </c>
      <c r="AA796" s="332">
        <v>400</v>
      </c>
      <c r="AB796" s="332">
        <v>233</v>
      </c>
      <c r="AC796" s="332">
        <v>232</v>
      </c>
      <c r="AD796" s="332">
        <v>230</v>
      </c>
      <c r="AE796" s="332">
        <v>100</v>
      </c>
      <c r="AF796" s="332">
        <v>88</v>
      </c>
      <c r="AG796" s="332">
        <v>81</v>
      </c>
      <c r="AH796" s="332">
        <v>61</v>
      </c>
      <c r="AI796" s="332">
        <v>46</v>
      </c>
      <c r="AJ796" s="332">
        <v>22</v>
      </c>
      <c r="AK796" s="332">
        <v>13</v>
      </c>
      <c r="AL796" s="332">
        <v>36</v>
      </c>
      <c r="AM796" s="332"/>
      <c r="AN796" s="332"/>
      <c r="AO796" s="332"/>
      <c r="AP796" s="332"/>
      <c r="AQ796" s="332"/>
      <c r="AR796" s="332"/>
      <c r="AS796" s="332"/>
      <c r="AT796" s="332"/>
      <c r="AU796" s="332">
        <v>54</v>
      </c>
      <c r="AV796" s="332">
        <v>66</v>
      </c>
      <c r="AW796" s="332">
        <v>68</v>
      </c>
      <c r="AX796" s="332">
        <v>25</v>
      </c>
      <c r="AY796" s="332">
        <v>0.93899999999999995</v>
      </c>
      <c r="AZ796" s="332">
        <v>0.95399999999999996</v>
      </c>
      <c r="BA796" s="332">
        <v>0.95499999999999996</v>
      </c>
      <c r="BB796" s="261">
        <v>408</v>
      </c>
      <c r="BC796" s="261">
        <v>405</v>
      </c>
      <c r="BD796" s="261">
        <v>400</v>
      </c>
      <c r="BE796" s="261">
        <v>234</v>
      </c>
      <c r="BF796" s="261">
        <v>233</v>
      </c>
      <c r="BG796" s="261">
        <v>230</v>
      </c>
      <c r="BH796" s="261">
        <v>67</v>
      </c>
      <c r="BI796" s="261">
        <v>72</v>
      </c>
      <c r="BJ796" s="261">
        <v>62</v>
      </c>
      <c r="BK796" s="261">
        <v>36</v>
      </c>
      <c r="BL796" s="261">
        <v>27</v>
      </c>
      <c r="BM796" s="261">
        <v>20</v>
      </c>
      <c r="BN796" s="261">
        <v>10</v>
      </c>
      <c r="BO796" s="261">
        <v>14</v>
      </c>
      <c r="BP796" s="261"/>
      <c r="BQ796" s="261"/>
      <c r="BR796" s="261"/>
      <c r="BS796" s="261"/>
      <c r="BT796" s="261"/>
      <c r="BU796" s="261"/>
      <c r="BV796" s="261"/>
      <c r="BW796" s="261"/>
      <c r="BX796" s="261">
        <v>40</v>
      </c>
      <c r="BY796" s="261">
        <v>52</v>
      </c>
      <c r="BZ796" s="261">
        <v>52</v>
      </c>
      <c r="CA796" s="261">
        <v>22</v>
      </c>
      <c r="CB796" s="261">
        <v>0.83199999999999996</v>
      </c>
      <c r="CC796" s="261">
        <v>0.90200000000000002</v>
      </c>
      <c r="CD796" s="261">
        <v>0.85199999999999998</v>
      </c>
      <c r="CE796" s="333">
        <v>232</v>
      </c>
      <c r="CF796" s="333">
        <v>163130000000</v>
      </c>
      <c r="CG796" s="333">
        <v>230</v>
      </c>
      <c r="CH796" s="333">
        <v>5640813327</v>
      </c>
      <c r="CI796" s="333">
        <v>228</v>
      </c>
      <c r="CJ796" s="333">
        <v>32115040951</v>
      </c>
      <c r="CK796" s="333"/>
      <c r="CL796" s="333"/>
      <c r="CM796" s="333"/>
      <c r="CN796" s="333"/>
      <c r="CO796" s="333"/>
      <c r="CP796" s="333"/>
      <c r="CQ796" s="333"/>
      <c r="CR796" s="333"/>
      <c r="CS796" s="333"/>
      <c r="CT796" s="333"/>
      <c r="CU796" s="333"/>
      <c r="CV796" s="333"/>
      <c r="CW796" s="333">
        <v>232</v>
      </c>
      <c r="CX796" s="333">
        <v>86058566968</v>
      </c>
      <c r="CY796" s="333">
        <v>230</v>
      </c>
      <c r="CZ796" s="333">
        <v>22111318733</v>
      </c>
      <c r="DA796" s="333">
        <v>228</v>
      </c>
      <c r="DB796" s="374">
        <v>221151000000</v>
      </c>
      <c r="DC796" s="154"/>
      <c r="DD796" s="179"/>
      <c r="DE796" s="179"/>
      <c r="DF796" s="179"/>
      <c r="DG796" s="179"/>
      <c r="DH796" s="180"/>
      <c r="DI796" s="181"/>
      <c r="DJ796" s="182">
        <f t="shared" si="531"/>
        <v>0</v>
      </c>
      <c r="DK796" s="182">
        <f t="shared" si="532"/>
        <v>1</v>
      </c>
      <c r="DL796" s="182">
        <f t="shared" si="536"/>
        <v>0</v>
      </c>
      <c r="DM796" s="182">
        <f t="shared" si="537"/>
        <v>0</v>
      </c>
      <c r="DN796" s="182">
        <f t="shared" si="538"/>
        <v>0</v>
      </c>
      <c r="DO796" s="182"/>
      <c r="DP796" s="182"/>
      <c r="DQ796" s="181"/>
      <c r="DR796" s="169"/>
      <c r="DS796" s="166"/>
      <c r="DT796" s="166"/>
      <c r="DU796" s="167">
        <f t="shared" si="539"/>
        <v>0</v>
      </c>
      <c r="DV796" s="153" t="str">
        <f>VLOOKUP(M796,'[200]Data Master kondisi'!$O$3:$P$11,2,FALSE)</f>
        <v>Y</v>
      </c>
      <c r="DW796" s="153">
        <f>LOOKUP(DV796,{"X","X","X","Y","Y","Y","Z","Z","Z"},{6,6,6,4,4,4,2,2,2})</f>
        <v>4</v>
      </c>
      <c r="DX796" s="153">
        <f t="shared" si="521"/>
        <v>1</v>
      </c>
      <c r="DY796" s="153">
        <f t="shared" si="540"/>
        <v>5</v>
      </c>
      <c r="DZ796" s="153" t="str">
        <f>VLOOKUP(G796,'[200]Data Master class'!$A$5:$D$12,3,FALSE)</f>
        <v>B</v>
      </c>
      <c r="EA796" s="160" t="str">
        <f t="shared" si="541"/>
        <v>BAIK</v>
      </c>
      <c r="EB796" s="156"/>
      <c r="EC796" s="153">
        <f>VLOOKUP(G796,'[200]Data Master class'!$A$5:$D$12,2,FALSE)</f>
        <v>3</v>
      </c>
      <c r="ED796" s="153" t="str">
        <f>VLOOKUP(H796,'[200]Data Master class'!$E$5:$G$6,3,FALSE)</f>
        <v>X</v>
      </c>
      <c r="EE796" s="153">
        <f>VLOOKUP(H796,'[200]Data Master class'!$E$5:$G$6,2,FALSE)</f>
        <v>2</v>
      </c>
      <c r="EF796" s="153">
        <f t="shared" si="542"/>
        <v>5</v>
      </c>
      <c r="EG796" s="153" t="str">
        <f t="shared" si="543"/>
        <v>CLASS 3</v>
      </c>
      <c r="EH796" s="153">
        <f t="shared" si="544"/>
        <v>10</v>
      </c>
      <c r="EI796" s="171"/>
      <c r="EJ796" s="441">
        <f t="shared" si="522"/>
        <v>0.11524163568773228</v>
      </c>
      <c r="EK796" s="441">
        <f t="shared" si="523"/>
        <v>1.8587360594795592E-2</v>
      </c>
      <c r="EL796" s="441">
        <f t="shared" si="524"/>
        <v>9.665427509293685E-2</v>
      </c>
      <c r="EM796" s="442">
        <f t="shared" si="545"/>
        <v>7.6827757125154897E-2</v>
      </c>
      <c r="EN796" s="443" t="str">
        <f t="shared" si="546"/>
        <v>BAIK</v>
      </c>
      <c r="EO796" s="195"/>
      <c r="EP796" s="196">
        <f>'[200]2. SUHU &amp; FISIK TRAFO'!CY840</f>
        <v>324</v>
      </c>
      <c r="EQ796" s="168">
        <f t="shared" si="551"/>
        <v>0</v>
      </c>
      <c r="ER796" s="189">
        <f t="shared" si="547"/>
        <v>0</v>
      </c>
      <c r="ES796" s="195"/>
      <c r="ET796" s="447">
        <f t="shared" si="533"/>
        <v>62.346000000000004</v>
      </c>
      <c r="EU796" s="447">
        <f t="shared" si="548"/>
        <v>49.876800000000003</v>
      </c>
      <c r="EV796" s="448">
        <f t="shared" si="525"/>
        <v>38.966250000000002</v>
      </c>
      <c r="EW796" s="449" t="str">
        <f t="shared" si="549"/>
        <v>BAIK</v>
      </c>
      <c r="EX796" s="721"/>
      <c r="EY796" s="447">
        <f t="shared" si="534"/>
        <v>46.713999999999999</v>
      </c>
      <c r="EZ796" s="447">
        <f t="shared" si="526"/>
        <v>37.371200000000002</v>
      </c>
      <c r="FA796" s="448">
        <f t="shared" si="535"/>
        <v>29.196250000000003</v>
      </c>
      <c r="FB796" s="449" t="str">
        <f t="shared" si="527"/>
        <v>BAIK</v>
      </c>
      <c r="FC796" s="195"/>
      <c r="FD796" s="453">
        <f t="shared" si="528"/>
        <v>61</v>
      </c>
      <c r="FE796" s="454">
        <f t="shared" si="529"/>
        <v>231.21387283236993</v>
      </c>
      <c r="FF796" s="725">
        <f t="shared" si="530"/>
        <v>26.382500000000004</v>
      </c>
      <c r="FG796" s="202" t="str">
        <f t="shared" si="550"/>
        <v>BURUK</v>
      </c>
    </row>
    <row r="797" spans="1:163">
      <c r="A797" s="347">
        <v>785</v>
      </c>
      <c r="B797" s="764" t="s">
        <v>2239</v>
      </c>
      <c r="C797" s="331" t="s">
        <v>3434</v>
      </c>
      <c r="D797" s="259" t="s">
        <v>3424</v>
      </c>
      <c r="E797" s="319" t="s">
        <v>3321</v>
      </c>
      <c r="F797" s="319" t="s">
        <v>3321</v>
      </c>
      <c r="G797" s="208" t="s">
        <v>206</v>
      </c>
      <c r="H797" s="214" t="s">
        <v>208</v>
      </c>
      <c r="I797" s="463">
        <v>108.12706</v>
      </c>
      <c r="J797" s="462">
        <v>-2.9970569999999999</v>
      </c>
      <c r="K797" s="259" t="s">
        <v>315</v>
      </c>
      <c r="L797" s="259" t="s">
        <v>571</v>
      </c>
      <c r="M797" s="259">
        <v>50</v>
      </c>
      <c r="N797" s="259">
        <v>10008534</v>
      </c>
      <c r="O797" s="259">
        <v>2010</v>
      </c>
      <c r="P797" s="259" t="s">
        <v>316</v>
      </c>
      <c r="Q797" s="461">
        <v>0.81388888888888899</v>
      </c>
      <c r="R797" s="433">
        <v>44857</v>
      </c>
      <c r="S797" s="331" t="s">
        <v>318</v>
      </c>
      <c r="T797" s="331" t="s">
        <v>607</v>
      </c>
      <c r="U797" s="259">
        <v>2</v>
      </c>
      <c r="V797" s="259">
        <v>2</v>
      </c>
      <c r="W797" s="259">
        <v>3</v>
      </c>
      <c r="X797" s="259">
        <v>20000</v>
      </c>
      <c r="Y797" s="332">
        <v>389</v>
      </c>
      <c r="Z797" s="332">
        <v>393</v>
      </c>
      <c r="AA797" s="332">
        <v>390</v>
      </c>
      <c r="AB797" s="332">
        <v>223</v>
      </c>
      <c r="AC797" s="332">
        <v>226</v>
      </c>
      <c r="AD797" s="332">
        <v>226</v>
      </c>
      <c r="AE797" s="332">
        <v>37</v>
      </c>
      <c r="AF797" s="332">
        <v>33</v>
      </c>
      <c r="AG797" s="332">
        <v>54</v>
      </c>
      <c r="AH797" s="332">
        <v>33</v>
      </c>
      <c r="AI797" s="332">
        <v>23</v>
      </c>
      <c r="AJ797" s="332">
        <v>9</v>
      </c>
      <c r="AK797" s="332">
        <v>33</v>
      </c>
      <c r="AL797" s="332">
        <v>23</v>
      </c>
      <c r="AM797" s="332">
        <v>14</v>
      </c>
      <c r="AN797" s="332">
        <v>24</v>
      </c>
      <c r="AO797" s="332">
        <v>21</v>
      </c>
      <c r="AP797" s="332">
        <v>10</v>
      </c>
      <c r="AQ797" s="332"/>
      <c r="AR797" s="332"/>
      <c r="AS797" s="332"/>
      <c r="AT797" s="332"/>
      <c r="AU797" s="332"/>
      <c r="AV797" s="332"/>
      <c r="AW797" s="332"/>
      <c r="AX797" s="332"/>
      <c r="AY797" s="332">
        <v>0.94899999999999995</v>
      </c>
      <c r="AZ797" s="332">
        <v>0.97199999999999998</v>
      </c>
      <c r="BA797" s="332">
        <v>0.97799999999999998</v>
      </c>
      <c r="BB797" s="261">
        <v>390</v>
      </c>
      <c r="BC797" s="261">
        <v>393</v>
      </c>
      <c r="BD797" s="261">
        <v>391</v>
      </c>
      <c r="BE797" s="261">
        <v>224</v>
      </c>
      <c r="BF797" s="261">
        <v>226</v>
      </c>
      <c r="BG797" s="261">
        <v>225</v>
      </c>
      <c r="BH797" s="261">
        <v>22</v>
      </c>
      <c r="BI797" s="261">
        <v>28</v>
      </c>
      <c r="BJ797" s="261">
        <v>42</v>
      </c>
      <c r="BK797" s="261">
        <v>23</v>
      </c>
      <c r="BL797" s="261">
        <v>6</v>
      </c>
      <c r="BM797" s="261">
        <v>2</v>
      </c>
      <c r="BN797" s="261">
        <v>21</v>
      </c>
      <c r="BO797" s="261">
        <v>15</v>
      </c>
      <c r="BP797" s="261">
        <v>6</v>
      </c>
      <c r="BQ797" s="261">
        <v>26</v>
      </c>
      <c r="BR797" s="261">
        <v>21</v>
      </c>
      <c r="BS797" s="261">
        <v>8</v>
      </c>
      <c r="BT797" s="261"/>
      <c r="BU797" s="261"/>
      <c r="BV797" s="261"/>
      <c r="BW797" s="261"/>
      <c r="BX797" s="261"/>
      <c r="BY797" s="261"/>
      <c r="BZ797" s="261"/>
      <c r="CA797" s="261"/>
      <c r="CB797" s="261">
        <v>0.89300000000000002</v>
      </c>
      <c r="CC797" s="261">
        <v>0.93300000000000005</v>
      </c>
      <c r="CD797" s="261">
        <v>0.83</v>
      </c>
      <c r="CE797" s="333">
        <v>222</v>
      </c>
      <c r="CF797" s="333">
        <v>163100000000</v>
      </c>
      <c r="CG797" s="333">
        <v>224</v>
      </c>
      <c r="CH797" s="333">
        <v>3401144127</v>
      </c>
      <c r="CI797" s="333">
        <v>223</v>
      </c>
      <c r="CJ797" s="333">
        <v>22125688691</v>
      </c>
      <c r="CK797" s="333">
        <v>222</v>
      </c>
      <c r="CL797" s="333">
        <v>86065055633</v>
      </c>
      <c r="CM797" s="333">
        <v>224</v>
      </c>
      <c r="CN797" s="333">
        <v>34010144101</v>
      </c>
      <c r="CO797" s="333">
        <v>223</v>
      </c>
      <c r="CP797" s="333">
        <v>32115028766</v>
      </c>
      <c r="CQ797" s="333"/>
      <c r="CR797" s="333"/>
      <c r="CS797" s="333"/>
      <c r="CT797" s="333"/>
      <c r="CU797" s="333"/>
      <c r="CV797" s="333"/>
      <c r="CW797" s="333"/>
      <c r="CX797" s="333"/>
      <c r="CY797" s="333"/>
      <c r="CZ797" s="333"/>
      <c r="DA797" s="333"/>
      <c r="DB797" s="374"/>
      <c r="DC797" s="154"/>
      <c r="DD797" s="179"/>
      <c r="DE797" s="179"/>
      <c r="DF797" s="179"/>
      <c r="DG797" s="179"/>
      <c r="DH797" s="180"/>
      <c r="DI797" s="181"/>
      <c r="DJ797" s="182">
        <f t="shared" si="531"/>
        <v>0</v>
      </c>
      <c r="DK797" s="182">
        <f t="shared" si="532"/>
        <v>0</v>
      </c>
      <c r="DL797" s="182">
        <f t="shared" si="536"/>
        <v>1</v>
      </c>
      <c r="DM797" s="182">
        <f t="shared" si="537"/>
        <v>0</v>
      </c>
      <c r="DN797" s="182">
        <f t="shared" si="538"/>
        <v>0</v>
      </c>
      <c r="DO797" s="182"/>
      <c r="DP797" s="182"/>
      <c r="DQ797" s="181"/>
      <c r="DR797" s="169"/>
      <c r="DS797" s="166"/>
      <c r="DT797" s="166"/>
      <c r="DU797" s="167">
        <f t="shared" si="539"/>
        <v>0</v>
      </c>
      <c r="DV797" s="153" t="str">
        <f>VLOOKUP(M797,'[200]Data Master kondisi'!$O$3:$P$11,2,FALSE)</f>
        <v>Z</v>
      </c>
      <c r="DW797" s="153">
        <f>LOOKUP(DV797,{"X","X","X","Y","Y","Y","Z","Z","Z"},{6,6,6,4,4,4,2,2,2})</f>
        <v>2</v>
      </c>
      <c r="DX797" s="153">
        <f t="shared" si="521"/>
        <v>1</v>
      </c>
      <c r="DY797" s="153">
        <f t="shared" si="540"/>
        <v>3</v>
      </c>
      <c r="DZ797" s="153" t="str">
        <f>VLOOKUP(G797,'[200]Data Master class'!$A$5:$D$12,3,FALSE)</f>
        <v>B</v>
      </c>
      <c r="EA797" s="160">
        <f t="shared" si="541"/>
        <v>0</v>
      </c>
      <c r="EB797" s="156"/>
      <c r="EC797" s="153">
        <f>VLOOKUP(G797,'[200]Data Master class'!$A$5:$D$12,2,FALSE)</f>
        <v>3</v>
      </c>
      <c r="ED797" s="153" t="str">
        <f>VLOOKUP(H797,'[200]Data Master class'!$E$5:$G$6,3,FALSE)</f>
        <v>X</v>
      </c>
      <c r="EE797" s="153">
        <f>VLOOKUP(H797,'[200]Data Master class'!$E$5:$G$6,2,FALSE)</f>
        <v>2</v>
      </c>
      <c r="EF797" s="153">
        <f t="shared" si="542"/>
        <v>5</v>
      </c>
      <c r="EG797" s="153" t="str">
        <f t="shared" si="543"/>
        <v>CLASS 3</v>
      </c>
      <c r="EH797" s="153">
        <f t="shared" si="544"/>
        <v>8</v>
      </c>
      <c r="EI797" s="171"/>
      <c r="EJ797" s="441">
        <f t="shared" si="522"/>
        <v>0.1048387096774194</v>
      </c>
      <c r="EK797" s="441">
        <f t="shared" si="523"/>
        <v>0.20161290322580649</v>
      </c>
      <c r="EL797" s="441">
        <f t="shared" si="524"/>
        <v>0.30645161290322576</v>
      </c>
      <c r="EM797" s="442">
        <f t="shared" si="545"/>
        <v>0.20430107526881722</v>
      </c>
      <c r="EN797" s="443" t="str">
        <f t="shared" si="546"/>
        <v>KURANG</v>
      </c>
      <c r="EO797" s="195"/>
      <c r="EP797" s="196">
        <f>'[200]2. SUHU &amp; FISIK TRAFO'!CY841</f>
        <v>202</v>
      </c>
      <c r="EQ797" s="168">
        <f t="shared" si="551"/>
        <v>0</v>
      </c>
      <c r="ER797" s="189">
        <f t="shared" si="547"/>
        <v>0</v>
      </c>
      <c r="ES797" s="195"/>
      <c r="ET797" s="447">
        <f t="shared" si="533"/>
        <v>27.913</v>
      </c>
      <c r="EU797" s="447">
        <f t="shared" si="548"/>
        <v>22.330400000000001</v>
      </c>
      <c r="EV797" s="448">
        <f t="shared" si="525"/>
        <v>55.826000000000001</v>
      </c>
      <c r="EW797" s="449" t="str">
        <f t="shared" si="549"/>
        <v>BAIK</v>
      </c>
      <c r="EX797" s="721"/>
      <c r="EY797" s="447">
        <f t="shared" si="534"/>
        <v>20.706</v>
      </c>
      <c r="EZ797" s="447">
        <f t="shared" si="526"/>
        <v>16.564800000000002</v>
      </c>
      <c r="FA797" s="448">
        <f t="shared" si="535"/>
        <v>41.411999999999999</v>
      </c>
      <c r="FB797" s="449" t="str">
        <f t="shared" si="527"/>
        <v>BAIK</v>
      </c>
      <c r="FC797" s="195"/>
      <c r="FD797" s="453">
        <f t="shared" si="528"/>
        <v>33</v>
      </c>
      <c r="FE797" s="454">
        <f t="shared" si="529"/>
        <v>72.25433526011561</v>
      </c>
      <c r="FF797" s="725">
        <f t="shared" si="530"/>
        <v>45.671999999999997</v>
      </c>
      <c r="FG797" s="202" t="str">
        <f t="shared" si="550"/>
        <v>BURUK</v>
      </c>
    </row>
    <row r="798" spans="1:163">
      <c r="A798" s="347">
        <v>786</v>
      </c>
      <c r="B798" s="764" t="s">
        <v>2239</v>
      </c>
      <c r="C798" s="331" t="s">
        <v>3435</v>
      </c>
      <c r="D798" s="259" t="s">
        <v>3436</v>
      </c>
      <c r="E798" s="319" t="s">
        <v>3321</v>
      </c>
      <c r="F798" s="319" t="s">
        <v>3321</v>
      </c>
      <c r="G798" s="208" t="s">
        <v>206</v>
      </c>
      <c r="H798" s="214" t="s">
        <v>209</v>
      </c>
      <c r="I798" s="463">
        <v>108.20252499999999</v>
      </c>
      <c r="J798" s="462">
        <v>-3.0765449999999999</v>
      </c>
      <c r="K798" s="259" t="s">
        <v>315</v>
      </c>
      <c r="L798" s="259" t="s">
        <v>310</v>
      </c>
      <c r="M798" s="259">
        <v>50</v>
      </c>
      <c r="N798" s="259">
        <v>173300500</v>
      </c>
      <c r="O798" s="259">
        <v>2017</v>
      </c>
      <c r="P798" s="259" t="s">
        <v>316</v>
      </c>
      <c r="Q798" s="461">
        <v>0.81874999999999998</v>
      </c>
      <c r="R798" s="433">
        <v>44857</v>
      </c>
      <c r="S798" s="331" t="s">
        <v>318</v>
      </c>
      <c r="T798" s="331" t="s">
        <v>607</v>
      </c>
      <c r="U798" s="259">
        <v>2</v>
      </c>
      <c r="V798" s="259">
        <v>2</v>
      </c>
      <c r="W798" s="259">
        <v>3</v>
      </c>
      <c r="X798" s="259">
        <v>20000</v>
      </c>
      <c r="Y798" s="332">
        <v>378</v>
      </c>
      <c r="Z798" s="332">
        <v>404</v>
      </c>
      <c r="AA798" s="332">
        <v>402</v>
      </c>
      <c r="AB798" s="332">
        <v>219</v>
      </c>
      <c r="AC798" s="332">
        <v>235</v>
      </c>
      <c r="AD798" s="332">
        <v>227</v>
      </c>
      <c r="AE798" s="332">
        <v>8</v>
      </c>
      <c r="AF798" s="332">
        <v>7</v>
      </c>
      <c r="AG798" s="332">
        <v>4</v>
      </c>
      <c r="AH798" s="332">
        <v>3</v>
      </c>
      <c r="AI798" s="332">
        <v>3</v>
      </c>
      <c r="AJ798" s="332">
        <v>1</v>
      </c>
      <c r="AK798" s="332">
        <v>2</v>
      </c>
      <c r="AL798" s="332">
        <v>2</v>
      </c>
      <c r="AM798" s="332">
        <v>5</v>
      </c>
      <c r="AN798" s="332">
        <v>6</v>
      </c>
      <c r="AO798" s="332">
        <v>2</v>
      </c>
      <c r="AP798" s="332">
        <v>1</v>
      </c>
      <c r="AQ798" s="332"/>
      <c r="AR798" s="332"/>
      <c r="AS798" s="332"/>
      <c r="AT798" s="332"/>
      <c r="AU798" s="332"/>
      <c r="AV798" s="332"/>
      <c r="AW798" s="332"/>
      <c r="AX798" s="332"/>
      <c r="AY798" s="332">
        <v>0.93899999999999995</v>
      </c>
      <c r="AZ798" s="332">
        <v>0.86299999999999999</v>
      </c>
      <c r="BA798" s="332">
        <v>0.81899999999999995</v>
      </c>
      <c r="BB798" s="261">
        <v>404</v>
      </c>
      <c r="BC798" s="261">
        <v>400</v>
      </c>
      <c r="BD798" s="261">
        <v>401</v>
      </c>
      <c r="BE798" s="261">
        <v>233</v>
      </c>
      <c r="BF798" s="261">
        <v>230</v>
      </c>
      <c r="BG798" s="261">
        <v>231</v>
      </c>
      <c r="BH798" s="261">
        <v>4</v>
      </c>
      <c r="BI798" s="261">
        <v>12</v>
      </c>
      <c r="BJ798" s="261">
        <v>8</v>
      </c>
      <c r="BK798" s="261">
        <v>8</v>
      </c>
      <c r="BL798" s="261">
        <v>3</v>
      </c>
      <c r="BM798" s="261">
        <v>4</v>
      </c>
      <c r="BN798" s="261">
        <v>0</v>
      </c>
      <c r="BO798" s="261">
        <v>2</v>
      </c>
      <c r="BP798" s="261">
        <v>1</v>
      </c>
      <c r="BQ798" s="261">
        <v>8</v>
      </c>
      <c r="BR798" s="261">
        <v>8</v>
      </c>
      <c r="BS798" s="261">
        <v>6</v>
      </c>
      <c r="BT798" s="261"/>
      <c r="BU798" s="261"/>
      <c r="BV798" s="261"/>
      <c r="BW798" s="261"/>
      <c r="BX798" s="261"/>
      <c r="BY798" s="261"/>
      <c r="BZ798" s="261"/>
      <c r="CA798" s="261"/>
      <c r="CB798" s="261">
        <v>0.873</v>
      </c>
      <c r="CC798" s="261">
        <v>0.82399999999999995</v>
      </c>
      <c r="CD798" s="261">
        <v>0.83</v>
      </c>
      <c r="CE798" s="333">
        <v>231</v>
      </c>
      <c r="CF798" s="333">
        <v>56702412638</v>
      </c>
      <c r="CG798" s="333">
        <v>228</v>
      </c>
      <c r="CH798" s="333">
        <v>56601338124</v>
      </c>
      <c r="CI798" s="333">
        <v>229</v>
      </c>
      <c r="CJ798" s="333">
        <v>163100000000</v>
      </c>
      <c r="CK798" s="333">
        <v>231</v>
      </c>
      <c r="CL798" s="333">
        <v>56702461643</v>
      </c>
      <c r="CM798" s="333">
        <v>228</v>
      </c>
      <c r="CN798" s="333">
        <v>3211538018</v>
      </c>
      <c r="CO798" s="333">
        <v>229</v>
      </c>
      <c r="CP798" s="333">
        <v>56702493042</v>
      </c>
      <c r="CQ798" s="333"/>
      <c r="CR798" s="333"/>
      <c r="CS798" s="333"/>
      <c r="CT798" s="333"/>
      <c r="CU798" s="333"/>
      <c r="CV798" s="333"/>
      <c r="CW798" s="333"/>
      <c r="CX798" s="333"/>
      <c r="CY798" s="333"/>
      <c r="CZ798" s="333"/>
      <c r="DA798" s="333"/>
      <c r="DB798" s="374"/>
      <c r="DC798" s="154"/>
      <c r="DD798" s="179"/>
      <c r="DE798" s="179"/>
      <c r="DF798" s="179"/>
      <c r="DG798" s="179"/>
      <c r="DH798" s="180"/>
      <c r="DI798" s="181"/>
      <c r="DJ798" s="182">
        <f t="shared" si="531"/>
        <v>1</v>
      </c>
      <c r="DK798" s="182">
        <f t="shared" si="532"/>
        <v>0</v>
      </c>
      <c r="DL798" s="182">
        <f t="shared" si="536"/>
        <v>0</v>
      </c>
      <c r="DM798" s="182">
        <f t="shared" si="537"/>
        <v>0</v>
      </c>
      <c r="DN798" s="182">
        <f t="shared" si="538"/>
        <v>0</v>
      </c>
      <c r="DO798" s="182"/>
      <c r="DP798" s="182"/>
      <c r="DQ798" s="181"/>
      <c r="DR798" s="169"/>
      <c r="DS798" s="166"/>
      <c r="DT798" s="166"/>
      <c r="DU798" s="167">
        <f t="shared" si="539"/>
        <v>0</v>
      </c>
      <c r="DV798" s="153" t="str">
        <f>VLOOKUP(M798,'[200]Data Master kondisi'!$O$3:$P$11,2,FALSE)</f>
        <v>Z</v>
      </c>
      <c r="DW798" s="153">
        <f>LOOKUP(DV798,{"X","X","X","Y","Y","Y","Z","Z","Z"},{6,6,6,4,4,4,2,2,2})</f>
        <v>2</v>
      </c>
      <c r="DX798" s="153">
        <f t="shared" si="521"/>
        <v>1</v>
      </c>
      <c r="DY798" s="153">
        <f t="shared" si="540"/>
        <v>3</v>
      </c>
      <c r="DZ798" s="153" t="str">
        <f>VLOOKUP(G798,'[200]Data Master class'!$A$5:$D$12,3,FALSE)</f>
        <v>B</v>
      </c>
      <c r="EA798" s="160">
        <f t="shared" si="541"/>
        <v>0</v>
      </c>
      <c r="EB798" s="156"/>
      <c r="EC798" s="153">
        <f>VLOOKUP(G798,'[200]Data Master class'!$A$5:$D$12,2,FALSE)</f>
        <v>3</v>
      </c>
      <c r="ED798" s="153" t="str">
        <f>VLOOKUP(H798,'[200]Data Master class'!$E$5:$G$6,3,FALSE)</f>
        <v>Y</v>
      </c>
      <c r="EE798" s="153">
        <f>VLOOKUP(H798,'[200]Data Master class'!$E$5:$G$6,2,FALSE)</f>
        <v>1</v>
      </c>
      <c r="EF798" s="153">
        <f t="shared" si="542"/>
        <v>4</v>
      </c>
      <c r="EG798" s="153" t="str">
        <f t="shared" si="543"/>
        <v>CLASS 3</v>
      </c>
      <c r="EH798" s="153">
        <f t="shared" si="544"/>
        <v>7</v>
      </c>
      <c r="EI798" s="171"/>
      <c r="EJ798" s="441">
        <f t="shared" si="522"/>
        <v>0.26315789473684215</v>
      </c>
      <c r="EK798" s="441">
        <f t="shared" si="523"/>
        <v>0.10526315789473689</v>
      </c>
      <c r="EL798" s="441">
        <f t="shared" si="524"/>
        <v>0.36842105263157893</v>
      </c>
      <c r="EM798" s="442">
        <f t="shared" si="545"/>
        <v>0.24561403508771931</v>
      </c>
      <c r="EN798" s="443" t="str">
        <f t="shared" si="546"/>
        <v>KURANG</v>
      </c>
      <c r="EO798" s="195"/>
      <c r="EP798" s="196">
        <f>'[200]2. SUHU &amp; FISIK TRAFO'!CY842</f>
        <v>324</v>
      </c>
      <c r="EQ798" s="168">
        <f t="shared" si="551"/>
        <v>0</v>
      </c>
      <c r="ER798" s="189">
        <f t="shared" si="547"/>
        <v>0</v>
      </c>
      <c r="ES798" s="195"/>
      <c r="ET798" s="447">
        <f t="shared" si="533"/>
        <v>4.3049999999999997</v>
      </c>
      <c r="EU798" s="447">
        <f t="shared" si="548"/>
        <v>3.444</v>
      </c>
      <c r="EV798" s="448">
        <f t="shared" si="525"/>
        <v>8.61</v>
      </c>
      <c r="EW798" s="449" t="str">
        <f t="shared" si="549"/>
        <v>BAIK</v>
      </c>
      <c r="EX798" s="721"/>
      <c r="EY798" s="447">
        <f t="shared" si="534"/>
        <v>5.54</v>
      </c>
      <c r="EZ798" s="447">
        <f t="shared" si="526"/>
        <v>4.4320000000000004</v>
      </c>
      <c r="FA798" s="448">
        <f t="shared" si="535"/>
        <v>11.08</v>
      </c>
      <c r="FB798" s="449" t="str">
        <f t="shared" si="527"/>
        <v>BAIK</v>
      </c>
      <c r="FC798" s="195"/>
      <c r="FD798" s="453">
        <f t="shared" si="528"/>
        <v>3</v>
      </c>
      <c r="FE798" s="454">
        <f t="shared" si="529"/>
        <v>72.25433526011561</v>
      </c>
      <c r="FF798" s="725">
        <f t="shared" si="530"/>
        <v>4.1520000000000001</v>
      </c>
      <c r="FG798" s="202" t="str">
        <f t="shared" si="550"/>
        <v>BAIK</v>
      </c>
    </row>
    <row r="799" spans="1:163">
      <c r="A799" s="347">
        <v>787</v>
      </c>
      <c r="B799" s="764" t="s">
        <v>2239</v>
      </c>
      <c r="C799" s="331" t="s">
        <v>3437</v>
      </c>
      <c r="D799" s="259" t="s">
        <v>3424</v>
      </c>
      <c r="E799" s="319" t="s">
        <v>3321</v>
      </c>
      <c r="F799" s="319" t="s">
        <v>3321</v>
      </c>
      <c r="G799" s="208" t="s">
        <v>206</v>
      </c>
      <c r="H799" s="214" t="s">
        <v>208</v>
      </c>
      <c r="I799" s="463">
        <v>108.132986</v>
      </c>
      <c r="J799" s="462">
        <v>-2.9938929000000001</v>
      </c>
      <c r="K799" s="259" t="s">
        <v>341</v>
      </c>
      <c r="L799" s="259" t="s">
        <v>571</v>
      </c>
      <c r="M799" s="259">
        <v>100</v>
      </c>
      <c r="N799" s="259">
        <v>15130074</v>
      </c>
      <c r="O799" s="259">
        <v>2015</v>
      </c>
      <c r="P799" s="259" t="s">
        <v>316</v>
      </c>
      <c r="Q799" s="461">
        <v>0.8305555555555556</v>
      </c>
      <c r="R799" s="433">
        <v>44857</v>
      </c>
      <c r="S799" s="331" t="s">
        <v>318</v>
      </c>
      <c r="T799" s="331" t="s">
        <v>607</v>
      </c>
      <c r="U799" s="259">
        <v>3</v>
      </c>
      <c r="V799" s="259">
        <v>3</v>
      </c>
      <c r="W799" s="259">
        <v>3</v>
      </c>
      <c r="X799" s="259">
        <v>20000</v>
      </c>
      <c r="Y799" s="332">
        <v>409</v>
      </c>
      <c r="Z799" s="332">
        <v>410</v>
      </c>
      <c r="AA799" s="332">
        <v>408</v>
      </c>
      <c r="AB799" s="332">
        <v>240</v>
      </c>
      <c r="AC799" s="332">
        <v>239</v>
      </c>
      <c r="AD799" s="332">
        <v>237</v>
      </c>
      <c r="AE799" s="332">
        <v>79</v>
      </c>
      <c r="AF799" s="332">
        <v>53</v>
      </c>
      <c r="AG799" s="332">
        <v>66</v>
      </c>
      <c r="AH799" s="332">
        <v>36</v>
      </c>
      <c r="AI799" s="332">
        <v>39</v>
      </c>
      <c r="AJ799" s="332">
        <v>17</v>
      </c>
      <c r="AK799" s="332">
        <v>23</v>
      </c>
      <c r="AL799" s="332">
        <v>17</v>
      </c>
      <c r="AM799" s="332">
        <v>40</v>
      </c>
      <c r="AN799" s="332">
        <v>31</v>
      </c>
      <c r="AO799" s="332">
        <v>32</v>
      </c>
      <c r="AP799" s="332">
        <v>14</v>
      </c>
      <c r="AQ799" s="332">
        <v>0</v>
      </c>
      <c r="AR799" s="332">
        <v>15</v>
      </c>
      <c r="AS799" s="332">
        <v>11</v>
      </c>
      <c r="AT799" s="332">
        <v>5</v>
      </c>
      <c r="AU799" s="332"/>
      <c r="AV799" s="332"/>
      <c r="AW799" s="332"/>
      <c r="AX799" s="332"/>
      <c r="AY799" s="332">
        <v>0.91100000000000003</v>
      </c>
      <c r="AZ799" s="332">
        <v>0.92800000000000005</v>
      </c>
      <c r="BA799" s="332">
        <v>0.92500000000000004</v>
      </c>
      <c r="BB799" s="261">
        <v>409</v>
      </c>
      <c r="BC799" s="261">
        <v>407</v>
      </c>
      <c r="BD799" s="261">
        <v>410</v>
      </c>
      <c r="BE799" s="261">
        <v>240</v>
      </c>
      <c r="BF799" s="261">
        <v>238</v>
      </c>
      <c r="BG799" s="261">
        <v>235</v>
      </c>
      <c r="BH799" s="261">
        <v>57</v>
      </c>
      <c r="BI799" s="261">
        <v>37</v>
      </c>
      <c r="BJ799" s="261">
        <v>40</v>
      </c>
      <c r="BK799" s="261">
        <v>26</v>
      </c>
      <c r="BL799" s="261">
        <v>26</v>
      </c>
      <c r="BM799" s="261">
        <v>12</v>
      </c>
      <c r="BN799" s="261">
        <v>18</v>
      </c>
      <c r="BO799" s="261">
        <v>11</v>
      </c>
      <c r="BP799" s="261">
        <v>31</v>
      </c>
      <c r="BQ799" s="261">
        <v>23</v>
      </c>
      <c r="BR799" s="261">
        <v>22</v>
      </c>
      <c r="BS799" s="261">
        <v>6</v>
      </c>
      <c r="BT799" s="261">
        <v>0</v>
      </c>
      <c r="BU799" s="261">
        <v>2</v>
      </c>
      <c r="BV799" s="261">
        <v>0</v>
      </c>
      <c r="BW799" s="261">
        <v>9</v>
      </c>
      <c r="BX799" s="261"/>
      <c r="BY799" s="261"/>
      <c r="BZ799" s="261"/>
      <c r="CA799" s="261"/>
      <c r="CB799" s="261">
        <v>0.85399999999999998</v>
      </c>
      <c r="CC799" s="261">
        <v>0.81200000000000006</v>
      </c>
      <c r="CD799" s="261">
        <v>0.84099999999999997</v>
      </c>
      <c r="CE799" s="333">
        <v>238</v>
      </c>
      <c r="CF799" s="333">
        <v>56601391230</v>
      </c>
      <c r="CG799" s="333">
        <v>235</v>
      </c>
      <c r="CH799" s="333">
        <v>32106320115</v>
      </c>
      <c r="CI799" s="333">
        <v>233</v>
      </c>
      <c r="CJ799" s="333">
        <v>163120000000</v>
      </c>
      <c r="CK799" s="333">
        <v>238</v>
      </c>
      <c r="CL799" s="333">
        <v>45017788154</v>
      </c>
      <c r="CM799" s="333">
        <v>235</v>
      </c>
      <c r="CN799" s="333">
        <v>32106372777</v>
      </c>
      <c r="CO799" s="333">
        <v>233</v>
      </c>
      <c r="CP799" s="333">
        <v>56402261244</v>
      </c>
      <c r="CQ799" s="333"/>
      <c r="CR799" s="333"/>
      <c r="CS799" s="333"/>
      <c r="CT799" s="333"/>
      <c r="CU799" s="333"/>
      <c r="CV799" s="333"/>
      <c r="CW799" s="333"/>
      <c r="CX799" s="333"/>
      <c r="CY799" s="333"/>
      <c r="CZ799" s="333"/>
      <c r="DA799" s="333"/>
      <c r="DB799" s="374"/>
      <c r="DC799" s="154"/>
      <c r="DD799" s="179"/>
      <c r="DE799" s="179"/>
      <c r="DF799" s="179"/>
      <c r="DG799" s="179"/>
      <c r="DH799" s="180"/>
      <c r="DI799" s="181"/>
      <c r="DJ799" s="182">
        <f t="shared" si="531"/>
        <v>0</v>
      </c>
      <c r="DK799" s="182">
        <f t="shared" si="532"/>
        <v>1</v>
      </c>
      <c r="DL799" s="182">
        <f t="shared" si="536"/>
        <v>0</v>
      </c>
      <c r="DM799" s="182">
        <f t="shared" si="537"/>
        <v>0</v>
      </c>
      <c r="DN799" s="182">
        <f t="shared" si="538"/>
        <v>0</v>
      </c>
      <c r="DO799" s="182"/>
      <c r="DP799" s="182"/>
      <c r="DQ799" s="181"/>
      <c r="DR799" s="169"/>
      <c r="DS799" s="166"/>
      <c r="DT799" s="166"/>
      <c r="DU799" s="167">
        <f t="shared" si="539"/>
        <v>0</v>
      </c>
      <c r="DV799" s="153" t="str">
        <f>VLOOKUP(M799,'[200]Data Master kondisi'!$O$3:$P$11,2,FALSE)</f>
        <v>Z</v>
      </c>
      <c r="DW799" s="153">
        <f>LOOKUP(DV799,{"X","X","X","Y","Y","Y","Z","Z","Z"},{6,6,6,4,4,4,2,2,2})</f>
        <v>2</v>
      </c>
      <c r="DX799" s="153">
        <f t="shared" si="521"/>
        <v>1</v>
      </c>
      <c r="DY799" s="153">
        <f t="shared" si="540"/>
        <v>3</v>
      </c>
      <c r="DZ799" s="153" t="str">
        <f>VLOOKUP(G799,'[200]Data Master class'!$A$5:$D$12,3,FALSE)</f>
        <v>B</v>
      </c>
      <c r="EA799" s="160">
        <f t="shared" si="541"/>
        <v>0</v>
      </c>
      <c r="EB799" s="156"/>
      <c r="EC799" s="153">
        <f>VLOOKUP(G799,'[200]Data Master class'!$A$5:$D$12,2,FALSE)</f>
        <v>3</v>
      </c>
      <c r="ED799" s="153" t="str">
        <f>VLOOKUP(H799,'[200]Data Master class'!$E$5:$G$6,3,FALSE)</f>
        <v>X</v>
      </c>
      <c r="EE799" s="153">
        <f>VLOOKUP(H799,'[200]Data Master class'!$E$5:$G$6,2,FALSE)</f>
        <v>2</v>
      </c>
      <c r="EF799" s="153">
        <f t="shared" si="542"/>
        <v>5</v>
      </c>
      <c r="EG799" s="153" t="str">
        <f t="shared" si="543"/>
        <v>CLASS 3</v>
      </c>
      <c r="EH799" s="153">
        <f t="shared" si="544"/>
        <v>8</v>
      </c>
      <c r="EI799" s="171"/>
      <c r="EJ799" s="441">
        <f t="shared" si="522"/>
        <v>0.19696969696969696</v>
      </c>
      <c r="EK799" s="441">
        <f t="shared" si="523"/>
        <v>0.19696969696969696</v>
      </c>
      <c r="EL799" s="441">
        <f t="shared" si="524"/>
        <v>0</v>
      </c>
      <c r="EM799" s="442">
        <f t="shared" si="545"/>
        <v>0.1313131313131313</v>
      </c>
      <c r="EN799" s="443" t="str">
        <f t="shared" si="546"/>
        <v>CUKUP</v>
      </c>
      <c r="EO799" s="195"/>
      <c r="EP799" s="196">
        <f>'[200]2. SUHU &amp; FISIK TRAFO'!CY843</f>
        <v>324</v>
      </c>
      <c r="EQ799" s="168">
        <f t="shared" si="551"/>
        <v>0</v>
      </c>
      <c r="ER799" s="189">
        <f t="shared" si="547"/>
        <v>0</v>
      </c>
      <c r="ES799" s="195"/>
      <c r="ET799" s="447">
        <f t="shared" si="533"/>
        <v>47.268999999999998</v>
      </c>
      <c r="EU799" s="447">
        <f t="shared" si="548"/>
        <v>37.815199999999997</v>
      </c>
      <c r="EV799" s="448">
        <f t="shared" si="525"/>
        <v>47.268999999999998</v>
      </c>
      <c r="EW799" s="449" t="str">
        <f t="shared" si="549"/>
        <v>BAIK</v>
      </c>
      <c r="EX799" s="721"/>
      <c r="EY799" s="447">
        <f t="shared" si="534"/>
        <v>31.885999999999999</v>
      </c>
      <c r="EZ799" s="447">
        <f t="shared" si="526"/>
        <v>25.508800000000001</v>
      </c>
      <c r="FA799" s="448">
        <f t="shared" si="535"/>
        <v>31.885999999999999</v>
      </c>
      <c r="FB799" s="449" t="str">
        <f t="shared" si="527"/>
        <v>BAIK</v>
      </c>
      <c r="FC799" s="195"/>
      <c r="FD799" s="453">
        <f t="shared" si="528"/>
        <v>36</v>
      </c>
      <c r="FE799" s="454">
        <f t="shared" si="529"/>
        <v>144.50867052023122</v>
      </c>
      <c r="FF799" s="725">
        <f t="shared" si="530"/>
        <v>24.911999999999999</v>
      </c>
      <c r="FG799" s="202" t="str">
        <f t="shared" si="550"/>
        <v>BURUK</v>
      </c>
    </row>
    <row r="800" spans="1:163">
      <c r="A800" s="347">
        <v>788</v>
      </c>
      <c r="B800" s="764" t="s">
        <v>2239</v>
      </c>
      <c r="C800" s="331" t="s">
        <v>3438</v>
      </c>
      <c r="D800" s="259" t="s">
        <v>3439</v>
      </c>
      <c r="E800" s="319" t="s">
        <v>3321</v>
      </c>
      <c r="F800" s="319" t="s">
        <v>3321</v>
      </c>
      <c r="G800" s="208" t="s">
        <v>206</v>
      </c>
      <c r="H800" s="214" t="s">
        <v>208</v>
      </c>
      <c r="I800" s="463">
        <v>108.1169431</v>
      </c>
      <c r="J800" s="462">
        <v>-2.9461782099999998</v>
      </c>
      <c r="K800" s="259" t="s">
        <v>315</v>
      </c>
      <c r="L800" s="259" t="s">
        <v>572</v>
      </c>
      <c r="M800" s="259">
        <v>50</v>
      </c>
      <c r="N800" s="259">
        <v>700441063</v>
      </c>
      <c r="O800" s="259">
        <v>2007</v>
      </c>
      <c r="P800" s="259" t="s">
        <v>316</v>
      </c>
      <c r="Q800" s="461">
        <v>0.83819444444444446</v>
      </c>
      <c r="R800" s="433">
        <v>44857</v>
      </c>
      <c r="S800" s="331" t="s">
        <v>318</v>
      </c>
      <c r="T800" s="331" t="s">
        <v>607</v>
      </c>
      <c r="U800" s="259">
        <v>2</v>
      </c>
      <c r="V800" s="259">
        <v>2</v>
      </c>
      <c r="W800" s="259">
        <v>3</v>
      </c>
      <c r="X800" s="259">
        <v>20000</v>
      </c>
      <c r="Y800" s="332">
        <v>405</v>
      </c>
      <c r="Z800" s="332">
        <v>407</v>
      </c>
      <c r="AA800" s="332">
        <v>406</v>
      </c>
      <c r="AB800" s="332">
        <v>235</v>
      </c>
      <c r="AC800" s="332">
        <v>236</v>
      </c>
      <c r="AD800" s="332">
        <v>234</v>
      </c>
      <c r="AE800" s="332">
        <v>7</v>
      </c>
      <c r="AF800" s="332">
        <v>9</v>
      </c>
      <c r="AG800" s="332">
        <v>6</v>
      </c>
      <c r="AH800" s="332">
        <v>5</v>
      </c>
      <c r="AI800" s="332">
        <v>0</v>
      </c>
      <c r="AJ800" s="332">
        <v>1</v>
      </c>
      <c r="AK800" s="332">
        <v>0</v>
      </c>
      <c r="AL800" s="332">
        <v>1</v>
      </c>
      <c r="AM800" s="332">
        <v>7</v>
      </c>
      <c r="AN800" s="332">
        <v>8</v>
      </c>
      <c r="AO800" s="332">
        <v>6</v>
      </c>
      <c r="AP800" s="332">
        <v>4</v>
      </c>
      <c r="AQ800" s="332"/>
      <c r="AR800" s="332"/>
      <c r="AS800" s="332"/>
      <c r="AT800" s="332"/>
      <c r="AU800" s="332"/>
      <c r="AV800" s="332"/>
      <c r="AW800" s="332"/>
      <c r="AX800" s="332"/>
      <c r="AY800" s="332">
        <v>0.86</v>
      </c>
      <c r="AZ800" s="332">
        <v>0.85599999999999998</v>
      </c>
      <c r="BA800" s="332">
        <v>0.79100000000000004</v>
      </c>
      <c r="BB800" s="261">
        <v>403</v>
      </c>
      <c r="BC800" s="261">
        <v>405</v>
      </c>
      <c r="BD800" s="261">
        <v>401</v>
      </c>
      <c r="BE800" s="261">
        <v>232</v>
      </c>
      <c r="BF800" s="261">
        <v>233</v>
      </c>
      <c r="BG800" s="261">
        <v>231</v>
      </c>
      <c r="BH800" s="261">
        <v>6</v>
      </c>
      <c r="BI800" s="261">
        <v>7</v>
      </c>
      <c r="BJ800" s="261">
        <v>4</v>
      </c>
      <c r="BK800" s="261">
        <v>5</v>
      </c>
      <c r="BL800" s="261">
        <v>0</v>
      </c>
      <c r="BM800" s="261">
        <v>0</v>
      </c>
      <c r="BN800" s="261">
        <v>0</v>
      </c>
      <c r="BO800" s="261">
        <v>0</v>
      </c>
      <c r="BP800" s="261">
        <v>6</v>
      </c>
      <c r="BQ800" s="261">
        <v>7</v>
      </c>
      <c r="BR800" s="261">
        <v>4</v>
      </c>
      <c r="BS800" s="261">
        <v>5</v>
      </c>
      <c r="BT800" s="261"/>
      <c r="BU800" s="261"/>
      <c r="BV800" s="261"/>
      <c r="BW800" s="261"/>
      <c r="BX800" s="261"/>
      <c r="BY800" s="261"/>
      <c r="BZ800" s="261"/>
      <c r="CA800" s="261"/>
      <c r="CB800" s="261">
        <v>0.86599999999999999</v>
      </c>
      <c r="CC800" s="261">
        <v>0.877</v>
      </c>
      <c r="CD800" s="261">
        <v>0.78200000000000003</v>
      </c>
      <c r="CE800" s="333"/>
      <c r="CF800" s="333"/>
      <c r="CG800" s="333"/>
      <c r="CH800" s="333"/>
      <c r="CI800" s="333"/>
      <c r="CJ800" s="333"/>
      <c r="CK800" s="333">
        <v>230</v>
      </c>
      <c r="CL800" s="333">
        <v>1631300000000</v>
      </c>
      <c r="CM800" s="333">
        <v>230</v>
      </c>
      <c r="CN800" s="333">
        <v>32105635737</v>
      </c>
      <c r="CO800" s="333">
        <v>229</v>
      </c>
      <c r="CP800" s="333">
        <v>32115027057</v>
      </c>
      <c r="CQ800" s="333"/>
      <c r="CR800" s="333"/>
      <c r="CS800" s="333"/>
      <c r="CT800" s="333"/>
      <c r="CU800" s="333"/>
      <c r="CV800" s="333"/>
      <c r="CW800" s="333"/>
      <c r="CX800" s="333"/>
      <c r="CY800" s="333"/>
      <c r="CZ800" s="333"/>
      <c r="DA800" s="333"/>
      <c r="DB800" s="374"/>
      <c r="DC800" s="154"/>
      <c r="DD800" s="179"/>
      <c r="DE800" s="179"/>
      <c r="DF800" s="179"/>
      <c r="DG800" s="179"/>
      <c r="DH800" s="180"/>
      <c r="DI800" s="181"/>
      <c r="DJ800" s="182">
        <f t="shared" si="531"/>
        <v>1</v>
      </c>
      <c r="DK800" s="182">
        <f t="shared" si="532"/>
        <v>0</v>
      </c>
      <c r="DL800" s="182">
        <f t="shared" si="536"/>
        <v>0</v>
      </c>
      <c r="DM800" s="182">
        <f t="shared" si="537"/>
        <v>0</v>
      </c>
      <c r="DN800" s="182">
        <f t="shared" si="538"/>
        <v>0</v>
      </c>
      <c r="DO800" s="182"/>
      <c r="DP800" s="182"/>
      <c r="DQ800" s="181"/>
      <c r="DR800" s="169"/>
      <c r="DS800" s="166"/>
      <c r="DT800" s="166"/>
      <c r="DU800" s="167">
        <f t="shared" si="539"/>
        <v>0</v>
      </c>
      <c r="DV800" s="153" t="str">
        <f>VLOOKUP(M800,'[200]Data Master kondisi'!$O$3:$P$11,2,FALSE)</f>
        <v>Z</v>
      </c>
      <c r="DW800" s="153">
        <f>LOOKUP(DV800,{"X","X","X","Y","Y","Y","Z","Z","Z"},{6,6,6,4,4,4,2,2,2})</f>
        <v>2</v>
      </c>
      <c r="DX800" s="153">
        <f t="shared" si="521"/>
        <v>2</v>
      </c>
      <c r="DY800" s="153">
        <f t="shared" si="540"/>
        <v>4</v>
      </c>
      <c r="DZ800" s="153" t="str">
        <f>VLOOKUP(G800,'[200]Data Master class'!$A$5:$D$12,3,FALSE)</f>
        <v>B</v>
      </c>
      <c r="EA800" s="160" t="str">
        <f t="shared" si="541"/>
        <v>BAIK</v>
      </c>
      <c r="EB800" s="156"/>
      <c r="EC800" s="153">
        <f>VLOOKUP(G800,'[200]Data Master class'!$A$5:$D$12,2,FALSE)</f>
        <v>3</v>
      </c>
      <c r="ED800" s="153" t="str">
        <f>VLOOKUP(H800,'[200]Data Master class'!$E$5:$G$6,3,FALSE)</f>
        <v>X</v>
      </c>
      <c r="EE800" s="153">
        <f>VLOOKUP(H800,'[200]Data Master class'!$E$5:$G$6,2,FALSE)</f>
        <v>2</v>
      </c>
      <c r="EF800" s="153">
        <f t="shared" si="542"/>
        <v>5</v>
      </c>
      <c r="EG800" s="153" t="str">
        <f t="shared" si="543"/>
        <v>CLASS 3</v>
      </c>
      <c r="EH800" s="153">
        <f t="shared" si="544"/>
        <v>9</v>
      </c>
      <c r="EI800" s="171"/>
      <c r="EJ800" s="441">
        <f t="shared" si="522"/>
        <v>4.5454545454545414E-2</v>
      </c>
      <c r="EK800" s="441">
        <f t="shared" si="523"/>
        <v>0.22727272727272732</v>
      </c>
      <c r="EL800" s="441">
        <f t="shared" si="524"/>
        <v>0.1818181818181818</v>
      </c>
      <c r="EM800" s="442">
        <f t="shared" si="545"/>
        <v>0.15151515151515149</v>
      </c>
      <c r="EN800" s="443" t="str">
        <f t="shared" si="546"/>
        <v>CUKUP</v>
      </c>
      <c r="EO800" s="195"/>
      <c r="EP800" s="196">
        <f>'[200]2. SUHU &amp; FISIK TRAFO'!CY844</f>
        <v>324</v>
      </c>
      <c r="EQ800" s="168">
        <f t="shared" si="551"/>
        <v>0</v>
      </c>
      <c r="ER800" s="189">
        <f t="shared" si="547"/>
        <v>0</v>
      </c>
      <c r="ES800" s="195"/>
      <c r="ET800" s="447">
        <f t="shared" si="533"/>
        <v>5.173</v>
      </c>
      <c r="EU800" s="447">
        <f t="shared" si="548"/>
        <v>4.1383999999999999</v>
      </c>
      <c r="EV800" s="448">
        <f t="shared" si="525"/>
        <v>10.346</v>
      </c>
      <c r="EW800" s="449" t="str">
        <f t="shared" si="549"/>
        <v>BAIK</v>
      </c>
      <c r="EX800" s="721"/>
      <c r="EY800" s="447">
        <f t="shared" si="534"/>
        <v>3.9470000000000001</v>
      </c>
      <c r="EZ800" s="447">
        <f t="shared" si="526"/>
        <v>3.1576000000000004</v>
      </c>
      <c r="FA800" s="448">
        <f t="shared" si="535"/>
        <v>7.8939999999999992</v>
      </c>
      <c r="FB800" s="449" t="str">
        <f t="shared" si="527"/>
        <v>BAIK</v>
      </c>
      <c r="FC800" s="195"/>
      <c r="FD800" s="453">
        <f t="shared" si="528"/>
        <v>5</v>
      </c>
      <c r="FE800" s="454">
        <f t="shared" si="529"/>
        <v>72.25433526011561</v>
      </c>
      <c r="FF800" s="725">
        <f t="shared" si="530"/>
        <v>6.92</v>
      </c>
      <c r="FG800" s="202" t="str">
        <f t="shared" si="550"/>
        <v>BAIK</v>
      </c>
    </row>
    <row r="801" spans="1:163">
      <c r="A801" s="347">
        <v>789</v>
      </c>
      <c r="B801" s="764" t="s">
        <v>2239</v>
      </c>
      <c r="C801" s="331" t="s">
        <v>3440</v>
      </c>
      <c r="D801" s="259" t="s">
        <v>3424</v>
      </c>
      <c r="E801" s="319" t="s">
        <v>3321</v>
      </c>
      <c r="F801" s="319" t="s">
        <v>3321</v>
      </c>
      <c r="G801" s="208" t="s">
        <v>206</v>
      </c>
      <c r="H801" s="214" t="s">
        <v>208</v>
      </c>
      <c r="I801" s="463">
        <v>108.139325</v>
      </c>
      <c r="J801" s="462">
        <v>-2.9896310499999998</v>
      </c>
      <c r="K801" s="259" t="s">
        <v>341</v>
      </c>
      <c r="L801" s="259" t="s">
        <v>570</v>
      </c>
      <c r="M801" s="259">
        <v>100</v>
      </c>
      <c r="N801" s="259" t="s">
        <v>3441</v>
      </c>
      <c r="O801" s="259">
        <v>2016</v>
      </c>
      <c r="P801" s="259" t="s">
        <v>316</v>
      </c>
      <c r="Q801" s="461">
        <v>0.85069444444444453</v>
      </c>
      <c r="R801" s="433">
        <v>44857</v>
      </c>
      <c r="S801" s="331" t="s">
        <v>318</v>
      </c>
      <c r="T801" s="331" t="s">
        <v>607</v>
      </c>
      <c r="U801" s="259">
        <v>4</v>
      </c>
      <c r="V801" s="259">
        <v>2</v>
      </c>
      <c r="W801" s="259">
        <v>3</v>
      </c>
      <c r="X801" s="259">
        <v>20000</v>
      </c>
      <c r="Y801" s="332">
        <v>417</v>
      </c>
      <c r="Z801" s="332">
        <v>418</v>
      </c>
      <c r="AA801" s="332">
        <v>416</v>
      </c>
      <c r="AB801" s="332">
        <v>241</v>
      </c>
      <c r="AC801" s="332">
        <v>244</v>
      </c>
      <c r="AD801" s="332">
        <v>239</v>
      </c>
      <c r="AE801" s="332">
        <v>24</v>
      </c>
      <c r="AF801" s="332">
        <v>11</v>
      </c>
      <c r="AG801" s="332">
        <v>36</v>
      </c>
      <c r="AH801" s="332">
        <v>24</v>
      </c>
      <c r="AI801" s="332">
        <v>17</v>
      </c>
      <c r="AJ801" s="332">
        <v>0</v>
      </c>
      <c r="AK801" s="332">
        <v>12</v>
      </c>
      <c r="AL801" s="332">
        <v>15</v>
      </c>
      <c r="AM801" s="332"/>
      <c r="AN801" s="332"/>
      <c r="AO801" s="332"/>
      <c r="AP801" s="332"/>
      <c r="AQ801" s="332"/>
      <c r="AR801" s="332"/>
      <c r="AS801" s="332"/>
      <c r="AT801" s="332"/>
      <c r="AU801" s="332">
        <v>7</v>
      </c>
      <c r="AV801" s="332">
        <v>11</v>
      </c>
      <c r="AW801" s="332">
        <v>24</v>
      </c>
      <c r="AX801" s="332">
        <v>9</v>
      </c>
      <c r="AY801" s="332">
        <v>0.877</v>
      </c>
      <c r="AZ801" s="332">
        <v>0.93300000000000005</v>
      </c>
      <c r="BA801" s="332">
        <v>0.90200000000000002</v>
      </c>
      <c r="BB801" s="261">
        <v>407</v>
      </c>
      <c r="BC801" s="261">
        <v>405</v>
      </c>
      <c r="BD801" s="261">
        <v>407</v>
      </c>
      <c r="BE801" s="261">
        <v>240</v>
      </c>
      <c r="BF801" s="261">
        <v>242</v>
      </c>
      <c r="BG801" s="261">
        <v>238</v>
      </c>
      <c r="BH801" s="261">
        <v>18</v>
      </c>
      <c r="BI801" s="261">
        <v>9</v>
      </c>
      <c r="BJ801" s="261">
        <v>14</v>
      </c>
      <c r="BK801" s="261">
        <v>15</v>
      </c>
      <c r="BL801" s="261">
        <v>12</v>
      </c>
      <c r="BM801" s="261">
        <v>1</v>
      </c>
      <c r="BN801" s="261">
        <v>12</v>
      </c>
      <c r="BO801" s="261">
        <v>10</v>
      </c>
      <c r="BP801" s="261"/>
      <c r="BQ801" s="261"/>
      <c r="BR801" s="261"/>
      <c r="BS801" s="261"/>
      <c r="BT801" s="261"/>
      <c r="BU801" s="261"/>
      <c r="BV801" s="261"/>
      <c r="BW801" s="261"/>
      <c r="BX801" s="261">
        <v>6</v>
      </c>
      <c r="BY801" s="261">
        <v>8</v>
      </c>
      <c r="BZ801" s="261">
        <v>2</v>
      </c>
      <c r="CA801" s="261">
        <v>5</v>
      </c>
      <c r="CB801" s="261">
        <v>0.80600000000000005</v>
      </c>
      <c r="CC801" s="261">
        <v>0.82399999999999995</v>
      </c>
      <c r="CD801" s="261">
        <v>0.82199999999999995</v>
      </c>
      <c r="CE801" s="333">
        <v>238</v>
      </c>
      <c r="CF801" s="333">
        <v>32106443688</v>
      </c>
      <c r="CG801" s="333">
        <v>240</v>
      </c>
      <c r="CH801" s="333">
        <v>3206363859</v>
      </c>
      <c r="CI801" s="333">
        <v>236</v>
      </c>
      <c r="CJ801" s="333">
        <v>22111055731</v>
      </c>
      <c r="CK801" s="333"/>
      <c r="CL801" s="333"/>
      <c r="CM801" s="333"/>
      <c r="CN801" s="333"/>
      <c r="CO801" s="333"/>
      <c r="CP801" s="333"/>
      <c r="CQ801" s="333"/>
      <c r="CR801" s="333"/>
      <c r="CS801" s="333"/>
      <c r="CT801" s="333"/>
      <c r="CU801" s="333"/>
      <c r="CV801" s="333"/>
      <c r="CW801" s="333">
        <v>238</v>
      </c>
      <c r="CX801" s="333">
        <v>32106320107</v>
      </c>
      <c r="CY801" s="333">
        <v>240</v>
      </c>
      <c r="CZ801" s="333">
        <v>3210636974</v>
      </c>
      <c r="DA801" s="333">
        <v>236</v>
      </c>
      <c r="DB801" s="374">
        <v>56601468738</v>
      </c>
      <c r="DC801" s="154"/>
      <c r="DD801" s="179"/>
      <c r="DE801" s="179"/>
      <c r="DF801" s="179"/>
      <c r="DG801" s="179"/>
      <c r="DH801" s="180"/>
      <c r="DI801" s="181"/>
      <c r="DJ801" s="182">
        <f t="shared" si="531"/>
        <v>1</v>
      </c>
      <c r="DK801" s="182">
        <f t="shared" si="532"/>
        <v>0</v>
      </c>
      <c r="DL801" s="182">
        <f t="shared" si="536"/>
        <v>0</v>
      </c>
      <c r="DM801" s="182">
        <f t="shared" si="537"/>
        <v>0</v>
      </c>
      <c r="DN801" s="182">
        <f t="shared" si="538"/>
        <v>0</v>
      </c>
      <c r="DO801" s="182"/>
      <c r="DP801" s="182"/>
      <c r="DQ801" s="181"/>
      <c r="DR801" s="169"/>
      <c r="DS801" s="166"/>
      <c r="DT801" s="166"/>
      <c r="DU801" s="167">
        <f t="shared" si="539"/>
        <v>0</v>
      </c>
      <c r="DV801" s="153" t="str">
        <f>VLOOKUP(M801,'[200]Data Master kondisi'!$O$3:$P$11,2,FALSE)</f>
        <v>Z</v>
      </c>
      <c r="DW801" s="153">
        <f>LOOKUP(DV801,{"X","X","X","Y","Y","Y","Z","Z","Z"},{6,6,6,4,4,4,2,2,2})</f>
        <v>2</v>
      </c>
      <c r="DX801" s="153">
        <f t="shared" si="521"/>
        <v>1</v>
      </c>
      <c r="DY801" s="153">
        <f t="shared" si="540"/>
        <v>3</v>
      </c>
      <c r="DZ801" s="153" t="str">
        <f>VLOOKUP(G801,'[200]Data Master class'!$A$5:$D$12,3,FALSE)</f>
        <v>B</v>
      </c>
      <c r="EA801" s="160">
        <f t="shared" si="541"/>
        <v>0</v>
      </c>
      <c r="EB801" s="156"/>
      <c r="EC801" s="153">
        <f>VLOOKUP(G801,'[200]Data Master class'!$A$5:$D$12,2,FALSE)</f>
        <v>3</v>
      </c>
      <c r="ED801" s="153" t="str">
        <f>VLOOKUP(H801,'[200]Data Master class'!$E$5:$G$6,3,FALSE)</f>
        <v>X</v>
      </c>
      <c r="EE801" s="153">
        <f>VLOOKUP(H801,'[200]Data Master class'!$E$5:$G$6,2,FALSE)</f>
        <v>2</v>
      </c>
      <c r="EF801" s="153">
        <f t="shared" si="542"/>
        <v>5</v>
      </c>
      <c r="EG801" s="153" t="str">
        <f t="shared" si="543"/>
        <v>CLASS 3</v>
      </c>
      <c r="EH801" s="153">
        <f t="shared" si="544"/>
        <v>8</v>
      </c>
      <c r="EI801" s="171"/>
      <c r="EJ801" s="441">
        <f t="shared" si="522"/>
        <v>1.4084507042253471E-2</v>
      </c>
      <c r="EK801" s="441">
        <f t="shared" si="523"/>
        <v>0.53521126760563387</v>
      </c>
      <c r="EL801" s="441">
        <f t="shared" si="524"/>
        <v>0.52112676056338025</v>
      </c>
      <c r="EM801" s="442">
        <f t="shared" si="545"/>
        <v>0.35680751173708919</v>
      </c>
      <c r="EN801" s="443" t="str">
        <f t="shared" si="546"/>
        <v>BURUK</v>
      </c>
      <c r="EO801" s="195"/>
      <c r="EP801" s="196">
        <f>'[200]2. SUHU &amp; FISIK TRAFO'!CY845</f>
        <v>324</v>
      </c>
      <c r="EQ801" s="168">
        <f t="shared" si="551"/>
        <v>0</v>
      </c>
      <c r="ER801" s="189">
        <f t="shared" si="547"/>
        <v>0</v>
      </c>
      <c r="ES801" s="195"/>
      <c r="ET801" s="447">
        <f t="shared" si="533"/>
        <v>17.071999999999999</v>
      </c>
      <c r="EU801" s="447">
        <f t="shared" si="548"/>
        <v>13.6576</v>
      </c>
      <c r="EV801" s="448">
        <f t="shared" si="525"/>
        <v>17.071999999999999</v>
      </c>
      <c r="EW801" s="449" t="str">
        <f t="shared" si="549"/>
        <v>BAIK</v>
      </c>
      <c r="EX801" s="721"/>
      <c r="EY801" s="447">
        <f t="shared" si="534"/>
        <v>9.83</v>
      </c>
      <c r="EZ801" s="447">
        <f t="shared" si="526"/>
        <v>7.8640000000000008</v>
      </c>
      <c r="FA801" s="448">
        <f t="shared" si="535"/>
        <v>9.83</v>
      </c>
      <c r="FB801" s="449" t="str">
        <f t="shared" si="527"/>
        <v>BAIK</v>
      </c>
      <c r="FC801" s="195"/>
      <c r="FD801" s="453">
        <f t="shared" si="528"/>
        <v>24</v>
      </c>
      <c r="FE801" s="454">
        <f t="shared" si="529"/>
        <v>144.50867052023122</v>
      </c>
      <c r="FF801" s="725">
        <f t="shared" si="530"/>
        <v>16.608000000000001</v>
      </c>
      <c r="FG801" s="202" t="str">
        <f t="shared" si="550"/>
        <v>KURANG</v>
      </c>
    </row>
    <row r="802" spans="1:163">
      <c r="A802" s="347">
        <v>790</v>
      </c>
      <c r="B802" s="764" t="s">
        <v>2239</v>
      </c>
      <c r="C802" s="331" t="s">
        <v>3442</v>
      </c>
      <c r="D802" s="259" t="s">
        <v>3443</v>
      </c>
      <c r="E802" s="319" t="s">
        <v>3321</v>
      </c>
      <c r="F802" s="319" t="s">
        <v>3321</v>
      </c>
      <c r="G802" s="208" t="s">
        <v>206</v>
      </c>
      <c r="H802" s="214" t="s">
        <v>208</v>
      </c>
      <c r="I802" s="463">
        <v>108.14314210000001</v>
      </c>
      <c r="J802" s="462">
        <v>-2.9874081000000001</v>
      </c>
      <c r="K802" s="259" t="s">
        <v>341</v>
      </c>
      <c r="L802" s="259" t="s">
        <v>571</v>
      </c>
      <c r="M802" s="259">
        <v>100</v>
      </c>
      <c r="N802" s="259">
        <v>15028394</v>
      </c>
      <c r="O802" s="259">
        <v>2016</v>
      </c>
      <c r="P802" s="259" t="s">
        <v>316</v>
      </c>
      <c r="Q802" s="461">
        <v>0.84375</v>
      </c>
      <c r="R802" s="433">
        <v>44857</v>
      </c>
      <c r="S802" s="331" t="s">
        <v>318</v>
      </c>
      <c r="T802" s="331" t="s">
        <v>607</v>
      </c>
      <c r="U802" s="259">
        <v>4</v>
      </c>
      <c r="V802" s="259">
        <v>2</v>
      </c>
      <c r="W802" s="259">
        <v>3</v>
      </c>
      <c r="X802" s="259">
        <v>20000</v>
      </c>
      <c r="Y802" s="332">
        <v>420</v>
      </c>
      <c r="Z802" s="332">
        <v>420</v>
      </c>
      <c r="AA802" s="332">
        <v>421</v>
      </c>
      <c r="AB802" s="332">
        <v>244</v>
      </c>
      <c r="AC802" s="332">
        <v>240</v>
      </c>
      <c r="AD802" s="332">
        <v>240</v>
      </c>
      <c r="AE802" s="332">
        <v>25</v>
      </c>
      <c r="AF802" s="332">
        <v>20</v>
      </c>
      <c r="AG802" s="332">
        <v>18</v>
      </c>
      <c r="AH802" s="332">
        <v>12</v>
      </c>
      <c r="AI802" s="332">
        <v>17</v>
      </c>
      <c r="AJ802" s="332">
        <v>20</v>
      </c>
      <c r="AK802" s="332">
        <v>16</v>
      </c>
      <c r="AL802" s="332">
        <v>9</v>
      </c>
      <c r="AM802" s="332"/>
      <c r="AN802" s="332"/>
      <c r="AO802" s="332"/>
      <c r="AP802" s="332"/>
      <c r="AQ802" s="332"/>
      <c r="AR802" s="332"/>
      <c r="AS802" s="332"/>
      <c r="AT802" s="332"/>
      <c r="AU802" s="332">
        <v>8</v>
      </c>
      <c r="AV802" s="332">
        <v>0</v>
      </c>
      <c r="AW802" s="332">
        <v>2</v>
      </c>
      <c r="AX802" s="332">
        <v>3</v>
      </c>
      <c r="AY802" s="332">
        <v>0.88200000000000001</v>
      </c>
      <c r="AZ802" s="332">
        <v>0.91</v>
      </c>
      <c r="BA802" s="332">
        <v>0.89100000000000001</v>
      </c>
      <c r="BB802" s="261">
        <v>415</v>
      </c>
      <c r="BC802" s="261">
        <v>416</v>
      </c>
      <c r="BD802" s="261">
        <v>414</v>
      </c>
      <c r="BE802" s="261">
        <v>242</v>
      </c>
      <c r="BF802" s="261">
        <v>240</v>
      </c>
      <c r="BG802" s="261">
        <v>239</v>
      </c>
      <c r="BH802" s="261">
        <v>24</v>
      </c>
      <c r="BI802" s="261">
        <v>32</v>
      </c>
      <c r="BJ802" s="261">
        <v>13</v>
      </c>
      <c r="BK802" s="261">
        <v>25</v>
      </c>
      <c r="BL802" s="261">
        <v>17</v>
      </c>
      <c r="BM802" s="261">
        <v>32</v>
      </c>
      <c r="BN802" s="261">
        <v>12</v>
      </c>
      <c r="BO802" s="261">
        <v>20</v>
      </c>
      <c r="BP802" s="261"/>
      <c r="BQ802" s="261"/>
      <c r="BR802" s="261"/>
      <c r="BS802" s="261"/>
      <c r="BT802" s="261"/>
      <c r="BU802" s="261"/>
      <c r="BV802" s="261"/>
      <c r="BW802" s="261"/>
      <c r="BX802" s="261">
        <v>7</v>
      </c>
      <c r="BY802" s="261">
        <v>0</v>
      </c>
      <c r="BZ802" s="261">
        <v>1</v>
      </c>
      <c r="CA802" s="261">
        <v>5</v>
      </c>
      <c r="CB802" s="261">
        <v>0.97299999999999998</v>
      </c>
      <c r="CC802" s="261">
        <v>0.91900000000000004</v>
      </c>
      <c r="CD802" s="261">
        <v>0.81200000000000006</v>
      </c>
      <c r="CE802" s="333">
        <v>240</v>
      </c>
      <c r="CF802" s="333">
        <v>16313041300</v>
      </c>
      <c r="CG802" s="333">
        <v>238</v>
      </c>
      <c r="CH802" s="333">
        <v>32115028473</v>
      </c>
      <c r="CI802" s="333">
        <v>237</v>
      </c>
      <c r="CJ802" s="333">
        <v>32106374822</v>
      </c>
      <c r="CK802" s="333"/>
      <c r="CL802" s="333"/>
      <c r="CM802" s="333"/>
      <c r="CN802" s="333"/>
      <c r="CO802" s="333"/>
      <c r="CP802" s="333"/>
      <c r="CQ802" s="333"/>
      <c r="CR802" s="333"/>
      <c r="CS802" s="333"/>
      <c r="CT802" s="333"/>
      <c r="CU802" s="333"/>
      <c r="CV802" s="333"/>
      <c r="CW802" s="333">
        <v>240</v>
      </c>
      <c r="CX802" s="333">
        <v>163131000000</v>
      </c>
      <c r="CY802" s="333">
        <v>238</v>
      </c>
      <c r="CZ802" s="333">
        <v>32106374591</v>
      </c>
      <c r="DA802" s="333">
        <v>237</v>
      </c>
      <c r="DB802" s="374">
        <v>86017647830</v>
      </c>
      <c r="DC802" s="154"/>
      <c r="DD802" s="179"/>
      <c r="DE802" s="179"/>
      <c r="DF802" s="179"/>
      <c r="DG802" s="179"/>
      <c r="DH802" s="180"/>
      <c r="DI802" s="181"/>
      <c r="DJ802" s="182">
        <f t="shared" si="531"/>
        <v>1</v>
      </c>
      <c r="DK802" s="182">
        <f t="shared" si="532"/>
        <v>0</v>
      </c>
      <c r="DL802" s="182">
        <f t="shared" si="536"/>
        <v>0</v>
      </c>
      <c r="DM802" s="182">
        <f t="shared" si="537"/>
        <v>0</v>
      </c>
      <c r="DN802" s="182">
        <f t="shared" si="538"/>
        <v>0</v>
      </c>
      <c r="DO802" s="182"/>
      <c r="DP802" s="182"/>
      <c r="DQ802" s="181"/>
      <c r="DR802" s="169"/>
      <c r="DS802" s="166"/>
      <c r="DT802" s="166"/>
      <c r="DU802" s="167">
        <f t="shared" si="539"/>
        <v>0</v>
      </c>
      <c r="DV802" s="153" t="str">
        <f>VLOOKUP(M802,'[200]Data Master kondisi'!$O$3:$P$11,2,FALSE)</f>
        <v>Z</v>
      </c>
      <c r="DW802" s="153">
        <f>LOOKUP(DV802,{"X","X","X","Y","Y","Y","Z","Z","Z"},{6,6,6,4,4,4,2,2,2})</f>
        <v>2</v>
      </c>
      <c r="DX802" s="153">
        <f t="shared" si="521"/>
        <v>1</v>
      </c>
      <c r="DY802" s="153">
        <f t="shared" si="540"/>
        <v>3</v>
      </c>
      <c r="DZ802" s="153" t="str">
        <f>VLOOKUP(G802,'[200]Data Master class'!$A$5:$D$12,3,FALSE)</f>
        <v>B</v>
      </c>
      <c r="EA802" s="160">
        <f t="shared" si="541"/>
        <v>0</v>
      </c>
      <c r="EB802" s="156"/>
      <c r="EC802" s="153">
        <f>VLOOKUP(G802,'[200]Data Master class'!$A$5:$D$12,2,FALSE)</f>
        <v>3</v>
      </c>
      <c r="ED802" s="153" t="str">
        <f>VLOOKUP(H802,'[200]Data Master class'!$E$5:$G$6,3,FALSE)</f>
        <v>X</v>
      </c>
      <c r="EE802" s="153">
        <f>VLOOKUP(H802,'[200]Data Master class'!$E$5:$G$6,2,FALSE)</f>
        <v>2</v>
      </c>
      <c r="EF802" s="153">
        <f t="shared" si="542"/>
        <v>5</v>
      </c>
      <c r="EG802" s="153" t="str">
        <f t="shared" si="543"/>
        <v>CLASS 3</v>
      </c>
      <c r="EH802" s="153">
        <f t="shared" si="544"/>
        <v>8</v>
      </c>
      <c r="EI802" s="171"/>
      <c r="EJ802" s="441">
        <f t="shared" si="522"/>
        <v>0.19047619047619047</v>
      </c>
      <c r="EK802" s="441">
        <f t="shared" si="523"/>
        <v>4.7619047619047616E-2</v>
      </c>
      <c r="EL802" s="441">
        <f t="shared" si="524"/>
        <v>0.14285714285714285</v>
      </c>
      <c r="EM802" s="442">
        <f t="shared" si="545"/>
        <v>0.12698412698412698</v>
      </c>
      <c r="EN802" s="443" t="str">
        <f t="shared" si="546"/>
        <v>CUKUP</v>
      </c>
      <c r="EO802" s="195"/>
      <c r="EP802" s="196">
        <f>'[200]2. SUHU &amp; FISIK TRAFO'!CY846</f>
        <v>324</v>
      </c>
      <c r="EQ802" s="168">
        <f t="shared" si="551"/>
        <v>0</v>
      </c>
      <c r="ER802" s="189">
        <f t="shared" si="547"/>
        <v>0</v>
      </c>
      <c r="ES802" s="195"/>
      <c r="ET802" s="447">
        <f t="shared" si="533"/>
        <v>15.22</v>
      </c>
      <c r="EU802" s="447">
        <f t="shared" si="548"/>
        <v>12.176000000000002</v>
      </c>
      <c r="EV802" s="448">
        <f t="shared" si="525"/>
        <v>15.22</v>
      </c>
      <c r="EW802" s="449" t="str">
        <f t="shared" si="549"/>
        <v>BAIK</v>
      </c>
      <c r="EX802" s="721"/>
      <c r="EY802" s="447">
        <f t="shared" si="534"/>
        <v>16.594999999999999</v>
      </c>
      <c r="EZ802" s="447">
        <f t="shared" si="526"/>
        <v>13.276</v>
      </c>
      <c r="FA802" s="448">
        <f t="shared" si="535"/>
        <v>16.594999999999999</v>
      </c>
      <c r="FB802" s="449" t="str">
        <f t="shared" si="527"/>
        <v>BAIK</v>
      </c>
      <c r="FC802" s="195"/>
      <c r="FD802" s="453">
        <f t="shared" si="528"/>
        <v>12</v>
      </c>
      <c r="FE802" s="454">
        <f t="shared" si="529"/>
        <v>144.50867052023122</v>
      </c>
      <c r="FF802" s="725">
        <f t="shared" si="530"/>
        <v>8.3040000000000003</v>
      </c>
      <c r="FG802" s="202" t="str">
        <f t="shared" si="550"/>
        <v>BAIK</v>
      </c>
    </row>
    <row r="803" spans="1:163">
      <c r="A803" s="347">
        <v>791</v>
      </c>
      <c r="B803" s="764" t="s">
        <v>2239</v>
      </c>
      <c r="C803" s="331" t="s">
        <v>3444</v>
      </c>
      <c r="D803" s="259" t="s">
        <v>3443</v>
      </c>
      <c r="E803" s="319" t="s">
        <v>3321</v>
      </c>
      <c r="F803" s="319" t="s">
        <v>3321</v>
      </c>
      <c r="G803" s="208" t="s">
        <v>206</v>
      </c>
      <c r="H803" s="214" t="s">
        <v>208</v>
      </c>
      <c r="I803" s="463">
        <v>108.14945539999999</v>
      </c>
      <c r="J803" s="462">
        <v>-2.9837910000000001</v>
      </c>
      <c r="K803" s="259" t="s">
        <v>341</v>
      </c>
      <c r="L803" s="259" t="s">
        <v>623</v>
      </c>
      <c r="M803" s="259">
        <v>100</v>
      </c>
      <c r="N803" s="259" t="s">
        <v>3445</v>
      </c>
      <c r="O803" s="259">
        <v>2014</v>
      </c>
      <c r="P803" s="259" t="s">
        <v>316</v>
      </c>
      <c r="Q803" s="461">
        <v>0.86597222222222225</v>
      </c>
      <c r="R803" s="433">
        <v>44857</v>
      </c>
      <c r="S803" s="331" t="s">
        <v>318</v>
      </c>
      <c r="T803" s="331" t="s">
        <v>607</v>
      </c>
      <c r="U803" s="259">
        <v>2</v>
      </c>
      <c r="V803" s="259">
        <v>2</v>
      </c>
      <c r="W803" s="259">
        <v>3</v>
      </c>
      <c r="X803" s="259">
        <v>20000</v>
      </c>
      <c r="Y803" s="332">
        <v>413</v>
      </c>
      <c r="Z803" s="332">
        <v>415</v>
      </c>
      <c r="AA803" s="332">
        <v>413</v>
      </c>
      <c r="AB803" s="332">
        <v>243</v>
      </c>
      <c r="AC803" s="332">
        <v>242</v>
      </c>
      <c r="AD803" s="332">
        <v>238</v>
      </c>
      <c r="AE803" s="332">
        <v>62</v>
      </c>
      <c r="AF803" s="332">
        <v>28</v>
      </c>
      <c r="AG803" s="332">
        <v>81</v>
      </c>
      <c r="AH803" s="332">
        <v>58</v>
      </c>
      <c r="AI803" s="332">
        <v>33</v>
      </c>
      <c r="AJ803" s="332">
        <v>9</v>
      </c>
      <c r="AK803" s="332">
        <v>72</v>
      </c>
      <c r="AL803" s="332">
        <v>51</v>
      </c>
      <c r="AM803" s="332">
        <v>59</v>
      </c>
      <c r="AN803" s="332">
        <v>19</v>
      </c>
      <c r="AO803" s="332">
        <v>9</v>
      </c>
      <c r="AP803" s="332">
        <v>7</v>
      </c>
      <c r="AQ803" s="332"/>
      <c r="AR803" s="332"/>
      <c r="AS803" s="332"/>
      <c r="AT803" s="332"/>
      <c r="AU803" s="332"/>
      <c r="AV803" s="332"/>
      <c r="AW803" s="332"/>
      <c r="AX803" s="332"/>
      <c r="AY803" s="332">
        <v>0.90200000000000002</v>
      </c>
      <c r="AZ803" s="332">
        <v>0.85099999999999998</v>
      </c>
      <c r="BA803" s="332">
        <v>0.96099999999999997</v>
      </c>
      <c r="BB803" s="261">
        <v>411</v>
      </c>
      <c r="BC803" s="261">
        <v>410</v>
      </c>
      <c r="BD803" s="261">
        <v>411</v>
      </c>
      <c r="BE803" s="261">
        <v>241</v>
      </c>
      <c r="BF803" s="261">
        <v>239</v>
      </c>
      <c r="BG803" s="261">
        <v>236</v>
      </c>
      <c r="BH803" s="261">
        <v>44</v>
      </c>
      <c r="BI803" s="261">
        <v>31</v>
      </c>
      <c r="BJ803" s="261">
        <v>66</v>
      </c>
      <c r="BK803" s="261">
        <v>43</v>
      </c>
      <c r="BL803" s="261">
        <v>26</v>
      </c>
      <c r="BM803" s="261">
        <v>9</v>
      </c>
      <c r="BN803" s="261">
        <v>52</v>
      </c>
      <c r="BO803" s="261">
        <v>38</v>
      </c>
      <c r="BP803" s="261">
        <v>18</v>
      </c>
      <c r="BQ803" s="261">
        <v>22</v>
      </c>
      <c r="BR803" s="261">
        <v>14</v>
      </c>
      <c r="BS803" s="261">
        <v>5</v>
      </c>
      <c r="BT803" s="261"/>
      <c r="BU803" s="261"/>
      <c r="BV803" s="261"/>
      <c r="BW803" s="261"/>
      <c r="BX803" s="261"/>
      <c r="BY803" s="261"/>
      <c r="BZ803" s="261"/>
      <c r="CA803" s="261"/>
      <c r="CB803" s="261">
        <v>0.84899999999999998</v>
      </c>
      <c r="CC803" s="261">
        <v>0.80300000000000005</v>
      </c>
      <c r="CD803" s="261">
        <v>0.93400000000000005</v>
      </c>
      <c r="CE803" s="333">
        <v>239</v>
      </c>
      <c r="CF803" s="333">
        <v>32106362620</v>
      </c>
      <c r="CG803" s="333">
        <v>237</v>
      </c>
      <c r="CH803" s="333">
        <v>163120000000</v>
      </c>
      <c r="CI803" s="333">
        <v>236</v>
      </c>
      <c r="CJ803" s="333">
        <v>32106320552</v>
      </c>
      <c r="CK803" s="333">
        <v>239</v>
      </c>
      <c r="CL803" s="333">
        <v>56601293725</v>
      </c>
      <c r="CM803" s="333">
        <v>237</v>
      </c>
      <c r="CN803" s="333">
        <v>32115056739</v>
      </c>
      <c r="CO803" s="333">
        <v>236</v>
      </c>
      <c r="CP803" s="333">
        <v>32106372351</v>
      </c>
      <c r="CQ803" s="333"/>
      <c r="CR803" s="333"/>
      <c r="CS803" s="333"/>
      <c r="CT803" s="333"/>
      <c r="CU803" s="333"/>
      <c r="CV803" s="333"/>
      <c r="CW803" s="333"/>
      <c r="CX803" s="333"/>
      <c r="CY803" s="333"/>
      <c r="CZ803" s="333"/>
      <c r="DA803" s="333"/>
      <c r="DB803" s="374"/>
      <c r="DC803" s="154"/>
      <c r="DD803" s="179"/>
      <c r="DE803" s="179"/>
      <c r="DF803" s="179"/>
      <c r="DG803" s="179"/>
      <c r="DH803" s="180"/>
      <c r="DI803" s="181"/>
      <c r="DJ803" s="182">
        <f t="shared" si="531"/>
        <v>0</v>
      </c>
      <c r="DK803" s="182">
        <f t="shared" si="532"/>
        <v>1</v>
      </c>
      <c r="DL803" s="182">
        <f t="shared" si="536"/>
        <v>0</v>
      </c>
      <c r="DM803" s="182">
        <f t="shared" si="537"/>
        <v>0</v>
      </c>
      <c r="DN803" s="182">
        <f t="shared" si="538"/>
        <v>0</v>
      </c>
      <c r="DO803" s="182"/>
      <c r="DP803" s="182"/>
      <c r="DQ803" s="181"/>
      <c r="DR803" s="169"/>
      <c r="DS803" s="166"/>
      <c r="DT803" s="166"/>
      <c r="DU803" s="167">
        <f t="shared" si="539"/>
        <v>0</v>
      </c>
      <c r="DV803" s="153" t="str">
        <f>VLOOKUP(M803,'[200]Data Master kondisi'!$O$3:$P$11,2,FALSE)</f>
        <v>Z</v>
      </c>
      <c r="DW803" s="153">
        <f>LOOKUP(DV803,{"X","X","X","Y","Y","Y","Z","Z","Z"},{6,6,6,4,4,4,2,2,2})</f>
        <v>2</v>
      </c>
      <c r="DX803" s="153">
        <f t="shared" si="521"/>
        <v>1</v>
      </c>
      <c r="DY803" s="153">
        <f t="shared" si="540"/>
        <v>3</v>
      </c>
      <c r="DZ803" s="153" t="str">
        <f>VLOOKUP(G803,'[200]Data Master class'!$A$5:$D$12,3,FALSE)</f>
        <v>B</v>
      </c>
      <c r="EA803" s="160">
        <f t="shared" si="541"/>
        <v>0</v>
      </c>
      <c r="EB803" s="156"/>
      <c r="EC803" s="153">
        <f>VLOOKUP(G803,'[200]Data Master class'!$A$5:$D$12,2,FALSE)</f>
        <v>3</v>
      </c>
      <c r="ED803" s="153" t="str">
        <f>VLOOKUP(H803,'[200]Data Master class'!$E$5:$G$6,3,FALSE)</f>
        <v>X</v>
      </c>
      <c r="EE803" s="153">
        <f>VLOOKUP(H803,'[200]Data Master class'!$E$5:$G$6,2,FALSE)</f>
        <v>2</v>
      </c>
      <c r="EF803" s="153">
        <f t="shared" si="542"/>
        <v>5</v>
      </c>
      <c r="EG803" s="153" t="str">
        <f t="shared" si="543"/>
        <v>CLASS 3</v>
      </c>
      <c r="EH803" s="153">
        <f t="shared" si="544"/>
        <v>8</v>
      </c>
      <c r="EI803" s="171"/>
      <c r="EJ803" s="441">
        <f t="shared" si="522"/>
        <v>8.771929824561403E-2</v>
      </c>
      <c r="EK803" s="441">
        <f t="shared" si="523"/>
        <v>0.50877192982456143</v>
      </c>
      <c r="EL803" s="441">
        <f t="shared" si="524"/>
        <v>0.42105263157894735</v>
      </c>
      <c r="EM803" s="442">
        <f t="shared" si="545"/>
        <v>0.33918128654970764</v>
      </c>
      <c r="EN803" s="443" t="str">
        <f t="shared" si="546"/>
        <v>BURUK</v>
      </c>
      <c r="EO803" s="195"/>
      <c r="EP803" s="196">
        <f>'[200]2. SUHU &amp; FISIK TRAFO'!CY847</f>
        <v>324</v>
      </c>
      <c r="EQ803" s="168">
        <f t="shared" si="551"/>
        <v>0</v>
      </c>
      <c r="ER803" s="189">
        <f t="shared" si="547"/>
        <v>0</v>
      </c>
      <c r="ES803" s="195"/>
      <c r="ET803" s="447">
        <f t="shared" si="533"/>
        <v>41.12</v>
      </c>
      <c r="EU803" s="447">
        <f t="shared" si="548"/>
        <v>32.896000000000001</v>
      </c>
      <c r="EV803" s="448">
        <f t="shared" si="525"/>
        <v>41.12</v>
      </c>
      <c r="EW803" s="449" t="str">
        <f t="shared" si="549"/>
        <v>BAIK</v>
      </c>
      <c r="EX803" s="721"/>
      <c r="EY803" s="447">
        <f t="shared" si="534"/>
        <v>33.588999999999999</v>
      </c>
      <c r="EZ803" s="447">
        <f t="shared" si="526"/>
        <v>26.871200000000002</v>
      </c>
      <c r="FA803" s="448">
        <f t="shared" si="535"/>
        <v>33.588999999999999</v>
      </c>
      <c r="FB803" s="449" t="str">
        <f t="shared" si="527"/>
        <v>BAIK</v>
      </c>
      <c r="FC803" s="195"/>
      <c r="FD803" s="453">
        <f t="shared" si="528"/>
        <v>58</v>
      </c>
      <c r="FE803" s="454">
        <f t="shared" si="529"/>
        <v>144.50867052023122</v>
      </c>
      <c r="FF803" s="725">
        <f t="shared" si="530"/>
        <v>40.136000000000003</v>
      </c>
      <c r="FG803" s="202" t="str">
        <f t="shared" si="550"/>
        <v>BURUK</v>
      </c>
    </row>
    <row r="804" spans="1:163">
      <c r="A804" s="347">
        <v>792</v>
      </c>
      <c r="B804" s="764" t="s">
        <v>2239</v>
      </c>
      <c r="C804" s="331" t="s">
        <v>3446</v>
      </c>
      <c r="D804" s="259" t="s">
        <v>3426</v>
      </c>
      <c r="E804" s="319" t="s">
        <v>3321</v>
      </c>
      <c r="F804" s="319" t="s">
        <v>3321</v>
      </c>
      <c r="G804" s="208" t="s">
        <v>206</v>
      </c>
      <c r="H804" s="214" t="s">
        <v>208</v>
      </c>
      <c r="I804" s="463">
        <v>108.098955</v>
      </c>
      <c r="J804" s="462">
        <v>-3.0152060000000001</v>
      </c>
      <c r="K804" s="259" t="s">
        <v>315</v>
      </c>
      <c r="L804" s="259" t="s">
        <v>700</v>
      </c>
      <c r="M804" s="259">
        <v>100</v>
      </c>
      <c r="N804" s="259">
        <v>12180926</v>
      </c>
      <c r="O804" s="259">
        <v>2012</v>
      </c>
      <c r="P804" s="259" t="s">
        <v>316</v>
      </c>
      <c r="Q804" s="461">
        <v>0.86944444444444446</v>
      </c>
      <c r="R804" s="433">
        <v>44856</v>
      </c>
      <c r="S804" s="331" t="s">
        <v>318</v>
      </c>
      <c r="T804" s="331" t="s">
        <v>607</v>
      </c>
      <c r="U804" s="259">
        <v>3</v>
      </c>
      <c r="V804" s="259">
        <v>3</v>
      </c>
      <c r="W804" s="259">
        <v>3</v>
      </c>
      <c r="X804" s="259">
        <v>20000</v>
      </c>
      <c r="Y804" s="332">
        <v>410</v>
      </c>
      <c r="Z804" s="332">
        <v>410</v>
      </c>
      <c r="AA804" s="332">
        <v>412</v>
      </c>
      <c r="AB804" s="332">
        <v>240</v>
      </c>
      <c r="AC804" s="332">
        <v>236</v>
      </c>
      <c r="AD804" s="332">
        <v>240</v>
      </c>
      <c r="AE804" s="332">
        <v>57</v>
      </c>
      <c r="AF804" s="332">
        <v>59</v>
      </c>
      <c r="AG804" s="332">
        <v>103</v>
      </c>
      <c r="AH804" s="332">
        <v>58</v>
      </c>
      <c r="AI804" s="332">
        <v>16</v>
      </c>
      <c r="AJ804" s="332">
        <v>22</v>
      </c>
      <c r="AK804" s="332">
        <v>43</v>
      </c>
      <c r="AL804" s="332">
        <v>28</v>
      </c>
      <c r="AM804" s="332">
        <v>16</v>
      </c>
      <c r="AN804" s="332">
        <v>27</v>
      </c>
      <c r="AO804" s="332">
        <v>18</v>
      </c>
      <c r="AP804" s="332">
        <v>19</v>
      </c>
      <c r="AQ804" s="332">
        <v>25</v>
      </c>
      <c r="AR804" s="332">
        <v>10</v>
      </c>
      <c r="AS804" s="332">
        <v>42</v>
      </c>
      <c r="AT804" s="332">
        <v>11</v>
      </c>
      <c r="AU804" s="332"/>
      <c r="AV804" s="332"/>
      <c r="AW804" s="332"/>
      <c r="AX804" s="332"/>
      <c r="AY804" s="332">
        <v>0.95399999999999996</v>
      </c>
      <c r="AZ804" s="332">
        <v>0.95699999999999996</v>
      </c>
      <c r="BA804" s="332">
        <v>0.97099999999999997</v>
      </c>
      <c r="BB804" s="261">
        <v>410</v>
      </c>
      <c r="BC804" s="261">
        <v>411</v>
      </c>
      <c r="BD804" s="261">
        <v>409</v>
      </c>
      <c r="BE804" s="261">
        <v>239</v>
      </c>
      <c r="BF804" s="261">
        <v>236</v>
      </c>
      <c r="BG804" s="261">
        <v>240</v>
      </c>
      <c r="BH804" s="261">
        <v>35</v>
      </c>
      <c r="BI804" s="261">
        <v>49</v>
      </c>
      <c r="BJ804" s="261">
        <v>58</v>
      </c>
      <c r="BK804" s="261">
        <v>33</v>
      </c>
      <c r="BL804" s="261">
        <v>7</v>
      </c>
      <c r="BM804" s="261">
        <v>14</v>
      </c>
      <c r="BN804" s="261">
        <v>22</v>
      </c>
      <c r="BO804" s="261">
        <v>15</v>
      </c>
      <c r="BP804" s="261">
        <v>14</v>
      </c>
      <c r="BQ804" s="261">
        <v>25</v>
      </c>
      <c r="BR804" s="261">
        <v>20</v>
      </c>
      <c r="BS804" s="261">
        <v>8</v>
      </c>
      <c r="BT804" s="261">
        <v>14</v>
      </c>
      <c r="BU804" s="261">
        <v>10</v>
      </c>
      <c r="BV804" s="261">
        <v>16</v>
      </c>
      <c r="BW804" s="261">
        <v>10</v>
      </c>
      <c r="BX804" s="261"/>
      <c r="BY804" s="261"/>
      <c r="BZ804" s="261"/>
      <c r="CA804" s="261"/>
      <c r="CB804" s="261">
        <v>0.83699999999999997</v>
      </c>
      <c r="CC804" s="261">
        <v>0.86599999999999999</v>
      </c>
      <c r="CD804" s="261">
        <v>0.90300000000000002</v>
      </c>
      <c r="CE804" s="333">
        <v>237</v>
      </c>
      <c r="CF804" s="333">
        <v>32189648333</v>
      </c>
      <c r="CG804" s="333">
        <v>224</v>
      </c>
      <c r="CH804" s="333">
        <v>32115020011</v>
      </c>
      <c r="CI804" s="333">
        <v>238</v>
      </c>
      <c r="CJ804" s="333">
        <v>32115000682</v>
      </c>
      <c r="CK804" s="333">
        <v>237</v>
      </c>
      <c r="CL804" s="333">
        <v>32115215918</v>
      </c>
      <c r="CM804" s="333">
        <v>224</v>
      </c>
      <c r="CN804" s="333">
        <v>3404070025</v>
      </c>
      <c r="CO804" s="333">
        <v>238</v>
      </c>
      <c r="CP804" s="333">
        <v>34011892931</v>
      </c>
      <c r="CQ804" s="333">
        <v>237</v>
      </c>
      <c r="CR804" s="333">
        <v>86064995763</v>
      </c>
      <c r="CS804" s="333">
        <v>224</v>
      </c>
      <c r="CT804" s="333">
        <v>32115020631</v>
      </c>
      <c r="CU804" s="333">
        <v>238</v>
      </c>
      <c r="CV804" s="333">
        <v>32115241351</v>
      </c>
      <c r="CW804" s="333"/>
      <c r="CX804" s="333"/>
      <c r="CY804" s="333"/>
      <c r="CZ804" s="333"/>
      <c r="DA804" s="333"/>
      <c r="DB804" s="374"/>
      <c r="DC804" s="154"/>
      <c r="DD804" s="179"/>
      <c r="DE804" s="179"/>
      <c r="DF804" s="179"/>
      <c r="DG804" s="179"/>
      <c r="DH804" s="180"/>
      <c r="DI804" s="181"/>
      <c r="DJ804" s="182">
        <f t="shared" si="531"/>
        <v>0</v>
      </c>
      <c r="DK804" s="182">
        <f t="shared" si="532"/>
        <v>0</v>
      </c>
      <c r="DL804" s="182">
        <f t="shared" si="536"/>
        <v>1</v>
      </c>
      <c r="DM804" s="182">
        <f t="shared" si="537"/>
        <v>0</v>
      </c>
      <c r="DN804" s="182">
        <f t="shared" si="538"/>
        <v>0</v>
      </c>
      <c r="DO804" s="182"/>
      <c r="DP804" s="182"/>
      <c r="DQ804" s="181"/>
      <c r="DR804" s="169"/>
      <c r="DS804" s="166"/>
      <c r="DT804" s="166"/>
      <c r="DU804" s="167">
        <f t="shared" si="539"/>
        <v>0</v>
      </c>
      <c r="DV804" s="153" t="str">
        <f>VLOOKUP(M804,'[200]Data Master kondisi'!$O$3:$P$11,2,FALSE)</f>
        <v>Z</v>
      </c>
      <c r="DW804" s="153">
        <f>LOOKUP(DV804,{"X","X","X","Y","Y","Y","Z","Z","Z"},{6,6,6,4,4,4,2,2,2})</f>
        <v>2</v>
      </c>
      <c r="DX804" s="153">
        <f t="shared" si="521"/>
        <v>1</v>
      </c>
      <c r="DY804" s="153">
        <f t="shared" si="540"/>
        <v>3</v>
      </c>
      <c r="DZ804" s="153" t="str">
        <f>VLOOKUP(G804,'[200]Data Master class'!$A$5:$D$12,3,FALSE)</f>
        <v>B</v>
      </c>
      <c r="EA804" s="160">
        <f t="shared" si="541"/>
        <v>0</v>
      </c>
      <c r="EB804" s="156"/>
      <c r="EC804" s="153">
        <f>VLOOKUP(G804,'[200]Data Master class'!$A$5:$D$12,2,FALSE)</f>
        <v>3</v>
      </c>
      <c r="ED804" s="153" t="str">
        <f>VLOOKUP(H804,'[200]Data Master class'!$E$5:$G$6,3,FALSE)</f>
        <v>X</v>
      </c>
      <c r="EE804" s="153">
        <f>VLOOKUP(H804,'[200]Data Master class'!$E$5:$G$6,2,FALSE)</f>
        <v>2</v>
      </c>
      <c r="EF804" s="153">
        <f t="shared" si="542"/>
        <v>5</v>
      </c>
      <c r="EG804" s="153" t="str">
        <f t="shared" si="543"/>
        <v>CLASS 3</v>
      </c>
      <c r="EH804" s="153">
        <f t="shared" si="544"/>
        <v>8</v>
      </c>
      <c r="EI804" s="171"/>
      <c r="EJ804" s="441">
        <f t="shared" si="522"/>
        <v>0.21917808219178081</v>
      </c>
      <c r="EK804" s="441">
        <f t="shared" si="523"/>
        <v>0.19178082191780821</v>
      </c>
      <c r="EL804" s="441">
        <f t="shared" si="524"/>
        <v>0.41095890410958902</v>
      </c>
      <c r="EM804" s="442">
        <f t="shared" si="545"/>
        <v>0.27397260273972601</v>
      </c>
      <c r="EN804" s="443" t="str">
        <f t="shared" si="546"/>
        <v>KURANG</v>
      </c>
      <c r="EO804" s="195"/>
      <c r="EP804" s="196">
        <f>'[200]2. SUHU &amp; FISIK TRAFO'!CY848</f>
        <v>202</v>
      </c>
      <c r="EQ804" s="168">
        <f t="shared" si="551"/>
        <v>0</v>
      </c>
      <c r="ER804" s="189">
        <f t="shared" si="547"/>
        <v>0</v>
      </c>
      <c r="ES804" s="195"/>
      <c r="ET804" s="447">
        <f t="shared" si="533"/>
        <v>52.323999999999998</v>
      </c>
      <c r="EU804" s="447">
        <f t="shared" si="548"/>
        <v>41.859200000000001</v>
      </c>
      <c r="EV804" s="448">
        <f t="shared" si="525"/>
        <v>52.323999999999991</v>
      </c>
      <c r="EW804" s="449" t="str">
        <f t="shared" si="549"/>
        <v>BAIK</v>
      </c>
      <c r="EX804" s="721"/>
      <c r="EY804" s="447">
        <f t="shared" si="534"/>
        <v>33.849000000000004</v>
      </c>
      <c r="EZ804" s="447">
        <f t="shared" si="526"/>
        <v>27.079200000000004</v>
      </c>
      <c r="FA804" s="448">
        <f t="shared" si="535"/>
        <v>33.849000000000004</v>
      </c>
      <c r="FB804" s="449" t="str">
        <f t="shared" si="527"/>
        <v>BAIK</v>
      </c>
      <c r="FC804" s="195"/>
      <c r="FD804" s="453">
        <f t="shared" si="528"/>
        <v>58</v>
      </c>
      <c r="FE804" s="454">
        <f t="shared" si="529"/>
        <v>144.50867052023122</v>
      </c>
      <c r="FF804" s="725">
        <f t="shared" si="530"/>
        <v>40.136000000000003</v>
      </c>
      <c r="FG804" s="202" t="str">
        <f t="shared" si="550"/>
        <v>BURUK</v>
      </c>
    </row>
    <row r="805" spans="1:163">
      <c r="A805" s="347">
        <v>793</v>
      </c>
      <c r="B805" s="764" t="s">
        <v>2239</v>
      </c>
      <c r="C805" s="331" t="s">
        <v>3447</v>
      </c>
      <c r="D805" s="259" t="s">
        <v>3448</v>
      </c>
      <c r="E805" s="319" t="s">
        <v>3449</v>
      </c>
      <c r="F805" s="319" t="s">
        <v>3449</v>
      </c>
      <c r="G805" s="208" t="s">
        <v>206</v>
      </c>
      <c r="H805" s="214" t="s">
        <v>208</v>
      </c>
      <c r="I805" s="463">
        <v>108.05700899999999</v>
      </c>
      <c r="J805" s="462">
        <v>-2.887238</v>
      </c>
      <c r="K805" s="259" t="s">
        <v>315</v>
      </c>
      <c r="L805" s="259" t="s">
        <v>571</v>
      </c>
      <c r="M805" s="259">
        <v>50</v>
      </c>
      <c r="N805" s="259">
        <v>10008626</v>
      </c>
      <c r="O805" s="259">
        <v>2009</v>
      </c>
      <c r="P805" s="259" t="s">
        <v>316</v>
      </c>
      <c r="Q805" s="461">
        <v>0.71250000000000002</v>
      </c>
      <c r="R805" s="433">
        <v>44873</v>
      </c>
      <c r="S805" s="331" t="s">
        <v>318</v>
      </c>
      <c r="T805" s="331" t="s">
        <v>607</v>
      </c>
      <c r="U805" s="259"/>
      <c r="V805" s="259"/>
      <c r="W805" s="259">
        <v>3</v>
      </c>
      <c r="X805" s="259">
        <v>20000</v>
      </c>
      <c r="Y805" s="332">
        <v>0</v>
      </c>
      <c r="Z805" s="332">
        <v>0</v>
      </c>
      <c r="AA805" s="332">
        <v>0</v>
      </c>
      <c r="AB805" s="332">
        <v>237</v>
      </c>
      <c r="AC805" s="332">
        <v>242</v>
      </c>
      <c r="AD805" s="332">
        <v>0</v>
      </c>
      <c r="AE805" s="332">
        <v>0</v>
      </c>
      <c r="AF805" s="332">
        <v>0</v>
      </c>
      <c r="AG805" s="332">
        <v>0</v>
      </c>
      <c r="AH805" s="332">
        <v>0</v>
      </c>
      <c r="AI805" s="332">
        <v>0</v>
      </c>
      <c r="AJ805" s="332">
        <v>0</v>
      </c>
      <c r="AK805" s="332">
        <v>0</v>
      </c>
      <c r="AL805" s="332">
        <v>0</v>
      </c>
      <c r="AM805" s="332">
        <v>0</v>
      </c>
      <c r="AN805" s="332">
        <v>0</v>
      </c>
      <c r="AO805" s="332">
        <v>0</v>
      </c>
      <c r="AP805" s="332">
        <v>0</v>
      </c>
      <c r="AQ805" s="332"/>
      <c r="AR805" s="332"/>
      <c r="AS805" s="332"/>
      <c r="AT805" s="332"/>
      <c r="AU805" s="332"/>
      <c r="AV805" s="332"/>
      <c r="AW805" s="332"/>
      <c r="AX805" s="332"/>
      <c r="AY805" s="332">
        <v>0</v>
      </c>
      <c r="AZ805" s="332">
        <v>0</v>
      </c>
      <c r="BA805" s="332">
        <v>0</v>
      </c>
      <c r="BB805" s="261">
        <v>0</v>
      </c>
      <c r="BC805" s="261">
        <v>0</v>
      </c>
      <c r="BD805" s="261">
        <v>0</v>
      </c>
      <c r="BE805" s="261">
        <v>235</v>
      </c>
      <c r="BF805" s="261">
        <v>257</v>
      </c>
      <c r="BG805" s="261">
        <v>0</v>
      </c>
      <c r="BH805" s="261">
        <v>0</v>
      </c>
      <c r="BI805" s="261">
        <v>0</v>
      </c>
      <c r="BJ805" s="261">
        <v>0</v>
      </c>
      <c r="BK805" s="261">
        <v>0</v>
      </c>
      <c r="BL805" s="261">
        <v>0</v>
      </c>
      <c r="BM805" s="261">
        <v>0</v>
      </c>
      <c r="BN805" s="261">
        <v>0</v>
      </c>
      <c r="BO805" s="261">
        <v>0</v>
      </c>
      <c r="BP805" s="261">
        <v>0</v>
      </c>
      <c r="BQ805" s="261">
        <v>0</v>
      </c>
      <c r="BR805" s="261">
        <v>0</v>
      </c>
      <c r="BS805" s="261">
        <v>0</v>
      </c>
      <c r="BT805" s="261"/>
      <c r="BU805" s="261"/>
      <c r="BV805" s="261"/>
      <c r="BW805" s="261"/>
      <c r="BX805" s="261"/>
      <c r="BY805" s="261"/>
      <c r="BZ805" s="261"/>
      <c r="CA805" s="261"/>
      <c r="CB805" s="261">
        <v>0</v>
      </c>
      <c r="CC805" s="261">
        <v>0</v>
      </c>
      <c r="CD805" s="261">
        <v>0</v>
      </c>
      <c r="CE805" s="333"/>
      <c r="CF805" s="333"/>
      <c r="CG805" s="333"/>
      <c r="CH805" s="333"/>
      <c r="CI805" s="333"/>
      <c r="CJ805" s="333"/>
      <c r="CK805" s="333"/>
      <c r="CL805" s="333"/>
      <c r="CM805" s="333"/>
      <c r="CN805" s="333"/>
      <c r="CO805" s="333"/>
      <c r="CP805" s="333"/>
      <c r="CQ805" s="333"/>
      <c r="CR805" s="333"/>
      <c r="CS805" s="333"/>
      <c r="CT805" s="333"/>
      <c r="CU805" s="333"/>
      <c r="CV805" s="333"/>
      <c r="CW805" s="333"/>
      <c r="CX805" s="333"/>
      <c r="CY805" s="333"/>
      <c r="CZ805" s="333"/>
      <c r="DA805" s="333"/>
      <c r="DB805" s="374"/>
      <c r="DC805" s="154"/>
      <c r="DD805" s="179"/>
      <c r="DE805" s="179"/>
      <c r="DF805" s="179"/>
      <c r="DG805" s="179"/>
      <c r="DH805" s="180"/>
      <c r="DI805" s="181"/>
      <c r="DJ805" s="182">
        <f t="shared" si="531"/>
        <v>1</v>
      </c>
      <c r="DK805" s="182">
        <f t="shared" si="532"/>
        <v>0</v>
      </c>
      <c r="DL805" s="182">
        <f t="shared" si="536"/>
        <v>0</v>
      </c>
      <c r="DM805" s="182">
        <f t="shared" si="537"/>
        <v>0</v>
      </c>
      <c r="DN805" s="182">
        <f t="shared" si="538"/>
        <v>0</v>
      </c>
      <c r="DO805" s="182"/>
      <c r="DP805" s="182"/>
      <c r="DQ805" s="181"/>
      <c r="DR805" s="169"/>
      <c r="DS805" s="166"/>
      <c r="DT805" s="166"/>
      <c r="DU805" s="167">
        <f t="shared" si="539"/>
        <v>0</v>
      </c>
      <c r="DV805" s="153" t="str">
        <f>VLOOKUP(M805,'[200]Data Master kondisi'!$O$3:$P$11,2,FALSE)</f>
        <v>Z</v>
      </c>
      <c r="DW805" s="153">
        <f>LOOKUP(DV805,{"X","X","X","Y","Y","Y","Z","Z","Z"},{6,6,6,4,4,4,2,2,2})</f>
        <v>2</v>
      </c>
      <c r="DX805" s="153">
        <f t="shared" si="521"/>
        <v>2</v>
      </c>
      <c r="DY805" s="153">
        <f t="shared" si="540"/>
        <v>4</v>
      </c>
      <c r="DZ805" s="153" t="str">
        <f>VLOOKUP(G805,'[200]Data Master class'!$A$5:$D$12,3,FALSE)</f>
        <v>B</v>
      </c>
      <c r="EA805" s="160" t="str">
        <f t="shared" si="541"/>
        <v>BAIK</v>
      </c>
      <c r="EB805" s="156"/>
      <c r="EC805" s="153">
        <f>VLOOKUP(G805,'[200]Data Master class'!$A$5:$D$12,2,FALSE)</f>
        <v>3</v>
      </c>
      <c r="ED805" s="153" t="str">
        <f>VLOOKUP(H805,'[200]Data Master class'!$E$5:$G$6,3,FALSE)</f>
        <v>X</v>
      </c>
      <c r="EE805" s="153">
        <f>VLOOKUP(H805,'[200]Data Master class'!$E$5:$G$6,2,FALSE)</f>
        <v>2</v>
      </c>
      <c r="EF805" s="153">
        <f t="shared" si="542"/>
        <v>5</v>
      </c>
      <c r="EG805" s="153" t="str">
        <f t="shared" si="543"/>
        <v>CLASS 3</v>
      </c>
      <c r="EH805" s="153">
        <f t="shared" si="544"/>
        <v>9</v>
      </c>
      <c r="EI805" s="171"/>
      <c r="EJ805" s="441" t="e">
        <f t="shared" si="522"/>
        <v>#DIV/0!</v>
      </c>
      <c r="EK805" s="441" t="e">
        <f t="shared" si="523"/>
        <v>#DIV/0!</v>
      </c>
      <c r="EL805" s="441" t="e">
        <f t="shared" si="524"/>
        <v>#DIV/0!</v>
      </c>
      <c r="EM805" s="442" t="e">
        <f t="shared" si="545"/>
        <v>#DIV/0!</v>
      </c>
      <c r="EN805" s="443" t="e">
        <f t="shared" si="546"/>
        <v>#DIV/0!</v>
      </c>
      <c r="EO805" s="195"/>
      <c r="EP805" s="196">
        <f>'[200]2. SUHU &amp; FISIK TRAFO'!CY849</f>
        <v>202</v>
      </c>
      <c r="EQ805" s="168">
        <f t="shared" si="551"/>
        <v>0</v>
      </c>
      <c r="ER805" s="189">
        <f t="shared" si="547"/>
        <v>0</v>
      </c>
      <c r="ES805" s="195"/>
      <c r="ET805" s="447">
        <f t="shared" si="533"/>
        <v>0</v>
      </c>
      <c r="EU805" s="447">
        <f t="shared" si="548"/>
        <v>0</v>
      </c>
      <c r="EV805" s="448">
        <f t="shared" si="525"/>
        <v>0</v>
      </c>
      <c r="EW805" s="449">
        <f t="shared" si="549"/>
        <v>0</v>
      </c>
      <c r="EX805" s="721"/>
      <c r="EY805" s="447">
        <f t="shared" si="534"/>
        <v>0</v>
      </c>
      <c r="EZ805" s="447">
        <f t="shared" si="526"/>
        <v>0</v>
      </c>
      <c r="FA805" s="448">
        <f t="shared" si="535"/>
        <v>0</v>
      </c>
      <c r="FB805" s="449">
        <f t="shared" si="527"/>
        <v>0</v>
      </c>
      <c r="FC805" s="195"/>
      <c r="FD805" s="453">
        <f t="shared" si="528"/>
        <v>0</v>
      </c>
      <c r="FE805" s="454">
        <f t="shared" si="529"/>
        <v>72.25433526011561</v>
      </c>
      <c r="FF805" s="725">
        <f t="shared" si="530"/>
        <v>0</v>
      </c>
      <c r="FG805" s="202">
        <f t="shared" si="550"/>
        <v>0</v>
      </c>
    </row>
    <row r="806" spans="1:163">
      <c r="A806" s="347">
        <v>794</v>
      </c>
      <c r="B806" s="764" t="s">
        <v>2239</v>
      </c>
      <c r="C806" s="331" t="s">
        <v>3450</v>
      </c>
      <c r="D806" s="259" t="s">
        <v>3448</v>
      </c>
      <c r="E806" s="319" t="s">
        <v>3449</v>
      </c>
      <c r="F806" s="319" t="s">
        <v>3449</v>
      </c>
      <c r="G806" s="208" t="s">
        <v>206</v>
      </c>
      <c r="H806" s="214" t="s">
        <v>208</v>
      </c>
      <c r="I806" s="463">
        <v>108.069638</v>
      </c>
      <c r="J806" s="462">
        <v>-2.9016890000000002</v>
      </c>
      <c r="K806" s="259" t="s">
        <v>315</v>
      </c>
      <c r="L806" s="259" t="s">
        <v>310</v>
      </c>
      <c r="M806" s="259">
        <v>25</v>
      </c>
      <c r="N806" s="259">
        <v>5111083</v>
      </c>
      <c r="O806" s="259">
        <v>2005</v>
      </c>
      <c r="P806" s="259" t="s">
        <v>316</v>
      </c>
      <c r="Q806" s="461">
        <v>0.72083333333333333</v>
      </c>
      <c r="R806" s="433">
        <v>44876</v>
      </c>
      <c r="S806" s="331" t="s">
        <v>318</v>
      </c>
      <c r="T806" s="331" t="s">
        <v>607</v>
      </c>
      <c r="U806" s="259">
        <v>2</v>
      </c>
      <c r="V806" s="259">
        <v>2</v>
      </c>
      <c r="W806" s="259">
        <v>3</v>
      </c>
      <c r="X806" s="259">
        <v>20000</v>
      </c>
      <c r="Y806" s="332">
        <v>0</v>
      </c>
      <c r="Z806" s="332">
        <v>473</v>
      </c>
      <c r="AA806" s="332">
        <v>0</v>
      </c>
      <c r="AB806" s="332">
        <v>0</v>
      </c>
      <c r="AC806" s="332">
        <v>236</v>
      </c>
      <c r="AD806" s="332">
        <v>236</v>
      </c>
      <c r="AE806" s="332">
        <v>0</v>
      </c>
      <c r="AF806" s="332">
        <v>14</v>
      </c>
      <c r="AG806" s="332">
        <v>3</v>
      </c>
      <c r="AH806" s="332">
        <v>13</v>
      </c>
      <c r="AI806" s="332">
        <v>0</v>
      </c>
      <c r="AJ806" s="332">
        <v>0</v>
      </c>
      <c r="AK806" s="332">
        <v>0</v>
      </c>
      <c r="AL806" s="332">
        <v>0</v>
      </c>
      <c r="AM806" s="332">
        <v>0</v>
      </c>
      <c r="AN806" s="332">
        <v>14</v>
      </c>
      <c r="AO806" s="332">
        <v>3</v>
      </c>
      <c r="AP806" s="332">
        <v>13</v>
      </c>
      <c r="AQ806" s="332"/>
      <c r="AR806" s="332"/>
      <c r="AS806" s="332"/>
      <c r="AT806" s="332"/>
      <c r="AU806" s="332"/>
      <c r="AV806" s="332"/>
      <c r="AW806" s="332"/>
      <c r="AX806" s="332"/>
      <c r="AY806" s="332">
        <v>0</v>
      </c>
      <c r="AZ806" s="332">
        <v>0.77800000000000002</v>
      </c>
      <c r="BA806" s="332">
        <v>0.86399999999999999</v>
      </c>
      <c r="BB806" s="261">
        <v>0</v>
      </c>
      <c r="BC806" s="261">
        <v>0</v>
      </c>
      <c r="BD806" s="261">
        <v>473</v>
      </c>
      <c r="BE806" s="261">
        <v>0</v>
      </c>
      <c r="BF806" s="261">
        <v>235</v>
      </c>
      <c r="BG806" s="261">
        <v>236</v>
      </c>
      <c r="BH806" s="261">
        <v>0</v>
      </c>
      <c r="BI806" s="261">
        <v>13</v>
      </c>
      <c r="BJ806" s="261">
        <v>2</v>
      </c>
      <c r="BK806" s="261">
        <v>11</v>
      </c>
      <c r="BL806" s="261">
        <v>0</v>
      </c>
      <c r="BM806" s="261">
        <v>0</v>
      </c>
      <c r="BN806" s="261">
        <v>0</v>
      </c>
      <c r="BO806" s="261">
        <v>0</v>
      </c>
      <c r="BP806" s="261">
        <v>0</v>
      </c>
      <c r="BQ806" s="261">
        <v>13</v>
      </c>
      <c r="BR806" s="261">
        <v>2</v>
      </c>
      <c r="BS806" s="261">
        <v>11</v>
      </c>
      <c r="BT806" s="261"/>
      <c r="BU806" s="261"/>
      <c r="BV806" s="261"/>
      <c r="BW806" s="261"/>
      <c r="BX806" s="261"/>
      <c r="BY806" s="261"/>
      <c r="BZ806" s="261"/>
      <c r="CA806" s="261"/>
      <c r="CB806" s="261">
        <v>0</v>
      </c>
      <c r="CC806" s="261">
        <v>0.78600000000000003</v>
      </c>
      <c r="CD806" s="261">
        <v>0.85399999999999998</v>
      </c>
      <c r="CE806" s="333"/>
      <c r="CF806" s="333"/>
      <c r="CG806" s="333"/>
      <c r="CH806" s="333"/>
      <c r="CI806" s="333"/>
      <c r="CJ806" s="333"/>
      <c r="CK806" s="333" t="s">
        <v>309</v>
      </c>
      <c r="CL806" s="333" t="s">
        <v>309</v>
      </c>
      <c r="CM806" s="333">
        <v>233</v>
      </c>
      <c r="CN806" s="333">
        <v>86058220483</v>
      </c>
      <c r="CO806" s="333">
        <v>234</v>
      </c>
      <c r="CP806" s="333">
        <v>163120000000</v>
      </c>
      <c r="CQ806" s="333"/>
      <c r="CR806" s="333"/>
      <c r="CS806" s="333"/>
      <c r="CT806" s="333"/>
      <c r="CU806" s="333"/>
      <c r="CV806" s="333"/>
      <c r="CW806" s="333"/>
      <c r="CX806" s="333"/>
      <c r="CY806" s="333"/>
      <c r="CZ806" s="333"/>
      <c r="DA806" s="333"/>
      <c r="DB806" s="374"/>
      <c r="DC806" s="154"/>
      <c r="DD806" s="179"/>
      <c r="DE806" s="179"/>
      <c r="DF806" s="179"/>
      <c r="DG806" s="179"/>
      <c r="DH806" s="180"/>
      <c r="DI806" s="181"/>
      <c r="DJ806" s="182">
        <f t="shared" si="531"/>
        <v>1</v>
      </c>
      <c r="DK806" s="182">
        <f t="shared" si="532"/>
        <v>0</v>
      </c>
      <c r="DL806" s="182">
        <f t="shared" si="536"/>
        <v>0</v>
      </c>
      <c r="DM806" s="182">
        <f t="shared" si="537"/>
        <v>0</v>
      </c>
      <c r="DN806" s="182">
        <f t="shared" si="538"/>
        <v>0</v>
      </c>
      <c r="DO806" s="182"/>
      <c r="DP806" s="182"/>
      <c r="DQ806" s="181"/>
      <c r="DR806" s="169"/>
      <c r="DS806" s="166"/>
      <c r="DT806" s="166"/>
      <c r="DU806" s="167">
        <f t="shared" si="539"/>
        <v>0</v>
      </c>
      <c r="DV806" s="153" t="str">
        <f>VLOOKUP(M806,'[200]Data Master kondisi'!$O$3:$P$11,2,FALSE)</f>
        <v>Z</v>
      </c>
      <c r="DW806" s="153">
        <f>LOOKUP(DV806,{"X","X","X","Y","Y","Y","Z","Z","Z"},{6,6,6,4,4,4,2,2,2})</f>
        <v>2</v>
      </c>
      <c r="DX806" s="153">
        <f t="shared" si="521"/>
        <v>2</v>
      </c>
      <c r="DY806" s="153">
        <f t="shared" si="540"/>
        <v>4</v>
      </c>
      <c r="DZ806" s="153" t="str">
        <f>VLOOKUP(G806,'[200]Data Master class'!$A$5:$D$12,3,FALSE)</f>
        <v>B</v>
      </c>
      <c r="EA806" s="160" t="str">
        <f t="shared" si="541"/>
        <v>BAIK</v>
      </c>
      <c r="EB806" s="156"/>
      <c r="EC806" s="153">
        <f>VLOOKUP(G806,'[200]Data Master class'!$A$5:$D$12,2,FALSE)</f>
        <v>3</v>
      </c>
      <c r="ED806" s="153" t="str">
        <f>VLOOKUP(H806,'[200]Data Master class'!$E$5:$G$6,3,FALSE)</f>
        <v>X</v>
      </c>
      <c r="EE806" s="153">
        <f>VLOOKUP(H806,'[200]Data Master class'!$E$5:$G$6,2,FALSE)</f>
        <v>2</v>
      </c>
      <c r="EF806" s="153">
        <f t="shared" si="542"/>
        <v>5</v>
      </c>
      <c r="EG806" s="153" t="str">
        <f t="shared" si="543"/>
        <v>CLASS 3</v>
      </c>
      <c r="EH806" s="153">
        <f t="shared" si="544"/>
        <v>9</v>
      </c>
      <c r="EI806" s="171"/>
      <c r="EJ806" s="441">
        <f t="shared" si="522"/>
        <v>1</v>
      </c>
      <c r="EK806" s="441">
        <f t="shared" si="523"/>
        <v>1.4705882352941173</v>
      </c>
      <c r="EL806" s="441">
        <f t="shared" si="524"/>
        <v>0.4705882352941177</v>
      </c>
      <c r="EM806" s="442">
        <f t="shared" si="545"/>
        <v>0.98039215686274506</v>
      </c>
      <c r="EN806" s="443" t="str">
        <f t="shared" si="546"/>
        <v>BURUK</v>
      </c>
      <c r="EO806" s="195"/>
      <c r="EP806" s="196">
        <f>'[200]2. SUHU &amp; FISIK TRAFO'!CY850</f>
        <v>202</v>
      </c>
      <c r="EQ806" s="168">
        <f t="shared" si="551"/>
        <v>0</v>
      </c>
      <c r="ER806" s="189">
        <f t="shared" si="547"/>
        <v>0</v>
      </c>
      <c r="ES806" s="195"/>
      <c r="ET806" s="447">
        <f t="shared" si="533"/>
        <v>4.0120000000000005</v>
      </c>
      <c r="EU806" s="447">
        <f t="shared" si="548"/>
        <v>3.2096000000000005</v>
      </c>
      <c r="EV806" s="448">
        <f t="shared" si="525"/>
        <v>16.048000000000002</v>
      </c>
      <c r="EW806" s="449" t="str">
        <f t="shared" si="549"/>
        <v>BAIK</v>
      </c>
      <c r="EX806" s="721"/>
      <c r="EY806" s="447">
        <f t="shared" si="534"/>
        <v>3.5270000000000001</v>
      </c>
      <c r="EZ806" s="447">
        <f t="shared" si="526"/>
        <v>2.8216000000000001</v>
      </c>
      <c r="FA806" s="448">
        <f t="shared" si="535"/>
        <v>14.108000000000001</v>
      </c>
      <c r="FB806" s="449" t="str">
        <f t="shared" si="527"/>
        <v>BAIK</v>
      </c>
      <c r="FC806" s="195"/>
      <c r="FD806" s="453">
        <f t="shared" si="528"/>
        <v>13</v>
      </c>
      <c r="FE806" s="454">
        <f t="shared" si="529"/>
        <v>36.127167630057805</v>
      </c>
      <c r="FF806" s="725">
        <f t="shared" si="530"/>
        <v>35.984000000000002</v>
      </c>
      <c r="FG806" s="202" t="str">
        <f t="shared" si="550"/>
        <v>BURUK</v>
      </c>
    </row>
    <row r="807" spans="1:163">
      <c r="A807" s="347">
        <v>795</v>
      </c>
      <c r="B807" s="764" t="s">
        <v>2239</v>
      </c>
      <c r="C807" s="331" t="s">
        <v>3451</v>
      </c>
      <c r="D807" s="259" t="s">
        <v>3448</v>
      </c>
      <c r="E807" s="319" t="s">
        <v>3449</v>
      </c>
      <c r="F807" s="319" t="s">
        <v>3449</v>
      </c>
      <c r="G807" s="208" t="s">
        <v>204</v>
      </c>
      <c r="H807" s="214" t="s">
        <v>208</v>
      </c>
      <c r="I807" s="463">
        <v>108.071766</v>
      </c>
      <c r="J807" s="462">
        <v>-2.9096600000000001</v>
      </c>
      <c r="K807" s="259" t="s">
        <v>315</v>
      </c>
      <c r="L807" s="259" t="s">
        <v>570</v>
      </c>
      <c r="M807" s="259">
        <v>100</v>
      </c>
      <c r="N807" s="259" t="s">
        <v>3452</v>
      </c>
      <c r="O807" s="259">
        <v>2013</v>
      </c>
      <c r="P807" s="259" t="s">
        <v>316</v>
      </c>
      <c r="Q807" s="461">
        <v>0.72638888888888886</v>
      </c>
      <c r="R807" s="433">
        <v>44876</v>
      </c>
      <c r="S807" s="331" t="s">
        <v>318</v>
      </c>
      <c r="T807" s="331" t="s">
        <v>607</v>
      </c>
      <c r="U807" s="259">
        <v>2</v>
      </c>
      <c r="V807" s="259">
        <v>2</v>
      </c>
      <c r="W807" s="259">
        <v>3</v>
      </c>
      <c r="X807" s="259">
        <v>20000</v>
      </c>
      <c r="Y807" s="332">
        <v>405</v>
      </c>
      <c r="Z807" s="332">
        <v>407</v>
      </c>
      <c r="AA807" s="332">
        <v>407</v>
      </c>
      <c r="AB807" s="332">
        <v>234</v>
      </c>
      <c r="AC807" s="332">
        <v>236</v>
      </c>
      <c r="AD807" s="332">
        <v>234</v>
      </c>
      <c r="AE807" s="332">
        <v>30</v>
      </c>
      <c r="AF807" s="332">
        <v>11</v>
      </c>
      <c r="AG807" s="332">
        <v>9</v>
      </c>
      <c r="AH807" s="332">
        <v>15</v>
      </c>
      <c r="AI807" s="332">
        <v>2</v>
      </c>
      <c r="AJ807" s="332">
        <v>2</v>
      </c>
      <c r="AK807" s="332">
        <v>5</v>
      </c>
      <c r="AL807" s="332">
        <v>4</v>
      </c>
      <c r="AM807" s="332"/>
      <c r="AN807" s="332"/>
      <c r="AO807" s="332"/>
      <c r="AP807" s="332"/>
      <c r="AQ807" s="332">
        <v>28</v>
      </c>
      <c r="AR807" s="332">
        <v>9</v>
      </c>
      <c r="AS807" s="332">
        <v>4</v>
      </c>
      <c r="AT807" s="332">
        <v>11</v>
      </c>
      <c r="AU807" s="332"/>
      <c r="AV807" s="332"/>
      <c r="AW807" s="332"/>
      <c r="AX807" s="332"/>
      <c r="AY807" s="332">
        <v>0.91500000000000004</v>
      </c>
      <c r="AZ807" s="332">
        <v>0.88800000000000001</v>
      </c>
      <c r="BA807" s="332">
        <v>0.90500000000000003</v>
      </c>
      <c r="BB807" s="261">
        <v>404</v>
      </c>
      <c r="BC807" s="261">
        <v>405</v>
      </c>
      <c r="BD807" s="261">
        <v>405</v>
      </c>
      <c r="BE807" s="261">
        <v>234</v>
      </c>
      <c r="BF807" s="261">
        <v>235</v>
      </c>
      <c r="BG807" s="261">
        <v>233</v>
      </c>
      <c r="BH807" s="261">
        <v>24</v>
      </c>
      <c r="BI807" s="261">
        <v>13</v>
      </c>
      <c r="BJ807" s="261">
        <v>11</v>
      </c>
      <c r="BK807" s="261">
        <v>8</v>
      </c>
      <c r="BL807" s="261">
        <v>1</v>
      </c>
      <c r="BM807" s="261">
        <v>1</v>
      </c>
      <c r="BN807" s="261">
        <v>4</v>
      </c>
      <c r="BO807" s="261">
        <v>3</v>
      </c>
      <c r="BP807" s="261"/>
      <c r="BQ807" s="261"/>
      <c r="BR807" s="261"/>
      <c r="BS807" s="261"/>
      <c r="BT807" s="261">
        <v>23</v>
      </c>
      <c r="BU807" s="261">
        <v>12</v>
      </c>
      <c r="BV807" s="261">
        <v>7</v>
      </c>
      <c r="BW807" s="261">
        <v>5</v>
      </c>
      <c r="BX807" s="261"/>
      <c r="BY807" s="261"/>
      <c r="BZ807" s="261"/>
      <c r="CA807" s="261"/>
      <c r="CB807" s="261">
        <v>0.83599999999999997</v>
      </c>
      <c r="CC807" s="261">
        <v>0.90600000000000003</v>
      </c>
      <c r="CD807" s="261">
        <v>0.83499999999999996</v>
      </c>
      <c r="CE807" s="333">
        <v>232</v>
      </c>
      <c r="CF807" s="333">
        <v>86058256677</v>
      </c>
      <c r="CG807" s="333">
        <v>233</v>
      </c>
      <c r="CH807" s="333">
        <v>32115328746</v>
      </c>
      <c r="CI807" s="333">
        <v>231</v>
      </c>
      <c r="CJ807" s="333">
        <v>22121672469</v>
      </c>
      <c r="CK807" s="333"/>
      <c r="CL807" s="333"/>
      <c r="CM807" s="333"/>
      <c r="CN807" s="333"/>
      <c r="CO807" s="333"/>
      <c r="CP807" s="333"/>
      <c r="CQ807" s="333">
        <v>232</v>
      </c>
      <c r="CR807" s="333">
        <v>163120000000</v>
      </c>
      <c r="CS807" s="333">
        <v>233</v>
      </c>
      <c r="CT807" s="333">
        <v>5660138124</v>
      </c>
      <c r="CU807" s="333">
        <v>231</v>
      </c>
      <c r="CV807" s="333">
        <v>32106320361</v>
      </c>
      <c r="CW807" s="333"/>
      <c r="CX807" s="333"/>
      <c r="CY807" s="333"/>
      <c r="CZ807" s="333"/>
      <c r="DA807" s="333"/>
      <c r="DB807" s="374"/>
      <c r="DC807" s="154"/>
      <c r="DD807" s="179"/>
      <c r="DE807" s="179"/>
      <c r="DF807" s="179"/>
      <c r="DG807" s="179"/>
      <c r="DH807" s="180"/>
      <c r="DI807" s="181"/>
      <c r="DJ807" s="182">
        <f t="shared" si="531"/>
        <v>1</v>
      </c>
      <c r="DK807" s="182">
        <f t="shared" si="532"/>
        <v>0</v>
      </c>
      <c r="DL807" s="182">
        <f t="shared" si="536"/>
        <v>0</v>
      </c>
      <c r="DM807" s="182">
        <f t="shared" si="537"/>
        <v>0</v>
      </c>
      <c r="DN807" s="182">
        <f t="shared" si="538"/>
        <v>0</v>
      </c>
      <c r="DO807" s="182"/>
      <c r="DP807" s="182"/>
      <c r="DQ807" s="181"/>
      <c r="DR807" s="169"/>
      <c r="DS807" s="166"/>
      <c r="DT807" s="166"/>
      <c r="DU807" s="167">
        <f t="shared" si="539"/>
        <v>0</v>
      </c>
      <c r="DV807" s="153" t="str">
        <f>VLOOKUP(M807,'[200]Data Master kondisi'!$O$3:$P$11,2,FALSE)</f>
        <v>Z</v>
      </c>
      <c r="DW807" s="153">
        <f>LOOKUP(DV807,{"X","X","X","Y","Y","Y","Z","Z","Z"},{6,6,6,4,4,4,2,2,2})</f>
        <v>2</v>
      </c>
      <c r="DX807" s="153">
        <f t="shared" si="521"/>
        <v>1</v>
      </c>
      <c r="DY807" s="153">
        <f t="shared" si="540"/>
        <v>3</v>
      </c>
      <c r="DZ807" s="153" t="str">
        <f>VLOOKUP(G807,'[200]Data Master class'!$A$5:$D$12,3,FALSE)</f>
        <v>A</v>
      </c>
      <c r="EA807" s="160">
        <f t="shared" si="541"/>
        <v>0</v>
      </c>
      <c r="EB807" s="156"/>
      <c r="EC807" s="153">
        <f>VLOOKUP(G807,'[200]Data Master class'!$A$5:$D$12,2,FALSE)</f>
        <v>5</v>
      </c>
      <c r="ED807" s="153" t="str">
        <f>VLOOKUP(H807,'[200]Data Master class'!$E$5:$G$6,3,FALSE)</f>
        <v>X</v>
      </c>
      <c r="EE807" s="153">
        <f>VLOOKUP(H807,'[200]Data Master class'!$E$5:$G$6,2,FALSE)</f>
        <v>2</v>
      </c>
      <c r="EF807" s="153">
        <f t="shared" si="542"/>
        <v>7</v>
      </c>
      <c r="EG807" s="153" t="str">
        <f t="shared" si="543"/>
        <v>CLASS 2</v>
      </c>
      <c r="EH807" s="153">
        <f t="shared" si="544"/>
        <v>10</v>
      </c>
      <c r="EI807" s="171"/>
      <c r="EJ807" s="441">
        <f t="shared" si="522"/>
        <v>0.79999999999999982</v>
      </c>
      <c r="EK807" s="441">
        <f t="shared" si="523"/>
        <v>0.34</v>
      </c>
      <c r="EL807" s="441">
        <f t="shared" si="524"/>
        <v>0.46</v>
      </c>
      <c r="EM807" s="442">
        <f t="shared" si="545"/>
        <v>0.53333333333333333</v>
      </c>
      <c r="EN807" s="443" t="str">
        <f t="shared" si="546"/>
        <v>BURUK</v>
      </c>
      <c r="EO807" s="195"/>
      <c r="EP807" s="196">
        <f>'[200]2. SUHU &amp; FISIK TRAFO'!CY851</f>
        <v>324</v>
      </c>
      <c r="EQ807" s="168">
        <f t="shared" si="551"/>
        <v>0</v>
      </c>
      <c r="ER807" s="189">
        <f t="shared" si="547"/>
        <v>0</v>
      </c>
      <c r="ES807" s="195"/>
      <c r="ET807" s="447">
        <f t="shared" si="533"/>
        <v>11.722</v>
      </c>
      <c r="EU807" s="447">
        <f t="shared" si="548"/>
        <v>9.3775999999999993</v>
      </c>
      <c r="EV807" s="448">
        <f t="shared" si="525"/>
        <v>11.722</v>
      </c>
      <c r="EW807" s="449" t="str">
        <f t="shared" si="549"/>
        <v>BAIK</v>
      </c>
      <c r="EX807" s="721"/>
      <c r="EY807" s="447">
        <f t="shared" si="534"/>
        <v>11.234</v>
      </c>
      <c r="EZ807" s="447">
        <f t="shared" si="526"/>
        <v>8.9871999999999996</v>
      </c>
      <c r="FA807" s="448">
        <f t="shared" si="535"/>
        <v>11.234</v>
      </c>
      <c r="FB807" s="449" t="str">
        <f t="shared" si="527"/>
        <v>BAIK</v>
      </c>
      <c r="FC807" s="195"/>
      <c r="FD807" s="453">
        <f t="shared" si="528"/>
        <v>15</v>
      </c>
      <c r="FE807" s="454">
        <f t="shared" si="529"/>
        <v>144.50867052023122</v>
      </c>
      <c r="FF807" s="725">
        <f t="shared" si="530"/>
        <v>10.379999999999999</v>
      </c>
      <c r="FG807" s="202" t="str">
        <f t="shared" si="550"/>
        <v>CUKUP</v>
      </c>
    </row>
    <row r="808" spans="1:163">
      <c r="A808" s="347">
        <v>796</v>
      </c>
      <c r="B808" s="764" t="s">
        <v>2239</v>
      </c>
      <c r="C808" s="331" t="s">
        <v>3453</v>
      </c>
      <c r="D808" s="259" t="s">
        <v>3448</v>
      </c>
      <c r="E808" s="319" t="s">
        <v>3449</v>
      </c>
      <c r="F808" s="319" t="s">
        <v>3449</v>
      </c>
      <c r="G808" s="208" t="s">
        <v>206</v>
      </c>
      <c r="H808" s="214" t="s">
        <v>208</v>
      </c>
      <c r="I808" s="463">
        <v>108.073888</v>
      </c>
      <c r="J808" s="462">
        <v>-2.9180380000000001</v>
      </c>
      <c r="K808" s="259" t="s">
        <v>315</v>
      </c>
      <c r="L808" s="259" t="s">
        <v>310</v>
      </c>
      <c r="M808" s="259">
        <v>100</v>
      </c>
      <c r="N808" s="259">
        <v>5131110</v>
      </c>
      <c r="O808" s="259">
        <v>2005</v>
      </c>
      <c r="P808" s="259" t="s">
        <v>316</v>
      </c>
      <c r="Q808" s="461">
        <v>0.73541666666666661</v>
      </c>
      <c r="R808" s="433">
        <v>44876</v>
      </c>
      <c r="S808" s="331" t="s">
        <v>850</v>
      </c>
      <c r="T808" s="331" t="s">
        <v>607</v>
      </c>
      <c r="U808" s="259">
        <v>2</v>
      </c>
      <c r="V808" s="259">
        <v>2</v>
      </c>
      <c r="W808" s="259">
        <v>3</v>
      </c>
      <c r="X808" s="259">
        <v>20000</v>
      </c>
      <c r="Y808" s="332">
        <v>401</v>
      </c>
      <c r="Z808" s="332">
        <v>401</v>
      </c>
      <c r="AA808" s="332">
        <v>401</v>
      </c>
      <c r="AB808" s="332">
        <v>231</v>
      </c>
      <c r="AC808" s="332">
        <v>231</v>
      </c>
      <c r="AD808" s="332">
        <v>231</v>
      </c>
      <c r="AE808" s="332">
        <v>78</v>
      </c>
      <c r="AF808" s="332">
        <v>80</v>
      </c>
      <c r="AG808" s="332">
        <v>51</v>
      </c>
      <c r="AH808" s="332">
        <v>40</v>
      </c>
      <c r="AI808" s="332">
        <v>33</v>
      </c>
      <c r="AJ808" s="332">
        <v>43</v>
      </c>
      <c r="AK808" s="332">
        <v>14</v>
      </c>
      <c r="AL808" s="332">
        <v>28</v>
      </c>
      <c r="AM808" s="332">
        <v>45</v>
      </c>
      <c r="AN808" s="332">
        <v>37</v>
      </c>
      <c r="AO808" s="332">
        <v>37</v>
      </c>
      <c r="AP808" s="332">
        <v>12</v>
      </c>
      <c r="AQ808" s="332"/>
      <c r="AR808" s="332"/>
      <c r="AS808" s="332"/>
      <c r="AT808" s="332"/>
      <c r="AU808" s="332"/>
      <c r="AV808" s="332"/>
      <c r="AW808" s="332"/>
      <c r="AX808" s="332"/>
      <c r="AY808" s="332">
        <v>0.92</v>
      </c>
      <c r="AZ808" s="332">
        <v>0.96099999999999997</v>
      </c>
      <c r="BA808" s="332">
        <v>0.92300000000000004</v>
      </c>
      <c r="BB808" s="261">
        <v>406</v>
      </c>
      <c r="BC808" s="261">
        <v>404</v>
      </c>
      <c r="BD808" s="261">
        <v>405</v>
      </c>
      <c r="BE808" s="261">
        <v>233</v>
      </c>
      <c r="BF808" s="261">
        <v>233</v>
      </c>
      <c r="BG808" s="261">
        <v>234</v>
      </c>
      <c r="BH808" s="261">
        <v>58</v>
      </c>
      <c r="BI808" s="261">
        <v>48</v>
      </c>
      <c r="BJ808" s="261">
        <v>43</v>
      </c>
      <c r="BK808" s="261">
        <v>40</v>
      </c>
      <c r="BL808" s="261">
        <v>28</v>
      </c>
      <c r="BM808" s="261">
        <v>45</v>
      </c>
      <c r="BN808" s="261">
        <v>7</v>
      </c>
      <c r="BO808" s="261">
        <v>29</v>
      </c>
      <c r="BP808" s="261">
        <v>30</v>
      </c>
      <c r="BQ808" s="261">
        <v>3</v>
      </c>
      <c r="BR808" s="261">
        <v>36</v>
      </c>
      <c r="BS808" s="261">
        <v>11</v>
      </c>
      <c r="BT808" s="261"/>
      <c r="BU808" s="261"/>
      <c r="BV808" s="261"/>
      <c r="BW808" s="261"/>
      <c r="BX808" s="261"/>
      <c r="BY808" s="261"/>
      <c r="BZ808" s="261"/>
      <c r="CA808" s="261"/>
      <c r="CB808" s="261">
        <v>0.86499999999999999</v>
      </c>
      <c r="CC808" s="261">
        <v>0.95099999999999996</v>
      </c>
      <c r="CD808" s="261">
        <v>0.92600000000000005</v>
      </c>
      <c r="CE808" s="333">
        <v>231</v>
      </c>
      <c r="CF808" s="333">
        <v>86057863655</v>
      </c>
      <c r="CG808" s="333">
        <v>231</v>
      </c>
      <c r="CH808" s="333">
        <v>566064000000</v>
      </c>
      <c r="CI808" s="333">
        <v>232</v>
      </c>
      <c r="CJ808" s="333">
        <v>22126664760</v>
      </c>
      <c r="CK808" s="333">
        <v>231</v>
      </c>
      <c r="CL808" s="333">
        <v>163120000000</v>
      </c>
      <c r="CM808" s="333">
        <v>231</v>
      </c>
      <c r="CN808" s="333">
        <v>32115243607</v>
      </c>
      <c r="CO808" s="333">
        <v>232</v>
      </c>
      <c r="CP808" s="333">
        <v>32104374191</v>
      </c>
      <c r="CQ808" s="333"/>
      <c r="CR808" s="333"/>
      <c r="CS808" s="333"/>
      <c r="CT808" s="333"/>
      <c r="CU808" s="333"/>
      <c r="CV808" s="333"/>
      <c r="CW808" s="333"/>
      <c r="CX808" s="333"/>
      <c r="CY808" s="333"/>
      <c r="CZ808" s="333"/>
      <c r="DA808" s="333"/>
      <c r="DB808" s="374"/>
      <c r="DC808" s="154"/>
      <c r="DD808" s="179"/>
      <c r="DE808" s="179"/>
      <c r="DF808" s="179"/>
      <c r="DG808" s="179"/>
      <c r="DH808" s="180"/>
      <c r="DI808" s="181"/>
      <c r="DJ808" s="182">
        <f t="shared" si="531"/>
        <v>0</v>
      </c>
      <c r="DK808" s="182">
        <f t="shared" si="532"/>
        <v>1</v>
      </c>
      <c r="DL808" s="182">
        <f t="shared" si="536"/>
        <v>0</v>
      </c>
      <c r="DM808" s="182">
        <f t="shared" si="537"/>
        <v>0</v>
      </c>
      <c r="DN808" s="182">
        <f t="shared" si="538"/>
        <v>0</v>
      </c>
      <c r="DO808" s="182"/>
      <c r="DP808" s="182"/>
      <c r="DQ808" s="181"/>
      <c r="DR808" s="169"/>
      <c r="DS808" s="166"/>
      <c r="DT808" s="166"/>
      <c r="DU808" s="167">
        <f t="shared" si="539"/>
        <v>0</v>
      </c>
      <c r="DV808" s="153" t="str">
        <f>VLOOKUP(M808,'[200]Data Master kondisi'!$O$3:$P$11,2,FALSE)</f>
        <v>Z</v>
      </c>
      <c r="DW808" s="153">
        <f>LOOKUP(DV808,{"X","X","X","Y","Y","Y","Z","Z","Z"},{6,6,6,4,4,4,2,2,2})</f>
        <v>2</v>
      </c>
      <c r="DX808" s="153">
        <f t="shared" si="521"/>
        <v>2</v>
      </c>
      <c r="DY808" s="153">
        <f t="shared" si="540"/>
        <v>4</v>
      </c>
      <c r="DZ808" s="153" t="str">
        <f>VLOOKUP(G808,'[200]Data Master class'!$A$5:$D$12,3,FALSE)</f>
        <v>B</v>
      </c>
      <c r="EA808" s="160" t="str">
        <f t="shared" si="541"/>
        <v>BAIK</v>
      </c>
      <c r="EB808" s="156"/>
      <c r="EC808" s="153">
        <f>VLOOKUP(G808,'[200]Data Master class'!$A$5:$D$12,2,FALSE)</f>
        <v>3</v>
      </c>
      <c r="ED808" s="153" t="str">
        <f>VLOOKUP(H808,'[200]Data Master class'!$E$5:$G$6,3,FALSE)</f>
        <v>X</v>
      </c>
      <c r="EE808" s="153">
        <f>VLOOKUP(H808,'[200]Data Master class'!$E$5:$G$6,2,FALSE)</f>
        <v>2</v>
      </c>
      <c r="EF808" s="153">
        <f t="shared" si="542"/>
        <v>5</v>
      </c>
      <c r="EG808" s="153" t="str">
        <f t="shared" si="543"/>
        <v>CLASS 3</v>
      </c>
      <c r="EH808" s="153">
        <f t="shared" si="544"/>
        <v>9</v>
      </c>
      <c r="EI808" s="171"/>
      <c r="EJ808" s="441">
        <f t="shared" si="522"/>
        <v>0.11961722488038271</v>
      </c>
      <c r="EK808" s="441">
        <f t="shared" si="523"/>
        <v>0.14832535885167455</v>
      </c>
      <c r="EL808" s="441">
        <f t="shared" si="524"/>
        <v>0.26794258373205748</v>
      </c>
      <c r="EM808" s="442">
        <f t="shared" si="545"/>
        <v>0.17862838915470491</v>
      </c>
      <c r="EN808" s="443" t="str">
        <f t="shared" si="546"/>
        <v>CUKUP</v>
      </c>
      <c r="EO808" s="195"/>
      <c r="EP808" s="196">
        <f>'[200]2. SUHU &amp; FISIK TRAFO'!CY852</f>
        <v>202</v>
      </c>
      <c r="EQ808" s="168">
        <f t="shared" si="551"/>
        <v>0</v>
      </c>
      <c r="ER808" s="189">
        <f t="shared" si="547"/>
        <v>0</v>
      </c>
      <c r="ES808" s="195"/>
      <c r="ET808" s="447">
        <f t="shared" si="533"/>
        <v>48.279000000000003</v>
      </c>
      <c r="EU808" s="447">
        <f t="shared" si="548"/>
        <v>38.623200000000004</v>
      </c>
      <c r="EV808" s="448">
        <f t="shared" si="525"/>
        <v>48.279000000000003</v>
      </c>
      <c r="EW808" s="449" t="str">
        <f t="shared" si="549"/>
        <v>BAIK</v>
      </c>
      <c r="EX808" s="721"/>
      <c r="EY808" s="447">
        <f t="shared" si="534"/>
        <v>34.76</v>
      </c>
      <c r="EZ808" s="447">
        <f t="shared" si="526"/>
        <v>27.808</v>
      </c>
      <c r="FA808" s="448">
        <f t="shared" si="535"/>
        <v>34.76</v>
      </c>
      <c r="FB808" s="449" t="str">
        <f t="shared" si="527"/>
        <v>BAIK</v>
      </c>
      <c r="FC808" s="195"/>
      <c r="FD808" s="453">
        <f t="shared" si="528"/>
        <v>40</v>
      </c>
      <c r="FE808" s="454">
        <f t="shared" si="529"/>
        <v>144.50867052023122</v>
      </c>
      <c r="FF808" s="725">
        <f t="shared" si="530"/>
        <v>27.68</v>
      </c>
      <c r="FG808" s="202" t="str">
        <f t="shared" si="550"/>
        <v>BURUK</v>
      </c>
    </row>
    <row r="809" spans="1:163">
      <c r="A809" s="347">
        <v>797</v>
      </c>
      <c r="B809" s="764" t="s">
        <v>2239</v>
      </c>
      <c r="C809" s="331" t="s">
        <v>3454</v>
      </c>
      <c r="D809" s="259" t="s">
        <v>3448</v>
      </c>
      <c r="E809" s="319" t="s">
        <v>3449</v>
      </c>
      <c r="F809" s="319" t="s">
        <v>3449</v>
      </c>
      <c r="G809" s="208" t="s">
        <v>206</v>
      </c>
      <c r="H809" s="214" t="s">
        <v>208</v>
      </c>
      <c r="I809" s="463">
        <v>108.085223</v>
      </c>
      <c r="J809" s="462">
        <v>-2.925284</v>
      </c>
      <c r="K809" s="259" t="s">
        <v>315</v>
      </c>
      <c r="L809" s="259" t="s">
        <v>310</v>
      </c>
      <c r="M809" s="259">
        <v>100</v>
      </c>
      <c r="N809" s="259">
        <v>10233695</v>
      </c>
      <c r="O809" s="259">
        <v>2010</v>
      </c>
      <c r="P809" s="259" t="s">
        <v>316</v>
      </c>
      <c r="Q809" s="461">
        <v>0.73958333333333337</v>
      </c>
      <c r="R809" s="433">
        <v>44876</v>
      </c>
      <c r="S809" s="331" t="s">
        <v>318</v>
      </c>
      <c r="T809" s="331" t="s">
        <v>607</v>
      </c>
      <c r="U809" s="259">
        <v>2</v>
      </c>
      <c r="V809" s="259">
        <v>2</v>
      </c>
      <c r="W809" s="259">
        <v>3</v>
      </c>
      <c r="X809" s="259">
        <v>20000</v>
      </c>
      <c r="Y809" s="332">
        <v>400</v>
      </c>
      <c r="Z809" s="332">
        <v>404</v>
      </c>
      <c r="AA809" s="332">
        <v>401</v>
      </c>
      <c r="AB809" s="332">
        <v>230</v>
      </c>
      <c r="AC809" s="332">
        <v>233</v>
      </c>
      <c r="AD809" s="332">
        <v>231</v>
      </c>
      <c r="AE809" s="332">
        <v>58</v>
      </c>
      <c r="AF809" s="332">
        <v>47</v>
      </c>
      <c r="AG809" s="332">
        <v>66</v>
      </c>
      <c r="AH809" s="332">
        <v>19</v>
      </c>
      <c r="AI809" s="332">
        <v>14</v>
      </c>
      <c r="AJ809" s="332">
        <v>7</v>
      </c>
      <c r="AK809" s="332">
        <v>24</v>
      </c>
      <c r="AL809" s="332">
        <v>9</v>
      </c>
      <c r="AM809" s="332">
        <v>44</v>
      </c>
      <c r="AN809" s="332">
        <v>40</v>
      </c>
      <c r="AO809" s="332">
        <v>42</v>
      </c>
      <c r="AP809" s="332">
        <v>10</v>
      </c>
      <c r="AQ809" s="332"/>
      <c r="AR809" s="332"/>
      <c r="AS809" s="332"/>
      <c r="AT809" s="332"/>
      <c r="AU809" s="332"/>
      <c r="AV809" s="332"/>
      <c r="AW809" s="332"/>
      <c r="AX809" s="332"/>
      <c r="AY809" s="332">
        <v>0.94499999999999995</v>
      </c>
      <c r="AZ809" s="332">
        <v>0.94399999999999995</v>
      </c>
      <c r="BA809" s="332">
        <v>0.88100000000000001</v>
      </c>
      <c r="BB809" s="261">
        <v>401</v>
      </c>
      <c r="BC809" s="261">
        <v>404</v>
      </c>
      <c r="BD809" s="261">
        <v>403</v>
      </c>
      <c r="BE809" s="261">
        <v>231</v>
      </c>
      <c r="BF809" s="261">
        <v>234</v>
      </c>
      <c r="BG809" s="261">
        <v>233</v>
      </c>
      <c r="BH809" s="261">
        <v>45</v>
      </c>
      <c r="BI809" s="261">
        <v>34</v>
      </c>
      <c r="BJ809" s="261">
        <v>55</v>
      </c>
      <c r="BK809" s="261">
        <v>16</v>
      </c>
      <c r="BL809" s="261">
        <v>12</v>
      </c>
      <c r="BM809" s="261">
        <v>6</v>
      </c>
      <c r="BN809" s="261">
        <v>19</v>
      </c>
      <c r="BO809" s="261">
        <v>10</v>
      </c>
      <c r="BP809" s="261">
        <v>33</v>
      </c>
      <c r="BQ809" s="261">
        <v>28</v>
      </c>
      <c r="BR809" s="261">
        <v>36</v>
      </c>
      <c r="BS809" s="261">
        <v>6</v>
      </c>
      <c r="BT809" s="261"/>
      <c r="BU809" s="261"/>
      <c r="BV809" s="261"/>
      <c r="BW809" s="261"/>
      <c r="BX809" s="261"/>
      <c r="BY809" s="261"/>
      <c r="BZ809" s="261"/>
      <c r="CA809" s="261"/>
      <c r="CB809" s="261">
        <v>0.87</v>
      </c>
      <c r="CC809" s="261">
        <v>0.86399999999999999</v>
      </c>
      <c r="CD809" s="261">
        <v>0.85899999999999999</v>
      </c>
      <c r="CE809" s="333">
        <v>229</v>
      </c>
      <c r="CF809" s="333">
        <v>86042961507</v>
      </c>
      <c r="CG809" s="333">
        <v>232</v>
      </c>
      <c r="CH809" s="333">
        <v>221252000000</v>
      </c>
      <c r="CI809" s="333">
        <v>231</v>
      </c>
      <c r="CJ809" s="333">
        <v>32105633769</v>
      </c>
      <c r="CK809" s="333">
        <v>229</v>
      </c>
      <c r="CL809" s="333">
        <v>163120000000</v>
      </c>
      <c r="CM809" s="333">
        <v>232</v>
      </c>
      <c r="CN809" s="333">
        <v>86017665461</v>
      </c>
      <c r="CO809" s="333">
        <v>231</v>
      </c>
      <c r="CP809" s="333">
        <v>56601424736</v>
      </c>
      <c r="CQ809" s="333"/>
      <c r="CR809" s="333"/>
      <c r="CS809" s="333"/>
      <c r="CT809" s="333"/>
      <c r="CU809" s="333"/>
      <c r="CV809" s="333"/>
      <c r="CW809" s="333"/>
      <c r="CX809" s="333"/>
      <c r="CY809" s="333"/>
      <c r="CZ809" s="333"/>
      <c r="DA809" s="333"/>
      <c r="DB809" s="374"/>
      <c r="DC809" s="154"/>
      <c r="DD809" s="179"/>
      <c r="DE809" s="179"/>
      <c r="DF809" s="179"/>
      <c r="DG809" s="179"/>
      <c r="DH809" s="180"/>
      <c r="DI809" s="181"/>
      <c r="DJ809" s="182">
        <f t="shared" si="531"/>
        <v>0</v>
      </c>
      <c r="DK809" s="182">
        <f t="shared" si="532"/>
        <v>1</v>
      </c>
      <c r="DL809" s="182">
        <f t="shared" si="536"/>
        <v>0</v>
      </c>
      <c r="DM809" s="182">
        <f t="shared" si="537"/>
        <v>0</v>
      </c>
      <c r="DN809" s="182">
        <f t="shared" si="538"/>
        <v>0</v>
      </c>
      <c r="DO809" s="182"/>
      <c r="DP809" s="182"/>
      <c r="DQ809" s="181"/>
      <c r="DR809" s="169"/>
      <c r="DS809" s="166"/>
      <c r="DT809" s="166"/>
      <c r="DU809" s="167">
        <f t="shared" si="539"/>
        <v>0</v>
      </c>
      <c r="DV809" s="153" t="str">
        <f>VLOOKUP(M809,'[200]Data Master kondisi'!$O$3:$P$11,2,FALSE)</f>
        <v>Z</v>
      </c>
      <c r="DW809" s="153">
        <f>LOOKUP(DV809,{"X","X","X","Y","Y","Y","Z","Z","Z"},{6,6,6,4,4,4,2,2,2})</f>
        <v>2</v>
      </c>
      <c r="DX809" s="153">
        <f t="shared" si="521"/>
        <v>1</v>
      </c>
      <c r="DY809" s="153">
        <f t="shared" si="540"/>
        <v>3</v>
      </c>
      <c r="DZ809" s="153" t="str">
        <f>VLOOKUP(G809,'[200]Data Master class'!$A$5:$D$12,3,FALSE)</f>
        <v>B</v>
      </c>
      <c r="EA809" s="160">
        <f t="shared" si="541"/>
        <v>0</v>
      </c>
      <c r="EB809" s="156"/>
      <c r="EC809" s="153">
        <f>VLOOKUP(G809,'[200]Data Master class'!$A$5:$D$12,2,FALSE)</f>
        <v>3</v>
      </c>
      <c r="ED809" s="153" t="str">
        <f>VLOOKUP(H809,'[200]Data Master class'!$E$5:$G$6,3,FALSE)</f>
        <v>X</v>
      </c>
      <c r="EE809" s="153">
        <f>VLOOKUP(H809,'[200]Data Master class'!$E$5:$G$6,2,FALSE)</f>
        <v>2</v>
      </c>
      <c r="EF809" s="153">
        <f t="shared" si="542"/>
        <v>5</v>
      </c>
      <c r="EG809" s="153" t="str">
        <f t="shared" si="543"/>
        <v>CLASS 3</v>
      </c>
      <c r="EH809" s="153">
        <f t="shared" si="544"/>
        <v>8</v>
      </c>
      <c r="EI809" s="171"/>
      <c r="EJ809" s="441">
        <f t="shared" si="522"/>
        <v>1.7543859649122806E-2</v>
      </c>
      <c r="EK809" s="441">
        <f t="shared" si="523"/>
        <v>0.17543859649122806</v>
      </c>
      <c r="EL809" s="441">
        <f t="shared" si="524"/>
        <v>0.15789473684210525</v>
      </c>
      <c r="EM809" s="442">
        <f t="shared" si="545"/>
        <v>0.11695906432748537</v>
      </c>
      <c r="EN809" s="443" t="str">
        <f t="shared" si="546"/>
        <v>CUKUP</v>
      </c>
      <c r="EO809" s="195"/>
      <c r="EP809" s="196">
        <f>'[200]2. SUHU &amp; FISIK TRAFO'!CY853</f>
        <v>202</v>
      </c>
      <c r="EQ809" s="168">
        <f t="shared" si="551"/>
        <v>0</v>
      </c>
      <c r="ER809" s="189">
        <f t="shared" si="547"/>
        <v>0</v>
      </c>
      <c r="ES809" s="195"/>
      <c r="ET809" s="447">
        <f t="shared" si="533"/>
        <v>39.536999999999999</v>
      </c>
      <c r="EU809" s="447">
        <f t="shared" si="548"/>
        <v>31.6296</v>
      </c>
      <c r="EV809" s="448">
        <f t="shared" si="525"/>
        <v>39.536999999999999</v>
      </c>
      <c r="EW809" s="449" t="str">
        <f t="shared" si="549"/>
        <v>BAIK</v>
      </c>
      <c r="EX809" s="721"/>
      <c r="EY809" s="447">
        <f t="shared" si="534"/>
        <v>31.166</v>
      </c>
      <c r="EZ809" s="447">
        <f t="shared" si="526"/>
        <v>24.9328</v>
      </c>
      <c r="FA809" s="448">
        <f t="shared" si="535"/>
        <v>31.166</v>
      </c>
      <c r="FB809" s="449" t="str">
        <f t="shared" si="527"/>
        <v>BAIK</v>
      </c>
      <c r="FC809" s="195"/>
      <c r="FD809" s="453">
        <f t="shared" si="528"/>
        <v>19</v>
      </c>
      <c r="FE809" s="454">
        <f t="shared" si="529"/>
        <v>144.50867052023122</v>
      </c>
      <c r="FF809" s="725">
        <f t="shared" si="530"/>
        <v>13.147999999999998</v>
      </c>
      <c r="FG809" s="202" t="str">
        <f t="shared" si="550"/>
        <v>CUKUP</v>
      </c>
    </row>
    <row r="810" spans="1:163">
      <c r="A810" s="347">
        <v>798</v>
      </c>
      <c r="B810" s="764" t="s">
        <v>2239</v>
      </c>
      <c r="C810" s="331" t="s">
        <v>3455</v>
      </c>
      <c r="D810" s="259" t="s">
        <v>3448</v>
      </c>
      <c r="E810" s="319" t="s">
        <v>3449</v>
      </c>
      <c r="F810" s="319" t="s">
        <v>3449</v>
      </c>
      <c r="G810" s="208" t="s">
        <v>206</v>
      </c>
      <c r="H810" s="214" t="s">
        <v>208</v>
      </c>
      <c r="I810" s="463">
        <v>108.088865</v>
      </c>
      <c r="J810" s="462">
        <v>-2.9273310000000001</v>
      </c>
      <c r="K810" s="259" t="s">
        <v>315</v>
      </c>
      <c r="L810" s="259" t="s">
        <v>700</v>
      </c>
      <c r="M810" s="259">
        <v>100</v>
      </c>
      <c r="N810" s="259">
        <v>12180892</v>
      </c>
      <c r="O810" s="259">
        <v>2012</v>
      </c>
      <c r="P810" s="259" t="s">
        <v>316</v>
      </c>
      <c r="Q810" s="461">
        <v>0.74791666666666667</v>
      </c>
      <c r="R810" s="433">
        <v>44876</v>
      </c>
      <c r="S810" s="331" t="s">
        <v>318</v>
      </c>
      <c r="T810" s="331" t="s">
        <v>607</v>
      </c>
      <c r="U810" s="259">
        <v>2</v>
      </c>
      <c r="V810" s="259">
        <v>2</v>
      </c>
      <c r="W810" s="259">
        <v>3</v>
      </c>
      <c r="X810" s="259">
        <v>20000</v>
      </c>
      <c r="Y810" s="332">
        <v>404</v>
      </c>
      <c r="Z810" s="332">
        <v>403</v>
      </c>
      <c r="AA810" s="332">
        <v>400</v>
      </c>
      <c r="AB810" s="332">
        <v>233</v>
      </c>
      <c r="AC810" s="332">
        <v>234</v>
      </c>
      <c r="AD810" s="332">
        <v>230</v>
      </c>
      <c r="AE810" s="332">
        <v>21</v>
      </c>
      <c r="AF810" s="332">
        <v>46</v>
      </c>
      <c r="AG810" s="332">
        <v>43</v>
      </c>
      <c r="AH810" s="332">
        <v>19</v>
      </c>
      <c r="AI810" s="332">
        <v>21</v>
      </c>
      <c r="AJ810" s="332">
        <v>43</v>
      </c>
      <c r="AK810" s="332">
        <v>34</v>
      </c>
      <c r="AL810" s="332">
        <v>15</v>
      </c>
      <c r="AM810" s="332"/>
      <c r="AN810" s="332"/>
      <c r="AO810" s="332"/>
      <c r="AP810" s="332"/>
      <c r="AQ810" s="332">
        <v>0</v>
      </c>
      <c r="AR810" s="332">
        <v>3</v>
      </c>
      <c r="AS810" s="332">
        <v>9</v>
      </c>
      <c r="AT810" s="332">
        <v>4</v>
      </c>
      <c r="AU810" s="332"/>
      <c r="AV810" s="332"/>
      <c r="AW810" s="332"/>
      <c r="AX810" s="332"/>
      <c r="AY810" s="332">
        <v>0.94799999999999995</v>
      </c>
      <c r="AZ810" s="332">
        <v>0.98499999999999999</v>
      </c>
      <c r="BA810" s="332">
        <v>0.91900000000000004</v>
      </c>
      <c r="BB810" s="261">
        <v>401</v>
      </c>
      <c r="BC810" s="261">
        <v>406</v>
      </c>
      <c r="BD810" s="261">
        <v>407</v>
      </c>
      <c r="BE810" s="261">
        <v>234</v>
      </c>
      <c r="BF810" s="261">
        <v>235</v>
      </c>
      <c r="BG810" s="261">
        <v>231</v>
      </c>
      <c r="BH810" s="261">
        <v>23</v>
      </c>
      <c r="BI810" s="261">
        <v>32</v>
      </c>
      <c r="BJ810" s="261">
        <v>37</v>
      </c>
      <c r="BK810" s="261">
        <v>12</v>
      </c>
      <c r="BL810" s="261">
        <v>23</v>
      </c>
      <c r="BM810" s="261">
        <v>30</v>
      </c>
      <c r="BN810" s="261">
        <v>30</v>
      </c>
      <c r="BO810" s="261">
        <v>10</v>
      </c>
      <c r="BP810" s="261"/>
      <c r="BQ810" s="261"/>
      <c r="BR810" s="261"/>
      <c r="BS810" s="261"/>
      <c r="BT810" s="261">
        <v>0</v>
      </c>
      <c r="BU810" s="261">
        <v>2</v>
      </c>
      <c r="BV810" s="261">
        <v>7</v>
      </c>
      <c r="BW810" s="261">
        <v>2</v>
      </c>
      <c r="BX810" s="261"/>
      <c r="BY810" s="261"/>
      <c r="BZ810" s="261"/>
      <c r="CA810" s="261"/>
      <c r="CB810" s="261">
        <v>0.91100000000000003</v>
      </c>
      <c r="CC810" s="261">
        <v>0.94399999999999995</v>
      </c>
      <c r="CD810" s="261">
        <v>0.89900000000000002</v>
      </c>
      <c r="CE810" s="333">
        <v>232</v>
      </c>
      <c r="CF810" s="333">
        <v>163120000000</v>
      </c>
      <c r="CG810" s="333">
        <v>233</v>
      </c>
      <c r="CH810" s="333">
        <v>321158733</v>
      </c>
      <c r="CI810" s="333">
        <v>229</v>
      </c>
      <c r="CJ810" s="333">
        <v>22125646370</v>
      </c>
      <c r="CK810" s="333"/>
      <c r="CL810" s="333"/>
      <c r="CM810" s="333"/>
      <c r="CN810" s="333"/>
      <c r="CO810" s="333"/>
      <c r="CP810" s="333"/>
      <c r="CQ810" s="333">
        <v>232</v>
      </c>
      <c r="CR810" s="333">
        <v>86042824200</v>
      </c>
      <c r="CS810" s="333">
        <v>233</v>
      </c>
      <c r="CT810" s="333">
        <v>22121578741</v>
      </c>
      <c r="CU810" s="333">
        <v>229</v>
      </c>
      <c r="CV810" s="333">
        <v>56400812411</v>
      </c>
      <c r="CW810" s="333"/>
      <c r="CX810" s="333"/>
      <c r="CY810" s="333"/>
      <c r="CZ810" s="333"/>
      <c r="DA810" s="333"/>
      <c r="DB810" s="374"/>
      <c r="DC810" s="154"/>
      <c r="DD810" s="179"/>
      <c r="DE810" s="179"/>
      <c r="DF810" s="179"/>
      <c r="DG810" s="179"/>
      <c r="DH810" s="180"/>
      <c r="DI810" s="181"/>
      <c r="DJ810" s="182">
        <f t="shared" si="531"/>
        <v>0</v>
      </c>
      <c r="DK810" s="182">
        <f t="shared" si="532"/>
        <v>1</v>
      </c>
      <c r="DL810" s="182">
        <f t="shared" si="536"/>
        <v>0</v>
      </c>
      <c r="DM810" s="182">
        <f t="shared" si="537"/>
        <v>0</v>
      </c>
      <c r="DN810" s="182">
        <f t="shared" si="538"/>
        <v>0</v>
      </c>
      <c r="DO810" s="182"/>
      <c r="DP810" s="182"/>
      <c r="DQ810" s="181"/>
      <c r="DR810" s="169"/>
      <c r="DS810" s="166"/>
      <c r="DT810" s="166"/>
      <c r="DU810" s="167">
        <f t="shared" si="539"/>
        <v>0</v>
      </c>
      <c r="DV810" s="153" t="str">
        <f>VLOOKUP(M810,'[200]Data Master kondisi'!$O$3:$P$11,2,FALSE)</f>
        <v>Z</v>
      </c>
      <c r="DW810" s="153">
        <f>LOOKUP(DV810,{"X","X","X","Y","Y","Y","Z","Z","Z"},{6,6,6,4,4,4,2,2,2})</f>
        <v>2</v>
      </c>
      <c r="DX810" s="153">
        <f t="shared" si="521"/>
        <v>1</v>
      </c>
      <c r="DY810" s="153">
        <f t="shared" si="540"/>
        <v>3</v>
      </c>
      <c r="DZ810" s="153" t="str">
        <f>VLOOKUP(G810,'[200]Data Master class'!$A$5:$D$12,3,FALSE)</f>
        <v>B</v>
      </c>
      <c r="EA810" s="160">
        <f t="shared" si="541"/>
        <v>0</v>
      </c>
      <c r="EB810" s="156"/>
      <c r="EC810" s="153">
        <f>VLOOKUP(G810,'[200]Data Master class'!$A$5:$D$12,2,FALSE)</f>
        <v>3</v>
      </c>
      <c r="ED810" s="153" t="str">
        <f>VLOOKUP(H810,'[200]Data Master class'!$E$5:$G$6,3,FALSE)</f>
        <v>X</v>
      </c>
      <c r="EE810" s="153">
        <f>VLOOKUP(H810,'[200]Data Master class'!$E$5:$G$6,2,FALSE)</f>
        <v>2</v>
      </c>
      <c r="EF810" s="153">
        <f t="shared" si="542"/>
        <v>5</v>
      </c>
      <c r="EG810" s="153" t="str">
        <f t="shared" si="543"/>
        <v>CLASS 3</v>
      </c>
      <c r="EH810" s="153">
        <f t="shared" si="544"/>
        <v>8</v>
      </c>
      <c r="EI810" s="171"/>
      <c r="EJ810" s="441">
        <f t="shared" si="522"/>
        <v>0.42727272727272725</v>
      </c>
      <c r="EK810" s="441">
        <f t="shared" si="523"/>
        <v>0.25454545454545463</v>
      </c>
      <c r="EL810" s="441">
        <f t="shared" si="524"/>
        <v>0.17272727272727281</v>
      </c>
      <c r="EM810" s="442">
        <f t="shared" si="545"/>
        <v>0.28484848484848491</v>
      </c>
      <c r="EN810" s="443" t="str">
        <f t="shared" si="546"/>
        <v>KURANG</v>
      </c>
      <c r="EO810" s="195"/>
      <c r="EP810" s="196">
        <f>'[200]2. SUHU &amp; FISIK TRAFO'!CY854</f>
        <v>324</v>
      </c>
      <c r="EQ810" s="168">
        <f t="shared" si="551"/>
        <v>0</v>
      </c>
      <c r="ER810" s="189">
        <f t="shared" si="547"/>
        <v>0</v>
      </c>
      <c r="ES810" s="195"/>
      <c r="ET810" s="447">
        <f t="shared" si="533"/>
        <v>25.547000000000001</v>
      </c>
      <c r="EU810" s="447">
        <f t="shared" si="548"/>
        <v>20.437600000000003</v>
      </c>
      <c r="EV810" s="448">
        <f t="shared" si="525"/>
        <v>25.547000000000004</v>
      </c>
      <c r="EW810" s="449" t="str">
        <f t="shared" si="549"/>
        <v>BAIK</v>
      </c>
      <c r="EX810" s="721"/>
      <c r="EY810" s="447">
        <f t="shared" si="534"/>
        <v>21.449000000000002</v>
      </c>
      <c r="EZ810" s="447">
        <f t="shared" si="526"/>
        <v>17.159200000000002</v>
      </c>
      <c r="FA810" s="448">
        <f t="shared" si="535"/>
        <v>21.449000000000002</v>
      </c>
      <c r="FB810" s="449" t="str">
        <f t="shared" si="527"/>
        <v>BAIK</v>
      </c>
      <c r="FC810" s="195"/>
      <c r="FD810" s="453">
        <f t="shared" si="528"/>
        <v>19</v>
      </c>
      <c r="FE810" s="454">
        <f t="shared" si="529"/>
        <v>144.50867052023122</v>
      </c>
      <c r="FF810" s="725">
        <f t="shared" si="530"/>
        <v>13.147999999999998</v>
      </c>
      <c r="FG810" s="202" t="str">
        <f t="shared" si="550"/>
        <v>CUKUP</v>
      </c>
    </row>
    <row r="811" spans="1:163">
      <c r="A811" s="347">
        <v>799</v>
      </c>
      <c r="B811" s="764" t="s">
        <v>2239</v>
      </c>
      <c r="C811" s="331" t="s">
        <v>3456</v>
      </c>
      <c r="D811" s="259" t="s">
        <v>3448</v>
      </c>
      <c r="E811" s="319" t="s">
        <v>3449</v>
      </c>
      <c r="F811" s="319" t="s">
        <v>3449</v>
      </c>
      <c r="G811" s="208" t="s">
        <v>206</v>
      </c>
      <c r="H811" s="214" t="s">
        <v>208</v>
      </c>
      <c r="I811" s="463">
        <v>108.103459</v>
      </c>
      <c r="J811" s="462">
        <v>-2.9377149999999999</v>
      </c>
      <c r="K811" s="259" t="s">
        <v>315</v>
      </c>
      <c r="L811" s="259" t="s">
        <v>700</v>
      </c>
      <c r="M811" s="259">
        <v>100</v>
      </c>
      <c r="N811" s="259" t="s">
        <v>3457</v>
      </c>
      <c r="O811" s="259">
        <v>2011</v>
      </c>
      <c r="P811" s="259" t="s">
        <v>316</v>
      </c>
      <c r="Q811" s="461">
        <v>0.75486111111111109</v>
      </c>
      <c r="R811" s="433">
        <v>44876</v>
      </c>
      <c r="S811" s="331" t="s">
        <v>318</v>
      </c>
      <c r="T811" s="331" t="s">
        <v>607</v>
      </c>
      <c r="U811" s="259">
        <v>2</v>
      </c>
      <c r="V811" s="259">
        <v>2</v>
      </c>
      <c r="W811" s="259">
        <v>3</v>
      </c>
      <c r="X811" s="259">
        <v>20000</v>
      </c>
      <c r="Y811" s="332">
        <v>404</v>
      </c>
      <c r="Z811" s="332">
        <v>404</v>
      </c>
      <c r="AA811" s="332">
        <v>401</v>
      </c>
      <c r="AB811" s="332">
        <v>233</v>
      </c>
      <c r="AC811" s="332">
        <v>233</v>
      </c>
      <c r="AD811" s="332">
        <v>231</v>
      </c>
      <c r="AE811" s="332">
        <v>56</v>
      </c>
      <c r="AF811" s="332">
        <v>34</v>
      </c>
      <c r="AG811" s="332">
        <v>34</v>
      </c>
      <c r="AH811" s="332">
        <v>27</v>
      </c>
      <c r="AI811" s="332">
        <v>28</v>
      </c>
      <c r="AJ811" s="332">
        <v>23</v>
      </c>
      <c r="AK811" s="332">
        <v>21</v>
      </c>
      <c r="AL811" s="332">
        <v>12</v>
      </c>
      <c r="AM811" s="332">
        <v>28</v>
      </c>
      <c r="AN811" s="332">
        <v>11</v>
      </c>
      <c r="AO811" s="332">
        <v>13</v>
      </c>
      <c r="AP811" s="332">
        <v>15</v>
      </c>
      <c r="AQ811" s="332"/>
      <c r="AR811" s="332"/>
      <c r="AS811" s="332"/>
      <c r="AT811" s="332"/>
      <c r="AU811" s="332"/>
      <c r="AV811" s="332"/>
      <c r="AW811" s="332"/>
      <c r="AX811" s="332"/>
      <c r="AY811" s="332">
        <v>0.91300000000000003</v>
      </c>
      <c r="AZ811" s="332" t="s">
        <v>3458</v>
      </c>
      <c r="BA811" s="332">
        <v>0.89700000000000002</v>
      </c>
      <c r="BB811" s="261">
        <v>402</v>
      </c>
      <c r="BC811" s="261">
        <v>404</v>
      </c>
      <c r="BD811" s="261">
        <v>405</v>
      </c>
      <c r="BE811" s="261">
        <v>235</v>
      </c>
      <c r="BF811" s="261">
        <v>234</v>
      </c>
      <c r="BG811" s="261">
        <v>232</v>
      </c>
      <c r="BH811" s="261">
        <v>46</v>
      </c>
      <c r="BI811" s="261">
        <v>28</v>
      </c>
      <c r="BJ811" s="261">
        <v>28</v>
      </c>
      <c r="BK811" s="261">
        <v>22</v>
      </c>
      <c r="BL811" s="261">
        <v>24</v>
      </c>
      <c r="BM811" s="261">
        <v>14</v>
      </c>
      <c r="BN811" s="261">
        <v>15</v>
      </c>
      <c r="BO811" s="261">
        <v>13</v>
      </c>
      <c r="BP811" s="261">
        <v>22</v>
      </c>
      <c r="BQ811" s="261">
        <v>14</v>
      </c>
      <c r="BR811" s="261">
        <v>13</v>
      </c>
      <c r="BS811" s="261">
        <v>9</v>
      </c>
      <c r="BT811" s="261"/>
      <c r="BU811" s="261"/>
      <c r="BV811" s="261"/>
      <c r="BW811" s="261"/>
      <c r="BX811" s="261"/>
      <c r="BY811" s="261"/>
      <c r="BZ811" s="261"/>
      <c r="CA811" s="261"/>
      <c r="CB811" s="261">
        <v>0.82399999999999995</v>
      </c>
      <c r="CC811" s="261">
        <v>0.88200000000000001</v>
      </c>
      <c r="CD811" s="261">
        <v>0.91200000000000003</v>
      </c>
      <c r="CE811" s="333">
        <v>233</v>
      </c>
      <c r="CF811" s="333">
        <v>163120000000</v>
      </c>
      <c r="CG811" s="333">
        <v>232</v>
      </c>
      <c r="CH811" s="333">
        <v>321158388</v>
      </c>
      <c r="CI811" s="333">
        <v>230</v>
      </c>
      <c r="CJ811" s="333">
        <v>56601341112</v>
      </c>
      <c r="CK811" s="333">
        <v>233</v>
      </c>
      <c r="CL811" s="333">
        <v>86042843283</v>
      </c>
      <c r="CM811" s="333">
        <v>232</v>
      </c>
      <c r="CN811" s="333">
        <v>22125667361</v>
      </c>
      <c r="CO811" s="333">
        <v>230</v>
      </c>
      <c r="CP811" s="333">
        <v>22125783298</v>
      </c>
      <c r="CQ811" s="333"/>
      <c r="CR811" s="333"/>
      <c r="CS811" s="333"/>
      <c r="CT811" s="333"/>
      <c r="CU811" s="333"/>
      <c r="CV811" s="333"/>
      <c r="CW811" s="333"/>
      <c r="CX811" s="333"/>
      <c r="CY811" s="333"/>
      <c r="CZ811" s="333"/>
      <c r="DA811" s="333"/>
      <c r="DB811" s="374"/>
      <c r="DC811" s="154"/>
      <c r="DD811" s="179"/>
      <c r="DE811" s="179"/>
      <c r="DF811" s="179"/>
      <c r="DG811" s="179"/>
      <c r="DH811" s="180"/>
      <c r="DI811" s="181"/>
      <c r="DJ811" s="182">
        <f t="shared" si="531"/>
        <v>0</v>
      </c>
      <c r="DK811" s="182">
        <f t="shared" si="532"/>
        <v>1</v>
      </c>
      <c r="DL811" s="182">
        <f t="shared" si="536"/>
        <v>0</v>
      </c>
      <c r="DM811" s="182">
        <f t="shared" si="537"/>
        <v>0</v>
      </c>
      <c r="DN811" s="182">
        <f t="shared" si="538"/>
        <v>0</v>
      </c>
      <c r="DO811" s="182"/>
      <c r="DP811" s="182"/>
      <c r="DQ811" s="181"/>
      <c r="DR811" s="169"/>
      <c r="DS811" s="166"/>
      <c r="DT811" s="166"/>
      <c r="DU811" s="167">
        <f t="shared" si="539"/>
        <v>0</v>
      </c>
      <c r="DV811" s="153" t="str">
        <f>VLOOKUP(M811,'[200]Data Master kondisi'!$O$3:$P$11,2,FALSE)</f>
        <v>Z</v>
      </c>
      <c r="DW811" s="153">
        <f>LOOKUP(DV811,{"X","X","X","Y","Y","Y","Z","Z","Z"},{6,6,6,4,4,4,2,2,2})</f>
        <v>2</v>
      </c>
      <c r="DX811" s="153">
        <f t="shared" si="521"/>
        <v>1</v>
      </c>
      <c r="DY811" s="153">
        <f t="shared" si="540"/>
        <v>3</v>
      </c>
      <c r="DZ811" s="153" t="str">
        <f>VLOOKUP(G811,'[200]Data Master class'!$A$5:$D$12,3,FALSE)</f>
        <v>B</v>
      </c>
      <c r="EA811" s="160">
        <f t="shared" si="541"/>
        <v>0</v>
      </c>
      <c r="EB811" s="156"/>
      <c r="EC811" s="153">
        <f>VLOOKUP(G811,'[200]Data Master class'!$A$5:$D$12,2,FALSE)</f>
        <v>3</v>
      </c>
      <c r="ED811" s="153" t="str">
        <f>VLOOKUP(H811,'[200]Data Master class'!$E$5:$G$6,3,FALSE)</f>
        <v>X</v>
      </c>
      <c r="EE811" s="153">
        <f>VLOOKUP(H811,'[200]Data Master class'!$E$5:$G$6,2,FALSE)</f>
        <v>2</v>
      </c>
      <c r="EF811" s="153">
        <f t="shared" si="542"/>
        <v>5</v>
      </c>
      <c r="EG811" s="153" t="str">
        <f t="shared" si="543"/>
        <v>CLASS 3</v>
      </c>
      <c r="EH811" s="153">
        <f t="shared" si="544"/>
        <v>8</v>
      </c>
      <c r="EI811" s="171"/>
      <c r="EJ811" s="441">
        <f t="shared" si="522"/>
        <v>0.35483870967741926</v>
      </c>
      <c r="EK811" s="441">
        <f t="shared" si="523"/>
        <v>0.17741935483870971</v>
      </c>
      <c r="EL811" s="441">
        <f t="shared" si="524"/>
        <v>0.17741935483870971</v>
      </c>
      <c r="EM811" s="442">
        <f t="shared" si="545"/>
        <v>0.23655913978494625</v>
      </c>
      <c r="EN811" s="443" t="str">
        <f t="shared" si="546"/>
        <v>KURANG</v>
      </c>
      <c r="EO811" s="195"/>
      <c r="EP811" s="196">
        <f>'[200]2. SUHU &amp; FISIK TRAFO'!CY855</f>
        <v>202</v>
      </c>
      <c r="EQ811" s="168">
        <f t="shared" si="551"/>
        <v>0</v>
      </c>
      <c r="ER811" s="189">
        <f t="shared" si="547"/>
        <v>0</v>
      </c>
      <c r="ES811" s="195"/>
      <c r="ET811" s="447">
        <f t="shared" si="533"/>
        <v>28.824000000000002</v>
      </c>
      <c r="EU811" s="447">
        <f t="shared" si="548"/>
        <v>23.059200000000004</v>
      </c>
      <c r="EV811" s="448">
        <f t="shared" si="525"/>
        <v>28.823999999999998</v>
      </c>
      <c r="EW811" s="449" t="str">
        <f t="shared" si="549"/>
        <v>BAIK</v>
      </c>
      <c r="EX811" s="721"/>
      <c r="EY811" s="447">
        <f t="shared" si="534"/>
        <v>23.858000000000001</v>
      </c>
      <c r="EZ811" s="447">
        <f t="shared" si="526"/>
        <v>19.086400000000001</v>
      </c>
      <c r="FA811" s="448">
        <f t="shared" si="535"/>
        <v>23.858000000000001</v>
      </c>
      <c r="FB811" s="449" t="str">
        <f t="shared" si="527"/>
        <v>BAIK</v>
      </c>
      <c r="FC811" s="195"/>
      <c r="FD811" s="453">
        <f t="shared" si="528"/>
        <v>27</v>
      </c>
      <c r="FE811" s="454">
        <f t="shared" si="529"/>
        <v>144.50867052023122</v>
      </c>
      <c r="FF811" s="725">
        <f t="shared" si="530"/>
        <v>18.683999999999997</v>
      </c>
      <c r="FG811" s="202" t="str">
        <f t="shared" si="550"/>
        <v>KURANG</v>
      </c>
    </row>
    <row r="812" spans="1:163">
      <c r="A812" s="347">
        <v>800</v>
      </c>
      <c r="B812" s="764" t="s">
        <v>2239</v>
      </c>
      <c r="C812" s="331" t="s">
        <v>3459</v>
      </c>
      <c r="D812" s="259" t="s">
        <v>2815</v>
      </c>
      <c r="E812" s="319" t="s">
        <v>3449</v>
      </c>
      <c r="F812" s="319" t="s">
        <v>3449</v>
      </c>
      <c r="G812" s="208" t="s">
        <v>206</v>
      </c>
      <c r="H812" s="214" t="s">
        <v>208</v>
      </c>
      <c r="I812" s="463">
        <v>108.154931</v>
      </c>
      <c r="J812" s="462">
        <v>-2.9660160000000002</v>
      </c>
      <c r="K812" s="259" t="s">
        <v>315</v>
      </c>
      <c r="L812" s="259" t="s">
        <v>623</v>
      </c>
      <c r="M812" s="259">
        <v>100</v>
      </c>
      <c r="N812" s="259">
        <v>1123810000000</v>
      </c>
      <c r="O812" s="259">
        <v>2011</v>
      </c>
      <c r="P812" s="259"/>
      <c r="Q812" s="461">
        <v>0.76597222222222217</v>
      </c>
      <c r="R812" s="433">
        <v>44876</v>
      </c>
      <c r="S812" s="331" t="s">
        <v>318</v>
      </c>
      <c r="T812" s="331" t="s">
        <v>607</v>
      </c>
      <c r="U812" s="259">
        <v>2</v>
      </c>
      <c r="V812" s="259">
        <v>2</v>
      </c>
      <c r="W812" s="259">
        <v>3</v>
      </c>
      <c r="X812" s="259">
        <v>20000</v>
      </c>
      <c r="Y812" s="332">
        <v>423</v>
      </c>
      <c r="Z812" s="332">
        <v>421</v>
      </c>
      <c r="AA812" s="332">
        <v>422</v>
      </c>
      <c r="AB812" s="332">
        <v>242</v>
      </c>
      <c r="AC812" s="332">
        <v>243</v>
      </c>
      <c r="AD812" s="332">
        <v>245</v>
      </c>
      <c r="AE812" s="332">
        <v>90</v>
      </c>
      <c r="AF812" s="332">
        <v>71</v>
      </c>
      <c r="AG812" s="332">
        <v>84</v>
      </c>
      <c r="AH812" s="332">
        <v>43</v>
      </c>
      <c r="AI812" s="332">
        <v>48</v>
      </c>
      <c r="AJ812" s="332">
        <v>58</v>
      </c>
      <c r="AK812" s="332">
        <v>50</v>
      </c>
      <c r="AL812" s="332">
        <v>29</v>
      </c>
      <c r="AM812" s="332">
        <v>42</v>
      </c>
      <c r="AN812" s="332">
        <v>13</v>
      </c>
      <c r="AO812" s="332">
        <v>34</v>
      </c>
      <c r="AP812" s="332">
        <v>14</v>
      </c>
      <c r="AQ812" s="332"/>
      <c r="AR812" s="332"/>
      <c r="AS812" s="332"/>
      <c r="AT812" s="332"/>
      <c r="AU812" s="332"/>
      <c r="AV812" s="332"/>
      <c r="AW812" s="332"/>
      <c r="AX812" s="332"/>
      <c r="AY812" s="332">
        <v>0.93200000000000005</v>
      </c>
      <c r="AZ812" s="332">
        <v>0.92600000000000005</v>
      </c>
      <c r="BA812" s="332">
        <v>0.96</v>
      </c>
      <c r="BB812" s="261">
        <v>418</v>
      </c>
      <c r="BC812" s="261">
        <v>419</v>
      </c>
      <c r="BD812" s="261">
        <v>417</v>
      </c>
      <c r="BE812" s="261">
        <v>241</v>
      </c>
      <c r="BF812" s="261">
        <v>243</v>
      </c>
      <c r="BG812" s="261">
        <v>245</v>
      </c>
      <c r="BH812" s="261">
        <v>80</v>
      </c>
      <c r="BI812" s="261">
        <v>68</v>
      </c>
      <c r="BJ812" s="261">
        <v>72</v>
      </c>
      <c r="BK812" s="261">
        <v>31</v>
      </c>
      <c r="BL812" s="261">
        <v>35</v>
      </c>
      <c r="BM812" s="261">
        <v>50</v>
      </c>
      <c r="BN812" s="261">
        <v>35</v>
      </c>
      <c r="BO812" s="261">
        <v>17</v>
      </c>
      <c r="BP812" s="261">
        <v>25</v>
      </c>
      <c r="BQ812" s="261">
        <v>18</v>
      </c>
      <c r="BR812" s="261">
        <v>37</v>
      </c>
      <c r="BS812" s="261">
        <v>14</v>
      </c>
      <c r="BT812" s="261"/>
      <c r="BU812" s="261"/>
      <c r="BV812" s="261"/>
      <c r="BW812" s="261"/>
      <c r="BX812" s="261"/>
      <c r="BY812" s="261"/>
      <c r="BZ812" s="261"/>
      <c r="CA812" s="261"/>
      <c r="CB812" s="261">
        <v>0.95199999999999996</v>
      </c>
      <c r="CC812" s="261">
        <v>0.83699999999999997</v>
      </c>
      <c r="CD812" s="261">
        <v>0.81699999999999995</v>
      </c>
      <c r="CE812" s="333">
        <v>239</v>
      </c>
      <c r="CF812" s="333">
        <v>86058457820</v>
      </c>
      <c r="CG812" s="333">
        <v>241</v>
      </c>
      <c r="CH812" s="333">
        <v>22121693466</v>
      </c>
      <c r="CI812" s="333">
        <v>243</v>
      </c>
      <c r="CJ812" s="333">
        <v>163120000000</v>
      </c>
      <c r="CK812" s="333">
        <v>239</v>
      </c>
      <c r="CL812" s="333">
        <v>163120000000</v>
      </c>
      <c r="CM812" s="333">
        <v>241</v>
      </c>
      <c r="CN812" s="333">
        <v>32105636276</v>
      </c>
      <c r="CO812" s="333">
        <v>243</v>
      </c>
      <c r="CP812" s="333">
        <v>22121714269</v>
      </c>
      <c r="CQ812" s="333"/>
      <c r="CR812" s="333"/>
      <c r="CS812" s="333"/>
      <c r="CT812" s="333"/>
      <c r="CU812" s="333"/>
      <c r="CV812" s="333"/>
      <c r="CW812" s="333"/>
      <c r="CX812" s="333"/>
      <c r="CY812" s="333"/>
      <c r="CZ812" s="333"/>
      <c r="DA812" s="333"/>
      <c r="DB812" s="374"/>
      <c r="DC812" s="154"/>
      <c r="DD812" s="179"/>
      <c r="DE812" s="179"/>
      <c r="DF812" s="179"/>
      <c r="DG812" s="179"/>
      <c r="DH812" s="180"/>
      <c r="DI812" s="181"/>
      <c r="DJ812" s="182">
        <f t="shared" si="531"/>
        <v>0</v>
      </c>
      <c r="DK812" s="182">
        <f t="shared" si="532"/>
        <v>0</v>
      </c>
      <c r="DL812" s="182">
        <f t="shared" si="536"/>
        <v>1</v>
      </c>
      <c r="DM812" s="182">
        <f t="shared" si="537"/>
        <v>0</v>
      </c>
      <c r="DN812" s="182">
        <f t="shared" si="538"/>
        <v>0</v>
      </c>
      <c r="DO812" s="182"/>
      <c r="DP812" s="182"/>
      <c r="DQ812" s="181"/>
      <c r="DR812" s="169"/>
      <c r="DS812" s="166"/>
      <c r="DT812" s="166"/>
      <c r="DU812" s="167">
        <f t="shared" si="539"/>
        <v>0</v>
      </c>
      <c r="DV812" s="153" t="str">
        <f>VLOOKUP(M812,'[200]Data Master kondisi'!$O$3:$P$11,2,FALSE)</f>
        <v>Z</v>
      </c>
      <c r="DW812" s="153">
        <f>LOOKUP(DV812,{"X","X","X","Y","Y","Y","Z","Z","Z"},{6,6,6,4,4,4,2,2,2})</f>
        <v>2</v>
      </c>
      <c r="DX812" s="153">
        <f t="shared" si="521"/>
        <v>1</v>
      </c>
      <c r="DY812" s="153">
        <f t="shared" si="540"/>
        <v>3</v>
      </c>
      <c r="DZ812" s="153" t="str">
        <f>VLOOKUP(G812,'[200]Data Master class'!$A$5:$D$12,3,FALSE)</f>
        <v>B</v>
      </c>
      <c r="EA812" s="160">
        <f t="shared" si="541"/>
        <v>0</v>
      </c>
      <c r="EB812" s="156"/>
      <c r="EC812" s="153">
        <f>VLOOKUP(G812,'[200]Data Master class'!$A$5:$D$12,2,FALSE)</f>
        <v>3</v>
      </c>
      <c r="ED812" s="153" t="str">
        <f>VLOOKUP(H812,'[200]Data Master class'!$E$5:$G$6,3,FALSE)</f>
        <v>X</v>
      </c>
      <c r="EE812" s="153">
        <f>VLOOKUP(H812,'[200]Data Master class'!$E$5:$G$6,2,FALSE)</f>
        <v>2</v>
      </c>
      <c r="EF812" s="153">
        <f t="shared" si="542"/>
        <v>5</v>
      </c>
      <c r="EG812" s="153" t="str">
        <f t="shared" si="543"/>
        <v>CLASS 3</v>
      </c>
      <c r="EH812" s="153">
        <f t="shared" si="544"/>
        <v>8</v>
      </c>
      <c r="EI812" s="171"/>
      <c r="EJ812" s="441">
        <f t="shared" si="522"/>
        <v>0.10204081632653055</v>
      </c>
      <c r="EK812" s="441">
        <f t="shared" si="523"/>
        <v>0.13061224489795922</v>
      </c>
      <c r="EL812" s="441">
        <f t="shared" si="524"/>
        <v>2.8571428571428512E-2</v>
      </c>
      <c r="EM812" s="442">
        <f t="shared" si="545"/>
        <v>8.7074829931972755E-2</v>
      </c>
      <c r="EN812" s="443" t="str">
        <f t="shared" si="546"/>
        <v>BAIK</v>
      </c>
      <c r="EO812" s="195"/>
      <c r="EP812" s="196">
        <f>'[200]2. SUHU &amp; FISIK TRAFO'!CY856</f>
        <v>202</v>
      </c>
      <c r="EQ812" s="168">
        <f t="shared" si="551"/>
        <v>0</v>
      </c>
      <c r="ER812" s="189">
        <f t="shared" si="547"/>
        <v>0</v>
      </c>
      <c r="ES812" s="195"/>
      <c r="ET812" s="447">
        <f t="shared" si="533"/>
        <v>59.613</v>
      </c>
      <c r="EU812" s="447">
        <f t="shared" si="548"/>
        <v>47.690400000000004</v>
      </c>
      <c r="EV812" s="448">
        <f t="shared" si="525"/>
        <v>59.613000000000007</v>
      </c>
      <c r="EW812" s="449" t="str">
        <f t="shared" si="549"/>
        <v>BAIK</v>
      </c>
      <c r="EX812" s="721"/>
      <c r="EY812" s="447">
        <f t="shared" si="534"/>
        <v>53.444000000000003</v>
      </c>
      <c r="EZ812" s="447">
        <f t="shared" si="526"/>
        <v>42.755200000000002</v>
      </c>
      <c r="FA812" s="448">
        <f t="shared" si="535"/>
        <v>53.444000000000003</v>
      </c>
      <c r="FB812" s="449" t="str">
        <f t="shared" si="527"/>
        <v>BAIK</v>
      </c>
      <c r="FC812" s="195"/>
      <c r="FD812" s="453">
        <f t="shared" si="528"/>
        <v>43</v>
      </c>
      <c r="FE812" s="454">
        <f t="shared" si="529"/>
        <v>144.50867052023122</v>
      </c>
      <c r="FF812" s="725">
        <f t="shared" si="530"/>
        <v>29.756</v>
      </c>
      <c r="FG812" s="202" t="str">
        <f t="shared" si="550"/>
        <v>BURUK</v>
      </c>
    </row>
    <row r="813" spans="1:163">
      <c r="A813" s="347">
        <v>801</v>
      </c>
      <c r="B813" s="764" t="s">
        <v>2239</v>
      </c>
      <c r="C813" s="331" t="s">
        <v>3460</v>
      </c>
      <c r="D813" s="259" t="s">
        <v>2815</v>
      </c>
      <c r="E813" s="319" t="s">
        <v>3449</v>
      </c>
      <c r="F813" s="319" t="s">
        <v>3449</v>
      </c>
      <c r="G813" s="208" t="s">
        <v>206</v>
      </c>
      <c r="H813" s="214" t="s">
        <v>208</v>
      </c>
      <c r="I813" s="463">
        <v>108.157982</v>
      </c>
      <c r="J813" s="462">
        <v>-2.9657100000000001</v>
      </c>
      <c r="K813" s="259" t="s">
        <v>315</v>
      </c>
      <c r="L813" s="259" t="s">
        <v>571</v>
      </c>
      <c r="M813" s="259">
        <v>100</v>
      </c>
      <c r="N813" s="259">
        <v>12034631</v>
      </c>
      <c r="O813" s="259">
        <v>2012</v>
      </c>
      <c r="P813" s="259" t="s">
        <v>316</v>
      </c>
      <c r="Q813" s="461">
        <v>0.78194444444444444</v>
      </c>
      <c r="R813" s="433">
        <v>44876</v>
      </c>
      <c r="S813" s="331" t="s">
        <v>318</v>
      </c>
      <c r="T813" s="331" t="s">
        <v>607</v>
      </c>
      <c r="U813" s="259">
        <v>3</v>
      </c>
      <c r="V813" s="259">
        <v>3</v>
      </c>
      <c r="W813" s="259">
        <v>3</v>
      </c>
      <c r="X813" s="259">
        <v>20000</v>
      </c>
      <c r="Y813" s="332">
        <v>405</v>
      </c>
      <c r="Z813" s="332">
        <v>408</v>
      </c>
      <c r="AA813" s="332">
        <v>407</v>
      </c>
      <c r="AB813" s="332">
        <v>233</v>
      </c>
      <c r="AC813" s="332">
        <v>230</v>
      </c>
      <c r="AD813" s="332">
        <v>233</v>
      </c>
      <c r="AE813" s="332">
        <v>41</v>
      </c>
      <c r="AF813" s="332">
        <v>50</v>
      </c>
      <c r="AG813" s="332">
        <v>33</v>
      </c>
      <c r="AH813" s="332">
        <v>42</v>
      </c>
      <c r="AI813" s="332">
        <v>9</v>
      </c>
      <c r="AJ813" s="332">
        <v>18</v>
      </c>
      <c r="AK813" s="332">
        <v>27</v>
      </c>
      <c r="AL813" s="332">
        <v>18</v>
      </c>
      <c r="AM813" s="332">
        <v>13</v>
      </c>
      <c r="AN813" s="332">
        <v>14</v>
      </c>
      <c r="AO813" s="332">
        <v>5</v>
      </c>
      <c r="AP813" s="332">
        <v>15</v>
      </c>
      <c r="AQ813" s="332">
        <v>19</v>
      </c>
      <c r="AR813" s="332">
        <v>18</v>
      </c>
      <c r="AS813" s="332">
        <v>1</v>
      </c>
      <c r="AT813" s="332">
        <v>10</v>
      </c>
      <c r="AU813" s="332"/>
      <c r="AV813" s="332"/>
      <c r="AW813" s="332"/>
      <c r="AX813" s="332"/>
      <c r="AY813" s="332">
        <v>0.91500000000000004</v>
      </c>
      <c r="AZ813" s="332">
        <v>0.93400000000000005</v>
      </c>
      <c r="BA813" s="332">
        <v>0.94599999999999995</v>
      </c>
      <c r="BB813" s="261">
        <v>402</v>
      </c>
      <c r="BC813" s="261">
        <v>404</v>
      </c>
      <c r="BD813" s="261">
        <v>400</v>
      </c>
      <c r="BE813" s="261">
        <v>232</v>
      </c>
      <c r="BF813" s="261">
        <v>233</v>
      </c>
      <c r="BG813" s="261">
        <v>230</v>
      </c>
      <c r="BH813" s="261">
        <v>29</v>
      </c>
      <c r="BI813" s="261">
        <v>33</v>
      </c>
      <c r="BJ813" s="261">
        <v>43</v>
      </c>
      <c r="BK813" s="261">
        <v>20</v>
      </c>
      <c r="BL813" s="261">
        <v>9</v>
      </c>
      <c r="BM813" s="261">
        <v>15</v>
      </c>
      <c r="BN813" s="261">
        <v>20</v>
      </c>
      <c r="BO813" s="261">
        <v>8</v>
      </c>
      <c r="BP813" s="261">
        <v>17</v>
      </c>
      <c r="BQ813" s="261">
        <v>13</v>
      </c>
      <c r="BR813" s="261">
        <v>14</v>
      </c>
      <c r="BS813" s="261">
        <v>4</v>
      </c>
      <c r="BT813" s="261">
        <v>3</v>
      </c>
      <c r="BU813" s="261">
        <v>5</v>
      </c>
      <c r="BV813" s="261">
        <v>9</v>
      </c>
      <c r="BW813" s="261">
        <v>8</v>
      </c>
      <c r="BX813" s="261"/>
      <c r="BY813" s="261"/>
      <c r="BZ813" s="261"/>
      <c r="CA813" s="261"/>
      <c r="CB813" s="261">
        <v>0.93899999999999995</v>
      </c>
      <c r="CC813" s="261">
        <v>0.85299999999999998</v>
      </c>
      <c r="CD813" s="261">
        <v>0.878</v>
      </c>
      <c r="CE813" s="333">
        <v>230</v>
      </c>
      <c r="CF813" s="333">
        <v>32115263595</v>
      </c>
      <c r="CG813" s="333">
        <v>231</v>
      </c>
      <c r="CH813" s="333">
        <v>56402842635</v>
      </c>
      <c r="CI813" s="333">
        <v>228</v>
      </c>
      <c r="CJ813" s="333">
        <v>32106307263</v>
      </c>
      <c r="CK813" s="333">
        <v>230</v>
      </c>
      <c r="CL813" s="333">
        <v>163120000000</v>
      </c>
      <c r="CM813" s="333">
        <v>231</v>
      </c>
      <c r="CN813" s="333">
        <v>22126619379</v>
      </c>
      <c r="CO813" s="333">
        <v>228</v>
      </c>
      <c r="CP813" s="333">
        <v>56402264669</v>
      </c>
      <c r="CQ813" s="333">
        <v>230</v>
      </c>
      <c r="CR813" s="333">
        <v>163120000000</v>
      </c>
      <c r="CS813" s="333">
        <v>231</v>
      </c>
      <c r="CT813" s="333">
        <v>56402260512</v>
      </c>
      <c r="CU813" s="333">
        <v>228</v>
      </c>
      <c r="CV813" s="333">
        <v>32115118632</v>
      </c>
      <c r="CW813" s="333"/>
      <c r="CX813" s="333"/>
      <c r="CY813" s="333"/>
      <c r="CZ813" s="333"/>
      <c r="DA813" s="333"/>
      <c r="DB813" s="374"/>
      <c r="DC813" s="154"/>
      <c r="DD813" s="179"/>
      <c r="DE813" s="179"/>
      <c r="DF813" s="179"/>
      <c r="DG813" s="179"/>
      <c r="DH813" s="180"/>
      <c r="DI813" s="181"/>
      <c r="DJ813" s="182">
        <f t="shared" si="531"/>
        <v>0</v>
      </c>
      <c r="DK813" s="182">
        <f t="shared" si="532"/>
        <v>1</v>
      </c>
      <c r="DL813" s="182">
        <f t="shared" si="536"/>
        <v>0</v>
      </c>
      <c r="DM813" s="182">
        <f t="shared" si="537"/>
        <v>0</v>
      </c>
      <c r="DN813" s="182">
        <f t="shared" si="538"/>
        <v>0</v>
      </c>
      <c r="DO813" s="182"/>
      <c r="DP813" s="182"/>
      <c r="DQ813" s="181"/>
      <c r="DR813" s="169"/>
      <c r="DS813" s="166"/>
      <c r="DT813" s="166"/>
      <c r="DU813" s="167">
        <f t="shared" si="539"/>
        <v>0</v>
      </c>
      <c r="DV813" s="153" t="str">
        <f>VLOOKUP(M813,'[200]Data Master kondisi'!$O$3:$P$11,2,FALSE)</f>
        <v>Z</v>
      </c>
      <c r="DW813" s="153">
        <f>LOOKUP(DV813,{"X","X","X","Y","Y","Y","Z","Z","Z"},{6,6,6,4,4,4,2,2,2})</f>
        <v>2</v>
      </c>
      <c r="DX813" s="153">
        <f t="shared" si="521"/>
        <v>1</v>
      </c>
      <c r="DY813" s="153">
        <f t="shared" si="540"/>
        <v>3</v>
      </c>
      <c r="DZ813" s="153" t="str">
        <f>VLOOKUP(G813,'[200]Data Master class'!$A$5:$D$12,3,FALSE)</f>
        <v>B</v>
      </c>
      <c r="EA813" s="160">
        <f t="shared" si="541"/>
        <v>0</v>
      </c>
      <c r="EB813" s="156"/>
      <c r="EC813" s="153">
        <f>VLOOKUP(G813,'[200]Data Master class'!$A$5:$D$12,2,FALSE)</f>
        <v>3</v>
      </c>
      <c r="ED813" s="153" t="str">
        <f>VLOOKUP(H813,'[200]Data Master class'!$E$5:$G$6,3,FALSE)</f>
        <v>X</v>
      </c>
      <c r="EE813" s="153">
        <f>VLOOKUP(H813,'[200]Data Master class'!$E$5:$G$6,2,FALSE)</f>
        <v>2</v>
      </c>
      <c r="EF813" s="153">
        <f t="shared" si="542"/>
        <v>5</v>
      </c>
      <c r="EG813" s="153" t="str">
        <f t="shared" si="543"/>
        <v>CLASS 3</v>
      </c>
      <c r="EH813" s="153">
        <f t="shared" si="544"/>
        <v>8</v>
      </c>
      <c r="EI813" s="171"/>
      <c r="EJ813" s="441">
        <f t="shared" si="522"/>
        <v>8.0645161290323151E-3</v>
      </c>
      <c r="EK813" s="441">
        <f t="shared" si="523"/>
        <v>0.20967741935483863</v>
      </c>
      <c r="EL813" s="441">
        <f t="shared" si="524"/>
        <v>0.20161290322580649</v>
      </c>
      <c r="EM813" s="442">
        <f t="shared" si="545"/>
        <v>0.13978494623655915</v>
      </c>
      <c r="EN813" s="443" t="str">
        <f t="shared" si="546"/>
        <v>CUKUP</v>
      </c>
      <c r="EO813" s="195"/>
      <c r="EP813" s="196">
        <f>'[200]2. SUHU &amp; FISIK TRAFO'!CY857</f>
        <v>202</v>
      </c>
      <c r="EQ813" s="168">
        <f t="shared" si="551"/>
        <v>0</v>
      </c>
      <c r="ER813" s="189">
        <f t="shared" si="547"/>
        <v>0</v>
      </c>
      <c r="ES813" s="195"/>
      <c r="ET813" s="447">
        <f t="shared" si="533"/>
        <v>28.742000000000001</v>
      </c>
      <c r="EU813" s="447">
        <f t="shared" si="548"/>
        <v>22.993600000000001</v>
      </c>
      <c r="EV813" s="448">
        <f t="shared" si="525"/>
        <v>28.742000000000001</v>
      </c>
      <c r="EW813" s="449" t="str">
        <f t="shared" si="549"/>
        <v>BAIK</v>
      </c>
      <c r="EX813" s="721"/>
      <c r="EY813" s="447">
        <f t="shared" si="534"/>
        <v>24.307000000000002</v>
      </c>
      <c r="EZ813" s="447">
        <f t="shared" si="526"/>
        <v>19.445600000000002</v>
      </c>
      <c r="FA813" s="448">
        <f t="shared" si="535"/>
        <v>24.307000000000002</v>
      </c>
      <c r="FB813" s="449" t="str">
        <f t="shared" si="527"/>
        <v>BAIK</v>
      </c>
      <c r="FC813" s="195"/>
      <c r="FD813" s="453">
        <f t="shared" si="528"/>
        <v>42</v>
      </c>
      <c r="FE813" s="454">
        <f t="shared" si="529"/>
        <v>144.50867052023122</v>
      </c>
      <c r="FF813" s="725">
        <f t="shared" si="530"/>
        <v>29.064</v>
      </c>
      <c r="FG813" s="202" t="str">
        <f t="shared" si="550"/>
        <v>BURUK</v>
      </c>
    </row>
    <row r="814" spans="1:163">
      <c r="A814" s="347">
        <v>802</v>
      </c>
      <c r="B814" s="764" t="s">
        <v>2239</v>
      </c>
      <c r="C814" s="331" t="s">
        <v>3461</v>
      </c>
      <c r="D814" s="259" t="s">
        <v>3462</v>
      </c>
      <c r="E814" s="319" t="s">
        <v>3449</v>
      </c>
      <c r="F814" s="319" t="s">
        <v>3449</v>
      </c>
      <c r="G814" s="208" t="s">
        <v>206</v>
      </c>
      <c r="H814" s="214" t="s">
        <v>209</v>
      </c>
      <c r="I814" s="463">
        <v>108.162249</v>
      </c>
      <c r="J814" s="462">
        <v>-2.9592010000000002</v>
      </c>
      <c r="K814" s="259" t="s">
        <v>341</v>
      </c>
      <c r="L814" s="259" t="s">
        <v>571</v>
      </c>
      <c r="M814" s="259">
        <v>100</v>
      </c>
      <c r="N814" s="259">
        <v>15130080</v>
      </c>
      <c r="O814" s="259">
        <v>2016</v>
      </c>
      <c r="P814" s="259" t="s">
        <v>316</v>
      </c>
      <c r="Q814" s="461">
        <v>0.78541666666666676</v>
      </c>
      <c r="R814" s="433">
        <v>44876</v>
      </c>
      <c r="S814" s="331" t="s">
        <v>318</v>
      </c>
      <c r="T814" s="331" t="s">
        <v>607</v>
      </c>
      <c r="U814" s="259">
        <v>2</v>
      </c>
      <c r="V814" s="259">
        <v>2</v>
      </c>
      <c r="W814" s="259">
        <v>3</v>
      </c>
      <c r="X814" s="259">
        <v>20000</v>
      </c>
      <c r="Y814" s="332">
        <v>425</v>
      </c>
      <c r="Z814" s="332">
        <v>423</v>
      </c>
      <c r="AA814" s="332">
        <v>425</v>
      </c>
      <c r="AB814" s="332">
        <v>247</v>
      </c>
      <c r="AC814" s="332">
        <v>248</v>
      </c>
      <c r="AD814" s="332">
        <v>245</v>
      </c>
      <c r="AE814" s="332">
        <v>5</v>
      </c>
      <c r="AF814" s="332">
        <v>24</v>
      </c>
      <c r="AG814" s="332">
        <v>17</v>
      </c>
      <c r="AH814" s="332">
        <v>17</v>
      </c>
      <c r="AI814" s="332">
        <v>0</v>
      </c>
      <c r="AJ814" s="332">
        <v>11</v>
      </c>
      <c r="AK814" s="332">
        <v>2</v>
      </c>
      <c r="AL814" s="332">
        <v>11</v>
      </c>
      <c r="AM814" s="332">
        <v>5</v>
      </c>
      <c r="AN814" s="332">
        <v>13</v>
      </c>
      <c r="AO814" s="332">
        <v>15</v>
      </c>
      <c r="AP814" s="332">
        <v>6</v>
      </c>
      <c r="AQ814" s="332"/>
      <c r="AR814" s="332"/>
      <c r="AS814" s="332"/>
      <c r="AT814" s="332"/>
      <c r="AU814" s="332"/>
      <c r="AV814" s="332"/>
      <c r="AW814" s="332"/>
      <c r="AX814" s="332"/>
      <c r="AY814" s="332">
        <v>0.96299999999999997</v>
      </c>
      <c r="AZ814" s="332">
        <v>0.96199999999999997</v>
      </c>
      <c r="BA814" s="332">
        <v>0.96499999999999997</v>
      </c>
      <c r="BB814" s="261">
        <v>425</v>
      </c>
      <c r="BC814" s="261">
        <v>427</v>
      </c>
      <c r="BD814" s="261">
        <v>426</v>
      </c>
      <c r="BE814" s="261">
        <v>245</v>
      </c>
      <c r="BF814" s="261">
        <v>247</v>
      </c>
      <c r="BG814" s="261">
        <v>247</v>
      </c>
      <c r="BH814" s="261">
        <v>4</v>
      </c>
      <c r="BI814" s="261">
        <v>15</v>
      </c>
      <c r="BJ814" s="261">
        <v>12</v>
      </c>
      <c r="BK814" s="261">
        <v>10</v>
      </c>
      <c r="BL814" s="261">
        <v>0</v>
      </c>
      <c r="BM814" s="261">
        <v>4</v>
      </c>
      <c r="BN814" s="261">
        <v>0</v>
      </c>
      <c r="BO814" s="261">
        <v>4</v>
      </c>
      <c r="BP814" s="261">
        <v>4</v>
      </c>
      <c r="BQ814" s="261">
        <v>11</v>
      </c>
      <c r="BR814" s="261">
        <v>12</v>
      </c>
      <c r="BS814" s="261">
        <v>6</v>
      </c>
      <c r="BT814" s="261"/>
      <c r="BU814" s="261"/>
      <c r="BV814" s="261"/>
      <c r="BW814" s="261"/>
      <c r="BX814" s="261"/>
      <c r="BY814" s="261"/>
      <c r="BZ814" s="261"/>
      <c r="CA814" s="261"/>
      <c r="CB814" s="261">
        <v>0.95499999999999996</v>
      </c>
      <c r="CC814" s="261">
        <v>0.88900000000000001</v>
      </c>
      <c r="CD814" s="261">
        <v>0.94899999999999995</v>
      </c>
      <c r="CE814" s="333">
        <v>242</v>
      </c>
      <c r="CF814" s="333">
        <v>86058890814</v>
      </c>
      <c r="CG814" s="333">
        <v>245</v>
      </c>
      <c r="CH814" s="333">
        <v>56601335761</v>
      </c>
      <c r="CI814" s="333">
        <v>245</v>
      </c>
      <c r="CJ814" s="333">
        <v>32115386740</v>
      </c>
      <c r="CK814" s="333">
        <v>242</v>
      </c>
      <c r="CL814" s="333">
        <v>163120000000</v>
      </c>
      <c r="CM814" s="333">
        <v>245</v>
      </c>
      <c r="CN814" s="333">
        <v>163120000000</v>
      </c>
      <c r="CO814" s="333">
        <v>245</v>
      </c>
      <c r="CP814" s="333">
        <v>163120000000</v>
      </c>
      <c r="CQ814" s="333"/>
      <c r="CR814" s="333"/>
      <c r="CS814" s="333"/>
      <c r="CT814" s="333"/>
      <c r="CU814" s="333"/>
      <c r="CV814" s="333"/>
      <c r="CW814" s="333"/>
      <c r="CX814" s="333"/>
      <c r="CY814" s="333"/>
      <c r="CZ814" s="333"/>
      <c r="DA814" s="333"/>
      <c r="DB814" s="374"/>
      <c r="DC814" s="154"/>
      <c r="DD814" s="179"/>
      <c r="DE814" s="179"/>
      <c r="DF814" s="179"/>
      <c r="DG814" s="179"/>
      <c r="DH814" s="180"/>
      <c r="DI814" s="181"/>
      <c r="DJ814" s="182">
        <f t="shared" si="531"/>
        <v>1</v>
      </c>
      <c r="DK814" s="182">
        <f t="shared" si="532"/>
        <v>0</v>
      </c>
      <c r="DL814" s="182">
        <f t="shared" si="536"/>
        <v>0</v>
      </c>
      <c r="DM814" s="182">
        <f t="shared" si="537"/>
        <v>0</v>
      </c>
      <c r="DN814" s="182">
        <f t="shared" si="538"/>
        <v>0</v>
      </c>
      <c r="DO814" s="182"/>
      <c r="DP814" s="182"/>
      <c r="DQ814" s="181"/>
      <c r="DR814" s="169"/>
      <c r="DS814" s="166"/>
      <c r="DT814" s="166"/>
      <c r="DU814" s="167">
        <f t="shared" si="539"/>
        <v>0</v>
      </c>
      <c r="DV814" s="153" t="str">
        <f>VLOOKUP(M814,'[200]Data Master kondisi'!$O$3:$P$11,2,FALSE)</f>
        <v>Z</v>
      </c>
      <c r="DW814" s="153">
        <f>LOOKUP(DV814,{"X","X","X","Y","Y","Y","Z","Z","Z"},{6,6,6,4,4,4,2,2,2})</f>
        <v>2</v>
      </c>
      <c r="DX814" s="153">
        <f t="shared" si="521"/>
        <v>1</v>
      </c>
      <c r="DY814" s="153">
        <f t="shared" si="540"/>
        <v>3</v>
      </c>
      <c r="DZ814" s="153" t="str">
        <f>VLOOKUP(G814,'[200]Data Master class'!$A$5:$D$12,3,FALSE)</f>
        <v>B</v>
      </c>
      <c r="EA814" s="160">
        <f t="shared" si="541"/>
        <v>0</v>
      </c>
      <c r="EB814" s="156"/>
      <c r="EC814" s="153">
        <f>VLOOKUP(G814,'[200]Data Master class'!$A$5:$D$12,2,FALSE)</f>
        <v>3</v>
      </c>
      <c r="ED814" s="153" t="str">
        <f>VLOOKUP(H814,'[200]Data Master class'!$E$5:$G$6,3,FALSE)</f>
        <v>Y</v>
      </c>
      <c r="EE814" s="153">
        <f>VLOOKUP(H814,'[200]Data Master class'!$E$5:$G$6,2,FALSE)</f>
        <v>1</v>
      </c>
      <c r="EF814" s="153">
        <f t="shared" si="542"/>
        <v>4</v>
      </c>
      <c r="EG814" s="153" t="str">
        <f t="shared" si="543"/>
        <v>CLASS 3</v>
      </c>
      <c r="EH814" s="153">
        <f t="shared" si="544"/>
        <v>7</v>
      </c>
      <c r="EI814" s="171"/>
      <c r="EJ814" s="441">
        <f t="shared" si="522"/>
        <v>0.67391304347826086</v>
      </c>
      <c r="EK814" s="441">
        <f t="shared" si="523"/>
        <v>0.56521739130434778</v>
      </c>
      <c r="EL814" s="441">
        <f t="shared" si="524"/>
        <v>0.108695652173913</v>
      </c>
      <c r="EM814" s="442">
        <f t="shared" si="545"/>
        <v>0.44927536231884058</v>
      </c>
      <c r="EN814" s="443" t="str">
        <f t="shared" si="546"/>
        <v>BURUK</v>
      </c>
      <c r="EO814" s="195"/>
      <c r="EP814" s="196">
        <f>'[200]2. SUHU &amp; FISIK TRAFO'!CY858</f>
        <v>324</v>
      </c>
      <c r="EQ814" s="168">
        <f t="shared" si="551"/>
        <v>0</v>
      </c>
      <c r="ER814" s="189">
        <f t="shared" si="547"/>
        <v>0</v>
      </c>
      <c r="ES814" s="195"/>
      <c r="ET814" s="447">
        <f t="shared" si="533"/>
        <v>11.352</v>
      </c>
      <c r="EU814" s="447">
        <f t="shared" si="548"/>
        <v>9.0815999999999999</v>
      </c>
      <c r="EV814" s="448">
        <f t="shared" si="525"/>
        <v>11.352</v>
      </c>
      <c r="EW814" s="449" t="str">
        <f t="shared" si="549"/>
        <v>BAIK</v>
      </c>
      <c r="EX814" s="721"/>
      <c r="EY814" s="447">
        <f t="shared" si="534"/>
        <v>7.649</v>
      </c>
      <c r="EZ814" s="447">
        <f t="shared" si="526"/>
        <v>6.1192000000000002</v>
      </c>
      <c r="FA814" s="448">
        <f t="shared" si="535"/>
        <v>7.649</v>
      </c>
      <c r="FB814" s="449" t="str">
        <f t="shared" si="527"/>
        <v>BAIK</v>
      </c>
      <c r="FC814" s="195"/>
      <c r="FD814" s="453">
        <f t="shared" si="528"/>
        <v>17</v>
      </c>
      <c r="FE814" s="454">
        <f t="shared" si="529"/>
        <v>144.50867052023122</v>
      </c>
      <c r="FF814" s="725">
        <f t="shared" si="530"/>
        <v>11.763999999999999</v>
      </c>
      <c r="FG814" s="202" t="str">
        <f t="shared" si="550"/>
        <v>CUKUP</v>
      </c>
    </row>
    <row r="815" spans="1:163">
      <c r="A815" s="347">
        <v>803</v>
      </c>
      <c r="B815" s="764" t="s">
        <v>2239</v>
      </c>
      <c r="C815" s="331" t="s">
        <v>3463</v>
      </c>
      <c r="D815" s="259" t="s">
        <v>3464</v>
      </c>
      <c r="E815" s="319" t="s">
        <v>3449</v>
      </c>
      <c r="F815" s="319" t="s">
        <v>3449</v>
      </c>
      <c r="G815" s="208" t="s">
        <v>206</v>
      </c>
      <c r="H815" s="214" t="s">
        <v>208</v>
      </c>
      <c r="I815" s="463">
        <v>108.162802</v>
      </c>
      <c r="J815" s="462">
        <v>-2.9662000000000002</v>
      </c>
      <c r="K815" s="259" t="s">
        <v>341</v>
      </c>
      <c r="L815" s="259" t="s">
        <v>310</v>
      </c>
      <c r="M815" s="259">
        <v>100</v>
      </c>
      <c r="N815" s="259">
        <v>112310172</v>
      </c>
      <c r="O815" s="259">
        <v>2011</v>
      </c>
      <c r="P815" s="259" t="s">
        <v>316</v>
      </c>
      <c r="Q815" s="461">
        <v>0.7909722222222223</v>
      </c>
      <c r="R815" s="433">
        <v>44876</v>
      </c>
      <c r="S815" s="331" t="s">
        <v>318</v>
      </c>
      <c r="T815" s="331" t="s">
        <v>607</v>
      </c>
      <c r="U815" s="259">
        <v>1</v>
      </c>
      <c r="V815" s="259">
        <v>1</v>
      </c>
      <c r="W815" s="259">
        <v>3</v>
      </c>
      <c r="X815" s="259">
        <v>20000</v>
      </c>
      <c r="Y815" s="332">
        <v>405</v>
      </c>
      <c r="Z815" s="332">
        <v>408</v>
      </c>
      <c r="AA815" s="332">
        <v>408</v>
      </c>
      <c r="AB815" s="332">
        <v>237</v>
      </c>
      <c r="AC815" s="332">
        <v>234</v>
      </c>
      <c r="AD815" s="332">
        <v>233</v>
      </c>
      <c r="AE815" s="332">
        <v>24</v>
      </c>
      <c r="AF815" s="332">
        <v>37</v>
      </c>
      <c r="AG815" s="332">
        <v>54</v>
      </c>
      <c r="AH815" s="332">
        <v>37</v>
      </c>
      <c r="AI815" s="332"/>
      <c r="AJ815" s="332"/>
      <c r="AK815" s="332"/>
      <c r="AL815" s="332"/>
      <c r="AM815" s="332"/>
      <c r="AN815" s="332"/>
      <c r="AO815" s="332"/>
      <c r="AP815" s="332"/>
      <c r="AQ815" s="332"/>
      <c r="AR815" s="332"/>
      <c r="AS815" s="332"/>
      <c r="AT815" s="332"/>
      <c r="AU815" s="332">
        <v>24</v>
      </c>
      <c r="AV815" s="332">
        <v>37</v>
      </c>
      <c r="AW815" s="332">
        <v>54</v>
      </c>
      <c r="AX815" s="332">
        <v>37</v>
      </c>
      <c r="AY815" s="332">
        <v>0.93200000000000005</v>
      </c>
      <c r="AZ815" s="332">
        <v>0.91200000000000003</v>
      </c>
      <c r="BA815" s="332">
        <v>0.93799999999999994</v>
      </c>
      <c r="BB815" s="261">
        <v>400</v>
      </c>
      <c r="BC815" s="261">
        <v>403</v>
      </c>
      <c r="BD815" s="261">
        <v>402</v>
      </c>
      <c r="BE815" s="261">
        <v>234</v>
      </c>
      <c r="BF815" s="261">
        <v>232</v>
      </c>
      <c r="BG815" s="261">
        <v>230</v>
      </c>
      <c r="BH815" s="261">
        <v>18</v>
      </c>
      <c r="BI815" s="261">
        <v>21</v>
      </c>
      <c r="BJ815" s="261">
        <v>43</v>
      </c>
      <c r="BK815" s="261">
        <v>26</v>
      </c>
      <c r="BL815" s="261"/>
      <c r="BM815" s="261"/>
      <c r="BN815" s="261"/>
      <c r="BO815" s="261"/>
      <c r="BP815" s="261"/>
      <c r="BQ815" s="261"/>
      <c r="BR815" s="261"/>
      <c r="BS815" s="261"/>
      <c r="BT815" s="261"/>
      <c r="BU815" s="261"/>
      <c r="BV815" s="261"/>
      <c r="BW815" s="261"/>
      <c r="BX815" s="261">
        <v>18</v>
      </c>
      <c r="BY815" s="261">
        <v>21</v>
      </c>
      <c r="BZ815" s="261">
        <v>43</v>
      </c>
      <c r="CA815" s="261">
        <v>26</v>
      </c>
      <c r="CB815" s="261">
        <v>0.82599999999999996</v>
      </c>
      <c r="CC815" s="261">
        <v>0.83599999999999997</v>
      </c>
      <c r="CD815" s="261">
        <v>0.875</v>
      </c>
      <c r="CE815" s="333"/>
      <c r="CF815" s="333"/>
      <c r="CG815" s="333"/>
      <c r="CH815" s="333"/>
      <c r="CI815" s="333"/>
      <c r="CJ815" s="333"/>
      <c r="CK815" s="333"/>
      <c r="CL815" s="333"/>
      <c r="CM815" s="333"/>
      <c r="CN815" s="333"/>
      <c r="CO815" s="333"/>
      <c r="CP815" s="333"/>
      <c r="CQ815" s="333"/>
      <c r="CR815" s="333"/>
      <c r="CS815" s="333"/>
      <c r="CT815" s="333"/>
      <c r="CU815" s="333"/>
      <c r="CV815" s="333"/>
      <c r="CW815" s="333">
        <v>232</v>
      </c>
      <c r="CX815" s="333">
        <v>86058220483</v>
      </c>
      <c r="CY815" s="333">
        <v>230</v>
      </c>
      <c r="CZ815" s="333">
        <v>86108998666</v>
      </c>
      <c r="DA815" s="333">
        <v>228</v>
      </c>
      <c r="DB815" s="374">
        <v>32106320741</v>
      </c>
      <c r="DC815" s="154"/>
      <c r="DD815" s="179"/>
      <c r="DE815" s="179"/>
      <c r="DF815" s="179"/>
      <c r="DG815" s="179"/>
      <c r="DH815" s="180"/>
      <c r="DI815" s="181"/>
      <c r="DJ815" s="182">
        <f t="shared" si="531"/>
        <v>0</v>
      </c>
      <c r="DK815" s="182">
        <f t="shared" si="532"/>
        <v>1</v>
      </c>
      <c r="DL815" s="182">
        <f t="shared" si="536"/>
        <v>0</v>
      </c>
      <c r="DM815" s="182">
        <f t="shared" si="537"/>
        <v>0</v>
      </c>
      <c r="DN815" s="182">
        <f t="shared" si="538"/>
        <v>0</v>
      </c>
      <c r="DO815" s="182"/>
      <c r="DP815" s="182"/>
      <c r="DQ815" s="181"/>
      <c r="DR815" s="169"/>
      <c r="DS815" s="166"/>
      <c r="DT815" s="166"/>
      <c r="DU815" s="167">
        <f t="shared" si="539"/>
        <v>0</v>
      </c>
      <c r="DV815" s="153" t="str">
        <f>VLOOKUP(M815,'[200]Data Master kondisi'!$O$3:$P$11,2,FALSE)</f>
        <v>Z</v>
      </c>
      <c r="DW815" s="153">
        <f>LOOKUP(DV815,{"X","X","X","Y","Y","Y","Z","Z","Z"},{6,6,6,4,4,4,2,2,2})</f>
        <v>2</v>
      </c>
      <c r="DX815" s="153">
        <f t="shared" si="521"/>
        <v>1</v>
      </c>
      <c r="DY815" s="153">
        <f t="shared" si="540"/>
        <v>3</v>
      </c>
      <c r="DZ815" s="153" t="str">
        <f>VLOOKUP(G815,'[200]Data Master class'!$A$5:$D$12,3,FALSE)</f>
        <v>B</v>
      </c>
      <c r="EA815" s="160">
        <f t="shared" si="541"/>
        <v>0</v>
      </c>
      <c r="EB815" s="156"/>
      <c r="EC815" s="153">
        <f>VLOOKUP(G815,'[200]Data Master class'!$A$5:$D$12,2,FALSE)</f>
        <v>3</v>
      </c>
      <c r="ED815" s="153" t="str">
        <f>VLOOKUP(H815,'[200]Data Master class'!$E$5:$G$6,3,FALSE)</f>
        <v>X</v>
      </c>
      <c r="EE815" s="153">
        <f>VLOOKUP(H815,'[200]Data Master class'!$E$5:$G$6,2,FALSE)</f>
        <v>2</v>
      </c>
      <c r="EF815" s="153">
        <f t="shared" si="542"/>
        <v>5</v>
      </c>
      <c r="EG815" s="153" t="str">
        <f t="shared" si="543"/>
        <v>CLASS 3</v>
      </c>
      <c r="EH815" s="153">
        <f t="shared" si="544"/>
        <v>8</v>
      </c>
      <c r="EI815" s="171"/>
      <c r="EJ815" s="441">
        <f t="shared" si="522"/>
        <v>0.37391304347826093</v>
      </c>
      <c r="EK815" s="441">
        <f t="shared" si="523"/>
        <v>3.4782608695652237E-2</v>
      </c>
      <c r="EL815" s="441">
        <f t="shared" si="524"/>
        <v>0.40869565217391296</v>
      </c>
      <c r="EM815" s="442">
        <f t="shared" si="545"/>
        <v>0.27246376811594203</v>
      </c>
      <c r="EN815" s="443" t="str">
        <f t="shared" si="546"/>
        <v>KURANG</v>
      </c>
      <c r="EO815" s="195"/>
      <c r="EP815" s="196">
        <f>'[200]2. SUHU &amp; FISIK TRAFO'!CY859</f>
        <v>324</v>
      </c>
      <c r="EQ815" s="168">
        <f t="shared" si="551"/>
        <v>0</v>
      </c>
      <c r="ER815" s="189">
        <f t="shared" si="547"/>
        <v>0</v>
      </c>
      <c r="ES815" s="195"/>
      <c r="ET815" s="447">
        <f t="shared" si="533"/>
        <v>26.928000000000001</v>
      </c>
      <c r="EU815" s="447">
        <f t="shared" si="548"/>
        <v>21.542400000000001</v>
      </c>
      <c r="EV815" s="448">
        <f t="shared" si="525"/>
        <v>26.928000000000001</v>
      </c>
      <c r="EW815" s="449" t="str">
        <f t="shared" si="549"/>
        <v>BAIK</v>
      </c>
      <c r="EX815" s="721"/>
      <c r="EY815" s="447">
        <f t="shared" si="534"/>
        <v>18.974</v>
      </c>
      <c r="EZ815" s="447">
        <f t="shared" si="526"/>
        <v>15.179200000000002</v>
      </c>
      <c r="FA815" s="448">
        <f t="shared" si="535"/>
        <v>18.974</v>
      </c>
      <c r="FB815" s="449" t="str">
        <f t="shared" si="527"/>
        <v>BAIK</v>
      </c>
      <c r="FC815" s="195"/>
      <c r="FD815" s="453">
        <f t="shared" si="528"/>
        <v>37</v>
      </c>
      <c r="FE815" s="454">
        <f t="shared" si="529"/>
        <v>144.50867052023122</v>
      </c>
      <c r="FF815" s="725">
        <f t="shared" si="530"/>
        <v>25.603999999999999</v>
      </c>
      <c r="FG815" s="202" t="str">
        <f t="shared" si="550"/>
        <v>BURUK</v>
      </c>
    </row>
    <row r="816" spans="1:163">
      <c r="A816" s="347">
        <v>804</v>
      </c>
      <c r="B816" s="764" t="s">
        <v>2239</v>
      </c>
      <c r="C816" s="331" t="s">
        <v>3465</v>
      </c>
      <c r="D816" s="259" t="s">
        <v>3462</v>
      </c>
      <c r="E816" s="319" t="s">
        <v>3449</v>
      </c>
      <c r="F816" s="319" t="s">
        <v>3449</v>
      </c>
      <c r="G816" s="208" t="s">
        <v>206</v>
      </c>
      <c r="H816" s="214" t="s">
        <v>209</v>
      </c>
      <c r="I816" s="463">
        <v>108.163461</v>
      </c>
      <c r="J816" s="462">
        <v>-2.9665309999999998</v>
      </c>
      <c r="K816" s="259" t="s">
        <v>341</v>
      </c>
      <c r="L816" s="259" t="s">
        <v>571</v>
      </c>
      <c r="M816" s="259">
        <v>100</v>
      </c>
      <c r="N816" s="259">
        <v>15130316</v>
      </c>
      <c r="O816" s="259">
        <v>2015</v>
      </c>
      <c r="P816" s="259" t="s">
        <v>316</v>
      </c>
      <c r="Q816" s="461">
        <v>0.79999999999999993</v>
      </c>
      <c r="R816" s="433">
        <v>44876</v>
      </c>
      <c r="S816" s="331" t="s">
        <v>318</v>
      </c>
      <c r="T816" s="331" t="s">
        <v>607</v>
      </c>
      <c r="U816" s="259">
        <v>4</v>
      </c>
      <c r="V816" s="259">
        <v>3</v>
      </c>
      <c r="W816" s="259">
        <v>3</v>
      </c>
      <c r="X816" s="259">
        <v>20000</v>
      </c>
      <c r="Y816" s="332">
        <v>407</v>
      </c>
      <c r="Z816" s="332">
        <v>410</v>
      </c>
      <c r="AA816" s="332">
        <v>405</v>
      </c>
      <c r="AB816" s="332">
        <v>234</v>
      </c>
      <c r="AC816" s="332">
        <v>237</v>
      </c>
      <c r="AD816" s="332">
        <v>233</v>
      </c>
      <c r="AE816" s="332">
        <v>46</v>
      </c>
      <c r="AF816" s="332">
        <v>34</v>
      </c>
      <c r="AG816" s="332">
        <v>68</v>
      </c>
      <c r="AH816" s="332">
        <v>31</v>
      </c>
      <c r="AI816" s="332">
        <v>35</v>
      </c>
      <c r="AJ816" s="332">
        <v>16</v>
      </c>
      <c r="AK816" s="332">
        <v>55</v>
      </c>
      <c r="AL816" s="332">
        <v>13</v>
      </c>
      <c r="AM816" s="332">
        <v>5</v>
      </c>
      <c r="AN816" s="332">
        <v>18</v>
      </c>
      <c r="AO816" s="332">
        <v>6</v>
      </c>
      <c r="AP816" s="332">
        <v>13</v>
      </c>
      <c r="AQ816" s="332">
        <v>6</v>
      </c>
      <c r="AR816" s="332">
        <v>0</v>
      </c>
      <c r="AS816" s="332">
        <v>7</v>
      </c>
      <c r="AT816" s="332">
        <v>5</v>
      </c>
      <c r="AU816" s="332"/>
      <c r="AV816" s="332"/>
      <c r="AW816" s="332"/>
      <c r="AX816" s="332"/>
      <c r="AY816" s="332">
        <v>0.92700000000000005</v>
      </c>
      <c r="AZ816" s="332">
        <v>0.93899999999999995</v>
      </c>
      <c r="BA816" s="332">
        <v>0.96</v>
      </c>
      <c r="BB816" s="261">
        <v>403</v>
      </c>
      <c r="BC816" s="261">
        <v>405</v>
      </c>
      <c r="BD816" s="261">
        <v>400</v>
      </c>
      <c r="BE816" s="261">
        <v>232</v>
      </c>
      <c r="BF816" s="261">
        <v>233</v>
      </c>
      <c r="BG816" s="261">
        <v>230</v>
      </c>
      <c r="BH816" s="261">
        <v>30</v>
      </c>
      <c r="BI816" s="261">
        <v>28</v>
      </c>
      <c r="BJ816" s="261">
        <v>48</v>
      </c>
      <c r="BK816" s="261">
        <v>29</v>
      </c>
      <c r="BL816" s="261">
        <v>20</v>
      </c>
      <c r="BM816" s="261">
        <v>13</v>
      </c>
      <c r="BN816" s="261">
        <v>34</v>
      </c>
      <c r="BO816" s="261">
        <v>19</v>
      </c>
      <c r="BP816" s="261">
        <v>3</v>
      </c>
      <c r="BQ816" s="261">
        <v>14</v>
      </c>
      <c r="BR816" s="261">
        <v>4</v>
      </c>
      <c r="BS816" s="261">
        <v>7</v>
      </c>
      <c r="BT816" s="261">
        <v>7</v>
      </c>
      <c r="BU816" s="261">
        <v>1</v>
      </c>
      <c r="BV816" s="261">
        <v>10</v>
      </c>
      <c r="BW816" s="261">
        <v>3</v>
      </c>
      <c r="BX816" s="261"/>
      <c r="BY816" s="261"/>
      <c r="BZ816" s="261"/>
      <c r="CA816" s="261"/>
      <c r="CB816" s="261">
        <v>0.90100000000000002</v>
      </c>
      <c r="CC816" s="261">
        <v>0.878</v>
      </c>
      <c r="CD816" s="261">
        <v>0.93</v>
      </c>
      <c r="CE816" s="333">
        <v>230</v>
      </c>
      <c r="CF816" s="333">
        <v>86058256677</v>
      </c>
      <c r="CG816" s="333">
        <v>231</v>
      </c>
      <c r="CH816" s="333">
        <v>163120000000</v>
      </c>
      <c r="CI816" s="333">
        <v>228</v>
      </c>
      <c r="CJ816" s="333">
        <v>8601899741</v>
      </c>
      <c r="CK816" s="333">
        <v>230</v>
      </c>
      <c r="CL816" s="333">
        <v>86057863655</v>
      </c>
      <c r="CM816" s="333">
        <v>231</v>
      </c>
      <c r="CN816" s="333">
        <v>56601335724</v>
      </c>
      <c r="CO816" s="333">
        <v>228</v>
      </c>
      <c r="CP816" s="333">
        <v>163120000000</v>
      </c>
      <c r="CQ816" s="333">
        <v>230</v>
      </c>
      <c r="CR816" s="333">
        <v>163120000000</v>
      </c>
      <c r="CS816" s="333">
        <v>231</v>
      </c>
      <c r="CT816" s="333">
        <v>34011885741</v>
      </c>
      <c r="CU816" s="333">
        <v>228</v>
      </c>
      <c r="CV816" s="333">
        <v>163120000000</v>
      </c>
      <c r="CW816" s="333"/>
      <c r="CX816" s="333"/>
      <c r="CY816" s="333"/>
      <c r="CZ816" s="333"/>
      <c r="DA816" s="333"/>
      <c r="DB816" s="374"/>
      <c r="DC816" s="154"/>
      <c r="DD816" s="179"/>
      <c r="DE816" s="179"/>
      <c r="DF816" s="179"/>
      <c r="DG816" s="179"/>
      <c r="DH816" s="180"/>
      <c r="DI816" s="181"/>
      <c r="DJ816" s="182">
        <f t="shared" si="531"/>
        <v>0</v>
      </c>
      <c r="DK816" s="182">
        <f t="shared" si="532"/>
        <v>1</v>
      </c>
      <c r="DL816" s="182">
        <f t="shared" si="536"/>
        <v>0</v>
      </c>
      <c r="DM816" s="182">
        <f t="shared" si="537"/>
        <v>0</v>
      </c>
      <c r="DN816" s="182">
        <f t="shared" si="538"/>
        <v>0</v>
      </c>
      <c r="DO816" s="182"/>
      <c r="DP816" s="182"/>
      <c r="DQ816" s="181"/>
      <c r="DR816" s="169"/>
      <c r="DS816" s="166"/>
      <c r="DT816" s="166"/>
      <c r="DU816" s="167">
        <f t="shared" si="539"/>
        <v>0</v>
      </c>
      <c r="DV816" s="153" t="str">
        <f>VLOOKUP(M816,'[200]Data Master kondisi'!$O$3:$P$11,2,FALSE)</f>
        <v>Z</v>
      </c>
      <c r="DW816" s="153">
        <f>LOOKUP(DV816,{"X","X","X","Y","Y","Y","Z","Z","Z"},{6,6,6,4,4,4,2,2,2})</f>
        <v>2</v>
      </c>
      <c r="DX816" s="153">
        <f t="shared" si="521"/>
        <v>1</v>
      </c>
      <c r="DY816" s="153">
        <f t="shared" si="540"/>
        <v>3</v>
      </c>
      <c r="DZ816" s="153" t="str">
        <f>VLOOKUP(G816,'[200]Data Master class'!$A$5:$D$12,3,FALSE)</f>
        <v>B</v>
      </c>
      <c r="EA816" s="160">
        <f t="shared" si="541"/>
        <v>0</v>
      </c>
      <c r="EB816" s="156"/>
      <c r="EC816" s="153">
        <f>VLOOKUP(G816,'[200]Data Master class'!$A$5:$D$12,2,FALSE)</f>
        <v>3</v>
      </c>
      <c r="ED816" s="153" t="str">
        <f>VLOOKUP(H816,'[200]Data Master class'!$E$5:$G$6,3,FALSE)</f>
        <v>Y</v>
      </c>
      <c r="EE816" s="153">
        <f>VLOOKUP(H816,'[200]Data Master class'!$E$5:$G$6,2,FALSE)</f>
        <v>1</v>
      </c>
      <c r="EF816" s="153">
        <f t="shared" si="542"/>
        <v>4</v>
      </c>
      <c r="EG816" s="153" t="str">
        <f t="shared" si="543"/>
        <v>CLASS 3</v>
      </c>
      <c r="EH816" s="153">
        <f t="shared" si="544"/>
        <v>7</v>
      </c>
      <c r="EI816" s="171"/>
      <c r="EJ816" s="441">
        <f t="shared" si="522"/>
        <v>6.7567567567567613E-2</v>
      </c>
      <c r="EK816" s="441">
        <f t="shared" si="523"/>
        <v>0.31081081081081086</v>
      </c>
      <c r="EL816" s="441">
        <f t="shared" si="524"/>
        <v>0.37837837837837829</v>
      </c>
      <c r="EM816" s="442">
        <f t="shared" si="545"/>
        <v>0.25225225225225228</v>
      </c>
      <c r="EN816" s="443" t="str">
        <f t="shared" si="546"/>
        <v>KURANG</v>
      </c>
      <c r="EO816" s="195"/>
      <c r="EP816" s="196">
        <f>'[200]2. SUHU &amp; FISIK TRAFO'!CY860</f>
        <v>324</v>
      </c>
      <c r="EQ816" s="168">
        <f t="shared" si="551"/>
        <v>0</v>
      </c>
      <c r="ER816" s="189">
        <f t="shared" si="547"/>
        <v>0</v>
      </c>
      <c r="ES816" s="195"/>
      <c r="ET816" s="447">
        <f t="shared" si="533"/>
        <v>34.666000000000004</v>
      </c>
      <c r="EU816" s="447">
        <f t="shared" si="548"/>
        <v>27.732800000000005</v>
      </c>
      <c r="EV816" s="448">
        <f t="shared" si="525"/>
        <v>34.666000000000004</v>
      </c>
      <c r="EW816" s="449" t="str">
        <f t="shared" si="549"/>
        <v>BAIK</v>
      </c>
      <c r="EX816" s="721"/>
      <c r="EY816" s="447">
        <f t="shared" si="534"/>
        <v>24.524000000000001</v>
      </c>
      <c r="EZ816" s="447">
        <f t="shared" si="526"/>
        <v>19.619200000000003</v>
      </c>
      <c r="FA816" s="448">
        <f t="shared" si="535"/>
        <v>24.524000000000001</v>
      </c>
      <c r="FB816" s="449" t="str">
        <f t="shared" si="527"/>
        <v>BAIK</v>
      </c>
      <c r="FC816" s="195"/>
      <c r="FD816" s="453">
        <f t="shared" si="528"/>
        <v>31</v>
      </c>
      <c r="FE816" s="454">
        <f t="shared" si="529"/>
        <v>144.50867052023122</v>
      </c>
      <c r="FF816" s="725">
        <f t="shared" si="530"/>
        <v>21.451999999999998</v>
      </c>
      <c r="FG816" s="202" t="str">
        <f t="shared" si="550"/>
        <v>BURUK</v>
      </c>
    </row>
    <row r="817" spans="1:163">
      <c r="A817" s="347">
        <v>805</v>
      </c>
      <c r="B817" s="764" t="s">
        <v>2239</v>
      </c>
      <c r="C817" s="331" t="s">
        <v>3466</v>
      </c>
      <c r="D817" s="259" t="s">
        <v>3462</v>
      </c>
      <c r="E817" s="319" t="s">
        <v>3449</v>
      </c>
      <c r="F817" s="319" t="s">
        <v>3449</v>
      </c>
      <c r="G817" s="208" t="s">
        <v>206</v>
      </c>
      <c r="H817" s="214" t="s">
        <v>208</v>
      </c>
      <c r="I817" s="463">
        <v>108.165572</v>
      </c>
      <c r="J817" s="462">
        <v>-2.9678070000000001</v>
      </c>
      <c r="K817" s="259" t="s">
        <v>341</v>
      </c>
      <c r="L817" s="259" t="s">
        <v>570</v>
      </c>
      <c r="M817" s="259">
        <v>200</v>
      </c>
      <c r="N817" s="259" t="s">
        <v>3467</v>
      </c>
      <c r="O817" s="259">
        <v>2014</v>
      </c>
      <c r="P817" s="259" t="s">
        <v>316</v>
      </c>
      <c r="Q817" s="461">
        <v>0.80486111111111114</v>
      </c>
      <c r="R817" s="433">
        <v>44876</v>
      </c>
      <c r="S817" s="331" t="s">
        <v>318</v>
      </c>
      <c r="T817" s="331" t="s">
        <v>607</v>
      </c>
      <c r="U817" s="259">
        <v>4</v>
      </c>
      <c r="V817" s="259">
        <v>3</v>
      </c>
      <c r="W817" s="259">
        <v>3</v>
      </c>
      <c r="X817" s="259">
        <v>20000</v>
      </c>
      <c r="Y817" s="332">
        <v>404</v>
      </c>
      <c r="Z817" s="332">
        <v>405</v>
      </c>
      <c r="AA817" s="332">
        <v>402</v>
      </c>
      <c r="AB817" s="332">
        <v>233</v>
      </c>
      <c r="AC817" s="332">
        <v>234</v>
      </c>
      <c r="AD817" s="332">
        <v>232</v>
      </c>
      <c r="AE817" s="332">
        <v>93</v>
      </c>
      <c r="AF817" s="332">
        <v>118</v>
      </c>
      <c r="AG817" s="332">
        <v>81</v>
      </c>
      <c r="AH817" s="332">
        <v>64</v>
      </c>
      <c r="AI817" s="332">
        <v>15</v>
      </c>
      <c r="AJ817" s="332">
        <v>23</v>
      </c>
      <c r="AK817" s="332">
        <v>20</v>
      </c>
      <c r="AL817" s="332">
        <v>17</v>
      </c>
      <c r="AM817" s="332">
        <v>28</v>
      </c>
      <c r="AN817" s="332">
        <v>35</v>
      </c>
      <c r="AO817" s="332">
        <v>36</v>
      </c>
      <c r="AP817" s="332">
        <v>29</v>
      </c>
      <c r="AQ817" s="332">
        <v>50</v>
      </c>
      <c r="AR817" s="332">
        <v>60</v>
      </c>
      <c r="AS817" s="332">
        <v>25</v>
      </c>
      <c r="AT817" s="332">
        <v>18</v>
      </c>
      <c r="AU817" s="332"/>
      <c r="AV817" s="332"/>
      <c r="AW817" s="332"/>
      <c r="AX817" s="332"/>
      <c r="AY817" s="332">
        <v>0.92900000000000005</v>
      </c>
      <c r="AZ817" s="332">
        <v>0.95099999999999996</v>
      </c>
      <c r="BA817" s="332">
        <v>0.91300000000000003</v>
      </c>
      <c r="BB817" s="261">
        <v>404</v>
      </c>
      <c r="BC817" s="261">
        <v>404</v>
      </c>
      <c r="BD817" s="261">
        <v>400</v>
      </c>
      <c r="BE817" s="261">
        <v>232</v>
      </c>
      <c r="BF817" s="261">
        <v>232</v>
      </c>
      <c r="BG817" s="261">
        <v>230</v>
      </c>
      <c r="BH817" s="261">
        <v>62</v>
      </c>
      <c r="BI817" s="261">
        <v>88</v>
      </c>
      <c r="BJ817" s="261">
        <v>86</v>
      </c>
      <c r="BK817" s="261">
        <v>39</v>
      </c>
      <c r="BL817" s="261">
        <v>14</v>
      </c>
      <c r="BM817" s="261">
        <v>18</v>
      </c>
      <c r="BN817" s="261">
        <v>13</v>
      </c>
      <c r="BO817" s="261">
        <v>7</v>
      </c>
      <c r="BP817" s="261">
        <v>12</v>
      </c>
      <c r="BQ817" s="261">
        <v>20</v>
      </c>
      <c r="BR817" s="261">
        <v>35</v>
      </c>
      <c r="BS817" s="261">
        <v>9</v>
      </c>
      <c r="BT817" s="261">
        <v>36</v>
      </c>
      <c r="BU817" s="261">
        <v>50</v>
      </c>
      <c r="BV817" s="261">
        <v>38</v>
      </c>
      <c r="BW817" s="261">
        <v>23</v>
      </c>
      <c r="BX817" s="261"/>
      <c r="BY817" s="261"/>
      <c r="BZ817" s="261"/>
      <c r="CA817" s="261"/>
      <c r="CB817" s="261">
        <v>0.90600000000000003</v>
      </c>
      <c r="CC817" s="261">
        <v>0.91400000000000003</v>
      </c>
      <c r="CD817" s="261">
        <v>0.93700000000000006</v>
      </c>
      <c r="CE817" s="333">
        <v>230</v>
      </c>
      <c r="CF817" s="333">
        <v>86042961507</v>
      </c>
      <c r="CG817" s="333">
        <v>230</v>
      </c>
      <c r="CH817" s="333">
        <v>34018588721</v>
      </c>
      <c r="CI817" s="333">
        <v>228</v>
      </c>
      <c r="CJ817" s="333">
        <v>163120000000</v>
      </c>
      <c r="CK817" s="333">
        <v>230</v>
      </c>
      <c r="CL817" s="333">
        <v>163120000000</v>
      </c>
      <c r="CM817" s="333">
        <v>230</v>
      </c>
      <c r="CN817" s="333">
        <v>32104232266</v>
      </c>
      <c r="CO817" s="333">
        <v>228</v>
      </c>
      <c r="CP817" s="333">
        <v>163120000000</v>
      </c>
      <c r="CQ817" s="333"/>
      <c r="CR817" s="333"/>
      <c r="CS817" s="333"/>
      <c r="CT817" s="333"/>
      <c r="CU817" s="333"/>
      <c r="CV817" s="333"/>
      <c r="CW817" s="333"/>
      <c r="CX817" s="333"/>
      <c r="CY817" s="333"/>
      <c r="CZ817" s="333"/>
      <c r="DA817" s="333"/>
      <c r="DB817" s="374"/>
      <c r="DC817" s="154"/>
      <c r="DD817" s="179"/>
      <c r="DE817" s="179"/>
      <c r="DF817" s="179"/>
      <c r="DG817" s="179"/>
      <c r="DH817" s="180"/>
      <c r="DI817" s="181"/>
      <c r="DJ817" s="182">
        <f t="shared" si="531"/>
        <v>0</v>
      </c>
      <c r="DK817" s="182">
        <f t="shared" si="532"/>
        <v>1</v>
      </c>
      <c r="DL817" s="182">
        <f t="shared" si="536"/>
        <v>0</v>
      </c>
      <c r="DM817" s="182">
        <f t="shared" si="537"/>
        <v>0</v>
      </c>
      <c r="DN817" s="182">
        <f t="shared" si="538"/>
        <v>0</v>
      </c>
      <c r="DO817" s="182"/>
      <c r="DP817" s="182"/>
      <c r="DQ817" s="181"/>
      <c r="DR817" s="169"/>
      <c r="DS817" s="166"/>
      <c r="DT817" s="166"/>
      <c r="DU817" s="167">
        <f t="shared" si="539"/>
        <v>0</v>
      </c>
      <c r="DV817" s="153" t="str">
        <f>VLOOKUP(M817,'[200]Data Master kondisi'!$O$3:$P$11,2,FALSE)</f>
        <v>Y</v>
      </c>
      <c r="DW817" s="153">
        <f>LOOKUP(DV817,{"X","X","X","Y","Y","Y","Z","Z","Z"},{6,6,6,4,4,4,2,2,2})</f>
        <v>4</v>
      </c>
      <c r="DX817" s="153">
        <f t="shared" si="521"/>
        <v>1</v>
      </c>
      <c r="DY817" s="153">
        <f t="shared" si="540"/>
        <v>5</v>
      </c>
      <c r="DZ817" s="153" t="str">
        <f>VLOOKUP(G817,'[200]Data Master class'!$A$5:$D$12,3,FALSE)</f>
        <v>B</v>
      </c>
      <c r="EA817" s="160" t="str">
        <f t="shared" si="541"/>
        <v>BAIK</v>
      </c>
      <c r="EB817" s="156"/>
      <c r="EC817" s="153">
        <f>VLOOKUP(G817,'[200]Data Master class'!$A$5:$D$12,2,FALSE)</f>
        <v>3</v>
      </c>
      <c r="ED817" s="153" t="str">
        <f>VLOOKUP(H817,'[200]Data Master class'!$E$5:$G$6,3,FALSE)</f>
        <v>X</v>
      </c>
      <c r="EE817" s="153">
        <f>VLOOKUP(H817,'[200]Data Master class'!$E$5:$G$6,2,FALSE)</f>
        <v>2</v>
      </c>
      <c r="EF817" s="153">
        <f t="shared" si="542"/>
        <v>5</v>
      </c>
      <c r="EG817" s="153" t="str">
        <f t="shared" si="543"/>
        <v>CLASS 3</v>
      </c>
      <c r="EH817" s="153">
        <f t="shared" si="544"/>
        <v>10</v>
      </c>
      <c r="EI817" s="171"/>
      <c r="EJ817" s="441">
        <f t="shared" si="522"/>
        <v>4.4520547945205435E-2</v>
      </c>
      <c r="EK817" s="441">
        <f t="shared" si="523"/>
        <v>0.21232876712328774</v>
      </c>
      <c r="EL817" s="441">
        <f t="shared" si="524"/>
        <v>0.16780821917808214</v>
      </c>
      <c r="EM817" s="442">
        <f t="shared" si="545"/>
        <v>0.14155251141552511</v>
      </c>
      <c r="EN817" s="443" t="str">
        <f t="shared" si="546"/>
        <v>CUKUP</v>
      </c>
      <c r="EO817" s="195"/>
      <c r="EP817" s="196">
        <f>'[200]2. SUHU &amp; FISIK TRAFO'!CY861</f>
        <v>324</v>
      </c>
      <c r="EQ817" s="168">
        <f t="shared" si="551"/>
        <v>0</v>
      </c>
      <c r="ER817" s="189">
        <f t="shared" si="547"/>
        <v>0</v>
      </c>
      <c r="ES817" s="195"/>
      <c r="ET817" s="447">
        <f t="shared" si="533"/>
        <v>68.073000000000008</v>
      </c>
      <c r="EU817" s="447">
        <f t="shared" si="548"/>
        <v>54.458400000000012</v>
      </c>
      <c r="EV817" s="448">
        <f t="shared" si="525"/>
        <v>34.036500000000004</v>
      </c>
      <c r="EW817" s="449" t="str">
        <f t="shared" si="549"/>
        <v>BAIK</v>
      </c>
      <c r="EX817" s="721"/>
      <c r="EY817" s="447">
        <f t="shared" si="534"/>
        <v>54.58</v>
      </c>
      <c r="EZ817" s="447">
        <f t="shared" si="526"/>
        <v>43.664000000000001</v>
      </c>
      <c r="FA817" s="448">
        <f t="shared" si="535"/>
        <v>27.29</v>
      </c>
      <c r="FB817" s="449" t="str">
        <f t="shared" si="527"/>
        <v>BAIK</v>
      </c>
      <c r="FC817" s="195"/>
      <c r="FD817" s="453">
        <f t="shared" si="528"/>
        <v>64</v>
      </c>
      <c r="FE817" s="454">
        <f t="shared" si="529"/>
        <v>289.01734104046244</v>
      </c>
      <c r="FF817" s="725">
        <f t="shared" si="530"/>
        <v>22.143999999999998</v>
      </c>
      <c r="FG817" s="202" t="str">
        <f t="shared" si="550"/>
        <v>BURUK</v>
      </c>
    </row>
    <row r="818" spans="1:163">
      <c r="A818" s="347">
        <v>806</v>
      </c>
      <c r="B818" s="764" t="s">
        <v>2239</v>
      </c>
      <c r="C818" s="331" t="s">
        <v>3468</v>
      </c>
      <c r="D818" s="259" t="s">
        <v>3462</v>
      </c>
      <c r="E818" s="319" t="s">
        <v>3449</v>
      </c>
      <c r="F818" s="319" t="s">
        <v>3449</v>
      </c>
      <c r="G818" s="208" t="s">
        <v>206</v>
      </c>
      <c r="H818" s="214" t="s">
        <v>208</v>
      </c>
      <c r="I818" s="463">
        <v>108.16379499999999</v>
      </c>
      <c r="J818" s="462">
        <v>-2.969789</v>
      </c>
      <c r="K818" s="259" t="s">
        <v>315</v>
      </c>
      <c r="L818" s="259" t="s">
        <v>571</v>
      </c>
      <c r="M818" s="259">
        <v>50</v>
      </c>
      <c r="N818" s="259">
        <v>10008541</v>
      </c>
      <c r="O818" s="259">
        <v>2010</v>
      </c>
      <c r="P818" s="259" t="s">
        <v>316</v>
      </c>
      <c r="Q818" s="461">
        <v>0.81041666666666667</v>
      </c>
      <c r="R818" s="433">
        <v>44876</v>
      </c>
      <c r="S818" s="331" t="s">
        <v>318</v>
      </c>
      <c r="T818" s="331" t="s">
        <v>607</v>
      </c>
      <c r="U818" s="259">
        <v>2</v>
      </c>
      <c r="V818" s="259">
        <v>2</v>
      </c>
      <c r="W818" s="259">
        <v>3</v>
      </c>
      <c r="X818" s="259">
        <v>20000</v>
      </c>
      <c r="Y818" s="332">
        <v>400</v>
      </c>
      <c r="Z818" s="332">
        <v>403</v>
      </c>
      <c r="AA818" s="332">
        <v>405</v>
      </c>
      <c r="AB818" s="332">
        <v>230</v>
      </c>
      <c r="AC818" s="332">
        <v>235</v>
      </c>
      <c r="AD818" s="332">
        <v>234</v>
      </c>
      <c r="AE818" s="332">
        <v>47</v>
      </c>
      <c r="AF818" s="332">
        <v>39</v>
      </c>
      <c r="AG818" s="332">
        <v>21</v>
      </c>
      <c r="AH818" s="332">
        <v>22</v>
      </c>
      <c r="AI818" s="332">
        <v>42</v>
      </c>
      <c r="AJ818" s="332">
        <v>23</v>
      </c>
      <c r="AK818" s="332">
        <v>18</v>
      </c>
      <c r="AL818" s="332">
        <v>15</v>
      </c>
      <c r="AM818" s="332">
        <v>5</v>
      </c>
      <c r="AN818" s="332">
        <v>16</v>
      </c>
      <c r="AO818" s="332">
        <v>3</v>
      </c>
      <c r="AP818" s="332">
        <v>7</v>
      </c>
      <c r="AQ818" s="332"/>
      <c r="AR818" s="332"/>
      <c r="AS818" s="332"/>
      <c r="AT818" s="332"/>
      <c r="AU818" s="332"/>
      <c r="AV818" s="332"/>
      <c r="AW818" s="332"/>
      <c r="AX818" s="332"/>
      <c r="AY818" s="332">
        <v>0.90700000000000003</v>
      </c>
      <c r="AZ818" s="332">
        <v>0.93600000000000005</v>
      </c>
      <c r="BA818" s="332">
        <v>0.93600000000000005</v>
      </c>
      <c r="BB818" s="261">
        <v>399</v>
      </c>
      <c r="BC818" s="261">
        <v>402</v>
      </c>
      <c r="BD818" s="261">
        <v>402</v>
      </c>
      <c r="BE818" s="261">
        <v>228</v>
      </c>
      <c r="BF818" s="261">
        <v>232</v>
      </c>
      <c r="BG818" s="261">
        <v>232</v>
      </c>
      <c r="BH818" s="261">
        <v>31</v>
      </c>
      <c r="BI818" s="261">
        <v>35</v>
      </c>
      <c r="BJ818" s="261">
        <v>17</v>
      </c>
      <c r="BK818" s="261">
        <v>22</v>
      </c>
      <c r="BL818" s="261">
        <v>28</v>
      </c>
      <c r="BM818" s="261">
        <v>21</v>
      </c>
      <c r="BN818" s="261">
        <v>15</v>
      </c>
      <c r="BO818" s="261">
        <v>13</v>
      </c>
      <c r="BP818" s="261">
        <v>3</v>
      </c>
      <c r="BQ818" s="261">
        <v>14</v>
      </c>
      <c r="BR818" s="261">
        <v>2</v>
      </c>
      <c r="BS818" s="261">
        <v>9</v>
      </c>
      <c r="BT818" s="261"/>
      <c r="BU818" s="261"/>
      <c r="BV818" s="261"/>
      <c r="BW818" s="261"/>
      <c r="BX818" s="261"/>
      <c r="BY818" s="261"/>
      <c r="BZ818" s="261"/>
      <c r="CA818" s="261"/>
      <c r="CB818" s="261">
        <v>0.83299999999999996</v>
      </c>
      <c r="CC818" s="261">
        <v>0.84799999999999998</v>
      </c>
      <c r="CD818" s="261">
        <v>0.91300000000000003</v>
      </c>
      <c r="CE818" s="333">
        <v>226</v>
      </c>
      <c r="CF818" s="333">
        <v>163120000000</v>
      </c>
      <c r="CG818" s="333">
        <v>230</v>
      </c>
      <c r="CH818" s="333">
        <v>86058826137</v>
      </c>
      <c r="CI818" s="333">
        <v>230</v>
      </c>
      <c r="CJ818" s="333">
        <v>163120000000</v>
      </c>
      <c r="CK818" s="333">
        <v>226</v>
      </c>
      <c r="CL818" s="333">
        <v>86057136730</v>
      </c>
      <c r="CM818" s="333">
        <v>230</v>
      </c>
      <c r="CN818" s="333">
        <v>86058230430</v>
      </c>
      <c r="CO818" s="333">
        <v>230</v>
      </c>
      <c r="CP818" s="333">
        <v>86058709551</v>
      </c>
      <c r="CQ818" s="333"/>
      <c r="CR818" s="333"/>
      <c r="CS818" s="333"/>
      <c r="CT818" s="333"/>
      <c r="CU818" s="333"/>
      <c r="CV818" s="333"/>
      <c r="CW818" s="333"/>
      <c r="CX818" s="333"/>
      <c r="CY818" s="333"/>
      <c r="CZ818" s="333"/>
      <c r="DA818" s="333"/>
      <c r="DB818" s="374"/>
      <c r="DC818" s="154"/>
      <c r="DD818" s="179"/>
      <c r="DE818" s="179"/>
      <c r="DF818" s="179"/>
      <c r="DG818" s="179"/>
      <c r="DH818" s="180"/>
      <c r="DI818" s="181"/>
      <c r="DJ818" s="182">
        <f t="shared" si="531"/>
        <v>0</v>
      </c>
      <c r="DK818" s="182">
        <f t="shared" si="532"/>
        <v>1</v>
      </c>
      <c r="DL818" s="182">
        <f t="shared" si="536"/>
        <v>0</v>
      </c>
      <c r="DM818" s="182">
        <f t="shared" si="537"/>
        <v>0</v>
      </c>
      <c r="DN818" s="182">
        <f t="shared" si="538"/>
        <v>0</v>
      </c>
      <c r="DO818" s="182"/>
      <c r="DP818" s="182"/>
      <c r="DQ818" s="181"/>
      <c r="DR818" s="169"/>
      <c r="DS818" s="166"/>
      <c r="DT818" s="166"/>
      <c r="DU818" s="167">
        <f t="shared" si="539"/>
        <v>0</v>
      </c>
      <c r="DV818" s="153" t="str">
        <f>VLOOKUP(M818,'[200]Data Master kondisi'!$O$3:$P$11,2,FALSE)</f>
        <v>Z</v>
      </c>
      <c r="DW818" s="153">
        <f>LOOKUP(DV818,{"X","X","X","Y","Y","Y","Z","Z","Z"},{6,6,6,4,4,4,2,2,2})</f>
        <v>2</v>
      </c>
      <c r="DX818" s="153">
        <f t="shared" si="521"/>
        <v>1</v>
      </c>
      <c r="DY818" s="153">
        <f t="shared" si="540"/>
        <v>3</v>
      </c>
      <c r="DZ818" s="153" t="str">
        <f>VLOOKUP(G818,'[200]Data Master class'!$A$5:$D$12,3,FALSE)</f>
        <v>B</v>
      </c>
      <c r="EA818" s="160">
        <f t="shared" si="541"/>
        <v>0</v>
      </c>
      <c r="EB818" s="156"/>
      <c r="EC818" s="153">
        <f>VLOOKUP(G818,'[200]Data Master class'!$A$5:$D$12,2,FALSE)</f>
        <v>3</v>
      </c>
      <c r="ED818" s="153" t="str">
        <f>VLOOKUP(H818,'[200]Data Master class'!$E$5:$G$6,3,FALSE)</f>
        <v>X</v>
      </c>
      <c r="EE818" s="153">
        <f>VLOOKUP(H818,'[200]Data Master class'!$E$5:$G$6,2,FALSE)</f>
        <v>2</v>
      </c>
      <c r="EF818" s="153">
        <f t="shared" si="542"/>
        <v>5</v>
      </c>
      <c r="EG818" s="153" t="str">
        <f t="shared" si="543"/>
        <v>CLASS 3</v>
      </c>
      <c r="EH818" s="153">
        <f t="shared" si="544"/>
        <v>8</v>
      </c>
      <c r="EI818" s="171"/>
      <c r="EJ818" s="441">
        <f t="shared" si="522"/>
        <v>0.31775700934579448</v>
      </c>
      <c r="EK818" s="441">
        <f t="shared" si="523"/>
        <v>9.3457943925233711E-2</v>
      </c>
      <c r="EL818" s="441">
        <f t="shared" si="524"/>
        <v>0.41121495327102797</v>
      </c>
      <c r="EM818" s="442">
        <f t="shared" si="545"/>
        <v>0.27414330218068539</v>
      </c>
      <c r="EN818" s="443" t="str">
        <f t="shared" si="546"/>
        <v>KURANG</v>
      </c>
      <c r="EO818" s="195"/>
      <c r="EP818" s="196">
        <f>'[200]2. SUHU &amp; FISIK TRAFO'!CY862</f>
        <v>202</v>
      </c>
      <c r="EQ818" s="168">
        <f t="shared" si="551"/>
        <v>0</v>
      </c>
      <c r="ER818" s="189">
        <f t="shared" si="547"/>
        <v>0</v>
      </c>
      <c r="ES818" s="195"/>
      <c r="ET818" s="447">
        <f t="shared" si="533"/>
        <v>24.888999999999999</v>
      </c>
      <c r="EU818" s="447">
        <f t="shared" si="548"/>
        <v>19.911200000000001</v>
      </c>
      <c r="EV818" s="448">
        <f t="shared" si="525"/>
        <v>49.777999999999999</v>
      </c>
      <c r="EW818" s="449" t="str">
        <f t="shared" si="549"/>
        <v>BAIK</v>
      </c>
      <c r="EX818" s="721"/>
      <c r="EY818" s="447">
        <f t="shared" si="534"/>
        <v>19.132000000000001</v>
      </c>
      <c r="EZ818" s="447">
        <f t="shared" si="526"/>
        <v>15.305600000000002</v>
      </c>
      <c r="FA818" s="448">
        <f t="shared" si="535"/>
        <v>38.264000000000003</v>
      </c>
      <c r="FB818" s="449" t="str">
        <f t="shared" si="527"/>
        <v>BAIK</v>
      </c>
      <c r="FC818" s="195"/>
      <c r="FD818" s="453">
        <f t="shared" si="528"/>
        <v>22</v>
      </c>
      <c r="FE818" s="454">
        <f t="shared" si="529"/>
        <v>72.25433526011561</v>
      </c>
      <c r="FF818" s="725">
        <f t="shared" si="530"/>
        <v>30.447999999999997</v>
      </c>
      <c r="FG818" s="202" t="str">
        <f t="shared" si="550"/>
        <v>BURUK</v>
      </c>
    </row>
    <row r="819" spans="1:163">
      <c r="A819" s="347">
        <v>807</v>
      </c>
      <c r="B819" s="764" t="s">
        <v>2239</v>
      </c>
      <c r="C819" s="331" t="s">
        <v>3469</v>
      </c>
      <c r="D819" s="259" t="s">
        <v>624</v>
      </c>
      <c r="E819" s="319" t="s">
        <v>3449</v>
      </c>
      <c r="F819" s="319" t="s">
        <v>3449</v>
      </c>
      <c r="G819" s="208" t="s">
        <v>206</v>
      </c>
      <c r="H819" s="214" t="s">
        <v>209</v>
      </c>
      <c r="I819" s="463">
        <v>108.15915200000001</v>
      </c>
      <c r="J819" s="462">
        <v>-2.971368</v>
      </c>
      <c r="K819" s="259" t="s">
        <v>315</v>
      </c>
      <c r="L819" s="259" t="s">
        <v>700</v>
      </c>
      <c r="M819" s="259">
        <v>100</v>
      </c>
      <c r="N819" s="259">
        <v>12180940</v>
      </c>
      <c r="O819" s="259">
        <v>2012</v>
      </c>
      <c r="P819" s="259" t="s">
        <v>316</v>
      </c>
      <c r="Q819" s="461">
        <v>0.81874999999999998</v>
      </c>
      <c r="R819" s="433">
        <v>44876</v>
      </c>
      <c r="S819" s="331" t="s">
        <v>318</v>
      </c>
      <c r="T819" s="331" t="s">
        <v>607</v>
      </c>
      <c r="U819" s="259">
        <v>3</v>
      </c>
      <c r="V819" s="259">
        <v>3</v>
      </c>
      <c r="W819" s="259">
        <v>3</v>
      </c>
      <c r="X819" s="259">
        <v>20000</v>
      </c>
      <c r="Y819" s="332">
        <v>404</v>
      </c>
      <c r="Z819" s="332">
        <v>407</v>
      </c>
      <c r="AA819" s="332">
        <v>403</v>
      </c>
      <c r="AB819" s="332">
        <v>233</v>
      </c>
      <c r="AC819" s="332">
        <v>236</v>
      </c>
      <c r="AD819" s="332">
        <v>233</v>
      </c>
      <c r="AE819" s="332">
        <v>94</v>
      </c>
      <c r="AF819" s="332">
        <v>78</v>
      </c>
      <c r="AG819" s="332">
        <v>78</v>
      </c>
      <c r="AH819" s="332">
        <v>58</v>
      </c>
      <c r="AI819" s="332">
        <v>27</v>
      </c>
      <c r="AJ819" s="332">
        <v>43</v>
      </c>
      <c r="AK819" s="332">
        <v>27</v>
      </c>
      <c r="AL819" s="332">
        <v>21</v>
      </c>
      <c r="AM819" s="332">
        <v>52</v>
      </c>
      <c r="AN819" s="332">
        <v>28</v>
      </c>
      <c r="AO819" s="332">
        <v>7</v>
      </c>
      <c r="AP819" s="332">
        <v>15</v>
      </c>
      <c r="AQ819" s="332">
        <v>15</v>
      </c>
      <c r="AR819" s="332">
        <v>17</v>
      </c>
      <c r="AS819" s="332">
        <v>44</v>
      </c>
      <c r="AT819" s="332">
        <v>22</v>
      </c>
      <c r="AU819" s="332"/>
      <c r="AV819" s="332"/>
      <c r="AW819" s="332"/>
      <c r="AX819" s="332"/>
      <c r="AY819" s="332">
        <v>0.96199999999999997</v>
      </c>
      <c r="AZ819" s="332">
        <v>0.94299999999999995</v>
      </c>
      <c r="BA819" s="332">
        <v>0.96</v>
      </c>
      <c r="BB819" s="261">
        <v>372</v>
      </c>
      <c r="BC819" s="261">
        <v>372</v>
      </c>
      <c r="BD819" s="261">
        <v>372</v>
      </c>
      <c r="BE819" s="261">
        <v>210</v>
      </c>
      <c r="BF819" s="261">
        <v>218</v>
      </c>
      <c r="BG819" s="261">
        <v>208</v>
      </c>
      <c r="BH819" s="261">
        <v>83</v>
      </c>
      <c r="BI819" s="261">
        <v>71</v>
      </c>
      <c r="BJ819" s="261">
        <v>86</v>
      </c>
      <c r="BK819" s="261">
        <v>33</v>
      </c>
      <c r="BL819" s="261">
        <v>55</v>
      </c>
      <c r="BM819" s="261">
        <v>47</v>
      </c>
      <c r="BN819" s="261">
        <v>32</v>
      </c>
      <c r="BO819" s="261">
        <v>18</v>
      </c>
      <c r="BP819" s="261">
        <v>10</v>
      </c>
      <c r="BQ819" s="261">
        <v>13</v>
      </c>
      <c r="BR819" s="261">
        <v>7</v>
      </c>
      <c r="BS819" s="261">
        <v>5</v>
      </c>
      <c r="BT819" s="261">
        <v>18</v>
      </c>
      <c r="BU819" s="261">
        <v>11</v>
      </c>
      <c r="BV819" s="261">
        <v>17</v>
      </c>
      <c r="BW819" s="261">
        <v>10</v>
      </c>
      <c r="BX819" s="261"/>
      <c r="BY819" s="261"/>
      <c r="BZ819" s="261"/>
      <c r="CA819" s="261"/>
      <c r="CB819" s="261">
        <v>0.90200000000000002</v>
      </c>
      <c r="CC819" s="261">
        <v>0.94099999999999995</v>
      </c>
      <c r="CD819" s="261">
        <v>0.97199999999999998</v>
      </c>
      <c r="CE819" s="333">
        <v>231</v>
      </c>
      <c r="CF819" s="333">
        <v>86057897648</v>
      </c>
      <c r="CG819" s="333">
        <v>234</v>
      </c>
      <c r="CH819" s="333">
        <v>163120000000</v>
      </c>
      <c r="CI819" s="333">
        <v>230</v>
      </c>
      <c r="CJ819" s="333">
        <v>86057925039</v>
      </c>
      <c r="CK819" s="333">
        <v>231</v>
      </c>
      <c r="CL819" s="333">
        <v>163120000000</v>
      </c>
      <c r="CM819" s="333">
        <v>234</v>
      </c>
      <c r="CN819" s="333">
        <v>86057068257</v>
      </c>
      <c r="CO819" s="333">
        <v>230</v>
      </c>
      <c r="CP819" s="333">
        <v>16312002791</v>
      </c>
      <c r="CQ819" s="333">
        <v>231</v>
      </c>
      <c r="CR819" s="333">
        <v>86037136730</v>
      </c>
      <c r="CS819" s="333">
        <v>234</v>
      </c>
      <c r="CT819" s="333">
        <v>86058993408</v>
      </c>
      <c r="CU819" s="333">
        <v>230</v>
      </c>
      <c r="CV819" s="333">
        <v>16312002773</v>
      </c>
      <c r="CW819" s="333"/>
      <c r="CX819" s="333"/>
      <c r="CY819" s="333"/>
      <c r="CZ819" s="333"/>
      <c r="DA819" s="333"/>
      <c r="DB819" s="374"/>
      <c r="DC819" s="154"/>
      <c r="DD819" s="179"/>
      <c r="DE819" s="179"/>
      <c r="DF819" s="179"/>
      <c r="DG819" s="179"/>
      <c r="DH819" s="180"/>
      <c r="DI819" s="181"/>
      <c r="DJ819" s="182">
        <f t="shared" si="531"/>
        <v>0</v>
      </c>
      <c r="DK819" s="182">
        <f t="shared" si="532"/>
        <v>0</v>
      </c>
      <c r="DL819" s="182">
        <f t="shared" si="536"/>
        <v>1</v>
      </c>
      <c r="DM819" s="182">
        <f t="shared" si="537"/>
        <v>0</v>
      </c>
      <c r="DN819" s="182">
        <f t="shared" si="538"/>
        <v>0</v>
      </c>
      <c r="DO819" s="182"/>
      <c r="DP819" s="182"/>
      <c r="DQ819" s="181"/>
      <c r="DR819" s="169"/>
      <c r="DS819" s="166"/>
      <c r="DT819" s="166"/>
      <c r="DU819" s="167">
        <f t="shared" si="539"/>
        <v>0</v>
      </c>
      <c r="DV819" s="153" t="str">
        <f>VLOOKUP(M819,'[200]Data Master kondisi'!$O$3:$P$11,2,FALSE)</f>
        <v>Z</v>
      </c>
      <c r="DW819" s="153">
        <f>LOOKUP(DV819,{"X","X","X","Y","Y","Y","Z","Z","Z"},{6,6,6,4,4,4,2,2,2})</f>
        <v>2</v>
      </c>
      <c r="DX819" s="153">
        <f t="shared" si="521"/>
        <v>1</v>
      </c>
      <c r="DY819" s="153">
        <f t="shared" si="540"/>
        <v>3</v>
      </c>
      <c r="DZ819" s="153" t="str">
        <f>VLOOKUP(G819,'[200]Data Master class'!$A$5:$D$12,3,FALSE)</f>
        <v>B</v>
      </c>
      <c r="EA819" s="160">
        <f t="shared" si="541"/>
        <v>0</v>
      </c>
      <c r="EB819" s="156"/>
      <c r="EC819" s="153">
        <f>VLOOKUP(G819,'[200]Data Master class'!$A$5:$D$12,2,FALSE)</f>
        <v>3</v>
      </c>
      <c r="ED819" s="153" t="str">
        <f>VLOOKUP(H819,'[200]Data Master class'!$E$5:$G$6,3,FALSE)</f>
        <v>Y</v>
      </c>
      <c r="EE819" s="153">
        <f>VLOOKUP(H819,'[200]Data Master class'!$E$5:$G$6,2,FALSE)</f>
        <v>1</v>
      </c>
      <c r="EF819" s="153">
        <f t="shared" si="542"/>
        <v>4</v>
      </c>
      <c r="EG819" s="153" t="str">
        <f t="shared" si="543"/>
        <v>CLASS 3</v>
      </c>
      <c r="EH819" s="153">
        <f t="shared" si="544"/>
        <v>7</v>
      </c>
      <c r="EI819" s="171"/>
      <c r="EJ819" s="441">
        <f t="shared" si="522"/>
        <v>0.12800000000000006</v>
      </c>
      <c r="EK819" s="441">
        <f t="shared" si="523"/>
        <v>6.3999999999999946E-2</v>
      </c>
      <c r="EL819" s="441">
        <f t="shared" si="524"/>
        <v>6.3999999999999946E-2</v>
      </c>
      <c r="EM819" s="442">
        <f t="shared" si="545"/>
        <v>8.5333333333333317E-2</v>
      </c>
      <c r="EN819" s="443" t="str">
        <f t="shared" si="546"/>
        <v>BAIK</v>
      </c>
      <c r="EO819" s="195"/>
      <c r="EP819" s="196">
        <f>'[200]2. SUHU &amp; FISIK TRAFO'!CY863</f>
        <v>202</v>
      </c>
      <c r="EQ819" s="168">
        <f t="shared" si="551"/>
        <v>0</v>
      </c>
      <c r="ER819" s="189">
        <f t="shared" si="547"/>
        <v>0</v>
      </c>
      <c r="ES819" s="195"/>
      <c r="ET819" s="447">
        <f t="shared" si="533"/>
        <v>58.484000000000002</v>
      </c>
      <c r="EU819" s="447">
        <f t="shared" si="548"/>
        <v>46.787200000000006</v>
      </c>
      <c r="EV819" s="448">
        <f t="shared" si="525"/>
        <v>58.484000000000002</v>
      </c>
      <c r="EW819" s="449" t="str">
        <f t="shared" si="549"/>
        <v>BAIK</v>
      </c>
      <c r="EX819" s="721"/>
      <c r="EY819" s="447">
        <f t="shared" si="534"/>
        <v>50.795999999999999</v>
      </c>
      <c r="EZ819" s="447">
        <f t="shared" si="526"/>
        <v>40.636800000000001</v>
      </c>
      <c r="FA819" s="448">
        <f t="shared" si="535"/>
        <v>50.795999999999999</v>
      </c>
      <c r="FB819" s="449" t="str">
        <f t="shared" si="527"/>
        <v>BAIK</v>
      </c>
      <c r="FC819" s="195"/>
      <c r="FD819" s="453">
        <f t="shared" si="528"/>
        <v>58</v>
      </c>
      <c r="FE819" s="454">
        <f t="shared" si="529"/>
        <v>144.50867052023122</v>
      </c>
      <c r="FF819" s="725">
        <f t="shared" si="530"/>
        <v>40.136000000000003</v>
      </c>
      <c r="FG819" s="202" t="str">
        <f t="shared" si="550"/>
        <v>BURUK</v>
      </c>
    </row>
    <row r="820" spans="1:163">
      <c r="A820" s="347">
        <v>808</v>
      </c>
      <c r="B820" s="764" t="s">
        <v>2239</v>
      </c>
      <c r="C820" s="331" t="s">
        <v>3470</v>
      </c>
      <c r="D820" s="259" t="s">
        <v>624</v>
      </c>
      <c r="E820" s="319" t="s">
        <v>3449</v>
      </c>
      <c r="F820" s="319" t="s">
        <v>3449</v>
      </c>
      <c r="G820" s="208" t="s">
        <v>206</v>
      </c>
      <c r="H820" s="214" t="s">
        <v>208</v>
      </c>
      <c r="I820" s="463">
        <v>108.16052000000001</v>
      </c>
      <c r="J820" s="462">
        <v>-2.9732159999999999</v>
      </c>
      <c r="K820" s="259" t="s">
        <v>341</v>
      </c>
      <c r="L820" s="259" t="s">
        <v>614</v>
      </c>
      <c r="M820" s="259">
        <v>160</v>
      </c>
      <c r="N820" s="259">
        <v>85844</v>
      </c>
      <c r="O820" s="259">
        <v>2010</v>
      </c>
      <c r="P820" s="259" t="s">
        <v>316</v>
      </c>
      <c r="Q820" s="461">
        <v>0.82430555555555562</v>
      </c>
      <c r="R820" s="433">
        <v>44876</v>
      </c>
      <c r="S820" s="331" t="s">
        <v>318</v>
      </c>
      <c r="T820" s="331" t="s">
        <v>607</v>
      </c>
      <c r="U820" s="259">
        <v>4</v>
      </c>
      <c r="V820" s="259">
        <v>4</v>
      </c>
      <c r="W820" s="259">
        <v>3</v>
      </c>
      <c r="X820" s="259">
        <v>20000</v>
      </c>
      <c r="Y820" s="332">
        <v>406</v>
      </c>
      <c r="Z820" s="332">
        <v>408</v>
      </c>
      <c r="AA820" s="332">
        <v>405</v>
      </c>
      <c r="AB820" s="332">
        <v>235</v>
      </c>
      <c r="AC820" s="332">
        <v>236</v>
      </c>
      <c r="AD820" s="332">
        <v>235</v>
      </c>
      <c r="AE820" s="332">
        <v>107</v>
      </c>
      <c r="AF820" s="332">
        <v>75</v>
      </c>
      <c r="AG820" s="332">
        <v>57</v>
      </c>
      <c r="AH820" s="332">
        <v>64</v>
      </c>
      <c r="AI820" s="332">
        <v>36</v>
      </c>
      <c r="AJ820" s="332">
        <v>17</v>
      </c>
      <c r="AK820" s="332">
        <v>13</v>
      </c>
      <c r="AL820" s="332">
        <v>25</v>
      </c>
      <c r="AM820" s="332">
        <v>5</v>
      </c>
      <c r="AN820" s="332">
        <v>8</v>
      </c>
      <c r="AO820" s="332">
        <v>10</v>
      </c>
      <c r="AP820" s="332">
        <v>8</v>
      </c>
      <c r="AQ820" s="332">
        <v>13</v>
      </c>
      <c r="AR820" s="332">
        <v>0</v>
      </c>
      <c r="AS820" s="332">
        <v>17</v>
      </c>
      <c r="AT820" s="332">
        <v>12</v>
      </c>
      <c r="AU820" s="332">
        <v>53</v>
      </c>
      <c r="AV820" s="332">
        <v>50</v>
      </c>
      <c r="AW820" s="332">
        <v>17</v>
      </c>
      <c r="AX820" s="332">
        <v>19</v>
      </c>
      <c r="AY820" s="332">
        <v>0.93100000000000005</v>
      </c>
      <c r="AZ820" s="332">
        <v>0.93500000000000005</v>
      </c>
      <c r="BA820" s="332">
        <v>0.95599999999999996</v>
      </c>
      <c r="BB820" s="261">
        <v>355</v>
      </c>
      <c r="BC820" s="261">
        <v>357</v>
      </c>
      <c r="BD820" s="261">
        <v>354</v>
      </c>
      <c r="BE820" s="261">
        <v>207</v>
      </c>
      <c r="BF820" s="261">
        <v>212</v>
      </c>
      <c r="BG820" s="261">
        <v>205</v>
      </c>
      <c r="BH820" s="261">
        <v>72</v>
      </c>
      <c r="BI820" s="261">
        <v>61</v>
      </c>
      <c r="BJ820" s="261">
        <v>40</v>
      </c>
      <c r="BK820" s="261">
        <v>35</v>
      </c>
      <c r="BL820" s="261">
        <v>26</v>
      </c>
      <c r="BM820" s="261">
        <v>15</v>
      </c>
      <c r="BN820" s="261">
        <v>15</v>
      </c>
      <c r="BO820" s="261">
        <v>16</v>
      </c>
      <c r="BP820" s="261">
        <v>7</v>
      </c>
      <c r="BQ820" s="261">
        <v>9</v>
      </c>
      <c r="BR820" s="261">
        <v>9</v>
      </c>
      <c r="BS820" s="261">
        <v>3</v>
      </c>
      <c r="BT820" s="261">
        <v>0</v>
      </c>
      <c r="BU820" s="261">
        <v>0</v>
      </c>
      <c r="BV820" s="261">
        <v>2</v>
      </c>
      <c r="BW820" s="261">
        <v>2</v>
      </c>
      <c r="BX820" s="261">
        <v>39</v>
      </c>
      <c r="BY820" s="261">
        <v>37</v>
      </c>
      <c r="BZ820" s="261">
        <v>14</v>
      </c>
      <c r="CA820" s="261">
        <v>14</v>
      </c>
      <c r="CB820" s="261">
        <v>0.90100000000000002</v>
      </c>
      <c r="CC820" s="261">
        <v>0.91100000000000003</v>
      </c>
      <c r="CD820" s="261">
        <v>0.88700000000000001</v>
      </c>
      <c r="CE820" s="333">
        <v>233</v>
      </c>
      <c r="CF820" s="333">
        <v>86058581231</v>
      </c>
      <c r="CG820" s="333">
        <v>234</v>
      </c>
      <c r="CH820" s="333">
        <v>86058993408</v>
      </c>
      <c r="CI820" s="333">
        <v>233</v>
      </c>
      <c r="CJ820" s="333">
        <v>86057138635</v>
      </c>
      <c r="CK820" s="333">
        <v>233</v>
      </c>
      <c r="CL820" s="333">
        <v>8605805020</v>
      </c>
      <c r="CM820" s="333">
        <v>234</v>
      </c>
      <c r="CN820" s="333">
        <v>16312002773</v>
      </c>
      <c r="CO820" s="333">
        <v>233</v>
      </c>
      <c r="CP820" s="333">
        <v>3219869731</v>
      </c>
      <c r="CQ820" s="333">
        <v>233</v>
      </c>
      <c r="CR820" s="333">
        <v>163120000000</v>
      </c>
      <c r="CS820" s="333">
        <v>234</v>
      </c>
      <c r="CT820" s="333">
        <v>86058909559</v>
      </c>
      <c r="CU820" s="333">
        <v>233</v>
      </c>
      <c r="CV820" s="333">
        <v>860589000000</v>
      </c>
      <c r="CW820" s="333">
        <v>233</v>
      </c>
      <c r="CX820" s="333">
        <v>56601431317</v>
      </c>
      <c r="CY820" s="333">
        <v>234</v>
      </c>
      <c r="CZ820" s="333">
        <v>1631200000000</v>
      </c>
      <c r="DA820" s="333">
        <v>233</v>
      </c>
      <c r="DB820" s="374">
        <v>16312002769</v>
      </c>
      <c r="DC820" s="154"/>
      <c r="DD820" s="179"/>
      <c r="DE820" s="179"/>
      <c r="DF820" s="179"/>
      <c r="DG820" s="179"/>
      <c r="DH820" s="180"/>
      <c r="DI820" s="181"/>
      <c r="DJ820" s="182">
        <f t="shared" si="531"/>
        <v>0</v>
      </c>
      <c r="DK820" s="182">
        <f t="shared" si="532"/>
        <v>1</v>
      </c>
      <c r="DL820" s="182">
        <f t="shared" si="536"/>
        <v>0</v>
      </c>
      <c r="DM820" s="182">
        <f t="shared" si="537"/>
        <v>0</v>
      </c>
      <c r="DN820" s="182">
        <f t="shared" si="538"/>
        <v>0</v>
      </c>
      <c r="DO820" s="182"/>
      <c r="DP820" s="182"/>
      <c r="DQ820" s="181"/>
      <c r="DR820" s="169"/>
      <c r="DS820" s="166"/>
      <c r="DT820" s="166"/>
      <c r="DU820" s="167">
        <f t="shared" si="539"/>
        <v>0</v>
      </c>
      <c r="DV820" s="153" t="str">
        <f>VLOOKUP(M820,'[200]Data Master kondisi'!$O$3:$P$11,2,FALSE)</f>
        <v>Y</v>
      </c>
      <c r="DW820" s="153">
        <f>LOOKUP(DV820,{"X","X","X","Y","Y","Y","Z","Z","Z"},{6,6,6,4,4,4,2,2,2})</f>
        <v>4</v>
      </c>
      <c r="DX820" s="153">
        <f t="shared" si="521"/>
        <v>1</v>
      </c>
      <c r="DY820" s="153">
        <f t="shared" si="540"/>
        <v>5</v>
      </c>
      <c r="DZ820" s="153" t="str">
        <f>VLOOKUP(G820,'[200]Data Master class'!$A$5:$D$12,3,FALSE)</f>
        <v>B</v>
      </c>
      <c r="EA820" s="160" t="str">
        <f t="shared" si="541"/>
        <v>BAIK</v>
      </c>
      <c r="EB820" s="156"/>
      <c r="EC820" s="153">
        <f>VLOOKUP(G820,'[200]Data Master class'!$A$5:$D$12,2,FALSE)</f>
        <v>3</v>
      </c>
      <c r="ED820" s="153" t="str">
        <f>VLOOKUP(H820,'[200]Data Master class'!$E$5:$G$6,3,FALSE)</f>
        <v>X</v>
      </c>
      <c r="EE820" s="153">
        <f>VLOOKUP(H820,'[200]Data Master class'!$E$5:$G$6,2,FALSE)</f>
        <v>2</v>
      </c>
      <c r="EF820" s="153">
        <f t="shared" si="542"/>
        <v>5</v>
      </c>
      <c r="EG820" s="153" t="str">
        <f t="shared" si="543"/>
        <v>CLASS 3</v>
      </c>
      <c r="EH820" s="153">
        <f t="shared" si="544"/>
        <v>10</v>
      </c>
      <c r="EI820" s="171"/>
      <c r="EJ820" s="441">
        <f t="shared" si="522"/>
        <v>0.34309623430962333</v>
      </c>
      <c r="EK820" s="441">
        <f t="shared" si="523"/>
        <v>5.8577405857740641E-2</v>
      </c>
      <c r="EL820" s="441">
        <f t="shared" si="524"/>
        <v>0.28451882845188287</v>
      </c>
      <c r="EM820" s="442">
        <f t="shared" si="545"/>
        <v>0.2287308228730823</v>
      </c>
      <c r="EN820" s="443" t="str">
        <f t="shared" si="546"/>
        <v>KURANG</v>
      </c>
      <c r="EO820" s="195"/>
      <c r="EP820" s="196">
        <f>'[200]2. SUHU &amp; FISIK TRAFO'!CY864</f>
        <v>324</v>
      </c>
      <c r="EQ820" s="168">
        <f t="shared" si="551"/>
        <v>0</v>
      </c>
      <c r="ER820" s="189">
        <f t="shared" si="547"/>
        <v>0</v>
      </c>
      <c r="ES820" s="195"/>
      <c r="ET820" s="447">
        <f t="shared" si="533"/>
        <v>56.24</v>
      </c>
      <c r="EU820" s="447">
        <f t="shared" si="548"/>
        <v>44.992000000000004</v>
      </c>
      <c r="EV820" s="448">
        <f t="shared" si="525"/>
        <v>35.150000000000006</v>
      </c>
      <c r="EW820" s="449" t="str">
        <f t="shared" si="549"/>
        <v>BAIK</v>
      </c>
      <c r="EX820" s="721"/>
      <c r="EY820" s="447">
        <f t="shared" si="534"/>
        <v>36.036000000000001</v>
      </c>
      <c r="EZ820" s="447">
        <f t="shared" si="526"/>
        <v>28.828800000000001</v>
      </c>
      <c r="FA820" s="448">
        <f t="shared" si="535"/>
        <v>22.522500000000001</v>
      </c>
      <c r="FB820" s="449" t="str">
        <f t="shared" si="527"/>
        <v>BAIK</v>
      </c>
      <c r="FC820" s="195"/>
      <c r="FD820" s="453">
        <f t="shared" si="528"/>
        <v>64</v>
      </c>
      <c r="FE820" s="454">
        <f t="shared" si="529"/>
        <v>231.21387283236993</v>
      </c>
      <c r="FF820" s="725">
        <f t="shared" si="530"/>
        <v>27.68</v>
      </c>
      <c r="FG820" s="202" t="str">
        <f t="shared" si="550"/>
        <v>BURUK</v>
      </c>
    </row>
    <row r="821" spans="1:163">
      <c r="A821" s="347">
        <v>809</v>
      </c>
      <c r="B821" s="764" t="s">
        <v>2239</v>
      </c>
      <c r="C821" s="331" t="s">
        <v>3471</v>
      </c>
      <c r="D821" s="259" t="s">
        <v>2815</v>
      </c>
      <c r="E821" s="319" t="s">
        <v>3449</v>
      </c>
      <c r="F821" s="319" t="s">
        <v>3449</v>
      </c>
      <c r="G821" s="208" t="s">
        <v>206</v>
      </c>
      <c r="H821" s="214" t="s">
        <v>209</v>
      </c>
      <c r="I821" s="463">
        <v>108.16700899999999</v>
      </c>
      <c r="J821" s="462">
        <v>-2.9696769999999999</v>
      </c>
      <c r="K821" s="259" t="s">
        <v>341</v>
      </c>
      <c r="L821" s="259" t="s">
        <v>571</v>
      </c>
      <c r="M821" s="259">
        <v>100</v>
      </c>
      <c r="N821" s="259">
        <v>15130326</v>
      </c>
      <c r="O821" s="259">
        <v>2015</v>
      </c>
      <c r="P821" s="259" t="s">
        <v>316</v>
      </c>
      <c r="Q821" s="461">
        <v>0.82500000000000007</v>
      </c>
      <c r="R821" s="433">
        <v>44876</v>
      </c>
      <c r="S821" s="331" t="s">
        <v>318</v>
      </c>
      <c r="T821" s="331" t="s">
        <v>607</v>
      </c>
      <c r="U821" s="259">
        <v>4</v>
      </c>
      <c r="V821" s="259">
        <v>3</v>
      </c>
      <c r="W821" s="259">
        <v>3</v>
      </c>
      <c r="X821" s="259">
        <v>20000</v>
      </c>
      <c r="Y821" s="332">
        <v>417</v>
      </c>
      <c r="Z821" s="332">
        <v>416</v>
      </c>
      <c r="AA821" s="332">
        <v>415</v>
      </c>
      <c r="AB821" s="332">
        <v>243</v>
      </c>
      <c r="AC821" s="332">
        <v>242</v>
      </c>
      <c r="AD821" s="332">
        <v>240</v>
      </c>
      <c r="AE821" s="332">
        <v>102</v>
      </c>
      <c r="AF821" s="332">
        <v>66</v>
      </c>
      <c r="AG821" s="332">
        <v>69</v>
      </c>
      <c r="AH821" s="332">
        <v>38</v>
      </c>
      <c r="AI821" s="332">
        <v>12</v>
      </c>
      <c r="AJ821" s="332">
        <v>4</v>
      </c>
      <c r="AK821" s="332">
        <v>9</v>
      </c>
      <c r="AL821" s="332">
        <v>11</v>
      </c>
      <c r="AM821" s="332">
        <v>0</v>
      </c>
      <c r="AN821" s="332">
        <v>0</v>
      </c>
      <c r="AO821" s="332">
        <v>0</v>
      </c>
      <c r="AP821" s="332">
        <v>0</v>
      </c>
      <c r="AQ821" s="332">
        <v>90</v>
      </c>
      <c r="AR821" s="332">
        <v>62</v>
      </c>
      <c r="AS821" s="332">
        <v>60</v>
      </c>
      <c r="AT821" s="332">
        <v>27</v>
      </c>
      <c r="AU821" s="332"/>
      <c r="AV821" s="332"/>
      <c r="AW821" s="332"/>
      <c r="AX821" s="332"/>
      <c r="AY821" s="332">
        <v>0.96399999999999997</v>
      </c>
      <c r="AZ821" s="332">
        <v>0.96</v>
      </c>
      <c r="BA821" s="332">
        <v>0.93799999999999994</v>
      </c>
      <c r="BB821" s="261">
        <v>384</v>
      </c>
      <c r="BC821" s="261">
        <v>384</v>
      </c>
      <c r="BD821" s="261">
        <v>386</v>
      </c>
      <c r="BE821" s="261">
        <v>226</v>
      </c>
      <c r="BF821" s="261">
        <v>221</v>
      </c>
      <c r="BG821" s="261">
        <v>216</v>
      </c>
      <c r="BH821" s="261">
        <v>77</v>
      </c>
      <c r="BI821" s="261">
        <v>49</v>
      </c>
      <c r="BJ821" s="261">
        <v>64</v>
      </c>
      <c r="BK821" s="261">
        <v>11</v>
      </c>
      <c r="BL821" s="261">
        <v>6</v>
      </c>
      <c r="BM821" s="261">
        <v>3</v>
      </c>
      <c r="BN821" s="261">
        <v>9</v>
      </c>
      <c r="BO821" s="261">
        <v>7</v>
      </c>
      <c r="BP821" s="261">
        <v>0</v>
      </c>
      <c r="BQ821" s="261">
        <v>0</v>
      </c>
      <c r="BR821" s="261">
        <v>0</v>
      </c>
      <c r="BS821" s="261">
        <v>0</v>
      </c>
      <c r="BT821" s="261">
        <v>71</v>
      </c>
      <c r="BU821" s="261">
        <v>46</v>
      </c>
      <c r="BV821" s="261">
        <v>55</v>
      </c>
      <c r="BW821" s="261">
        <v>3</v>
      </c>
      <c r="BX821" s="261"/>
      <c r="BY821" s="261"/>
      <c r="BZ821" s="261"/>
      <c r="CA821" s="261"/>
      <c r="CB821" s="261">
        <v>0.95699999999999996</v>
      </c>
      <c r="CC821" s="261">
        <v>0.95399999999999996</v>
      </c>
      <c r="CD821" s="261">
        <v>0.93200000000000005</v>
      </c>
      <c r="CE821" s="333">
        <v>240</v>
      </c>
      <c r="CF821" s="333">
        <v>8605605239</v>
      </c>
      <c r="CG821" s="333">
        <v>240</v>
      </c>
      <c r="CH821" s="333">
        <v>163120000000</v>
      </c>
      <c r="CI821" s="333">
        <v>238</v>
      </c>
      <c r="CJ821" s="333">
        <v>163120000000</v>
      </c>
      <c r="CK821" s="333"/>
      <c r="CL821" s="333"/>
      <c r="CM821" s="333"/>
      <c r="CN821" s="333"/>
      <c r="CO821" s="333"/>
      <c r="CP821" s="333"/>
      <c r="CQ821" s="333">
        <v>240</v>
      </c>
      <c r="CR821" s="333">
        <v>86057176876</v>
      </c>
      <c r="CS821" s="333">
        <v>240</v>
      </c>
      <c r="CT821" s="333">
        <v>8605605732</v>
      </c>
      <c r="CU821" s="333">
        <v>348</v>
      </c>
      <c r="CV821" s="333">
        <v>86057276920</v>
      </c>
      <c r="CW821" s="333"/>
      <c r="CX821" s="333"/>
      <c r="CY821" s="333"/>
      <c r="CZ821" s="333"/>
      <c r="DA821" s="333"/>
      <c r="DB821" s="374"/>
      <c r="DC821" s="154"/>
      <c r="DD821" s="179"/>
      <c r="DE821" s="179"/>
      <c r="DF821" s="179"/>
      <c r="DG821" s="179"/>
      <c r="DH821" s="180"/>
      <c r="DI821" s="181"/>
      <c r="DJ821" s="182">
        <f t="shared" si="531"/>
        <v>0</v>
      </c>
      <c r="DK821" s="182">
        <f t="shared" si="532"/>
        <v>0</v>
      </c>
      <c r="DL821" s="182">
        <f t="shared" si="536"/>
        <v>1</v>
      </c>
      <c r="DM821" s="182">
        <f t="shared" si="537"/>
        <v>0</v>
      </c>
      <c r="DN821" s="182">
        <f t="shared" si="538"/>
        <v>0</v>
      </c>
      <c r="DO821" s="182"/>
      <c r="DP821" s="182"/>
      <c r="DQ821" s="181"/>
      <c r="DR821" s="169"/>
      <c r="DS821" s="166"/>
      <c r="DT821" s="166"/>
      <c r="DU821" s="167">
        <f t="shared" si="539"/>
        <v>0</v>
      </c>
      <c r="DV821" s="153" t="str">
        <f>VLOOKUP(M821,'[200]Data Master kondisi'!$O$3:$P$11,2,FALSE)</f>
        <v>Z</v>
      </c>
      <c r="DW821" s="153">
        <f>LOOKUP(DV821,{"X","X","X","Y","Y","Y","Z","Z","Z"},{6,6,6,4,4,4,2,2,2})</f>
        <v>2</v>
      </c>
      <c r="DX821" s="153">
        <f t="shared" si="521"/>
        <v>1</v>
      </c>
      <c r="DY821" s="153">
        <f t="shared" si="540"/>
        <v>3</v>
      </c>
      <c r="DZ821" s="153" t="str">
        <f>VLOOKUP(G821,'[200]Data Master class'!$A$5:$D$12,3,FALSE)</f>
        <v>B</v>
      </c>
      <c r="EA821" s="160">
        <f t="shared" si="541"/>
        <v>0</v>
      </c>
      <c r="EB821" s="156"/>
      <c r="EC821" s="153">
        <f>VLOOKUP(G821,'[200]Data Master class'!$A$5:$D$12,2,FALSE)</f>
        <v>3</v>
      </c>
      <c r="ED821" s="153" t="str">
        <f>VLOOKUP(H821,'[200]Data Master class'!$E$5:$G$6,3,FALSE)</f>
        <v>Y</v>
      </c>
      <c r="EE821" s="153">
        <f>VLOOKUP(H821,'[200]Data Master class'!$E$5:$G$6,2,FALSE)</f>
        <v>1</v>
      </c>
      <c r="EF821" s="153">
        <f t="shared" si="542"/>
        <v>4</v>
      </c>
      <c r="EG821" s="153" t="str">
        <f t="shared" si="543"/>
        <v>CLASS 3</v>
      </c>
      <c r="EH821" s="153">
        <f t="shared" si="544"/>
        <v>7</v>
      </c>
      <c r="EI821" s="171"/>
      <c r="EJ821" s="441">
        <f t="shared" si="522"/>
        <v>0.29113924050632911</v>
      </c>
      <c r="EK821" s="441">
        <f t="shared" si="523"/>
        <v>0.16455696202531644</v>
      </c>
      <c r="EL821" s="441">
        <f t="shared" si="524"/>
        <v>0.12658227848101267</v>
      </c>
      <c r="EM821" s="442">
        <f t="shared" si="545"/>
        <v>0.1940928270042194</v>
      </c>
      <c r="EN821" s="443" t="str">
        <f t="shared" si="546"/>
        <v>CUKUP</v>
      </c>
      <c r="EO821" s="195"/>
      <c r="EP821" s="196">
        <f>'[200]2. SUHU &amp; FISIK TRAFO'!CY865</f>
        <v>324</v>
      </c>
      <c r="EQ821" s="168">
        <f t="shared" si="551"/>
        <v>0</v>
      </c>
      <c r="ER821" s="189">
        <f t="shared" si="547"/>
        <v>0</v>
      </c>
      <c r="ES821" s="195"/>
      <c r="ET821" s="447">
        <f t="shared" si="533"/>
        <v>57.317999999999998</v>
      </c>
      <c r="EU821" s="447">
        <f t="shared" si="548"/>
        <v>45.854399999999998</v>
      </c>
      <c r="EV821" s="448">
        <f t="shared" si="525"/>
        <v>57.318000000000005</v>
      </c>
      <c r="EW821" s="449" t="str">
        <f t="shared" si="549"/>
        <v>BAIK</v>
      </c>
      <c r="EX821" s="721"/>
      <c r="EY821" s="447">
        <f t="shared" si="534"/>
        <v>42.055</v>
      </c>
      <c r="EZ821" s="447">
        <f t="shared" si="526"/>
        <v>33.643999999999998</v>
      </c>
      <c r="FA821" s="448">
        <f t="shared" si="535"/>
        <v>42.055</v>
      </c>
      <c r="FB821" s="449" t="str">
        <f t="shared" si="527"/>
        <v>BAIK</v>
      </c>
      <c r="FC821" s="195"/>
      <c r="FD821" s="453">
        <f t="shared" si="528"/>
        <v>38</v>
      </c>
      <c r="FE821" s="454">
        <f t="shared" si="529"/>
        <v>144.50867052023122</v>
      </c>
      <c r="FF821" s="725">
        <f t="shared" si="530"/>
        <v>26.295999999999996</v>
      </c>
      <c r="FG821" s="202" t="str">
        <f t="shared" si="550"/>
        <v>BURUK</v>
      </c>
    </row>
    <row r="822" spans="1:163">
      <c r="A822" s="347">
        <v>810</v>
      </c>
      <c r="B822" s="764" t="s">
        <v>2239</v>
      </c>
      <c r="C822" s="331" t="s">
        <v>3472</v>
      </c>
      <c r="D822" s="259" t="s">
        <v>702</v>
      </c>
      <c r="E822" s="319" t="s">
        <v>3449</v>
      </c>
      <c r="F822" s="319" t="s">
        <v>3449</v>
      </c>
      <c r="G822" s="208" t="s">
        <v>206</v>
      </c>
      <c r="H822" s="214" t="s">
        <v>209</v>
      </c>
      <c r="I822" s="463">
        <v>108.16771799999999</v>
      </c>
      <c r="J822" s="462">
        <v>-2.9710489999999998</v>
      </c>
      <c r="K822" s="259" t="s">
        <v>315</v>
      </c>
      <c r="L822" s="259" t="s">
        <v>310</v>
      </c>
      <c r="M822" s="259">
        <v>50</v>
      </c>
      <c r="N822" s="259">
        <v>173310642</v>
      </c>
      <c r="O822" s="259">
        <v>2017</v>
      </c>
      <c r="P822" s="259" t="s">
        <v>316</v>
      </c>
      <c r="Q822" s="461">
        <v>0.83263888888888893</v>
      </c>
      <c r="R822" s="433">
        <v>44876</v>
      </c>
      <c r="S822" s="331" t="s">
        <v>318</v>
      </c>
      <c r="T822" s="331" t="s">
        <v>607</v>
      </c>
      <c r="U822" s="259">
        <v>1</v>
      </c>
      <c r="V822" s="259">
        <v>1</v>
      </c>
      <c r="W822" s="259">
        <v>3</v>
      </c>
      <c r="X822" s="259">
        <v>20000</v>
      </c>
      <c r="Y822" s="332">
        <v>404</v>
      </c>
      <c r="Z822" s="332">
        <v>400</v>
      </c>
      <c r="AA822" s="332">
        <v>399</v>
      </c>
      <c r="AB822" s="332">
        <v>233</v>
      </c>
      <c r="AC822" s="332">
        <v>230</v>
      </c>
      <c r="AD822" s="332">
        <v>228</v>
      </c>
      <c r="AE822" s="332">
        <v>11</v>
      </c>
      <c r="AF822" s="332">
        <v>22</v>
      </c>
      <c r="AG822" s="332">
        <v>29</v>
      </c>
      <c r="AH822" s="332">
        <v>21</v>
      </c>
      <c r="AI822" s="332"/>
      <c r="AJ822" s="332"/>
      <c r="AK822" s="332"/>
      <c r="AL822" s="332"/>
      <c r="AM822" s="332">
        <v>11</v>
      </c>
      <c r="AN822" s="332">
        <v>22</v>
      </c>
      <c r="AO822" s="332">
        <v>29</v>
      </c>
      <c r="AP822" s="332">
        <v>21</v>
      </c>
      <c r="AQ822" s="332"/>
      <c r="AR822" s="332"/>
      <c r="AS822" s="332"/>
      <c r="AT822" s="332"/>
      <c r="AU822" s="332"/>
      <c r="AV822" s="332"/>
      <c r="AW822" s="332"/>
      <c r="AX822" s="332"/>
      <c r="AY822" s="332">
        <v>0.97599999999999998</v>
      </c>
      <c r="AZ822" s="332">
        <v>0.94599999999999995</v>
      </c>
      <c r="BA822" s="332">
        <v>0.94299999999999995</v>
      </c>
      <c r="BB822" s="261">
        <v>368</v>
      </c>
      <c r="BC822" s="261">
        <v>370</v>
      </c>
      <c r="BD822" s="261">
        <v>367</v>
      </c>
      <c r="BE822" s="261">
        <v>216</v>
      </c>
      <c r="BF822" s="261">
        <v>299</v>
      </c>
      <c r="BG822" s="261">
        <v>207</v>
      </c>
      <c r="BH822" s="261">
        <v>6</v>
      </c>
      <c r="BI822" s="261">
        <v>18</v>
      </c>
      <c r="BJ822" s="261">
        <v>22</v>
      </c>
      <c r="BK822" s="261">
        <v>15</v>
      </c>
      <c r="BL822" s="261"/>
      <c r="BM822" s="261"/>
      <c r="BN822" s="261"/>
      <c r="BO822" s="261"/>
      <c r="BP822" s="261">
        <v>6</v>
      </c>
      <c r="BQ822" s="261">
        <v>18</v>
      </c>
      <c r="BR822" s="261">
        <v>22</v>
      </c>
      <c r="BS822" s="261">
        <v>15</v>
      </c>
      <c r="BT822" s="261"/>
      <c r="BU822" s="261"/>
      <c r="BV822" s="261"/>
      <c r="BW822" s="261"/>
      <c r="BX822" s="261"/>
      <c r="BY822" s="261"/>
      <c r="BZ822" s="261"/>
      <c r="CA822" s="261"/>
      <c r="CB822" s="261">
        <v>0.89500000000000002</v>
      </c>
      <c r="CC822" s="261">
        <v>0.90700000000000003</v>
      </c>
      <c r="CD822" s="261">
        <v>0.9</v>
      </c>
      <c r="CE822" s="333"/>
      <c r="CF822" s="333"/>
      <c r="CG822" s="333"/>
      <c r="CH822" s="333"/>
      <c r="CI822" s="333"/>
      <c r="CJ822" s="333"/>
      <c r="CK822" s="333">
        <v>226</v>
      </c>
      <c r="CL822" s="333">
        <v>86058287946</v>
      </c>
      <c r="CM822" s="333">
        <v>228</v>
      </c>
      <c r="CN822" s="333">
        <v>163120000000</v>
      </c>
      <c r="CO822" s="333">
        <v>228</v>
      </c>
      <c r="CP822" s="333">
        <v>860170000000</v>
      </c>
      <c r="CQ822" s="333"/>
      <c r="CR822" s="333"/>
      <c r="CS822" s="333"/>
      <c r="CT822" s="333"/>
      <c r="CU822" s="333"/>
      <c r="CV822" s="333"/>
      <c r="CW822" s="333"/>
      <c r="CX822" s="333"/>
      <c r="CY822" s="333"/>
      <c r="CZ822" s="333"/>
      <c r="DA822" s="333"/>
      <c r="DB822" s="374"/>
      <c r="DC822" s="154"/>
      <c r="DD822" s="179"/>
      <c r="DE822" s="179"/>
      <c r="DF822" s="179"/>
      <c r="DG822" s="179"/>
      <c r="DH822" s="180"/>
      <c r="DI822" s="181"/>
      <c r="DJ822" s="182">
        <f t="shared" si="531"/>
        <v>0</v>
      </c>
      <c r="DK822" s="182">
        <f t="shared" si="532"/>
        <v>1</v>
      </c>
      <c r="DL822" s="182">
        <f t="shared" si="536"/>
        <v>0</v>
      </c>
      <c r="DM822" s="182">
        <f t="shared" si="537"/>
        <v>0</v>
      </c>
      <c r="DN822" s="182">
        <f t="shared" si="538"/>
        <v>0</v>
      </c>
      <c r="DO822" s="182"/>
      <c r="DP822" s="182"/>
      <c r="DQ822" s="181"/>
      <c r="DR822" s="169"/>
      <c r="DS822" s="166"/>
      <c r="DT822" s="166"/>
      <c r="DU822" s="167">
        <f t="shared" si="539"/>
        <v>0</v>
      </c>
      <c r="DV822" s="153" t="str">
        <f>VLOOKUP(M822,'[200]Data Master kondisi'!$O$3:$P$11,2,FALSE)</f>
        <v>Z</v>
      </c>
      <c r="DW822" s="153">
        <f>LOOKUP(DV822,{"X","X","X","Y","Y","Y","Z","Z","Z"},{6,6,6,4,4,4,2,2,2})</f>
        <v>2</v>
      </c>
      <c r="DX822" s="153">
        <f t="shared" si="521"/>
        <v>1</v>
      </c>
      <c r="DY822" s="153">
        <f t="shared" si="540"/>
        <v>3</v>
      </c>
      <c r="DZ822" s="153" t="str">
        <f>VLOOKUP(G822,'[200]Data Master class'!$A$5:$D$12,3,FALSE)</f>
        <v>B</v>
      </c>
      <c r="EA822" s="160">
        <f t="shared" si="541"/>
        <v>0</v>
      </c>
      <c r="EB822" s="156"/>
      <c r="EC822" s="153">
        <f>VLOOKUP(G822,'[200]Data Master class'!$A$5:$D$12,2,FALSE)</f>
        <v>3</v>
      </c>
      <c r="ED822" s="153" t="str">
        <f>VLOOKUP(H822,'[200]Data Master class'!$E$5:$G$6,3,FALSE)</f>
        <v>Y</v>
      </c>
      <c r="EE822" s="153">
        <f>VLOOKUP(H822,'[200]Data Master class'!$E$5:$G$6,2,FALSE)</f>
        <v>1</v>
      </c>
      <c r="EF822" s="153">
        <f t="shared" si="542"/>
        <v>4</v>
      </c>
      <c r="EG822" s="153" t="str">
        <f t="shared" si="543"/>
        <v>CLASS 3</v>
      </c>
      <c r="EH822" s="153">
        <f t="shared" si="544"/>
        <v>7</v>
      </c>
      <c r="EI822" s="171"/>
      <c r="EJ822" s="441">
        <f t="shared" si="522"/>
        <v>0.467741935483871</v>
      </c>
      <c r="EK822" s="441">
        <f t="shared" si="523"/>
        <v>6.4516129032258007E-2</v>
      </c>
      <c r="EL822" s="441">
        <f t="shared" si="524"/>
        <v>0.40322580645161282</v>
      </c>
      <c r="EM822" s="442">
        <f t="shared" si="545"/>
        <v>0.31182795698924726</v>
      </c>
      <c r="EN822" s="443" t="str">
        <f t="shared" si="546"/>
        <v>BURUK</v>
      </c>
      <c r="EO822" s="195"/>
      <c r="EP822" s="196">
        <f>'[200]2. SUHU &amp; FISIK TRAFO'!CY866</f>
        <v>202</v>
      </c>
      <c r="EQ822" s="168">
        <f t="shared" si="551"/>
        <v>0</v>
      </c>
      <c r="ER822" s="189">
        <f t="shared" si="547"/>
        <v>0</v>
      </c>
      <c r="ES822" s="195"/>
      <c r="ET822" s="447">
        <f t="shared" si="533"/>
        <v>14.234999999999999</v>
      </c>
      <c r="EU822" s="447">
        <f t="shared" si="548"/>
        <v>11.388</v>
      </c>
      <c r="EV822" s="448">
        <f t="shared" si="525"/>
        <v>28.470000000000002</v>
      </c>
      <c r="EW822" s="449" t="str">
        <f t="shared" si="549"/>
        <v>BAIK</v>
      </c>
      <c r="EX822" s="721"/>
      <c r="EY822" s="447">
        <f t="shared" si="534"/>
        <v>11.232000000000001</v>
      </c>
      <c r="EZ822" s="447">
        <f t="shared" si="526"/>
        <v>8.9856000000000016</v>
      </c>
      <c r="FA822" s="448">
        <f t="shared" si="535"/>
        <v>22.464000000000002</v>
      </c>
      <c r="FB822" s="449" t="str">
        <f t="shared" si="527"/>
        <v>BAIK</v>
      </c>
      <c r="FC822" s="195"/>
      <c r="FD822" s="453">
        <f t="shared" si="528"/>
        <v>21</v>
      </c>
      <c r="FE822" s="454">
        <f t="shared" si="529"/>
        <v>72.25433526011561</v>
      </c>
      <c r="FF822" s="725">
        <f t="shared" si="530"/>
        <v>29.064</v>
      </c>
      <c r="FG822" s="202" t="str">
        <f t="shared" si="550"/>
        <v>BURUK</v>
      </c>
    </row>
    <row r="823" spans="1:163">
      <c r="A823" s="347">
        <v>811</v>
      </c>
      <c r="B823" s="764" t="s">
        <v>2239</v>
      </c>
      <c r="C823" s="331" t="s">
        <v>3473</v>
      </c>
      <c r="D823" s="259" t="s">
        <v>3474</v>
      </c>
      <c r="E823" s="319" t="s">
        <v>3449</v>
      </c>
      <c r="F823" s="319" t="s">
        <v>3449</v>
      </c>
      <c r="G823" s="208" t="s">
        <v>206</v>
      </c>
      <c r="H823" s="214" t="s">
        <v>209</v>
      </c>
      <c r="I823" s="463">
        <v>108.168823</v>
      </c>
      <c r="J823" s="462">
        <v>-2.9729920000000001</v>
      </c>
      <c r="K823" s="259" t="s">
        <v>341</v>
      </c>
      <c r="L823" s="259" t="s">
        <v>310</v>
      </c>
      <c r="M823" s="259">
        <v>160</v>
      </c>
      <c r="N823" s="259">
        <v>7132518</v>
      </c>
      <c r="O823" s="259">
        <v>2007</v>
      </c>
      <c r="P823" s="259" t="s">
        <v>316</v>
      </c>
      <c r="Q823" s="461">
        <v>0.84097222222222223</v>
      </c>
      <c r="R823" s="433">
        <v>44876</v>
      </c>
      <c r="S823" s="331" t="s">
        <v>318</v>
      </c>
      <c r="T823" s="331" t="s">
        <v>607</v>
      </c>
      <c r="U823" s="259">
        <v>2</v>
      </c>
      <c r="V823" s="259">
        <v>2</v>
      </c>
      <c r="W823" s="259">
        <v>3</v>
      </c>
      <c r="X823" s="259">
        <v>20000</v>
      </c>
      <c r="Y823" s="332">
        <v>417</v>
      </c>
      <c r="Z823" s="332">
        <v>417</v>
      </c>
      <c r="AA823" s="332">
        <v>419</v>
      </c>
      <c r="AB823" s="332">
        <v>244</v>
      </c>
      <c r="AC823" s="332">
        <v>242</v>
      </c>
      <c r="AD823" s="332">
        <v>240</v>
      </c>
      <c r="AE823" s="332">
        <v>72</v>
      </c>
      <c r="AF823" s="332">
        <v>92</v>
      </c>
      <c r="AG823" s="332">
        <v>94</v>
      </c>
      <c r="AH823" s="332">
        <v>59</v>
      </c>
      <c r="AI823" s="332"/>
      <c r="AJ823" s="332"/>
      <c r="AK823" s="332"/>
      <c r="AL823" s="332"/>
      <c r="AM823" s="332">
        <v>50</v>
      </c>
      <c r="AN823" s="332">
        <v>64</v>
      </c>
      <c r="AO823" s="332">
        <v>54</v>
      </c>
      <c r="AP823" s="332">
        <v>37</v>
      </c>
      <c r="AQ823" s="332">
        <v>22</v>
      </c>
      <c r="AR823" s="332">
        <v>28</v>
      </c>
      <c r="AS823" s="332">
        <v>40</v>
      </c>
      <c r="AT823" s="332">
        <v>22</v>
      </c>
      <c r="AU823" s="332"/>
      <c r="AV823" s="332"/>
      <c r="AW823" s="332"/>
      <c r="AX823" s="332"/>
      <c r="AY823" s="332">
        <v>0.92900000000000005</v>
      </c>
      <c r="AZ823" s="332">
        <v>0.94099999999999995</v>
      </c>
      <c r="BA823" s="332">
        <v>0.94399999999999995</v>
      </c>
      <c r="BB823" s="261">
        <v>375</v>
      </c>
      <c r="BC823" s="261">
        <v>379</v>
      </c>
      <c r="BD823" s="261">
        <v>378</v>
      </c>
      <c r="BE823" s="261">
        <v>226</v>
      </c>
      <c r="BF823" s="261">
        <v>220</v>
      </c>
      <c r="BG823" s="261">
        <v>218</v>
      </c>
      <c r="BH823" s="261">
        <v>45</v>
      </c>
      <c r="BI823" s="261">
        <v>65</v>
      </c>
      <c r="BJ823" s="261">
        <v>74</v>
      </c>
      <c r="BK823" s="261">
        <v>32</v>
      </c>
      <c r="BL823" s="261"/>
      <c r="BM823" s="261"/>
      <c r="BN823" s="261"/>
      <c r="BO823" s="261"/>
      <c r="BP823" s="261">
        <v>34</v>
      </c>
      <c r="BQ823" s="261">
        <v>45</v>
      </c>
      <c r="BR823" s="261">
        <v>38</v>
      </c>
      <c r="BS823" s="261">
        <v>12</v>
      </c>
      <c r="BT823" s="261">
        <v>11</v>
      </c>
      <c r="BU823" s="261">
        <v>20</v>
      </c>
      <c r="BV823" s="261">
        <v>36</v>
      </c>
      <c r="BW823" s="261">
        <v>20</v>
      </c>
      <c r="BX823" s="261"/>
      <c r="BY823" s="261"/>
      <c r="BZ823" s="261"/>
      <c r="CA823" s="261"/>
      <c r="CB823" s="261">
        <v>0.90300000000000002</v>
      </c>
      <c r="CC823" s="261">
        <v>0.876</v>
      </c>
      <c r="CD823" s="261">
        <v>0.90300000000000002</v>
      </c>
      <c r="CE823" s="333"/>
      <c r="CF823" s="333"/>
      <c r="CG823" s="333"/>
      <c r="CH823" s="333"/>
      <c r="CI823" s="333"/>
      <c r="CJ823" s="333"/>
      <c r="CK823" s="333">
        <v>240</v>
      </c>
      <c r="CL823" s="333">
        <v>86057176876</v>
      </c>
      <c r="CM823" s="333">
        <v>240</v>
      </c>
      <c r="CN823" s="333">
        <v>32105635760</v>
      </c>
      <c r="CO823" s="333">
        <v>238</v>
      </c>
      <c r="CP823" s="333">
        <v>860176000000</v>
      </c>
      <c r="CQ823" s="333">
        <v>240</v>
      </c>
      <c r="CR823" s="333">
        <v>86058652630</v>
      </c>
      <c r="CS823" s="333">
        <v>240</v>
      </c>
      <c r="CT823" s="333">
        <v>22121762731</v>
      </c>
      <c r="CU823" s="333">
        <v>238</v>
      </c>
      <c r="CV823" s="333">
        <v>163120000000</v>
      </c>
      <c r="CW823" s="333"/>
      <c r="CX823" s="333"/>
      <c r="CY823" s="333"/>
      <c r="CZ823" s="333"/>
      <c r="DA823" s="333"/>
      <c r="DB823" s="374"/>
      <c r="DC823" s="154"/>
      <c r="DD823" s="179"/>
      <c r="DE823" s="179"/>
      <c r="DF823" s="179"/>
      <c r="DG823" s="179"/>
      <c r="DH823" s="180"/>
      <c r="DI823" s="181"/>
      <c r="DJ823" s="182">
        <f t="shared" si="531"/>
        <v>0</v>
      </c>
      <c r="DK823" s="182">
        <f t="shared" si="532"/>
        <v>1</v>
      </c>
      <c r="DL823" s="182">
        <f t="shared" si="536"/>
        <v>0</v>
      </c>
      <c r="DM823" s="182">
        <f t="shared" si="537"/>
        <v>0</v>
      </c>
      <c r="DN823" s="182">
        <f t="shared" si="538"/>
        <v>0</v>
      </c>
      <c r="DO823" s="182"/>
      <c r="DP823" s="182"/>
      <c r="DQ823" s="181"/>
      <c r="DR823" s="169"/>
      <c r="DS823" s="166"/>
      <c r="DT823" s="166"/>
      <c r="DU823" s="167">
        <f t="shared" si="539"/>
        <v>0</v>
      </c>
      <c r="DV823" s="153" t="str">
        <f>VLOOKUP(M823,'[200]Data Master kondisi'!$O$3:$P$11,2,FALSE)</f>
        <v>Y</v>
      </c>
      <c r="DW823" s="153">
        <f>LOOKUP(DV823,{"X","X","X","Y","Y","Y","Z","Z","Z"},{6,6,6,4,4,4,2,2,2})</f>
        <v>4</v>
      </c>
      <c r="DX823" s="153">
        <f t="shared" si="521"/>
        <v>2</v>
      </c>
      <c r="DY823" s="153">
        <f t="shared" si="540"/>
        <v>6</v>
      </c>
      <c r="DZ823" s="153" t="str">
        <f>VLOOKUP(G823,'[200]Data Master class'!$A$5:$D$12,3,FALSE)</f>
        <v>B</v>
      </c>
      <c r="EA823" s="160" t="str">
        <f t="shared" si="541"/>
        <v>CUKUP</v>
      </c>
      <c r="EB823" s="156"/>
      <c r="EC823" s="153">
        <f>VLOOKUP(G823,'[200]Data Master class'!$A$5:$D$12,2,FALSE)</f>
        <v>3</v>
      </c>
      <c r="ED823" s="153" t="str">
        <f>VLOOKUP(H823,'[200]Data Master class'!$E$5:$G$6,3,FALSE)</f>
        <v>Y</v>
      </c>
      <c r="EE823" s="153">
        <f>VLOOKUP(H823,'[200]Data Master class'!$E$5:$G$6,2,FALSE)</f>
        <v>1</v>
      </c>
      <c r="EF823" s="153">
        <f t="shared" si="542"/>
        <v>4</v>
      </c>
      <c r="EG823" s="153" t="str">
        <f t="shared" si="543"/>
        <v>CLASS 3</v>
      </c>
      <c r="EH823" s="153">
        <f t="shared" si="544"/>
        <v>10</v>
      </c>
      <c r="EI823" s="171"/>
      <c r="EJ823" s="441">
        <f t="shared" si="522"/>
        <v>0.16279069767441862</v>
      </c>
      <c r="EK823" s="441">
        <f t="shared" si="523"/>
        <v>6.9767441860465115E-2</v>
      </c>
      <c r="EL823" s="441">
        <f t="shared" si="524"/>
        <v>9.3023255813953487E-2</v>
      </c>
      <c r="EM823" s="442">
        <f t="shared" si="545"/>
        <v>0.10852713178294575</v>
      </c>
      <c r="EN823" s="443" t="str">
        <f t="shared" si="546"/>
        <v>CUKUP</v>
      </c>
      <c r="EO823" s="195"/>
      <c r="EP823" s="196">
        <f>'[200]2. SUHU &amp; FISIK TRAFO'!CY867</f>
        <v>324</v>
      </c>
      <c r="EQ823" s="168">
        <f t="shared" si="551"/>
        <v>0</v>
      </c>
      <c r="ER823" s="189">
        <f t="shared" si="547"/>
        <v>0</v>
      </c>
      <c r="ES823" s="195"/>
      <c r="ET823" s="447">
        <f t="shared" si="533"/>
        <v>62.392000000000003</v>
      </c>
      <c r="EU823" s="447">
        <f t="shared" si="548"/>
        <v>49.913600000000002</v>
      </c>
      <c r="EV823" s="448">
        <f t="shared" si="525"/>
        <v>38.995000000000005</v>
      </c>
      <c r="EW823" s="449" t="str">
        <f t="shared" si="549"/>
        <v>BAIK</v>
      </c>
      <c r="EX823" s="721"/>
      <c r="EY823" s="447">
        <f t="shared" si="534"/>
        <v>40.602000000000004</v>
      </c>
      <c r="EZ823" s="447">
        <f t="shared" si="526"/>
        <v>32.481600000000007</v>
      </c>
      <c r="FA823" s="448">
        <f t="shared" si="535"/>
        <v>25.376249999999999</v>
      </c>
      <c r="FB823" s="449" t="str">
        <f t="shared" si="527"/>
        <v>BAIK</v>
      </c>
      <c r="FC823" s="195"/>
      <c r="FD823" s="453">
        <f t="shared" si="528"/>
        <v>59</v>
      </c>
      <c r="FE823" s="454">
        <f t="shared" si="529"/>
        <v>231.21387283236993</v>
      </c>
      <c r="FF823" s="725">
        <f t="shared" si="530"/>
        <v>25.517500000000005</v>
      </c>
      <c r="FG823" s="202" t="str">
        <f t="shared" si="550"/>
        <v>BURUK</v>
      </c>
    </row>
    <row r="824" spans="1:163">
      <c r="A824" s="347">
        <v>812</v>
      </c>
      <c r="B824" s="764" t="s">
        <v>2239</v>
      </c>
      <c r="C824" s="331" t="s">
        <v>3475</v>
      </c>
      <c r="D824" s="259" t="s">
        <v>3476</v>
      </c>
      <c r="E824" s="319" t="s">
        <v>3449</v>
      </c>
      <c r="F824" s="319" t="s">
        <v>3449</v>
      </c>
      <c r="G824" s="208" t="s">
        <v>206</v>
      </c>
      <c r="H824" s="214" t="s">
        <v>209</v>
      </c>
      <c r="I824" s="463">
        <v>108.165054</v>
      </c>
      <c r="J824" s="462">
        <v>-2.964283</v>
      </c>
      <c r="K824" s="259" t="s">
        <v>341</v>
      </c>
      <c r="L824" s="259" t="s">
        <v>570</v>
      </c>
      <c r="M824" s="259">
        <v>100</v>
      </c>
      <c r="N824" s="259" t="s">
        <v>3477</v>
      </c>
      <c r="O824" s="259">
        <v>2017</v>
      </c>
      <c r="P824" s="259" t="s">
        <v>316</v>
      </c>
      <c r="Q824" s="461">
        <v>0.85069444444444453</v>
      </c>
      <c r="R824" s="433">
        <v>44876</v>
      </c>
      <c r="S824" s="331" t="s">
        <v>318</v>
      </c>
      <c r="T824" s="331" t="s">
        <v>607</v>
      </c>
      <c r="U824" s="259">
        <v>1</v>
      </c>
      <c r="V824" s="259">
        <v>1</v>
      </c>
      <c r="W824" s="259">
        <v>3</v>
      </c>
      <c r="X824" s="259">
        <v>20000</v>
      </c>
      <c r="Y824" s="332">
        <v>403</v>
      </c>
      <c r="Z824" s="332">
        <v>403</v>
      </c>
      <c r="AA824" s="332">
        <v>400</v>
      </c>
      <c r="AB824" s="332">
        <v>232</v>
      </c>
      <c r="AC824" s="332">
        <v>232</v>
      </c>
      <c r="AD824" s="332">
        <v>229</v>
      </c>
      <c r="AE824" s="332">
        <v>108</v>
      </c>
      <c r="AF824" s="332">
        <v>79</v>
      </c>
      <c r="AG824" s="332">
        <v>101</v>
      </c>
      <c r="AH824" s="332">
        <v>44</v>
      </c>
      <c r="AI824" s="332"/>
      <c r="AJ824" s="332"/>
      <c r="AK824" s="332"/>
      <c r="AL824" s="332"/>
      <c r="AM824" s="332">
        <v>108</v>
      </c>
      <c r="AN824" s="332">
        <v>79</v>
      </c>
      <c r="AO824" s="332">
        <v>101</v>
      </c>
      <c r="AP824" s="332">
        <v>44</v>
      </c>
      <c r="AQ824" s="332"/>
      <c r="AR824" s="332"/>
      <c r="AS824" s="332"/>
      <c r="AT824" s="332"/>
      <c r="AU824" s="332"/>
      <c r="AV824" s="332"/>
      <c r="AW824" s="332"/>
      <c r="AX824" s="332"/>
      <c r="AY824" s="332">
        <v>0.96199999999999997</v>
      </c>
      <c r="AZ824" s="332">
        <v>0.95399999999999996</v>
      </c>
      <c r="BA824" s="332">
        <v>0.96499999999999997</v>
      </c>
      <c r="BB824" s="261">
        <v>400</v>
      </c>
      <c r="BC824" s="261">
        <v>398</v>
      </c>
      <c r="BD824" s="261">
        <v>401</v>
      </c>
      <c r="BE824" s="261">
        <v>233</v>
      </c>
      <c r="BF824" s="261">
        <v>230</v>
      </c>
      <c r="BG824" s="261">
        <v>228</v>
      </c>
      <c r="BH824" s="261">
        <v>63</v>
      </c>
      <c r="BI824" s="261">
        <v>52</v>
      </c>
      <c r="BJ824" s="261">
        <v>84</v>
      </c>
      <c r="BK824" s="261">
        <v>20</v>
      </c>
      <c r="BL824" s="261"/>
      <c r="BM824" s="261"/>
      <c r="BN824" s="261"/>
      <c r="BO824" s="261"/>
      <c r="BP824" s="261">
        <v>63</v>
      </c>
      <c r="BQ824" s="261">
        <v>52</v>
      </c>
      <c r="BR824" s="261">
        <v>84</v>
      </c>
      <c r="BS824" s="261">
        <v>20</v>
      </c>
      <c r="BT824" s="261"/>
      <c r="BU824" s="261"/>
      <c r="BV824" s="261"/>
      <c r="BW824" s="261"/>
      <c r="BX824" s="261"/>
      <c r="BY824" s="261"/>
      <c r="BZ824" s="261"/>
      <c r="CA824" s="261"/>
      <c r="CB824" s="261">
        <v>0.93</v>
      </c>
      <c r="CC824" s="261">
        <v>0.877</v>
      </c>
      <c r="CD824" s="261">
        <v>0.91400000000000003</v>
      </c>
      <c r="CE824" s="333"/>
      <c r="CF824" s="333"/>
      <c r="CG824" s="333"/>
      <c r="CH824" s="333"/>
      <c r="CI824" s="333"/>
      <c r="CJ824" s="333"/>
      <c r="CK824" s="333">
        <v>231</v>
      </c>
      <c r="CL824" s="333">
        <v>86042824200</v>
      </c>
      <c r="CM824" s="333">
        <v>397</v>
      </c>
      <c r="CN824" s="333">
        <v>163120000000</v>
      </c>
      <c r="CO824" s="333">
        <v>226</v>
      </c>
      <c r="CP824" s="333">
        <v>163120000000</v>
      </c>
      <c r="CQ824" s="333"/>
      <c r="CR824" s="333"/>
      <c r="CS824" s="333"/>
      <c r="CT824" s="333"/>
      <c r="CU824" s="333"/>
      <c r="CV824" s="333"/>
      <c r="CW824" s="333"/>
      <c r="CX824" s="333"/>
      <c r="CY824" s="333"/>
      <c r="CZ824" s="333"/>
      <c r="DA824" s="333"/>
      <c r="DB824" s="374"/>
      <c r="DC824" s="154"/>
      <c r="DD824" s="179"/>
      <c r="DE824" s="179"/>
      <c r="DF824" s="179"/>
      <c r="DG824" s="179"/>
      <c r="DH824" s="180"/>
      <c r="DI824" s="181"/>
      <c r="DJ824" s="182">
        <f t="shared" si="531"/>
        <v>0</v>
      </c>
      <c r="DK824" s="182">
        <f t="shared" si="532"/>
        <v>0</v>
      </c>
      <c r="DL824" s="182">
        <f t="shared" si="536"/>
        <v>1</v>
      </c>
      <c r="DM824" s="182">
        <f t="shared" si="537"/>
        <v>0</v>
      </c>
      <c r="DN824" s="182">
        <f t="shared" si="538"/>
        <v>0</v>
      </c>
      <c r="DO824" s="182"/>
      <c r="DP824" s="182"/>
      <c r="DQ824" s="181"/>
      <c r="DR824" s="169"/>
      <c r="DS824" s="166"/>
      <c r="DT824" s="166"/>
      <c r="DU824" s="167">
        <f t="shared" si="539"/>
        <v>0</v>
      </c>
      <c r="DV824" s="153" t="str">
        <f>VLOOKUP(M824,'[200]Data Master kondisi'!$O$3:$P$11,2,FALSE)</f>
        <v>Z</v>
      </c>
      <c r="DW824" s="153">
        <f>LOOKUP(DV824,{"X","X","X","Y","Y","Y","Z","Z","Z"},{6,6,6,4,4,4,2,2,2})</f>
        <v>2</v>
      </c>
      <c r="DX824" s="153">
        <f t="shared" si="521"/>
        <v>1</v>
      </c>
      <c r="DY824" s="153">
        <f t="shared" si="540"/>
        <v>3</v>
      </c>
      <c r="DZ824" s="153" t="str">
        <f>VLOOKUP(G824,'[200]Data Master class'!$A$5:$D$12,3,FALSE)</f>
        <v>B</v>
      </c>
      <c r="EA824" s="160">
        <f t="shared" si="541"/>
        <v>0</v>
      </c>
      <c r="EB824" s="156"/>
      <c r="EC824" s="153">
        <f>VLOOKUP(G824,'[200]Data Master class'!$A$5:$D$12,2,FALSE)</f>
        <v>3</v>
      </c>
      <c r="ED824" s="153" t="str">
        <f>VLOOKUP(H824,'[200]Data Master class'!$E$5:$G$6,3,FALSE)</f>
        <v>Y</v>
      </c>
      <c r="EE824" s="153">
        <f>VLOOKUP(H824,'[200]Data Master class'!$E$5:$G$6,2,FALSE)</f>
        <v>1</v>
      </c>
      <c r="EF824" s="153">
        <f t="shared" si="542"/>
        <v>4</v>
      </c>
      <c r="EG824" s="153" t="str">
        <f t="shared" si="543"/>
        <v>CLASS 3</v>
      </c>
      <c r="EH824" s="153">
        <f t="shared" si="544"/>
        <v>7</v>
      </c>
      <c r="EI824" s="171"/>
      <c r="EJ824" s="441">
        <f t="shared" si="522"/>
        <v>0.125</v>
      </c>
      <c r="EK824" s="441">
        <f t="shared" si="523"/>
        <v>0.17708333333333334</v>
      </c>
      <c r="EL824" s="441">
        <f t="shared" si="524"/>
        <v>5.2083333333333336E-2</v>
      </c>
      <c r="EM824" s="442">
        <f t="shared" si="545"/>
        <v>0.11805555555555557</v>
      </c>
      <c r="EN824" s="443" t="str">
        <f t="shared" si="546"/>
        <v>CUKUP</v>
      </c>
      <c r="EO824" s="195"/>
      <c r="EP824" s="196">
        <f>'[200]2. SUHU &amp; FISIK TRAFO'!CY868</f>
        <v>324</v>
      </c>
      <c r="EQ824" s="168">
        <f t="shared" si="551"/>
        <v>0</v>
      </c>
      <c r="ER824" s="189">
        <f t="shared" si="547"/>
        <v>0</v>
      </c>
      <c r="ES824" s="195"/>
      <c r="ET824" s="447">
        <f t="shared" si="533"/>
        <v>66.513000000000005</v>
      </c>
      <c r="EU824" s="447">
        <f t="shared" si="548"/>
        <v>53.210400000000007</v>
      </c>
      <c r="EV824" s="448">
        <f t="shared" si="525"/>
        <v>66.513000000000005</v>
      </c>
      <c r="EW824" s="449" t="str">
        <f t="shared" si="549"/>
        <v>CUKUP</v>
      </c>
      <c r="EX824" s="721"/>
      <c r="EY824" s="447">
        <f t="shared" si="534"/>
        <v>45.791000000000004</v>
      </c>
      <c r="EZ824" s="447">
        <f t="shared" si="526"/>
        <v>36.632800000000003</v>
      </c>
      <c r="FA824" s="448">
        <f t="shared" si="535"/>
        <v>45.791000000000004</v>
      </c>
      <c r="FB824" s="449" t="str">
        <f t="shared" si="527"/>
        <v>BAIK</v>
      </c>
      <c r="FC824" s="195"/>
      <c r="FD824" s="453">
        <f t="shared" si="528"/>
        <v>44</v>
      </c>
      <c r="FE824" s="454">
        <f t="shared" si="529"/>
        <v>144.50867052023122</v>
      </c>
      <c r="FF824" s="725">
        <f t="shared" si="530"/>
        <v>30.447999999999997</v>
      </c>
      <c r="FG824" s="202" t="str">
        <f t="shared" si="550"/>
        <v>BURUK</v>
      </c>
    </row>
    <row r="825" spans="1:163">
      <c r="A825" s="347">
        <v>813</v>
      </c>
      <c r="B825" s="764" t="s">
        <v>2239</v>
      </c>
      <c r="C825" s="331" t="s">
        <v>3478</v>
      </c>
      <c r="D825" s="259" t="s">
        <v>3476</v>
      </c>
      <c r="E825" s="319" t="s">
        <v>3449</v>
      </c>
      <c r="F825" s="319" t="s">
        <v>3449</v>
      </c>
      <c r="G825" s="208" t="s">
        <v>206</v>
      </c>
      <c r="H825" s="214" t="s">
        <v>209</v>
      </c>
      <c r="I825" s="463">
        <v>108.166096</v>
      </c>
      <c r="J825" s="462">
        <v>-2.9652229999999999</v>
      </c>
      <c r="K825" s="259" t="s">
        <v>341</v>
      </c>
      <c r="L825" s="259" t="s">
        <v>571</v>
      </c>
      <c r="M825" s="259">
        <v>100</v>
      </c>
      <c r="N825" s="259">
        <v>15130068</v>
      </c>
      <c r="O825" s="259">
        <v>2016</v>
      </c>
      <c r="P825" s="259" t="s">
        <v>316</v>
      </c>
      <c r="Q825" s="461">
        <v>0.8569444444444444</v>
      </c>
      <c r="R825" s="433">
        <v>44876</v>
      </c>
      <c r="S825" s="331" t="s">
        <v>318</v>
      </c>
      <c r="T825" s="331" t="s">
        <v>607</v>
      </c>
      <c r="U825" s="259">
        <v>2</v>
      </c>
      <c r="V825" s="259">
        <v>2</v>
      </c>
      <c r="W825" s="259">
        <v>3</v>
      </c>
      <c r="X825" s="259">
        <v>20000</v>
      </c>
      <c r="Y825" s="332">
        <v>412</v>
      </c>
      <c r="Z825" s="332">
        <v>412</v>
      </c>
      <c r="AA825" s="332">
        <v>410</v>
      </c>
      <c r="AB825" s="332">
        <v>239</v>
      </c>
      <c r="AC825" s="332">
        <v>238</v>
      </c>
      <c r="AD825" s="332">
        <v>237</v>
      </c>
      <c r="AE825" s="332">
        <v>52</v>
      </c>
      <c r="AF825" s="332">
        <v>71</v>
      </c>
      <c r="AG825" s="332">
        <v>58</v>
      </c>
      <c r="AH825" s="332">
        <v>34</v>
      </c>
      <c r="AI825" s="332">
        <v>40</v>
      </c>
      <c r="AJ825" s="332">
        <v>68</v>
      </c>
      <c r="AK825" s="332">
        <v>42</v>
      </c>
      <c r="AL825" s="332">
        <v>29</v>
      </c>
      <c r="AM825" s="332"/>
      <c r="AN825" s="332"/>
      <c r="AO825" s="332"/>
      <c r="AP825" s="332"/>
      <c r="AQ825" s="332">
        <v>12</v>
      </c>
      <c r="AR825" s="332">
        <v>3</v>
      </c>
      <c r="AS825" s="332">
        <v>16</v>
      </c>
      <c r="AT825" s="332">
        <v>5</v>
      </c>
      <c r="AU825" s="332"/>
      <c r="AV825" s="332"/>
      <c r="AW825" s="332"/>
      <c r="AX825" s="332"/>
      <c r="AY825" s="332">
        <v>0.94699999999999995</v>
      </c>
      <c r="AZ825" s="332">
        <v>0.97799999999999998</v>
      </c>
      <c r="BA825" s="332">
        <v>0.94299999999999995</v>
      </c>
      <c r="BB825" s="261">
        <v>409</v>
      </c>
      <c r="BC825" s="261">
        <v>408</v>
      </c>
      <c r="BD825" s="261">
        <v>408</v>
      </c>
      <c r="BE825" s="261">
        <v>239</v>
      </c>
      <c r="BF825" s="261">
        <v>237</v>
      </c>
      <c r="BG825" s="261">
        <v>235</v>
      </c>
      <c r="BH825" s="261">
        <v>42</v>
      </c>
      <c r="BI825" s="261">
        <v>62</v>
      </c>
      <c r="BJ825" s="261">
        <v>57</v>
      </c>
      <c r="BK825" s="261">
        <v>31</v>
      </c>
      <c r="BL825" s="261">
        <v>40</v>
      </c>
      <c r="BM825" s="261">
        <v>62</v>
      </c>
      <c r="BN825" s="261">
        <v>42</v>
      </c>
      <c r="BO825" s="261">
        <v>17</v>
      </c>
      <c r="BP825" s="261"/>
      <c r="BQ825" s="261"/>
      <c r="BR825" s="261"/>
      <c r="BS825" s="261"/>
      <c r="BT825" s="261">
        <v>2</v>
      </c>
      <c r="BU825" s="261">
        <v>0</v>
      </c>
      <c r="BV825" s="261">
        <v>15</v>
      </c>
      <c r="BW825" s="261">
        <v>14</v>
      </c>
      <c r="BX825" s="261"/>
      <c r="BY825" s="261"/>
      <c r="BZ825" s="261"/>
      <c r="CA825" s="261"/>
      <c r="CB825" s="261">
        <v>0.97</v>
      </c>
      <c r="CC825" s="261">
        <v>0.95099999999999996</v>
      </c>
      <c r="CD825" s="261">
        <v>0.94499999999999995</v>
      </c>
      <c r="CE825" s="333">
        <v>237</v>
      </c>
      <c r="CF825" s="333">
        <v>86042843283</v>
      </c>
      <c r="CG825" s="333">
        <v>235</v>
      </c>
      <c r="CH825" s="333">
        <v>860176000000</v>
      </c>
      <c r="CI825" s="333">
        <v>233</v>
      </c>
      <c r="CJ825" s="333">
        <v>34012104763</v>
      </c>
      <c r="CK825" s="333"/>
      <c r="CL825" s="333"/>
      <c r="CM825" s="333"/>
      <c r="CN825" s="333"/>
      <c r="CO825" s="333"/>
      <c r="CP825" s="333"/>
      <c r="CQ825" s="333">
        <v>237</v>
      </c>
      <c r="CR825" s="333">
        <v>163120000000</v>
      </c>
      <c r="CS825" s="333">
        <v>235</v>
      </c>
      <c r="CT825" s="333">
        <v>22121762461</v>
      </c>
      <c r="CU825" s="333">
        <v>233</v>
      </c>
      <c r="CV825" s="333">
        <v>163120000000</v>
      </c>
      <c r="CW825" s="333"/>
      <c r="CX825" s="333"/>
      <c r="CY825" s="333"/>
      <c r="CZ825" s="333"/>
      <c r="DA825" s="333"/>
      <c r="DB825" s="374"/>
      <c r="DC825" s="154"/>
      <c r="DD825" s="179"/>
      <c r="DE825" s="179"/>
      <c r="DF825" s="179"/>
      <c r="DG825" s="179"/>
      <c r="DH825" s="180"/>
      <c r="DI825" s="181"/>
      <c r="DJ825" s="182">
        <f t="shared" si="531"/>
        <v>0</v>
      </c>
      <c r="DK825" s="182">
        <f t="shared" si="532"/>
        <v>1</v>
      </c>
      <c r="DL825" s="182">
        <f t="shared" si="536"/>
        <v>0</v>
      </c>
      <c r="DM825" s="182">
        <f t="shared" si="537"/>
        <v>0</v>
      </c>
      <c r="DN825" s="182">
        <f t="shared" si="538"/>
        <v>0</v>
      </c>
      <c r="DO825" s="182"/>
      <c r="DP825" s="182"/>
      <c r="DQ825" s="181"/>
      <c r="DR825" s="169"/>
      <c r="DS825" s="166"/>
      <c r="DT825" s="166"/>
      <c r="DU825" s="167">
        <f t="shared" si="539"/>
        <v>0</v>
      </c>
      <c r="DV825" s="153" t="str">
        <f>VLOOKUP(M825,'[200]Data Master kondisi'!$O$3:$P$11,2,FALSE)</f>
        <v>Z</v>
      </c>
      <c r="DW825" s="153">
        <f>LOOKUP(DV825,{"X","X","X","Y","Y","Y","Z","Z","Z"},{6,6,6,4,4,4,2,2,2})</f>
        <v>2</v>
      </c>
      <c r="DX825" s="153">
        <f t="shared" si="521"/>
        <v>1</v>
      </c>
      <c r="DY825" s="153">
        <f t="shared" si="540"/>
        <v>3</v>
      </c>
      <c r="DZ825" s="153" t="str">
        <f>VLOOKUP(G825,'[200]Data Master class'!$A$5:$D$12,3,FALSE)</f>
        <v>B</v>
      </c>
      <c r="EA825" s="160">
        <f t="shared" si="541"/>
        <v>0</v>
      </c>
      <c r="EB825" s="156"/>
      <c r="EC825" s="153">
        <f>VLOOKUP(G825,'[200]Data Master class'!$A$5:$D$12,2,FALSE)</f>
        <v>3</v>
      </c>
      <c r="ED825" s="153" t="str">
        <f>VLOOKUP(H825,'[200]Data Master class'!$E$5:$G$6,3,FALSE)</f>
        <v>Y</v>
      </c>
      <c r="EE825" s="153">
        <f>VLOOKUP(H825,'[200]Data Master class'!$E$5:$G$6,2,FALSE)</f>
        <v>1</v>
      </c>
      <c r="EF825" s="153">
        <f t="shared" si="542"/>
        <v>4</v>
      </c>
      <c r="EG825" s="153" t="str">
        <f t="shared" si="543"/>
        <v>CLASS 3</v>
      </c>
      <c r="EH825" s="153">
        <f t="shared" si="544"/>
        <v>7</v>
      </c>
      <c r="EI825" s="171"/>
      <c r="EJ825" s="441">
        <f t="shared" si="522"/>
        <v>0.138121546961326</v>
      </c>
      <c r="EK825" s="441">
        <f t="shared" si="523"/>
        <v>0.1767955801104972</v>
      </c>
      <c r="EL825" s="441">
        <f t="shared" si="524"/>
        <v>3.8674033149171311E-2</v>
      </c>
      <c r="EM825" s="442">
        <f t="shared" si="545"/>
        <v>0.11786372007366482</v>
      </c>
      <c r="EN825" s="443" t="str">
        <f t="shared" si="546"/>
        <v>CUKUP</v>
      </c>
      <c r="EO825" s="195"/>
      <c r="EP825" s="196">
        <f>'[200]2. SUHU &amp; FISIK TRAFO'!CY869</f>
        <v>324</v>
      </c>
      <c r="EQ825" s="168">
        <f t="shared" si="551"/>
        <v>0</v>
      </c>
      <c r="ER825" s="189">
        <f t="shared" si="547"/>
        <v>0</v>
      </c>
      <c r="ES825" s="195"/>
      <c r="ET825" s="447">
        <f t="shared" si="533"/>
        <v>43.072000000000003</v>
      </c>
      <c r="EU825" s="447">
        <f t="shared" si="548"/>
        <v>34.457600000000006</v>
      </c>
      <c r="EV825" s="448">
        <f t="shared" si="525"/>
        <v>43.072000000000003</v>
      </c>
      <c r="EW825" s="449" t="str">
        <f t="shared" si="549"/>
        <v>BAIK</v>
      </c>
      <c r="EX825" s="721"/>
      <c r="EY825" s="447">
        <f t="shared" si="534"/>
        <v>38.127000000000002</v>
      </c>
      <c r="EZ825" s="447">
        <f t="shared" si="526"/>
        <v>30.501600000000003</v>
      </c>
      <c r="FA825" s="448">
        <f t="shared" si="535"/>
        <v>38.127000000000002</v>
      </c>
      <c r="FB825" s="449" t="str">
        <f t="shared" si="527"/>
        <v>BAIK</v>
      </c>
      <c r="FC825" s="195"/>
      <c r="FD825" s="453">
        <f t="shared" si="528"/>
        <v>34</v>
      </c>
      <c r="FE825" s="454">
        <f t="shared" si="529"/>
        <v>144.50867052023122</v>
      </c>
      <c r="FF825" s="725">
        <f t="shared" si="530"/>
        <v>23.527999999999999</v>
      </c>
      <c r="FG825" s="202" t="str">
        <f t="shared" si="550"/>
        <v>BURUK</v>
      </c>
    </row>
    <row r="826" spans="1:163">
      <c r="A826" s="347">
        <v>814</v>
      </c>
      <c r="B826" s="764" t="s">
        <v>2239</v>
      </c>
      <c r="C826" s="331" t="s">
        <v>3479</v>
      </c>
      <c r="D826" s="259" t="s">
        <v>3476</v>
      </c>
      <c r="E826" s="319" t="s">
        <v>3449</v>
      </c>
      <c r="F826" s="319" t="s">
        <v>3449</v>
      </c>
      <c r="G826" s="208" t="s">
        <v>206</v>
      </c>
      <c r="H826" s="214" t="s">
        <v>208</v>
      </c>
      <c r="I826" s="463">
        <v>108.16883799999999</v>
      </c>
      <c r="J826" s="462">
        <v>-2.2967735999999999</v>
      </c>
      <c r="K826" s="259" t="s">
        <v>315</v>
      </c>
      <c r="L826" s="259" t="s">
        <v>310</v>
      </c>
      <c r="M826" s="259">
        <v>100</v>
      </c>
      <c r="N826" s="259">
        <v>10233704</v>
      </c>
      <c r="O826" s="259">
        <v>2010</v>
      </c>
      <c r="P826" s="259" t="s">
        <v>316</v>
      </c>
      <c r="Q826" s="461">
        <v>0.86249999999999993</v>
      </c>
      <c r="R826" s="433">
        <v>44876</v>
      </c>
      <c r="S826" s="331" t="s">
        <v>318</v>
      </c>
      <c r="T826" s="331" t="s">
        <v>607</v>
      </c>
      <c r="U826" s="259">
        <v>1</v>
      </c>
      <c r="V826" s="259">
        <v>1</v>
      </c>
      <c r="W826" s="259">
        <v>3</v>
      </c>
      <c r="X826" s="259">
        <v>20000</v>
      </c>
      <c r="Y826" s="332">
        <v>401</v>
      </c>
      <c r="Z826" s="332">
        <v>403</v>
      </c>
      <c r="AA826" s="332">
        <v>402</v>
      </c>
      <c r="AB826" s="332">
        <v>231</v>
      </c>
      <c r="AC826" s="332">
        <v>235</v>
      </c>
      <c r="AD826" s="332">
        <v>233</v>
      </c>
      <c r="AE826" s="332">
        <v>47</v>
      </c>
      <c r="AF826" s="332">
        <v>45</v>
      </c>
      <c r="AG826" s="332">
        <v>50</v>
      </c>
      <c r="AH826" s="332">
        <v>26</v>
      </c>
      <c r="AI826" s="332"/>
      <c r="AJ826" s="332"/>
      <c r="AK826" s="332"/>
      <c r="AL826" s="332"/>
      <c r="AM826" s="332">
        <v>47</v>
      </c>
      <c r="AN826" s="332">
        <v>45</v>
      </c>
      <c r="AO826" s="332">
        <v>50</v>
      </c>
      <c r="AP826" s="332">
        <v>26</v>
      </c>
      <c r="AQ826" s="332"/>
      <c r="AR826" s="332"/>
      <c r="AS826" s="332"/>
      <c r="AT826" s="332"/>
      <c r="AU826" s="332"/>
      <c r="AV826" s="332"/>
      <c r="AW826" s="332"/>
      <c r="AX826" s="332"/>
      <c r="AY826" s="332">
        <v>0.95699999999999996</v>
      </c>
      <c r="AZ826" s="332">
        <v>0.94899999999999995</v>
      </c>
      <c r="BA826" s="332">
        <v>0.93799999999999994</v>
      </c>
      <c r="BB826" s="261">
        <v>410</v>
      </c>
      <c r="BC826" s="261">
        <v>402</v>
      </c>
      <c r="BD826" s="261">
        <v>403</v>
      </c>
      <c r="BE826" s="261">
        <v>229</v>
      </c>
      <c r="BF826" s="261">
        <v>234</v>
      </c>
      <c r="BG826" s="261">
        <v>231</v>
      </c>
      <c r="BH826" s="261">
        <v>55</v>
      </c>
      <c r="BI826" s="261">
        <v>49</v>
      </c>
      <c r="BJ826" s="261">
        <v>30</v>
      </c>
      <c r="BK826" s="261">
        <v>13</v>
      </c>
      <c r="BL826" s="261"/>
      <c r="BM826" s="261"/>
      <c r="BN826" s="261"/>
      <c r="BO826" s="261"/>
      <c r="BP826" s="261">
        <v>55</v>
      </c>
      <c r="BQ826" s="261">
        <v>49</v>
      </c>
      <c r="BR826" s="261">
        <v>30</v>
      </c>
      <c r="BS826" s="261">
        <v>13</v>
      </c>
      <c r="BT826" s="261"/>
      <c r="BU826" s="261"/>
      <c r="BV826" s="261"/>
      <c r="BW826" s="261"/>
      <c r="BX826" s="261"/>
      <c r="BY826" s="261"/>
      <c r="BZ826" s="261"/>
      <c r="CA826" s="261"/>
      <c r="CB826" s="261">
        <v>0.94499999999999995</v>
      </c>
      <c r="CC826" s="261">
        <v>0.95799999999999996</v>
      </c>
      <c r="CD826" s="261">
        <v>0.90600000000000003</v>
      </c>
      <c r="CE826" s="333"/>
      <c r="CF826" s="333"/>
      <c r="CG826" s="333"/>
      <c r="CH826" s="333"/>
      <c r="CI826" s="333"/>
      <c r="CJ826" s="333"/>
      <c r="CK826" s="333">
        <v>227</v>
      </c>
      <c r="CL826" s="333">
        <v>86065133237</v>
      </c>
      <c r="CM826" s="333">
        <v>232</v>
      </c>
      <c r="CN826" s="333">
        <v>163120000000</v>
      </c>
      <c r="CO826" s="333">
        <v>229</v>
      </c>
      <c r="CP826" s="333">
        <v>1631200000000</v>
      </c>
      <c r="CQ826" s="333"/>
      <c r="CR826" s="333"/>
      <c r="CS826" s="333"/>
      <c r="CT826" s="333"/>
      <c r="CU826" s="333"/>
      <c r="CV826" s="333"/>
      <c r="CW826" s="333"/>
      <c r="CX826" s="333"/>
      <c r="CY826" s="333"/>
      <c r="CZ826" s="333"/>
      <c r="DA826" s="333"/>
      <c r="DB826" s="374"/>
      <c r="DC826" s="154"/>
      <c r="DD826" s="179"/>
      <c r="DE826" s="179"/>
      <c r="DF826" s="179"/>
      <c r="DG826" s="179"/>
      <c r="DH826" s="180"/>
      <c r="DI826" s="181"/>
      <c r="DJ826" s="182">
        <f t="shared" si="531"/>
        <v>0</v>
      </c>
      <c r="DK826" s="182">
        <f t="shared" si="532"/>
        <v>1</v>
      </c>
      <c r="DL826" s="182">
        <f t="shared" si="536"/>
        <v>0</v>
      </c>
      <c r="DM826" s="182">
        <f t="shared" si="537"/>
        <v>0</v>
      </c>
      <c r="DN826" s="182">
        <f t="shared" si="538"/>
        <v>0</v>
      </c>
      <c r="DO826" s="182"/>
      <c r="DP826" s="182"/>
      <c r="DQ826" s="181"/>
      <c r="DR826" s="169"/>
      <c r="DS826" s="166"/>
      <c r="DT826" s="166"/>
      <c r="DU826" s="167">
        <f t="shared" si="539"/>
        <v>0</v>
      </c>
      <c r="DV826" s="153" t="str">
        <f>VLOOKUP(M826,'[200]Data Master kondisi'!$O$3:$P$11,2,FALSE)</f>
        <v>Z</v>
      </c>
      <c r="DW826" s="153">
        <f>LOOKUP(DV826,{"X","X","X","Y","Y","Y","Z","Z","Z"},{6,6,6,4,4,4,2,2,2})</f>
        <v>2</v>
      </c>
      <c r="DX826" s="153">
        <f t="shared" si="521"/>
        <v>1</v>
      </c>
      <c r="DY826" s="153">
        <f t="shared" si="540"/>
        <v>3</v>
      </c>
      <c r="DZ826" s="153" t="str">
        <f>VLOOKUP(G826,'[200]Data Master class'!$A$5:$D$12,3,FALSE)</f>
        <v>B</v>
      </c>
      <c r="EA826" s="160">
        <f t="shared" si="541"/>
        <v>0</v>
      </c>
      <c r="EB826" s="156"/>
      <c r="EC826" s="153">
        <f>VLOOKUP(G826,'[200]Data Master class'!$A$5:$D$12,2,FALSE)</f>
        <v>3</v>
      </c>
      <c r="ED826" s="153" t="str">
        <f>VLOOKUP(H826,'[200]Data Master class'!$E$5:$G$6,3,FALSE)</f>
        <v>X</v>
      </c>
      <c r="EE826" s="153">
        <f>VLOOKUP(H826,'[200]Data Master class'!$E$5:$G$6,2,FALSE)</f>
        <v>2</v>
      </c>
      <c r="EF826" s="153">
        <f t="shared" si="542"/>
        <v>5</v>
      </c>
      <c r="EG826" s="153" t="str">
        <f t="shared" si="543"/>
        <v>CLASS 3</v>
      </c>
      <c r="EH826" s="153">
        <f t="shared" si="544"/>
        <v>8</v>
      </c>
      <c r="EI826" s="171"/>
      <c r="EJ826" s="441">
        <f t="shared" si="522"/>
        <v>7.0422535211268102E-3</v>
      </c>
      <c r="EK826" s="441">
        <f t="shared" si="523"/>
        <v>4.9295774647887369E-2</v>
      </c>
      <c r="EL826" s="441">
        <f t="shared" si="524"/>
        <v>5.633802816901403E-2</v>
      </c>
      <c r="EM826" s="442">
        <f t="shared" si="545"/>
        <v>3.7558685446009404E-2</v>
      </c>
      <c r="EN826" s="443" t="str">
        <f t="shared" si="546"/>
        <v>BAIK</v>
      </c>
      <c r="EO826" s="195"/>
      <c r="EP826" s="196">
        <f>'[200]2. SUHU &amp; FISIK TRAFO'!CY870</f>
        <v>202</v>
      </c>
      <c r="EQ826" s="168">
        <f t="shared" si="551"/>
        <v>0</v>
      </c>
      <c r="ER826" s="189">
        <f t="shared" si="547"/>
        <v>0</v>
      </c>
      <c r="ES826" s="195"/>
      <c r="ET826" s="447">
        <f t="shared" si="533"/>
        <v>33.082000000000001</v>
      </c>
      <c r="EU826" s="447">
        <f t="shared" si="548"/>
        <v>26.465600000000002</v>
      </c>
      <c r="EV826" s="448">
        <f t="shared" si="525"/>
        <v>33.082000000000001</v>
      </c>
      <c r="EW826" s="449" t="str">
        <f t="shared" si="549"/>
        <v>BAIK</v>
      </c>
      <c r="EX826" s="721"/>
      <c r="EY826" s="447">
        <f t="shared" si="534"/>
        <v>30.991</v>
      </c>
      <c r="EZ826" s="447">
        <f t="shared" si="526"/>
        <v>24.7928</v>
      </c>
      <c r="FA826" s="448">
        <f t="shared" si="535"/>
        <v>30.991000000000003</v>
      </c>
      <c r="FB826" s="449" t="str">
        <f t="shared" si="527"/>
        <v>BAIK</v>
      </c>
      <c r="FC826" s="195"/>
      <c r="FD826" s="453">
        <f t="shared" si="528"/>
        <v>26</v>
      </c>
      <c r="FE826" s="454">
        <f t="shared" si="529"/>
        <v>144.50867052023122</v>
      </c>
      <c r="FF826" s="725">
        <f t="shared" si="530"/>
        <v>17.992000000000001</v>
      </c>
      <c r="FG826" s="202" t="str">
        <f t="shared" si="550"/>
        <v>KURANG</v>
      </c>
    </row>
    <row r="827" spans="1:163">
      <c r="A827" s="347">
        <v>815</v>
      </c>
      <c r="B827" s="764" t="s">
        <v>2239</v>
      </c>
      <c r="C827" s="331" t="s">
        <v>3480</v>
      </c>
      <c r="D827" s="259" t="s">
        <v>3476</v>
      </c>
      <c r="E827" s="319" t="s">
        <v>3449</v>
      </c>
      <c r="F827" s="319" t="s">
        <v>3449</v>
      </c>
      <c r="G827" s="208" t="s">
        <v>206</v>
      </c>
      <c r="H827" s="214" t="s">
        <v>209</v>
      </c>
      <c r="I827" s="463">
        <v>108.16882099999999</v>
      </c>
      <c r="J827" s="462">
        <v>-2.9677210000000001</v>
      </c>
      <c r="K827" s="259" t="s">
        <v>341</v>
      </c>
      <c r="L827" s="259" t="s">
        <v>571</v>
      </c>
      <c r="M827" s="259">
        <v>100</v>
      </c>
      <c r="N827" s="259">
        <v>15130078</v>
      </c>
      <c r="O827" s="259">
        <v>2016</v>
      </c>
      <c r="P827" s="259" t="s">
        <v>316</v>
      </c>
      <c r="Q827" s="461">
        <v>0.86458333333333337</v>
      </c>
      <c r="R827" s="433">
        <v>44876</v>
      </c>
      <c r="S827" s="331" t="s">
        <v>318</v>
      </c>
      <c r="T827" s="331" t="s">
        <v>607</v>
      </c>
      <c r="U827" s="259">
        <v>1</v>
      </c>
      <c r="V827" s="259">
        <v>1</v>
      </c>
      <c r="W827" s="259">
        <v>3</v>
      </c>
      <c r="X827" s="259">
        <v>20000</v>
      </c>
      <c r="Y827" s="332">
        <v>416</v>
      </c>
      <c r="Z827" s="332">
        <v>416</v>
      </c>
      <c r="AA827" s="332">
        <v>418</v>
      </c>
      <c r="AB827" s="332">
        <v>243</v>
      </c>
      <c r="AC827" s="332">
        <v>240</v>
      </c>
      <c r="AD827" s="332">
        <v>242</v>
      </c>
      <c r="AE827" s="332">
        <v>20</v>
      </c>
      <c r="AF827" s="332">
        <v>46</v>
      </c>
      <c r="AG827" s="332">
        <v>42</v>
      </c>
      <c r="AH827" s="332">
        <v>28</v>
      </c>
      <c r="AI827" s="332">
        <v>20</v>
      </c>
      <c r="AJ827" s="332">
        <v>46</v>
      </c>
      <c r="AK827" s="332">
        <v>42</v>
      </c>
      <c r="AL827" s="332">
        <v>28</v>
      </c>
      <c r="AM827" s="332"/>
      <c r="AN827" s="332"/>
      <c r="AO827" s="332"/>
      <c r="AP827" s="332"/>
      <c r="AQ827" s="332"/>
      <c r="AR827" s="332"/>
      <c r="AS827" s="332"/>
      <c r="AT827" s="332"/>
      <c r="AU827" s="332"/>
      <c r="AV827" s="332"/>
      <c r="AW827" s="332"/>
      <c r="AX827" s="332"/>
      <c r="AY827" s="332">
        <v>0.84099999999999997</v>
      </c>
      <c r="AZ827" s="332">
        <v>0.90800000000000003</v>
      </c>
      <c r="BA827" s="332">
        <v>0.85899999999999999</v>
      </c>
      <c r="BB827" s="261">
        <v>401</v>
      </c>
      <c r="BC827" s="261">
        <v>406</v>
      </c>
      <c r="BD827" s="261">
        <v>405</v>
      </c>
      <c r="BE827" s="261">
        <v>239</v>
      </c>
      <c r="BF827" s="261">
        <v>231</v>
      </c>
      <c r="BG827" s="261">
        <v>235</v>
      </c>
      <c r="BH827" s="261">
        <v>39</v>
      </c>
      <c r="BI827" s="261">
        <v>61</v>
      </c>
      <c r="BJ827" s="261">
        <v>72</v>
      </c>
      <c r="BK827" s="261">
        <v>28</v>
      </c>
      <c r="BL827" s="261">
        <v>39</v>
      </c>
      <c r="BM827" s="261">
        <v>61</v>
      </c>
      <c r="BN827" s="261">
        <v>72</v>
      </c>
      <c r="BO827" s="261">
        <v>28</v>
      </c>
      <c r="BP827" s="261"/>
      <c r="BQ827" s="261"/>
      <c r="BR827" s="261"/>
      <c r="BS827" s="261"/>
      <c r="BT827" s="261"/>
      <c r="BU827" s="261"/>
      <c r="BV827" s="261"/>
      <c r="BW827" s="261"/>
      <c r="BX827" s="261"/>
      <c r="BY827" s="261"/>
      <c r="BZ827" s="261"/>
      <c r="CA827" s="261"/>
      <c r="CB827" s="261">
        <v>0.89800000000000002</v>
      </c>
      <c r="CC827" s="261">
        <v>0.92</v>
      </c>
      <c r="CD827" s="261">
        <v>0.91400000000000003</v>
      </c>
      <c r="CE827" s="333">
        <v>237</v>
      </c>
      <c r="CF827" s="333">
        <v>163120000000</v>
      </c>
      <c r="CG827" s="333">
        <v>229</v>
      </c>
      <c r="CH827" s="333">
        <v>32106308741</v>
      </c>
      <c r="CI827" s="333">
        <v>233</v>
      </c>
      <c r="CJ827" s="333">
        <v>2212178231</v>
      </c>
      <c r="CK827" s="333"/>
      <c r="CL827" s="333"/>
      <c r="CM827" s="333"/>
      <c r="CN827" s="333"/>
      <c r="CO827" s="333"/>
      <c r="CP827" s="333"/>
      <c r="CQ827" s="333"/>
      <c r="CR827" s="333"/>
      <c r="CS827" s="333"/>
      <c r="CT827" s="333"/>
      <c r="CU827" s="333"/>
      <c r="CV827" s="333"/>
      <c r="CW827" s="333"/>
      <c r="CX827" s="333"/>
      <c r="CY827" s="333"/>
      <c r="CZ827" s="333"/>
      <c r="DA827" s="333"/>
      <c r="DB827" s="374"/>
      <c r="DC827" s="154"/>
      <c r="DD827" s="179"/>
      <c r="DE827" s="179"/>
      <c r="DF827" s="179"/>
      <c r="DG827" s="179"/>
      <c r="DH827" s="180"/>
      <c r="DI827" s="181"/>
      <c r="DJ827" s="182">
        <f t="shared" si="531"/>
        <v>0</v>
      </c>
      <c r="DK827" s="182">
        <f t="shared" si="532"/>
        <v>1</v>
      </c>
      <c r="DL827" s="182">
        <f t="shared" si="536"/>
        <v>0</v>
      </c>
      <c r="DM827" s="182">
        <f t="shared" si="537"/>
        <v>0</v>
      </c>
      <c r="DN827" s="182">
        <f t="shared" si="538"/>
        <v>0</v>
      </c>
      <c r="DO827" s="182"/>
      <c r="DP827" s="182"/>
      <c r="DQ827" s="181"/>
      <c r="DR827" s="169"/>
      <c r="DS827" s="166"/>
      <c r="DT827" s="166"/>
      <c r="DU827" s="167">
        <f t="shared" si="539"/>
        <v>0</v>
      </c>
      <c r="DV827" s="153" t="str">
        <f>VLOOKUP(M827,'[200]Data Master kondisi'!$O$3:$P$11,2,FALSE)</f>
        <v>Z</v>
      </c>
      <c r="DW827" s="153">
        <f>LOOKUP(DV827,{"X","X","X","Y","Y","Y","Z","Z","Z"},{6,6,6,4,4,4,2,2,2})</f>
        <v>2</v>
      </c>
      <c r="DX827" s="153">
        <f t="shared" si="521"/>
        <v>1</v>
      </c>
      <c r="DY827" s="153">
        <f t="shared" si="540"/>
        <v>3</v>
      </c>
      <c r="DZ827" s="153" t="str">
        <f>VLOOKUP(G827,'[200]Data Master class'!$A$5:$D$12,3,FALSE)</f>
        <v>B</v>
      </c>
      <c r="EA827" s="160">
        <f t="shared" si="541"/>
        <v>0</v>
      </c>
      <c r="EB827" s="156"/>
      <c r="EC827" s="153">
        <f>VLOOKUP(G827,'[200]Data Master class'!$A$5:$D$12,2,FALSE)</f>
        <v>3</v>
      </c>
      <c r="ED827" s="153" t="str">
        <f>VLOOKUP(H827,'[200]Data Master class'!$E$5:$G$6,3,FALSE)</f>
        <v>Y</v>
      </c>
      <c r="EE827" s="153">
        <f>VLOOKUP(H827,'[200]Data Master class'!$E$5:$G$6,2,FALSE)</f>
        <v>1</v>
      </c>
      <c r="EF827" s="153">
        <f t="shared" si="542"/>
        <v>4</v>
      </c>
      <c r="EG827" s="153" t="str">
        <f t="shared" si="543"/>
        <v>CLASS 3</v>
      </c>
      <c r="EH827" s="153">
        <f t="shared" si="544"/>
        <v>7</v>
      </c>
      <c r="EI827" s="171"/>
      <c r="EJ827" s="441">
        <f t="shared" si="522"/>
        <v>0.44444444444444442</v>
      </c>
      <c r="EK827" s="441">
        <f t="shared" si="523"/>
        <v>0.27777777777777779</v>
      </c>
      <c r="EL827" s="441">
        <f t="shared" si="524"/>
        <v>0.16666666666666666</v>
      </c>
      <c r="EM827" s="442">
        <f t="shared" si="545"/>
        <v>0.29629629629629628</v>
      </c>
      <c r="EN827" s="443" t="str">
        <f t="shared" si="546"/>
        <v>KURANG</v>
      </c>
      <c r="EO827" s="195"/>
      <c r="EP827" s="196">
        <f>'[200]2. SUHU &amp; FISIK TRAFO'!CY871</f>
        <v>324</v>
      </c>
      <c r="EQ827" s="168">
        <f t="shared" si="551"/>
        <v>0</v>
      </c>
      <c r="ER827" s="189">
        <f t="shared" si="547"/>
        <v>0</v>
      </c>
      <c r="ES827" s="195"/>
      <c r="ET827" s="447">
        <f t="shared" si="533"/>
        <v>26.064</v>
      </c>
      <c r="EU827" s="447">
        <f t="shared" si="548"/>
        <v>20.851200000000002</v>
      </c>
      <c r="EV827" s="448">
        <f t="shared" si="525"/>
        <v>26.064</v>
      </c>
      <c r="EW827" s="449" t="str">
        <f t="shared" si="549"/>
        <v>BAIK</v>
      </c>
      <c r="EX827" s="721"/>
      <c r="EY827" s="447">
        <f t="shared" si="534"/>
        <v>40.332000000000001</v>
      </c>
      <c r="EZ827" s="447">
        <f t="shared" si="526"/>
        <v>32.265599999999999</v>
      </c>
      <c r="FA827" s="448">
        <f t="shared" si="535"/>
        <v>40.332000000000001</v>
      </c>
      <c r="FB827" s="449" t="str">
        <f t="shared" si="527"/>
        <v>BAIK</v>
      </c>
      <c r="FC827" s="195"/>
      <c r="FD827" s="453">
        <f t="shared" si="528"/>
        <v>28</v>
      </c>
      <c r="FE827" s="454">
        <f t="shared" si="529"/>
        <v>144.50867052023122</v>
      </c>
      <c r="FF827" s="725">
        <f t="shared" si="530"/>
        <v>19.375999999999998</v>
      </c>
      <c r="FG827" s="202" t="str">
        <f t="shared" si="550"/>
        <v>KURANG</v>
      </c>
    </row>
    <row r="828" spans="1:163">
      <c r="A828" s="347">
        <v>816</v>
      </c>
      <c r="B828" s="764" t="s">
        <v>2239</v>
      </c>
      <c r="C828" s="331" t="s">
        <v>3481</v>
      </c>
      <c r="D828" s="259" t="s">
        <v>3482</v>
      </c>
      <c r="E828" s="319" t="s">
        <v>3449</v>
      </c>
      <c r="F828" s="319" t="s">
        <v>3449</v>
      </c>
      <c r="G828" s="208" t="s">
        <v>206</v>
      </c>
      <c r="H828" s="214" t="s">
        <v>209</v>
      </c>
      <c r="I828" s="463">
        <v>108.169742</v>
      </c>
      <c r="J828" s="462">
        <v>-2.9685459999999999</v>
      </c>
      <c r="K828" s="259" t="s">
        <v>341</v>
      </c>
      <c r="L828" s="259" t="s">
        <v>614</v>
      </c>
      <c r="M828" s="259">
        <v>160</v>
      </c>
      <c r="N828" s="259">
        <v>23749</v>
      </c>
      <c r="O828" s="259">
        <v>1983</v>
      </c>
      <c r="P828" s="259" t="s">
        <v>316</v>
      </c>
      <c r="Q828" s="461">
        <v>0.87291666666666667</v>
      </c>
      <c r="R828" s="433">
        <v>44876</v>
      </c>
      <c r="S828" s="331" t="s">
        <v>318</v>
      </c>
      <c r="T828" s="331" t="s">
        <v>607</v>
      </c>
      <c r="U828" s="259">
        <v>4</v>
      </c>
      <c r="V828" s="259">
        <v>2</v>
      </c>
      <c r="W828" s="259">
        <v>3</v>
      </c>
      <c r="X828" s="259">
        <v>20000</v>
      </c>
      <c r="Y828" s="332">
        <v>405</v>
      </c>
      <c r="Z828" s="332">
        <v>406</v>
      </c>
      <c r="AA828" s="332">
        <v>405</v>
      </c>
      <c r="AB828" s="332">
        <v>233</v>
      </c>
      <c r="AC828" s="332">
        <v>235</v>
      </c>
      <c r="AD828" s="332">
        <v>234</v>
      </c>
      <c r="AE828" s="332">
        <v>60</v>
      </c>
      <c r="AF828" s="332">
        <v>51</v>
      </c>
      <c r="AG828" s="332">
        <v>63</v>
      </c>
      <c r="AH828" s="332">
        <v>27</v>
      </c>
      <c r="AI828" s="332">
        <v>52</v>
      </c>
      <c r="AJ828" s="332">
        <v>51</v>
      </c>
      <c r="AK828" s="332">
        <v>48</v>
      </c>
      <c r="AL828" s="332">
        <v>20</v>
      </c>
      <c r="AM828" s="332">
        <v>8</v>
      </c>
      <c r="AN828" s="332">
        <v>0</v>
      </c>
      <c r="AO828" s="332">
        <v>15</v>
      </c>
      <c r="AP828" s="332">
        <v>7</v>
      </c>
      <c r="AQ828" s="332"/>
      <c r="AR828" s="332"/>
      <c r="AS828" s="332"/>
      <c r="AT828" s="332"/>
      <c r="AU828" s="332"/>
      <c r="AV828" s="332"/>
      <c r="AW828" s="332"/>
      <c r="AX828" s="332"/>
      <c r="AY828" s="332">
        <v>0.93200000000000005</v>
      </c>
      <c r="AZ828" s="332">
        <v>0.96699999999999997</v>
      </c>
      <c r="BA828" s="332">
        <v>0.94699999999999995</v>
      </c>
      <c r="BB828" s="261">
        <v>403</v>
      </c>
      <c r="BC828" s="261">
        <v>402</v>
      </c>
      <c r="BD828" s="261">
        <v>400</v>
      </c>
      <c r="BE828" s="261">
        <v>235</v>
      </c>
      <c r="BF828" s="261">
        <v>233</v>
      </c>
      <c r="BG828" s="261">
        <v>230</v>
      </c>
      <c r="BH828" s="261">
        <v>30</v>
      </c>
      <c r="BI828" s="261">
        <v>30</v>
      </c>
      <c r="BJ828" s="261">
        <v>47</v>
      </c>
      <c r="BK828" s="261">
        <v>16</v>
      </c>
      <c r="BL828" s="261">
        <v>26</v>
      </c>
      <c r="BM828" s="261">
        <v>27</v>
      </c>
      <c r="BN828" s="261">
        <v>35</v>
      </c>
      <c r="BO828" s="261">
        <v>11</v>
      </c>
      <c r="BP828" s="261">
        <v>4</v>
      </c>
      <c r="BQ828" s="261">
        <v>3</v>
      </c>
      <c r="BR828" s="261">
        <v>12</v>
      </c>
      <c r="BS828" s="261">
        <v>5</v>
      </c>
      <c r="BT828" s="261"/>
      <c r="BU828" s="261"/>
      <c r="BV828" s="261"/>
      <c r="BW828" s="261"/>
      <c r="BX828" s="261"/>
      <c r="BY828" s="261"/>
      <c r="BZ828" s="261"/>
      <c r="CA828" s="261"/>
      <c r="CB828" s="261">
        <v>0.91600000000000004</v>
      </c>
      <c r="CC828" s="261">
        <v>0.87</v>
      </c>
      <c r="CD828" s="261">
        <v>0.90100000000000002</v>
      </c>
      <c r="CE828" s="333">
        <v>231</v>
      </c>
      <c r="CF828" s="333">
        <v>32115263595</v>
      </c>
      <c r="CG828" s="333">
        <v>231</v>
      </c>
      <c r="CH828" s="333">
        <v>221217000000</v>
      </c>
      <c r="CI828" s="333">
        <v>229</v>
      </c>
      <c r="CJ828" s="333">
        <v>32106308760</v>
      </c>
      <c r="CK828" s="333">
        <v>231</v>
      </c>
      <c r="CL828" s="333">
        <v>163120000000</v>
      </c>
      <c r="CM828" s="333">
        <v>231</v>
      </c>
      <c r="CN828" s="333">
        <v>8601751632</v>
      </c>
      <c r="CO828" s="333">
        <v>229</v>
      </c>
      <c r="CP828" s="333">
        <v>163120000000</v>
      </c>
      <c r="CQ828" s="333"/>
      <c r="CR828" s="333"/>
      <c r="CS828" s="333"/>
      <c r="CT828" s="333"/>
      <c r="CU828" s="333"/>
      <c r="CV828" s="333"/>
      <c r="CW828" s="333"/>
      <c r="CX828" s="333"/>
      <c r="CY828" s="333"/>
      <c r="CZ828" s="333"/>
      <c r="DA828" s="333"/>
      <c r="DB828" s="374"/>
      <c r="DC828" s="154"/>
      <c r="DD828" s="179"/>
      <c r="DE828" s="179"/>
      <c r="DF828" s="179"/>
      <c r="DG828" s="179"/>
      <c r="DH828" s="180"/>
      <c r="DI828" s="181"/>
      <c r="DJ828" s="182">
        <f t="shared" si="531"/>
        <v>0</v>
      </c>
      <c r="DK828" s="182">
        <f t="shared" si="532"/>
        <v>1</v>
      </c>
      <c r="DL828" s="182">
        <f t="shared" si="536"/>
        <v>0</v>
      </c>
      <c r="DM828" s="182">
        <f t="shared" si="537"/>
        <v>0</v>
      </c>
      <c r="DN828" s="182">
        <f t="shared" si="538"/>
        <v>0</v>
      </c>
      <c r="DO828" s="182"/>
      <c r="DP828" s="182"/>
      <c r="DQ828" s="181"/>
      <c r="DR828" s="169"/>
      <c r="DS828" s="166"/>
      <c r="DT828" s="166"/>
      <c r="DU828" s="167">
        <f t="shared" si="539"/>
        <v>0</v>
      </c>
      <c r="DV828" s="153" t="str">
        <f>VLOOKUP(M828,'[200]Data Master kondisi'!$O$3:$P$11,2,FALSE)</f>
        <v>Y</v>
      </c>
      <c r="DW828" s="153">
        <f>LOOKUP(DV828,{"X","X","X","Y","Y","Y","Z","Z","Z"},{6,6,6,4,4,4,2,2,2})</f>
        <v>4</v>
      </c>
      <c r="DX828" s="153">
        <f t="shared" si="521"/>
        <v>4</v>
      </c>
      <c r="DY828" s="153">
        <f t="shared" si="540"/>
        <v>8</v>
      </c>
      <c r="DZ828" s="153" t="str">
        <f>VLOOKUP(G828,'[200]Data Master class'!$A$5:$D$12,3,FALSE)</f>
        <v>B</v>
      </c>
      <c r="EA828" s="160" t="str">
        <f t="shared" si="541"/>
        <v>CUKUP</v>
      </c>
      <c r="EB828" s="156"/>
      <c r="EC828" s="153">
        <f>VLOOKUP(G828,'[200]Data Master class'!$A$5:$D$12,2,FALSE)</f>
        <v>3</v>
      </c>
      <c r="ED828" s="153" t="str">
        <f>VLOOKUP(H828,'[200]Data Master class'!$E$5:$G$6,3,FALSE)</f>
        <v>Y</v>
      </c>
      <c r="EE828" s="153">
        <f>VLOOKUP(H828,'[200]Data Master class'!$E$5:$G$6,2,FALSE)</f>
        <v>1</v>
      </c>
      <c r="EF828" s="153">
        <f t="shared" si="542"/>
        <v>4</v>
      </c>
      <c r="EG828" s="153" t="str">
        <f t="shared" si="543"/>
        <v>CLASS 3</v>
      </c>
      <c r="EH828" s="153">
        <f t="shared" si="544"/>
        <v>12</v>
      </c>
      <c r="EI828" s="171"/>
      <c r="EJ828" s="441">
        <f t="shared" si="522"/>
        <v>3.4482758620689655E-2</v>
      </c>
      <c r="EK828" s="441">
        <f t="shared" si="523"/>
        <v>0.1206896551724138</v>
      </c>
      <c r="EL828" s="441">
        <f t="shared" si="524"/>
        <v>8.6206896551724144E-2</v>
      </c>
      <c r="EM828" s="442">
        <f t="shared" si="545"/>
        <v>8.0459770114942528E-2</v>
      </c>
      <c r="EN828" s="443" t="str">
        <f t="shared" si="546"/>
        <v>BAIK</v>
      </c>
      <c r="EO828" s="195"/>
      <c r="EP828" s="196">
        <f>'[200]2. SUHU &amp; FISIK TRAFO'!CY872</f>
        <v>324</v>
      </c>
      <c r="EQ828" s="168">
        <f t="shared" si="551"/>
        <v>0</v>
      </c>
      <c r="ER828" s="189">
        <f t="shared" si="547"/>
        <v>0</v>
      </c>
      <c r="ES828" s="195"/>
      <c r="ET828" s="447">
        <f t="shared" si="533"/>
        <v>40.707000000000001</v>
      </c>
      <c r="EU828" s="447">
        <f t="shared" si="548"/>
        <v>32.565600000000003</v>
      </c>
      <c r="EV828" s="448">
        <f t="shared" si="525"/>
        <v>25.441875000000003</v>
      </c>
      <c r="EW828" s="449" t="str">
        <f t="shared" si="549"/>
        <v>BAIK</v>
      </c>
      <c r="EX828" s="721"/>
      <c r="EY828" s="447">
        <f t="shared" si="534"/>
        <v>24.85</v>
      </c>
      <c r="EZ828" s="447">
        <f t="shared" si="526"/>
        <v>19.880000000000003</v>
      </c>
      <c r="FA828" s="448">
        <f t="shared" si="535"/>
        <v>15.531250000000002</v>
      </c>
      <c r="FB828" s="449" t="str">
        <f t="shared" si="527"/>
        <v>BAIK</v>
      </c>
      <c r="FC828" s="195"/>
      <c r="FD828" s="453">
        <f t="shared" si="528"/>
        <v>27</v>
      </c>
      <c r="FE828" s="454">
        <f t="shared" si="529"/>
        <v>231.21387283236993</v>
      </c>
      <c r="FF828" s="725">
        <f t="shared" si="530"/>
        <v>11.6775</v>
      </c>
      <c r="FG828" s="202" t="str">
        <f t="shared" si="550"/>
        <v>CUKUP</v>
      </c>
    </row>
    <row r="829" spans="1:163">
      <c r="A829" s="347">
        <v>817</v>
      </c>
      <c r="B829" s="764" t="s">
        <v>2239</v>
      </c>
      <c r="C829" s="331" t="s">
        <v>3483</v>
      </c>
      <c r="D829" s="259" t="s">
        <v>3484</v>
      </c>
      <c r="E829" s="319" t="s">
        <v>3449</v>
      </c>
      <c r="F829" s="319" t="s">
        <v>3449</v>
      </c>
      <c r="G829" s="208" t="s">
        <v>206</v>
      </c>
      <c r="H829" s="214" t="s">
        <v>208</v>
      </c>
      <c r="I829" s="463">
        <v>108.17096100000001</v>
      </c>
      <c r="J829" s="462">
        <v>-2.964048</v>
      </c>
      <c r="K829" s="259" t="s">
        <v>341</v>
      </c>
      <c r="L829" s="259" t="s">
        <v>310</v>
      </c>
      <c r="M829" s="259">
        <v>160</v>
      </c>
      <c r="N829" s="259">
        <v>9431837</v>
      </c>
      <c r="O829" s="259">
        <v>1994</v>
      </c>
      <c r="P829" s="259" t="s">
        <v>316</v>
      </c>
      <c r="Q829" s="461">
        <v>0.87222222222222223</v>
      </c>
      <c r="R829" s="433">
        <v>44876</v>
      </c>
      <c r="S829" s="331" t="s">
        <v>318</v>
      </c>
      <c r="T829" s="331" t="s">
        <v>607</v>
      </c>
      <c r="U829" s="259">
        <v>4</v>
      </c>
      <c r="V829" s="259">
        <v>1</v>
      </c>
      <c r="W829" s="259">
        <v>3</v>
      </c>
      <c r="X829" s="259">
        <v>20000</v>
      </c>
      <c r="Y829" s="332">
        <v>411</v>
      </c>
      <c r="Z829" s="332">
        <v>410</v>
      </c>
      <c r="AA829" s="332">
        <v>411</v>
      </c>
      <c r="AB829" s="332">
        <v>237</v>
      </c>
      <c r="AC829" s="332">
        <v>237</v>
      </c>
      <c r="AD829" s="332">
        <v>236</v>
      </c>
      <c r="AE829" s="332">
        <v>12</v>
      </c>
      <c r="AF829" s="332">
        <v>4</v>
      </c>
      <c r="AG829" s="332">
        <v>10</v>
      </c>
      <c r="AH829" s="332">
        <v>16</v>
      </c>
      <c r="AI829" s="332">
        <v>12</v>
      </c>
      <c r="AJ829" s="332">
        <v>4</v>
      </c>
      <c r="AK829" s="332">
        <v>10</v>
      </c>
      <c r="AL829" s="332">
        <v>16</v>
      </c>
      <c r="AM829" s="332"/>
      <c r="AN829" s="332"/>
      <c r="AO829" s="332"/>
      <c r="AP829" s="332"/>
      <c r="AQ829" s="332"/>
      <c r="AR829" s="332"/>
      <c r="AS829" s="332"/>
      <c r="AT829" s="332"/>
      <c r="AU829" s="332"/>
      <c r="AV829" s="332"/>
      <c r="AW829" s="332"/>
      <c r="AX829" s="332"/>
      <c r="AY829" s="332">
        <v>0.872</v>
      </c>
      <c r="AZ829" s="332">
        <v>0.871</v>
      </c>
      <c r="BA829" s="332">
        <v>0.86799999999999999</v>
      </c>
      <c r="BB829" s="261">
        <v>401</v>
      </c>
      <c r="BC829" s="261">
        <v>404</v>
      </c>
      <c r="BD829" s="261">
        <v>404</v>
      </c>
      <c r="BE829" s="261">
        <v>233</v>
      </c>
      <c r="BF829" s="261">
        <v>233</v>
      </c>
      <c r="BG829" s="261">
        <v>231</v>
      </c>
      <c r="BH829" s="261">
        <v>59</v>
      </c>
      <c r="BI829" s="261">
        <v>31</v>
      </c>
      <c r="BJ829" s="261">
        <v>18</v>
      </c>
      <c r="BK829" s="261">
        <v>31</v>
      </c>
      <c r="BL829" s="261">
        <v>59</v>
      </c>
      <c r="BM829" s="261">
        <v>31</v>
      </c>
      <c r="BN829" s="261">
        <v>18</v>
      </c>
      <c r="BO829" s="261">
        <v>31</v>
      </c>
      <c r="BP829" s="261"/>
      <c r="BQ829" s="261"/>
      <c r="BR829" s="261"/>
      <c r="BS829" s="261"/>
      <c r="BT829" s="261"/>
      <c r="BU829" s="261"/>
      <c r="BV829" s="261"/>
      <c r="BW829" s="261"/>
      <c r="BX829" s="261"/>
      <c r="BY829" s="261"/>
      <c r="BZ829" s="261"/>
      <c r="CA829" s="261"/>
      <c r="CB829" s="261">
        <v>0.98399999999999999</v>
      </c>
      <c r="CC829" s="261">
        <v>0.95399999999999996</v>
      </c>
      <c r="CD829" s="261">
        <v>0.91400000000000003</v>
      </c>
      <c r="CE829" s="333">
        <v>234</v>
      </c>
      <c r="CF829" s="333">
        <v>163120000000</v>
      </c>
      <c r="CG829" s="333" t="s">
        <v>3485</v>
      </c>
      <c r="CH829" s="333"/>
      <c r="CI829" s="333"/>
      <c r="CJ829" s="333"/>
      <c r="CK829" s="333"/>
      <c r="CL829" s="333"/>
      <c r="CM829" s="333"/>
      <c r="CN829" s="333"/>
      <c r="CO829" s="333"/>
      <c r="CP829" s="333"/>
      <c r="CQ829" s="333"/>
      <c r="CR829" s="333"/>
      <c r="CS829" s="333"/>
      <c r="CT829" s="333"/>
      <c r="CU829" s="333"/>
      <c r="CV829" s="333"/>
      <c r="CW829" s="333"/>
      <c r="CX829" s="333"/>
      <c r="CY829" s="333"/>
      <c r="CZ829" s="333"/>
      <c r="DA829" s="333"/>
      <c r="DB829" s="374"/>
      <c r="DC829" s="154"/>
      <c r="DD829" s="179"/>
      <c r="DE829" s="179"/>
      <c r="DF829" s="179"/>
      <c r="DG829" s="179"/>
      <c r="DH829" s="180"/>
      <c r="DI829" s="181"/>
      <c r="DJ829" s="182">
        <f t="shared" si="531"/>
        <v>1</v>
      </c>
      <c r="DK829" s="182">
        <f t="shared" si="532"/>
        <v>0</v>
      </c>
      <c r="DL829" s="182">
        <f t="shared" si="536"/>
        <v>0</v>
      </c>
      <c r="DM829" s="182">
        <f t="shared" si="537"/>
        <v>0</v>
      </c>
      <c r="DN829" s="182">
        <f t="shared" si="538"/>
        <v>0</v>
      </c>
      <c r="DO829" s="182"/>
      <c r="DP829" s="182"/>
      <c r="DQ829" s="181"/>
      <c r="DR829" s="169"/>
      <c r="DS829" s="166"/>
      <c r="DT829" s="166"/>
      <c r="DU829" s="167">
        <f t="shared" si="539"/>
        <v>0</v>
      </c>
      <c r="DV829" s="153" t="str">
        <f>VLOOKUP(M829,'[200]Data Master kondisi'!$O$3:$P$11,2,FALSE)</f>
        <v>Y</v>
      </c>
      <c r="DW829" s="153">
        <f>LOOKUP(DV829,{"X","X","X","Y","Y","Y","Z","Z","Z"},{6,6,6,4,4,4,2,2,2})</f>
        <v>4</v>
      </c>
      <c r="DX829" s="153">
        <f t="shared" si="521"/>
        <v>3</v>
      </c>
      <c r="DY829" s="153">
        <f t="shared" si="540"/>
        <v>7</v>
      </c>
      <c r="DZ829" s="153" t="str">
        <f>VLOOKUP(G829,'[200]Data Master class'!$A$5:$D$12,3,FALSE)</f>
        <v>B</v>
      </c>
      <c r="EA829" s="160" t="str">
        <f t="shared" si="541"/>
        <v>CUKUP</v>
      </c>
      <c r="EB829" s="156"/>
      <c r="EC829" s="153">
        <f>VLOOKUP(G829,'[200]Data Master class'!$A$5:$D$12,2,FALSE)</f>
        <v>3</v>
      </c>
      <c r="ED829" s="153" t="str">
        <f>VLOOKUP(H829,'[200]Data Master class'!$E$5:$G$6,3,FALSE)</f>
        <v>X</v>
      </c>
      <c r="EE829" s="153">
        <f>VLOOKUP(H829,'[200]Data Master class'!$E$5:$G$6,2,FALSE)</f>
        <v>2</v>
      </c>
      <c r="EF829" s="153">
        <f t="shared" si="542"/>
        <v>5</v>
      </c>
      <c r="EG829" s="153" t="str">
        <f t="shared" si="543"/>
        <v>CLASS 3</v>
      </c>
      <c r="EH829" s="153">
        <f t="shared" si="544"/>
        <v>12</v>
      </c>
      <c r="EI829" s="171"/>
      <c r="EJ829" s="441">
        <f t="shared" si="522"/>
        <v>0.38461538461538469</v>
      </c>
      <c r="EK829" s="441">
        <f t="shared" si="523"/>
        <v>0.53846153846153844</v>
      </c>
      <c r="EL829" s="441">
        <f t="shared" si="524"/>
        <v>0.15384615384615394</v>
      </c>
      <c r="EM829" s="442">
        <f t="shared" si="545"/>
        <v>0.35897435897435903</v>
      </c>
      <c r="EN829" s="443" t="str">
        <f t="shared" si="546"/>
        <v>BURUK</v>
      </c>
      <c r="EO829" s="195"/>
      <c r="EP829" s="196">
        <f>'[200]2. SUHU &amp; FISIK TRAFO'!CY873</f>
        <v>324</v>
      </c>
      <c r="EQ829" s="168">
        <f t="shared" si="551"/>
        <v>0</v>
      </c>
      <c r="ER829" s="189">
        <f t="shared" si="547"/>
        <v>0</v>
      </c>
      <c r="ES829" s="195"/>
      <c r="ET829" s="447">
        <f t="shared" si="533"/>
        <v>6.1520000000000001</v>
      </c>
      <c r="EU829" s="447">
        <f t="shared" si="548"/>
        <v>4.9216000000000006</v>
      </c>
      <c r="EV829" s="448">
        <f t="shared" si="525"/>
        <v>3.8449999999999998</v>
      </c>
      <c r="EW829" s="449" t="str">
        <f t="shared" si="549"/>
        <v>BAIK</v>
      </c>
      <c r="EX829" s="721"/>
      <c r="EY829" s="447">
        <f t="shared" si="534"/>
        <v>25.128</v>
      </c>
      <c r="EZ829" s="447">
        <f t="shared" si="526"/>
        <v>20.102400000000003</v>
      </c>
      <c r="FA829" s="448">
        <f t="shared" si="535"/>
        <v>15.705</v>
      </c>
      <c r="FB829" s="449" t="str">
        <f t="shared" si="527"/>
        <v>BAIK</v>
      </c>
      <c r="FC829" s="195"/>
      <c r="FD829" s="453">
        <f t="shared" si="528"/>
        <v>16</v>
      </c>
      <c r="FE829" s="454">
        <f t="shared" si="529"/>
        <v>231.21387283236993</v>
      </c>
      <c r="FF829" s="725">
        <f t="shared" si="530"/>
        <v>6.92</v>
      </c>
      <c r="FG829" s="202" t="str">
        <f t="shared" si="550"/>
        <v>BAIK</v>
      </c>
    </row>
    <row r="830" spans="1:163">
      <c r="A830" s="347">
        <v>818</v>
      </c>
      <c r="B830" s="764" t="s">
        <v>2239</v>
      </c>
      <c r="C830" s="331" t="s">
        <v>3486</v>
      </c>
      <c r="D830" s="259" t="s">
        <v>3487</v>
      </c>
      <c r="E830" s="319" t="s">
        <v>3449</v>
      </c>
      <c r="F830" s="319" t="s">
        <v>3449</v>
      </c>
      <c r="G830" s="208" t="s">
        <v>206</v>
      </c>
      <c r="H830" s="214" t="s">
        <v>208</v>
      </c>
      <c r="I830" s="463">
        <v>108.17162500000001</v>
      </c>
      <c r="J830" s="462">
        <v>-2.9622280000000001</v>
      </c>
      <c r="K830" s="259" t="s">
        <v>341</v>
      </c>
      <c r="L830" s="259" t="s">
        <v>310</v>
      </c>
      <c r="M830" s="259">
        <v>100</v>
      </c>
      <c r="N830" s="259">
        <v>10233705</v>
      </c>
      <c r="O830" s="259">
        <v>2010</v>
      </c>
      <c r="P830" s="259" t="s">
        <v>316</v>
      </c>
      <c r="Q830" s="461">
        <v>0.71666666666666667</v>
      </c>
      <c r="R830" s="433">
        <v>44877</v>
      </c>
      <c r="S830" s="331" t="s">
        <v>318</v>
      </c>
      <c r="T830" s="331" t="s">
        <v>607</v>
      </c>
      <c r="U830" s="259">
        <v>4</v>
      </c>
      <c r="V830" s="259">
        <v>2</v>
      </c>
      <c r="W830" s="259">
        <v>3</v>
      </c>
      <c r="X830" s="259">
        <v>20000</v>
      </c>
      <c r="Y830" s="332">
        <v>403</v>
      </c>
      <c r="Z830" s="332">
        <v>406</v>
      </c>
      <c r="AA830" s="332">
        <v>402</v>
      </c>
      <c r="AB830" s="332">
        <v>232</v>
      </c>
      <c r="AC830" s="332">
        <v>235</v>
      </c>
      <c r="AD830" s="332">
        <v>232</v>
      </c>
      <c r="AE830" s="332">
        <v>93</v>
      </c>
      <c r="AF830" s="332">
        <v>56</v>
      </c>
      <c r="AG830" s="332">
        <v>83</v>
      </c>
      <c r="AH830" s="332">
        <v>45</v>
      </c>
      <c r="AI830" s="332">
        <v>42</v>
      </c>
      <c r="AJ830" s="332">
        <v>41</v>
      </c>
      <c r="AK830" s="332">
        <v>70</v>
      </c>
      <c r="AL830" s="332">
        <v>37</v>
      </c>
      <c r="AM830" s="332">
        <v>51</v>
      </c>
      <c r="AN830" s="332">
        <v>15</v>
      </c>
      <c r="AO830" s="332">
        <v>13</v>
      </c>
      <c r="AP830" s="332">
        <v>8</v>
      </c>
      <c r="AQ830" s="332"/>
      <c r="AR830" s="332"/>
      <c r="AS830" s="332"/>
      <c r="AT830" s="332"/>
      <c r="AU830" s="332"/>
      <c r="AV830" s="332"/>
      <c r="AW830" s="332"/>
      <c r="AX830" s="332"/>
      <c r="AY830" s="332">
        <v>0.96499999999999997</v>
      </c>
      <c r="AZ830" s="332">
        <v>0.93700000000000006</v>
      </c>
      <c r="BA830" s="332">
        <v>0.97799999999999998</v>
      </c>
      <c r="BB830" s="261">
        <v>401</v>
      </c>
      <c r="BC830" s="261">
        <v>404</v>
      </c>
      <c r="BD830" s="261">
        <v>400</v>
      </c>
      <c r="BE830" s="261">
        <v>231</v>
      </c>
      <c r="BF830" s="261">
        <v>233</v>
      </c>
      <c r="BG830" s="261">
        <v>229</v>
      </c>
      <c r="BH830" s="261">
        <v>63</v>
      </c>
      <c r="BI830" s="261">
        <v>40</v>
      </c>
      <c r="BJ830" s="261">
        <v>57</v>
      </c>
      <c r="BK830" s="261">
        <v>23</v>
      </c>
      <c r="BL830" s="261">
        <v>46</v>
      </c>
      <c r="BM830" s="261">
        <v>38</v>
      </c>
      <c r="BN830" s="261">
        <v>51</v>
      </c>
      <c r="BO830" s="261">
        <v>15</v>
      </c>
      <c r="BP830" s="261">
        <v>17</v>
      </c>
      <c r="BQ830" s="261">
        <v>2</v>
      </c>
      <c r="BR830" s="261">
        <v>6</v>
      </c>
      <c r="BS830" s="261">
        <v>8</v>
      </c>
      <c r="BT830" s="261"/>
      <c r="BU830" s="261"/>
      <c r="BV830" s="261"/>
      <c r="BW830" s="261"/>
      <c r="BX830" s="261"/>
      <c r="BY830" s="261"/>
      <c r="BZ830" s="261"/>
      <c r="CA830" s="261"/>
      <c r="CB830" s="261">
        <v>0.92100000000000004</v>
      </c>
      <c r="CC830" s="261">
        <v>0.94</v>
      </c>
      <c r="CD830" s="261">
        <v>0.92700000000000005</v>
      </c>
      <c r="CE830" s="333">
        <v>229</v>
      </c>
      <c r="CF830" s="333">
        <v>86058055020</v>
      </c>
      <c r="CG830" s="333">
        <v>231</v>
      </c>
      <c r="CH830" s="333">
        <v>163100000000</v>
      </c>
      <c r="CI830" s="333">
        <v>227</v>
      </c>
      <c r="CJ830" s="333">
        <v>56702472244</v>
      </c>
      <c r="CK830" s="333">
        <v>229</v>
      </c>
      <c r="CL830" s="333">
        <v>86058581231</v>
      </c>
      <c r="CM830" s="333">
        <v>231</v>
      </c>
      <c r="CN830" s="333">
        <v>32190426052</v>
      </c>
      <c r="CO830" s="333">
        <v>227</v>
      </c>
      <c r="CP830" s="333">
        <v>86058071327</v>
      </c>
      <c r="CQ830" s="333"/>
      <c r="CR830" s="333"/>
      <c r="CS830" s="333"/>
      <c r="CT830" s="333"/>
      <c r="CU830" s="333"/>
      <c r="CV830" s="333"/>
      <c r="CW830" s="333"/>
      <c r="CX830" s="333"/>
      <c r="CY830" s="333"/>
      <c r="CZ830" s="333"/>
      <c r="DA830" s="333"/>
      <c r="DB830" s="374"/>
      <c r="DC830" s="154"/>
      <c r="DD830" s="179"/>
      <c r="DE830" s="179"/>
      <c r="DF830" s="179"/>
      <c r="DG830" s="179"/>
      <c r="DH830" s="180"/>
      <c r="DI830" s="181"/>
      <c r="DJ830" s="182">
        <f t="shared" si="531"/>
        <v>0</v>
      </c>
      <c r="DK830" s="182">
        <f t="shared" si="532"/>
        <v>0</v>
      </c>
      <c r="DL830" s="182">
        <f t="shared" si="536"/>
        <v>1</v>
      </c>
      <c r="DM830" s="182">
        <f t="shared" si="537"/>
        <v>0</v>
      </c>
      <c r="DN830" s="182">
        <f t="shared" si="538"/>
        <v>0</v>
      </c>
      <c r="DO830" s="182"/>
      <c r="DP830" s="182"/>
      <c r="DQ830" s="181"/>
      <c r="DR830" s="169"/>
      <c r="DS830" s="166"/>
      <c r="DT830" s="166"/>
      <c r="DU830" s="167">
        <f t="shared" si="539"/>
        <v>0</v>
      </c>
      <c r="DV830" s="153" t="str">
        <f>VLOOKUP(M830,'[200]Data Master kondisi'!$O$3:$P$11,2,FALSE)</f>
        <v>Z</v>
      </c>
      <c r="DW830" s="153">
        <f>LOOKUP(DV830,{"X","X","X","Y","Y","Y","Z","Z","Z"},{6,6,6,4,4,4,2,2,2})</f>
        <v>2</v>
      </c>
      <c r="DX830" s="153">
        <f t="shared" si="521"/>
        <v>1</v>
      </c>
      <c r="DY830" s="153">
        <f t="shared" si="540"/>
        <v>3</v>
      </c>
      <c r="DZ830" s="153" t="str">
        <f>VLOOKUP(G830,'[200]Data Master class'!$A$5:$D$12,3,FALSE)</f>
        <v>B</v>
      </c>
      <c r="EA830" s="160">
        <f t="shared" si="541"/>
        <v>0</v>
      </c>
      <c r="EB830" s="156"/>
      <c r="EC830" s="153">
        <f>VLOOKUP(G830,'[200]Data Master class'!$A$5:$D$12,2,FALSE)</f>
        <v>3</v>
      </c>
      <c r="ED830" s="153" t="str">
        <f>VLOOKUP(H830,'[200]Data Master class'!$E$5:$G$6,3,FALSE)</f>
        <v>X</v>
      </c>
      <c r="EE830" s="153">
        <f>VLOOKUP(H830,'[200]Data Master class'!$E$5:$G$6,2,FALSE)</f>
        <v>2</v>
      </c>
      <c r="EF830" s="153">
        <f t="shared" si="542"/>
        <v>5</v>
      </c>
      <c r="EG830" s="153" t="str">
        <f t="shared" si="543"/>
        <v>CLASS 3</v>
      </c>
      <c r="EH830" s="153">
        <f t="shared" si="544"/>
        <v>8</v>
      </c>
      <c r="EI830" s="171"/>
      <c r="EJ830" s="441">
        <f t="shared" si="522"/>
        <v>0.2025862068965518</v>
      </c>
      <c r="EK830" s="441">
        <f t="shared" si="523"/>
        <v>0.27586206896551718</v>
      </c>
      <c r="EL830" s="441">
        <f t="shared" si="524"/>
        <v>7.327586206896558E-2</v>
      </c>
      <c r="EM830" s="442">
        <f t="shared" si="545"/>
        <v>0.18390804597701149</v>
      </c>
      <c r="EN830" s="443" t="str">
        <f t="shared" si="546"/>
        <v>CUKUP</v>
      </c>
      <c r="EO830" s="195"/>
      <c r="EP830" s="196">
        <f>'[200]2. SUHU &amp; FISIK TRAFO'!CY874</f>
        <v>324</v>
      </c>
      <c r="EQ830" s="168">
        <f t="shared" si="551"/>
        <v>0</v>
      </c>
      <c r="ER830" s="189">
        <f t="shared" si="547"/>
        <v>0</v>
      </c>
      <c r="ES830" s="195"/>
      <c r="ET830" s="447">
        <f t="shared" si="533"/>
        <v>53.992000000000004</v>
      </c>
      <c r="EU830" s="447">
        <f t="shared" si="548"/>
        <v>43.193600000000004</v>
      </c>
      <c r="EV830" s="448">
        <f t="shared" si="525"/>
        <v>53.992000000000004</v>
      </c>
      <c r="EW830" s="449" t="str">
        <f t="shared" si="549"/>
        <v>BAIK</v>
      </c>
      <c r="EX830" s="721"/>
      <c r="EY830" s="447">
        <f t="shared" si="534"/>
        <v>36.926000000000002</v>
      </c>
      <c r="EZ830" s="447">
        <f t="shared" si="526"/>
        <v>29.540800000000004</v>
      </c>
      <c r="FA830" s="448">
        <f t="shared" si="535"/>
        <v>36.926000000000002</v>
      </c>
      <c r="FB830" s="449" t="str">
        <f t="shared" si="527"/>
        <v>BAIK</v>
      </c>
      <c r="FC830" s="195"/>
      <c r="FD830" s="453">
        <f t="shared" si="528"/>
        <v>45</v>
      </c>
      <c r="FE830" s="454">
        <f t="shared" si="529"/>
        <v>144.50867052023122</v>
      </c>
      <c r="FF830" s="725">
        <f t="shared" si="530"/>
        <v>31.14</v>
      </c>
      <c r="FG830" s="202" t="str">
        <f t="shared" si="550"/>
        <v>BURUK</v>
      </c>
    </row>
    <row r="831" spans="1:163">
      <c r="A831" s="347">
        <v>819</v>
      </c>
      <c r="B831" s="764" t="s">
        <v>2239</v>
      </c>
      <c r="C831" s="331" t="s">
        <v>3488</v>
      </c>
      <c r="D831" s="259" t="s">
        <v>3489</v>
      </c>
      <c r="E831" s="319" t="s">
        <v>3449</v>
      </c>
      <c r="F831" s="319" t="s">
        <v>3449</v>
      </c>
      <c r="G831" s="208" t="s">
        <v>206</v>
      </c>
      <c r="H831" s="214" t="s">
        <v>208</v>
      </c>
      <c r="I831" s="463">
        <v>108.171969</v>
      </c>
      <c r="J831" s="462">
        <v>-2.953309</v>
      </c>
      <c r="K831" s="259" t="s">
        <v>341</v>
      </c>
      <c r="L831" s="259" t="s">
        <v>571</v>
      </c>
      <c r="M831" s="259">
        <v>100</v>
      </c>
      <c r="N831" s="259">
        <v>15069144</v>
      </c>
      <c r="O831" s="259">
        <v>2015</v>
      </c>
      <c r="P831" s="259" t="s">
        <v>316</v>
      </c>
      <c r="Q831" s="461">
        <v>0.7270833333333333</v>
      </c>
      <c r="R831" s="433">
        <v>44877</v>
      </c>
      <c r="S831" s="331" t="s">
        <v>318</v>
      </c>
      <c r="T831" s="331" t="s">
        <v>607</v>
      </c>
      <c r="U831" s="259">
        <v>1</v>
      </c>
      <c r="V831" s="259">
        <v>1</v>
      </c>
      <c r="W831" s="259">
        <v>3</v>
      </c>
      <c r="X831" s="259">
        <v>20000</v>
      </c>
      <c r="Y831" s="332">
        <v>412</v>
      </c>
      <c r="Z831" s="332">
        <v>414</v>
      </c>
      <c r="AA831" s="332">
        <v>412</v>
      </c>
      <c r="AB831" s="332">
        <v>241</v>
      </c>
      <c r="AC831" s="332">
        <v>240</v>
      </c>
      <c r="AD831" s="332">
        <v>237</v>
      </c>
      <c r="AE831" s="332">
        <v>75</v>
      </c>
      <c r="AF831" s="332">
        <v>26</v>
      </c>
      <c r="AG831" s="332">
        <v>61</v>
      </c>
      <c r="AH831" s="332">
        <v>47</v>
      </c>
      <c r="AI831" s="332"/>
      <c r="AJ831" s="332"/>
      <c r="AK831" s="332"/>
      <c r="AL831" s="332"/>
      <c r="AM831" s="332"/>
      <c r="AN831" s="332"/>
      <c r="AO831" s="332"/>
      <c r="AP831" s="332"/>
      <c r="AQ831" s="332"/>
      <c r="AR831" s="332"/>
      <c r="AS831" s="332"/>
      <c r="AT831" s="332"/>
      <c r="AU831" s="332">
        <v>75</v>
      </c>
      <c r="AV831" s="332">
        <v>26</v>
      </c>
      <c r="AW831" s="332">
        <v>61</v>
      </c>
      <c r="AX831" s="332">
        <v>47</v>
      </c>
      <c r="AY831" s="332">
        <v>0.97799999999999998</v>
      </c>
      <c r="AZ831" s="332">
        <v>0.95599999999999996</v>
      </c>
      <c r="BA831" s="332">
        <v>0.94499999999999995</v>
      </c>
      <c r="BB831" s="261">
        <v>415</v>
      </c>
      <c r="BC831" s="261">
        <v>412</v>
      </c>
      <c r="BD831" s="261">
        <v>414</v>
      </c>
      <c r="BE831" s="261">
        <v>240</v>
      </c>
      <c r="BF831" s="261">
        <v>239</v>
      </c>
      <c r="BG831" s="261">
        <v>235</v>
      </c>
      <c r="BH831" s="261">
        <v>62</v>
      </c>
      <c r="BI831" s="261">
        <v>18</v>
      </c>
      <c r="BJ831" s="261">
        <v>65</v>
      </c>
      <c r="BK831" s="261">
        <v>17</v>
      </c>
      <c r="BL831" s="261"/>
      <c r="BM831" s="261"/>
      <c r="BN831" s="261"/>
      <c r="BO831" s="261"/>
      <c r="BP831" s="261"/>
      <c r="BQ831" s="261"/>
      <c r="BR831" s="261"/>
      <c r="BS831" s="261"/>
      <c r="BT831" s="261"/>
      <c r="BU831" s="261"/>
      <c r="BV831" s="261"/>
      <c r="BW831" s="261"/>
      <c r="BX831" s="261">
        <v>62</v>
      </c>
      <c r="BY831" s="261">
        <v>18</v>
      </c>
      <c r="BZ831" s="261">
        <v>65</v>
      </c>
      <c r="CA831" s="261">
        <v>17</v>
      </c>
      <c r="CB831" s="261">
        <v>0.96299999999999997</v>
      </c>
      <c r="CC831" s="261">
        <v>0.92</v>
      </c>
      <c r="CD831" s="261">
        <v>0.93600000000000005</v>
      </c>
      <c r="CE831" s="333"/>
      <c r="CF831" s="333"/>
      <c r="CG831" s="333"/>
      <c r="CH831" s="333"/>
      <c r="CI831" s="333"/>
      <c r="CJ831" s="333"/>
      <c r="CK831" s="333"/>
      <c r="CL831" s="333"/>
      <c r="CM831" s="333"/>
      <c r="CN831" s="333"/>
      <c r="CO831" s="333"/>
      <c r="CP831" s="333"/>
      <c r="CQ831" s="333"/>
      <c r="CR831" s="333"/>
      <c r="CS831" s="333"/>
      <c r="CT831" s="333"/>
      <c r="CU831" s="333"/>
      <c r="CV831" s="333"/>
      <c r="CW831" s="333">
        <v>238</v>
      </c>
      <c r="CX831" s="333">
        <v>163120000000</v>
      </c>
      <c r="CY831" s="333">
        <v>237</v>
      </c>
      <c r="CZ831" s="333">
        <v>32138229321</v>
      </c>
      <c r="DA831" s="333">
        <v>233</v>
      </c>
      <c r="DB831" s="374">
        <v>86058188144</v>
      </c>
      <c r="DC831" s="154"/>
      <c r="DD831" s="179"/>
      <c r="DE831" s="179"/>
      <c r="DF831" s="179"/>
      <c r="DG831" s="179"/>
      <c r="DH831" s="180"/>
      <c r="DI831" s="181"/>
      <c r="DJ831" s="182">
        <f t="shared" si="531"/>
        <v>0</v>
      </c>
      <c r="DK831" s="182">
        <f t="shared" si="532"/>
        <v>1</v>
      </c>
      <c r="DL831" s="182">
        <f t="shared" si="536"/>
        <v>0</v>
      </c>
      <c r="DM831" s="182">
        <f t="shared" si="537"/>
        <v>0</v>
      </c>
      <c r="DN831" s="182">
        <f t="shared" si="538"/>
        <v>0</v>
      </c>
      <c r="DO831" s="182"/>
      <c r="DP831" s="182"/>
      <c r="DQ831" s="181"/>
      <c r="DR831" s="169"/>
      <c r="DS831" s="166"/>
      <c r="DT831" s="166"/>
      <c r="DU831" s="167">
        <f t="shared" si="539"/>
        <v>0</v>
      </c>
      <c r="DV831" s="153" t="str">
        <f>VLOOKUP(M831,'[200]Data Master kondisi'!$O$3:$P$11,2,FALSE)</f>
        <v>Z</v>
      </c>
      <c r="DW831" s="153">
        <f>LOOKUP(DV831,{"X","X","X","Y","Y","Y","Z","Z","Z"},{6,6,6,4,4,4,2,2,2})</f>
        <v>2</v>
      </c>
      <c r="DX831" s="153">
        <f t="shared" si="521"/>
        <v>1</v>
      </c>
      <c r="DY831" s="153">
        <f t="shared" si="540"/>
        <v>3</v>
      </c>
      <c r="DZ831" s="153" t="str">
        <f>VLOOKUP(G831,'[200]Data Master class'!$A$5:$D$12,3,FALSE)</f>
        <v>B</v>
      </c>
      <c r="EA831" s="160">
        <f t="shared" si="541"/>
        <v>0</v>
      </c>
      <c r="EB831" s="156"/>
      <c r="EC831" s="153">
        <f>VLOOKUP(G831,'[200]Data Master class'!$A$5:$D$12,2,FALSE)</f>
        <v>3</v>
      </c>
      <c r="ED831" s="153" t="str">
        <f>VLOOKUP(H831,'[200]Data Master class'!$E$5:$G$6,3,FALSE)</f>
        <v>X</v>
      </c>
      <c r="EE831" s="153">
        <f>VLOOKUP(H831,'[200]Data Master class'!$E$5:$G$6,2,FALSE)</f>
        <v>2</v>
      </c>
      <c r="EF831" s="153">
        <f t="shared" si="542"/>
        <v>5</v>
      </c>
      <c r="EG831" s="153" t="str">
        <f t="shared" si="543"/>
        <v>CLASS 3</v>
      </c>
      <c r="EH831" s="153">
        <f t="shared" si="544"/>
        <v>8</v>
      </c>
      <c r="EI831" s="171"/>
      <c r="EJ831" s="441">
        <f t="shared" si="522"/>
        <v>0.3888888888888889</v>
      </c>
      <c r="EK831" s="441">
        <f t="shared" si="523"/>
        <v>0.51851851851851849</v>
      </c>
      <c r="EL831" s="441">
        <f t="shared" si="524"/>
        <v>0.12962962962962962</v>
      </c>
      <c r="EM831" s="442">
        <f t="shared" si="545"/>
        <v>0.34567901234567899</v>
      </c>
      <c r="EN831" s="443" t="str">
        <f t="shared" si="546"/>
        <v>BURUK</v>
      </c>
      <c r="EO831" s="195"/>
      <c r="EP831" s="196">
        <f>'[200]2. SUHU &amp; FISIK TRAFO'!CY875</f>
        <v>324</v>
      </c>
      <c r="EQ831" s="168">
        <f t="shared" si="551"/>
        <v>0</v>
      </c>
      <c r="ER831" s="189">
        <f t="shared" si="547"/>
        <v>0</v>
      </c>
      <c r="ES831" s="195"/>
      <c r="ET831" s="447">
        <f t="shared" si="533"/>
        <v>38.771999999999998</v>
      </c>
      <c r="EU831" s="447">
        <f t="shared" si="548"/>
        <v>31.017600000000002</v>
      </c>
      <c r="EV831" s="448">
        <f t="shared" si="525"/>
        <v>38.771999999999998</v>
      </c>
      <c r="EW831" s="449" t="str">
        <f t="shared" si="549"/>
        <v>BAIK</v>
      </c>
      <c r="EX831" s="721"/>
      <c r="EY831" s="447">
        <f t="shared" si="534"/>
        <v>34.457000000000001</v>
      </c>
      <c r="EZ831" s="447">
        <f t="shared" si="526"/>
        <v>27.565600000000003</v>
      </c>
      <c r="FA831" s="448">
        <f t="shared" si="535"/>
        <v>34.457000000000001</v>
      </c>
      <c r="FB831" s="449" t="str">
        <f t="shared" si="527"/>
        <v>BAIK</v>
      </c>
      <c r="FC831" s="195"/>
      <c r="FD831" s="453">
        <f t="shared" si="528"/>
        <v>47</v>
      </c>
      <c r="FE831" s="454">
        <f t="shared" si="529"/>
        <v>144.50867052023122</v>
      </c>
      <c r="FF831" s="725">
        <f t="shared" si="530"/>
        <v>32.524000000000001</v>
      </c>
      <c r="FG831" s="202" t="str">
        <f t="shared" si="550"/>
        <v>BURUK</v>
      </c>
    </row>
    <row r="832" spans="1:163">
      <c r="A832" s="347">
        <v>820</v>
      </c>
      <c r="B832" s="764" t="s">
        <v>2239</v>
      </c>
      <c r="C832" s="331" t="s">
        <v>3490</v>
      </c>
      <c r="D832" s="259" t="s">
        <v>3491</v>
      </c>
      <c r="E832" s="319" t="s">
        <v>3449</v>
      </c>
      <c r="F832" s="319" t="s">
        <v>3449</v>
      </c>
      <c r="G832" s="208" t="s">
        <v>206</v>
      </c>
      <c r="H832" s="214" t="s">
        <v>208</v>
      </c>
      <c r="I832" s="463">
        <v>108.17189500000001</v>
      </c>
      <c r="J832" s="462">
        <v>-2.953344</v>
      </c>
      <c r="K832" s="259" t="s">
        <v>341</v>
      </c>
      <c r="L832" s="259" t="s">
        <v>690</v>
      </c>
      <c r="M832" s="259">
        <v>160</v>
      </c>
      <c r="N832" s="259" t="s">
        <v>3492</v>
      </c>
      <c r="O832" s="259">
        <v>2018</v>
      </c>
      <c r="P832" s="259" t="s">
        <v>316</v>
      </c>
      <c r="Q832" s="461">
        <v>0.73541666666666661</v>
      </c>
      <c r="R832" s="433">
        <v>44877</v>
      </c>
      <c r="S832" s="331" t="s">
        <v>318</v>
      </c>
      <c r="T832" s="331" t="s">
        <v>607</v>
      </c>
      <c r="U832" s="259">
        <v>1</v>
      </c>
      <c r="V832" s="259">
        <v>1</v>
      </c>
      <c r="W832" s="259">
        <v>3</v>
      </c>
      <c r="X832" s="259">
        <v>20000</v>
      </c>
      <c r="Y832" s="332">
        <v>432</v>
      </c>
      <c r="Z832" s="332">
        <v>430</v>
      </c>
      <c r="AA832" s="332">
        <v>427</v>
      </c>
      <c r="AB832" s="332">
        <v>242</v>
      </c>
      <c r="AC832" s="332">
        <v>246</v>
      </c>
      <c r="AD832" s="332">
        <v>244</v>
      </c>
      <c r="AE832" s="332">
        <v>0.01</v>
      </c>
      <c r="AF832" s="332">
        <v>0.01</v>
      </c>
      <c r="AG832" s="332">
        <v>7.0000000000000007E-2</v>
      </c>
      <c r="AH832" s="332">
        <v>7.0000000000000007E-2</v>
      </c>
      <c r="AI832" s="332">
        <v>0.01</v>
      </c>
      <c r="AJ832" s="332">
        <v>0.01</v>
      </c>
      <c r="AK832" s="332">
        <v>7.0000000000000007E-2</v>
      </c>
      <c r="AL832" s="332">
        <v>7.0000000000000007E-2</v>
      </c>
      <c r="AM832" s="332"/>
      <c r="AN832" s="332"/>
      <c r="AO832" s="332"/>
      <c r="AP832" s="332"/>
      <c r="AQ832" s="332"/>
      <c r="AR832" s="332"/>
      <c r="AS832" s="332"/>
      <c r="AT832" s="332"/>
      <c r="AU832" s="332"/>
      <c r="AV832" s="332"/>
      <c r="AW832" s="332"/>
      <c r="AX832" s="332"/>
      <c r="AY832" s="332">
        <v>0.35899999999999999</v>
      </c>
      <c r="AZ832" s="332">
        <v>0.34899999999999998</v>
      </c>
      <c r="BA832" s="332">
        <v>0.623</v>
      </c>
      <c r="BB832" s="261">
        <v>421</v>
      </c>
      <c r="BC832" s="261">
        <v>421</v>
      </c>
      <c r="BD832" s="261">
        <v>420</v>
      </c>
      <c r="BE832" s="261">
        <v>245</v>
      </c>
      <c r="BF832" s="261">
        <v>246</v>
      </c>
      <c r="BG832" s="261">
        <v>243</v>
      </c>
      <c r="BH832" s="261">
        <v>67</v>
      </c>
      <c r="BI832" s="261">
        <v>70</v>
      </c>
      <c r="BJ832" s="261">
        <v>62</v>
      </c>
      <c r="BK832" s="261">
        <v>1</v>
      </c>
      <c r="BL832" s="261">
        <v>67</v>
      </c>
      <c r="BM832" s="261">
        <v>70</v>
      </c>
      <c r="BN832" s="261">
        <v>62</v>
      </c>
      <c r="BO832" s="261">
        <v>1</v>
      </c>
      <c r="BP832" s="261"/>
      <c r="BQ832" s="261"/>
      <c r="BR832" s="261"/>
      <c r="BS832" s="261"/>
      <c r="BT832" s="261"/>
      <c r="BU832" s="261"/>
      <c r="BV832" s="261"/>
      <c r="BW832" s="261"/>
      <c r="BX832" s="261"/>
      <c r="BY832" s="261"/>
      <c r="BZ832" s="261"/>
      <c r="CA832" s="261"/>
      <c r="CB832" s="261">
        <v>0.875</v>
      </c>
      <c r="CC832" s="261">
        <v>0.81100000000000005</v>
      </c>
      <c r="CD832" s="261">
        <v>0.83199999999999996</v>
      </c>
      <c r="CE832" s="333">
        <v>435</v>
      </c>
      <c r="CF832" s="333">
        <v>163120000000</v>
      </c>
      <c r="CG832" s="333" t="s">
        <v>3493</v>
      </c>
      <c r="CH832" s="333"/>
      <c r="CI832" s="333"/>
      <c r="CJ832" s="333"/>
      <c r="CK832" s="333"/>
      <c r="CL832" s="333"/>
      <c r="CM832" s="333"/>
      <c r="CN832" s="333"/>
      <c r="CO832" s="333"/>
      <c r="CP832" s="333"/>
      <c r="CQ832" s="333"/>
      <c r="CR832" s="333"/>
      <c r="CS832" s="333"/>
      <c r="CT832" s="333"/>
      <c r="CU832" s="333"/>
      <c r="CV832" s="333"/>
      <c r="CW832" s="333"/>
      <c r="CX832" s="333"/>
      <c r="CY832" s="333"/>
      <c r="CZ832" s="333"/>
      <c r="DA832" s="333"/>
      <c r="DB832" s="374"/>
      <c r="DC832" s="154"/>
      <c r="DD832" s="179"/>
      <c r="DE832" s="179"/>
      <c r="DF832" s="179"/>
      <c r="DG832" s="179"/>
      <c r="DH832" s="180"/>
      <c r="DI832" s="181"/>
      <c r="DJ832" s="182">
        <f t="shared" si="531"/>
        <v>1</v>
      </c>
      <c r="DK832" s="182">
        <f t="shared" si="532"/>
        <v>0</v>
      </c>
      <c r="DL832" s="182">
        <f t="shared" si="536"/>
        <v>0</v>
      </c>
      <c r="DM832" s="182">
        <f t="shared" si="537"/>
        <v>0</v>
      </c>
      <c r="DN832" s="182">
        <f t="shared" si="538"/>
        <v>0</v>
      </c>
      <c r="DO832" s="182"/>
      <c r="DP832" s="182"/>
      <c r="DQ832" s="181"/>
      <c r="DR832" s="169"/>
      <c r="DS832" s="166"/>
      <c r="DT832" s="166"/>
      <c r="DU832" s="167">
        <f t="shared" si="539"/>
        <v>0</v>
      </c>
      <c r="DV832" s="153" t="str">
        <f>VLOOKUP(M832,'[200]Data Master kondisi'!$O$3:$P$11,2,FALSE)</f>
        <v>Y</v>
      </c>
      <c r="DW832" s="153">
        <f>LOOKUP(DV832,{"X","X","X","Y","Y","Y","Z","Z","Z"},{6,6,6,4,4,4,2,2,2})</f>
        <v>4</v>
      </c>
      <c r="DX832" s="153">
        <f t="shared" si="521"/>
        <v>1</v>
      </c>
      <c r="DY832" s="153">
        <f t="shared" si="540"/>
        <v>5</v>
      </c>
      <c r="DZ832" s="153" t="str">
        <f>VLOOKUP(G832,'[200]Data Master class'!$A$5:$D$12,3,FALSE)</f>
        <v>B</v>
      </c>
      <c r="EA832" s="160" t="str">
        <f t="shared" si="541"/>
        <v>BAIK</v>
      </c>
      <c r="EB832" s="156"/>
      <c r="EC832" s="153">
        <f>VLOOKUP(G832,'[200]Data Master class'!$A$5:$D$12,2,FALSE)</f>
        <v>3</v>
      </c>
      <c r="ED832" s="153" t="str">
        <f>VLOOKUP(H832,'[200]Data Master class'!$E$5:$G$6,3,FALSE)</f>
        <v>X</v>
      </c>
      <c r="EE832" s="153">
        <f>VLOOKUP(H832,'[200]Data Master class'!$E$5:$G$6,2,FALSE)</f>
        <v>2</v>
      </c>
      <c r="EF832" s="153">
        <f t="shared" si="542"/>
        <v>5</v>
      </c>
      <c r="EG832" s="153" t="str">
        <f t="shared" si="543"/>
        <v>CLASS 3</v>
      </c>
      <c r="EH832" s="153">
        <f t="shared" si="544"/>
        <v>10</v>
      </c>
      <c r="EI832" s="171"/>
      <c r="EJ832" s="441">
        <f t="shared" si="522"/>
        <v>0.66666666666666674</v>
      </c>
      <c r="EK832" s="441">
        <f t="shared" si="523"/>
        <v>0.66666666666666674</v>
      </c>
      <c r="EL832" s="441">
        <f t="shared" si="524"/>
        <v>1.3333333333333335</v>
      </c>
      <c r="EM832" s="442">
        <f t="shared" si="545"/>
        <v>0.88888888888888895</v>
      </c>
      <c r="EN832" s="443" t="str">
        <f t="shared" si="546"/>
        <v>BURUK</v>
      </c>
      <c r="EO832" s="195"/>
      <c r="EP832" s="196">
        <f>'[200]2. SUHU &amp; FISIK TRAFO'!CY876</f>
        <v>324</v>
      </c>
      <c r="EQ832" s="168">
        <f t="shared" si="551"/>
        <v>0</v>
      </c>
      <c r="ER832" s="189">
        <f t="shared" si="547"/>
        <v>0</v>
      </c>
      <c r="ES832" s="195"/>
      <c r="ET832" s="447">
        <f t="shared" si="533"/>
        <v>2.196E-2</v>
      </c>
      <c r="EU832" s="447">
        <f t="shared" si="548"/>
        <v>1.7568E-2</v>
      </c>
      <c r="EV832" s="448">
        <f t="shared" si="525"/>
        <v>1.3725000000000001E-2</v>
      </c>
      <c r="EW832" s="449" t="str">
        <f t="shared" si="549"/>
        <v>BAIK</v>
      </c>
      <c r="EX832" s="721"/>
      <c r="EY832" s="447">
        <f t="shared" si="534"/>
        <v>48.701000000000001</v>
      </c>
      <c r="EZ832" s="447">
        <f t="shared" si="526"/>
        <v>38.960800000000006</v>
      </c>
      <c r="FA832" s="448">
        <f t="shared" si="535"/>
        <v>30.438124999999999</v>
      </c>
      <c r="FB832" s="449" t="str">
        <f t="shared" si="527"/>
        <v>BAIK</v>
      </c>
      <c r="FC832" s="195"/>
      <c r="FD832" s="453">
        <f t="shared" si="528"/>
        <v>7.0000000000000007E-2</v>
      </c>
      <c r="FE832" s="454">
        <f t="shared" si="529"/>
        <v>231.21387283236993</v>
      </c>
      <c r="FF832" s="725">
        <f t="shared" si="530"/>
        <v>3.0275000000000007E-2</v>
      </c>
      <c r="FG832" s="202" t="str">
        <f t="shared" si="550"/>
        <v>BAIK</v>
      </c>
    </row>
    <row r="833" spans="1:163">
      <c r="A833" s="347">
        <v>821</v>
      </c>
      <c r="B833" s="764" t="s">
        <v>2239</v>
      </c>
      <c r="C833" s="331" t="s">
        <v>3494</v>
      </c>
      <c r="D833" s="259" t="s">
        <v>3495</v>
      </c>
      <c r="E833" s="319" t="s">
        <v>3449</v>
      </c>
      <c r="F833" s="319" t="s">
        <v>3449</v>
      </c>
      <c r="G833" s="208" t="s">
        <v>206</v>
      </c>
      <c r="H833" s="214" t="s">
        <v>208</v>
      </c>
      <c r="I833" s="463">
        <v>108.171886</v>
      </c>
      <c r="J833" s="462">
        <v>-2.952909</v>
      </c>
      <c r="K833" s="259" t="s">
        <v>341</v>
      </c>
      <c r="L833" s="259" t="s">
        <v>614</v>
      </c>
      <c r="M833" s="259">
        <v>100</v>
      </c>
      <c r="N833" s="259">
        <v>39595</v>
      </c>
      <c r="O833" s="259">
        <v>1988</v>
      </c>
      <c r="P833" s="259" t="s">
        <v>316</v>
      </c>
      <c r="Q833" s="461">
        <v>0.7416666666666667</v>
      </c>
      <c r="R833" s="433">
        <v>44877</v>
      </c>
      <c r="S833" s="331" t="s">
        <v>318</v>
      </c>
      <c r="T833" s="331" t="s">
        <v>607</v>
      </c>
      <c r="U833" s="259"/>
      <c r="V833" s="259">
        <v>1</v>
      </c>
      <c r="W833" s="259">
        <v>3</v>
      </c>
      <c r="X833" s="259">
        <v>20000</v>
      </c>
      <c r="Y833" s="332">
        <v>429</v>
      </c>
      <c r="Z833" s="332">
        <v>427</v>
      </c>
      <c r="AA833" s="332">
        <v>429</v>
      </c>
      <c r="AB833" s="332">
        <v>246</v>
      </c>
      <c r="AC833" s="332">
        <v>244</v>
      </c>
      <c r="AD833" s="332">
        <v>248</v>
      </c>
      <c r="AE833" s="332">
        <v>8</v>
      </c>
      <c r="AF833" s="332">
        <v>23</v>
      </c>
      <c r="AG833" s="332">
        <v>19</v>
      </c>
      <c r="AH833" s="332">
        <v>19</v>
      </c>
      <c r="AI833" s="332">
        <v>8</v>
      </c>
      <c r="AJ833" s="332">
        <v>23</v>
      </c>
      <c r="AK833" s="332">
        <v>19</v>
      </c>
      <c r="AL833" s="332">
        <v>19</v>
      </c>
      <c r="AM833" s="332"/>
      <c r="AN833" s="332"/>
      <c r="AO833" s="332"/>
      <c r="AP833" s="332"/>
      <c r="AQ833" s="332"/>
      <c r="AR833" s="332"/>
      <c r="AS833" s="332"/>
      <c r="AT833" s="332"/>
      <c r="AU833" s="332"/>
      <c r="AV833" s="332"/>
      <c r="AW833" s="332"/>
      <c r="AX833" s="332"/>
      <c r="AY833" s="332">
        <v>0.878</v>
      </c>
      <c r="AZ833" s="332">
        <v>0.94899999999999995</v>
      </c>
      <c r="BA833" s="332">
        <v>0.95099999999999996</v>
      </c>
      <c r="BB833" s="261">
        <v>427</v>
      </c>
      <c r="BC833" s="261">
        <v>428</v>
      </c>
      <c r="BD833" s="261">
        <v>427</v>
      </c>
      <c r="BE833" s="261">
        <v>239</v>
      </c>
      <c r="BF833" s="261">
        <v>247</v>
      </c>
      <c r="BG833" s="261">
        <v>248</v>
      </c>
      <c r="BH833" s="261">
        <v>19</v>
      </c>
      <c r="BI833" s="261">
        <v>8</v>
      </c>
      <c r="BJ833" s="261">
        <v>17</v>
      </c>
      <c r="BK833" s="261">
        <v>14</v>
      </c>
      <c r="BL833" s="261">
        <v>19</v>
      </c>
      <c r="BM833" s="261">
        <v>8</v>
      </c>
      <c r="BN833" s="261">
        <v>17</v>
      </c>
      <c r="BO833" s="261">
        <v>14</v>
      </c>
      <c r="BP833" s="261"/>
      <c r="BQ833" s="261"/>
      <c r="BR833" s="261"/>
      <c r="BS833" s="261"/>
      <c r="BT833" s="261"/>
      <c r="BU833" s="261"/>
      <c r="BV833" s="261"/>
      <c r="BW833" s="261"/>
      <c r="BX833" s="261"/>
      <c r="BY833" s="261"/>
      <c r="BZ833" s="261"/>
      <c r="CA833" s="261"/>
      <c r="CB833" s="261">
        <v>0.96699999999999997</v>
      </c>
      <c r="CC833" s="261">
        <v>0.76</v>
      </c>
      <c r="CD833" s="261">
        <v>0.92</v>
      </c>
      <c r="CE833" s="333">
        <v>237</v>
      </c>
      <c r="CF833" s="333">
        <v>86057897646</v>
      </c>
      <c r="CG833" s="333">
        <v>245</v>
      </c>
      <c r="CH833" s="333">
        <v>56601431317</v>
      </c>
      <c r="CI833" s="333">
        <v>246</v>
      </c>
      <c r="CJ833" s="333">
        <v>5660143968</v>
      </c>
      <c r="CK833" s="333"/>
      <c r="CL833" s="333"/>
      <c r="CM833" s="333"/>
      <c r="CN833" s="333"/>
      <c r="CO833" s="333"/>
      <c r="CP833" s="333"/>
      <c r="CQ833" s="333"/>
      <c r="CR833" s="333"/>
      <c r="CS833" s="333"/>
      <c r="CT833" s="333"/>
      <c r="CU833" s="333"/>
      <c r="CV833" s="333"/>
      <c r="CW833" s="333"/>
      <c r="CX833" s="333"/>
      <c r="CY833" s="333"/>
      <c r="CZ833" s="333"/>
      <c r="DA833" s="333"/>
      <c r="DB833" s="374"/>
      <c r="DC833" s="154"/>
      <c r="DD833" s="179"/>
      <c r="DE833" s="179"/>
      <c r="DF833" s="179"/>
      <c r="DG833" s="179"/>
      <c r="DH833" s="180"/>
      <c r="DI833" s="181"/>
      <c r="DJ833" s="182">
        <f t="shared" si="531"/>
        <v>1</v>
      </c>
      <c r="DK833" s="182">
        <f t="shared" si="532"/>
        <v>0</v>
      </c>
      <c r="DL833" s="182">
        <f t="shared" si="536"/>
        <v>0</v>
      </c>
      <c r="DM833" s="182">
        <f t="shared" si="537"/>
        <v>0</v>
      </c>
      <c r="DN833" s="182">
        <f t="shared" si="538"/>
        <v>0</v>
      </c>
      <c r="DO833" s="182"/>
      <c r="DP833" s="182"/>
      <c r="DQ833" s="181"/>
      <c r="DR833" s="169"/>
      <c r="DS833" s="166"/>
      <c r="DT833" s="166"/>
      <c r="DU833" s="167">
        <f t="shared" si="539"/>
        <v>0</v>
      </c>
      <c r="DV833" s="153" t="str">
        <f>VLOOKUP(M833,'[200]Data Master kondisi'!$O$3:$P$11,2,FALSE)</f>
        <v>Z</v>
      </c>
      <c r="DW833" s="153">
        <f>LOOKUP(DV833,{"X","X","X","Y","Y","Y","Z","Z","Z"},{6,6,6,4,4,4,2,2,2})</f>
        <v>2</v>
      </c>
      <c r="DX833" s="153">
        <f t="shared" si="521"/>
        <v>4</v>
      </c>
      <c r="DY833" s="153">
        <f t="shared" si="540"/>
        <v>6</v>
      </c>
      <c r="DZ833" s="153" t="str">
        <f>VLOOKUP(G833,'[200]Data Master class'!$A$5:$D$12,3,FALSE)</f>
        <v>B</v>
      </c>
      <c r="EA833" s="160" t="str">
        <f t="shared" si="541"/>
        <v>CUKUP</v>
      </c>
      <c r="EB833" s="156"/>
      <c r="EC833" s="153">
        <f>VLOOKUP(G833,'[200]Data Master class'!$A$5:$D$12,2,FALSE)</f>
        <v>3</v>
      </c>
      <c r="ED833" s="153" t="str">
        <f>VLOOKUP(H833,'[200]Data Master class'!$E$5:$G$6,3,FALSE)</f>
        <v>X</v>
      </c>
      <c r="EE833" s="153">
        <f>VLOOKUP(H833,'[200]Data Master class'!$E$5:$G$6,2,FALSE)</f>
        <v>2</v>
      </c>
      <c r="EF833" s="153">
        <f t="shared" si="542"/>
        <v>5</v>
      </c>
      <c r="EG833" s="153" t="str">
        <f t="shared" si="543"/>
        <v>CLASS 3</v>
      </c>
      <c r="EH833" s="153">
        <f t="shared" si="544"/>
        <v>11</v>
      </c>
      <c r="EI833" s="171"/>
      <c r="EJ833" s="441">
        <f t="shared" si="522"/>
        <v>0.52</v>
      </c>
      <c r="EK833" s="441">
        <f t="shared" si="523"/>
        <v>0.37999999999999989</v>
      </c>
      <c r="EL833" s="441">
        <f t="shared" si="524"/>
        <v>0.13999999999999993</v>
      </c>
      <c r="EM833" s="442">
        <f t="shared" si="545"/>
        <v>0.34666666666666662</v>
      </c>
      <c r="EN833" s="443" t="str">
        <f t="shared" si="546"/>
        <v>BURUK</v>
      </c>
      <c r="EO833" s="195"/>
      <c r="EP833" s="196">
        <f>'[200]2. SUHU &amp; FISIK TRAFO'!CY877</f>
        <v>324</v>
      </c>
      <c r="EQ833" s="168">
        <f t="shared" si="551"/>
        <v>0</v>
      </c>
      <c r="ER833" s="189">
        <f t="shared" si="547"/>
        <v>0</v>
      </c>
      <c r="ES833" s="195"/>
      <c r="ET833" s="447">
        <f t="shared" si="533"/>
        <v>12.292</v>
      </c>
      <c r="EU833" s="447">
        <f t="shared" si="548"/>
        <v>9.8336000000000006</v>
      </c>
      <c r="EV833" s="448">
        <f t="shared" si="525"/>
        <v>12.292</v>
      </c>
      <c r="EW833" s="449" t="str">
        <f t="shared" si="549"/>
        <v>BAIK</v>
      </c>
      <c r="EX833" s="721"/>
      <c r="EY833" s="447">
        <f t="shared" si="534"/>
        <v>10.733000000000001</v>
      </c>
      <c r="EZ833" s="447">
        <f t="shared" si="526"/>
        <v>8.5864000000000011</v>
      </c>
      <c r="FA833" s="448">
        <f t="shared" si="535"/>
        <v>10.733000000000001</v>
      </c>
      <c r="FB833" s="449" t="str">
        <f t="shared" si="527"/>
        <v>BAIK</v>
      </c>
      <c r="FC833" s="195"/>
      <c r="FD833" s="453">
        <f t="shared" si="528"/>
        <v>19</v>
      </c>
      <c r="FE833" s="454">
        <f t="shared" si="529"/>
        <v>144.50867052023122</v>
      </c>
      <c r="FF833" s="725">
        <f t="shared" si="530"/>
        <v>13.147999999999998</v>
      </c>
      <c r="FG833" s="202" t="str">
        <f t="shared" si="550"/>
        <v>CUKUP</v>
      </c>
    </row>
    <row r="834" spans="1:163">
      <c r="A834" s="347">
        <v>822</v>
      </c>
      <c r="B834" s="764" t="s">
        <v>2239</v>
      </c>
      <c r="C834" s="331" t="s">
        <v>3496</v>
      </c>
      <c r="D834" s="259" t="s">
        <v>2815</v>
      </c>
      <c r="E834" s="319" t="s">
        <v>3449</v>
      </c>
      <c r="F834" s="319" t="s">
        <v>3449</v>
      </c>
      <c r="G834" s="208" t="s">
        <v>206</v>
      </c>
      <c r="H834" s="214" t="s">
        <v>209</v>
      </c>
      <c r="I834" s="463">
        <v>108.149214</v>
      </c>
      <c r="J834" s="462">
        <v>-2.9691130000000001</v>
      </c>
      <c r="K834" s="259" t="s">
        <v>315</v>
      </c>
      <c r="L834" s="259" t="s">
        <v>622</v>
      </c>
      <c r="M834" s="259">
        <v>50</v>
      </c>
      <c r="N834" s="259">
        <v>1905031287</v>
      </c>
      <c r="O834" s="259">
        <v>2019</v>
      </c>
      <c r="P834" s="259" t="s">
        <v>316</v>
      </c>
      <c r="Q834" s="461">
        <v>0.74930555555555556</v>
      </c>
      <c r="R834" s="433">
        <v>44877</v>
      </c>
      <c r="S834" s="331" t="s">
        <v>318</v>
      </c>
      <c r="T834" s="331" t="s">
        <v>607</v>
      </c>
      <c r="U834" s="259">
        <v>2</v>
      </c>
      <c r="V834" s="259">
        <v>2</v>
      </c>
      <c r="W834" s="259">
        <v>3</v>
      </c>
      <c r="X834" s="259">
        <v>20000</v>
      </c>
      <c r="Y834" s="332">
        <v>421</v>
      </c>
      <c r="Z834" s="332">
        <v>420</v>
      </c>
      <c r="AA834" s="332">
        <v>420</v>
      </c>
      <c r="AB834" s="332">
        <v>247</v>
      </c>
      <c r="AC834" s="332">
        <v>243</v>
      </c>
      <c r="AD834" s="332">
        <v>239</v>
      </c>
      <c r="AE834" s="332">
        <v>30</v>
      </c>
      <c r="AF834" s="332">
        <v>11</v>
      </c>
      <c r="AG834" s="332">
        <v>74</v>
      </c>
      <c r="AH834" s="332">
        <v>55</v>
      </c>
      <c r="AI834" s="332">
        <v>8</v>
      </c>
      <c r="AJ834" s="332">
        <v>8</v>
      </c>
      <c r="AK834" s="332">
        <v>28</v>
      </c>
      <c r="AL834" s="332">
        <v>7</v>
      </c>
      <c r="AM834" s="332">
        <v>28</v>
      </c>
      <c r="AN834" s="332">
        <v>3</v>
      </c>
      <c r="AO834" s="332">
        <v>46</v>
      </c>
      <c r="AP834" s="332">
        <v>48</v>
      </c>
      <c r="AQ834" s="332"/>
      <c r="AR834" s="332"/>
      <c r="AS834" s="332"/>
      <c r="AT834" s="332"/>
      <c r="AU834" s="332"/>
      <c r="AV834" s="332"/>
      <c r="AW834" s="332"/>
      <c r="AX834" s="332"/>
      <c r="AY834" s="332">
        <v>0.93300000000000005</v>
      </c>
      <c r="AZ834" s="332">
        <v>0.95699999999999996</v>
      </c>
      <c r="BA834" s="332">
        <v>0.95699999999999996</v>
      </c>
      <c r="BB834" s="261">
        <v>424</v>
      </c>
      <c r="BC834" s="261">
        <v>420</v>
      </c>
      <c r="BD834" s="261">
        <v>420</v>
      </c>
      <c r="BE834" s="261">
        <v>248</v>
      </c>
      <c r="BF834" s="261">
        <v>246</v>
      </c>
      <c r="BG834" s="261">
        <v>242</v>
      </c>
      <c r="BH834" s="261">
        <v>18</v>
      </c>
      <c r="BI834" s="261">
        <v>6</v>
      </c>
      <c r="BJ834" s="261">
        <v>50</v>
      </c>
      <c r="BK834" s="261">
        <v>39</v>
      </c>
      <c r="BL834" s="261">
        <v>6</v>
      </c>
      <c r="BM834" s="261">
        <v>5</v>
      </c>
      <c r="BN834" s="261">
        <v>20</v>
      </c>
      <c r="BO834" s="261">
        <v>14</v>
      </c>
      <c r="BP834" s="261">
        <v>12</v>
      </c>
      <c r="BQ834" s="261">
        <v>1</v>
      </c>
      <c r="BR834" s="261">
        <v>30</v>
      </c>
      <c r="BS834" s="261">
        <v>25</v>
      </c>
      <c r="BT834" s="261"/>
      <c r="BU834" s="261"/>
      <c r="BV834" s="261"/>
      <c r="BW834" s="261"/>
      <c r="BX834" s="261"/>
      <c r="BY834" s="261"/>
      <c r="BZ834" s="261"/>
      <c r="CA834" s="261"/>
      <c r="CB834" s="261">
        <v>0.88600000000000001</v>
      </c>
      <c r="CC834" s="261">
        <v>0.93700000000000006</v>
      </c>
      <c r="CD834" s="261">
        <v>0.92300000000000004</v>
      </c>
      <c r="CE834" s="333">
        <v>246</v>
      </c>
      <c r="CF834" s="333">
        <v>86055133232</v>
      </c>
      <c r="CG834" s="333">
        <v>244</v>
      </c>
      <c r="CH834" s="333">
        <v>56601341263</v>
      </c>
      <c r="CI834" s="333">
        <v>240</v>
      </c>
      <c r="CJ834" s="333">
        <v>163120000000</v>
      </c>
      <c r="CK834" s="333">
        <v>246</v>
      </c>
      <c r="CL834" s="333">
        <v>163120000000</v>
      </c>
      <c r="CM834" s="333">
        <v>244</v>
      </c>
      <c r="CN834" s="333">
        <v>86017676320</v>
      </c>
      <c r="CO834" s="333">
        <v>240</v>
      </c>
      <c r="CP834" s="333">
        <v>163120000000</v>
      </c>
      <c r="CQ834" s="333"/>
      <c r="CR834" s="333"/>
      <c r="CS834" s="333"/>
      <c r="CT834" s="333"/>
      <c r="CU834" s="333"/>
      <c r="CV834" s="333"/>
      <c r="CW834" s="333"/>
      <c r="CX834" s="333"/>
      <c r="CY834" s="333"/>
      <c r="CZ834" s="333"/>
      <c r="DA834" s="333"/>
      <c r="DB834" s="374"/>
      <c r="DC834" s="154"/>
      <c r="DD834" s="179"/>
      <c r="DE834" s="179"/>
      <c r="DF834" s="179"/>
      <c r="DG834" s="179"/>
      <c r="DH834" s="180"/>
      <c r="DI834" s="181"/>
      <c r="DJ834" s="182">
        <f t="shared" si="531"/>
        <v>0</v>
      </c>
      <c r="DK834" s="182">
        <f t="shared" si="532"/>
        <v>0</v>
      </c>
      <c r="DL834" s="182">
        <f t="shared" si="536"/>
        <v>1</v>
      </c>
      <c r="DM834" s="182">
        <f t="shared" si="537"/>
        <v>0</v>
      </c>
      <c r="DN834" s="182">
        <f t="shared" si="538"/>
        <v>0</v>
      </c>
      <c r="DO834" s="182"/>
      <c r="DP834" s="182"/>
      <c r="DQ834" s="181"/>
      <c r="DR834" s="169"/>
      <c r="DS834" s="166"/>
      <c r="DT834" s="166"/>
      <c r="DU834" s="167">
        <f t="shared" si="539"/>
        <v>0</v>
      </c>
      <c r="DV834" s="153" t="str">
        <f>VLOOKUP(M834,'[200]Data Master kondisi'!$O$3:$P$11,2,FALSE)</f>
        <v>Z</v>
      </c>
      <c r="DW834" s="153">
        <f>LOOKUP(DV834,{"X","X","X","Y","Y","Y","Z","Z","Z"},{6,6,6,4,4,4,2,2,2})</f>
        <v>2</v>
      </c>
      <c r="DX834" s="153">
        <f t="shared" si="521"/>
        <v>1</v>
      </c>
      <c r="DY834" s="153">
        <f t="shared" si="540"/>
        <v>3</v>
      </c>
      <c r="DZ834" s="153" t="str">
        <f>VLOOKUP(G834,'[200]Data Master class'!$A$5:$D$12,3,FALSE)</f>
        <v>B</v>
      </c>
      <c r="EA834" s="160">
        <f t="shared" si="541"/>
        <v>0</v>
      </c>
      <c r="EB834" s="156"/>
      <c r="EC834" s="153">
        <f>VLOOKUP(G834,'[200]Data Master class'!$A$5:$D$12,2,FALSE)</f>
        <v>3</v>
      </c>
      <c r="ED834" s="153" t="str">
        <f>VLOOKUP(H834,'[200]Data Master class'!$E$5:$G$6,3,FALSE)</f>
        <v>Y</v>
      </c>
      <c r="EE834" s="153">
        <f>VLOOKUP(H834,'[200]Data Master class'!$E$5:$G$6,2,FALSE)</f>
        <v>1</v>
      </c>
      <c r="EF834" s="153">
        <f t="shared" si="542"/>
        <v>4</v>
      </c>
      <c r="EG834" s="153" t="str">
        <f t="shared" si="543"/>
        <v>CLASS 3</v>
      </c>
      <c r="EH834" s="153">
        <f t="shared" si="544"/>
        <v>7</v>
      </c>
      <c r="EI834" s="171"/>
      <c r="EJ834" s="441">
        <f t="shared" si="522"/>
        <v>0.21739130434782614</v>
      </c>
      <c r="EK834" s="441">
        <f t="shared" si="523"/>
        <v>0.71304347826086956</v>
      </c>
      <c r="EL834" s="441">
        <f t="shared" si="524"/>
        <v>0.9304347826086955</v>
      </c>
      <c r="EM834" s="442">
        <f t="shared" si="545"/>
        <v>0.6202898550724637</v>
      </c>
      <c r="EN834" s="443" t="str">
        <f t="shared" si="546"/>
        <v>BURUK</v>
      </c>
      <c r="EO834" s="195"/>
      <c r="EP834" s="196">
        <f>'[200]2. SUHU &amp; FISIK TRAFO'!CY878</f>
        <v>324</v>
      </c>
      <c r="EQ834" s="168">
        <f t="shared" si="551"/>
        <v>0</v>
      </c>
      <c r="ER834" s="189">
        <f t="shared" si="547"/>
        <v>0</v>
      </c>
      <c r="ES834" s="195"/>
      <c r="ET834" s="447">
        <f t="shared" si="533"/>
        <v>27.769000000000002</v>
      </c>
      <c r="EU834" s="447">
        <f t="shared" si="548"/>
        <v>22.215200000000003</v>
      </c>
      <c r="EV834" s="448">
        <f t="shared" si="525"/>
        <v>55.537999999999997</v>
      </c>
      <c r="EW834" s="449" t="str">
        <f t="shared" si="549"/>
        <v>BAIK</v>
      </c>
      <c r="EX834" s="721"/>
      <c r="EY834" s="447">
        <f t="shared" si="534"/>
        <v>18.04</v>
      </c>
      <c r="EZ834" s="447">
        <f t="shared" si="526"/>
        <v>14.432</v>
      </c>
      <c r="FA834" s="448">
        <f t="shared" si="535"/>
        <v>36.08</v>
      </c>
      <c r="FB834" s="449" t="str">
        <f t="shared" si="527"/>
        <v>BAIK</v>
      </c>
      <c r="FC834" s="195"/>
      <c r="FD834" s="453">
        <f t="shared" si="528"/>
        <v>55</v>
      </c>
      <c r="FE834" s="454">
        <f t="shared" si="529"/>
        <v>72.25433526011561</v>
      </c>
      <c r="FF834" s="725">
        <f t="shared" si="530"/>
        <v>76.12</v>
      </c>
      <c r="FG834" s="202" t="str">
        <f t="shared" si="550"/>
        <v>BURUK</v>
      </c>
    </row>
    <row r="835" spans="1:163">
      <c r="A835" s="347">
        <v>823</v>
      </c>
      <c r="B835" s="764" t="s">
        <v>2239</v>
      </c>
      <c r="C835" s="331" t="s">
        <v>3497</v>
      </c>
      <c r="D835" s="259" t="s">
        <v>3498</v>
      </c>
      <c r="E835" s="319" t="s">
        <v>3449</v>
      </c>
      <c r="F835" s="319" t="s">
        <v>3449</v>
      </c>
      <c r="G835" s="208" t="s">
        <v>206</v>
      </c>
      <c r="H835" s="214" t="s">
        <v>208</v>
      </c>
      <c r="I835" s="463">
        <v>108.14438699999999</v>
      </c>
      <c r="J835" s="462">
        <v>-2.9653339999999999</v>
      </c>
      <c r="K835" s="259" t="s">
        <v>315</v>
      </c>
      <c r="L835" s="259" t="s">
        <v>570</v>
      </c>
      <c r="M835" s="259">
        <v>50</v>
      </c>
      <c r="N835" s="259">
        <v>19098805</v>
      </c>
      <c r="O835" s="259">
        <v>2019</v>
      </c>
      <c r="P835" s="259" t="s">
        <v>316</v>
      </c>
      <c r="Q835" s="461">
        <v>0.74375000000000002</v>
      </c>
      <c r="R835" s="433">
        <v>44877</v>
      </c>
      <c r="S835" s="331" t="s">
        <v>318</v>
      </c>
      <c r="T835" s="331" t="s">
        <v>607</v>
      </c>
      <c r="U835" s="259">
        <v>1</v>
      </c>
      <c r="V835" s="259">
        <v>1</v>
      </c>
      <c r="W835" s="259">
        <v>3</v>
      </c>
      <c r="X835" s="259">
        <v>20000</v>
      </c>
      <c r="Y835" s="332">
        <v>401</v>
      </c>
      <c r="Z835" s="332">
        <v>403</v>
      </c>
      <c r="AA835" s="332">
        <v>404</v>
      </c>
      <c r="AB835" s="332">
        <v>234</v>
      </c>
      <c r="AC835" s="332">
        <v>235</v>
      </c>
      <c r="AD835" s="332">
        <v>231</v>
      </c>
      <c r="AE835" s="332">
        <v>6</v>
      </c>
      <c r="AF835" s="332">
        <v>10</v>
      </c>
      <c r="AG835" s="332">
        <v>7</v>
      </c>
      <c r="AH835" s="332">
        <v>4</v>
      </c>
      <c r="AI835" s="332">
        <v>6</v>
      </c>
      <c r="AJ835" s="332">
        <v>10</v>
      </c>
      <c r="AK835" s="332">
        <v>7</v>
      </c>
      <c r="AL835" s="332">
        <v>4</v>
      </c>
      <c r="AM835" s="332"/>
      <c r="AN835" s="332"/>
      <c r="AO835" s="332"/>
      <c r="AP835" s="332"/>
      <c r="AQ835" s="332"/>
      <c r="AR835" s="332"/>
      <c r="AS835" s="332"/>
      <c r="AT835" s="332"/>
      <c r="AU835" s="332"/>
      <c r="AV835" s="332"/>
      <c r="AW835" s="332"/>
      <c r="AX835" s="332"/>
      <c r="AY835" s="332">
        <v>0.98899999999999999</v>
      </c>
      <c r="AZ835" s="332">
        <v>0.95199999999999996</v>
      </c>
      <c r="BA835" s="332">
        <v>0.91100000000000003</v>
      </c>
      <c r="BB835" s="261">
        <v>405</v>
      </c>
      <c r="BC835" s="261">
        <v>408</v>
      </c>
      <c r="BD835" s="261">
        <v>407</v>
      </c>
      <c r="BE835" s="261">
        <v>235</v>
      </c>
      <c r="BF835" s="261">
        <v>237</v>
      </c>
      <c r="BG835" s="261">
        <v>234</v>
      </c>
      <c r="BH835" s="261">
        <v>5</v>
      </c>
      <c r="BI835" s="261">
        <v>6</v>
      </c>
      <c r="BJ835" s="261">
        <v>5</v>
      </c>
      <c r="BK835" s="261">
        <v>2</v>
      </c>
      <c r="BL835" s="261">
        <v>5</v>
      </c>
      <c r="BM835" s="261">
        <v>6</v>
      </c>
      <c r="BN835" s="261">
        <v>5</v>
      </c>
      <c r="BO835" s="261">
        <v>2</v>
      </c>
      <c r="BP835" s="261"/>
      <c r="BQ835" s="261"/>
      <c r="BR835" s="261"/>
      <c r="BS835" s="261"/>
      <c r="BT835" s="261"/>
      <c r="BU835" s="261"/>
      <c r="BV835" s="261"/>
      <c r="BW835" s="261"/>
      <c r="BX835" s="261"/>
      <c r="BY835" s="261"/>
      <c r="BZ835" s="261"/>
      <c r="CA835" s="261"/>
      <c r="CB835" s="261">
        <v>0.96399999999999997</v>
      </c>
      <c r="CC835" s="261">
        <v>0.91700000000000004</v>
      </c>
      <c r="CD835" s="261">
        <v>0.92</v>
      </c>
      <c r="CE835" s="333">
        <v>233</v>
      </c>
      <c r="CF835" s="333">
        <v>163120000000</v>
      </c>
      <c r="CG835" s="333">
        <v>235</v>
      </c>
      <c r="CH835" s="333">
        <v>34011920321</v>
      </c>
      <c r="CI835" s="333">
        <v>232</v>
      </c>
      <c r="CJ835" s="333">
        <v>86017676421</v>
      </c>
      <c r="CK835" s="333"/>
      <c r="CL835" s="333"/>
      <c r="CM835" s="333"/>
      <c r="CN835" s="333"/>
      <c r="CO835" s="333"/>
      <c r="CP835" s="333"/>
      <c r="CQ835" s="333"/>
      <c r="CR835" s="333"/>
      <c r="CS835" s="333"/>
      <c r="CT835" s="333"/>
      <c r="CU835" s="333"/>
      <c r="CV835" s="333"/>
      <c r="CW835" s="333"/>
      <c r="CX835" s="333"/>
      <c r="CY835" s="333"/>
      <c r="CZ835" s="333"/>
      <c r="DA835" s="333"/>
      <c r="DB835" s="374"/>
      <c r="DC835" s="154"/>
      <c r="DD835" s="179"/>
      <c r="DE835" s="179"/>
      <c r="DF835" s="179"/>
      <c r="DG835" s="179"/>
      <c r="DH835" s="180"/>
      <c r="DI835" s="181"/>
      <c r="DJ835" s="182">
        <f t="shared" si="531"/>
        <v>1</v>
      </c>
      <c r="DK835" s="182">
        <f t="shared" si="532"/>
        <v>0</v>
      </c>
      <c r="DL835" s="182">
        <f t="shared" si="536"/>
        <v>0</v>
      </c>
      <c r="DM835" s="182">
        <f t="shared" si="537"/>
        <v>0</v>
      </c>
      <c r="DN835" s="182">
        <f t="shared" si="538"/>
        <v>0</v>
      </c>
      <c r="DO835" s="182"/>
      <c r="DP835" s="182"/>
      <c r="DQ835" s="181"/>
      <c r="DR835" s="169"/>
      <c r="DS835" s="166"/>
      <c r="DT835" s="166"/>
      <c r="DU835" s="167">
        <f t="shared" si="539"/>
        <v>0</v>
      </c>
      <c r="DV835" s="153" t="str">
        <f>VLOOKUP(M835,'[200]Data Master kondisi'!$O$3:$P$11,2,FALSE)</f>
        <v>Z</v>
      </c>
      <c r="DW835" s="153">
        <f>LOOKUP(DV835,{"X","X","X","Y","Y","Y","Z","Z","Z"},{6,6,6,4,4,4,2,2,2})</f>
        <v>2</v>
      </c>
      <c r="DX835" s="153">
        <f t="shared" si="521"/>
        <v>1</v>
      </c>
      <c r="DY835" s="153">
        <f t="shared" si="540"/>
        <v>3</v>
      </c>
      <c r="DZ835" s="153" t="str">
        <f>VLOOKUP(G835,'[200]Data Master class'!$A$5:$D$12,3,FALSE)</f>
        <v>B</v>
      </c>
      <c r="EA835" s="160">
        <f t="shared" si="541"/>
        <v>0</v>
      </c>
      <c r="EB835" s="156"/>
      <c r="EC835" s="153">
        <f>VLOOKUP(G835,'[200]Data Master class'!$A$5:$D$12,2,FALSE)</f>
        <v>3</v>
      </c>
      <c r="ED835" s="153" t="str">
        <f>VLOOKUP(H835,'[200]Data Master class'!$E$5:$G$6,3,FALSE)</f>
        <v>X</v>
      </c>
      <c r="EE835" s="153">
        <f>VLOOKUP(H835,'[200]Data Master class'!$E$5:$G$6,2,FALSE)</f>
        <v>2</v>
      </c>
      <c r="EF835" s="153">
        <f t="shared" si="542"/>
        <v>5</v>
      </c>
      <c r="EG835" s="153" t="str">
        <f t="shared" si="543"/>
        <v>CLASS 3</v>
      </c>
      <c r="EH835" s="153">
        <f t="shared" si="544"/>
        <v>8</v>
      </c>
      <c r="EI835" s="171"/>
      <c r="EJ835" s="441">
        <f t="shared" si="522"/>
        <v>0.21739130434782611</v>
      </c>
      <c r="EK835" s="441">
        <f t="shared" si="523"/>
        <v>0.30434782608695649</v>
      </c>
      <c r="EL835" s="441">
        <f t="shared" si="524"/>
        <v>8.6956521739130474E-2</v>
      </c>
      <c r="EM835" s="442">
        <f t="shared" si="545"/>
        <v>0.20289855072463769</v>
      </c>
      <c r="EN835" s="443" t="str">
        <f t="shared" si="546"/>
        <v>KURANG</v>
      </c>
      <c r="EO835" s="195"/>
      <c r="EP835" s="196">
        <f>'[200]2. SUHU &amp; FISIK TRAFO'!CY879</f>
        <v>324</v>
      </c>
      <c r="EQ835" s="168">
        <f t="shared" si="551"/>
        <v>0</v>
      </c>
      <c r="ER835" s="189">
        <f t="shared" si="547"/>
        <v>0</v>
      </c>
      <c r="ES835" s="195"/>
      <c r="ET835" s="447">
        <f t="shared" si="533"/>
        <v>5.3710000000000004</v>
      </c>
      <c r="EU835" s="447">
        <f t="shared" si="548"/>
        <v>4.2968000000000002</v>
      </c>
      <c r="EV835" s="448">
        <f t="shared" si="525"/>
        <v>10.742000000000001</v>
      </c>
      <c r="EW835" s="449" t="str">
        <f t="shared" si="549"/>
        <v>BAIK</v>
      </c>
      <c r="EX835" s="721"/>
      <c r="EY835" s="447">
        <f t="shared" si="534"/>
        <v>3.7669999999999999</v>
      </c>
      <c r="EZ835" s="447">
        <f t="shared" si="526"/>
        <v>3.0136000000000003</v>
      </c>
      <c r="FA835" s="448">
        <f t="shared" si="535"/>
        <v>7.5340000000000007</v>
      </c>
      <c r="FB835" s="449" t="str">
        <f t="shared" si="527"/>
        <v>BAIK</v>
      </c>
      <c r="FC835" s="195"/>
      <c r="FD835" s="453">
        <f t="shared" si="528"/>
        <v>4</v>
      </c>
      <c r="FE835" s="454">
        <f t="shared" si="529"/>
        <v>72.25433526011561</v>
      </c>
      <c r="FF835" s="725">
        <f t="shared" si="530"/>
        <v>5.5359999999999996</v>
      </c>
      <c r="FG835" s="202" t="str">
        <f t="shared" si="550"/>
        <v>BAIK</v>
      </c>
    </row>
    <row r="836" spans="1:163">
      <c r="A836" s="347">
        <v>824</v>
      </c>
      <c r="B836" s="764" t="s">
        <v>2239</v>
      </c>
      <c r="C836" s="331" t="s">
        <v>3499</v>
      </c>
      <c r="D836" s="259" t="s">
        <v>3474</v>
      </c>
      <c r="E836" s="319" t="s">
        <v>3449</v>
      </c>
      <c r="F836" s="319" t="s">
        <v>3449</v>
      </c>
      <c r="G836" s="208" t="s">
        <v>206</v>
      </c>
      <c r="H836" s="214" t="s">
        <v>209</v>
      </c>
      <c r="I836" s="463">
        <v>108.170877</v>
      </c>
      <c r="J836" s="462">
        <v>-2.9848569999999999</v>
      </c>
      <c r="K836" s="259" t="s">
        <v>341</v>
      </c>
      <c r="L836" s="259" t="s">
        <v>310</v>
      </c>
      <c r="M836" s="259">
        <v>100</v>
      </c>
      <c r="N836" s="259">
        <v>194304460</v>
      </c>
      <c r="O836" s="259">
        <v>2019</v>
      </c>
      <c r="P836" s="259" t="s">
        <v>316</v>
      </c>
      <c r="Q836" s="461">
        <v>0.77569444444444446</v>
      </c>
      <c r="R836" s="433">
        <v>44877</v>
      </c>
      <c r="S836" s="331" t="s">
        <v>318</v>
      </c>
      <c r="T836" s="331" t="s">
        <v>607</v>
      </c>
      <c r="U836" s="259">
        <v>2</v>
      </c>
      <c r="V836" s="259">
        <v>2</v>
      </c>
      <c r="W836" s="259">
        <v>3</v>
      </c>
      <c r="X836" s="259">
        <v>20000</v>
      </c>
      <c r="Y836" s="332">
        <v>401</v>
      </c>
      <c r="Z836" s="332">
        <v>402</v>
      </c>
      <c r="AA836" s="332">
        <v>400</v>
      </c>
      <c r="AB836" s="332">
        <v>231</v>
      </c>
      <c r="AC836" s="332">
        <v>232</v>
      </c>
      <c r="AD836" s="332">
        <v>227</v>
      </c>
      <c r="AE836" s="332">
        <v>85</v>
      </c>
      <c r="AF836" s="332">
        <v>45</v>
      </c>
      <c r="AG836" s="332">
        <v>67</v>
      </c>
      <c r="AH836" s="332">
        <v>58</v>
      </c>
      <c r="AI836" s="332">
        <v>70</v>
      </c>
      <c r="AJ836" s="332">
        <v>30</v>
      </c>
      <c r="AK836" s="332">
        <v>62</v>
      </c>
      <c r="AL836" s="332">
        <v>53</v>
      </c>
      <c r="AM836" s="332">
        <v>15</v>
      </c>
      <c r="AN836" s="332">
        <v>15</v>
      </c>
      <c r="AO836" s="332">
        <v>5</v>
      </c>
      <c r="AP836" s="332">
        <v>5</v>
      </c>
      <c r="AQ836" s="332"/>
      <c r="AR836" s="332"/>
      <c r="AS836" s="332"/>
      <c r="AT836" s="332"/>
      <c r="AU836" s="332"/>
      <c r="AV836" s="332"/>
      <c r="AW836" s="332"/>
      <c r="AX836" s="332"/>
      <c r="AY836" s="332">
        <v>0.95199999999999996</v>
      </c>
      <c r="AZ836" s="332">
        <v>0.94699999999999995</v>
      </c>
      <c r="BA836" s="332">
        <v>0.95599999999999996</v>
      </c>
      <c r="BB836" s="261">
        <v>353</v>
      </c>
      <c r="BC836" s="261">
        <v>346</v>
      </c>
      <c r="BD836" s="261">
        <v>340</v>
      </c>
      <c r="BE836" s="261">
        <v>203</v>
      </c>
      <c r="BF836" s="261">
        <v>200</v>
      </c>
      <c r="BG836" s="261">
        <v>296</v>
      </c>
      <c r="BH836" s="261">
        <v>82</v>
      </c>
      <c r="BI836" s="261">
        <v>41</v>
      </c>
      <c r="BJ836" s="261">
        <v>50</v>
      </c>
      <c r="BK836" s="261">
        <v>42</v>
      </c>
      <c r="BL836" s="261">
        <v>69</v>
      </c>
      <c r="BM836" s="261">
        <v>32</v>
      </c>
      <c r="BN836" s="261">
        <v>40</v>
      </c>
      <c r="BO836" s="261">
        <v>40</v>
      </c>
      <c r="BP836" s="261">
        <v>13</v>
      </c>
      <c r="BQ836" s="261">
        <v>9</v>
      </c>
      <c r="BR836" s="261">
        <v>10</v>
      </c>
      <c r="BS836" s="261">
        <v>2</v>
      </c>
      <c r="BT836" s="261"/>
      <c r="BU836" s="261"/>
      <c r="BV836" s="261"/>
      <c r="BW836" s="261"/>
      <c r="BX836" s="261"/>
      <c r="BY836" s="261"/>
      <c r="BZ836" s="261"/>
      <c r="CA836" s="261"/>
      <c r="CB836" s="261">
        <v>0.93300000000000005</v>
      </c>
      <c r="CC836" s="261">
        <v>0.83799999999999997</v>
      </c>
      <c r="CD836" s="261">
        <v>0.88100000000000001</v>
      </c>
      <c r="CE836" s="333">
        <v>228</v>
      </c>
      <c r="CF836" s="333">
        <v>86058854653</v>
      </c>
      <c r="CG836" s="333">
        <v>230</v>
      </c>
      <c r="CH836" s="333">
        <v>86057919093</v>
      </c>
      <c r="CI836" s="333">
        <v>2335</v>
      </c>
      <c r="CJ836" s="333">
        <v>860585392</v>
      </c>
      <c r="CK836" s="333">
        <v>228</v>
      </c>
      <c r="CL836" s="333">
        <v>860586000000</v>
      </c>
      <c r="CM836" s="333">
        <v>230</v>
      </c>
      <c r="CN836" s="333">
        <v>86058854731</v>
      </c>
      <c r="CO836" s="333">
        <v>225</v>
      </c>
      <c r="CP836" s="333">
        <v>86057919369</v>
      </c>
      <c r="CQ836" s="333"/>
      <c r="CR836" s="333"/>
      <c r="CS836" s="333"/>
      <c r="CT836" s="333"/>
      <c r="CU836" s="333"/>
      <c r="CV836" s="333"/>
      <c r="CW836" s="333"/>
      <c r="CX836" s="333"/>
      <c r="CY836" s="333"/>
      <c r="CZ836" s="333"/>
      <c r="DA836" s="333"/>
      <c r="DB836" s="374"/>
      <c r="DC836" s="154"/>
      <c r="DD836" s="179"/>
      <c r="DE836" s="179"/>
      <c r="DF836" s="179"/>
      <c r="DG836" s="179"/>
      <c r="DH836" s="180"/>
      <c r="DI836" s="181"/>
      <c r="DJ836" s="182">
        <f t="shared" si="531"/>
        <v>0</v>
      </c>
      <c r="DK836" s="182">
        <f t="shared" si="532"/>
        <v>1</v>
      </c>
      <c r="DL836" s="182">
        <f t="shared" si="536"/>
        <v>0</v>
      </c>
      <c r="DM836" s="182">
        <f t="shared" si="537"/>
        <v>0</v>
      </c>
      <c r="DN836" s="182">
        <f t="shared" si="538"/>
        <v>0</v>
      </c>
      <c r="DO836" s="182"/>
      <c r="DP836" s="182"/>
      <c r="DQ836" s="181"/>
      <c r="DR836" s="169"/>
      <c r="DS836" s="166"/>
      <c r="DT836" s="166"/>
      <c r="DU836" s="167">
        <f t="shared" si="539"/>
        <v>0</v>
      </c>
      <c r="DV836" s="153" t="str">
        <f>VLOOKUP(M836,'[200]Data Master kondisi'!$O$3:$P$11,2,FALSE)</f>
        <v>Z</v>
      </c>
      <c r="DW836" s="153">
        <f>LOOKUP(DV836,{"X","X","X","Y","Y","Y","Z","Z","Z"},{6,6,6,4,4,4,2,2,2})</f>
        <v>2</v>
      </c>
      <c r="DX836" s="153">
        <f t="shared" si="521"/>
        <v>1</v>
      </c>
      <c r="DY836" s="153">
        <f t="shared" si="540"/>
        <v>3</v>
      </c>
      <c r="DZ836" s="153" t="str">
        <f>VLOOKUP(G836,'[200]Data Master class'!$A$5:$D$12,3,FALSE)</f>
        <v>B</v>
      </c>
      <c r="EA836" s="160">
        <f t="shared" si="541"/>
        <v>0</v>
      </c>
      <c r="EB836" s="156"/>
      <c r="EC836" s="153">
        <f>VLOOKUP(G836,'[200]Data Master class'!$A$5:$D$12,2,FALSE)</f>
        <v>3</v>
      </c>
      <c r="ED836" s="153" t="str">
        <f>VLOOKUP(H836,'[200]Data Master class'!$E$5:$G$6,3,FALSE)</f>
        <v>Y</v>
      </c>
      <c r="EE836" s="153">
        <f>VLOOKUP(H836,'[200]Data Master class'!$E$5:$G$6,2,FALSE)</f>
        <v>1</v>
      </c>
      <c r="EF836" s="153">
        <f t="shared" si="542"/>
        <v>4</v>
      </c>
      <c r="EG836" s="153" t="str">
        <f t="shared" si="543"/>
        <v>CLASS 3</v>
      </c>
      <c r="EH836" s="153">
        <f t="shared" si="544"/>
        <v>7</v>
      </c>
      <c r="EI836" s="171"/>
      <c r="EJ836" s="441">
        <f t="shared" si="522"/>
        <v>0.29441624365482222</v>
      </c>
      <c r="EK836" s="441">
        <f t="shared" si="523"/>
        <v>0.31472081218274117</v>
      </c>
      <c r="EL836" s="441">
        <f t="shared" si="524"/>
        <v>2.0304568527918707E-2</v>
      </c>
      <c r="EM836" s="442">
        <f t="shared" si="545"/>
        <v>0.20981387478849403</v>
      </c>
      <c r="EN836" s="443" t="str">
        <f t="shared" si="546"/>
        <v>KURANG</v>
      </c>
      <c r="EO836" s="195"/>
      <c r="EP836" s="196">
        <f>'[200]2. SUHU &amp; FISIK TRAFO'!CY880</f>
        <v>324</v>
      </c>
      <c r="EQ836" s="168">
        <f t="shared" si="551"/>
        <v>0</v>
      </c>
      <c r="ER836" s="189">
        <f t="shared" si="547"/>
        <v>0</v>
      </c>
      <c r="ES836" s="195"/>
      <c r="ET836" s="447">
        <f t="shared" si="533"/>
        <v>45.283999999999999</v>
      </c>
      <c r="EU836" s="447">
        <f t="shared" si="548"/>
        <v>36.227200000000003</v>
      </c>
      <c r="EV836" s="448">
        <f t="shared" si="525"/>
        <v>45.283999999999999</v>
      </c>
      <c r="EW836" s="449" t="str">
        <f t="shared" si="549"/>
        <v>BAIK</v>
      </c>
      <c r="EX836" s="721"/>
      <c r="EY836" s="447">
        <f t="shared" si="534"/>
        <v>39.646000000000001</v>
      </c>
      <c r="EZ836" s="447">
        <f t="shared" si="526"/>
        <v>31.716800000000003</v>
      </c>
      <c r="FA836" s="448">
        <f t="shared" si="535"/>
        <v>39.646000000000001</v>
      </c>
      <c r="FB836" s="449" t="str">
        <f t="shared" si="527"/>
        <v>BAIK</v>
      </c>
      <c r="FC836" s="195"/>
      <c r="FD836" s="453">
        <f t="shared" si="528"/>
        <v>58</v>
      </c>
      <c r="FE836" s="454">
        <f t="shared" si="529"/>
        <v>144.50867052023122</v>
      </c>
      <c r="FF836" s="725">
        <f t="shared" si="530"/>
        <v>40.136000000000003</v>
      </c>
      <c r="FG836" s="202" t="str">
        <f t="shared" si="550"/>
        <v>BURUK</v>
      </c>
    </row>
    <row r="837" spans="1:163">
      <c r="A837" s="347">
        <v>825</v>
      </c>
      <c r="B837" s="764" t="s">
        <v>2239</v>
      </c>
      <c r="C837" s="331" t="s">
        <v>3500</v>
      </c>
      <c r="D837" s="259" t="s">
        <v>2815</v>
      </c>
      <c r="E837" s="319" t="s">
        <v>3501</v>
      </c>
      <c r="F837" s="319" t="s">
        <v>3501</v>
      </c>
      <c r="G837" s="208" t="s">
        <v>206</v>
      </c>
      <c r="H837" s="214" t="s">
        <v>209</v>
      </c>
      <c r="I837" s="463">
        <v>108.161547</v>
      </c>
      <c r="J837" s="462">
        <v>-2.9747059999999999</v>
      </c>
      <c r="K837" s="259" t="s">
        <v>341</v>
      </c>
      <c r="L837" s="259" t="s">
        <v>310</v>
      </c>
      <c r="M837" s="259">
        <v>100</v>
      </c>
      <c r="N837" s="259">
        <v>194304436</v>
      </c>
      <c r="O837" s="259">
        <v>2019</v>
      </c>
      <c r="P837" s="259" t="s">
        <v>316</v>
      </c>
      <c r="Q837" s="461">
        <v>0.78194444444444444</v>
      </c>
      <c r="R837" s="433">
        <v>44877</v>
      </c>
      <c r="S837" s="331" t="s">
        <v>318</v>
      </c>
      <c r="T837" s="331" t="s">
        <v>607</v>
      </c>
      <c r="U837" s="259">
        <v>2</v>
      </c>
      <c r="V837" s="259">
        <v>2</v>
      </c>
      <c r="W837" s="259">
        <v>3</v>
      </c>
      <c r="X837" s="259">
        <v>20000</v>
      </c>
      <c r="Y837" s="332">
        <v>401</v>
      </c>
      <c r="Z837" s="332">
        <v>403</v>
      </c>
      <c r="AA837" s="332">
        <v>400</v>
      </c>
      <c r="AB837" s="332">
        <v>231</v>
      </c>
      <c r="AC837" s="332">
        <v>232</v>
      </c>
      <c r="AD837" s="332">
        <v>228</v>
      </c>
      <c r="AE837" s="332">
        <v>51</v>
      </c>
      <c r="AF837" s="332">
        <v>28</v>
      </c>
      <c r="AG837" s="332">
        <v>67</v>
      </c>
      <c r="AH837" s="332">
        <v>40</v>
      </c>
      <c r="AI837" s="332">
        <v>26</v>
      </c>
      <c r="AJ837" s="332">
        <v>25</v>
      </c>
      <c r="AK837" s="332">
        <v>52</v>
      </c>
      <c r="AL837" s="332">
        <v>17</v>
      </c>
      <c r="AM837" s="332">
        <v>25</v>
      </c>
      <c r="AN837" s="332">
        <v>3</v>
      </c>
      <c r="AO837" s="332">
        <v>15</v>
      </c>
      <c r="AP837" s="332">
        <v>23</v>
      </c>
      <c r="AQ837" s="332"/>
      <c r="AR837" s="332"/>
      <c r="AS837" s="332"/>
      <c r="AT837" s="332"/>
      <c r="AU837" s="332"/>
      <c r="AV837" s="332"/>
      <c r="AW837" s="332"/>
      <c r="AX837" s="332"/>
      <c r="AY837" s="332">
        <v>0.96699999999999997</v>
      </c>
      <c r="AZ837" s="332">
        <v>0.95399999999999996</v>
      </c>
      <c r="BA837" s="332">
        <v>0.97799999999999998</v>
      </c>
      <c r="BB837" s="261">
        <v>404</v>
      </c>
      <c r="BC837" s="261">
        <v>407</v>
      </c>
      <c r="BD837" s="261">
        <v>405</v>
      </c>
      <c r="BE837" s="261">
        <v>235</v>
      </c>
      <c r="BF837" s="261">
        <v>231</v>
      </c>
      <c r="BG837" s="261">
        <v>232</v>
      </c>
      <c r="BH837" s="261">
        <v>46</v>
      </c>
      <c r="BI837" s="261">
        <v>16</v>
      </c>
      <c r="BJ837" s="261">
        <v>43</v>
      </c>
      <c r="BK837" s="261">
        <v>30</v>
      </c>
      <c r="BL837" s="261">
        <v>30</v>
      </c>
      <c r="BM837" s="261">
        <v>14</v>
      </c>
      <c r="BN837" s="261">
        <v>33</v>
      </c>
      <c r="BO837" s="261">
        <v>15</v>
      </c>
      <c r="BP837" s="261">
        <v>16</v>
      </c>
      <c r="BQ837" s="261">
        <v>2</v>
      </c>
      <c r="BR837" s="261">
        <v>10</v>
      </c>
      <c r="BS837" s="261">
        <v>15</v>
      </c>
      <c r="BT837" s="261"/>
      <c r="BU837" s="261"/>
      <c r="BV837" s="261"/>
      <c r="BW837" s="261"/>
      <c r="BX837" s="261"/>
      <c r="BY837" s="261"/>
      <c r="BZ837" s="261"/>
      <c r="CA837" s="261"/>
      <c r="CB837" s="261">
        <v>0.9</v>
      </c>
      <c r="CC837" s="261">
        <v>0.90300000000000002</v>
      </c>
      <c r="CD837" s="261">
        <v>0.93</v>
      </c>
      <c r="CE837" s="333">
        <v>233</v>
      </c>
      <c r="CF837" s="333">
        <v>32202112218</v>
      </c>
      <c r="CG837" s="333">
        <v>229</v>
      </c>
      <c r="CH837" s="333">
        <v>163120000000</v>
      </c>
      <c r="CI837" s="333">
        <v>230</v>
      </c>
      <c r="CJ837" s="333">
        <v>86057848263</v>
      </c>
      <c r="CK837" s="333">
        <v>233</v>
      </c>
      <c r="CL837" s="333">
        <v>86057848987</v>
      </c>
      <c r="CM837" s="333">
        <v>229</v>
      </c>
      <c r="CN837" s="333">
        <v>32202112360</v>
      </c>
      <c r="CO837" s="333">
        <v>230</v>
      </c>
      <c r="CP837" s="333">
        <v>163120000000</v>
      </c>
      <c r="CQ837" s="333"/>
      <c r="CR837" s="333"/>
      <c r="CS837" s="333"/>
      <c r="CT837" s="333"/>
      <c r="CU837" s="333"/>
      <c r="CV837" s="333"/>
      <c r="CW837" s="333"/>
      <c r="CX837" s="333"/>
      <c r="CY837" s="333"/>
      <c r="CZ837" s="333"/>
      <c r="DA837" s="333"/>
      <c r="DB837" s="374"/>
      <c r="DC837" s="154"/>
      <c r="DD837" s="179"/>
      <c r="DE837" s="179"/>
      <c r="DF837" s="179"/>
      <c r="DG837" s="179"/>
      <c r="DH837" s="180"/>
      <c r="DI837" s="181"/>
      <c r="DJ837" s="182">
        <f t="shared" si="531"/>
        <v>0</v>
      </c>
      <c r="DK837" s="182">
        <f t="shared" si="532"/>
        <v>1</v>
      </c>
      <c r="DL837" s="182">
        <f t="shared" si="536"/>
        <v>0</v>
      </c>
      <c r="DM837" s="182">
        <f t="shared" si="537"/>
        <v>0</v>
      </c>
      <c r="DN837" s="182">
        <f t="shared" si="538"/>
        <v>0</v>
      </c>
      <c r="DO837" s="182"/>
      <c r="DP837" s="182"/>
      <c r="DQ837" s="181"/>
      <c r="DR837" s="169"/>
      <c r="DS837" s="166"/>
      <c r="DT837" s="166"/>
      <c r="DU837" s="167">
        <f t="shared" si="539"/>
        <v>0</v>
      </c>
      <c r="DV837" s="153" t="str">
        <f>VLOOKUP(M837,'[200]Data Master kondisi'!$O$3:$P$11,2,FALSE)</f>
        <v>Z</v>
      </c>
      <c r="DW837" s="153">
        <f>LOOKUP(DV837,{"X","X","X","Y","Y","Y","Z","Z","Z"},{6,6,6,4,4,4,2,2,2})</f>
        <v>2</v>
      </c>
      <c r="DX837" s="153">
        <f t="shared" si="521"/>
        <v>1</v>
      </c>
      <c r="DY837" s="153">
        <f t="shared" si="540"/>
        <v>3</v>
      </c>
      <c r="DZ837" s="153" t="str">
        <f>VLOOKUP(G837,'[200]Data Master class'!$A$5:$D$12,3,FALSE)</f>
        <v>B</v>
      </c>
      <c r="EA837" s="160">
        <f t="shared" si="541"/>
        <v>0</v>
      </c>
      <c r="EB837" s="156"/>
      <c r="EC837" s="153">
        <f>VLOOKUP(G837,'[200]Data Master class'!$A$5:$D$12,2,FALSE)</f>
        <v>3</v>
      </c>
      <c r="ED837" s="153" t="str">
        <f>VLOOKUP(H837,'[200]Data Master class'!$E$5:$G$6,3,FALSE)</f>
        <v>Y</v>
      </c>
      <c r="EE837" s="153">
        <f>VLOOKUP(H837,'[200]Data Master class'!$E$5:$G$6,2,FALSE)</f>
        <v>1</v>
      </c>
      <c r="EF837" s="153">
        <f t="shared" si="542"/>
        <v>4</v>
      </c>
      <c r="EG837" s="153" t="str">
        <f t="shared" si="543"/>
        <v>CLASS 3</v>
      </c>
      <c r="EH837" s="153">
        <f t="shared" si="544"/>
        <v>7</v>
      </c>
      <c r="EI837" s="171"/>
      <c r="EJ837" s="441">
        <f t="shared" si="522"/>
        <v>4.7945205479452108E-2</v>
      </c>
      <c r="EK837" s="441">
        <f t="shared" si="523"/>
        <v>0.42465753424657532</v>
      </c>
      <c r="EL837" s="441">
        <f t="shared" si="524"/>
        <v>0.37671232876712335</v>
      </c>
      <c r="EM837" s="442">
        <f t="shared" si="545"/>
        <v>0.28310502283105027</v>
      </c>
      <c r="EN837" s="443" t="str">
        <f t="shared" si="546"/>
        <v>KURANG</v>
      </c>
      <c r="EO837" s="195"/>
      <c r="EP837" s="196">
        <f>'[200]2. SUHU &amp; FISIK TRAFO'!CY881</f>
        <v>324</v>
      </c>
      <c r="EQ837" s="168">
        <f t="shared" si="551"/>
        <v>0</v>
      </c>
      <c r="ER837" s="189">
        <f t="shared" si="547"/>
        <v>0</v>
      </c>
      <c r="ES837" s="195"/>
      <c r="ET837" s="447">
        <f t="shared" si="533"/>
        <v>33.552999999999997</v>
      </c>
      <c r="EU837" s="447">
        <f t="shared" si="548"/>
        <v>26.842399999999998</v>
      </c>
      <c r="EV837" s="448">
        <f t="shared" si="525"/>
        <v>33.552999999999997</v>
      </c>
      <c r="EW837" s="449" t="str">
        <f t="shared" si="549"/>
        <v>BAIK</v>
      </c>
      <c r="EX837" s="721"/>
      <c r="EY837" s="447">
        <f t="shared" si="534"/>
        <v>24.481999999999999</v>
      </c>
      <c r="EZ837" s="447">
        <f t="shared" si="526"/>
        <v>19.585599999999999</v>
      </c>
      <c r="FA837" s="448">
        <f t="shared" si="535"/>
        <v>24.481999999999999</v>
      </c>
      <c r="FB837" s="449" t="str">
        <f t="shared" si="527"/>
        <v>BAIK</v>
      </c>
      <c r="FC837" s="195"/>
      <c r="FD837" s="453">
        <f t="shared" si="528"/>
        <v>40</v>
      </c>
      <c r="FE837" s="454">
        <f t="shared" si="529"/>
        <v>144.50867052023122</v>
      </c>
      <c r="FF837" s="725">
        <f t="shared" si="530"/>
        <v>27.68</v>
      </c>
      <c r="FG837" s="202" t="str">
        <f t="shared" si="550"/>
        <v>BURUK</v>
      </c>
    </row>
    <row r="838" spans="1:163">
      <c r="A838" s="347">
        <v>826</v>
      </c>
      <c r="B838" s="764" t="s">
        <v>2239</v>
      </c>
      <c r="C838" s="331" t="s">
        <v>3502</v>
      </c>
      <c r="D838" s="259" t="s">
        <v>624</v>
      </c>
      <c r="E838" s="319" t="s">
        <v>3501</v>
      </c>
      <c r="F838" s="319" t="s">
        <v>3501</v>
      </c>
      <c r="G838" s="208" t="s">
        <v>206</v>
      </c>
      <c r="H838" s="214" t="s">
        <v>208</v>
      </c>
      <c r="I838" s="463">
        <v>108.17906000000001</v>
      </c>
      <c r="J838" s="462">
        <v>-2.9753829999999999</v>
      </c>
      <c r="K838" s="259" t="s">
        <v>315</v>
      </c>
      <c r="L838" s="259" t="s">
        <v>571</v>
      </c>
      <c r="M838" s="259">
        <v>100</v>
      </c>
      <c r="N838" s="259">
        <v>12034657</v>
      </c>
      <c r="O838" s="259">
        <v>2012</v>
      </c>
      <c r="P838" s="259" t="s">
        <v>316</v>
      </c>
      <c r="Q838" s="461">
        <v>0.78749999999999998</v>
      </c>
      <c r="R838" s="433">
        <v>44877</v>
      </c>
      <c r="S838" s="331" t="s">
        <v>318</v>
      </c>
      <c r="T838" s="331" t="s">
        <v>607</v>
      </c>
      <c r="U838" s="259">
        <v>1</v>
      </c>
      <c r="V838" s="259">
        <v>1</v>
      </c>
      <c r="W838" s="259">
        <v>3</v>
      </c>
      <c r="X838" s="259">
        <v>20000</v>
      </c>
      <c r="Y838" s="332">
        <v>400</v>
      </c>
      <c r="Z838" s="332">
        <v>402</v>
      </c>
      <c r="AA838" s="332">
        <v>401</v>
      </c>
      <c r="AB838" s="332">
        <v>230</v>
      </c>
      <c r="AC838" s="332">
        <v>232</v>
      </c>
      <c r="AD838" s="332">
        <v>231</v>
      </c>
      <c r="AE838" s="332">
        <v>72</v>
      </c>
      <c r="AF838" s="332">
        <v>59</v>
      </c>
      <c r="AG838" s="332">
        <v>77</v>
      </c>
      <c r="AH838" s="332">
        <v>41</v>
      </c>
      <c r="AI838" s="332">
        <v>72</v>
      </c>
      <c r="AJ838" s="332">
        <v>59</v>
      </c>
      <c r="AK838" s="332">
        <v>77</v>
      </c>
      <c r="AL838" s="332">
        <v>41</v>
      </c>
      <c r="AM838" s="332"/>
      <c r="AN838" s="332"/>
      <c r="AO838" s="332"/>
      <c r="AP838" s="332"/>
      <c r="AQ838" s="332"/>
      <c r="AR838" s="332"/>
      <c r="AS838" s="332"/>
      <c r="AT838" s="332"/>
      <c r="AU838" s="332"/>
      <c r="AV838" s="332"/>
      <c r="AW838" s="332"/>
      <c r="AX838" s="332"/>
      <c r="AY838" s="332">
        <v>0.95699999999999996</v>
      </c>
      <c r="AZ838" s="332">
        <v>0.97799999999999998</v>
      </c>
      <c r="BA838" s="332">
        <v>0.83899999999999997</v>
      </c>
      <c r="BB838" s="261">
        <v>400</v>
      </c>
      <c r="BC838" s="261">
        <v>402</v>
      </c>
      <c r="BD838" s="261">
        <v>400</v>
      </c>
      <c r="BE838" s="261">
        <v>229</v>
      </c>
      <c r="BF838" s="261">
        <v>232</v>
      </c>
      <c r="BG838" s="261">
        <v>230</v>
      </c>
      <c r="BH838" s="261">
        <v>53</v>
      </c>
      <c r="BI838" s="261">
        <v>46</v>
      </c>
      <c r="BJ838" s="261">
        <v>69</v>
      </c>
      <c r="BK838" s="261">
        <v>21</v>
      </c>
      <c r="BL838" s="261">
        <v>53</v>
      </c>
      <c r="BM838" s="261">
        <v>46</v>
      </c>
      <c r="BN838" s="261">
        <v>69</v>
      </c>
      <c r="BO838" s="261">
        <v>21</v>
      </c>
      <c r="BP838" s="261"/>
      <c r="BQ838" s="261"/>
      <c r="BR838" s="261"/>
      <c r="BS838" s="261"/>
      <c r="BT838" s="261"/>
      <c r="BU838" s="261"/>
      <c r="BV838" s="261"/>
      <c r="BW838" s="261"/>
      <c r="BX838" s="261"/>
      <c r="BY838" s="261"/>
      <c r="BZ838" s="261"/>
      <c r="CA838" s="261"/>
      <c r="CB838" s="261">
        <v>0.92400000000000004</v>
      </c>
      <c r="CC838" s="261">
        <v>0.94399999999999995</v>
      </c>
      <c r="CD838" s="261">
        <v>0.94199999999999995</v>
      </c>
      <c r="CE838" s="333">
        <v>227</v>
      </c>
      <c r="CF838" s="333">
        <v>56702465560</v>
      </c>
      <c r="CG838" s="333">
        <v>230</v>
      </c>
      <c r="CH838" s="333">
        <v>56702462369</v>
      </c>
      <c r="CI838" s="333">
        <v>228</v>
      </c>
      <c r="CJ838" s="333">
        <v>163100000000</v>
      </c>
      <c r="CK838" s="333"/>
      <c r="CL838" s="333"/>
      <c r="CM838" s="333"/>
      <c r="CN838" s="333"/>
      <c r="CO838" s="333"/>
      <c r="CP838" s="333"/>
      <c r="CQ838" s="333"/>
      <c r="CR838" s="333"/>
      <c r="CS838" s="333"/>
      <c r="CT838" s="333"/>
      <c r="CU838" s="333"/>
      <c r="CV838" s="333"/>
      <c r="CW838" s="333"/>
      <c r="CX838" s="333"/>
      <c r="CY838" s="333"/>
      <c r="CZ838" s="333"/>
      <c r="DA838" s="333"/>
      <c r="DB838" s="374"/>
      <c r="DC838" s="154"/>
      <c r="DD838" s="179"/>
      <c r="DE838" s="179"/>
      <c r="DF838" s="179"/>
      <c r="DG838" s="179"/>
      <c r="DH838" s="180"/>
      <c r="DI838" s="181"/>
      <c r="DJ838" s="182">
        <f t="shared" si="531"/>
        <v>0</v>
      </c>
      <c r="DK838" s="182">
        <f t="shared" si="532"/>
        <v>1</v>
      </c>
      <c r="DL838" s="182">
        <f t="shared" si="536"/>
        <v>0</v>
      </c>
      <c r="DM838" s="182">
        <f t="shared" si="537"/>
        <v>0</v>
      </c>
      <c r="DN838" s="182">
        <f t="shared" si="538"/>
        <v>0</v>
      </c>
      <c r="DO838" s="182"/>
      <c r="DP838" s="182"/>
      <c r="DQ838" s="181"/>
      <c r="DR838" s="169"/>
      <c r="DS838" s="166"/>
      <c r="DT838" s="166"/>
      <c r="DU838" s="167">
        <f t="shared" si="539"/>
        <v>0</v>
      </c>
      <c r="DV838" s="153" t="str">
        <f>VLOOKUP(M838,'[200]Data Master kondisi'!$O$3:$P$11,2,FALSE)</f>
        <v>Z</v>
      </c>
      <c r="DW838" s="153">
        <f>LOOKUP(DV838,{"X","X","X","Y","Y","Y","Z","Z","Z"},{6,6,6,4,4,4,2,2,2})</f>
        <v>2</v>
      </c>
      <c r="DX838" s="153">
        <f t="shared" si="521"/>
        <v>1</v>
      </c>
      <c r="DY838" s="153">
        <f t="shared" si="540"/>
        <v>3</v>
      </c>
      <c r="DZ838" s="153" t="str">
        <f>VLOOKUP(G838,'[200]Data Master class'!$A$5:$D$12,3,FALSE)</f>
        <v>B</v>
      </c>
      <c r="EA838" s="160">
        <f t="shared" si="541"/>
        <v>0</v>
      </c>
      <c r="EB838" s="156"/>
      <c r="EC838" s="153">
        <f>VLOOKUP(G838,'[200]Data Master class'!$A$5:$D$12,2,FALSE)</f>
        <v>3</v>
      </c>
      <c r="ED838" s="153" t="str">
        <f>VLOOKUP(H838,'[200]Data Master class'!$E$5:$G$6,3,FALSE)</f>
        <v>X</v>
      </c>
      <c r="EE838" s="153">
        <f>VLOOKUP(H838,'[200]Data Master class'!$E$5:$G$6,2,FALSE)</f>
        <v>2</v>
      </c>
      <c r="EF838" s="153">
        <f t="shared" si="542"/>
        <v>5</v>
      </c>
      <c r="EG838" s="153" t="str">
        <f t="shared" si="543"/>
        <v>CLASS 3</v>
      </c>
      <c r="EH838" s="153">
        <f t="shared" si="544"/>
        <v>8</v>
      </c>
      <c r="EI838" s="171"/>
      <c r="EJ838" s="441">
        <f t="shared" si="522"/>
        <v>3.8461538461538533E-2</v>
      </c>
      <c r="EK838" s="441">
        <f t="shared" si="523"/>
        <v>0.14903846153846148</v>
      </c>
      <c r="EL838" s="441">
        <f t="shared" si="524"/>
        <v>0.11057692307692316</v>
      </c>
      <c r="EM838" s="442">
        <f t="shared" si="545"/>
        <v>9.9358974358974381E-2</v>
      </c>
      <c r="EN838" s="443" t="str">
        <f t="shared" si="546"/>
        <v>BAIK</v>
      </c>
      <c r="EO838" s="195"/>
      <c r="EP838" s="196">
        <f>'[200]2. SUHU &amp; FISIK TRAFO'!CY882</f>
        <v>202</v>
      </c>
      <c r="EQ838" s="168">
        <f t="shared" si="551"/>
        <v>0</v>
      </c>
      <c r="ER838" s="189">
        <f t="shared" si="547"/>
        <v>0</v>
      </c>
      <c r="ES838" s="195"/>
      <c r="ET838" s="447">
        <f t="shared" si="533"/>
        <v>48.035000000000004</v>
      </c>
      <c r="EU838" s="447">
        <f t="shared" si="548"/>
        <v>38.428000000000004</v>
      </c>
      <c r="EV838" s="448">
        <f t="shared" si="525"/>
        <v>48.035000000000004</v>
      </c>
      <c r="EW838" s="449" t="str">
        <f t="shared" si="549"/>
        <v>BAIK</v>
      </c>
      <c r="EX838" s="721"/>
      <c r="EY838" s="447">
        <f t="shared" si="534"/>
        <v>38.679000000000002</v>
      </c>
      <c r="EZ838" s="447">
        <f t="shared" si="526"/>
        <v>30.943200000000004</v>
      </c>
      <c r="FA838" s="448">
        <f t="shared" si="535"/>
        <v>38.679000000000002</v>
      </c>
      <c r="FB838" s="449" t="str">
        <f t="shared" si="527"/>
        <v>BAIK</v>
      </c>
      <c r="FC838" s="195"/>
      <c r="FD838" s="453">
        <f t="shared" si="528"/>
        <v>41</v>
      </c>
      <c r="FE838" s="454">
        <f t="shared" si="529"/>
        <v>144.50867052023122</v>
      </c>
      <c r="FF838" s="725">
        <f t="shared" si="530"/>
        <v>28.371999999999996</v>
      </c>
      <c r="FG838" s="202" t="str">
        <f t="shared" si="550"/>
        <v>BURUK</v>
      </c>
    </row>
    <row r="839" spans="1:163">
      <c r="A839" s="347">
        <v>827</v>
      </c>
      <c r="B839" s="764" t="s">
        <v>2239</v>
      </c>
      <c r="C839" s="331" t="s">
        <v>3503</v>
      </c>
      <c r="D839" s="259" t="s">
        <v>3443</v>
      </c>
      <c r="E839" s="319" t="s">
        <v>3501</v>
      </c>
      <c r="F839" s="319" t="s">
        <v>3501</v>
      </c>
      <c r="G839" s="208" t="s">
        <v>206</v>
      </c>
      <c r="H839" s="214" t="s">
        <v>208</v>
      </c>
      <c r="I839" s="463">
        <v>108.155596</v>
      </c>
      <c r="J839" s="462">
        <v>-2.9771179999999999</v>
      </c>
      <c r="K839" s="259" t="s">
        <v>315</v>
      </c>
      <c r="L839" s="259" t="s">
        <v>700</v>
      </c>
      <c r="M839" s="259">
        <v>100</v>
      </c>
      <c r="N839" s="259">
        <v>13180433</v>
      </c>
      <c r="O839" s="259">
        <v>2013</v>
      </c>
      <c r="P839" s="259" t="s">
        <v>316</v>
      </c>
      <c r="Q839" s="461">
        <v>0.79722222222222217</v>
      </c>
      <c r="R839" s="433">
        <v>44877</v>
      </c>
      <c r="S839" s="331" t="s">
        <v>318</v>
      </c>
      <c r="T839" s="331" t="s">
        <v>607</v>
      </c>
      <c r="U839" s="259">
        <v>2</v>
      </c>
      <c r="V839" s="259">
        <v>2</v>
      </c>
      <c r="W839" s="259">
        <v>3</v>
      </c>
      <c r="X839" s="259">
        <v>20000</v>
      </c>
      <c r="Y839" s="332">
        <v>401</v>
      </c>
      <c r="Z839" s="332">
        <v>403</v>
      </c>
      <c r="AA839" s="332">
        <v>400</v>
      </c>
      <c r="AB839" s="332">
        <v>231</v>
      </c>
      <c r="AC839" s="332">
        <v>232</v>
      </c>
      <c r="AD839" s="332">
        <v>229</v>
      </c>
      <c r="AE839" s="332">
        <v>96</v>
      </c>
      <c r="AF839" s="332">
        <v>85</v>
      </c>
      <c r="AG839" s="332">
        <v>138</v>
      </c>
      <c r="AH839" s="332">
        <v>81</v>
      </c>
      <c r="AI839" s="332">
        <v>46</v>
      </c>
      <c r="AJ839" s="332">
        <v>17</v>
      </c>
      <c r="AK839" s="332">
        <v>73</v>
      </c>
      <c r="AL839" s="332">
        <v>60</v>
      </c>
      <c r="AM839" s="332">
        <v>50</v>
      </c>
      <c r="AN839" s="332">
        <v>68</v>
      </c>
      <c r="AO839" s="332">
        <v>65</v>
      </c>
      <c r="AP839" s="332">
        <v>21</v>
      </c>
      <c r="AQ839" s="332"/>
      <c r="AR839" s="332"/>
      <c r="AS839" s="332"/>
      <c r="AT839" s="332"/>
      <c r="AU839" s="332"/>
      <c r="AV839" s="332"/>
      <c r="AW839" s="332"/>
      <c r="AX839" s="332"/>
      <c r="AY839" s="332">
        <v>0.95799999999999996</v>
      </c>
      <c r="AZ839" s="332">
        <v>0.97199999999999998</v>
      </c>
      <c r="BA839" s="332">
        <v>0.96199999999999997</v>
      </c>
      <c r="BB839" s="261">
        <v>400</v>
      </c>
      <c r="BC839" s="261">
        <v>402</v>
      </c>
      <c r="BD839" s="261">
        <v>399</v>
      </c>
      <c r="BE839" s="261">
        <v>229</v>
      </c>
      <c r="BF839" s="261">
        <v>233</v>
      </c>
      <c r="BG839" s="261">
        <v>228</v>
      </c>
      <c r="BH839" s="261">
        <v>104</v>
      </c>
      <c r="BI839" s="261">
        <v>70</v>
      </c>
      <c r="BJ839" s="261">
        <v>122</v>
      </c>
      <c r="BK839" s="261">
        <v>65</v>
      </c>
      <c r="BL839" s="261">
        <v>48</v>
      </c>
      <c r="BM839" s="261">
        <v>19</v>
      </c>
      <c r="BN839" s="261">
        <v>71</v>
      </c>
      <c r="BO839" s="261">
        <v>46</v>
      </c>
      <c r="BP839" s="261">
        <v>56</v>
      </c>
      <c r="BQ839" s="261">
        <v>51</v>
      </c>
      <c r="BR839" s="261">
        <v>51</v>
      </c>
      <c r="BS839" s="261">
        <v>19</v>
      </c>
      <c r="BT839" s="261"/>
      <c r="BU839" s="261"/>
      <c r="BV839" s="261"/>
      <c r="BW839" s="261"/>
      <c r="BX839" s="261"/>
      <c r="BY839" s="261"/>
      <c r="BZ839" s="261"/>
      <c r="CA839" s="261"/>
      <c r="CB839" s="261">
        <v>0.95099999999999996</v>
      </c>
      <c r="CC839" s="261">
        <v>0.94099999999999995</v>
      </c>
      <c r="CD839" s="261">
        <v>0.95499999999999996</v>
      </c>
      <c r="CE839" s="333">
        <v>227</v>
      </c>
      <c r="CF839" s="333">
        <v>86058266916</v>
      </c>
      <c r="CG839" s="333">
        <v>230</v>
      </c>
      <c r="CH839" s="333">
        <v>163120000000</v>
      </c>
      <c r="CI839" s="333">
        <v>226</v>
      </c>
      <c r="CJ839" s="333">
        <v>86057719462</v>
      </c>
      <c r="CK839" s="333">
        <v>227</v>
      </c>
      <c r="CL839" s="333">
        <v>163120000000</v>
      </c>
      <c r="CM839" s="333">
        <v>230</v>
      </c>
      <c r="CN839" s="333">
        <v>86058263237</v>
      </c>
      <c r="CO839" s="333">
        <v>226</v>
      </c>
      <c r="CP839" s="333">
        <v>163120000000</v>
      </c>
      <c r="CQ839" s="333"/>
      <c r="CR839" s="333"/>
      <c r="CS839" s="333"/>
      <c r="CT839" s="333"/>
      <c r="CU839" s="333"/>
      <c r="CV839" s="333"/>
      <c r="CW839" s="333"/>
      <c r="CX839" s="333"/>
      <c r="CY839" s="333"/>
      <c r="CZ839" s="333"/>
      <c r="DA839" s="333"/>
      <c r="DB839" s="374"/>
      <c r="DC839" s="154"/>
      <c r="DD839" s="179"/>
      <c r="DE839" s="179"/>
      <c r="DF839" s="179"/>
      <c r="DG839" s="179"/>
      <c r="DH839" s="180"/>
      <c r="DI839" s="181"/>
      <c r="DJ839" s="182">
        <f t="shared" si="531"/>
        <v>0</v>
      </c>
      <c r="DK839" s="182">
        <f t="shared" si="532"/>
        <v>0</v>
      </c>
      <c r="DL839" s="182">
        <f t="shared" si="536"/>
        <v>1</v>
      </c>
      <c r="DM839" s="182">
        <f t="shared" si="537"/>
        <v>0</v>
      </c>
      <c r="DN839" s="182">
        <f t="shared" si="538"/>
        <v>0</v>
      </c>
      <c r="DO839" s="182"/>
      <c r="DP839" s="182"/>
      <c r="DQ839" s="181"/>
      <c r="DR839" s="169"/>
      <c r="DS839" s="166"/>
      <c r="DT839" s="166"/>
      <c r="DU839" s="167">
        <f t="shared" si="539"/>
        <v>0</v>
      </c>
      <c r="DV839" s="153" t="str">
        <f>VLOOKUP(M839,'[200]Data Master kondisi'!$O$3:$P$11,2,FALSE)</f>
        <v>Z</v>
      </c>
      <c r="DW839" s="153">
        <f>LOOKUP(DV839,{"X","X","X","Y","Y","Y","Z","Z","Z"},{6,6,6,4,4,4,2,2,2})</f>
        <v>2</v>
      </c>
      <c r="DX839" s="153">
        <f t="shared" si="521"/>
        <v>1</v>
      </c>
      <c r="DY839" s="153">
        <f t="shared" si="540"/>
        <v>3</v>
      </c>
      <c r="DZ839" s="153" t="str">
        <f>VLOOKUP(G839,'[200]Data Master class'!$A$5:$D$12,3,FALSE)</f>
        <v>B</v>
      </c>
      <c r="EA839" s="160">
        <f t="shared" si="541"/>
        <v>0</v>
      </c>
      <c r="EB839" s="156"/>
      <c r="EC839" s="153">
        <f>VLOOKUP(G839,'[200]Data Master class'!$A$5:$D$12,2,FALSE)</f>
        <v>3</v>
      </c>
      <c r="ED839" s="153" t="str">
        <f>VLOOKUP(H839,'[200]Data Master class'!$E$5:$G$6,3,FALSE)</f>
        <v>X</v>
      </c>
      <c r="EE839" s="153">
        <f>VLOOKUP(H839,'[200]Data Master class'!$E$5:$G$6,2,FALSE)</f>
        <v>2</v>
      </c>
      <c r="EF839" s="153">
        <f t="shared" si="542"/>
        <v>5</v>
      </c>
      <c r="EG839" s="153" t="str">
        <f t="shared" si="543"/>
        <v>CLASS 3</v>
      </c>
      <c r="EH839" s="153">
        <f t="shared" si="544"/>
        <v>8</v>
      </c>
      <c r="EI839" s="171"/>
      <c r="EJ839" s="441">
        <f t="shared" si="522"/>
        <v>9.7178683385579903E-2</v>
      </c>
      <c r="EK839" s="441">
        <f t="shared" si="523"/>
        <v>0.20062695924764887</v>
      </c>
      <c r="EL839" s="441">
        <f t="shared" si="524"/>
        <v>0.2978056426332289</v>
      </c>
      <c r="EM839" s="442">
        <f t="shared" si="545"/>
        <v>0.19853709508881923</v>
      </c>
      <c r="EN839" s="443" t="str">
        <f t="shared" si="546"/>
        <v>CUKUP</v>
      </c>
      <c r="EO839" s="195"/>
      <c r="EP839" s="196">
        <f>'[200]2. SUHU &amp; FISIK TRAFO'!CY883</f>
        <v>202</v>
      </c>
      <c r="EQ839" s="168">
        <f t="shared" si="551"/>
        <v>0</v>
      </c>
      <c r="ER839" s="189">
        <f t="shared" si="547"/>
        <v>0</v>
      </c>
      <c r="ES839" s="195"/>
      <c r="ET839" s="447">
        <f t="shared" si="533"/>
        <v>73.498000000000005</v>
      </c>
      <c r="EU839" s="447">
        <f t="shared" si="548"/>
        <v>58.798400000000008</v>
      </c>
      <c r="EV839" s="448">
        <f t="shared" si="525"/>
        <v>73.498000000000005</v>
      </c>
      <c r="EW839" s="449" t="str">
        <f t="shared" si="549"/>
        <v>CUKUP</v>
      </c>
      <c r="EX839" s="721"/>
      <c r="EY839" s="447">
        <f t="shared" si="534"/>
        <v>67.942000000000007</v>
      </c>
      <c r="EZ839" s="447">
        <f t="shared" si="526"/>
        <v>54.353600000000007</v>
      </c>
      <c r="FA839" s="448">
        <f t="shared" si="535"/>
        <v>67.942000000000007</v>
      </c>
      <c r="FB839" s="449" t="str">
        <f t="shared" si="527"/>
        <v>CUKUP</v>
      </c>
      <c r="FC839" s="195"/>
      <c r="FD839" s="453">
        <f t="shared" si="528"/>
        <v>81</v>
      </c>
      <c r="FE839" s="454">
        <f t="shared" si="529"/>
        <v>144.50867052023122</v>
      </c>
      <c r="FF839" s="725">
        <f t="shared" si="530"/>
        <v>56.052</v>
      </c>
      <c r="FG839" s="202" t="str">
        <f t="shared" si="550"/>
        <v>BURUK</v>
      </c>
    </row>
    <row r="840" spans="1:163">
      <c r="A840" s="347">
        <v>828</v>
      </c>
      <c r="B840" s="764" t="s">
        <v>2239</v>
      </c>
      <c r="C840" s="331" t="s">
        <v>3504</v>
      </c>
      <c r="D840" s="259" t="s">
        <v>3505</v>
      </c>
      <c r="E840" s="319" t="s">
        <v>3501</v>
      </c>
      <c r="F840" s="319" t="s">
        <v>3501</v>
      </c>
      <c r="G840" s="208" t="s">
        <v>206</v>
      </c>
      <c r="H840" s="214" t="s">
        <v>208</v>
      </c>
      <c r="I840" s="463">
        <v>108.15288700000001</v>
      </c>
      <c r="J840" s="462">
        <v>-2.981036</v>
      </c>
      <c r="K840" s="259" t="s">
        <v>315</v>
      </c>
      <c r="L840" s="259" t="s">
        <v>310</v>
      </c>
      <c r="M840" s="259">
        <v>50</v>
      </c>
      <c r="N840" s="259">
        <v>7132515</v>
      </c>
      <c r="O840" s="259">
        <v>2007</v>
      </c>
      <c r="P840" s="259" t="s">
        <v>316</v>
      </c>
      <c r="Q840" s="461">
        <v>0.81597222222222221</v>
      </c>
      <c r="R840" s="433">
        <v>44877</v>
      </c>
      <c r="S840" s="331" t="s">
        <v>318</v>
      </c>
      <c r="T840" s="331" t="s">
        <v>607</v>
      </c>
      <c r="U840" s="259">
        <v>2</v>
      </c>
      <c r="V840" s="259">
        <v>2</v>
      </c>
      <c r="W840" s="259">
        <v>3</v>
      </c>
      <c r="X840" s="259">
        <v>20000</v>
      </c>
      <c r="Y840" s="332"/>
      <c r="Z840" s="332"/>
      <c r="AA840" s="332"/>
      <c r="AB840" s="332"/>
      <c r="AC840" s="332"/>
      <c r="AD840" s="332"/>
      <c r="AE840" s="332"/>
      <c r="AF840" s="332"/>
      <c r="AG840" s="332"/>
      <c r="AH840" s="332"/>
      <c r="AI840" s="332"/>
      <c r="AJ840" s="332"/>
      <c r="AK840" s="332"/>
      <c r="AL840" s="332"/>
      <c r="AM840" s="332"/>
      <c r="AN840" s="332"/>
      <c r="AO840" s="332"/>
      <c r="AP840" s="332"/>
      <c r="AQ840" s="332"/>
      <c r="AR840" s="332"/>
      <c r="AS840" s="332"/>
      <c r="AT840" s="332"/>
      <c r="AU840" s="332"/>
      <c r="AV840" s="332"/>
      <c r="AW840" s="332"/>
      <c r="AX840" s="332"/>
      <c r="AY840" s="332"/>
      <c r="AZ840" s="332"/>
      <c r="BA840" s="332"/>
      <c r="BB840" s="261"/>
      <c r="BC840" s="261"/>
      <c r="BD840" s="261"/>
      <c r="BE840" s="261"/>
      <c r="BF840" s="261"/>
      <c r="BG840" s="261"/>
      <c r="BH840" s="261"/>
      <c r="BI840" s="261"/>
      <c r="BJ840" s="261"/>
      <c r="BK840" s="261"/>
      <c r="BL840" s="261"/>
      <c r="BM840" s="261"/>
      <c r="BN840" s="261"/>
      <c r="BO840" s="261"/>
      <c r="BP840" s="261"/>
      <c r="BQ840" s="261"/>
      <c r="BR840" s="261"/>
      <c r="BS840" s="261"/>
      <c r="BT840" s="261"/>
      <c r="BU840" s="261"/>
      <c r="BV840" s="261"/>
      <c r="BW840" s="261"/>
      <c r="BX840" s="261"/>
      <c r="BY840" s="261"/>
      <c r="BZ840" s="261"/>
      <c r="CA840" s="261"/>
      <c r="CB840" s="261"/>
      <c r="CC840" s="261"/>
      <c r="CD840" s="261"/>
      <c r="CE840" s="333"/>
      <c r="CF840" s="333"/>
      <c r="CG840" s="333"/>
      <c r="CH840" s="333"/>
      <c r="CI840" s="333"/>
      <c r="CJ840" s="333"/>
      <c r="CK840" s="333"/>
      <c r="CL840" s="333"/>
      <c r="CM840" s="333"/>
      <c r="CN840" s="333"/>
      <c r="CO840" s="333"/>
      <c r="CP840" s="333"/>
      <c r="CQ840" s="333"/>
      <c r="CR840" s="333"/>
      <c r="CS840" s="333"/>
      <c r="CT840" s="333"/>
      <c r="CU840" s="333"/>
      <c r="CV840" s="333"/>
      <c r="CW840" s="333"/>
      <c r="CX840" s="333"/>
      <c r="CY840" s="333"/>
      <c r="CZ840" s="333"/>
      <c r="DA840" s="333"/>
      <c r="DB840" s="374"/>
      <c r="DC840" s="154"/>
      <c r="DD840" s="179"/>
      <c r="DE840" s="179"/>
      <c r="DF840" s="179"/>
      <c r="DG840" s="179"/>
      <c r="DH840" s="180"/>
      <c r="DI840" s="181"/>
      <c r="DJ840" s="182">
        <f t="shared" si="531"/>
        <v>1</v>
      </c>
      <c r="DK840" s="182">
        <f t="shared" si="532"/>
        <v>0</v>
      </c>
      <c r="DL840" s="182">
        <f t="shared" si="536"/>
        <v>0</v>
      </c>
      <c r="DM840" s="182">
        <f t="shared" si="537"/>
        <v>0</v>
      </c>
      <c r="DN840" s="182">
        <f t="shared" si="538"/>
        <v>0</v>
      </c>
      <c r="DO840" s="182"/>
      <c r="DP840" s="182"/>
      <c r="DQ840" s="181"/>
      <c r="DR840" s="169"/>
      <c r="DS840" s="166"/>
      <c r="DT840" s="166"/>
      <c r="DU840" s="167">
        <f t="shared" si="539"/>
        <v>0</v>
      </c>
      <c r="DV840" s="153" t="str">
        <f>VLOOKUP(M840,'[200]Data Master kondisi'!$O$3:$P$11,2,FALSE)</f>
        <v>Z</v>
      </c>
      <c r="DW840" s="153">
        <f>LOOKUP(DV840,{"X","X","X","Y","Y","Y","Z","Z","Z"},{6,6,6,4,4,4,2,2,2})</f>
        <v>2</v>
      </c>
      <c r="DX840" s="153">
        <f t="shared" si="521"/>
        <v>2</v>
      </c>
      <c r="DY840" s="153">
        <f t="shared" si="540"/>
        <v>4</v>
      </c>
      <c r="DZ840" s="153" t="str">
        <f>VLOOKUP(G840,'[200]Data Master class'!$A$5:$D$12,3,FALSE)</f>
        <v>B</v>
      </c>
      <c r="EA840" s="160" t="str">
        <f t="shared" si="541"/>
        <v>BAIK</v>
      </c>
      <c r="EB840" s="156"/>
      <c r="EC840" s="153">
        <f>VLOOKUP(G840,'[200]Data Master class'!$A$5:$D$12,2,FALSE)</f>
        <v>3</v>
      </c>
      <c r="ED840" s="153" t="str">
        <f>VLOOKUP(H840,'[200]Data Master class'!$E$5:$G$6,3,FALSE)</f>
        <v>X</v>
      </c>
      <c r="EE840" s="153">
        <f>VLOOKUP(H840,'[200]Data Master class'!$E$5:$G$6,2,FALSE)</f>
        <v>2</v>
      </c>
      <c r="EF840" s="153">
        <f t="shared" si="542"/>
        <v>5</v>
      </c>
      <c r="EG840" s="153" t="str">
        <f t="shared" si="543"/>
        <v>CLASS 3</v>
      </c>
      <c r="EH840" s="153">
        <f t="shared" si="544"/>
        <v>9</v>
      </c>
      <c r="EI840" s="171"/>
      <c r="EJ840" s="441" t="e">
        <f t="shared" si="522"/>
        <v>#DIV/0!</v>
      </c>
      <c r="EK840" s="441" t="e">
        <f t="shared" si="523"/>
        <v>#DIV/0!</v>
      </c>
      <c r="EL840" s="441" t="e">
        <f t="shared" si="524"/>
        <v>#DIV/0!</v>
      </c>
      <c r="EM840" s="442" t="e">
        <f t="shared" si="545"/>
        <v>#DIV/0!</v>
      </c>
      <c r="EN840" s="443" t="e">
        <f t="shared" si="546"/>
        <v>#DIV/0!</v>
      </c>
      <c r="EO840" s="195"/>
      <c r="EP840" s="196">
        <f>'[200]2. SUHU &amp; FISIK TRAFO'!CY884</f>
        <v>202</v>
      </c>
      <c r="EQ840" s="168">
        <f t="shared" si="551"/>
        <v>0</v>
      </c>
      <c r="ER840" s="189">
        <f t="shared" si="547"/>
        <v>0</v>
      </c>
      <c r="ES840" s="195"/>
      <c r="ET840" s="447">
        <f t="shared" si="533"/>
        <v>0</v>
      </c>
      <c r="EU840" s="447">
        <f t="shared" si="548"/>
        <v>0</v>
      </c>
      <c r="EV840" s="448">
        <f t="shared" si="525"/>
        <v>0</v>
      </c>
      <c r="EW840" s="449">
        <f t="shared" si="549"/>
        <v>0</v>
      </c>
      <c r="EX840" s="721"/>
      <c r="EY840" s="447">
        <f t="shared" si="534"/>
        <v>0</v>
      </c>
      <c r="EZ840" s="447">
        <f t="shared" si="526"/>
        <v>0</v>
      </c>
      <c r="FA840" s="448">
        <f t="shared" si="535"/>
        <v>0</v>
      </c>
      <c r="FB840" s="449">
        <f t="shared" si="527"/>
        <v>0</v>
      </c>
      <c r="FC840" s="195"/>
      <c r="FD840" s="453">
        <f t="shared" si="528"/>
        <v>0</v>
      </c>
      <c r="FE840" s="454">
        <f t="shared" si="529"/>
        <v>72.25433526011561</v>
      </c>
      <c r="FF840" s="725">
        <f t="shared" si="530"/>
        <v>0</v>
      </c>
      <c r="FG840" s="202">
        <f t="shared" si="550"/>
        <v>0</v>
      </c>
    </row>
  </sheetData>
  <autoFilter ref="A11:WZP600"/>
  <mergeCells count="97">
    <mergeCell ref="EY7:FB8"/>
    <mergeCell ref="EY9:EY10"/>
    <mergeCell ref="EZ9:EZ10"/>
    <mergeCell ref="FA9:FA10"/>
    <mergeCell ref="FB9:FB10"/>
    <mergeCell ref="FD7:FG8"/>
    <mergeCell ref="EN9:EN10"/>
    <mergeCell ref="EJ7:EN8"/>
    <mergeCell ref="EM9:EM10"/>
    <mergeCell ref="EH7:EH10"/>
    <mergeCell ref="ET7:EW8"/>
    <mergeCell ref="FG9:FG10"/>
    <mergeCell ref="FF9:FF10"/>
    <mergeCell ref="FE9:FE10"/>
    <mergeCell ref="FD9:FD10"/>
    <mergeCell ref="EW9:EW10"/>
    <mergeCell ref="EV9:EV10"/>
    <mergeCell ref="ET9:ET10"/>
    <mergeCell ref="EU9:EU10"/>
    <mergeCell ref="EP7:ER8"/>
    <mergeCell ref="ER9:ER10"/>
    <mergeCell ref="EQ9:EQ10"/>
    <mergeCell ref="EP9:EP10"/>
    <mergeCell ref="EG9:EG10"/>
    <mergeCell ref="DO8:DO10"/>
    <mergeCell ref="EC7:EG8"/>
    <mergeCell ref="ED9:ED10"/>
    <mergeCell ref="EF9:EF10"/>
    <mergeCell ref="EE9:EE10"/>
    <mergeCell ref="EC9:EC10"/>
    <mergeCell ref="EA9:EA10"/>
    <mergeCell ref="DW9:DW10"/>
    <mergeCell ref="DZ9:DZ10"/>
    <mergeCell ref="DX9:DX10"/>
    <mergeCell ref="DY9:DY10"/>
    <mergeCell ref="DV9:DV10"/>
    <mergeCell ref="DS7:EA8"/>
    <mergeCell ref="DU9:DU10"/>
    <mergeCell ref="DS9:DS10"/>
    <mergeCell ref="DH8:DH10"/>
    <mergeCell ref="DE8:DG9"/>
    <mergeCell ref="CE9:CJ9"/>
    <mergeCell ref="CK9:CP9"/>
    <mergeCell ref="DI8:DI10"/>
    <mergeCell ref="DK8:DK10"/>
    <mergeCell ref="DL8:DL10"/>
    <mergeCell ref="DN8:DN10"/>
    <mergeCell ref="DM8:DM10"/>
    <mergeCell ref="DT9:DT10"/>
    <mergeCell ref="DP8:DP10"/>
    <mergeCell ref="DQ8:DQ10"/>
    <mergeCell ref="CQ9:CV9"/>
    <mergeCell ref="CE7:DB8"/>
    <mergeCell ref="A7:A10"/>
    <mergeCell ref="C7:C10"/>
    <mergeCell ref="D7:D10"/>
    <mergeCell ref="E7:E10"/>
    <mergeCell ref="F7:F10"/>
    <mergeCell ref="B7:B10"/>
    <mergeCell ref="G7:G10"/>
    <mergeCell ref="Y8:AD9"/>
    <mergeCell ref="I7:J8"/>
    <mergeCell ref="AM9:AP9"/>
    <mergeCell ref="H7:H10"/>
    <mergeCell ref="U7:V9"/>
    <mergeCell ref="W7:X8"/>
    <mergeCell ref="P7:P10"/>
    <mergeCell ref="J9:J10"/>
    <mergeCell ref="O7:O10"/>
    <mergeCell ref="N7:N10"/>
    <mergeCell ref="M7:M10"/>
    <mergeCell ref="K7:K10"/>
    <mergeCell ref="L7:L10"/>
    <mergeCell ref="I9:I10"/>
    <mergeCell ref="T7:T10"/>
    <mergeCell ref="BT9:BW9"/>
    <mergeCell ref="AE8:AH9"/>
    <mergeCell ref="BB7:CD7"/>
    <mergeCell ref="CB8:CD9"/>
    <mergeCell ref="BH8:BK9"/>
    <mergeCell ref="BX9:CA9"/>
    <mergeCell ref="DJ8:DJ10"/>
    <mergeCell ref="Q7:Q10"/>
    <mergeCell ref="AU9:AX9"/>
    <mergeCell ref="AI9:AL9"/>
    <mergeCell ref="S7:S10"/>
    <mergeCell ref="R7:R10"/>
    <mergeCell ref="AQ9:AT9"/>
    <mergeCell ref="DD8:DD10"/>
    <mergeCell ref="CW9:DB9"/>
    <mergeCell ref="AY8:BA9"/>
    <mergeCell ref="Y7:BA7"/>
    <mergeCell ref="BB8:BG9"/>
    <mergeCell ref="BL8:CA8"/>
    <mergeCell ref="AI8:AX8"/>
    <mergeCell ref="BL9:BO9"/>
    <mergeCell ref="BP9:BS9"/>
  </mergeCells>
  <phoneticPr fontId="94" type="noConversion"/>
  <dataValidations count="3">
    <dataValidation type="list" allowBlank="1" showInputMessage="1" showErrorMessage="1" sqref="H12:H13 H22 H24:H28 H32:H41 H44:H840">
      <formula1>LOKASI_PRIMER_GARDU</formula1>
    </dataValidation>
    <dataValidation type="list" allowBlank="1" showInputMessage="1" showErrorMessage="1" sqref="P12:P22 P24:P840">
      <formula1>TYPE_SEAL</formula1>
    </dataValidation>
    <dataValidation type="list" allowBlank="1" showInputMessage="1" showErrorMessage="1" sqref="G12:G840">
      <formula1>LOKASI_GARDU</formula1>
    </dataValidation>
  </dataValidations>
  <pageMargins left="0.7" right="0.7" top="0.75" bottom="0.75" header="0.3" footer="0.3"/>
  <pageSetup paperSize="9" scale="12" orientation="landscape" r:id="rId1"/>
  <rowBreaks count="1" manualBreakCount="1">
    <brk id="577" max="162" man="1"/>
  </rowBreaks>
  <colBreaks count="7" manualBreakCount="7">
    <brk id="10" max="1048575" man="1"/>
    <brk id="42" max="1048575" man="1"/>
    <brk id="63" max="1048575" man="1"/>
    <brk id="82" max="1048575" man="1"/>
    <brk id="94" max="1048575" man="1"/>
    <brk id="106" max="839" man="1"/>
    <brk id="149" max="1048575" man="1"/>
  </colBreaks>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DF549"/>
  <sheetViews>
    <sheetView view="pageBreakPreview" zoomScale="70" zoomScaleNormal="70" zoomScaleSheetLayoutView="70" workbookViewId="0">
      <pane xSplit="2" ySplit="11" topLeftCell="DI536" activePane="bottomRight" state="frozen"/>
      <selection activeCell="A20" sqref="A20"/>
      <selection pane="topRight" activeCell="A20" sqref="A20"/>
      <selection pane="bottomLeft" activeCell="A20" sqref="A20"/>
      <selection pane="bottomRight" activeCell="D35" sqref="D35"/>
    </sheetView>
  </sheetViews>
  <sheetFormatPr defaultColWidth="11.42578125" defaultRowHeight="15.75"/>
  <cols>
    <col min="1" max="1" width="9.140625" style="4" customWidth="1"/>
    <col min="2" max="2" width="17.140625" style="4" customWidth="1"/>
    <col min="3" max="3" width="41.140625" style="28" customWidth="1"/>
    <col min="4" max="4" width="21.85546875" style="4" customWidth="1"/>
    <col min="5" max="5" width="15.7109375" style="4" bestFit="1" customWidth="1"/>
    <col min="6" max="6" width="23.5703125" style="32" customWidth="1"/>
    <col min="7" max="7" width="22.5703125" style="4" customWidth="1"/>
    <col min="8" max="8" width="11.28515625" style="4" customWidth="1"/>
    <col min="9" max="9" width="13.7109375" style="4" customWidth="1"/>
    <col min="10" max="18" width="11.28515625" style="4" customWidth="1"/>
    <col min="19" max="19" width="13.42578125" style="4" customWidth="1"/>
    <col min="20" max="20" width="13.85546875" style="4" customWidth="1"/>
    <col min="21" max="21" width="10.28515625" style="4" customWidth="1"/>
    <col min="22" max="27" width="11.28515625" style="4" customWidth="1"/>
    <col min="28" max="28" width="16" style="4" bestFit="1" customWidth="1"/>
    <col min="29" max="29" width="20.5703125" style="4" customWidth="1"/>
    <col min="30" max="30" width="19.42578125" style="4" customWidth="1"/>
    <col min="31" max="39" width="11.28515625" style="4" customWidth="1"/>
    <col min="40" max="40" width="12.5703125" style="4" bestFit="1" customWidth="1"/>
    <col min="41" max="41" width="14.140625" style="4" bestFit="1" customWidth="1"/>
    <col min="42" max="42" width="13.42578125" style="4" bestFit="1" customWidth="1"/>
    <col min="43" max="43" width="14.42578125" style="4" bestFit="1" customWidth="1"/>
    <col min="44" max="44" width="14.5703125" style="4" customWidth="1"/>
    <col min="45" max="45" width="11.28515625" style="4" customWidth="1"/>
    <col min="46" max="46" width="11.85546875" style="4" customWidth="1"/>
    <col min="47" max="47" width="11.28515625" style="4" customWidth="1"/>
    <col min="48" max="48" width="14.42578125" style="4" customWidth="1"/>
    <col min="49" max="49" width="10.85546875" style="4" customWidth="1"/>
    <col min="50" max="50" width="14.7109375" style="4" customWidth="1"/>
    <col min="51" max="51" width="17.7109375" style="4" customWidth="1"/>
    <col min="52" max="52" width="13.140625" style="4" bestFit="1" customWidth="1"/>
    <col min="53" max="53" width="12" style="4" customWidth="1"/>
    <col min="54" max="75" width="11.42578125" style="4" customWidth="1"/>
    <col min="76" max="90" width="12.140625" style="4" customWidth="1"/>
    <col min="91" max="91" width="11.28515625" style="4" customWidth="1"/>
    <col min="92" max="93" width="12.28515625" style="4" bestFit="1" customWidth="1"/>
    <col min="94" max="94" width="11.28515625" style="4" customWidth="1"/>
    <col min="95" max="98" width="15.5703125" style="4" bestFit="1" customWidth="1"/>
    <col min="99" max="99" width="4.7109375" style="7" customWidth="1"/>
    <col min="100" max="100" width="20.85546875" style="33" customWidth="1"/>
    <col min="101" max="101" width="10.28515625" style="33" customWidth="1"/>
    <col min="102" max="102" width="13.42578125" style="33" customWidth="1"/>
    <col min="103" max="103" width="16.5703125" style="33" customWidth="1"/>
    <col min="104" max="104" width="18.85546875" style="33" customWidth="1"/>
    <col min="105" max="105" width="10.28515625" style="33" customWidth="1"/>
    <col min="106" max="106" width="12.42578125" style="1" customWidth="1"/>
    <col min="107" max="270" width="11.42578125" style="1"/>
    <col min="271" max="271" width="6" style="1" customWidth="1"/>
    <col min="272" max="272" width="9.140625" style="1" customWidth="1"/>
    <col min="273" max="273" width="48.140625" style="1" customWidth="1"/>
    <col min="274" max="274" width="10" style="1" customWidth="1"/>
    <col min="275" max="275" width="10.7109375" style="1" customWidth="1"/>
    <col min="276" max="276" width="17.7109375" style="1" customWidth="1"/>
    <col min="277" max="277" width="11.42578125" style="1" customWidth="1"/>
    <col min="278" max="278" width="12.140625" style="1" customWidth="1"/>
    <col min="279" max="281" width="8.7109375" style="1" customWidth="1"/>
    <col min="282" max="282" width="7.7109375" style="1" customWidth="1"/>
    <col min="283" max="283" width="7.28515625" style="1" customWidth="1"/>
    <col min="284" max="284" width="7.42578125" style="1" customWidth="1"/>
    <col min="285" max="288" width="6.42578125" style="1" customWidth="1"/>
    <col min="289" max="289" width="10.85546875" style="1" customWidth="1"/>
    <col min="290" max="290" width="9.7109375" style="1" customWidth="1"/>
    <col min="291" max="291" width="14.5703125" style="1" customWidth="1"/>
    <col min="292" max="292" width="7.42578125" style="1" customWidth="1"/>
    <col min="293" max="293" width="11.28515625" style="1" customWidth="1"/>
    <col min="294" max="294" width="11.42578125" style="1" customWidth="1"/>
    <col min="295" max="295" width="16.42578125" style="1" customWidth="1"/>
    <col min="296" max="296" width="1.5703125" style="1" customWidth="1"/>
    <col min="297" max="300" width="11.42578125" style="1" customWidth="1"/>
    <col min="301" max="301" width="44.42578125" style="1" customWidth="1"/>
    <col min="302" max="302" width="26.7109375" style="1" customWidth="1"/>
    <col min="303" max="303" width="8" style="1" customWidth="1"/>
    <col min="304" max="305" width="7.85546875" style="1" customWidth="1"/>
    <col min="306" max="306" width="7.5703125" style="1" customWidth="1"/>
    <col min="307" max="307" width="8.42578125" style="1" customWidth="1"/>
    <col min="308" max="308" width="8.7109375" style="1" customWidth="1"/>
    <col min="309" max="310" width="9.140625" style="1" customWidth="1"/>
    <col min="311" max="311" width="9.28515625" style="1" customWidth="1"/>
    <col min="312" max="313" width="9.5703125" style="1" customWidth="1"/>
    <col min="314" max="315" width="9.7109375" style="1" customWidth="1"/>
    <col min="316" max="320" width="10.140625" style="1" customWidth="1"/>
    <col min="321" max="321" width="9.85546875" style="1" customWidth="1"/>
    <col min="322" max="526" width="11.42578125" style="1"/>
    <col min="527" max="527" width="6" style="1" customWidth="1"/>
    <col min="528" max="528" width="9.140625" style="1" customWidth="1"/>
    <col min="529" max="529" width="48.140625" style="1" customWidth="1"/>
    <col min="530" max="530" width="10" style="1" customWidth="1"/>
    <col min="531" max="531" width="10.7109375" style="1" customWidth="1"/>
    <col min="532" max="532" width="17.7109375" style="1" customWidth="1"/>
    <col min="533" max="533" width="11.42578125" style="1" customWidth="1"/>
    <col min="534" max="534" width="12.140625" style="1" customWidth="1"/>
    <col min="535" max="537" width="8.7109375" style="1" customWidth="1"/>
    <col min="538" max="538" width="7.7109375" style="1" customWidth="1"/>
    <col min="539" max="539" width="7.28515625" style="1" customWidth="1"/>
    <col min="540" max="540" width="7.42578125" style="1" customWidth="1"/>
    <col min="541" max="544" width="6.42578125" style="1" customWidth="1"/>
    <col min="545" max="545" width="10.85546875" style="1" customWidth="1"/>
    <col min="546" max="546" width="9.7109375" style="1" customWidth="1"/>
    <col min="547" max="547" width="14.5703125" style="1" customWidth="1"/>
    <col min="548" max="548" width="7.42578125" style="1" customWidth="1"/>
    <col min="549" max="549" width="11.28515625" style="1" customWidth="1"/>
    <col min="550" max="550" width="11.42578125" style="1" customWidth="1"/>
    <col min="551" max="551" width="16.42578125" style="1" customWidth="1"/>
    <col min="552" max="552" width="1.5703125" style="1" customWidth="1"/>
    <col min="553" max="556" width="11.42578125" style="1" customWidth="1"/>
    <col min="557" max="557" width="44.42578125" style="1" customWidth="1"/>
    <col min="558" max="558" width="26.7109375" style="1" customWidth="1"/>
    <col min="559" max="559" width="8" style="1" customWidth="1"/>
    <col min="560" max="561" width="7.85546875" style="1" customWidth="1"/>
    <col min="562" max="562" width="7.5703125" style="1" customWidth="1"/>
    <col min="563" max="563" width="8.42578125" style="1" customWidth="1"/>
    <col min="564" max="564" width="8.7109375" style="1" customWidth="1"/>
    <col min="565" max="566" width="9.140625" style="1" customWidth="1"/>
    <col min="567" max="567" width="9.28515625" style="1" customWidth="1"/>
    <col min="568" max="569" width="9.5703125" style="1" customWidth="1"/>
    <col min="570" max="571" width="9.7109375" style="1" customWidth="1"/>
    <col min="572" max="576" width="10.140625" style="1" customWidth="1"/>
    <col min="577" max="577" width="9.85546875" style="1" customWidth="1"/>
    <col min="578" max="782" width="11.42578125" style="1"/>
    <col min="783" max="783" width="6" style="1" customWidth="1"/>
    <col min="784" max="784" width="9.140625" style="1" customWidth="1"/>
    <col min="785" max="785" width="48.140625" style="1" customWidth="1"/>
    <col min="786" max="786" width="10" style="1" customWidth="1"/>
    <col min="787" max="787" width="10.7109375" style="1" customWidth="1"/>
    <col min="788" max="788" width="17.7109375" style="1" customWidth="1"/>
    <col min="789" max="789" width="11.42578125" style="1" customWidth="1"/>
    <col min="790" max="790" width="12.140625" style="1" customWidth="1"/>
    <col min="791" max="793" width="8.7109375" style="1" customWidth="1"/>
    <col min="794" max="794" width="7.7109375" style="1" customWidth="1"/>
    <col min="795" max="795" width="7.28515625" style="1" customWidth="1"/>
    <col min="796" max="796" width="7.42578125" style="1" customWidth="1"/>
    <col min="797" max="800" width="6.42578125" style="1" customWidth="1"/>
    <col min="801" max="801" width="10.85546875" style="1" customWidth="1"/>
    <col min="802" max="802" width="9.7109375" style="1" customWidth="1"/>
    <col min="803" max="803" width="14.5703125" style="1" customWidth="1"/>
    <col min="804" max="804" width="7.42578125" style="1" customWidth="1"/>
    <col min="805" max="805" width="11.28515625" style="1" customWidth="1"/>
    <col min="806" max="806" width="11.42578125" style="1" customWidth="1"/>
    <col min="807" max="807" width="16.42578125" style="1" customWidth="1"/>
    <col min="808" max="808" width="1.5703125" style="1" customWidth="1"/>
    <col min="809" max="812" width="11.42578125" style="1" customWidth="1"/>
    <col min="813" max="813" width="44.42578125" style="1" customWidth="1"/>
    <col min="814" max="814" width="26.7109375" style="1" customWidth="1"/>
    <col min="815" max="815" width="8" style="1" customWidth="1"/>
    <col min="816" max="817" width="7.85546875" style="1" customWidth="1"/>
    <col min="818" max="818" width="7.5703125" style="1" customWidth="1"/>
    <col min="819" max="819" width="8.42578125" style="1" customWidth="1"/>
    <col min="820" max="820" width="8.7109375" style="1" customWidth="1"/>
    <col min="821" max="822" width="9.140625" style="1" customWidth="1"/>
    <col min="823" max="823" width="9.28515625" style="1" customWidth="1"/>
    <col min="824" max="825" width="9.5703125" style="1" customWidth="1"/>
    <col min="826" max="827" width="9.7109375" style="1" customWidth="1"/>
    <col min="828" max="832" width="10.140625" style="1" customWidth="1"/>
    <col min="833" max="833" width="9.85546875" style="1" customWidth="1"/>
    <col min="834" max="1038" width="11.42578125" style="1"/>
    <col min="1039" max="1039" width="6" style="1" customWidth="1"/>
    <col min="1040" max="1040" width="9.140625" style="1" customWidth="1"/>
    <col min="1041" max="1041" width="48.140625" style="1" customWidth="1"/>
    <col min="1042" max="1042" width="10" style="1" customWidth="1"/>
    <col min="1043" max="1043" width="10.7109375" style="1" customWidth="1"/>
    <col min="1044" max="1044" width="17.7109375" style="1" customWidth="1"/>
    <col min="1045" max="1045" width="11.42578125" style="1" customWidth="1"/>
    <col min="1046" max="1046" width="12.140625" style="1" customWidth="1"/>
    <col min="1047" max="1049" width="8.7109375" style="1" customWidth="1"/>
    <col min="1050" max="1050" width="7.7109375" style="1" customWidth="1"/>
    <col min="1051" max="1051" width="7.28515625" style="1" customWidth="1"/>
    <col min="1052" max="1052" width="7.42578125" style="1" customWidth="1"/>
    <col min="1053" max="1056" width="6.42578125" style="1" customWidth="1"/>
    <col min="1057" max="1057" width="10.85546875" style="1" customWidth="1"/>
    <col min="1058" max="1058" width="9.7109375" style="1" customWidth="1"/>
    <col min="1059" max="1059" width="14.5703125" style="1" customWidth="1"/>
    <col min="1060" max="1060" width="7.42578125" style="1" customWidth="1"/>
    <col min="1061" max="1061" width="11.28515625" style="1" customWidth="1"/>
    <col min="1062" max="1062" width="11.42578125" style="1" customWidth="1"/>
    <col min="1063" max="1063" width="16.42578125" style="1" customWidth="1"/>
    <col min="1064" max="1064" width="1.5703125" style="1" customWidth="1"/>
    <col min="1065" max="1068" width="11.42578125" style="1" customWidth="1"/>
    <col min="1069" max="1069" width="44.42578125" style="1" customWidth="1"/>
    <col min="1070" max="1070" width="26.7109375" style="1" customWidth="1"/>
    <col min="1071" max="1071" width="8" style="1" customWidth="1"/>
    <col min="1072" max="1073" width="7.85546875" style="1" customWidth="1"/>
    <col min="1074" max="1074" width="7.5703125" style="1" customWidth="1"/>
    <col min="1075" max="1075" width="8.42578125" style="1" customWidth="1"/>
    <col min="1076" max="1076" width="8.7109375" style="1" customWidth="1"/>
    <col min="1077" max="1078" width="9.140625" style="1" customWidth="1"/>
    <col min="1079" max="1079" width="9.28515625" style="1" customWidth="1"/>
    <col min="1080" max="1081" width="9.5703125" style="1" customWidth="1"/>
    <col min="1082" max="1083" width="9.7109375" style="1" customWidth="1"/>
    <col min="1084" max="1088" width="10.140625" style="1" customWidth="1"/>
    <col min="1089" max="1089" width="9.85546875" style="1" customWidth="1"/>
    <col min="1090" max="1294" width="11.42578125" style="1"/>
    <col min="1295" max="1295" width="6" style="1" customWidth="1"/>
    <col min="1296" max="1296" width="9.140625" style="1" customWidth="1"/>
    <col min="1297" max="1297" width="48.140625" style="1" customWidth="1"/>
    <col min="1298" max="1298" width="10" style="1" customWidth="1"/>
    <col min="1299" max="1299" width="10.7109375" style="1" customWidth="1"/>
    <col min="1300" max="1300" width="17.7109375" style="1" customWidth="1"/>
    <col min="1301" max="1301" width="11.42578125" style="1" customWidth="1"/>
    <col min="1302" max="1302" width="12.140625" style="1" customWidth="1"/>
    <col min="1303" max="1305" width="8.7109375" style="1" customWidth="1"/>
    <col min="1306" max="1306" width="7.7109375" style="1" customWidth="1"/>
    <col min="1307" max="1307" width="7.28515625" style="1" customWidth="1"/>
    <col min="1308" max="1308" width="7.42578125" style="1" customWidth="1"/>
    <col min="1309" max="1312" width="6.42578125" style="1" customWidth="1"/>
    <col min="1313" max="1313" width="10.85546875" style="1" customWidth="1"/>
    <col min="1314" max="1314" width="9.7109375" style="1" customWidth="1"/>
    <col min="1315" max="1315" width="14.5703125" style="1" customWidth="1"/>
    <col min="1316" max="1316" width="7.42578125" style="1" customWidth="1"/>
    <col min="1317" max="1317" width="11.28515625" style="1" customWidth="1"/>
    <col min="1318" max="1318" width="11.42578125" style="1" customWidth="1"/>
    <col min="1319" max="1319" width="16.42578125" style="1" customWidth="1"/>
    <col min="1320" max="1320" width="1.5703125" style="1" customWidth="1"/>
    <col min="1321" max="1324" width="11.42578125" style="1" customWidth="1"/>
    <col min="1325" max="1325" width="44.42578125" style="1" customWidth="1"/>
    <col min="1326" max="1326" width="26.7109375" style="1" customWidth="1"/>
    <col min="1327" max="1327" width="8" style="1" customWidth="1"/>
    <col min="1328" max="1329" width="7.85546875" style="1" customWidth="1"/>
    <col min="1330" max="1330" width="7.5703125" style="1" customWidth="1"/>
    <col min="1331" max="1331" width="8.42578125" style="1" customWidth="1"/>
    <col min="1332" max="1332" width="8.7109375" style="1" customWidth="1"/>
    <col min="1333" max="1334" width="9.140625" style="1" customWidth="1"/>
    <col min="1335" max="1335" width="9.28515625" style="1" customWidth="1"/>
    <col min="1336" max="1337" width="9.5703125" style="1" customWidth="1"/>
    <col min="1338" max="1339" width="9.7109375" style="1" customWidth="1"/>
    <col min="1340" max="1344" width="10.140625" style="1" customWidth="1"/>
    <col min="1345" max="1345" width="9.85546875" style="1" customWidth="1"/>
    <col min="1346" max="1550" width="11.42578125" style="1"/>
    <col min="1551" max="1551" width="6" style="1" customWidth="1"/>
    <col min="1552" max="1552" width="9.140625" style="1" customWidth="1"/>
    <col min="1553" max="1553" width="48.140625" style="1" customWidth="1"/>
    <col min="1554" max="1554" width="10" style="1" customWidth="1"/>
    <col min="1555" max="1555" width="10.7109375" style="1" customWidth="1"/>
    <col min="1556" max="1556" width="17.7109375" style="1" customWidth="1"/>
    <col min="1557" max="1557" width="11.42578125" style="1" customWidth="1"/>
    <col min="1558" max="1558" width="12.140625" style="1" customWidth="1"/>
    <col min="1559" max="1561" width="8.7109375" style="1" customWidth="1"/>
    <col min="1562" max="1562" width="7.7109375" style="1" customWidth="1"/>
    <col min="1563" max="1563" width="7.28515625" style="1" customWidth="1"/>
    <col min="1564" max="1564" width="7.42578125" style="1" customWidth="1"/>
    <col min="1565" max="1568" width="6.42578125" style="1" customWidth="1"/>
    <col min="1569" max="1569" width="10.85546875" style="1" customWidth="1"/>
    <col min="1570" max="1570" width="9.7109375" style="1" customWidth="1"/>
    <col min="1571" max="1571" width="14.5703125" style="1" customWidth="1"/>
    <col min="1572" max="1572" width="7.42578125" style="1" customWidth="1"/>
    <col min="1573" max="1573" width="11.28515625" style="1" customWidth="1"/>
    <col min="1574" max="1574" width="11.42578125" style="1" customWidth="1"/>
    <col min="1575" max="1575" width="16.42578125" style="1" customWidth="1"/>
    <col min="1576" max="1576" width="1.5703125" style="1" customWidth="1"/>
    <col min="1577" max="1580" width="11.42578125" style="1" customWidth="1"/>
    <col min="1581" max="1581" width="44.42578125" style="1" customWidth="1"/>
    <col min="1582" max="1582" width="26.7109375" style="1" customWidth="1"/>
    <col min="1583" max="1583" width="8" style="1" customWidth="1"/>
    <col min="1584" max="1585" width="7.85546875" style="1" customWidth="1"/>
    <col min="1586" max="1586" width="7.5703125" style="1" customWidth="1"/>
    <col min="1587" max="1587" width="8.42578125" style="1" customWidth="1"/>
    <col min="1588" max="1588" width="8.7109375" style="1" customWidth="1"/>
    <col min="1589" max="1590" width="9.140625" style="1" customWidth="1"/>
    <col min="1591" max="1591" width="9.28515625" style="1" customWidth="1"/>
    <col min="1592" max="1593" width="9.5703125" style="1" customWidth="1"/>
    <col min="1594" max="1595" width="9.7109375" style="1" customWidth="1"/>
    <col min="1596" max="1600" width="10.140625" style="1" customWidth="1"/>
    <col min="1601" max="1601" width="9.85546875" style="1" customWidth="1"/>
    <col min="1602" max="1806" width="11.42578125" style="1"/>
    <col min="1807" max="1807" width="6" style="1" customWidth="1"/>
    <col min="1808" max="1808" width="9.140625" style="1" customWidth="1"/>
    <col min="1809" max="1809" width="48.140625" style="1" customWidth="1"/>
    <col min="1810" max="1810" width="10" style="1" customWidth="1"/>
    <col min="1811" max="1811" width="10.7109375" style="1" customWidth="1"/>
    <col min="1812" max="1812" width="17.7109375" style="1" customWidth="1"/>
    <col min="1813" max="1813" width="11.42578125" style="1" customWidth="1"/>
    <col min="1814" max="1814" width="12.140625" style="1" customWidth="1"/>
    <col min="1815" max="1817" width="8.7109375" style="1" customWidth="1"/>
    <col min="1818" max="1818" width="7.7109375" style="1" customWidth="1"/>
    <col min="1819" max="1819" width="7.28515625" style="1" customWidth="1"/>
    <col min="1820" max="1820" width="7.42578125" style="1" customWidth="1"/>
    <col min="1821" max="1824" width="6.42578125" style="1" customWidth="1"/>
    <col min="1825" max="1825" width="10.85546875" style="1" customWidth="1"/>
    <col min="1826" max="1826" width="9.7109375" style="1" customWidth="1"/>
    <col min="1827" max="1827" width="14.5703125" style="1" customWidth="1"/>
    <col min="1828" max="1828" width="7.42578125" style="1" customWidth="1"/>
    <col min="1829" max="1829" width="11.28515625" style="1" customWidth="1"/>
    <col min="1830" max="1830" width="11.42578125" style="1" customWidth="1"/>
    <col min="1831" max="1831" width="16.42578125" style="1" customWidth="1"/>
    <col min="1832" max="1832" width="1.5703125" style="1" customWidth="1"/>
    <col min="1833" max="1836" width="11.42578125" style="1" customWidth="1"/>
    <col min="1837" max="1837" width="44.42578125" style="1" customWidth="1"/>
    <col min="1838" max="1838" width="26.7109375" style="1" customWidth="1"/>
    <col min="1839" max="1839" width="8" style="1" customWidth="1"/>
    <col min="1840" max="1841" width="7.85546875" style="1" customWidth="1"/>
    <col min="1842" max="1842" width="7.5703125" style="1" customWidth="1"/>
    <col min="1843" max="1843" width="8.42578125" style="1" customWidth="1"/>
    <col min="1844" max="1844" width="8.7109375" style="1" customWidth="1"/>
    <col min="1845" max="1846" width="9.140625" style="1" customWidth="1"/>
    <col min="1847" max="1847" width="9.28515625" style="1" customWidth="1"/>
    <col min="1848" max="1849" width="9.5703125" style="1" customWidth="1"/>
    <col min="1850" max="1851" width="9.7109375" style="1" customWidth="1"/>
    <col min="1852" max="1856" width="10.140625" style="1" customWidth="1"/>
    <col min="1857" max="1857" width="9.85546875" style="1" customWidth="1"/>
    <col min="1858" max="2062" width="11.42578125" style="1"/>
    <col min="2063" max="2063" width="6" style="1" customWidth="1"/>
    <col min="2064" max="2064" width="9.140625" style="1" customWidth="1"/>
    <col min="2065" max="2065" width="48.140625" style="1" customWidth="1"/>
    <col min="2066" max="2066" width="10" style="1" customWidth="1"/>
    <col min="2067" max="2067" width="10.7109375" style="1" customWidth="1"/>
    <col min="2068" max="2068" width="17.7109375" style="1" customWidth="1"/>
    <col min="2069" max="2069" width="11.42578125" style="1" customWidth="1"/>
    <col min="2070" max="2070" width="12.140625" style="1" customWidth="1"/>
    <col min="2071" max="2073" width="8.7109375" style="1" customWidth="1"/>
    <col min="2074" max="2074" width="7.7109375" style="1" customWidth="1"/>
    <col min="2075" max="2075" width="7.28515625" style="1" customWidth="1"/>
    <col min="2076" max="2076" width="7.42578125" style="1" customWidth="1"/>
    <col min="2077" max="2080" width="6.42578125" style="1" customWidth="1"/>
    <col min="2081" max="2081" width="10.85546875" style="1" customWidth="1"/>
    <col min="2082" max="2082" width="9.7109375" style="1" customWidth="1"/>
    <col min="2083" max="2083" width="14.5703125" style="1" customWidth="1"/>
    <col min="2084" max="2084" width="7.42578125" style="1" customWidth="1"/>
    <col min="2085" max="2085" width="11.28515625" style="1" customWidth="1"/>
    <col min="2086" max="2086" width="11.42578125" style="1" customWidth="1"/>
    <col min="2087" max="2087" width="16.42578125" style="1" customWidth="1"/>
    <col min="2088" max="2088" width="1.5703125" style="1" customWidth="1"/>
    <col min="2089" max="2092" width="11.42578125" style="1" customWidth="1"/>
    <col min="2093" max="2093" width="44.42578125" style="1" customWidth="1"/>
    <col min="2094" max="2094" width="26.7109375" style="1" customWidth="1"/>
    <col min="2095" max="2095" width="8" style="1" customWidth="1"/>
    <col min="2096" max="2097" width="7.85546875" style="1" customWidth="1"/>
    <col min="2098" max="2098" width="7.5703125" style="1" customWidth="1"/>
    <col min="2099" max="2099" width="8.42578125" style="1" customWidth="1"/>
    <col min="2100" max="2100" width="8.7109375" style="1" customWidth="1"/>
    <col min="2101" max="2102" width="9.140625" style="1" customWidth="1"/>
    <col min="2103" max="2103" width="9.28515625" style="1" customWidth="1"/>
    <col min="2104" max="2105" width="9.5703125" style="1" customWidth="1"/>
    <col min="2106" max="2107" width="9.7109375" style="1" customWidth="1"/>
    <col min="2108" max="2112" width="10.140625" style="1" customWidth="1"/>
    <col min="2113" max="2113" width="9.85546875" style="1" customWidth="1"/>
    <col min="2114" max="2318" width="11.42578125" style="1"/>
    <col min="2319" max="2319" width="6" style="1" customWidth="1"/>
    <col min="2320" max="2320" width="9.140625" style="1" customWidth="1"/>
    <col min="2321" max="2321" width="48.140625" style="1" customWidth="1"/>
    <col min="2322" max="2322" width="10" style="1" customWidth="1"/>
    <col min="2323" max="2323" width="10.7109375" style="1" customWidth="1"/>
    <col min="2324" max="2324" width="17.7109375" style="1" customWidth="1"/>
    <col min="2325" max="2325" width="11.42578125" style="1" customWidth="1"/>
    <col min="2326" max="2326" width="12.140625" style="1" customWidth="1"/>
    <col min="2327" max="2329" width="8.7109375" style="1" customWidth="1"/>
    <col min="2330" max="2330" width="7.7109375" style="1" customWidth="1"/>
    <col min="2331" max="2331" width="7.28515625" style="1" customWidth="1"/>
    <col min="2332" max="2332" width="7.42578125" style="1" customWidth="1"/>
    <col min="2333" max="2336" width="6.42578125" style="1" customWidth="1"/>
    <col min="2337" max="2337" width="10.85546875" style="1" customWidth="1"/>
    <col min="2338" max="2338" width="9.7109375" style="1" customWidth="1"/>
    <col min="2339" max="2339" width="14.5703125" style="1" customWidth="1"/>
    <col min="2340" max="2340" width="7.42578125" style="1" customWidth="1"/>
    <col min="2341" max="2341" width="11.28515625" style="1" customWidth="1"/>
    <col min="2342" max="2342" width="11.42578125" style="1" customWidth="1"/>
    <col min="2343" max="2343" width="16.42578125" style="1" customWidth="1"/>
    <col min="2344" max="2344" width="1.5703125" style="1" customWidth="1"/>
    <col min="2345" max="2348" width="11.42578125" style="1" customWidth="1"/>
    <col min="2349" max="2349" width="44.42578125" style="1" customWidth="1"/>
    <col min="2350" max="2350" width="26.7109375" style="1" customWidth="1"/>
    <col min="2351" max="2351" width="8" style="1" customWidth="1"/>
    <col min="2352" max="2353" width="7.85546875" style="1" customWidth="1"/>
    <col min="2354" max="2354" width="7.5703125" style="1" customWidth="1"/>
    <col min="2355" max="2355" width="8.42578125" style="1" customWidth="1"/>
    <col min="2356" max="2356" width="8.7109375" style="1" customWidth="1"/>
    <col min="2357" max="2358" width="9.140625" style="1" customWidth="1"/>
    <col min="2359" max="2359" width="9.28515625" style="1" customWidth="1"/>
    <col min="2360" max="2361" width="9.5703125" style="1" customWidth="1"/>
    <col min="2362" max="2363" width="9.7109375" style="1" customWidth="1"/>
    <col min="2364" max="2368" width="10.140625" style="1" customWidth="1"/>
    <col min="2369" max="2369" width="9.85546875" style="1" customWidth="1"/>
    <col min="2370" max="2574" width="11.42578125" style="1"/>
    <col min="2575" max="2575" width="6" style="1" customWidth="1"/>
    <col min="2576" max="2576" width="9.140625" style="1" customWidth="1"/>
    <col min="2577" max="2577" width="48.140625" style="1" customWidth="1"/>
    <col min="2578" max="2578" width="10" style="1" customWidth="1"/>
    <col min="2579" max="2579" width="10.7109375" style="1" customWidth="1"/>
    <col min="2580" max="2580" width="17.7109375" style="1" customWidth="1"/>
    <col min="2581" max="2581" width="11.42578125" style="1" customWidth="1"/>
    <col min="2582" max="2582" width="12.140625" style="1" customWidth="1"/>
    <col min="2583" max="2585" width="8.7109375" style="1" customWidth="1"/>
    <col min="2586" max="2586" width="7.7109375" style="1" customWidth="1"/>
    <col min="2587" max="2587" width="7.28515625" style="1" customWidth="1"/>
    <col min="2588" max="2588" width="7.42578125" style="1" customWidth="1"/>
    <col min="2589" max="2592" width="6.42578125" style="1" customWidth="1"/>
    <col min="2593" max="2593" width="10.85546875" style="1" customWidth="1"/>
    <col min="2594" max="2594" width="9.7109375" style="1" customWidth="1"/>
    <col min="2595" max="2595" width="14.5703125" style="1" customWidth="1"/>
    <col min="2596" max="2596" width="7.42578125" style="1" customWidth="1"/>
    <col min="2597" max="2597" width="11.28515625" style="1" customWidth="1"/>
    <col min="2598" max="2598" width="11.42578125" style="1" customWidth="1"/>
    <col min="2599" max="2599" width="16.42578125" style="1" customWidth="1"/>
    <col min="2600" max="2600" width="1.5703125" style="1" customWidth="1"/>
    <col min="2601" max="2604" width="11.42578125" style="1" customWidth="1"/>
    <col min="2605" max="2605" width="44.42578125" style="1" customWidth="1"/>
    <col min="2606" max="2606" width="26.7109375" style="1" customWidth="1"/>
    <col min="2607" max="2607" width="8" style="1" customWidth="1"/>
    <col min="2608" max="2609" width="7.85546875" style="1" customWidth="1"/>
    <col min="2610" max="2610" width="7.5703125" style="1" customWidth="1"/>
    <col min="2611" max="2611" width="8.42578125" style="1" customWidth="1"/>
    <col min="2612" max="2612" width="8.7109375" style="1" customWidth="1"/>
    <col min="2613" max="2614" width="9.140625" style="1" customWidth="1"/>
    <col min="2615" max="2615" width="9.28515625" style="1" customWidth="1"/>
    <col min="2616" max="2617" width="9.5703125" style="1" customWidth="1"/>
    <col min="2618" max="2619" width="9.7109375" style="1" customWidth="1"/>
    <col min="2620" max="2624" width="10.140625" style="1" customWidth="1"/>
    <col min="2625" max="2625" width="9.85546875" style="1" customWidth="1"/>
    <col min="2626" max="2830" width="11.42578125" style="1"/>
    <col min="2831" max="2831" width="6" style="1" customWidth="1"/>
    <col min="2832" max="2832" width="9.140625" style="1" customWidth="1"/>
    <col min="2833" max="2833" width="48.140625" style="1" customWidth="1"/>
    <col min="2834" max="2834" width="10" style="1" customWidth="1"/>
    <col min="2835" max="2835" width="10.7109375" style="1" customWidth="1"/>
    <col min="2836" max="2836" width="17.7109375" style="1" customWidth="1"/>
    <col min="2837" max="2837" width="11.42578125" style="1" customWidth="1"/>
    <col min="2838" max="2838" width="12.140625" style="1" customWidth="1"/>
    <col min="2839" max="2841" width="8.7109375" style="1" customWidth="1"/>
    <col min="2842" max="2842" width="7.7109375" style="1" customWidth="1"/>
    <col min="2843" max="2843" width="7.28515625" style="1" customWidth="1"/>
    <col min="2844" max="2844" width="7.42578125" style="1" customWidth="1"/>
    <col min="2845" max="2848" width="6.42578125" style="1" customWidth="1"/>
    <col min="2849" max="2849" width="10.85546875" style="1" customWidth="1"/>
    <col min="2850" max="2850" width="9.7109375" style="1" customWidth="1"/>
    <col min="2851" max="2851" width="14.5703125" style="1" customWidth="1"/>
    <col min="2852" max="2852" width="7.42578125" style="1" customWidth="1"/>
    <col min="2853" max="2853" width="11.28515625" style="1" customWidth="1"/>
    <col min="2854" max="2854" width="11.42578125" style="1" customWidth="1"/>
    <col min="2855" max="2855" width="16.42578125" style="1" customWidth="1"/>
    <col min="2856" max="2856" width="1.5703125" style="1" customWidth="1"/>
    <col min="2857" max="2860" width="11.42578125" style="1" customWidth="1"/>
    <col min="2861" max="2861" width="44.42578125" style="1" customWidth="1"/>
    <col min="2862" max="2862" width="26.7109375" style="1" customWidth="1"/>
    <col min="2863" max="2863" width="8" style="1" customWidth="1"/>
    <col min="2864" max="2865" width="7.85546875" style="1" customWidth="1"/>
    <col min="2866" max="2866" width="7.5703125" style="1" customWidth="1"/>
    <col min="2867" max="2867" width="8.42578125" style="1" customWidth="1"/>
    <col min="2868" max="2868" width="8.7109375" style="1" customWidth="1"/>
    <col min="2869" max="2870" width="9.140625" style="1" customWidth="1"/>
    <col min="2871" max="2871" width="9.28515625" style="1" customWidth="1"/>
    <col min="2872" max="2873" width="9.5703125" style="1" customWidth="1"/>
    <col min="2874" max="2875" width="9.7109375" style="1" customWidth="1"/>
    <col min="2876" max="2880" width="10.140625" style="1" customWidth="1"/>
    <col min="2881" max="2881" width="9.85546875" style="1" customWidth="1"/>
    <col min="2882" max="3086" width="11.42578125" style="1"/>
    <col min="3087" max="3087" width="6" style="1" customWidth="1"/>
    <col min="3088" max="3088" width="9.140625" style="1" customWidth="1"/>
    <col min="3089" max="3089" width="48.140625" style="1" customWidth="1"/>
    <col min="3090" max="3090" width="10" style="1" customWidth="1"/>
    <col min="3091" max="3091" width="10.7109375" style="1" customWidth="1"/>
    <col min="3092" max="3092" width="17.7109375" style="1" customWidth="1"/>
    <col min="3093" max="3093" width="11.42578125" style="1" customWidth="1"/>
    <col min="3094" max="3094" width="12.140625" style="1" customWidth="1"/>
    <col min="3095" max="3097" width="8.7109375" style="1" customWidth="1"/>
    <col min="3098" max="3098" width="7.7109375" style="1" customWidth="1"/>
    <col min="3099" max="3099" width="7.28515625" style="1" customWidth="1"/>
    <col min="3100" max="3100" width="7.42578125" style="1" customWidth="1"/>
    <col min="3101" max="3104" width="6.42578125" style="1" customWidth="1"/>
    <col min="3105" max="3105" width="10.85546875" style="1" customWidth="1"/>
    <col min="3106" max="3106" width="9.7109375" style="1" customWidth="1"/>
    <col min="3107" max="3107" width="14.5703125" style="1" customWidth="1"/>
    <col min="3108" max="3108" width="7.42578125" style="1" customWidth="1"/>
    <col min="3109" max="3109" width="11.28515625" style="1" customWidth="1"/>
    <col min="3110" max="3110" width="11.42578125" style="1" customWidth="1"/>
    <col min="3111" max="3111" width="16.42578125" style="1" customWidth="1"/>
    <col min="3112" max="3112" width="1.5703125" style="1" customWidth="1"/>
    <col min="3113" max="3116" width="11.42578125" style="1" customWidth="1"/>
    <col min="3117" max="3117" width="44.42578125" style="1" customWidth="1"/>
    <col min="3118" max="3118" width="26.7109375" style="1" customWidth="1"/>
    <col min="3119" max="3119" width="8" style="1" customWidth="1"/>
    <col min="3120" max="3121" width="7.85546875" style="1" customWidth="1"/>
    <col min="3122" max="3122" width="7.5703125" style="1" customWidth="1"/>
    <col min="3123" max="3123" width="8.42578125" style="1" customWidth="1"/>
    <col min="3124" max="3124" width="8.7109375" style="1" customWidth="1"/>
    <col min="3125" max="3126" width="9.140625" style="1" customWidth="1"/>
    <col min="3127" max="3127" width="9.28515625" style="1" customWidth="1"/>
    <col min="3128" max="3129" width="9.5703125" style="1" customWidth="1"/>
    <col min="3130" max="3131" width="9.7109375" style="1" customWidth="1"/>
    <col min="3132" max="3136" width="10.140625" style="1" customWidth="1"/>
    <col min="3137" max="3137" width="9.85546875" style="1" customWidth="1"/>
    <col min="3138" max="3342" width="11.42578125" style="1"/>
    <col min="3343" max="3343" width="6" style="1" customWidth="1"/>
    <col min="3344" max="3344" width="9.140625" style="1" customWidth="1"/>
    <col min="3345" max="3345" width="48.140625" style="1" customWidth="1"/>
    <col min="3346" max="3346" width="10" style="1" customWidth="1"/>
    <col min="3347" max="3347" width="10.7109375" style="1" customWidth="1"/>
    <col min="3348" max="3348" width="17.7109375" style="1" customWidth="1"/>
    <col min="3349" max="3349" width="11.42578125" style="1" customWidth="1"/>
    <col min="3350" max="3350" width="12.140625" style="1" customWidth="1"/>
    <col min="3351" max="3353" width="8.7109375" style="1" customWidth="1"/>
    <col min="3354" max="3354" width="7.7109375" style="1" customWidth="1"/>
    <col min="3355" max="3355" width="7.28515625" style="1" customWidth="1"/>
    <col min="3356" max="3356" width="7.42578125" style="1" customWidth="1"/>
    <col min="3357" max="3360" width="6.42578125" style="1" customWidth="1"/>
    <col min="3361" max="3361" width="10.85546875" style="1" customWidth="1"/>
    <col min="3362" max="3362" width="9.7109375" style="1" customWidth="1"/>
    <col min="3363" max="3363" width="14.5703125" style="1" customWidth="1"/>
    <col min="3364" max="3364" width="7.42578125" style="1" customWidth="1"/>
    <col min="3365" max="3365" width="11.28515625" style="1" customWidth="1"/>
    <col min="3366" max="3366" width="11.42578125" style="1" customWidth="1"/>
    <col min="3367" max="3367" width="16.42578125" style="1" customWidth="1"/>
    <col min="3368" max="3368" width="1.5703125" style="1" customWidth="1"/>
    <col min="3369" max="3372" width="11.42578125" style="1" customWidth="1"/>
    <col min="3373" max="3373" width="44.42578125" style="1" customWidth="1"/>
    <col min="3374" max="3374" width="26.7109375" style="1" customWidth="1"/>
    <col min="3375" max="3375" width="8" style="1" customWidth="1"/>
    <col min="3376" max="3377" width="7.85546875" style="1" customWidth="1"/>
    <col min="3378" max="3378" width="7.5703125" style="1" customWidth="1"/>
    <col min="3379" max="3379" width="8.42578125" style="1" customWidth="1"/>
    <col min="3380" max="3380" width="8.7109375" style="1" customWidth="1"/>
    <col min="3381" max="3382" width="9.140625" style="1" customWidth="1"/>
    <col min="3383" max="3383" width="9.28515625" style="1" customWidth="1"/>
    <col min="3384" max="3385" width="9.5703125" style="1" customWidth="1"/>
    <col min="3386" max="3387" width="9.7109375" style="1" customWidth="1"/>
    <col min="3388" max="3392" width="10.140625" style="1" customWidth="1"/>
    <col min="3393" max="3393" width="9.85546875" style="1" customWidth="1"/>
    <col min="3394" max="3598" width="11.42578125" style="1"/>
    <col min="3599" max="3599" width="6" style="1" customWidth="1"/>
    <col min="3600" max="3600" width="9.140625" style="1" customWidth="1"/>
    <col min="3601" max="3601" width="48.140625" style="1" customWidth="1"/>
    <col min="3602" max="3602" width="10" style="1" customWidth="1"/>
    <col min="3603" max="3603" width="10.7109375" style="1" customWidth="1"/>
    <col min="3604" max="3604" width="17.7109375" style="1" customWidth="1"/>
    <col min="3605" max="3605" width="11.42578125" style="1" customWidth="1"/>
    <col min="3606" max="3606" width="12.140625" style="1" customWidth="1"/>
    <col min="3607" max="3609" width="8.7109375" style="1" customWidth="1"/>
    <col min="3610" max="3610" width="7.7109375" style="1" customWidth="1"/>
    <col min="3611" max="3611" width="7.28515625" style="1" customWidth="1"/>
    <col min="3612" max="3612" width="7.42578125" style="1" customWidth="1"/>
    <col min="3613" max="3616" width="6.42578125" style="1" customWidth="1"/>
    <col min="3617" max="3617" width="10.85546875" style="1" customWidth="1"/>
    <col min="3618" max="3618" width="9.7109375" style="1" customWidth="1"/>
    <col min="3619" max="3619" width="14.5703125" style="1" customWidth="1"/>
    <col min="3620" max="3620" width="7.42578125" style="1" customWidth="1"/>
    <col min="3621" max="3621" width="11.28515625" style="1" customWidth="1"/>
    <col min="3622" max="3622" width="11.42578125" style="1" customWidth="1"/>
    <col min="3623" max="3623" width="16.42578125" style="1" customWidth="1"/>
    <col min="3624" max="3624" width="1.5703125" style="1" customWidth="1"/>
    <col min="3625" max="3628" width="11.42578125" style="1" customWidth="1"/>
    <col min="3629" max="3629" width="44.42578125" style="1" customWidth="1"/>
    <col min="3630" max="3630" width="26.7109375" style="1" customWidth="1"/>
    <col min="3631" max="3631" width="8" style="1" customWidth="1"/>
    <col min="3632" max="3633" width="7.85546875" style="1" customWidth="1"/>
    <col min="3634" max="3634" width="7.5703125" style="1" customWidth="1"/>
    <col min="3635" max="3635" width="8.42578125" style="1" customWidth="1"/>
    <col min="3636" max="3636" width="8.7109375" style="1" customWidth="1"/>
    <col min="3637" max="3638" width="9.140625" style="1" customWidth="1"/>
    <col min="3639" max="3639" width="9.28515625" style="1" customWidth="1"/>
    <col min="3640" max="3641" width="9.5703125" style="1" customWidth="1"/>
    <col min="3642" max="3643" width="9.7109375" style="1" customWidth="1"/>
    <col min="3644" max="3648" width="10.140625" style="1" customWidth="1"/>
    <col min="3649" max="3649" width="9.85546875" style="1" customWidth="1"/>
    <col min="3650" max="3854" width="11.42578125" style="1"/>
    <col min="3855" max="3855" width="6" style="1" customWidth="1"/>
    <col min="3856" max="3856" width="9.140625" style="1" customWidth="1"/>
    <col min="3857" max="3857" width="48.140625" style="1" customWidth="1"/>
    <col min="3858" max="3858" width="10" style="1" customWidth="1"/>
    <col min="3859" max="3859" width="10.7109375" style="1" customWidth="1"/>
    <col min="3860" max="3860" width="17.7109375" style="1" customWidth="1"/>
    <col min="3861" max="3861" width="11.42578125" style="1" customWidth="1"/>
    <col min="3862" max="3862" width="12.140625" style="1" customWidth="1"/>
    <col min="3863" max="3865" width="8.7109375" style="1" customWidth="1"/>
    <col min="3866" max="3866" width="7.7109375" style="1" customWidth="1"/>
    <col min="3867" max="3867" width="7.28515625" style="1" customWidth="1"/>
    <col min="3868" max="3868" width="7.42578125" style="1" customWidth="1"/>
    <col min="3869" max="3872" width="6.42578125" style="1" customWidth="1"/>
    <col min="3873" max="3873" width="10.85546875" style="1" customWidth="1"/>
    <col min="3874" max="3874" width="9.7109375" style="1" customWidth="1"/>
    <col min="3875" max="3875" width="14.5703125" style="1" customWidth="1"/>
    <col min="3876" max="3876" width="7.42578125" style="1" customWidth="1"/>
    <col min="3877" max="3877" width="11.28515625" style="1" customWidth="1"/>
    <col min="3878" max="3878" width="11.42578125" style="1" customWidth="1"/>
    <col min="3879" max="3879" width="16.42578125" style="1" customWidth="1"/>
    <col min="3880" max="3880" width="1.5703125" style="1" customWidth="1"/>
    <col min="3881" max="3884" width="11.42578125" style="1" customWidth="1"/>
    <col min="3885" max="3885" width="44.42578125" style="1" customWidth="1"/>
    <col min="3886" max="3886" width="26.7109375" style="1" customWidth="1"/>
    <col min="3887" max="3887" width="8" style="1" customWidth="1"/>
    <col min="3888" max="3889" width="7.85546875" style="1" customWidth="1"/>
    <col min="3890" max="3890" width="7.5703125" style="1" customWidth="1"/>
    <col min="3891" max="3891" width="8.42578125" style="1" customWidth="1"/>
    <col min="3892" max="3892" width="8.7109375" style="1" customWidth="1"/>
    <col min="3893" max="3894" width="9.140625" style="1" customWidth="1"/>
    <col min="3895" max="3895" width="9.28515625" style="1" customWidth="1"/>
    <col min="3896" max="3897" width="9.5703125" style="1" customWidth="1"/>
    <col min="3898" max="3899" width="9.7109375" style="1" customWidth="1"/>
    <col min="3900" max="3904" width="10.140625" style="1" customWidth="1"/>
    <col min="3905" max="3905" width="9.85546875" style="1" customWidth="1"/>
    <col min="3906" max="4110" width="11.42578125" style="1"/>
    <col min="4111" max="4111" width="6" style="1" customWidth="1"/>
    <col min="4112" max="4112" width="9.140625" style="1" customWidth="1"/>
    <col min="4113" max="4113" width="48.140625" style="1" customWidth="1"/>
    <col min="4114" max="4114" width="10" style="1" customWidth="1"/>
    <col min="4115" max="4115" width="10.7109375" style="1" customWidth="1"/>
    <col min="4116" max="4116" width="17.7109375" style="1" customWidth="1"/>
    <col min="4117" max="4117" width="11.42578125" style="1" customWidth="1"/>
    <col min="4118" max="4118" width="12.140625" style="1" customWidth="1"/>
    <col min="4119" max="4121" width="8.7109375" style="1" customWidth="1"/>
    <col min="4122" max="4122" width="7.7109375" style="1" customWidth="1"/>
    <col min="4123" max="4123" width="7.28515625" style="1" customWidth="1"/>
    <col min="4124" max="4124" width="7.42578125" style="1" customWidth="1"/>
    <col min="4125" max="4128" width="6.42578125" style="1" customWidth="1"/>
    <col min="4129" max="4129" width="10.85546875" style="1" customWidth="1"/>
    <col min="4130" max="4130" width="9.7109375" style="1" customWidth="1"/>
    <col min="4131" max="4131" width="14.5703125" style="1" customWidth="1"/>
    <col min="4132" max="4132" width="7.42578125" style="1" customWidth="1"/>
    <col min="4133" max="4133" width="11.28515625" style="1" customWidth="1"/>
    <col min="4134" max="4134" width="11.42578125" style="1" customWidth="1"/>
    <col min="4135" max="4135" width="16.42578125" style="1" customWidth="1"/>
    <col min="4136" max="4136" width="1.5703125" style="1" customWidth="1"/>
    <col min="4137" max="4140" width="11.42578125" style="1" customWidth="1"/>
    <col min="4141" max="4141" width="44.42578125" style="1" customWidth="1"/>
    <col min="4142" max="4142" width="26.7109375" style="1" customWidth="1"/>
    <col min="4143" max="4143" width="8" style="1" customWidth="1"/>
    <col min="4144" max="4145" width="7.85546875" style="1" customWidth="1"/>
    <col min="4146" max="4146" width="7.5703125" style="1" customWidth="1"/>
    <col min="4147" max="4147" width="8.42578125" style="1" customWidth="1"/>
    <col min="4148" max="4148" width="8.7109375" style="1" customWidth="1"/>
    <col min="4149" max="4150" width="9.140625" style="1" customWidth="1"/>
    <col min="4151" max="4151" width="9.28515625" style="1" customWidth="1"/>
    <col min="4152" max="4153" width="9.5703125" style="1" customWidth="1"/>
    <col min="4154" max="4155" width="9.7109375" style="1" customWidth="1"/>
    <col min="4156" max="4160" width="10.140625" style="1" customWidth="1"/>
    <col min="4161" max="4161" width="9.85546875" style="1" customWidth="1"/>
    <col min="4162" max="4366" width="11.42578125" style="1"/>
    <col min="4367" max="4367" width="6" style="1" customWidth="1"/>
    <col min="4368" max="4368" width="9.140625" style="1" customWidth="1"/>
    <col min="4369" max="4369" width="48.140625" style="1" customWidth="1"/>
    <col min="4370" max="4370" width="10" style="1" customWidth="1"/>
    <col min="4371" max="4371" width="10.7109375" style="1" customWidth="1"/>
    <col min="4372" max="4372" width="17.7109375" style="1" customWidth="1"/>
    <col min="4373" max="4373" width="11.42578125" style="1" customWidth="1"/>
    <col min="4374" max="4374" width="12.140625" style="1" customWidth="1"/>
    <col min="4375" max="4377" width="8.7109375" style="1" customWidth="1"/>
    <col min="4378" max="4378" width="7.7109375" style="1" customWidth="1"/>
    <col min="4379" max="4379" width="7.28515625" style="1" customWidth="1"/>
    <col min="4380" max="4380" width="7.42578125" style="1" customWidth="1"/>
    <col min="4381" max="4384" width="6.42578125" style="1" customWidth="1"/>
    <col min="4385" max="4385" width="10.85546875" style="1" customWidth="1"/>
    <col min="4386" max="4386" width="9.7109375" style="1" customWidth="1"/>
    <col min="4387" max="4387" width="14.5703125" style="1" customWidth="1"/>
    <col min="4388" max="4388" width="7.42578125" style="1" customWidth="1"/>
    <col min="4389" max="4389" width="11.28515625" style="1" customWidth="1"/>
    <col min="4390" max="4390" width="11.42578125" style="1" customWidth="1"/>
    <col min="4391" max="4391" width="16.42578125" style="1" customWidth="1"/>
    <col min="4392" max="4392" width="1.5703125" style="1" customWidth="1"/>
    <col min="4393" max="4396" width="11.42578125" style="1" customWidth="1"/>
    <col min="4397" max="4397" width="44.42578125" style="1" customWidth="1"/>
    <col min="4398" max="4398" width="26.7109375" style="1" customWidth="1"/>
    <col min="4399" max="4399" width="8" style="1" customWidth="1"/>
    <col min="4400" max="4401" width="7.85546875" style="1" customWidth="1"/>
    <col min="4402" max="4402" width="7.5703125" style="1" customWidth="1"/>
    <col min="4403" max="4403" width="8.42578125" style="1" customWidth="1"/>
    <col min="4404" max="4404" width="8.7109375" style="1" customWidth="1"/>
    <col min="4405" max="4406" width="9.140625" style="1" customWidth="1"/>
    <col min="4407" max="4407" width="9.28515625" style="1" customWidth="1"/>
    <col min="4408" max="4409" width="9.5703125" style="1" customWidth="1"/>
    <col min="4410" max="4411" width="9.7109375" style="1" customWidth="1"/>
    <col min="4412" max="4416" width="10.140625" style="1" customWidth="1"/>
    <col min="4417" max="4417" width="9.85546875" style="1" customWidth="1"/>
    <col min="4418" max="4622" width="11.42578125" style="1"/>
    <col min="4623" max="4623" width="6" style="1" customWidth="1"/>
    <col min="4624" max="4624" width="9.140625" style="1" customWidth="1"/>
    <col min="4625" max="4625" width="48.140625" style="1" customWidth="1"/>
    <col min="4626" max="4626" width="10" style="1" customWidth="1"/>
    <col min="4627" max="4627" width="10.7109375" style="1" customWidth="1"/>
    <col min="4628" max="4628" width="17.7109375" style="1" customWidth="1"/>
    <col min="4629" max="4629" width="11.42578125" style="1" customWidth="1"/>
    <col min="4630" max="4630" width="12.140625" style="1" customWidth="1"/>
    <col min="4631" max="4633" width="8.7109375" style="1" customWidth="1"/>
    <col min="4634" max="4634" width="7.7109375" style="1" customWidth="1"/>
    <col min="4635" max="4635" width="7.28515625" style="1" customWidth="1"/>
    <col min="4636" max="4636" width="7.42578125" style="1" customWidth="1"/>
    <col min="4637" max="4640" width="6.42578125" style="1" customWidth="1"/>
    <col min="4641" max="4641" width="10.85546875" style="1" customWidth="1"/>
    <col min="4642" max="4642" width="9.7109375" style="1" customWidth="1"/>
    <col min="4643" max="4643" width="14.5703125" style="1" customWidth="1"/>
    <col min="4644" max="4644" width="7.42578125" style="1" customWidth="1"/>
    <col min="4645" max="4645" width="11.28515625" style="1" customWidth="1"/>
    <col min="4646" max="4646" width="11.42578125" style="1" customWidth="1"/>
    <col min="4647" max="4647" width="16.42578125" style="1" customWidth="1"/>
    <col min="4648" max="4648" width="1.5703125" style="1" customWidth="1"/>
    <col min="4649" max="4652" width="11.42578125" style="1" customWidth="1"/>
    <col min="4653" max="4653" width="44.42578125" style="1" customWidth="1"/>
    <col min="4654" max="4654" width="26.7109375" style="1" customWidth="1"/>
    <col min="4655" max="4655" width="8" style="1" customWidth="1"/>
    <col min="4656" max="4657" width="7.85546875" style="1" customWidth="1"/>
    <col min="4658" max="4658" width="7.5703125" style="1" customWidth="1"/>
    <col min="4659" max="4659" width="8.42578125" style="1" customWidth="1"/>
    <col min="4660" max="4660" width="8.7109375" style="1" customWidth="1"/>
    <col min="4661" max="4662" width="9.140625" style="1" customWidth="1"/>
    <col min="4663" max="4663" width="9.28515625" style="1" customWidth="1"/>
    <col min="4664" max="4665" width="9.5703125" style="1" customWidth="1"/>
    <col min="4666" max="4667" width="9.7109375" style="1" customWidth="1"/>
    <col min="4668" max="4672" width="10.140625" style="1" customWidth="1"/>
    <col min="4673" max="4673" width="9.85546875" style="1" customWidth="1"/>
    <col min="4674" max="4878" width="11.42578125" style="1"/>
    <col min="4879" max="4879" width="6" style="1" customWidth="1"/>
    <col min="4880" max="4880" width="9.140625" style="1" customWidth="1"/>
    <col min="4881" max="4881" width="48.140625" style="1" customWidth="1"/>
    <col min="4882" max="4882" width="10" style="1" customWidth="1"/>
    <col min="4883" max="4883" width="10.7109375" style="1" customWidth="1"/>
    <col min="4884" max="4884" width="17.7109375" style="1" customWidth="1"/>
    <col min="4885" max="4885" width="11.42578125" style="1" customWidth="1"/>
    <col min="4886" max="4886" width="12.140625" style="1" customWidth="1"/>
    <col min="4887" max="4889" width="8.7109375" style="1" customWidth="1"/>
    <col min="4890" max="4890" width="7.7109375" style="1" customWidth="1"/>
    <col min="4891" max="4891" width="7.28515625" style="1" customWidth="1"/>
    <col min="4892" max="4892" width="7.42578125" style="1" customWidth="1"/>
    <col min="4893" max="4896" width="6.42578125" style="1" customWidth="1"/>
    <col min="4897" max="4897" width="10.85546875" style="1" customWidth="1"/>
    <col min="4898" max="4898" width="9.7109375" style="1" customWidth="1"/>
    <col min="4899" max="4899" width="14.5703125" style="1" customWidth="1"/>
    <col min="4900" max="4900" width="7.42578125" style="1" customWidth="1"/>
    <col min="4901" max="4901" width="11.28515625" style="1" customWidth="1"/>
    <col min="4902" max="4902" width="11.42578125" style="1" customWidth="1"/>
    <col min="4903" max="4903" width="16.42578125" style="1" customWidth="1"/>
    <col min="4904" max="4904" width="1.5703125" style="1" customWidth="1"/>
    <col min="4905" max="4908" width="11.42578125" style="1" customWidth="1"/>
    <col min="4909" max="4909" width="44.42578125" style="1" customWidth="1"/>
    <col min="4910" max="4910" width="26.7109375" style="1" customWidth="1"/>
    <col min="4911" max="4911" width="8" style="1" customWidth="1"/>
    <col min="4912" max="4913" width="7.85546875" style="1" customWidth="1"/>
    <col min="4914" max="4914" width="7.5703125" style="1" customWidth="1"/>
    <col min="4915" max="4915" width="8.42578125" style="1" customWidth="1"/>
    <col min="4916" max="4916" width="8.7109375" style="1" customWidth="1"/>
    <col min="4917" max="4918" width="9.140625" style="1" customWidth="1"/>
    <col min="4919" max="4919" width="9.28515625" style="1" customWidth="1"/>
    <col min="4920" max="4921" width="9.5703125" style="1" customWidth="1"/>
    <col min="4922" max="4923" width="9.7109375" style="1" customWidth="1"/>
    <col min="4924" max="4928" width="10.140625" style="1" customWidth="1"/>
    <col min="4929" max="4929" width="9.85546875" style="1" customWidth="1"/>
    <col min="4930" max="5134" width="11.42578125" style="1"/>
    <col min="5135" max="5135" width="6" style="1" customWidth="1"/>
    <col min="5136" max="5136" width="9.140625" style="1" customWidth="1"/>
    <col min="5137" max="5137" width="48.140625" style="1" customWidth="1"/>
    <col min="5138" max="5138" width="10" style="1" customWidth="1"/>
    <col min="5139" max="5139" width="10.7109375" style="1" customWidth="1"/>
    <col min="5140" max="5140" width="17.7109375" style="1" customWidth="1"/>
    <col min="5141" max="5141" width="11.42578125" style="1" customWidth="1"/>
    <col min="5142" max="5142" width="12.140625" style="1" customWidth="1"/>
    <col min="5143" max="5145" width="8.7109375" style="1" customWidth="1"/>
    <col min="5146" max="5146" width="7.7109375" style="1" customWidth="1"/>
    <col min="5147" max="5147" width="7.28515625" style="1" customWidth="1"/>
    <col min="5148" max="5148" width="7.42578125" style="1" customWidth="1"/>
    <col min="5149" max="5152" width="6.42578125" style="1" customWidth="1"/>
    <col min="5153" max="5153" width="10.85546875" style="1" customWidth="1"/>
    <col min="5154" max="5154" width="9.7109375" style="1" customWidth="1"/>
    <col min="5155" max="5155" width="14.5703125" style="1" customWidth="1"/>
    <col min="5156" max="5156" width="7.42578125" style="1" customWidth="1"/>
    <col min="5157" max="5157" width="11.28515625" style="1" customWidth="1"/>
    <col min="5158" max="5158" width="11.42578125" style="1" customWidth="1"/>
    <col min="5159" max="5159" width="16.42578125" style="1" customWidth="1"/>
    <col min="5160" max="5160" width="1.5703125" style="1" customWidth="1"/>
    <col min="5161" max="5164" width="11.42578125" style="1" customWidth="1"/>
    <col min="5165" max="5165" width="44.42578125" style="1" customWidth="1"/>
    <col min="5166" max="5166" width="26.7109375" style="1" customWidth="1"/>
    <col min="5167" max="5167" width="8" style="1" customWidth="1"/>
    <col min="5168" max="5169" width="7.85546875" style="1" customWidth="1"/>
    <col min="5170" max="5170" width="7.5703125" style="1" customWidth="1"/>
    <col min="5171" max="5171" width="8.42578125" style="1" customWidth="1"/>
    <col min="5172" max="5172" width="8.7109375" style="1" customWidth="1"/>
    <col min="5173" max="5174" width="9.140625" style="1" customWidth="1"/>
    <col min="5175" max="5175" width="9.28515625" style="1" customWidth="1"/>
    <col min="5176" max="5177" width="9.5703125" style="1" customWidth="1"/>
    <col min="5178" max="5179" width="9.7109375" style="1" customWidth="1"/>
    <col min="5180" max="5184" width="10.140625" style="1" customWidth="1"/>
    <col min="5185" max="5185" width="9.85546875" style="1" customWidth="1"/>
    <col min="5186" max="5390" width="11.42578125" style="1"/>
    <col min="5391" max="5391" width="6" style="1" customWidth="1"/>
    <col min="5392" max="5392" width="9.140625" style="1" customWidth="1"/>
    <col min="5393" max="5393" width="48.140625" style="1" customWidth="1"/>
    <col min="5394" max="5394" width="10" style="1" customWidth="1"/>
    <col min="5395" max="5395" width="10.7109375" style="1" customWidth="1"/>
    <col min="5396" max="5396" width="17.7109375" style="1" customWidth="1"/>
    <col min="5397" max="5397" width="11.42578125" style="1" customWidth="1"/>
    <col min="5398" max="5398" width="12.140625" style="1" customWidth="1"/>
    <col min="5399" max="5401" width="8.7109375" style="1" customWidth="1"/>
    <col min="5402" max="5402" width="7.7109375" style="1" customWidth="1"/>
    <col min="5403" max="5403" width="7.28515625" style="1" customWidth="1"/>
    <col min="5404" max="5404" width="7.42578125" style="1" customWidth="1"/>
    <col min="5405" max="5408" width="6.42578125" style="1" customWidth="1"/>
    <col min="5409" max="5409" width="10.85546875" style="1" customWidth="1"/>
    <col min="5410" max="5410" width="9.7109375" style="1" customWidth="1"/>
    <col min="5411" max="5411" width="14.5703125" style="1" customWidth="1"/>
    <col min="5412" max="5412" width="7.42578125" style="1" customWidth="1"/>
    <col min="5413" max="5413" width="11.28515625" style="1" customWidth="1"/>
    <col min="5414" max="5414" width="11.42578125" style="1" customWidth="1"/>
    <col min="5415" max="5415" width="16.42578125" style="1" customWidth="1"/>
    <col min="5416" max="5416" width="1.5703125" style="1" customWidth="1"/>
    <col min="5417" max="5420" width="11.42578125" style="1" customWidth="1"/>
    <col min="5421" max="5421" width="44.42578125" style="1" customWidth="1"/>
    <col min="5422" max="5422" width="26.7109375" style="1" customWidth="1"/>
    <col min="5423" max="5423" width="8" style="1" customWidth="1"/>
    <col min="5424" max="5425" width="7.85546875" style="1" customWidth="1"/>
    <col min="5426" max="5426" width="7.5703125" style="1" customWidth="1"/>
    <col min="5427" max="5427" width="8.42578125" style="1" customWidth="1"/>
    <col min="5428" max="5428" width="8.7109375" style="1" customWidth="1"/>
    <col min="5429" max="5430" width="9.140625" style="1" customWidth="1"/>
    <col min="5431" max="5431" width="9.28515625" style="1" customWidth="1"/>
    <col min="5432" max="5433" width="9.5703125" style="1" customWidth="1"/>
    <col min="5434" max="5435" width="9.7109375" style="1" customWidth="1"/>
    <col min="5436" max="5440" width="10.140625" style="1" customWidth="1"/>
    <col min="5441" max="5441" width="9.85546875" style="1" customWidth="1"/>
    <col min="5442" max="5646" width="11.42578125" style="1"/>
    <col min="5647" max="5647" width="6" style="1" customWidth="1"/>
    <col min="5648" max="5648" width="9.140625" style="1" customWidth="1"/>
    <col min="5649" max="5649" width="48.140625" style="1" customWidth="1"/>
    <col min="5650" max="5650" width="10" style="1" customWidth="1"/>
    <col min="5651" max="5651" width="10.7109375" style="1" customWidth="1"/>
    <col min="5652" max="5652" width="17.7109375" style="1" customWidth="1"/>
    <col min="5653" max="5653" width="11.42578125" style="1" customWidth="1"/>
    <col min="5654" max="5654" width="12.140625" style="1" customWidth="1"/>
    <col min="5655" max="5657" width="8.7109375" style="1" customWidth="1"/>
    <col min="5658" max="5658" width="7.7109375" style="1" customWidth="1"/>
    <col min="5659" max="5659" width="7.28515625" style="1" customWidth="1"/>
    <col min="5660" max="5660" width="7.42578125" style="1" customWidth="1"/>
    <col min="5661" max="5664" width="6.42578125" style="1" customWidth="1"/>
    <col min="5665" max="5665" width="10.85546875" style="1" customWidth="1"/>
    <col min="5666" max="5666" width="9.7109375" style="1" customWidth="1"/>
    <col min="5667" max="5667" width="14.5703125" style="1" customWidth="1"/>
    <col min="5668" max="5668" width="7.42578125" style="1" customWidth="1"/>
    <col min="5669" max="5669" width="11.28515625" style="1" customWidth="1"/>
    <col min="5670" max="5670" width="11.42578125" style="1" customWidth="1"/>
    <col min="5671" max="5671" width="16.42578125" style="1" customWidth="1"/>
    <col min="5672" max="5672" width="1.5703125" style="1" customWidth="1"/>
    <col min="5673" max="5676" width="11.42578125" style="1" customWidth="1"/>
    <col min="5677" max="5677" width="44.42578125" style="1" customWidth="1"/>
    <col min="5678" max="5678" width="26.7109375" style="1" customWidth="1"/>
    <col min="5679" max="5679" width="8" style="1" customWidth="1"/>
    <col min="5680" max="5681" width="7.85546875" style="1" customWidth="1"/>
    <col min="5682" max="5682" width="7.5703125" style="1" customWidth="1"/>
    <col min="5683" max="5683" width="8.42578125" style="1" customWidth="1"/>
    <col min="5684" max="5684" width="8.7109375" style="1" customWidth="1"/>
    <col min="5685" max="5686" width="9.140625" style="1" customWidth="1"/>
    <col min="5687" max="5687" width="9.28515625" style="1" customWidth="1"/>
    <col min="5688" max="5689" width="9.5703125" style="1" customWidth="1"/>
    <col min="5690" max="5691" width="9.7109375" style="1" customWidth="1"/>
    <col min="5692" max="5696" width="10.140625" style="1" customWidth="1"/>
    <col min="5697" max="5697" width="9.85546875" style="1" customWidth="1"/>
    <col min="5698" max="5902" width="11.42578125" style="1"/>
    <col min="5903" max="5903" width="6" style="1" customWidth="1"/>
    <col min="5904" max="5904" width="9.140625" style="1" customWidth="1"/>
    <col min="5905" max="5905" width="48.140625" style="1" customWidth="1"/>
    <col min="5906" max="5906" width="10" style="1" customWidth="1"/>
    <col min="5907" max="5907" width="10.7109375" style="1" customWidth="1"/>
    <col min="5908" max="5908" width="17.7109375" style="1" customWidth="1"/>
    <col min="5909" max="5909" width="11.42578125" style="1" customWidth="1"/>
    <col min="5910" max="5910" width="12.140625" style="1" customWidth="1"/>
    <col min="5911" max="5913" width="8.7109375" style="1" customWidth="1"/>
    <col min="5914" max="5914" width="7.7109375" style="1" customWidth="1"/>
    <col min="5915" max="5915" width="7.28515625" style="1" customWidth="1"/>
    <col min="5916" max="5916" width="7.42578125" style="1" customWidth="1"/>
    <col min="5917" max="5920" width="6.42578125" style="1" customWidth="1"/>
    <col min="5921" max="5921" width="10.85546875" style="1" customWidth="1"/>
    <col min="5922" max="5922" width="9.7109375" style="1" customWidth="1"/>
    <col min="5923" max="5923" width="14.5703125" style="1" customWidth="1"/>
    <col min="5924" max="5924" width="7.42578125" style="1" customWidth="1"/>
    <col min="5925" max="5925" width="11.28515625" style="1" customWidth="1"/>
    <col min="5926" max="5926" width="11.42578125" style="1" customWidth="1"/>
    <col min="5927" max="5927" width="16.42578125" style="1" customWidth="1"/>
    <col min="5928" max="5928" width="1.5703125" style="1" customWidth="1"/>
    <col min="5929" max="5932" width="11.42578125" style="1" customWidth="1"/>
    <col min="5933" max="5933" width="44.42578125" style="1" customWidth="1"/>
    <col min="5934" max="5934" width="26.7109375" style="1" customWidth="1"/>
    <col min="5935" max="5935" width="8" style="1" customWidth="1"/>
    <col min="5936" max="5937" width="7.85546875" style="1" customWidth="1"/>
    <col min="5938" max="5938" width="7.5703125" style="1" customWidth="1"/>
    <col min="5939" max="5939" width="8.42578125" style="1" customWidth="1"/>
    <col min="5940" max="5940" width="8.7109375" style="1" customWidth="1"/>
    <col min="5941" max="5942" width="9.140625" style="1" customWidth="1"/>
    <col min="5943" max="5943" width="9.28515625" style="1" customWidth="1"/>
    <col min="5944" max="5945" width="9.5703125" style="1" customWidth="1"/>
    <col min="5946" max="5947" width="9.7109375" style="1" customWidth="1"/>
    <col min="5948" max="5952" width="10.140625" style="1" customWidth="1"/>
    <col min="5953" max="5953" width="9.85546875" style="1" customWidth="1"/>
    <col min="5954" max="6158" width="11.42578125" style="1"/>
    <col min="6159" max="6159" width="6" style="1" customWidth="1"/>
    <col min="6160" max="6160" width="9.140625" style="1" customWidth="1"/>
    <col min="6161" max="6161" width="48.140625" style="1" customWidth="1"/>
    <col min="6162" max="6162" width="10" style="1" customWidth="1"/>
    <col min="6163" max="6163" width="10.7109375" style="1" customWidth="1"/>
    <col min="6164" max="6164" width="17.7109375" style="1" customWidth="1"/>
    <col min="6165" max="6165" width="11.42578125" style="1" customWidth="1"/>
    <col min="6166" max="6166" width="12.140625" style="1" customWidth="1"/>
    <col min="6167" max="6169" width="8.7109375" style="1" customWidth="1"/>
    <col min="6170" max="6170" width="7.7109375" style="1" customWidth="1"/>
    <col min="6171" max="6171" width="7.28515625" style="1" customWidth="1"/>
    <col min="6172" max="6172" width="7.42578125" style="1" customWidth="1"/>
    <col min="6173" max="6176" width="6.42578125" style="1" customWidth="1"/>
    <col min="6177" max="6177" width="10.85546875" style="1" customWidth="1"/>
    <col min="6178" max="6178" width="9.7109375" style="1" customWidth="1"/>
    <col min="6179" max="6179" width="14.5703125" style="1" customWidth="1"/>
    <col min="6180" max="6180" width="7.42578125" style="1" customWidth="1"/>
    <col min="6181" max="6181" width="11.28515625" style="1" customWidth="1"/>
    <col min="6182" max="6182" width="11.42578125" style="1" customWidth="1"/>
    <col min="6183" max="6183" width="16.42578125" style="1" customWidth="1"/>
    <col min="6184" max="6184" width="1.5703125" style="1" customWidth="1"/>
    <col min="6185" max="6188" width="11.42578125" style="1" customWidth="1"/>
    <col min="6189" max="6189" width="44.42578125" style="1" customWidth="1"/>
    <col min="6190" max="6190" width="26.7109375" style="1" customWidth="1"/>
    <col min="6191" max="6191" width="8" style="1" customWidth="1"/>
    <col min="6192" max="6193" width="7.85546875" style="1" customWidth="1"/>
    <col min="6194" max="6194" width="7.5703125" style="1" customWidth="1"/>
    <col min="6195" max="6195" width="8.42578125" style="1" customWidth="1"/>
    <col min="6196" max="6196" width="8.7109375" style="1" customWidth="1"/>
    <col min="6197" max="6198" width="9.140625" style="1" customWidth="1"/>
    <col min="6199" max="6199" width="9.28515625" style="1" customWidth="1"/>
    <col min="6200" max="6201" width="9.5703125" style="1" customWidth="1"/>
    <col min="6202" max="6203" width="9.7109375" style="1" customWidth="1"/>
    <col min="6204" max="6208" width="10.140625" style="1" customWidth="1"/>
    <col min="6209" max="6209" width="9.85546875" style="1" customWidth="1"/>
    <col min="6210" max="6414" width="11.42578125" style="1"/>
    <col min="6415" max="6415" width="6" style="1" customWidth="1"/>
    <col min="6416" max="6416" width="9.140625" style="1" customWidth="1"/>
    <col min="6417" max="6417" width="48.140625" style="1" customWidth="1"/>
    <col min="6418" max="6418" width="10" style="1" customWidth="1"/>
    <col min="6419" max="6419" width="10.7109375" style="1" customWidth="1"/>
    <col min="6420" max="6420" width="17.7109375" style="1" customWidth="1"/>
    <col min="6421" max="6421" width="11.42578125" style="1" customWidth="1"/>
    <col min="6422" max="6422" width="12.140625" style="1" customWidth="1"/>
    <col min="6423" max="6425" width="8.7109375" style="1" customWidth="1"/>
    <col min="6426" max="6426" width="7.7109375" style="1" customWidth="1"/>
    <col min="6427" max="6427" width="7.28515625" style="1" customWidth="1"/>
    <col min="6428" max="6428" width="7.42578125" style="1" customWidth="1"/>
    <col min="6429" max="6432" width="6.42578125" style="1" customWidth="1"/>
    <col min="6433" max="6433" width="10.85546875" style="1" customWidth="1"/>
    <col min="6434" max="6434" width="9.7109375" style="1" customWidth="1"/>
    <col min="6435" max="6435" width="14.5703125" style="1" customWidth="1"/>
    <col min="6436" max="6436" width="7.42578125" style="1" customWidth="1"/>
    <col min="6437" max="6437" width="11.28515625" style="1" customWidth="1"/>
    <col min="6438" max="6438" width="11.42578125" style="1" customWidth="1"/>
    <col min="6439" max="6439" width="16.42578125" style="1" customWidth="1"/>
    <col min="6440" max="6440" width="1.5703125" style="1" customWidth="1"/>
    <col min="6441" max="6444" width="11.42578125" style="1" customWidth="1"/>
    <col min="6445" max="6445" width="44.42578125" style="1" customWidth="1"/>
    <col min="6446" max="6446" width="26.7109375" style="1" customWidth="1"/>
    <col min="6447" max="6447" width="8" style="1" customWidth="1"/>
    <col min="6448" max="6449" width="7.85546875" style="1" customWidth="1"/>
    <col min="6450" max="6450" width="7.5703125" style="1" customWidth="1"/>
    <col min="6451" max="6451" width="8.42578125" style="1" customWidth="1"/>
    <col min="6452" max="6452" width="8.7109375" style="1" customWidth="1"/>
    <col min="6453" max="6454" width="9.140625" style="1" customWidth="1"/>
    <col min="6455" max="6455" width="9.28515625" style="1" customWidth="1"/>
    <col min="6456" max="6457" width="9.5703125" style="1" customWidth="1"/>
    <col min="6458" max="6459" width="9.7109375" style="1" customWidth="1"/>
    <col min="6460" max="6464" width="10.140625" style="1" customWidth="1"/>
    <col min="6465" max="6465" width="9.85546875" style="1" customWidth="1"/>
    <col min="6466" max="6670" width="11.42578125" style="1"/>
    <col min="6671" max="6671" width="6" style="1" customWidth="1"/>
    <col min="6672" max="6672" width="9.140625" style="1" customWidth="1"/>
    <col min="6673" max="6673" width="48.140625" style="1" customWidth="1"/>
    <col min="6674" max="6674" width="10" style="1" customWidth="1"/>
    <col min="6675" max="6675" width="10.7109375" style="1" customWidth="1"/>
    <col min="6676" max="6676" width="17.7109375" style="1" customWidth="1"/>
    <col min="6677" max="6677" width="11.42578125" style="1" customWidth="1"/>
    <col min="6678" max="6678" width="12.140625" style="1" customWidth="1"/>
    <col min="6679" max="6681" width="8.7109375" style="1" customWidth="1"/>
    <col min="6682" max="6682" width="7.7109375" style="1" customWidth="1"/>
    <col min="6683" max="6683" width="7.28515625" style="1" customWidth="1"/>
    <col min="6684" max="6684" width="7.42578125" style="1" customWidth="1"/>
    <col min="6685" max="6688" width="6.42578125" style="1" customWidth="1"/>
    <col min="6689" max="6689" width="10.85546875" style="1" customWidth="1"/>
    <col min="6690" max="6690" width="9.7109375" style="1" customWidth="1"/>
    <col min="6691" max="6691" width="14.5703125" style="1" customWidth="1"/>
    <col min="6692" max="6692" width="7.42578125" style="1" customWidth="1"/>
    <col min="6693" max="6693" width="11.28515625" style="1" customWidth="1"/>
    <col min="6694" max="6694" width="11.42578125" style="1" customWidth="1"/>
    <col min="6695" max="6695" width="16.42578125" style="1" customWidth="1"/>
    <col min="6696" max="6696" width="1.5703125" style="1" customWidth="1"/>
    <col min="6697" max="6700" width="11.42578125" style="1" customWidth="1"/>
    <col min="6701" max="6701" width="44.42578125" style="1" customWidth="1"/>
    <col min="6702" max="6702" width="26.7109375" style="1" customWidth="1"/>
    <col min="6703" max="6703" width="8" style="1" customWidth="1"/>
    <col min="6704" max="6705" width="7.85546875" style="1" customWidth="1"/>
    <col min="6706" max="6706" width="7.5703125" style="1" customWidth="1"/>
    <col min="6707" max="6707" width="8.42578125" style="1" customWidth="1"/>
    <col min="6708" max="6708" width="8.7109375" style="1" customWidth="1"/>
    <col min="6709" max="6710" width="9.140625" style="1" customWidth="1"/>
    <col min="6711" max="6711" width="9.28515625" style="1" customWidth="1"/>
    <col min="6712" max="6713" width="9.5703125" style="1" customWidth="1"/>
    <col min="6714" max="6715" width="9.7109375" style="1" customWidth="1"/>
    <col min="6716" max="6720" width="10.140625" style="1" customWidth="1"/>
    <col min="6721" max="6721" width="9.85546875" style="1" customWidth="1"/>
    <col min="6722" max="6926" width="11.42578125" style="1"/>
    <col min="6927" max="6927" width="6" style="1" customWidth="1"/>
    <col min="6928" max="6928" width="9.140625" style="1" customWidth="1"/>
    <col min="6929" max="6929" width="48.140625" style="1" customWidth="1"/>
    <col min="6930" max="6930" width="10" style="1" customWidth="1"/>
    <col min="6931" max="6931" width="10.7109375" style="1" customWidth="1"/>
    <col min="6932" max="6932" width="17.7109375" style="1" customWidth="1"/>
    <col min="6933" max="6933" width="11.42578125" style="1" customWidth="1"/>
    <col min="6934" max="6934" width="12.140625" style="1" customWidth="1"/>
    <col min="6935" max="6937" width="8.7109375" style="1" customWidth="1"/>
    <col min="6938" max="6938" width="7.7109375" style="1" customWidth="1"/>
    <col min="6939" max="6939" width="7.28515625" style="1" customWidth="1"/>
    <col min="6940" max="6940" width="7.42578125" style="1" customWidth="1"/>
    <col min="6941" max="6944" width="6.42578125" style="1" customWidth="1"/>
    <col min="6945" max="6945" width="10.85546875" style="1" customWidth="1"/>
    <col min="6946" max="6946" width="9.7109375" style="1" customWidth="1"/>
    <col min="6947" max="6947" width="14.5703125" style="1" customWidth="1"/>
    <col min="6948" max="6948" width="7.42578125" style="1" customWidth="1"/>
    <col min="6949" max="6949" width="11.28515625" style="1" customWidth="1"/>
    <col min="6950" max="6950" width="11.42578125" style="1" customWidth="1"/>
    <col min="6951" max="6951" width="16.42578125" style="1" customWidth="1"/>
    <col min="6952" max="6952" width="1.5703125" style="1" customWidth="1"/>
    <col min="6953" max="6956" width="11.42578125" style="1" customWidth="1"/>
    <col min="6957" max="6957" width="44.42578125" style="1" customWidth="1"/>
    <col min="6958" max="6958" width="26.7109375" style="1" customWidth="1"/>
    <col min="6959" max="6959" width="8" style="1" customWidth="1"/>
    <col min="6960" max="6961" width="7.85546875" style="1" customWidth="1"/>
    <col min="6962" max="6962" width="7.5703125" style="1" customWidth="1"/>
    <col min="6963" max="6963" width="8.42578125" style="1" customWidth="1"/>
    <col min="6964" max="6964" width="8.7109375" style="1" customWidth="1"/>
    <col min="6965" max="6966" width="9.140625" style="1" customWidth="1"/>
    <col min="6967" max="6967" width="9.28515625" style="1" customWidth="1"/>
    <col min="6968" max="6969" width="9.5703125" style="1" customWidth="1"/>
    <col min="6970" max="6971" width="9.7109375" style="1" customWidth="1"/>
    <col min="6972" max="6976" width="10.140625" style="1" customWidth="1"/>
    <col min="6977" max="6977" width="9.85546875" style="1" customWidth="1"/>
    <col min="6978" max="7182" width="11.42578125" style="1"/>
    <col min="7183" max="7183" width="6" style="1" customWidth="1"/>
    <col min="7184" max="7184" width="9.140625" style="1" customWidth="1"/>
    <col min="7185" max="7185" width="48.140625" style="1" customWidth="1"/>
    <col min="7186" max="7186" width="10" style="1" customWidth="1"/>
    <col min="7187" max="7187" width="10.7109375" style="1" customWidth="1"/>
    <col min="7188" max="7188" width="17.7109375" style="1" customWidth="1"/>
    <col min="7189" max="7189" width="11.42578125" style="1" customWidth="1"/>
    <col min="7190" max="7190" width="12.140625" style="1" customWidth="1"/>
    <col min="7191" max="7193" width="8.7109375" style="1" customWidth="1"/>
    <col min="7194" max="7194" width="7.7109375" style="1" customWidth="1"/>
    <col min="7195" max="7195" width="7.28515625" style="1" customWidth="1"/>
    <col min="7196" max="7196" width="7.42578125" style="1" customWidth="1"/>
    <col min="7197" max="7200" width="6.42578125" style="1" customWidth="1"/>
    <col min="7201" max="7201" width="10.85546875" style="1" customWidth="1"/>
    <col min="7202" max="7202" width="9.7109375" style="1" customWidth="1"/>
    <col min="7203" max="7203" width="14.5703125" style="1" customWidth="1"/>
    <col min="7204" max="7204" width="7.42578125" style="1" customWidth="1"/>
    <col min="7205" max="7205" width="11.28515625" style="1" customWidth="1"/>
    <col min="7206" max="7206" width="11.42578125" style="1" customWidth="1"/>
    <col min="7207" max="7207" width="16.42578125" style="1" customWidth="1"/>
    <col min="7208" max="7208" width="1.5703125" style="1" customWidth="1"/>
    <col min="7209" max="7212" width="11.42578125" style="1" customWidth="1"/>
    <col min="7213" max="7213" width="44.42578125" style="1" customWidth="1"/>
    <col min="7214" max="7214" width="26.7109375" style="1" customWidth="1"/>
    <col min="7215" max="7215" width="8" style="1" customWidth="1"/>
    <col min="7216" max="7217" width="7.85546875" style="1" customWidth="1"/>
    <col min="7218" max="7218" width="7.5703125" style="1" customWidth="1"/>
    <col min="7219" max="7219" width="8.42578125" style="1" customWidth="1"/>
    <col min="7220" max="7220" width="8.7109375" style="1" customWidth="1"/>
    <col min="7221" max="7222" width="9.140625" style="1" customWidth="1"/>
    <col min="7223" max="7223" width="9.28515625" style="1" customWidth="1"/>
    <col min="7224" max="7225" width="9.5703125" style="1" customWidth="1"/>
    <col min="7226" max="7227" width="9.7109375" style="1" customWidth="1"/>
    <col min="7228" max="7232" width="10.140625" style="1" customWidth="1"/>
    <col min="7233" max="7233" width="9.85546875" style="1" customWidth="1"/>
    <col min="7234" max="7438" width="11.42578125" style="1"/>
    <col min="7439" max="7439" width="6" style="1" customWidth="1"/>
    <col min="7440" max="7440" width="9.140625" style="1" customWidth="1"/>
    <col min="7441" max="7441" width="48.140625" style="1" customWidth="1"/>
    <col min="7442" max="7442" width="10" style="1" customWidth="1"/>
    <col min="7443" max="7443" width="10.7109375" style="1" customWidth="1"/>
    <col min="7444" max="7444" width="17.7109375" style="1" customWidth="1"/>
    <col min="7445" max="7445" width="11.42578125" style="1" customWidth="1"/>
    <col min="7446" max="7446" width="12.140625" style="1" customWidth="1"/>
    <col min="7447" max="7449" width="8.7109375" style="1" customWidth="1"/>
    <col min="7450" max="7450" width="7.7109375" style="1" customWidth="1"/>
    <col min="7451" max="7451" width="7.28515625" style="1" customWidth="1"/>
    <col min="7452" max="7452" width="7.42578125" style="1" customWidth="1"/>
    <col min="7453" max="7456" width="6.42578125" style="1" customWidth="1"/>
    <col min="7457" max="7457" width="10.85546875" style="1" customWidth="1"/>
    <col min="7458" max="7458" width="9.7109375" style="1" customWidth="1"/>
    <col min="7459" max="7459" width="14.5703125" style="1" customWidth="1"/>
    <col min="7460" max="7460" width="7.42578125" style="1" customWidth="1"/>
    <col min="7461" max="7461" width="11.28515625" style="1" customWidth="1"/>
    <col min="7462" max="7462" width="11.42578125" style="1" customWidth="1"/>
    <col min="7463" max="7463" width="16.42578125" style="1" customWidth="1"/>
    <col min="7464" max="7464" width="1.5703125" style="1" customWidth="1"/>
    <col min="7465" max="7468" width="11.42578125" style="1" customWidth="1"/>
    <col min="7469" max="7469" width="44.42578125" style="1" customWidth="1"/>
    <col min="7470" max="7470" width="26.7109375" style="1" customWidth="1"/>
    <col min="7471" max="7471" width="8" style="1" customWidth="1"/>
    <col min="7472" max="7473" width="7.85546875" style="1" customWidth="1"/>
    <col min="7474" max="7474" width="7.5703125" style="1" customWidth="1"/>
    <col min="7475" max="7475" width="8.42578125" style="1" customWidth="1"/>
    <col min="7476" max="7476" width="8.7109375" style="1" customWidth="1"/>
    <col min="7477" max="7478" width="9.140625" style="1" customWidth="1"/>
    <col min="7479" max="7479" width="9.28515625" style="1" customWidth="1"/>
    <col min="7480" max="7481" width="9.5703125" style="1" customWidth="1"/>
    <col min="7482" max="7483" width="9.7109375" style="1" customWidth="1"/>
    <col min="7484" max="7488" width="10.140625" style="1" customWidth="1"/>
    <col min="7489" max="7489" width="9.85546875" style="1" customWidth="1"/>
    <col min="7490" max="7694" width="11.42578125" style="1"/>
    <col min="7695" max="7695" width="6" style="1" customWidth="1"/>
    <col min="7696" max="7696" width="9.140625" style="1" customWidth="1"/>
    <col min="7697" max="7697" width="48.140625" style="1" customWidth="1"/>
    <col min="7698" max="7698" width="10" style="1" customWidth="1"/>
    <col min="7699" max="7699" width="10.7109375" style="1" customWidth="1"/>
    <col min="7700" max="7700" width="17.7109375" style="1" customWidth="1"/>
    <col min="7701" max="7701" width="11.42578125" style="1" customWidth="1"/>
    <col min="7702" max="7702" width="12.140625" style="1" customWidth="1"/>
    <col min="7703" max="7705" width="8.7109375" style="1" customWidth="1"/>
    <col min="7706" max="7706" width="7.7109375" style="1" customWidth="1"/>
    <col min="7707" max="7707" width="7.28515625" style="1" customWidth="1"/>
    <col min="7708" max="7708" width="7.42578125" style="1" customWidth="1"/>
    <col min="7709" max="7712" width="6.42578125" style="1" customWidth="1"/>
    <col min="7713" max="7713" width="10.85546875" style="1" customWidth="1"/>
    <col min="7714" max="7714" width="9.7109375" style="1" customWidth="1"/>
    <col min="7715" max="7715" width="14.5703125" style="1" customWidth="1"/>
    <col min="7716" max="7716" width="7.42578125" style="1" customWidth="1"/>
    <col min="7717" max="7717" width="11.28515625" style="1" customWidth="1"/>
    <col min="7718" max="7718" width="11.42578125" style="1" customWidth="1"/>
    <col min="7719" max="7719" width="16.42578125" style="1" customWidth="1"/>
    <col min="7720" max="7720" width="1.5703125" style="1" customWidth="1"/>
    <col min="7721" max="7724" width="11.42578125" style="1" customWidth="1"/>
    <col min="7725" max="7725" width="44.42578125" style="1" customWidth="1"/>
    <col min="7726" max="7726" width="26.7109375" style="1" customWidth="1"/>
    <col min="7727" max="7727" width="8" style="1" customWidth="1"/>
    <col min="7728" max="7729" width="7.85546875" style="1" customWidth="1"/>
    <col min="7730" max="7730" width="7.5703125" style="1" customWidth="1"/>
    <col min="7731" max="7731" width="8.42578125" style="1" customWidth="1"/>
    <col min="7732" max="7732" width="8.7109375" style="1" customWidth="1"/>
    <col min="7733" max="7734" width="9.140625" style="1" customWidth="1"/>
    <col min="7735" max="7735" width="9.28515625" style="1" customWidth="1"/>
    <col min="7736" max="7737" width="9.5703125" style="1" customWidth="1"/>
    <col min="7738" max="7739" width="9.7109375" style="1" customWidth="1"/>
    <col min="7740" max="7744" width="10.140625" style="1" customWidth="1"/>
    <col min="7745" max="7745" width="9.85546875" style="1" customWidth="1"/>
    <col min="7746" max="7950" width="11.42578125" style="1"/>
    <col min="7951" max="7951" width="6" style="1" customWidth="1"/>
    <col min="7952" max="7952" width="9.140625" style="1" customWidth="1"/>
    <col min="7953" max="7953" width="48.140625" style="1" customWidth="1"/>
    <col min="7954" max="7954" width="10" style="1" customWidth="1"/>
    <col min="7955" max="7955" width="10.7109375" style="1" customWidth="1"/>
    <col min="7956" max="7956" width="17.7109375" style="1" customWidth="1"/>
    <col min="7957" max="7957" width="11.42578125" style="1" customWidth="1"/>
    <col min="7958" max="7958" width="12.140625" style="1" customWidth="1"/>
    <col min="7959" max="7961" width="8.7109375" style="1" customWidth="1"/>
    <col min="7962" max="7962" width="7.7109375" style="1" customWidth="1"/>
    <col min="7963" max="7963" width="7.28515625" style="1" customWidth="1"/>
    <col min="7964" max="7964" width="7.42578125" style="1" customWidth="1"/>
    <col min="7965" max="7968" width="6.42578125" style="1" customWidth="1"/>
    <col min="7969" max="7969" width="10.85546875" style="1" customWidth="1"/>
    <col min="7970" max="7970" width="9.7109375" style="1" customWidth="1"/>
    <col min="7971" max="7971" width="14.5703125" style="1" customWidth="1"/>
    <col min="7972" max="7972" width="7.42578125" style="1" customWidth="1"/>
    <col min="7973" max="7973" width="11.28515625" style="1" customWidth="1"/>
    <col min="7974" max="7974" width="11.42578125" style="1" customWidth="1"/>
    <col min="7975" max="7975" width="16.42578125" style="1" customWidth="1"/>
    <col min="7976" max="7976" width="1.5703125" style="1" customWidth="1"/>
    <col min="7977" max="7980" width="11.42578125" style="1" customWidth="1"/>
    <col min="7981" max="7981" width="44.42578125" style="1" customWidth="1"/>
    <col min="7982" max="7982" width="26.7109375" style="1" customWidth="1"/>
    <col min="7983" max="7983" width="8" style="1" customWidth="1"/>
    <col min="7984" max="7985" width="7.85546875" style="1" customWidth="1"/>
    <col min="7986" max="7986" width="7.5703125" style="1" customWidth="1"/>
    <col min="7987" max="7987" width="8.42578125" style="1" customWidth="1"/>
    <col min="7988" max="7988" width="8.7109375" style="1" customWidth="1"/>
    <col min="7989" max="7990" width="9.140625" style="1" customWidth="1"/>
    <col min="7991" max="7991" width="9.28515625" style="1" customWidth="1"/>
    <col min="7992" max="7993" width="9.5703125" style="1" customWidth="1"/>
    <col min="7994" max="7995" width="9.7109375" style="1" customWidth="1"/>
    <col min="7996" max="8000" width="10.140625" style="1" customWidth="1"/>
    <col min="8001" max="8001" width="9.85546875" style="1" customWidth="1"/>
    <col min="8002" max="8206" width="11.42578125" style="1"/>
    <col min="8207" max="8207" width="6" style="1" customWidth="1"/>
    <col min="8208" max="8208" width="9.140625" style="1" customWidth="1"/>
    <col min="8209" max="8209" width="48.140625" style="1" customWidth="1"/>
    <col min="8210" max="8210" width="10" style="1" customWidth="1"/>
    <col min="8211" max="8211" width="10.7109375" style="1" customWidth="1"/>
    <col min="8212" max="8212" width="17.7109375" style="1" customWidth="1"/>
    <col min="8213" max="8213" width="11.42578125" style="1" customWidth="1"/>
    <col min="8214" max="8214" width="12.140625" style="1" customWidth="1"/>
    <col min="8215" max="8217" width="8.7109375" style="1" customWidth="1"/>
    <col min="8218" max="8218" width="7.7109375" style="1" customWidth="1"/>
    <col min="8219" max="8219" width="7.28515625" style="1" customWidth="1"/>
    <col min="8220" max="8220" width="7.42578125" style="1" customWidth="1"/>
    <col min="8221" max="8224" width="6.42578125" style="1" customWidth="1"/>
    <col min="8225" max="8225" width="10.85546875" style="1" customWidth="1"/>
    <col min="8226" max="8226" width="9.7109375" style="1" customWidth="1"/>
    <col min="8227" max="8227" width="14.5703125" style="1" customWidth="1"/>
    <col min="8228" max="8228" width="7.42578125" style="1" customWidth="1"/>
    <col min="8229" max="8229" width="11.28515625" style="1" customWidth="1"/>
    <col min="8230" max="8230" width="11.42578125" style="1" customWidth="1"/>
    <col min="8231" max="8231" width="16.42578125" style="1" customWidth="1"/>
    <col min="8232" max="8232" width="1.5703125" style="1" customWidth="1"/>
    <col min="8233" max="8236" width="11.42578125" style="1" customWidth="1"/>
    <col min="8237" max="8237" width="44.42578125" style="1" customWidth="1"/>
    <col min="8238" max="8238" width="26.7109375" style="1" customWidth="1"/>
    <col min="8239" max="8239" width="8" style="1" customWidth="1"/>
    <col min="8240" max="8241" width="7.85546875" style="1" customWidth="1"/>
    <col min="8242" max="8242" width="7.5703125" style="1" customWidth="1"/>
    <col min="8243" max="8243" width="8.42578125" style="1" customWidth="1"/>
    <col min="8244" max="8244" width="8.7109375" style="1" customWidth="1"/>
    <col min="8245" max="8246" width="9.140625" style="1" customWidth="1"/>
    <col min="8247" max="8247" width="9.28515625" style="1" customWidth="1"/>
    <col min="8248" max="8249" width="9.5703125" style="1" customWidth="1"/>
    <col min="8250" max="8251" width="9.7109375" style="1" customWidth="1"/>
    <col min="8252" max="8256" width="10.140625" style="1" customWidth="1"/>
    <col min="8257" max="8257" width="9.85546875" style="1" customWidth="1"/>
    <col min="8258" max="8462" width="11.42578125" style="1"/>
    <col min="8463" max="8463" width="6" style="1" customWidth="1"/>
    <col min="8464" max="8464" width="9.140625" style="1" customWidth="1"/>
    <col min="8465" max="8465" width="48.140625" style="1" customWidth="1"/>
    <col min="8466" max="8466" width="10" style="1" customWidth="1"/>
    <col min="8467" max="8467" width="10.7109375" style="1" customWidth="1"/>
    <col min="8468" max="8468" width="17.7109375" style="1" customWidth="1"/>
    <col min="8469" max="8469" width="11.42578125" style="1" customWidth="1"/>
    <col min="8470" max="8470" width="12.140625" style="1" customWidth="1"/>
    <col min="8471" max="8473" width="8.7109375" style="1" customWidth="1"/>
    <col min="8474" max="8474" width="7.7109375" style="1" customWidth="1"/>
    <col min="8475" max="8475" width="7.28515625" style="1" customWidth="1"/>
    <col min="8476" max="8476" width="7.42578125" style="1" customWidth="1"/>
    <col min="8477" max="8480" width="6.42578125" style="1" customWidth="1"/>
    <col min="8481" max="8481" width="10.85546875" style="1" customWidth="1"/>
    <col min="8482" max="8482" width="9.7109375" style="1" customWidth="1"/>
    <col min="8483" max="8483" width="14.5703125" style="1" customWidth="1"/>
    <col min="8484" max="8484" width="7.42578125" style="1" customWidth="1"/>
    <col min="8485" max="8485" width="11.28515625" style="1" customWidth="1"/>
    <col min="8486" max="8486" width="11.42578125" style="1" customWidth="1"/>
    <col min="8487" max="8487" width="16.42578125" style="1" customWidth="1"/>
    <col min="8488" max="8488" width="1.5703125" style="1" customWidth="1"/>
    <col min="8489" max="8492" width="11.42578125" style="1" customWidth="1"/>
    <col min="8493" max="8493" width="44.42578125" style="1" customWidth="1"/>
    <col min="8494" max="8494" width="26.7109375" style="1" customWidth="1"/>
    <col min="8495" max="8495" width="8" style="1" customWidth="1"/>
    <col min="8496" max="8497" width="7.85546875" style="1" customWidth="1"/>
    <col min="8498" max="8498" width="7.5703125" style="1" customWidth="1"/>
    <col min="8499" max="8499" width="8.42578125" style="1" customWidth="1"/>
    <col min="8500" max="8500" width="8.7109375" style="1" customWidth="1"/>
    <col min="8501" max="8502" width="9.140625" style="1" customWidth="1"/>
    <col min="8503" max="8503" width="9.28515625" style="1" customWidth="1"/>
    <col min="8504" max="8505" width="9.5703125" style="1" customWidth="1"/>
    <col min="8506" max="8507" width="9.7109375" style="1" customWidth="1"/>
    <col min="8508" max="8512" width="10.140625" style="1" customWidth="1"/>
    <col min="8513" max="8513" width="9.85546875" style="1" customWidth="1"/>
    <col min="8514" max="8718" width="11.42578125" style="1"/>
    <col min="8719" max="8719" width="6" style="1" customWidth="1"/>
    <col min="8720" max="8720" width="9.140625" style="1" customWidth="1"/>
    <col min="8721" max="8721" width="48.140625" style="1" customWidth="1"/>
    <col min="8722" max="8722" width="10" style="1" customWidth="1"/>
    <col min="8723" max="8723" width="10.7109375" style="1" customWidth="1"/>
    <col min="8724" max="8724" width="17.7109375" style="1" customWidth="1"/>
    <col min="8725" max="8725" width="11.42578125" style="1" customWidth="1"/>
    <col min="8726" max="8726" width="12.140625" style="1" customWidth="1"/>
    <col min="8727" max="8729" width="8.7109375" style="1" customWidth="1"/>
    <col min="8730" max="8730" width="7.7109375" style="1" customWidth="1"/>
    <col min="8731" max="8731" width="7.28515625" style="1" customWidth="1"/>
    <col min="8732" max="8732" width="7.42578125" style="1" customWidth="1"/>
    <col min="8733" max="8736" width="6.42578125" style="1" customWidth="1"/>
    <col min="8737" max="8737" width="10.85546875" style="1" customWidth="1"/>
    <col min="8738" max="8738" width="9.7109375" style="1" customWidth="1"/>
    <col min="8739" max="8739" width="14.5703125" style="1" customWidth="1"/>
    <col min="8740" max="8740" width="7.42578125" style="1" customWidth="1"/>
    <col min="8741" max="8741" width="11.28515625" style="1" customWidth="1"/>
    <col min="8742" max="8742" width="11.42578125" style="1" customWidth="1"/>
    <col min="8743" max="8743" width="16.42578125" style="1" customWidth="1"/>
    <col min="8744" max="8744" width="1.5703125" style="1" customWidth="1"/>
    <col min="8745" max="8748" width="11.42578125" style="1" customWidth="1"/>
    <col min="8749" max="8749" width="44.42578125" style="1" customWidth="1"/>
    <col min="8750" max="8750" width="26.7109375" style="1" customWidth="1"/>
    <col min="8751" max="8751" width="8" style="1" customWidth="1"/>
    <col min="8752" max="8753" width="7.85546875" style="1" customWidth="1"/>
    <col min="8754" max="8754" width="7.5703125" style="1" customWidth="1"/>
    <col min="8755" max="8755" width="8.42578125" style="1" customWidth="1"/>
    <col min="8756" max="8756" width="8.7109375" style="1" customWidth="1"/>
    <col min="8757" max="8758" width="9.140625" style="1" customWidth="1"/>
    <col min="8759" max="8759" width="9.28515625" style="1" customWidth="1"/>
    <col min="8760" max="8761" width="9.5703125" style="1" customWidth="1"/>
    <col min="8762" max="8763" width="9.7109375" style="1" customWidth="1"/>
    <col min="8764" max="8768" width="10.140625" style="1" customWidth="1"/>
    <col min="8769" max="8769" width="9.85546875" style="1" customWidth="1"/>
    <col min="8770" max="8974" width="11.42578125" style="1"/>
    <col min="8975" max="8975" width="6" style="1" customWidth="1"/>
    <col min="8976" max="8976" width="9.140625" style="1" customWidth="1"/>
    <col min="8977" max="8977" width="48.140625" style="1" customWidth="1"/>
    <col min="8978" max="8978" width="10" style="1" customWidth="1"/>
    <col min="8979" max="8979" width="10.7109375" style="1" customWidth="1"/>
    <col min="8980" max="8980" width="17.7109375" style="1" customWidth="1"/>
    <col min="8981" max="8981" width="11.42578125" style="1" customWidth="1"/>
    <col min="8982" max="8982" width="12.140625" style="1" customWidth="1"/>
    <col min="8983" max="8985" width="8.7109375" style="1" customWidth="1"/>
    <col min="8986" max="8986" width="7.7109375" style="1" customWidth="1"/>
    <col min="8987" max="8987" width="7.28515625" style="1" customWidth="1"/>
    <col min="8988" max="8988" width="7.42578125" style="1" customWidth="1"/>
    <col min="8989" max="8992" width="6.42578125" style="1" customWidth="1"/>
    <col min="8993" max="8993" width="10.85546875" style="1" customWidth="1"/>
    <col min="8994" max="8994" width="9.7109375" style="1" customWidth="1"/>
    <col min="8995" max="8995" width="14.5703125" style="1" customWidth="1"/>
    <col min="8996" max="8996" width="7.42578125" style="1" customWidth="1"/>
    <col min="8997" max="8997" width="11.28515625" style="1" customWidth="1"/>
    <col min="8998" max="8998" width="11.42578125" style="1" customWidth="1"/>
    <col min="8999" max="8999" width="16.42578125" style="1" customWidth="1"/>
    <col min="9000" max="9000" width="1.5703125" style="1" customWidth="1"/>
    <col min="9001" max="9004" width="11.42578125" style="1" customWidth="1"/>
    <col min="9005" max="9005" width="44.42578125" style="1" customWidth="1"/>
    <col min="9006" max="9006" width="26.7109375" style="1" customWidth="1"/>
    <col min="9007" max="9007" width="8" style="1" customWidth="1"/>
    <col min="9008" max="9009" width="7.85546875" style="1" customWidth="1"/>
    <col min="9010" max="9010" width="7.5703125" style="1" customWidth="1"/>
    <col min="9011" max="9011" width="8.42578125" style="1" customWidth="1"/>
    <col min="9012" max="9012" width="8.7109375" style="1" customWidth="1"/>
    <col min="9013" max="9014" width="9.140625" style="1" customWidth="1"/>
    <col min="9015" max="9015" width="9.28515625" style="1" customWidth="1"/>
    <col min="9016" max="9017" width="9.5703125" style="1" customWidth="1"/>
    <col min="9018" max="9019" width="9.7109375" style="1" customWidth="1"/>
    <col min="9020" max="9024" width="10.140625" style="1" customWidth="1"/>
    <col min="9025" max="9025" width="9.85546875" style="1" customWidth="1"/>
    <col min="9026" max="9230" width="11.42578125" style="1"/>
    <col min="9231" max="9231" width="6" style="1" customWidth="1"/>
    <col min="9232" max="9232" width="9.140625" style="1" customWidth="1"/>
    <col min="9233" max="9233" width="48.140625" style="1" customWidth="1"/>
    <col min="9234" max="9234" width="10" style="1" customWidth="1"/>
    <col min="9235" max="9235" width="10.7109375" style="1" customWidth="1"/>
    <col min="9236" max="9236" width="17.7109375" style="1" customWidth="1"/>
    <col min="9237" max="9237" width="11.42578125" style="1" customWidth="1"/>
    <col min="9238" max="9238" width="12.140625" style="1" customWidth="1"/>
    <col min="9239" max="9241" width="8.7109375" style="1" customWidth="1"/>
    <col min="9242" max="9242" width="7.7109375" style="1" customWidth="1"/>
    <col min="9243" max="9243" width="7.28515625" style="1" customWidth="1"/>
    <col min="9244" max="9244" width="7.42578125" style="1" customWidth="1"/>
    <col min="9245" max="9248" width="6.42578125" style="1" customWidth="1"/>
    <col min="9249" max="9249" width="10.85546875" style="1" customWidth="1"/>
    <col min="9250" max="9250" width="9.7109375" style="1" customWidth="1"/>
    <col min="9251" max="9251" width="14.5703125" style="1" customWidth="1"/>
    <col min="9252" max="9252" width="7.42578125" style="1" customWidth="1"/>
    <col min="9253" max="9253" width="11.28515625" style="1" customWidth="1"/>
    <col min="9254" max="9254" width="11.42578125" style="1" customWidth="1"/>
    <col min="9255" max="9255" width="16.42578125" style="1" customWidth="1"/>
    <col min="9256" max="9256" width="1.5703125" style="1" customWidth="1"/>
    <col min="9257" max="9260" width="11.42578125" style="1" customWidth="1"/>
    <col min="9261" max="9261" width="44.42578125" style="1" customWidth="1"/>
    <col min="9262" max="9262" width="26.7109375" style="1" customWidth="1"/>
    <col min="9263" max="9263" width="8" style="1" customWidth="1"/>
    <col min="9264" max="9265" width="7.85546875" style="1" customWidth="1"/>
    <col min="9266" max="9266" width="7.5703125" style="1" customWidth="1"/>
    <col min="9267" max="9267" width="8.42578125" style="1" customWidth="1"/>
    <col min="9268" max="9268" width="8.7109375" style="1" customWidth="1"/>
    <col min="9269" max="9270" width="9.140625" style="1" customWidth="1"/>
    <col min="9271" max="9271" width="9.28515625" style="1" customWidth="1"/>
    <col min="9272" max="9273" width="9.5703125" style="1" customWidth="1"/>
    <col min="9274" max="9275" width="9.7109375" style="1" customWidth="1"/>
    <col min="9276" max="9280" width="10.140625" style="1" customWidth="1"/>
    <col min="9281" max="9281" width="9.85546875" style="1" customWidth="1"/>
    <col min="9282" max="9486" width="11.42578125" style="1"/>
    <col min="9487" max="9487" width="6" style="1" customWidth="1"/>
    <col min="9488" max="9488" width="9.140625" style="1" customWidth="1"/>
    <col min="9489" max="9489" width="48.140625" style="1" customWidth="1"/>
    <col min="9490" max="9490" width="10" style="1" customWidth="1"/>
    <col min="9491" max="9491" width="10.7109375" style="1" customWidth="1"/>
    <col min="9492" max="9492" width="17.7109375" style="1" customWidth="1"/>
    <col min="9493" max="9493" width="11.42578125" style="1" customWidth="1"/>
    <col min="9494" max="9494" width="12.140625" style="1" customWidth="1"/>
    <col min="9495" max="9497" width="8.7109375" style="1" customWidth="1"/>
    <col min="9498" max="9498" width="7.7109375" style="1" customWidth="1"/>
    <col min="9499" max="9499" width="7.28515625" style="1" customWidth="1"/>
    <col min="9500" max="9500" width="7.42578125" style="1" customWidth="1"/>
    <col min="9501" max="9504" width="6.42578125" style="1" customWidth="1"/>
    <col min="9505" max="9505" width="10.85546875" style="1" customWidth="1"/>
    <col min="9506" max="9506" width="9.7109375" style="1" customWidth="1"/>
    <col min="9507" max="9507" width="14.5703125" style="1" customWidth="1"/>
    <col min="9508" max="9508" width="7.42578125" style="1" customWidth="1"/>
    <col min="9509" max="9509" width="11.28515625" style="1" customWidth="1"/>
    <col min="9510" max="9510" width="11.42578125" style="1" customWidth="1"/>
    <col min="9511" max="9511" width="16.42578125" style="1" customWidth="1"/>
    <col min="9512" max="9512" width="1.5703125" style="1" customWidth="1"/>
    <col min="9513" max="9516" width="11.42578125" style="1" customWidth="1"/>
    <col min="9517" max="9517" width="44.42578125" style="1" customWidth="1"/>
    <col min="9518" max="9518" width="26.7109375" style="1" customWidth="1"/>
    <col min="9519" max="9519" width="8" style="1" customWidth="1"/>
    <col min="9520" max="9521" width="7.85546875" style="1" customWidth="1"/>
    <col min="9522" max="9522" width="7.5703125" style="1" customWidth="1"/>
    <col min="9523" max="9523" width="8.42578125" style="1" customWidth="1"/>
    <col min="9524" max="9524" width="8.7109375" style="1" customWidth="1"/>
    <col min="9525" max="9526" width="9.140625" style="1" customWidth="1"/>
    <col min="9527" max="9527" width="9.28515625" style="1" customWidth="1"/>
    <col min="9528" max="9529" width="9.5703125" style="1" customWidth="1"/>
    <col min="9530" max="9531" width="9.7109375" style="1" customWidth="1"/>
    <col min="9532" max="9536" width="10.140625" style="1" customWidth="1"/>
    <col min="9537" max="9537" width="9.85546875" style="1" customWidth="1"/>
    <col min="9538" max="9742" width="11.42578125" style="1"/>
    <col min="9743" max="9743" width="6" style="1" customWidth="1"/>
    <col min="9744" max="9744" width="9.140625" style="1" customWidth="1"/>
    <col min="9745" max="9745" width="48.140625" style="1" customWidth="1"/>
    <col min="9746" max="9746" width="10" style="1" customWidth="1"/>
    <col min="9747" max="9747" width="10.7109375" style="1" customWidth="1"/>
    <col min="9748" max="9748" width="17.7109375" style="1" customWidth="1"/>
    <col min="9749" max="9749" width="11.42578125" style="1" customWidth="1"/>
    <col min="9750" max="9750" width="12.140625" style="1" customWidth="1"/>
    <col min="9751" max="9753" width="8.7109375" style="1" customWidth="1"/>
    <col min="9754" max="9754" width="7.7109375" style="1" customWidth="1"/>
    <col min="9755" max="9755" width="7.28515625" style="1" customWidth="1"/>
    <col min="9756" max="9756" width="7.42578125" style="1" customWidth="1"/>
    <col min="9757" max="9760" width="6.42578125" style="1" customWidth="1"/>
    <col min="9761" max="9761" width="10.85546875" style="1" customWidth="1"/>
    <col min="9762" max="9762" width="9.7109375" style="1" customWidth="1"/>
    <col min="9763" max="9763" width="14.5703125" style="1" customWidth="1"/>
    <col min="9764" max="9764" width="7.42578125" style="1" customWidth="1"/>
    <col min="9765" max="9765" width="11.28515625" style="1" customWidth="1"/>
    <col min="9766" max="9766" width="11.42578125" style="1" customWidth="1"/>
    <col min="9767" max="9767" width="16.42578125" style="1" customWidth="1"/>
    <col min="9768" max="9768" width="1.5703125" style="1" customWidth="1"/>
    <col min="9769" max="9772" width="11.42578125" style="1" customWidth="1"/>
    <col min="9773" max="9773" width="44.42578125" style="1" customWidth="1"/>
    <col min="9774" max="9774" width="26.7109375" style="1" customWidth="1"/>
    <col min="9775" max="9775" width="8" style="1" customWidth="1"/>
    <col min="9776" max="9777" width="7.85546875" style="1" customWidth="1"/>
    <col min="9778" max="9778" width="7.5703125" style="1" customWidth="1"/>
    <col min="9779" max="9779" width="8.42578125" style="1" customWidth="1"/>
    <col min="9780" max="9780" width="8.7109375" style="1" customWidth="1"/>
    <col min="9781" max="9782" width="9.140625" style="1" customWidth="1"/>
    <col min="9783" max="9783" width="9.28515625" style="1" customWidth="1"/>
    <col min="9784" max="9785" width="9.5703125" style="1" customWidth="1"/>
    <col min="9786" max="9787" width="9.7109375" style="1" customWidth="1"/>
    <col min="9788" max="9792" width="10.140625" style="1" customWidth="1"/>
    <col min="9793" max="9793" width="9.85546875" style="1" customWidth="1"/>
    <col min="9794" max="9998" width="11.42578125" style="1"/>
    <col min="9999" max="9999" width="6" style="1" customWidth="1"/>
    <col min="10000" max="10000" width="9.140625" style="1" customWidth="1"/>
    <col min="10001" max="10001" width="48.140625" style="1" customWidth="1"/>
    <col min="10002" max="10002" width="10" style="1" customWidth="1"/>
    <col min="10003" max="10003" width="10.7109375" style="1" customWidth="1"/>
    <col min="10004" max="10004" width="17.7109375" style="1" customWidth="1"/>
    <col min="10005" max="10005" width="11.42578125" style="1" customWidth="1"/>
    <col min="10006" max="10006" width="12.140625" style="1" customWidth="1"/>
    <col min="10007" max="10009" width="8.7109375" style="1" customWidth="1"/>
    <col min="10010" max="10010" width="7.7109375" style="1" customWidth="1"/>
    <col min="10011" max="10011" width="7.28515625" style="1" customWidth="1"/>
    <col min="10012" max="10012" width="7.42578125" style="1" customWidth="1"/>
    <col min="10013" max="10016" width="6.42578125" style="1" customWidth="1"/>
    <col min="10017" max="10017" width="10.85546875" style="1" customWidth="1"/>
    <col min="10018" max="10018" width="9.7109375" style="1" customWidth="1"/>
    <col min="10019" max="10019" width="14.5703125" style="1" customWidth="1"/>
    <col min="10020" max="10020" width="7.42578125" style="1" customWidth="1"/>
    <col min="10021" max="10021" width="11.28515625" style="1" customWidth="1"/>
    <col min="10022" max="10022" width="11.42578125" style="1" customWidth="1"/>
    <col min="10023" max="10023" width="16.42578125" style="1" customWidth="1"/>
    <col min="10024" max="10024" width="1.5703125" style="1" customWidth="1"/>
    <col min="10025" max="10028" width="11.42578125" style="1" customWidth="1"/>
    <col min="10029" max="10029" width="44.42578125" style="1" customWidth="1"/>
    <col min="10030" max="10030" width="26.7109375" style="1" customWidth="1"/>
    <col min="10031" max="10031" width="8" style="1" customWidth="1"/>
    <col min="10032" max="10033" width="7.85546875" style="1" customWidth="1"/>
    <col min="10034" max="10034" width="7.5703125" style="1" customWidth="1"/>
    <col min="10035" max="10035" width="8.42578125" style="1" customWidth="1"/>
    <col min="10036" max="10036" width="8.7109375" style="1" customWidth="1"/>
    <col min="10037" max="10038" width="9.140625" style="1" customWidth="1"/>
    <col min="10039" max="10039" width="9.28515625" style="1" customWidth="1"/>
    <col min="10040" max="10041" width="9.5703125" style="1" customWidth="1"/>
    <col min="10042" max="10043" width="9.7109375" style="1" customWidth="1"/>
    <col min="10044" max="10048" width="10.140625" style="1" customWidth="1"/>
    <col min="10049" max="10049" width="9.85546875" style="1" customWidth="1"/>
    <col min="10050" max="10254" width="11.42578125" style="1"/>
    <col min="10255" max="10255" width="6" style="1" customWidth="1"/>
    <col min="10256" max="10256" width="9.140625" style="1" customWidth="1"/>
    <col min="10257" max="10257" width="48.140625" style="1" customWidth="1"/>
    <col min="10258" max="10258" width="10" style="1" customWidth="1"/>
    <col min="10259" max="10259" width="10.7109375" style="1" customWidth="1"/>
    <col min="10260" max="10260" width="17.7109375" style="1" customWidth="1"/>
    <col min="10261" max="10261" width="11.42578125" style="1" customWidth="1"/>
    <col min="10262" max="10262" width="12.140625" style="1" customWidth="1"/>
    <col min="10263" max="10265" width="8.7109375" style="1" customWidth="1"/>
    <col min="10266" max="10266" width="7.7109375" style="1" customWidth="1"/>
    <col min="10267" max="10267" width="7.28515625" style="1" customWidth="1"/>
    <col min="10268" max="10268" width="7.42578125" style="1" customWidth="1"/>
    <col min="10269" max="10272" width="6.42578125" style="1" customWidth="1"/>
    <col min="10273" max="10273" width="10.85546875" style="1" customWidth="1"/>
    <col min="10274" max="10274" width="9.7109375" style="1" customWidth="1"/>
    <col min="10275" max="10275" width="14.5703125" style="1" customWidth="1"/>
    <col min="10276" max="10276" width="7.42578125" style="1" customWidth="1"/>
    <col min="10277" max="10277" width="11.28515625" style="1" customWidth="1"/>
    <col min="10278" max="10278" width="11.42578125" style="1" customWidth="1"/>
    <col min="10279" max="10279" width="16.42578125" style="1" customWidth="1"/>
    <col min="10280" max="10280" width="1.5703125" style="1" customWidth="1"/>
    <col min="10281" max="10284" width="11.42578125" style="1" customWidth="1"/>
    <col min="10285" max="10285" width="44.42578125" style="1" customWidth="1"/>
    <col min="10286" max="10286" width="26.7109375" style="1" customWidth="1"/>
    <col min="10287" max="10287" width="8" style="1" customWidth="1"/>
    <col min="10288" max="10289" width="7.85546875" style="1" customWidth="1"/>
    <col min="10290" max="10290" width="7.5703125" style="1" customWidth="1"/>
    <col min="10291" max="10291" width="8.42578125" style="1" customWidth="1"/>
    <col min="10292" max="10292" width="8.7109375" style="1" customWidth="1"/>
    <col min="10293" max="10294" width="9.140625" style="1" customWidth="1"/>
    <col min="10295" max="10295" width="9.28515625" style="1" customWidth="1"/>
    <col min="10296" max="10297" width="9.5703125" style="1" customWidth="1"/>
    <col min="10298" max="10299" width="9.7109375" style="1" customWidth="1"/>
    <col min="10300" max="10304" width="10.140625" style="1" customWidth="1"/>
    <col min="10305" max="10305" width="9.85546875" style="1" customWidth="1"/>
    <col min="10306" max="10510" width="11.42578125" style="1"/>
    <col min="10511" max="10511" width="6" style="1" customWidth="1"/>
    <col min="10512" max="10512" width="9.140625" style="1" customWidth="1"/>
    <col min="10513" max="10513" width="48.140625" style="1" customWidth="1"/>
    <col min="10514" max="10514" width="10" style="1" customWidth="1"/>
    <col min="10515" max="10515" width="10.7109375" style="1" customWidth="1"/>
    <col min="10516" max="10516" width="17.7109375" style="1" customWidth="1"/>
    <col min="10517" max="10517" width="11.42578125" style="1" customWidth="1"/>
    <col min="10518" max="10518" width="12.140625" style="1" customWidth="1"/>
    <col min="10519" max="10521" width="8.7109375" style="1" customWidth="1"/>
    <col min="10522" max="10522" width="7.7109375" style="1" customWidth="1"/>
    <col min="10523" max="10523" width="7.28515625" style="1" customWidth="1"/>
    <col min="10524" max="10524" width="7.42578125" style="1" customWidth="1"/>
    <col min="10525" max="10528" width="6.42578125" style="1" customWidth="1"/>
    <col min="10529" max="10529" width="10.85546875" style="1" customWidth="1"/>
    <col min="10530" max="10530" width="9.7109375" style="1" customWidth="1"/>
    <col min="10531" max="10531" width="14.5703125" style="1" customWidth="1"/>
    <col min="10532" max="10532" width="7.42578125" style="1" customWidth="1"/>
    <col min="10533" max="10533" width="11.28515625" style="1" customWidth="1"/>
    <col min="10534" max="10534" width="11.42578125" style="1" customWidth="1"/>
    <col min="10535" max="10535" width="16.42578125" style="1" customWidth="1"/>
    <col min="10536" max="10536" width="1.5703125" style="1" customWidth="1"/>
    <col min="10537" max="10540" width="11.42578125" style="1" customWidth="1"/>
    <col min="10541" max="10541" width="44.42578125" style="1" customWidth="1"/>
    <col min="10542" max="10542" width="26.7109375" style="1" customWidth="1"/>
    <col min="10543" max="10543" width="8" style="1" customWidth="1"/>
    <col min="10544" max="10545" width="7.85546875" style="1" customWidth="1"/>
    <col min="10546" max="10546" width="7.5703125" style="1" customWidth="1"/>
    <col min="10547" max="10547" width="8.42578125" style="1" customWidth="1"/>
    <col min="10548" max="10548" width="8.7109375" style="1" customWidth="1"/>
    <col min="10549" max="10550" width="9.140625" style="1" customWidth="1"/>
    <col min="10551" max="10551" width="9.28515625" style="1" customWidth="1"/>
    <col min="10552" max="10553" width="9.5703125" style="1" customWidth="1"/>
    <col min="10554" max="10555" width="9.7109375" style="1" customWidth="1"/>
    <col min="10556" max="10560" width="10.140625" style="1" customWidth="1"/>
    <col min="10561" max="10561" width="9.85546875" style="1" customWidth="1"/>
    <col min="10562" max="10766" width="11.42578125" style="1"/>
    <col min="10767" max="10767" width="6" style="1" customWidth="1"/>
    <col min="10768" max="10768" width="9.140625" style="1" customWidth="1"/>
    <col min="10769" max="10769" width="48.140625" style="1" customWidth="1"/>
    <col min="10770" max="10770" width="10" style="1" customWidth="1"/>
    <col min="10771" max="10771" width="10.7109375" style="1" customWidth="1"/>
    <col min="10772" max="10772" width="17.7109375" style="1" customWidth="1"/>
    <col min="10773" max="10773" width="11.42578125" style="1" customWidth="1"/>
    <col min="10774" max="10774" width="12.140625" style="1" customWidth="1"/>
    <col min="10775" max="10777" width="8.7109375" style="1" customWidth="1"/>
    <col min="10778" max="10778" width="7.7109375" style="1" customWidth="1"/>
    <col min="10779" max="10779" width="7.28515625" style="1" customWidth="1"/>
    <col min="10780" max="10780" width="7.42578125" style="1" customWidth="1"/>
    <col min="10781" max="10784" width="6.42578125" style="1" customWidth="1"/>
    <col min="10785" max="10785" width="10.85546875" style="1" customWidth="1"/>
    <col min="10786" max="10786" width="9.7109375" style="1" customWidth="1"/>
    <col min="10787" max="10787" width="14.5703125" style="1" customWidth="1"/>
    <col min="10788" max="10788" width="7.42578125" style="1" customWidth="1"/>
    <col min="10789" max="10789" width="11.28515625" style="1" customWidth="1"/>
    <col min="10790" max="10790" width="11.42578125" style="1" customWidth="1"/>
    <col min="10791" max="10791" width="16.42578125" style="1" customWidth="1"/>
    <col min="10792" max="10792" width="1.5703125" style="1" customWidth="1"/>
    <col min="10793" max="10796" width="11.42578125" style="1" customWidth="1"/>
    <col min="10797" max="10797" width="44.42578125" style="1" customWidth="1"/>
    <col min="10798" max="10798" width="26.7109375" style="1" customWidth="1"/>
    <col min="10799" max="10799" width="8" style="1" customWidth="1"/>
    <col min="10800" max="10801" width="7.85546875" style="1" customWidth="1"/>
    <col min="10802" max="10802" width="7.5703125" style="1" customWidth="1"/>
    <col min="10803" max="10803" width="8.42578125" style="1" customWidth="1"/>
    <col min="10804" max="10804" width="8.7109375" style="1" customWidth="1"/>
    <col min="10805" max="10806" width="9.140625" style="1" customWidth="1"/>
    <col min="10807" max="10807" width="9.28515625" style="1" customWidth="1"/>
    <col min="10808" max="10809" width="9.5703125" style="1" customWidth="1"/>
    <col min="10810" max="10811" width="9.7109375" style="1" customWidth="1"/>
    <col min="10812" max="10816" width="10.140625" style="1" customWidth="1"/>
    <col min="10817" max="10817" width="9.85546875" style="1" customWidth="1"/>
    <col min="10818" max="11022" width="11.42578125" style="1"/>
    <col min="11023" max="11023" width="6" style="1" customWidth="1"/>
    <col min="11024" max="11024" width="9.140625" style="1" customWidth="1"/>
    <col min="11025" max="11025" width="48.140625" style="1" customWidth="1"/>
    <col min="11026" max="11026" width="10" style="1" customWidth="1"/>
    <col min="11027" max="11027" width="10.7109375" style="1" customWidth="1"/>
    <col min="11028" max="11028" width="17.7109375" style="1" customWidth="1"/>
    <col min="11029" max="11029" width="11.42578125" style="1" customWidth="1"/>
    <col min="11030" max="11030" width="12.140625" style="1" customWidth="1"/>
    <col min="11031" max="11033" width="8.7109375" style="1" customWidth="1"/>
    <col min="11034" max="11034" width="7.7109375" style="1" customWidth="1"/>
    <col min="11035" max="11035" width="7.28515625" style="1" customWidth="1"/>
    <col min="11036" max="11036" width="7.42578125" style="1" customWidth="1"/>
    <col min="11037" max="11040" width="6.42578125" style="1" customWidth="1"/>
    <col min="11041" max="11041" width="10.85546875" style="1" customWidth="1"/>
    <col min="11042" max="11042" width="9.7109375" style="1" customWidth="1"/>
    <col min="11043" max="11043" width="14.5703125" style="1" customWidth="1"/>
    <col min="11044" max="11044" width="7.42578125" style="1" customWidth="1"/>
    <col min="11045" max="11045" width="11.28515625" style="1" customWidth="1"/>
    <col min="11046" max="11046" width="11.42578125" style="1" customWidth="1"/>
    <col min="11047" max="11047" width="16.42578125" style="1" customWidth="1"/>
    <col min="11048" max="11048" width="1.5703125" style="1" customWidth="1"/>
    <col min="11049" max="11052" width="11.42578125" style="1" customWidth="1"/>
    <col min="11053" max="11053" width="44.42578125" style="1" customWidth="1"/>
    <col min="11054" max="11054" width="26.7109375" style="1" customWidth="1"/>
    <col min="11055" max="11055" width="8" style="1" customWidth="1"/>
    <col min="11056" max="11057" width="7.85546875" style="1" customWidth="1"/>
    <col min="11058" max="11058" width="7.5703125" style="1" customWidth="1"/>
    <col min="11059" max="11059" width="8.42578125" style="1" customWidth="1"/>
    <col min="11060" max="11060" width="8.7109375" style="1" customWidth="1"/>
    <col min="11061" max="11062" width="9.140625" style="1" customWidth="1"/>
    <col min="11063" max="11063" width="9.28515625" style="1" customWidth="1"/>
    <col min="11064" max="11065" width="9.5703125" style="1" customWidth="1"/>
    <col min="11066" max="11067" width="9.7109375" style="1" customWidth="1"/>
    <col min="11068" max="11072" width="10.140625" style="1" customWidth="1"/>
    <col min="11073" max="11073" width="9.85546875" style="1" customWidth="1"/>
    <col min="11074" max="11278" width="11.42578125" style="1"/>
    <col min="11279" max="11279" width="6" style="1" customWidth="1"/>
    <col min="11280" max="11280" width="9.140625" style="1" customWidth="1"/>
    <col min="11281" max="11281" width="48.140625" style="1" customWidth="1"/>
    <col min="11282" max="11282" width="10" style="1" customWidth="1"/>
    <col min="11283" max="11283" width="10.7109375" style="1" customWidth="1"/>
    <col min="11284" max="11284" width="17.7109375" style="1" customWidth="1"/>
    <col min="11285" max="11285" width="11.42578125" style="1" customWidth="1"/>
    <col min="11286" max="11286" width="12.140625" style="1" customWidth="1"/>
    <col min="11287" max="11289" width="8.7109375" style="1" customWidth="1"/>
    <col min="11290" max="11290" width="7.7109375" style="1" customWidth="1"/>
    <col min="11291" max="11291" width="7.28515625" style="1" customWidth="1"/>
    <col min="11292" max="11292" width="7.42578125" style="1" customWidth="1"/>
    <col min="11293" max="11296" width="6.42578125" style="1" customWidth="1"/>
    <col min="11297" max="11297" width="10.85546875" style="1" customWidth="1"/>
    <col min="11298" max="11298" width="9.7109375" style="1" customWidth="1"/>
    <col min="11299" max="11299" width="14.5703125" style="1" customWidth="1"/>
    <col min="11300" max="11300" width="7.42578125" style="1" customWidth="1"/>
    <col min="11301" max="11301" width="11.28515625" style="1" customWidth="1"/>
    <col min="11302" max="11302" width="11.42578125" style="1" customWidth="1"/>
    <col min="11303" max="11303" width="16.42578125" style="1" customWidth="1"/>
    <col min="11304" max="11304" width="1.5703125" style="1" customWidth="1"/>
    <col min="11305" max="11308" width="11.42578125" style="1" customWidth="1"/>
    <col min="11309" max="11309" width="44.42578125" style="1" customWidth="1"/>
    <col min="11310" max="11310" width="26.7109375" style="1" customWidth="1"/>
    <col min="11311" max="11311" width="8" style="1" customWidth="1"/>
    <col min="11312" max="11313" width="7.85546875" style="1" customWidth="1"/>
    <col min="11314" max="11314" width="7.5703125" style="1" customWidth="1"/>
    <col min="11315" max="11315" width="8.42578125" style="1" customWidth="1"/>
    <col min="11316" max="11316" width="8.7109375" style="1" customWidth="1"/>
    <col min="11317" max="11318" width="9.140625" style="1" customWidth="1"/>
    <col min="11319" max="11319" width="9.28515625" style="1" customWidth="1"/>
    <col min="11320" max="11321" width="9.5703125" style="1" customWidth="1"/>
    <col min="11322" max="11323" width="9.7109375" style="1" customWidth="1"/>
    <col min="11324" max="11328" width="10.140625" style="1" customWidth="1"/>
    <col min="11329" max="11329" width="9.85546875" style="1" customWidth="1"/>
    <col min="11330" max="11534" width="11.42578125" style="1"/>
    <col min="11535" max="11535" width="6" style="1" customWidth="1"/>
    <col min="11536" max="11536" width="9.140625" style="1" customWidth="1"/>
    <col min="11537" max="11537" width="48.140625" style="1" customWidth="1"/>
    <col min="11538" max="11538" width="10" style="1" customWidth="1"/>
    <col min="11539" max="11539" width="10.7109375" style="1" customWidth="1"/>
    <col min="11540" max="11540" width="17.7109375" style="1" customWidth="1"/>
    <col min="11541" max="11541" width="11.42578125" style="1" customWidth="1"/>
    <col min="11542" max="11542" width="12.140625" style="1" customWidth="1"/>
    <col min="11543" max="11545" width="8.7109375" style="1" customWidth="1"/>
    <col min="11546" max="11546" width="7.7109375" style="1" customWidth="1"/>
    <col min="11547" max="11547" width="7.28515625" style="1" customWidth="1"/>
    <col min="11548" max="11548" width="7.42578125" style="1" customWidth="1"/>
    <col min="11549" max="11552" width="6.42578125" style="1" customWidth="1"/>
    <col min="11553" max="11553" width="10.85546875" style="1" customWidth="1"/>
    <col min="11554" max="11554" width="9.7109375" style="1" customWidth="1"/>
    <col min="11555" max="11555" width="14.5703125" style="1" customWidth="1"/>
    <col min="11556" max="11556" width="7.42578125" style="1" customWidth="1"/>
    <col min="11557" max="11557" width="11.28515625" style="1" customWidth="1"/>
    <col min="11558" max="11558" width="11.42578125" style="1" customWidth="1"/>
    <col min="11559" max="11559" width="16.42578125" style="1" customWidth="1"/>
    <col min="11560" max="11560" width="1.5703125" style="1" customWidth="1"/>
    <col min="11561" max="11564" width="11.42578125" style="1" customWidth="1"/>
    <col min="11565" max="11565" width="44.42578125" style="1" customWidth="1"/>
    <col min="11566" max="11566" width="26.7109375" style="1" customWidth="1"/>
    <col min="11567" max="11567" width="8" style="1" customWidth="1"/>
    <col min="11568" max="11569" width="7.85546875" style="1" customWidth="1"/>
    <col min="11570" max="11570" width="7.5703125" style="1" customWidth="1"/>
    <col min="11571" max="11571" width="8.42578125" style="1" customWidth="1"/>
    <col min="11572" max="11572" width="8.7109375" style="1" customWidth="1"/>
    <col min="11573" max="11574" width="9.140625" style="1" customWidth="1"/>
    <col min="11575" max="11575" width="9.28515625" style="1" customWidth="1"/>
    <col min="11576" max="11577" width="9.5703125" style="1" customWidth="1"/>
    <col min="11578" max="11579" width="9.7109375" style="1" customWidth="1"/>
    <col min="11580" max="11584" width="10.140625" style="1" customWidth="1"/>
    <col min="11585" max="11585" width="9.85546875" style="1" customWidth="1"/>
    <col min="11586" max="11790" width="11.42578125" style="1"/>
    <col min="11791" max="11791" width="6" style="1" customWidth="1"/>
    <col min="11792" max="11792" width="9.140625" style="1" customWidth="1"/>
    <col min="11793" max="11793" width="48.140625" style="1" customWidth="1"/>
    <col min="11794" max="11794" width="10" style="1" customWidth="1"/>
    <col min="11795" max="11795" width="10.7109375" style="1" customWidth="1"/>
    <col min="11796" max="11796" width="17.7109375" style="1" customWidth="1"/>
    <col min="11797" max="11797" width="11.42578125" style="1" customWidth="1"/>
    <col min="11798" max="11798" width="12.140625" style="1" customWidth="1"/>
    <col min="11799" max="11801" width="8.7109375" style="1" customWidth="1"/>
    <col min="11802" max="11802" width="7.7109375" style="1" customWidth="1"/>
    <col min="11803" max="11803" width="7.28515625" style="1" customWidth="1"/>
    <col min="11804" max="11804" width="7.42578125" style="1" customWidth="1"/>
    <col min="11805" max="11808" width="6.42578125" style="1" customWidth="1"/>
    <col min="11809" max="11809" width="10.85546875" style="1" customWidth="1"/>
    <col min="11810" max="11810" width="9.7109375" style="1" customWidth="1"/>
    <col min="11811" max="11811" width="14.5703125" style="1" customWidth="1"/>
    <col min="11812" max="11812" width="7.42578125" style="1" customWidth="1"/>
    <col min="11813" max="11813" width="11.28515625" style="1" customWidth="1"/>
    <col min="11814" max="11814" width="11.42578125" style="1" customWidth="1"/>
    <col min="11815" max="11815" width="16.42578125" style="1" customWidth="1"/>
    <col min="11816" max="11816" width="1.5703125" style="1" customWidth="1"/>
    <col min="11817" max="11820" width="11.42578125" style="1" customWidth="1"/>
    <col min="11821" max="11821" width="44.42578125" style="1" customWidth="1"/>
    <col min="11822" max="11822" width="26.7109375" style="1" customWidth="1"/>
    <col min="11823" max="11823" width="8" style="1" customWidth="1"/>
    <col min="11824" max="11825" width="7.85546875" style="1" customWidth="1"/>
    <col min="11826" max="11826" width="7.5703125" style="1" customWidth="1"/>
    <col min="11827" max="11827" width="8.42578125" style="1" customWidth="1"/>
    <col min="11828" max="11828" width="8.7109375" style="1" customWidth="1"/>
    <col min="11829" max="11830" width="9.140625" style="1" customWidth="1"/>
    <col min="11831" max="11831" width="9.28515625" style="1" customWidth="1"/>
    <col min="11832" max="11833" width="9.5703125" style="1" customWidth="1"/>
    <col min="11834" max="11835" width="9.7109375" style="1" customWidth="1"/>
    <col min="11836" max="11840" width="10.140625" style="1" customWidth="1"/>
    <col min="11841" max="11841" width="9.85546875" style="1" customWidth="1"/>
    <col min="11842" max="12046" width="11.42578125" style="1"/>
    <col min="12047" max="12047" width="6" style="1" customWidth="1"/>
    <col min="12048" max="12048" width="9.140625" style="1" customWidth="1"/>
    <col min="12049" max="12049" width="48.140625" style="1" customWidth="1"/>
    <col min="12050" max="12050" width="10" style="1" customWidth="1"/>
    <col min="12051" max="12051" width="10.7109375" style="1" customWidth="1"/>
    <col min="12052" max="12052" width="17.7109375" style="1" customWidth="1"/>
    <col min="12053" max="12053" width="11.42578125" style="1" customWidth="1"/>
    <col min="12054" max="12054" width="12.140625" style="1" customWidth="1"/>
    <col min="12055" max="12057" width="8.7109375" style="1" customWidth="1"/>
    <col min="12058" max="12058" width="7.7109375" style="1" customWidth="1"/>
    <col min="12059" max="12059" width="7.28515625" style="1" customWidth="1"/>
    <col min="12060" max="12060" width="7.42578125" style="1" customWidth="1"/>
    <col min="12061" max="12064" width="6.42578125" style="1" customWidth="1"/>
    <col min="12065" max="12065" width="10.85546875" style="1" customWidth="1"/>
    <col min="12066" max="12066" width="9.7109375" style="1" customWidth="1"/>
    <col min="12067" max="12067" width="14.5703125" style="1" customWidth="1"/>
    <col min="12068" max="12068" width="7.42578125" style="1" customWidth="1"/>
    <col min="12069" max="12069" width="11.28515625" style="1" customWidth="1"/>
    <col min="12070" max="12070" width="11.42578125" style="1" customWidth="1"/>
    <col min="12071" max="12071" width="16.42578125" style="1" customWidth="1"/>
    <col min="12072" max="12072" width="1.5703125" style="1" customWidth="1"/>
    <col min="12073" max="12076" width="11.42578125" style="1" customWidth="1"/>
    <col min="12077" max="12077" width="44.42578125" style="1" customWidth="1"/>
    <col min="12078" max="12078" width="26.7109375" style="1" customWidth="1"/>
    <col min="12079" max="12079" width="8" style="1" customWidth="1"/>
    <col min="12080" max="12081" width="7.85546875" style="1" customWidth="1"/>
    <col min="12082" max="12082" width="7.5703125" style="1" customWidth="1"/>
    <col min="12083" max="12083" width="8.42578125" style="1" customWidth="1"/>
    <col min="12084" max="12084" width="8.7109375" style="1" customWidth="1"/>
    <col min="12085" max="12086" width="9.140625" style="1" customWidth="1"/>
    <col min="12087" max="12087" width="9.28515625" style="1" customWidth="1"/>
    <col min="12088" max="12089" width="9.5703125" style="1" customWidth="1"/>
    <col min="12090" max="12091" width="9.7109375" style="1" customWidth="1"/>
    <col min="12092" max="12096" width="10.140625" style="1" customWidth="1"/>
    <col min="12097" max="12097" width="9.85546875" style="1" customWidth="1"/>
    <col min="12098" max="12302" width="11.42578125" style="1"/>
    <col min="12303" max="12303" width="6" style="1" customWidth="1"/>
    <col min="12304" max="12304" width="9.140625" style="1" customWidth="1"/>
    <col min="12305" max="12305" width="48.140625" style="1" customWidth="1"/>
    <col min="12306" max="12306" width="10" style="1" customWidth="1"/>
    <col min="12307" max="12307" width="10.7109375" style="1" customWidth="1"/>
    <col min="12308" max="12308" width="17.7109375" style="1" customWidth="1"/>
    <col min="12309" max="12309" width="11.42578125" style="1" customWidth="1"/>
    <col min="12310" max="12310" width="12.140625" style="1" customWidth="1"/>
    <col min="12311" max="12313" width="8.7109375" style="1" customWidth="1"/>
    <col min="12314" max="12314" width="7.7109375" style="1" customWidth="1"/>
    <col min="12315" max="12315" width="7.28515625" style="1" customWidth="1"/>
    <col min="12316" max="12316" width="7.42578125" style="1" customWidth="1"/>
    <col min="12317" max="12320" width="6.42578125" style="1" customWidth="1"/>
    <col min="12321" max="12321" width="10.85546875" style="1" customWidth="1"/>
    <col min="12322" max="12322" width="9.7109375" style="1" customWidth="1"/>
    <col min="12323" max="12323" width="14.5703125" style="1" customWidth="1"/>
    <col min="12324" max="12324" width="7.42578125" style="1" customWidth="1"/>
    <col min="12325" max="12325" width="11.28515625" style="1" customWidth="1"/>
    <col min="12326" max="12326" width="11.42578125" style="1" customWidth="1"/>
    <col min="12327" max="12327" width="16.42578125" style="1" customWidth="1"/>
    <col min="12328" max="12328" width="1.5703125" style="1" customWidth="1"/>
    <col min="12329" max="12332" width="11.42578125" style="1" customWidth="1"/>
    <col min="12333" max="12333" width="44.42578125" style="1" customWidth="1"/>
    <col min="12334" max="12334" width="26.7109375" style="1" customWidth="1"/>
    <col min="12335" max="12335" width="8" style="1" customWidth="1"/>
    <col min="12336" max="12337" width="7.85546875" style="1" customWidth="1"/>
    <col min="12338" max="12338" width="7.5703125" style="1" customWidth="1"/>
    <col min="12339" max="12339" width="8.42578125" style="1" customWidth="1"/>
    <col min="12340" max="12340" width="8.7109375" style="1" customWidth="1"/>
    <col min="12341" max="12342" width="9.140625" style="1" customWidth="1"/>
    <col min="12343" max="12343" width="9.28515625" style="1" customWidth="1"/>
    <col min="12344" max="12345" width="9.5703125" style="1" customWidth="1"/>
    <col min="12346" max="12347" width="9.7109375" style="1" customWidth="1"/>
    <col min="12348" max="12352" width="10.140625" style="1" customWidth="1"/>
    <col min="12353" max="12353" width="9.85546875" style="1" customWidth="1"/>
    <col min="12354" max="12558" width="11.42578125" style="1"/>
    <col min="12559" max="12559" width="6" style="1" customWidth="1"/>
    <col min="12560" max="12560" width="9.140625" style="1" customWidth="1"/>
    <col min="12561" max="12561" width="48.140625" style="1" customWidth="1"/>
    <col min="12562" max="12562" width="10" style="1" customWidth="1"/>
    <col min="12563" max="12563" width="10.7109375" style="1" customWidth="1"/>
    <col min="12564" max="12564" width="17.7109375" style="1" customWidth="1"/>
    <col min="12565" max="12565" width="11.42578125" style="1" customWidth="1"/>
    <col min="12566" max="12566" width="12.140625" style="1" customWidth="1"/>
    <col min="12567" max="12569" width="8.7109375" style="1" customWidth="1"/>
    <col min="12570" max="12570" width="7.7109375" style="1" customWidth="1"/>
    <col min="12571" max="12571" width="7.28515625" style="1" customWidth="1"/>
    <col min="12572" max="12572" width="7.42578125" style="1" customWidth="1"/>
    <col min="12573" max="12576" width="6.42578125" style="1" customWidth="1"/>
    <col min="12577" max="12577" width="10.85546875" style="1" customWidth="1"/>
    <col min="12578" max="12578" width="9.7109375" style="1" customWidth="1"/>
    <col min="12579" max="12579" width="14.5703125" style="1" customWidth="1"/>
    <col min="12580" max="12580" width="7.42578125" style="1" customWidth="1"/>
    <col min="12581" max="12581" width="11.28515625" style="1" customWidth="1"/>
    <col min="12582" max="12582" width="11.42578125" style="1" customWidth="1"/>
    <col min="12583" max="12583" width="16.42578125" style="1" customWidth="1"/>
    <col min="12584" max="12584" width="1.5703125" style="1" customWidth="1"/>
    <col min="12585" max="12588" width="11.42578125" style="1" customWidth="1"/>
    <col min="12589" max="12589" width="44.42578125" style="1" customWidth="1"/>
    <col min="12590" max="12590" width="26.7109375" style="1" customWidth="1"/>
    <col min="12591" max="12591" width="8" style="1" customWidth="1"/>
    <col min="12592" max="12593" width="7.85546875" style="1" customWidth="1"/>
    <col min="12594" max="12594" width="7.5703125" style="1" customWidth="1"/>
    <col min="12595" max="12595" width="8.42578125" style="1" customWidth="1"/>
    <col min="12596" max="12596" width="8.7109375" style="1" customWidth="1"/>
    <col min="12597" max="12598" width="9.140625" style="1" customWidth="1"/>
    <col min="12599" max="12599" width="9.28515625" style="1" customWidth="1"/>
    <col min="12600" max="12601" width="9.5703125" style="1" customWidth="1"/>
    <col min="12602" max="12603" width="9.7109375" style="1" customWidth="1"/>
    <col min="12604" max="12608" width="10.140625" style="1" customWidth="1"/>
    <col min="12609" max="12609" width="9.85546875" style="1" customWidth="1"/>
    <col min="12610" max="12814" width="11.42578125" style="1"/>
    <col min="12815" max="12815" width="6" style="1" customWidth="1"/>
    <col min="12816" max="12816" width="9.140625" style="1" customWidth="1"/>
    <col min="12817" max="12817" width="48.140625" style="1" customWidth="1"/>
    <col min="12818" max="12818" width="10" style="1" customWidth="1"/>
    <col min="12819" max="12819" width="10.7109375" style="1" customWidth="1"/>
    <col min="12820" max="12820" width="17.7109375" style="1" customWidth="1"/>
    <col min="12821" max="12821" width="11.42578125" style="1" customWidth="1"/>
    <col min="12822" max="12822" width="12.140625" style="1" customWidth="1"/>
    <col min="12823" max="12825" width="8.7109375" style="1" customWidth="1"/>
    <col min="12826" max="12826" width="7.7109375" style="1" customWidth="1"/>
    <col min="12827" max="12827" width="7.28515625" style="1" customWidth="1"/>
    <col min="12828" max="12828" width="7.42578125" style="1" customWidth="1"/>
    <col min="12829" max="12832" width="6.42578125" style="1" customWidth="1"/>
    <col min="12833" max="12833" width="10.85546875" style="1" customWidth="1"/>
    <col min="12834" max="12834" width="9.7109375" style="1" customWidth="1"/>
    <col min="12835" max="12835" width="14.5703125" style="1" customWidth="1"/>
    <col min="12836" max="12836" width="7.42578125" style="1" customWidth="1"/>
    <col min="12837" max="12837" width="11.28515625" style="1" customWidth="1"/>
    <col min="12838" max="12838" width="11.42578125" style="1" customWidth="1"/>
    <col min="12839" max="12839" width="16.42578125" style="1" customWidth="1"/>
    <col min="12840" max="12840" width="1.5703125" style="1" customWidth="1"/>
    <col min="12841" max="12844" width="11.42578125" style="1" customWidth="1"/>
    <col min="12845" max="12845" width="44.42578125" style="1" customWidth="1"/>
    <col min="12846" max="12846" width="26.7109375" style="1" customWidth="1"/>
    <col min="12847" max="12847" width="8" style="1" customWidth="1"/>
    <col min="12848" max="12849" width="7.85546875" style="1" customWidth="1"/>
    <col min="12850" max="12850" width="7.5703125" style="1" customWidth="1"/>
    <col min="12851" max="12851" width="8.42578125" style="1" customWidth="1"/>
    <col min="12852" max="12852" width="8.7109375" style="1" customWidth="1"/>
    <col min="12853" max="12854" width="9.140625" style="1" customWidth="1"/>
    <col min="12855" max="12855" width="9.28515625" style="1" customWidth="1"/>
    <col min="12856" max="12857" width="9.5703125" style="1" customWidth="1"/>
    <col min="12858" max="12859" width="9.7109375" style="1" customWidth="1"/>
    <col min="12860" max="12864" width="10.140625" style="1" customWidth="1"/>
    <col min="12865" max="12865" width="9.85546875" style="1" customWidth="1"/>
    <col min="12866" max="13070" width="11.42578125" style="1"/>
    <col min="13071" max="13071" width="6" style="1" customWidth="1"/>
    <col min="13072" max="13072" width="9.140625" style="1" customWidth="1"/>
    <col min="13073" max="13073" width="48.140625" style="1" customWidth="1"/>
    <col min="13074" max="13074" width="10" style="1" customWidth="1"/>
    <col min="13075" max="13075" width="10.7109375" style="1" customWidth="1"/>
    <col min="13076" max="13076" width="17.7109375" style="1" customWidth="1"/>
    <col min="13077" max="13077" width="11.42578125" style="1" customWidth="1"/>
    <col min="13078" max="13078" width="12.140625" style="1" customWidth="1"/>
    <col min="13079" max="13081" width="8.7109375" style="1" customWidth="1"/>
    <col min="13082" max="13082" width="7.7109375" style="1" customWidth="1"/>
    <col min="13083" max="13083" width="7.28515625" style="1" customWidth="1"/>
    <col min="13084" max="13084" width="7.42578125" style="1" customWidth="1"/>
    <col min="13085" max="13088" width="6.42578125" style="1" customWidth="1"/>
    <col min="13089" max="13089" width="10.85546875" style="1" customWidth="1"/>
    <col min="13090" max="13090" width="9.7109375" style="1" customWidth="1"/>
    <col min="13091" max="13091" width="14.5703125" style="1" customWidth="1"/>
    <col min="13092" max="13092" width="7.42578125" style="1" customWidth="1"/>
    <col min="13093" max="13093" width="11.28515625" style="1" customWidth="1"/>
    <col min="13094" max="13094" width="11.42578125" style="1" customWidth="1"/>
    <col min="13095" max="13095" width="16.42578125" style="1" customWidth="1"/>
    <col min="13096" max="13096" width="1.5703125" style="1" customWidth="1"/>
    <col min="13097" max="13100" width="11.42578125" style="1" customWidth="1"/>
    <col min="13101" max="13101" width="44.42578125" style="1" customWidth="1"/>
    <col min="13102" max="13102" width="26.7109375" style="1" customWidth="1"/>
    <col min="13103" max="13103" width="8" style="1" customWidth="1"/>
    <col min="13104" max="13105" width="7.85546875" style="1" customWidth="1"/>
    <col min="13106" max="13106" width="7.5703125" style="1" customWidth="1"/>
    <col min="13107" max="13107" width="8.42578125" style="1" customWidth="1"/>
    <col min="13108" max="13108" width="8.7109375" style="1" customWidth="1"/>
    <col min="13109" max="13110" width="9.140625" style="1" customWidth="1"/>
    <col min="13111" max="13111" width="9.28515625" style="1" customWidth="1"/>
    <col min="13112" max="13113" width="9.5703125" style="1" customWidth="1"/>
    <col min="13114" max="13115" width="9.7109375" style="1" customWidth="1"/>
    <col min="13116" max="13120" width="10.140625" style="1" customWidth="1"/>
    <col min="13121" max="13121" width="9.85546875" style="1" customWidth="1"/>
    <col min="13122" max="13326" width="11.42578125" style="1"/>
    <col min="13327" max="13327" width="6" style="1" customWidth="1"/>
    <col min="13328" max="13328" width="9.140625" style="1" customWidth="1"/>
    <col min="13329" max="13329" width="48.140625" style="1" customWidth="1"/>
    <col min="13330" max="13330" width="10" style="1" customWidth="1"/>
    <col min="13331" max="13331" width="10.7109375" style="1" customWidth="1"/>
    <col min="13332" max="13332" width="17.7109375" style="1" customWidth="1"/>
    <col min="13333" max="13333" width="11.42578125" style="1" customWidth="1"/>
    <col min="13334" max="13334" width="12.140625" style="1" customWidth="1"/>
    <col min="13335" max="13337" width="8.7109375" style="1" customWidth="1"/>
    <col min="13338" max="13338" width="7.7109375" style="1" customWidth="1"/>
    <col min="13339" max="13339" width="7.28515625" style="1" customWidth="1"/>
    <col min="13340" max="13340" width="7.42578125" style="1" customWidth="1"/>
    <col min="13341" max="13344" width="6.42578125" style="1" customWidth="1"/>
    <col min="13345" max="13345" width="10.85546875" style="1" customWidth="1"/>
    <col min="13346" max="13346" width="9.7109375" style="1" customWidth="1"/>
    <col min="13347" max="13347" width="14.5703125" style="1" customWidth="1"/>
    <col min="13348" max="13348" width="7.42578125" style="1" customWidth="1"/>
    <col min="13349" max="13349" width="11.28515625" style="1" customWidth="1"/>
    <col min="13350" max="13350" width="11.42578125" style="1" customWidth="1"/>
    <col min="13351" max="13351" width="16.42578125" style="1" customWidth="1"/>
    <col min="13352" max="13352" width="1.5703125" style="1" customWidth="1"/>
    <col min="13353" max="13356" width="11.42578125" style="1" customWidth="1"/>
    <col min="13357" max="13357" width="44.42578125" style="1" customWidth="1"/>
    <col min="13358" max="13358" width="26.7109375" style="1" customWidth="1"/>
    <col min="13359" max="13359" width="8" style="1" customWidth="1"/>
    <col min="13360" max="13361" width="7.85546875" style="1" customWidth="1"/>
    <col min="13362" max="13362" width="7.5703125" style="1" customWidth="1"/>
    <col min="13363" max="13363" width="8.42578125" style="1" customWidth="1"/>
    <col min="13364" max="13364" width="8.7109375" style="1" customWidth="1"/>
    <col min="13365" max="13366" width="9.140625" style="1" customWidth="1"/>
    <col min="13367" max="13367" width="9.28515625" style="1" customWidth="1"/>
    <col min="13368" max="13369" width="9.5703125" style="1" customWidth="1"/>
    <col min="13370" max="13371" width="9.7109375" style="1" customWidth="1"/>
    <col min="13372" max="13376" width="10.140625" style="1" customWidth="1"/>
    <col min="13377" max="13377" width="9.85546875" style="1" customWidth="1"/>
    <col min="13378" max="13582" width="11.42578125" style="1"/>
    <col min="13583" max="13583" width="6" style="1" customWidth="1"/>
    <col min="13584" max="13584" width="9.140625" style="1" customWidth="1"/>
    <col min="13585" max="13585" width="48.140625" style="1" customWidth="1"/>
    <col min="13586" max="13586" width="10" style="1" customWidth="1"/>
    <col min="13587" max="13587" width="10.7109375" style="1" customWidth="1"/>
    <col min="13588" max="13588" width="17.7109375" style="1" customWidth="1"/>
    <col min="13589" max="13589" width="11.42578125" style="1" customWidth="1"/>
    <col min="13590" max="13590" width="12.140625" style="1" customWidth="1"/>
    <col min="13591" max="13593" width="8.7109375" style="1" customWidth="1"/>
    <col min="13594" max="13594" width="7.7109375" style="1" customWidth="1"/>
    <col min="13595" max="13595" width="7.28515625" style="1" customWidth="1"/>
    <col min="13596" max="13596" width="7.42578125" style="1" customWidth="1"/>
    <col min="13597" max="13600" width="6.42578125" style="1" customWidth="1"/>
    <col min="13601" max="13601" width="10.85546875" style="1" customWidth="1"/>
    <col min="13602" max="13602" width="9.7109375" style="1" customWidth="1"/>
    <col min="13603" max="13603" width="14.5703125" style="1" customWidth="1"/>
    <col min="13604" max="13604" width="7.42578125" style="1" customWidth="1"/>
    <col min="13605" max="13605" width="11.28515625" style="1" customWidth="1"/>
    <col min="13606" max="13606" width="11.42578125" style="1" customWidth="1"/>
    <col min="13607" max="13607" width="16.42578125" style="1" customWidth="1"/>
    <col min="13608" max="13608" width="1.5703125" style="1" customWidth="1"/>
    <col min="13609" max="13612" width="11.42578125" style="1" customWidth="1"/>
    <col min="13613" max="13613" width="44.42578125" style="1" customWidth="1"/>
    <col min="13614" max="13614" width="26.7109375" style="1" customWidth="1"/>
    <col min="13615" max="13615" width="8" style="1" customWidth="1"/>
    <col min="13616" max="13617" width="7.85546875" style="1" customWidth="1"/>
    <col min="13618" max="13618" width="7.5703125" style="1" customWidth="1"/>
    <col min="13619" max="13619" width="8.42578125" style="1" customWidth="1"/>
    <col min="13620" max="13620" width="8.7109375" style="1" customWidth="1"/>
    <col min="13621" max="13622" width="9.140625" style="1" customWidth="1"/>
    <col min="13623" max="13623" width="9.28515625" style="1" customWidth="1"/>
    <col min="13624" max="13625" width="9.5703125" style="1" customWidth="1"/>
    <col min="13626" max="13627" width="9.7109375" style="1" customWidth="1"/>
    <col min="13628" max="13632" width="10.140625" style="1" customWidth="1"/>
    <col min="13633" max="13633" width="9.85546875" style="1" customWidth="1"/>
    <col min="13634" max="13838" width="11.42578125" style="1"/>
    <col min="13839" max="13839" width="6" style="1" customWidth="1"/>
    <col min="13840" max="13840" width="9.140625" style="1" customWidth="1"/>
    <col min="13841" max="13841" width="48.140625" style="1" customWidth="1"/>
    <col min="13842" max="13842" width="10" style="1" customWidth="1"/>
    <col min="13843" max="13843" width="10.7109375" style="1" customWidth="1"/>
    <col min="13844" max="13844" width="17.7109375" style="1" customWidth="1"/>
    <col min="13845" max="13845" width="11.42578125" style="1" customWidth="1"/>
    <col min="13846" max="13846" width="12.140625" style="1" customWidth="1"/>
    <col min="13847" max="13849" width="8.7109375" style="1" customWidth="1"/>
    <col min="13850" max="13850" width="7.7109375" style="1" customWidth="1"/>
    <col min="13851" max="13851" width="7.28515625" style="1" customWidth="1"/>
    <col min="13852" max="13852" width="7.42578125" style="1" customWidth="1"/>
    <col min="13853" max="13856" width="6.42578125" style="1" customWidth="1"/>
    <col min="13857" max="13857" width="10.85546875" style="1" customWidth="1"/>
    <col min="13858" max="13858" width="9.7109375" style="1" customWidth="1"/>
    <col min="13859" max="13859" width="14.5703125" style="1" customWidth="1"/>
    <col min="13860" max="13860" width="7.42578125" style="1" customWidth="1"/>
    <col min="13861" max="13861" width="11.28515625" style="1" customWidth="1"/>
    <col min="13862" max="13862" width="11.42578125" style="1" customWidth="1"/>
    <col min="13863" max="13863" width="16.42578125" style="1" customWidth="1"/>
    <col min="13864" max="13864" width="1.5703125" style="1" customWidth="1"/>
    <col min="13865" max="13868" width="11.42578125" style="1" customWidth="1"/>
    <col min="13869" max="13869" width="44.42578125" style="1" customWidth="1"/>
    <col min="13870" max="13870" width="26.7109375" style="1" customWidth="1"/>
    <col min="13871" max="13871" width="8" style="1" customWidth="1"/>
    <col min="13872" max="13873" width="7.85546875" style="1" customWidth="1"/>
    <col min="13874" max="13874" width="7.5703125" style="1" customWidth="1"/>
    <col min="13875" max="13875" width="8.42578125" style="1" customWidth="1"/>
    <col min="13876" max="13876" width="8.7109375" style="1" customWidth="1"/>
    <col min="13877" max="13878" width="9.140625" style="1" customWidth="1"/>
    <col min="13879" max="13879" width="9.28515625" style="1" customWidth="1"/>
    <col min="13880" max="13881" width="9.5703125" style="1" customWidth="1"/>
    <col min="13882" max="13883" width="9.7109375" style="1" customWidth="1"/>
    <col min="13884" max="13888" width="10.140625" style="1" customWidth="1"/>
    <col min="13889" max="13889" width="9.85546875" style="1" customWidth="1"/>
    <col min="13890" max="14094" width="11.42578125" style="1"/>
    <col min="14095" max="14095" width="6" style="1" customWidth="1"/>
    <col min="14096" max="14096" width="9.140625" style="1" customWidth="1"/>
    <col min="14097" max="14097" width="48.140625" style="1" customWidth="1"/>
    <col min="14098" max="14098" width="10" style="1" customWidth="1"/>
    <col min="14099" max="14099" width="10.7109375" style="1" customWidth="1"/>
    <col min="14100" max="14100" width="17.7109375" style="1" customWidth="1"/>
    <col min="14101" max="14101" width="11.42578125" style="1" customWidth="1"/>
    <col min="14102" max="14102" width="12.140625" style="1" customWidth="1"/>
    <col min="14103" max="14105" width="8.7109375" style="1" customWidth="1"/>
    <col min="14106" max="14106" width="7.7109375" style="1" customWidth="1"/>
    <col min="14107" max="14107" width="7.28515625" style="1" customWidth="1"/>
    <col min="14108" max="14108" width="7.42578125" style="1" customWidth="1"/>
    <col min="14109" max="14112" width="6.42578125" style="1" customWidth="1"/>
    <col min="14113" max="14113" width="10.85546875" style="1" customWidth="1"/>
    <col min="14114" max="14114" width="9.7109375" style="1" customWidth="1"/>
    <col min="14115" max="14115" width="14.5703125" style="1" customWidth="1"/>
    <col min="14116" max="14116" width="7.42578125" style="1" customWidth="1"/>
    <col min="14117" max="14117" width="11.28515625" style="1" customWidth="1"/>
    <col min="14118" max="14118" width="11.42578125" style="1" customWidth="1"/>
    <col min="14119" max="14119" width="16.42578125" style="1" customWidth="1"/>
    <col min="14120" max="14120" width="1.5703125" style="1" customWidth="1"/>
    <col min="14121" max="14124" width="11.42578125" style="1" customWidth="1"/>
    <col min="14125" max="14125" width="44.42578125" style="1" customWidth="1"/>
    <col min="14126" max="14126" width="26.7109375" style="1" customWidth="1"/>
    <col min="14127" max="14127" width="8" style="1" customWidth="1"/>
    <col min="14128" max="14129" width="7.85546875" style="1" customWidth="1"/>
    <col min="14130" max="14130" width="7.5703125" style="1" customWidth="1"/>
    <col min="14131" max="14131" width="8.42578125" style="1" customWidth="1"/>
    <col min="14132" max="14132" width="8.7109375" style="1" customWidth="1"/>
    <col min="14133" max="14134" width="9.140625" style="1" customWidth="1"/>
    <col min="14135" max="14135" width="9.28515625" style="1" customWidth="1"/>
    <col min="14136" max="14137" width="9.5703125" style="1" customWidth="1"/>
    <col min="14138" max="14139" width="9.7109375" style="1" customWidth="1"/>
    <col min="14140" max="14144" width="10.140625" style="1" customWidth="1"/>
    <col min="14145" max="14145" width="9.85546875" style="1" customWidth="1"/>
    <col min="14146" max="14350" width="11.42578125" style="1"/>
    <col min="14351" max="14351" width="6" style="1" customWidth="1"/>
    <col min="14352" max="14352" width="9.140625" style="1" customWidth="1"/>
    <col min="14353" max="14353" width="48.140625" style="1" customWidth="1"/>
    <col min="14354" max="14354" width="10" style="1" customWidth="1"/>
    <col min="14355" max="14355" width="10.7109375" style="1" customWidth="1"/>
    <col min="14356" max="14356" width="17.7109375" style="1" customWidth="1"/>
    <col min="14357" max="14357" width="11.42578125" style="1" customWidth="1"/>
    <col min="14358" max="14358" width="12.140625" style="1" customWidth="1"/>
    <col min="14359" max="14361" width="8.7109375" style="1" customWidth="1"/>
    <col min="14362" max="14362" width="7.7109375" style="1" customWidth="1"/>
    <col min="14363" max="14363" width="7.28515625" style="1" customWidth="1"/>
    <col min="14364" max="14364" width="7.42578125" style="1" customWidth="1"/>
    <col min="14365" max="14368" width="6.42578125" style="1" customWidth="1"/>
    <col min="14369" max="14369" width="10.85546875" style="1" customWidth="1"/>
    <col min="14370" max="14370" width="9.7109375" style="1" customWidth="1"/>
    <col min="14371" max="14371" width="14.5703125" style="1" customWidth="1"/>
    <col min="14372" max="14372" width="7.42578125" style="1" customWidth="1"/>
    <col min="14373" max="14373" width="11.28515625" style="1" customWidth="1"/>
    <col min="14374" max="14374" width="11.42578125" style="1" customWidth="1"/>
    <col min="14375" max="14375" width="16.42578125" style="1" customWidth="1"/>
    <col min="14376" max="14376" width="1.5703125" style="1" customWidth="1"/>
    <col min="14377" max="14380" width="11.42578125" style="1" customWidth="1"/>
    <col min="14381" max="14381" width="44.42578125" style="1" customWidth="1"/>
    <col min="14382" max="14382" width="26.7109375" style="1" customWidth="1"/>
    <col min="14383" max="14383" width="8" style="1" customWidth="1"/>
    <col min="14384" max="14385" width="7.85546875" style="1" customWidth="1"/>
    <col min="14386" max="14386" width="7.5703125" style="1" customWidth="1"/>
    <col min="14387" max="14387" width="8.42578125" style="1" customWidth="1"/>
    <col min="14388" max="14388" width="8.7109375" style="1" customWidth="1"/>
    <col min="14389" max="14390" width="9.140625" style="1" customWidth="1"/>
    <col min="14391" max="14391" width="9.28515625" style="1" customWidth="1"/>
    <col min="14392" max="14393" width="9.5703125" style="1" customWidth="1"/>
    <col min="14394" max="14395" width="9.7109375" style="1" customWidth="1"/>
    <col min="14396" max="14400" width="10.140625" style="1" customWidth="1"/>
    <col min="14401" max="14401" width="9.85546875" style="1" customWidth="1"/>
    <col min="14402" max="14606" width="11.42578125" style="1"/>
    <col min="14607" max="14607" width="6" style="1" customWidth="1"/>
    <col min="14608" max="14608" width="9.140625" style="1" customWidth="1"/>
    <col min="14609" max="14609" width="48.140625" style="1" customWidth="1"/>
    <col min="14610" max="14610" width="10" style="1" customWidth="1"/>
    <col min="14611" max="14611" width="10.7109375" style="1" customWidth="1"/>
    <col min="14612" max="14612" width="17.7109375" style="1" customWidth="1"/>
    <col min="14613" max="14613" width="11.42578125" style="1" customWidth="1"/>
    <col min="14614" max="14614" width="12.140625" style="1" customWidth="1"/>
    <col min="14615" max="14617" width="8.7109375" style="1" customWidth="1"/>
    <col min="14618" max="14618" width="7.7109375" style="1" customWidth="1"/>
    <col min="14619" max="14619" width="7.28515625" style="1" customWidth="1"/>
    <col min="14620" max="14620" width="7.42578125" style="1" customWidth="1"/>
    <col min="14621" max="14624" width="6.42578125" style="1" customWidth="1"/>
    <col min="14625" max="14625" width="10.85546875" style="1" customWidth="1"/>
    <col min="14626" max="14626" width="9.7109375" style="1" customWidth="1"/>
    <col min="14627" max="14627" width="14.5703125" style="1" customWidth="1"/>
    <col min="14628" max="14628" width="7.42578125" style="1" customWidth="1"/>
    <col min="14629" max="14629" width="11.28515625" style="1" customWidth="1"/>
    <col min="14630" max="14630" width="11.42578125" style="1" customWidth="1"/>
    <col min="14631" max="14631" width="16.42578125" style="1" customWidth="1"/>
    <col min="14632" max="14632" width="1.5703125" style="1" customWidth="1"/>
    <col min="14633" max="14636" width="11.42578125" style="1" customWidth="1"/>
    <col min="14637" max="14637" width="44.42578125" style="1" customWidth="1"/>
    <col min="14638" max="14638" width="26.7109375" style="1" customWidth="1"/>
    <col min="14639" max="14639" width="8" style="1" customWidth="1"/>
    <col min="14640" max="14641" width="7.85546875" style="1" customWidth="1"/>
    <col min="14642" max="14642" width="7.5703125" style="1" customWidth="1"/>
    <col min="14643" max="14643" width="8.42578125" style="1" customWidth="1"/>
    <col min="14644" max="14644" width="8.7109375" style="1" customWidth="1"/>
    <col min="14645" max="14646" width="9.140625" style="1" customWidth="1"/>
    <col min="14647" max="14647" width="9.28515625" style="1" customWidth="1"/>
    <col min="14648" max="14649" width="9.5703125" style="1" customWidth="1"/>
    <col min="14650" max="14651" width="9.7109375" style="1" customWidth="1"/>
    <col min="14652" max="14656" width="10.140625" style="1" customWidth="1"/>
    <col min="14657" max="14657" width="9.85546875" style="1" customWidth="1"/>
    <col min="14658" max="14862" width="11.42578125" style="1"/>
    <col min="14863" max="14863" width="6" style="1" customWidth="1"/>
    <col min="14864" max="14864" width="9.140625" style="1" customWidth="1"/>
    <col min="14865" max="14865" width="48.140625" style="1" customWidth="1"/>
    <col min="14866" max="14866" width="10" style="1" customWidth="1"/>
    <col min="14867" max="14867" width="10.7109375" style="1" customWidth="1"/>
    <col min="14868" max="14868" width="17.7109375" style="1" customWidth="1"/>
    <col min="14869" max="14869" width="11.42578125" style="1" customWidth="1"/>
    <col min="14870" max="14870" width="12.140625" style="1" customWidth="1"/>
    <col min="14871" max="14873" width="8.7109375" style="1" customWidth="1"/>
    <col min="14874" max="14874" width="7.7109375" style="1" customWidth="1"/>
    <col min="14875" max="14875" width="7.28515625" style="1" customWidth="1"/>
    <col min="14876" max="14876" width="7.42578125" style="1" customWidth="1"/>
    <col min="14877" max="14880" width="6.42578125" style="1" customWidth="1"/>
    <col min="14881" max="14881" width="10.85546875" style="1" customWidth="1"/>
    <col min="14882" max="14882" width="9.7109375" style="1" customWidth="1"/>
    <col min="14883" max="14883" width="14.5703125" style="1" customWidth="1"/>
    <col min="14884" max="14884" width="7.42578125" style="1" customWidth="1"/>
    <col min="14885" max="14885" width="11.28515625" style="1" customWidth="1"/>
    <col min="14886" max="14886" width="11.42578125" style="1" customWidth="1"/>
    <col min="14887" max="14887" width="16.42578125" style="1" customWidth="1"/>
    <col min="14888" max="14888" width="1.5703125" style="1" customWidth="1"/>
    <col min="14889" max="14892" width="11.42578125" style="1" customWidth="1"/>
    <col min="14893" max="14893" width="44.42578125" style="1" customWidth="1"/>
    <col min="14894" max="14894" width="26.7109375" style="1" customWidth="1"/>
    <col min="14895" max="14895" width="8" style="1" customWidth="1"/>
    <col min="14896" max="14897" width="7.85546875" style="1" customWidth="1"/>
    <col min="14898" max="14898" width="7.5703125" style="1" customWidth="1"/>
    <col min="14899" max="14899" width="8.42578125" style="1" customWidth="1"/>
    <col min="14900" max="14900" width="8.7109375" style="1" customWidth="1"/>
    <col min="14901" max="14902" width="9.140625" style="1" customWidth="1"/>
    <col min="14903" max="14903" width="9.28515625" style="1" customWidth="1"/>
    <col min="14904" max="14905" width="9.5703125" style="1" customWidth="1"/>
    <col min="14906" max="14907" width="9.7109375" style="1" customWidth="1"/>
    <col min="14908" max="14912" width="10.140625" style="1" customWidth="1"/>
    <col min="14913" max="14913" width="9.85546875" style="1" customWidth="1"/>
    <col min="14914" max="15118" width="11.42578125" style="1"/>
    <col min="15119" max="15119" width="6" style="1" customWidth="1"/>
    <col min="15120" max="15120" width="9.140625" style="1" customWidth="1"/>
    <col min="15121" max="15121" width="48.140625" style="1" customWidth="1"/>
    <col min="15122" max="15122" width="10" style="1" customWidth="1"/>
    <col min="15123" max="15123" width="10.7109375" style="1" customWidth="1"/>
    <col min="15124" max="15124" width="17.7109375" style="1" customWidth="1"/>
    <col min="15125" max="15125" width="11.42578125" style="1" customWidth="1"/>
    <col min="15126" max="15126" width="12.140625" style="1" customWidth="1"/>
    <col min="15127" max="15129" width="8.7109375" style="1" customWidth="1"/>
    <col min="15130" max="15130" width="7.7109375" style="1" customWidth="1"/>
    <col min="15131" max="15131" width="7.28515625" style="1" customWidth="1"/>
    <col min="15132" max="15132" width="7.42578125" style="1" customWidth="1"/>
    <col min="15133" max="15136" width="6.42578125" style="1" customWidth="1"/>
    <col min="15137" max="15137" width="10.85546875" style="1" customWidth="1"/>
    <col min="15138" max="15138" width="9.7109375" style="1" customWidth="1"/>
    <col min="15139" max="15139" width="14.5703125" style="1" customWidth="1"/>
    <col min="15140" max="15140" width="7.42578125" style="1" customWidth="1"/>
    <col min="15141" max="15141" width="11.28515625" style="1" customWidth="1"/>
    <col min="15142" max="15142" width="11.42578125" style="1" customWidth="1"/>
    <col min="15143" max="15143" width="16.42578125" style="1" customWidth="1"/>
    <col min="15144" max="15144" width="1.5703125" style="1" customWidth="1"/>
    <col min="15145" max="15148" width="11.42578125" style="1" customWidth="1"/>
    <col min="15149" max="15149" width="44.42578125" style="1" customWidth="1"/>
    <col min="15150" max="15150" width="26.7109375" style="1" customWidth="1"/>
    <col min="15151" max="15151" width="8" style="1" customWidth="1"/>
    <col min="15152" max="15153" width="7.85546875" style="1" customWidth="1"/>
    <col min="15154" max="15154" width="7.5703125" style="1" customWidth="1"/>
    <col min="15155" max="15155" width="8.42578125" style="1" customWidth="1"/>
    <col min="15156" max="15156" width="8.7109375" style="1" customWidth="1"/>
    <col min="15157" max="15158" width="9.140625" style="1" customWidth="1"/>
    <col min="15159" max="15159" width="9.28515625" style="1" customWidth="1"/>
    <col min="15160" max="15161" width="9.5703125" style="1" customWidth="1"/>
    <col min="15162" max="15163" width="9.7109375" style="1" customWidth="1"/>
    <col min="15164" max="15168" width="10.140625" style="1" customWidth="1"/>
    <col min="15169" max="15169" width="9.85546875" style="1" customWidth="1"/>
    <col min="15170" max="15374" width="11.42578125" style="1"/>
    <col min="15375" max="15375" width="6" style="1" customWidth="1"/>
    <col min="15376" max="15376" width="9.140625" style="1" customWidth="1"/>
    <col min="15377" max="15377" width="48.140625" style="1" customWidth="1"/>
    <col min="15378" max="15378" width="10" style="1" customWidth="1"/>
    <col min="15379" max="15379" width="10.7109375" style="1" customWidth="1"/>
    <col min="15380" max="15380" width="17.7109375" style="1" customWidth="1"/>
    <col min="15381" max="15381" width="11.42578125" style="1" customWidth="1"/>
    <col min="15382" max="15382" width="12.140625" style="1" customWidth="1"/>
    <col min="15383" max="15385" width="8.7109375" style="1" customWidth="1"/>
    <col min="15386" max="15386" width="7.7109375" style="1" customWidth="1"/>
    <col min="15387" max="15387" width="7.28515625" style="1" customWidth="1"/>
    <col min="15388" max="15388" width="7.42578125" style="1" customWidth="1"/>
    <col min="15389" max="15392" width="6.42578125" style="1" customWidth="1"/>
    <col min="15393" max="15393" width="10.85546875" style="1" customWidth="1"/>
    <col min="15394" max="15394" width="9.7109375" style="1" customWidth="1"/>
    <col min="15395" max="15395" width="14.5703125" style="1" customWidth="1"/>
    <col min="15396" max="15396" width="7.42578125" style="1" customWidth="1"/>
    <col min="15397" max="15397" width="11.28515625" style="1" customWidth="1"/>
    <col min="15398" max="15398" width="11.42578125" style="1" customWidth="1"/>
    <col min="15399" max="15399" width="16.42578125" style="1" customWidth="1"/>
    <col min="15400" max="15400" width="1.5703125" style="1" customWidth="1"/>
    <col min="15401" max="15404" width="11.42578125" style="1" customWidth="1"/>
    <col min="15405" max="15405" width="44.42578125" style="1" customWidth="1"/>
    <col min="15406" max="15406" width="26.7109375" style="1" customWidth="1"/>
    <col min="15407" max="15407" width="8" style="1" customWidth="1"/>
    <col min="15408" max="15409" width="7.85546875" style="1" customWidth="1"/>
    <col min="15410" max="15410" width="7.5703125" style="1" customWidth="1"/>
    <col min="15411" max="15411" width="8.42578125" style="1" customWidth="1"/>
    <col min="15412" max="15412" width="8.7109375" style="1" customWidth="1"/>
    <col min="15413" max="15414" width="9.140625" style="1" customWidth="1"/>
    <col min="15415" max="15415" width="9.28515625" style="1" customWidth="1"/>
    <col min="15416" max="15417" width="9.5703125" style="1" customWidth="1"/>
    <col min="15418" max="15419" width="9.7109375" style="1" customWidth="1"/>
    <col min="15420" max="15424" width="10.140625" style="1" customWidth="1"/>
    <col min="15425" max="15425" width="9.85546875" style="1" customWidth="1"/>
    <col min="15426" max="15630" width="11.42578125" style="1"/>
    <col min="15631" max="15631" width="6" style="1" customWidth="1"/>
    <col min="15632" max="15632" width="9.140625" style="1" customWidth="1"/>
    <col min="15633" max="15633" width="48.140625" style="1" customWidth="1"/>
    <col min="15634" max="15634" width="10" style="1" customWidth="1"/>
    <col min="15635" max="15635" width="10.7109375" style="1" customWidth="1"/>
    <col min="15636" max="15636" width="17.7109375" style="1" customWidth="1"/>
    <col min="15637" max="15637" width="11.42578125" style="1" customWidth="1"/>
    <col min="15638" max="15638" width="12.140625" style="1" customWidth="1"/>
    <col min="15639" max="15641" width="8.7109375" style="1" customWidth="1"/>
    <col min="15642" max="15642" width="7.7109375" style="1" customWidth="1"/>
    <col min="15643" max="15643" width="7.28515625" style="1" customWidth="1"/>
    <col min="15644" max="15644" width="7.42578125" style="1" customWidth="1"/>
    <col min="15645" max="15648" width="6.42578125" style="1" customWidth="1"/>
    <col min="15649" max="15649" width="10.85546875" style="1" customWidth="1"/>
    <col min="15650" max="15650" width="9.7109375" style="1" customWidth="1"/>
    <col min="15651" max="15651" width="14.5703125" style="1" customWidth="1"/>
    <col min="15652" max="15652" width="7.42578125" style="1" customWidth="1"/>
    <col min="15653" max="15653" width="11.28515625" style="1" customWidth="1"/>
    <col min="15654" max="15654" width="11.42578125" style="1" customWidth="1"/>
    <col min="15655" max="15655" width="16.42578125" style="1" customWidth="1"/>
    <col min="15656" max="15656" width="1.5703125" style="1" customWidth="1"/>
    <col min="15657" max="15660" width="11.42578125" style="1" customWidth="1"/>
    <col min="15661" max="15661" width="44.42578125" style="1" customWidth="1"/>
    <col min="15662" max="15662" width="26.7109375" style="1" customWidth="1"/>
    <col min="15663" max="15663" width="8" style="1" customWidth="1"/>
    <col min="15664" max="15665" width="7.85546875" style="1" customWidth="1"/>
    <col min="15666" max="15666" width="7.5703125" style="1" customWidth="1"/>
    <col min="15667" max="15667" width="8.42578125" style="1" customWidth="1"/>
    <col min="15668" max="15668" width="8.7109375" style="1" customWidth="1"/>
    <col min="15669" max="15670" width="9.140625" style="1" customWidth="1"/>
    <col min="15671" max="15671" width="9.28515625" style="1" customWidth="1"/>
    <col min="15672" max="15673" width="9.5703125" style="1" customWidth="1"/>
    <col min="15674" max="15675" width="9.7109375" style="1" customWidth="1"/>
    <col min="15676" max="15680" width="10.140625" style="1" customWidth="1"/>
    <col min="15681" max="15681" width="9.85546875" style="1" customWidth="1"/>
    <col min="15682" max="15886" width="11.42578125" style="1"/>
    <col min="15887" max="15887" width="6" style="1" customWidth="1"/>
    <col min="15888" max="15888" width="9.140625" style="1" customWidth="1"/>
    <col min="15889" max="15889" width="48.140625" style="1" customWidth="1"/>
    <col min="15890" max="15890" width="10" style="1" customWidth="1"/>
    <col min="15891" max="15891" width="10.7109375" style="1" customWidth="1"/>
    <col min="15892" max="15892" width="17.7109375" style="1" customWidth="1"/>
    <col min="15893" max="15893" width="11.42578125" style="1" customWidth="1"/>
    <col min="15894" max="15894" width="12.140625" style="1" customWidth="1"/>
    <col min="15895" max="15897" width="8.7109375" style="1" customWidth="1"/>
    <col min="15898" max="15898" width="7.7109375" style="1" customWidth="1"/>
    <col min="15899" max="15899" width="7.28515625" style="1" customWidth="1"/>
    <col min="15900" max="15900" width="7.42578125" style="1" customWidth="1"/>
    <col min="15901" max="15904" width="6.42578125" style="1" customWidth="1"/>
    <col min="15905" max="15905" width="10.85546875" style="1" customWidth="1"/>
    <col min="15906" max="15906" width="9.7109375" style="1" customWidth="1"/>
    <col min="15907" max="15907" width="14.5703125" style="1" customWidth="1"/>
    <col min="15908" max="15908" width="7.42578125" style="1" customWidth="1"/>
    <col min="15909" max="15909" width="11.28515625" style="1" customWidth="1"/>
    <col min="15910" max="15910" width="11.42578125" style="1" customWidth="1"/>
    <col min="15911" max="15911" width="16.42578125" style="1" customWidth="1"/>
    <col min="15912" max="15912" width="1.5703125" style="1" customWidth="1"/>
    <col min="15913" max="15916" width="11.42578125" style="1" customWidth="1"/>
    <col min="15917" max="15917" width="44.42578125" style="1" customWidth="1"/>
    <col min="15918" max="15918" width="26.7109375" style="1" customWidth="1"/>
    <col min="15919" max="15919" width="8" style="1" customWidth="1"/>
    <col min="15920" max="15921" width="7.85546875" style="1" customWidth="1"/>
    <col min="15922" max="15922" width="7.5703125" style="1" customWidth="1"/>
    <col min="15923" max="15923" width="8.42578125" style="1" customWidth="1"/>
    <col min="15924" max="15924" width="8.7109375" style="1" customWidth="1"/>
    <col min="15925" max="15926" width="9.140625" style="1" customWidth="1"/>
    <col min="15927" max="15927" width="9.28515625" style="1" customWidth="1"/>
    <col min="15928" max="15929" width="9.5703125" style="1" customWidth="1"/>
    <col min="15930" max="15931" width="9.7109375" style="1" customWidth="1"/>
    <col min="15932" max="15936" width="10.140625" style="1" customWidth="1"/>
    <col min="15937" max="15937" width="9.85546875" style="1" customWidth="1"/>
    <col min="15938" max="16142" width="11.42578125" style="1"/>
    <col min="16143" max="16143" width="6" style="1" customWidth="1"/>
    <col min="16144" max="16144" width="9.140625" style="1" customWidth="1"/>
    <col min="16145" max="16145" width="48.140625" style="1" customWidth="1"/>
    <col min="16146" max="16146" width="10" style="1" customWidth="1"/>
    <col min="16147" max="16147" width="10.7109375" style="1" customWidth="1"/>
    <col min="16148" max="16148" width="17.7109375" style="1" customWidth="1"/>
    <col min="16149" max="16149" width="11.42578125" style="1" customWidth="1"/>
    <col min="16150" max="16150" width="12.140625" style="1" customWidth="1"/>
    <col min="16151" max="16153" width="8.7109375" style="1" customWidth="1"/>
    <col min="16154" max="16154" width="7.7109375" style="1" customWidth="1"/>
    <col min="16155" max="16155" width="7.28515625" style="1" customWidth="1"/>
    <col min="16156" max="16156" width="7.42578125" style="1" customWidth="1"/>
    <col min="16157" max="16160" width="6.42578125" style="1" customWidth="1"/>
    <col min="16161" max="16161" width="10.85546875" style="1" customWidth="1"/>
    <col min="16162" max="16162" width="9.7109375" style="1" customWidth="1"/>
    <col min="16163" max="16163" width="14.5703125" style="1" customWidth="1"/>
    <col min="16164" max="16164" width="7.42578125" style="1" customWidth="1"/>
    <col min="16165" max="16165" width="11.28515625" style="1" customWidth="1"/>
    <col min="16166" max="16166" width="11.42578125" style="1" customWidth="1"/>
    <col min="16167" max="16167" width="16.42578125" style="1" customWidth="1"/>
    <col min="16168" max="16168" width="1.5703125" style="1" customWidth="1"/>
    <col min="16169" max="16172" width="11.42578125" style="1" customWidth="1"/>
    <col min="16173" max="16173" width="44.42578125" style="1" customWidth="1"/>
    <col min="16174" max="16174" width="26.7109375" style="1" customWidth="1"/>
    <col min="16175" max="16175" width="8" style="1" customWidth="1"/>
    <col min="16176" max="16177" width="7.85546875" style="1" customWidth="1"/>
    <col min="16178" max="16178" width="7.5703125" style="1" customWidth="1"/>
    <col min="16179" max="16179" width="8.42578125" style="1" customWidth="1"/>
    <col min="16180" max="16180" width="8.7109375" style="1" customWidth="1"/>
    <col min="16181" max="16182" width="9.140625" style="1" customWidth="1"/>
    <col min="16183" max="16183" width="9.28515625" style="1" customWidth="1"/>
    <col min="16184" max="16185" width="9.5703125" style="1" customWidth="1"/>
    <col min="16186" max="16187" width="9.7109375" style="1" customWidth="1"/>
    <col min="16188" max="16192" width="10.140625" style="1" customWidth="1"/>
    <col min="16193" max="16193" width="9.85546875" style="1" customWidth="1"/>
    <col min="16194" max="16384" width="11.42578125" style="1"/>
  </cols>
  <sheetData>
    <row r="1" spans="1:110">
      <c r="A1" s="1"/>
      <c r="B1" s="1"/>
      <c r="C1" s="2"/>
      <c r="D1" s="1"/>
      <c r="E1" s="1"/>
      <c r="F1" s="6"/>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8"/>
      <c r="BA1" s="8"/>
      <c r="BB1" s="8"/>
      <c r="BC1" s="8"/>
      <c r="BD1" s="8"/>
      <c r="BE1" s="8"/>
      <c r="BF1" s="8"/>
      <c r="BG1" s="8"/>
      <c r="BH1" s="8"/>
      <c r="BI1" s="8"/>
      <c r="BJ1" s="8"/>
      <c r="BK1" s="8"/>
      <c r="BL1" s="8"/>
      <c r="BM1" s="8"/>
      <c r="BN1" s="8"/>
      <c r="BO1" s="8"/>
      <c r="BP1" s="8"/>
      <c r="BQ1" s="8"/>
      <c r="BR1" s="8"/>
      <c r="BS1" s="8"/>
      <c r="BT1" s="8"/>
      <c r="BU1" s="8"/>
      <c r="BV1" s="8"/>
      <c r="BW1" s="8"/>
      <c r="BX1" s="1"/>
      <c r="BY1" s="1"/>
      <c r="BZ1" s="1"/>
      <c r="CA1" s="1"/>
      <c r="CB1" s="1"/>
      <c r="CC1" s="1"/>
      <c r="CD1" s="1"/>
      <c r="CE1" s="1"/>
      <c r="CF1" s="1"/>
      <c r="CG1" s="1"/>
      <c r="CH1" s="1"/>
      <c r="CI1" s="1"/>
      <c r="CJ1" s="1"/>
      <c r="CK1" s="1"/>
      <c r="CL1" s="1"/>
      <c r="CM1" s="1"/>
      <c r="CN1" s="1"/>
      <c r="CO1" s="1"/>
      <c r="CP1" s="1"/>
      <c r="CQ1" s="1"/>
      <c r="CR1" s="1"/>
      <c r="CS1" s="1"/>
      <c r="CT1" s="1"/>
      <c r="CV1" s="40"/>
      <c r="CW1" s="40"/>
      <c r="CX1" s="40"/>
      <c r="CY1" s="40"/>
      <c r="CZ1" s="40"/>
      <c r="DA1" s="40"/>
    </row>
    <row r="2" spans="1:110">
      <c r="A2" s="1"/>
      <c r="B2" s="1"/>
      <c r="C2" s="2"/>
      <c r="D2" s="1"/>
      <c r="E2" s="1"/>
      <c r="F2" s="6"/>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V2" s="41"/>
      <c r="CW2" s="41"/>
      <c r="CX2" s="41"/>
      <c r="CY2" s="41"/>
      <c r="CZ2" s="41"/>
      <c r="DA2" s="41"/>
    </row>
    <row r="3" spans="1:110">
      <c r="A3" s="1"/>
      <c r="B3" s="1"/>
      <c r="C3" s="2"/>
      <c r="D3" s="1"/>
      <c r="E3" s="1"/>
      <c r="F3" s="6"/>
      <c r="G3" s="1"/>
      <c r="H3" s="1"/>
      <c r="I3" s="1"/>
      <c r="J3" s="1"/>
      <c r="K3" s="1"/>
      <c r="L3" s="1"/>
      <c r="M3" s="1"/>
      <c r="N3" s="1"/>
      <c r="O3" s="1"/>
      <c r="P3" s="1"/>
      <c r="Q3" s="1"/>
      <c r="R3" s="1"/>
      <c r="S3" s="1"/>
      <c r="T3" s="1"/>
      <c r="U3" s="1"/>
      <c r="V3" s="1"/>
      <c r="W3" s="1"/>
      <c r="X3" s="1"/>
      <c r="Y3" s="1"/>
      <c r="Z3" s="1"/>
      <c r="AA3" s="1"/>
      <c r="AB3" s="1"/>
      <c r="AC3" s="1" t="s">
        <v>313</v>
      </c>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V3" s="41"/>
      <c r="CW3" s="41"/>
      <c r="CX3" s="41"/>
      <c r="CY3" s="41"/>
      <c r="CZ3" s="41"/>
      <c r="DA3" s="41"/>
    </row>
    <row r="4" spans="1:110">
      <c r="A4" s="12"/>
      <c r="B4" s="1" t="s">
        <v>87</v>
      </c>
      <c r="C4" s="2"/>
      <c r="D4" s="1"/>
      <c r="E4" s="1"/>
      <c r="F4" s="6"/>
      <c r="G4" s="42"/>
      <c r="H4" s="42"/>
      <c r="I4" s="42"/>
      <c r="J4" s="42"/>
      <c r="K4" s="42"/>
      <c r="L4" s="42"/>
      <c r="M4" s="42"/>
      <c r="N4" s="42"/>
      <c r="O4" s="42"/>
      <c r="P4" s="42"/>
      <c r="Q4" s="42"/>
      <c r="R4" s="42"/>
      <c r="S4" s="42"/>
      <c r="T4" s="42"/>
      <c r="U4" s="42"/>
      <c r="V4" s="42"/>
      <c r="W4" s="42"/>
      <c r="X4" s="42"/>
      <c r="Y4" s="42"/>
      <c r="Z4" s="42"/>
      <c r="AA4" s="203"/>
      <c r="AB4" s="42"/>
      <c r="AC4" s="42" t="s">
        <v>312</v>
      </c>
      <c r="AD4" s="42"/>
      <c r="AE4" s="42"/>
      <c r="AF4" s="42"/>
      <c r="AG4" s="42"/>
      <c r="AH4" s="42" t="s">
        <v>314</v>
      </c>
      <c r="AI4" s="42"/>
      <c r="AJ4" s="42"/>
      <c r="AK4" s="42"/>
      <c r="AL4" s="42"/>
      <c r="AM4" s="42"/>
      <c r="AN4" s="42"/>
      <c r="AO4" s="42"/>
      <c r="AP4" s="42"/>
      <c r="AQ4" s="42"/>
      <c r="AR4" s="42"/>
      <c r="AS4" s="42"/>
      <c r="AT4" s="42"/>
      <c r="AU4" s="42"/>
      <c r="AV4" s="42"/>
      <c r="AW4" s="42"/>
      <c r="AX4" s="203"/>
      <c r="AY4" s="42"/>
      <c r="AZ4" s="1"/>
      <c r="BA4" s="1"/>
      <c r="BB4" s="1"/>
      <c r="BC4" s="1"/>
      <c r="BD4" s="1"/>
      <c r="BE4" s="1"/>
      <c r="BF4" s="1"/>
      <c r="BG4" s="1"/>
      <c r="BH4" s="1"/>
      <c r="BI4" s="1"/>
      <c r="BJ4" s="1"/>
      <c r="BK4" s="1"/>
      <c r="BL4" s="1"/>
      <c r="BM4" s="1"/>
      <c r="BN4" s="1"/>
      <c r="BO4" s="1"/>
      <c r="BP4" s="1"/>
      <c r="BQ4" s="1"/>
      <c r="BR4" s="1"/>
      <c r="BS4" s="1"/>
      <c r="BT4" s="1"/>
      <c r="BU4" s="1"/>
      <c r="BV4" s="1"/>
      <c r="BW4" s="1"/>
      <c r="BX4" s="42"/>
      <c r="BY4" s="42"/>
      <c r="BZ4" s="42"/>
      <c r="CA4" s="42"/>
      <c r="CB4" s="42"/>
      <c r="CC4" s="42"/>
      <c r="CD4" s="42"/>
      <c r="CE4" s="42"/>
      <c r="CF4" s="42"/>
      <c r="CG4" s="42"/>
      <c r="CH4" s="42"/>
      <c r="CI4" s="42"/>
      <c r="CJ4" s="42"/>
      <c r="CK4" s="42"/>
      <c r="CL4" s="184"/>
      <c r="CM4" s="42"/>
      <c r="CN4" s="42"/>
      <c r="CO4" s="42"/>
      <c r="CP4" s="42"/>
      <c r="CQ4" s="42"/>
      <c r="CR4" s="42"/>
      <c r="CS4" s="42"/>
      <c r="CT4" s="42"/>
      <c r="CU4" s="42"/>
      <c r="CV4" s="41"/>
      <c r="CW4" s="41"/>
      <c r="CX4" s="41"/>
      <c r="CY4" s="41"/>
      <c r="CZ4" s="41"/>
      <c r="DA4" s="41"/>
    </row>
    <row r="5" spans="1:110" s="7" customFormat="1" ht="45" customHeight="1">
      <c r="A5" s="39" t="s">
        <v>317</v>
      </c>
      <c r="B5" s="17"/>
      <c r="C5" s="17"/>
      <c r="D5" s="17"/>
      <c r="E5" s="17"/>
      <c r="F5" s="17"/>
      <c r="G5" s="42"/>
      <c r="H5" s="42"/>
      <c r="I5" s="42"/>
      <c r="J5" s="42"/>
      <c r="K5" s="42"/>
      <c r="L5" s="42"/>
      <c r="M5" s="42"/>
      <c r="N5" s="42"/>
      <c r="O5" s="42"/>
      <c r="P5" s="42"/>
      <c r="Q5" s="42"/>
      <c r="R5" s="42"/>
      <c r="S5" s="42"/>
      <c r="T5" s="42"/>
      <c r="U5" s="42"/>
      <c r="V5" s="42"/>
      <c r="W5" s="185"/>
      <c r="X5" s="42"/>
      <c r="Y5" s="176"/>
      <c r="Z5" s="42"/>
      <c r="AA5" s="203"/>
      <c r="AB5" s="42"/>
      <c r="AC5" s="42"/>
      <c r="AD5" s="42"/>
      <c r="AE5" s="42"/>
      <c r="AF5" s="42"/>
      <c r="AG5" s="42"/>
      <c r="AH5" s="42" t="s">
        <v>311</v>
      </c>
      <c r="AI5" s="42"/>
      <c r="AJ5" s="42"/>
      <c r="AK5" s="42"/>
      <c r="AL5" s="42"/>
      <c r="AM5" s="42"/>
      <c r="AN5" s="42"/>
      <c r="AO5" s="42"/>
      <c r="AP5" s="42"/>
      <c r="AQ5" s="176" t="s">
        <v>309</v>
      </c>
      <c r="AR5" s="42"/>
      <c r="AS5" s="42"/>
      <c r="AT5" s="42"/>
      <c r="AU5" s="42"/>
      <c r="AV5" s="42"/>
      <c r="AW5" s="42"/>
      <c r="AX5" s="203"/>
      <c r="AY5" s="42"/>
      <c r="BI5" s="178"/>
      <c r="BN5" s="177"/>
      <c r="BX5" s="42"/>
      <c r="BY5" s="42"/>
      <c r="BZ5" s="42"/>
      <c r="CA5" s="42"/>
      <c r="CB5" s="42"/>
      <c r="CC5" s="42"/>
      <c r="CD5" s="42"/>
      <c r="CE5" s="42"/>
      <c r="CF5" s="42"/>
      <c r="CG5" s="42"/>
      <c r="CH5" s="42"/>
      <c r="CI5" s="42"/>
      <c r="CJ5" s="42"/>
      <c r="CK5" s="42"/>
      <c r="CL5" s="42"/>
      <c r="CM5" s="42"/>
      <c r="CN5" s="42"/>
      <c r="CO5" s="42"/>
      <c r="CP5" s="42"/>
      <c r="CQ5" s="42"/>
      <c r="CR5" s="42"/>
      <c r="CS5" s="42"/>
      <c r="CT5" s="42"/>
      <c r="CU5" s="42"/>
      <c r="CV5" s="43"/>
      <c r="CW5" s="43"/>
      <c r="CX5" s="43"/>
      <c r="CY5" s="43"/>
      <c r="CZ5" s="43"/>
      <c r="DA5" s="43"/>
    </row>
    <row r="6" spans="1:110" s="7" customFormat="1" ht="45" customHeight="1" thickBot="1">
      <c r="A6" s="39"/>
      <c r="B6" s="17"/>
      <c r="C6" s="560">
        <v>1</v>
      </c>
      <c r="D6" s="560">
        <v>2</v>
      </c>
      <c r="E6" s="560">
        <v>3</v>
      </c>
      <c r="F6" s="560">
        <v>4</v>
      </c>
      <c r="G6" s="560">
        <v>5</v>
      </c>
      <c r="H6" s="560">
        <v>6</v>
      </c>
      <c r="I6" s="560">
        <v>7</v>
      </c>
      <c r="J6" s="560">
        <v>8</v>
      </c>
      <c r="K6" s="560">
        <v>9</v>
      </c>
      <c r="L6" s="560">
        <v>10</v>
      </c>
      <c r="M6" s="560">
        <v>11</v>
      </c>
      <c r="N6" s="560">
        <v>12</v>
      </c>
      <c r="O6" s="560">
        <v>13</v>
      </c>
      <c r="P6" s="560">
        <v>14</v>
      </c>
      <c r="Q6" s="560">
        <v>15</v>
      </c>
      <c r="R6" s="560">
        <v>16</v>
      </c>
      <c r="S6" s="560">
        <v>17</v>
      </c>
      <c r="T6" s="560">
        <v>18</v>
      </c>
      <c r="U6" s="560">
        <v>19</v>
      </c>
      <c r="V6" s="560">
        <v>20</v>
      </c>
      <c r="W6" s="560">
        <v>21</v>
      </c>
      <c r="X6" s="560">
        <v>22</v>
      </c>
      <c r="Y6" s="560">
        <v>23</v>
      </c>
      <c r="Z6" s="560">
        <v>24</v>
      </c>
      <c r="AA6" s="560">
        <v>25</v>
      </c>
      <c r="AB6" s="560">
        <v>26</v>
      </c>
      <c r="AC6" s="560">
        <v>27</v>
      </c>
      <c r="AD6" s="560">
        <v>28</v>
      </c>
      <c r="AE6" s="560">
        <v>29</v>
      </c>
      <c r="AF6" s="560">
        <v>30</v>
      </c>
      <c r="AG6" s="560">
        <v>31</v>
      </c>
      <c r="AH6" s="560">
        <v>32</v>
      </c>
      <c r="AI6" s="560">
        <v>33</v>
      </c>
      <c r="AJ6" s="560">
        <v>34</v>
      </c>
      <c r="AK6" s="560">
        <v>35</v>
      </c>
      <c r="AL6" s="560">
        <v>36</v>
      </c>
      <c r="AM6" s="560">
        <v>37</v>
      </c>
      <c r="AN6" s="560">
        <v>38</v>
      </c>
      <c r="AO6" s="560">
        <v>39</v>
      </c>
      <c r="AP6" s="560">
        <v>40</v>
      </c>
      <c r="AQ6" s="560">
        <v>41</v>
      </c>
      <c r="AR6" s="560">
        <v>42</v>
      </c>
      <c r="AS6" s="560">
        <v>43</v>
      </c>
      <c r="AT6" s="560">
        <v>44</v>
      </c>
      <c r="AU6" s="560">
        <v>45</v>
      </c>
      <c r="AV6" s="560">
        <v>46</v>
      </c>
      <c r="AW6" s="560">
        <v>47</v>
      </c>
      <c r="AX6" s="560">
        <v>48</v>
      </c>
      <c r="AY6" s="560">
        <v>49</v>
      </c>
      <c r="AZ6" s="560">
        <v>50</v>
      </c>
      <c r="BA6" s="560">
        <v>51</v>
      </c>
      <c r="BB6" s="560">
        <v>52</v>
      </c>
      <c r="BC6" s="560">
        <v>53</v>
      </c>
      <c r="BD6" s="560">
        <v>54</v>
      </c>
      <c r="BE6" s="560">
        <v>55</v>
      </c>
      <c r="BF6" s="560">
        <v>56</v>
      </c>
      <c r="BG6" s="560">
        <v>57</v>
      </c>
      <c r="BH6" s="560">
        <v>58</v>
      </c>
      <c r="BI6" s="560">
        <v>59</v>
      </c>
      <c r="BJ6" s="560">
        <v>60</v>
      </c>
      <c r="BK6" s="560">
        <v>61</v>
      </c>
      <c r="BL6" s="560">
        <v>62</v>
      </c>
      <c r="BM6" s="560">
        <v>63</v>
      </c>
      <c r="BN6" s="560">
        <v>64</v>
      </c>
      <c r="BO6" s="560">
        <v>65</v>
      </c>
      <c r="BP6" s="560">
        <v>66</v>
      </c>
      <c r="BQ6" s="560">
        <v>67</v>
      </c>
      <c r="BR6" s="560">
        <v>68</v>
      </c>
      <c r="BS6" s="560">
        <v>69</v>
      </c>
      <c r="BT6" s="560">
        <v>70</v>
      </c>
      <c r="BU6" s="560">
        <v>71</v>
      </c>
      <c r="BV6" s="560">
        <v>72</v>
      </c>
      <c r="BW6" s="560">
        <v>73</v>
      </c>
      <c r="BX6" s="560">
        <v>74</v>
      </c>
      <c r="BY6" s="560">
        <v>75</v>
      </c>
      <c r="BZ6" s="560">
        <v>76</v>
      </c>
      <c r="CA6" s="560">
        <v>77</v>
      </c>
      <c r="CB6" s="560">
        <v>78</v>
      </c>
      <c r="CC6" s="560">
        <v>79</v>
      </c>
      <c r="CD6" s="560">
        <v>80</v>
      </c>
      <c r="CE6" s="560">
        <v>81</v>
      </c>
      <c r="CF6" s="560">
        <v>82</v>
      </c>
      <c r="CG6" s="560">
        <v>83</v>
      </c>
      <c r="CH6" s="560">
        <v>84</v>
      </c>
      <c r="CI6" s="560">
        <v>85</v>
      </c>
      <c r="CJ6" s="560">
        <v>86</v>
      </c>
      <c r="CK6" s="560">
        <v>87</v>
      </c>
      <c r="CL6" s="560">
        <v>88</v>
      </c>
      <c r="CM6" s="560">
        <v>89</v>
      </c>
      <c r="CN6" s="560">
        <v>90</v>
      </c>
      <c r="CO6" s="560">
        <v>91</v>
      </c>
      <c r="CP6" s="560">
        <v>92</v>
      </c>
      <c r="CQ6" s="560">
        <v>93</v>
      </c>
      <c r="CR6" s="560">
        <v>94</v>
      </c>
      <c r="CS6" s="560">
        <v>95</v>
      </c>
      <c r="CT6" s="560">
        <v>96</v>
      </c>
      <c r="CU6" s="560">
        <v>97</v>
      </c>
      <c r="CV6" s="560">
        <v>98</v>
      </c>
      <c r="CW6" s="560">
        <v>99</v>
      </c>
      <c r="CX6" s="560">
        <v>100</v>
      </c>
      <c r="CY6" s="560">
        <v>101</v>
      </c>
      <c r="CZ6" s="560">
        <v>102</v>
      </c>
      <c r="DA6" s="560">
        <v>103</v>
      </c>
      <c r="DB6" s="560">
        <v>104</v>
      </c>
      <c r="DC6" s="560">
        <v>105</v>
      </c>
      <c r="DD6" s="560">
        <v>106</v>
      </c>
      <c r="DE6" s="560">
        <v>107</v>
      </c>
      <c r="DF6" s="560">
        <v>108</v>
      </c>
    </row>
    <row r="7" spans="1:110" s="60" customFormat="1">
      <c r="A7" s="1035" t="s">
        <v>88</v>
      </c>
      <c r="B7" s="1033" t="s">
        <v>89</v>
      </c>
      <c r="C7" s="1031" t="s">
        <v>90</v>
      </c>
      <c r="D7" s="1031" t="s">
        <v>94</v>
      </c>
      <c r="E7" s="1031" t="s">
        <v>194</v>
      </c>
      <c r="F7" s="1049" t="s">
        <v>212</v>
      </c>
      <c r="G7" s="1046" t="s">
        <v>192</v>
      </c>
      <c r="H7" s="1051" t="s">
        <v>230</v>
      </c>
      <c r="I7" s="1051"/>
      <c r="J7" s="1051"/>
      <c r="K7" s="1051"/>
      <c r="L7" s="1051"/>
      <c r="M7" s="1051"/>
      <c r="N7" s="1051"/>
      <c r="O7" s="1051"/>
      <c r="P7" s="1051"/>
      <c r="Q7" s="1051"/>
      <c r="R7" s="1051"/>
      <c r="S7" s="1051"/>
      <c r="T7" s="1051"/>
      <c r="U7" s="1037" t="s">
        <v>229</v>
      </c>
      <c r="V7" s="1037"/>
      <c r="W7" s="1037"/>
      <c r="X7" s="1037"/>
      <c r="Y7" s="1037"/>
      <c r="Z7" s="1037"/>
      <c r="AA7" s="1037"/>
      <c r="AB7" s="1037"/>
      <c r="AC7" s="1037"/>
      <c r="AD7" s="1046" t="s">
        <v>220</v>
      </c>
      <c r="AE7" s="1041" t="s">
        <v>2</v>
      </c>
      <c r="AF7" s="1041"/>
      <c r="AG7" s="1041"/>
      <c r="AH7" s="1041"/>
      <c r="AI7" s="1043" t="s">
        <v>3</v>
      </c>
      <c r="AJ7" s="1043"/>
      <c r="AK7" s="1043"/>
      <c r="AL7" s="1043"/>
      <c r="AM7" s="1029" t="s">
        <v>223</v>
      </c>
      <c r="AN7" s="1029"/>
      <c r="AO7" s="1029"/>
      <c r="AP7" s="1029"/>
      <c r="AQ7" s="1029"/>
      <c r="AR7" s="1029"/>
      <c r="AS7" s="1021" t="s">
        <v>232</v>
      </c>
      <c r="AT7" s="1021"/>
      <c r="AU7" s="1024" t="s">
        <v>225</v>
      </c>
      <c r="AV7" s="1024"/>
      <c r="AW7" s="1024"/>
      <c r="AX7" s="1024"/>
      <c r="AY7" s="1024"/>
      <c r="AZ7" s="1016" t="s">
        <v>116</v>
      </c>
      <c r="BA7" s="1016"/>
      <c r="BB7" s="1016"/>
      <c r="BC7" s="1016"/>
      <c r="BD7" s="1016"/>
      <c r="BE7" s="1016"/>
      <c r="BF7" s="1016"/>
      <c r="BG7" s="1016"/>
      <c r="BH7" s="1016"/>
      <c r="BI7" s="1016"/>
      <c r="BJ7" s="1016"/>
      <c r="BK7" s="1016"/>
      <c r="BL7" s="1016"/>
      <c r="BM7" s="1016"/>
      <c r="BN7" s="1016"/>
      <c r="BO7" s="1016"/>
      <c r="BP7" s="1016"/>
      <c r="BQ7" s="1016"/>
      <c r="BR7" s="1016"/>
      <c r="BS7" s="1016"/>
      <c r="BT7" s="1016"/>
      <c r="BU7" s="1016"/>
      <c r="BV7" s="1016"/>
      <c r="BW7" s="1016"/>
      <c r="BX7" s="1017" t="s">
        <v>173</v>
      </c>
      <c r="BY7" s="1017"/>
      <c r="BZ7" s="1017"/>
      <c r="CA7" s="1017"/>
      <c r="CB7" s="1017"/>
      <c r="CC7" s="1017"/>
      <c r="CD7" s="1017"/>
      <c r="CE7" s="1017"/>
      <c r="CF7" s="1017"/>
      <c r="CG7" s="1017"/>
      <c r="CH7" s="1017"/>
      <c r="CI7" s="1017"/>
      <c r="CJ7" s="1017"/>
      <c r="CK7" s="1017"/>
      <c r="CL7" s="1017"/>
      <c r="CM7" s="1011" t="s">
        <v>12</v>
      </c>
      <c r="CN7" s="1011"/>
      <c r="CO7" s="1013" t="s">
        <v>14</v>
      </c>
      <c r="CP7" s="1011" t="s">
        <v>13</v>
      </c>
      <c r="CQ7" s="1011"/>
      <c r="CR7" s="1011"/>
      <c r="CS7" s="1011"/>
      <c r="CT7" s="1011"/>
      <c r="CU7" s="61"/>
      <c r="CV7" s="65"/>
      <c r="CW7" s="65"/>
      <c r="CX7" s="65"/>
      <c r="CY7" s="65"/>
      <c r="CZ7" s="65"/>
      <c r="DA7" s="65"/>
      <c r="DB7" s="1055" t="s">
        <v>319</v>
      </c>
      <c r="DC7" s="1055"/>
      <c r="DD7" s="1055"/>
      <c r="DE7" s="1055"/>
      <c r="DF7" s="1055"/>
    </row>
    <row r="8" spans="1:110" s="60" customFormat="1" ht="18" customHeight="1">
      <c r="A8" s="1036"/>
      <c r="B8" s="1034"/>
      <c r="C8" s="1032"/>
      <c r="D8" s="1032"/>
      <c r="E8" s="1032"/>
      <c r="F8" s="1050"/>
      <c r="G8" s="1010"/>
      <c r="H8" s="1052"/>
      <c r="I8" s="1052"/>
      <c r="J8" s="1052"/>
      <c r="K8" s="1052"/>
      <c r="L8" s="1052"/>
      <c r="M8" s="1052"/>
      <c r="N8" s="1052"/>
      <c r="O8" s="1052"/>
      <c r="P8" s="1052"/>
      <c r="Q8" s="1052"/>
      <c r="R8" s="1052"/>
      <c r="S8" s="1052"/>
      <c r="T8" s="1052"/>
      <c r="U8" s="1038"/>
      <c r="V8" s="1038"/>
      <c r="W8" s="1038"/>
      <c r="X8" s="1038"/>
      <c r="Y8" s="1038"/>
      <c r="Z8" s="1038"/>
      <c r="AA8" s="1038"/>
      <c r="AB8" s="1038"/>
      <c r="AC8" s="1038"/>
      <c r="AD8" s="1010"/>
      <c r="AE8" s="1042"/>
      <c r="AF8" s="1042"/>
      <c r="AG8" s="1042"/>
      <c r="AH8" s="1042"/>
      <c r="AI8" s="1044"/>
      <c r="AJ8" s="1044"/>
      <c r="AK8" s="1044"/>
      <c r="AL8" s="1044"/>
      <c r="AM8" s="1030"/>
      <c r="AN8" s="1030"/>
      <c r="AO8" s="1030"/>
      <c r="AP8" s="1030"/>
      <c r="AQ8" s="1030"/>
      <c r="AR8" s="1030"/>
      <c r="AS8" s="1022"/>
      <c r="AT8" s="1022"/>
      <c r="AU8" s="1025"/>
      <c r="AV8" s="1025"/>
      <c r="AW8" s="1025"/>
      <c r="AX8" s="1025"/>
      <c r="AY8" s="1025"/>
      <c r="AZ8" s="1019" t="s">
        <v>102</v>
      </c>
      <c r="BA8" s="1019"/>
      <c r="BB8" s="1019"/>
      <c r="BC8" s="1019"/>
      <c r="BD8" s="1019"/>
      <c r="BE8" s="1019"/>
      <c r="BF8" s="1019" t="s">
        <v>103</v>
      </c>
      <c r="BG8" s="1019"/>
      <c r="BH8" s="1019"/>
      <c r="BI8" s="1019"/>
      <c r="BJ8" s="1019"/>
      <c r="BK8" s="1019"/>
      <c r="BL8" s="1019" t="s">
        <v>104</v>
      </c>
      <c r="BM8" s="1019"/>
      <c r="BN8" s="1019"/>
      <c r="BO8" s="1019"/>
      <c r="BP8" s="1019"/>
      <c r="BQ8" s="1019"/>
      <c r="BR8" s="1019" t="s">
        <v>105</v>
      </c>
      <c r="BS8" s="1019"/>
      <c r="BT8" s="1019"/>
      <c r="BU8" s="1019"/>
      <c r="BV8" s="1019"/>
      <c r="BW8" s="1019"/>
      <c r="BX8" s="1018" t="s">
        <v>208</v>
      </c>
      <c r="BY8" s="1018"/>
      <c r="BZ8" s="1018"/>
      <c r="CA8" s="1018" t="s">
        <v>102</v>
      </c>
      <c r="CB8" s="1018"/>
      <c r="CC8" s="1018"/>
      <c r="CD8" s="1018" t="s">
        <v>103</v>
      </c>
      <c r="CE8" s="1018"/>
      <c r="CF8" s="1018"/>
      <c r="CG8" s="1018" t="s">
        <v>104</v>
      </c>
      <c r="CH8" s="1018"/>
      <c r="CI8" s="1018"/>
      <c r="CJ8" s="1018" t="s">
        <v>105</v>
      </c>
      <c r="CK8" s="1018"/>
      <c r="CL8" s="1018"/>
      <c r="CM8" s="1012"/>
      <c r="CN8" s="1012"/>
      <c r="CO8" s="1014"/>
      <c r="CP8" s="1012"/>
      <c r="CQ8" s="1012"/>
      <c r="CR8" s="1012"/>
      <c r="CS8" s="1012"/>
      <c r="CT8" s="1012"/>
      <c r="CU8" s="61"/>
      <c r="CV8" s="1056" t="s">
        <v>117</v>
      </c>
      <c r="CW8" s="1056"/>
      <c r="CX8" s="61"/>
      <c r="CY8" s="61"/>
      <c r="CZ8" s="61"/>
      <c r="DA8" s="61"/>
      <c r="DB8" s="1055"/>
      <c r="DC8" s="1055"/>
      <c r="DD8" s="1055"/>
      <c r="DE8" s="1055"/>
      <c r="DF8" s="1055"/>
    </row>
    <row r="9" spans="1:110" s="60" customFormat="1" ht="34.5" customHeight="1">
      <c r="A9" s="1036"/>
      <c r="B9" s="1034"/>
      <c r="C9" s="1032"/>
      <c r="D9" s="1032"/>
      <c r="E9" s="1032"/>
      <c r="F9" s="1050"/>
      <c r="G9" s="1010"/>
      <c r="H9" s="1047" t="s">
        <v>228</v>
      </c>
      <c r="I9" s="1047" t="s">
        <v>218</v>
      </c>
      <c r="J9" s="1047"/>
      <c r="K9" s="1047"/>
      <c r="L9" s="1047" t="s">
        <v>26</v>
      </c>
      <c r="M9" s="1047"/>
      <c r="N9" s="1047"/>
      <c r="O9" s="1047" t="s">
        <v>27</v>
      </c>
      <c r="P9" s="1047"/>
      <c r="Q9" s="1047"/>
      <c r="R9" s="1047"/>
      <c r="S9" s="1047" t="s">
        <v>4</v>
      </c>
      <c r="T9" s="1047" t="s">
        <v>219</v>
      </c>
      <c r="U9" s="1039" t="s">
        <v>26</v>
      </c>
      <c r="V9" s="1039"/>
      <c r="W9" s="1039"/>
      <c r="X9" s="1039" t="s">
        <v>27</v>
      </c>
      <c r="Y9" s="1039"/>
      <c r="Z9" s="1039"/>
      <c r="AA9" s="1039"/>
      <c r="AB9" s="1048" t="s">
        <v>1</v>
      </c>
      <c r="AC9" s="1048" t="s">
        <v>217</v>
      </c>
      <c r="AD9" s="1010"/>
      <c r="AE9" s="1040" t="s">
        <v>221</v>
      </c>
      <c r="AF9" s="1040" t="s">
        <v>222</v>
      </c>
      <c r="AG9" s="1040"/>
      <c r="AH9" s="1040"/>
      <c r="AI9" s="1045" t="s">
        <v>221</v>
      </c>
      <c r="AJ9" s="1045" t="s">
        <v>222</v>
      </c>
      <c r="AK9" s="1045"/>
      <c r="AL9" s="1045"/>
      <c r="AM9" s="1010" t="s">
        <v>5</v>
      </c>
      <c r="AN9" s="1010" t="s">
        <v>6</v>
      </c>
      <c r="AO9" s="1010" t="s">
        <v>7</v>
      </c>
      <c r="AP9" s="1010" t="s">
        <v>8</v>
      </c>
      <c r="AQ9" s="1010" t="s">
        <v>9</v>
      </c>
      <c r="AR9" s="1010" t="s">
        <v>39</v>
      </c>
      <c r="AS9" s="1023" t="s">
        <v>224</v>
      </c>
      <c r="AT9" s="1023" t="s">
        <v>222</v>
      </c>
      <c r="AU9" s="1026" t="s">
        <v>2</v>
      </c>
      <c r="AV9" s="1026"/>
      <c r="AW9" s="1027" t="s">
        <v>55</v>
      </c>
      <c r="AX9" s="1028"/>
      <c r="AY9" s="1026" t="s">
        <v>50</v>
      </c>
      <c r="AZ9" s="1019" t="s">
        <v>21</v>
      </c>
      <c r="BA9" s="1019"/>
      <c r="BB9" s="1020" t="s">
        <v>22</v>
      </c>
      <c r="BC9" s="1020"/>
      <c r="BD9" s="1019" t="s">
        <v>23</v>
      </c>
      <c r="BE9" s="1019"/>
      <c r="BF9" s="1019" t="s">
        <v>21</v>
      </c>
      <c r="BG9" s="1019"/>
      <c r="BH9" s="1020" t="s">
        <v>22</v>
      </c>
      <c r="BI9" s="1020"/>
      <c r="BJ9" s="1019" t="s">
        <v>23</v>
      </c>
      <c r="BK9" s="1019"/>
      <c r="BL9" s="1019" t="s">
        <v>21</v>
      </c>
      <c r="BM9" s="1019"/>
      <c r="BN9" s="1019" t="s">
        <v>22</v>
      </c>
      <c r="BO9" s="1019"/>
      <c r="BP9" s="1019" t="s">
        <v>23</v>
      </c>
      <c r="BQ9" s="1019"/>
      <c r="BR9" s="1019" t="s">
        <v>21</v>
      </c>
      <c r="BS9" s="1019"/>
      <c r="BT9" s="1019" t="s">
        <v>22</v>
      </c>
      <c r="BU9" s="1019"/>
      <c r="BV9" s="1019" t="s">
        <v>23</v>
      </c>
      <c r="BW9" s="1019"/>
      <c r="BX9" s="1009" t="s">
        <v>221</v>
      </c>
      <c r="BY9" s="1009" t="s">
        <v>227</v>
      </c>
      <c r="BZ9" s="1009" t="s">
        <v>222</v>
      </c>
      <c r="CA9" s="1009" t="s">
        <v>221</v>
      </c>
      <c r="CB9" s="1009" t="s">
        <v>227</v>
      </c>
      <c r="CC9" s="1009" t="s">
        <v>222</v>
      </c>
      <c r="CD9" s="1009" t="s">
        <v>221</v>
      </c>
      <c r="CE9" s="1009" t="s">
        <v>227</v>
      </c>
      <c r="CF9" s="1009" t="s">
        <v>222</v>
      </c>
      <c r="CG9" s="1009" t="s">
        <v>221</v>
      </c>
      <c r="CH9" s="1009" t="s">
        <v>227</v>
      </c>
      <c r="CI9" s="1009" t="s">
        <v>222</v>
      </c>
      <c r="CJ9" s="1009" t="s">
        <v>221</v>
      </c>
      <c r="CK9" s="1009" t="s">
        <v>227</v>
      </c>
      <c r="CL9" s="1009" t="s">
        <v>222</v>
      </c>
      <c r="CM9" s="1010" t="s">
        <v>221</v>
      </c>
      <c r="CN9" s="1010" t="s">
        <v>222</v>
      </c>
      <c r="CO9" s="1015" t="s">
        <v>222</v>
      </c>
      <c r="CP9" s="1010" t="s">
        <v>208</v>
      </c>
      <c r="CQ9" s="1010" t="s">
        <v>102</v>
      </c>
      <c r="CR9" s="1010" t="s">
        <v>103</v>
      </c>
      <c r="CS9" s="1010" t="s">
        <v>104</v>
      </c>
      <c r="CT9" s="1010" t="s">
        <v>105</v>
      </c>
      <c r="CU9" s="58"/>
      <c r="CV9" s="464"/>
      <c r="CW9" s="464"/>
      <c r="CX9" s="61"/>
      <c r="CY9" s="61"/>
      <c r="CZ9" s="61"/>
      <c r="DA9" s="61"/>
      <c r="DB9" s="1054" t="s">
        <v>228</v>
      </c>
      <c r="DC9" s="1053" t="s">
        <v>26</v>
      </c>
      <c r="DD9" s="1053"/>
      <c r="DE9" s="1053" t="s">
        <v>27</v>
      </c>
      <c r="DF9" s="1053"/>
    </row>
    <row r="10" spans="1:110" s="66" customFormat="1" ht="32.25" customHeight="1">
      <c r="A10" s="1036"/>
      <c r="B10" s="1034"/>
      <c r="C10" s="1032"/>
      <c r="D10" s="1032"/>
      <c r="E10" s="1032"/>
      <c r="F10" s="1050"/>
      <c r="G10" s="1010"/>
      <c r="H10" s="1047"/>
      <c r="I10" s="479" t="s">
        <v>21</v>
      </c>
      <c r="J10" s="479" t="s">
        <v>22</v>
      </c>
      <c r="K10" s="479" t="s">
        <v>23</v>
      </c>
      <c r="L10" s="479" t="s">
        <v>21</v>
      </c>
      <c r="M10" s="479" t="s">
        <v>22</v>
      </c>
      <c r="N10" s="479" t="s">
        <v>23</v>
      </c>
      <c r="O10" s="479" t="s">
        <v>21</v>
      </c>
      <c r="P10" s="479" t="s">
        <v>22</v>
      </c>
      <c r="Q10" s="479" t="s">
        <v>23</v>
      </c>
      <c r="R10" s="479" t="s">
        <v>24</v>
      </c>
      <c r="S10" s="1047"/>
      <c r="T10" s="1047"/>
      <c r="U10" s="480" t="s">
        <v>21</v>
      </c>
      <c r="V10" s="480" t="s">
        <v>22</v>
      </c>
      <c r="W10" s="480" t="s">
        <v>23</v>
      </c>
      <c r="X10" s="480" t="s">
        <v>21</v>
      </c>
      <c r="Y10" s="480" t="s">
        <v>22</v>
      </c>
      <c r="Z10" s="480" t="s">
        <v>23</v>
      </c>
      <c r="AA10" s="480" t="s">
        <v>24</v>
      </c>
      <c r="AB10" s="1048"/>
      <c r="AC10" s="1048"/>
      <c r="AD10" s="1010"/>
      <c r="AE10" s="1040"/>
      <c r="AF10" s="481" t="s">
        <v>21</v>
      </c>
      <c r="AG10" s="481" t="s">
        <v>22</v>
      </c>
      <c r="AH10" s="481" t="s">
        <v>23</v>
      </c>
      <c r="AI10" s="1045"/>
      <c r="AJ10" s="482" t="s">
        <v>21</v>
      </c>
      <c r="AK10" s="482" t="s">
        <v>22</v>
      </c>
      <c r="AL10" s="482" t="s">
        <v>23</v>
      </c>
      <c r="AM10" s="1010"/>
      <c r="AN10" s="1010"/>
      <c r="AO10" s="1010"/>
      <c r="AP10" s="1010"/>
      <c r="AQ10" s="1010"/>
      <c r="AR10" s="1010"/>
      <c r="AS10" s="1023"/>
      <c r="AT10" s="1023"/>
      <c r="AU10" s="483" t="s">
        <v>226</v>
      </c>
      <c r="AV10" s="483" t="s">
        <v>222</v>
      </c>
      <c r="AW10" s="483" t="s">
        <v>226</v>
      </c>
      <c r="AX10" s="483" t="s">
        <v>222</v>
      </c>
      <c r="AY10" s="1026"/>
      <c r="AZ10" s="484" t="s">
        <v>224</v>
      </c>
      <c r="BA10" s="484" t="s">
        <v>222</v>
      </c>
      <c r="BB10" s="484" t="s">
        <v>224</v>
      </c>
      <c r="BC10" s="484" t="s">
        <v>222</v>
      </c>
      <c r="BD10" s="484" t="s">
        <v>224</v>
      </c>
      <c r="BE10" s="484" t="s">
        <v>222</v>
      </c>
      <c r="BF10" s="484" t="s">
        <v>224</v>
      </c>
      <c r="BG10" s="484" t="s">
        <v>222</v>
      </c>
      <c r="BH10" s="484" t="s">
        <v>224</v>
      </c>
      <c r="BI10" s="484" t="s">
        <v>222</v>
      </c>
      <c r="BJ10" s="484" t="s">
        <v>224</v>
      </c>
      <c r="BK10" s="484" t="s">
        <v>222</v>
      </c>
      <c r="BL10" s="484" t="s">
        <v>224</v>
      </c>
      <c r="BM10" s="484" t="s">
        <v>222</v>
      </c>
      <c r="BN10" s="484" t="s">
        <v>224</v>
      </c>
      <c r="BO10" s="484" t="s">
        <v>222</v>
      </c>
      <c r="BP10" s="484" t="s">
        <v>224</v>
      </c>
      <c r="BQ10" s="484" t="s">
        <v>222</v>
      </c>
      <c r="BR10" s="484" t="s">
        <v>224</v>
      </c>
      <c r="BS10" s="484" t="s">
        <v>222</v>
      </c>
      <c r="BT10" s="484" t="s">
        <v>224</v>
      </c>
      <c r="BU10" s="484" t="s">
        <v>222</v>
      </c>
      <c r="BV10" s="484" t="s">
        <v>224</v>
      </c>
      <c r="BW10" s="484" t="s">
        <v>222</v>
      </c>
      <c r="BX10" s="1009"/>
      <c r="BY10" s="1009"/>
      <c r="BZ10" s="1009"/>
      <c r="CA10" s="1009"/>
      <c r="CB10" s="1009"/>
      <c r="CC10" s="1009"/>
      <c r="CD10" s="1009"/>
      <c r="CE10" s="1009"/>
      <c r="CF10" s="1009"/>
      <c r="CG10" s="1009"/>
      <c r="CH10" s="1009"/>
      <c r="CI10" s="1009"/>
      <c r="CJ10" s="1009"/>
      <c r="CK10" s="1009"/>
      <c r="CL10" s="1009"/>
      <c r="CM10" s="1010"/>
      <c r="CN10" s="1010"/>
      <c r="CO10" s="1015"/>
      <c r="CP10" s="1010"/>
      <c r="CQ10" s="1010"/>
      <c r="CR10" s="1010"/>
      <c r="CS10" s="1010"/>
      <c r="CT10" s="1010"/>
      <c r="CU10" s="58"/>
      <c r="CV10" s="465" t="s">
        <v>129</v>
      </c>
      <c r="CW10" s="465" t="s">
        <v>130</v>
      </c>
      <c r="CX10" s="61"/>
      <c r="CY10" s="61" t="s">
        <v>295</v>
      </c>
      <c r="CZ10" s="61"/>
      <c r="DA10" s="61"/>
      <c r="DB10" s="1054"/>
      <c r="DC10" s="399" t="s">
        <v>320</v>
      </c>
      <c r="DD10" s="400" t="s">
        <v>222</v>
      </c>
      <c r="DE10" s="399" t="s">
        <v>320</v>
      </c>
      <c r="DF10" s="400" t="s">
        <v>222</v>
      </c>
    </row>
    <row r="11" spans="1:110" s="5" customFormat="1">
      <c r="A11" s="494"/>
      <c r="B11" s="466"/>
      <c r="C11" s="466"/>
      <c r="D11" s="466"/>
      <c r="E11" s="466"/>
      <c r="F11" s="466"/>
      <c r="G11" s="466"/>
      <c r="H11" s="466"/>
      <c r="I11" s="466"/>
      <c r="J11" s="466"/>
      <c r="K11" s="466"/>
      <c r="L11" s="466"/>
      <c r="M11" s="466"/>
      <c r="N11" s="466"/>
      <c r="O11" s="466"/>
      <c r="P11" s="466"/>
      <c r="Q11" s="466"/>
      <c r="R11" s="466"/>
      <c r="S11" s="466"/>
      <c r="T11" s="466"/>
      <c r="U11" s="466"/>
      <c r="V11" s="466"/>
      <c r="W11" s="466"/>
      <c r="X11" s="466"/>
      <c r="Y11" s="466"/>
      <c r="Z11" s="466"/>
      <c r="AA11" s="466"/>
      <c r="AB11" s="466"/>
      <c r="AC11" s="466"/>
      <c r="AD11" s="466"/>
      <c r="AE11" s="466"/>
      <c r="AF11" s="466"/>
      <c r="AG11" s="466"/>
      <c r="AH11" s="466"/>
      <c r="AI11" s="466"/>
      <c r="AJ11" s="466"/>
      <c r="AK11" s="466"/>
      <c r="AL11" s="466"/>
      <c r="AM11" s="466"/>
      <c r="AN11" s="466"/>
      <c r="AO11" s="466"/>
      <c r="AP11" s="466"/>
      <c r="AQ11" s="466"/>
      <c r="AR11" s="466"/>
      <c r="AS11" s="466"/>
      <c r="AT11" s="466"/>
      <c r="AU11" s="466"/>
      <c r="AV11" s="466"/>
      <c r="AW11" s="466"/>
      <c r="AX11" s="466"/>
      <c r="AY11" s="466"/>
      <c r="AZ11" s="466"/>
      <c r="BA11" s="466"/>
      <c r="BB11" s="466"/>
      <c r="BC11" s="466"/>
      <c r="BD11" s="466"/>
      <c r="BE11" s="466"/>
      <c r="BF11" s="466"/>
      <c r="BG11" s="466"/>
      <c r="BH11" s="466"/>
      <c r="BI11" s="466"/>
      <c r="BJ11" s="466"/>
      <c r="BK11" s="466"/>
      <c r="BL11" s="466"/>
      <c r="BM11" s="466"/>
      <c r="BN11" s="466"/>
      <c r="BO11" s="466"/>
      <c r="BP11" s="466"/>
      <c r="BQ11" s="466"/>
      <c r="BR11" s="466"/>
      <c r="BS11" s="466"/>
      <c r="BT11" s="466"/>
      <c r="BU11" s="466"/>
      <c r="BV11" s="466"/>
      <c r="BW11" s="466" t="s">
        <v>308</v>
      </c>
      <c r="BX11" s="466"/>
      <c r="BY11" s="466"/>
      <c r="BZ11" s="466"/>
      <c r="CA11" s="466"/>
      <c r="CB11" s="466"/>
      <c r="CC11" s="466"/>
      <c r="CD11" s="466"/>
      <c r="CE11" s="466"/>
      <c r="CF11" s="466"/>
      <c r="CG11" s="466"/>
      <c r="CH11" s="466"/>
      <c r="CI11" s="466"/>
      <c r="CJ11" s="466"/>
      <c r="CK11" s="466"/>
      <c r="CL11" s="466"/>
      <c r="CM11" s="466"/>
      <c r="CN11" s="466"/>
      <c r="CO11" s="466"/>
      <c r="CP11" s="466"/>
      <c r="CQ11" s="466"/>
      <c r="CR11" s="466"/>
      <c r="CS11" s="466"/>
      <c r="CT11" s="466"/>
      <c r="CU11" s="62"/>
      <c r="CV11" s="466"/>
      <c r="CW11" s="466"/>
      <c r="CX11" s="62"/>
      <c r="CY11" s="62"/>
      <c r="CZ11" s="62"/>
      <c r="DA11" s="62"/>
      <c r="DB11" s="402"/>
      <c r="DC11" s="402"/>
      <c r="DD11" s="402"/>
      <c r="DE11" s="402"/>
      <c r="DF11" s="402"/>
    </row>
    <row r="12" spans="1:110" s="21" customFormat="1" ht="20.25" customHeight="1">
      <c r="A12" s="495"/>
      <c r="B12" s="485"/>
      <c r="C12" s="486"/>
      <c r="D12" s="487"/>
      <c r="E12" s="488"/>
      <c r="F12" s="489"/>
      <c r="G12" s="468"/>
      <c r="H12" s="468"/>
      <c r="I12" s="468"/>
      <c r="J12" s="468"/>
      <c r="K12" s="468"/>
      <c r="L12" s="468"/>
      <c r="M12" s="468"/>
      <c r="N12" s="468"/>
      <c r="O12" s="468"/>
      <c r="P12" s="468"/>
      <c r="Q12" s="468"/>
      <c r="R12" s="468"/>
      <c r="S12" s="468"/>
      <c r="T12" s="468"/>
      <c r="U12" s="468"/>
      <c r="V12" s="468"/>
      <c r="W12" s="468"/>
      <c r="X12" s="468"/>
      <c r="Y12" s="468"/>
      <c r="Z12" s="468"/>
      <c r="AA12" s="468"/>
      <c r="AB12" s="468"/>
      <c r="AC12" s="490"/>
      <c r="AD12" s="468"/>
      <c r="AE12" s="491"/>
      <c r="AF12" s="468"/>
      <c r="AG12" s="468"/>
      <c r="AH12" s="468"/>
      <c r="AI12" s="468"/>
      <c r="AJ12" s="468"/>
      <c r="AK12" s="468"/>
      <c r="AL12" s="468"/>
      <c r="AM12" s="468"/>
      <c r="AN12" s="468"/>
      <c r="AO12" s="468"/>
      <c r="AP12" s="468"/>
      <c r="AQ12" s="468"/>
      <c r="AR12" s="468"/>
      <c r="AS12" s="492"/>
      <c r="AT12" s="468"/>
      <c r="AU12" s="493"/>
      <c r="AV12" s="468"/>
      <c r="AW12" s="493"/>
      <c r="AX12" s="493"/>
      <c r="AY12" s="468"/>
      <c r="AZ12" s="469"/>
      <c r="BA12" s="183"/>
      <c r="BB12" s="469"/>
      <c r="BC12" s="183"/>
      <c r="BD12" s="469"/>
      <c r="BE12" s="183"/>
      <c r="BF12" s="469"/>
      <c r="BG12" s="183"/>
      <c r="BH12" s="469"/>
      <c r="BI12" s="183"/>
      <c r="BJ12" s="469"/>
      <c r="BK12" s="183"/>
      <c r="BL12" s="469"/>
      <c r="BM12" s="183"/>
      <c r="BN12" s="469"/>
      <c r="BO12" s="183"/>
      <c r="BP12" s="469"/>
      <c r="BQ12" s="183"/>
      <c r="BR12" s="469"/>
      <c r="BS12" s="183"/>
      <c r="BT12" s="469"/>
      <c r="BU12" s="183"/>
      <c r="BV12" s="469"/>
      <c r="BW12" s="183"/>
      <c r="BX12" s="468"/>
      <c r="BY12" s="468"/>
      <c r="BZ12" s="468"/>
      <c r="CA12" s="468"/>
      <c r="CB12" s="468"/>
      <c r="CC12" s="468"/>
      <c r="CD12" s="468"/>
      <c r="CE12" s="468"/>
      <c r="CF12" s="468"/>
      <c r="CG12" s="468"/>
      <c r="CH12" s="468"/>
      <c r="CI12" s="468"/>
      <c r="CJ12" s="468"/>
      <c r="CK12" s="468"/>
      <c r="CL12" s="468"/>
      <c r="CM12" s="468"/>
      <c r="CN12" s="468"/>
      <c r="CO12" s="468"/>
      <c r="CP12" s="468"/>
      <c r="CQ12" s="468"/>
      <c r="CR12" s="468"/>
      <c r="CS12" s="468"/>
      <c r="CT12" s="468"/>
      <c r="CU12" s="63"/>
      <c r="CV12" s="467" t="s">
        <v>85</v>
      </c>
      <c r="CW12" s="186" t="s">
        <v>85</v>
      </c>
      <c r="CX12" s="35"/>
      <c r="CY12" s="132" t="e">
        <f>IF(AND(BX12="NYY",BY12=150),324,IF(AND(BX12="NYY",BY12=95),282,IF(AND(BX12="NYY",BY12=70),202,IF(AND(BX12="NYY",BY12=50),159,IF(AND(BX12="NYY",BY12=35),131,IF(AND(BX12=NYY,BY12=25),106,IF(AND(BX12="LVTC",BY12=150),252,IF(AND(BX12="LVTC",BY12=95),190,IF(AND(BX12="LVTC",BY12=70),158,IF(AND(BX12="LVTC",BY12=50),124,IF(AND(BX12="LVTC",BY12=35),102,IF(AND(BX12="LVTC",BY12=25),83,0))))))))))))</f>
        <v>#NAME?</v>
      </c>
      <c r="CZ12" s="35"/>
      <c r="DA12" s="35"/>
      <c r="DB12" s="401"/>
      <c r="DC12" s="401"/>
      <c r="DD12" s="401"/>
      <c r="DE12" s="401"/>
      <c r="DF12" s="401"/>
    </row>
    <row r="13" spans="1:110" s="21" customFormat="1" ht="20.25" customHeight="1">
      <c r="A13" s="496">
        <f t="shared" ref="A13:A74" si="0">A12+1</f>
        <v>1</v>
      </c>
      <c r="B13" s="497" t="str">
        <f>'1. DATA TRAFO'!C13</f>
        <v>TP0064</v>
      </c>
      <c r="C13" s="498" t="str">
        <f>'1. DATA TRAFO'!D13</f>
        <v>Jl. Hayati Mahim</v>
      </c>
      <c r="D13" s="499" t="str">
        <f>'1. DATA TRAFO'!L13</f>
        <v>Trafindo</v>
      </c>
      <c r="E13" s="500">
        <f>'1. DATA TRAFO'!M13</f>
        <v>100</v>
      </c>
      <c r="F13" s="501">
        <f>'1. DATA TRAFO'!R13</f>
        <v>44727</v>
      </c>
      <c r="G13" s="502" t="str">
        <f>'1. DATA TRAFO'!T13</f>
        <v>UMJ</v>
      </c>
      <c r="H13" s="519">
        <v>39</v>
      </c>
      <c r="I13" s="519">
        <v>24.6</v>
      </c>
      <c r="J13" s="519">
        <v>24.4</v>
      </c>
      <c r="K13" s="519">
        <v>24.7</v>
      </c>
      <c r="L13" s="519">
        <v>28.2</v>
      </c>
      <c r="M13" s="519">
        <v>28.3</v>
      </c>
      <c r="N13" s="519">
        <v>29</v>
      </c>
      <c r="O13" s="519">
        <v>35.4</v>
      </c>
      <c r="P13" s="519">
        <v>36</v>
      </c>
      <c r="Q13" s="519">
        <v>35.6</v>
      </c>
      <c r="R13" s="519">
        <v>35.5</v>
      </c>
      <c r="S13" s="519">
        <v>29.3</v>
      </c>
      <c r="T13" s="519">
        <v>27</v>
      </c>
      <c r="U13" s="519" t="s">
        <v>28</v>
      </c>
      <c r="V13" s="519" t="s">
        <v>28</v>
      </c>
      <c r="W13" s="519" t="s">
        <v>28</v>
      </c>
      <c r="X13" s="519" t="s">
        <v>28</v>
      </c>
      <c r="Y13" s="519" t="s">
        <v>28</v>
      </c>
      <c r="Z13" s="519" t="s">
        <v>28</v>
      </c>
      <c r="AA13" s="519" t="s">
        <v>28</v>
      </c>
      <c r="AB13" s="503" t="s">
        <v>885</v>
      </c>
      <c r="AC13" s="504" t="s">
        <v>31</v>
      </c>
      <c r="AD13" s="503" t="s">
        <v>41</v>
      </c>
      <c r="AE13" s="505" t="s">
        <v>886</v>
      </c>
      <c r="AF13" s="503" t="s">
        <v>28</v>
      </c>
      <c r="AG13" s="503" t="s">
        <v>28</v>
      </c>
      <c r="AH13" s="503" t="s">
        <v>28</v>
      </c>
      <c r="AI13" s="503" t="s">
        <v>886</v>
      </c>
      <c r="AJ13" s="503" t="s">
        <v>28</v>
      </c>
      <c r="AK13" s="503" t="s">
        <v>28</v>
      </c>
      <c r="AL13" s="503" t="s">
        <v>28</v>
      </c>
      <c r="AM13" s="503" t="s">
        <v>28</v>
      </c>
      <c r="AN13" s="503" t="s">
        <v>28</v>
      </c>
      <c r="AO13" s="503" t="s">
        <v>28</v>
      </c>
      <c r="AP13" s="503" t="s">
        <v>28</v>
      </c>
      <c r="AQ13" s="503" t="s">
        <v>888</v>
      </c>
      <c r="AR13" s="503" t="s">
        <v>155</v>
      </c>
      <c r="AS13" s="506" t="s">
        <v>887</v>
      </c>
      <c r="AT13" s="503" t="s">
        <v>28</v>
      </c>
      <c r="AU13" s="507">
        <v>6.2</v>
      </c>
      <c r="AV13" s="503" t="s">
        <v>28</v>
      </c>
      <c r="AW13" s="507">
        <v>6.2</v>
      </c>
      <c r="AX13" s="503" t="s">
        <v>28</v>
      </c>
      <c r="AY13" s="503" t="s">
        <v>51</v>
      </c>
      <c r="AZ13" s="508">
        <v>160</v>
      </c>
      <c r="BA13" s="509" t="s">
        <v>28</v>
      </c>
      <c r="BB13" s="508">
        <v>160</v>
      </c>
      <c r="BC13" s="509" t="s">
        <v>28</v>
      </c>
      <c r="BD13" s="508">
        <v>160</v>
      </c>
      <c r="BE13" s="509" t="s">
        <v>28</v>
      </c>
      <c r="BF13" s="508"/>
      <c r="BG13" s="509"/>
      <c r="BH13" s="508"/>
      <c r="BI13" s="509"/>
      <c r="BJ13" s="508"/>
      <c r="BK13" s="509"/>
      <c r="BL13" s="508">
        <v>160</v>
      </c>
      <c r="BM13" s="509" t="s">
        <v>28</v>
      </c>
      <c r="BN13" s="508">
        <v>160</v>
      </c>
      <c r="BO13" s="509" t="s">
        <v>28</v>
      </c>
      <c r="BP13" s="508">
        <v>160</v>
      </c>
      <c r="BQ13" s="509" t="s">
        <v>28</v>
      </c>
      <c r="BR13" s="508"/>
      <c r="BS13" s="509"/>
      <c r="BT13" s="508"/>
      <c r="BU13" s="509"/>
      <c r="BV13" s="508"/>
      <c r="BW13" s="509"/>
      <c r="BX13" s="503" t="s">
        <v>10</v>
      </c>
      <c r="BY13" s="503">
        <v>150</v>
      </c>
      <c r="BZ13" s="503" t="s">
        <v>28</v>
      </c>
      <c r="CA13" s="503" t="s">
        <v>10</v>
      </c>
      <c r="CB13" s="503">
        <v>70</v>
      </c>
      <c r="CC13" s="503" t="s">
        <v>28</v>
      </c>
      <c r="CD13" s="503"/>
      <c r="CE13" s="503"/>
      <c r="CF13" s="503"/>
      <c r="CG13" s="503" t="s">
        <v>10</v>
      </c>
      <c r="CH13" s="503">
        <v>70</v>
      </c>
      <c r="CI13" s="503" t="s">
        <v>28</v>
      </c>
      <c r="CJ13" s="503"/>
      <c r="CK13" s="503"/>
      <c r="CL13" s="503"/>
      <c r="CM13" s="503" t="s">
        <v>44</v>
      </c>
      <c r="CN13" s="503" t="s">
        <v>28</v>
      </c>
      <c r="CO13" s="503" t="s">
        <v>28</v>
      </c>
      <c r="CP13" s="503" t="s">
        <v>28</v>
      </c>
      <c r="CQ13" s="503" t="s">
        <v>28</v>
      </c>
      <c r="CR13" s="503"/>
      <c r="CS13" s="503" t="s">
        <v>28</v>
      </c>
      <c r="CT13" s="503"/>
      <c r="CU13" s="63"/>
      <c r="CV13" s="467"/>
      <c r="CW13" s="186"/>
      <c r="CX13" s="35"/>
      <c r="CY13" s="132">
        <f>IF(AND(BX13="NYY",BY13=150),324,IF(AND(BX13="NYY",BY13=95),282,IF(AND(BX13="NYY",BY13=70),202,IF(AND(BX13="NYY",BY13=50),159,IF(AND(BX13="NYY",BY13=35),131,IF(AND(BX13=NYY,BY13=25),106,IF(AND(BX13="LVTC",BY13=150),252,IF(AND(BX13="LVTC",BY13=95),190,IF(AND(BX13="LVTC",BY13=70),158,IF(AND(BX13="LVTC",BY13=50),124,IF(AND(BX13="LVTC",BY13=35),102,IF(AND(BX13="LVTC",BY13=25),83,0))))))))))))</f>
        <v>324</v>
      </c>
      <c r="CZ13" s="35"/>
      <c r="DA13" s="35"/>
      <c r="DB13" s="401" t="str">
        <f t="shared" ref="DB13:DB33" si="1">IF(AND(H13&lt;=200,H13&gt;=90),"BURUK",IF(AND(H13&lt;=90,H13&gt;=85),"KURANG",IF(AND(H13&lt;=85,H13&gt;=83),"CUKUP",IF(AND(H13&lt;=83,H13&gt;1),"BAIK",0))))</f>
        <v>BAIK</v>
      </c>
      <c r="DC13" s="401">
        <f>MAX(L13:N13)-MIN(L13:N13)</f>
        <v>0.80000000000000071</v>
      </c>
      <c r="DD13" s="401" t="str">
        <f>IF(AND(DC13&lt;=100,DC13&gt;=15),"BURUK",IF(AND(DC13&lt;=15,DC13&gt;=12),"KURANG",IF(AND(DC13&lt;=12,DC13&gt;=10),"CUKUP",IF(AND(DC13&lt;=10,DC13&gt;=0),"BAIK",0))))</f>
        <v>BAIK</v>
      </c>
      <c r="DE13" s="401">
        <f>MAX(O13:R13)-MIN(O13:R13)</f>
        <v>0.60000000000000142</v>
      </c>
      <c r="DF13" s="401" t="str">
        <f>IF(AND(DE13&lt;=100,DE13&gt;=15),"BURUK",IF(AND(DE13&lt;=15,DE13&gt;=12),"KURANG",IF(AND(DE13&lt;=12,DE13&gt;=10),"CUKUP",IF(AND(DE13&lt;=10,DE13&gt;=0),"BAIK",0))))</f>
        <v>BAIK</v>
      </c>
    </row>
    <row r="14" spans="1:110" s="21" customFormat="1" ht="20.25" customHeight="1">
      <c r="A14" s="510">
        <f t="shared" si="0"/>
        <v>2</v>
      </c>
      <c r="B14" s="511" t="str">
        <f>'1. DATA TRAFO'!C14</f>
        <v>TP0007</v>
      </c>
      <c r="C14" s="512" t="str">
        <f>'1. DATA TRAFO'!D14</f>
        <v>Jl. A. Yani</v>
      </c>
      <c r="D14" s="193" t="str">
        <f>'1. DATA TRAFO'!L14</f>
        <v>B&amp;D</v>
      </c>
      <c r="E14" s="192">
        <f>'1. DATA TRAFO'!M14</f>
        <v>160</v>
      </c>
      <c r="F14" s="513">
        <f>'1. DATA TRAFO'!R14</f>
        <v>44727</v>
      </c>
      <c r="G14" s="205" t="str">
        <f>'1. DATA TRAFO'!T14</f>
        <v>UMJ</v>
      </c>
      <c r="H14" s="477">
        <v>31.9</v>
      </c>
      <c r="I14" s="477">
        <v>26.2</v>
      </c>
      <c r="J14" s="477">
        <v>25.6</v>
      </c>
      <c r="K14" s="477">
        <v>25.7</v>
      </c>
      <c r="L14" s="477">
        <v>29.3</v>
      </c>
      <c r="M14" s="477">
        <v>29.7</v>
      </c>
      <c r="N14" s="477">
        <v>29.6</v>
      </c>
      <c r="O14" s="477">
        <v>32.6</v>
      </c>
      <c r="P14" s="477">
        <v>32.799999999999997</v>
      </c>
      <c r="Q14" s="477">
        <v>33.299999999999997</v>
      </c>
      <c r="R14" s="477">
        <v>33.200000000000003</v>
      </c>
      <c r="S14" s="477">
        <v>33.200000000000003</v>
      </c>
      <c r="T14" s="477">
        <v>27.9</v>
      </c>
      <c r="U14" s="477" t="s">
        <v>1021</v>
      </c>
      <c r="V14" s="477" t="s">
        <v>28</v>
      </c>
      <c r="W14" s="477" t="s">
        <v>28</v>
      </c>
      <c r="X14" s="477" t="s">
        <v>28</v>
      </c>
      <c r="Y14" s="477" t="s">
        <v>28</v>
      </c>
      <c r="Z14" s="477" t="s">
        <v>28</v>
      </c>
      <c r="AA14" s="477" t="s">
        <v>28</v>
      </c>
      <c r="AB14" s="470" t="s">
        <v>885</v>
      </c>
      <c r="AC14" s="514" t="s">
        <v>31</v>
      </c>
      <c r="AD14" s="470" t="s">
        <v>41</v>
      </c>
      <c r="AE14" s="515" t="s">
        <v>886</v>
      </c>
      <c r="AF14" s="470" t="s">
        <v>28</v>
      </c>
      <c r="AG14" s="470" t="s">
        <v>28</v>
      </c>
      <c r="AH14" s="470" t="s">
        <v>28</v>
      </c>
      <c r="AI14" s="470" t="s">
        <v>886</v>
      </c>
      <c r="AJ14" s="470" t="s">
        <v>28</v>
      </c>
      <c r="AK14" s="470" t="s">
        <v>28</v>
      </c>
      <c r="AL14" s="470" t="s">
        <v>28</v>
      </c>
      <c r="AM14" s="470" t="s">
        <v>28</v>
      </c>
      <c r="AN14" s="470" t="s">
        <v>28</v>
      </c>
      <c r="AO14" s="470" t="s">
        <v>28</v>
      </c>
      <c r="AP14" s="470" t="s">
        <v>28</v>
      </c>
      <c r="AQ14" s="470" t="s">
        <v>888</v>
      </c>
      <c r="AR14" s="470" t="s">
        <v>155</v>
      </c>
      <c r="AS14" s="516" t="s">
        <v>887</v>
      </c>
      <c r="AT14" s="470" t="s">
        <v>28</v>
      </c>
      <c r="AU14" s="471">
        <v>6</v>
      </c>
      <c r="AV14" s="470" t="s">
        <v>28</v>
      </c>
      <c r="AW14" s="471">
        <v>6</v>
      </c>
      <c r="AX14" s="470" t="s">
        <v>28</v>
      </c>
      <c r="AY14" s="470" t="s">
        <v>51</v>
      </c>
      <c r="AZ14" s="473">
        <v>160</v>
      </c>
      <c r="BA14" s="472" t="s">
        <v>28</v>
      </c>
      <c r="BB14" s="473">
        <v>160</v>
      </c>
      <c r="BC14" s="472" t="s">
        <v>28</v>
      </c>
      <c r="BD14" s="473">
        <v>160</v>
      </c>
      <c r="BE14" s="472" t="s">
        <v>28</v>
      </c>
      <c r="BF14" s="473">
        <v>160</v>
      </c>
      <c r="BG14" s="472" t="s">
        <v>28</v>
      </c>
      <c r="BH14" s="473">
        <v>160</v>
      </c>
      <c r="BI14" s="472" t="s">
        <v>28</v>
      </c>
      <c r="BJ14" s="473">
        <v>160</v>
      </c>
      <c r="BK14" s="472" t="s">
        <v>28</v>
      </c>
      <c r="BL14" s="473"/>
      <c r="BM14" s="472"/>
      <c r="BN14" s="473"/>
      <c r="BO14" s="472"/>
      <c r="BP14" s="473"/>
      <c r="BQ14" s="472"/>
      <c r="BR14" s="473"/>
      <c r="BS14" s="472"/>
      <c r="BT14" s="473"/>
      <c r="BU14" s="472"/>
      <c r="BV14" s="473"/>
      <c r="BW14" s="472"/>
      <c r="BX14" s="470" t="s">
        <v>10</v>
      </c>
      <c r="BY14" s="470">
        <v>150</v>
      </c>
      <c r="BZ14" s="470" t="s">
        <v>28</v>
      </c>
      <c r="CA14" s="470" t="s">
        <v>10</v>
      </c>
      <c r="CB14" s="470">
        <v>70</v>
      </c>
      <c r="CC14" s="470" t="s">
        <v>28</v>
      </c>
      <c r="CD14" s="470" t="s">
        <v>10</v>
      </c>
      <c r="CE14" s="470">
        <v>70</v>
      </c>
      <c r="CF14" s="470" t="s">
        <v>28</v>
      </c>
      <c r="CG14" s="470"/>
      <c r="CH14" s="470"/>
      <c r="CI14" s="470"/>
      <c r="CJ14" s="470"/>
      <c r="CK14" s="470"/>
      <c r="CL14" s="470"/>
      <c r="CM14" s="470" t="s">
        <v>44</v>
      </c>
      <c r="CN14" s="470" t="s">
        <v>28</v>
      </c>
      <c r="CO14" s="470" t="s">
        <v>28</v>
      </c>
      <c r="CP14" s="470" t="s">
        <v>28</v>
      </c>
      <c r="CQ14" s="470" t="s">
        <v>28</v>
      </c>
      <c r="CR14" s="470" t="s">
        <v>28</v>
      </c>
      <c r="CS14" s="470"/>
      <c r="CT14" s="470"/>
      <c r="CU14" s="63"/>
      <c r="CV14" s="467"/>
      <c r="CW14" s="186"/>
      <c r="CX14" s="35"/>
      <c r="CY14" s="132">
        <f>IF(AND(BX14="NYY",BY14=150),324,IF(AND(BX14="NYY",BY14=95),282,IF(AND(BX14="NYY",BY14=70),202,IF(AND(BX14="NYY",BY14=50),159,IF(AND(BX14="NYY",BY14=35),131,IF(AND(BX14=NYY,BY14=25),106,IF(AND(BX14="LVTC",BY14=150),252,IF(AND(BX14="LVTC",BY14=95),190,IF(AND(BX14="LVTC",BY14=70),158,IF(AND(BX14="LVTC",BY14=50),124,IF(AND(BX14="LVTC",BY14=35),102,IF(AND(BX14="LVTC",BY14=25),83,0))))))))))))</f>
        <v>324</v>
      </c>
      <c r="CZ14" s="35"/>
      <c r="DA14" s="35"/>
      <c r="DB14" s="401" t="str">
        <f t="shared" si="1"/>
        <v>BAIK</v>
      </c>
      <c r="DC14" s="401">
        <f t="shared" ref="DC14:DC75" si="2">MAX(L14:N14)-MIN(L14:N14)</f>
        <v>0.39999999999999858</v>
      </c>
      <c r="DD14" s="401" t="str">
        <f t="shared" ref="DD14:DD75" si="3">IF(AND(DC14&lt;=100,DC14&gt;=15),"BURUK",IF(AND(DC14&lt;=15,DC14&gt;=12),"KURANG",IF(AND(DC14&lt;=12,DC14&gt;=10),"CUKUP",IF(AND(DC14&lt;=10,DC14&gt;=0),"BAIK",0))))</f>
        <v>BAIK</v>
      </c>
      <c r="DE14" s="401">
        <f t="shared" ref="DE14:DE75" si="4">MAX(O14:R14)-MIN(O14:R14)</f>
        <v>0.69999999999999574</v>
      </c>
      <c r="DF14" s="401" t="str">
        <f t="shared" ref="DF14:DF75" si="5">IF(AND(DE14&lt;=100,DE14&gt;=15),"BURUK",IF(AND(DE14&lt;=15,DE14&gt;=12),"KURANG",IF(AND(DE14&lt;=12,DE14&gt;=10),"CUKUP",IF(AND(DE14&lt;=10,DE14&gt;=0),"BAIK",0))))</f>
        <v>BAIK</v>
      </c>
    </row>
    <row r="15" spans="1:110" s="21" customFormat="1" ht="20.25" customHeight="1">
      <c r="A15" s="510">
        <f t="shared" si="0"/>
        <v>3</v>
      </c>
      <c r="B15" s="511" t="str">
        <f>'1. DATA TRAFO'!C15</f>
        <v>TP0580</v>
      </c>
      <c r="C15" s="512" t="str">
        <f>'1. DATA TRAFO'!D15</f>
        <v>Jl. Hayati Mahim</v>
      </c>
      <c r="D15" s="193" t="str">
        <f>'1. DATA TRAFO'!L15</f>
        <v>Trafindo</v>
      </c>
      <c r="E15" s="192">
        <f>'1. DATA TRAFO'!M15</f>
        <v>100</v>
      </c>
      <c r="F15" s="513">
        <f>'1. DATA TRAFO'!R15</f>
        <v>44727</v>
      </c>
      <c r="G15" s="205" t="str">
        <f>'1. DATA TRAFO'!T15</f>
        <v>UMJ</v>
      </c>
      <c r="H15" s="477">
        <v>34.9</v>
      </c>
      <c r="I15" s="477">
        <v>26.8</v>
      </c>
      <c r="J15" s="477">
        <v>26.9</v>
      </c>
      <c r="K15" s="477">
        <v>27.6</v>
      </c>
      <c r="L15" s="477">
        <v>31.2</v>
      </c>
      <c r="M15" s="477">
        <v>31.5</v>
      </c>
      <c r="N15" s="477">
        <v>30.8</v>
      </c>
      <c r="O15" s="477">
        <v>33.9</v>
      </c>
      <c r="P15" s="477">
        <v>33.6</v>
      </c>
      <c r="Q15" s="477">
        <v>34.1</v>
      </c>
      <c r="R15" s="477">
        <v>34.5</v>
      </c>
      <c r="S15" s="477">
        <v>30.5</v>
      </c>
      <c r="T15" s="477">
        <v>29.2</v>
      </c>
      <c r="U15" s="477" t="s">
        <v>28</v>
      </c>
      <c r="V15" s="477" t="s">
        <v>28</v>
      </c>
      <c r="W15" s="477" t="s">
        <v>28</v>
      </c>
      <c r="X15" s="477" t="s">
        <v>28</v>
      </c>
      <c r="Y15" s="477" t="s">
        <v>28</v>
      </c>
      <c r="Z15" s="477" t="s">
        <v>28</v>
      </c>
      <c r="AA15" s="477" t="s">
        <v>28</v>
      </c>
      <c r="AB15" s="470" t="s">
        <v>885</v>
      </c>
      <c r="AC15" s="514" t="s">
        <v>31</v>
      </c>
      <c r="AD15" s="470" t="s">
        <v>41</v>
      </c>
      <c r="AE15" s="515" t="s">
        <v>886</v>
      </c>
      <c r="AF15" s="470" t="s">
        <v>28</v>
      </c>
      <c r="AG15" s="470" t="s">
        <v>28</v>
      </c>
      <c r="AH15" s="470" t="s">
        <v>28</v>
      </c>
      <c r="AI15" s="470" t="s">
        <v>886</v>
      </c>
      <c r="AJ15" s="470" t="s">
        <v>28</v>
      </c>
      <c r="AK15" s="470" t="s">
        <v>28</v>
      </c>
      <c r="AL15" s="470" t="s">
        <v>28</v>
      </c>
      <c r="AM15" s="470" t="s">
        <v>28</v>
      </c>
      <c r="AN15" s="470" t="s">
        <v>28</v>
      </c>
      <c r="AO15" s="470" t="s">
        <v>28</v>
      </c>
      <c r="AP15" s="470" t="s">
        <v>28</v>
      </c>
      <c r="AQ15" s="470" t="s">
        <v>888</v>
      </c>
      <c r="AR15" s="470" t="s">
        <v>155</v>
      </c>
      <c r="AS15" s="516" t="s">
        <v>891</v>
      </c>
      <c r="AT15" s="470" t="s">
        <v>28</v>
      </c>
      <c r="AU15" s="471">
        <v>45.3</v>
      </c>
      <c r="AV15" s="470" t="s">
        <v>28</v>
      </c>
      <c r="AW15" s="471">
        <v>45.1</v>
      </c>
      <c r="AX15" s="470" t="s">
        <v>28</v>
      </c>
      <c r="AY15" s="470" t="s">
        <v>52</v>
      </c>
      <c r="AZ15" s="473">
        <v>200</v>
      </c>
      <c r="BA15" s="472" t="s">
        <v>28</v>
      </c>
      <c r="BB15" s="473">
        <v>200</v>
      </c>
      <c r="BC15" s="472" t="s">
        <v>28</v>
      </c>
      <c r="BD15" s="473">
        <v>200</v>
      </c>
      <c r="BE15" s="472" t="s">
        <v>28</v>
      </c>
      <c r="BF15" s="473">
        <v>200</v>
      </c>
      <c r="BG15" s="472" t="s">
        <v>28</v>
      </c>
      <c r="BH15" s="473">
        <v>200</v>
      </c>
      <c r="BI15" s="472" t="s">
        <v>28</v>
      </c>
      <c r="BJ15" s="473">
        <v>200</v>
      </c>
      <c r="BK15" s="472" t="s">
        <v>28</v>
      </c>
      <c r="BL15" s="473"/>
      <c r="BM15" s="472"/>
      <c r="BN15" s="473"/>
      <c r="BO15" s="472"/>
      <c r="BP15" s="473"/>
      <c r="BQ15" s="472"/>
      <c r="BR15" s="473"/>
      <c r="BS15" s="472"/>
      <c r="BT15" s="473"/>
      <c r="BU15" s="472"/>
      <c r="BV15" s="473"/>
      <c r="BW15" s="472"/>
      <c r="BX15" s="470" t="s">
        <v>10</v>
      </c>
      <c r="BY15" s="470">
        <v>150</v>
      </c>
      <c r="BZ15" s="470" t="s">
        <v>28</v>
      </c>
      <c r="CA15" s="470"/>
      <c r="CB15" s="470">
        <v>70</v>
      </c>
      <c r="CC15" s="470" t="s">
        <v>28</v>
      </c>
      <c r="CD15" s="470" t="s">
        <v>10</v>
      </c>
      <c r="CE15" s="470">
        <v>70</v>
      </c>
      <c r="CF15" s="470" t="s">
        <v>28</v>
      </c>
      <c r="CG15" s="470"/>
      <c r="CH15" s="470"/>
      <c r="CI15" s="470"/>
      <c r="CJ15" s="470"/>
      <c r="CK15" s="470"/>
      <c r="CL15" s="470"/>
      <c r="CM15" s="470" t="s">
        <v>44</v>
      </c>
      <c r="CN15" s="470" t="s">
        <v>28</v>
      </c>
      <c r="CO15" s="470" t="s">
        <v>28</v>
      </c>
      <c r="CP15" s="470" t="s">
        <v>28</v>
      </c>
      <c r="CQ15" s="470" t="s">
        <v>28</v>
      </c>
      <c r="CR15" s="470" t="s">
        <v>28</v>
      </c>
      <c r="CS15" s="470"/>
      <c r="CT15" s="470"/>
      <c r="CU15" s="63"/>
      <c r="CV15" s="467"/>
      <c r="CW15" s="186"/>
      <c r="CX15" s="35"/>
      <c r="CY15" s="132">
        <f>IF(AND(BX15="NYY",BY15=150),324,IF(AND(BX15="NYY",BY15=95),282,IF(AND(BX15="NYY",BY15=70),202,IF(AND(BX15="NYY",BY15=50),159,IF(AND(BX15="NYY",BY15=35),131,IF(AND(BX15=NYY,BY15=25),106,IF(AND(BX15="LVTC",BY15=150),252,IF(AND(BX15="LVTC",BY15=95),190,IF(AND(BX15="LVTC",BY15=70),158,IF(AND(BX15="LVTC",BY15=50),124,IF(AND(BX15="LVTC",BY15=35),102,IF(AND(BX15="LVTC",BY15=25),83,0))))))))))))</f>
        <v>324</v>
      </c>
      <c r="CZ15" s="35"/>
      <c r="DA15" s="35"/>
      <c r="DB15" s="401" t="str">
        <f t="shared" si="1"/>
        <v>BAIK</v>
      </c>
      <c r="DC15" s="401">
        <f t="shared" si="2"/>
        <v>0.69999999999999929</v>
      </c>
      <c r="DD15" s="401" t="str">
        <f t="shared" si="3"/>
        <v>BAIK</v>
      </c>
      <c r="DE15" s="401">
        <f t="shared" si="4"/>
        <v>0.89999999999999858</v>
      </c>
      <c r="DF15" s="401" t="str">
        <f t="shared" si="5"/>
        <v>BAIK</v>
      </c>
    </row>
    <row r="16" spans="1:110" s="21" customFormat="1" ht="20.25" customHeight="1">
      <c r="A16" s="510">
        <f t="shared" si="0"/>
        <v>4</v>
      </c>
      <c r="B16" s="511" t="str">
        <f>'1. DATA TRAFO'!C16</f>
        <v>TP0070</v>
      </c>
      <c r="C16" s="512" t="str">
        <f>'1. DATA TRAFO'!D16</f>
        <v>Jl. Telex</v>
      </c>
      <c r="D16" s="193" t="str">
        <f>'1. DATA TRAFO'!L16</f>
        <v>Voltra</v>
      </c>
      <c r="E16" s="192">
        <f>'1. DATA TRAFO'!M16</f>
        <v>100</v>
      </c>
      <c r="F16" s="513">
        <f>'1. DATA TRAFO'!R16</f>
        <v>44727</v>
      </c>
      <c r="G16" s="205" t="str">
        <f>'1. DATA TRAFO'!T16</f>
        <v>UMJ</v>
      </c>
      <c r="H16" s="477">
        <v>36.6</v>
      </c>
      <c r="I16" s="477">
        <v>26.4</v>
      </c>
      <c r="J16" s="477">
        <v>26.4</v>
      </c>
      <c r="K16" s="477">
        <v>26.6</v>
      </c>
      <c r="L16" s="477">
        <v>28.3</v>
      </c>
      <c r="M16" s="477">
        <v>28.7</v>
      </c>
      <c r="N16" s="477">
        <v>28.7</v>
      </c>
      <c r="O16" s="477">
        <v>33.799999999999997</v>
      </c>
      <c r="P16" s="477">
        <v>34.299999999999997</v>
      </c>
      <c r="Q16" s="477">
        <v>34</v>
      </c>
      <c r="R16" s="477">
        <v>34.299999999999997</v>
      </c>
      <c r="S16" s="477">
        <v>32.799999999999997</v>
      </c>
      <c r="T16" s="477">
        <v>29.1</v>
      </c>
      <c r="U16" s="477" t="s">
        <v>28</v>
      </c>
      <c r="V16" s="477" t="s">
        <v>28</v>
      </c>
      <c r="W16" s="477" t="s">
        <v>28</v>
      </c>
      <c r="X16" s="477" t="s">
        <v>28</v>
      </c>
      <c r="Y16" s="477" t="s">
        <v>28</v>
      </c>
      <c r="Z16" s="477" t="s">
        <v>28</v>
      </c>
      <c r="AA16" s="477" t="s">
        <v>28</v>
      </c>
      <c r="AB16" s="470" t="s">
        <v>885</v>
      </c>
      <c r="AC16" s="514" t="s">
        <v>31</v>
      </c>
      <c r="AD16" s="470" t="s">
        <v>41</v>
      </c>
      <c r="AE16" s="515" t="s">
        <v>886</v>
      </c>
      <c r="AF16" s="470" t="s">
        <v>28</v>
      </c>
      <c r="AG16" s="470" t="s">
        <v>28</v>
      </c>
      <c r="AH16" s="470" t="s">
        <v>28</v>
      </c>
      <c r="AI16" s="470" t="s">
        <v>886</v>
      </c>
      <c r="AJ16" s="470" t="s">
        <v>28</v>
      </c>
      <c r="AK16" s="470" t="s">
        <v>28</v>
      </c>
      <c r="AL16" s="470" t="s">
        <v>28</v>
      </c>
      <c r="AM16" s="470" t="s">
        <v>28</v>
      </c>
      <c r="AN16" s="470" t="s">
        <v>28</v>
      </c>
      <c r="AO16" s="470" t="s">
        <v>28</v>
      </c>
      <c r="AP16" s="470" t="s">
        <v>38</v>
      </c>
      <c r="AQ16" s="470" t="s">
        <v>888</v>
      </c>
      <c r="AR16" s="470" t="s">
        <v>155</v>
      </c>
      <c r="AS16" s="516" t="s">
        <v>887</v>
      </c>
      <c r="AT16" s="470" t="s">
        <v>28</v>
      </c>
      <c r="AU16" s="471">
        <v>74</v>
      </c>
      <c r="AV16" s="470" t="s">
        <v>28</v>
      </c>
      <c r="AW16" s="471">
        <v>7.4</v>
      </c>
      <c r="AX16" s="470" t="s">
        <v>28</v>
      </c>
      <c r="AY16" s="470" t="s">
        <v>51</v>
      </c>
      <c r="AZ16" s="473">
        <v>160</v>
      </c>
      <c r="BA16" s="472" t="s">
        <v>28</v>
      </c>
      <c r="BB16" s="473">
        <v>160</v>
      </c>
      <c r="BC16" s="472" t="s">
        <v>28</v>
      </c>
      <c r="BD16" s="473">
        <v>160</v>
      </c>
      <c r="BE16" s="472" t="s">
        <v>28</v>
      </c>
      <c r="BF16" s="473">
        <v>160</v>
      </c>
      <c r="BG16" s="472" t="s">
        <v>28</v>
      </c>
      <c r="BH16" s="473">
        <v>160</v>
      </c>
      <c r="BI16" s="472" t="s">
        <v>28</v>
      </c>
      <c r="BJ16" s="473">
        <v>160</v>
      </c>
      <c r="BK16" s="472" t="s">
        <v>28</v>
      </c>
      <c r="BL16" s="473"/>
      <c r="BM16" s="472"/>
      <c r="BN16" s="473"/>
      <c r="BO16" s="472"/>
      <c r="BP16" s="473"/>
      <c r="BQ16" s="472"/>
      <c r="BR16" s="473">
        <v>160</v>
      </c>
      <c r="BS16" s="472" t="s">
        <v>28</v>
      </c>
      <c r="BT16" s="473">
        <v>160</v>
      </c>
      <c r="BU16" s="472" t="s">
        <v>28</v>
      </c>
      <c r="BV16" s="473">
        <v>160</v>
      </c>
      <c r="BW16" s="472" t="s">
        <v>28</v>
      </c>
      <c r="BX16" s="470" t="s">
        <v>10</v>
      </c>
      <c r="BY16" s="470">
        <v>150</v>
      </c>
      <c r="BZ16" s="470" t="s">
        <v>28</v>
      </c>
      <c r="CA16" s="470" t="s">
        <v>10</v>
      </c>
      <c r="CB16" s="470">
        <v>70</v>
      </c>
      <c r="CC16" s="470" t="s">
        <v>28</v>
      </c>
      <c r="CD16" s="470" t="s">
        <v>10</v>
      </c>
      <c r="CE16" s="470">
        <v>70</v>
      </c>
      <c r="CF16" s="470" t="s">
        <v>28</v>
      </c>
      <c r="CG16" s="470"/>
      <c r="CH16" s="470"/>
      <c r="CI16" s="470"/>
      <c r="CJ16" s="470" t="s">
        <v>10</v>
      </c>
      <c r="CK16" s="470">
        <v>70</v>
      </c>
      <c r="CL16" s="470" t="s">
        <v>28</v>
      </c>
      <c r="CM16" s="470" t="s">
        <v>44</v>
      </c>
      <c r="CN16" s="470" t="s">
        <v>28</v>
      </c>
      <c r="CO16" s="470" t="s">
        <v>28</v>
      </c>
      <c r="CP16" s="470" t="s">
        <v>28</v>
      </c>
      <c r="CQ16" s="470" t="s">
        <v>28</v>
      </c>
      <c r="CR16" s="470" t="s">
        <v>28</v>
      </c>
      <c r="CS16" s="470"/>
      <c r="CT16" s="470" t="s">
        <v>28</v>
      </c>
      <c r="CU16" s="63"/>
      <c r="CV16" s="467"/>
      <c r="CW16" s="186"/>
      <c r="CX16" s="35"/>
      <c r="CY16" s="132">
        <f>IF(AND(BX16="NYY",BY16=150),324,IF(AND(BX16="NYY",BY16=95),282,IF(AND(BX16="NYY",BY16=70),202,IF(AND(BX16="NYY",BY16=50),159,IF(AND(BX16="NYY",BY16=35),131,IF(AND(BX16=NYY,BY16=25),106,IF(AND(BX16="LVTC",BY16=150),252,IF(AND(BX16="LVTC",BY16=95),190,IF(AND(BX16="LVTC",BY16=70),158,IF(AND(BX16="LVTC",BY16=50),124,IF(AND(BX16="LVTC",BY16=35),102,IF(AND(BX16="LVTC",BY16=25),83,0))))))))))))</f>
        <v>324</v>
      </c>
      <c r="CZ16" s="35"/>
      <c r="DA16" s="35"/>
      <c r="DB16" s="401" t="str">
        <f t="shared" si="1"/>
        <v>BAIK</v>
      </c>
      <c r="DC16" s="401">
        <f t="shared" si="2"/>
        <v>0.39999999999999858</v>
      </c>
      <c r="DD16" s="401" t="str">
        <f t="shared" si="3"/>
        <v>BAIK</v>
      </c>
      <c r="DE16" s="401">
        <f t="shared" si="4"/>
        <v>0.5</v>
      </c>
      <c r="DF16" s="401" t="str">
        <f t="shared" si="5"/>
        <v>BAIK</v>
      </c>
    </row>
    <row r="17" spans="1:110" s="21" customFormat="1" ht="20.25" customHeight="1">
      <c r="A17" s="510">
        <f t="shared" si="0"/>
        <v>5</v>
      </c>
      <c r="B17" s="511" t="str">
        <f>'1. DATA TRAFO'!C17</f>
        <v>TP0290</v>
      </c>
      <c r="C17" s="512" t="str">
        <f>'1. DATA TRAFO'!D17</f>
        <v>Jl. Aik Pancur</v>
      </c>
      <c r="D17" s="193" t="str">
        <f>'1. DATA TRAFO'!L17</f>
        <v>Sintra</v>
      </c>
      <c r="E17" s="192">
        <f>'1. DATA TRAFO'!M17</f>
        <v>100</v>
      </c>
      <c r="F17" s="513">
        <f>'1. DATA TRAFO'!R17</f>
        <v>44727</v>
      </c>
      <c r="G17" s="205" t="str">
        <f>'1. DATA TRAFO'!T17</f>
        <v>UMJ</v>
      </c>
      <c r="H17" s="477">
        <v>34.4</v>
      </c>
      <c r="I17" s="477">
        <v>24.4</v>
      </c>
      <c r="J17" s="477">
        <v>25</v>
      </c>
      <c r="K17" s="477">
        <v>24.8</v>
      </c>
      <c r="L17" s="477">
        <v>31.5</v>
      </c>
      <c r="M17" s="477">
        <v>31.8</v>
      </c>
      <c r="N17" s="477">
        <v>31.7</v>
      </c>
      <c r="O17" s="477">
        <v>54.7</v>
      </c>
      <c r="P17" s="477">
        <v>35</v>
      </c>
      <c r="Q17" s="477">
        <v>35.4</v>
      </c>
      <c r="R17" s="477">
        <v>34.200000000000003</v>
      </c>
      <c r="S17" s="477">
        <v>36.299999999999997</v>
      </c>
      <c r="T17" s="477">
        <v>27.5</v>
      </c>
      <c r="U17" s="477" t="s">
        <v>28</v>
      </c>
      <c r="V17" s="477" t="s">
        <v>28</v>
      </c>
      <c r="W17" s="477" t="s">
        <v>28</v>
      </c>
      <c r="X17" s="477" t="s">
        <v>28</v>
      </c>
      <c r="Y17" s="477" t="s">
        <v>28</v>
      </c>
      <c r="Z17" s="477" t="s">
        <v>28</v>
      </c>
      <c r="AA17" s="477" t="s">
        <v>28</v>
      </c>
      <c r="AB17" s="470" t="s">
        <v>885</v>
      </c>
      <c r="AC17" s="514" t="s">
        <v>32</v>
      </c>
      <c r="AD17" s="470" t="s">
        <v>41</v>
      </c>
      <c r="AE17" s="515" t="s">
        <v>886</v>
      </c>
      <c r="AF17" s="470" t="s">
        <v>28</v>
      </c>
      <c r="AG17" s="470" t="s">
        <v>28</v>
      </c>
      <c r="AH17" s="470" t="s">
        <v>28</v>
      </c>
      <c r="AI17" s="470" t="s">
        <v>886</v>
      </c>
      <c r="AJ17" s="470" t="s">
        <v>28</v>
      </c>
      <c r="AK17" s="470" t="s">
        <v>28</v>
      </c>
      <c r="AL17" s="470" t="s">
        <v>28</v>
      </c>
      <c r="AM17" s="470" t="s">
        <v>149</v>
      </c>
      <c r="AN17" s="470" t="s">
        <v>149</v>
      </c>
      <c r="AO17" s="470" t="s">
        <v>28</v>
      </c>
      <c r="AP17" s="470" t="s">
        <v>149</v>
      </c>
      <c r="AQ17" s="470" t="s">
        <v>892</v>
      </c>
      <c r="AR17" s="470" t="s">
        <v>155</v>
      </c>
      <c r="AS17" s="516" t="s">
        <v>889</v>
      </c>
      <c r="AT17" s="470" t="s">
        <v>28</v>
      </c>
      <c r="AU17" s="471">
        <v>20.2</v>
      </c>
      <c r="AV17" s="470" t="s">
        <v>28</v>
      </c>
      <c r="AW17" s="471">
        <v>20.2</v>
      </c>
      <c r="AX17" s="470" t="s">
        <v>28</v>
      </c>
      <c r="AY17" s="470" t="s">
        <v>51</v>
      </c>
      <c r="AZ17" s="473">
        <v>160</v>
      </c>
      <c r="BA17" s="472" t="s">
        <v>28</v>
      </c>
      <c r="BB17" s="473">
        <v>160</v>
      </c>
      <c r="BC17" s="472" t="s">
        <v>28</v>
      </c>
      <c r="BD17" s="473">
        <v>160</v>
      </c>
      <c r="BE17" s="472" t="s">
        <v>28</v>
      </c>
      <c r="BF17" s="473">
        <v>160</v>
      </c>
      <c r="BG17" s="472" t="s">
        <v>28</v>
      </c>
      <c r="BH17" s="473">
        <v>160</v>
      </c>
      <c r="BI17" s="472" t="s">
        <v>28</v>
      </c>
      <c r="BJ17" s="473">
        <v>160</v>
      </c>
      <c r="BK17" s="472" t="s">
        <v>28</v>
      </c>
      <c r="BL17" s="473"/>
      <c r="BM17" s="472"/>
      <c r="BN17" s="473"/>
      <c r="BO17" s="472"/>
      <c r="BP17" s="473"/>
      <c r="BQ17" s="472"/>
      <c r="BR17" s="473"/>
      <c r="BS17" s="472"/>
      <c r="BT17" s="473"/>
      <c r="BU17" s="472"/>
      <c r="BV17" s="473"/>
      <c r="BW17" s="472"/>
      <c r="BX17" s="470" t="s">
        <v>10</v>
      </c>
      <c r="BY17" s="470">
        <v>150</v>
      </c>
      <c r="BZ17" s="470" t="s">
        <v>28</v>
      </c>
      <c r="CA17" s="470" t="s">
        <v>10</v>
      </c>
      <c r="CB17" s="470">
        <v>150</v>
      </c>
      <c r="CC17" s="470" t="s">
        <v>28</v>
      </c>
      <c r="CD17" s="470" t="s">
        <v>10</v>
      </c>
      <c r="CE17" s="470">
        <v>150</v>
      </c>
      <c r="CF17" s="470" t="s">
        <v>28</v>
      </c>
      <c r="CG17" s="470"/>
      <c r="CH17" s="470"/>
      <c r="CI17" s="470"/>
      <c r="CJ17" s="470"/>
      <c r="CK17" s="470"/>
      <c r="CL17" s="470"/>
      <c r="CM17" s="470" t="s">
        <v>48</v>
      </c>
      <c r="CN17" s="470" t="s">
        <v>28</v>
      </c>
      <c r="CO17" s="470" t="s">
        <v>28</v>
      </c>
      <c r="CP17" s="470" t="s">
        <v>28</v>
      </c>
      <c r="CQ17" s="470" t="s">
        <v>28</v>
      </c>
      <c r="CR17" s="470" t="s">
        <v>28</v>
      </c>
      <c r="CS17" s="470"/>
      <c r="CT17" s="470"/>
      <c r="CU17" s="63"/>
      <c r="CV17" s="467"/>
      <c r="CW17" s="186"/>
      <c r="CX17" s="35"/>
      <c r="CY17" s="132">
        <f>IF(AND(BX17="NYY",BY17=150),324,IF(AND(BX17="NYY",BY17=95),282,IF(AND(BX17="NYY",BY17=70),202,IF(AND(BX17="NYY",BY17=50),159,IF(AND(BX17="NYY",BY17=35),131,IF(AND(BX17=NYY,BY17=25),106,IF(AND(BX17="LVTC",BY17=150),252,IF(AND(BX17="LVTC",BY17=95),190,IF(AND(BX17="LVTC",BY17=70),158,IF(AND(BX17="LVTC",BY17=50),124,IF(AND(BX17="LVTC",BY17=35),102,IF(AND(BX17="LVTC",BY17=25),83,0))))))))))))</f>
        <v>324</v>
      </c>
      <c r="CZ17" s="35"/>
      <c r="DA17" s="35"/>
      <c r="DB17" s="401" t="str">
        <f t="shared" si="1"/>
        <v>BAIK</v>
      </c>
      <c r="DC17" s="401">
        <f t="shared" si="2"/>
        <v>0.30000000000000071</v>
      </c>
      <c r="DD17" s="401" t="str">
        <f t="shared" si="3"/>
        <v>BAIK</v>
      </c>
      <c r="DE17" s="401">
        <f t="shared" si="4"/>
        <v>20.5</v>
      </c>
      <c r="DF17" s="401" t="str">
        <f t="shared" si="5"/>
        <v>BURUK</v>
      </c>
    </row>
    <row r="18" spans="1:110" s="21" customFormat="1" ht="20.25" customHeight="1">
      <c r="A18" s="510">
        <f t="shared" si="0"/>
        <v>6</v>
      </c>
      <c r="B18" s="511" t="str">
        <f>'1. DATA TRAFO'!C18</f>
        <v>TP0160</v>
      </c>
      <c r="C18" s="512" t="str">
        <f>'1. DATA TRAFO'!D18</f>
        <v xml:space="preserve">Jl. Sudirman </v>
      </c>
      <c r="D18" s="193" t="str">
        <f>'1. DATA TRAFO'!L18</f>
        <v>Trafindo</v>
      </c>
      <c r="E18" s="192">
        <f>'1. DATA TRAFO'!M18</f>
        <v>100</v>
      </c>
      <c r="F18" s="513">
        <f>'1. DATA TRAFO'!R18</f>
        <v>44727</v>
      </c>
      <c r="G18" s="205" t="str">
        <f>'1. DATA TRAFO'!T18</f>
        <v>UMJ</v>
      </c>
      <c r="H18" s="477">
        <v>31.2</v>
      </c>
      <c r="I18" s="477">
        <v>24.2</v>
      </c>
      <c r="J18" s="477">
        <v>24.6</v>
      </c>
      <c r="K18" s="477">
        <v>23.9</v>
      </c>
      <c r="L18" s="477">
        <v>26.6</v>
      </c>
      <c r="M18" s="477">
        <v>27.3</v>
      </c>
      <c r="N18" s="477">
        <v>27.2</v>
      </c>
      <c r="O18" s="477">
        <v>29.6</v>
      </c>
      <c r="P18" s="477">
        <v>29.4</v>
      </c>
      <c r="Q18" s="477">
        <v>29.3</v>
      </c>
      <c r="R18" s="477">
        <v>29.5</v>
      </c>
      <c r="S18" s="477">
        <v>27</v>
      </c>
      <c r="T18" s="477">
        <v>25.6</v>
      </c>
      <c r="U18" s="477" t="s">
        <v>28</v>
      </c>
      <c r="V18" s="477" t="s">
        <v>28</v>
      </c>
      <c r="W18" s="477" t="s">
        <v>28</v>
      </c>
      <c r="X18" s="477" t="s">
        <v>28</v>
      </c>
      <c r="Y18" s="477" t="s">
        <v>28</v>
      </c>
      <c r="Z18" s="477" t="s">
        <v>28</v>
      </c>
      <c r="AA18" s="477" t="s">
        <v>28</v>
      </c>
      <c r="AB18" s="470" t="s">
        <v>885</v>
      </c>
      <c r="AC18" s="514" t="s">
        <v>32</v>
      </c>
      <c r="AD18" s="470" t="s">
        <v>41</v>
      </c>
      <c r="AE18" s="515" t="s">
        <v>886</v>
      </c>
      <c r="AF18" s="470" t="s">
        <v>28</v>
      </c>
      <c r="AG18" s="470" t="s">
        <v>28</v>
      </c>
      <c r="AH18" s="470" t="s">
        <v>28</v>
      </c>
      <c r="AI18" s="470" t="s">
        <v>886</v>
      </c>
      <c r="AJ18" s="470" t="s">
        <v>28</v>
      </c>
      <c r="AK18" s="470" t="s">
        <v>28</v>
      </c>
      <c r="AL18" s="470" t="s">
        <v>28</v>
      </c>
      <c r="AM18" s="470" t="s">
        <v>38</v>
      </c>
      <c r="AN18" s="470" t="s">
        <v>149</v>
      </c>
      <c r="AO18" s="470" t="s">
        <v>28</v>
      </c>
      <c r="AP18" s="470" t="s">
        <v>38</v>
      </c>
      <c r="AQ18" s="470" t="s">
        <v>42</v>
      </c>
      <c r="AR18" s="470" t="s">
        <v>155</v>
      </c>
      <c r="AS18" s="516" t="s">
        <v>889</v>
      </c>
      <c r="AT18" s="470" t="s">
        <v>28</v>
      </c>
      <c r="AU18" s="471">
        <v>6.1</v>
      </c>
      <c r="AV18" s="470" t="s">
        <v>28</v>
      </c>
      <c r="AW18" s="471">
        <v>6.1</v>
      </c>
      <c r="AX18" s="470" t="s">
        <v>28</v>
      </c>
      <c r="AY18" s="470" t="s">
        <v>51</v>
      </c>
      <c r="AZ18" s="473">
        <v>125</v>
      </c>
      <c r="BA18" s="472" t="s">
        <v>28</v>
      </c>
      <c r="BB18" s="473">
        <v>160</v>
      </c>
      <c r="BC18" s="472" t="s">
        <v>28</v>
      </c>
      <c r="BD18" s="473">
        <v>125</v>
      </c>
      <c r="BE18" s="472" t="s">
        <v>28</v>
      </c>
      <c r="BF18" s="473"/>
      <c r="BG18" s="472"/>
      <c r="BH18" s="473"/>
      <c r="BI18" s="472"/>
      <c r="BJ18" s="473"/>
      <c r="BK18" s="472"/>
      <c r="BL18" s="473"/>
      <c r="BM18" s="472"/>
      <c r="BN18" s="473"/>
      <c r="BO18" s="472"/>
      <c r="BP18" s="473"/>
      <c r="BQ18" s="472"/>
      <c r="BR18" s="473"/>
      <c r="BS18" s="472"/>
      <c r="BT18" s="473"/>
      <c r="BU18" s="472"/>
      <c r="BV18" s="473"/>
      <c r="BW18" s="472"/>
      <c r="BX18" s="470" t="s">
        <v>10</v>
      </c>
      <c r="BY18" s="470">
        <v>70</v>
      </c>
      <c r="BZ18" s="470" t="s">
        <v>28</v>
      </c>
      <c r="CA18" s="470" t="s">
        <v>10</v>
      </c>
      <c r="CB18" s="470">
        <v>70</v>
      </c>
      <c r="CC18" s="470" t="s">
        <v>28</v>
      </c>
      <c r="CD18" s="470"/>
      <c r="CE18" s="470"/>
      <c r="CF18" s="470"/>
      <c r="CG18" s="470"/>
      <c r="CH18" s="470"/>
      <c r="CI18" s="470"/>
      <c r="CJ18" s="470"/>
      <c r="CK18" s="470"/>
      <c r="CL18" s="470"/>
      <c r="CM18" s="470" t="s">
        <v>44</v>
      </c>
      <c r="CN18" s="470" t="s">
        <v>28</v>
      </c>
      <c r="CO18" s="470" t="s">
        <v>28</v>
      </c>
      <c r="CP18" s="470" t="s">
        <v>28</v>
      </c>
      <c r="CQ18" s="470" t="s">
        <v>28</v>
      </c>
      <c r="CR18" s="470"/>
      <c r="CS18" s="470"/>
      <c r="CT18" s="470"/>
      <c r="CU18" s="63"/>
      <c r="CV18" s="467"/>
      <c r="CW18" s="186"/>
      <c r="CX18" s="35"/>
      <c r="CY18" s="132">
        <f>IF(AND(BX18="NYY",BY18=150),324,IF(AND(BX18="NYY",BY18=95),282,IF(AND(BX18="NYY",BY18=70),202,IF(AND(BX18="NYY",BY18=50),159,IF(AND(BX18="NYY",BY18=35),131,IF(AND(BX18=NYY,BY18=25),106,IF(AND(BX18="LVTC",BY18=150),252,IF(AND(BX18="LVTC",BY18=95),190,IF(AND(BX18="LVTC",BY18=70),158,IF(AND(BX18="LVTC",BY18=50),124,IF(AND(BX18="LVTC",BY18=35),102,IF(AND(BX18="LVTC",BY18=25),83,0))))))))))))</f>
        <v>202</v>
      </c>
      <c r="CZ18" s="35"/>
      <c r="DA18" s="35"/>
      <c r="DB18" s="401" t="str">
        <f t="shared" si="1"/>
        <v>BAIK</v>
      </c>
      <c r="DC18" s="401">
        <f t="shared" si="2"/>
        <v>0.69999999999999929</v>
      </c>
      <c r="DD18" s="401" t="str">
        <f t="shared" si="3"/>
        <v>BAIK</v>
      </c>
      <c r="DE18" s="401">
        <f t="shared" si="4"/>
        <v>0.30000000000000071</v>
      </c>
      <c r="DF18" s="401" t="str">
        <f t="shared" si="5"/>
        <v>BAIK</v>
      </c>
    </row>
    <row r="19" spans="1:110" s="21" customFormat="1" ht="20.25" customHeight="1">
      <c r="A19" s="510">
        <f t="shared" si="0"/>
        <v>7</v>
      </c>
      <c r="B19" s="511" t="str">
        <f>'1. DATA TRAFO'!C19</f>
        <v>TP0156</v>
      </c>
      <c r="C19" s="512" t="str">
        <f>'1. DATA TRAFO'!D19</f>
        <v>Gang Rukun</v>
      </c>
      <c r="D19" s="193" t="str">
        <f>'1. DATA TRAFO'!L19</f>
        <v>Starlite</v>
      </c>
      <c r="E19" s="192">
        <f>'1. DATA TRAFO'!M19</f>
        <v>100</v>
      </c>
      <c r="F19" s="513">
        <f>'1. DATA TRAFO'!R19</f>
        <v>44727</v>
      </c>
      <c r="G19" s="205" t="str">
        <f>'1. DATA TRAFO'!T19</f>
        <v>UMJ</v>
      </c>
      <c r="H19" s="477">
        <v>35</v>
      </c>
      <c r="I19" s="477">
        <v>24.9</v>
      </c>
      <c r="J19" s="477">
        <v>24.7</v>
      </c>
      <c r="K19" s="477">
        <v>25.1</v>
      </c>
      <c r="L19" s="477">
        <v>29.4</v>
      </c>
      <c r="M19" s="477">
        <v>29.5</v>
      </c>
      <c r="N19" s="477">
        <v>30.1</v>
      </c>
      <c r="O19" s="477">
        <v>33.700000000000003</v>
      </c>
      <c r="P19" s="477">
        <v>31.4</v>
      </c>
      <c r="Q19" s="477">
        <v>33.299999999999997</v>
      </c>
      <c r="R19" s="477">
        <v>37.4</v>
      </c>
      <c r="S19" s="477">
        <v>39.4</v>
      </c>
      <c r="T19" s="477">
        <v>29.4</v>
      </c>
      <c r="U19" s="477" t="s">
        <v>28</v>
      </c>
      <c r="V19" s="477" t="s">
        <v>28</v>
      </c>
      <c r="W19" s="477" t="s">
        <v>28</v>
      </c>
      <c r="X19" s="477" t="s">
        <v>28</v>
      </c>
      <c r="Y19" s="477" t="s">
        <v>28</v>
      </c>
      <c r="Z19" s="477" t="s">
        <v>28</v>
      </c>
      <c r="AA19" s="477" t="s">
        <v>28</v>
      </c>
      <c r="AB19" s="470" t="s">
        <v>885</v>
      </c>
      <c r="AC19" s="514" t="s">
        <v>32</v>
      </c>
      <c r="AD19" s="470" t="s">
        <v>41</v>
      </c>
      <c r="AE19" s="515" t="s">
        <v>886</v>
      </c>
      <c r="AF19" s="470" t="s">
        <v>28</v>
      </c>
      <c r="AG19" s="470" t="s">
        <v>28</v>
      </c>
      <c r="AH19" s="470" t="s">
        <v>28</v>
      </c>
      <c r="AI19" s="470" t="s">
        <v>886</v>
      </c>
      <c r="AJ19" s="470" t="s">
        <v>28</v>
      </c>
      <c r="AK19" s="470" t="s">
        <v>28</v>
      </c>
      <c r="AL19" s="470" t="s">
        <v>28</v>
      </c>
      <c r="AM19" s="470" t="s">
        <v>149</v>
      </c>
      <c r="AN19" s="470" t="s">
        <v>28</v>
      </c>
      <c r="AO19" s="470" t="s">
        <v>28</v>
      </c>
      <c r="AP19" s="470" t="s">
        <v>28</v>
      </c>
      <c r="AQ19" s="470" t="s">
        <v>42</v>
      </c>
      <c r="AR19" s="470" t="s">
        <v>155</v>
      </c>
      <c r="AS19" s="516" t="s">
        <v>891</v>
      </c>
      <c r="AT19" s="470" t="s">
        <v>28</v>
      </c>
      <c r="AU19" s="471">
        <v>6.3</v>
      </c>
      <c r="AV19" s="470" t="s">
        <v>28</v>
      </c>
      <c r="AW19" s="471">
        <v>6.3</v>
      </c>
      <c r="AX19" s="470" t="s">
        <v>28</v>
      </c>
      <c r="AY19" s="470" t="s">
        <v>51</v>
      </c>
      <c r="AZ19" s="473">
        <v>160</v>
      </c>
      <c r="BA19" s="472" t="s">
        <v>28</v>
      </c>
      <c r="BB19" s="473">
        <v>160</v>
      </c>
      <c r="BC19" s="472" t="s">
        <v>28</v>
      </c>
      <c r="BD19" s="473">
        <v>160</v>
      </c>
      <c r="BE19" s="472" t="s">
        <v>28</v>
      </c>
      <c r="BF19" s="473">
        <v>160</v>
      </c>
      <c r="BG19" s="472" t="s">
        <v>28</v>
      </c>
      <c r="BH19" s="473">
        <v>160</v>
      </c>
      <c r="BI19" s="472" t="s">
        <v>28</v>
      </c>
      <c r="BJ19" s="473">
        <v>160</v>
      </c>
      <c r="BK19" s="472" t="s">
        <v>28</v>
      </c>
      <c r="BL19" s="473"/>
      <c r="BM19" s="472"/>
      <c r="BN19" s="473"/>
      <c r="BO19" s="472"/>
      <c r="BP19" s="473"/>
      <c r="BQ19" s="472"/>
      <c r="BR19" s="473"/>
      <c r="BS19" s="472"/>
      <c r="BT19" s="473"/>
      <c r="BU19" s="472"/>
      <c r="BV19" s="473"/>
      <c r="BW19" s="472"/>
      <c r="BX19" s="470" t="s">
        <v>10</v>
      </c>
      <c r="BY19" s="470">
        <v>150</v>
      </c>
      <c r="BZ19" s="470" t="s">
        <v>28</v>
      </c>
      <c r="CA19" s="470" t="s">
        <v>10</v>
      </c>
      <c r="CB19" s="470">
        <v>70</v>
      </c>
      <c r="CC19" s="470" t="s">
        <v>28</v>
      </c>
      <c r="CD19" s="470" t="s">
        <v>10</v>
      </c>
      <c r="CE19" s="470">
        <v>70</v>
      </c>
      <c r="CF19" s="470" t="s">
        <v>28</v>
      </c>
      <c r="CG19" s="470"/>
      <c r="CH19" s="470"/>
      <c r="CI19" s="470"/>
      <c r="CJ19" s="470"/>
      <c r="CK19" s="470"/>
      <c r="CL19" s="470"/>
      <c r="CM19" s="470" t="s">
        <v>48</v>
      </c>
      <c r="CN19" s="470" t="s">
        <v>28</v>
      </c>
      <c r="CO19" s="470" t="s">
        <v>28</v>
      </c>
      <c r="CP19" s="470" t="s">
        <v>28</v>
      </c>
      <c r="CQ19" s="470" t="s">
        <v>28</v>
      </c>
      <c r="CR19" s="470" t="s">
        <v>28</v>
      </c>
      <c r="CS19" s="470"/>
      <c r="CT19" s="470"/>
      <c r="CU19" s="63"/>
      <c r="CV19" s="467"/>
      <c r="CW19" s="186"/>
      <c r="CX19" s="35"/>
      <c r="CY19" s="132">
        <f>IF(AND(BX19="NYY",BY19=150),324,IF(AND(BX19="NYY",BY19=95),282,IF(AND(BX19="NYY",BY19=70),202,IF(AND(BX19="NYY",BY19=50),159,IF(AND(BX19="NYY",BY19=35),131,IF(AND(BX19=NYY,BY19=25),106,IF(AND(BX19="LVTC",BY19=150),252,IF(AND(BX19="LVTC",BY19=95),190,IF(AND(BX19="LVTC",BY19=70),158,IF(AND(BX19="LVTC",BY19=50),124,IF(AND(BX19="LVTC",BY19=35),102,IF(AND(BX19="LVTC",BY19=25),83,0))))))))))))</f>
        <v>324</v>
      </c>
      <c r="CZ19" s="35"/>
      <c r="DA19" s="35"/>
      <c r="DB19" s="401" t="str">
        <f t="shared" si="1"/>
        <v>BAIK</v>
      </c>
      <c r="DC19" s="401">
        <f t="shared" si="2"/>
        <v>0.70000000000000284</v>
      </c>
      <c r="DD19" s="401" t="str">
        <f t="shared" si="3"/>
        <v>BAIK</v>
      </c>
      <c r="DE19" s="401">
        <f t="shared" si="4"/>
        <v>6</v>
      </c>
      <c r="DF19" s="401" t="str">
        <f t="shared" si="5"/>
        <v>BAIK</v>
      </c>
    </row>
    <row r="20" spans="1:110" s="21" customFormat="1" ht="20.25" customHeight="1">
      <c r="A20" s="510">
        <f t="shared" si="0"/>
        <v>8</v>
      </c>
      <c r="B20" s="511" t="str">
        <f>'1. DATA TRAFO'!C20</f>
        <v>TP0350</v>
      </c>
      <c r="C20" s="512" t="str">
        <f>'1. DATA TRAFO'!D20</f>
        <v>Jl. Hayati Mahim</v>
      </c>
      <c r="D20" s="193" t="str">
        <f>'1. DATA TRAFO'!L20</f>
        <v>Starlite</v>
      </c>
      <c r="E20" s="192">
        <f>'1. DATA TRAFO'!M20</f>
        <v>100</v>
      </c>
      <c r="F20" s="513">
        <f>'1. DATA TRAFO'!R20</f>
        <v>44727</v>
      </c>
      <c r="G20" s="205" t="str">
        <f>'1. DATA TRAFO'!T20</f>
        <v>UMJ</v>
      </c>
      <c r="H20" s="477">
        <v>32.6</v>
      </c>
      <c r="I20" s="477">
        <v>26.9</v>
      </c>
      <c r="J20" s="477">
        <v>27</v>
      </c>
      <c r="K20" s="477">
        <v>27.6</v>
      </c>
      <c r="L20" s="477">
        <v>28.8</v>
      </c>
      <c r="M20" s="477">
        <v>29.2</v>
      </c>
      <c r="N20" s="477">
        <v>29.1</v>
      </c>
      <c r="O20" s="477">
        <v>32.700000000000003</v>
      </c>
      <c r="P20" s="477">
        <v>32.200000000000003</v>
      </c>
      <c r="Q20" s="477">
        <v>31.8</v>
      </c>
      <c r="R20" s="477">
        <v>32.4</v>
      </c>
      <c r="S20" s="477">
        <v>29.4</v>
      </c>
      <c r="T20" s="477">
        <v>28.9</v>
      </c>
      <c r="U20" s="477" t="s">
        <v>28</v>
      </c>
      <c r="V20" s="477" t="s">
        <v>28</v>
      </c>
      <c r="W20" s="477" t="s">
        <v>28</v>
      </c>
      <c r="X20" s="477" t="s">
        <v>28</v>
      </c>
      <c r="Y20" s="477" t="s">
        <v>28</v>
      </c>
      <c r="Z20" s="477" t="s">
        <v>28</v>
      </c>
      <c r="AA20" s="477" t="s">
        <v>28</v>
      </c>
      <c r="AB20" s="470" t="s">
        <v>885</v>
      </c>
      <c r="AC20" s="514" t="s">
        <v>32</v>
      </c>
      <c r="AD20" s="470" t="s">
        <v>41</v>
      </c>
      <c r="AE20" s="515" t="s">
        <v>886</v>
      </c>
      <c r="AF20" s="470" t="s">
        <v>28</v>
      </c>
      <c r="AG20" s="470" t="s">
        <v>28</v>
      </c>
      <c r="AH20" s="470" t="s">
        <v>28</v>
      </c>
      <c r="AI20" s="470" t="s">
        <v>886</v>
      </c>
      <c r="AJ20" s="470" t="s">
        <v>28</v>
      </c>
      <c r="AK20" s="470" t="s">
        <v>28</v>
      </c>
      <c r="AL20" s="470" t="s">
        <v>28</v>
      </c>
      <c r="AM20" s="470" t="s">
        <v>28</v>
      </c>
      <c r="AN20" s="470" t="s">
        <v>28</v>
      </c>
      <c r="AO20" s="470" t="s">
        <v>28</v>
      </c>
      <c r="AP20" s="470" t="s">
        <v>28</v>
      </c>
      <c r="AQ20" s="470" t="s">
        <v>888</v>
      </c>
      <c r="AR20" s="470" t="s">
        <v>155</v>
      </c>
      <c r="AS20" s="516" t="s">
        <v>890</v>
      </c>
      <c r="AT20" s="470" t="s">
        <v>28</v>
      </c>
      <c r="AU20" s="471">
        <v>18.399999999999999</v>
      </c>
      <c r="AV20" s="470" t="s">
        <v>28</v>
      </c>
      <c r="AW20" s="471">
        <v>18.399999999999999</v>
      </c>
      <c r="AX20" s="470" t="s">
        <v>28</v>
      </c>
      <c r="AY20" s="470" t="s">
        <v>51</v>
      </c>
      <c r="AZ20" s="473">
        <v>160</v>
      </c>
      <c r="BA20" s="472" t="s">
        <v>28</v>
      </c>
      <c r="BB20" s="473">
        <v>160</v>
      </c>
      <c r="BC20" s="472" t="s">
        <v>28</v>
      </c>
      <c r="BD20" s="473">
        <v>160</v>
      </c>
      <c r="BE20" s="472" t="s">
        <v>28</v>
      </c>
      <c r="BF20" s="473">
        <v>100</v>
      </c>
      <c r="BG20" s="472" t="s">
        <v>28</v>
      </c>
      <c r="BH20" s="473">
        <v>100</v>
      </c>
      <c r="BI20" s="472" t="s">
        <v>28</v>
      </c>
      <c r="BJ20" s="473">
        <v>160</v>
      </c>
      <c r="BK20" s="472" t="s">
        <v>28</v>
      </c>
      <c r="BL20" s="473"/>
      <c r="BM20" s="472"/>
      <c r="BN20" s="473"/>
      <c r="BO20" s="472"/>
      <c r="BP20" s="473"/>
      <c r="BQ20" s="472"/>
      <c r="BR20" s="473"/>
      <c r="BS20" s="472"/>
      <c r="BT20" s="473"/>
      <c r="BU20" s="472"/>
      <c r="BV20" s="473"/>
      <c r="BW20" s="472"/>
      <c r="BX20" s="470" t="s">
        <v>10</v>
      </c>
      <c r="BY20" s="470">
        <v>150</v>
      </c>
      <c r="BZ20" s="470" t="s">
        <v>28</v>
      </c>
      <c r="CA20" s="470" t="s">
        <v>10</v>
      </c>
      <c r="CB20" s="470">
        <v>70</v>
      </c>
      <c r="CC20" s="470" t="s">
        <v>28</v>
      </c>
      <c r="CD20" s="470" t="s">
        <v>10</v>
      </c>
      <c r="CE20" s="470">
        <v>70</v>
      </c>
      <c r="CF20" s="470" t="s">
        <v>28</v>
      </c>
      <c r="CG20" s="470"/>
      <c r="CH20" s="470"/>
      <c r="CI20" s="470"/>
      <c r="CJ20" s="470"/>
      <c r="CK20" s="470"/>
      <c r="CL20" s="470"/>
      <c r="CM20" s="470" t="s">
        <v>44</v>
      </c>
      <c r="CN20" s="470" t="s">
        <v>28</v>
      </c>
      <c r="CO20" s="470" t="s">
        <v>28</v>
      </c>
      <c r="CP20" s="470" t="s">
        <v>28</v>
      </c>
      <c r="CQ20" s="470" t="s">
        <v>28</v>
      </c>
      <c r="CR20" s="470" t="s">
        <v>28</v>
      </c>
      <c r="CS20" s="470"/>
      <c r="CT20" s="470"/>
      <c r="CU20" s="63"/>
      <c r="CV20" s="467"/>
      <c r="CW20" s="186"/>
      <c r="CX20" s="35"/>
      <c r="CY20" s="132">
        <f>IF(AND(BX20="NYY",BY20=150),324,IF(AND(BX20="NYY",BY20=95),282,IF(AND(BX20="NYY",BY20=70),202,IF(AND(BX20="NYY",BY20=50),159,IF(AND(BX20="NYY",BY20=35),131,IF(AND(BX20=NYY,BY20=25),106,IF(AND(BX20="LVTC",BY20=150),252,IF(AND(BX20="LVTC",BY20=95),190,IF(AND(BX20="LVTC",BY20=70),158,IF(AND(BX20="LVTC",BY20=50),124,IF(AND(BX20="LVTC",BY20=35),102,IF(AND(BX20="LVTC",BY20=25),83,0))))))))))))</f>
        <v>324</v>
      </c>
      <c r="CZ20" s="35"/>
      <c r="DA20" s="35"/>
      <c r="DB20" s="401" t="str">
        <f t="shared" si="1"/>
        <v>BAIK</v>
      </c>
      <c r="DC20" s="401">
        <f t="shared" si="2"/>
        <v>0.39999999999999858</v>
      </c>
      <c r="DD20" s="401" t="str">
        <f t="shared" si="3"/>
        <v>BAIK</v>
      </c>
      <c r="DE20" s="401">
        <f t="shared" si="4"/>
        <v>0.90000000000000213</v>
      </c>
      <c r="DF20" s="401" t="str">
        <f t="shared" si="5"/>
        <v>BAIK</v>
      </c>
    </row>
    <row r="21" spans="1:110" s="21" customFormat="1" ht="20.25" customHeight="1">
      <c r="A21" s="510">
        <f t="shared" si="0"/>
        <v>9</v>
      </c>
      <c r="B21" s="511" t="str">
        <f>'1. DATA TRAFO'!C21</f>
        <v>TP0532</v>
      </c>
      <c r="C21" s="512" t="str">
        <f>'1. DATA TRAFO'!D21</f>
        <v xml:space="preserve">Jl. Sudirman </v>
      </c>
      <c r="D21" s="193" t="str">
        <f>'1. DATA TRAFO'!L21</f>
        <v>Master Green</v>
      </c>
      <c r="E21" s="192">
        <f>'1. DATA TRAFO'!M21</f>
        <v>50</v>
      </c>
      <c r="F21" s="513">
        <f>'1. DATA TRAFO'!R21</f>
        <v>44727</v>
      </c>
      <c r="G21" s="205" t="str">
        <f>'1. DATA TRAFO'!T21</f>
        <v>UMJ</v>
      </c>
      <c r="H21" s="477">
        <v>28</v>
      </c>
      <c r="I21" s="477">
        <v>28</v>
      </c>
      <c r="J21" s="477">
        <v>24.5</v>
      </c>
      <c r="K21" s="477">
        <v>24</v>
      </c>
      <c r="L21" s="477">
        <v>28.4</v>
      </c>
      <c r="M21" s="477">
        <v>28.1</v>
      </c>
      <c r="N21" s="477">
        <v>28.1</v>
      </c>
      <c r="O21" s="477">
        <v>29.4</v>
      </c>
      <c r="P21" s="477">
        <v>29.2</v>
      </c>
      <c r="Q21" s="477">
        <v>28.3</v>
      </c>
      <c r="R21" s="477">
        <v>29.2</v>
      </c>
      <c r="S21" s="477">
        <v>28.6</v>
      </c>
      <c r="T21" s="477">
        <v>27</v>
      </c>
      <c r="U21" s="477" t="s">
        <v>28</v>
      </c>
      <c r="V21" s="477" t="s">
        <v>28</v>
      </c>
      <c r="W21" s="477" t="s">
        <v>28</v>
      </c>
      <c r="X21" s="477" t="s">
        <v>1021</v>
      </c>
      <c r="Y21" s="477" t="s">
        <v>1021</v>
      </c>
      <c r="Z21" s="477" t="s">
        <v>28</v>
      </c>
      <c r="AA21" s="477" t="s">
        <v>28</v>
      </c>
      <c r="AB21" s="470" t="s">
        <v>885</v>
      </c>
      <c r="AC21" s="514" t="s">
        <v>31</v>
      </c>
      <c r="AD21" s="470" t="s">
        <v>41</v>
      </c>
      <c r="AE21" s="515" t="s">
        <v>886</v>
      </c>
      <c r="AF21" s="470" t="s">
        <v>28</v>
      </c>
      <c r="AG21" s="470" t="s">
        <v>28</v>
      </c>
      <c r="AH21" s="470" t="s">
        <v>28</v>
      </c>
      <c r="AI21" s="470" t="s">
        <v>886</v>
      </c>
      <c r="AJ21" s="470" t="s">
        <v>28</v>
      </c>
      <c r="AK21" s="470" t="s">
        <v>28</v>
      </c>
      <c r="AL21" s="470" t="s">
        <v>28</v>
      </c>
      <c r="AM21" s="470" t="s">
        <v>28</v>
      </c>
      <c r="AN21" s="470" t="s">
        <v>28</v>
      </c>
      <c r="AO21" s="470" t="s">
        <v>28</v>
      </c>
      <c r="AP21" s="470" t="s">
        <v>28</v>
      </c>
      <c r="AQ21" s="470" t="s">
        <v>888</v>
      </c>
      <c r="AR21" s="470" t="s">
        <v>155</v>
      </c>
      <c r="AS21" s="516" t="s">
        <v>891</v>
      </c>
      <c r="AT21" s="470" t="s">
        <v>28</v>
      </c>
      <c r="AU21" s="471">
        <v>7.2</v>
      </c>
      <c r="AV21" s="470" t="s">
        <v>28</v>
      </c>
      <c r="AW21" s="471">
        <v>8.3000000000000007</v>
      </c>
      <c r="AX21" s="470" t="s">
        <v>28</v>
      </c>
      <c r="AY21" s="470" t="s">
        <v>52</v>
      </c>
      <c r="AZ21" s="473"/>
      <c r="BA21" s="472"/>
      <c r="BB21" s="473"/>
      <c r="BC21" s="472"/>
      <c r="BD21" s="473"/>
      <c r="BE21" s="472"/>
      <c r="BF21" s="473">
        <v>200</v>
      </c>
      <c r="BG21" s="472" t="s">
        <v>28</v>
      </c>
      <c r="BH21" s="473">
        <v>200</v>
      </c>
      <c r="BI21" s="472" t="s">
        <v>28</v>
      </c>
      <c r="BJ21" s="473">
        <v>200</v>
      </c>
      <c r="BK21" s="472" t="s">
        <v>28</v>
      </c>
      <c r="BL21" s="473"/>
      <c r="BM21" s="472"/>
      <c r="BN21" s="473"/>
      <c r="BO21" s="472"/>
      <c r="BP21" s="473"/>
      <c r="BQ21" s="472"/>
      <c r="BR21" s="473"/>
      <c r="BS21" s="472"/>
      <c r="BT21" s="473"/>
      <c r="BU21" s="472"/>
      <c r="BV21" s="473"/>
      <c r="BW21" s="472"/>
      <c r="BX21" s="470" t="s">
        <v>10</v>
      </c>
      <c r="BY21" s="470">
        <v>150</v>
      </c>
      <c r="BZ21" s="470" t="s">
        <v>28</v>
      </c>
      <c r="CA21" s="470"/>
      <c r="CB21" s="470"/>
      <c r="CC21" s="470"/>
      <c r="CD21" s="470" t="s">
        <v>10</v>
      </c>
      <c r="CE21" s="470">
        <v>70</v>
      </c>
      <c r="CF21" s="470" t="s">
        <v>28</v>
      </c>
      <c r="CG21" s="470"/>
      <c r="CH21" s="470"/>
      <c r="CI21" s="470"/>
      <c r="CJ21" s="470"/>
      <c r="CK21" s="470"/>
      <c r="CL21" s="470"/>
      <c r="CM21" s="470" t="s">
        <v>44</v>
      </c>
      <c r="CN21" s="470" t="s">
        <v>28</v>
      </c>
      <c r="CO21" s="470" t="s">
        <v>28</v>
      </c>
      <c r="CP21" s="470" t="s">
        <v>28</v>
      </c>
      <c r="CQ21" s="470"/>
      <c r="CR21" s="470" t="s">
        <v>28</v>
      </c>
      <c r="CS21" s="470"/>
      <c r="CT21" s="470"/>
      <c r="CU21" s="63"/>
      <c r="CV21" s="467"/>
      <c r="CW21" s="186"/>
      <c r="CX21" s="35"/>
      <c r="CY21" s="132">
        <f>IF(AND(BX21="NYY",BY21=150),324,IF(AND(BX21="NYY",BY21=95),282,IF(AND(BX21="NYY",BY21=70),202,IF(AND(BX21="NYY",BY21=50),159,IF(AND(BX21="NYY",BY21=35),131,IF(AND(BX21=NYY,BY21=25),106,IF(AND(BX21="LVTC",BY21=150),252,IF(AND(BX21="LVTC",BY21=95),190,IF(AND(BX21="LVTC",BY21=70),158,IF(AND(BX21="LVTC",BY21=50),124,IF(AND(BX21="LVTC",BY21=35),102,IF(AND(BX21="LVTC",BY21=25),83,0))))))))))))</f>
        <v>324</v>
      </c>
      <c r="CZ21" s="35"/>
      <c r="DA21" s="35"/>
      <c r="DB21" s="401" t="str">
        <f t="shared" si="1"/>
        <v>BAIK</v>
      </c>
      <c r="DC21" s="401">
        <f t="shared" si="2"/>
        <v>0.29999999999999716</v>
      </c>
      <c r="DD21" s="401" t="str">
        <f t="shared" si="3"/>
        <v>BAIK</v>
      </c>
      <c r="DE21" s="401">
        <f t="shared" si="4"/>
        <v>1.0999999999999979</v>
      </c>
      <c r="DF21" s="401" t="str">
        <f t="shared" si="5"/>
        <v>BAIK</v>
      </c>
    </row>
    <row r="22" spans="1:110" s="21" customFormat="1" ht="20.25" customHeight="1">
      <c r="A22" s="510">
        <f t="shared" si="0"/>
        <v>10</v>
      </c>
      <c r="B22" s="511" t="str">
        <f>'1. DATA TRAFO'!C22</f>
        <v>TP0059</v>
      </c>
      <c r="C22" s="512" t="str">
        <f>'1. DATA TRAFO'!D22</f>
        <v>Simpang Air Ketekok Kampung Ujung</v>
      </c>
      <c r="D22" s="193" t="str">
        <f>'1. DATA TRAFO'!L22</f>
        <v>Schneider</v>
      </c>
      <c r="E22" s="192">
        <f>'1. DATA TRAFO'!M22</f>
        <v>200</v>
      </c>
      <c r="F22" s="513">
        <f>'1. DATA TRAFO'!R22</f>
        <v>44729</v>
      </c>
      <c r="G22" s="205" t="str">
        <f>'1. DATA TRAFO'!T22</f>
        <v>UMJ</v>
      </c>
      <c r="H22" s="477">
        <v>33.200000000000003</v>
      </c>
      <c r="I22" s="477">
        <v>26.1</v>
      </c>
      <c r="J22" s="477">
        <v>25.9</v>
      </c>
      <c r="K22" s="477">
        <v>26.2</v>
      </c>
      <c r="L22" s="477">
        <v>30.7</v>
      </c>
      <c r="M22" s="477">
        <v>30.5</v>
      </c>
      <c r="N22" s="477">
        <v>30.3</v>
      </c>
      <c r="O22" s="477">
        <v>34.200000000000003</v>
      </c>
      <c r="P22" s="477">
        <v>34.200000000000003</v>
      </c>
      <c r="Q22" s="477">
        <v>32.299999999999997</v>
      </c>
      <c r="R22" s="477">
        <v>34.1</v>
      </c>
      <c r="S22" s="477">
        <v>53.5</v>
      </c>
      <c r="T22" s="477">
        <v>28.3</v>
      </c>
      <c r="U22" s="477" t="s">
        <v>28</v>
      </c>
      <c r="V22" s="477" t="s">
        <v>28</v>
      </c>
      <c r="W22" s="477" t="s">
        <v>28</v>
      </c>
      <c r="X22" s="477" t="s">
        <v>28</v>
      </c>
      <c r="Y22" s="477" t="s">
        <v>28</v>
      </c>
      <c r="Z22" s="477" t="s">
        <v>28</v>
      </c>
      <c r="AA22" s="477" t="s">
        <v>28</v>
      </c>
      <c r="AB22" s="470" t="s">
        <v>885</v>
      </c>
      <c r="AC22" s="514" t="s">
        <v>31</v>
      </c>
      <c r="AD22" s="470" t="s">
        <v>41</v>
      </c>
      <c r="AE22" s="515" t="s">
        <v>58</v>
      </c>
      <c r="AF22" s="470" t="s">
        <v>28</v>
      </c>
      <c r="AG22" s="470" t="s">
        <v>28</v>
      </c>
      <c r="AH22" s="470" t="s">
        <v>28</v>
      </c>
      <c r="AI22" s="470" t="s">
        <v>886</v>
      </c>
      <c r="AJ22" s="470" t="s">
        <v>28</v>
      </c>
      <c r="AK22" s="470" t="s">
        <v>28</v>
      </c>
      <c r="AL22" s="470" t="s">
        <v>28</v>
      </c>
      <c r="AM22" s="470" t="s">
        <v>28</v>
      </c>
      <c r="AN22" s="470" t="s">
        <v>28</v>
      </c>
      <c r="AO22" s="470" t="s">
        <v>28</v>
      </c>
      <c r="AP22" s="470" t="s">
        <v>28</v>
      </c>
      <c r="AQ22" s="470" t="s">
        <v>888</v>
      </c>
      <c r="AR22" s="470" t="s">
        <v>155</v>
      </c>
      <c r="AS22" s="516" t="s">
        <v>887</v>
      </c>
      <c r="AT22" s="470" t="s">
        <v>28</v>
      </c>
      <c r="AU22" s="471">
        <v>9.5</v>
      </c>
      <c r="AV22" s="470" t="s">
        <v>28</v>
      </c>
      <c r="AW22" s="471">
        <v>9.5</v>
      </c>
      <c r="AX22" s="470" t="s">
        <v>28</v>
      </c>
      <c r="AY22" s="470" t="s">
        <v>51</v>
      </c>
      <c r="AZ22" s="473">
        <v>160</v>
      </c>
      <c r="BA22" s="472" t="s">
        <v>28</v>
      </c>
      <c r="BB22" s="473">
        <v>160</v>
      </c>
      <c r="BC22" s="472" t="s">
        <v>28</v>
      </c>
      <c r="BD22" s="473">
        <v>160</v>
      </c>
      <c r="BE22" s="472" t="s">
        <v>28</v>
      </c>
      <c r="BF22" s="473">
        <v>160</v>
      </c>
      <c r="BG22" s="472" t="s">
        <v>28</v>
      </c>
      <c r="BH22" s="473">
        <v>160</v>
      </c>
      <c r="BI22" s="472" t="s">
        <v>28</v>
      </c>
      <c r="BJ22" s="473">
        <v>160</v>
      </c>
      <c r="BK22" s="472" t="s">
        <v>28</v>
      </c>
      <c r="BL22" s="473"/>
      <c r="BM22" s="472"/>
      <c r="BN22" s="473"/>
      <c r="BO22" s="472"/>
      <c r="BP22" s="473"/>
      <c r="BQ22" s="472"/>
      <c r="BR22" s="473"/>
      <c r="BS22" s="472"/>
      <c r="BT22" s="473"/>
      <c r="BU22" s="472"/>
      <c r="BV22" s="473"/>
      <c r="BW22" s="472"/>
      <c r="BX22" s="470" t="s">
        <v>10</v>
      </c>
      <c r="BY22" s="470">
        <v>150</v>
      </c>
      <c r="BZ22" s="470" t="s">
        <v>28</v>
      </c>
      <c r="CA22" s="470" t="s">
        <v>10</v>
      </c>
      <c r="CB22" s="470">
        <v>70</v>
      </c>
      <c r="CC22" s="470" t="s">
        <v>28</v>
      </c>
      <c r="CD22" s="470" t="s">
        <v>10</v>
      </c>
      <c r="CE22" s="470">
        <v>70</v>
      </c>
      <c r="CF22" s="470" t="s">
        <v>28</v>
      </c>
      <c r="CG22" s="470"/>
      <c r="CH22" s="470"/>
      <c r="CI22" s="470"/>
      <c r="CJ22" s="470"/>
      <c r="CK22" s="470"/>
      <c r="CL22" s="470"/>
      <c r="CM22" s="470" t="s">
        <v>44</v>
      </c>
      <c r="CN22" s="470" t="s">
        <v>28</v>
      </c>
      <c r="CO22" s="470" t="s">
        <v>28</v>
      </c>
      <c r="CP22" s="470" t="s">
        <v>28</v>
      </c>
      <c r="CQ22" s="470" t="s">
        <v>28</v>
      </c>
      <c r="CR22" s="470" t="s">
        <v>28</v>
      </c>
      <c r="CS22" s="470"/>
      <c r="CT22" s="470"/>
      <c r="CU22" s="63"/>
      <c r="CV22" s="467"/>
      <c r="CW22" s="186"/>
      <c r="CX22" s="35"/>
      <c r="CY22" s="132">
        <f>IF(AND(BX22="NYY",BY22=150),324,IF(AND(BX22="NYY",BY22=95),282,IF(AND(BX22="NYY",BY22=70),202,IF(AND(BX22="NYY",BY22=50),159,IF(AND(BX22="NYY",BY22=35),131,IF(AND(BX22=NYY,BY22=25),106,IF(AND(BX22="LVTC",BY22=150),252,IF(AND(BX22="LVTC",BY22=95),190,IF(AND(BX22="LVTC",BY22=70),158,IF(AND(BX22="LVTC",BY22=50),124,IF(AND(BX22="LVTC",BY22=35),102,IF(AND(BX22="LVTC",BY22=25),83,0))))))))))))</f>
        <v>324</v>
      </c>
      <c r="CZ22" s="35"/>
      <c r="DA22" s="35"/>
      <c r="DB22" s="401" t="str">
        <f t="shared" si="1"/>
        <v>BAIK</v>
      </c>
      <c r="DC22" s="401">
        <f t="shared" si="2"/>
        <v>0.39999999999999858</v>
      </c>
      <c r="DD22" s="401" t="str">
        <f t="shared" si="3"/>
        <v>BAIK</v>
      </c>
      <c r="DE22" s="401">
        <f t="shared" si="4"/>
        <v>1.9000000000000057</v>
      </c>
      <c r="DF22" s="401" t="str">
        <f t="shared" si="5"/>
        <v>BAIK</v>
      </c>
    </row>
    <row r="23" spans="1:110" s="22" customFormat="1" ht="20.25" customHeight="1">
      <c r="A23" s="510">
        <f t="shared" si="0"/>
        <v>11</v>
      </c>
      <c r="B23" s="511" t="str">
        <f>'1. DATA TRAFO'!C23</f>
        <v>TP0514</v>
      </c>
      <c r="C23" s="512" t="str">
        <f>'1. DATA TRAFO'!D23</f>
        <v>Jl. Sijuk depan POLRES</v>
      </c>
      <c r="D23" s="193" t="str">
        <f>'1. DATA TRAFO'!L23</f>
        <v>Sintra</v>
      </c>
      <c r="E23" s="192">
        <f>'1. DATA TRAFO'!M23</f>
        <v>160</v>
      </c>
      <c r="F23" s="513">
        <f>'1. DATA TRAFO'!R23</f>
        <v>44729</v>
      </c>
      <c r="G23" s="205" t="str">
        <f>'1. DATA TRAFO'!T23</f>
        <v>UMJ</v>
      </c>
      <c r="H23" s="477">
        <v>33</v>
      </c>
      <c r="I23" s="477">
        <v>25.6</v>
      </c>
      <c r="J23" s="477">
        <v>25.8</v>
      </c>
      <c r="K23" s="477">
        <v>25.7</v>
      </c>
      <c r="L23" s="477">
        <v>29.5</v>
      </c>
      <c r="M23" s="477">
        <v>29.6</v>
      </c>
      <c r="N23" s="477">
        <v>29.4</v>
      </c>
      <c r="O23" s="477">
        <v>33.200000000000003</v>
      </c>
      <c r="P23" s="477">
        <v>33.6</v>
      </c>
      <c r="Q23" s="477">
        <v>33.700000000000003</v>
      </c>
      <c r="R23" s="477">
        <v>33.6</v>
      </c>
      <c r="S23" s="477">
        <v>33.1</v>
      </c>
      <c r="T23" s="477">
        <v>27.6</v>
      </c>
      <c r="U23" s="477" t="s">
        <v>28</v>
      </c>
      <c r="V23" s="477" t="s">
        <v>28</v>
      </c>
      <c r="W23" s="477" t="s">
        <v>28</v>
      </c>
      <c r="X23" s="477" t="s">
        <v>28</v>
      </c>
      <c r="Y23" s="477" t="s">
        <v>28</v>
      </c>
      <c r="Z23" s="477" t="s">
        <v>28</v>
      </c>
      <c r="AA23" s="477" t="s">
        <v>28</v>
      </c>
      <c r="AB23" s="470" t="s">
        <v>885</v>
      </c>
      <c r="AC23" s="514" t="s">
        <v>32</v>
      </c>
      <c r="AD23" s="470" t="s">
        <v>41</v>
      </c>
      <c r="AE23" s="515" t="s">
        <v>886</v>
      </c>
      <c r="AF23" s="470" t="s">
        <v>28</v>
      </c>
      <c r="AG23" s="470" t="s">
        <v>28</v>
      </c>
      <c r="AH23" s="470" t="s">
        <v>28</v>
      </c>
      <c r="AI23" s="470" t="s">
        <v>886</v>
      </c>
      <c r="AJ23" s="470" t="s">
        <v>28</v>
      </c>
      <c r="AK23" s="470" t="s">
        <v>28</v>
      </c>
      <c r="AL23" s="470" t="s">
        <v>28</v>
      </c>
      <c r="AM23" s="470" t="s">
        <v>28</v>
      </c>
      <c r="AN23" s="470" t="s">
        <v>28</v>
      </c>
      <c r="AO23" s="470" t="s">
        <v>28</v>
      </c>
      <c r="AP23" s="470" t="s">
        <v>28</v>
      </c>
      <c r="AQ23" s="470" t="s">
        <v>42</v>
      </c>
      <c r="AR23" s="470" t="s">
        <v>155</v>
      </c>
      <c r="AS23" s="516" t="s">
        <v>891</v>
      </c>
      <c r="AT23" s="470" t="s">
        <v>28</v>
      </c>
      <c r="AU23" s="471">
        <v>47</v>
      </c>
      <c r="AV23" s="470" t="s">
        <v>28</v>
      </c>
      <c r="AW23" s="471">
        <v>47.8</v>
      </c>
      <c r="AX23" s="470" t="s">
        <v>28</v>
      </c>
      <c r="AY23" s="470" t="s">
        <v>52</v>
      </c>
      <c r="AZ23" s="473"/>
      <c r="BA23" s="472"/>
      <c r="BB23" s="473"/>
      <c r="BC23" s="472"/>
      <c r="BD23" s="473"/>
      <c r="BE23" s="472"/>
      <c r="BF23" s="473"/>
      <c r="BG23" s="472"/>
      <c r="BH23" s="473"/>
      <c r="BI23" s="472"/>
      <c r="BJ23" s="473"/>
      <c r="BK23" s="472"/>
      <c r="BL23" s="473">
        <v>160</v>
      </c>
      <c r="BM23" s="472" t="s">
        <v>28</v>
      </c>
      <c r="BN23" s="473">
        <v>160</v>
      </c>
      <c r="BO23" s="472" t="s">
        <v>28</v>
      </c>
      <c r="BP23" s="473">
        <v>160</v>
      </c>
      <c r="BQ23" s="472" t="s">
        <v>28</v>
      </c>
      <c r="BR23" s="473">
        <v>160</v>
      </c>
      <c r="BS23" s="472" t="s">
        <v>28</v>
      </c>
      <c r="BT23" s="473">
        <v>160</v>
      </c>
      <c r="BU23" s="472" t="s">
        <v>28</v>
      </c>
      <c r="BV23" s="473">
        <v>160</v>
      </c>
      <c r="BW23" s="472" t="s">
        <v>28</v>
      </c>
      <c r="BX23" s="470" t="s">
        <v>10</v>
      </c>
      <c r="BY23" s="470">
        <v>150</v>
      </c>
      <c r="BZ23" s="470" t="s">
        <v>28</v>
      </c>
      <c r="CA23" s="470"/>
      <c r="CB23" s="470"/>
      <c r="CC23" s="470"/>
      <c r="CD23" s="470"/>
      <c r="CE23" s="470"/>
      <c r="CF23" s="470"/>
      <c r="CG23" s="470" t="s">
        <v>10</v>
      </c>
      <c r="CH23" s="470">
        <v>70</v>
      </c>
      <c r="CI23" s="470" t="s">
        <v>28</v>
      </c>
      <c r="CJ23" s="470" t="s">
        <v>10</v>
      </c>
      <c r="CK23" s="470">
        <v>70</v>
      </c>
      <c r="CL23" s="470" t="s">
        <v>28</v>
      </c>
      <c r="CM23" s="470" t="s">
        <v>44</v>
      </c>
      <c r="CN23" s="470" t="s">
        <v>28</v>
      </c>
      <c r="CO23" s="470" t="s">
        <v>28</v>
      </c>
      <c r="CP23" s="470" t="s">
        <v>28</v>
      </c>
      <c r="CQ23" s="470"/>
      <c r="CR23" s="470"/>
      <c r="CS23" s="470" t="s">
        <v>28</v>
      </c>
      <c r="CT23" s="470" t="s">
        <v>28</v>
      </c>
      <c r="CU23" s="63"/>
      <c r="CV23" s="467"/>
      <c r="CW23" s="186"/>
      <c r="CX23" s="35"/>
      <c r="CY23" s="132">
        <f>IF(AND(BX23="NYY",BY23=150),324,IF(AND(BX23="NYY",BY23=95),282,IF(AND(BX23="NYY",BY23=70),202,IF(AND(BX23="NYY",BY23=50),159,IF(AND(BX23="NYY",BY23=35),131,IF(AND(BX23=NYY,BY23=25),106,IF(AND(BX23="LVTC",BY23=150),252,IF(AND(BX23="LVTC",BY23=95),190,IF(AND(BX23="LVTC",BY23=70),158,IF(AND(BX23="LVTC",BY23=50),124,IF(AND(BX23="LVTC",BY23=35),102,IF(AND(BX23="LVTC",BY23=25),83,0))))))))))))</f>
        <v>324</v>
      </c>
      <c r="CZ23" s="35"/>
      <c r="DA23" s="35"/>
      <c r="DB23" s="401" t="str">
        <f t="shared" si="1"/>
        <v>BAIK</v>
      </c>
      <c r="DC23" s="401">
        <f t="shared" si="2"/>
        <v>0.20000000000000284</v>
      </c>
      <c r="DD23" s="401" t="str">
        <f t="shared" si="3"/>
        <v>BAIK</v>
      </c>
      <c r="DE23" s="401">
        <f t="shared" si="4"/>
        <v>0.5</v>
      </c>
      <c r="DF23" s="401" t="str">
        <f t="shared" si="5"/>
        <v>BAIK</v>
      </c>
    </row>
    <row r="24" spans="1:110" s="21" customFormat="1" ht="20.25" customHeight="1">
      <c r="A24" s="510">
        <f t="shared" si="0"/>
        <v>12</v>
      </c>
      <c r="B24" s="511" t="str">
        <f>'1. DATA TRAFO'!C24</f>
        <v>TP0327</v>
      </c>
      <c r="C24" s="512" t="str">
        <f>'1. DATA TRAFO'!D24</f>
        <v>Jl. Telex Ds. Air Ketekok</v>
      </c>
      <c r="D24" s="193" t="str">
        <f>'1. DATA TRAFO'!L24</f>
        <v>Lucky Light</v>
      </c>
      <c r="E24" s="192">
        <f>'1. DATA TRAFO'!M24</f>
        <v>160</v>
      </c>
      <c r="F24" s="513">
        <f>'1. DATA TRAFO'!R24</f>
        <v>44729</v>
      </c>
      <c r="G24" s="205" t="str">
        <f>'1. DATA TRAFO'!T24</f>
        <v>UMJ</v>
      </c>
      <c r="H24" s="477">
        <v>32.9</v>
      </c>
      <c r="I24" s="477">
        <v>27.2</v>
      </c>
      <c r="J24" s="477">
        <v>28</v>
      </c>
      <c r="K24" s="477">
        <v>27</v>
      </c>
      <c r="L24" s="477">
        <v>29.8</v>
      </c>
      <c r="M24" s="477">
        <v>30.1</v>
      </c>
      <c r="N24" s="477">
        <v>30.1</v>
      </c>
      <c r="O24" s="477">
        <v>32.700000000000003</v>
      </c>
      <c r="P24" s="477">
        <v>32.5</v>
      </c>
      <c r="Q24" s="477">
        <v>32.299999999999997</v>
      </c>
      <c r="R24" s="477">
        <v>32.4</v>
      </c>
      <c r="S24" s="477">
        <v>39</v>
      </c>
      <c r="T24" s="477">
        <v>28.8</v>
      </c>
      <c r="U24" s="477" t="s">
        <v>28</v>
      </c>
      <c r="V24" s="477" t="s">
        <v>28</v>
      </c>
      <c r="W24" s="477" t="s">
        <v>28</v>
      </c>
      <c r="X24" s="477" t="s">
        <v>28</v>
      </c>
      <c r="Y24" s="477" t="s">
        <v>28</v>
      </c>
      <c r="Z24" s="477" t="s">
        <v>28</v>
      </c>
      <c r="AA24" s="477" t="s">
        <v>28</v>
      </c>
      <c r="AB24" s="470" t="s">
        <v>885</v>
      </c>
      <c r="AC24" s="514" t="s">
        <v>32</v>
      </c>
      <c r="AD24" s="470" t="s">
        <v>41</v>
      </c>
      <c r="AE24" s="515" t="s">
        <v>886</v>
      </c>
      <c r="AF24" s="470" t="s">
        <v>28</v>
      </c>
      <c r="AG24" s="470" t="s">
        <v>28</v>
      </c>
      <c r="AH24" s="470" t="s">
        <v>28</v>
      </c>
      <c r="AI24" s="470" t="s">
        <v>886</v>
      </c>
      <c r="AJ24" s="470" t="s">
        <v>28</v>
      </c>
      <c r="AK24" s="470" t="s">
        <v>28</v>
      </c>
      <c r="AL24" s="470" t="s">
        <v>28</v>
      </c>
      <c r="AM24" s="470" t="s">
        <v>28</v>
      </c>
      <c r="AN24" s="470" t="s">
        <v>28</v>
      </c>
      <c r="AO24" s="470" t="s">
        <v>28</v>
      </c>
      <c r="AP24" s="470" t="s">
        <v>28</v>
      </c>
      <c r="AQ24" s="470" t="s">
        <v>42</v>
      </c>
      <c r="AR24" s="470" t="s">
        <v>155</v>
      </c>
      <c r="AS24" s="516" t="s">
        <v>889</v>
      </c>
      <c r="AT24" s="470" t="s">
        <v>28</v>
      </c>
      <c r="AU24" s="471">
        <v>14.7</v>
      </c>
      <c r="AV24" s="470" t="s">
        <v>28</v>
      </c>
      <c r="AW24" s="471">
        <v>11.4</v>
      </c>
      <c r="AX24" s="470" t="s">
        <v>28</v>
      </c>
      <c r="AY24" s="470" t="s">
        <v>52</v>
      </c>
      <c r="AZ24" s="473">
        <v>160</v>
      </c>
      <c r="BA24" s="472" t="s">
        <v>28</v>
      </c>
      <c r="BB24" s="473">
        <v>160</v>
      </c>
      <c r="BC24" s="472" t="s">
        <v>28</v>
      </c>
      <c r="BD24" s="473">
        <v>160</v>
      </c>
      <c r="BE24" s="472" t="s">
        <v>28</v>
      </c>
      <c r="BF24" s="473"/>
      <c r="BG24" s="472"/>
      <c r="BH24" s="473"/>
      <c r="BI24" s="472"/>
      <c r="BJ24" s="473"/>
      <c r="BK24" s="472"/>
      <c r="BL24" s="473"/>
      <c r="BM24" s="472"/>
      <c r="BN24" s="473"/>
      <c r="BO24" s="472"/>
      <c r="BP24" s="473"/>
      <c r="BQ24" s="472"/>
      <c r="BR24" s="473"/>
      <c r="BS24" s="472"/>
      <c r="BT24" s="473"/>
      <c r="BU24" s="472"/>
      <c r="BV24" s="473"/>
      <c r="BW24" s="472"/>
      <c r="BX24" s="470" t="s">
        <v>10</v>
      </c>
      <c r="BY24" s="470">
        <v>150</v>
      </c>
      <c r="BZ24" s="470" t="s">
        <v>28</v>
      </c>
      <c r="CA24" s="470" t="s">
        <v>10</v>
      </c>
      <c r="CB24" s="470">
        <v>70</v>
      </c>
      <c r="CC24" s="470" t="s">
        <v>28</v>
      </c>
      <c r="CD24" s="470"/>
      <c r="CE24" s="470"/>
      <c r="CF24" s="470"/>
      <c r="CG24" s="470"/>
      <c r="CH24" s="470"/>
      <c r="CI24" s="470"/>
      <c r="CJ24" s="470"/>
      <c r="CK24" s="470"/>
      <c r="CL24" s="470"/>
      <c r="CM24" s="470" t="s">
        <v>44</v>
      </c>
      <c r="CN24" s="470" t="s">
        <v>28</v>
      </c>
      <c r="CO24" s="470" t="s">
        <v>28</v>
      </c>
      <c r="CP24" s="470" t="s">
        <v>28</v>
      </c>
      <c r="CQ24" s="470" t="s">
        <v>28</v>
      </c>
      <c r="CR24" s="470"/>
      <c r="CS24" s="470"/>
      <c r="CT24" s="470"/>
      <c r="CU24" s="63"/>
      <c r="CV24" s="467"/>
      <c r="CW24" s="186"/>
      <c r="CX24" s="35"/>
      <c r="CY24" s="132">
        <f>IF(AND(BX24="NYY",BY24=150),324,IF(AND(BX24="NYY",BY24=95),282,IF(AND(BX24="NYY",BY24=70),202,IF(AND(BX24="NYY",BY24=50),159,IF(AND(BX24="NYY",BY24=35),131,IF(AND(BX24=NYY,BY24=25),106,IF(AND(BX24="LVTC",BY24=150),252,IF(AND(BX24="LVTC",BY24=95),190,IF(AND(BX24="LVTC",BY24=70),158,IF(AND(BX24="LVTC",BY24=50),124,IF(AND(BX24="LVTC",BY24=35),102,IF(AND(BX24="LVTC",BY24=25),83,0))))))))))))</f>
        <v>324</v>
      </c>
      <c r="CZ24" s="35"/>
      <c r="DA24" s="35"/>
      <c r="DB24" s="401" t="str">
        <f t="shared" si="1"/>
        <v>BAIK</v>
      </c>
      <c r="DC24" s="401">
        <f t="shared" si="2"/>
        <v>0.30000000000000071</v>
      </c>
      <c r="DD24" s="401" t="str">
        <f t="shared" si="3"/>
        <v>BAIK</v>
      </c>
      <c r="DE24" s="401">
        <f t="shared" si="4"/>
        <v>0.40000000000000568</v>
      </c>
      <c r="DF24" s="401" t="str">
        <f t="shared" si="5"/>
        <v>BAIK</v>
      </c>
    </row>
    <row r="25" spans="1:110" s="21" customFormat="1" ht="20.25" customHeight="1">
      <c r="A25" s="510">
        <f t="shared" si="0"/>
        <v>13</v>
      </c>
      <c r="B25" s="511" t="str">
        <f>'1. DATA TRAFO'!C25</f>
        <v>TP0165</v>
      </c>
      <c r="C25" s="512" t="str">
        <f>'1. DATA TRAFO'!D25</f>
        <v>Jl. Telex Desa Air Ketekok</v>
      </c>
      <c r="D25" s="193" t="str">
        <f>'1. DATA TRAFO'!L25</f>
        <v>Trafindo</v>
      </c>
      <c r="E25" s="192">
        <f>'1. DATA TRAFO'!M25</f>
        <v>100</v>
      </c>
      <c r="F25" s="513">
        <f>'1. DATA TRAFO'!R25</f>
        <v>44729</v>
      </c>
      <c r="G25" s="205" t="str">
        <f>'1. DATA TRAFO'!T25</f>
        <v>UMJ</v>
      </c>
      <c r="H25" s="477">
        <v>36.799999999999997</v>
      </c>
      <c r="I25" s="477">
        <v>25.8</v>
      </c>
      <c r="J25" s="477">
        <v>27.2</v>
      </c>
      <c r="K25" s="477">
        <v>27</v>
      </c>
      <c r="L25" s="477">
        <v>35.299999999999997</v>
      </c>
      <c r="M25" s="477">
        <v>36.1</v>
      </c>
      <c r="N25" s="477">
        <v>35.9</v>
      </c>
      <c r="O25" s="477">
        <v>35.5</v>
      </c>
      <c r="P25" s="477">
        <v>35.700000000000003</v>
      </c>
      <c r="Q25" s="477">
        <v>36.1</v>
      </c>
      <c r="R25" s="477">
        <v>33.700000000000003</v>
      </c>
      <c r="S25" s="477">
        <v>40.700000000000003</v>
      </c>
      <c r="T25" s="477">
        <v>29.9</v>
      </c>
      <c r="U25" s="477" t="s">
        <v>28</v>
      </c>
      <c r="V25" s="477" t="s">
        <v>28</v>
      </c>
      <c r="W25" s="477" t="s">
        <v>28</v>
      </c>
      <c r="X25" s="477" t="s">
        <v>28</v>
      </c>
      <c r="Y25" s="477" t="s">
        <v>28</v>
      </c>
      <c r="Z25" s="477" t="s">
        <v>28</v>
      </c>
      <c r="AA25" s="477" t="s">
        <v>28</v>
      </c>
      <c r="AB25" s="470" t="s">
        <v>885</v>
      </c>
      <c r="AC25" s="514" t="s">
        <v>31</v>
      </c>
      <c r="AD25" s="470" t="s">
        <v>41</v>
      </c>
      <c r="AE25" s="515" t="s">
        <v>886</v>
      </c>
      <c r="AF25" s="470" t="s">
        <v>28</v>
      </c>
      <c r="AG25" s="470" t="s">
        <v>28</v>
      </c>
      <c r="AH25" s="470" t="s">
        <v>28</v>
      </c>
      <c r="AI25" s="470" t="s">
        <v>886</v>
      </c>
      <c r="AJ25" s="470" t="s">
        <v>28</v>
      </c>
      <c r="AK25" s="470" t="s">
        <v>28</v>
      </c>
      <c r="AL25" s="470" t="s">
        <v>28</v>
      </c>
      <c r="AM25" s="470" t="s">
        <v>28</v>
      </c>
      <c r="AN25" s="470" t="s">
        <v>28</v>
      </c>
      <c r="AO25" s="470" t="s">
        <v>28</v>
      </c>
      <c r="AP25" s="470" t="s">
        <v>28</v>
      </c>
      <c r="AQ25" s="470" t="s">
        <v>888</v>
      </c>
      <c r="AR25" s="470" t="s">
        <v>155</v>
      </c>
      <c r="AS25" s="516" t="s">
        <v>890</v>
      </c>
      <c r="AT25" s="470" t="s">
        <v>28</v>
      </c>
      <c r="AU25" s="471">
        <v>6.3</v>
      </c>
      <c r="AV25" s="470" t="s">
        <v>28</v>
      </c>
      <c r="AW25" s="471">
        <v>6.3</v>
      </c>
      <c r="AX25" s="470" t="s">
        <v>28</v>
      </c>
      <c r="AY25" s="470" t="s">
        <v>51</v>
      </c>
      <c r="AZ25" s="473">
        <v>125</v>
      </c>
      <c r="BA25" s="472" t="s">
        <v>28</v>
      </c>
      <c r="BB25" s="473">
        <v>125</v>
      </c>
      <c r="BC25" s="472" t="s">
        <v>28</v>
      </c>
      <c r="BD25" s="473">
        <v>125</v>
      </c>
      <c r="BE25" s="472" t="s">
        <v>28</v>
      </c>
      <c r="BF25" s="473">
        <v>125</v>
      </c>
      <c r="BG25" s="472" t="s">
        <v>28</v>
      </c>
      <c r="BH25" s="473">
        <v>125</v>
      </c>
      <c r="BI25" s="472" t="s">
        <v>28</v>
      </c>
      <c r="BJ25" s="473">
        <v>125</v>
      </c>
      <c r="BK25" s="472" t="s">
        <v>28</v>
      </c>
      <c r="BL25" s="473"/>
      <c r="BM25" s="472"/>
      <c r="BN25" s="473"/>
      <c r="BO25" s="472"/>
      <c r="BP25" s="473"/>
      <c r="BQ25" s="472"/>
      <c r="BR25" s="473"/>
      <c r="BS25" s="472"/>
      <c r="BT25" s="473"/>
      <c r="BU25" s="472"/>
      <c r="BV25" s="473"/>
      <c r="BW25" s="472"/>
      <c r="BX25" s="470" t="s">
        <v>10</v>
      </c>
      <c r="BY25" s="470">
        <v>70</v>
      </c>
      <c r="BZ25" s="470" t="s">
        <v>28</v>
      </c>
      <c r="CA25" s="470" t="s">
        <v>10</v>
      </c>
      <c r="CB25" s="470">
        <v>70</v>
      </c>
      <c r="CC25" s="470" t="s">
        <v>28</v>
      </c>
      <c r="CD25" s="470" t="s">
        <v>10</v>
      </c>
      <c r="CE25" s="470">
        <v>70</v>
      </c>
      <c r="CF25" s="470" t="s">
        <v>28</v>
      </c>
      <c r="CG25" s="470"/>
      <c r="CH25" s="470"/>
      <c r="CI25" s="470"/>
      <c r="CJ25" s="470"/>
      <c r="CK25" s="470"/>
      <c r="CL25" s="470"/>
      <c r="CM25" s="470" t="s">
        <v>44</v>
      </c>
      <c r="CN25" s="470" t="s">
        <v>28</v>
      </c>
      <c r="CO25" s="470" t="s">
        <v>28</v>
      </c>
      <c r="CP25" s="470" t="s">
        <v>28</v>
      </c>
      <c r="CQ25" s="470" t="s">
        <v>28</v>
      </c>
      <c r="CR25" s="470" t="s">
        <v>28</v>
      </c>
      <c r="CS25" s="470"/>
      <c r="CT25" s="470"/>
      <c r="CU25" s="63"/>
      <c r="CV25" s="467"/>
      <c r="CW25" s="186"/>
      <c r="CX25" s="35"/>
      <c r="CY25" s="132">
        <f>IF(AND(BX25="NYY",BY25=150),324,IF(AND(BX25="NYY",BY25=95),282,IF(AND(BX25="NYY",BY25=70),202,IF(AND(BX25="NYY",BY25=50),159,IF(AND(BX25="NYY",BY25=35),131,IF(AND(BX25=NYY,BY25=25),106,IF(AND(BX25="LVTC",BY25=150),252,IF(AND(BX25="LVTC",BY25=95),190,IF(AND(BX25="LVTC",BY25=70),158,IF(AND(BX25="LVTC",BY25=50),124,IF(AND(BX25="LVTC",BY25=35),102,IF(AND(BX25="LVTC",BY25=25),83,0))))))))))))</f>
        <v>202</v>
      </c>
      <c r="CZ25" s="35"/>
      <c r="DA25" s="35"/>
      <c r="DB25" s="401" t="str">
        <f t="shared" si="1"/>
        <v>BAIK</v>
      </c>
      <c r="DC25" s="401">
        <f t="shared" si="2"/>
        <v>0.80000000000000426</v>
      </c>
      <c r="DD25" s="401" t="str">
        <f t="shared" si="3"/>
        <v>BAIK</v>
      </c>
      <c r="DE25" s="401">
        <f t="shared" si="4"/>
        <v>2.3999999999999986</v>
      </c>
      <c r="DF25" s="401" t="str">
        <f t="shared" si="5"/>
        <v>BAIK</v>
      </c>
    </row>
    <row r="26" spans="1:110" s="21" customFormat="1" ht="20.25" customHeight="1">
      <c r="A26" s="510">
        <f t="shared" si="0"/>
        <v>14</v>
      </c>
      <c r="B26" s="511" t="str">
        <f>'1. DATA TRAFO'!C26</f>
        <v>TP0078</v>
      </c>
      <c r="C26" s="512" t="str">
        <f>'1. DATA TRAFO'!D26</f>
        <v>Jl. Telex Desa Air Ketekok (simpang 4)</v>
      </c>
      <c r="D26" s="193" t="str">
        <f>'1. DATA TRAFO'!L26</f>
        <v>Schneider</v>
      </c>
      <c r="E26" s="192">
        <f>'1. DATA TRAFO'!M26</f>
        <v>200</v>
      </c>
      <c r="F26" s="513">
        <f>'1. DATA TRAFO'!R26</f>
        <v>44729</v>
      </c>
      <c r="G26" s="205" t="str">
        <f>'1. DATA TRAFO'!T26</f>
        <v>UMJ</v>
      </c>
      <c r="H26" s="477">
        <v>34.6</v>
      </c>
      <c r="I26" s="477">
        <v>27</v>
      </c>
      <c r="J26" s="477">
        <v>26.9</v>
      </c>
      <c r="K26" s="477">
        <v>27.9</v>
      </c>
      <c r="L26" s="477">
        <v>31.8</v>
      </c>
      <c r="M26" s="477">
        <v>31.9</v>
      </c>
      <c r="N26" s="477">
        <v>32.1</v>
      </c>
      <c r="O26" s="477">
        <v>34.799999999999997</v>
      </c>
      <c r="P26" s="477">
        <v>34.299999999999997</v>
      </c>
      <c r="Q26" s="477">
        <v>34.299999999999997</v>
      </c>
      <c r="R26" s="477">
        <v>34.6</v>
      </c>
      <c r="S26" s="477">
        <v>33.9</v>
      </c>
      <c r="T26" s="477">
        <v>28.4</v>
      </c>
      <c r="U26" s="477" t="s">
        <v>28</v>
      </c>
      <c r="V26" s="477" t="s">
        <v>28</v>
      </c>
      <c r="W26" s="477" t="s">
        <v>28</v>
      </c>
      <c r="X26" s="477" t="s">
        <v>28</v>
      </c>
      <c r="Y26" s="477" t="s">
        <v>28</v>
      </c>
      <c r="Z26" s="477" t="s">
        <v>28</v>
      </c>
      <c r="AA26" s="477" t="s">
        <v>28</v>
      </c>
      <c r="AB26" s="470" t="s">
        <v>885</v>
      </c>
      <c r="AC26" s="514" t="s">
        <v>32</v>
      </c>
      <c r="AD26" s="470" t="s">
        <v>41</v>
      </c>
      <c r="AE26" s="515" t="s">
        <v>886</v>
      </c>
      <c r="AF26" s="470" t="s">
        <v>28</v>
      </c>
      <c r="AG26" s="470" t="s">
        <v>28</v>
      </c>
      <c r="AH26" s="470" t="s">
        <v>28</v>
      </c>
      <c r="AI26" s="470" t="s">
        <v>886</v>
      </c>
      <c r="AJ26" s="470" t="s">
        <v>28</v>
      </c>
      <c r="AK26" s="470" t="s">
        <v>28</v>
      </c>
      <c r="AL26" s="470" t="s">
        <v>28</v>
      </c>
      <c r="AM26" s="470" t="s">
        <v>28</v>
      </c>
      <c r="AN26" s="470" t="s">
        <v>28</v>
      </c>
      <c r="AO26" s="470" t="s">
        <v>28</v>
      </c>
      <c r="AP26" s="470" t="s">
        <v>28</v>
      </c>
      <c r="AQ26" s="470" t="s">
        <v>888</v>
      </c>
      <c r="AR26" s="470" t="s">
        <v>155</v>
      </c>
      <c r="AS26" s="516" t="s">
        <v>887</v>
      </c>
      <c r="AT26" s="470" t="s">
        <v>28</v>
      </c>
      <c r="AU26" s="471">
        <v>14.3</v>
      </c>
      <c r="AV26" s="470" t="s">
        <v>28</v>
      </c>
      <c r="AW26" s="471">
        <v>14.3</v>
      </c>
      <c r="AX26" s="470" t="s">
        <v>28</v>
      </c>
      <c r="AY26" s="470" t="s">
        <v>51</v>
      </c>
      <c r="AZ26" s="473">
        <v>160</v>
      </c>
      <c r="BA26" s="472" t="s">
        <v>28</v>
      </c>
      <c r="BB26" s="473">
        <v>160</v>
      </c>
      <c r="BC26" s="472" t="s">
        <v>28</v>
      </c>
      <c r="BD26" s="473">
        <v>160</v>
      </c>
      <c r="BE26" s="472" t="s">
        <v>28</v>
      </c>
      <c r="BF26" s="473"/>
      <c r="BG26" s="472"/>
      <c r="BH26" s="473"/>
      <c r="BI26" s="472"/>
      <c r="BJ26" s="473"/>
      <c r="BK26" s="472"/>
      <c r="BL26" s="473">
        <v>160</v>
      </c>
      <c r="BM26" s="472" t="s">
        <v>28</v>
      </c>
      <c r="BN26" s="473">
        <v>160</v>
      </c>
      <c r="BO26" s="472" t="s">
        <v>28</v>
      </c>
      <c r="BP26" s="473">
        <v>160</v>
      </c>
      <c r="BQ26" s="472" t="s">
        <v>28</v>
      </c>
      <c r="BR26" s="473">
        <v>160</v>
      </c>
      <c r="BS26" s="472" t="s">
        <v>28</v>
      </c>
      <c r="BT26" s="473">
        <v>160</v>
      </c>
      <c r="BU26" s="472" t="s">
        <v>28</v>
      </c>
      <c r="BV26" s="473">
        <v>160</v>
      </c>
      <c r="BW26" s="472" t="s">
        <v>28</v>
      </c>
      <c r="BX26" s="470" t="s">
        <v>10</v>
      </c>
      <c r="BY26" s="470">
        <v>150</v>
      </c>
      <c r="BZ26" s="470" t="s">
        <v>28</v>
      </c>
      <c r="CA26" s="470" t="s">
        <v>10</v>
      </c>
      <c r="CB26" s="470">
        <v>70</v>
      </c>
      <c r="CC26" s="470" t="s">
        <v>28</v>
      </c>
      <c r="CD26" s="470"/>
      <c r="CE26" s="470"/>
      <c r="CF26" s="470"/>
      <c r="CG26" s="470" t="s">
        <v>10</v>
      </c>
      <c r="CH26" s="470">
        <v>70</v>
      </c>
      <c r="CI26" s="470" t="s">
        <v>28</v>
      </c>
      <c r="CJ26" s="470" t="s">
        <v>10</v>
      </c>
      <c r="CK26" s="470">
        <v>70</v>
      </c>
      <c r="CL26" s="470" t="s">
        <v>28</v>
      </c>
      <c r="CM26" s="470" t="s">
        <v>44</v>
      </c>
      <c r="CN26" s="470" t="s">
        <v>28</v>
      </c>
      <c r="CO26" s="470" t="s">
        <v>28</v>
      </c>
      <c r="CP26" s="470" t="s">
        <v>28</v>
      </c>
      <c r="CQ26" s="470" t="s">
        <v>28</v>
      </c>
      <c r="CR26" s="470"/>
      <c r="CS26" s="470" t="s">
        <v>28</v>
      </c>
      <c r="CT26" s="470" t="s">
        <v>28</v>
      </c>
      <c r="CU26" s="63"/>
      <c r="CV26" s="467"/>
      <c r="CW26" s="186"/>
      <c r="CX26" s="35"/>
      <c r="CY26" s="132">
        <f>IF(AND(BX26="NYY",BY26=150),324,IF(AND(BX26="NYY",BY26=95),282,IF(AND(BX26="NYY",BY26=70),202,IF(AND(BX26="NYY",BY26=50),159,IF(AND(BX26="NYY",BY26=35),131,IF(AND(BX26=NYY,BY26=25),106,IF(AND(BX26="LVTC",BY26=150),252,IF(AND(BX26="LVTC",BY26=95),190,IF(AND(BX26="LVTC",BY26=70),158,IF(AND(BX26="LVTC",BY26=50),124,IF(AND(BX26="LVTC",BY26=35),102,IF(AND(BX26="LVTC",BY26=25),83,0))))))))))))</f>
        <v>324</v>
      </c>
      <c r="CZ26" s="35"/>
      <c r="DA26" s="35"/>
      <c r="DB26" s="401" t="str">
        <f t="shared" si="1"/>
        <v>BAIK</v>
      </c>
      <c r="DC26" s="401">
        <f t="shared" si="2"/>
        <v>0.30000000000000071</v>
      </c>
      <c r="DD26" s="401" t="str">
        <f t="shared" si="3"/>
        <v>BAIK</v>
      </c>
      <c r="DE26" s="401">
        <f t="shared" si="4"/>
        <v>0.5</v>
      </c>
      <c r="DF26" s="401" t="str">
        <f t="shared" si="5"/>
        <v>BAIK</v>
      </c>
    </row>
    <row r="27" spans="1:110" s="21" customFormat="1" ht="20.25" customHeight="1">
      <c r="A27" s="510">
        <f t="shared" si="0"/>
        <v>15</v>
      </c>
      <c r="B27" s="511" t="str">
        <f>'1. DATA TRAFO'!C27</f>
        <v>TP0483</v>
      </c>
      <c r="C27" s="512" t="str">
        <f>'1. DATA TRAFO'!D27</f>
        <v>Jl. Kampus AMB Desa Air Ketekok</v>
      </c>
      <c r="D27" s="193" t="str">
        <f>'1. DATA TRAFO'!L27</f>
        <v>Trafindo</v>
      </c>
      <c r="E27" s="192">
        <f>'1. DATA TRAFO'!M27</f>
        <v>50</v>
      </c>
      <c r="F27" s="513">
        <f>'1. DATA TRAFO'!R27</f>
        <v>44729</v>
      </c>
      <c r="G27" s="205" t="str">
        <f>'1. DATA TRAFO'!T27</f>
        <v>UMJ</v>
      </c>
      <c r="H27" s="477">
        <v>30</v>
      </c>
      <c r="I27" s="477">
        <v>25.5</v>
      </c>
      <c r="J27" s="477">
        <v>25.3</v>
      </c>
      <c r="K27" s="477">
        <v>26</v>
      </c>
      <c r="L27" s="477">
        <v>29.1</v>
      </c>
      <c r="M27" s="477">
        <v>29.6</v>
      </c>
      <c r="N27" s="477">
        <v>29.6</v>
      </c>
      <c r="O27" s="477">
        <v>31.4</v>
      </c>
      <c r="P27" s="477">
        <v>31.9</v>
      </c>
      <c r="Q27" s="477">
        <v>31.1</v>
      </c>
      <c r="R27" s="477">
        <v>31.6</v>
      </c>
      <c r="S27" s="477">
        <v>30</v>
      </c>
      <c r="T27" s="477">
        <v>27.2</v>
      </c>
      <c r="U27" s="477" t="s">
        <v>28</v>
      </c>
      <c r="V27" s="477" t="s">
        <v>28</v>
      </c>
      <c r="W27" s="477" t="s">
        <v>28</v>
      </c>
      <c r="X27" s="477" t="s">
        <v>28</v>
      </c>
      <c r="Y27" s="477" t="s">
        <v>28</v>
      </c>
      <c r="Z27" s="477" t="s">
        <v>28</v>
      </c>
      <c r="AA27" s="477" t="s">
        <v>28</v>
      </c>
      <c r="AB27" s="470" t="s">
        <v>885</v>
      </c>
      <c r="AC27" s="514" t="s">
        <v>32</v>
      </c>
      <c r="AD27" s="470" t="s">
        <v>41</v>
      </c>
      <c r="AE27" s="515" t="s">
        <v>886</v>
      </c>
      <c r="AF27" s="470" t="s">
        <v>28</v>
      </c>
      <c r="AG27" s="470" t="s">
        <v>28</v>
      </c>
      <c r="AH27" s="470" t="s">
        <v>28</v>
      </c>
      <c r="AI27" s="470" t="s">
        <v>886</v>
      </c>
      <c r="AJ27" s="470" t="s">
        <v>28</v>
      </c>
      <c r="AK27" s="470" t="s">
        <v>28</v>
      </c>
      <c r="AL27" s="470" t="s">
        <v>28</v>
      </c>
      <c r="AM27" s="470" t="s">
        <v>28</v>
      </c>
      <c r="AN27" s="470" t="s">
        <v>28</v>
      </c>
      <c r="AO27" s="470" t="s">
        <v>28</v>
      </c>
      <c r="AP27" s="470" t="s">
        <v>28</v>
      </c>
      <c r="AQ27" s="470" t="s">
        <v>42</v>
      </c>
      <c r="AR27" s="470" t="s">
        <v>155</v>
      </c>
      <c r="AS27" s="516" t="s">
        <v>889</v>
      </c>
      <c r="AT27" s="470" t="s">
        <v>28</v>
      </c>
      <c r="AU27" s="471">
        <v>36.6</v>
      </c>
      <c r="AV27" s="470" t="s">
        <v>28</v>
      </c>
      <c r="AW27" s="471">
        <v>36.6</v>
      </c>
      <c r="AX27" s="470" t="s">
        <v>28</v>
      </c>
      <c r="AY27" s="470" t="s">
        <v>51</v>
      </c>
      <c r="AZ27" s="473">
        <v>200</v>
      </c>
      <c r="BA27" s="472" t="s">
        <v>28</v>
      </c>
      <c r="BB27" s="473">
        <v>200</v>
      </c>
      <c r="BC27" s="472" t="s">
        <v>28</v>
      </c>
      <c r="BD27" s="473">
        <v>200</v>
      </c>
      <c r="BE27" s="472" t="s">
        <v>28</v>
      </c>
      <c r="BF27" s="473">
        <v>200</v>
      </c>
      <c r="BG27" s="472" t="s">
        <v>28</v>
      </c>
      <c r="BH27" s="473">
        <v>200</v>
      </c>
      <c r="BI27" s="472" t="s">
        <v>28</v>
      </c>
      <c r="BJ27" s="473">
        <v>200</v>
      </c>
      <c r="BK27" s="472" t="s">
        <v>28</v>
      </c>
      <c r="BL27" s="473"/>
      <c r="BM27" s="472"/>
      <c r="BN27" s="473"/>
      <c r="BO27" s="472"/>
      <c r="BP27" s="473"/>
      <c r="BQ27" s="472"/>
      <c r="BR27" s="473"/>
      <c r="BS27" s="472"/>
      <c r="BT27" s="473"/>
      <c r="BU27" s="472"/>
      <c r="BV27" s="473"/>
      <c r="BW27" s="472"/>
      <c r="BX27" s="470" t="s">
        <v>10</v>
      </c>
      <c r="BY27" s="470">
        <v>150</v>
      </c>
      <c r="BZ27" s="470" t="s">
        <v>28</v>
      </c>
      <c r="CA27" s="470" t="s">
        <v>10</v>
      </c>
      <c r="CB27" s="470">
        <v>70</v>
      </c>
      <c r="CC27" s="470" t="s">
        <v>28</v>
      </c>
      <c r="CD27" s="470" t="s">
        <v>10</v>
      </c>
      <c r="CE27" s="470">
        <v>70</v>
      </c>
      <c r="CF27" s="470" t="s">
        <v>28</v>
      </c>
      <c r="CG27" s="470"/>
      <c r="CH27" s="470"/>
      <c r="CI27" s="470"/>
      <c r="CJ27" s="470"/>
      <c r="CK27" s="470"/>
      <c r="CL27" s="470"/>
      <c r="CM27" s="470" t="s">
        <v>44</v>
      </c>
      <c r="CN27" s="470" t="s">
        <v>28</v>
      </c>
      <c r="CO27" s="470" t="s">
        <v>28</v>
      </c>
      <c r="CP27" s="470" t="s">
        <v>28</v>
      </c>
      <c r="CQ27" s="470" t="s">
        <v>28</v>
      </c>
      <c r="CR27" s="470" t="s">
        <v>28</v>
      </c>
      <c r="CS27" s="470"/>
      <c r="CT27" s="470"/>
      <c r="CU27" s="63"/>
      <c r="CV27" s="467"/>
      <c r="CW27" s="186"/>
      <c r="CX27" s="35"/>
      <c r="CY27" s="132">
        <f>IF(AND(BX27="NYY",BY27=150),324,IF(AND(BX27="NYY",BY27=95),282,IF(AND(BX27="NYY",BY27=70),202,IF(AND(BX27="NYY",BY27=50),159,IF(AND(BX27="NYY",BY27=35),131,IF(AND(BX27=NYY,BY27=25),106,IF(AND(BX27="LVTC",BY27=150),252,IF(AND(BX27="LVTC",BY27=95),190,IF(AND(BX27="LVTC",BY27=70),158,IF(AND(BX27="LVTC",BY27=50),124,IF(AND(BX27="LVTC",BY27=35),102,IF(AND(BX27="LVTC",BY27=25),83,0))))))))))))</f>
        <v>324</v>
      </c>
      <c r="CZ27" s="35"/>
      <c r="DA27" s="35"/>
      <c r="DB27" s="401" t="str">
        <f t="shared" si="1"/>
        <v>BAIK</v>
      </c>
      <c r="DC27" s="401">
        <f t="shared" si="2"/>
        <v>0.5</v>
      </c>
      <c r="DD27" s="401" t="str">
        <f t="shared" si="3"/>
        <v>BAIK</v>
      </c>
      <c r="DE27" s="401">
        <f t="shared" si="4"/>
        <v>0.79999999999999716</v>
      </c>
      <c r="DF27" s="401" t="str">
        <f t="shared" si="5"/>
        <v>BAIK</v>
      </c>
    </row>
    <row r="28" spans="1:110" s="21" customFormat="1" ht="20.25" customHeight="1">
      <c r="A28" s="510">
        <f t="shared" si="0"/>
        <v>16</v>
      </c>
      <c r="B28" s="511" t="str">
        <f>'1. DATA TRAFO'!C28</f>
        <v>TP0225</v>
      </c>
      <c r="C28" s="512" t="str">
        <f>'1. DATA TRAFO'!D28</f>
        <v>Jl. Telex</v>
      </c>
      <c r="D28" s="193" t="str">
        <f>'1. DATA TRAFO'!L28</f>
        <v>Starlite</v>
      </c>
      <c r="E28" s="192">
        <f>'1. DATA TRAFO'!M28</f>
        <v>100</v>
      </c>
      <c r="F28" s="513">
        <f>'1. DATA TRAFO'!R28</f>
        <v>44729</v>
      </c>
      <c r="G28" s="205" t="str">
        <f>'1. DATA TRAFO'!T28</f>
        <v>UMJ</v>
      </c>
      <c r="H28" s="477">
        <v>33.700000000000003</v>
      </c>
      <c r="I28" s="477">
        <v>26.6</v>
      </c>
      <c r="J28" s="477">
        <v>32.200000000000003</v>
      </c>
      <c r="K28" s="477">
        <v>32.5</v>
      </c>
      <c r="L28" s="477">
        <v>33.4</v>
      </c>
      <c r="M28" s="477">
        <v>40.299999999999997</v>
      </c>
      <c r="N28" s="477">
        <v>33.4</v>
      </c>
      <c r="O28" s="477">
        <v>30.4</v>
      </c>
      <c r="P28" s="477">
        <v>30.7</v>
      </c>
      <c r="Q28" s="477">
        <v>30.3</v>
      </c>
      <c r="R28" s="477">
        <v>30.3</v>
      </c>
      <c r="S28" s="477">
        <v>33.299999999999997</v>
      </c>
      <c r="T28" s="477">
        <v>28.9</v>
      </c>
      <c r="U28" s="477" t="s">
        <v>28</v>
      </c>
      <c r="V28" s="477" t="s">
        <v>28</v>
      </c>
      <c r="W28" s="477" t="s">
        <v>28</v>
      </c>
      <c r="X28" s="477" t="s">
        <v>28</v>
      </c>
      <c r="Y28" s="477" t="s">
        <v>28</v>
      </c>
      <c r="Z28" s="477" t="s">
        <v>28</v>
      </c>
      <c r="AA28" s="477" t="s">
        <v>28</v>
      </c>
      <c r="AB28" s="470" t="s">
        <v>885</v>
      </c>
      <c r="AC28" s="514" t="s">
        <v>31</v>
      </c>
      <c r="AD28" s="470" t="s">
        <v>41</v>
      </c>
      <c r="AE28" s="515" t="s">
        <v>886</v>
      </c>
      <c r="AF28" s="470" t="s">
        <v>28</v>
      </c>
      <c r="AG28" s="470" t="s">
        <v>28</v>
      </c>
      <c r="AH28" s="470" t="s">
        <v>28</v>
      </c>
      <c r="AI28" s="470" t="s">
        <v>886</v>
      </c>
      <c r="AJ28" s="470" t="s">
        <v>28</v>
      </c>
      <c r="AK28" s="470" t="s">
        <v>28</v>
      </c>
      <c r="AL28" s="470" t="s">
        <v>28</v>
      </c>
      <c r="AM28" s="470" t="s">
        <v>28</v>
      </c>
      <c r="AN28" s="470" t="s">
        <v>149</v>
      </c>
      <c r="AO28" s="470" t="s">
        <v>28</v>
      </c>
      <c r="AP28" s="470" t="s">
        <v>28</v>
      </c>
      <c r="AQ28" s="470" t="s">
        <v>42</v>
      </c>
      <c r="AR28" s="470" t="s">
        <v>155</v>
      </c>
      <c r="AS28" s="516" t="s">
        <v>891</v>
      </c>
      <c r="AT28" s="470" t="s">
        <v>28</v>
      </c>
      <c r="AU28" s="471">
        <v>13.4</v>
      </c>
      <c r="AV28" s="470" t="s">
        <v>28</v>
      </c>
      <c r="AW28" s="471">
        <v>13.4</v>
      </c>
      <c r="AX28" s="470" t="s">
        <v>28</v>
      </c>
      <c r="AY28" s="470" t="s">
        <v>51</v>
      </c>
      <c r="AZ28" s="473">
        <v>160</v>
      </c>
      <c r="BA28" s="472" t="s">
        <v>28</v>
      </c>
      <c r="BB28" s="473">
        <v>160</v>
      </c>
      <c r="BC28" s="472" t="s">
        <v>28</v>
      </c>
      <c r="BD28" s="473">
        <v>160</v>
      </c>
      <c r="BE28" s="472" t="s">
        <v>28</v>
      </c>
      <c r="BF28" s="473">
        <v>160</v>
      </c>
      <c r="BG28" s="472" t="s">
        <v>28</v>
      </c>
      <c r="BH28" s="473">
        <v>160</v>
      </c>
      <c r="BI28" s="472" t="s">
        <v>28</v>
      </c>
      <c r="BJ28" s="473">
        <v>125</v>
      </c>
      <c r="BK28" s="472" t="s">
        <v>28</v>
      </c>
      <c r="BL28" s="473"/>
      <c r="BM28" s="472"/>
      <c r="BN28" s="473"/>
      <c r="BO28" s="472"/>
      <c r="BP28" s="473"/>
      <c r="BQ28" s="472"/>
      <c r="BR28" s="473"/>
      <c r="BS28" s="472"/>
      <c r="BT28" s="473"/>
      <c r="BU28" s="472"/>
      <c r="BV28" s="473"/>
      <c r="BW28" s="472"/>
      <c r="BX28" s="470" t="s">
        <v>10</v>
      </c>
      <c r="BY28" s="470">
        <v>150</v>
      </c>
      <c r="BZ28" s="470" t="s">
        <v>28</v>
      </c>
      <c r="CA28" s="470" t="s">
        <v>10</v>
      </c>
      <c r="CB28" s="470">
        <v>70</v>
      </c>
      <c r="CC28" s="470" t="s">
        <v>28</v>
      </c>
      <c r="CD28" s="470" t="s">
        <v>10</v>
      </c>
      <c r="CE28" s="470">
        <v>70</v>
      </c>
      <c r="CF28" s="470" t="s">
        <v>28</v>
      </c>
      <c r="CG28" s="470"/>
      <c r="CH28" s="470"/>
      <c r="CI28" s="470"/>
      <c r="CJ28" s="470"/>
      <c r="CK28" s="470"/>
      <c r="CL28" s="470"/>
      <c r="CM28" s="470" t="s">
        <v>44</v>
      </c>
      <c r="CN28" s="470" t="s">
        <v>28</v>
      </c>
      <c r="CO28" s="470" t="s">
        <v>28</v>
      </c>
      <c r="CP28" s="470" t="s">
        <v>28</v>
      </c>
      <c r="CQ28" s="470" t="s">
        <v>28</v>
      </c>
      <c r="CR28" s="470" t="s">
        <v>28</v>
      </c>
      <c r="CS28" s="470"/>
      <c r="CT28" s="470"/>
      <c r="CU28" s="63"/>
      <c r="CV28" s="467"/>
      <c r="CW28" s="186"/>
      <c r="CX28" s="35"/>
      <c r="CY28" s="132">
        <f>IF(AND(BX28="NYY",BY28=150),324,IF(AND(BX28="NYY",BY28=95),282,IF(AND(BX28="NYY",BY28=70),202,IF(AND(BX28="NYY",BY28=50),159,IF(AND(BX28="NYY",BY28=35),131,IF(AND(BX28=NYY,BY28=25),106,IF(AND(BX28="LVTC",BY28=150),252,IF(AND(BX28="LVTC",BY28=95),190,IF(AND(BX28="LVTC",BY28=70),158,IF(AND(BX28="LVTC",BY28=50),124,IF(AND(BX28="LVTC",BY28=35),102,IF(AND(BX28="LVTC",BY28=25),83,0))))))))))))</f>
        <v>324</v>
      </c>
      <c r="CZ28" s="35"/>
      <c r="DA28" s="35"/>
      <c r="DB28" s="401" t="str">
        <f t="shared" si="1"/>
        <v>BAIK</v>
      </c>
      <c r="DC28" s="401">
        <f t="shared" si="2"/>
        <v>6.8999999999999986</v>
      </c>
      <c r="DD28" s="401" t="str">
        <f t="shared" si="3"/>
        <v>BAIK</v>
      </c>
      <c r="DE28" s="401">
        <f t="shared" si="4"/>
        <v>0.39999999999999858</v>
      </c>
      <c r="DF28" s="401" t="str">
        <f t="shared" si="5"/>
        <v>BAIK</v>
      </c>
    </row>
    <row r="29" spans="1:110" s="21" customFormat="1" ht="20.25" customHeight="1">
      <c r="A29" s="510">
        <f t="shared" si="0"/>
        <v>17</v>
      </c>
      <c r="B29" s="511" t="str">
        <f>'1. DATA TRAFO'!C29</f>
        <v>TP0117</v>
      </c>
      <c r="C29" s="512" t="str">
        <f>'1. DATA TRAFO'!D29</f>
        <v>Jl. Ahmad Yani</v>
      </c>
      <c r="D29" s="193" t="str">
        <f>'1. DATA TRAFO'!L29</f>
        <v>Sintra</v>
      </c>
      <c r="E29" s="192">
        <f>'1. DATA TRAFO'!M29</f>
        <v>200</v>
      </c>
      <c r="F29" s="513">
        <f>'1. DATA TRAFO'!R29</f>
        <v>44729</v>
      </c>
      <c r="G29" s="205" t="str">
        <f>'1. DATA TRAFO'!T29</f>
        <v>UMJ</v>
      </c>
      <c r="H29" s="477">
        <v>31.1</v>
      </c>
      <c r="I29" s="477">
        <v>26.3</v>
      </c>
      <c r="J29" s="477">
        <v>25.9</v>
      </c>
      <c r="K29" s="477">
        <v>25.8</v>
      </c>
      <c r="L29" s="477">
        <v>27.2</v>
      </c>
      <c r="M29" s="477">
        <v>27.2</v>
      </c>
      <c r="N29" s="477">
        <v>31</v>
      </c>
      <c r="O29" s="477">
        <v>31.9</v>
      </c>
      <c r="P29" s="477">
        <v>31.4</v>
      </c>
      <c r="Q29" s="477">
        <v>31.7</v>
      </c>
      <c r="R29" s="477">
        <v>31.6</v>
      </c>
      <c r="S29" s="477">
        <v>32.299999999999997</v>
      </c>
      <c r="T29" s="477">
        <v>28</v>
      </c>
      <c r="U29" s="477" t="s">
        <v>28</v>
      </c>
      <c r="V29" s="477" t="s">
        <v>28</v>
      </c>
      <c r="W29" s="477" t="s">
        <v>28</v>
      </c>
      <c r="X29" s="477" t="s">
        <v>28</v>
      </c>
      <c r="Y29" s="477" t="s">
        <v>28</v>
      </c>
      <c r="Z29" s="477" t="s">
        <v>28</v>
      </c>
      <c r="AA29" s="477" t="s">
        <v>28</v>
      </c>
      <c r="AB29" s="470" t="s">
        <v>885</v>
      </c>
      <c r="AC29" s="514" t="s">
        <v>31</v>
      </c>
      <c r="AD29" s="470" t="s">
        <v>41</v>
      </c>
      <c r="AE29" s="515" t="s">
        <v>886</v>
      </c>
      <c r="AF29" s="470" t="s">
        <v>28</v>
      </c>
      <c r="AG29" s="470" t="s">
        <v>28</v>
      </c>
      <c r="AH29" s="470" t="s">
        <v>28</v>
      </c>
      <c r="AI29" s="470" t="s">
        <v>886</v>
      </c>
      <c r="AJ29" s="470" t="s">
        <v>28</v>
      </c>
      <c r="AK29" s="470" t="s">
        <v>28</v>
      </c>
      <c r="AL29" s="470" t="s">
        <v>28</v>
      </c>
      <c r="AM29" s="470" t="s">
        <v>28</v>
      </c>
      <c r="AN29" s="470" t="s">
        <v>28</v>
      </c>
      <c r="AO29" s="470" t="s">
        <v>28</v>
      </c>
      <c r="AP29" s="470" t="s">
        <v>28</v>
      </c>
      <c r="AQ29" s="470" t="s">
        <v>42</v>
      </c>
      <c r="AR29" s="470" t="s">
        <v>155</v>
      </c>
      <c r="AS29" s="516" t="s">
        <v>887</v>
      </c>
      <c r="AT29" s="470" t="s">
        <v>28</v>
      </c>
      <c r="AU29" s="471">
        <v>7.4</v>
      </c>
      <c r="AV29" s="470" t="s">
        <v>28</v>
      </c>
      <c r="AW29" s="471">
        <v>7.4</v>
      </c>
      <c r="AX29" s="470" t="s">
        <v>28</v>
      </c>
      <c r="AY29" s="470" t="s">
        <v>51</v>
      </c>
      <c r="AZ29" s="473">
        <v>160</v>
      </c>
      <c r="BA29" s="472" t="s">
        <v>28</v>
      </c>
      <c r="BB29" s="473">
        <v>160</v>
      </c>
      <c r="BC29" s="472" t="s">
        <v>28</v>
      </c>
      <c r="BD29" s="473">
        <v>160</v>
      </c>
      <c r="BE29" s="472" t="s">
        <v>28</v>
      </c>
      <c r="BF29" s="473"/>
      <c r="BG29" s="472"/>
      <c r="BH29" s="473"/>
      <c r="BI29" s="472"/>
      <c r="BJ29" s="473"/>
      <c r="BK29" s="472"/>
      <c r="BL29" s="473">
        <v>200</v>
      </c>
      <c r="BM29" s="472" t="s">
        <v>28</v>
      </c>
      <c r="BN29" s="473">
        <v>200</v>
      </c>
      <c r="BO29" s="472" t="s">
        <v>28</v>
      </c>
      <c r="BP29" s="473">
        <v>200</v>
      </c>
      <c r="BQ29" s="472" t="s">
        <v>28</v>
      </c>
      <c r="BR29" s="473"/>
      <c r="BS29" s="472"/>
      <c r="BT29" s="473"/>
      <c r="BU29" s="472"/>
      <c r="BV29" s="473"/>
      <c r="BW29" s="472"/>
      <c r="BX29" s="470" t="s">
        <v>10</v>
      </c>
      <c r="BY29" s="470">
        <v>150</v>
      </c>
      <c r="BZ29" s="470" t="s">
        <v>28</v>
      </c>
      <c r="CA29" s="470" t="s">
        <v>10</v>
      </c>
      <c r="CB29" s="470">
        <v>70</v>
      </c>
      <c r="CC29" s="470" t="s">
        <v>28</v>
      </c>
      <c r="CD29" s="470"/>
      <c r="CE29" s="470"/>
      <c r="CF29" s="470"/>
      <c r="CG29" s="470" t="s">
        <v>10</v>
      </c>
      <c r="CH29" s="470">
        <v>70</v>
      </c>
      <c r="CI29" s="470" t="s">
        <v>28</v>
      </c>
      <c r="CJ29" s="470"/>
      <c r="CK29" s="470"/>
      <c r="CL29" s="470"/>
      <c r="CM29" s="470" t="s">
        <v>44</v>
      </c>
      <c r="CN29" s="470" t="s">
        <v>28</v>
      </c>
      <c r="CO29" s="470" t="s">
        <v>28</v>
      </c>
      <c r="CP29" s="470" t="s">
        <v>28</v>
      </c>
      <c r="CQ29" s="470" t="s">
        <v>28</v>
      </c>
      <c r="CR29" s="470"/>
      <c r="CS29" s="470" t="s">
        <v>28</v>
      </c>
      <c r="CT29" s="470"/>
      <c r="CU29" s="63"/>
      <c r="CV29" s="467"/>
      <c r="CW29" s="186"/>
      <c r="CX29" s="35"/>
      <c r="CY29" s="132">
        <f>IF(AND(BX29="NYY",BY29=150),324,IF(AND(BX29="NYY",BY29=95),282,IF(AND(BX29="NYY",BY29=70),202,IF(AND(BX29="NYY",BY29=50),159,IF(AND(BX29="NYY",BY29=35),131,IF(AND(BX29=NYY,BY29=25),106,IF(AND(BX29="LVTC",BY29=150),252,IF(AND(BX29="LVTC",BY29=95),190,IF(AND(BX29="LVTC",BY29=70),158,IF(AND(BX29="LVTC",BY29=50),124,IF(AND(BX29="LVTC",BY29=35),102,IF(AND(BX29="LVTC",BY29=25),83,0))))))))))))</f>
        <v>324</v>
      </c>
      <c r="CZ29" s="35"/>
      <c r="DA29" s="35"/>
      <c r="DB29" s="401" t="str">
        <f t="shared" si="1"/>
        <v>BAIK</v>
      </c>
      <c r="DC29" s="401">
        <f t="shared" si="2"/>
        <v>3.8000000000000007</v>
      </c>
      <c r="DD29" s="401" t="str">
        <f t="shared" si="3"/>
        <v>BAIK</v>
      </c>
      <c r="DE29" s="401">
        <f t="shared" si="4"/>
        <v>0.5</v>
      </c>
      <c r="DF29" s="401" t="str">
        <f t="shared" si="5"/>
        <v>BAIK</v>
      </c>
    </row>
    <row r="30" spans="1:110" s="21" customFormat="1" ht="20.25" customHeight="1">
      <c r="A30" s="510">
        <f t="shared" si="0"/>
        <v>18</v>
      </c>
      <c r="B30" s="511" t="str">
        <f>'1. DATA TRAFO'!C30</f>
        <v>TP0036</v>
      </c>
      <c r="C30" s="512" t="str">
        <f>'1. DATA TRAFO'!D30</f>
        <v>Jl. Ahmad Yani</v>
      </c>
      <c r="D30" s="193" t="str">
        <f>'1. DATA TRAFO'!L30</f>
        <v>Trafindo</v>
      </c>
      <c r="E30" s="192">
        <f>'1. DATA TRAFO'!M30</f>
        <v>160</v>
      </c>
      <c r="F30" s="513">
        <f>'1. DATA TRAFO'!R30</f>
        <v>44729</v>
      </c>
      <c r="G30" s="205" t="str">
        <f>'1. DATA TRAFO'!T30</f>
        <v>UMJ</v>
      </c>
      <c r="H30" s="477">
        <v>34.5</v>
      </c>
      <c r="I30" s="477">
        <v>25.8</v>
      </c>
      <c r="J30" s="477">
        <v>25.7</v>
      </c>
      <c r="K30" s="477">
        <v>25.9</v>
      </c>
      <c r="L30" s="477">
        <v>28</v>
      </c>
      <c r="M30" s="477">
        <v>28.5</v>
      </c>
      <c r="N30" s="477">
        <v>28.6</v>
      </c>
      <c r="O30" s="477">
        <v>34.9</v>
      </c>
      <c r="P30" s="477">
        <v>35.700000000000003</v>
      </c>
      <c r="Q30" s="477">
        <v>35.1</v>
      </c>
      <c r="R30" s="477">
        <v>29.1</v>
      </c>
      <c r="S30" s="477">
        <v>35.299999999999997</v>
      </c>
      <c r="T30" s="477">
        <v>30.3</v>
      </c>
      <c r="U30" s="477" t="s">
        <v>28</v>
      </c>
      <c r="V30" s="477" t="s">
        <v>28</v>
      </c>
      <c r="W30" s="477" t="s">
        <v>28</v>
      </c>
      <c r="X30" s="477" t="s">
        <v>28</v>
      </c>
      <c r="Y30" s="477" t="s">
        <v>28</v>
      </c>
      <c r="Z30" s="477" t="s">
        <v>28</v>
      </c>
      <c r="AA30" s="477" t="s">
        <v>28</v>
      </c>
      <c r="AB30" s="470" t="s">
        <v>885</v>
      </c>
      <c r="AC30" s="514" t="s">
        <v>32</v>
      </c>
      <c r="AD30" s="470" t="s">
        <v>41</v>
      </c>
      <c r="AE30" s="515" t="s">
        <v>886</v>
      </c>
      <c r="AF30" s="470" t="s">
        <v>28</v>
      </c>
      <c r="AG30" s="470" t="s">
        <v>28</v>
      </c>
      <c r="AH30" s="470" t="s">
        <v>28</v>
      </c>
      <c r="AI30" s="470" t="s">
        <v>886</v>
      </c>
      <c r="AJ30" s="470" t="s">
        <v>28</v>
      </c>
      <c r="AK30" s="470" t="s">
        <v>28</v>
      </c>
      <c r="AL30" s="470" t="s">
        <v>28</v>
      </c>
      <c r="AM30" s="470" t="s">
        <v>28</v>
      </c>
      <c r="AN30" s="470" t="s">
        <v>37</v>
      </c>
      <c r="AO30" s="470" t="s">
        <v>28</v>
      </c>
      <c r="AP30" s="470" t="s">
        <v>149</v>
      </c>
      <c r="AQ30" s="470" t="s">
        <v>42</v>
      </c>
      <c r="AR30" s="470" t="s">
        <v>155</v>
      </c>
      <c r="AS30" s="516" t="s">
        <v>891</v>
      </c>
      <c r="AT30" s="470" t="s">
        <v>28</v>
      </c>
      <c r="AU30" s="471">
        <v>13.7</v>
      </c>
      <c r="AV30" s="470" t="s">
        <v>28</v>
      </c>
      <c r="AW30" s="471">
        <v>13.7</v>
      </c>
      <c r="AX30" s="470" t="s">
        <v>28</v>
      </c>
      <c r="AY30" s="470" t="s">
        <v>51</v>
      </c>
      <c r="AZ30" s="473">
        <v>160</v>
      </c>
      <c r="BA30" s="472" t="s">
        <v>28</v>
      </c>
      <c r="BB30" s="473">
        <v>160</v>
      </c>
      <c r="BC30" s="472" t="s">
        <v>28</v>
      </c>
      <c r="BD30" s="473">
        <v>160</v>
      </c>
      <c r="BE30" s="472" t="s">
        <v>28</v>
      </c>
      <c r="BF30" s="473">
        <v>160</v>
      </c>
      <c r="BG30" s="472" t="s">
        <v>28</v>
      </c>
      <c r="BH30" s="473">
        <v>160</v>
      </c>
      <c r="BI30" s="472" t="s">
        <v>28</v>
      </c>
      <c r="BJ30" s="473">
        <v>160</v>
      </c>
      <c r="BK30" s="472" t="s">
        <v>28</v>
      </c>
      <c r="BL30" s="473">
        <v>160</v>
      </c>
      <c r="BM30" s="472" t="s">
        <v>28</v>
      </c>
      <c r="BN30" s="473">
        <v>160</v>
      </c>
      <c r="BO30" s="472" t="s">
        <v>28</v>
      </c>
      <c r="BP30" s="473">
        <v>160</v>
      </c>
      <c r="BQ30" s="472" t="s">
        <v>28</v>
      </c>
      <c r="BR30" s="473"/>
      <c r="BS30" s="472"/>
      <c r="BT30" s="473"/>
      <c r="BU30" s="472"/>
      <c r="BV30" s="473"/>
      <c r="BW30" s="472"/>
      <c r="BX30" s="470" t="s">
        <v>10</v>
      </c>
      <c r="BY30" s="470">
        <v>150</v>
      </c>
      <c r="BZ30" s="470" t="s">
        <v>28</v>
      </c>
      <c r="CA30" s="470" t="s">
        <v>10</v>
      </c>
      <c r="CB30" s="470">
        <v>70</v>
      </c>
      <c r="CC30" s="470" t="s">
        <v>28</v>
      </c>
      <c r="CD30" s="470" t="s">
        <v>10</v>
      </c>
      <c r="CE30" s="470">
        <v>70</v>
      </c>
      <c r="CF30" s="470" t="s">
        <v>28</v>
      </c>
      <c r="CG30" s="470" t="s">
        <v>10</v>
      </c>
      <c r="CH30" s="470">
        <v>70</v>
      </c>
      <c r="CI30" s="470" t="s">
        <v>28</v>
      </c>
      <c r="CJ30" s="470"/>
      <c r="CK30" s="470"/>
      <c r="CL30" s="470"/>
      <c r="CM30" s="470" t="s">
        <v>44</v>
      </c>
      <c r="CN30" s="470" t="s">
        <v>28</v>
      </c>
      <c r="CO30" s="470" t="s">
        <v>28</v>
      </c>
      <c r="CP30" s="470" t="s">
        <v>28</v>
      </c>
      <c r="CQ30" s="470" t="s">
        <v>28</v>
      </c>
      <c r="CR30" s="470" t="s">
        <v>28</v>
      </c>
      <c r="CS30" s="470" t="s">
        <v>28</v>
      </c>
      <c r="CT30" s="470"/>
      <c r="CU30" s="63"/>
      <c r="CV30" s="467"/>
      <c r="CW30" s="186"/>
      <c r="CX30" s="35"/>
      <c r="CY30" s="132">
        <f>IF(AND(BX30="NYY",BY30=150),324,IF(AND(BX30="NYY",BY30=95),282,IF(AND(BX30="NYY",BY30=70),202,IF(AND(BX30="NYY",BY30=50),159,IF(AND(BX30="NYY",BY30=35),131,IF(AND(BX30=NYY,BY30=25),106,IF(AND(BX30="LVTC",BY30=150),252,IF(AND(BX30="LVTC",BY30=95),190,IF(AND(BX30="LVTC",BY30=70),158,IF(AND(BX30="LVTC",BY30=50),124,IF(AND(BX30="LVTC",BY30=35),102,IF(AND(BX30="LVTC",BY30=25),83,0))))))))))))</f>
        <v>324</v>
      </c>
      <c r="CZ30" s="35"/>
      <c r="DA30" s="35"/>
      <c r="DB30" s="401" t="str">
        <f t="shared" si="1"/>
        <v>BAIK</v>
      </c>
      <c r="DC30" s="401">
        <f t="shared" si="2"/>
        <v>0.60000000000000142</v>
      </c>
      <c r="DD30" s="401" t="str">
        <f t="shared" si="3"/>
        <v>BAIK</v>
      </c>
      <c r="DE30" s="401">
        <f t="shared" si="4"/>
        <v>6.6000000000000014</v>
      </c>
      <c r="DF30" s="401" t="str">
        <f t="shared" si="5"/>
        <v>BAIK</v>
      </c>
    </row>
    <row r="31" spans="1:110" s="21" customFormat="1" ht="20.25" customHeight="1">
      <c r="A31" s="510">
        <f t="shared" si="0"/>
        <v>19</v>
      </c>
      <c r="B31" s="511" t="str">
        <f>'1. DATA TRAFO'!C31</f>
        <v>TP0437</v>
      </c>
      <c r="C31" s="512" t="str">
        <f>'1. DATA TRAFO'!D31</f>
        <v>Jl. Ahmad Yani UP.3</v>
      </c>
      <c r="D31" s="193" t="str">
        <f>'1. DATA TRAFO'!L31</f>
        <v>Lucky Light</v>
      </c>
      <c r="E31" s="192">
        <f>'1. DATA TRAFO'!M31</f>
        <v>160</v>
      </c>
      <c r="F31" s="513">
        <f>'1. DATA TRAFO'!R31</f>
        <v>44729</v>
      </c>
      <c r="G31" s="205" t="str">
        <f>'1. DATA TRAFO'!T31</f>
        <v>UMJ</v>
      </c>
      <c r="H31" s="477">
        <v>32.9</v>
      </c>
      <c r="I31" s="477">
        <v>25.4</v>
      </c>
      <c r="J31" s="477">
        <v>25.5</v>
      </c>
      <c r="K31" s="477">
        <v>23.8</v>
      </c>
      <c r="L31" s="477">
        <v>31.5</v>
      </c>
      <c r="M31" s="477">
        <v>33.4</v>
      </c>
      <c r="N31" s="477">
        <v>30.8</v>
      </c>
      <c r="O31" s="477">
        <v>33.4</v>
      </c>
      <c r="P31" s="477">
        <v>32.9</v>
      </c>
      <c r="Q31" s="477">
        <v>32.1</v>
      </c>
      <c r="R31" s="477">
        <v>31.6</v>
      </c>
      <c r="S31" s="477">
        <v>30.3</v>
      </c>
      <c r="T31" s="477">
        <v>29.5</v>
      </c>
      <c r="U31" s="477" t="s">
        <v>28</v>
      </c>
      <c r="V31" s="477" t="s">
        <v>28</v>
      </c>
      <c r="W31" s="477" t="s">
        <v>28</v>
      </c>
      <c r="X31" s="477" t="s">
        <v>28</v>
      </c>
      <c r="Y31" s="477" t="s">
        <v>28</v>
      </c>
      <c r="Z31" s="477" t="s">
        <v>28</v>
      </c>
      <c r="AA31" s="477" t="s">
        <v>28</v>
      </c>
      <c r="AB31" s="470" t="s">
        <v>885</v>
      </c>
      <c r="AC31" s="514" t="s">
        <v>32</v>
      </c>
      <c r="AD31" s="470" t="s">
        <v>41</v>
      </c>
      <c r="AE31" s="515" t="s">
        <v>886</v>
      </c>
      <c r="AF31" s="470" t="s">
        <v>28</v>
      </c>
      <c r="AG31" s="470" t="s">
        <v>28</v>
      </c>
      <c r="AH31" s="470" t="s">
        <v>28</v>
      </c>
      <c r="AI31" s="470" t="s">
        <v>886</v>
      </c>
      <c r="AJ31" s="470" t="s">
        <v>28</v>
      </c>
      <c r="AK31" s="470" t="s">
        <v>28</v>
      </c>
      <c r="AL31" s="470" t="s">
        <v>28</v>
      </c>
      <c r="AM31" s="470" t="s">
        <v>28</v>
      </c>
      <c r="AN31" s="470" t="s">
        <v>28</v>
      </c>
      <c r="AO31" s="470" t="s">
        <v>28</v>
      </c>
      <c r="AP31" s="470" t="s">
        <v>28</v>
      </c>
      <c r="AQ31" s="470" t="s">
        <v>42</v>
      </c>
      <c r="AR31" s="470" t="s">
        <v>155</v>
      </c>
      <c r="AS31" s="516" t="s">
        <v>891</v>
      </c>
      <c r="AT31" s="470" t="s">
        <v>28</v>
      </c>
      <c r="AU31" s="471">
        <v>54.6</v>
      </c>
      <c r="AV31" s="470" t="s">
        <v>28</v>
      </c>
      <c r="AW31" s="471">
        <v>39.799999999999997</v>
      </c>
      <c r="AX31" s="470" t="s">
        <v>28</v>
      </c>
      <c r="AY31" s="470" t="s">
        <v>52</v>
      </c>
      <c r="AZ31" s="473">
        <v>160</v>
      </c>
      <c r="BA31" s="472" t="s">
        <v>28</v>
      </c>
      <c r="BB31" s="473">
        <v>160</v>
      </c>
      <c r="BC31" s="472" t="s">
        <v>28</v>
      </c>
      <c r="BD31" s="473">
        <v>160</v>
      </c>
      <c r="BE31" s="472" t="s">
        <v>28</v>
      </c>
      <c r="BF31" s="473">
        <v>160</v>
      </c>
      <c r="BG31" s="472" t="s">
        <v>28</v>
      </c>
      <c r="BH31" s="473">
        <v>160</v>
      </c>
      <c r="BI31" s="472" t="s">
        <v>28</v>
      </c>
      <c r="BJ31" s="473">
        <v>160</v>
      </c>
      <c r="BK31" s="472" t="s">
        <v>28</v>
      </c>
      <c r="BL31" s="473"/>
      <c r="BM31" s="472"/>
      <c r="BN31" s="473"/>
      <c r="BO31" s="472"/>
      <c r="BP31" s="473"/>
      <c r="BQ31" s="472"/>
      <c r="BR31" s="473"/>
      <c r="BS31" s="472"/>
      <c r="BT31" s="473"/>
      <c r="BU31" s="472"/>
      <c r="BV31" s="473"/>
      <c r="BW31" s="472"/>
      <c r="BX31" s="470" t="s">
        <v>10</v>
      </c>
      <c r="BY31" s="470">
        <v>150</v>
      </c>
      <c r="BZ31" s="470" t="s">
        <v>28</v>
      </c>
      <c r="CA31" s="470" t="s">
        <v>10</v>
      </c>
      <c r="CB31" s="470">
        <v>70</v>
      </c>
      <c r="CC31" s="470" t="s">
        <v>28</v>
      </c>
      <c r="CD31" s="470" t="s">
        <v>10</v>
      </c>
      <c r="CE31" s="470">
        <v>70</v>
      </c>
      <c r="CF31" s="470" t="s">
        <v>28</v>
      </c>
      <c r="CG31" s="470"/>
      <c r="CH31" s="470"/>
      <c r="CI31" s="470"/>
      <c r="CJ31" s="470"/>
      <c r="CK31" s="470"/>
      <c r="CL31" s="470"/>
      <c r="CM31" s="470" t="s">
        <v>44</v>
      </c>
      <c r="CN31" s="470" t="s">
        <v>28</v>
      </c>
      <c r="CO31" s="470" t="s">
        <v>28</v>
      </c>
      <c r="CP31" s="470" t="s">
        <v>28</v>
      </c>
      <c r="CQ31" s="470" t="s">
        <v>28</v>
      </c>
      <c r="CR31" s="470" t="s">
        <v>28</v>
      </c>
      <c r="CS31" s="470"/>
      <c r="CT31" s="470"/>
      <c r="CU31" s="63"/>
      <c r="CV31" s="467"/>
      <c r="CW31" s="186"/>
      <c r="CX31" s="35"/>
      <c r="CY31" s="132">
        <f>IF(AND(BX31="NYY",BY31=150),324,IF(AND(BX31="NYY",BY31=95),282,IF(AND(BX31="NYY",BY31=70),202,IF(AND(BX31="NYY",BY31=50),159,IF(AND(BX31="NYY",BY31=35),131,IF(AND(BX31=NYY,BY31=25),106,IF(AND(BX31="LVTC",BY31=150),252,IF(AND(BX31="LVTC",BY31=95),190,IF(AND(BX31="LVTC",BY31=70),158,IF(AND(BX31="LVTC",BY31=50),124,IF(AND(BX31="LVTC",BY31=35),102,IF(AND(BX31="LVTC",BY31=25),83,0))))))))))))</f>
        <v>324</v>
      </c>
      <c r="CZ31" s="35"/>
      <c r="DA31" s="35"/>
      <c r="DB31" s="401" t="str">
        <f t="shared" si="1"/>
        <v>BAIK</v>
      </c>
      <c r="DC31" s="401">
        <f t="shared" si="2"/>
        <v>2.5999999999999979</v>
      </c>
      <c r="DD31" s="401" t="str">
        <f t="shared" si="3"/>
        <v>BAIK</v>
      </c>
      <c r="DE31" s="401">
        <f t="shared" si="4"/>
        <v>1.7999999999999972</v>
      </c>
      <c r="DF31" s="401" t="str">
        <f t="shared" si="5"/>
        <v>BAIK</v>
      </c>
    </row>
    <row r="32" spans="1:110" s="21" customFormat="1" ht="20.25" customHeight="1">
      <c r="A32" s="510">
        <f t="shared" si="0"/>
        <v>20</v>
      </c>
      <c r="B32" s="511" t="str">
        <f>'1. DATA TRAFO'!C32</f>
        <v>TP0073</v>
      </c>
      <c r="C32" s="512" t="str">
        <f>'1. DATA TRAFO'!D32</f>
        <v>Jl. Telex Depan SD 40</v>
      </c>
      <c r="D32" s="193" t="str">
        <f>'1. DATA TRAFO'!L32</f>
        <v>Sintra</v>
      </c>
      <c r="E32" s="192">
        <f>'1. DATA TRAFO'!M32</f>
        <v>160</v>
      </c>
      <c r="F32" s="513">
        <f>'1. DATA TRAFO'!R32</f>
        <v>44729</v>
      </c>
      <c r="G32" s="205" t="str">
        <f>'1. DATA TRAFO'!T32</f>
        <v>UMJ</v>
      </c>
      <c r="H32" s="477">
        <v>32.9</v>
      </c>
      <c r="I32" s="477">
        <v>27.6</v>
      </c>
      <c r="J32" s="477">
        <v>27.6</v>
      </c>
      <c r="K32" s="477">
        <v>28</v>
      </c>
      <c r="L32" s="477">
        <v>28.9</v>
      </c>
      <c r="M32" s="477">
        <v>28.9</v>
      </c>
      <c r="N32" s="477">
        <v>29.1</v>
      </c>
      <c r="O32" s="477">
        <v>32</v>
      </c>
      <c r="P32" s="477">
        <v>31.9</v>
      </c>
      <c r="Q32" s="477">
        <v>31.4</v>
      </c>
      <c r="R32" s="477">
        <v>29.7</v>
      </c>
      <c r="S32" s="477">
        <v>31.8</v>
      </c>
      <c r="T32" s="477">
        <v>30.3</v>
      </c>
      <c r="U32" s="477" t="s">
        <v>28</v>
      </c>
      <c r="V32" s="477" t="s">
        <v>28</v>
      </c>
      <c r="W32" s="477" t="s">
        <v>28</v>
      </c>
      <c r="X32" s="477" t="s">
        <v>28</v>
      </c>
      <c r="Y32" s="477" t="s">
        <v>28</v>
      </c>
      <c r="Z32" s="477" t="s">
        <v>28</v>
      </c>
      <c r="AA32" s="477" t="s">
        <v>28</v>
      </c>
      <c r="AB32" s="470" t="s">
        <v>885</v>
      </c>
      <c r="AC32" s="514" t="s">
        <v>32</v>
      </c>
      <c r="AD32" s="470" t="s">
        <v>41</v>
      </c>
      <c r="AE32" s="515" t="s">
        <v>886</v>
      </c>
      <c r="AF32" s="470" t="s">
        <v>28</v>
      </c>
      <c r="AG32" s="470" t="s">
        <v>28</v>
      </c>
      <c r="AH32" s="470" t="s">
        <v>28</v>
      </c>
      <c r="AI32" s="470" t="s">
        <v>886</v>
      </c>
      <c r="AJ32" s="470" t="s">
        <v>28</v>
      </c>
      <c r="AK32" s="470" t="s">
        <v>28</v>
      </c>
      <c r="AL32" s="470" t="s">
        <v>28</v>
      </c>
      <c r="AM32" s="470" t="s">
        <v>28</v>
      </c>
      <c r="AN32" s="470" t="s">
        <v>149</v>
      </c>
      <c r="AO32" s="470" t="s">
        <v>28</v>
      </c>
      <c r="AP32" s="470" t="s">
        <v>28</v>
      </c>
      <c r="AQ32" s="470" t="s">
        <v>42</v>
      </c>
      <c r="AR32" s="470" t="s">
        <v>155</v>
      </c>
      <c r="AS32" s="516" t="s">
        <v>889</v>
      </c>
      <c r="AT32" s="470" t="s">
        <v>28</v>
      </c>
      <c r="AU32" s="471">
        <v>12</v>
      </c>
      <c r="AV32" s="470" t="s">
        <v>28</v>
      </c>
      <c r="AW32" s="471">
        <v>12</v>
      </c>
      <c r="AX32" s="470" t="s">
        <v>28</v>
      </c>
      <c r="AY32" s="470" t="s">
        <v>51</v>
      </c>
      <c r="AZ32" s="473">
        <v>160</v>
      </c>
      <c r="BA32" s="472" t="s">
        <v>28</v>
      </c>
      <c r="BB32" s="473">
        <v>160</v>
      </c>
      <c r="BC32" s="472" t="s">
        <v>28</v>
      </c>
      <c r="BD32" s="473">
        <v>160</v>
      </c>
      <c r="BE32" s="472" t="s">
        <v>28</v>
      </c>
      <c r="BF32" s="473">
        <v>160</v>
      </c>
      <c r="BG32" s="472" t="s">
        <v>28</v>
      </c>
      <c r="BH32" s="473">
        <v>160</v>
      </c>
      <c r="BI32" s="472" t="s">
        <v>28</v>
      </c>
      <c r="BJ32" s="473">
        <v>160</v>
      </c>
      <c r="BK32" s="472" t="s">
        <v>28</v>
      </c>
      <c r="BL32" s="473">
        <v>160</v>
      </c>
      <c r="BM32" s="472" t="s">
        <v>28</v>
      </c>
      <c r="BN32" s="473">
        <v>200</v>
      </c>
      <c r="BO32" s="472" t="s">
        <v>28</v>
      </c>
      <c r="BP32" s="473">
        <v>160</v>
      </c>
      <c r="BQ32" s="472" t="s">
        <v>28</v>
      </c>
      <c r="BR32" s="473"/>
      <c r="BS32" s="472"/>
      <c r="BT32" s="473"/>
      <c r="BU32" s="472"/>
      <c r="BV32" s="473"/>
      <c r="BW32" s="472"/>
      <c r="BX32" s="470" t="s">
        <v>10</v>
      </c>
      <c r="BY32" s="470">
        <v>150</v>
      </c>
      <c r="BZ32" s="470" t="s">
        <v>28</v>
      </c>
      <c r="CA32" s="470" t="s">
        <v>10</v>
      </c>
      <c r="CB32" s="470">
        <v>70</v>
      </c>
      <c r="CC32" s="470" t="s">
        <v>28</v>
      </c>
      <c r="CD32" s="470" t="s">
        <v>10</v>
      </c>
      <c r="CE32" s="470">
        <v>70</v>
      </c>
      <c r="CF32" s="470" t="s">
        <v>28</v>
      </c>
      <c r="CG32" s="470" t="s">
        <v>10</v>
      </c>
      <c r="CH32" s="470">
        <v>70</v>
      </c>
      <c r="CI32" s="470" t="s">
        <v>28</v>
      </c>
      <c r="CJ32" s="470"/>
      <c r="CK32" s="470"/>
      <c r="CL32" s="470"/>
      <c r="CM32" s="470" t="s">
        <v>48</v>
      </c>
      <c r="CN32" s="470" t="s">
        <v>28</v>
      </c>
      <c r="CO32" s="470" t="s">
        <v>28</v>
      </c>
      <c r="CP32" s="470" t="s">
        <v>28</v>
      </c>
      <c r="CQ32" s="470" t="s">
        <v>28</v>
      </c>
      <c r="CR32" s="470" t="s">
        <v>28</v>
      </c>
      <c r="CS32" s="470" t="s">
        <v>28</v>
      </c>
      <c r="CT32" s="470"/>
      <c r="CU32" s="63"/>
      <c r="CV32" s="467"/>
      <c r="CW32" s="186"/>
      <c r="CX32" s="35"/>
      <c r="CY32" s="132">
        <f>IF(AND(BX32="NYY",BY32=150),324,IF(AND(BX32="NYY",BY32=95),282,IF(AND(BX32="NYY",BY32=70),202,IF(AND(BX32="NYY",BY32=50),159,IF(AND(BX32="NYY",BY32=35),131,IF(AND(BX32=NYY,BY32=25),106,IF(AND(BX32="LVTC",BY32=150),252,IF(AND(BX32="LVTC",BY32=95),190,IF(AND(BX32="LVTC",BY32=70),158,IF(AND(BX32="LVTC",BY32=50),124,IF(AND(BX32="LVTC",BY32=35),102,IF(AND(BX32="LVTC",BY32=25),83,0))))))))))))</f>
        <v>324</v>
      </c>
      <c r="CZ32" s="35"/>
      <c r="DA32" s="35"/>
      <c r="DB32" s="401" t="str">
        <f t="shared" si="1"/>
        <v>BAIK</v>
      </c>
      <c r="DC32" s="401">
        <f t="shared" si="2"/>
        <v>0.20000000000000284</v>
      </c>
      <c r="DD32" s="401" t="str">
        <f t="shared" si="3"/>
        <v>BAIK</v>
      </c>
      <c r="DE32" s="401">
        <f t="shared" si="4"/>
        <v>2.3000000000000007</v>
      </c>
      <c r="DF32" s="401" t="str">
        <f t="shared" si="5"/>
        <v>BAIK</v>
      </c>
    </row>
    <row r="33" spans="1:110" s="22" customFormat="1" ht="20.25" customHeight="1">
      <c r="A33" s="510">
        <f t="shared" si="0"/>
        <v>21</v>
      </c>
      <c r="B33" s="511" t="str">
        <f>'1. DATA TRAFO'!C33</f>
        <v>TP0017</v>
      </c>
      <c r="C33" s="512" t="str">
        <f>'1. DATA TRAFO'!D33</f>
        <v>Jl. Hasyim Idris</v>
      </c>
      <c r="D33" s="193" t="str">
        <f>'1. DATA TRAFO'!L33</f>
        <v xml:space="preserve">Sintra </v>
      </c>
      <c r="E33" s="192">
        <f>'1. DATA TRAFO'!M33</f>
        <v>160</v>
      </c>
      <c r="F33" s="513">
        <f>'1. DATA TRAFO'!R33</f>
        <v>44729</v>
      </c>
      <c r="G33" s="205" t="str">
        <f>'1. DATA TRAFO'!T33</f>
        <v>UMJ</v>
      </c>
      <c r="H33" s="477">
        <v>38.200000000000003</v>
      </c>
      <c r="I33" s="477">
        <v>25.1</v>
      </c>
      <c r="J33" s="477">
        <v>26.2</v>
      </c>
      <c r="K33" s="477">
        <v>25.3</v>
      </c>
      <c r="L33" s="477">
        <v>29</v>
      </c>
      <c r="M33" s="477">
        <v>30</v>
      </c>
      <c r="N33" s="477">
        <v>29.3</v>
      </c>
      <c r="O33" s="477">
        <v>34.4</v>
      </c>
      <c r="P33" s="477">
        <v>38.799999999999997</v>
      </c>
      <c r="Q33" s="477">
        <v>38.299999999999997</v>
      </c>
      <c r="R33" s="477">
        <v>39.200000000000003</v>
      </c>
      <c r="S33" s="477">
        <v>43.9</v>
      </c>
      <c r="T33" s="477">
        <v>27.1</v>
      </c>
      <c r="U33" s="477" t="s">
        <v>28</v>
      </c>
      <c r="V33" s="477" t="s">
        <v>28</v>
      </c>
      <c r="W33" s="477" t="s">
        <v>28</v>
      </c>
      <c r="X33" s="477" t="s">
        <v>1021</v>
      </c>
      <c r="Y33" s="477" t="s">
        <v>1021</v>
      </c>
      <c r="Z33" s="477" t="s">
        <v>28</v>
      </c>
      <c r="AA33" s="477" t="s">
        <v>28</v>
      </c>
      <c r="AB33" s="470" t="s">
        <v>885</v>
      </c>
      <c r="AC33" s="514" t="s">
        <v>32</v>
      </c>
      <c r="AD33" s="470" t="s">
        <v>41</v>
      </c>
      <c r="AE33" s="515" t="s">
        <v>886</v>
      </c>
      <c r="AF33" s="470" t="s">
        <v>28</v>
      </c>
      <c r="AG33" s="470" t="s">
        <v>28</v>
      </c>
      <c r="AH33" s="470" t="s">
        <v>28</v>
      </c>
      <c r="AI33" s="470" t="s">
        <v>886</v>
      </c>
      <c r="AJ33" s="470" t="s">
        <v>28</v>
      </c>
      <c r="AK33" s="470" t="s">
        <v>28</v>
      </c>
      <c r="AL33" s="470" t="s">
        <v>28</v>
      </c>
      <c r="AM33" s="470" t="s">
        <v>28</v>
      </c>
      <c r="AN33" s="470" t="s">
        <v>28</v>
      </c>
      <c r="AO33" s="470" t="s">
        <v>28</v>
      </c>
      <c r="AP33" s="470" t="s">
        <v>28</v>
      </c>
      <c r="AQ33" s="470" t="s">
        <v>888</v>
      </c>
      <c r="AR33" s="470" t="s">
        <v>155</v>
      </c>
      <c r="AS33" s="516" t="s">
        <v>887</v>
      </c>
      <c r="AT33" s="470" t="s">
        <v>28</v>
      </c>
      <c r="AU33" s="471">
        <v>8.4</v>
      </c>
      <c r="AV33" s="470" t="s">
        <v>28</v>
      </c>
      <c r="AW33" s="471">
        <v>8.4</v>
      </c>
      <c r="AX33" s="470" t="s">
        <v>28</v>
      </c>
      <c r="AY33" s="470" t="s">
        <v>51</v>
      </c>
      <c r="AZ33" s="473">
        <v>160</v>
      </c>
      <c r="BA33" s="472" t="s">
        <v>28</v>
      </c>
      <c r="BB33" s="473">
        <v>160</v>
      </c>
      <c r="BC33" s="472" t="s">
        <v>28</v>
      </c>
      <c r="BD33" s="473">
        <v>160</v>
      </c>
      <c r="BE33" s="472" t="s">
        <v>28</v>
      </c>
      <c r="BF33" s="473">
        <v>160</v>
      </c>
      <c r="BG33" s="472" t="s">
        <v>28</v>
      </c>
      <c r="BH33" s="473">
        <v>160</v>
      </c>
      <c r="BI33" s="472" t="s">
        <v>28</v>
      </c>
      <c r="BJ33" s="473">
        <v>160</v>
      </c>
      <c r="BK33" s="472" t="s">
        <v>28</v>
      </c>
      <c r="BL33" s="473">
        <v>160</v>
      </c>
      <c r="BM33" s="472" t="s">
        <v>28</v>
      </c>
      <c r="BN33" s="473">
        <v>160</v>
      </c>
      <c r="BO33" s="472" t="s">
        <v>28</v>
      </c>
      <c r="BP33" s="473">
        <v>160</v>
      </c>
      <c r="BQ33" s="472" t="s">
        <v>28</v>
      </c>
      <c r="BR33" s="473"/>
      <c r="BS33" s="472"/>
      <c r="BT33" s="473"/>
      <c r="BU33" s="472"/>
      <c r="BV33" s="473"/>
      <c r="BW33" s="472"/>
      <c r="BX33" s="470" t="s">
        <v>10</v>
      </c>
      <c r="BY33" s="470">
        <v>150</v>
      </c>
      <c r="BZ33" s="470" t="s">
        <v>28</v>
      </c>
      <c r="CA33" s="470" t="s">
        <v>10</v>
      </c>
      <c r="CB33" s="470">
        <v>70</v>
      </c>
      <c r="CC33" s="470" t="s">
        <v>28</v>
      </c>
      <c r="CD33" s="470" t="s">
        <v>10</v>
      </c>
      <c r="CE33" s="470">
        <v>70</v>
      </c>
      <c r="CF33" s="470" t="s">
        <v>28</v>
      </c>
      <c r="CG33" s="470" t="s">
        <v>10</v>
      </c>
      <c r="CH33" s="470">
        <v>70</v>
      </c>
      <c r="CI33" s="470" t="s">
        <v>28</v>
      </c>
      <c r="CJ33" s="470"/>
      <c r="CK33" s="470"/>
      <c r="CL33" s="470"/>
      <c r="CM33" s="470" t="s">
        <v>44</v>
      </c>
      <c r="CN33" s="470" t="s">
        <v>28</v>
      </c>
      <c r="CO33" s="470" t="s">
        <v>28</v>
      </c>
      <c r="CP33" s="470" t="s">
        <v>28</v>
      </c>
      <c r="CQ33" s="470" t="s">
        <v>28</v>
      </c>
      <c r="CR33" s="470" t="s">
        <v>28</v>
      </c>
      <c r="CS33" s="470" t="s">
        <v>28</v>
      </c>
      <c r="CT33" s="470"/>
      <c r="CU33" s="63"/>
      <c r="CV33" s="467"/>
      <c r="CW33" s="186"/>
      <c r="CX33" s="35"/>
      <c r="CY33" s="132">
        <f>IF(AND(BX33="NYY",BY33=150),324,IF(AND(BX33="NYY",BY33=95),282,IF(AND(BX33="NYY",BY33=70),202,IF(AND(BX33="NYY",BY33=50),159,IF(AND(BX33="NYY",BY33=35),131,IF(AND(BX33=NYY,BY33=25),106,IF(AND(BX33="LVTC",BY33=150),252,IF(AND(BX33="LVTC",BY33=95),190,IF(AND(BX33="LVTC",BY33=70),158,IF(AND(BX33="LVTC",BY33=50),124,IF(AND(BX33="LVTC",BY33=35),102,IF(AND(BX33="LVTC",BY33=25),83,0))))))))))))</f>
        <v>324</v>
      </c>
      <c r="CZ33" s="35"/>
      <c r="DA33" s="35"/>
      <c r="DB33" s="401" t="str">
        <f t="shared" si="1"/>
        <v>BAIK</v>
      </c>
      <c r="DC33" s="401">
        <f t="shared" si="2"/>
        <v>1</v>
      </c>
      <c r="DD33" s="401" t="str">
        <f t="shared" si="3"/>
        <v>BAIK</v>
      </c>
      <c r="DE33" s="401">
        <f t="shared" si="4"/>
        <v>4.8000000000000043</v>
      </c>
      <c r="DF33" s="401" t="str">
        <f t="shared" si="5"/>
        <v>BAIK</v>
      </c>
    </row>
    <row r="34" spans="1:110" s="21" customFormat="1" ht="20.25" customHeight="1">
      <c r="A34" s="510">
        <v>22</v>
      </c>
      <c r="B34" s="511" t="str">
        <f>'1. DATA TRAFO'!C34</f>
        <v>MG0001</v>
      </c>
      <c r="C34" s="512" t="str">
        <f>'1. DATA TRAFO'!D34</f>
        <v>Jl. Tengah, Manggar.</v>
      </c>
      <c r="D34" s="193" t="str">
        <f>'1. DATA TRAFO'!L34</f>
        <v>VOLTRA</v>
      </c>
      <c r="E34" s="192">
        <f>'1. DATA TRAFO'!M34</f>
        <v>200</v>
      </c>
      <c r="F34" s="513">
        <f>'1. DATA TRAFO'!R34</f>
        <v>44732</v>
      </c>
      <c r="G34" s="205" t="str">
        <f>'1. DATA TRAFO'!T34</f>
        <v>GTA</v>
      </c>
      <c r="H34" s="470" t="s">
        <v>893</v>
      </c>
      <c r="I34" s="470" t="s">
        <v>894</v>
      </c>
      <c r="J34" s="470" t="s">
        <v>895</v>
      </c>
      <c r="K34" s="470">
        <v>58.7</v>
      </c>
      <c r="L34" s="470" t="s">
        <v>896</v>
      </c>
      <c r="M34" s="470" t="s">
        <v>897</v>
      </c>
      <c r="N34" s="470" t="s">
        <v>898</v>
      </c>
      <c r="O34" s="470">
        <v>31.2</v>
      </c>
      <c r="P34" s="470">
        <v>33</v>
      </c>
      <c r="Q34" s="470">
        <v>31.6</v>
      </c>
      <c r="R34" s="470" t="s">
        <v>893</v>
      </c>
      <c r="S34" s="470">
        <v>55.8</v>
      </c>
      <c r="T34" s="470" t="s">
        <v>1017</v>
      </c>
      <c r="U34" s="470" t="s">
        <v>28</v>
      </c>
      <c r="V34" s="470" t="s">
        <v>28</v>
      </c>
      <c r="W34" s="470" t="s">
        <v>28</v>
      </c>
      <c r="X34" s="470" t="s">
        <v>28</v>
      </c>
      <c r="Y34" s="470" t="s">
        <v>28</v>
      </c>
      <c r="Z34" s="470" t="s">
        <v>28</v>
      </c>
      <c r="AA34" s="470" t="s">
        <v>28</v>
      </c>
      <c r="AB34" s="470" t="s">
        <v>885</v>
      </c>
      <c r="AC34" s="514" t="s">
        <v>31</v>
      </c>
      <c r="AD34" s="470" t="s">
        <v>41</v>
      </c>
      <c r="AE34" s="515" t="s">
        <v>886</v>
      </c>
      <c r="AF34" s="470" t="s">
        <v>28</v>
      </c>
      <c r="AG34" s="470" t="s">
        <v>28</v>
      </c>
      <c r="AH34" s="470" t="s">
        <v>28</v>
      </c>
      <c r="AI34" s="470" t="s">
        <v>886</v>
      </c>
      <c r="AJ34" s="470" t="s">
        <v>28</v>
      </c>
      <c r="AK34" s="470" t="s">
        <v>28</v>
      </c>
      <c r="AL34" s="470" t="s">
        <v>28</v>
      </c>
      <c r="AM34" s="470" t="s">
        <v>28</v>
      </c>
      <c r="AN34" s="470" t="s">
        <v>28</v>
      </c>
      <c r="AO34" s="470" t="s">
        <v>28</v>
      </c>
      <c r="AP34" s="470" t="s">
        <v>28</v>
      </c>
      <c r="AQ34" s="470" t="s">
        <v>42</v>
      </c>
      <c r="AR34" s="470" t="s">
        <v>155</v>
      </c>
      <c r="AS34" s="516" t="s">
        <v>887</v>
      </c>
      <c r="AT34" s="470" t="s">
        <v>28</v>
      </c>
      <c r="AU34" s="471">
        <v>420</v>
      </c>
      <c r="AV34" s="470" t="s">
        <v>28</v>
      </c>
      <c r="AW34" s="471" t="s">
        <v>431</v>
      </c>
      <c r="AX34" s="471" t="s">
        <v>28</v>
      </c>
      <c r="AY34" s="470" t="s">
        <v>52</v>
      </c>
      <c r="AZ34" s="473">
        <v>160</v>
      </c>
      <c r="BA34" s="472" t="s">
        <v>28</v>
      </c>
      <c r="BB34" s="473">
        <v>160</v>
      </c>
      <c r="BC34" s="472" t="s">
        <v>28</v>
      </c>
      <c r="BD34" s="473">
        <v>160</v>
      </c>
      <c r="BE34" s="472" t="s">
        <v>28</v>
      </c>
      <c r="BF34" s="473">
        <v>160</v>
      </c>
      <c r="BG34" s="472" t="s">
        <v>28</v>
      </c>
      <c r="BH34" s="473">
        <v>160</v>
      </c>
      <c r="BI34" s="472" t="s">
        <v>28</v>
      </c>
      <c r="BJ34" s="473">
        <v>160</v>
      </c>
      <c r="BK34" s="472" t="s">
        <v>28</v>
      </c>
      <c r="BL34" s="473"/>
      <c r="BM34" s="472"/>
      <c r="BN34" s="473"/>
      <c r="BO34" s="472"/>
      <c r="BP34" s="473"/>
      <c r="BQ34" s="472"/>
      <c r="BR34" s="473">
        <v>160</v>
      </c>
      <c r="BS34" s="472" t="s">
        <v>28</v>
      </c>
      <c r="BT34" s="473">
        <v>160</v>
      </c>
      <c r="BU34" s="472" t="s">
        <v>28</v>
      </c>
      <c r="BV34" s="473">
        <v>160</v>
      </c>
      <c r="BW34" s="472" t="s">
        <v>28</v>
      </c>
      <c r="BX34" s="470" t="s">
        <v>10</v>
      </c>
      <c r="BY34" s="470">
        <v>150</v>
      </c>
      <c r="BZ34" s="470" t="s">
        <v>28</v>
      </c>
      <c r="CA34" s="470" t="s">
        <v>10</v>
      </c>
      <c r="CB34" s="470">
        <v>70</v>
      </c>
      <c r="CC34" s="470" t="s">
        <v>28</v>
      </c>
      <c r="CD34" s="470" t="s">
        <v>10</v>
      </c>
      <c r="CE34" s="470">
        <v>70</v>
      </c>
      <c r="CF34" s="470" t="s">
        <v>28</v>
      </c>
      <c r="CG34" s="470"/>
      <c r="CH34" s="470"/>
      <c r="CI34" s="470"/>
      <c r="CJ34" s="470" t="s">
        <v>10</v>
      </c>
      <c r="CK34" s="470">
        <v>70</v>
      </c>
      <c r="CL34" s="470" t="s">
        <v>28</v>
      </c>
      <c r="CM34" s="470" t="s">
        <v>44</v>
      </c>
      <c r="CN34" s="470" t="s">
        <v>28</v>
      </c>
      <c r="CO34" s="470" t="s">
        <v>28</v>
      </c>
      <c r="CP34" s="470" t="s">
        <v>28</v>
      </c>
      <c r="CQ34" s="470" t="s">
        <v>28</v>
      </c>
      <c r="CR34" s="470" t="s">
        <v>28</v>
      </c>
      <c r="CS34" s="470"/>
      <c r="CT34" s="470"/>
      <c r="CU34" s="63"/>
      <c r="CV34" s="467"/>
      <c r="CW34" s="186"/>
      <c r="CX34" s="35"/>
      <c r="CY34" s="132">
        <f>IF(AND(BX34="NYY",BY34=150),324,IF(AND(BX34="NYY",BY34=95),282,IF(AND(BX34="NYY",BY34=70),202,IF(AND(BX34="NYY",BY34=50),159,IF(AND(BX34="NYY",BY34=35),131,IF(AND(BX34=NYY,BY34=25),106,IF(AND(BX34="LVTC",BY34=150),252,IF(AND(BX34="LVTC",BY34=95),190,IF(AND(BX34="LVTC",BY34=70),158,IF(AND(BX34="LVTC",BY34=50),124,IF(AND(BX34="LVTC",BY34=35),102,IF(AND(BX34="LVTC",BY34=25),83,0))))))))))))</f>
        <v>324</v>
      </c>
      <c r="CZ34" s="35"/>
      <c r="DA34" s="35"/>
      <c r="DB34" s="401">
        <f t="shared" ref="DB34:DB57" si="6">IF(AND(H34&lt;=200,H34&gt;=90),"BURUK",IF(AND(H34&lt;=90,H34&gt;=85),"KURANG",IF(AND(H34&lt;=85,H34&gt;=83),"CUKUP",IF(AND(H34&lt;=83,H34&gt;1),"BAIK",0))))</f>
        <v>0</v>
      </c>
      <c r="DC34" s="401">
        <f t="shared" si="2"/>
        <v>0</v>
      </c>
      <c r="DD34" s="401" t="str">
        <f t="shared" si="3"/>
        <v>BAIK</v>
      </c>
      <c r="DE34" s="401">
        <f t="shared" si="4"/>
        <v>1.8000000000000007</v>
      </c>
      <c r="DF34" s="401" t="str">
        <f t="shared" si="5"/>
        <v>BAIK</v>
      </c>
    </row>
    <row r="35" spans="1:110" s="21" customFormat="1" ht="20.25" customHeight="1">
      <c r="A35" s="510">
        <f t="shared" si="0"/>
        <v>23</v>
      </c>
      <c r="B35" s="511" t="str">
        <f>'1. DATA TRAFO'!C35</f>
        <v>MG0126</v>
      </c>
      <c r="C35" s="512" t="str">
        <f>'1. DATA TRAFO'!D35</f>
        <v>JL. DESA PADANG</v>
      </c>
      <c r="D35" s="193" t="str">
        <f>'1. DATA TRAFO'!L35</f>
        <v>SINTRA</v>
      </c>
      <c r="E35" s="192">
        <f>'1. DATA TRAFO'!M35</f>
        <v>100</v>
      </c>
      <c r="F35" s="513">
        <f>'1. DATA TRAFO'!R35</f>
        <v>44730</v>
      </c>
      <c r="G35" s="205" t="str">
        <f>'1. DATA TRAFO'!T35</f>
        <v>GTA</v>
      </c>
      <c r="H35" s="470">
        <v>31.6</v>
      </c>
      <c r="I35" s="470" t="s">
        <v>899</v>
      </c>
      <c r="J35" s="470" t="s">
        <v>900</v>
      </c>
      <c r="K35" s="470" t="s">
        <v>901</v>
      </c>
      <c r="L35" s="470" t="s">
        <v>902</v>
      </c>
      <c r="M35" s="470" t="s">
        <v>903</v>
      </c>
      <c r="N35" s="470" t="s">
        <v>904</v>
      </c>
      <c r="O35" s="470" t="s">
        <v>905</v>
      </c>
      <c r="P35" s="470" t="s">
        <v>906</v>
      </c>
      <c r="Q35" s="470" t="s">
        <v>907</v>
      </c>
      <c r="R35" s="470" t="s">
        <v>907</v>
      </c>
      <c r="S35" s="470">
        <v>29</v>
      </c>
      <c r="T35" s="470">
        <v>32</v>
      </c>
      <c r="U35" s="470" t="s">
        <v>28</v>
      </c>
      <c r="V35" s="470" t="s">
        <v>28</v>
      </c>
      <c r="W35" s="470" t="s">
        <v>28</v>
      </c>
      <c r="X35" s="470" t="s">
        <v>28</v>
      </c>
      <c r="Y35" s="470" t="s">
        <v>28</v>
      </c>
      <c r="Z35" s="470" t="s">
        <v>28</v>
      </c>
      <c r="AA35" s="470" t="s">
        <v>28</v>
      </c>
      <c r="AB35" s="470" t="s">
        <v>885</v>
      </c>
      <c r="AC35" s="514" t="s">
        <v>31</v>
      </c>
      <c r="AD35" s="470" t="s">
        <v>41</v>
      </c>
      <c r="AE35" s="515" t="s">
        <v>886</v>
      </c>
      <c r="AF35" s="470" t="s">
        <v>28</v>
      </c>
      <c r="AG35" s="470" t="s">
        <v>28</v>
      </c>
      <c r="AH35" s="470" t="s">
        <v>28</v>
      </c>
      <c r="AI35" s="470" t="s">
        <v>886</v>
      </c>
      <c r="AJ35" s="470" t="s">
        <v>28</v>
      </c>
      <c r="AK35" s="470" t="s">
        <v>28</v>
      </c>
      <c r="AL35" s="470" t="s">
        <v>28</v>
      </c>
      <c r="AM35" s="470" t="s">
        <v>28</v>
      </c>
      <c r="AN35" s="470" t="s">
        <v>28</v>
      </c>
      <c r="AO35" s="470" t="s">
        <v>28</v>
      </c>
      <c r="AP35" s="470" t="s">
        <v>28</v>
      </c>
      <c r="AQ35" s="470" t="s">
        <v>42</v>
      </c>
      <c r="AR35" s="470" t="s">
        <v>155</v>
      </c>
      <c r="AS35" s="516" t="s">
        <v>887</v>
      </c>
      <c r="AT35" s="470" t="s">
        <v>28</v>
      </c>
      <c r="AU35" s="471">
        <v>9999</v>
      </c>
      <c r="AV35" s="470" t="s">
        <v>47</v>
      </c>
      <c r="AW35" s="471">
        <v>9999</v>
      </c>
      <c r="AX35" s="471" t="s">
        <v>47</v>
      </c>
      <c r="AY35" s="470" t="s">
        <v>51</v>
      </c>
      <c r="AZ35" s="473"/>
      <c r="BA35" s="472"/>
      <c r="BB35" s="473"/>
      <c r="BC35" s="472"/>
      <c r="BD35" s="473"/>
      <c r="BE35" s="472"/>
      <c r="BF35" s="473"/>
      <c r="BG35" s="472"/>
      <c r="BH35" s="473"/>
      <c r="BI35" s="472"/>
      <c r="BJ35" s="473"/>
      <c r="BK35" s="472"/>
      <c r="BL35" s="473"/>
      <c r="BM35" s="472"/>
      <c r="BN35" s="473"/>
      <c r="BO35" s="472"/>
      <c r="BP35" s="473"/>
      <c r="BQ35" s="472"/>
      <c r="BR35" s="473">
        <v>250</v>
      </c>
      <c r="BS35" s="472" t="s">
        <v>28</v>
      </c>
      <c r="BT35" s="473">
        <v>250</v>
      </c>
      <c r="BU35" s="472" t="s">
        <v>28</v>
      </c>
      <c r="BV35" s="473">
        <v>250</v>
      </c>
      <c r="BW35" s="472" t="s">
        <v>28</v>
      </c>
      <c r="BX35" s="470" t="s">
        <v>10</v>
      </c>
      <c r="BY35" s="470">
        <v>150</v>
      </c>
      <c r="BZ35" s="470" t="s">
        <v>28</v>
      </c>
      <c r="CA35" s="470"/>
      <c r="CB35" s="470"/>
      <c r="CC35" s="470"/>
      <c r="CD35" s="470"/>
      <c r="CE35" s="470"/>
      <c r="CF35" s="470"/>
      <c r="CG35" s="470"/>
      <c r="CH35" s="470"/>
      <c r="CI35" s="470"/>
      <c r="CJ35" s="470" t="s">
        <v>10</v>
      </c>
      <c r="CK35" s="470">
        <v>70</v>
      </c>
      <c r="CL35" s="470" t="s">
        <v>28</v>
      </c>
      <c r="CM35" s="470" t="s">
        <v>44</v>
      </c>
      <c r="CN35" s="470" t="s">
        <v>28</v>
      </c>
      <c r="CO35" s="470" t="s">
        <v>28</v>
      </c>
      <c r="CP35" s="470" t="s">
        <v>28</v>
      </c>
      <c r="CQ35" s="470"/>
      <c r="CR35" s="470"/>
      <c r="CS35" s="470"/>
      <c r="CT35" s="470" t="s">
        <v>28</v>
      </c>
      <c r="CU35" s="63"/>
      <c r="CV35" s="467"/>
      <c r="CW35" s="186"/>
      <c r="CX35" s="35"/>
      <c r="CY35" s="132">
        <f>IF(AND(BX35="NYY",BY35=150),324,IF(AND(BX35="NYY",BY35=95),282,IF(AND(BX35="NYY",BY35=70),202,IF(AND(BX35="NYY",BY35=50),159,IF(AND(BX35="NYY",BY35=35),131,IF(AND(BX35=NYY,BY35=25),106,IF(AND(BX35="LVTC",BY35=150),252,IF(AND(BX35="LVTC",BY35=95),190,IF(AND(BX35="LVTC",BY35=70),158,IF(AND(BX35="LVTC",BY35=50),124,IF(AND(BX35="LVTC",BY35=35),102,IF(AND(BX35="LVTC",BY35=25),83,0))))))))))))</f>
        <v>324</v>
      </c>
      <c r="CZ35" s="35"/>
      <c r="DA35" s="35"/>
      <c r="DB35" s="401" t="str">
        <f t="shared" si="6"/>
        <v>BAIK</v>
      </c>
      <c r="DC35" s="401">
        <f t="shared" si="2"/>
        <v>0</v>
      </c>
      <c r="DD35" s="401" t="str">
        <f t="shared" si="3"/>
        <v>BAIK</v>
      </c>
      <c r="DE35" s="401">
        <f t="shared" si="4"/>
        <v>0</v>
      </c>
      <c r="DF35" s="401" t="str">
        <f t="shared" si="5"/>
        <v>BAIK</v>
      </c>
    </row>
    <row r="36" spans="1:110" s="21" customFormat="1" ht="20.25" customHeight="1">
      <c r="A36" s="510">
        <f t="shared" si="0"/>
        <v>24</v>
      </c>
      <c r="B36" s="511" t="str">
        <f>'1. DATA TRAFO'!C36</f>
        <v>MG0002</v>
      </c>
      <c r="C36" s="512" t="str">
        <f>'1. DATA TRAFO'!D36</f>
        <v>JL DESA PADANG</v>
      </c>
      <c r="D36" s="193" t="str">
        <f>'1. DATA TRAFO'!L36</f>
        <v>SINTRA</v>
      </c>
      <c r="E36" s="192">
        <f>'1. DATA TRAFO'!M36</f>
        <v>160</v>
      </c>
      <c r="F36" s="513">
        <f>'1. DATA TRAFO'!R36</f>
        <v>44730</v>
      </c>
      <c r="G36" s="205" t="str">
        <f>'1. DATA TRAFO'!T36</f>
        <v>GTA</v>
      </c>
      <c r="H36" s="470">
        <v>37.200000000000003</v>
      </c>
      <c r="I36" s="470" t="s">
        <v>909</v>
      </c>
      <c r="J36" s="470" t="s">
        <v>910</v>
      </c>
      <c r="K36" s="470" t="s">
        <v>905</v>
      </c>
      <c r="L36" s="470" t="s">
        <v>911</v>
      </c>
      <c r="M36" s="470" t="s">
        <v>909</v>
      </c>
      <c r="N36" s="470" t="s">
        <v>912</v>
      </c>
      <c r="O36" s="470" t="s">
        <v>913</v>
      </c>
      <c r="P36" s="470" t="s">
        <v>914</v>
      </c>
      <c r="Q36" s="470">
        <v>32.4</v>
      </c>
      <c r="R36" s="470">
        <v>34.1</v>
      </c>
      <c r="S36" s="470">
        <v>44.7</v>
      </c>
      <c r="T36" s="470">
        <v>35.1</v>
      </c>
      <c r="U36" s="470" t="s">
        <v>28</v>
      </c>
      <c r="V36" s="470" t="s">
        <v>28</v>
      </c>
      <c r="W36" s="470" t="s">
        <v>28</v>
      </c>
      <c r="X36" s="470" t="s">
        <v>28</v>
      </c>
      <c r="Y36" s="470" t="s">
        <v>28</v>
      </c>
      <c r="Z36" s="470" t="s">
        <v>28</v>
      </c>
      <c r="AA36" s="470" t="s">
        <v>28</v>
      </c>
      <c r="AB36" s="470" t="s">
        <v>885</v>
      </c>
      <c r="AC36" s="514" t="s">
        <v>31</v>
      </c>
      <c r="AD36" s="470" t="s">
        <v>41</v>
      </c>
      <c r="AE36" s="515" t="s">
        <v>886</v>
      </c>
      <c r="AF36" s="470" t="s">
        <v>28</v>
      </c>
      <c r="AG36" s="470" t="s">
        <v>28</v>
      </c>
      <c r="AH36" s="470" t="s">
        <v>28</v>
      </c>
      <c r="AI36" s="470" t="s">
        <v>886</v>
      </c>
      <c r="AJ36" s="470" t="s">
        <v>28</v>
      </c>
      <c r="AK36" s="470" t="s">
        <v>28</v>
      </c>
      <c r="AL36" s="470" t="s">
        <v>28</v>
      </c>
      <c r="AM36" s="470" t="s">
        <v>28</v>
      </c>
      <c r="AN36" s="470" t="s">
        <v>149</v>
      </c>
      <c r="AO36" s="470" t="s">
        <v>28</v>
      </c>
      <c r="AP36" s="470" t="s">
        <v>28</v>
      </c>
      <c r="AQ36" s="470" t="s">
        <v>42</v>
      </c>
      <c r="AR36" s="470" t="s">
        <v>155</v>
      </c>
      <c r="AS36" s="516" t="s">
        <v>889</v>
      </c>
      <c r="AT36" s="470" t="s">
        <v>28</v>
      </c>
      <c r="AU36" s="471">
        <v>9999</v>
      </c>
      <c r="AV36" s="470" t="s">
        <v>47</v>
      </c>
      <c r="AW36" s="471">
        <v>9999</v>
      </c>
      <c r="AX36" s="471" t="s">
        <v>47</v>
      </c>
      <c r="AY36" s="470" t="s">
        <v>51</v>
      </c>
      <c r="AZ36" s="473"/>
      <c r="BA36" s="472"/>
      <c r="BB36" s="473"/>
      <c r="BC36" s="472"/>
      <c r="BD36" s="473"/>
      <c r="BE36" s="472"/>
      <c r="BF36" s="473">
        <v>160</v>
      </c>
      <c r="BG36" s="472" t="s">
        <v>28</v>
      </c>
      <c r="BH36" s="473">
        <v>160</v>
      </c>
      <c r="BI36" s="472" t="s">
        <v>28</v>
      </c>
      <c r="BJ36" s="473">
        <v>160</v>
      </c>
      <c r="BK36" s="472" t="s">
        <v>28</v>
      </c>
      <c r="BL36" s="473">
        <v>160</v>
      </c>
      <c r="BM36" s="472" t="s">
        <v>28</v>
      </c>
      <c r="BN36" s="473">
        <v>160</v>
      </c>
      <c r="BO36" s="472" t="s">
        <v>28</v>
      </c>
      <c r="BP36" s="473">
        <v>160</v>
      </c>
      <c r="BQ36" s="472" t="s">
        <v>28</v>
      </c>
      <c r="BR36" s="473"/>
      <c r="BS36" s="472"/>
      <c r="BT36" s="473"/>
      <c r="BU36" s="472"/>
      <c r="BV36" s="473"/>
      <c r="BW36" s="472"/>
      <c r="BX36" s="470" t="s">
        <v>10</v>
      </c>
      <c r="BY36" s="470">
        <v>150</v>
      </c>
      <c r="BZ36" s="470" t="s">
        <v>28</v>
      </c>
      <c r="CA36" s="470"/>
      <c r="CB36" s="470"/>
      <c r="CC36" s="470"/>
      <c r="CD36" s="470" t="s">
        <v>10</v>
      </c>
      <c r="CE36" s="470">
        <v>70</v>
      </c>
      <c r="CF36" s="470" t="s">
        <v>28</v>
      </c>
      <c r="CG36" s="470" t="s">
        <v>10</v>
      </c>
      <c r="CH36" s="470">
        <v>70</v>
      </c>
      <c r="CI36" s="470" t="s">
        <v>28</v>
      </c>
      <c r="CJ36" s="470"/>
      <c r="CK36" s="470"/>
      <c r="CL36" s="470"/>
      <c r="CM36" s="470" t="s">
        <v>44</v>
      </c>
      <c r="CN36" s="470" t="s">
        <v>28</v>
      </c>
      <c r="CO36" s="470" t="s">
        <v>28</v>
      </c>
      <c r="CP36" s="470" t="s">
        <v>28</v>
      </c>
      <c r="CQ36" s="470"/>
      <c r="CR36" s="470" t="s">
        <v>28</v>
      </c>
      <c r="CS36" s="470" t="s">
        <v>28</v>
      </c>
      <c r="CT36" s="470"/>
      <c r="CU36" s="63"/>
      <c r="CV36" s="467"/>
      <c r="CW36" s="186"/>
      <c r="CX36" s="35"/>
      <c r="CY36" s="132">
        <f>IF(AND(BX36="NYY",BY36=150),324,IF(AND(BX36="NYY",BY36=95),282,IF(AND(BX36="NYY",BY36=70),202,IF(AND(BX36="NYY",BY36=50),159,IF(AND(BX36="NYY",BY36=35),131,IF(AND(BX36=NYY,BY36=25),106,IF(AND(BX36="LVTC",BY36=150),252,IF(AND(BX36="LVTC",BY36=95),190,IF(AND(BX36="LVTC",BY36=70),158,IF(AND(BX36="LVTC",BY36=50),124,IF(AND(BX36="LVTC",BY36=35),102,IF(AND(BX36="LVTC",BY36=25),83,0))))))))))))</f>
        <v>324</v>
      </c>
      <c r="CZ36" s="35"/>
      <c r="DA36" s="35"/>
      <c r="DB36" s="401" t="str">
        <f t="shared" si="6"/>
        <v>BAIK</v>
      </c>
      <c r="DC36" s="401">
        <f t="shared" si="2"/>
        <v>0</v>
      </c>
      <c r="DD36" s="401" t="str">
        <f t="shared" si="3"/>
        <v>BAIK</v>
      </c>
      <c r="DE36" s="401">
        <f t="shared" si="4"/>
        <v>1.7000000000000028</v>
      </c>
      <c r="DF36" s="401" t="str">
        <f t="shared" si="5"/>
        <v>BAIK</v>
      </c>
    </row>
    <row r="37" spans="1:110" s="21" customFormat="1" ht="20.25" customHeight="1">
      <c r="A37" s="510">
        <f t="shared" si="0"/>
        <v>25</v>
      </c>
      <c r="B37" s="511" t="str">
        <f>'1. DATA TRAFO'!C37</f>
        <v>MG0069</v>
      </c>
      <c r="C37" s="512" t="str">
        <f>'1. DATA TRAFO'!D37</f>
        <v>JL. DESA PADANG</v>
      </c>
      <c r="D37" s="193" t="str">
        <f>'1. DATA TRAFO'!L37</f>
        <v>STARLITE</v>
      </c>
      <c r="E37" s="192">
        <f>'1. DATA TRAFO'!M37</f>
        <v>100</v>
      </c>
      <c r="F37" s="513">
        <f>'1. DATA TRAFO'!R37</f>
        <v>44732</v>
      </c>
      <c r="G37" s="205" t="str">
        <f>'1. DATA TRAFO'!T37</f>
        <v>GTA</v>
      </c>
      <c r="H37" s="470">
        <v>30.2</v>
      </c>
      <c r="I37" s="470" t="s">
        <v>909</v>
      </c>
      <c r="J37" s="470" t="s">
        <v>920</v>
      </c>
      <c r="K37" s="470" t="s">
        <v>1018</v>
      </c>
      <c r="L37" s="470" t="s">
        <v>915</v>
      </c>
      <c r="M37" s="470">
        <v>27</v>
      </c>
      <c r="N37" s="470" t="s">
        <v>916</v>
      </c>
      <c r="O37" s="470" t="s">
        <v>917</v>
      </c>
      <c r="P37" s="470" t="s">
        <v>918</v>
      </c>
      <c r="Q37" s="470" t="s">
        <v>904</v>
      </c>
      <c r="R37" s="470" t="s">
        <v>893</v>
      </c>
      <c r="S37" s="470">
        <v>42.5</v>
      </c>
      <c r="T37" s="470" t="s">
        <v>904</v>
      </c>
      <c r="U37" s="470" t="s">
        <v>28</v>
      </c>
      <c r="V37" s="470" t="s">
        <v>28</v>
      </c>
      <c r="W37" s="470" t="s">
        <v>28</v>
      </c>
      <c r="X37" s="470" t="s">
        <v>28</v>
      </c>
      <c r="Y37" s="470" t="s">
        <v>28</v>
      </c>
      <c r="Z37" s="470" t="s">
        <v>28</v>
      </c>
      <c r="AA37" s="470" t="s">
        <v>28</v>
      </c>
      <c r="AB37" s="470" t="s">
        <v>885</v>
      </c>
      <c r="AC37" s="514" t="s">
        <v>31</v>
      </c>
      <c r="AD37" s="470" t="s">
        <v>41</v>
      </c>
      <c r="AE37" s="515" t="s">
        <v>886</v>
      </c>
      <c r="AF37" s="470" t="s">
        <v>28</v>
      </c>
      <c r="AG37" s="470" t="s">
        <v>28</v>
      </c>
      <c r="AH37" s="470" t="s">
        <v>28</v>
      </c>
      <c r="AI37" s="470" t="s">
        <v>886</v>
      </c>
      <c r="AJ37" s="470" t="s">
        <v>28</v>
      </c>
      <c r="AK37" s="470" t="s">
        <v>28</v>
      </c>
      <c r="AL37" s="470" t="s">
        <v>28</v>
      </c>
      <c r="AM37" s="470" t="s">
        <v>148</v>
      </c>
      <c r="AN37" s="470" t="s">
        <v>149</v>
      </c>
      <c r="AO37" s="470" t="s">
        <v>37</v>
      </c>
      <c r="AP37" s="470" t="s">
        <v>28</v>
      </c>
      <c r="AQ37" s="470" t="s">
        <v>42</v>
      </c>
      <c r="AR37" s="470" t="s">
        <v>155</v>
      </c>
      <c r="AS37" s="516" t="s">
        <v>890</v>
      </c>
      <c r="AT37" s="470" t="s">
        <v>28</v>
      </c>
      <c r="AU37" s="471" t="s">
        <v>919</v>
      </c>
      <c r="AV37" s="470" t="s">
        <v>28</v>
      </c>
      <c r="AW37" s="471" t="s">
        <v>431</v>
      </c>
      <c r="AX37" s="471" t="s">
        <v>28</v>
      </c>
      <c r="AY37" s="470" t="s">
        <v>51</v>
      </c>
      <c r="AZ37" s="473">
        <v>125</v>
      </c>
      <c r="BA37" s="472" t="s">
        <v>28</v>
      </c>
      <c r="BB37" s="473">
        <v>100</v>
      </c>
      <c r="BC37" s="472" t="s">
        <v>28</v>
      </c>
      <c r="BD37" s="473">
        <v>100</v>
      </c>
      <c r="BE37" s="472" t="s">
        <v>28</v>
      </c>
      <c r="BF37" s="473">
        <v>125</v>
      </c>
      <c r="BG37" s="472" t="s">
        <v>28</v>
      </c>
      <c r="BH37" s="473">
        <v>125</v>
      </c>
      <c r="BI37" s="472" t="s">
        <v>28</v>
      </c>
      <c r="BJ37" s="473">
        <v>125</v>
      </c>
      <c r="BK37" s="472" t="s">
        <v>28</v>
      </c>
      <c r="BL37" s="473"/>
      <c r="BM37" s="472"/>
      <c r="BN37" s="473"/>
      <c r="BO37" s="472"/>
      <c r="BP37" s="473"/>
      <c r="BQ37" s="472"/>
      <c r="BR37" s="473"/>
      <c r="BS37" s="472"/>
      <c r="BT37" s="473"/>
      <c r="BU37" s="472"/>
      <c r="BV37" s="473"/>
      <c r="BW37" s="472"/>
      <c r="BX37" s="470" t="s">
        <v>10</v>
      </c>
      <c r="BY37" s="470">
        <v>70</v>
      </c>
      <c r="BZ37" s="470" t="s">
        <v>28</v>
      </c>
      <c r="CA37" s="470" t="s">
        <v>10</v>
      </c>
      <c r="CB37" s="470">
        <v>70</v>
      </c>
      <c r="CC37" s="470" t="s">
        <v>28</v>
      </c>
      <c r="CD37" s="470" t="s">
        <v>10</v>
      </c>
      <c r="CE37" s="470">
        <v>70</v>
      </c>
      <c r="CF37" s="470" t="s">
        <v>28</v>
      </c>
      <c r="CG37" s="470"/>
      <c r="CH37" s="470"/>
      <c r="CI37" s="470"/>
      <c r="CJ37" s="470"/>
      <c r="CK37" s="470"/>
      <c r="CL37" s="470"/>
      <c r="CM37" s="470" t="s">
        <v>44</v>
      </c>
      <c r="CN37" s="470" t="s">
        <v>28</v>
      </c>
      <c r="CO37" s="470" t="s">
        <v>28</v>
      </c>
      <c r="CP37" s="470" t="s">
        <v>28</v>
      </c>
      <c r="CQ37" s="470" t="s">
        <v>28</v>
      </c>
      <c r="CR37" s="470" t="s">
        <v>28</v>
      </c>
      <c r="CS37" s="470"/>
      <c r="CT37" s="470"/>
      <c r="CU37" s="63"/>
      <c r="CV37" s="467"/>
      <c r="CW37" s="186"/>
      <c r="CX37" s="35"/>
      <c r="CY37" s="132">
        <f>IF(AND(BX37="NYY",BY37=150),324,IF(AND(BX37="NYY",BY37=95),282,IF(AND(BX37="NYY",BY37=70),202,IF(AND(BX37="NYY",BY37=50),159,IF(AND(BX37="NYY",BY37=35),131,IF(AND(BX37=NYY,BY37=25),106,IF(AND(BX37="LVTC",BY37=150),252,IF(AND(BX37="LVTC",BY37=95),190,IF(AND(BX37="LVTC",BY37=70),158,IF(AND(BX37="LVTC",BY37=50),124,IF(AND(BX37="LVTC",BY37=35),102,IF(AND(BX37="LVTC",BY37=25),83,0))))))))))))</f>
        <v>202</v>
      </c>
      <c r="CZ37" s="35"/>
      <c r="DA37" s="35"/>
      <c r="DB37" s="401" t="str">
        <f t="shared" si="6"/>
        <v>BAIK</v>
      </c>
      <c r="DC37" s="401">
        <f t="shared" si="2"/>
        <v>0</v>
      </c>
      <c r="DD37" s="401" t="str">
        <f t="shared" si="3"/>
        <v>BAIK</v>
      </c>
      <c r="DE37" s="401">
        <f t="shared" si="4"/>
        <v>0</v>
      </c>
      <c r="DF37" s="401" t="str">
        <f t="shared" si="5"/>
        <v>BAIK</v>
      </c>
    </row>
    <row r="38" spans="1:110" s="21" customFormat="1" ht="20.25" customHeight="1">
      <c r="A38" s="510">
        <f t="shared" si="0"/>
        <v>26</v>
      </c>
      <c r="B38" s="511" t="str">
        <f>'1. DATA TRAFO'!C38</f>
        <v>MG0004</v>
      </c>
      <c r="C38" s="512" t="str">
        <f>'1. DATA TRAFO'!D38</f>
        <v>JL. NUMPANG EMPAT</v>
      </c>
      <c r="D38" s="193" t="str">
        <f>'1. DATA TRAFO'!L38</f>
        <v>STARLITE</v>
      </c>
      <c r="E38" s="192">
        <f>'1. DATA TRAFO'!M38</f>
        <v>160</v>
      </c>
      <c r="F38" s="513">
        <f>'1. DATA TRAFO'!R38</f>
        <v>44732</v>
      </c>
      <c r="G38" s="205" t="str">
        <f>'1. DATA TRAFO'!T38</f>
        <v>GTA</v>
      </c>
      <c r="H38" s="470" t="s">
        <v>928</v>
      </c>
      <c r="I38" s="470" t="s">
        <v>910</v>
      </c>
      <c r="J38" s="470" t="s">
        <v>929</v>
      </c>
      <c r="K38" s="470" t="s">
        <v>910</v>
      </c>
      <c r="L38" s="470" t="s">
        <v>909</v>
      </c>
      <c r="M38" s="470" t="s">
        <v>907</v>
      </c>
      <c r="N38" s="470" t="s">
        <v>895</v>
      </c>
      <c r="O38" s="470" t="s">
        <v>930</v>
      </c>
      <c r="P38" s="470" t="s">
        <v>930</v>
      </c>
      <c r="Q38" s="470" t="s">
        <v>925</v>
      </c>
      <c r="R38" s="470" t="s">
        <v>909</v>
      </c>
      <c r="S38" s="470" t="s">
        <v>925</v>
      </c>
      <c r="T38" s="470">
        <v>20</v>
      </c>
      <c r="U38" s="470" t="s">
        <v>28</v>
      </c>
      <c r="V38" s="470" t="s">
        <v>28</v>
      </c>
      <c r="W38" s="470" t="s">
        <v>28</v>
      </c>
      <c r="X38" s="470" t="s">
        <v>28</v>
      </c>
      <c r="Y38" s="470" t="s">
        <v>28</v>
      </c>
      <c r="Z38" s="470" t="s">
        <v>28</v>
      </c>
      <c r="AA38" s="470" t="s">
        <v>28</v>
      </c>
      <c r="AB38" s="470" t="s">
        <v>885</v>
      </c>
      <c r="AC38" s="514" t="s">
        <v>31</v>
      </c>
      <c r="AD38" s="470" t="s">
        <v>41</v>
      </c>
      <c r="AE38" s="515" t="s">
        <v>886</v>
      </c>
      <c r="AF38" s="470" t="s">
        <v>28</v>
      </c>
      <c r="AG38" s="470" t="s">
        <v>28</v>
      </c>
      <c r="AH38" s="470" t="s">
        <v>28</v>
      </c>
      <c r="AI38" s="470" t="s">
        <v>886</v>
      </c>
      <c r="AJ38" s="470" t="s">
        <v>28</v>
      </c>
      <c r="AK38" s="470" t="s">
        <v>28</v>
      </c>
      <c r="AL38" s="470" t="s">
        <v>28</v>
      </c>
      <c r="AM38" s="470" t="s">
        <v>148</v>
      </c>
      <c r="AN38" s="470" t="s">
        <v>28</v>
      </c>
      <c r="AO38" s="470" t="s">
        <v>28</v>
      </c>
      <c r="AP38" s="470" t="s">
        <v>28</v>
      </c>
      <c r="AQ38" s="470" t="s">
        <v>42</v>
      </c>
      <c r="AR38" s="470" t="s">
        <v>155</v>
      </c>
      <c r="AS38" s="516" t="s">
        <v>889</v>
      </c>
      <c r="AT38" s="470" t="s">
        <v>28</v>
      </c>
      <c r="AU38" s="471" t="s">
        <v>931</v>
      </c>
      <c r="AV38" s="470" t="s">
        <v>28</v>
      </c>
      <c r="AW38" s="471">
        <v>67</v>
      </c>
      <c r="AX38" s="471" t="s">
        <v>28</v>
      </c>
      <c r="AY38" s="470" t="s">
        <v>52</v>
      </c>
      <c r="AZ38" s="473"/>
      <c r="BA38" s="472"/>
      <c r="BB38" s="473"/>
      <c r="BC38" s="472"/>
      <c r="BD38" s="473"/>
      <c r="BE38" s="472"/>
      <c r="BF38" s="473"/>
      <c r="BG38" s="472"/>
      <c r="BH38" s="473"/>
      <c r="BI38" s="472"/>
      <c r="BJ38" s="473"/>
      <c r="BK38" s="472"/>
      <c r="BL38" s="473">
        <v>160</v>
      </c>
      <c r="BM38" s="472" t="s">
        <v>28</v>
      </c>
      <c r="BN38" s="473">
        <v>160</v>
      </c>
      <c r="BO38" s="472" t="s">
        <v>28</v>
      </c>
      <c r="BP38" s="473">
        <v>160</v>
      </c>
      <c r="BQ38" s="472" t="s">
        <v>28</v>
      </c>
      <c r="BR38" s="473"/>
      <c r="BS38" s="472"/>
      <c r="BT38" s="473"/>
      <c r="BU38" s="472"/>
      <c r="BV38" s="473"/>
      <c r="BW38" s="472"/>
      <c r="BX38" s="470" t="s">
        <v>10</v>
      </c>
      <c r="BY38" s="470">
        <v>150</v>
      </c>
      <c r="BZ38" s="470" t="s">
        <v>28</v>
      </c>
      <c r="CA38" s="470"/>
      <c r="CB38" s="470"/>
      <c r="CC38" s="470"/>
      <c r="CD38" s="470"/>
      <c r="CE38" s="470"/>
      <c r="CF38" s="470"/>
      <c r="CG38" s="470" t="s">
        <v>10</v>
      </c>
      <c r="CH38" s="470">
        <v>70</v>
      </c>
      <c r="CI38" s="470" t="s">
        <v>28</v>
      </c>
      <c r="CJ38" s="470"/>
      <c r="CK38" s="470"/>
      <c r="CL38" s="470"/>
      <c r="CM38" s="470" t="s">
        <v>44</v>
      </c>
      <c r="CN38" s="470" t="s">
        <v>28</v>
      </c>
      <c r="CO38" s="470" t="s">
        <v>28</v>
      </c>
      <c r="CP38" s="470" t="s">
        <v>28</v>
      </c>
      <c r="CQ38" s="470"/>
      <c r="CR38" s="470"/>
      <c r="CS38" s="470" t="s">
        <v>28</v>
      </c>
      <c r="CT38" s="470"/>
      <c r="CU38" s="63"/>
      <c r="CV38" s="467"/>
      <c r="CW38" s="186"/>
      <c r="CX38" s="35"/>
      <c r="CY38" s="132">
        <f>IF(AND(BX38="NYY",BY38=150),324,IF(AND(BX38="NYY",BY38=95),282,IF(AND(BX38="NYY",BY38=70),202,IF(AND(BX38="NYY",BY38=50),159,IF(AND(BX38="NYY",BY38=35),131,IF(AND(BX38=NYY,BY38=25),106,IF(AND(BX38="LVTC",BY38=150),252,IF(AND(BX38="LVTC",BY38=95),190,IF(AND(BX38="LVTC",BY38=70),158,IF(AND(BX38="LVTC",BY38=50),124,IF(AND(BX38="LVTC",BY38=35),102,IF(AND(BX38="LVTC",BY38=25),83,0))))))))))))</f>
        <v>324</v>
      </c>
      <c r="CZ38" s="35"/>
      <c r="DA38" s="35"/>
      <c r="DB38" s="401">
        <f t="shared" si="6"/>
        <v>0</v>
      </c>
      <c r="DC38" s="401">
        <f t="shared" si="2"/>
        <v>0</v>
      </c>
      <c r="DD38" s="401" t="str">
        <f t="shared" si="3"/>
        <v>BAIK</v>
      </c>
      <c r="DE38" s="401">
        <f t="shared" si="4"/>
        <v>0</v>
      </c>
      <c r="DF38" s="401" t="str">
        <f t="shared" si="5"/>
        <v>BAIK</v>
      </c>
    </row>
    <row r="39" spans="1:110" s="22" customFormat="1" ht="20.25" customHeight="1">
      <c r="A39" s="510">
        <f t="shared" si="0"/>
        <v>27</v>
      </c>
      <c r="B39" s="511" t="str">
        <f>'1. DATA TRAFO'!C39</f>
        <v>MG0110</v>
      </c>
      <c r="C39" s="512" t="str">
        <f>'1. DATA TRAFO'!D39</f>
        <v>JL. DESA PADANG</v>
      </c>
      <c r="D39" s="193" t="str">
        <f>'1. DATA TRAFO'!L39</f>
        <v>STARLITE</v>
      </c>
      <c r="E39" s="192">
        <f>'1. DATA TRAFO'!M39</f>
        <v>50</v>
      </c>
      <c r="F39" s="513">
        <f>'1. DATA TRAFO'!R39</f>
        <v>44732</v>
      </c>
      <c r="G39" s="205" t="str">
        <f>'1. DATA TRAFO'!T39</f>
        <v>GTA</v>
      </c>
      <c r="H39" s="470">
        <v>32.200000000000003</v>
      </c>
      <c r="I39" s="470" t="s">
        <v>909</v>
      </c>
      <c r="J39" s="470">
        <v>26</v>
      </c>
      <c r="K39" s="470" t="s">
        <v>932</v>
      </c>
      <c r="L39" s="470" t="s">
        <v>933</v>
      </c>
      <c r="M39" s="470" t="s">
        <v>934</v>
      </c>
      <c r="N39" s="470" t="s">
        <v>935</v>
      </c>
      <c r="O39" s="470" t="s">
        <v>936</v>
      </c>
      <c r="P39" s="470" t="s">
        <v>936</v>
      </c>
      <c r="Q39" s="470" t="s">
        <v>937</v>
      </c>
      <c r="R39" s="470" t="s">
        <v>938</v>
      </c>
      <c r="S39" s="470">
        <v>29.2</v>
      </c>
      <c r="T39" s="470">
        <v>25</v>
      </c>
      <c r="U39" s="470" t="s">
        <v>28</v>
      </c>
      <c r="V39" s="470" t="s">
        <v>28</v>
      </c>
      <c r="W39" s="470" t="s">
        <v>28</v>
      </c>
      <c r="X39" s="470" t="s">
        <v>28</v>
      </c>
      <c r="Y39" s="470" t="s">
        <v>28</v>
      </c>
      <c r="Z39" s="470" t="s">
        <v>28</v>
      </c>
      <c r="AA39" s="470" t="s">
        <v>28</v>
      </c>
      <c r="AB39" s="470" t="s">
        <v>885</v>
      </c>
      <c r="AC39" s="514" t="s">
        <v>31</v>
      </c>
      <c r="AD39" s="470" t="s">
        <v>41</v>
      </c>
      <c r="AE39" s="515" t="s">
        <v>886</v>
      </c>
      <c r="AF39" s="470" t="s">
        <v>28</v>
      </c>
      <c r="AG39" s="470" t="s">
        <v>28</v>
      </c>
      <c r="AH39" s="470" t="s">
        <v>28</v>
      </c>
      <c r="AI39" s="470" t="s">
        <v>886</v>
      </c>
      <c r="AJ39" s="470" t="s">
        <v>28</v>
      </c>
      <c r="AK39" s="470" t="s">
        <v>28</v>
      </c>
      <c r="AL39" s="470" t="s">
        <v>28</v>
      </c>
      <c r="AM39" s="470" t="s">
        <v>148</v>
      </c>
      <c r="AN39" s="470" t="s">
        <v>149</v>
      </c>
      <c r="AO39" s="470" t="s">
        <v>28</v>
      </c>
      <c r="AP39" s="470" t="s">
        <v>28</v>
      </c>
      <c r="AQ39" s="470" t="s">
        <v>42</v>
      </c>
      <c r="AR39" s="470" t="s">
        <v>155</v>
      </c>
      <c r="AS39" s="516" t="s">
        <v>889</v>
      </c>
      <c r="AT39" s="470" t="s">
        <v>28</v>
      </c>
      <c r="AU39" s="471" t="s">
        <v>939</v>
      </c>
      <c r="AV39" s="470" t="s">
        <v>28</v>
      </c>
      <c r="AW39" s="471" t="s">
        <v>940</v>
      </c>
      <c r="AX39" s="471" t="s">
        <v>28</v>
      </c>
      <c r="AY39" s="470" t="s">
        <v>51</v>
      </c>
      <c r="AZ39" s="473">
        <v>160</v>
      </c>
      <c r="BA39" s="472" t="s">
        <v>28</v>
      </c>
      <c r="BB39" s="473">
        <v>160</v>
      </c>
      <c r="BC39" s="472" t="s">
        <v>28</v>
      </c>
      <c r="BD39" s="473">
        <v>160</v>
      </c>
      <c r="BE39" s="472" t="s">
        <v>28</v>
      </c>
      <c r="BF39" s="473">
        <v>160</v>
      </c>
      <c r="BG39" s="472" t="s">
        <v>28</v>
      </c>
      <c r="BH39" s="473">
        <v>160</v>
      </c>
      <c r="BI39" s="472" t="s">
        <v>28</v>
      </c>
      <c r="BJ39" s="473">
        <v>160</v>
      </c>
      <c r="BK39" s="472" t="s">
        <v>28</v>
      </c>
      <c r="BL39" s="473">
        <v>160</v>
      </c>
      <c r="BM39" s="472" t="s">
        <v>28</v>
      </c>
      <c r="BN39" s="473">
        <v>160</v>
      </c>
      <c r="BO39" s="472" t="s">
        <v>28</v>
      </c>
      <c r="BP39" s="473">
        <v>160</v>
      </c>
      <c r="BQ39" s="472" t="s">
        <v>28</v>
      </c>
      <c r="BR39" s="473"/>
      <c r="BS39" s="472"/>
      <c r="BT39" s="473"/>
      <c r="BU39" s="472"/>
      <c r="BV39" s="473"/>
      <c r="BW39" s="472"/>
      <c r="BX39" s="470" t="s">
        <v>10</v>
      </c>
      <c r="BY39" s="470">
        <v>150</v>
      </c>
      <c r="BZ39" s="470" t="s">
        <v>28</v>
      </c>
      <c r="CA39" s="470" t="s">
        <v>10</v>
      </c>
      <c r="CB39" s="470">
        <v>70</v>
      </c>
      <c r="CC39" s="470" t="s">
        <v>28</v>
      </c>
      <c r="CD39" s="470" t="s">
        <v>10</v>
      </c>
      <c r="CE39" s="470">
        <v>70</v>
      </c>
      <c r="CF39" s="470" t="s">
        <v>28</v>
      </c>
      <c r="CG39" s="470" t="s">
        <v>10</v>
      </c>
      <c r="CH39" s="470">
        <v>70</v>
      </c>
      <c r="CI39" s="470" t="s">
        <v>28</v>
      </c>
      <c r="CJ39" s="470"/>
      <c r="CK39" s="470"/>
      <c r="CL39" s="470"/>
      <c r="CM39" s="470" t="s">
        <v>44</v>
      </c>
      <c r="CN39" s="470" t="s">
        <v>28</v>
      </c>
      <c r="CO39" s="470" t="s">
        <v>28</v>
      </c>
      <c r="CP39" s="470" t="s">
        <v>28</v>
      </c>
      <c r="CQ39" s="470" t="s">
        <v>28</v>
      </c>
      <c r="CR39" s="470" t="s">
        <v>28</v>
      </c>
      <c r="CS39" s="470" t="s">
        <v>28</v>
      </c>
      <c r="CT39" s="470"/>
      <c r="CU39" s="63"/>
      <c r="CV39" s="467"/>
      <c r="CW39" s="186"/>
      <c r="CX39" s="35"/>
      <c r="CY39" s="132">
        <f>IF(AND(BX39="NYY",BY39=150),324,IF(AND(BX39="NYY",BY39=95),282,IF(AND(BX39="NYY",BY39=70),202,IF(AND(BX39="NYY",BY39=50),159,IF(AND(BX39="NYY",BY39=35),131,IF(AND(BX39=NYY,BY39=25),106,IF(AND(BX39="LVTC",BY39=150),252,IF(AND(BX39="LVTC",BY39=95),190,IF(AND(BX39="LVTC",BY39=70),158,IF(AND(BX39="LVTC",BY39=50),124,IF(AND(BX39="LVTC",BY39=35),102,IF(AND(BX39="LVTC",BY39=25),83,0))))))))))))</f>
        <v>324</v>
      </c>
      <c r="CZ39" s="35"/>
      <c r="DA39" s="35"/>
      <c r="DB39" s="401" t="str">
        <f t="shared" si="6"/>
        <v>BAIK</v>
      </c>
      <c r="DC39" s="401">
        <f t="shared" si="2"/>
        <v>0</v>
      </c>
      <c r="DD39" s="401" t="str">
        <f t="shared" si="3"/>
        <v>BAIK</v>
      </c>
      <c r="DE39" s="401">
        <f t="shared" si="4"/>
        <v>0</v>
      </c>
      <c r="DF39" s="401" t="str">
        <f t="shared" si="5"/>
        <v>BAIK</v>
      </c>
    </row>
    <row r="40" spans="1:110" s="22" customFormat="1" ht="20.25" customHeight="1">
      <c r="A40" s="510">
        <f t="shared" si="0"/>
        <v>28</v>
      </c>
      <c r="B40" s="511" t="str">
        <f>'1. DATA TRAFO'!C40</f>
        <v>MG0003</v>
      </c>
      <c r="C40" s="512" t="str">
        <f>'1. DATA TRAFO'!D40</f>
        <v>JL DESA PADANG</v>
      </c>
      <c r="D40" s="193" t="str">
        <f>'1. DATA TRAFO'!L40</f>
        <v>UNINDO</v>
      </c>
      <c r="E40" s="192">
        <f>'1. DATA TRAFO'!M40</f>
        <v>160</v>
      </c>
      <c r="F40" s="513">
        <f>'1. DATA TRAFO'!R40</f>
        <v>44730</v>
      </c>
      <c r="G40" s="205" t="str">
        <f>'1. DATA TRAFO'!T40</f>
        <v>GTA</v>
      </c>
      <c r="H40" s="470">
        <v>38.4</v>
      </c>
      <c r="I40" s="470" t="s">
        <v>941</v>
      </c>
      <c r="J40" s="470">
        <v>26</v>
      </c>
      <c r="K40" s="470" t="s">
        <v>894</v>
      </c>
      <c r="L40" s="470">
        <v>34.6</v>
      </c>
      <c r="M40" s="470">
        <v>37.200000000000003</v>
      </c>
      <c r="N40" s="470">
        <v>31.6</v>
      </c>
      <c r="O40" s="470">
        <v>62.4</v>
      </c>
      <c r="P40" s="470">
        <v>34.5</v>
      </c>
      <c r="Q40" s="470">
        <v>46.8</v>
      </c>
      <c r="R40" s="470">
        <v>32.700000000000003</v>
      </c>
      <c r="S40" s="470">
        <v>31.9</v>
      </c>
      <c r="T40" s="470" t="s">
        <v>942</v>
      </c>
      <c r="U40" s="470" t="s">
        <v>28</v>
      </c>
      <c r="V40" s="470" t="s">
        <v>28</v>
      </c>
      <c r="W40" s="470" t="s">
        <v>28</v>
      </c>
      <c r="X40" s="470" t="s">
        <v>28</v>
      </c>
      <c r="Y40" s="470" t="s">
        <v>28</v>
      </c>
      <c r="Z40" s="470" t="s">
        <v>28</v>
      </c>
      <c r="AA40" s="470" t="s">
        <v>28</v>
      </c>
      <c r="AB40" s="470" t="s">
        <v>885</v>
      </c>
      <c r="AC40" s="514" t="s">
        <v>31</v>
      </c>
      <c r="AD40" s="470" t="s">
        <v>41</v>
      </c>
      <c r="AE40" s="515" t="s">
        <v>886</v>
      </c>
      <c r="AF40" s="470" t="s">
        <v>28</v>
      </c>
      <c r="AG40" s="470" t="s">
        <v>28</v>
      </c>
      <c r="AH40" s="470" t="s">
        <v>28</v>
      </c>
      <c r="AI40" s="470" t="s">
        <v>886</v>
      </c>
      <c r="AJ40" s="470" t="s">
        <v>28</v>
      </c>
      <c r="AK40" s="470" t="s">
        <v>28</v>
      </c>
      <c r="AL40" s="470" t="s">
        <v>28</v>
      </c>
      <c r="AM40" s="470" t="s">
        <v>28</v>
      </c>
      <c r="AN40" s="470" t="s">
        <v>149</v>
      </c>
      <c r="AO40" s="470" t="s">
        <v>28</v>
      </c>
      <c r="AP40" s="470" t="s">
        <v>28</v>
      </c>
      <c r="AQ40" s="470" t="s">
        <v>42</v>
      </c>
      <c r="AR40" s="470" t="s">
        <v>155</v>
      </c>
      <c r="AS40" s="516" t="s">
        <v>890</v>
      </c>
      <c r="AT40" s="470" t="s">
        <v>28</v>
      </c>
      <c r="AU40" s="471">
        <v>9999</v>
      </c>
      <c r="AV40" s="470" t="s">
        <v>47</v>
      </c>
      <c r="AW40" s="471">
        <v>247</v>
      </c>
      <c r="AX40" s="471" t="s">
        <v>28</v>
      </c>
      <c r="AY40" s="470" t="s">
        <v>51</v>
      </c>
      <c r="AZ40" s="473">
        <v>100</v>
      </c>
      <c r="BA40" s="472" t="s">
        <v>28</v>
      </c>
      <c r="BB40" s="473">
        <v>100</v>
      </c>
      <c r="BC40" s="472" t="s">
        <v>28</v>
      </c>
      <c r="BD40" s="473">
        <v>100</v>
      </c>
      <c r="BE40" s="472" t="s">
        <v>28</v>
      </c>
      <c r="BF40" s="473">
        <v>100</v>
      </c>
      <c r="BG40" s="472" t="s">
        <v>28</v>
      </c>
      <c r="BH40" s="473">
        <v>100</v>
      </c>
      <c r="BI40" s="472" t="s">
        <v>28</v>
      </c>
      <c r="BJ40" s="473">
        <v>100</v>
      </c>
      <c r="BK40" s="472" t="s">
        <v>28</v>
      </c>
      <c r="BL40" s="473"/>
      <c r="BM40" s="472"/>
      <c r="BN40" s="473"/>
      <c r="BO40" s="472"/>
      <c r="BP40" s="473"/>
      <c r="BQ40" s="472"/>
      <c r="BR40" s="473"/>
      <c r="BS40" s="472"/>
      <c r="BT40" s="473"/>
      <c r="BU40" s="472"/>
      <c r="BV40" s="473"/>
      <c r="BW40" s="472"/>
      <c r="BX40" s="470" t="s">
        <v>10</v>
      </c>
      <c r="BY40" s="470">
        <v>150</v>
      </c>
      <c r="BZ40" s="470" t="s">
        <v>28</v>
      </c>
      <c r="CA40" s="470" t="s">
        <v>10</v>
      </c>
      <c r="CB40" s="470">
        <v>70</v>
      </c>
      <c r="CC40" s="470" t="s">
        <v>28</v>
      </c>
      <c r="CD40" s="470" t="s">
        <v>10</v>
      </c>
      <c r="CE40" s="470">
        <v>70</v>
      </c>
      <c r="CF40" s="470" t="s">
        <v>28</v>
      </c>
      <c r="CG40" s="470"/>
      <c r="CH40" s="470"/>
      <c r="CI40" s="470"/>
      <c r="CJ40" s="470"/>
      <c r="CK40" s="470"/>
      <c r="CL40" s="470"/>
      <c r="CM40" s="470" t="s">
        <v>44</v>
      </c>
      <c r="CN40" s="470" t="s">
        <v>28</v>
      </c>
      <c r="CO40" s="470" t="s">
        <v>28</v>
      </c>
      <c r="CP40" s="470" t="s">
        <v>28</v>
      </c>
      <c r="CQ40" s="470" t="s">
        <v>28</v>
      </c>
      <c r="CR40" s="470" t="s">
        <v>28</v>
      </c>
      <c r="CS40" s="470"/>
      <c r="CT40" s="470"/>
      <c r="CU40" s="63"/>
      <c r="CV40" s="467"/>
      <c r="CW40" s="186"/>
      <c r="CX40" s="35"/>
      <c r="CY40" s="132">
        <f>IF(AND(BX40="NYY",BY40=150),324,IF(AND(BX40="NYY",BY40=95),282,IF(AND(BX40="NYY",BY40=70),202,IF(AND(BX40="NYY",BY40=50),159,IF(AND(BX40="NYY",BY40=35),131,IF(AND(BX40=NYY,BY40=25),106,IF(AND(BX40="LVTC",BY40=150),252,IF(AND(BX40="LVTC",BY40=95),190,IF(AND(BX40="LVTC",BY40=70),158,IF(AND(BX40="LVTC",BY40=50),124,IF(AND(BX40="LVTC",BY40=35),102,IF(AND(BX40="LVTC",BY40=25),83,0))))))))))))</f>
        <v>324</v>
      </c>
      <c r="CZ40" s="35"/>
      <c r="DA40" s="35"/>
      <c r="DB40" s="401" t="str">
        <f t="shared" si="6"/>
        <v>BAIK</v>
      </c>
      <c r="DC40" s="401">
        <f t="shared" si="2"/>
        <v>5.6000000000000014</v>
      </c>
      <c r="DD40" s="401" t="str">
        <f t="shared" si="3"/>
        <v>BAIK</v>
      </c>
      <c r="DE40" s="401">
        <f t="shared" si="4"/>
        <v>29.699999999999996</v>
      </c>
      <c r="DF40" s="401" t="str">
        <f t="shared" si="5"/>
        <v>BURUK</v>
      </c>
    </row>
    <row r="41" spans="1:110" s="22" customFormat="1" ht="20.25" customHeight="1">
      <c r="A41" s="510">
        <f t="shared" si="0"/>
        <v>29</v>
      </c>
      <c r="B41" s="511" t="str">
        <f>'1. DATA TRAFO'!C41</f>
        <v>MG0118</v>
      </c>
      <c r="C41" s="512" t="str">
        <f>'1. DATA TRAFO'!D41</f>
        <v>JL SIMPANG KALIMOA</v>
      </c>
      <c r="D41" s="193" t="str">
        <f>'1. DATA TRAFO'!L41</f>
        <v>STARLITE</v>
      </c>
      <c r="E41" s="192">
        <f>'1. DATA TRAFO'!M41</f>
        <v>100</v>
      </c>
      <c r="F41" s="513">
        <f>'1. DATA TRAFO'!R41</f>
        <v>44732</v>
      </c>
      <c r="G41" s="205" t="str">
        <f>'1. DATA TRAFO'!T41</f>
        <v>GTA</v>
      </c>
      <c r="H41" s="470" t="s">
        <v>921</v>
      </c>
      <c r="I41" s="470" t="s">
        <v>922</v>
      </c>
      <c r="J41" s="470" t="s">
        <v>899</v>
      </c>
      <c r="K41" s="470" t="s">
        <v>923</v>
      </c>
      <c r="L41" s="470" t="s">
        <v>923</v>
      </c>
      <c r="M41" s="470" t="s">
        <v>924</v>
      </c>
      <c r="N41" s="470">
        <v>24</v>
      </c>
      <c r="O41" s="470" t="s">
        <v>925</v>
      </c>
      <c r="P41" s="470" t="s">
        <v>909</v>
      </c>
      <c r="Q41" s="470" t="s">
        <v>906</v>
      </c>
      <c r="R41" s="470" t="s">
        <v>905</v>
      </c>
      <c r="S41" s="470">
        <v>31.4</v>
      </c>
      <c r="T41" s="470" t="s">
        <v>926</v>
      </c>
      <c r="U41" s="470" t="s">
        <v>28</v>
      </c>
      <c r="V41" s="470" t="s">
        <v>28</v>
      </c>
      <c r="W41" s="470" t="s">
        <v>28</v>
      </c>
      <c r="X41" s="470" t="s">
        <v>28</v>
      </c>
      <c r="Y41" s="470" t="s">
        <v>28</v>
      </c>
      <c r="Z41" s="470" t="s">
        <v>28</v>
      </c>
      <c r="AA41" s="470" t="s">
        <v>28</v>
      </c>
      <c r="AB41" s="470" t="s">
        <v>885</v>
      </c>
      <c r="AC41" s="514" t="s">
        <v>31</v>
      </c>
      <c r="AD41" s="470" t="s">
        <v>41</v>
      </c>
      <c r="AE41" s="515" t="s">
        <v>886</v>
      </c>
      <c r="AF41" s="470" t="s">
        <v>28</v>
      </c>
      <c r="AG41" s="470" t="s">
        <v>28</v>
      </c>
      <c r="AH41" s="470" t="s">
        <v>28</v>
      </c>
      <c r="AI41" s="470" t="s">
        <v>886</v>
      </c>
      <c r="AJ41" s="470" t="s">
        <v>28</v>
      </c>
      <c r="AK41" s="470" t="s">
        <v>28</v>
      </c>
      <c r="AL41" s="470" t="s">
        <v>28</v>
      </c>
      <c r="AM41" s="470" t="s">
        <v>28</v>
      </c>
      <c r="AN41" s="470" t="s">
        <v>28</v>
      </c>
      <c r="AO41" s="470" t="s">
        <v>28</v>
      </c>
      <c r="AP41" s="470" t="s">
        <v>28</v>
      </c>
      <c r="AQ41" s="470" t="s">
        <v>42</v>
      </c>
      <c r="AR41" s="470" t="s">
        <v>155</v>
      </c>
      <c r="AS41" s="516" t="s">
        <v>887</v>
      </c>
      <c r="AT41" s="470" t="s">
        <v>28</v>
      </c>
      <c r="AU41" s="471" t="s">
        <v>927</v>
      </c>
      <c r="AV41" s="470" t="s">
        <v>28</v>
      </c>
      <c r="AW41" s="471">
        <v>188</v>
      </c>
      <c r="AX41" s="471" t="s">
        <v>28</v>
      </c>
      <c r="AY41" s="470" t="s">
        <v>52</v>
      </c>
      <c r="AZ41" s="473">
        <v>160</v>
      </c>
      <c r="BA41" s="472" t="s">
        <v>28</v>
      </c>
      <c r="BB41" s="473">
        <v>160</v>
      </c>
      <c r="BC41" s="472" t="s">
        <v>28</v>
      </c>
      <c r="BD41" s="473">
        <v>160</v>
      </c>
      <c r="BE41" s="472" t="s">
        <v>28</v>
      </c>
      <c r="BF41" s="473">
        <v>160</v>
      </c>
      <c r="BG41" s="472" t="s">
        <v>28</v>
      </c>
      <c r="BH41" s="473">
        <v>160</v>
      </c>
      <c r="BI41" s="472" t="s">
        <v>28</v>
      </c>
      <c r="BJ41" s="473">
        <v>160</v>
      </c>
      <c r="BK41" s="472" t="s">
        <v>28</v>
      </c>
      <c r="BL41" s="473">
        <v>160</v>
      </c>
      <c r="BM41" s="472" t="s">
        <v>28</v>
      </c>
      <c r="BN41" s="473">
        <v>160</v>
      </c>
      <c r="BO41" s="472" t="s">
        <v>28</v>
      </c>
      <c r="BP41" s="473">
        <v>160</v>
      </c>
      <c r="BQ41" s="472" t="s">
        <v>28</v>
      </c>
      <c r="BR41" s="473">
        <v>160</v>
      </c>
      <c r="BS41" s="472" t="s">
        <v>28</v>
      </c>
      <c r="BT41" s="473">
        <v>160</v>
      </c>
      <c r="BU41" s="472" t="s">
        <v>28</v>
      </c>
      <c r="BV41" s="473">
        <v>160</v>
      </c>
      <c r="BW41" s="472" t="s">
        <v>28</v>
      </c>
      <c r="BX41" s="470" t="s">
        <v>10</v>
      </c>
      <c r="BY41" s="470">
        <v>150</v>
      </c>
      <c r="BZ41" s="470" t="s">
        <v>28</v>
      </c>
      <c r="CA41" s="470" t="s">
        <v>10</v>
      </c>
      <c r="CB41" s="470">
        <v>70</v>
      </c>
      <c r="CC41" s="470" t="s">
        <v>28</v>
      </c>
      <c r="CD41" s="470"/>
      <c r="CE41" s="470"/>
      <c r="CF41" s="470"/>
      <c r="CG41" s="470" t="s">
        <v>10</v>
      </c>
      <c r="CH41" s="470">
        <v>70</v>
      </c>
      <c r="CI41" s="470" t="s">
        <v>28</v>
      </c>
      <c r="CJ41" s="470"/>
      <c r="CK41" s="470"/>
      <c r="CL41" s="470"/>
      <c r="CM41" s="470" t="s">
        <v>44</v>
      </c>
      <c r="CN41" s="470" t="s">
        <v>28</v>
      </c>
      <c r="CO41" s="470" t="s">
        <v>28</v>
      </c>
      <c r="CP41" s="470" t="s">
        <v>28</v>
      </c>
      <c r="CQ41" s="470" t="s">
        <v>28</v>
      </c>
      <c r="CR41" s="470"/>
      <c r="CS41" s="470" t="s">
        <v>28</v>
      </c>
      <c r="CT41" s="470"/>
      <c r="CU41" s="63"/>
      <c r="CV41" s="467"/>
      <c r="CW41" s="186"/>
      <c r="CX41" s="35"/>
      <c r="CY41" s="132">
        <f>IF(AND(BX41="NYY",BY41=150),324,IF(AND(BX41="NYY",BY41=95),282,IF(AND(BX41="NYY",BY41=70),202,IF(AND(BX41="NYY",BY41=50),159,IF(AND(BX41="NYY",BY41=35),131,IF(AND(BX41=NYY,BY41=25),106,IF(AND(BX41="LVTC",BY41=150),252,IF(AND(BX41="LVTC",BY41=95),190,IF(AND(BX41="LVTC",BY41=70),158,IF(AND(BX41="LVTC",BY41=50),124,IF(AND(BX41="LVTC",BY41=35),102,IF(AND(BX41="LVTC",BY41=25),83,0))))))))))))</f>
        <v>324</v>
      </c>
      <c r="CZ41" s="35"/>
      <c r="DA41" s="35"/>
      <c r="DB41" s="401">
        <f t="shared" si="6"/>
        <v>0</v>
      </c>
      <c r="DC41" s="401">
        <f t="shared" si="2"/>
        <v>0</v>
      </c>
      <c r="DD41" s="401" t="str">
        <f t="shared" si="3"/>
        <v>BAIK</v>
      </c>
      <c r="DE41" s="401">
        <f t="shared" si="4"/>
        <v>0</v>
      </c>
      <c r="DF41" s="401" t="str">
        <f t="shared" si="5"/>
        <v>BAIK</v>
      </c>
    </row>
    <row r="42" spans="1:110" s="22" customFormat="1" ht="20.25" customHeight="1">
      <c r="A42" s="510">
        <f t="shared" si="0"/>
        <v>30</v>
      </c>
      <c r="B42" s="511" t="str">
        <f>'1. DATA TRAFO'!C42</f>
        <v>MG0119</v>
      </c>
      <c r="C42" s="512" t="str">
        <f>'1. DATA TRAFO'!D42</f>
        <v>JL. Manggar</v>
      </c>
      <c r="D42" s="193" t="str">
        <f>'1. DATA TRAFO'!L42</f>
        <v>TRAFINDO</v>
      </c>
      <c r="E42" s="192">
        <f>'1. DATA TRAFO'!M42</f>
        <v>100</v>
      </c>
      <c r="F42" s="513">
        <f>'1. DATA TRAFO'!R42</f>
        <v>44732</v>
      </c>
      <c r="G42" s="205" t="str">
        <f>'1. DATA TRAFO'!T42</f>
        <v>GTA</v>
      </c>
      <c r="H42" s="470">
        <v>31.4</v>
      </c>
      <c r="I42" s="470" t="s">
        <v>943</v>
      </c>
      <c r="J42" s="470" t="s">
        <v>894</v>
      </c>
      <c r="K42" s="470" t="s">
        <v>944</v>
      </c>
      <c r="L42" s="470" t="s">
        <v>945</v>
      </c>
      <c r="M42" s="470" t="s">
        <v>946</v>
      </c>
      <c r="N42" s="470" t="s">
        <v>935</v>
      </c>
      <c r="O42" s="470" t="s">
        <v>947</v>
      </c>
      <c r="P42" s="470" t="s">
        <v>914</v>
      </c>
      <c r="Q42" s="470" t="s">
        <v>945</v>
      </c>
      <c r="R42" s="470" t="s">
        <v>945</v>
      </c>
      <c r="S42" s="470" t="s">
        <v>953</v>
      </c>
      <c r="T42" s="470" t="s">
        <v>948</v>
      </c>
      <c r="U42" s="470" t="s">
        <v>28</v>
      </c>
      <c r="V42" s="470" t="s">
        <v>28</v>
      </c>
      <c r="W42" s="470" t="s">
        <v>28</v>
      </c>
      <c r="X42" s="470" t="s">
        <v>28</v>
      </c>
      <c r="Y42" s="470" t="s">
        <v>28</v>
      </c>
      <c r="Z42" s="470" t="s">
        <v>28</v>
      </c>
      <c r="AA42" s="470" t="s">
        <v>28</v>
      </c>
      <c r="AB42" s="470" t="s">
        <v>885</v>
      </c>
      <c r="AC42" s="514" t="s">
        <v>31</v>
      </c>
      <c r="AD42" s="470" t="s">
        <v>41</v>
      </c>
      <c r="AE42" s="515" t="s">
        <v>886</v>
      </c>
      <c r="AF42" s="470" t="s">
        <v>28</v>
      </c>
      <c r="AG42" s="470" t="s">
        <v>28</v>
      </c>
      <c r="AH42" s="470" t="s">
        <v>28</v>
      </c>
      <c r="AI42" s="470" t="s">
        <v>886</v>
      </c>
      <c r="AJ42" s="470" t="s">
        <v>28</v>
      </c>
      <c r="AK42" s="470" t="s">
        <v>28</v>
      </c>
      <c r="AL42" s="470" t="s">
        <v>28</v>
      </c>
      <c r="AM42" s="470" t="s">
        <v>28</v>
      </c>
      <c r="AN42" s="470" t="s">
        <v>28</v>
      </c>
      <c r="AO42" s="470" t="s">
        <v>28</v>
      </c>
      <c r="AP42" s="470" t="s">
        <v>28</v>
      </c>
      <c r="AQ42" s="470" t="s">
        <v>42</v>
      </c>
      <c r="AR42" s="470" t="s">
        <v>155</v>
      </c>
      <c r="AS42" s="516" t="s">
        <v>890</v>
      </c>
      <c r="AT42" s="470" t="s">
        <v>28</v>
      </c>
      <c r="AU42" s="471">
        <v>292</v>
      </c>
      <c r="AV42" s="470" t="s">
        <v>28</v>
      </c>
      <c r="AW42" s="471">
        <v>115</v>
      </c>
      <c r="AX42" s="471" t="s">
        <v>28</v>
      </c>
      <c r="AY42" s="470" t="s">
        <v>52</v>
      </c>
      <c r="AZ42" s="473">
        <v>100</v>
      </c>
      <c r="BA42" s="472" t="s">
        <v>28</v>
      </c>
      <c r="BB42" s="473">
        <v>100</v>
      </c>
      <c r="BC42" s="472" t="s">
        <v>28</v>
      </c>
      <c r="BD42" s="473">
        <v>100</v>
      </c>
      <c r="BE42" s="472" t="s">
        <v>28</v>
      </c>
      <c r="BF42" s="473">
        <v>100</v>
      </c>
      <c r="BG42" s="472" t="s">
        <v>28</v>
      </c>
      <c r="BH42" s="473">
        <v>100</v>
      </c>
      <c r="BI42" s="472" t="s">
        <v>28</v>
      </c>
      <c r="BJ42" s="473">
        <v>100</v>
      </c>
      <c r="BK42" s="472" t="s">
        <v>28</v>
      </c>
      <c r="BL42" s="473"/>
      <c r="BM42" s="472"/>
      <c r="BN42" s="473"/>
      <c r="BO42" s="472"/>
      <c r="BP42" s="473"/>
      <c r="BQ42" s="472"/>
      <c r="BR42" s="473"/>
      <c r="BS42" s="472"/>
      <c r="BT42" s="473"/>
      <c r="BU42" s="472"/>
      <c r="BV42" s="473"/>
      <c r="BW42" s="472"/>
      <c r="BX42" s="470" t="s">
        <v>10</v>
      </c>
      <c r="BY42" s="470">
        <v>150</v>
      </c>
      <c r="BZ42" s="470" t="s">
        <v>28</v>
      </c>
      <c r="CA42" s="470" t="s">
        <v>10</v>
      </c>
      <c r="CB42" s="470">
        <v>70</v>
      </c>
      <c r="CC42" s="470" t="s">
        <v>28</v>
      </c>
      <c r="CD42" s="470" t="s">
        <v>10</v>
      </c>
      <c r="CE42" s="470">
        <v>70</v>
      </c>
      <c r="CF42" s="470" t="s">
        <v>28</v>
      </c>
      <c r="CG42" s="470"/>
      <c r="CH42" s="470"/>
      <c r="CI42" s="470"/>
      <c r="CJ42" s="470"/>
      <c r="CK42" s="470"/>
      <c r="CL42" s="470"/>
      <c r="CM42" s="470" t="s">
        <v>44</v>
      </c>
      <c r="CN42" s="470" t="s">
        <v>28</v>
      </c>
      <c r="CO42" s="470" t="s">
        <v>28</v>
      </c>
      <c r="CP42" s="470" t="s">
        <v>28</v>
      </c>
      <c r="CQ42" s="470" t="s">
        <v>28</v>
      </c>
      <c r="CR42" s="470" t="s">
        <v>28</v>
      </c>
      <c r="CS42" s="470"/>
      <c r="CT42" s="470"/>
      <c r="CU42" s="63"/>
      <c r="CV42" s="467"/>
      <c r="CW42" s="186"/>
      <c r="CX42" s="35"/>
      <c r="CY42" s="132">
        <f>IF(AND(BX42="NYY",BY42=150),324,IF(AND(BX42="NYY",BY42=95),282,IF(AND(BX42="NYY",BY42=70),202,IF(AND(BX42="NYY",BY42=50),159,IF(AND(BX42="NYY",BY42=35),131,IF(AND(BX42=NYY,BY42=25),106,IF(AND(BX42="LVTC",BY42=150),252,IF(AND(BX42="LVTC",BY42=95),190,IF(AND(BX42="LVTC",BY42=70),158,IF(AND(BX42="LVTC",BY42=50),124,IF(AND(BX42="LVTC",BY42=35),102,IF(AND(BX42="LVTC",BY42=25),83,0))))))))))))</f>
        <v>324</v>
      </c>
      <c r="CZ42" s="35"/>
      <c r="DA42" s="35"/>
      <c r="DB42" s="401" t="str">
        <f t="shared" si="6"/>
        <v>BAIK</v>
      </c>
      <c r="DC42" s="401">
        <f t="shared" si="2"/>
        <v>0</v>
      </c>
      <c r="DD42" s="401" t="str">
        <f t="shared" si="3"/>
        <v>BAIK</v>
      </c>
      <c r="DE42" s="401">
        <f t="shared" si="4"/>
        <v>0</v>
      </c>
      <c r="DF42" s="401" t="str">
        <f t="shared" si="5"/>
        <v>BAIK</v>
      </c>
    </row>
    <row r="43" spans="1:110" s="22" customFormat="1" ht="20.25" customHeight="1">
      <c r="A43" s="510">
        <f t="shared" si="0"/>
        <v>31</v>
      </c>
      <c r="B43" s="511" t="str">
        <f>'1. DATA TRAFO'!C43</f>
        <v>MG0054</v>
      </c>
      <c r="C43" s="512" t="str">
        <f>'1. DATA TRAFO'!D43</f>
        <v>JL. KAMPUNG ARAB</v>
      </c>
      <c r="D43" s="193" t="str">
        <f>'1. DATA TRAFO'!L43</f>
        <v>SINTRA</v>
      </c>
      <c r="E43" s="192">
        <f>'1. DATA TRAFO'!M43</f>
        <v>160</v>
      </c>
      <c r="F43" s="513">
        <f>'1. DATA TRAFO'!R43</f>
        <v>44733</v>
      </c>
      <c r="G43" s="205" t="str">
        <f>'1. DATA TRAFO'!T43</f>
        <v>GTA</v>
      </c>
      <c r="H43" s="470">
        <v>32.6</v>
      </c>
      <c r="I43" s="470" t="s">
        <v>907</v>
      </c>
      <c r="J43" s="470" t="s">
        <v>942</v>
      </c>
      <c r="K43" s="470" t="s">
        <v>942</v>
      </c>
      <c r="L43" s="470" t="s">
        <v>949</v>
      </c>
      <c r="M43" s="470">
        <v>28</v>
      </c>
      <c r="N43" s="470" t="s">
        <v>947</v>
      </c>
      <c r="O43" s="470">
        <v>27</v>
      </c>
      <c r="P43" s="470" t="s">
        <v>906</v>
      </c>
      <c r="Q43" s="470" t="s">
        <v>906</v>
      </c>
      <c r="R43" s="470" t="s">
        <v>950</v>
      </c>
      <c r="S43" s="470">
        <v>43.4</v>
      </c>
      <c r="T43" s="470" t="s">
        <v>951</v>
      </c>
      <c r="U43" s="470" t="s">
        <v>28</v>
      </c>
      <c r="V43" s="470" t="s">
        <v>28</v>
      </c>
      <c r="W43" s="470" t="s">
        <v>28</v>
      </c>
      <c r="X43" s="470" t="s">
        <v>28</v>
      </c>
      <c r="Y43" s="470" t="s">
        <v>28</v>
      </c>
      <c r="Z43" s="470" t="s">
        <v>28</v>
      </c>
      <c r="AA43" s="470" t="s">
        <v>28</v>
      </c>
      <c r="AB43" s="470" t="s">
        <v>885</v>
      </c>
      <c r="AC43" s="514" t="s">
        <v>31</v>
      </c>
      <c r="AD43" s="470" t="s">
        <v>41</v>
      </c>
      <c r="AE43" s="515" t="s">
        <v>886</v>
      </c>
      <c r="AF43" s="470" t="s">
        <v>28</v>
      </c>
      <c r="AG43" s="470" t="s">
        <v>28</v>
      </c>
      <c r="AH43" s="470" t="s">
        <v>28</v>
      </c>
      <c r="AI43" s="470" t="s">
        <v>886</v>
      </c>
      <c r="AJ43" s="470" t="s">
        <v>28</v>
      </c>
      <c r="AK43" s="470" t="s">
        <v>28</v>
      </c>
      <c r="AL43" s="470" t="s">
        <v>28</v>
      </c>
      <c r="AM43" s="470" t="s">
        <v>28</v>
      </c>
      <c r="AN43" s="470" t="s">
        <v>28</v>
      </c>
      <c r="AO43" s="470" t="s">
        <v>28</v>
      </c>
      <c r="AP43" s="470" t="s">
        <v>28</v>
      </c>
      <c r="AQ43" s="470" t="s">
        <v>42</v>
      </c>
      <c r="AR43" s="470" t="s">
        <v>155</v>
      </c>
      <c r="AS43" s="516" t="s">
        <v>890</v>
      </c>
      <c r="AT43" s="470" t="s">
        <v>28</v>
      </c>
      <c r="AU43" s="471">
        <v>76</v>
      </c>
      <c r="AV43" s="470" t="s">
        <v>28</v>
      </c>
      <c r="AW43" s="471">
        <v>27</v>
      </c>
      <c r="AX43" s="471" t="s">
        <v>28</v>
      </c>
      <c r="AY43" s="470" t="s">
        <v>52</v>
      </c>
      <c r="AZ43" s="473">
        <v>125</v>
      </c>
      <c r="BA43" s="472" t="s">
        <v>28</v>
      </c>
      <c r="BB43" s="473">
        <v>125</v>
      </c>
      <c r="BC43" s="472" t="s">
        <v>28</v>
      </c>
      <c r="BD43" s="473">
        <v>125</v>
      </c>
      <c r="BE43" s="472" t="s">
        <v>28</v>
      </c>
      <c r="BF43" s="473"/>
      <c r="BG43" s="472"/>
      <c r="BH43" s="473"/>
      <c r="BI43" s="472"/>
      <c r="BJ43" s="473"/>
      <c r="BK43" s="472"/>
      <c r="BL43" s="473"/>
      <c r="BM43" s="472"/>
      <c r="BN43" s="473"/>
      <c r="BO43" s="472"/>
      <c r="BP43" s="473"/>
      <c r="BQ43" s="472"/>
      <c r="BR43" s="473"/>
      <c r="BS43" s="472"/>
      <c r="BT43" s="473"/>
      <c r="BU43" s="472"/>
      <c r="BV43" s="473"/>
      <c r="BW43" s="472"/>
      <c r="BX43" s="470" t="s">
        <v>10</v>
      </c>
      <c r="BY43" s="470">
        <v>70</v>
      </c>
      <c r="BZ43" s="470" t="s">
        <v>28</v>
      </c>
      <c r="CA43" s="470" t="s">
        <v>10</v>
      </c>
      <c r="CB43" s="470">
        <v>70</v>
      </c>
      <c r="CC43" s="470" t="s">
        <v>28</v>
      </c>
      <c r="CD43" s="470"/>
      <c r="CE43" s="470"/>
      <c r="CF43" s="470"/>
      <c r="CG43" s="470"/>
      <c r="CH43" s="470"/>
      <c r="CI43" s="470"/>
      <c r="CJ43" s="470"/>
      <c r="CK43" s="470"/>
      <c r="CL43" s="470"/>
      <c r="CM43" s="470" t="s">
        <v>44</v>
      </c>
      <c r="CN43" s="470" t="s">
        <v>28</v>
      </c>
      <c r="CO43" s="470" t="s">
        <v>28</v>
      </c>
      <c r="CP43" s="470" t="s">
        <v>28</v>
      </c>
      <c r="CQ43" s="470" t="s">
        <v>28</v>
      </c>
      <c r="CR43" s="470"/>
      <c r="CS43" s="470"/>
      <c r="CT43" s="470"/>
      <c r="CU43" s="63"/>
      <c r="CV43" s="467"/>
      <c r="CW43" s="186"/>
      <c r="CX43" s="35"/>
      <c r="CY43" s="132">
        <f>IF(AND(BX43="NYY",BY43=150),324,IF(AND(BX43="NYY",BY43=95),282,IF(AND(BX43="NYY",BY43=70),202,IF(AND(BX43="NYY",BY43=50),159,IF(AND(BX43="NYY",BY43=35),131,IF(AND(BX43=NYY,BY43=25),106,IF(AND(BX43="LVTC",BY43=150),252,IF(AND(BX43="LVTC",BY43=95),190,IF(AND(BX43="LVTC",BY43=70),158,IF(AND(BX43="LVTC",BY43=50),124,IF(AND(BX43="LVTC",BY43=35),102,IF(AND(BX43="LVTC",BY43=25),83,0))))))))))))</f>
        <v>202</v>
      </c>
      <c r="CZ43" s="35"/>
      <c r="DA43" s="35"/>
      <c r="DB43" s="401" t="str">
        <f t="shared" si="6"/>
        <v>BAIK</v>
      </c>
      <c r="DC43" s="401">
        <f t="shared" si="2"/>
        <v>0</v>
      </c>
      <c r="DD43" s="401" t="str">
        <f t="shared" si="3"/>
        <v>BAIK</v>
      </c>
      <c r="DE43" s="401">
        <f t="shared" si="4"/>
        <v>0</v>
      </c>
      <c r="DF43" s="401" t="str">
        <f t="shared" si="5"/>
        <v>BAIK</v>
      </c>
    </row>
    <row r="44" spans="1:110" s="22" customFormat="1" ht="20.25" customHeight="1">
      <c r="A44" s="510">
        <f t="shared" si="0"/>
        <v>32</v>
      </c>
      <c r="B44" s="511" t="str">
        <f>'1. DATA TRAFO'!C44</f>
        <v>MG0021</v>
      </c>
      <c r="C44" s="512" t="str">
        <f>'1. DATA TRAFO'!D44</f>
        <v>JL. STANUM</v>
      </c>
      <c r="D44" s="193" t="str">
        <f>'1. DATA TRAFO'!L44</f>
        <v>TRAFINDO</v>
      </c>
      <c r="E44" s="192">
        <f>'1. DATA TRAFO'!M44</f>
        <v>160</v>
      </c>
      <c r="F44" s="513">
        <f>'1. DATA TRAFO'!R44</f>
        <v>44732</v>
      </c>
      <c r="G44" s="205" t="str">
        <f>'1. DATA TRAFO'!T44</f>
        <v>GTA</v>
      </c>
      <c r="H44" s="470" t="s">
        <v>916</v>
      </c>
      <c r="I44" s="470" t="s">
        <v>929</v>
      </c>
      <c r="J44" s="470" t="s">
        <v>910</v>
      </c>
      <c r="K44" s="470" t="s">
        <v>929</v>
      </c>
      <c r="L44" s="470" t="s">
        <v>909</v>
      </c>
      <c r="M44" s="470">
        <v>26</v>
      </c>
      <c r="N44" s="470" t="s">
        <v>952</v>
      </c>
      <c r="O44" s="470" t="s">
        <v>953</v>
      </c>
      <c r="P44" s="470" t="s">
        <v>954</v>
      </c>
      <c r="Q44" s="470" t="s">
        <v>955</v>
      </c>
      <c r="R44" s="470" t="s">
        <v>921</v>
      </c>
      <c r="S44" s="470">
        <v>32.200000000000003</v>
      </c>
      <c r="T44" s="470" t="s">
        <v>956</v>
      </c>
      <c r="U44" s="470" t="s">
        <v>28</v>
      </c>
      <c r="V44" s="470" t="s">
        <v>28</v>
      </c>
      <c r="W44" s="470" t="s">
        <v>28</v>
      </c>
      <c r="X44" s="470" t="s">
        <v>28</v>
      </c>
      <c r="Y44" s="470" t="s">
        <v>28</v>
      </c>
      <c r="Z44" s="470" t="s">
        <v>28</v>
      </c>
      <c r="AA44" s="470" t="s">
        <v>28</v>
      </c>
      <c r="AB44" s="470" t="s">
        <v>885</v>
      </c>
      <c r="AC44" s="514" t="s">
        <v>31</v>
      </c>
      <c r="AD44" s="470" t="s">
        <v>41</v>
      </c>
      <c r="AE44" s="515" t="s">
        <v>886</v>
      </c>
      <c r="AF44" s="470" t="s">
        <v>28</v>
      </c>
      <c r="AG44" s="470" t="s">
        <v>28</v>
      </c>
      <c r="AH44" s="470" t="s">
        <v>28</v>
      </c>
      <c r="AI44" s="470" t="s">
        <v>886</v>
      </c>
      <c r="AJ44" s="470" t="s">
        <v>28</v>
      </c>
      <c r="AK44" s="470" t="s">
        <v>28</v>
      </c>
      <c r="AL44" s="470" t="s">
        <v>28</v>
      </c>
      <c r="AM44" s="470" t="s">
        <v>28</v>
      </c>
      <c r="AN44" s="470" t="s">
        <v>28</v>
      </c>
      <c r="AO44" s="470" t="s">
        <v>28</v>
      </c>
      <c r="AP44" s="470" t="s">
        <v>28</v>
      </c>
      <c r="AQ44" s="470" t="s">
        <v>42</v>
      </c>
      <c r="AR44" s="470" t="s">
        <v>155</v>
      </c>
      <c r="AS44" s="516" t="s">
        <v>887</v>
      </c>
      <c r="AT44" s="470" t="s">
        <v>28</v>
      </c>
      <c r="AU44" s="471"/>
      <c r="AV44" s="470" t="s">
        <v>42</v>
      </c>
      <c r="AW44" s="471"/>
      <c r="AX44" s="471" t="s">
        <v>42</v>
      </c>
      <c r="AY44" s="470" t="s">
        <v>51</v>
      </c>
      <c r="AZ44" s="473">
        <v>160</v>
      </c>
      <c r="BA44" s="472" t="s">
        <v>28</v>
      </c>
      <c r="BB44" s="473">
        <v>160</v>
      </c>
      <c r="BC44" s="472" t="s">
        <v>28</v>
      </c>
      <c r="BD44" s="473">
        <v>160</v>
      </c>
      <c r="BE44" s="472" t="s">
        <v>28</v>
      </c>
      <c r="BF44" s="473">
        <v>160</v>
      </c>
      <c r="BG44" s="472" t="s">
        <v>28</v>
      </c>
      <c r="BH44" s="473">
        <v>160</v>
      </c>
      <c r="BI44" s="472" t="s">
        <v>28</v>
      </c>
      <c r="BJ44" s="473">
        <v>160</v>
      </c>
      <c r="BK44" s="472" t="s">
        <v>28</v>
      </c>
      <c r="BL44" s="473">
        <v>160</v>
      </c>
      <c r="BM44" s="472" t="s">
        <v>28</v>
      </c>
      <c r="BN44" s="473">
        <v>160</v>
      </c>
      <c r="BO44" s="472" t="s">
        <v>28</v>
      </c>
      <c r="BP44" s="473">
        <v>160</v>
      </c>
      <c r="BQ44" s="472" t="s">
        <v>28</v>
      </c>
      <c r="BR44" s="473">
        <v>160</v>
      </c>
      <c r="BS44" s="472" t="s">
        <v>28</v>
      </c>
      <c r="BT44" s="473">
        <v>160</v>
      </c>
      <c r="BU44" s="472" t="s">
        <v>28</v>
      </c>
      <c r="BV44" s="473">
        <v>160</v>
      </c>
      <c r="BW44" s="472" t="s">
        <v>28</v>
      </c>
      <c r="BX44" s="470" t="s">
        <v>10</v>
      </c>
      <c r="BY44" s="470">
        <v>150</v>
      </c>
      <c r="BZ44" s="470" t="s">
        <v>28</v>
      </c>
      <c r="CA44" s="470" t="s">
        <v>10</v>
      </c>
      <c r="CB44" s="470">
        <v>70</v>
      </c>
      <c r="CC44" s="470" t="s">
        <v>28</v>
      </c>
      <c r="CD44" s="470"/>
      <c r="CE44" s="470"/>
      <c r="CF44" s="470"/>
      <c r="CG44" s="470"/>
      <c r="CH44" s="470"/>
      <c r="CI44" s="470"/>
      <c r="CJ44" s="470"/>
      <c r="CK44" s="470"/>
      <c r="CL44" s="470"/>
      <c r="CM44" s="470" t="s">
        <v>44</v>
      </c>
      <c r="CN44" s="470" t="s">
        <v>28</v>
      </c>
      <c r="CO44" s="470" t="s">
        <v>28</v>
      </c>
      <c r="CP44" s="470" t="s">
        <v>28</v>
      </c>
      <c r="CQ44" s="470" t="s">
        <v>28</v>
      </c>
      <c r="CR44" s="470"/>
      <c r="CS44" s="470"/>
      <c r="CT44" s="470"/>
      <c r="CU44" s="63"/>
      <c r="CV44" s="467"/>
      <c r="CW44" s="186"/>
      <c r="CX44" s="35"/>
      <c r="CY44" s="132">
        <f>IF(AND(BX44="NYY",BY44=150),324,IF(AND(BX44="NYY",BY44=95),282,IF(AND(BX44="NYY",BY44=70),202,IF(AND(BX44="NYY",BY44=50),159,IF(AND(BX44="NYY",BY44=35),131,IF(AND(BX44=NYY,BY44=25),106,IF(AND(BX44="LVTC",BY44=150),252,IF(AND(BX44="LVTC",BY44=95),190,IF(AND(BX44="LVTC",BY44=70),158,IF(AND(BX44="LVTC",BY44=50),124,IF(AND(BX44="LVTC",BY44=35),102,IF(AND(BX44="LVTC",BY44=25),83,0))))))))))))</f>
        <v>324</v>
      </c>
      <c r="CZ44" s="35"/>
      <c r="DA44" s="35"/>
      <c r="DB44" s="401">
        <f t="shared" si="6"/>
        <v>0</v>
      </c>
      <c r="DC44" s="401">
        <f t="shared" si="2"/>
        <v>0</v>
      </c>
      <c r="DD44" s="401" t="str">
        <f t="shared" si="3"/>
        <v>BAIK</v>
      </c>
      <c r="DE44" s="401">
        <f t="shared" si="4"/>
        <v>0</v>
      </c>
      <c r="DF44" s="401" t="str">
        <f t="shared" si="5"/>
        <v>BAIK</v>
      </c>
    </row>
    <row r="45" spans="1:110" s="22" customFormat="1" ht="20.25" customHeight="1">
      <c r="A45" s="510">
        <f t="shared" si="0"/>
        <v>33</v>
      </c>
      <c r="B45" s="511" t="str">
        <f>'1. DATA TRAFO'!C45</f>
        <v>MG0152</v>
      </c>
      <c r="C45" s="512" t="str">
        <f>'1. DATA TRAFO'!D45</f>
        <v>JL. SUDIRMAN</v>
      </c>
      <c r="D45" s="193" t="str">
        <f>'1. DATA TRAFO'!L45</f>
        <v>VOLTRA</v>
      </c>
      <c r="E45" s="192">
        <f>'1. DATA TRAFO'!M45</f>
        <v>100</v>
      </c>
      <c r="F45" s="513">
        <f>'1. DATA TRAFO'!R45</f>
        <v>44733</v>
      </c>
      <c r="G45" s="205" t="str">
        <f>'1. DATA TRAFO'!T45</f>
        <v>GTA</v>
      </c>
      <c r="H45" s="470" t="s">
        <v>957</v>
      </c>
      <c r="I45" s="470" t="s">
        <v>895</v>
      </c>
      <c r="J45" s="470" t="s">
        <v>942</v>
      </c>
      <c r="K45" s="470" t="s">
        <v>899</v>
      </c>
      <c r="L45" s="470" t="s">
        <v>902</v>
      </c>
      <c r="M45" s="470" t="s">
        <v>935</v>
      </c>
      <c r="N45" s="470" t="s">
        <v>955</v>
      </c>
      <c r="O45" s="470" t="s">
        <v>912</v>
      </c>
      <c r="P45" s="470">
        <v>29.2</v>
      </c>
      <c r="Q45" s="470">
        <v>40.9</v>
      </c>
      <c r="R45" s="470" t="s">
        <v>934</v>
      </c>
      <c r="S45" s="470" t="s">
        <v>906</v>
      </c>
      <c r="T45" s="470">
        <v>20</v>
      </c>
      <c r="U45" s="470" t="s">
        <v>28</v>
      </c>
      <c r="V45" s="470" t="s">
        <v>28</v>
      </c>
      <c r="W45" s="470" t="s">
        <v>28</v>
      </c>
      <c r="X45" s="470" t="s">
        <v>28</v>
      </c>
      <c r="Y45" s="470" t="s">
        <v>28</v>
      </c>
      <c r="Z45" s="470" t="s">
        <v>28</v>
      </c>
      <c r="AA45" s="470" t="s">
        <v>28</v>
      </c>
      <c r="AB45" s="470" t="s">
        <v>885</v>
      </c>
      <c r="AC45" s="514" t="s">
        <v>31</v>
      </c>
      <c r="AD45" s="470" t="s">
        <v>41</v>
      </c>
      <c r="AE45" s="515" t="s">
        <v>886</v>
      </c>
      <c r="AF45" s="470" t="s">
        <v>28</v>
      </c>
      <c r="AG45" s="470" t="s">
        <v>28</v>
      </c>
      <c r="AH45" s="470" t="s">
        <v>28</v>
      </c>
      <c r="AI45" s="470" t="s">
        <v>886</v>
      </c>
      <c r="AJ45" s="470" t="s">
        <v>28</v>
      </c>
      <c r="AK45" s="470" t="s">
        <v>28</v>
      </c>
      <c r="AL45" s="470" t="s">
        <v>28</v>
      </c>
      <c r="AM45" s="470" t="s">
        <v>28</v>
      </c>
      <c r="AN45" s="470" t="s">
        <v>28</v>
      </c>
      <c r="AO45" s="470" t="s">
        <v>28</v>
      </c>
      <c r="AP45" s="470" t="s">
        <v>28</v>
      </c>
      <c r="AQ45" s="470" t="s">
        <v>42</v>
      </c>
      <c r="AR45" s="470" t="s">
        <v>155</v>
      </c>
      <c r="AS45" s="516" t="s">
        <v>887</v>
      </c>
      <c r="AT45" s="470" t="s">
        <v>28</v>
      </c>
      <c r="AU45" s="471">
        <v>70</v>
      </c>
      <c r="AV45" s="470" t="s">
        <v>28</v>
      </c>
      <c r="AW45" s="471" t="s">
        <v>958</v>
      </c>
      <c r="AX45" s="471" t="s">
        <v>28</v>
      </c>
      <c r="AY45" s="470" t="s">
        <v>51</v>
      </c>
      <c r="AZ45" s="473"/>
      <c r="BA45" s="472"/>
      <c r="BB45" s="473"/>
      <c r="BC45" s="472"/>
      <c r="BD45" s="473"/>
      <c r="BE45" s="472"/>
      <c r="BF45" s="473">
        <v>160</v>
      </c>
      <c r="BG45" s="472" t="s">
        <v>28</v>
      </c>
      <c r="BH45" s="473">
        <v>160</v>
      </c>
      <c r="BI45" s="472" t="s">
        <v>28</v>
      </c>
      <c r="BJ45" s="473">
        <v>160</v>
      </c>
      <c r="BK45" s="472" t="s">
        <v>28</v>
      </c>
      <c r="BL45" s="473">
        <v>160</v>
      </c>
      <c r="BM45" s="472" t="s">
        <v>28</v>
      </c>
      <c r="BN45" s="473">
        <v>160</v>
      </c>
      <c r="BO45" s="472" t="s">
        <v>28</v>
      </c>
      <c r="BP45" s="473">
        <v>160</v>
      </c>
      <c r="BQ45" s="472" t="s">
        <v>28</v>
      </c>
      <c r="BR45" s="473">
        <v>160</v>
      </c>
      <c r="BS45" s="472" t="s">
        <v>28</v>
      </c>
      <c r="BT45" s="473">
        <v>160</v>
      </c>
      <c r="BU45" s="472" t="s">
        <v>28</v>
      </c>
      <c r="BV45" s="473">
        <v>160</v>
      </c>
      <c r="BW45" s="472" t="s">
        <v>28</v>
      </c>
      <c r="BX45" s="470" t="s">
        <v>10</v>
      </c>
      <c r="BY45" s="470">
        <v>150</v>
      </c>
      <c r="BZ45" s="470" t="s">
        <v>28</v>
      </c>
      <c r="CA45" s="470" t="s">
        <v>10</v>
      </c>
      <c r="CB45" s="470">
        <v>70</v>
      </c>
      <c r="CC45" s="470" t="s">
        <v>28</v>
      </c>
      <c r="CD45" s="470"/>
      <c r="CE45" s="470"/>
      <c r="CF45" s="470"/>
      <c r="CG45" s="470"/>
      <c r="CH45" s="470"/>
      <c r="CI45" s="470"/>
      <c r="CJ45" s="470" t="s">
        <v>10</v>
      </c>
      <c r="CK45" s="470">
        <v>70</v>
      </c>
      <c r="CL45" s="470" t="s">
        <v>28</v>
      </c>
      <c r="CM45" s="470" t="s">
        <v>44</v>
      </c>
      <c r="CN45" s="470" t="s">
        <v>28</v>
      </c>
      <c r="CO45" s="470" t="s">
        <v>28</v>
      </c>
      <c r="CP45" s="470" t="s">
        <v>28</v>
      </c>
      <c r="CQ45" s="470"/>
      <c r="CR45" s="470"/>
      <c r="CS45" s="470"/>
      <c r="CT45" s="470" t="s">
        <v>28</v>
      </c>
      <c r="CU45" s="63"/>
      <c r="CV45" s="467"/>
      <c r="CW45" s="186"/>
      <c r="CX45" s="35"/>
      <c r="CY45" s="132">
        <f>IF(AND(BX45="NYY",BY45=150),324,IF(AND(BX45="NYY",BY45=95),282,IF(AND(BX45="NYY",BY45=70),202,IF(AND(BX45="NYY",BY45=50),159,IF(AND(BX45="NYY",BY45=35),131,IF(AND(BX45=NYY,BY45=25),106,IF(AND(BX45="LVTC",BY45=150),252,IF(AND(BX45="LVTC",BY45=95),190,IF(AND(BX45="LVTC",BY45=70),158,IF(AND(BX45="LVTC",BY45=50),124,IF(AND(BX45="LVTC",BY45=35),102,IF(AND(BX45="LVTC",BY45=25),83,0))))))))))))</f>
        <v>324</v>
      </c>
      <c r="CZ45" s="35"/>
      <c r="DA45" s="35"/>
      <c r="DB45" s="401">
        <f t="shared" si="6"/>
        <v>0</v>
      </c>
      <c r="DC45" s="401">
        <f t="shared" si="2"/>
        <v>0</v>
      </c>
      <c r="DD45" s="401" t="str">
        <f t="shared" si="3"/>
        <v>BAIK</v>
      </c>
      <c r="DE45" s="401">
        <f t="shared" si="4"/>
        <v>11.7</v>
      </c>
      <c r="DF45" s="401" t="str">
        <f t="shared" si="5"/>
        <v>CUKUP</v>
      </c>
    </row>
    <row r="46" spans="1:110" s="22" customFormat="1" ht="20.25" customHeight="1">
      <c r="A46" s="510">
        <f t="shared" si="0"/>
        <v>34</v>
      </c>
      <c r="B46" s="511" t="str">
        <f>'1. DATA TRAFO'!C46</f>
        <v>MG0060</v>
      </c>
      <c r="C46" s="512" t="str">
        <f>'1. DATA TRAFO'!D46</f>
        <v>JL. SUDIRMAN</v>
      </c>
      <c r="D46" s="193" t="str">
        <f>'1. DATA TRAFO'!L46</f>
        <v>LUCYLIGHT</v>
      </c>
      <c r="E46" s="192">
        <f>'1. DATA TRAFO'!M46</f>
        <v>160</v>
      </c>
      <c r="F46" s="513">
        <f>'1. DATA TRAFO'!R46</f>
        <v>44733</v>
      </c>
      <c r="G46" s="205" t="str">
        <f>'1. DATA TRAFO'!T46</f>
        <v>GTA</v>
      </c>
      <c r="H46" s="470">
        <v>33.5</v>
      </c>
      <c r="I46" s="470" t="s">
        <v>895</v>
      </c>
      <c r="J46" s="470" t="s">
        <v>944</v>
      </c>
      <c r="K46" s="470">
        <v>25</v>
      </c>
      <c r="L46" s="470" t="s">
        <v>936</v>
      </c>
      <c r="M46" s="470" t="s">
        <v>957</v>
      </c>
      <c r="N46" s="470" t="s">
        <v>913</v>
      </c>
      <c r="O46" s="470" t="s">
        <v>947</v>
      </c>
      <c r="P46" s="470">
        <v>29.2</v>
      </c>
      <c r="Q46" s="470">
        <v>38.5</v>
      </c>
      <c r="R46" s="470" t="s">
        <v>959</v>
      </c>
      <c r="S46" s="470">
        <v>29.2</v>
      </c>
      <c r="T46" s="470" t="s">
        <v>948</v>
      </c>
      <c r="U46" s="470" t="s">
        <v>28</v>
      </c>
      <c r="V46" s="470" t="s">
        <v>28</v>
      </c>
      <c r="W46" s="470" t="s">
        <v>28</v>
      </c>
      <c r="X46" s="470" t="s">
        <v>28</v>
      </c>
      <c r="Y46" s="470" t="s">
        <v>28</v>
      </c>
      <c r="Z46" s="470" t="s">
        <v>28</v>
      </c>
      <c r="AA46" s="470" t="s">
        <v>28</v>
      </c>
      <c r="AB46" s="470" t="s">
        <v>885</v>
      </c>
      <c r="AC46" s="514" t="s">
        <v>31</v>
      </c>
      <c r="AD46" s="470" t="s">
        <v>41</v>
      </c>
      <c r="AE46" s="515" t="s">
        <v>886</v>
      </c>
      <c r="AF46" s="470" t="s">
        <v>28</v>
      </c>
      <c r="AG46" s="470" t="s">
        <v>28</v>
      </c>
      <c r="AH46" s="470" t="s">
        <v>28</v>
      </c>
      <c r="AI46" s="470" t="s">
        <v>886</v>
      </c>
      <c r="AJ46" s="470" t="s">
        <v>28</v>
      </c>
      <c r="AK46" s="470" t="s">
        <v>28</v>
      </c>
      <c r="AL46" s="470" t="s">
        <v>28</v>
      </c>
      <c r="AM46" s="470" t="s">
        <v>28</v>
      </c>
      <c r="AN46" s="470" t="s">
        <v>28</v>
      </c>
      <c r="AO46" s="470" t="s">
        <v>28</v>
      </c>
      <c r="AP46" s="470" t="s">
        <v>28</v>
      </c>
      <c r="AQ46" s="470" t="s">
        <v>42</v>
      </c>
      <c r="AR46" s="470" t="s">
        <v>155</v>
      </c>
      <c r="AS46" s="516" t="s">
        <v>887</v>
      </c>
      <c r="AT46" s="470" t="s">
        <v>28</v>
      </c>
      <c r="AU46" s="471" t="s">
        <v>960</v>
      </c>
      <c r="AV46" s="470" t="s">
        <v>28</v>
      </c>
      <c r="AW46" s="471" t="s">
        <v>960</v>
      </c>
      <c r="AX46" s="471" t="s">
        <v>28</v>
      </c>
      <c r="AY46" s="470" t="s">
        <v>51</v>
      </c>
      <c r="AZ46" s="473">
        <v>160</v>
      </c>
      <c r="BA46" s="472" t="s">
        <v>28</v>
      </c>
      <c r="BB46" s="473">
        <v>160</v>
      </c>
      <c r="BC46" s="472" t="s">
        <v>28</v>
      </c>
      <c r="BD46" s="473">
        <v>160</v>
      </c>
      <c r="BE46" s="472" t="s">
        <v>28</v>
      </c>
      <c r="BF46" s="473">
        <v>160</v>
      </c>
      <c r="BG46" s="472" t="s">
        <v>28</v>
      </c>
      <c r="BH46" s="473">
        <v>160</v>
      </c>
      <c r="BI46" s="472" t="s">
        <v>28</v>
      </c>
      <c r="BJ46" s="473">
        <v>160</v>
      </c>
      <c r="BK46" s="472" t="s">
        <v>28</v>
      </c>
      <c r="BL46" s="473">
        <v>160</v>
      </c>
      <c r="BM46" s="472" t="s">
        <v>28</v>
      </c>
      <c r="BN46" s="473">
        <v>160</v>
      </c>
      <c r="BO46" s="472" t="s">
        <v>28</v>
      </c>
      <c r="BP46" s="473">
        <v>160</v>
      </c>
      <c r="BQ46" s="472" t="s">
        <v>28</v>
      </c>
      <c r="BR46" s="473">
        <v>160</v>
      </c>
      <c r="BS46" s="472" t="s">
        <v>28</v>
      </c>
      <c r="BT46" s="473">
        <v>160</v>
      </c>
      <c r="BU46" s="472" t="s">
        <v>28</v>
      </c>
      <c r="BV46" s="473">
        <v>160</v>
      </c>
      <c r="BW46" s="472" t="s">
        <v>28</v>
      </c>
      <c r="BX46" s="470" t="s">
        <v>10</v>
      </c>
      <c r="BY46" s="470">
        <v>150</v>
      </c>
      <c r="BZ46" s="470" t="s">
        <v>28</v>
      </c>
      <c r="CA46" s="470" t="s">
        <v>10</v>
      </c>
      <c r="CB46" s="470">
        <v>70</v>
      </c>
      <c r="CC46" s="470" t="s">
        <v>28</v>
      </c>
      <c r="CD46" s="470" t="s">
        <v>10</v>
      </c>
      <c r="CE46" s="470">
        <v>70</v>
      </c>
      <c r="CF46" s="470" t="s">
        <v>28</v>
      </c>
      <c r="CG46" s="470" t="s">
        <v>10</v>
      </c>
      <c r="CH46" s="470">
        <v>70</v>
      </c>
      <c r="CI46" s="470" t="s">
        <v>28</v>
      </c>
      <c r="CJ46" s="470" t="s">
        <v>10</v>
      </c>
      <c r="CK46" s="470">
        <v>70</v>
      </c>
      <c r="CL46" s="470" t="s">
        <v>28</v>
      </c>
      <c r="CM46" s="470" t="s">
        <v>44</v>
      </c>
      <c r="CN46" s="470" t="s">
        <v>28</v>
      </c>
      <c r="CO46" s="470" t="s">
        <v>28</v>
      </c>
      <c r="CP46" s="470" t="s">
        <v>28</v>
      </c>
      <c r="CQ46" s="470" t="s">
        <v>28</v>
      </c>
      <c r="CR46" s="470" t="s">
        <v>28</v>
      </c>
      <c r="CS46" s="470" t="s">
        <v>28</v>
      </c>
      <c r="CT46" s="470" t="s">
        <v>28</v>
      </c>
      <c r="CU46" s="63"/>
      <c r="CV46" s="467"/>
      <c r="CW46" s="186"/>
      <c r="CX46" s="35"/>
      <c r="CY46" s="132">
        <f>IF(AND(BX46="NYY",BY46=150),324,IF(AND(BX46="NYY",BY46=95),282,IF(AND(BX46="NYY",BY46=70),202,IF(AND(BX46="NYY",BY46=50),159,IF(AND(BX46="NYY",BY46=35),131,IF(AND(BX46=NYY,BY46=25),106,IF(AND(BX46="LVTC",BY46=150),252,IF(AND(BX46="LVTC",BY46=95),190,IF(AND(BX46="LVTC",BY46=70),158,IF(AND(BX46="LVTC",BY46=50),124,IF(AND(BX46="LVTC",BY46=35),102,IF(AND(BX46="LVTC",BY46=25),83,0))))))))))))</f>
        <v>324</v>
      </c>
      <c r="CZ46" s="35"/>
      <c r="DA46" s="35"/>
      <c r="DB46" s="401" t="str">
        <f t="shared" si="6"/>
        <v>BAIK</v>
      </c>
      <c r="DC46" s="401">
        <f t="shared" si="2"/>
        <v>0</v>
      </c>
      <c r="DD46" s="401" t="str">
        <f t="shared" si="3"/>
        <v>BAIK</v>
      </c>
      <c r="DE46" s="401">
        <f t="shared" si="4"/>
        <v>9.3000000000000007</v>
      </c>
      <c r="DF46" s="401" t="str">
        <f t="shared" si="5"/>
        <v>BAIK</v>
      </c>
    </row>
    <row r="47" spans="1:110" s="21" customFormat="1" ht="20.25" customHeight="1">
      <c r="A47" s="510">
        <f t="shared" si="0"/>
        <v>35</v>
      </c>
      <c r="B47" s="511" t="str">
        <f>'1. DATA TRAFO'!C47</f>
        <v>MG0169</v>
      </c>
      <c r="C47" s="512" t="str">
        <f>'1. DATA TRAFO'!D47</f>
        <v>JL. SUDIRMAN</v>
      </c>
      <c r="D47" s="193" t="str">
        <f>'1. DATA TRAFO'!L47</f>
        <v>MASTERGREEN</v>
      </c>
      <c r="E47" s="192">
        <f>'1. DATA TRAFO'!M47</f>
        <v>50</v>
      </c>
      <c r="F47" s="513">
        <f>'1. DATA TRAFO'!R47</f>
        <v>44733</v>
      </c>
      <c r="G47" s="205" t="str">
        <f>'1. DATA TRAFO'!T47</f>
        <v>GTA</v>
      </c>
      <c r="H47" s="470">
        <v>33.5</v>
      </c>
      <c r="I47" s="470" t="s">
        <v>952</v>
      </c>
      <c r="J47" s="470" t="s">
        <v>900</v>
      </c>
      <c r="K47" s="470" t="s">
        <v>924</v>
      </c>
      <c r="L47" s="470" t="s">
        <v>925</v>
      </c>
      <c r="M47" s="470" t="s">
        <v>907</v>
      </c>
      <c r="N47" s="470" t="s">
        <v>941</v>
      </c>
      <c r="O47" s="470">
        <v>29.2</v>
      </c>
      <c r="P47" s="470" t="s">
        <v>955</v>
      </c>
      <c r="Q47" s="470">
        <v>29.2</v>
      </c>
      <c r="R47" s="470" t="s">
        <v>980</v>
      </c>
      <c r="S47" s="470">
        <v>39</v>
      </c>
      <c r="T47" s="470">
        <v>30</v>
      </c>
      <c r="U47" s="470" t="s">
        <v>28</v>
      </c>
      <c r="V47" s="470" t="s">
        <v>28</v>
      </c>
      <c r="W47" s="470" t="s">
        <v>28</v>
      </c>
      <c r="X47" s="470" t="s">
        <v>28</v>
      </c>
      <c r="Y47" s="470" t="s">
        <v>28</v>
      </c>
      <c r="Z47" s="470" t="s">
        <v>28</v>
      </c>
      <c r="AA47" s="470" t="s">
        <v>28</v>
      </c>
      <c r="AB47" s="470" t="s">
        <v>885</v>
      </c>
      <c r="AC47" s="514" t="s">
        <v>31</v>
      </c>
      <c r="AD47" s="470" t="s">
        <v>41</v>
      </c>
      <c r="AE47" s="515" t="s">
        <v>886</v>
      </c>
      <c r="AF47" s="470" t="s">
        <v>28</v>
      </c>
      <c r="AG47" s="470" t="s">
        <v>28</v>
      </c>
      <c r="AH47" s="470" t="s">
        <v>28</v>
      </c>
      <c r="AI47" s="470" t="s">
        <v>886</v>
      </c>
      <c r="AJ47" s="470" t="s">
        <v>28</v>
      </c>
      <c r="AK47" s="470" t="s">
        <v>28</v>
      </c>
      <c r="AL47" s="470" t="s">
        <v>28</v>
      </c>
      <c r="AM47" s="470" t="s">
        <v>28</v>
      </c>
      <c r="AN47" s="470" t="s">
        <v>28</v>
      </c>
      <c r="AO47" s="470" t="s">
        <v>28</v>
      </c>
      <c r="AP47" s="470" t="s">
        <v>28</v>
      </c>
      <c r="AQ47" s="470" t="s">
        <v>42</v>
      </c>
      <c r="AR47" s="470" t="s">
        <v>155</v>
      </c>
      <c r="AS47" s="516" t="s">
        <v>891</v>
      </c>
      <c r="AT47" s="470" t="s">
        <v>28</v>
      </c>
      <c r="AU47" s="471" t="s">
        <v>981</v>
      </c>
      <c r="AV47" s="470" t="s">
        <v>28</v>
      </c>
      <c r="AW47" s="471" t="s">
        <v>982</v>
      </c>
      <c r="AX47" s="471" t="s">
        <v>28</v>
      </c>
      <c r="AY47" s="470" t="s">
        <v>51</v>
      </c>
      <c r="AZ47" s="473">
        <v>200</v>
      </c>
      <c r="BA47" s="472" t="s">
        <v>28</v>
      </c>
      <c r="BB47" s="473">
        <v>200</v>
      </c>
      <c r="BC47" s="472" t="s">
        <v>28</v>
      </c>
      <c r="BD47" s="473">
        <v>200</v>
      </c>
      <c r="BE47" s="472" t="s">
        <v>28</v>
      </c>
      <c r="BF47" s="473">
        <v>200</v>
      </c>
      <c r="BG47" s="472" t="s">
        <v>28</v>
      </c>
      <c r="BH47" s="473">
        <v>200</v>
      </c>
      <c r="BI47" s="472" t="s">
        <v>28</v>
      </c>
      <c r="BJ47" s="473">
        <v>200</v>
      </c>
      <c r="BK47" s="472" t="s">
        <v>28</v>
      </c>
      <c r="BL47" s="473"/>
      <c r="BM47" s="472"/>
      <c r="BN47" s="473"/>
      <c r="BO47" s="472"/>
      <c r="BP47" s="473"/>
      <c r="BQ47" s="472"/>
      <c r="BR47" s="473"/>
      <c r="BS47" s="472"/>
      <c r="BT47" s="473"/>
      <c r="BU47" s="472"/>
      <c r="BV47" s="473"/>
      <c r="BW47" s="472"/>
      <c r="BX47" s="470" t="s">
        <v>10</v>
      </c>
      <c r="BY47" s="470">
        <v>150</v>
      </c>
      <c r="BZ47" s="470" t="s">
        <v>28</v>
      </c>
      <c r="CA47" s="470" t="s">
        <v>10</v>
      </c>
      <c r="CB47" s="470">
        <v>70</v>
      </c>
      <c r="CC47" s="470" t="s">
        <v>28</v>
      </c>
      <c r="CD47" s="470" t="s">
        <v>10</v>
      </c>
      <c r="CE47" s="470">
        <v>70</v>
      </c>
      <c r="CF47" s="470" t="s">
        <v>28</v>
      </c>
      <c r="CG47" s="470"/>
      <c r="CH47" s="470"/>
      <c r="CI47" s="470"/>
      <c r="CJ47" s="470"/>
      <c r="CK47" s="470"/>
      <c r="CL47" s="470"/>
      <c r="CM47" s="470" t="s">
        <v>44</v>
      </c>
      <c r="CN47" s="470" t="s">
        <v>28</v>
      </c>
      <c r="CO47" s="470" t="s">
        <v>28</v>
      </c>
      <c r="CP47" s="470" t="s">
        <v>28</v>
      </c>
      <c r="CQ47" s="470" t="s">
        <v>28</v>
      </c>
      <c r="CR47" s="470" t="s">
        <v>28</v>
      </c>
      <c r="CS47" s="470"/>
      <c r="CT47" s="470"/>
      <c r="CU47" s="63"/>
      <c r="CV47" s="467"/>
      <c r="CW47" s="186"/>
      <c r="CX47" s="35"/>
      <c r="CY47" s="132">
        <f>IF(AND(BX47="NYY",BY47=150),324,IF(AND(BX47="NYY",BY47=95),282,IF(AND(BX47="NYY",BY47=70),202,IF(AND(BX47="NYY",BY47=50),159,IF(AND(BX47="NYY",BY47=35),131,IF(AND(BX47=NYY,BY47=25),106,IF(AND(BX47="LVTC",BY47=150),252,IF(AND(BX47="LVTC",BY47=95),190,IF(AND(BX47="LVTC",BY47=70),158,IF(AND(BX47="LVTC",BY47=50),124,IF(AND(BX47="LVTC",BY47=35),102,IF(AND(BX47="LVTC",BY47=25),83,0))))))))))))</f>
        <v>324</v>
      </c>
      <c r="CZ47" s="35"/>
      <c r="DA47" s="35"/>
      <c r="DB47" s="401" t="str">
        <f t="shared" si="6"/>
        <v>BAIK</v>
      </c>
      <c r="DC47" s="401">
        <f t="shared" si="2"/>
        <v>0</v>
      </c>
      <c r="DD47" s="401" t="str">
        <f t="shared" si="3"/>
        <v>BAIK</v>
      </c>
      <c r="DE47" s="401">
        <f t="shared" si="4"/>
        <v>0</v>
      </c>
      <c r="DF47" s="401" t="str">
        <f t="shared" si="5"/>
        <v>BAIK</v>
      </c>
    </row>
    <row r="48" spans="1:110" s="21" customFormat="1" ht="20.25" customHeight="1">
      <c r="A48" s="510">
        <f t="shared" si="0"/>
        <v>36</v>
      </c>
      <c r="B48" s="511" t="str">
        <f>'1. DATA TRAFO'!C48</f>
        <v>MG0006</v>
      </c>
      <c r="C48" s="512" t="str">
        <f>'1. DATA TRAFO'!D48</f>
        <v>JL. SUDIRMAN</v>
      </c>
      <c r="D48" s="193" t="str">
        <f>'1. DATA TRAFO'!L48</f>
        <v xml:space="preserve"> STARLITE</v>
      </c>
      <c r="E48" s="192">
        <f>'1. DATA TRAFO'!M48</f>
        <v>160</v>
      </c>
      <c r="F48" s="513">
        <f>'1. DATA TRAFO'!R48</f>
        <v>44733</v>
      </c>
      <c r="G48" s="205" t="str">
        <f>'1. DATA TRAFO'!T48</f>
        <v>GTA</v>
      </c>
      <c r="H48" s="470" t="s">
        <v>983</v>
      </c>
      <c r="I48" s="470" t="s">
        <v>943</v>
      </c>
      <c r="J48" s="470">
        <v>25</v>
      </c>
      <c r="K48" s="470">
        <v>25</v>
      </c>
      <c r="L48" s="470">
        <v>25</v>
      </c>
      <c r="M48" s="470" t="s">
        <v>944</v>
      </c>
      <c r="N48" s="470" t="s">
        <v>944</v>
      </c>
      <c r="O48" s="470" t="s">
        <v>950</v>
      </c>
      <c r="P48" s="470" t="s">
        <v>896</v>
      </c>
      <c r="Q48" s="470" t="s">
        <v>950</v>
      </c>
      <c r="R48" s="470" t="s">
        <v>915</v>
      </c>
      <c r="S48" s="470">
        <v>79</v>
      </c>
      <c r="T48" s="470">
        <v>55.4</v>
      </c>
      <c r="U48" s="470" t="s">
        <v>28</v>
      </c>
      <c r="V48" s="470" t="s">
        <v>28</v>
      </c>
      <c r="W48" s="470" t="s">
        <v>28</v>
      </c>
      <c r="X48" s="470" t="s">
        <v>28</v>
      </c>
      <c r="Y48" s="470" t="s">
        <v>28</v>
      </c>
      <c r="Z48" s="470" t="s">
        <v>28</v>
      </c>
      <c r="AA48" s="470" t="s">
        <v>28</v>
      </c>
      <c r="AB48" s="470" t="s">
        <v>885</v>
      </c>
      <c r="AC48" s="514" t="s">
        <v>31</v>
      </c>
      <c r="AD48" s="470" t="s">
        <v>41</v>
      </c>
      <c r="AE48" s="515" t="s">
        <v>886</v>
      </c>
      <c r="AF48" s="470" t="s">
        <v>28</v>
      </c>
      <c r="AG48" s="470" t="s">
        <v>28</v>
      </c>
      <c r="AH48" s="470" t="s">
        <v>28</v>
      </c>
      <c r="AI48" s="470" t="s">
        <v>886</v>
      </c>
      <c r="AJ48" s="470" t="s">
        <v>28</v>
      </c>
      <c r="AK48" s="470" t="s">
        <v>28</v>
      </c>
      <c r="AL48" s="470" t="s">
        <v>28</v>
      </c>
      <c r="AM48" s="470" t="s">
        <v>28</v>
      </c>
      <c r="AN48" s="470" t="s">
        <v>28</v>
      </c>
      <c r="AO48" s="470" t="s">
        <v>28</v>
      </c>
      <c r="AP48" s="470" t="s">
        <v>28</v>
      </c>
      <c r="AQ48" s="470" t="s">
        <v>42</v>
      </c>
      <c r="AR48" s="470" t="s">
        <v>155</v>
      </c>
      <c r="AS48" s="516" t="s">
        <v>890</v>
      </c>
      <c r="AT48" s="470" t="s">
        <v>28</v>
      </c>
      <c r="AU48" s="471">
        <v>9999</v>
      </c>
      <c r="AV48" s="470" t="s">
        <v>47</v>
      </c>
      <c r="AW48" s="471">
        <v>9999</v>
      </c>
      <c r="AX48" s="471" t="s">
        <v>47</v>
      </c>
      <c r="AY48" s="470" t="s">
        <v>51</v>
      </c>
      <c r="AZ48" s="473">
        <v>125</v>
      </c>
      <c r="BA48" s="472" t="s">
        <v>28</v>
      </c>
      <c r="BB48" s="473">
        <v>125</v>
      </c>
      <c r="BC48" s="472" t="s">
        <v>28</v>
      </c>
      <c r="BD48" s="473">
        <v>125</v>
      </c>
      <c r="BE48" s="472" t="s">
        <v>28</v>
      </c>
      <c r="BF48" s="473">
        <v>125</v>
      </c>
      <c r="BG48" s="472" t="s">
        <v>28</v>
      </c>
      <c r="BH48" s="473">
        <v>160</v>
      </c>
      <c r="BI48" s="472" t="s">
        <v>28</v>
      </c>
      <c r="BJ48" s="473">
        <v>100</v>
      </c>
      <c r="BK48" s="472" t="s">
        <v>28</v>
      </c>
      <c r="BL48" s="473"/>
      <c r="BM48" s="472"/>
      <c r="BN48" s="473"/>
      <c r="BO48" s="472"/>
      <c r="BP48" s="473"/>
      <c r="BQ48" s="472"/>
      <c r="BR48" s="473"/>
      <c r="BS48" s="472"/>
      <c r="BT48" s="473"/>
      <c r="BU48" s="472"/>
      <c r="BV48" s="473"/>
      <c r="BW48" s="472"/>
      <c r="BX48" s="470" t="s">
        <v>10</v>
      </c>
      <c r="BY48" s="470">
        <v>70</v>
      </c>
      <c r="BZ48" s="470" t="s">
        <v>28</v>
      </c>
      <c r="CA48" s="470" t="s">
        <v>10</v>
      </c>
      <c r="CB48" s="470">
        <v>70</v>
      </c>
      <c r="CC48" s="470" t="s">
        <v>28</v>
      </c>
      <c r="CD48" s="470" t="s">
        <v>10</v>
      </c>
      <c r="CE48" s="470">
        <v>70</v>
      </c>
      <c r="CF48" s="470" t="s">
        <v>28</v>
      </c>
      <c r="CG48" s="470"/>
      <c r="CH48" s="470"/>
      <c r="CI48" s="470"/>
      <c r="CJ48" s="470"/>
      <c r="CK48" s="470"/>
      <c r="CL48" s="470"/>
      <c r="CM48" s="470" t="s">
        <v>44</v>
      </c>
      <c r="CN48" s="470" t="s">
        <v>28</v>
      </c>
      <c r="CO48" s="470" t="s">
        <v>28</v>
      </c>
      <c r="CP48" s="470"/>
      <c r="CQ48" s="470"/>
      <c r="CR48" s="470"/>
      <c r="CS48" s="470"/>
      <c r="CT48" s="470"/>
      <c r="CU48" s="63"/>
      <c r="CV48" s="467"/>
      <c r="CW48" s="186"/>
      <c r="CX48" s="35"/>
      <c r="CY48" s="132">
        <f>IF(AND(BX48="NYY",BY48=150),324,IF(AND(BX48="NYY",BY48=95),282,IF(AND(BX48="NYY",BY48=70),202,IF(AND(BX48="NYY",BY48=50),159,IF(AND(BX48="NYY",BY48=35),131,IF(AND(BX48=NYY,BY48=25),106,IF(AND(BX48="LVTC",BY48=150),252,IF(AND(BX48="LVTC",BY48=95),190,IF(AND(BX48="LVTC",BY48=70),158,IF(AND(BX48="LVTC",BY48=50),124,IF(AND(BX48="LVTC",BY48=35),102,IF(AND(BX48="LVTC",BY48=25),83,0))))))))))))</f>
        <v>202</v>
      </c>
      <c r="CZ48" s="35"/>
      <c r="DA48" s="35"/>
      <c r="DB48" s="401">
        <f t="shared" si="6"/>
        <v>0</v>
      </c>
      <c r="DC48" s="401">
        <f t="shared" si="2"/>
        <v>0</v>
      </c>
      <c r="DD48" s="401" t="str">
        <f t="shared" si="3"/>
        <v>BAIK</v>
      </c>
      <c r="DE48" s="401">
        <f t="shared" si="4"/>
        <v>0</v>
      </c>
      <c r="DF48" s="401" t="str">
        <f t="shared" si="5"/>
        <v>BAIK</v>
      </c>
    </row>
    <row r="49" spans="1:110" s="21" customFormat="1" ht="20.25" customHeight="1">
      <c r="A49" s="510">
        <f t="shared" si="0"/>
        <v>37</v>
      </c>
      <c r="B49" s="511" t="str">
        <f>'1. DATA TRAFO'!C49</f>
        <v>MG0071</v>
      </c>
      <c r="C49" s="512" t="str">
        <f>'1. DATA TRAFO'!D49</f>
        <v>JL SUDIRMAN</v>
      </c>
      <c r="D49" s="193" t="str">
        <f>'1. DATA TRAFO'!L49</f>
        <v>TRAFINDO</v>
      </c>
      <c r="E49" s="192">
        <f>'1. DATA TRAFO'!M49</f>
        <v>100</v>
      </c>
      <c r="F49" s="513">
        <f>'1. DATA TRAFO'!R49</f>
        <v>44733</v>
      </c>
      <c r="G49" s="205" t="str">
        <f>'1. DATA TRAFO'!T49</f>
        <v>GTA</v>
      </c>
      <c r="H49" s="470">
        <v>32.1</v>
      </c>
      <c r="I49" s="470" t="s">
        <v>900</v>
      </c>
      <c r="J49" s="470" t="s">
        <v>977</v>
      </c>
      <c r="K49" s="470" t="s">
        <v>978</v>
      </c>
      <c r="L49" s="470">
        <v>31.4</v>
      </c>
      <c r="M49" s="470">
        <v>32</v>
      </c>
      <c r="N49" s="470">
        <v>32</v>
      </c>
      <c r="O49" s="470" t="s">
        <v>979</v>
      </c>
      <c r="P49" s="470" t="s">
        <v>909</v>
      </c>
      <c r="Q49" s="470" t="s">
        <v>925</v>
      </c>
      <c r="R49" s="470" t="s">
        <v>905</v>
      </c>
      <c r="S49" s="470">
        <v>37</v>
      </c>
      <c r="T49" s="470" t="s">
        <v>945</v>
      </c>
      <c r="U49" s="470" t="s">
        <v>28</v>
      </c>
      <c r="V49" s="470" t="s">
        <v>28</v>
      </c>
      <c r="W49" s="470" t="s">
        <v>28</v>
      </c>
      <c r="X49" s="470" t="s">
        <v>28</v>
      </c>
      <c r="Y49" s="470" t="s">
        <v>28</v>
      </c>
      <c r="Z49" s="470" t="s">
        <v>28</v>
      </c>
      <c r="AA49" s="470" t="s">
        <v>28</v>
      </c>
      <c r="AB49" s="470" t="s">
        <v>885</v>
      </c>
      <c r="AC49" s="514" t="s">
        <v>31</v>
      </c>
      <c r="AD49" s="470" t="s">
        <v>41</v>
      </c>
      <c r="AE49" s="515" t="s">
        <v>886</v>
      </c>
      <c r="AF49" s="470" t="s">
        <v>28</v>
      </c>
      <c r="AG49" s="470" t="s">
        <v>28</v>
      </c>
      <c r="AH49" s="470" t="s">
        <v>28</v>
      </c>
      <c r="AI49" s="470" t="s">
        <v>886</v>
      </c>
      <c r="AJ49" s="470" t="s">
        <v>28</v>
      </c>
      <c r="AK49" s="470" t="s">
        <v>28</v>
      </c>
      <c r="AL49" s="470" t="s">
        <v>28</v>
      </c>
      <c r="AM49" s="470" t="s">
        <v>28</v>
      </c>
      <c r="AN49" s="470" t="s">
        <v>28</v>
      </c>
      <c r="AO49" s="470" t="s">
        <v>28</v>
      </c>
      <c r="AP49" s="470" t="s">
        <v>28</v>
      </c>
      <c r="AQ49" s="470" t="s">
        <v>42</v>
      </c>
      <c r="AR49" s="470" t="s">
        <v>155</v>
      </c>
      <c r="AS49" s="516" t="s">
        <v>891</v>
      </c>
      <c r="AT49" s="470" t="s">
        <v>28</v>
      </c>
      <c r="AU49" s="471">
        <v>571</v>
      </c>
      <c r="AV49" s="470" t="s">
        <v>28</v>
      </c>
      <c r="AW49" s="471">
        <v>571</v>
      </c>
      <c r="AX49" s="471" t="s">
        <v>28</v>
      </c>
      <c r="AY49" s="470" t="s">
        <v>51</v>
      </c>
      <c r="AZ49" s="473"/>
      <c r="BA49" s="472"/>
      <c r="BB49" s="473"/>
      <c r="BC49" s="472"/>
      <c r="BD49" s="473"/>
      <c r="BE49" s="472"/>
      <c r="BF49" s="473">
        <v>160</v>
      </c>
      <c r="BG49" s="472" t="s">
        <v>28</v>
      </c>
      <c r="BH49" s="473">
        <v>160</v>
      </c>
      <c r="BI49" s="472" t="s">
        <v>28</v>
      </c>
      <c r="BJ49" s="473">
        <v>160</v>
      </c>
      <c r="BK49" s="472" t="s">
        <v>28</v>
      </c>
      <c r="BL49" s="473"/>
      <c r="BM49" s="472"/>
      <c r="BN49" s="473"/>
      <c r="BO49" s="472"/>
      <c r="BP49" s="473"/>
      <c r="BQ49" s="472"/>
      <c r="BR49" s="473"/>
      <c r="BS49" s="472"/>
      <c r="BT49" s="473"/>
      <c r="BU49" s="472"/>
      <c r="BV49" s="473"/>
      <c r="BW49" s="472"/>
      <c r="BX49" s="470" t="s">
        <v>10</v>
      </c>
      <c r="BY49" s="470">
        <v>150</v>
      </c>
      <c r="BZ49" s="470" t="s">
        <v>28</v>
      </c>
      <c r="CA49" s="470"/>
      <c r="CB49" s="470"/>
      <c r="CC49" s="470"/>
      <c r="CD49" s="470" t="s">
        <v>10</v>
      </c>
      <c r="CE49" s="470">
        <v>70</v>
      </c>
      <c r="CF49" s="470" t="s">
        <v>28</v>
      </c>
      <c r="CG49" s="470"/>
      <c r="CH49" s="470"/>
      <c r="CI49" s="470"/>
      <c r="CJ49" s="470"/>
      <c r="CK49" s="470"/>
      <c r="CL49" s="470"/>
      <c r="CM49" s="470" t="s">
        <v>44</v>
      </c>
      <c r="CN49" s="470" t="s">
        <v>28</v>
      </c>
      <c r="CO49" s="470" t="s">
        <v>28</v>
      </c>
      <c r="CP49" s="470" t="s">
        <v>28</v>
      </c>
      <c r="CQ49" s="470"/>
      <c r="CR49" s="470" t="s">
        <v>28</v>
      </c>
      <c r="CS49" s="470"/>
      <c r="CT49" s="470"/>
      <c r="CU49" s="63"/>
      <c r="CV49" s="467"/>
      <c r="CW49" s="186"/>
      <c r="CX49" s="35"/>
      <c r="CY49" s="132">
        <f>IF(AND(BX49="NYY",BY49=150),324,IF(AND(BX49="NYY",BY49=95),282,IF(AND(BX49="NYY",BY49=70),202,IF(AND(BX49="NYY",BY49=50),159,IF(AND(BX49="NYY",BY49=35),131,IF(AND(BX49=NYY,BY49=25),106,IF(AND(BX49="LVTC",BY49=150),252,IF(AND(BX49="LVTC",BY49=95),190,IF(AND(BX49="LVTC",BY49=70),158,IF(AND(BX49="LVTC",BY49=50),124,IF(AND(BX49="LVTC",BY49=35),102,IF(AND(BX49="LVTC",BY49=25),83,0))))))))))))</f>
        <v>324</v>
      </c>
      <c r="CZ49" s="35"/>
      <c r="DA49" s="35"/>
      <c r="DB49" s="401" t="str">
        <f t="shared" si="6"/>
        <v>BAIK</v>
      </c>
      <c r="DC49" s="401">
        <f t="shared" si="2"/>
        <v>0.60000000000000142</v>
      </c>
      <c r="DD49" s="401" t="str">
        <f t="shared" si="3"/>
        <v>BAIK</v>
      </c>
      <c r="DE49" s="401">
        <f t="shared" si="4"/>
        <v>0</v>
      </c>
      <c r="DF49" s="401" t="str">
        <f t="shared" si="5"/>
        <v>BAIK</v>
      </c>
    </row>
    <row r="50" spans="1:110" s="21" customFormat="1" ht="20.25" customHeight="1">
      <c r="A50" s="510">
        <f t="shared" si="0"/>
        <v>38</v>
      </c>
      <c r="B50" s="511" t="str">
        <f>'1. DATA TRAFO'!C50</f>
        <v>MG0029</v>
      </c>
      <c r="C50" s="512" t="str">
        <f>'1. DATA TRAFO'!D50</f>
        <v>JL. SUDIRMAN PASAR</v>
      </c>
      <c r="D50" s="193" t="str">
        <f>'1. DATA TRAFO'!L50</f>
        <v>UNINDO</v>
      </c>
      <c r="E50" s="192">
        <f>'1. DATA TRAFO'!M50</f>
        <v>200</v>
      </c>
      <c r="F50" s="513">
        <f>'1. DATA TRAFO'!R50</f>
        <v>44733</v>
      </c>
      <c r="G50" s="205" t="str">
        <f>'1. DATA TRAFO'!T50</f>
        <v>GTA</v>
      </c>
      <c r="H50" s="470">
        <v>34.700000000000003</v>
      </c>
      <c r="I50" s="470" t="s">
        <v>929</v>
      </c>
      <c r="J50" s="470" t="s">
        <v>979</v>
      </c>
      <c r="K50" s="470" t="s">
        <v>979</v>
      </c>
      <c r="L50" s="470">
        <v>26</v>
      </c>
      <c r="M50" s="470" t="s">
        <v>920</v>
      </c>
      <c r="N50" s="470" t="s">
        <v>907</v>
      </c>
      <c r="O50" s="470" t="s">
        <v>910</v>
      </c>
      <c r="P50" s="470" t="s">
        <v>925</v>
      </c>
      <c r="Q50" s="470" t="s">
        <v>983</v>
      </c>
      <c r="R50" s="470" t="s">
        <v>925</v>
      </c>
      <c r="S50" s="470">
        <v>46.2</v>
      </c>
      <c r="T50" s="470">
        <v>34.1</v>
      </c>
      <c r="U50" s="470" t="s">
        <v>28</v>
      </c>
      <c r="V50" s="470" t="s">
        <v>28</v>
      </c>
      <c r="W50" s="470" t="s">
        <v>28</v>
      </c>
      <c r="X50" s="470" t="s">
        <v>28</v>
      </c>
      <c r="Y50" s="470" t="s">
        <v>28</v>
      </c>
      <c r="Z50" s="470" t="s">
        <v>28</v>
      </c>
      <c r="AA50" s="470" t="s">
        <v>28</v>
      </c>
      <c r="AB50" s="470" t="s">
        <v>885</v>
      </c>
      <c r="AC50" s="514" t="s">
        <v>31</v>
      </c>
      <c r="AD50" s="470" t="s">
        <v>41</v>
      </c>
      <c r="AE50" s="515" t="s">
        <v>886</v>
      </c>
      <c r="AF50" s="470" t="s">
        <v>28</v>
      </c>
      <c r="AG50" s="470" t="s">
        <v>28</v>
      </c>
      <c r="AH50" s="470" t="s">
        <v>28</v>
      </c>
      <c r="AI50" s="470" t="s">
        <v>886</v>
      </c>
      <c r="AJ50" s="470" t="s">
        <v>28</v>
      </c>
      <c r="AK50" s="470" t="s">
        <v>28</v>
      </c>
      <c r="AL50" s="470" t="s">
        <v>28</v>
      </c>
      <c r="AM50" s="470" t="s">
        <v>28</v>
      </c>
      <c r="AN50" s="470" t="s">
        <v>28</v>
      </c>
      <c r="AO50" s="470" t="s">
        <v>28</v>
      </c>
      <c r="AP50" s="470" t="s">
        <v>28</v>
      </c>
      <c r="AQ50" s="470" t="s">
        <v>892</v>
      </c>
      <c r="AR50" s="470" t="s">
        <v>155</v>
      </c>
      <c r="AS50" s="516" t="s">
        <v>889</v>
      </c>
      <c r="AT50" s="470" t="s">
        <v>28</v>
      </c>
      <c r="AU50" s="471">
        <v>354</v>
      </c>
      <c r="AV50" s="470" t="s">
        <v>28</v>
      </c>
      <c r="AW50" s="471">
        <v>329</v>
      </c>
      <c r="AX50" s="471" t="s">
        <v>28</v>
      </c>
      <c r="AY50" s="470" t="s">
        <v>51</v>
      </c>
      <c r="AZ50" s="473">
        <v>160</v>
      </c>
      <c r="BA50" s="472" t="s">
        <v>28</v>
      </c>
      <c r="BB50" s="473">
        <v>160</v>
      </c>
      <c r="BC50" s="472" t="s">
        <v>28</v>
      </c>
      <c r="BD50" s="473">
        <v>160</v>
      </c>
      <c r="BE50" s="472" t="s">
        <v>28</v>
      </c>
      <c r="BF50" s="473">
        <v>160</v>
      </c>
      <c r="BG50" s="472" t="s">
        <v>28</v>
      </c>
      <c r="BH50" s="473">
        <v>160</v>
      </c>
      <c r="BI50" s="472" t="s">
        <v>28</v>
      </c>
      <c r="BJ50" s="473">
        <v>160</v>
      </c>
      <c r="BK50" s="472" t="s">
        <v>28</v>
      </c>
      <c r="BL50" s="473">
        <v>160</v>
      </c>
      <c r="BM50" s="472" t="s">
        <v>28</v>
      </c>
      <c r="BN50" s="473">
        <v>160</v>
      </c>
      <c r="BO50" s="472" t="s">
        <v>28</v>
      </c>
      <c r="BP50" s="473">
        <v>160</v>
      </c>
      <c r="BQ50" s="472" t="s">
        <v>28</v>
      </c>
      <c r="BR50" s="473"/>
      <c r="BS50" s="472"/>
      <c r="BT50" s="473"/>
      <c r="BU50" s="472"/>
      <c r="BV50" s="473"/>
      <c r="BW50" s="472"/>
      <c r="BX50" s="470" t="s">
        <v>10</v>
      </c>
      <c r="BY50" s="470">
        <v>150</v>
      </c>
      <c r="BZ50" s="470" t="s">
        <v>28</v>
      </c>
      <c r="CA50" s="470" t="s">
        <v>10</v>
      </c>
      <c r="CB50" s="470">
        <v>70</v>
      </c>
      <c r="CC50" s="470" t="s">
        <v>28</v>
      </c>
      <c r="CD50" s="470" t="s">
        <v>10</v>
      </c>
      <c r="CE50" s="470">
        <v>70</v>
      </c>
      <c r="CF50" s="470" t="s">
        <v>28</v>
      </c>
      <c r="CG50" s="470" t="s">
        <v>10</v>
      </c>
      <c r="CH50" s="470">
        <v>70</v>
      </c>
      <c r="CI50" s="470" t="s">
        <v>28</v>
      </c>
      <c r="CJ50" s="470"/>
      <c r="CK50" s="470"/>
      <c r="CL50" s="470"/>
      <c r="CM50" s="470" t="s">
        <v>44</v>
      </c>
      <c r="CN50" s="470" t="s">
        <v>28</v>
      </c>
      <c r="CO50" s="470" t="s">
        <v>28</v>
      </c>
      <c r="CP50" s="470" t="s">
        <v>28</v>
      </c>
      <c r="CQ50" s="470" t="s">
        <v>28</v>
      </c>
      <c r="CR50" s="470" t="s">
        <v>28</v>
      </c>
      <c r="CS50" s="470" t="s">
        <v>28</v>
      </c>
      <c r="CT50" s="470"/>
      <c r="CU50" s="63"/>
      <c r="CV50" s="467"/>
      <c r="CW50" s="186"/>
      <c r="CX50" s="35"/>
      <c r="CY50" s="132">
        <f>IF(AND(BX50="NYY",BY50=150),324,IF(AND(BX50="NYY",BY50=95),282,IF(AND(BX50="NYY",BY50=70),202,IF(AND(BX50="NYY",BY50=50),159,IF(AND(BX50="NYY",BY50=35),131,IF(AND(BX50=NYY,BY50=25),106,IF(AND(BX50="LVTC",BY50=150),252,IF(AND(BX50="LVTC",BY50=95),190,IF(AND(BX50="LVTC",BY50=70),158,IF(AND(BX50="LVTC",BY50=50),124,IF(AND(BX50="LVTC",BY50=35),102,IF(AND(BX50="LVTC",BY50=25),83,0))))))))))))</f>
        <v>324</v>
      </c>
      <c r="CZ50" s="35"/>
      <c r="DA50" s="35"/>
      <c r="DB50" s="401" t="str">
        <f t="shared" si="6"/>
        <v>BAIK</v>
      </c>
      <c r="DC50" s="401">
        <f t="shared" si="2"/>
        <v>0</v>
      </c>
      <c r="DD50" s="401" t="str">
        <f t="shared" si="3"/>
        <v>BAIK</v>
      </c>
      <c r="DE50" s="401">
        <f t="shared" si="4"/>
        <v>0</v>
      </c>
      <c r="DF50" s="401" t="str">
        <f t="shared" si="5"/>
        <v>BAIK</v>
      </c>
    </row>
    <row r="51" spans="1:110" s="21" customFormat="1" ht="20.25" customHeight="1">
      <c r="A51" s="510">
        <f t="shared" si="0"/>
        <v>39</v>
      </c>
      <c r="B51" s="511" t="str">
        <f>'1. DATA TRAFO'!C51</f>
        <v>MG0053</v>
      </c>
      <c r="C51" s="512" t="str">
        <f>'1. DATA TRAFO'!D51</f>
        <v>Pabrik es Long Fen</v>
      </c>
      <c r="D51" s="193" t="str">
        <f>'1. DATA TRAFO'!L51</f>
        <v>SCHNEIDER</v>
      </c>
      <c r="E51" s="192">
        <f>'1. DATA TRAFO'!M51</f>
        <v>200</v>
      </c>
      <c r="F51" s="513">
        <f>'1. DATA TRAFO'!R51</f>
        <v>44733</v>
      </c>
      <c r="G51" s="205" t="str">
        <f>'1. DATA TRAFO'!T51</f>
        <v>GTA</v>
      </c>
      <c r="H51" s="470">
        <v>37.1</v>
      </c>
      <c r="I51" s="470" t="s">
        <v>985</v>
      </c>
      <c r="J51" s="470">
        <v>25</v>
      </c>
      <c r="K51" s="470" t="s">
        <v>952</v>
      </c>
      <c r="L51" s="470" t="s">
        <v>909</v>
      </c>
      <c r="M51" s="470" t="s">
        <v>925</v>
      </c>
      <c r="N51" s="470" t="s">
        <v>930</v>
      </c>
      <c r="O51" s="470" t="s">
        <v>941</v>
      </c>
      <c r="P51" s="470" t="s">
        <v>986</v>
      </c>
      <c r="Q51" s="470" t="s">
        <v>983</v>
      </c>
      <c r="R51" s="470" t="s">
        <v>980</v>
      </c>
      <c r="S51" s="470">
        <v>35.5</v>
      </c>
      <c r="T51" s="470" t="s">
        <v>983</v>
      </c>
      <c r="U51" s="470" t="s">
        <v>28</v>
      </c>
      <c r="V51" s="470" t="s">
        <v>28</v>
      </c>
      <c r="W51" s="470" t="s">
        <v>28</v>
      </c>
      <c r="X51" s="470" t="s">
        <v>28</v>
      </c>
      <c r="Y51" s="470" t="s">
        <v>28</v>
      </c>
      <c r="Z51" s="470" t="s">
        <v>28</v>
      </c>
      <c r="AA51" s="470" t="s">
        <v>28</v>
      </c>
      <c r="AB51" s="470" t="s">
        <v>885</v>
      </c>
      <c r="AC51" s="514" t="s">
        <v>31</v>
      </c>
      <c r="AD51" s="470" t="s">
        <v>41</v>
      </c>
      <c r="AE51" s="515" t="s">
        <v>886</v>
      </c>
      <c r="AF51" s="470" t="s">
        <v>28</v>
      </c>
      <c r="AG51" s="470" t="s">
        <v>28</v>
      </c>
      <c r="AH51" s="470" t="s">
        <v>28</v>
      </c>
      <c r="AI51" s="470" t="s">
        <v>886</v>
      </c>
      <c r="AJ51" s="470" t="s">
        <v>28</v>
      </c>
      <c r="AK51" s="470" t="s">
        <v>28</v>
      </c>
      <c r="AL51" s="470" t="s">
        <v>28</v>
      </c>
      <c r="AM51" s="470" t="s">
        <v>28</v>
      </c>
      <c r="AN51" s="470" t="s">
        <v>28</v>
      </c>
      <c r="AO51" s="470" t="s">
        <v>28</v>
      </c>
      <c r="AP51" s="470" t="s">
        <v>28</v>
      </c>
      <c r="AQ51" s="470" t="s">
        <v>42</v>
      </c>
      <c r="AR51" s="470" t="s">
        <v>155</v>
      </c>
      <c r="AS51" s="516" t="s">
        <v>889</v>
      </c>
      <c r="AT51" s="470" t="s">
        <v>28</v>
      </c>
      <c r="AU51" s="471">
        <v>9999</v>
      </c>
      <c r="AV51" s="470" t="s">
        <v>47</v>
      </c>
      <c r="AW51" s="471">
        <v>9999</v>
      </c>
      <c r="AX51" s="471" t="s">
        <v>47</v>
      </c>
      <c r="AY51" s="470" t="s">
        <v>51</v>
      </c>
      <c r="AZ51" s="473"/>
      <c r="BA51" s="472"/>
      <c r="BB51" s="473"/>
      <c r="BC51" s="472"/>
      <c r="BD51" s="473"/>
      <c r="BE51" s="472"/>
      <c r="BF51" s="473">
        <v>160</v>
      </c>
      <c r="BG51" s="472" t="s">
        <v>28</v>
      </c>
      <c r="BH51" s="473">
        <v>160</v>
      </c>
      <c r="BI51" s="472" t="s">
        <v>28</v>
      </c>
      <c r="BJ51" s="473">
        <v>160</v>
      </c>
      <c r="BK51" s="472" t="s">
        <v>28</v>
      </c>
      <c r="BL51" s="473"/>
      <c r="BM51" s="472"/>
      <c r="BN51" s="473"/>
      <c r="BO51" s="472"/>
      <c r="BP51" s="473"/>
      <c r="BQ51" s="472"/>
      <c r="BR51" s="473"/>
      <c r="BS51" s="472"/>
      <c r="BT51" s="473"/>
      <c r="BU51" s="472"/>
      <c r="BV51" s="473"/>
      <c r="BW51" s="472"/>
      <c r="BX51" s="470" t="s">
        <v>10</v>
      </c>
      <c r="BY51" s="470">
        <v>70</v>
      </c>
      <c r="BZ51" s="470" t="s">
        <v>28</v>
      </c>
      <c r="CA51" s="470"/>
      <c r="CB51" s="470"/>
      <c r="CC51" s="470"/>
      <c r="CD51" s="470" t="s">
        <v>10</v>
      </c>
      <c r="CE51" s="470">
        <v>70</v>
      </c>
      <c r="CF51" s="470" t="s">
        <v>28</v>
      </c>
      <c r="CG51" s="470"/>
      <c r="CH51" s="470"/>
      <c r="CI51" s="470"/>
      <c r="CJ51" s="470"/>
      <c r="CK51" s="470"/>
      <c r="CL51" s="470"/>
      <c r="CM51" s="470" t="s">
        <v>44</v>
      </c>
      <c r="CN51" s="470" t="s">
        <v>28</v>
      </c>
      <c r="CO51" s="470" t="s">
        <v>28</v>
      </c>
      <c r="CP51" s="470" t="s">
        <v>28</v>
      </c>
      <c r="CQ51" s="470"/>
      <c r="CR51" s="470" t="s">
        <v>28</v>
      </c>
      <c r="CS51" s="470"/>
      <c r="CT51" s="470"/>
      <c r="CU51" s="63"/>
      <c r="CV51" s="467"/>
      <c r="CW51" s="186"/>
      <c r="CX51" s="35"/>
      <c r="CY51" s="132">
        <f>IF(AND(BX51="NYY",BY51=150),324,IF(AND(BX51="NYY",BY51=95),282,IF(AND(BX51="NYY",BY51=70),202,IF(AND(BX51="NYY",BY51=50),159,IF(AND(BX51="NYY",BY51=35),131,IF(AND(BX51=NYY,BY51=25),106,IF(AND(BX51="LVTC",BY51=150),252,IF(AND(BX51="LVTC",BY51=95),190,IF(AND(BX51="LVTC",BY51=70),158,IF(AND(BX51="LVTC",BY51=50),124,IF(AND(BX51="LVTC",BY51=35),102,IF(AND(BX51="LVTC",BY51=25),83,0))))))))))))</f>
        <v>202</v>
      </c>
      <c r="CZ51" s="35"/>
      <c r="DA51" s="35"/>
      <c r="DB51" s="401" t="str">
        <f t="shared" si="6"/>
        <v>BAIK</v>
      </c>
      <c r="DC51" s="401">
        <f t="shared" si="2"/>
        <v>0</v>
      </c>
      <c r="DD51" s="401" t="str">
        <f t="shared" si="3"/>
        <v>BAIK</v>
      </c>
      <c r="DE51" s="401">
        <f t="shared" si="4"/>
        <v>0</v>
      </c>
      <c r="DF51" s="401" t="str">
        <f t="shared" si="5"/>
        <v>BAIK</v>
      </c>
    </row>
    <row r="52" spans="1:110" s="21" customFormat="1" ht="20.25" customHeight="1">
      <c r="A52" s="510">
        <f t="shared" si="0"/>
        <v>40</v>
      </c>
      <c r="B52" s="511" t="str">
        <f>'1. DATA TRAFO'!C52</f>
        <v>MG0100</v>
      </c>
      <c r="C52" s="512" t="str">
        <f>'1. DATA TRAFO'!D52</f>
        <v>JL. PASAR LIPAT KAJANG</v>
      </c>
      <c r="D52" s="193" t="str">
        <f>'1. DATA TRAFO'!L52</f>
        <v xml:space="preserve"> STARLITE</v>
      </c>
      <c r="E52" s="192">
        <f>'1. DATA TRAFO'!M52</f>
        <v>100</v>
      </c>
      <c r="F52" s="513">
        <f>'1. DATA TRAFO'!R52</f>
        <v>44733</v>
      </c>
      <c r="G52" s="205" t="str">
        <f>'1. DATA TRAFO'!T52</f>
        <v>GTA</v>
      </c>
      <c r="H52" s="474">
        <v>33.299999999999997</v>
      </c>
      <c r="I52" s="474">
        <v>25</v>
      </c>
      <c r="J52" s="474" t="s">
        <v>929</v>
      </c>
      <c r="K52" s="474" t="s">
        <v>899</v>
      </c>
      <c r="L52" s="474" t="s">
        <v>969</v>
      </c>
      <c r="M52" s="474" t="s">
        <v>893</v>
      </c>
      <c r="N52" s="474" t="s">
        <v>908</v>
      </c>
      <c r="O52" s="474" t="s">
        <v>911</v>
      </c>
      <c r="P52" s="474" t="s">
        <v>936</v>
      </c>
      <c r="Q52" s="474" t="s">
        <v>956</v>
      </c>
      <c r="R52" s="474" t="s">
        <v>938</v>
      </c>
      <c r="S52" s="474" t="s">
        <v>984</v>
      </c>
      <c r="T52" s="474" t="s">
        <v>977</v>
      </c>
      <c r="U52" s="474" t="s">
        <v>28</v>
      </c>
      <c r="V52" s="474" t="s">
        <v>28</v>
      </c>
      <c r="W52" s="474" t="s">
        <v>28</v>
      </c>
      <c r="X52" s="474" t="s">
        <v>28</v>
      </c>
      <c r="Y52" s="474" t="s">
        <v>28</v>
      </c>
      <c r="Z52" s="474" t="s">
        <v>28</v>
      </c>
      <c r="AA52" s="474" t="s">
        <v>28</v>
      </c>
      <c r="AB52" s="474" t="s">
        <v>885</v>
      </c>
      <c r="AC52" s="517" t="s">
        <v>31</v>
      </c>
      <c r="AD52" s="474" t="s">
        <v>41</v>
      </c>
      <c r="AE52" s="518" t="s">
        <v>886</v>
      </c>
      <c r="AF52" s="474" t="s">
        <v>28</v>
      </c>
      <c r="AG52" s="474" t="s">
        <v>28</v>
      </c>
      <c r="AH52" s="474" t="s">
        <v>28</v>
      </c>
      <c r="AI52" s="474" t="s">
        <v>886</v>
      </c>
      <c r="AJ52" s="474" t="s">
        <v>28</v>
      </c>
      <c r="AK52" s="474" t="s">
        <v>28</v>
      </c>
      <c r="AL52" s="474" t="s">
        <v>28</v>
      </c>
      <c r="AM52" s="474" t="s">
        <v>28</v>
      </c>
      <c r="AN52" s="474" t="s">
        <v>28</v>
      </c>
      <c r="AO52" s="474" t="s">
        <v>28</v>
      </c>
      <c r="AP52" s="474" t="s">
        <v>28</v>
      </c>
      <c r="AQ52" s="474" t="s">
        <v>42</v>
      </c>
      <c r="AR52" s="474" t="s">
        <v>155</v>
      </c>
      <c r="AS52" s="475" t="s">
        <v>890</v>
      </c>
      <c r="AT52" s="474" t="s">
        <v>28</v>
      </c>
      <c r="AU52" s="475">
        <v>9999</v>
      </c>
      <c r="AV52" s="474" t="s">
        <v>47</v>
      </c>
      <c r="AW52" s="475">
        <v>9999</v>
      </c>
      <c r="AX52" s="475" t="s">
        <v>47</v>
      </c>
      <c r="AY52" s="474" t="s">
        <v>51</v>
      </c>
      <c r="AZ52" s="476">
        <v>125</v>
      </c>
      <c r="BA52" s="476" t="s">
        <v>28</v>
      </c>
      <c r="BB52" s="476">
        <v>160</v>
      </c>
      <c r="BC52" s="476" t="s">
        <v>28</v>
      </c>
      <c r="BD52" s="476">
        <v>125</v>
      </c>
      <c r="BE52" s="476" t="s">
        <v>28</v>
      </c>
      <c r="BF52" s="476">
        <v>160</v>
      </c>
      <c r="BG52" s="476" t="s">
        <v>28</v>
      </c>
      <c r="BH52" s="476">
        <v>160</v>
      </c>
      <c r="BI52" s="476" t="s">
        <v>28</v>
      </c>
      <c r="BJ52" s="476">
        <v>200</v>
      </c>
      <c r="BK52" s="476" t="s">
        <v>28</v>
      </c>
      <c r="BL52" s="476"/>
      <c r="BM52" s="476"/>
      <c r="BN52" s="476"/>
      <c r="BO52" s="476"/>
      <c r="BP52" s="476"/>
      <c r="BQ52" s="476"/>
      <c r="BR52" s="476"/>
      <c r="BS52" s="476"/>
      <c r="BT52" s="476"/>
      <c r="BU52" s="476"/>
      <c r="BV52" s="476"/>
      <c r="BW52" s="476"/>
      <c r="BX52" s="474" t="s">
        <v>10</v>
      </c>
      <c r="BY52" s="474">
        <v>70</v>
      </c>
      <c r="BZ52" s="474" t="s">
        <v>28</v>
      </c>
      <c r="CA52" s="474" t="s">
        <v>10</v>
      </c>
      <c r="CB52" s="474">
        <v>70</v>
      </c>
      <c r="CC52" s="474" t="s">
        <v>28</v>
      </c>
      <c r="CD52" s="474" t="s">
        <v>10</v>
      </c>
      <c r="CE52" s="474">
        <v>70</v>
      </c>
      <c r="CF52" s="474" t="s">
        <v>28</v>
      </c>
      <c r="CG52" s="474"/>
      <c r="CH52" s="474"/>
      <c r="CI52" s="474"/>
      <c r="CJ52" s="474"/>
      <c r="CK52" s="474"/>
      <c r="CL52" s="474"/>
      <c r="CM52" s="474" t="s">
        <v>44</v>
      </c>
      <c r="CN52" s="474" t="s">
        <v>28</v>
      </c>
      <c r="CO52" s="474" t="s">
        <v>28</v>
      </c>
      <c r="CP52" s="474" t="s">
        <v>28</v>
      </c>
      <c r="CQ52" s="474" t="s">
        <v>28</v>
      </c>
      <c r="CR52" s="474" t="s">
        <v>28</v>
      </c>
      <c r="CS52" s="474"/>
      <c r="CT52" s="474"/>
      <c r="CU52" s="63"/>
      <c r="CV52" s="467"/>
      <c r="CW52" s="186"/>
      <c r="CX52" s="35"/>
      <c r="CY52" s="132">
        <f>IF(AND(BX52="NYY",BY52=150),324,IF(AND(BX52="NYY",BY52=95),282,IF(AND(BX52="NYY",BY52=70),202,IF(AND(BX52="NYY",BY52=50),159,IF(AND(BX52="NYY",BY52=35),131,IF(AND(BX52=NYY,BY52=25),106,IF(AND(BX52="LVTC",BY52=150),252,IF(AND(BX52="LVTC",BY52=95),190,IF(AND(BX52="LVTC",BY52=70),158,IF(AND(BX52="LVTC",BY52=50),124,IF(AND(BX52="LVTC",BY52=35),102,IF(AND(BX52="LVTC",BY52=25),83,0))))))))))))</f>
        <v>202</v>
      </c>
      <c r="CZ52" s="35"/>
      <c r="DA52" s="35"/>
      <c r="DB52" s="401" t="str">
        <f t="shared" si="6"/>
        <v>BAIK</v>
      </c>
      <c r="DC52" s="478">
        <f t="shared" si="2"/>
        <v>0</v>
      </c>
      <c r="DD52" s="401" t="str">
        <f t="shared" si="3"/>
        <v>BAIK</v>
      </c>
      <c r="DE52" s="401">
        <f t="shared" si="4"/>
        <v>0</v>
      </c>
      <c r="DF52" s="401" t="str">
        <f t="shared" si="5"/>
        <v>BAIK</v>
      </c>
    </row>
    <row r="53" spans="1:110" s="21" customFormat="1" ht="20.25" customHeight="1">
      <c r="A53" s="510">
        <f t="shared" si="0"/>
        <v>41</v>
      </c>
      <c r="B53" s="511" t="str">
        <f>'1. DATA TRAFO'!C53</f>
        <v>MG0007</v>
      </c>
      <c r="C53" s="512" t="str">
        <f>'1. DATA TRAFO'!D53</f>
        <v>JL. PASAR Manggar</v>
      </c>
      <c r="D53" s="193" t="str">
        <f>'1. DATA TRAFO'!L53</f>
        <v>SINTRA</v>
      </c>
      <c r="E53" s="192">
        <f>'1. DATA TRAFO'!M53</f>
        <v>200</v>
      </c>
      <c r="F53" s="513">
        <f>'1. DATA TRAFO'!R53</f>
        <v>44730</v>
      </c>
      <c r="G53" s="205" t="str">
        <f>'1. DATA TRAFO'!T53</f>
        <v>GTA</v>
      </c>
      <c r="H53" s="474">
        <v>36.1</v>
      </c>
      <c r="I53" s="474">
        <v>26</v>
      </c>
      <c r="J53" s="474" t="s">
        <v>932</v>
      </c>
      <c r="K53" s="474" t="s">
        <v>944</v>
      </c>
      <c r="L53" s="474" t="s">
        <v>921</v>
      </c>
      <c r="M53" s="474" t="s">
        <v>949</v>
      </c>
      <c r="N53" s="474">
        <v>27</v>
      </c>
      <c r="O53" s="474">
        <v>32.5</v>
      </c>
      <c r="P53" s="474" t="s">
        <v>961</v>
      </c>
      <c r="Q53" s="474" t="s">
        <v>934</v>
      </c>
      <c r="R53" s="474">
        <v>30.2</v>
      </c>
      <c r="S53" s="474" t="s">
        <v>903</v>
      </c>
      <c r="T53" s="474" t="s">
        <v>910</v>
      </c>
      <c r="U53" s="474" t="s">
        <v>28</v>
      </c>
      <c r="V53" s="474" t="s">
        <v>28</v>
      </c>
      <c r="W53" s="474" t="s">
        <v>28</v>
      </c>
      <c r="X53" s="474" t="s">
        <v>28</v>
      </c>
      <c r="Y53" s="474" t="s">
        <v>28</v>
      </c>
      <c r="Z53" s="474" t="s">
        <v>28</v>
      </c>
      <c r="AA53" s="474" t="s">
        <v>28</v>
      </c>
      <c r="AB53" s="474" t="s">
        <v>885</v>
      </c>
      <c r="AC53" s="517" t="s">
        <v>31</v>
      </c>
      <c r="AD53" s="474" t="s">
        <v>41</v>
      </c>
      <c r="AE53" s="518" t="s">
        <v>886</v>
      </c>
      <c r="AF53" s="474" t="s">
        <v>28</v>
      </c>
      <c r="AG53" s="474" t="s">
        <v>28</v>
      </c>
      <c r="AH53" s="474" t="s">
        <v>28</v>
      </c>
      <c r="AI53" s="474" t="s">
        <v>886</v>
      </c>
      <c r="AJ53" s="474" t="s">
        <v>28</v>
      </c>
      <c r="AK53" s="474" t="s">
        <v>28</v>
      </c>
      <c r="AL53" s="474" t="s">
        <v>28</v>
      </c>
      <c r="AM53" s="474" t="s">
        <v>28</v>
      </c>
      <c r="AN53" s="474" t="s">
        <v>28</v>
      </c>
      <c r="AO53" s="474" t="s">
        <v>28</v>
      </c>
      <c r="AP53" s="474" t="s">
        <v>28</v>
      </c>
      <c r="AQ53" s="474" t="s">
        <v>42</v>
      </c>
      <c r="AR53" s="474" t="s">
        <v>155</v>
      </c>
      <c r="AS53" s="475" t="s">
        <v>890</v>
      </c>
      <c r="AT53" s="474" t="s">
        <v>28</v>
      </c>
      <c r="AU53" s="475">
        <v>572</v>
      </c>
      <c r="AV53" s="474" t="s">
        <v>28</v>
      </c>
      <c r="AW53" s="475">
        <v>126</v>
      </c>
      <c r="AX53" s="475" t="s">
        <v>28</v>
      </c>
      <c r="AY53" s="474" t="s">
        <v>52</v>
      </c>
      <c r="AZ53" s="476">
        <v>160</v>
      </c>
      <c r="BA53" s="476" t="s">
        <v>28</v>
      </c>
      <c r="BB53" s="476">
        <v>160</v>
      </c>
      <c r="BC53" s="476" t="s">
        <v>28</v>
      </c>
      <c r="BD53" s="476">
        <v>160</v>
      </c>
      <c r="BE53" s="476" t="s">
        <v>28</v>
      </c>
      <c r="BF53" s="476">
        <v>200</v>
      </c>
      <c r="BG53" s="476" t="s">
        <v>28</v>
      </c>
      <c r="BH53" s="476">
        <v>200</v>
      </c>
      <c r="BI53" s="476" t="s">
        <v>28</v>
      </c>
      <c r="BJ53" s="476">
        <v>200</v>
      </c>
      <c r="BK53" s="476" t="s">
        <v>28</v>
      </c>
      <c r="BL53" s="476">
        <v>160</v>
      </c>
      <c r="BM53" s="476" t="s">
        <v>28</v>
      </c>
      <c r="BN53" s="476">
        <v>160</v>
      </c>
      <c r="BO53" s="476" t="s">
        <v>28</v>
      </c>
      <c r="BP53" s="476">
        <v>160</v>
      </c>
      <c r="BQ53" s="476" t="s">
        <v>28</v>
      </c>
      <c r="BR53" s="476"/>
      <c r="BS53" s="476"/>
      <c r="BT53" s="476"/>
      <c r="BU53" s="476"/>
      <c r="BV53" s="476"/>
      <c r="BW53" s="476"/>
      <c r="BX53" s="474" t="s">
        <v>10</v>
      </c>
      <c r="BY53" s="474">
        <v>150</v>
      </c>
      <c r="BZ53" s="474" t="s">
        <v>28</v>
      </c>
      <c r="CA53" s="474" t="s">
        <v>10</v>
      </c>
      <c r="CB53" s="474">
        <v>70</v>
      </c>
      <c r="CC53" s="474" t="s">
        <v>28</v>
      </c>
      <c r="CD53" s="474" t="s">
        <v>10</v>
      </c>
      <c r="CE53" s="474">
        <v>70</v>
      </c>
      <c r="CF53" s="474" t="s">
        <v>28</v>
      </c>
      <c r="CG53" s="474" t="s">
        <v>10</v>
      </c>
      <c r="CH53" s="474">
        <v>70</v>
      </c>
      <c r="CI53" s="474" t="s">
        <v>28</v>
      </c>
      <c r="CJ53" s="474"/>
      <c r="CK53" s="474"/>
      <c r="CL53" s="474"/>
      <c r="CM53" s="474" t="s">
        <v>44</v>
      </c>
      <c r="CN53" s="474" t="s">
        <v>28</v>
      </c>
      <c r="CO53" s="474" t="s">
        <v>28</v>
      </c>
      <c r="CP53" s="474" t="s">
        <v>28</v>
      </c>
      <c r="CQ53" s="474" t="s">
        <v>28</v>
      </c>
      <c r="CR53" s="474" t="s">
        <v>28</v>
      </c>
      <c r="CS53" s="474" t="s">
        <v>28</v>
      </c>
      <c r="CT53" s="474"/>
      <c r="CU53" s="63"/>
      <c r="CV53" s="467"/>
      <c r="CW53" s="186"/>
      <c r="CX53" s="35"/>
      <c r="CY53" s="132">
        <f>IF(AND(BX53="NYY",BY53=150),324,IF(AND(BX53="NYY",BY53=95),282,IF(AND(BX53="NYY",BY53=70),202,IF(AND(BX53="NYY",BY53=50),159,IF(AND(BX53="NYY",BY53=35),131,IF(AND(BX53=NYY,BY53=25),106,IF(AND(BX53="LVTC",BY53=150),252,IF(AND(BX53="LVTC",BY53=95),190,IF(AND(BX53="LVTC",BY53=70),158,IF(AND(BX53="LVTC",BY53=50),124,IF(AND(BX53="LVTC",BY53=35),102,IF(AND(BX53="LVTC",BY53=25),83,0))))))))))))</f>
        <v>324</v>
      </c>
      <c r="CZ53" s="35"/>
      <c r="DA53" s="35"/>
      <c r="DB53" s="401" t="str">
        <f t="shared" si="6"/>
        <v>BAIK</v>
      </c>
      <c r="DC53" s="478">
        <f t="shared" si="2"/>
        <v>0</v>
      </c>
      <c r="DD53" s="401" t="str">
        <f t="shared" si="3"/>
        <v>BAIK</v>
      </c>
      <c r="DE53" s="401">
        <f t="shared" si="4"/>
        <v>2.3000000000000007</v>
      </c>
      <c r="DF53" s="401" t="str">
        <f t="shared" si="5"/>
        <v>BAIK</v>
      </c>
    </row>
    <row r="54" spans="1:110" s="21" customFormat="1" ht="20.25" customHeight="1">
      <c r="A54" s="510">
        <f t="shared" si="0"/>
        <v>42</v>
      </c>
      <c r="B54" s="511" t="str">
        <f>'1. DATA TRAFO'!C54</f>
        <v>MG0128</v>
      </c>
      <c r="C54" s="512" t="str">
        <f>'1. DATA TRAFO'!D54</f>
        <v>JL. PASAR Manggar</v>
      </c>
      <c r="D54" s="193" t="str">
        <f>'1. DATA TRAFO'!L54</f>
        <v>SINTRA</v>
      </c>
      <c r="E54" s="192">
        <f>'1. DATA TRAFO'!M54</f>
        <v>100</v>
      </c>
      <c r="F54" s="513">
        <f>'1. DATA TRAFO'!R54</f>
        <v>44733</v>
      </c>
      <c r="G54" s="205" t="str">
        <f>'1. DATA TRAFO'!T54</f>
        <v>GTA</v>
      </c>
      <c r="H54" s="474" t="s">
        <v>969</v>
      </c>
      <c r="I54" s="474" t="s">
        <v>943</v>
      </c>
      <c r="J54" s="474" t="s">
        <v>899</v>
      </c>
      <c r="K54" s="474" t="s">
        <v>962</v>
      </c>
      <c r="L54" s="474" t="s">
        <v>1019</v>
      </c>
      <c r="M54" s="474" t="s">
        <v>1020</v>
      </c>
      <c r="N54" s="474" t="s">
        <v>1020</v>
      </c>
      <c r="O54" s="474">
        <v>39.6</v>
      </c>
      <c r="P54" s="474" t="s">
        <v>963</v>
      </c>
      <c r="Q54" s="474" t="s">
        <v>897</v>
      </c>
      <c r="R54" s="474" t="s">
        <v>945</v>
      </c>
      <c r="S54" s="474" t="s">
        <v>911</v>
      </c>
      <c r="T54" s="474" t="s">
        <v>964</v>
      </c>
      <c r="U54" s="474" t="s">
        <v>28</v>
      </c>
      <c r="V54" s="474" t="s">
        <v>28</v>
      </c>
      <c r="W54" s="474" t="s">
        <v>28</v>
      </c>
      <c r="X54" s="474" t="s">
        <v>28</v>
      </c>
      <c r="Y54" s="474" t="s">
        <v>28</v>
      </c>
      <c r="Z54" s="474" t="s">
        <v>28</v>
      </c>
      <c r="AA54" s="474" t="s">
        <v>28</v>
      </c>
      <c r="AB54" s="474" t="s">
        <v>885</v>
      </c>
      <c r="AC54" s="517" t="s">
        <v>31</v>
      </c>
      <c r="AD54" s="474" t="s">
        <v>41</v>
      </c>
      <c r="AE54" s="518" t="s">
        <v>886</v>
      </c>
      <c r="AF54" s="474" t="s">
        <v>28</v>
      </c>
      <c r="AG54" s="474" t="s">
        <v>28</v>
      </c>
      <c r="AH54" s="474" t="s">
        <v>28</v>
      </c>
      <c r="AI54" s="474" t="s">
        <v>886</v>
      </c>
      <c r="AJ54" s="474" t="s">
        <v>28</v>
      </c>
      <c r="AK54" s="474" t="s">
        <v>28</v>
      </c>
      <c r="AL54" s="474" t="s">
        <v>28</v>
      </c>
      <c r="AM54" s="474" t="s">
        <v>28</v>
      </c>
      <c r="AN54" s="474" t="s">
        <v>28</v>
      </c>
      <c r="AO54" s="474" t="s">
        <v>28</v>
      </c>
      <c r="AP54" s="474" t="s">
        <v>28</v>
      </c>
      <c r="AQ54" s="474" t="s">
        <v>42</v>
      </c>
      <c r="AR54" s="474" t="s">
        <v>155</v>
      </c>
      <c r="AS54" s="475" t="s">
        <v>887</v>
      </c>
      <c r="AT54" s="474" t="s">
        <v>28</v>
      </c>
      <c r="AU54" s="475">
        <v>275</v>
      </c>
      <c r="AV54" s="474" t="s">
        <v>28</v>
      </c>
      <c r="AW54" s="475">
        <v>275</v>
      </c>
      <c r="AX54" s="475" t="s">
        <v>28</v>
      </c>
      <c r="AY54" s="474" t="s">
        <v>51</v>
      </c>
      <c r="AZ54" s="476">
        <v>160</v>
      </c>
      <c r="BA54" s="476" t="s">
        <v>28</v>
      </c>
      <c r="BB54" s="476">
        <v>160</v>
      </c>
      <c r="BC54" s="476" t="s">
        <v>28</v>
      </c>
      <c r="BD54" s="476">
        <v>160</v>
      </c>
      <c r="BE54" s="476" t="s">
        <v>28</v>
      </c>
      <c r="BF54" s="476"/>
      <c r="BG54" s="476"/>
      <c r="BH54" s="476"/>
      <c r="BI54" s="476"/>
      <c r="BJ54" s="476"/>
      <c r="BK54" s="476"/>
      <c r="BL54" s="476"/>
      <c r="BM54" s="476"/>
      <c r="BN54" s="476"/>
      <c r="BO54" s="476"/>
      <c r="BP54" s="476"/>
      <c r="BQ54" s="476"/>
      <c r="BR54" s="476">
        <v>160</v>
      </c>
      <c r="BS54" s="476" t="s">
        <v>28</v>
      </c>
      <c r="BT54" s="476">
        <v>160</v>
      </c>
      <c r="BU54" s="476" t="s">
        <v>28</v>
      </c>
      <c r="BV54" s="476">
        <v>160</v>
      </c>
      <c r="BW54" s="476" t="s">
        <v>28</v>
      </c>
      <c r="BX54" s="474" t="s">
        <v>10</v>
      </c>
      <c r="BY54" s="474">
        <v>150</v>
      </c>
      <c r="BZ54" s="474" t="s">
        <v>28</v>
      </c>
      <c r="CA54" s="474" t="s">
        <v>10</v>
      </c>
      <c r="CB54" s="474">
        <v>70</v>
      </c>
      <c r="CC54" s="474" t="s">
        <v>28</v>
      </c>
      <c r="CD54" s="474"/>
      <c r="CE54" s="474"/>
      <c r="CF54" s="474"/>
      <c r="CG54" s="474"/>
      <c r="CH54" s="474"/>
      <c r="CI54" s="474"/>
      <c r="CJ54" s="474" t="s">
        <v>10</v>
      </c>
      <c r="CK54" s="474">
        <v>70</v>
      </c>
      <c r="CL54" s="474" t="s">
        <v>28</v>
      </c>
      <c r="CM54" s="474" t="s">
        <v>44</v>
      </c>
      <c r="CN54" s="474" t="s">
        <v>28</v>
      </c>
      <c r="CO54" s="474" t="s">
        <v>28</v>
      </c>
      <c r="CP54" s="474" t="s">
        <v>28</v>
      </c>
      <c r="CQ54" s="474" t="s">
        <v>28</v>
      </c>
      <c r="CR54" s="474"/>
      <c r="CS54" s="474"/>
      <c r="CT54" s="474"/>
      <c r="CU54" s="63"/>
      <c r="CV54" s="467"/>
      <c r="CW54" s="186"/>
      <c r="CX54" s="35"/>
      <c r="CY54" s="132">
        <f>IF(AND(BX54="NYY",BY54=150),324,IF(AND(BX54="NYY",BY54=95),282,IF(AND(BX54="NYY",BY54=70),202,IF(AND(BX54="NYY",BY54=50),159,IF(AND(BX54="NYY",BY54=35),131,IF(AND(BX54=NYY,BY54=25),106,IF(AND(BX54="LVTC",BY54=150),252,IF(AND(BX54="LVTC",BY54=95),190,IF(AND(BX54="LVTC",BY54=70),158,IF(AND(BX54="LVTC",BY54=50),124,IF(AND(BX54="LVTC",BY54=35),102,IF(AND(BX54="LVTC",BY54=25),83,0))))))))))))</f>
        <v>324</v>
      </c>
      <c r="CZ54" s="35"/>
      <c r="DA54" s="35"/>
      <c r="DB54" s="401">
        <f t="shared" si="6"/>
        <v>0</v>
      </c>
      <c r="DC54" s="478">
        <f t="shared" si="2"/>
        <v>0</v>
      </c>
      <c r="DD54" s="401" t="str">
        <f t="shared" si="3"/>
        <v>BAIK</v>
      </c>
      <c r="DE54" s="401">
        <f t="shared" si="4"/>
        <v>0</v>
      </c>
      <c r="DF54" s="401" t="str">
        <f t="shared" si="5"/>
        <v>BAIK</v>
      </c>
    </row>
    <row r="55" spans="1:110" s="22" customFormat="1" ht="20.25" customHeight="1">
      <c r="A55" s="510">
        <f t="shared" si="0"/>
        <v>43</v>
      </c>
      <c r="B55" s="511" t="str">
        <f>'1. DATA TRAFO'!C55</f>
        <v>MG0072</v>
      </c>
      <c r="C55" s="512" t="str">
        <f>'1. DATA TRAFO'!D55</f>
        <v>JL. PASAR Manggar</v>
      </c>
      <c r="D55" s="193" t="str">
        <f>'1. DATA TRAFO'!L55</f>
        <v>TRAFINDO</v>
      </c>
      <c r="E55" s="192">
        <f>'1. DATA TRAFO'!M55</f>
        <v>100</v>
      </c>
      <c r="F55" s="513">
        <f>'1. DATA TRAFO'!R55</f>
        <v>44732</v>
      </c>
      <c r="G55" s="205" t="str">
        <f>'1. DATA TRAFO'!T55</f>
        <v>GTA</v>
      </c>
      <c r="H55" s="474">
        <v>34.200000000000003</v>
      </c>
      <c r="I55" s="474" t="s">
        <v>952</v>
      </c>
      <c r="J55" s="474" t="s">
        <v>899</v>
      </c>
      <c r="K55" s="474" t="s">
        <v>965</v>
      </c>
      <c r="L55" s="474" t="s">
        <v>966</v>
      </c>
      <c r="M55" s="474" t="s">
        <v>935</v>
      </c>
      <c r="N55" s="474">
        <v>29</v>
      </c>
      <c r="O55" s="474">
        <v>33.5</v>
      </c>
      <c r="P55" s="474">
        <v>34.200000000000003</v>
      </c>
      <c r="Q55" s="474">
        <v>33.700000000000003</v>
      </c>
      <c r="R55" s="474">
        <v>34.299999999999997</v>
      </c>
      <c r="S55" s="474" t="s">
        <v>930</v>
      </c>
      <c r="T55" s="474" t="s">
        <v>967</v>
      </c>
      <c r="U55" s="474" t="s">
        <v>28</v>
      </c>
      <c r="V55" s="474" t="s">
        <v>28</v>
      </c>
      <c r="W55" s="474" t="s">
        <v>28</v>
      </c>
      <c r="X55" s="474" t="s">
        <v>28</v>
      </c>
      <c r="Y55" s="474" t="s">
        <v>28</v>
      </c>
      <c r="Z55" s="474" t="s">
        <v>28</v>
      </c>
      <c r="AA55" s="474" t="s">
        <v>28</v>
      </c>
      <c r="AB55" s="474" t="s">
        <v>885</v>
      </c>
      <c r="AC55" s="517" t="s">
        <v>31</v>
      </c>
      <c r="AD55" s="474" t="s">
        <v>41</v>
      </c>
      <c r="AE55" s="518" t="s">
        <v>886</v>
      </c>
      <c r="AF55" s="474" t="s">
        <v>28</v>
      </c>
      <c r="AG55" s="474" t="s">
        <v>28</v>
      </c>
      <c r="AH55" s="474" t="s">
        <v>28</v>
      </c>
      <c r="AI55" s="474" t="s">
        <v>886</v>
      </c>
      <c r="AJ55" s="474" t="s">
        <v>28</v>
      </c>
      <c r="AK55" s="474" t="s">
        <v>28</v>
      </c>
      <c r="AL55" s="474" t="s">
        <v>28</v>
      </c>
      <c r="AM55" s="474" t="s">
        <v>28</v>
      </c>
      <c r="AN55" s="474" t="s">
        <v>28</v>
      </c>
      <c r="AO55" s="474" t="s">
        <v>28</v>
      </c>
      <c r="AP55" s="474" t="s">
        <v>28</v>
      </c>
      <c r="AQ55" s="474" t="s">
        <v>42</v>
      </c>
      <c r="AR55" s="474" t="s">
        <v>155</v>
      </c>
      <c r="AS55" s="475" t="s">
        <v>891</v>
      </c>
      <c r="AT55" s="474" t="s">
        <v>28</v>
      </c>
      <c r="AU55" s="475"/>
      <c r="AV55" s="474" t="s">
        <v>42</v>
      </c>
      <c r="AW55" s="475" t="s">
        <v>927</v>
      </c>
      <c r="AX55" s="475" t="s">
        <v>28</v>
      </c>
      <c r="AY55" s="474" t="s">
        <v>52</v>
      </c>
      <c r="AZ55" s="476">
        <v>200</v>
      </c>
      <c r="BA55" s="476" t="s">
        <v>28</v>
      </c>
      <c r="BB55" s="476">
        <v>200</v>
      </c>
      <c r="BC55" s="476" t="s">
        <v>28</v>
      </c>
      <c r="BD55" s="476">
        <v>200</v>
      </c>
      <c r="BE55" s="476" t="s">
        <v>28</v>
      </c>
      <c r="BF55" s="476">
        <v>200</v>
      </c>
      <c r="BG55" s="476" t="s">
        <v>28</v>
      </c>
      <c r="BH55" s="476">
        <v>200</v>
      </c>
      <c r="BI55" s="476" t="s">
        <v>28</v>
      </c>
      <c r="BJ55" s="476">
        <v>200</v>
      </c>
      <c r="BK55" s="476" t="s">
        <v>28</v>
      </c>
      <c r="BL55" s="476"/>
      <c r="BM55" s="476"/>
      <c r="BN55" s="476"/>
      <c r="BO55" s="476"/>
      <c r="BP55" s="476"/>
      <c r="BQ55" s="476"/>
      <c r="BR55" s="476"/>
      <c r="BS55" s="476"/>
      <c r="BT55" s="476"/>
      <c r="BU55" s="476"/>
      <c r="BV55" s="476"/>
      <c r="BW55" s="476"/>
      <c r="BX55" s="474" t="s">
        <v>10</v>
      </c>
      <c r="BY55" s="474">
        <v>150</v>
      </c>
      <c r="BZ55" s="474" t="s">
        <v>28</v>
      </c>
      <c r="CA55" s="474" t="s">
        <v>10</v>
      </c>
      <c r="CB55" s="474">
        <v>70</v>
      </c>
      <c r="CC55" s="474" t="s">
        <v>28</v>
      </c>
      <c r="CD55" s="474" t="s">
        <v>10</v>
      </c>
      <c r="CE55" s="474">
        <v>70</v>
      </c>
      <c r="CF55" s="474" t="s">
        <v>28</v>
      </c>
      <c r="CG55" s="474"/>
      <c r="CH55" s="474"/>
      <c r="CI55" s="474"/>
      <c r="CJ55" s="474"/>
      <c r="CK55" s="474"/>
      <c r="CL55" s="474"/>
      <c r="CM55" s="474" t="s">
        <v>44</v>
      </c>
      <c r="CN55" s="474" t="s">
        <v>28</v>
      </c>
      <c r="CO55" s="474" t="s">
        <v>28</v>
      </c>
      <c r="CP55" s="474" t="s">
        <v>28</v>
      </c>
      <c r="CQ55" s="474" t="s">
        <v>28</v>
      </c>
      <c r="CR55" s="474" t="s">
        <v>28</v>
      </c>
      <c r="CS55" s="474"/>
      <c r="CT55" s="474"/>
      <c r="CU55" s="63"/>
      <c r="CV55" s="467"/>
      <c r="CW55" s="186"/>
      <c r="CX55" s="35"/>
      <c r="CY55" s="132">
        <f>IF(AND(BX55="NYY",BY55=150),324,IF(AND(BX55="NYY",BY55=95),282,IF(AND(BX55="NYY",BY55=70),202,IF(AND(BX55="NYY",BY55=50),159,IF(AND(BX55="NYY",BY55=35),131,IF(AND(BX55=NYY,BY55=25),106,IF(AND(BX55="LVTC",BY55=150),252,IF(AND(BX55="LVTC",BY55=95),190,IF(AND(BX55="LVTC",BY55=70),158,IF(AND(BX55="LVTC",BY55=50),124,IF(AND(BX55="LVTC",BY55=35),102,IF(AND(BX55="LVTC",BY55=25),83,0))))))))))))</f>
        <v>324</v>
      </c>
      <c r="CZ55" s="35"/>
      <c r="DA55" s="35"/>
      <c r="DB55" s="401" t="str">
        <f t="shared" si="6"/>
        <v>BAIK</v>
      </c>
      <c r="DC55" s="478">
        <f t="shared" si="2"/>
        <v>0</v>
      </c>
      <c r="DD55" s="401" t="str">
        <f t="shared" si="3"/>
        <v>BAIK</v>
      </c>
      <c r="DE55" s="401">
        <f t="shared" si="4"/>
        <v>0.79999999999999716</v>
      </c>
      <c r="DF55" s="401" t="str">
        <f t="shared" si="5"/>
        <v>BAIK</v>
      </c>
    </row>
    <row r="56" spans="1:110" s="21" customFormat="1" ht="20.25" customHeight="1">
      <c r="A56" s="510">
        <f t="shared" si="0"/>
        <v>44</v>
      </c>
      <c r="B56" s="511" t="str">
        <f>'1. DATA TRAFO'!C56</f>
        <v>MG0162</v>
      </c>
      <c r="C56" s="512" t="str">
        <f>'1. DATA TRAFO'!D56</f>
        <v>JL. PASAR Manggar</v>
      </c>
      <c r="D56" s="193" t="str">
        <f>'1. DATA TRAFO'!L56</f>
        <v>SINTRA</v>
      </c>
      <c r="E56" s="192">
        <f>'1. DATA TRAFO'!M56</f>
        <v>250</v>
      </c>
      <c r="F56" s="513">
        <f>'1. DATA TRAFO'!R56</f>
        <v>44735</v>
      </c>
      <c r="G56" s="205" t="str">
        <f>'1. DATA TRAFO'!T56</f>
        <v>GTA</v>
      </c>
      <c r="H56" s="470">
        <v>40</v>
      </c>
      <c r="I56" s="470" t="s">
        <v>968</v>
      </c>
      <c r="J56" s="470" t="s">
        <v>923</v>
      </c>
      <c r="K56" s="470" t="s">
        <v>952</v>
      </c>
      <c r="L56" s="470" t="s">
        <v>956</v>
      </c>
      <c r="M56" s="470" t="s">
        <v>969</v>
      </c>
      <c r="N56" s="470" t="s">
        <v>945</v>
      </c>
      <c r="O56" s="470" t="s">
        <v>917</v>
      </c>
      <c r="P56" s="470" t="s">
        <v>893</v>
      </c>
      <c r="Q56" s="470">
        <v>31.2</v>
      </c>
      <c r="R56" s="470" t="s">
        <v>913</v>
      </c>
      <c r="S56" s="470" t="s">
        <v>937</v>
      </c>
      <c r="T56" s="470" t="s">
        <v>970</v>
      </c>
      <c r="U56" s="470" t="s">
        <v>28</v>
      </c>
      <c r="V56" s="470" t="s">
        <v>28</v>
      </c>
      <c r="W56" s="470" t="s">
        <v>28</v>
      </c>
      <c r="X56" s="470" t="s">
        <v>28</v>
      </c>
      <c r="Y56" s="470" t="s">
        <v>28</v>
      </c>
      <c r="Z56" s="470" t="s">
        <v>28</v>
      </c>
      <c r="AA56" s="470" t="s">
        <v>28</v>
      </c>
      <c r="AB56" s="470" t="s">
        <v>885</v>
      </c>
      <c r="AC56" s="514" t="s">
        <v>31</v>
      </c>
      <c r="AD56" s="470" t="s">
        <v>41</v>
      </c>
      <c r="AE56" s="515" t="s">
        <v>886</v>
      </c>
      <c r="AF56" s="470" t="s">
        <v>28</v>
      </c>
      <c r="AG56" s="470" t="s">
        <v>28</v>
      </c>
      <c r="AH56" s="470" t="s">
        <v>28</v>
      </c>
      <c r="AI56" s="470" t="s">
        <v>886</v>
      </c>
      <c r="AJ56" s="470" t="s">
        <v>28</v>
      </c>
      <c r="AK56" s="470" t="s">
        <v>28</v>
      </c>
      <c r="AL56" s="470" t="s">
        <v>28</v>
      </c>
      <c r="AM56" s="470" t="s">
        <v>28</v>
      </c>
      <c r="AN56" s="470" t="s">
        <v>28</v>
      </c>
      <c r="AO56" s="470" t="s">
        <v>28</v>
      </c>
      <c r="AP56" s="470" t="s">
        <v>28</v>
      </c>
      <c r="AQ56" s="470" t="s">
        <v>42</v>
      </c>
      <c r="AR56" s="470" t="s">
        <v>155</v>
      </c>
      <c r="AS56" s="516" t="s">
        <v>890</v>
      </c>
      <c r="AT56" s="470" t="s">
        <v>28</v>
      </c>
      <c r="AU56" s="471">
        <v>453</v>
      </c>
      <c r="AV56" s="470" t="s">
        <v>28</v>
      </c>
      <c r="AW56" s="471">
        <v>9999</v>
      </c>
      <c r="AX56" s="471" t="s">
        <v>47</v>
      </c>
      <c r="AY56" s="470" t="s">
        <v>51</v>
      </c>
      <c r="AZ56" s="473"/>
      <c r="BA56" s="472"/>
      <c r="BB56" s="473"/>
      <c r="BC56" s="472"/>
      <c r="BD56" s="473"/>
      <c r="BE56" s="472"/>
      <c r="BF56" s="473"/>
      <c r="BG56" s="472"/>
      <c r="BH56" s="473"/>
      <c r="BI56" s="472"/>
      <c r="BJ56" s="473"/>
      <c r="BK56" s="472"/>
      <c r="BL56" s="473"/>
      <c r="BM56" s="472"/>
      <c r="BN56" s="473"/>
      <c r="BO56" s="472"/>
      <c r="BP56" s="473"/>
      <c r="BQ56" s="472"/>
      <c r="BR56" s="473"/>
      <c r="BS56" s="472"/>
      <c r="BT56" s="473"/>
      <c r="BU56" s="472"/>
      <c r="BV56" s="473"/>
      <c r="BW56" s="472"/>
      <c r="BX56" s="470" t="s">
        <v>10</v>
      </c>
      <c r="BY56" s="470">
        <v>150</v>
      </c>
      <c r="BZ56" s="470" t="s">
        <v>28</v>
      </c>
      <c r="CA56" s="470" t="s">
        <v>10</v>
      </c>
      <c r="CB56" s="470">
        <v>150</v>
      </c>
      <c r="CC56" s="470" t="s">
        <v>28</v>
      </c>
      <c r="CD56" s="470"/>
      <c r="CE56" s="470"/>
      <c r="CF56" s="470"/>
      <c r="CG56" s="470"/>
      <c r="CH56" s="470"/>
      <c r="CI56" s="470"/>
      <c r="CJ56" s="470"/>
      <c r="CK56" s="470"/>
      <c r="CL56" s="470"/>
      <c r="CM56" s="470" t="s">
        <v>44</v>
      </c>
      <c r="CN56" s="470" t="s">
        <v>28</v>
      </c>
      <c r="CO56" s="470" t="s">
        <v>28</v>
      </c>
      <c r="CP56" s="470" t="s">
        <v>28</v>
      </c>
      <c r="CQ56" s="470" t="s">
        <v>28</v>
      </c>
      <c r="CR56" s="470"/>
      <c r="CS56" s="470"/>
      <c r="CT56" s="470"/>
      <c r="CU56" s="63"/>
      <c r="CV56" s="467"/>
      <c r="CW56" s="186"/>
      <c r="CX56" s="35"/>
      <c r="CY56" s="132">
        <f>IF(AND(BX56="NYY",BY56=150),324,IF(AND(BX56="NYY",BY56=95),282,IF(AND(BX56="NYY",BY56=70),202,IF(AND(BX56="NYY",BY56=50),159,IF(AND(BX56="NYY",BY56=35),131,IF(AND(BX56=NYY,BY56=25),106,IF(AND(BX56="LVTC",BY56=150),252,IF(AND(BX56="LVTC",BY56=95),190,IF(AND(BX56="LVTC",BY56=70),158,IF(AND(BX56="LVTC",BY56=50),124,IF(AND(BX56="LVTC",BY56=35),102,IF(AND(BX56="LVTC",BY56=25),83,0))))))))))))</f>
        <v>324</v>
      </c>
      <c r="CZ56" s="35"/>
      <c r="DA56" s="35"/>
      <c r="DB56" s="401" t="str">
        <f t="shared" si="6"/>
        <v>BAIK</v>
      </c>
      <c r="DC56" s="478">
        <f t="shared" si="2"/>
        <v>0</v>
      </c>
      <c r="DD56" s="401" t="str">
        <f t="shared" si="3"/>
        <v>BAIK</v>
      </c>
      <c r="DE56" s="401">
        <f t="shared" si="4"/>
        <v>0</v>
      </c>
      <c r="DF56" s="401" t="str">
        <f t="shared" si="5"/>
        <v>BAIK</v>
      </c>
    </row>
    <row r="57" spans="1:110" s="21" customFormat="1" ht="20.25" customHeight="1">
      <c r="A57" s="510">
        <f t="shared" si="0"/>
        <v>45</v>
      </c>
      <c r="B57" s="511" t="str">
        <f>'1. DATA TRAFO'!C57</f>
        <v>MG0052</v>
      </c>
      <c r="C57" s="512" t="str">
        <f>'1. DATA TRAFO'!D57</f>
        <v>KELENTENG</v>
      </c>
      <c r="D57" s="193" t="str">
        <f>'1. DATA TRAFO'!L57</f>
        <v xml:space="preserve"> STARLITE</v>
      </c>
      <c r="E57" s="192">
        <f>'1. DATA TRAFO'!M57</f>
        <v>100</v>
      </c>
      <c r="F57" s="513">
        <f>'1. DATA TRAFO'!R57</f>
        <v>44730</v>
      </c>
      <c r="G57" s="205" t="str">
        <f>'1. DATA TRAFO'!T57</f>
        <v>GTA</v>
      </c>
      <c r="H57" s="470">
        <v>31</v>
      </c>
      <c r="I57" s="470" t="s">
        <v>899</v>
      </c>
      <c r="J57" s="470" t="s">
        <v>943</v>
      </c>
      <c r="K57" s="470" t="s">
        <v>952</v>
      </c>
      <c r="L57" s="470" t="s">
        <v>912</v>
      </c>
      <c r="M57" s="470" t="s">
        <v>953</v>
      </c>
      <c r="N57" s="470" t="s">
        <v>925</v>
      </c>
      <c r="O57" s="470">
        <v>33.9</v>
      </c>
      <c r="P57" s="470">
        <v>34.200000000000003</v>
      </c>
      <c r="Q57" s="470">
        <v>32.4</v>
      </c>
      <c r="R57" s="470">
        <v>33.4</v>
      </c>
      <c r="S57" s="470" t="s">
        <v>909</v>
      </c>
      <c r="T57" s="470" t="s">
        <v>971</v>
      </c>
      <c r="U57" s="470" t="s">
        <v>28</v>
      </c>
      <c r="V57" s="470" t="s">
        <v>28</v>
      </c>
      <c r="W57" s="470" t="s">
        <v>28</v>
      </c>
      <c r="X57" s="470" t="s">
        <v>28</v>
      </c>
      <c r="Y57" s="470" t="s">
        <v>28</v>
      </c>
      <c r="Z57" s="470" t="s">
        <v>28</v>
      </c>
      <c r="AA57" s="470" t="s">
        <v>28</v>
      </c>
      <c r="AB57" s="470" t="s">
        <v>885</v>
      </c>
      <c r="AC57" s="514" t="s">
        <v>31</v>
      </c>
      <c r="AD57" s="470" t="s">
        <v>41</v>
      </c>
      <c r="AE57" s="515" t="s">
        <v>886</v>
      </c>
      <c r="AF57" s="470" t="s">
        <v>28</v>
      </c>
      <c r="AG57" s="470" t="s">
        <v>28</v>
      </c>
      <c r="AH57" s="470" t="s">
        <v>28</v>
      </c>
      <c r="AI57" s="470" t="s">
        <v>886</v>
      </c>
      <c r="AJ57" s="470" t="s">
        <v>28</v>
      </c>
      <c r="AK57" s="470" t="s">
        <v>28</v>
      </c>
      <c r="AL57" s="470" t="s">
        <v>28</v>
      </c>
      <c r="AM57" s="470" t="s">
        <v>28</v>
      </c>
      <c r="AN57" s="470" t="s">
        <v>28</v>
      </c>
      <c r="AO57" s="470" t="s">
        <v>28</v>
      </c>
      <c r="AP57" s="470" t="s">
        <v>28</v>
      </c>
      <c r="AQ57" s="470" t="s">
        <v>42</v>
      </c>
      <c r="AR57" s="470" t="s">
        <v>155</v>
      </c>
      <c r="AS57" s="516" t="s">
        <v>887</v>
      </c>
      <c r="AT57" s="470" t="s">
        <v>28</v>
      </c>
      <c r="AU57" s="471" t="s">
        <v>972</v>
      </c>
      <c r="AV57" s="470" t="s">
        <v>28</v>
      </c>
      <c r="AW57" s="471">
        <v>751</v>
      </c>
      <c r="AX57" s="471" t="s">
        <v>28</v>
      </c>
      <c r="AY57" s="470" t="s">
        <v>52</v>
      </c>
      <c r="AZ57" s="473">
        <v>160</v>
      </c>
      <c r="BA57" s="472" t="s">
        <v>28</v>
      </c>
      <c r="BB57" s="473">
        <v>160</v>
      </c>
      <c r="BC57" s="472" t="s">
        <v>28</v>
      </c>
      <c r="BD57" s="473">
        <v>160</v>
      </c>
      <c r="BE57" s="472" t="s">
        <v>28</v>
      </c>
      <c r="BF57" s="473"/>
      <c r="BG57" s="472"/>
      <c r="BH57" s="473"/>
      <c r="BI57" s="472"/>
      <c r="BJ57" s="473"/>
      <c r="BK57" s="472"/>
      <c r="BL57" s="473">
        <v>160</v>
      </c>
      <c r="BM57" s="472" t="s">
        <v>28</v>
      </c>
      <c r="BN57" s="473">
        <v>160</v>
      </c>
      <c r="BO57" s="472" t="s">
        <v>28</v>
      </c>
      <c r="BP57" s="473">
        <v>160</v>
      </c>
      <c r="BQ57" s="472" t="s">
        <v>28</v>
      </c>
      <c r="BR57" s="473"/>
      <c r="BS57" s="472"/>
      <c r="BT57" s="473"/>
      <c r="BU57" s="472"/>
      <c r="BV57" s="473"/>
      <c r="BW57" s="472"/>
      <c r="BX57" s="470" t="s">
        <v>10</v>
      </c>
      <c r="BY57" s="470">
        <v>150</v>
      </c>
      <c r="BZ57" s="470" t="s">
        <v>28</v>
      </c>
      <c r="CA57" s="470" t="s">
        <v>10</v>
      </c>
      <c r="CB57" s="470">
        <v>70</v>
      </c>
      <c r="CC57" s="470" t="s">
        <v>28</v>
      </c>
      <c r="CD57" s="470"/>
      <c r="CE57" s="470"/>
      <c r="CF57" s="470"/>
      <c r="CG57" s="470"/>
      <c r="CH57" s="470"/>
      <c r="CI57" s="470"/>
      <c r="CJ57" s="470"/>
      <c r="CK57" s="470"/>
      <c r="CL57" s="470"/>
      <c r="CM57" s="470" t="s">
        <v>44</v>
      </c>
      <c r="CN57" s="470" t="s">
        <v>28</v>
      </c>
      <c r="CO57" s="470" t="s">
        <v>28</v>
      </c>
      <c r="CP57" s="470" t="s">
        <v>28</v>
      </c>
      <c r="CQ57" s="470" t="s">
        <v>28</v>
      </c>
      <c r="CR57" s="470"/>
      <c r="CS57" s="470"/>
      <c r="CT57" s="470"/>
      <c r="CU57" s="63"/>
      <c r="CV57" s="467"/>
      <c r="CW57" s="186"/>
      <c r="CX57" s="35"/>
      <c r="CY57" s="132">
        <f>IF(AND(BX57="NYY",BY57=150),324,IF(AND(BX57="NYY",BY57=95),282,IF(AND(BX57="NYY",BY57=70),202,IF(AND(BX57="NYY",BY57=50),159,IF(AND(BX57="NYY",BY57=35),131,IF(AND(BX57=NYY,BY57=25),106,IF(AND(BX57="LVTC",BY57=150),252,IF(AND(BX57="LVTC",BY57=95),190,IF(AND(BX57="LVTC",BY57=70),158,IF(AND(BX57="LVTC",BY57=50),124,IF(AND(BX57="LVTC",BY57=35),102,IF(AND(BX57="LVTC",BY57=25),83,0))))))))))))</f>
        <v>324</v>
      </c>
      <c r="CZ57" s="35"/>
      <c r="DA57" s="35"/>
      <c r="DB57" s="401" t="str">
        <f t="shared" si="6"/>
        <v>BAIK</v>
      </c>
      <c r="DC57" s="478">
        <f t="shared" si="2"/>
        <v>0</v>
      </c>
      <c r="DD57" s="401" t="str">
        <f t="shared" si="3"/>
        <v>BAIK</v>
      </c>
      <c r="DE57" s="401">
        <f t="shared" si="4"/>
        <v>1.8000000000000043</v>
      </c>
      <c r="DF57" s="401" t="str">
        <f t="shared" si="5"/>
        <v>BAIK</v>
      </c>
    </row>
    <row r="58" spans="1:110" s="21" customFormat="1" ht="20.25" customHeight="1">
      <c r="A58" s="510">
        <v>46</v>
      </c>
      <c r="B58" s="511" t="str">
        <f>'1. DATA TRAFO'!C58</f>
        <v>TP0428</v>
      </c>
      <c r="C58" s="512" t="str">
        <f>'1. DATA TRAFO'!D58</f>
        <v>JL. Dahlan Baro</v>
      </c>
      <c r="D58" s="193" t="str">
        <f>'1. DATA TRAFO'!L58</f>
        <v>Sintra</v>
      </c>
      <c r="E58" s="192">
        <f>'1. DATA TRAFO'!M58</f>
        <v>100</v>
      </c>
      <c r="F58" s="513">
        <f>'1. DATA TRAFO'!R58</f>
        <v>44754</v>
      </c>
      <c r="G58" s="205" t="str">
        <f>'1. DATA TRAFO'!T58</f>
        <v>UMJ</v>
      </c>
      <c r="H58" s="477">
        <v>35.700000000000003</v>
      </c>
      <c r="I58" s="477">
        <v>29</v>
      </c>
      <c r="J58" s="477">
        <v>27.3</v>
      </c>
      <c r="K58" s="477">
        <v>27.6</v>
      </c>
      <c r="L58" s="477">
        <v>36.700000000000003</v>
      </c>
      <c r="M58" s="477">
        <v>36.9</v>
      </c>
      <c r="N58" s="477">
        <v>36.6</v>
      </c>
      <c r="O58" s="477">
        <v>41.7</v>
      </c>
      <c r="P58" s="477">
        <v>41.2</v>
      </c>
      <c r="Q58" s="477">
        <v>41.3</v>
      </c>
      <c r="R58" s="477">
        <v>41.8</v>
      </c>
      <c r="S58" s="477">
        <v>36.4</v>
      </c>
      <c r="T58" s="477">
        <v>30.2</v>
      </c>
      <c r="U58" s="477" t="s">
        <v>28</v>
      </c>
      <c r="V58" s="477" t="s">
        <v>28</v>
      </c>
      <c r="W58" s="477" t="s">
        <v>28</v>
      </c>
      <c r="X58" s="477" t="s">
        <v>28</v>
      </c>
      <c r="Y58" s="477" t="s">
        <v>28</v>
      </c>
      <c r="Z58" s="477" t="s">
        <v>28</v>
      </c>
      <c r="AA58" s="477" t="s">
        <v>28</v>
      </c>
      <c r="AB58" s="477" t="s">
        <v>885</v>
      </c>
      <c r="AC58" s="520" t="s">
        <v>32</v>
      </c>
      <c r="AD58" s="477" t="s">
        <v>41</v>
      </c>
      <c r="AE58" s="521" t="s">
        <v>141</v>
      </c>
      <c r="AF58" s="477" t="s">
        <v>28</v>
      </c>
      <c r="AG58" s="477" t="s">
        <v>28</v>
      </c>
      <c r="AH58" s="477" t="s">
        <v>28</v>
      </c>
      <c r="AI58" s="477" t="s">
        <v>141</v>
      </c>
      <c r="AJ58" s="477" t="s">
        <v>28</v>
      </c>
      <c r="AK58" s="477" t="s">
        <v>28</v>
      </c>
      <c r="AL58" s="477" t="s">
        <v>28</v>
      </c>
      <c r="AM58" s="477" t="s">
        <v>148</v>
      </c>
      <c r="AN58" s="477" t="s">
        <v>148</v>
      </c>
      <c r="AO58" s="477" t="s">
        <v>148</v>
      </c>
      <c r="AP58" s="477" t="s">
        <v>38</v>
      </c>
      <c r="AQ58" s="477" t="s">
        <v>152</v>
      </c>
      <c r="AR58" s="477" t="s">
        <v>155</v>
      </c>
      <c r="AS58" s="522">
        <v>800</v>
      </c>
      <c r="AT58" s="477" t="s">
        <v>28</v>
      </c>
      <c r="AU58" s="523">
        <v>44.9</v>
      </c>
      <c r="AV58" s="477" t="s">
        <v>148</v>
      </c>
      <c r="AW58" s="523">
        <v>44.3</v>
      </c>
      <c r="AX58" s="523" t="s">
        <v>28</v>
      </c>
      <c r="AY58" s="477" t="s">
        <v>52</v>
      </c>
      <c r="AZ58" s="524">
        <v>160</v>
      </c>
      <c r="BA58" s="525" t="s">
        <v>148</v>
      </c>
      <c r="BB58" s="524">
        <v>160</v>
      </c>
      <c r="BC58" s="525" t="s">
        <v>148</v>
      </c>
      <c r="BD58" s="524">
        <v>160</v>
      </c>
      <c r="BE58" s="525" t="s">
        <v>148</v>
      </c>
      <c r="BF58" s="524"/>
      <c r="BG58" s="525"/>
      <c r="BH58" s="524"/>
      <c r="BI58" s="525"/>
      <c r="BJ58" s="524"/>
      <c r="BK58" s="525"/>
      <c r="BL58" s="524"/>
      <c r="BM58" s="525"/>
      <c r="BN58" s="524"/>
      <c r="BO58" s="525"/>
      <c r="BP58" s="524"/>
      <c r="BQ58" s="525"/>
      <c r="BR58" s="524">
        <v>160</v>
      </c>
      <c r="BS58" s="525" t="s">
        <v>148</v>
      </c>
      <c r="BT58" s="524">
        <v>160</v>
      </c>
      <c r="BU58" s="525" t="s">
        <v>148</v>
      </c>
      <c r="BV58" s="524">
        <v>160</v>
      </c>
      <c r="BW58" s="525" t="s">
        <v>148</v>
      </c>
      <c r="BX58" s="477" t="s">
        <v>10</v>
      </c>
      <c r="BY58" s="477">
        <v>150</v>
      </c>
      <c r="BZ58" s="477" t="s">
        <v>28</v>
      </c>
      <c r="CA58" s="477" t="s">
        <v>10</v>
      </c>
      <c r="CB58" s="477">
        <v>70</v>
      </c>
      <c r="CC58" s="477" t="s">
        <v>28</v>
      </c>
      <c r="CD58" s="477"/>
      <c r="CE58" s="477"/>
      <c r="CF58" s="477"/>
      <c r="CG58" s="477"/>
      <c r="CH58" s="477"/>
      <c r="CI58" s="477"/>
      <c r="CJ58" s="477" t="s">
        <v>10</v>
      </c>
      <c r="CK58" s="477">
        <v>70</v>
      </c>
      <c r="CL58" s="477" t="s">
        <v>28</v>
      </c>
      <c r="CM58" s="477" t="s">
        <v>44</v>
      </c>
      <c r="CN58" s="477" t="s">
        <v>28</v>
      </c>
      <c r="CO58" s="477" t="s">
        <v>28</v>
      </c>
      <c r="CP58" s="477" t="s">
        <v>28</v>
      </c>
      <c r="CQ58" s="477" t="s">
        <v>28</v>
      </c>
      <c r="CR58" s="477"/>
      <c r="CS58" s="477"/>
      <c r="CT58" s="477" t="s">
        <v>28</v>
      </c>
      <c r="CU58" s="63"/>
      <c r="CV58" s="467"/>
      <c r="CW58" s="186"/>
      <c r="CX58" s="35"/>
      <c r="CY58" s="132">
        <f>IF(AND(BX58="NYY",BY58=150),324,IF(AND(BX58="NYY",BY58=95),282,IF(AND(BX58="NYY",BY58=70),202,IF(AND(BX58="NYY",BY58=50),159,IF(AND(BX58="NYY",BY58=35),131,IF(AND(BX58=NYY,BY58=25),106,IF(AND(BX58="LVTC",BY58=150),252,IF(AND(BX58="LVTC",BY58=95),190,IF(AND(BX58="LVTC",BY58=70),158,IF(AND(BX58="LVTC",BY58=50),124,IF(AND(BX58="LVTC",BY58=35),102,IF(AND(BX58="LVTC",BY58=25),83,0))))))))))))</f>
        <v>324</v>
      </c>
      <c r="CZ58" s="35"/>
      <c r="DA58" s="35"/>
      <c r="DB58" s="401" t="str">
        <f t="shared" ref="DB58:DB95" si="7">IF(AND(H58&lt;=200,H58&gt;=90),"BURUK",IF(AND(H58&lt;=90,H58&gt;=85),"KURANG",IF(AND(H58&lt;=85,H58&gt;=83),"CUKUP",IF(AND(H58&lt;=83,H58&gt;1),"BAIK",0))))</f>
        <v>BAIK</v>
      </c>
      <c r="DC58" s="478">
        <f t="shared" si="2"/>
        <v>0.29999999999999716</v>
      </c>
      <c r="DD58" s="401" t="str">
        <f t="shared" si="3"/>
        <v>BAIK</v>
      </c>
      <c r="DE58" s="401">
        <f t="shared" si="4"/>
        <v>0.59999999999999432</v>
      </c>
      <c r="DF58" s="401" t="str">
        <f t="shared" si="5"/>
        <v>BAIK</v>
      </c>
    </row>
    <row r="59" spans="1:110" s="21" customFormat="1" ht="20.25" customHeight="1">
      <c r="A59" s="510">
        <f t="shared" si="0"/>
        <v>47</v>
      </c>
      <c r="B59" s="511" t="str">
        <f>'1. DATA TRAFO'!C59</f>
        <v>TP0275</v>
      </c>
      <c r="C59" s="512" t="str">
        <f>'1. DATA TRAFO'!D59</f>
        <v>Jl. Pasar Baro</v>
      </c>
      <c r="D59" s="193" t="str">
        <f>'1. DATA TRAFO'!L59</f>
        <v>Morawa</v>
      </c>
      <c r="E59" s="192">
        <f>'1. DATA TRAFO'!M59</f>
        <v>100</v>
      </c>
      <c r="F59" s="513">
        <f>'1. DATA TRAFO'!R59</f>
        <v>44754</v>
      </c>
      <c r="G59" s="205" t="str">
        <f>'1. DATA TRAFO'!T59</f>
        <v>UMJ</v>
      </c>
      <c r="H59" s="477">
        <v>32.9</v>
      </c>
      <c r="I59" s="477">
        <v>28.5</v>
      </c>
      <c r="J59" s="477">
        <v>28.2</v>
      </c>
      <c r="K59" s="477">
        <v>27.7</v>
      </c>
      <c r="L59" s="477">
        <v>33</v>
      </c>
      <c r="M59" s="477">
        <v>33</v>
      </c>
      <c r="N59" s="477">
        <v>33.1</v>
      </c>
      <c r="O59" s="477">
        <v>35.1</v>
      </c>
      <c r="P59" s="477">
        <v>35.299999999999997</v>
      </c>
      <c r="Q59" s="477">
        <v>35.5</v>
      </c>
      <c r="R59" s="477">
        <v>35.9</v>
      </c>
      <c r="S59" s="477">
        <v>36</v>
      </c>
      <c r="T59" s="477">
        <v>30.8</v>
      </c>
      <c r="U59" s="477" t="s">
        <v>28</v>
      </c>
      <c r="V59" s="477" t="s">
        <v>28</v>
      </c>
      <c r="W59" s="477" t="s">
        <v>28</v>
      </c>
      <c r="X59" s="477" t="s">
        <v>28</v>
      </c>
      <c r="Y59" s="477" t="s">
        <v>28</v>
      </c>
      <c r="Z59" s="477" t="s">
        <v>28</v>
      </c>
      <c r="AA59" s="477" t="s">
        <v>28</v>
      </c>
      <c r="AB59" s="477" t="s">
        <v>885</v>
      </c>
      <c r="AC59" s="520" t="s">
        <v>32</v>
      </c>
      <c r="AD59" s="477" t="s">
        <v>41</v>
      </c>
      <c r="AE59" s="521" t="s">
        <v>141</v>
      </c>
      <c r="AF59" s="477" t="s">
        <v>28</v>
      </c>
      <c r="AG59" s="477" t="s">
        <v>28</v>
      </c>
      <c r="AH59" s="477" t="s">
        <v>28</v>
      </c>
      <c r="AI59" s="477" t="s">
        <v>141</v>
      </c>
      <c r="AJ59" s="477" t="s">
        <v>28</v>
      </c>
      <c r="AK59" s="477" t="s">
        <v>28</v>
      </c>
      <c r="AL59" s="477" t="s">
        <v>28</v>
      </c>
      <c r="AM59" s="477" t="s">
        <v>148</v>
      </c>
      <c r="AN59" s="477" t="s">
        <v>149</v>
      </c>
      <c r="AO59" s="477" t="s">
        <v>149</v>
      </c>
      <c r="AP59" s="477" t="s">
        <v>148</v>
      </c>
      <c r="AQ59" s="477" t="s">
        <v>42</v>
      </c>
      <c r="AR59" s="477" t="s">
        <v>155</v>
      </c>
      <c r="AS59" s="522">
        <v>400</v>
      </c>
      <c r="AT59" s="477" t="s">
        <v>28</v>
      </c>
      <c r="AU59" s="523">
        <v>14.3</v>
      </c>
      <c r="AV59" s="477" t="s">
        <v>148</v>
      </c>
      <c r="AW59" s="523">
        <v>17.899999999999999</v>
      </c>
      <c r="AX59" s="523" t="s">
        <v>28</v>
      </c>
      <c r="AY59" s="477" t="s">
        <v>52</v>
      </c>
      <c r="AZ59" s="524"/>
      <c r="BA59" s="525"/>
      <c r="BB59" s="524"/>
      <c r="BC59" s="525"/>
      <c r="BD59" s="524"/>
      <c r="BE59" s="525"/>
      <c r="BF59" s="524">
        <v>160</v>
      </c>
      <c r="BG59" s="525" t="s">
        <v>148</v>
      </c>
      <c r="BH59" s="524">
        <v>160</v>
      </c>
      <c r="BI59" s="525" t="s">
        <v>148</v>
      </c>
      <c r="BJ59" s="524">
        <v>160</v>
      </c>
      <c r="BK59" s="525" t="s">
        <v>148</v>
      </c>
      <c r="BL59" s="524"/>
      <c r="BM59" s="525"/>
      <c r="BN59" s="524"/>
      <c r="BO59" s="525"/>
      <c r="BP59" s="524"/>
      <c r="BQ59" s="525"/>
      <c r="BR59" s="524"/>
      <c r="BS59" s="525"/>
      <c r="BT59" s="524"/>
      <c r="BU59" s="525"/>
      <c r="BV59" s="524"/>
      <c r="BW59" s="525"/>
      <c r="BX59" s="477" t="s">
        <v>10</v>
      </c>
      <c r="BY59" s="477">
        <v>70</v>
      </c>
      <c r="BZ59" s="477" t="s">
        <v>28</v>
      </c>
      <c r="CA59" s="477"/>
      <c r="CB59" s="477"/>
      <c r="CC59" s="477"/>
      <c r="CD59" s="477" t="s">
        <v>10</v>
      </c>
      <c r="CE59" s="477">
        <v>70</v>
      </c>
      <c r="CF59" s="477" t="s">
        <v>28</v>
      </c>
      <c r="CG59" s="477"/>
      <c r="CH59" s="477"/>
      <c r="CI59" s="477"/>
      <c r="CJ59" s="477"/>
      <c r="CK59" s="477"/>
      <c r="CL59" s="477"/>
      <c r="CM59" s="477" t="s">
        <v>48</v>
      </c>
      <c r="CN59" s="477" t="s">
        <v>28</v>
      </c>
      <c r="CO59" s="477" t="s">
        <v>28</v>
      </c>
      <c r="CP59" s="477" t="s">
        <v>28</v>
      </c>
      <c r="CQ59" s="477"/>
      <c r="CR59" s="477" t="s">
        <v>28</v>
      </c>
      <c r="CS59" s="477"/>
      <c r="CT59" s="477"/>
      <c r="CU59" s="63"/>
      <c r="CV59" s="467"/>
      <c r="CW59" s="186"/>
      <c r="CX59" s="35"/>
      <c r="CY59" s="132">
        <f>IF(AND(BX59="NYY",BY59=150),324,IF(AND(BX59="NYY",BY59=95),282,IF(AND(BX59="NYY",BY59=70),202,IF(AND(BX59="NYY",BY59=50),159,IF(AND(BX59="NYY",BY59=35),131,IF(AND(BX59=NYY,BY59=25),106,IF(AND(BX59="LVTC",BY59=150),252,IF(AND(BX59="LVTC",BY59=95),190,IF(AND(BX59="LVTC",BY59=70),158,IF(AND(BX59="LVTC",BY59=50),124,IF(AND(BX59="LVTC",BY59=35),102,IF(AND(BX59="LVTC",BY59=25),83,0))))))))))))</f>
        <v>202</v>
      </c>
      <c r="CZ59" s="35"/>
      <c r="DA59" s="35"/>
      <c r="DB59" s="401" t="str">
        <f t="shared" si="7"/>
        <v>BAIK</v>
      </c>
      <c r="DC59" s="478">
        <f t="shared" si="2"/>
        <v>0.10000000000000142</v>
      </c>
      <c r="DD59" s="401" t="str">
        <f t="shared" si="3"/>
        <v>BAIK</v>
      </c>
      <c r="DE59" s="401">
        <f t="shared" si="4"/>
        <v>0.79999999999999716</v>
      </c>
      <c r="DF59" s="401" t="str">
        <f t="shared" si="5"/>
        <v>BAIK</v>
      </c>
    </row>
    <row r="60" spans="1:110" s="21" customFormat="1" ht="20.25" customHeight="1">
      <c r="A60" s="510">
        <f t="shared" si="0"/>
        <v>48</v>
      </c>
      <c r="B60" s="511" t="str">
        <f>'1. DATA TRAFO'!C60</f>
        <v>TP0118</v>
      </c>
      <c r="C60" s="512" t="str">
        <f>'1. DATA TRAFO'!D60</f>
        <v xml:space="preserve">Jl. Bukit </v>
      </c>
      <c r="D60" s="193" t="str">
        <f>'1. DATA TRAFO'!L60</f>
        <v>Unindo</v>
      </c>
      <c r="E60" s="192">
        <f>'1. DATA TRAFO'!M60</f>
        <v>160</v>
      </c>
      <c r="F60" s="513">
        <f>'1. DATA TRAFO'!R60</f>
        <v>44754</v>
      </c>
      <c r="G60" s="205" t="str">
        <f>'1. DATA TRAFO'!T60</f>
        <v>UMJ</v>
      </c>
      <c r="H60" s="477">
        <v>40.700000000000003</v>
      </c>
      <c r="I60" s="477">
        <v>29.1</v>
      </c>
      <c r="J60" s="477">
        <v>29.9</v>
      </c>
      <c r="K60" s="477">
        <v>29.9</v>
      </c>
      <c r="L60" s="477">
        <v>32</v>
      </c>
      <c r="M60" s="477">
        <v>32.1</v>
      </c>
      <c r="N60" s="477">
        <v>32.5</v>
      </c>
      <c r="O60" s="477">
        <v>38.9</v>
      </c>
      <c r="P60" s="477">
        <v>39.1</v>
      </c>
      <c r="Q60" s="477">
        <v>38.6</v>
      </c>
      <c r="R60" s="477">
        <v>39.1</v>
      </c>
      <c r="S60" s="477">
        <v>35.6</v>
      </c>
      <c r="T60" s="477">
        <v>30.8</v>
      </c>
      <c r="U60" s="477" t="s">
        <v>28</v>
      </c>
      <c r="V60" s="477" t="s">
        <v>28</v>
      </c>
      <c r="W60" s="477" t="s">
        <v>28</v>
      </c>
      <c r="X60" s="477" t="s">
        <v>28</v>
      </c>
      <c r="Y60" s="477" t="s">
        <v>28</v>
      </c>
      <c r="Z60" s="477" t="s">
        <v>28</v>
      </c>
      <c r="AA60" s="477" t="s">
        <v>28</v>
      </c>
      <c r="AB60" s="477" t="s">
        <v>885</v>
      </c>
      <c r="AC60" s="520" t="s">
        <v>31</v>
      </c>
      <c r="AD60" s="477" t="s">
        <v>41</v>
      </c>
      <c r="AE60" s="521" t="s">
        <v>141</v>
      </c>
      <c r="AF60" s="477" t="s">
        <v>28</v>
      </c>
      <c r="AG60" s="477" t="s">
        <v>28</v>
      </c>
      <c r="AH60" s="477" t="s">
        <v>28</v>
      </c>
      <c r="AI60" s="477" t="s">
        <v>141</v>
      </c>
      <c r="AJ60" s="477" t="s">
        <v>28</v>
      </c>
      <c r="AK60" s="477" t="s">
        <v>28</v>
      </c>
      <c r="AL60" s="477" t="s">
        <v>28</v>
      </c>
      <c r="AM60" s="477" t="s">
        <v>148</v>
      </c>
      <c r="AN60" s="477" t="s">
        <v>148</v>
      </c>
      <c r="AO60" s="477" t="s">
        <v>148</v>
      </c>
      <c r="AP60" s="477" t="s">
        <v>148</v>
      </c>
      <c r="AQ60" s="477" t="s">
        <v>152</v>
      </c>
      <c r="AR60" s="477" t="s">
        <v>155</v>
      </c>
      <c r="AS60" s="522">
        <v>800</v>
      </c>
      <c r="AT60" s="477" t="s">
        <v>28</v>
      </c>
      <c r="AU60" s="523">
        <v>25.8</v>
      </c>
      <c r="AV60" s="477" t="s">
        <v>148</v>
      </c>
      <c r="AW60" s="523">
        <v>25.8</v>
      </c>
      <c r="AX60" s="523" t="s">
        <v>28</v>
      </c>
      <c r="AY60" s="477" t="s">
        <v>51</v>
      </c>
      <c r="AZ60" s="524">
        <v>160</v>
      </c>
      <c r="BA60" s="525" t="s">
        <v>148</v>
      </c>
      <c r="BB60" s="524">
        <v>160</v>
      </c>
      <c r="BC60" s="525" t="s">
        <v>148</v>
      </c>
      <c r="BD60" s="524">
        <v>160</v>
      </c>
      <c r="BE60" s="525" t="s">
        <v>148</v>
      </c>
      <c r="BF60" s="524">
        <v>160</v>
      </c>
      <c r="BG60" s="525" t="s">
        <v>148</v>
      </c>
      <c r="BH60" s="524">
        <v>160</v>
      </c>
      <c r="BI60" s="525" t="s">
        <v>148</v>
      </c>
      <c r="BJ60" s="524">
        <v>160</v>
      </c>
      <c r="BK60" s="525" t="s">
        <v>148</v>
      </c>
      <c r="BL60" s="524"/>
      <c r="BM60" s="525"/>
      <c r="BN60" s="524"/>
      <c r="BO60" s="525"/>
      <c r="BP60" s="524"/>
      <c r="BQ60" s="525"/>
      <c r="BR60" s="524"/>
      <c r="BS60" s="525"/>
      <c r="BT60" s="524"/>
      <c r="BU60" s="525"/>
      <c r="BV60" s="524"/>
      <c r="BW60" s="525"/>
      <c r="BX60" s="477" t="s">
        <v>10</v>
      </c>
      <c r="BY60" s="477">
        <v>150</v>
      </c>
      <c r="BZ60" s="477" t="s">
        <v>28</v>
      </c>
      <c r="CA60" s="477" t="s">
        <v>10</v>
      </c>
      <c r="CB60" s="477">
        <v>70</v>
      </c>
      <c r="CC60" s="477" t="s">
        <v>28</v>
      </c>
      <c r="CD60" s="477" t="s">
        <v>10</v>
      </c>
      <c r="CE60" s="477">
        <v>70</v>
      </c>
      <c r="CF60" s="477" t="s">
        <v>28</v>
      </c>
      <c r="CG60" s="477"/>
      <c r="CH60" s="477"/>
      <c r="CI60" s="477"/>
      <c r="CJ60" s="477"/>
      <c r="CK60" s="477"/>
      <c r="CL60" s="477"/>
      <c r="CM60" s="477" t="s">
        <v>44</v>
      </c>
      <c r="CN60" s="477" t="s">
        <v>28</v>
      </c>
      <c r="CO60" s="477" t="s">
        <v>28</v>
      </c>
      <c r="CP60" s="477" t="s">
        <v>28</v>
      </c>
      <c r="CQ60" s="477" t="s">
        <v>28</v>
      </c>
      <c r="CR60" s="477" t="s">
        <v>28</v>
      </c>
      <c r="CS60" s="477"/>
      <c r="CT60" s="477"/>
      <c r="CU60" s="63"/>
      <c r="CV60" s="467"/>
      <c r="CW60" s="186"/>
      <c r="CX60" s="35"/>
      <c r="CY60" s="132">
        <f>IF(AND(BX60="NYY",BY60=150),324,IF(AND(BX60="NYY",BY60=95),282,IF(AND(BX60="NYY",BY60=70),202,IF(AND(BX60="NYY",BY60=50),159,IF(AND(BX60="NYY",BY60=35),131,IF(AND(BX60=NYY,BY60=25),106,IF(AND(BX60="LVTC",BY60=150),252,IF(AND(BX60="LVTC",BY60=95),190,IF(AND(BX60="LVTC",BY60=70),158,IF(AND(BX60="LVTC",BY60=50),124,IF(AND(BX60="LVTC",BY60=35),102,IF(AND(BX60="LVTC",BY60=25),83,0))))))))))))</f>
        <v>324</v>
      </c>
      <c r="CZ60" s="35"/>
      <c r="DA60" s="35"/>
      <c r="DB60" s="401" t="str">
        <f t="shared" si="7"/>
        <v>BAIK</v>
      </c>
      <c r="DC60" s="478">
        <f t="shared" si="2"/>
        <v>0.5</v>
      </c>
      <c r="DD60" s="401" t="str">
        <f t="shared" si="3"/>
        <v>BAIK</v>
      </c>
      <c r="DE60" s="401">
        <f t="shared" si="4"/>
        <v>0.5</v>
      </c>
      <c r="DF60" s="401" t="str">
        <f t="shared" si="5"/>
        <v>BAIK</v>
      </c>
    </row>
    <row r="61" spans="1:110" s="21" customFormat="1" ht="20.25" customHeight="1">
      <c r="A61" s="510">
        <f t="shared" si="0"/>
        <v>49</v>
      </c>
      <c r="B61" s="511" t="str">
        <f>'1. DATA TRAFO'!C61</f>
        <v>TP0159</v>
      </c>
      <c r="C61" s="512" t="str">
        <f>'1. DATA TRAFO'!D61</f>
        <v xml:space="preserve">Jl. Bukit </v>
      </c>
      <c r="D61" s="193" t="str">
        <f>'1. DATA TRAFO'!L61</f>
        <v>Trafindo</v>
      </c>
      <c r="E61" s="192">
        <f>'1. DATA TRAFO'!M61</f>
        <v>100</v>
      </c>
      <c r="F61" s="513">
        <f>'1. DATA TRAFO'!R61</f>
        <v>44754</v>
      </c>
      <c r="G61" s="205" t="str">
        <f>'1. DATA TRAFO'!T61</f>
        <v>UMJ</v>
      </c>
      <c r="H61" s="477">
        <v>36.5</v>
      </c>
      <c r="I61" s="477">
        <v>28.7</v>
      </c>
      <c r="J61" s="477">
        <v>28.8</v>
      </c>
      <c r="K61" s="477">
        <v>28.7</v>
      </c>
      <c r="L61" s="477">
        <v>32.799999999999997</v>
      </c>
      <c r="M61" s="477">
        <v>31.2</v>
      </c>
      <c r="N61" s="477">
        <v>30.8</v>
      </c>
      <c r="O61" s="477">
        <v>35.299999999999997</v>
      </c>
      <c r="P61" s="477">
        <v>34.700000000000003</v>
      </c>
      <c r="Q61" s="477">
        <v>34.6</v>
      </c>
      <c r="R61" s="477">
        <v>37.6</v>
      </c>
      <c r="S61" s="477">
        <v>44</v>
      </c>
      <c r="T61" s="477">
        <v>30.5</v>
      </c>
      <c r="U61" s="477" t="s">
        <v>28</v>
      </c>
      <c r="V61" s="477" t="s">
        <v>28</v>
      </c>
      <c r="W61" s="477" t="s">
        <v>28</v>
      </c>
      <c r="X61" s="477" t="s">
        <v>28</v>
      </c>
      <c r="Y61" s="477" t="s">
        <v>28</v>
      </c>
      <c r="Z61" s="477" t="s">
        <v>28</v>
      </c>
      <c r="AA61" s="477" t="s">
        <v>28</v>
      </c>
      <c r="AB61" s="477" t="s">
        <v>885</v>
      </c>
      <c r="AC61" s="520" t="s">
        <v>32</v>
      </c>
      <c r="AD61" s="477" t="s">
        <v>41</v>
      </c>
      <c r="AE61" s="521" t="s">
        <v>141</v>
      </c>
      <c r="AF61" s="477" t="s">
        <v>28</v>
      </c>
      <c r="AG61" s="477" t="s">
        <v>28</v>
      </c>
      <c r="AH61" s="477" t="s">
        <v>28</v>
      </c>
      <c r="AI61" s="477" t="s">
        <v>141</v>
      </c>
      <c r="AJ61" s="477" t="s">
        <v>28</v>
      </c>
      <c r="AK61" s="477" t="s">
        <v>28</v>
      </c>
      <c r="AL61" s="477" t="s">
        <v>28</v>
      </c>
      <c r="AM61" s="477" t="s">
        <v>149</v>
      </c>
      <c r="AN61" s="477" t="s">
        <v>149</v>
      </c>
      <c r="AO61" s="477" t="s">
        <v>148</v>
      </c>
      <c r="AP61" s="477" t="s">
        <v>148</v>
      </c>
      <c r="AQ61" s="477" t="s">
        <v>42</v>
      </c>
      <c r="AR61" s="477" t="s">
        <v>155</v>
      </c>
      <c r="AS61" s="522">
        <v>250</v>
      </c>
      <c r="AT61" s="477" t="s">
        <v>28</v>
      </c>
      <c r="AU61" s="523">
        <v>9.8000000000000007</v>
      </c>
      <c r="AV61" s="477" t="s">
        <v>148</v>
      </c>
      <c r="AW61" s="523">
        <v>9.8000000000000007</v>
      </c>
      <c r="AX61" s="523" t="s">
        <v>28</v>
      </c>
      <c r="AY61" s="477" t="s">
        <v>51</v>
      </c>
      <c r="AZ61" s="524">
        <v>125</v>
      </c>
      <c r="BA61" s="525" t="s">
        <v>148</v>
      </c>
      <c r="BB61" s="524">
        <v>125</v>
      </c>
      <c r="BC61" s="525" t="s">
        <v>148</v>
      </c>
      <c r="BD61" s="524">
        <v>125</v>
      </c>
      <c r="BE61" s="525" t="s">
        <v>148</v>
      </c>
      <c r="BF61" s="524">
        <v>125</v>
      </c>
      <c r="BG61" s="525" t="s">
        <v>148</v>
      </c>
      <c r="BH61" s="524">
        <v>125</v>
      </c>
      <c r="BI61" s="525" t="s">
        <v>148</v>
      </c>
      <c r="BJ61" s="524">
        <v>125</v>
      </c>
      <c r="BK61" s="525" t="s">
        <v>148</v>
      </c>
      <c r="BL61" s="524"/>
      <c r="BM61" s="525"/>
      <c r="BN61" s="524"/>
      <c r="BO61" s="525"/>
      <c r="BP61" s="524"/>
      <c r="BQ61" s="525"/>
      <c r="BR61" s="524"/>
      <c r="BS61" s="525"/>
      <c r="BT61" s="524"/>
      <c r="BU61" s="525"/>
      <c r="BV61" s="524"/>
      <c r="BW61" s="525"/>
      <c r="BX61" s="477" t="s">
        <v>10</v>
      </c>
      <c r="BY61" s="477">
        <v>70</v>
      </c>
      <c r="BZ61" s="477" t="s">
        <v>28</v>
      </c>
      <c r="CA61" s="477" t="s">
        <v>10</v>
      </c>
      <c r="CB61" s="477">
        <v>70</v>
      </c>
      <c r="CC61" s="477" t="s">
        <v>28</v>
      </c>
      <c r="CD61" s="477" t="s">
        <v>10</v>
      </c>
      <c r="CE61" s="477">
        <v>70</v>
      </c>
      <c r="CF61" s="477" t="s">
        <v>28</v>
      </c>
      <c r="CG61" s="477"/>
      <c r="CH61" s="477"/>
      <c r="CI61" s="477"/>
      <c r="CJ61" s="477"/>
      <c r="CK61" s="477"/>
      <c r="CL61" s="477"/>
      <c r="CM61" s="477" t="s">
        <v>44</v>
      </c>
      <c r="CN61" s="477" t="s">
        <v>28</v>
      </c>
      <c r="CO61" s="477" t="s">
        <v>28</v>
      </c>
      <c r="CP61" s="477" t="s">
        <v>28</v>
      </c>
      <c r="CQ61" s="477" t="s">
        <v>28</v>
      </c>
      <c r="CR61" s="477" t="s">
        <v>28</v>
      </c>
      <c r="CS61" s="477"/>
      <c r="CT61" s="477"/>
      <c r="CU61" s="63"/>
      <c r="CV61" s="467"/>
      <c r="CW61" s="186"/>
      <c r="CX61" s="35"/>
      <c r="CY61" s="132">
        <f>IF(AND(BX61="NYY",BY61=150),324,IF(AND(BX61="NYY",BY61=95),282,IF(AND(BX61="NYY",BY61=70),202,IF(AND(BX61="NYY",BY61=50),159,IF(AND(BX61="NYY",BY61=35),131,IF(AND(BX61=NYY,BY61=25),106,IF(AND(BX61="LVTC",BY61=150),252,IF(AND(BX61="LVTC",BY61=95),190,IF(AND(BX61="LVTC",BY61=70),158,IF(AND(BX61="LVTC",BY61=50),124,IF(AND(BX61="LVTC",BY61=35),102,IF(AND(BX61="LVTC",BY61=25),83,0))))))))))))</f>
        <v>202</v>
      </c>
      <c r="CZ61" s="35"/>
      <c r="DA61" s="35"/>
      <c r="DB61" s="401" t="str">
        <f t="shared" si="7"/>
        <v>BAIK</v>
      </c>
      <c r="DC61" s="478">
        <f t="shared" si="2"/>
        <v>1.9999999999999964</v>
      </c>
      <c r="DD61" s="401" t="str">
        <f t="shared" si="3"/>
        <v>BAIK</v>
      </c>
      <c r="DE61" s="401">
        <f t="shared" si="4"/>
        <v>3</v>
      </c>
      <c r="DF61" s="401" t="str">
        <f t="shared" si="5"/>
        <v>BAIK</v>
      </c>
    </row>
    <row r="62" spans="1:110" s="21" customFormat="1" ht="20.25" customHeight="1">
      <c r="A62" s="510">
        <f t="shared" si="0"/>
        <v>50</v>
      </c>
      <c r="B62" s="511" t="str">
        <f>'1. DATA TRAFO'!C62</f>
        <v>TP0377</v>
      </c>
      <c r="C62" s="512" t="str">
        <f>'1. DATA TRAFO'!D62</f>
        <v xml:space="preserve">Jl. Merdeka </v>
      </c>
      <c r="D62" s="193" t="str">
        <f>'1. DATA TRAFO'!L62</f>
        <v>Voltra</v>
      </c>
      <c r="E62" s="192">
        <f>'1. DATA TRAFO'!M62</f>
        <v>100</v>
      </c>
      <c r="F62" s="513">
        <f>'1. DATA TRAFO'!R62</f>
        <v>44754</v>
      </c>
      <c r="G62" s="205" t="str">
        <f>'1. DATA TRAFO'!T62</f>
        <v>UMJ</v>
      </c>
      <c r="H62" s="477">
        <v>41.1</v>
      </c>
      <c r="I62" s="477">
        <v>27.2</v>
      </c>
      <c r="J62" s="477">
        <v>26.6</v>
      </c>
      <c r="K62" s="477">
        <v>25.6</v>
      </c>
      <c r="L62" s="477">
        <v>34.200000000000003</v>
      </c>
      <c r="M62" s="477">
        <v>31.8</v>
      </c>
      <c r="N62" s="477">
        <v>31.2</v>
      </c>
      <c r="O62" s="477">
        <v>40</v>
      </c>
      <c r="P62" s="477">
        <v>35.200000000000003</v>
      </c>
      <c r="Q62" s="477">
        <v>37.299999999999997</v>
      </c>
      <c r="R62" s="477">
        <v>43.1</v>
      </c>
      <c r="S62" s="477">
        <v>54.4</v>
      </c>
      <c r="T62" s="477">
        <v>29.9</v>
      </c>
      <c r="U62" s="477" t="s">
        <v>28</v>
      </c>
      <c r="V62" s="477" t="s">
        <v>28</v>
      </c>
      <c r="W62" s="477" t="s">
        <v>28</v>
      </c>
      <c r="X62" s="477" t="s">
        <v>28</v>
      </c>
      <c r="Y62" s="477" t="s">
        <v>28</v>
      </c>
      <c r="Z62" s="477" t="s">
        <v>28</v>
      </c>
      <c r="AA62" s="477" t="s">
        <v>28</v>
      </c>
      <c r="AB62" s="477" t="s">
        <v>885</v>
      </c>
      <c r="AC62" s="520" t="s">
        <v>32</v>
      </c>
      <c r="AD62" s="477" t="s">
        <v>41</v>
      </c>
      <c r="AE62" s="521" t="s">
        <v>141</v>
      </c>
      <c r="AF62" s="477" t="s">
        <v>28</v>
      </c>
      <c r="AG62" s="477" t="s">
        <v>28</v>
      </c>
      <c r="AH62" s="477" t="s">
        <v>28</v>
      </c>
      <c r="AI62" s="477" t="s">
        <v>141</v>
      </c>
      <c r="AJ62" s="477" t="s">
        <v>28</v>
      </c>
      <c r="AK62" s="477" t="s">
        <v>28</v>
      </c>
      <c r="AL62" s="477" t="s">
        <v>28</v>
      </c>
      <c r="AM62" s="477" t="s">
        <v>148</v>
      </c>
      <c r="AN62" s="477" t="s">
        <v>148</v>
      </c>
      <c r="AO62" s="477" t="s">
        <v>148</v>
      </c>
      <c r="AP62" s="477" t="s">
        <v>148</v>
      </c>
      <c r="AQ62" s="477" t="s">
        <v>42</v>
      </c>
      <c r="AR62" s="477" t="s">
        <v>155</v>
      </c>
      <c r="AS62" s="522">
        <v>400</v>
      </c>
      <c r="AT62" s="477" t="s">
        <v>28</v>
      </c>
      <c r="AU62" s="523">
        <v>7.1</v>
      </c>
      <c r="AV62" s="477" t="s">
        <v>148</v>
      </c>
      <c r="AW62" s="523">
        <v>6.1</v>
      </c>
      <c r="AX62" s="523" t="s">
        <v>28</v>
      </c>
      <c r="AY62" s="477" t="s">
        <v>52</v>
      </c>
      <c r="AZ62" s="524"/>
      <c r="BA62" s="525"/>
      <c r="BB62" s="524"/>
      <c r="BC62" s="525"/>
      <c r="BD62" s="524"/>
      <c r="BE62" s="525"/>
      <c r="BF62" s="524">
        <v>125</v>
      </c>
      <c r="BG62" s="525" t="s">
        <v>148</v>
      </c>
      <c r="BH62" s="524">
        <v>125</v>
      </c>
      <c r="BI62" s="525" t="s">
        <v>148</v>
      </c>
      <c r="BJ62" s="524">
        <v>125</v>
      </c>
      <c r="BK62" s="525" t="s">
        <v>148</v>
      </c>
      <c r="BL62" s="524"/>
      <c r="BM62" s="525"/>
      <c r="BN62" s="524"/>
      <c r="BO62" s="525"/>
      <c r="BP62" s="524"/>
      <c r="BQ62" s="525"/>
      <c r="BR62" s="524"/>
      <c r="BS62" s="525"/>
      <c r="BT62" s="524"/>
      <c r="BU62" s="525"/>
      <c r="BV62" s="524"/>
      <c r="BW62" s="525"/>
      <c r="BX62" s="477" t="s">
        <v>10</v>
      </c>
      <c r="BY62" s="477">
        <v>150</v>
      </c>
      <c r="BZ62" s="477" t="s">
        <v>28</v>
      </c>
      <c r="CA62" s="477"/>
      <c r="CB62" s="477"/>
      <c r="CC62" s="477"/>
      <c r="CD62" s="477" t="s">
        <v>10</v>
      </c>
      <c r="CE62" s="477">
        <v>70</v>
      </c>
      <c r="CF62" s="477" t="s">
        <v>28</v>
      </c>
      <c r="CG62" s="477"/>
      <c r="CH62" s="477"/>
      <c r="CI62" s="477"/>
      <c r="CJ62" s="477"/>
      <c r="CK62" s="477"/>
      <c r="CL62" s="477"/>
      <c r="CM62" s="477" t="s">
        <v>44</v>
      </c>
      <c r="CN62" s="477" t="s">
        <v>28</v>
      </c>
      <c r="CO62" s="477" t="s">
        <v>28</v>
      </c>
      <c r="CP62" s="477" t="s">
        <v>28</v>
      </c>
      <c r="CQ62" s="477"/>
      <c r="CR62" s="477" t="s">
        <v>28</v>
      </c>
      <c r="CS62" s="477"/>
      <c r="CT62" s="477"/>
      <c r="CU62" s="63"/>
      <c r="CV62" s="467"/>
      <c r="CW62" s="186"/>
      <c r="CX62" s="35"/>
      <c r="CY62" s="132">
        <f>IF(AND(BX62="NYY",BY62=150),324,IF(AND(BX62="NYY",BY62=95),282,IF(AND(BX62="NYY",BY62=70),202,IF(AND(BX62="NYY",BY62=50),159,IF(AND(BX62="NYY",BY62=35),131,IF(AND(BX62=NYY,BY62=25),106,IF(AND(BX62="LVTC",BY62=150),252,IF(AND(BX62="LVTC",BY62=95),190,IF(AND(BX62="LVTC",BY62=70),158,IF(AND(BX62="LVTC",BY62=50),124,IF(AND(BX62="LVTC",BY62=35),102,IF(AND(BX62="LVTC",BY62=25),83,0))))))))))))</f>
        <v>324</v>
      </c>
      <c r="CZ62" s="35"/>
      <c r="DA62" s="35"/>
      <c r="DB62" s="401" t="str">
        <f t="shared" si="7"/>
        <v>BAIK</v>
      </c>
      <c r="DC62" s="478">
        <f t="shared" si="2"/>
        <v>3.0000000000000036</v>
      </c>
      <c r="DD62" s="401" t="str">
        <f t="shared" si="3"/>
        <v>BAIK</v>
      </c>
      <c r="DE62" s="401">
        <f t="shared" si="4"/>
        <v>7.8999999999999986</v>
      </c>
      <c r="DF62" s="401" t="str">
        <f t="shared" si="5"/>
        <v>BAIK</v>
      </c>
    </row>
    <row r="63" spans="1:110" s="21" customFormat="1" ht="20.25" customHeight="1">
      <c r="A63" s="510">
        <f t="shared" si="0"/>
        <v>51</v>
      </c>
      <c r="B63" s="511" t="str">
        <f>'1. DATA TRAFO'!C63</f>
        <v>TP0551</v>
      </c>
      <c r="C63" s="512" t="str">
        <f>'1. DATA TRAFO'!D63</f>
        <v xml:space="preserve">Jl. Merdeka </v>
      </c>
      <c r="D63" s="193" t="str">
        <f>'1. DATA TRAFO'!L63</f>
        <v>Trafindo</v>
      </c>
      <c r="E63" s="192">
        <f>'1. DATA TRAFO'!M63</f>
        <v>100</v>
      </c>
      <c r="F63" s="513">
        <f>'1. DATA TRAFO'!R63</f>
        <v>44754</v>
      </c>
      <c r="G63" s="205" t="str">
        <f>'1. DATA TRAFO'!T63</f>
        <v>UMJ</v>
      </c>
      <c r="H63" s="477">
        <v>35</v>
      </c>
      <c r="I63" s="477">
        <v>27.8</v>
      </c>
      <c r="J63" s="477">
        <v>27.4</v>
      </c>
      <c r="K63" s="477">
        <v>27</v>
      </c>
      <c r="L63" s="477">
        <v>33.1</v>
      </c>
      <c r="M63" s="477">
        <v>33.4</v>
      </c>
      <c r="N63" s="477">
        <v>33.299999999999997</v>
      </c>
      <c r="O63" s="477">
        <v>36</v>
      </c>
      <c r="P63" s="477">
        <v>31.9</v>
      </c>
      <c r="Q63" s="477">
        <v>33.1</v>
      </c>
      <c r="R63" s="477">
        <v>36</v>
      </c>
      <c r="S63" s="477">
        <v>32.200000000000003</v>
      </c>
      <c r="T63" s="477">
        <v>29.6</v>
      </c>
      <c r="U63" s="477" t="s">
        <v>28</v>
      </c>
      <c r="V63" s="477" t="s">
        <v>28</v>
      </c>
      <c r="W63" s="477" t="s">
        <v>28</v>
      </c>
      <c r="X63" s="477" t="s">
        <v>28</v>
      </c>
      <c r="Y63" s="477" t="s">
        <v>28</v>
      </c>
      <c r="Z63" s="477" t="s">
        <v>28</v>
      </c>
      <c r="AA63" s="477" t="s">
        <v>28</v>
      </c>
      <c r="AB63" s="477" t="s">
        <v>885</v>
      </c>
      <c r="AC63" s="520" t="s">
        <v>31</v>
      </c>
      <c r="AD63" s="477" t="s">
        <v>41</v>
      </c>
      <c r="AE63" s="521" t="s">
        <v>141</v>
      </c>
      <c r="AF63" s="477" t="s">
        <v>28</v>
      </c>
      <c r="AG63" s="477" t="s">
        <v>28</v>
      </c>
      <c r="AH63" s="477" t="s">
        <v>28</v>
      </c>
      <c r="AI63" s="477" t="s">
        <v>141</v>
      </c>
      <c r="AJ63" s="477" t="s">
        <v>28</v>
      </c>
      <c r="AK63" s="477" t="s">
        <v>28</v>
      </c>
      <c r="AL63" s="477" t="s">
        <v>28</v>
      </c>
      <c r="AM63" s="477" t="s">
        <v>148</v>
      </c>
      <c r="AN63" s="477" t="s">
        <v>148</v>
      </c>
      <c r="AO63" s="477" t="s">
        <v>148</v>
      </c>
      <c r="AP63" s="477" t="s">
        <v>148</v>
      </c>
      <c r="AQ63" s="477" t="s">
        <v>42</v>
      </c>
      <c r="AR63" s="477" t="s">
        <v>155</v>
      </c>
      <c r="AS63" s="522">
        <v>630</v>
      </c>
      <c r="AT63" s="477" t="s">
        <v>28</v>
      </c>
      <c r="AU63" s="523">
        <v>156.1</v>
      </c>
      <c r="AV63" s="477" t="s">
        <v>148</v>
      </c>
      <c r="AW63" s="523">
        <v>99.6</v>
      </c>
      <c r="AX63" s="523" t="s">
        <v>28</v>
      </c>
      <c r="AY63" s="477" t="s">
        <v>52</v>
      </c>
      <c r="AZ63" s="524">
        <v>200</v>
      </c>
      <c r="BA63" s="525" t="s">
        <v>148</v>
      </c>
      <c r="BB63" s="524">
        <v>200</v>
      </c>
      <c r="BC63" s="525" t="s">
        <v>148</v>
      </c>
      <c r="BD63" s="524">
        <v>200</v>
      </c>
      <c r="BE63" s="525" t="s">
        <v>148</v>
      </c>
      <c r="BF63" s="524">
        <v>200</v>
      </c>
      <c r="BG63" s="525" t="s">
        <v>148</v>
      </c>
      <c r="BH63" s="524">
        <v>200</v>
      </c>
      <c r="BI63" s="525" t="s">
        <v>148</v>
      </c>
      <c r="BJ63" s="524">
        <v>200</v>
      </c>
      <c r="BK63" s="525" t="s">
        <v>148</v>
      </c>
      <c r="BL63" s="524"/>
      <c r="BM63" s="525"/>
      <c r="BN63" s="524"/>
      <c r="BO63" s="525"/>
      <c r="BP63" s="524"/>
      <c r="BQ63" s="525"/>
      <c r="BR63" s="524"/>
      <c r="BS63" s="525"/>
      <c r="BT63" s="524"/>
      <c r="BU63" s="525"/>
      <c r="BV63" s="524"/>
      <c r="BW63" s="525"/>
      <c r="BX63" s="477" t="s">
        <v>10</v>
      </c>
      <c r="BY63" s="477">
        <v>150</v>
      </c>
      <c r="BZ63" s="477" t="s">
        <v>28</v>
      </c>
      <c r="CA63" s="477" t="s">
        <v>10</v>
      </c>
      <c r="CB63" s="477">
        <v>70</v>
      </c>
      <c r="CC63" s="477" t="s">
        <v>28</v>
      </c>
      <c r="CD63" s="477" t="s">
        <v>10</v>
      </c>
      <c r="CE63" s="477">
        <v>70</v>
      </c>
      <c r="CF63" s="477" t="s">
        <v>28</v>
      </c>
      <c r="CG63" s="477"/>
      <c r="CH63" s="477"/>
      <c r="CI63" s="477"/>
      <c r="CJ63" s="477"/>
      <c r="CK63" s="477"/>
      <c r="CL63" s="477"/>
      <c r="CM63" s="477" t="s">
        <v>44</v>
      </c>
      <c r="CN63" s="477" t="s">
        <v>28</v>
      </c>
      <c r="CO63" s="477" t="s">
        <v>28</v>
      </c>
      <c r="CP63" s="477" t="s">
        <v>28</v>
      </c>
      <c r="CQ63" s="477" t="s">
        <v>28</v>
      </c>
      <c r="CR63" s="477" t="s">
        <v>28</v>
      </c>
      <c r="CS63" s="477"/>
      <c r="CT63" s="477"/>
      <c r="CU63" s="63"/>
      <c r="CV63" s="467"/>
      <c r="CW63" s="186"/>
      <c r="CX63" s="35"/>
      <c r="CY63" s="132">
        <f>IF(AND(BX63="NYY",BY63=150),324,IF(AND(BX63="NYY",BY63=95),282,IF(AND(BX63="NYY",BY63=70),202,IF(AND(BX63="NYY",BY63=50),159,IF(AND(BX63="NYY",BY63=35),131,IF(AND(BX63=NYY,BY63=25),106,IF(AND(BX63="LVTC",BY63=150),252,IF(AND(BX63="LVTC",BY63=95),190,IF(AND(BX63="LVTC",BY63=70),158,IF(AND(BX63="LVTC",BY63=50),124,IF(AND(BX63="LVTC",BY63=35),102,IF(AND(BX63="LVTC",BY63=25),83,0))))))))))))</f>
        <v>324</v>
      </c>
      <c r="CZ63" s="35"/>
      <c r="DA63" s="35"/>
      <c r="DB63" s="401" t="str">
        <f t="shared" si="7"/>
        <v>BAIK</v>
      </c>
      <c r="DC63" s="478">
        <f t="shared" si="2"/>
        <v>0.29999999999999716</v>
      </c>
      <c r="DD63" s="401" t="str">
        <f t="shared" si="3"/>
        <v>BAIK</v>
      </c>
      <c r="DE63" s="401">
        <f t="shared" si="4"/>
        <v>4.1000000000000014</v>
      </c>
      <c r="DF63" s="401" t="str">
        <f t="shared" si="5"/>
        <v>BAIK</v>
      </c>
    </row>
    <row r="64" spans="1:110" s="21" customFormat="1" ht="20.25" customHeight="1">
      <c r="A64" s="510">
        <f t="shared" si="0"/>
        <v>52</v>
      </c>
      <c r="B64" s="511" t="str">
        <f>'1. DATA TRAFO'!C64</f>
        <v>TP0088</v>
      </c>
      <c r="C64" s="512" t="str">
        <f>'1. DATA TRAFO'!D64</f>
        <v xml:space="preserve">Jl. Merdeka </v>
      </c>
      <c r="D64" s="193" t="str">
        <f>'1. DATA TRAFO'!L64</f>
        <v>Unindo</v>
      </c>
      <c r="E64" s="192">
        <f>'1. DATA TRAFO'!M64</f>
        <v>250</v>
      </c>
      <c r="F64" s="513">
        <f>'1. DATA TRAFO'!R64</f>
        <v>44754</v>
      </c>
      <c r="G64" s="205" t="str">
        <f>'1. DATA TRAFO'!T64</f>
        <v>UMJ</v>
      </c>
      <c r="H64" s="477">
        <v>36</v>
      </c>
      <c r="I64" s="477">
        <v>28.6</v>
      </c>
      <c r="J64" s="477">
        <v>28.8</v>
      </c>
      <c r="K64" s="477">
        <v>29.9</v>
      </c>
      <c r="L64" s="477">
        <v>35.299999999999997</v>
      </c>
      <c r="M64" s="477">
        <v>35.4</v>
      </c>
      <c r="N64" s="477">
        <v>35.299999999999997</v>
      </c>
      <c r="O64" s="477">
        <v>37.6</v>
      </c>
      <c r="P64" s="477">
        <v>38.4</v>
      </c>
      <c r="Q64" s="477">
        <v>38.5</v>
      </c>
      <c r="R64" s="477">
        <v>38.1</v>
      </c>
      <c r="S64" s="477">
        <v>43.6</v>
      </c>
      <c r="T64" s="477">
        <v>30.4</v>
      </c>
      <c r="U64" s="477" t="s">
        <v>28</v>
      </c>
      <c r="V64" s="477" t="s">
        <v>28</v>
      </c>
      <c r="W64" s="477" t="s">
        <v>28</v>
      </c>
      <c r="X64" s="477" t="s">
        <v>28</v>
      </c>
      <c r="Y64" s="477" t="s">
        <v>28</v>
      </c>
      <c r="Z64" s="477" t="s">
        <v>28</v>
      </c>
      <c r="AA64" s="477" t="s">
        <v>28</v>
      </c>
      <c r="AB64" s="477" t="s">
        <v>885</v>
      </c>
      <c r="AC64" s="520" t="s">
        <v>32</v>
      </c>
      <c r="AD64" s="477" t="s">
        <v>41</v>
      </c>
      <c r="AE64" s="521" t="s">
        <v>141</v>
      </c>
      <c r="AF64" s="477" t="s">
        <v>28</v>
      </c>
      <c r="AG64" s="477" t="s">
        <v>28</v>
      </c>
      <c r="AH64" s="477" t="s">
        <v>28</v>
      </c>
      <c r="AI64" s="477" t="s">
        <v>141</v>
      </c>
      <c r="AJ64" s="477" t="s">
        <v>28</v>
      </c>
      <c r="AK64" s="477" t="s">
        <v>28</v>
      </c>
      <c r="AL64" s="477" t="s">
        <v>28</v>
      </c>
      <c r="AM64" s="477" t="s">
        <v>148</v>
      </c>
      <c r="AN64" s="477" t="s">
        <v>149</v>
      </c>
      <c r="AO64" s="477" t="s">
        <v>148</v>
      </c>
      <c r="AP64" s="477" t="s">
        <v>148</v>
      </c>
      <c r="AQ64" s="477" t="s">
        <v>42</v>
      </c>
      <c r="AR64" s="477" t="s">
        <v>155</v>
      </c>
      <c r="AS64" s="522">
        <v>400</v>
      </c>
      <c r="AT64" s="477" t="s">
        <v>28</v>
      </c>
      <c r="AU64" s="523">
        <v>71.099999999999994</v>
      </c>
      <c r="AV64" s="477" t="s">
        <v>148</v>
      </c>
      <c r="AW64" s="523">
        <v>8.4</v>
      </c>
      <c r="AX64" s="523" t="s">
        <v>28</v>
      </c>
      <c r="AY64" s="477" t="s">
        <v>52</v>
      </c>
      <c r="AZ64" s="524">
        <v>160</v>
      </c>
      <c r="BA64" s="525" t="s">
        <v>148</v>
      </c>
      <c r="BB64" s="524">
        <v>160</v>
      </c>
      <c r="BC64" s="525" t="s">
        <v>148</v>
      </c>
      <c r="BD64" s="524">
        <v>160</v>
      </c>
      <c r="BE64" s="525" t="s">
        <v>148</v>
      </c>
      <c r="BF64" s="524">
        <v>160</v>
      </c>
      <c r="BG64" s="525" t="s">
        <v>148</v>
      </c>
      <c r="BH64" s="524">
        <v>160</v>
      </c>
      <c r="BI64" s="525" t="s">
        <v>148</v>
      </c>
      <c r="BJ64" s="524">
        <v>160</v>
      </c>
      <c r="BK64" s="525" t="s">
        <v>148</v>
      </c>
      <c r="BL64" s="524">
        <v>160</v>
      </c>
      <c r="BM64" s="525" t="s">
        <v>148</v>
      </c>
      <c r="BN64" s="524">
        <v>160</v>
      </c>
      <c r="BO64" s="525" t="s">
        <v>148</v>
      </c>
      <c r="BP64" s="524"/>
      <c r="BQ64" s="525"/>
      <c r="BR64" s="524"/>
      <c r="BS64" s="525"/>
      <c r="BT64" s="524"/>
      <c r="BU64" s="525"/>
      <c r="BV64" s="524"/>
      <c r="BW64" s="525"/>
      <c r="BX64" s="477" t="s">
        <v>10</v>
      </c>
      <c r="BY64" s="477">
        <v>150</v>
      </c>
      <c r="BZ64" s="477" t="s">
        <v>28</v>
      </c>
      <c r="CA64" s="477" t="s">
        <v>10</v>
      </c>
      <c r="CB64" s="477">
        <v>70</v>
      </c>
      <c r="CC64" s="477" t="s">
        <v>28</v>
      </c>
      <c r="CD64" s="477" t="s">
        <v>10</v>
      </c>
      <c r="CE64" s="477">
        <v>70</v>
      </c>
      <c r="CF64" s="477" t="s">
        <v>28</v>
      </c>
      <c r="CG64" s="477"/>
      <c r="CH64" s="477"/>
      <c r="CI64" s="477"/>
      <c r="CJ64" s="477"/>
      <c r="CK64" s="477"/>
      <c r="CL64" s="477"/>
      <c r="CM64" s="477" t="s">
        <v>48</v>
      </c>
      <c r="CN64" s="477" t="s">
        <v>148</v>
      </c>
      <c r="CO64" s="477" t="s">
        <v>28</v>
      </c>
      <c r="CP64" s="477" t="s">
        <v>28</v>
      </c>
      <c r="CQ64" s="477" t="s">
        <v>28</v>
      </c>
      <c r="CR64" s="477" t="s">
        <v>28</v>
      </c>
      <c r="CS64" s="477"/>
      <c r="CT64" s="477"/>
      <c r="CU64" s="63"/>
      <c r="CV64" s="467"/>
      <c r="CW64" s="186"/>
      <c r="CX64" s="35"/>
      <c r="CY64" s="132">
        <f>IF(AND(BX64="NYY",BY64=150),324,IF(AND(BX64="NYY",BY64=95),282,IF(AND(BX64="NYY",BY64=70),202,IF(AND(BX64="NYY",BY64=50),159,IF(AND(BX64="NYY",BY64=35),131,IF(AND(BX64=NYY,BY64=25),106,IF(AND(BX64="LVTC",BY64=150),252,IF(AND(BX64="LVTC",BY64=95),190,IF(AND(BX64="LVTC",BY64=70),158,IF(AND(BX64="LVTC",BY64=50),124,IF(AND(BX64="LVTC",BY64=35),102,IF(AND(BX64="LVTC",BY64=25),83,0))))))))))))</f>
        <v>324</v>
      </c>
      <c r="CZ64" s="35"/>
      <c r="DA64" s="35"/>
      <c r="DB64" s="401" t="str">
        <f t="shared" si="7"/>
        <v>BAIK</v>
      </c>
      <c r="DC64" s="478">
        <f t="shared" si="2"/>
        <v>0.10000000000000142</v>
      </c>
      <c r="DD64" s="401" t="str">
        <f t="shared" si="3"/>
        <v>BAIK</v>
      </c>
      <c r="DE64" s="401">
        <f t="shared" si="4"/>
        <v>0.89999999999999858</v>
      </c>
      <c r="DF64" s="401" t="str">
        <f t="shared" si="5"/>
        <v>BAIK</v>
      </c>
    </row>
    <row r="65" spans="1:110" s="21" customFormat="1" ht="20.25" customHeight="1">
      <c r="A65" s="510">
        <f t="shared" si="0"/>
        <v>53</v>
      </c>
      <c r="B65" s="511" t="str">
        <f>'1. DATA TRAFO'!C65</f>
        <v>TP0024</v>
      </c>
      <c r="C65" s="512" t="str">
        <f>'1. DATA TRAFO'!D65</f>
        <v>Jl. Sekolah</v>
      </c>
      <c r="D65" s="193" t="str">
        <f>'1. DATA TRAFO'!L65</f>
        <v>Sintra</v>
      </c>
      <c r="E65" s="192">
        <f>'1. DATA TRAFO'!M65</f>
        <v>160</v>
      </c>
      <c r="F65" s="513">
        <f>'1. DATA TRAFO'!R65</f>
        <v>44755</v>
      </c>
      <c r="G65" s="205" t="str">
        <f>'1. DATA TRAFO'!T65</f>
        <v>UMJ</v>
      </c>
      <c r="H65" s="477">
        <v>40.4</v>
      </c>
      <c r="I65" s="477">
        <v>29.1</v>
      </c>
      <c r="J65" s="477">
        <v>28.6</v>
      </c>
      <c r="K65" s="477">
        <v>29.4</v>
      </c>
      <c r="L65" s="477">
        <v>30</v>
      </c>
      <c r="M65" s="477">
        <v>31</v>
      </c>
      <c r="N65" s="477">
        <v>31.2</v>
      </c>
      <c r="O65" s="477">
        <v>37.9</v>
      </c>
      <c r="P65" s="477">
        <v>38.4</v>
      </c>
      <c r="Q65" s="477">
        <v>34.4</v>
      </c>
      <c r="R65" s="477">
        <v>36.299999999999997</v>
      </c>
      <c r="S65" s="477">
        <v>40.5</v>
      </c>
      <c r="T65" s="477">
        <v>29.7</v>
      </c>
      <c r="U65" s="477" t="s">
        <v>28</v>
      </c>
      <c r="V65" s="477" t="s">
        <v>28</v>
      </c>
      <c r="W65" s="477" t="s">
        <v>28</v>
      </c>
      <c r="X65" s="477" t="s">
        <v>28</v>
      </c>
      <c r="Y65" s="477" t="s">
        <v>28</v>
      </c>
      <c r="Z65" s="477" t="s">
        <v>28</v>
      </c>
      <c r="AA65" s="477" t="s">
        <v>28</v>
      </c>
      <c r="AB65" s="477" t="s">
        <v>885</v>
      </c>
      <c r="AC65" s="520" t="s">
        <v>31</v>
      </c>
      <c r="AD65" s="477" t="s">
        <v>41</v>
      </c>
      <c r="AE65" s="521" t="s">
        <v>141</v>
      </c>
      <c r="AF65" s="477" t="s">
        <v>28</v>
      </c>
      <c r="AG65" s="477" t="s">
        <v>28</v>
      </c>
      <c r="AH65" s="477" t="s">
        <v>28</v>
      </c>
      <c r="AI65" s="477" t="s">
        <v>141</v>
      </c>
      <c r="AJ65" s="477" t="s">
        <v>28</v>
      </c>
      <c r="AK65" s="477" t="s">
        <v>28</v>
      </c>
      <c r="AL65" s="477" t="s">
        <v>28</v>
      </c>
      <c r="AM65" s="477" t="s">
        <v>148</v>
      </c>
      <c r="AN65" s="477" t="s">
        <v>314</v>
      </c>
      <c r="AO65" s="477" t="s">
        <v>148</v>
      </c>
      <c r="AP65" s="477" t="s">
        <v>148</v>
      </c>
      <c r="AQ65" s="477" t="s">
        <v>152</v>
      </c>
      <c r="AR65" s="477" t="s">
        <v>155</v>
      </c>
      <c r="AS65" s="522">
        <v>400</v>
      </c>
      <c r="AT65" s="477" t="s">
        <v>28</v>
      </c>
      <c r="AU65" s="523">
        <v>41.5</v>
      </c>
      <c r="AV65" s="477" t="s">
        <v>148</v>
      </c>
      <c r="AW65" s="523">
        <v>27.5</v>
      </c>
      <c r="AX65" s="523" t="s">
        <v>28</v>
      </c>
      <c r="AY65" s="477" t="s">
        <v>52</v>
      </c>
      <c r="AZ65" s="524">
        <v>160</v>
      </c>
      <c r="BA65" s="525" t="s">
        <v>148</v>
      </c>
      <c r="BB65" s="524">
        <v>160</v>
      </c>
      <c r="BC65" s="525" t="s">
        <v>148</v>
      </c>
      <c r="BD65" s="524">
        <v>160</v>
      </c>
      <c r="BE65" s="525" t="s">
        <v>148</v>
      </c>
      <c r="BF65" s="524"/>
      <c r="BG65" s="525"/>
      <c r="BH65" s="524"/>
      <c r="BI65" s="525"/>
      <c r="BJ65" s="524"/>
      <c r="BK65" s="525"/>
      <c r="BL65" s="524">
        <v>160</v>
      </c>
      <c r="BM65" s="525" t="s">
        <v>148</v>
      </c>
      <c r="BN65" s="524">
        <v>160</v>
      </c>
      <c r="BO65" s="525" t="s">
        <v>148</v>
      </c>
      <c r="BP65" s="524">
        <v>160</v>
      </c>
      <c r="BQ65" s="525" t="s">
        <v>148</v>
      </c>
      <c r="BR65" s="524"/>
      <c r="BS65" s="525"/>
      <c r="BT65" s="524"/>
      <c r="BU65" s="525"/>
      <c r="BV65" s="524"/>
      <c r="BW65" s="525"/>
      <c r="BX65" s="477" t="s">
        <v>10</v>
      </c>
      <c r="BY65" s="477">
        <v>150</v>
      </c>
      <c r="BZ65" s="477" t="s">
        <v>28</v>
      </c>
      <c r="CA65" s="477" t="s">
        <v>10</v>
      </c>
      <c r="CB65" s="477">
        <v>70</v>
      </c>
      <c r="CC65" s="477" t="s">
        <v>28</v>
      </c>
      <c r="CD65" s="477"/>
      <c r="CE65" s="477"/>
      <c r="CF65" s="477"/>
      <c r="CG65" s="477" t="s">
        <v>10</v>
      </c>
      <c r="CH65" s="477">
        <v>70</v>
      </c>
      <c r="CI65" s="477" t="s">
        <v>28</v>
      </c>
      <c r="CJ65" s="477"/>
      <c r="CK65" s="477"/>
      <c r="CL65" s="477"/>
      <c r="CM65" s="477" t="s">
        <v>48</v>
      </c>
      <c r="CN65" s="477" t="s">
        <v>28</v>
      </c>
      <c r="CO65" s="477" t="s">
        <v>28</v>
      </c>
      <c r="CP65" s="477" t="s">
        <v>28</v>
      </c>
      <c r="CQ65" s="477" t="s">
        <v>28</v>
      </c>
      <c r="CR65" s="477"/>
      <c r="CS65" s="477" t="s">
        <v>28</v>
      </c>
      <c r="CT65" s="477"/>
      <c r="CU65" s="63"/>
      <c r="CV65" s="467"/>
      <c r="CW65" s="186"/>
      <c r="CX65" s="35"/>
      <c r="CY65" s="132">
        <f>IF(AND(BX65="NYY",BY65=150),324,IF(AND(BX65="NYY",BY65=95),282,IF(AND(BX65="NYY",BY65=70),202,IF(AND(BX65="NYY",BY65=50),159,IF(AND(BX65="NYY",BY65=35),131,IF(AND(BX65=NYY,BY65=25),106,IF(AND(BX65="LVTC",BY65=150),252,IF(AND(BX65="LVTC",BY65=95),190,IF(AND(BX65="LVTC",BY65=70),158,IF(AND(BX65="LVTC",BY65=50),124,IF(AND(BX65="LVTC",BY65=35),102,IF(AND(BX65="LVTC",BY65=25),83,0))))))))))))</f>
        <v>324</v>
      </c>
      <c r="CZ65" s="35"/>
      <c r="DA65" s="35"/>
      <c r="DB65" s="401" t="str">
        <f t="shared" si="7"/>
        <v>BAIK</v>
      </c>
      <c r="DC65" s="478">
        <f t="shared" si="2"/>
        <v>1.1999999999999993</v>
      </c>
      <c r="DD65" s="401" t="str">
        <f t="shared" si="3"/>
        <v>BAIK</v>
      </c>
      <c r="DE65" s="401">
        <f t="shared" si="4"/>
        <v>4</v>
      </c>
      <c r="DF65" s="401" t="str">
        <f t="shared" si="5"/>
        <v>BAIK</v>
      </c>
    </row>
    <row r="66" spans="1:110" s="21" customFormat="1" ht="20.25" customHeight="1">
      <c r="A66" s="510">
        <f t="shared" si="0"/>
        <v>54</v>
      </c>
      <c r="B66" s="511" t="str">
        <f>'1. DATA TRAFO'!C66</f>
        <v>TP0001</v>
      </c>
      <c r="C66" s="512" t="str">
        <f>'1. DATA TRAFO'!D66</f>
        <v>Jl. Veteran</v>
      </c>
      <c r="D66" s="193" t="str">
        <f>'1. DATA TRAFO'!L66</f>
        <v>B &amp; D</v>
      </c>
      <c r="E66" s="192">
        <f>'1. DATA TRAFO'!M66</f>
        <v>200</v>
      </c>
      <c r="F66" s="513">
        <f>'1. DATA TRAFO'!R66</f>
        <v>44755</v>
      </c>
      <c r="G66" s="205" t="str">
        <f>'1. DATA TRAFO'!T66</f>
        <v>UMJ</v>
      </c>
      <c r="H66" s="477">
        <v>38.1</v>
      </c>
      <c r="I66" s="477">
        <v>28.1</v>
      </c>
      <c r="J66" s="477">
        <v>27.5</v>
      </c>
      <c r="K66" s="477">
        <v>28.6</v>
      </c>
      <c r="L66" s="477">
        <v>33.6</v>
      </c>
      <c r="M66" s="477">
        <v>34</v>
      </c>
      <c r="N66" s="477">
        <v>34.4</v>
      </c>
      <c r="O66" s="477">
        <v>41.8</v>
      </c>
      <c r="P66" s="477">
        <v>39.700000000000003</v>
      </c>
      <c r="Q66" s="477">
        <v>38.9</v>
      </c>
      <c r="R66" s="477">
        <v>62.2</v>
      </c>
      <c r="S66" s="477">
        <v>84.8</v>
      </c>
      <c r="T66" s="477">
        <v>29.9</v>
      </c>
      <c r="U66" s="477" t="s">
        <v>28</v>
      </c>
      <c r="V66" s="477" t="s">
        <v>28</v>
      </c>
      <c r="W66" s="477" t="s">
        <v>28</v>
      </c>
      <c r="X66" s="477" t="s">
        <v>28</v>
      </c>
      <c r="Y66" s="477" t="s">
        <v>28</v>
      </c>
      <c r="Z66" s="477" t="s">
        <v>28</v>
      </c>
      <c r="AA66" s="477" t="s">
        <v>28</v>
      </c>
      <c r="AB66" s="477" t="s">
        <v>885</v>
      </c>
      <c r="AC66" s="520" t="s">
        <v>31</v>
      </c>
      <c r="AD66" s="477" t="s">
        <v>41</v>
      </c>
      <c r="AE66" s="521" t="s">
        <v>141</v>
      </c>
      <c r="AF66" s="477" t="s">
        <v>28</v>
      </c>
      <c r="AG66" s="477" t="s">
        <v>28</v>
      </c>
      <c r="AH66" s="477" t="s">
        <v>28</v>
      </c>
      <c r="AI66" s="477" t="s">
        <v>141</v>
      </c>
      <c r="AJ66" s="477" t="s">
        <v>28</v>
      </c>
      <c r="AK66" s="477" t="s">
        <v>28</v>
      </c>
      <c r="AL66" s="477" t="s">
        <v>28</v>
      </c>
      <c r="AM66" s="477" t="s">
        <v>148</v>
      </c>
      <c r="AN66" s="477" t="s">
        <v>37</v>
      </c>
      <c r="AO66" s="477" t="s">
        <v>148</v>
      </c>
      <c r="AP66" s="477" t="s">
        <v>148</v>
      </c>
      <c r="AQ66" s="477" t="s">
        <v>152</v>
      </c>
      <c r="AR66" s="477" t="s">
        <v>155</v>
      </c>
      <c r="AS66" s="522">
        <v>400</v>
      </c>
      <c r="AT66" s="477" t="s">
        <v>28</v>
      </c>
      <c r="AU66" s="523">
        <v>86.6</v>
      </c>
      <c r="AV66" s="477" t="s">
        <v>148</v>
      </c>
      <c r="AW66" s="523">
        <v>20.3</v>
      </c>
      <c r="AX66" s="523" t="s">
        <v>28</v>
      </c>
      <c r="AY66" s="477" t="s">
        <v>52</v>
      </c>
      <c r="AZ66" s="524">
        <v>160</v>
      </c>
      <c r="BA66" s="525" t="s">
        <v>148</v>
      </c>
      <c r="BB66" s="524">
        <v>160</v>
      </c>
      <c r="BC66" s="525" t="s">
        <v>148</v>
      </c>
      <c r="BD66" s="524">
        <v>160</v>
      </c>
      <c r="BE66" s="525" t="s">
        <v>148</v>
      </c>
      <c r="BF66" s="524">
        <v>160</v>
      </c>
      <c r="BG66" s="525" t="s">
        <v>148</v>
      </c>
      <c r="BH66" s="524">
        <v>160</v>
      </c>
      <c r="BI66" s="525" t="s">
        <v>148</v>
      </c>
      <c r="BJ66" s="524">
        <v>160</v>
      </c>
      <c r="BK66" s="525" t="s">
        <v>148</v>
      </c>
      <c r="BL66" s="524">
        <v>160</v>
      </c>
      <c r="BM66" s="525" t="s">
        <v>148</v>
      </c>
      <c r="BN66" s="524">
        <v>160</v>
      </c>
      <c r="BO66" s="525" t="s">
        <v>148</v>
      </c>
      <c r="BP66" s="524">
        <v>160</v>
      </c>
      <c r="BQ66" s="525" t="s">
        <v>148</v>
      </c>
      <c r="BR66" s="524"/>
      <c r="BS66" s="525"/>
      <c r="BT66" s="524"/>
      <c r="BU66" s="525"/>
      <c r="BV66" s="524"/>
      <c r="BW66" s="525"/>
      <c r="BX66" s="477" t="s">
        <v>10</v>
      </c>
      <c r="BY66" s="477">
        <v>150</v>
      </c>
      <c r="BZ66" s="477" t="s">
        <v>28</v>
      </c>
      <c r="CA66" s="477" t="s">
        <v>10</v>
      </c>
      <c r="CB66" s="477">
        <v>70</v>
      </c>
      <c r="CC66" s="477" t="s">
        <v>28</v>
      </c>
      <c r="CD66" s="477" t="s">
        <v>10</v>
      </c>
      <c r="CE66" s="477">
        <v>70</v>
      </c>
      <c r="CF66" s="477" t="s">
        <v>28</v>
      </c>
      <c r="CG66" s="477" t="s">
        <v>10</v>
      </c>
      <c r="CH66" s="477">
        <v>70</v>
      </c>
      <c r="CI66" s="477" t="s">
        <v>28</v>
      </c>
      <c r="CJ66" s="477"/>
      <c r="CK66" s="477"/>
      <c r="CL66" s="477"/>
      <c r="CM66" s="477" t="s">
        <v>48</v>
      </c>
      <c r="CN66" s="477" t="s">
        <v>28</v>
      </c>
      <c r="CO66" s="477" t="s">
        <v>28</v>
      </c>
      <c r="CP66" s="477" t="s">
        <v>28</v>
      </c>
      <c r="CQ66" s="477" t="s">
        <v>28</v>
      </c>
      <c r="CR66" s="477" t="s">
        <v>28</v>
      </c>
      <c r="CS66" s="477" t="s">
        <v>28</v>
      </c>
      <c r="CT66" s="477"/>
      <c r="CU66" s="63"/>
      <c r="CV66" s="467"/>
      <c r="CW66" s="186"/>
      <c r="CX66" s="35"/>
      <c r="CY66" s="132">
        <f>IF(AND(BX66="NYY",BY66=150),324,IF(AND(BX66="NYY",BY66=95),282,IF(AND(BX66="NYY",BY66=70),202,IF(AND(BX66="NYY",BY66=50),159,IF(AND(BX66="NYY",BY66=35),131,IF(AND(BX66=NYY,BY66=25),106,IF(AND(BX66="LVTC",BY66=150),252,IF(AND(BX66="LVTC",BY66=95),190,IF(AND(BX66="LVTC",BY66=70),158,IF(AND(BX66="LVTC",BY66=50),124,IF(AND(BX66="LVTC",BY66=35),102,IF(AND(BX66="LVTC",BY66=25),83,0))))))))))))</f>
        <v>324</v>
      </c>
      <c r="CZ66" s="35"/>
      <c r="DA66" s="35"/>
      <c r="DB66" s="401" t="str">
        <f t="shared" si="7"/>
        <v>BAIK</v>
      </c>
      <c r="DC66" s="478">
        <f t="shared" si="2"/>
        <v>0.79999999999999716</v>
      </c>
      <c r="DD66" s="401" t="str">
        <f t="shared" si="3"/>
        <v>BAIK</v>
      </c>
      <c r="DE66" s="401">
        <f t="shared" si="4"/>
        <v>23.300000000000004</v>
      </c>
      <c r="DF66" s="401" t="str">
        <f t="shared" si="5"/>
        <v>BURUK</v>
      </c>
    </row>
    <row r="67" spans="1:110" s="21" customFormat="1" ht="20.25" customHeight="1">
      <c r="A67" s="510">
        <f t="shared" si="0"/>
        <v>55</v>
      </c>
      <c r="B67" s="511" t="str">
        <f>'1. DATA TRAFO'!C67</f>
        <v>TP0205</v>
      </c>
      <c r="C67" s="512" t="str">
        <f>'1. DATA TRAFO'!D67</f>
        <v xml:space="preserve">Jl. Veteran </v>
      </c>
      <c r="D67" s="193" t="str">
        <f>'1. DATA TRAFO'!L67</f>
        <v>B &amp; D</v>
      </c>
      <c r="E67" s="192">
        <f>'1. DATA TRAFO'!M67</f>
        <v>100</v>
      </c>
      <c r="F67" s="513">
        <f>'1. DATA TRAFO'!R67</f>
        <v>44755</v>
      </c>
      <c r="G67" s="205" t="str">
        <f>'1. DATA TRAFO'!T67</f>
        <v>UMJ</v>
      </c>
      <c r="H67" s="477">
        <v>34</v>
      </c>
      <c r="I67" s="477">
        <v>27.4</v>
      </c>
      <c r="J67" s="477">
        <v>27.4</v>
      </c>
      <c r="K67" s="477">
        <v>27.4</v>
      </c>
      <c r="L67" s="477">
        <v>31.7</v>
      </c>
      <c r="M67" s="477">
        <v>31.7</v>
      </c>
      <c r="N67" s="477">
        <v>32.1</v>
      </c>
      <c r="O67" s="477">
        <v>33.799999999999997</v>
      </c>
      <c r="P67" s="477">
        <v>33.700000000000003</v>
      </c>
      <c r="Q67" s="477">
        <v>34.4</v>
      </c>
      <c r="R67" s="477">
        <v>34.200000000000003</v>
      </c>
      <c r="S67" s="477">
        <v>35.700000000000003</v>
      </c>
      <c r="T67" s="477">
        <v>29.5</v>
      </c>
      <c r="U67" s="477" t="s">
        <v>28</v>
      </c>
      <c r="V67" s="477" t="s">
        <v>28</v>
      </c>
      <c r="W67" s="477" t="s">
        <v>28</v>
      </c>
      <c r="X67" s="477" t="s">
        <v>28</v>
      </c>
      <c r="Y67" s="477" t="s">
        <v>28</v>
      </c>
      <c r="Z67" s="477" t="s">
        <v>28</v>
      </c>
      <c r="AA67" s="477" t="s">
        <v>28</v>
      </c>
      <c r="AB67" s="477" t="s">
        <v>885</v>
      </c>
      <c r="AC67" s="520" t="s">
        <v>32</v>
      </c>
      <c r="AD67" s="477" t="s">
        <v>41</v>
      </c>
      <c r="AE67" s="521" t="s">
        <v>141</v>
      </c>
      <c r="AF67" s="477" t="s">
        <v>28</v>
      </c>
      <c r="AG67" s="477" t="s">
        <v>28</v>
      </c>
      <c r="AH67" s="477" t="s">
        <v>28</v>
      </c>
      <c r="AI67" s="477" t="s">
        <v>58</v>
      </c>
      <c r="AJ67" s="477" t="s">
        <v>28</v>
      </c>
      <c r="AK67" s="477" t="s">
        <v>28</v>
      </c>
      <c r="AL67" s="477" t="s">
        <v>28</v>
      </c>
      <c r="AM67" s="477" t="s">
        <v>148</v>
      </c>
      <c r="AN67" s="477" t="s">
        <v>314</v>
      </c>
      <c r="AO67" s="477" t="s">
        <v>149</v>
      </c>
      <c r="AP67" s="477" t="s">
        <v>148</v>
      </c>
      <c r="AQ67" s="477" t="s">
        <v>42</v>
      </c>
      <c r="AR67" s="477" t="s">
        <v>155</v>
      </c>
      <c r="AS67" s="522">
        <v>400</v>
      </c>
      <c r="AT67" s="477" t="s">
        <v>28</v>
      </c>
      <c r="AU67" s="523">
        <v>2</v>
      </c>
      <c r="AV67" s="477" t="s">
        <v>148</v>
      </c>
      <c r="AW67" s="523">
        <v>2</v>
      </c>
      <c r="AX67" s="523" t="s">
        <v>28</v>
      </c>
      <c r="AY67" s="477" t="s">
        <v>51</v>
      </c>
      <c r="AZ67" s="524">
        <v>100</v>
      </c>
      <c r="BA67" s="525" t="s">
        <v>148</v>
      </c>
      <c r="BB67" s="524">
        <v>100</v>
      </c>
      <c r="BC67" s="525" t="s">
        <v>148</v>
      </c>
      <c r="BD67" s="524">
        <v>100</v>
      </c>
      <c r="BE67" s="525" t="s">
        <v>148</v>
      </c>
      <c r="BF67" s="524">
        <v>100</v>
      </c>
      <c r="BG67" s="525" t="s">
        <v>148</v>
      </c>
      <c r="BH67" s="524">
        <v>100</v>
      </c>
      <c r="BI67" s="525" t="s">
        <v>148</v>
      </c>
      <c r="BJ67" s="524">
        <v>100</v>
      </c>
      <c r="BK67" s="525" t="s">
        <v>148</v>
      </c>
      <c r="BL67" s="524"/>
      <c r="BM67" s="525"/>
      <c r="BN67" s="524"/>
      <c r="BO67" s="525"/>
      <c r="BP67" s="524"/>
      <c r="BQ67" s="525"/>
      <c r="BR67" s="524"/>
      <c r="BS67" s="525"/>
      <c r="BT67" s="524"/>
      <c r="BU67" s="525"/>
      <c r="BV67" s="524"/>
      <c r="BW67" s="525"/>
      <c r="BX67" s="477" t="s">
        <v>10</v>
      </c>
      <c r="BY67" s="477">
        <v>150</v>
      </c>
      <c r="BZ67" s="477" t="s">
        <v>28</v>
      </c>
      <c r="CA67" s="477" t="s">
        <v>10</v>
      </c>
      <c r="CB67" s="477">
        <v>70</v>
      </c>
      <c r="CC67" s="477" t="s">
        <v>28</v>
      </c>
      <c r="CD67" s="477" t="s">
        <v>10</v>
      </c>
      <c r="CE67" s="477">
        <v>70</v>
      </c>
      <c r="CF67" s="477" t="s">
        <v>28</v>
      </c>
      <c r="CG67" s="477"/>
      <c r="CH67" s="477"/>
      <c r="CI67" s="477"/>
      <c r="CJ67" s="477"/>
      <c r="CK67" s="477"/>
      <c r="CL67" s="477"/>
      <c r="CM67" s="477" t="s">
        <v>44</v>
      </c>
      <c r="CN67" s="477" t="s">
        <v>28</v>
      </c>
      <c r="CO67" s="477" t="s">
        <v>28</v>
      </c>
      <c r="CP67" s="477" t="s">
        <v>28</v>
      </c>
      <c r="CQ67" s="477" t="s">
        <v>28</v>
      </c>
      <c r="CR67" s="477" t="s">
        <v>28</v>
      </c>
      <c r="CS67" s="477"/>
      <c r="CT67" s="477"/>
      <c r="CU67" s="63"/>
      <c r="CV67" s="467"/>
      <c r="CW67" s="186"/>
      <c r="CX67" s="35"/>
      <c r="CY67" s="132">
        <f>IF(AND(BX67="NYY",BY67=150),324,IF(AND(BX67="NYY",BY67=95),282,IF(AND(BX67="NYY",BY67=70),202,IF(AND(BX67="NYY",BY67=50),159,IF(AND(BX67="NYY",BY67=35),131,IF(AND(BX67=NYY,BY67=25),106,IF(AND(BX67="LVTC",BY67=150),252,IF(AND(BX67="LVTC",BY67=95),190,IF(AND(BX67="LVTC",BY67=70),158,IF(AND(BX67="LVTC",BY67=50),124,IF(AND(BX67="LVTC",BY67=35),102,IF(AND(BX67="LVTC",BY67=25),83,0))))))))))))</f>
        <v>324</v>
      </c>
      <c r="CZ67" s="35"/>
      <c r="DA67" s="35"/>
      <c r="DB67" s="401" t="str">
        <f t="shared" si="7"/>
        <v>BAIK</v>
      </c>
      <c r="DC67" s="478">
        <f t="shared" si="2"/>
        <v>0.40000000000000213</v>
      </c>
      <c r="DD67" s="401" t="str">
        <f t="shared" si="3"/>
        <v>BAIK</v>
      </c>
      <c r="DE67" s="401">
        <f t="shared" si="4"/>
        <v>0.69999999999999574</v>
      </c>
      <c r="DF67" s="401" t="str">
        <f t="shared" si="5"/>
        <v>BAIK</v>
      </c>
    </row>
    <row r="68" spans="1:110" s="21" customFormat="1" ht="20.25" customHeight="1">
      <c r="A68" s="510">
        <f t="shared" si="0"/>
        <v>56</v>
      </c>
      <c r="B68" s="511" t="str">
        <f>'1. DATA TRAFO'!C68</f>
        <v>TP0234</v>
      </c>
      <c r="C68" s="512" t="str">
        <f>'1. DATA TRAFO'!D68</f>
        <v>Jl. Rumah Sakit Lama</v>
      </c>
      <c r="D68" s="193" t="str">
        <f>'1. DATA TRAFO'!L68</f>
        <v>Morawa</v>
      </c>
      <c r="E68" s="192">
        <f>'1. DATA TRAFO'!M68</f>
        <v>100</v>
      </c>
      <c r="F68" s="513">
        <f>'1. DATA TRAFO'!R68</f>
        <v>44755</v>
      </c>
      <c r="G68" s="205" t="str">
        <f>'1. DATA TRAFO'!T68</f>
        <v>UMJ</v>
      </c>
      <c r="H68" s="477">
        <v>31.5</v>
      </c>
      <c r="I68" s="477">
        <v>27.2</v>
      </c>
      <c r="J68" s="477">
        <v>27.4</v>
      </c>
      <c r="K68" s="477">
        <v>27.7</v>
      </c>
      <c r="L68" s="477">
        <v>31.3</v>
      </c>
      <c r="M68" s="477">
        <v>31.6</v>
      </c>
      <c r="N68" s="477">
        <v>31.9</v>
      </c>
      <c r="O68" s="477">
        <v>33</v>
      </c>
      <c r="P68" s="477">
        <v>33.9</v>
      </c>
      <c r="Q68" s="477">
        <v>34</v>
      </c>
      <c r="R68" s="477">
        <v>32.700000000000003</v>
      </c>
      <c r="S68" s="477">
        <v>29.7</v>
      </c>
      <c r="T68" s="477">
        <v>29.2</v>
      </c>
      <c r="U68" s="477" t="s">
        <v>28</v>
      </c>
      <c r="V68" s="477" t="s">
        <v>28</v>
      </c>
      <c r="W68" s="477" t="s">
        <v>28</v>
      </c>
      <c r="X68" s="477" t="s">
        <v>28</v>
      </c>
      <c r="Y68" s="477" t="s">
        <v>28</v>
      </c>
      <c r="Z68" s="477" t="s">
        <v>28</v>
      </c>
      <c r="AA68" s="477" t="s">
        <v>28</v>
      </c>
      <c r="AB68" s="477" t="s">
        <v>885</v>
      </c>
      <c r="AC68" s="520" t="s">
        <v>32</v>
      </c>
      <c r="AD68" s="477" t="s">
        <v>41</v>
      </c>
      <c r="AE68" s="521" t="s">
        <v>141</v>
      </c>
      <c r="AF68" s="477" t="s">
        <v>28</v>
      </c>
      <c r="AG68" s="477" t="s">
        <v>28</v>
      </c>
      <c r="AH68" s="477" t="s">
        <v>28</v>
      </c>
      <c r="AI68" s="477" t="s">
        <v>58</v>
      </c>
      <c r="AJ68" s="477" t="s">
        <v>28</v>
      </c>
      <c r="AK68" s="477" t="s">
        <v>28</v>
      </c>
      <c r="AL68" s="477" t="s">
        <v>28</v>
      </c>
      <c r="AM68" s="477" t="s">
        <v>37</v>
      </c>
      <c r="AN68" s="477" t="s">
        <v>149</v>
      </c>
      <c r="AO68" s="477" t="s">
        <v>148</v>
      </c>
      <c r="AP68" s="477" t="s">
        <v>148</v>
      </c>
      <c r="AQ68" s="477" t="s">
        <v>152</v>
      </c>
      <c r="AR68" s="477" t="s">
        <v>155</v>
      </c>
      <c r="AS68" s="522">
        <v>250</v>
      </c>
      <c r="AT68" s="477" t="s">
        <v>28</v>
      </c>
      <c r="AU68" s="523">
        <v>21.5</v>
      </c>
      <c r="AV68" s="477" t="s">
        <v>148</v>
      </c>
      <c r="AW68" s="523">
        <v>21.5</v>
      </c>
      <c r="AX68" s="523" t="s">
        <v>28</v>
      </c>
      <c r="AY68" s="477" t="s">
        <v>51</v>
      </c>
      <c r="AZ68" s="524">
        <v>125</v>
      </c>
      <c r="BA68" s="525" t="s">
        <v>148</v>
      </c>
      <c r="BB68" s="524">
        <v>125</v>
      </c>
      <c r="BC68" s="525" t="s">
        <v>148</v>
      </c>
      <c r="BD68" s="524">
        <v>125</v>
      </c>
      <c r="BE68" s="525" t="s">
        <v>148</v>
      </c>
      <c r="BF68" s="524"/>
      <c r="BG68" s="525"/>
      <c r="BH68" s="524"/>
      <c r="BI68" s="525"/>
      <c r="BJ68" s="524"/>
      <c r="BK68" s="525"/>
      <c r="BL68" s="524"/>
      <c r="BM68" s="525"/>
      <c r="BN68" s="524"/>
      <c r="BO68" s="525"/>
      <c r="BP68" s="524"/>
      <c r="BQ68" s="525"/>
      <c r="BR68" s="524"/>
      <c r="BS68" s="525"/>
      <c r="BT68" s="524"/>
      <c r="BU68" s="525"/>
      <c r="BV68" s="524"/>
      <c r="BW68" s="525"/>
      <c r="BX68" s="477" t="s">
        <v>10</v>
      </c>
      <c r="BY68" s="477">
        <v>70</v>
      </c>
      <c r="BZ68" s="477" t="s">
        <v>28</v>
      </c>
      <c r="CA68" s="477" t="s">
        <v>10</v>
      </c>
      <c r="CB68" s="477">
        <v>70</v>
      </c>
      <c r="CC68" s="477" t="s">
        <v>28</v>
      </c>
      <c r="CD68" s="477"/>
      <c r="CE68" s="477"/>
      <c r="CF68" s="477"/>
      <c r="CG68" s="477"/>
      <c r="CH68" s="477"/>
      <c r="CI68" s="477"/>
      <c r="CJ68" s="477"/>
      <c r="CK68" s="477"/>
      <c r="CL68" s="477"/>
      <c r="CM68" s="477" t="s">
        <v>44</v>
      </c>
      <c r="CN68" s="477" t="s">
        <v>28</v>
      </c>
      <c r="CO68" s="477" t="s">
        <v>28</v>
      </c>
      <c r="CP68" s="477" t="s">
        <v>28</v>
      </c>
      <c r="CQ68" s="477" t="s">
        <v>28</v>
      </c>
      <c r="CR68" s="477"/>
      <c r="CS68" s="477"/>
      <c r="CT68" s="477"/>
      <c r="CU68" s="63"/>
      <c r="CV68" s="467"/>
      <c r="CW68" s="186"/>
      <c r="CX68" s="35"/>
      <c r="CY68" s="132">
        <f>IF(AND(BX68="NYY",BY68=150),324,IF(AND(BX68="NYY",BY68=95),282,IF(AND(BX68="NYY",BY68=70),202,IF(AND(BX68="NYY",BY68=50),159,IF(AND(BX68="NYY",BY68=35),131,IF(AND(BX68=NYY,BY68=25),106,IF(AND(BX68="LVTC",BY68=150),252,IF(AND(BX68="LVTC",BY68=95),190,IF(AND(BX68="LVTC",BY68=70),158,IF(AND(BX68="LVTC",BY68=50),124,IF(AND(BX68="LVTC",BY68=35),102,IF(AND(BX68="LVTC",BY68=25),83,0))))))))))))</f>
        <v>202</v>
      </c>
      <c r="CZ68" s="35"/>
      <c r="DA68" s="35"/>
      <c r="DB68" s="401" t="str">
        <f t="shared" si="7"/>
        <v>BAIK</v>
      </c>
      <c r="DC68" s="478">
        <f t="shared" si="2"/>
        <v>0.59999999999999787</v>
      </c>
      <c r="DD68" s="401" t="str">
        <f t="shared" si="3"/>
        <v>BAIK</v>
      </c>
      <c r="DE68" s="401">
        <f t="shared" si="4"/>
        <v>1.2999999999999972</v>
      </c>
      <c r="DF68" s="401" t="str">
        <f t="shared" si="5"/>
        <v>BAIK</v>
      </c>
    </row>
    <row r="69" spans="1:110" s="21" customFormat="1" ht="20.25" customHeight="1">
      <c r="A69" s="510">
        <f t="shared" si="0"/>
        <v>57</v>
      </c>
      <c r="B69" s="511" t="str">
        <f>'1. DATA TRAFO'!C69</f>
        <v>TP0537</v>
      </c>
      <c r="C69" s="512" t="str">
        <f>'1. DATA TRAFO'!D69</f>
        <v>Jl. Veteran</v>
      </c>
      <c r="D69" s="193" t="str">
        <f>'1. DATA TRAFO'!L69</f>
        <v>Master Green</v>
      </c>
      <c r="E69" s="192">
        <f>'1. DATA TRAFO'!M69</f>
        <v>50</v>
      </c>
      <c r="F69" s="513">
        <f>'1. DATA TRAFO'!R69</f>
        <v>44756</v>
      </c>
      <c r="G69" s="205" t="str">
        <f>'1. DATA TRAFO'!T69</f>
        <v>UMJ</v>
      </c>
      <c r="H69" s="477">
        <v>31.5</v>
      </c>
      <c r="I69" s="477">
        <v>26</v>
      </c>
      <c r="J69" s="477">
        <v>26.4</v>
      </c>
      <c r="K69" s="477">
        <v>25.8</v>
      </c>
      <c r="L69" s="477">
        <v>29.9</v>
      </c>
      <c r="M69" s="477">
        <v>29.9</v>
      </c>
      <c r="N69" s="477">
        <v>29.6</v>
      </c>
      <c r="O69" s="477">
        <v>30.5</v>
      </c>
      <c r="P69" s="477">
        <v>30.6</v>
      </c>
      <c r="Q69" s="477">
        <v>30.4</v>
      </c>
      <c r="R69" s="477">
        <v>30.5</v>
      </c>
      <c r="S69" s="477">
        <v>31.8</v>
      </c>
      <c r="T69" s="477">
        <v>31.3</v>
      </c>
      <c r="U69" s="477" t="s">
        <v>28</v>
      </c>
      <c r="V69" s="477" t="s">
        <v>28</v>
      </c>
      <c r="W69" s="477" t="s">
        <v>28</v>
      </c>
      <c r="X69" s="477" t="s">
        <v>28</v>
      </c>
      <c r="Y69" s="477" t="s">
        <v>28</v>
      </c>
      <c r="Z69" s="477" t="s">
        <v>28</v>
      </c>
      <c r="AA69" s="477" t="s">
        <v>28</v>
      </c>
      <c r="AB69" s="477" t="s">
        <v>885</v>
      </c>
      <c r="AC69" s="520" t="s">
        <v>31</v>
      </c>
      <c r="AD69" s="477" t="s">
        <v>41</v>
      </c>
      <c r="AE69" s="521" t="s">
        <v>141</v>
      </c>
      <c r="AF69" s="477" t="s">
        <v>28</v>
      </c>
      <c r="AG69" s="477" t="s">
        <v>28</v>
      </c>
      <c r="AH69" s="477" t="s">
        <v>28</v>
      </c>
      <c r="AI69" s="477" t="s">
        <v>141</v>
      </c>
      <c r="AJ69" s="477" t="s">
        <v>28</v>
      </c>
      <c r="AK69" s="477" t="s">
        <v>28</v>
      </c>
      <c r="AL69" s="477" t="s">
        <v>28</v>
      </c>
      <c r="AM69" s="477" t="s">
        <v>148</v>
      </c>
      <c r="AN69" s="477" t="s">
        <v>148</v>
      </c>
      <c r="AO69" s="477" t="s">
        <v>148</v>
      </c>
      <c r="AP69" s="477" t="s">
        <v>148</v>
      </c>
      <c r="AQ69" s="477" t="s">
        <v>152</v>
      </c>
      <c r="AR69" s="477" t="s">
        <v>155</v>
      </c>
      <c r="AS69" s="522">
        <v>630</v>
      </c>
      <c r="AT69" s="477" t="s">
        <v>28</v>
      </c>
      <c r="AU69" s="523">
        <v>12</v>
      </c>
      <c r="AV69" s="477" t="s">
        <v>148</v>
      </c>
      <c r="AW69" s="523">
        <v>12.2</v>
      </c>
      <c r="AX69" s="523" t="s">
        <v>28</v>
      </c>
      <c r="AY69" s="477" t="s">
        <v>52</v>
      </c>
      <c r="AZ69" s="524">
        <v>200</v>
      </c>
      <c r="BA69" s="525" t="s">
        <v>148</v>
      </c>
      <c r="BB69" s="524">
        <v>200</v>
      </c>
      <c r="BC69" s="525" t="s">
        <v>148</v>
      </c>
      <c r="BD69" s="524">
        <v>200</v>
      </c>
      <c r="BE69" s="525" t="s">
        <v>148</v>
      </c>
      <c r="BF69" s="524"/>
      <c r="BG69" s="525"/>
      <c r="BH69" s="524"/>
      <c r="BI69" s="525"/>
      <c r="BJ69" s="524"/>
      <c r="BK69" s="525"/>
      <c r="BL69" s="524"/>
      <c r="BM69" s="525"/>
      <c r="BN69" s="524"/>
      <c r="BO69" s="525"/>
      <c r="BP69" s="524"/>
      <c r="BQ69" s="525"/>
      <c r="BR69" s="524"/>
      <c r="BS69" s="525"/>
      <c r="BT69" s="524"/>
      <c r="BU69" s="525"/>
      <c r="BV69" s="524"/>
      <c r="BW69" s="525"/>
      <c r="BX69" s="477" t="s">
        <v>10</v>
      </c>
      <c r="BY69" s="477">
        <v>150</v>
      </c>
      <c r="BZ69" s="477" t="s">
        <v>28</v>
      </c>
      <c r="CA69" s="477" t="s">
        <v>10</v>
      </c>
      <c r="CB69" s="477">
        <v>70</v>
      </c>
      <c r="CC69" s="477" t="s">
        <v>28</v>
      </c>
      <c r="CD69" s="477"/>
      <c r="CE69" s="477"/>
      <c r="CF69" s="477"/>
      <c r="CG69" s="477"/>
      <c r="CH69" s="477"/>
      <c r="CI69" s="477"/>
      <c r="CJ69" s="477"/>
      <c r="CK69" s="477"/>
      <c r="CL69" s="477"/>
      <c r="CM69" s="477" t="s">
        <v>44</v>
      </c>
      <c r="CN69" s="477" t="s">
        <v>28</v>
      </c>
      <c r="CO69" s="477" t="s">
        <v>28</v>
      </c>
      <c r="CP69" s="477" t="s">
        <v>28</v>
      </c>
      <c r="CQ69" s="477" t="s">
        <v>28</v>
      </c>
      <c r="CR69" s="477"/>
      <c r="CS69" s="477"/>
      <c r="CT69" s="477"/>
      <c r="CU69" s="63"/>
      <c r="CV69" s="467"/>
      <c r="CW69" s="186"/>
      <c r="CX69" s="35"/>
      <c r="CY69" s="132">
        <f>IF(AND(BX69="NYY",BY69=150),324,IF(AND(BX69="NYY",BY69=95),282,IF(AND(BX69="NYY",BY69=70),202,IF(AND(BX69="NYY",BY69=50),159,IF(AND(BX69="NYY",BY69=35),131,IF(AND(BX69=NYY,BY69=25),106,IF(AND(BX69="LVTC",BY69=150),252,IF(AND(BX69="LVTC",BY69=95),190,IF(AND(BX69="LVTC",BY69=70),158,IF(AND(BX69="LVTC",BY69=50),124,IF(AND(BX69="LVTC",BY69=35),102,IF(AND(BX69="LVTC",BY69=25),83,0))))))))))))</f>
        <v>324</v>
      </c>
      <c r="CZ69" s="35"/>
      <c r="DA69" s="35"/>
      <c r="DB69" s="401" t="str">
        <f t="shared" si="7"/>
        <v>BAIK</v>
      </c>
      <c r="DC69" s="478">
        <f t="shared" si="2"/>
        <v>0.29999999999999716</v>
      </c>
      <c r="DD69" s="401" t="str">
        <f t="shared" si="3"/>
        <v>BAIK</v>
      </c>
      <c r="DE69" s="401">
        <f t="shared" si="4"/>
        <v>0.20000000000000284</v>
      </c>
      <c r="DF69" s="401" t="str">
        <f t="shared" si="5"/>
        <v>BAIK</v>
      </c>
    </row>
    <row r="70" spans="1:110" s="21" customFormat="1" ht="20.25" customHeight="1">
      <c r="A70" s="510">
        <f t="shared" si="0"/>
        <v>58</v>
      </c>
      <c r="B70" s="511" t="str">
        <f>'1. DATA TRAFO'!C70</f>
        <v>TP0074</v>
      </c>
      <c r="C70" s="512" t="str">
        <f>'1. DATA TRAFO'!D70</f>
        <v>Jl. Gorong Gorong (Dekat RSUD Lama)</v>
      </c>
      <c r="D70" s="193" t="str">
        <f>'1. DATA TRAFO'!L70</f>
        <v>Starlite</v>
      </c>
      <c r="E70" s="192">
        <f>'1. DATA TRAFO'!M70</f>
        <v>160</v>
      </c>
      <c r="F70" s="513">
        <f>'1. DATA TRAFO'!R70</f>
        <v>44756</v>
      </c>
      <c r="G70" s="205" t="str">
        <f>'1. DATA TRAFO'!T70</f>
        <v>UMJ</v>
      </c>
      <c r="H70" s="477">
        <v>34.4</v>
      </c>
      <c r="I70" s="477">
        <v>27.3</v>
      </c>
      <c r="J70" s="477">
        <v>27.6</v>
      </c>
      <c r="K70" s="477">
        <v>27.1</v>
      </c>
      <c r="L70" s="477">
        <v>32.4</v>
      </c>
      <c r="M70" s="477">
        <v>32.9</v>
      </c>
      <c r="N70" s="477">
        <v>32.700000000000003</v>
      </c>
      <c r="O70" s="477">
        <v>32.299999999999997</v>
      </c>
      <c r="P70" s="477">
        <v>33.700000000000003</v>
      </c>
      <c r="Q70" s="477">
        <v>32.799999999999997</v>
      </c>
      <c r="R70" s="477">
        <v>33.200000000000003</v>
      </c>
      <c r="S70" s="477">
        <v>31.1</v>
      </c>
      <c r="T70" s="477">
        <v>28.5</v>
      </c>
      <c r="U70" s="477" t="s">
        <v>28</v>
      </c>
      <c r="V70" s="477" t="s">
        <v>28</v>
      </c>
      <c r="W70" s="477" t="s">
        <v>28</v>
      </c>
      <c r="X70" s="477" t="s">
        <v>28</v>
      </c>
      <c r="Y70" s="477" t="s">
        <v>28</v>
      </c>
      <c r="Z70" s="477" t="s">
        <v>28</v>
      </c>
      <c r="AA70" s="477" t="s">
        <v>28</v>
      </c>
      <c r="AB70" s="477" t="s">
        <v>885</v>
      </c>
      <c r="AC70" s="520" t="s">
        <v>32</v>
      </c>
      <c r="AD70" s="477" t="s">
        <v>41</v>
      </c>
      <c r="AE70" s="521" t="s">
        <v>141</v>
      </c>
      <c r="AF70" s="477" t="s">
        <v>28</v>
      </c>
      <c r="AG70" s="477" t="s">
        <v>28</v>
      </c>
      <c r="AH70" s="477" t="s">
        <v>28</v>
      </c>
      <c r="AI70" s="477" t="s">
        <v>141</v>
      </c>
      <c r="AJ70" s="477" t="s">
        <v>28</v>
      </c>
      <c r="AK70" s="477" t="s">
        <v>28</v>
      </c>
      <c r="AL70" s="477" t="s">
        <v>28</v>
      </c>
      <c r="AM70" s="477" t="s">
        <v>148</v>
      </c>
      <c r="AN70" s="477" t="s">
        <v>148</v>
      </c>
      <c r="AO70" s="477" t="s">
        <v>148</v>
      </c>
      <c r="AP70" s="477" t="s">
        <v>148</v>
      </c>
      <c r="AQ70" s="477" t="s">
        <v>152</v>
      </c>
      <c r="AR70" s="477" t="s">
        <v>155</v>
      </c>
      <c r="AS70" s="522">
        <v>800</v>
      </c>
      <c r="AT70" s="477" t="s">
        <v>28</v>
      </c>
      <c r="AU70" s="523">
        <v>11.3</v>
      </c>
      <c r="AV70" s="477" t="s">
        <v>148</v>
      </c>
      <c r="AW70" s="523">
        <v>11.3</v>
      </c>
      <c r="AX70" s="523" t="s">
        <v>28</v>
      </c>
      <c r="AY70" s="477" t="s">
        <v>51</v>
      </c>
      <c r="AZ70" s="524">
        <v>160</v>
      </c>
      <c r="BA70" s="525" t="s">
        <v>148</v>
      </c>
      <c r="BB70" s="524">
        <v>160</v>
      </c>
      <c r="BC70" s="525" t="s">
        <v>148</v>
      </c>
      <c r="BD70" s="524">
        <v>160</v>
      </c>
      <c r="BE70" s="525" t="s">
        <v>148</v>
      </c>
      <c r="BF70" s="524">
        <v>160</v>
      </c>
      <c r="BG70" s="525" t="s">
        <v>148</v>
      </c>
      <c r="BH70" s="524">
        <v>160</v>
      </c>
      <c r="BI70" s="525" t="s">
        <v>148</v>
      </c>
      <c r="BJ70" s="524">
        <v>160</v>
      </c>
      <c r="BK70" s="525" t="s">
        <v>148</v>
      </c>
      <c r="BL70" s="524"/>
      <c r="BM70" s="525"/>
      <c r="BN70" s="524"/>
      <c r="BO70" s="525"/>
      <c r="BP70" s="524"/>
      <c r="BQ70" s="525"/>
      <c r="BR70" s="524">
        <v>160</v>
      </c>
      <c r="BS70" s="525" t="s">
        <v>148</v>
      </c>
      <c r="BT70" s="524">
        <v>160</v>
      </c>
      <c r="BU70" s="525" t="s">
        <v>148</v>
      </c>
      <c r="BV70" s="524">
        <v>160</v>
      </c>
      <c r="BW70" s="525" t="s">
        <v>148</v>
      </c>
      <c r="BX70" s="477" t="s">
        <v>10</v>
      </c>
      <c r="BY70" s="477">
        <v>150</v>
      </c>
      <c r="BZ70" s="477" t="s">
        <v>28</v>
      </c>
      <c r="CA70" s="477" t="s">
        <v>10</v>
      </c>
      <c r="CB70" s="477">
        <v>70</v>
      </c>
      <c r="CC70" s="477" t="s">
        <v>28</v>
      </c>
      <c r="CD70" s="477" t="s">
        <v>10</v>
      </c>
      <c r="CE70" s="477">
        <v>70</v>
      </c>
      <c r="CF70" s="477" t="s">
        <v>28</v>
      </c>
      <c r="CG70" s="477"/>
      <c r="CH70" s="477"/>
      <c r="CI70" s="477"/>
      <c r="CJ70" s="477" t="s">
        <v>10</v>
      </c>
      <c r="CK70" s="477">
        <v>70</v>
      </c>
      <c r="CL70" s="477" t="s">
        <v>28</v>
      </c>
      <c r="CM70" s="477" t="s">
        <v>44</v>
      </c>
      <c r="CN70" s="477" t="s">
        <v>28</v>
      </c>
      <c r="CO70" s="477" t="s">
        <v>28</v>
      </c>
      <c r="CP70" s="477" t="s">
        <v>28</v>
      </c>
      <c r="CQ70" s="477" t="s">
        <v>28</v>
      </c>
      <c r="CR70" s="477" t="s">
        <v>28</v>
      </c>
      <c r="CS70" s="477"/>
      <c r="CT70" s="477" t="s">
        <v>28</v>
      </c>
      <c r="CU70" s="63"/>
      <c r="CV70" s="467"/>
      <c r="CW70" s="186"/>
      <c r="CX70" s="35"/>
      <c r="CY70" s="132">
        <f>IF(AND(BX70="NYY",BY70=150),324,IF(AND(BX70="NYY",BY70=95),282,IF(AND(BX70="NYY",BY70=70),202,IF(AND(BX70="NYY",BY70=50),159,IF(AND(BX70="NYY",BY70=35),131,IF(AND(BX70=NYY,BY70=25),106,IF(AND(BX70="LVTC",BY70=150),252,IF(AND(BX70="LVTC",BY70=95),190,IF(AND(BX70="LVTC",BY70=70),158,IF(AND(BX70="LVTC",BY70=50),124,IF(AND(BX70="LVTC",BY70=35),102,IF(AND(BX70="LVTC",BY70=25),83,0))))))))))))</f>
        <v>324</v>
      </c>
      <c r="CZ70" s="35"/>
      <c r="DA70" s="35"/>
      <c r="DB70" s="401" t="str">
        <f t="shared" si="7"/>
        <v>BAIK</v>
      </c>
      <c r="DC70" s="478">
        <f t="shared" si="2"/>
        <v>0.5</v>
      </c>
      <c r="DD70" s="401" t="str">
        <f t="shared" si="3"/>
        <v>BAIK</v>
      </c>
      <c r="DE70" s="401">
        <f t="shared" si="4"/>
        <v>1.4000000000000057</v>
      </c>
      <c r="DF70" s="401" t="str">
        <f t="shared" si="5"/>
        <v>BAIK</v>
      </c>
    </row>
    <row r="71" spans="1:110" s="22" customFormat="1" ht="20.25" customHeight="1">
      <c r="A71" s="510">
        <f t="shared" si="0"/>
        <v>59</v>
      </c>
      <c r="B71" s="511" t="str">
        <f>'1. DATA TRAFO'!C71</f>
        <v>TP0075</v>
      </c>
      <c r="C71" s="512" t="str">
        <f>'1. DATA TRAFO'!D71</f>
        <v>Jl. Melati</v>
      </c>
      <c r="D71" s="193" t="str">
        <f>'1. DATA TRAFO'!L71</f>
        <v>Voltra</v>
      </c>
      <c r="E71" s="192">
        <f>'1. DATA TRAFO'!M71</f>
        <v>100</v>
      </c>
      <c r="F71" s="513">
        <f>'1. DATA TRAFO'!R71</f>
        <v>44756</v>
      </c>
      <c r="G71" s="205" t="str">
        <f>'1. DATA TRAFO'!T71</f>
        <v>UMJ</v>
      </c>
      <c r="H71" s="477">
        <v>35.700000000000003</v>
      </c>
      <c r="I71" s="477">
        <v>28.1</v>
      </c>
      <c r="J71" s="477">
        <v>27</v>
      </c>
      <c r="K71" s="477">
        <v>27</v>
      </c>
      <c r="L71" s="477">
        <v>30.2</v>
      </c>
      <c r="M71" s="477">
        <v>30</v>
      </c>
      <c r="N71" s="477">
        <v>29.5</v>
      </c>
      <c r="O71" s="477">
        <v>33</v>
      </c>
      <c r="P71" s="477">
        <v>33.799999999999997</v>
      </c>
      <c r="Q71" s="477">
        <v>32.700000000000003</v>
      </c>
      <c r="R71" s="477">
        <v>33.1</v>
      </c>
      <c r="S71" s="477">
        <v>30.5</v>
      </c>
      <c r="T71" s="477">
        <v>28.2</v>
      </c>
      <c r="U71" s="477" t="s">
        <v>28</v>
      </c>
      <c r="V71" s="477" t="s">
        <v>28</v>
      </c>
      <c r="W71" s="477" t="s">
        <v>28</v>
      </c>
      <c r="X71" s="477" t="s">
        <v>28</v>
      </c>
      <c r="Y71" s="477" t="s">
        <v>28</v>
      </c>
      <c r="Z71" s="477" t="s">
        <v>28</v>
      </c>
      <c r="AA71" s="477" t="s">
        <v>28</v>
      </c>
      <c r="AB71" s="477" t="s">
        <v>885</v>
      </c>
      <c r="AC71" s="520" t="s">
        <v>34</v>
      </c>
      <c r="AD71" s="477" t="s">
        <v>41</v>
      </c>
      <c r="AE71" s="521" t="s">
        <v>141</v>
      </c>
      <c r="AF71" s="477" t="s">
        <v>28</v>
      </c>
      <c r="AG71" s="477" t="s">
        <v>28</v>
      </c>
      <c r="AH71" s="477" t="s">
        <v>28</v>
      </c>
      <c r="AI71" s="477" t="s">
        <v>141</v>
      </c>
      <c r="AJ71" s="477" t="s">
        <v>28</v>
      </c>
      <c r="AK71" s="477" t="s">
        <v>28</v>
      </c>
      <c r="AL71" s="477" t="s">
        <v>28</v>
      </c>
      <c r="AM71" s="477" t="s">
        <v>148</v>
      </c>
      <c r="AN71" s="477" t="s">
        <v>37</v>
      </c>
      <c r="AO71" s="477" t="s">
        <v>148</v>
      </c>
      <c r="AP71" s="477" t="s">
        <v>148</v>
      </c>
      <c r="AQ71" s="477" t="s">
        <v>152</v>
      </c>
      <c r="AR71" s="477" t="s">
        <v>155</v>
      </c>
      <c r="AS71" s="522">
        <v>800</v>
      </c>
      <c r="AT71" s="477" t="s">
        <v>28</v>
      </c>
      <c r="AU71" s="523">
        <v>7.1</v>
      </c>
      <c r="AV71" s="477" t="s">
        <v>148</v>
      </c>
      <c r="AW71" s="523">
        <v>7.1</v>
      </c>
      <c r="AX71" s="523" t="s">
        <v>28</v>
      </c>
      <c r="AY71" s="477" t="s">
        <v>51</v>
      </c>
      <c r="AZ71" s="524"/>
      <c r="BA71" s="525"/>
      <c r="BB71" s="524"/>
      <c r="BC71" s="525"/>
      <c r="BD71" s="524"/>
      <c r="BE71" s="525"/>
      <c r="BF71" s="524">
        <v>160</v>
      </c>
      <c r="BG71" s="525" t="s">
        <v>148</v>
      </c>
      <c r="BH71" s="524">
        <v>160</v>
      </c>
      <c r="BI71" s="525" t="s">
        <v>148</v>
      </c>
      <c r="BJ71" s="524">
        <v>160</v>
      </c>
      <c r="BK71" s="525" t="s">
        <v>148</v>
      </c>
      <c r="BL71" s="524">
        <v>160</v>
      </c>
      <c r="BM71" s="525" t="s">
        <v>148</v>
      </c>
      <c r="BN71" s="524">
        <v>160</v>
      </c>
      <c r="BO71" s="525" t="s">
        <v>148</v>
      </c>
      <c r="BP71" s="524">
        <v>160</v>
      </c>
      <c r="BQ71" s="525" t="s">
        <v>148</v>
      </c>
      <c r="BR71" s="524">
        <v>160</v>
      </c>
      <c r="BS71" s="525" t="s">
        <v>148</v>
      </c>
      <c r="BT71" s="524">
        <v>160</v>
      </c>
      <c r="BU71" s="525" t="s">
        <v>148</v>
      </c>
      <c r="BV71" s="524">
        <v>160</v>
      </c>
      <c r="BW71" s="525" t="s">
        <v>148</v>
      </c>
      <c r="BX71" s="477" t="s">
        <v>10</v>
      </c>
      <c r="BY71" s="477">
        <v>150</v>
      </c>
      <c r="BZ71" s="477" t="s">
        <v>28</v>
      </c>
      <c r="CA71" s="477"/>
      <c r="CB71" s="477"/>
      <c r="CC71" s="477"/>
      <c r="CD71" s="477" t="s">
        <v>10</v>
      </c>
      <c r="CE71" s="477">
        <v>70</v>
      </c>
      <c r="CF71" s="477" t="s">
        <v>28</v>
      </c>
      <c r="CG71" s="477" t="s">
        <v>10</v>
      </c>
      <c r="CH71" s="477">
        <v>70</v>
      </c>
      <c r="CI71" s="477" t="s">
        <v>28</v>
      </c>
      <c r="CJ71" s="477" t="s">
        <v>10</v>
      </c>
      <c r="CK71" s="477">
        <v>70</v>
      </c>
      <c r="CL71" s="477" t="s">
        <v>28</v>
      </c>
      <c r="CM71" s="477" t="s">
        <v>44</v>
      </c>
      <c r="CN71" s="477" t="s">
        <v>28</v>
      </c>
      <c r="CO71" s="477" t="s">
        <v>28</v>
      </c>
      <c r="CP71" s="477" t="s">
        <v>28</v>
      </c>
      <c r="CQ71" s="477"/>
      <c r="CR71" s="477" t="s">
        <v>28</v>
      </c>
      <c r="CS71" s="477" t="s">
        <v>28</v>
      </c>
      <c r="CT71" s="477" t="s">
        <v>28</v>
      </c>
      <c r="CU71" s="63"/>
      <c r="CV71" s="467"/>
      <c r="CW71" s="186"/>
      <c r="CX71" s="35"/>
      <c r="CY71" s="132">
        <f>IF(AND(BX71="NYY",BY71=150),324,IF(AND(BX71="NYY",BY71=95),282,IF(AND(BX71="NYY",BY71=70),202,IF(AND(BX71="NYY",BY71=50),159,IF(AND(BX71="NYY",BY71=35),131,IF(AND(BX71=NYY,BY71=25),106,IF(AND(BX71="LVTC",BY71=150),252,IF(AND(BX71="LVTC",BY71=95),190,IF(AND(BX71="LVTC",BY71=70),158,IF(AND(BX71="LVTC",BY71=50),124,IF(AND(BX71="LVTC",BY71=35),102,IF(AND(BX71="LVTC",BY71=25),83,0))))))))))))</f>
        <v>324</v>
      </c>
      <c r="CZ71" s="35"/>
      <c r="DA71" s="35"/>
      <c r="DB71" s="401" t="str">
        <f t="shared" si="7"/>
        <v>BAIK</v>
      </c>
      <c r="DC71" s="478">
        <f t="shared" si="2"/>
        <v>0.69999999999999929</v>
      </c>
      <c r="DD71" s="401" t="str">
        <f t="shared" si="3"/>
        <v>BAIK</v>
      </c>
      <c r="DE71" s="401">
        <f t="shared" si="4"/>
        <v>1.0999999999999943</v>
      </c>
      <c r="DF71" s="401" t="str">
        <f t="shared" si="5"/>
        <v>BAIK</v>
      </c>
    </row>
    <row r="72" spans="1:110" s="21" customFormat="1" ht="20.25" customHeight="1">
      <c r="A72" s="510">
        <f t="shared" si="0"/>
        <v>60</v>
      </c>
      <c r="B72" s="511" t="str">
        <f>'1. DATA TRAFO'!C72</f>
        <v>TP0354</v>
      </c>
      <c r="C72" s="512" t="str">
        <f>'1. DATA TRAFO'!D72</f>
        <v>Jl. Melati</v>
      </c>
      <c r="D72" s="193" t="str">
        <f>'1. DATA TRAFO'!L72</f>
        <v>Trafindo</v>
      </c>
      <c r="E72" s="192">
        <f>'1. DATA TRAFO'!M72</f>
        <v>200</v>
      </c>
      <c r="F72" s="513">
        <f>'1. DATA TRAFO'!R72</f>
        <v>44757</v>
      </c>
      <c r="G72" s="205" t="str">
        <f>'1. DATA TRAFO'!T72</f>
        <v>UMJ</v>
      </c>
      <c r="H72" s="477">
        <v>44.6</v>
      </c>
      <c r="I72" s="477">
        <v>27.1</v>
      </c>
      <c r="J72" s="477">
        <v>28.1</v>
      </c>
      <c r="K72" s="477">
        <v>27.6</v>
      </c>
      <c r="L72" s="477">
        <v>31.4</v>
      </c>
      <c r="M72" s="477">
        <v>31.3</v>
      </c>
      <c r="N72" s="477">
        <v>30.8</v>
      </c>
      <c r="O72" s="477">
        <v>35.5</v>
      </c>
      <c r="P72" s="477">
        <v>35.700000000000003</v>
      </c>
      <c r="Q72" s="477">
        <v>35.700000000000003</v>
      </c>
      <c r="R72" s="477">
        <v>35.1</v>
      </c>
      <c r="S72" s="477">
        <v>42.2</v>
      </c>
      <c r="T72" s="477">
        <v>29.5</v>
      </c>
      <c r="U72" s="477" t="s">
        <v>28</v>
      </c>
      <c r="V72" s="477" t="s">
        <v>28</v>
      </c>
      <c r="W72" s="477" t="s">
        <v>28</v>
      </c>
      <c r="X72" s="477" t="s">
        <v>28</v>
      </c>
      <c r="Y72" s="477" t="s">
        <v>28</v>
      </c>
      <c r="Z72" s="477" t="s">
        <v>28</v>
      </c>
      <c r="AA72" s="477" t="s">
        <v>28</v>
      </c>
      <c r="AB72" s="477" t="s">
        <v>885</v>
      </c>
      <c r="AC72" s="520" t="s">
        <v>31</v>
      </c>
      <c r="AD72" s="477" t="s">
        <v>41</v>
      </c>
      <c r="AE72" s="521" t="s">
        <v>141</v>
      </c>
      <c r="AF72" s="477" t="s">
        <v>28</v>
      </c>
      <c r="AG72" s="477" t="s">
        <v>28</v>
      </c>
      <c r="AH72" s="477" t="s">
        <v>28</v>
      </c>
      <c r="AI72" s="477" t="s">
        <v>141</v>
      </c>
      <c r="AJ72" s="477" t="s">
        <v>28</v>
      </c>
      <c r="AK72" s="477" t="s">
        <v>28</v>
      </c>
      <c r="AL72" s="477" t="s">
        <v>28</v>
      </c>
      <c r="AM72" s="477" t="s">
        <v>148</v>
      </c>
      <c r="AN72" s="477" t="s">
        <v>37</v>
      </c>
      <c r="AO72" s="477" t="s">
        <v>148</v>
      </c>
      <c r="AP72" s="477" t="s">
        <v>148</v>
      </c>
      <c r="AQ72" s="477" t="s">
        <v>152</v>
      </c>
      <c r="AR72" s="477" t="s">
        <v>155</v>
      </c>
      <c r="AS72" s="522">
        <v>250</v>
      </c>
      <c r="AT72" s="477" t="s">
        <v>28</v>
      </c>
      <c r="AU72" s="523">
        <v>18.399999999999999</v>
      </c>
      <c r="AV72" s="477" t="s">
        <v>148</v>
      </c>
      <c r="AW72" s="523">
        <v>18.399999999999999</v>
      </c>
      <c r="AX72" s="523" t="s">
        <v>28</v>
      </c>
      <c r="AY72" s="477" t="s">
        <v>51</v>
      </c>
      <c r="AZ72" s="524"/>
      <c r="BA72" s="525"/>
      <c r="BB72" s="524"/>
      <c r="BC72" s="525"/>
      <c r="BD72" s="524"/>
      <c r="BE72" s="525"/>
      <c r="BF72" s="524"/>
      <c r="BG72" s="525"/>
      <c r="BH72" s="524"/>
      <c r="BI72" s="525"/>
      <c r="BJ72" s="524"/>
      <c r="BK72" s="525"/>
      <c r="BL72" s="524">
        <v>250</v>
      </c>
      <c r="BM72" s="525" t="s">
        <v>148</v>
      </c>
      <c r="BN72" s="524">
        <v>250</v>
      </c>
      <c r="BO72" s="525" t="s">
        <v>148</v>
      </c>
      <c r="BP72" s="524">
        <v>250</v>
      </c>
      <c r="BQ72" s="525" t="s">
        <v>148</v>
      </c>
      <c r="BR72" s="524"/>
      <c r="BS72" s="525"/>
      <c r="BT72" s="524"/>
      <c r="BU72" s="525"/>
      <c r="BV72" s="524"/>
      <c r="BW72" s="525"/>
      <c r="BX72" s="477" t="s">
        <v>10</v>
      </c>
      <c r="BY72" s="477">
        <v>150</v>
      </c>
      <c r="BZ72" s="477" t="s">
        <v>28</v>
      </c>
      <c r="CA72" s="477"/>
      <c r="CB72" s="477"/>
      <c r="CC72" s="477"/>
      <c r="CD72" s="477"/>
      <c r="CE72" s="477"/>
      <c r="CF72" s="477"/>
      <c r="CG72" s="477" t="s">
        <v>10</v>
      </c>
      <c r="CH72" s="477">
        <v>70</v>
      </c>
      <c r="CI72" s="477" t="s">
        <v>28</v>
      </c>
      <c r="CJ72" s="477"/>
      <c r="CK72" s="477"/>
      <c r="CL72" s="477"/>
      <c r="CM72" s="477" t="s">
        <v>44</v>
      </c>
      <c r="CN72" s="477" t="s">
        <v>28</v>
      </c>
      <c r="CO72" s="477" t="s">
        <v>28</v>
      </c>
      <c r="CP72" s="477" t="s">
        <v>28</v>
      </c>
      <c r="CQ72" s="477"/>
      <c r="CR72" s="477"/>
      <c r="CS72" s="477" t="s">
        <v>28</v>
      </c>
      <c r="CT72" s="477"/>
      <c r="CU72" s="63"/>
      <c r="CV72" s="467"/>
      <c r="CW72" s="186"/>
      <c r="CX72" s="35"/>
      <c r="CY72" s="132">
        <f>IF(AND(BX72="NYY",BY72=150),324,IF(AND(BX72="NYY",BY72=95),282,IF(AND(BX72="NYY",BY72=70),202,IF(AND(BX72="NYY",BY72=50),159,IF(AND(BX72="NYY",BY72=35),131,IF(AND(BX72=NYY,BY72=25),106,IF(AND(BX72="LVTC",BY72=150),252,IF(AND(BX72="LVTC",BY72=95),190,IF(AND(BX72="LVTC",BY72=70),158,IF(AND(BX72="LVTC",BY72=50),124,IF(AND(BX72="LVTC",BY72=35),102,IF(AND(BX72="LVTC",BY72=25),83,0))))))))))))</f>
        <v>324</v>
      </c>
      <c r="CZ72" s="35"/>
      <c r="DA72" s="35"/>
      <c r="DB72" s="401" t="str">
        <f t="shared" si="7"/>
        <v>BAIK</v>
      </c>
      <c r="DC72" s="478">
        <f t="shared" si="2"/>
        <v>0.59999999999999787</v>
      </c>
      <c r="DD72" s="401" t="str">
        <f t="shared" si="3"/>
        <v>BAIK</v>
      </c>
      <c r="DE72" s="401">
        <f t="shared" si="4"/>
        <v>0.60000000000000142</v>
      </c>
      <c r="DF72" s="401" t="str">
        <f t="shared" si="5"/>
        <v>BAIK</v>
      </c>
    </row>
    <row r="73" spans="1:110" s="21" customFormat="1" ht="20.25" customHeight="1">
      <c r="A73" s="510">
        <f t="shared" si="0"/>
        <v>61</v>
      </c>
      <c r="B73" s="511" t="str">
        <f>'1. DATA TRAFO'!C73</f>
        <v>TP0376</v>
      </c>
      <c r="C73" s="512" t="str">
        <f>'1. DATA TRAFO'!D73</f>
        <v>Jl. Veteran</v>
      </c>
      <c r="D73" s="193" t="str">
        <f>'1. DATA TRAFO'!L73</f>
        <v>Voltra</v>
      </c>
      <c r="E73" s="192">
        <f>'1. DATA TRAFO'!M73</f>
        <v>100</v>
      </c>
      <c r="F73" s="513">
        <f>'1. DATA TRAFO'!R73</f>
        <v>44757</v>
      </c>
      <c r="G73" s="205" t="str">
        <f>'1. DATA TRAFO'!T73</f>
        <v>UMJ</v>
      </c>
      <c r="H73" s="477">
        <v>32.5</v>
      </c>
      <c r="I73" s="477">
        <v>26.7</v>
      </c>
      <c r="J73" s="477">
        <v>27</v>
      </c>
      <c r="K73" s="477">
        <v>28</v>
      </c>
      <c r="L73" s="477">
        <v>28.6</v>
      </c>
      <c r="M73" s="477">
        <v>28.7</v>
      </c>
      <c r="N73" s="477">
        <v>28.4</v>
      </c>
      <c r="O73" s="477">
        <v>32.200000000000003</v>
      </c>
      <c r="P73" s="477">
        <v>31.5</v>
      </c>
      <c r="Q73" s="477">
        <v>32.4</v>
      </c>
      <c r="R73" s="477">
        <v>31.5</v>
      </c>
      <c r="S73" s="477">
        <v>29.2</v>
      </c>
      <c r="T73" s="477">
        <v>28.5</v>
      </c>
      <c r="U73" s="477" t="s">
        <v>28</v>
      </c>
      <c r="V73" s="477" t="s">
        <v>28</v>
      </c>
      <c r="W73" s="477" t="s">
        <v>28</v>
      </c>
      <c r="X73" s="477" t="s">
        <v>28</v>
      </c>
      <c r="Y73" s="477" t="s">
        <v>28</v>
      </c>
      <c r="Z73" s="477" t="s">
        <v>136</v>
      </c>
      <c r="AA73" s="477" t="s">
        <v>28</v>
      </c>
      <c r="AB73" s="477" t="s">
        <v>885</v>
      </c>
      <c r="AC73" s="520" t="s">
        <v>32</v>
      </c>
      <c r="AD73" s="477" t="s">
        <v>41</v>
      </c>
      <c r="AE73" s="521" t="s">
        <v>141</v>
      </c>
      <c r="AF73" s="477" t="s">
        <v>28</v>
      </c>
      <c r="AG73" s="477" t="s">
        <v>28</v>
      </c>
      <c r="AH73" s="477" t="s">
        <v>28</v>
      </c>
      <c r="AI73" s="477" t="s">
        <v>141</v>
      </c>
      <c r="AJ73" s="477" t="s">
        <v>28</v>
      </c>
      <c r="AK73" s="477" t="s">
        <v>28</v>
      </c>
      <c r="AL73" s="477" t="s">
        <v>28</v>
      </c>
      <c r="AM73" s="477" t="s">
        <v>148</v>
      </c>
      <c r="AN73" s="477" t="s">
        <v>37</v>
      </c>
      <c r="AO73" s="477" t="s">
        <v>148</v>
      </c>
      <c r="AP73" s="477" t="s">
        <v>148</v>
      </c>
      <c r="AQ73" s="477" t="s">
        <v>152</v>
      </c>
      <c r="AR73" s="477" t="s">
        <v>155</v>
      </c>
      <c r="AS73" s="522">
        <v>400</v>
      </c>
      <c r="AT73" s="477" t="s">
        <v>28</v>
      </c>
      <c r="AU73" s="523">
        <v>44.1</v>
      </c>
      <c r="AV73" s="477" t="s">
        <v>148</v>
      </c>
      <c r="AW73" s="523">
        <v>19</v>
      </c>
      <c r="AX73" s="523" t="s">
        <v>28</v>
      </c>
      <c r="AY73" s="477" t="s">
        <v>52</v>
      </c>
      <c r="AZ73" s="524">
        <v>125</v>
      </c>
      <c r="BA73" s="525" t="s">
        <v>148</v>
      </c>
      <c r="BB73" s="524">
        <v>125</v>
      </c>
      <c r="BC73" s="525" t="s">
        <v>148</v>
      </c>
      <c r="BD73" s="524">
        <v>125</v>
      </c>
      <c r="BE73" s="525" t="s">
        <v>148</v>
      </c>
      <c r="BF73" s="524">
        <v>125</v>
      </c>
      <c r="BG73" s="525" t="s">
        <v>148</v>
      </c>
      <c r="BH73" s="524">
        <v>125</v>
      </c>
      <c r="BI73" s="525" t="s">
        <v>148</v>
      </c>
      <c r="BJ73" s="524">
        <v>125</v>
      </c>
      <c r="BK73" s="525" t="s">
        <v>148</v>
      </c>
      <c r="BL73" s="524"/>
      <c r="BM73" s="525"/>
      <c r="BN73" s="524"/>
      <c r="BO73" s="525"/>
      <c r="BP73" s="524"/>
      <c r="BQ73" s="525"/>
      <c r="BR73" s="524"/>
      <c r="BS73" s="525"/>
      <c r="BT73" s="524"/>
      <c r="BU73" s="525"/>
      <c r="BV73" s="524"/>
      <c r="BW73" s="525"/>
      <c r="BX73" s="477" t="s">
        <v>10</v>
      </c>
      <c r="BY73" s="477">
        <v>150</v>
      </c>
      <c r="BZ73" s="477" t="s">
        <v>28</v>
      </c>
      <c r="CA73" s="477" t="s">
        <v>10</v>
      </c>
      <c r="CB73" s="477">
        <v>70</v>
      </c>
      <c r="CC73" s="477" t="s">
        <v>28</v>
      </c>
      <c r="CD73" s="477" t="s">
        <v>10</v>
      </c>
      <c r="CE73" s="477">
        <v>70</v>
      </c>
      <c r="CF73" s="477" t="s">
        <v>28</v>
      </c>
      <c r="CG73" s="477"/>
      <c r="CH73" s="477"/>
      <c r="CI73" s="477"/>
      <c r="CJ73" s="477"/>
      <c r="CK73" s="477"/>
      <c r="CL73" s="477"/>
      <c r="CM73" s="477" t="s">
        <v>44</v>
      </c>
      <c r="CN73" s="477" t="s">
        <v>28</v>
      </c>
      <c r="CO73" s="477" t="s">
        <v>28</v>
      </c>
      <c r="CP73" s="477" t="s">
        <v>28</v>
      </c>
      <c r="CQ73" s="477" t="s">
        <v>28</v>
      </c>
      <c r="CR73" s="477" t="s">
        <v>28</v>
      </c>
      <c r="CS73" s="477"/>
      <c r="CT73" s="477"/>
      <c r="CU73" s="63"/>
      <c r="CV73" s="467"/>
      <c r="CW73" s="186"/>
      <c r="CX73" s="35"/>
      <c r="CY73" s="132">
        <f>IF(AND(BX73="NYY",BY73=150),324,IF(AND(BX73="NYY",BY73=95),282,IF(AND(BX73="NYY",BY73=70),202,IF(AND(BX73="NYY",BY73=50),159,IF(AND(BX73="NYY",BY73=35),131,IF(AND(BX73=NYY,BY73=25),106,IF(AND(BX73="LVTC",BY73=150),252,IF(AND(BX73="LVTC",BY73=95),190,IF(AND(BX73="LVTC",BY73=70),158,IF(AND(BX73="LVTC",BY73=50),124,IF(AND(BX73="LVTC",BY73=35),102,IF(AND(BX73="LVTC",BY73=25),83,0))))))))))))</f>
        <v>324</v>
      </c>
      <c r="CZ73" s="35"/>
      <c r="DA73" s="35"/>
      <c r="DB73" s="401" t="str">
        <f t="shared" si="7"/>
        <v>BAIK</v>
      </c>
      <c r="DC73" s="478">
        <f t="shared" si="2"/>
        <v>0.30000000000000071</v>
      </c>
      <c r="DD73" s="401" t="str">
        <f t="shared" si="3"/>
        <v>BAIK</v>
      </c>
      <c r="DE73" s="401">
        <f t="shared" si="4"/>
        <v>0.89999999999999858</v>
      </c>
      <c r="DF73" s="401" t="str">
        <f t="shared" si="5"/>
        <v>BAIK</v>
      </c>
    </row>
    <row r="74" spans="1:110" s="21" customFormat="1" ht="19.5" customHeight="1">
      <c r="A74" s="510">
        <f t="shared" si="0"/>
        <v>62</v>
      </c>
      <c r="B74" s="511" t="str">
        <f>'1. DATA TRAFO'!C74</f>
        <v>TP0008</v>
      </c>
      <c r="C74" s="512" t="str">
        <f>'1. DATA TRAFO'!D74</f>
        <v>Jl. Veteran</v>
      </c>
      <c r="D74" s="193" t="str">
        <f>'1. DATA TRAFO'!L74</f>
        <v xml:space="preserve">Trafindo </v>
      </c>
      <c r="E74" s="192">
        <f>'1. DATA TRAFO'!M74</f>
        <v>160</v>
      </c>
      <c r="F74" s="513">
        <f>'1. DATA TRAFO'!R74</f>
        <v>44757</v>
      </c>
      <c r="G74" s="205" t="str">
        <f>'1. DATA TRAFO'!T74</f>
        <v>UMJ</v>
      </c>
      <c r="H74" s="477">
        <v>35</v>
      </c>
      <c r="I74" s="477">
        <v>42.2</v>
      </c>
      <c r="J74" s="477">
        <v>24.9</v>
      </c>
      <c r="K74" s="477">
        <v>34.700000000000003</v>
      </c>
      <c r="L74" s="477">
        <v>31.4</v>
      </c>
      <c r="M74" s="477">
        <v>30.5</v>
      </c>
      <c r="N74" s="477">
        <v>33.9</v>
      </c>
      <c r="O74" s="477">
        <v>33.6</v>
      </c>
      <c r="P74" s="477">
        <v>34.5</v>
      </c>
      <c r="Q74" s="477">
        <v>33.9</v>
      </c>
      <c r="R74" s="477">
        <v>32.9</v>
      </c>
      <c r="S74" s="477">
        <v>36.700000000000003</v>
      </c>
      <c r="T74" s="477">
        <v>28.9</v>
      </c>
      <c r="U74" s="477" t="s">
        <v>28</v>
      </c>
      <c r="V74" s="477" t="s">
        <v>28</v>
      </c>
      <c r="W74" s="477" t="s">
        <v>28</v>
      </c>
      <c r="X74" s="477" t="s">
        <v>28</v>
      </c>
      <c r="Y74" s="477" t="s">
        <v>28</v>
      </c>
      <c r="Z74" s="477" t="s">
        <v>28</v>
      </c>
      <c r="AA74" s="477" t="s">
        <v>28</v>
      </c>
      <c r="AB74" s="477" t="s">
        <v>885</v>
      </c>
      <c r="AC74" s="520" t="s">
        <v>31</v>
      </c>
      <c r="AD74" s="477" t="s">
        <v>41</v>
      </c>
      <c r="AE74" s="521" t="s">
        <v>141</v>
      </c>
      <c r="AF74" s="477" t="s">
        <v>28</v>
      </c>
      <c r="AG74" s="477" t="s">
        <v>28</v>
      </c>
      <c r="AH74" s="477" t="s">
        <v>28</v>
      </c>
      <c r="AI74" s="477" t="s">
        <v>58</v>
      </c>
      <c r="AJ74" s="477" t="s">
        <v>28</v>
      </c>
      <c r="AK74" s="477" t="s">
        <v>28</v>
      </c>
      <c r="AL74" s="477" t="s">
        <v>28</v>
      </c>
      <c r="AM74" s="477" t="s">
        <v>148</v>
      </c>
      <c r="AN74" s="477" t="s">
        <v>148</v>
      </c>
      <c r="AO74" s="477" t="s">
        <v>148</v>
      </c>
      <c r="AP74" s="477" t="s">
        <v>148</v>
      </c>
      <c r="AQ74" s="477" t="s">
        <v>152</v>
      </c>
      <c r="AR74" s="477" t="s">
        <v>155</v>
      </c>
      <c r="AS74" s="522">
        <v>800</v>
      </c>
      <c r="AT74" s="477" t="s">
        <v>28</v>
      </c>
      <c r="AU74" s="523"/>
      <c r="AV74" s="477" t="s">
        <v>47</v>
      </c>
      <c r="AW74" s="523">
        <v>11.8</v>
      </c>
      <c r="AX74" s="523" t="s">
        <v>28</v>
      </c>
      <c r="AY74" s="477" t="s">
        <v>52</v>
      </c>
      <c r="AZ74" s="524"/>
      <c r="BA74" s="525"/>
      <c r="BB74" s="524"/>
      <c r="BC74" s="525"/>
      <c r="BD74" s="524"/>
      <c r="BE74" s="525"/>
      <c r="BF74" s="524"/>
      <c r="BG74" s="525"/>
      <c r="BH74" s="524"/>
      <c r="BI74" s="525"/>
      <c r="BJ74" s="524"/>
      <c r="BK74" s="525"/>
      <c r="BL74" s="524">
        <v>160</v>
      </c>
      <c r="BM74" s="525" t="s">
        <v>148</v>
      </c>
      <c r="BN74" s="524">
        <v>160</v>
      </c>
      <c r="BO74" s="525" t="s">
        <v>148</v>
      </c>
      <c r="BP74" s="524">
        <v>160</v>
      </c>
      <c r="BQ74" s="525" t="s">
        <v>148</v>
      </c>
      <c r="BR74" s="524">
        <v>160</v>
      </c>
      <c r="BS74" s="525" t="s">
        <v>148</v>
      </c>
      <c r="BT74" s="524">
        <v>160</v>
      </c>
      <c r="BU74" s="525" t="s">
        <v>148</v>
      </c>
      <c r="BV74" s="524">
        <v>160</v>
      </c>
      <c r="BW74" s="525" t="s">
        <v>148</v>
      </c>
      <c r="BX74" s="477" t="s">
        <v>10</v>
      </c>
      <c r="BY74" s="477">
        <v>150</v>
      </c>
      <c r="BZ74" s="477" t="s">
        <v>28</v>
      </c>
      <c r="CA74" s="477"/>
      <c r="CB74" s="477"/>
      <c r="CC74" s="477"/>
      <c r="CD74" s="477"/>
      <c r="CE74" s="477"/>
      <c r="CF74" s="477"/>
      <c r="CG74" s="477" t="s">
        <v>10</v>
      </c>
      <c r="CH74" s="477">
        <v>70</v>
      </c>
      <c r="CI74" s="477" t="s">
        <v>28</v>
      </c>
      <c r="CJ74" s="477" t="s">
        <v>10</v>
      </c>
      <c r="CK74" s="477">
        <v>70</v>
      </c>
      <c r="CL74" s="477" t="s">
        <v>28</v>
      </c>
      <c r="CM74" s="477" t="s">
        <v>44</v>
      </c>
      <c r="CN74" s="477" t="s">
        <v>28</v>
      </c>
      <c r="CO74" s="477" t="s">
        <v>28</v>
      </c>
      <c r="CP74" s="477" t="s">
        <v>28</v>
      </c>
      <c r="CQ74" s="477"/>
      <c r="CR74" s="477"/>
      <c r="CS74" s="477" t="s">
        <v>28</v>
      </c>
      <c r="CT74" s="477" t="s">
        <v>28</v>
      </c>
      <c r="CU74" s="63"/>
      <c r="CV74" s="467"/>
      <c r="CW74" s="186"/>
      <c r="CX74" s="35"/>
      <c r="CY74" s="132">
        <f>IF(AND(BX74="NYY",BY74=150),324,IF(AND(BX74="NYY",BY74=95),282,IF(AND(BX74="NYY",BY74=70),202,IF(AND(BX74="NYY",BY74=50),159,IF(AND(BX74="NYY",BY74=35),131,IF(AND(BX74=NYY,BY74=25),106,IF(AND(BX74="LVTC",BY74=150),252,IF(AND(BX74="LVTC",BY74=95),190,IF(AND(BX74="LVTC",BY74=70),158,IF(AND(BX74="LVTC",BY74=50),124,IF(AND(BX74="LVTC",BY74=35),102,IF(AND(BX74="LVTC",BY74=25),83,0))))))))))))</f>
        <v>324</v>
      </c>
      <c r="CZ74" s="35"/>
      <c r="DA74" s="35"/>
      <c r="DB74" s="401" t="str">
        <f t="shared" si="7"/>
        <v>BAIK</v>
      </c>
      <c r="DC74" s="478">
        <f t="shared" si="2"/>
        <v>3.3999999999999986</v>
      </c>
      <c r="DD74" s="401" t="str">
        <f t="shared" si="3"/>
        <v>BAIK</v>
      </c>
      <c r="DE74" s="401">
        <f t="shared" si="4"/>
        <v>1.6000000000000014</v>
      </c>
      <c r="DF74" s="401" t="str">
        <f t="shared" si="5"/>
        <v>BAIK</v>
      </c>
    </row>
    <row r="75" spans="1:110" s="21" customFormat="1" ht="19.5" customHeight="1">
      <c r="A75" s="510">
        <f t="shared" ref="A75:A137" si="8">A74+1</f>
        <v>63</v>
      </c>
      <c r="B75" s="511" t="str">
        <f>'1. DATA TRAFO'!C75</f>
        <v>TP0184</v>
      </c>
      <c r="C75" s="512" t="str">
        <f>'1. DATA TRAFO'!D75</f>
        <v>Jl. Lettu Mad Daud</v>
      </c>
      <c r="D75" s="193" t="str">
        <f>'1. DATA TRAFO'!L75</f>
        <v>Starlite</v>
      </c>
      <c r="E75" s="192">
        <f>'1. DATA TRAFO'!M75</f>
        <v>100</v>
      </c>
      <c r="F75" s="513">
        <f>'1. DATA TRAFO'!R75</f>
        <v>44757</v>
      </c>
      <c r="G75" s="205" t="str">
        <f>'1. DATA TRAFO'!T75</f>
        <v>UMJ</v>
      </c>
      <c r="H75" s="477">
        <v>34.1</v>
      </c>
      <c r="I75" s="477">
        <v>26.8</v>
      </c>
      <c r="J75" s="477">
        <v>27.1</v>
      </c>
      <c r="K75" s="477">
        <v>27.8</v>
      </c>
      <c r="L75" s="477">
        <v>29.1</v>
      </c>
      <c r="M75" s="477">
        <v>29.2</v>
      </c>
      <c r="N75" s="477">
        <v>29.4</v>
      </c>
      <c r="O75" s="477">
        <v>33</v>
      </c>
      <c r="P75" s="477">
        <v>31.7</v>
      </c>
      <c r="Q75" s="477">
        <v>32.1</v>
      </c>
      <c r="R75" s="477">
        <v>32.1</v>
      </c>
      <c r="S75" s="477">
        <v>35.299999999999997</v>
      </c>
      <c r="T75" s="477">
        <v>28.7</v>
      </c>
      <c r="U75" s="477" t="s">
        <v>28</v>
      </c>
      <c r="V75" s="477" t="s">
        <v>28</v>
      </c>
      <c r="W75" s="477" t="s">
        <v>28</v>
      </c>
      <c r="X75" s="477" t="s">
        <v>28</v>
      </c>
      <c r="Y75" s="477" t="s">
        <v>28</v>
      </c>
      <c r="Z75" s="477" t="s">
        <v>28</v>
      </c>
      <c r="AA75" s="477" t="s">
        <v>28</v>
      </c>
      <c r="AB75" s="520" t="s">
        <v>885</v>
      </c>
      <c r="AC75" s="477" t="s">
        <v>31</v>
      </c>
      <c r="AD75" s="521" t="s">
        <v>41</v>
      </c>
      <c r="AE75" s="477" t="s">
        <v>141</v>
      </c>
      <c r="AF75" s="477" t="s">
        <v>28</v>
      </c>
      <c r="AG75" s="477" t="s">
        <v>28</v>
      </c>
      <c r="AH75" s="477" t="s">
        <v>28</v>
      </c>
      <c r="AI75" s="477" t="s">
        <v>58</v>
      </c>
      <c r="AJ75" s="477" t="s">
        <v>28</v>
      </c>
      <c r="AK75" s="477" t="s">
        <v>28</v>
      </c>
      <c r="AL75" s="477" t="s">
        <v>28</v>
      </c>
      <c r="AM75" s="477" t="s">
        <v>38</v>
      </c>
      <c r="AN75" s="477" t="s">
        <v>38</v>
      </c>
      <c r="AO75" s="477" t="s">
        <v>37</v>
      </c>
      <c r="AP75" s="477" t="s">
        <v>38</v>
      </c>
      <c r="AQ75" s="477" t="s">
        <v>152</v>
      </c>
      <c r="AR75" s="522" t="s">
        <v>155</v>
      </c>
      <c r="AS75" s="477">
        <v>250</v>
      </c>
      <c r="AT75" s="523" t="s">
        <v>28</v>
      </c>
      <c r="AU75" s="477">
        <v>30.2</v>
      </c>
      <c r="AV75" s="523" t="s">
        <v>148</v>
      </c>
      <c r="AW75" s="477">
        <v>28.8</v>
      </c>
      <c r="AX75" s="477" t="s">
        <v>28</v>
      </c>
      <c r="AY75" s="477" t="s">
        <v>52</v>
      </c>
      <c r="AZ75" s="524"/>
      <c r="BA75" s="525"/>
      <c r="BB75" s="524"/>
      <c r="BC75" s="525"/>
      <c r="BD75" s="524"/>
      <c r="BE75" s="525"/>
      <c r="BF75" s="524">
        <v>125</v>
      </c>
      <c r="BG75" s="525" t="s">
        <v>148</v>
      </c>
      <c r="BH75" s="524">
        <v>125</v>
      </c>
      <c r="BI75" s="525" t="s">
        <v>148</v>
      </c>
      <c r="BJ75" s="524">
        <v>125</v>
      </c>
      <c r="BK75" s="525" t="s">
        <v>148</v>
      </c>
      <c r="BL75" s="524"/>
      <c r="BM75" s="525"/>
      <c r="BN75" s="524"/>
      <c r="BO75" s="525"/>
      <c r="BP75" s="524"/>
      <c r="BQ75" s="525"/>
      <c r="BR75" s="524"/>
      <c r="BS75" s="525"/>
      <c r="BT75" s="524"/>
      <c r="BU75" s="525"/>
      <c r="BV75" s="524"/>
      <c r="BW75" s="525"/>
      <c r="BX75" s="477" t="s">
        <v>10</v>
      </c>
      <c r="BY75" s="477">
        <v>70</v>
      </c>
      <c r="BZ75" s="477" t="s">
        <v>28</v>
      </c>
      <c r="CA75" s="477"/>
      <c r="CB75" s="477"/>
      <c r="CC75" s="477"/>
      <c r="CD75" s="477" t="s">
        <v>10</v>
      </c>
      <c r="CE75" s="477">
        <v>70</v>
      </c>
      <c r="CF75" s="477" t="s">
        <v>28</v>
      </c>
      <c r="CG75" s="477"/>
      <c r="CH75" s="477"/>
      <c r="CI75" s="477"/>
      <c r="CJ75" s="477"/>
      <c r="CK75" s="477"/>
      <c r="CL75" s="477"/>
      <c r="CM75" s="477" t="s">
        <v>44</v>
      </c>
      <c r="CN75" s="477" t="s">
        <v>28</v>
      </c>
      <c r="CO75" s="477" t="s">
        <v>28</v>
      </c>
      <c r="CP75" s="477" t="s">
        <v>28</v>
      </c>
      <c r="CQ75" s="477"/>
      <c r="CR75" s="477" t="s">
        <v>28</v>
      </c>
      <c r="CS75" s="477"/>
      <c r="CT75" s="477"/>
      <c r="CU75" s="63"/>
      <c r="CV75" s="467"/>
      <c r="CW75" s="186"/>
      <c r="CX75" s="35"/>
      <c r="CY75" s="132">
        <f>IF(AND(BX75="NYY",BY75=150),324,IF(AND(BX75="NYY",BY75=95),282,IF(AND(BX75="NYY",BY75=70),202,IF(AND(BX75="NYY",BY75=50),159,IF(AND(BX75="NYY",BY75=35),131,IF(AND(BX75=NYY,BY75=25),106,IF(AND(BX75="LVTC",BY75=150),252,IF(AND(BX75="LVTC",BY75=95),190,IF(AND(BX75="LVTC",BY75=70),158,IF(AND(BX75="LVTC",BY75=50),124,IF(AND(BX75="LVTC",BY75=35),102,IF(AND(BX75="LVTC",BY75=25),83,0))))))))))))</f>
        <v>202</v>
      </c>
      <c r="CZ75" s="35"/>
      <c r="DA75" s="35"/>
      <c r="DB75" s="401" t="str">
        <f t="shared" si="7"/>
        <v>BAIK</v>
      </c>
      <c r="DC75" s="478">
        <f t="shared" si="2"/>
        <v>0.29999999999999716</v>
      </c>
      <c r="DD75" s="401" t="str">
        <f t="shared" si="3"/>
        <v>BAIK</v>
      </c>
      <c r="DE75" s="401">
        <f t="shared" si="4"/>
        <v>1.3000000000000007</v>
      </c>
      <c r="DF75" s="401" t="str">
        <f t="shared" si="5"/>
        <v>BAIK</v>
      </c>
    </row>
    <row r="76" spans="1:110" s="21" customFormat="1" ht="20.25" customHeight="1">
      <c r="A76" s="510">
        <f t="shared" si="8"/>
        <v>64</v>
      </c>
      <c r="B76" s="511" t="str">
        <f>'1. DATA TRAFO'!C76</f>
        <v>TP0002</v>
      </c>
      <c r="C76" s="512" t="str">
        <f>'1. DATA TRAFO'!D76</f>
        <v>Jl. Lettu Mad Daud</v>
      </c>
      <c r="D76" s="193" t="str">
        <f>'1. DATA TRAFO'!L76</f>
        <v>Unindo</v>
      </c>
      <c r="E76" s="192">
        <f>'1. DATA TRAFO'!M76</f>
        <v>200</v>
      </c>
      <c r="F76" s="513">
        <f>'1. DATA TRAFO'!R76</f>
        <v>44765</v>
      </c>
      <c r="G76" s="205" t="str">
        <f>'1. DATA TRAFO'!T76</f>
        <v>UMJ</v>
      </c>
      <c r="H76" s="477">
        <v>41</v>
      </c>
      <c r="I76" s="477">
        <v>31.2</v>
      </c>
      <c r="J76" s="477">
        <v>28.5</v>
      </c>
      <c r="K76" s="477">
        <v>28.5</v>
      </c>
      <c r="L76" s="477">
        <v>36.200000000000003</v>
      </c>
      <c r="M76" s="477">
        <v>36.700000000000003</v>
      </c>
      <c r="N76" s="477">
        <v>33</v>
      </c>
      <c r="O76" s="477">
        <v>41.2</v>
      </c>
      <c r="P76" s="477">
        <v>41</v>
      </c>
      <c r="Q76" s="477">
        <v>40</v>
      </c>
      <c r="R76" s="477">
        <v>39.6</v>
      </c>
      <c r="S76" s="477">
        <v>85.8</v>
      </c>
      <c r="T76" s="477">
        <v>31.3</v>
      </c>
      <c r="U76" s="477" t="s">
        <v>28</v>
      </c>
      <c r="V76" s="477" t="s">
        <v>28</v>
      </c>
      <c r="W76" s="477" t="s">
        <v>28</v>
      </c>
      <c r="X76" s="477" t="s">
        <v>28</v>
      </c>
      <c r="Y76" s="477" t="s">
        <v>28</v>
      </c>
      <c r="Z76" s="477" t="s">
        <v>28</v>
      </c>
      <c r="AA76" s="477" t="s">
        <v>28</v>
      </c>
      <c r="AB76" s="520" t="s">
        <v>149</v>
      </c>
      <c r="AC76" s="477" t="s">
        <v>32</v>
      </c>
      <c r="AD76" s="521" t="s">
        <v>41</v>
      </c>
      <c r="AE76" s="477" t="s">
        <v>141</v>
      </c>
      <c r="AF76" s="477" t="s">
        <v>28</v>
      </c>
      <c r="AG76" s="477" t="s">
        <v>28</v>
      </c>
      <c r="AH76" s="477" t="s">
        <v>28</v>
      </c>
      <c r="AI76" s="477" t="s">
        <v>141</v>
      </c>
      <c r="AJ76" s="477" t="s">
        <v>28</v>
      </c>
      <c r="AK76" s="477" t="s">
        <v>28</v>
      </c>
      <c r="AL76" s="477" t="s">
        <v>28</v>
      </c>
      <c r="AM76" s="477" t="s">
        <v>148</v>
      </c>
      <c r="AN76" s="477" t="s">
        <v>149</v>
      </c>
      <c r="AO76" s="477" t="s">
        <v>148</v>
      </c>
      <c r="AP76" s="477" t="s">
        <v>148</v>
      </c>
      <c r="AQ76" s="477" t="s">
        <v>152</v>
      </c>
      <c r="AR76" s="522" t="s">
        <v>155</v>
      </c>
      <c r="AS76" s="477">
        <v>250</v>
      </c>
      <c r="AT76" s="523" t="s">
        <v>28</v>
      </c>
      <c r="AU76" s="477">
        <v>9.9</v>
      </c>
      <c r="AV76" s="523" t="s">
        <v>148</v>
      </c>
      <c r="AW76" s="477">
        <v>8</v>
      </c>
      <c r="AX76" s="477" t="s">
        <v>28</v>
      </c>
      <c r="AY76" s="477" t="s">
        <v>52</v>
      </c>
      <c r="AZ76" s="524">
        <v>160</v>
      </c>
      <c r="BA76" s="525" t="s">
        <v>148</v>
      </c>
      <c r="BB76" s="524">
        <v>160</v>
      </c>
      <c r="BC76" s="525" t="s">
        <v>148</v>
      </c>
      <c r="BD76" s="524">
        <v>160</v>
      </c>
      <c r="BE76" s="525" t="s">
        <v>148</v>
      </c>
      <c r="BF76" s="524">
        <v>160</v>
      </c>
      <c r="BG76" s="525" t="s">
        <v>148</v>
      </c>
      <c r="BH76" s="524">
        <v>160</v>
      </c>
      <c r="BI76" s="525" t="s">
        <v>148</v>
      </c>
      <c r="BJ76" s="524">
        <v>160</v>
      </c>
      <c r="BK76" s="525" t="s">
        <v>148</v>
      </c>
      <c r="BL76" s="524"/>
      <c r="BM76" s="525"/>
      <c r="BN76" s="524"/>
      <c r="BO76" s="525"/>
      <c r="BP76" s="524"/>
      <c r="BQ76" s="525"/>
      <c r="BR76" s="524"/>
      <c r="BS76" s="525"/>
      <c r="BT76" s="524"/>
      <c r="BU76" s="525"/>
      <c r="BV76" s="524"/>
      <c r="BW76" s="525"/>
      <c r="BX76" s="477" t="s">
        <v>10</v>
      </c>
      <c r="BY76" s="477">
        <v>150</v>
      </c>
      <c r="BZ76" s="477" t="s">
        <v>28</v>
      </c>
      <c r="CA76" s="477" t="s">
        <v>10</v>
      </c>
      <c r="CB76" s="477">
        <v>70</v>
      </c>
      <c r="CC76" s="477" t="s">
        <v>28</v>
      </c>
      <c r="CD76" s="477" t="s">
        <v>10</v>
      </c>
      <c r="CE76" s="477">
        <v>70</v>
      </c>
      <c r="CF76" s="477" t="s">
        <v>28</v>
      </c>
      <c r="CG76" s="477"/>
      <c r="CH76" s="477"/>
      <c r="CI76" s="477"/>
      <c r="CJ76" s="477"/>
      <c r="CK76" s="477"/>
      <c r="CL76" s="477"/>
      <c r="CM76" s="477" t="s">
        <v>44</v>
      </c>
      <c r="CN76" s="477" t="s">
        <v>28</v>
      </c>
      <c r="CO76" s="477" t="s">
        <v>28</v>
      </c>
      <c r="CP76" s="477" t="s">
        <v>28</v>
      </c>
      <c r="CQ76" s="477" t="s">
        <v>28</v>
      </c>
      <c r="CR76" s="477" t="s">
        <v>28</v>
      </c>
      <c r="CS76" s="477"/>
      <c r="CT76" s="477"/>
      <c r="CU76" s="63"/>
      <c r="CV76" s="467"/>
      <c r="CW76" s="186"/>
      <c r="CX76" s="35"/>
      <c r="CY76" s="132">
        <f>IF(AND(BX76="NYY",BY76=150),324,IF(AND(BX76="NYY",BY76=95),282,IF(AND(BX76="NYY",BY76=70),202,IF(AND(BX76="NYY",BY76=50),159,IF(AND(BX76="NYY",BY76=35),131,IF(AND(BX76=NYY,BY76=25),106,IF(AND(BX76="LVTC",BY76=150),252,IF(AND(BX76="LVTC",BY76=95),190,IF(AND(BX76="LVTC",BY76=70),158,IF(AND(BX76="LVTC",BY76=50),124,IF(AND(BX76="LVTC",BY76=35),102,IF(AND(BX76="LVTC",BY76=25),83,0))))))))))))</f>
        <v>324</v>
      </c>
      <c r="CZ76" s="35"/>
      <c r="DA76" s="35"/>
      <c r="DB76" s="401" t="str">
        <f t="shared" si="7"/>
        <v>BAIK</v>
      </c>
      <c r="DC76" s="478">
        <f t="shared" ref="DC76:DC100" si="9">MAX(L76:N76)-MIN(L76:N76)</f>
        <v>3.7000000000000028</v>
      </c>
      <c r="DD76" s="401" t="str">
        <f t="shared" ref="DD76:DD136" si="10">IF(AND(DC76&lt;=100,DC76&gt;=15),"BURUK",IF(AND(DC76&lt;=15,DC76&gt;=12),"KURANG",IF(AND(DC76&lt;=12,DC76&gt;=10),"CUKUP",IF(AND(DC76&lt;=10,DC76&gt;=0),"BAIK",0))))</f>
        <v>BAIK</v>
      </c>
      <c r="DE76" s="401">
        <f t="shared" ref="DE76:DE100" si="11">MAX(O76:R76)-MIN(O76:R76)</f>
        <v>1.6000000000000014</v>
      </c>
      <c r="DF76" s="401" t="str">
        <f t="shared" ref="DF76:DF136" si="12">IF(AND(DE76&lt;=100,DE76&gt;=15),"BURUK",IF(AND(DE76&lt;=15,DE76&gt;=12),"KURANG",IF(AND(DE76&lt;=12,DE76&gt;=10),"CUKUP",IF(AND(DE76&lt;=10,DE76&gt;=0),"BAIK",0))))</f>
        <v>BAIK</v>
      </c>
    </row>
    <row r="77" spans="1:110" s="21" customFormat="1" ht="20.25" customHeight="1">
      <c r="A77" s="510">
        <f t="shared" si="8"/>
        <v>65</v>
      </c>
      <c r="B77" s="511" t="str">
        <f>'1. DATA TRAFO'!C77</f>
        <v>TP0429</v>
      </c>
      <c r="C77" s="512" t="str">
        <f>'1. DATA TRAFO'!D77</f>
        <v>Jl. Anwar Aid</v>
      </c>
      <c r="D77" s="193" t="str">
        <f>'1. DATA TRAFO'!L77</f>
        <v>Sintra</v>
      </c>
      <c r="E77" s="192">
        <f>'1. DATA TRAFO'!M77</f>
        <v>100</v>
      </c>
      <c r="F77" s="513">
        <f>'1. DATA TRAFO'!R77</f>
        <v>44765</v>
      </c>
      <c r="G77" s="205" t="str">
        <f>'1. DATA TRAFO'!T77</f>
        <v>UMJ</v>
      </c>
      <c r="H77" s="477">
        <v>33.1</v>
      </c>
      <c r="I77" s="477">
        <v>26.3</v>
      </c>
      <c r="J77" s="477">
        <v>26.4</v>
      </c>
      <c r="K77" s="477">
        <v>28.3</v>
      </c>
      <c r="L77" s="477">
        <v>32.6</v>
      </c>
      <c r="M77" s="477">
        <v>33</v>
      </c>
      <c r="N77" s="477">
        <v>32.9</v>
      </c>
      <c r="O77" s="477">
        <v>35</v>
      </c>
      <c r="P77" s="477">
        <v>35.299999999999997</v>
      </c>
      <c r="Q77" s="477">
        <v>35.1</v>
      </c>
      <c r="R77" s="477">
        <v>34.799999999999997</v>
      </c>
      <c r="S77" s="477">
        <v>31</v>
      </c>
      <c r="T77" s="477">
        <v>30.2</v>
      </c>
      <c r="U77" s="477" t="s">
        <v>28</v>
      </c>
      <c r="V77" s="477" t="s">
        <v>28</v>
      </c>
      <c r="W77" s="477" t="s">
        <v>28</v>
      </c>
      <c r="X77" s="477" t="s">
        <v>28</v>
      </c>
      <c r="Y77" s="477" t="s">
        <v>28</v>
      </c>
      <c r="Z77" s="477" t="s">
        <v>28</v>
      </c>
      <c r="AA77" s="477" t="s">
        <v>28</v>
      </c>
      <c r="AB77" s="520" t="s">
        <v>885</v>
      </c>
      <c r="AC77" s="477" t="s">
        <v>32</v>
      </c>
      <c r="AD77" s="521" t="s">
        <v>41</v>
      </c>
      <c r="AE77" s="477" t="s">
        <v>141</v>
      </c>
      <c r="AF77" s="477" t="s">
        <v>28</v>
      </c>
      <c r="AG77" s="477" t="s">
        <v>28</v>
      </c>
      <c r="AH77" s="477" t="s">
        <v>28</v>
      </c>
      <c r="AI77" s="477" t="s">
        <v>141</v>
      </c>
      <c r="AJ77" s="477" t="s">
        <v>28</v>
      </c>
      <c r="AK77" s="477" t="s">
        <v>28</v>
      </c>
      <c r="AL77" s="477" t="s">
        <v>28</v>
      </c>
      <c r="AM77" s="477" t="s">
        <v>148</v>
      </c>
      <c r="AN77" s="477" t="s">
        <v>148</v>
      </c>
      <c r="AO77" s="477" t="s">
        <v>148</v>
      </c>
      <c r="AP77" s="477" t="s">
        <v>148</v>
      </c>
      <c r="AQ77" s="477" t="s">
        <v>42</v>
      </c>
      <c r="AR77" s="522" t="s">
        <v>155</v>
      </c>
      <c r="AS77" s="477">
        <v>800</v>
      </c>
      <c r="AT77" s="523" t="s">
        <v>28</v>
      </c>
      <c r="AU77" s="477">
        <v>21.1</v>
      </c>
      <c r="AV77" s="523" t="s">
        <v>148</v>
      </c>
      <c r="AW77" s="477">
        <v>21.1</v>
      </c>
      <c r="AX77" s="477" t="s">
        <v>28</v>
      </c>
      <c r="AY77" s="477" t="s">
        <v>52</v>
      </c>
      <c r="AZ77" s="524">
        <v>160</v>
      </c>
      <c r="BA77" s="525" t="s">
        <v>148</v>
      </c>
      <c r="BB77" s="524">
        <v>160</v>
      </c>
      <c r="BC77" s="525" t="s">
        <v>148</v>
      </c>
      <c r="BD77" s="524">
        <v>160</v>
      </c>
      <c r="BE77" s="525" t="s">
        <v>148</v>
      </c>
      <c r="BF77" s="524"/>
      <c r="BG77" s="525"/>
      <c r="BH77" s="524"/>
      <c r="BI77" s="525"/>
      <c r="BJ77" s="524"/>
      <c r="BK77" s="525"/>
      <c r="BL77" s="524"/>
      <c r="BM77" s="525"/>
      <c r="BN77" s="524"/>
      <c r="BO77" s="525"/>
      <c r="BP77" s="524"/>
      <c r="BQ77" s="525"/>
      <c r="BR77" s="524">
        <v>160</v>
      </c>
      <c r="BS77" s="525" t="s">
        <v>148</v>
      </c>
      <c r="BT77" s="524">
        <v>160</v>
      </c>
      <c r="BU77" s="525" t="s">
        <v>148</v>
      </c>
      <c r="BV77" s="524">
        <v>160</v>
      </c>
      <c r="BW77" s="525" t="s">
        <v>148</v>
      </c>
      <c r="BX77" s="477" t="s">
        <v>10</v>
      </c>
      <c r="BY77" s="477">
        <v>150</v>
      </c>
      <c r="BZ77" s="477" t="s">
        <v>28</v>
      </c>
      <c r="CA77" s="477" t="s">
        <v>10</v>
      </c>
      <c r="CB77" s="477">
        <v>70</v>
      </c>
      <c r="CC77" s="477" t="s">
        <v>28</v>
      </c>
      <c r="CD77" s="477"/>
      <c r="CE77" s="477"/>
      <c r="CF77" s="477"/>
      <c r="CG77" s="477"/>
      <c r="CH77" s="477"/>
      <c r="CI77" s="477"/>
      <c r="CJ77" s="477" t="s">
        <v>10</v>
      </c>
      <c r="CK77" s="477">
        <v>70</v>
      </c>
      <c r="CL77" s="477" t="s">
        <v>28</v>
      </c>
      <c r="CM77" s="477" t="s">
        <v>44</v>
      </c>
      <c r="CN77" s="477" t="s">
        <v>28</v>
      </c>
      <c r="CO77" s="477" t="s">
        <v>28</v>
      </c>
      <c r="CP77" s="477" t="s">
        <v>28</v>
      </c>
      <c r="CQ77" s="477" t="s">
        <v>28</v>
      </c>
      <c r="CR77" s="477"/>
      <c r="CS77" s="477"/>
      <c r="CT77" s="477" t="s">
        <v>28</v>
      </c>
      <c r="CU77" s="63"/>
      <c r="CV77" s="467"/>
      <c r="CW77" s="186"/>
      <c r="CX77" s="35"/>
      <c r="CY77" s="132">
        <f>IF(AND(BX77="NYY",BY77=150),324,IF(AND(BX77="NYY",BY77=95),282,IF(AND(BX77="NYY",BY77=70),202,IF(AND(BX77="NYY",BY77=50),159,IF(AND(BX77="NYY",BY77=35),131,IF(AND(BX77=NYY,BY77=25),106,IF(AND(BX77="LVTC",BY77=150),252,IF(AND(BX77="LVTC",BY77=95),190,IF(AND(BX77="LVTC",BY77=70),158,IF(AND(BX77="LVTC",BY77=50),124,IF(AND(BX77="LVTC",BY77=35),102,IF(AND(BX77="LVTC",BY77=25),83,0))))))))))))</f>
        <v>324</v>
      </c>
      <c r="CZ77" s="35"/>
      <c r="DA77" s="35"/>
      <c r="DB77" s="401" t="str">
        <f t="shared" si="7"/>
        <v>BAIK</v>
      </c>
      <c r="DC77" s="478">
        <f t="shared" si="9"/>
        <v>0.39999999999999858</v>
      </c>
      <c r="DD77" s="401" t="str">
        <f t="shared" si="10"/>
        <v>BAIK</v>
      </c>
      <c r="DE77" s="401">
        <f t="shared" si="11"/>
        <v>0.5</v>
      </c>
      <c r="DF77" s="401" t="str">
        <f t="shared" si="12"/>
        <v>BAIK</v>
      </c>
    </row>
    <row r="78" spans="1:110" s="21" customFormat="1" ht="20.25" customHeight="1">
      <c r="A78" s="510">
        <f t="shared" si="8"/>
        <v>66</v>
      </c>
      <c r="B78" s="511" t="str">
        <f>'1. DATA TRAFO'!C78</f>
        <v>TP0468</v>
      </c>
      <c r="C78" s="512" t="str">
        <f>'1. DATA TRAFO'!D78</f>
        <v>Jl. Anwar Aid</v>
      </c>
      <c r="D78" s="193" t="str">
        <f>'1. DATA TRAFO'!L78</f>
        <v>Trafindo</v>
      </c>
      <c r="E78" s="192">
        <f>'1. DATA TRAFO'!M78</f>
        <v>50</v>
      </c>
      <c r="F78" s="513">
        <f>'1. DATA TRAFO'!R78</f>
        <v>44765</v>
      </c>
      <c r="G78" s="205" t="str">
        <f>'1. DATA TRAFO'!T78</f>
        <v>UMJ</v>
      </c>
      <c r="H78" s="477">
        <v>34.6</v>
      </c>
      <c r="I78" s="477">
        <v>27</v>
      </c>
      <c r="J78" s="477">
        <v>27.1</v>
      </c>
      <c r="K78" s="477">
        <v>29.2</v>
      </c>
      <c r="L78" s="477">
        <v>33</v>
      </c>
      <c r="M78" s="477">
        <v>33.299999999999997</v>
      </c>
      <c r="N78" s="477">
        <v>33.799999999999997</v>
      </c>
      <c r="O78" s="477">
        <v>35.9</v>
      </c>
      <c r="P78" s="477">
        <v>36.200000000000003</v>
      </c>
      <c r="Q78" s="477">
        <v>36.5</v>
      </c>
      <c r="R78" s="477">
        <v>35.700000000000003</v>
      </c>
      <c r="S78" s="477">
        <v>29.4</v>
      </c>
      <c r="T78" s="477">
        <v>28.5</v>
      </c>
      <c r="U78" s="477" t="s">
        <v>28</v>
      </c>
      <c r="V78" s="477" t="s">
        <v>28</v>
      </c>
      <c r="W78" s="477" t="s">
        <v>28</v>
      </c>
      <c r="X78" s="477" t="s">
        <v>28</v>
      </c>
      <c r="Y78" s="477" t="s">
        <v>28</v>
      </c>
      <c r="Z78" s="477" t="s">
        <v>28</v>
      </c>
      <c r="AA78" s="477" t="s">
        <v>28</v>
      </c>
      <c r="AB78" s="520" t="s">
        <v>885</v>
      </c>
      <c r="AC78" s="477" t="s">
        <v>32</v>
      </c>
      <c r="AD78" s="521" t="s">
        <v>41</v>
      </c>
      <c r="AE78" s="477" t="s">
        <v>141</v>
      </c>
      <c r="AF78" s="477" t="s">
        <v>28</v>
      </c>
      <c r="AG78" s="477" t="s">
        <v>28</v>
      </c>
      <c r="AH78" s="477" t="s">
        <v>28</v>
      </c>
      <c r="AI78" s="477" t="s">
        <v>141</v>
      </c>
      <c r="AJ78" s="477" t="s">
        <v>28</v>
      </c>
      <c r="AK78" s="477" t="s">
        <v>28</v>
      </c>
      <c r="AL78" s="477" t="s">
        <v>28</v>
      </c>
      <c r="AM78" s="477" t="s">
        <v>148</v>
      </c>
      <c r="AN78" s="477" t="s">
        <v>148</v>
      </c>
      <c r="AO78" s="477" t="s">
        <v>148</v>
      </c>
      <c r="AP78" s="477" t="s">
        <v>148</v>
      </c>
      <c r="AQ78" s="477" t="s">
        <v>42</v>
      </c>
      <c r="AR78" s="522" t="s">
        <v>155</v>
      </c>
      <c r="AS78" s="477">
        <v>630</v>
      </c>
      <c r="AT78" s="523" t="s">
        <v>28</v>
      </c>
      <c r="AU78" s="477">
        <v>58.8</v>
      </c>
      <c r="AV78" s="523" t="s">
        <v>148</v>
      </c>
      <c r="AW78" s="477">
        <v>120.4</v>
      </c>
      <c r="AX78" s="477" t="s">
        <v>28</v>
      </c>
      <c r="AY78" s="477" t="s">
        <v>52</v>
      </c>
      <c r="AZ78" s="524"/>
      <c r="BA78" s="525"/>
      <c r="BB78" s="524"/>
      <c r="BC78" s="525"/>
      <c r="BD78" s="524"/>
      <c r="BE78" s="525"/>
      <c r="BF78" s="524">
        <v>200</v>
      </c>
      <c r="BG78" s="525" t="s">
        <v>148</v>
      </c>
      <c r="BH78" s="524">
        <v>200</v>
      </c>
      <c r="BI78" s="525" t="s">
        <v>148</v>
      </c>
      <c r="BJ78" s="524">
        <v>200</v>
      </c>
      <c r="BK78" s="525" t="s">
        <v>148</v>
      </c>
      <c r="BL78" s="524"/>
      <c r="BM78" s="525"/>
      <c r="BN78" s="524"/>
      <c r="BO78" s="525"/>
      <c r="BP78" s="524"/>
      <c r="BQ78" s="525"/>
      <c r="BR78" s="524"/>
      <c r="BS78" s="525"/>
      <c r="BT78" s="524"/>
      <c r="BU78" s="525"/>
      <c r="BV78" s="524"/>
      <c r="BW78" s="525"/>
      <c r="BX78" s="477" t="s">
        <v>10</v>
      </c>
      <c r="BY78" s="477">
        <v>150</v>
      </c>
      <c r="BZ78" s="477" t="s">
        <v>28</v>
      </c>
      <c r="CA78" s="477"/>
      <c r="CB78" s="477"/>
      <c r="CC78" s="477"/>
      <c r="CD78" s="477" t="s">
        <v>10</v>
      </c>
      <c r="CE78" s="477">
        <v>70</v>
      </c>
      <c r="CF78" s="477" t="s">
        <v>28</v>
      </c>
      <c r="CG78" s="477"/>
      <c r="CH78" s="477"/>
      <c r="CI78" s="477"/>
      <c r="CJ78" s="477"/>
      <c r="CK78" s="477"/>
      <c r="CL78" s="477"/>
      <c r="CM78" s="477" t="s">
        <v>44</v>
      </c>
      <c r="CN78" s="477" t="s">
        <v>28</v>
      </c>
      <c r="CO78" s="477" t="s">
        <v>28</v>
      </c>
      <c r="CP78" s="477" t="s">
        <v>28</v>
      </c>
      <c r="CQ78" s="477"/>
      <c r="CR78" s="477" t="s">
        <v>28</v>
      </c>
      <c r="CS78" s="477"/>
      <c r="CT78" s="477"/>
      <c r="CU78" s="63"/>
      <c r="CV78" s="467"/>
      <c r="CW78" s="186"/>
      <c r="CX78" s="35"/>
      <c r="CY78" s="132">
        <f>IF(AND(BX78="NYY",BY78=150),324,IF(AND(BX78="NYY",BY78=95),282,IF(AND(BX78="NYY",BY78=70),202,IF(AND(BX78="NYY",BY78=50),159,IF(AND(BX78="NYY",BY78=35),131,IF(AND(BX78=NYY,BY78=25),106,IF(AND(BX78="LVTC",BY78=150),252,IF(AND(BX78="LVTC",BY78=95),190,IF(AND(BX78="LVTC",BY78=70),158,IF(AND(BX78="LVTC",BY78=50),124,IF(AND(BX78="LVTC",BY78=35),102,IF(AND(BX78="LVTC",BY78=25),83,0))))))))))))</f>
        <v>324</v>
      </c>
      <c r="CZ78" s="35"/>
      <c r="DA78" s="35"/>
      <c r="DB78" s="401" t="str">
        <f t="shared" si="7"/>
        <v>BAIK</v>
      </c>
      <c r="DC78" s="478">
        <f t="shared" si="9"/>
        <v>0.79999999999999716</v>
      </c>
      <c r="DD78" s="401" t="str">
        <f t="shared" si="10"/>
        <v>BAIK</v>
      </c>
      <c r="DE78" s="401">
        <f t="shared" si="11"/>
        <v>0.79999999999999716</v>
      </c>
      <c r="DF78" s="401" t="str">
        <f t="shared" si="12"/>
        <v>BAIK</v>
      </c>
    </row>
    <row r="79" spans="1:110" s="21" customFormat="1" ht="20.25" customHeight="1">
      <c r="A79" s="510">
        <f t="shared" si="8"/>
        <v>67</v>
      </c>
      <c r="B79" s="511" t="str">
        <f>'1. DATA TRAFO'!C79</f>
        <v>TP0062</v>
      </c>
      <c r="C79" s="512" t="str">
        <f>'1. DATA TRAFO'!D79</f>
        <v>Jl. Madura</v>
      </c>
      <c r="D79" s="193" t="str">
        <f>'1. DATA TRAFO'!L79</f>
        <v>Sintra</v>
      </c>
      <c r="E79" s="192">
        <f>'1. DATA TRAFO'!M79</f>
        <v>160</v>
      </c>
      <c r="F79" s="513">
        <f>'1. DATA TRAFO'!R79</f>
        <v>44758</v>
      </c>
      <c r="G79" s="205" t="str">
        <f>'1. DATA TRAFO'!T79</f>
        <v>UMJ</v>
      </c>
      <c r="H79" s="477">
        <v>39.9</v>
      </c>
      <c r="I79" s="477">
        <v>28.9</v>
      </c>
      <c r="J79" s="477">
        <v>27.1</v>
      </c>
      <c r="K79" s="477">
        <v>26.2</v>
      </c>
      <c r="L79" s="477">
        <v>36.6</v>
      </c>
      <c r="M79" s="477">
        <v>33.299999999999997</v>
      </c>
      <c r="N79" s="477">
        <v>36.299999999999997</v>
      </c>
      <c r="O79" s="477">
        <v>36.4</v>
      </c>
      <c r="P79" s="477">
        <v>36.9</v>
      </c>
      <c r="Q79" s="477">
        <v>35.1</v>
      </c>
      <c r="R79" s="477">
        <v>37.9</v>
      </c>
      <c r="S79" s="477">
        <v>39.4</v>
      </c>
      <c r="T79" s="477">
        <v>28.8</v>
      </c>
      <c r="U79" s="477" t="s">
        <v>28</v>
      </c>
      <c r="V79" s="477" t="s">
        <v>28</v>
      </c>
      <c r="W79" s="477" t="s">
        <v>28</v>
      </c>
      <c r="X79" s="477" t="s">
        <v>28</v>
      </c>
      <c r="Y79" s="477" t="s">
        <v>28</v>
      </c>
      <c r="Z79" s="477" t="s">
        <v>28</v>
      </c>
      <c r="AA79" s="477" t="s">
        <v>28</v>
      </c>
      <c r="AB79" s="520" t="s">
        <v>885</v>
      </c>
      <c r="AC79" s="477" t="s">
        <v>31</v>
      </c>
      <c r="AD79" s="521" t="s">
        <v>41</v>
      </c>
      <c r="AE79" s="477" t="s">
        <v>141</v>
      </c>
      <c r="AF79" s="477" t="s">
        <v>28</v>
      </c>
      <c r="AG79" s="477" t="s">
        <v>28</v>
      </c>
      <c r="AH79" s="477" t="s">
        <v>28</v>
      </c>
      <c r="AI79" s="477" t="s">
        <v>141</v>
      </c>
      <c r="AJ79" s="477" t="s">
        <v>28</v>
      </c>
      <c r="AK79" s="477" t="s">
        <v>28</v>
      </c>
      <c r="AL79" s="477" t="s">
        <v>28</v>
      </c>
      <c r="AM79" s="477" t="s">
        <v>148</v>
      </c>
      <c r="AN79" s="477" t="s">
        <v>148</v>
      </c>
      <c r="AO79" s="477" t="s">
        <v>148</v>
      </c>
      <c r="AP79" s="477" t="s">
        <v>148</v>
      </c>
      <c r="AQ79" s="477" t="s">
        <v>152</v>
      </c>
      <c r="AR79" s="522" t="s">
        <v>155</v>
      </c>
      <c r="AS79" s="477">
        <v>630</v>
      </c>
      <c r="AT79" s="523" t="s">
        <v>28</v>
      </c>
      <c r="AU79" s="477"/>
      <c r="AV79" s="523" t="s">
        <v>47</v>
      </c>
      <c r="AW79" s="477">
        <v>11.6</v>
      </c>
      <c r="AX79" s="477" t="s">
        <v>28</v>
      </c>
      <c r="AY79" s="477" t="s">
        <v>51</v>
      </c>
      <c r="AZ79" s="524">
        <v>200</v>
      </c>
      <c r="BA79" s="525" t="s">
        <v>148</v>
      </c>
      <c r="BB79" s="524">
        <v>200</v>
      </c>
      <c r="BC79" s="525" t="s">
        <v>148</v>
      </c>
      <c r="BD79" s="524">
        <v>200</v>
      </c>
      <c r="BE79" s="525" t="s">
        <v>148</v>
      </c>
      <c r="BF79" s="524">
        <v>200</v>
      </c>
      <c r="BG79" s="525" t="s">
        <v>148</v>
      </c>
      <c r="BH79" s="524">
        <v>200</v>
      </c>
      <c r="BI79" s="525" t="s">
        <v>148</v>
      </c>
      <c r="BJ79" s="524">
        <v>200</v>
      </c>
      <c r="BK79" s="525" t="s">
        <v>148</v>
      </c>
      <c r="BL79" s="524"/>
      <c r="BM79" s="525"/>
      <c r="BN79" s="524"/>
      <c r="BO79" s="525"/>
      <c r="BP79" s="524"/>
      <c r="BQ79" s="525"/>
      <c r="BR79" s="524"/>
      <c r="BS79" s="525"/>
      <c r="BT79" s="524"/>
      <c r="BU79" s="525"/>
      <c r="BV79" s="524"/>
      <c r="BW79" s="525"/>
      <c r="BX79" s="477" t="s">
        <v>10</v>
      </c>
      <c r="BY79" s="477">
        <v>150</v>
      </c>
      <c r="BZ79" s="477" t="s">
        <v>28</v>
      </c>
      <c r="CA79" s="477" t="s">
        <v>10</v>
      </c>
      <c r="CB79" s="477">
        <v>70</v>
      </c>
      <c r="CC79" s="477" t="s">
        <v>28</v>
      </c>
      <c r="CD79" s="477" t="s">
        <v>10</v>
      </c>
      <c r="CE79" s="477">
        <v>70</v>
      </c>
      <c r="CF79" s="477" t="s">
        <v>28</v>
      </c>
      <c r="CG79" s="477"/>
      <c r="CH79" s="477"/>
      <c r="CI79" s="477"/>
      <c r="CJ79" s="477"/>
      <c r="CK79" s="477"/>
      <c r="CL79" s="477"/>
      <c r="CM79" s="477" t="s">
        <v>44</v>
      </c>
      <c r="CN79" s="477" t="s">
        <v>28</v>
      </c>
      <c r="CO79" s="477" t="s">
        <v>28</v>
      </c>
      <c r="CP79" s="477" t="s">
        <v>28</v>
      </c>
      <c r="CQ79" s="477" t="s">
        <v>28</v>
      </c>
      <c r="CR79" s="477" t="s">
        <v>28</v>
      </c>
      <c r="CS79" s="477"/>
      <c r="CT79" s="477"/>
      <c r="CU79" s="63"/>
      <c r="CV79" s="467"/>
      <c r="CW79" s="186"/>
      <c r="CX79" s="35"/>
      <c r="CY79" s="132">
        <f>IF(AND(BX79="NYY",BY79=150),324,IF(AND(BX79="NYY",BY79=95),282,IF(AND(BX79="NYY",BY79=70),202,IF(AND(BX79="NYY",BY79=50),159,IF(AND(BX79="NYY",BY79=35),131,IF(AND(BX79=NYY,BY79=25),106,IF(AND(BX79="LVTC",BY79=150),252,IF(AND(BX79="LVTC",BY79=95),190,IF(AND(BX79="LVTC",BY79=70),158,IF(AND(BX79="LVTC",BY79=50),124,IF(AND(BX79="LVTC",BY79=35),102,IF(AND(BX79="LVTC",BY79=25),83,0))))))))))))</f>
        <v>324</v>
      </c>
      <c r="CZ79" s="35"/>
      <c r="DA79" s="35"/>
      <c r="DB79" s="401" t="str">
        <f t="shared" si="7"/>
        <v>BAIK</v>
      </c>
      <c r="DC79" s="478">
        <f t="shared" si="9"/>
        <v>3.3000000000000043</v>
      </c>
      <c r="DD79" s="401" t="str">
        <f t="shared" si="10"/>
        <v>BAIK</v>
      </c>
      <c r="DE79" s="401">
        <f t="shared" si="11"/>
        <v>2.7999999999999972</v>
      </c>
      <c r="DF79" s="401" t="str">
        <f t="shared" si="12"/>
        <v>BAIK</v>
      </c>
    </row>
    <row r="80" spans="1:110" s="21" customFormat="1" ht="20.25" customHeight="1">
      <c r="A80" s="510">
        <f t="shared" si="8"/>
        <v>68</v>
      </c>
      <c r="B80" s="511" t="str">
        <f>'1. DATA TRAFO'!C80</f>
        <v>TP0145</v>
      </c>
      <c r="C80" s="512" t="str">
        <f>'1. DATA TRAFO'!D80</f>
        <v>Jl. Anwar Aid</v>
      </c>
      <c r="D80" s="193" t="str">
        <f>'1. DATA TRAFO'!L80</f>
        <v>Starlite</v>
      </c>
      <c r="E80" s="192">
        <f>'1. DATA TRAFO'!M80</f>
        <v>100</v>
      </c>
      <c r="F80" s="513">
        <f>'1. DATA TRAFO'!R80</f>
        <v>44758</v>
      </c>
      <c r="G80" s="205" t="str">
        <f>'1. DATA TRAFO'!T80</f>
        <v>UMJ</v>
      </c>
      <c r="H80" s="477">
        <v>36.5</v>
      </c>
      <c r="I80" s="477">
        <v>27.3</v>
      </c>
      <c r="J80" s="477">
        <v>26.6</v>
      </c>
      <c r="K80" s="477">
        <v>26.7</v>
      </c>
      <c r="L80" s="477">
        <v>30.3</v>
      </c>
      <c r="M80" s="477">
        <v>30</v>
      </c>
      <c r="N80" s="477">
        <v>29.9</v>
      </c>
      <c r="O80" s="477">
        <v>35.299999999999997</v>
      </c>
      <c r="P80" s="477">
        <v>34.700000000000003</v>
      </c>
      <c r="Q80" s="477">
        <v>34.5</v>
      </c>
      <c r="R80" s="477">
        <v>34.4</v>
      </c>
      <c r="S80" s="477">
        <v>31.9</v>
      </c>
      <c r="T80" s="477">
        <v>28</v>
      </c>
      <c r="U80" s="477" t="s">
        <v>28</v>
      </c>
      <c r="V80" s="477" t="s">
        <v>28</v>
      </c>
      <c r="W80" s="477" t="s">
        <v>28</v>
      </c>
      <c r="X80" s="477" t="s">
        <v>28</v>
      </c>
      <c r="Y80" s="477" t="s">
        <v>28</v>
      </c>
      <c r="Z80" s="477" t="s">
        <v>28</v>
      </c>
      <c r="AA80" s="477" t="s">
        <v>28</v>
      </c>
      <c r="AB80" s="520" t="s">
        <v>885</v>
      </c>
      <c r="AC80" s="477" t="s">
        <v>32</v>
      </c>
      <c r="AD80" s="521" t="s">
        <v>41</v>
      </c>
      <c r="AE80" s="477" t="s">
        <v>141</v>
      </c>
      <c r="AF80" s="477" t="s">
        <v>28</v>
      </c>
      <c r="AG80" s="477" t="s">
        <v>28</v>
      </c>
      <c r="AH80" s="477" t="s">
        <v>28</v>
      </c>
      <c r="AI80" s="477" t="s">
        <v>141</v>
      </c>
      <c r="AJ80" s="477" t="s">
        <v>28</v>
      </c>
      <c r="AK80" s="477" t="s">
        <v>28</v>
      </c>
      <c r="AL80" s="477" t="s">
        <v>28</v>
      </c>
      <c r="AM80" s="477" t="s">
        <v>148</v>
      </c>
      <c r="AN80" s="477" t="s">
        <v>148</v>
      </c>
      <c r="AO80" s="477" t="s">
        <v>148</v>
      </c>
      <c r="AP80" s="477" t="s">
        <v>148</v>
      </c>
      <c r="AQ80" s="477" t="s">
        <v>42</v>
      </c>
      <c r="AR80" s="522" t="s">
        <v>155</v>
      </c>
      <c r="AS80" s="477">
        <v>800</v>
      </c>
      <c r="AT80" s="523" t="s">
        <v>28</v>
      </c>
      <c r="AU80" s="477">
        <v>6.6</v>
      </c>
      <c r="AV80" s="523" t="s">
        <v>148</v>
      </c>
      <c r="AW80" s="477">
        <v>6.5</v>
      </c>
      <c r="AX80" s="477" t="s">
        <v>28</v>
      </c>
      <c r="AY80" s="477" t="s">
        <v>52</v>
      </c>
      <c r="AZ80" s="524"/>
      <c r="BA80" s="525"/>
      <c r="BB80" s="524"/>
      <c r="BC80" s="525"/>
      <c r="BD80" s="524"/>
      <c r="BE80" s="525"/>
      <c r="BF80" s="524"/>
      <c r="BG80" s="525"/>
      <c r="BH80" s="524"/>
      <c r="BI80" s="525"/>
      <c r="BJ80" s="524"/>
      <c r="BK80" s="525"/>
      <c r="BL80" s="524">
        <v>160</v>
      </c>
      <c r="BM80" s="525" t="s">
        <v>148</v>
      </c>
      <c r="BN80" s="524">
        <v>160</v>
      </c>
      <c r="BO80" s="525" t="s">
        <v>148</v>
      </c>
      <c r="BP80" s="524">
        <v>160</v>
      </c>
      <c r="BQ80" s="525" t="s">
        <v>148</v>
      </c>
      <c r="BR80" s="524">
        <v>160</v>
      </c>
      <c r="BS80" s="525" t="s">
        <v>148</v>
      </c>
      <c r="BT80" s="524">
        <v>160</v>
      </c>
      <c r="BU80" s="525" t="s">
        <v>148</v>
      </c>
      <c r="BV80" s="524">
        <v>160</v>
      </c>
      <c r="BW80" s="525" t="s">
        <v>148</v>
      </c>
      <c r="BX80" s="477" t="s">
        <v>10</v>
      </c>
      <c r="BY80" s="477">
        <v>150</v>
      </c>
      <c r="BZ80" s="477" t="s">
        <v>28</v>
      </c>
      <c r="CA80" s="477"/>
      <c r="CB80" s="477"/>
      <c r="CC80" s="477"/>
      <c r="CD80" s="477"/>
      <c r="CE80" s="477"/>
      <c r="CF80" s="477"/>
      <c r="CG80" s="477" t="s">
        <v>10</v>
      </c>
      <c r="CH80" s="477">
        <v>70</v>
      </c>
      <c r="CI80" s="477" t="s">
        <v>28</v>
      </c>
      <c r="CJ80" s="477" t="s">
        <v>10</v>
      </c>
      <c r="CK80" s="477">
        <v>70</v>
      </c>
      <c r="CL80" s="477" t="s">
        <v>28</v>
      </c>
      <c r="CM80" s="477" t="s">
        <v>44</v>
      </c>
      <c r="CN80" s="477" t="s">
        <v>28</v>
      </c>
      <c r="CO80" s="477" t="s">
        <v>28</v>
      </c>
      <c r="CP80" s="477" t="s">
        <v>28</v>
      </c>
      <c r="CQ80" s="477"/>
      <c r="CR80" s="477"/>
      <c r="CS80" s="477" t="s">
        <v>28</v>
      </c>
      <c r="CT80" s="477" t="s">
        <v>28</v>
      </c>
      <c r="CU80" s="63"/>
      <c r="CV80" s="467"/>
      <c r="CW80" s="186"/>
      <c r="CX80" s="35"/>
      <c r="CY80" s="132">
        <f>IF(AND(BX80="NYY",BY80=150),324,IF(AND(BX80="NYY",BY80=95),282,IF(AND(BX80="NYY",BY80=70),202,IF(AND(BX80="NYY",BY80=50),159,IF(AND(BX80="NYY",BY80=35),131,IF(AND(BX80=NYY,BY80=25),106,IF(AND(BX80="LVTC",BY80=150),252,IF(AND(BX80="LVTC",BY80=95),190,IF(AND(BX80="LVTC",BY80=70),158,IF(AND(BX80="LVTC",BY80=50),124,IF(AND(BX80="LVTC",BY80=35),102,IF(AND(BX80="LVTC",BY80=25),83,0))))))))))))</f>
        <v>324</v>
      </c>
      <c r="CZ80" s="35"/>
      <c r="DA80" s="35"/>
      <c r="DB80" s="401" t="str">
        <f t="shared" si="7"/>
        <v>BAIK</v>
      </c>
      <c r="DC80" s="478">
        <f t="shared" si="9"/>
        <v>0.40000000000000213</v>
      </c>
      <c r="DD80" s="401" t="str">
        <f t="shared" si="10"/>
        <v>BAIK</v>
      </c>
      <c r="DE80" s="401">
        <f t="shared" si="11"/>
        <v>0.89999999999999858</v>
      </c>
      <c r="DF80" s="401" t="str">
        <f t="shared" si="12"/>
        <v>BAIK</v>
      </c>
    </row>
    <row r="81" spans="1:110" s="21" customFormat="1" ht="20.25" customHeight="1">
      <c r="A81" s="510">
        <f t="shared" si="8"/>
        <v>69</v>
      </c>
      <c r="B81" s="511" t="str">
        <f>'1. DATA TRAFO'!C81</f>
        <v>TP0287</v>
      </c>
      <c r="C81" s="512" t="str">
        <f>'1. DATA TRAFO'!D81</f>
        <v>Jl. Anwar Aid</v>
      </c>
      <c r="D81" s="193" t="str">
        <f>'1. DATA TRAFO'!L81</f>
        <v>Sintra</v>
      </c>
      <c r="E81" s="192">
        <f>'1. DATA TRAFO'!M81</f>
        <v>100</v>
      </c>
      <c r="F81" s="513">
        <f>'1. DATA TRAFO'!R81</f>
        <v>44765</v>
      </c>
      <c r="G81" s="205" t="str">
        <f>'1. DATA TRAFO'!T81</f>
        <v>UMJ</v>
      </c>
      <c r="H81" s="477">
        <v>32.799999999999997</v>
      </c>
      <c r="I81" s="477">
        <v>25.7</v>
      </c>
      <c r="J81" s="477">
        <v>26</v>
      </c>
      <c r="K81" s="477">
        <v>24.8</v>
      </c>
      <c r="L81" s="477">
        <v>30.8</v>
      </c>
      <c r="M81" s="477">
        <v>30.4</v>
      </c>
      <c r="N81" s="477">
        <v>30.2</v>
      </c>
      <c r="O81" s="477">
        <v>32.700000000000003</v>
      </c>
      <c r="P81" s="477">
        <v>32.299999999999997</v>
      </c>
      <c r="Q81" s="477">
        <v>32.200000000000003</v>
      </c>
      <c r="R81" s="477">
        <v>33.799999999999997</v>
      </c>
      <c r="S81" s="477">
        <v>40.4</v>
      </c>
      <c r="T81" s="477">
        <v>27.9</v>
      </c>
      <c r="U81" s="477" t="s">
        <v>28</v>
      </c>
      <c r="V81" s="477" t="s">
        <v>28</v>
      </c>
      <c r="W81" s="477" t="s">
        <v>28</v>
      </c>
      <c r="X81" s="477" t="s">
        <v>28</v>
      </c>
      <c r="Y81" s="477" t="s">
        <v>28</v>
      </c>
      <c r="Z81" s="477" t="s">
        <v>28</v>
      </c>
      <c r="AA81" s="477" t="s">
        <v>28</v>
      </c>
      <c r="AB81" s="520" t="s">
        <v>885</v>
      </c>
      <c r="AC81" s="477" t="s">
        <v>32</v>
      </c>
      <c r="AD81" s="521" t="s">
        <v>41</v>
      </c>
      <c r="AE81" s="477" t="s">
        <v>886</v>
      </c>
      <c r="AF81" s="477" t="s">
        <v>28</v>
      </c>
      <c r="AG81" s="477" t="s">
        <v>28</v>
      </c>
      <c r="AH81" s="477" t="s">
        <v>28</v>
      </c>
      <c r="AI81" s="477" t="s">
        <v>886</v>
      </c>
      <c r="AJ81" s="477" t="s">
        <v>28</v>
      </c>
      <c r="AK81" s="477" t="s">
        <v>28</v>
      </c>
      <c r="AL81" s="477" t="s">
        <v>28</v>
      </c>
      <c r="AM81" s="477" t="s">
        <v>28</v>
      </c>
      <c r="AN81" s="477" t="s">
        <v>149</v>
      </c>
      <c r="AO81" s="477" t="s">
        <v>28</v>
      </c>
      <c r="AP81" s="477" t="s">
        <v>28</v>
      </c>
      <c r="AQ81" s="477" t="s">
        <v>888</v>
      </c>
      <c r="AR81" s="522" t="s">
        <v>155</v>
      </c>
      <c r="AS81" s="477" t="s">
        <v>889</v>
      </c>
      <c r="AT81" s="523" t="s">
        <v>28</v>
      </c>
      <c r="AU81" s="477">
        <v>11.8</v>
      </c>
      <c r="AV81" s="523" t="s">
        <v>28</v>
      </c>
      <c r="AW81" s="477">
        <v>11.7</v>
      </c>
      <c r="AX81" s="477" t="s">
        <v>28</v>
      </c>
      <c r="AY81" s="477" t="s">
        <v>52</v>
      </c>
      <c r="AZ81" s="524"/>
      <c r="BA81" s="525"/>
      <c r="BB81" s="524"/>
      <c r="BC81" s="525"/>
      <c r="BD81" s="524"/>
      <c r="BE81" s="525"/>
      <c r="BF81" s="524"/>
      <c r="BG81" s="525"/>
      <c r="BH81" s="524"/>
      <c r="BI81" s="525"/>
      <c r="BJ81" s="524"/>
      <c r="BK81" s="525"/>
      <c r="BL81" s="524">
        <v>160</v>
      </c>
      <c r="BM81" s="525" t="s">
        <v>28</v>
      </c>
      <c r="BN81" s="524">
        <v>160</v>
      </c>
      <c r="BO81" s="525" t="s">
        <v>28</v>
      </c>
      <c r="BP81" s="524">
        <v>160</v>
      </c>
      <c r="BQ81" s="525" t="s">
        <v>28</v>
      </c>
      <c r="BR81" s="524"/>
      <c r="BS81" s="525"/>
      <c r="BT81" s="524"/>
      <c r="BU81" s="525"/>
      <c r="BV81" s="524"/>
      <c r="BW81" s="525"/>
      <c r="BX81" s="477" t="s">
        <v>10</v>
      </c>
      <c r="BY81" s="477">
        <v>150</v>
      </c>
      <c r="BZ81" s="477" t="s">
        <v>28</v>
      </c>
      <c r="CA81" s="477"/>
      <c r="CB81" s="477"/>
      <c r="CC81" s="477"/>
      <c r="CD81" s="477"/>
      <c r="CE81" s="477"/>
      <c r="CF81" s="477"/>
      <c r="CG81" s="477" t="s">
        <v>10</v>
      </c>
      <c r="CH81" s="477">
        <v>70</v>
      </c>
      <c r="CI81" s="477" t="s">
        <v>28</v>
      </c>
      <c r="CJ81" s="477"/>
      <c r="CK81" s="477"/>
      <c r="CL81" s="477"/>
      <c r="CM81" s="477" t="s">
        <v>48</v>
      </c>
      <c r="CN81" s="477" t="s">
        <v>28</v>
      </c>
      <c r="CO81" s="477" t="s">
        <v>28</v>
      </c>
      <c r="CP81" s="477" t="s">
        <v>28</v>
      </c>
      <c r="CQ81" s="477"/>
      <c r="CR81" s="477"/>
      <c r="CS81" s="477" t="s">
        <v>28</v>
      </c>
      <c r="CT81" s="477"/>
      <c r="CU81" s="63"/>
      <c r="CV81" s="467"/>
      <c r="CW81" s="186"/>
      <c r="CX81" s="35"/>
      <c r="CY81" s="132">
        <f>IF(AND(BX81="NYY",BY81=150),324,IF(AND(BX81="NYY",BY81=95),282,IF(AND(BX81="NYY",BY81=70),202,IF(AND(BX81="NYY",BY81=50),159,IF(AND(BX81="NYY",BY81=35),131,IF(AND(BX81=NYY,BY81=25),106,IF(AND(BX81="LVTC",BY81=150),252,IF(AND(BX81="LVTC",BY81=95),190,IF(AND(BX81="LVTC",BY81=70),158,IF(AND(BX81="LVTC",BY81=50),124,IF(AND(BX81="LVTC",BY81=35),102,IF(AND(BX81="LVTC",BY81=25),83,0))))))))))))</f>
        <v>324</v>
      </c>
      <c r="CZ81" s="35"/>
      <c r="DA81" s="35"/>
      <c r="DB81" s="401" t="str">
        <f t="shared" si="7"/>
        <v>BAIK</v>
      </c>
      <c r="DC81" s="478">
        <f t="shared" si="9"/>
        <v>0.60000000000000142</v>
      </c>
      <c r="DD81" s="401" t="str">
        <f t="shared" si="10"/>
        <v>BAIK</v>
      </c>
      <c r="DE81" s="401">
        <f t="shared" si="11"/>
        <v>1.5999999999999943</v>
      </c>
      <c r="DF81" s="401" t="str">
        <f t="shared" si="12"/>
        <v>BAIK</v>
      </c>
    </row>
    <row r="82" spans="1:110" s="21" customFormat="1" ht="20.25" customHeight="1">
      <c r="A82" s="510">
        <f t="shared" si="8"/>
        <v>70</v>
      </c>
      <c r="B82" s="511" t="str">
        <f>'1. DATA TRAFO'!C82</f>
        <v>TP0426</v>
      </c>
      <c r="C82" s="512" t="str">
        <f>'1. DATA TRAFO'!D82</f>
        <v>Jl. Madura</v>
      </c>
      <c r="D82" s="193" t="str">
        <f>'1. DATA TRAFO'!L82</f>
        <v>Sintra</v>
      </c>
      <c r="E82" s="192">
        <f>'1. DATA TRAFO'!M82</f>
        <v>100</v>
      </c>
      <c r="F82" s="513">
        <f>'1. DATA TRAFO'!R82</f>
        <v>44767</v>
      </c>
      <c r="G82" s="205" t="str">
        <f>'1. DATA TRAFO'!T82</f>
        <v>UMJ</v>
      </c>
      <c r="H82" s="477">
        <v>32.299999999999997</v>
      </c>
      <c r="I82" s="477">
        <v>24.8</v>
      </c>
      <c r="J82" s="477">
        <v>24.4</v>
      </c>
      <c r="K82" s="477">
        <v>24.3</v>
      </c>
      <c r="L82" s="477">
        <v>32.4</v>
      </c>
      <c r="M82" s="477">
        <v>32.5</v>
      </c>
      <c r="N82" s="477">
        <v>32.1</v>
      </c>
      <c r="O82" s="477">
        <v>33</v>
      </c>
      <c r="P82" s="477">
        <v>33.6</v>
      </c>
      <c r="Q82" s="477">
        <v>33.799999999999997</v>
      </c>
      <c r="R82" s="477">
        <v>34.6</v>
      </c>
      <c r="S82" s="477">
        <v>30.5</v>
      </c>
      <c r="T82" s="477">
        <v>28.9</v>
      </c>
      <c r="U82" s="477" t="s">
        <v>28</v>
      </c>
      <c r="V82" s="477" t="s">
        <v>28</v>
      </c>
      <c r="W82" s="477" t="s">
        <v>28</v>
      </c>
      <c r="X82" s="477" t="s">
        <v>28</v>
      </c>
      <c r="Y82" s="477" t="s">
        <v>28</v>
      </c>
      <c r="Z82" s="477" t="s">
        <v>28</v>
      </c>
      <c r="AA82" s="477" t="s">
        <v>28</v>
      </c>
      <c r="AB82" s="520" t="s">
        <v>885</v>
      </c>
      <c r="AC82" s="477" t="s">
        <v>33</v>
      </c>
      <c r="AD82" s="521" t="s">
        <v>41</v>
      </c>
      <c r="AE82" s="477" t="s">
        <v>886</v>
      </c>
      <c r="AF82" s="477" t="s">
        <v>28</v>
      </c>
      <c r="AG82" s="477" t="s">
        <v>28</v>
      </c>
      <c r="AH82" s="477" t="s">
        <v>28</v>
      </c>
      <c r="AI82" s="477" t="s">
        <v>886</v>
      </c>
      <c r="AJ82" s="477" t="s">
        <v>28</v>
      </c>
      <c r="AK82" s="477" t="s">
        <v>28</v>
      </c>
      <c r="AL82" s="477" t="s">
        <v>28</v>
      </c>
      <c r="AM82" s="477" t="s">
        <v>28</v>
      </c>
      <c r="AN82" s="477" t="s">
        <v>28</v>
      </c>
      <c r="AO82" s="477" t="s">
        <v>28</v>
      </c>
      <c r="AP82" s="477" t="s">
        <v>28</v>
      </c>
      <c r="AQ82" s="477" t="s">
        <v>42</v>
      </c>
      <c r="AR82" s="522" t="s">
        <v>155</v>
      </c>
      <c r="AS82" s="477" t="s">
        <v>887</v>
      </c>
      <c r="AT82" s="523" t="s">
        <v>28</v>
      </c>
      <c r="AU82" s="477">
        <v>39.5</v>
      </c>
      <c r="AV82" s="523" t="s">
        <v>28</v>
      </c>
      <c r="AW82" s="477">
        <v>40</v>
      </c>
      <c r="AX82" s="477" t="s">
        <v>28</v>
      </c>
      <c r="AY82" s="477" t="s">
        <v>52</v>
      </c>
      <c r="AZ82" s="524">
        <v>160</v>
      </c>
      <c r="BA82" s="525" t="s">
        <v>28</v>
      </c>
      <c r="BB82" s="524">
        <v>160</v>
      </c>
      <c r="BC82" s="525" t="s">
        <v>28</v>
      </c>
      <c r="BD82" s="524">
        <v>160</v>
      </c>
      <c r="BE82" s="525" t="s">
        <v>28</v>
      </c>
      <c r="BF82" s="524"/>
      <c r="BG82" s="525"/>
      <c r="BH82" s="524"/>
      <c r="BI82" s="525"/>
      <c r="BJ82" s="524"/>
      <c r="BK82" s="525"/>
      <c r="BL82" s="524"/>
      <c r="BM82" s="525"/>
      <c r="BN82" s="524"/>
      <c r="BO82" s="525"/>
      <c r="BP82" s="524"/>
      <c r="BQ82" s="525"/>
      <c r="BR82" s="524">
        <v>160</v>
      </c>
      <c r="BS82" s="525" t="s">
        <v>28</v>
      </c>
      <c r="BT82" s="524">
        <v>160</v>
      </c>
      <c r="BU82" s="525" t="s">
        <v>28</v>
      </c>
      <c r="BV82" s="524">
        <v>160</v>
      </c>
      <c r="BW82" s="525" t="s">
        <v>28</v>
      </c>
      <c r="BX82" s="477" t="s">
        <v>10</v>
      </c>
      <c r="BY82" s="477">
        <v>150</v>
      </c>
      <c r="BZ82" s="477" t="s">
        <v>28</v>
      </c>
      <c r="CA82" s="477" t="s">
        <v>10</v>
      </c>
      <c r="CB82" s="477">
        <v>70</v>
      </c>
      <c r="CC82" s="477" t="s">
        <v>28</v>
      </c>
      <c r="CD82" s="477"/>
      <c r="CE82" s="477"/>
      <c r="CF82" s="477"/>
      <c r="CG82" s="477"/>
      <c r="CH82" s="477"/>
      <c r="CI82" s="477"/>
      <c r="CJ82" s="477" t="s">
        <v>10</v>
      </c>
      <c r="CK82" s="477">
        <v>70</v>
      </c>
      <c r="CL82" s="477" t="s">
        <v>28</v>
      </c>
      <c r="CM82" s="477" t="s">
        <v>44</v>
      </c>
      <c r="CN82" s="477" t="s">
        <v>28</v>
      </c>
      <c r="CO82" s="477" t="s">
        <v>28</v>
      </c>
      <c r="CP82" s="477" t="s">
        <v>28</v>
      </c>
      <c r="CQ82" s="477" t="s">
        <v>28</v>
      </c>
      <c r="CR82" s="477"/>
      <c r="CS82" s="477"/>
      <c r="CT82" s="477" t="s">
        <v>28</v>
      </c>
      <c r="CU82" s="63"/>
      <c r="CV82" s="467"/>
      <c r="CW82" s="186"/>
      <c r="CX82" s="35"/>
      <c r="CY82" s="132">
        <f>IF(AND(BX82="NYY",BY82=150),324,IF(AND(BX82="NYY",BY82=95),282,IF(AND(BX82="NYY",BY82=70),202,IF(AND(BX82="NYY",BY82=50),159,IF(AND(BX82="NYY",BY82=35),131,IF(AND(BX82=NYY,BY82=25),106,IF(AND(BX82="LVTC",BY82=150),252,IF(AND(BX82="LVTC",BY82=95),190,IF(AND(BX82="LVTC",BY82=70),158,IF(AND(BX82="LVTC",BY82=50),124,IF(AND(BX82="LVTC",BY82=35),102,IF(AND(BX82="LVTC",BY82=25),83,0))))))))))))</f>
        <v>324</v>
      </c>
      <c r="CZ82" s="35"/>
      <c r="DA82" s="35"/>
      <c r="DB82" s="401" t="str">
        <f t="shared" si="7"/>
        <v>BAIK</v>
      </c>
      <c r="DC82" s="478">
        <f t="shared" si="9"/>
        <v>0.39999999999999858</v>
      </c>
      <c r="DD82" s="401" t="str">
        <f t="shared" si="10"/>
        <v>BAIK</v>
      </c>
      <c r="DE82" s="401">
        <f t="shared" si="11"/>
        <v>1.6000000000000014</v>
      </c>
      <c r="DF82" s="401" t="str">
        <f t="shared" si="12"/>
        <v>BAIK</v>
      </c>
    </row>
    <row r="83" spans="1:110" s="21" customFormat="1" ht="20.25" customHeight="1">
      <c r="A83" s="510">
        <f t="shared" si="8"/>
        <v>71</v>
      </c>
      <c r="B83" s="511" t="str">
        <f>'1. DATA TRAFO'!C83</f>
        <v>TP0470</v>
      </c>
      <c r="C83" s="512" t="str">
        <f>'1. DATA TRAFO'!D83</f>
        <v xml:space="preserve">Jl. Madura </v>
      </c>
      <c r="D83" s="193" t="str">
        <f>'1. DATA TRAFO'!L83</f>
        <v>Trafindo</v>
      </c>
      <c r="E83" s="192">
        <f>'1. DATA TRAFO'!M83</f>
        <v>50</v>
      </c>
      <c r="F83" s="513">
        <f>'1. DATA TRAFO'!R83</f>
        <v>44767</v>
      </c>
      <c r="G83" s="205" t="str">
        <f>'1. DATA TRAFO'!T83</f>
        <v>UMJ</v>
      </c>
      <c r="H83" s="477">
        <v>33.799999999999997</v>
      </c>
      <c r="I83" s="477">
        <v>27</v>
      </c>
      <c r="J83" s="477">
        <v>26.7</v>
      </c>
      <c r="K83" s="477">
        <v>25.9</v>
      </c>
      <c r="L83" s="477">
        <v>32</v>
      </c>
      <c r="M83" s="477">
        <v>32.200000000000003</v>
      </c>
      <c r="N83" s="477">
        <v>32.4</v>
      </c>
      <c r="O83" s="477">
        <v>34.700000000000003</v>
      </c>
      <c r="P83" s="477">
        <v>34.5</v>
      </c>
      <c r="Q83" s="477">
        <v>35.1</v>
      </c>
      <c r="R83" s="477">
        <v>35.200000000000003</v>
      </c>
      <c r="S83" s="477">
        <v>28.8</v>
      </c>
      <c r="T83" s="477">
        <v>27.6</v>
      </c>
      <c r="U83" s="477" t="s">
        <v>28</v>
      </c>
      <c r="V83" s="477" t="s">
        <v>28</v>
      </c>
      <c r="W83" s="477" t="s">
        <v>28</v>
      </c>
      <c r="X83" s="477" t="s">
        <v>28</v>
      </c>
      <c r="Y83" s="477" t="s">
        <v>28</v>
      </c>
      <c r="Z83" s="477" t="s">
        <v>28</v>
      </c>
      <c r="AA83" s="477" t="s">
        <v>28</v>
      </c>
      <c r="AB83" s="520" t="s">
        <v>885</v>
      </c>
      <c r="AC83" s="477" t="s">
        <v>32</v>
      </c>
      <c r="AD83" s="521" t="s">
        <v>41</v>
      </c>
      <c r="AE83" s="477" t="s">
        <v>886</v>
      </c>
      <c r="AF83" s="477" t="s">
        <v>28</v>
      </c>
      <c r="AG83" s="477" t="s">
        <v>28</v>
      </c>
      <c r="AH83" s="477" t="s">
        <v>28</v>
      </c>
      <c r="AI83" s="477" t="s">
        <v>886</v>
      </c>
      <c r="AJ83" s="477" t="s">
        <v>28</v>
      </c>
      <c r="AK83" s="477" t="s">
        <v>28</v>
      </c>
      <c r="AL83" s="477" t="s">
        <v>28</v>
      </c>
      <c r="AM83" s="477" t="s">
        <v>28</v>
      </c>
      <c r="AN83" s="477" t="s">
        <v>28</v>
      </c>
      <c r="AO83" s="477" t="s">
        <v>28</v>
      </c>
      <c r="AP83" s="477" t="s">
        <v>28</v>
      </c>
      <c r="AQ83" s="477" t="s">
        <v>42</v>
      </c>
      <c r="AR83" s="522" t="s">
        <v>155</v>
      </c>
      <c r="AS83" s="477" t="s">
        <v>891</v>
      </c>
      <c r="AT83" s="523" t="s">
        <v>28</v>
      </c>
      <c r="AU83" s="477">
        <v>53.7</v>
      </c>
      <c r="AV83" s="523" t="s">
        <v>28</v>
      </c>
      <c r="AW83" s="477">
        <v>31.8</v>
      </c>
      <c r="AX83" s="477" t="s">
        <v>28</v>
      </c>
      <c r="AY83" s="477" t="s">
        <v>52</v>
      </c>
      <c r="AZ83" s="524"/>
      <c r="BA83" s="525"/>
      <c r="BB83" s="524"/>
      <c r="BC83" s="525"/>
      <c r="BD83" s="524"/>
      <c r="BE83" s="525"/>
      <c r="BF83" s="524">
        <v>200</v>
      </c>
      <c r="BG83" s="525" t="s">
        <v>28</v>
      </c>
      <c r="BH83" s="524">
        <v>200</v>
      </c>
      <c r="BI83" s="525" t="s">
        <v>28</v>
      </c>
      <c r="BJ83" s="524">
        <v>200</v>
      </c>
      <c r="BK83" s="525" t="s">
        <v>28</v>
      </c>
      <c r="BL83" s="524"/>
      <c r="BM83" s="525"/>
      <c r="BN83" s="524"/>
      <c r="BO83" s="525"/>
      <c r="BP83" s="524"/>
      <c r="BQ83" s="525"/>
      <c r="BR83" s="524"/>
      <c r="BS83" s="525"/>
      <c r="BT83" s="524"/>
      <c r="BU83" s="525"/>
      <c r="BV83" s="524"/>
      <c r="BW83" s="525"/>
      <c r="BX83" s="477" t="s">
        <v>10</v>
      </c>
      <c r="BY83" s="477">
        <v>150</v>
      </c>
      <c r="BZ83" s="477" t="s">
        <v>28</v>
      </c>
      <c r="CA83" s="477"/>
      <c r="CB83" s="477"/>
      <c r="CC83" s="477"/>
      <c r="CD83" s="477" t="s">
        <v>10</v>
      </c>
      <c r="CE83" s="477">
        <v>70</v>
      </c>
      <c r="CF83" s="477" t="s">
        <v>28</v>
      </c>
      <c r="CG83" s="477"/>
      <c r="CH83" s="477"/>
      <c r="CI83" s="477"/>
      <c r="CJ83" s="477"/>
      <c r="CK83" s="477"/>
      <c r="CL83" s="477"/>
      <c r="CM83" s="477" t="s">
        <v>44</v>
      </c>
      <c r="CN83" s="477" t="s">
        <v>28</v>
      </c>
      <c r="CO83" s="477" t="s">
        <v>28</v>
      </c>
      <c r="CP83" s="477" t="s">
        <v>28</v>
      </c>
      <c r="CQ83" s="477"/>
      <c r="CR83" s="477" t="s">
        <v>28</v>
      </c>
      <c r="CS83" s="477"/>
      <c r="CT83" s="477"/>
      <c r="CU83" s="63"/>
      <c r="CV83" s="467"/>
      <c r="CW83" s="186"/>
      <c r="CX83" s="35"/>
      <c r="CY83" s="132">
        <f>IF(AND(BX83="NYY",BY83=150),324,IF(AND(BX83="NYY",BY83=95),282,IF(AND(BX83="NYY",BY83=70),202,IF(AND(BX83="NYY",BY83=50),159,IF(AND(BX83="NYY",BY83=35),131,IF(AND(BX83=NYY,BY83=25),106,IF(AND(BX83="LVTC",BY83=150),252,IF(AND(BX83="LVTC",BY83=95),190,IF(AND(BX83="LVTC",BY83=70),158,IF(AND(BX83="LVTC",BY83=50),124,IF(AND(BX83="LVTC",BY83=35),102,IF(AND(BX83="LVTC",BY83=25),83,0))))))))))))</f>
        <v>324</v>
      </c>
      <c r="CZ83" s="35"/>
      <c r="DA83" s="35"/>
      <c r="DB83" s="401" t="str">
        <f t="shared" si="7"/>
        <v>BAIK</v>
      </c>
      <c r="DC83" s="478">
        <f t="shared" si="9"/>
        <v>0.39999999999999858</v>
      </c>
      <c r="DD83" s="401" t="str">
        <f t="shared" si="10"/>
        <v>BAIK</v>
      </c>
      <c r="DE83" s="401">
        <f t="shared" si="11"/>
        <v>0.70000000000000284</v>
      </c>
      <c r="DF83" s="401" t="str">
        <f t="shared" si="12"/>
        <v>BAIK</v>
      </c>
    </row>
    <row r="84" spans="1:110" s="21" customFormat="1" ht="20.25" customHeight="1">
      <c r="A84" s="510">
        <f t="shared" si="8"/>
        <v>72</v>
      </c>
      <c r="B84" s="511" t="str">
        <f>'1. DATA TRAFO'!C84</f>
        <v>TP0204</v>
      </c>
      <c r="C84" s="512" t="str">
        <f>'1. DATA TRAFO'!D84</f>
        <v>Jl. DI Panjaitan</v>
      </c>
      <c r="D84" s="193" t="str">
        <f>'1. DATA TRAFO'!L84</f>
        <v>Sintra</v>
      </c>
      <c r="E84" s="192">
        <f>'1. DATA TRAFO'!M84</f>
        <v>160</v>
      </c>
      <c r="F84" s="513">
        <f>'1. DATA TRAFO'!R84</f>
        <v>44768</v>
      </c>
      <c r="G84" s="205" t="str">
        <f>'1. DATA TRAFO'!T84</f>
        <v>UMJ</v>
      </c>
      <c r="H84" s="477">
        <v>34.200000000000003</v>
      </c>
      <c r="I84" s="477">
        <v>25.3</v>
      </c>
      <c r="J84" s="477">
        <v>25.8</v>
      </c>
      <c r="K84" s="477">
        <v>26.2</v>
      </c>
      <c r="L84" s="477">
        <v>32.700000000000003</v>
      </c>
      <c r="M84" s="477">
        <v>32.5</v>
      </c>
      <c r="N84" s="477">
        <v>32.299999999999997</v>
      </c>
      <c r="O84" s="477">
        <v>35.799999999999997</v>
      </c>
      <c r="P84" s="477">
        <v>34.4</v>
      </c>
      <c r="Q84" s="477">
        <v>32.4</v>
      </c>
      <c r="R84" s="477">
        <v>35.9</v>
      </c>
      <c r="S84" s="477">
        <v>40.299999999999997</v>
      </c>
      <c r="T84" s="477">
        <v>30</v>
      </c>
      <c r="U84" s="477" t="s">
        <v>28</v>
      </c>
      <c r="V84" s="477" t="s">
        <v>28</v>
      </c>
      <c r="W84" s="477" t="s">
        <v>28</v>
      </c>
      <c r="X84" s="477" t="s">
        <v>28</v>
      </c>
      <c r="Y84" s="477" t="s">
        <v>28</v>
      </c>
      <c r="Z84" s="477" t="s">
        <v>28</v>
      </c>
      <c r="AA84" s="477" t="s">
        <v>28</v>
      </c>
      <c r="AB84" s="520" t="s">
        <v>885</v>
      </c>
      <c r="AC84" s="477" t="s">
        <v>32</v>
      </c>
      <c r="AD84" s="521" t="s">
        <v>41</v>
      </c>
      <c r="AE84" s="477" t="s">
        <v>886</v>
      </c>
      <c r="AF84" s="477" t="s">
        <v>28</v>
      </c>
      <c r="AG84" s="477" t="s">
        <v>28</v>
      </c>
      <c r="AH84" s="477" t="s">
        <v>28</v>
      </c>
      <c r="AI84" s="477" t="s">
        <v>886</v>
      </c>
      <c r="AJ84" s="477" t="s">
        <v>28</v>
      </c>
      <c r="AK84" s="477" t="s">
        <v>28</v>
      </c>
      <c r="AL84" s="477" t="s">
        <v>28</v>
      </c>
      <c r="AM84" s="477" t="s">
        <v>28</v>
      </c>
      <c r="AN84" s="477" t="s">
        <v>37</v>
      </c>
      <c r="AO84" s="477" t="s">
        <v>28</v>
      </c>
      <c r="AP84" s="477" t="s">
        <v>28</v>
      </c>
      <c r="AQ84" s="477" t="s">
        <v>888</v>
      </c>
      <c r="AR84" s="522" t="s">
        <v>155</v>
      </c>
      <c r="AS84" s="477" t="s">
        <v>889</v>
      </c>
      <c r="AT84" s="523" t="s">
        <v>28</v>
      </c>
      <c r="AU84" s="477">
        <v>6.1</v>
      </c>
      <c r="AV84" s="523" t="s">
        <v>28</v>
      </c>
      <c r="AW84" s="477">
        <v>6.1</v>
      </c>
      <c r="AX84" s="477" t="s">
        <v>28</v>
      </c>
      <c r="AY84" s="477" t="s">
        <v>51</v>
      </c>
      <c r="AZ84" s="524">
        <v>160</v>
      </c>
      <c r="BA84" s="525" t="s">
        <v>28</v>
      </c>
      <c r="BB84" s="524">
        <v>160</v>
      </c>
      <c r="BC84" s="525" t="s">
        <v>28</v>
      </c>
      <c r="BD84" s="524">
        <v>160</v>
      </c>
      <c r="BE84" s="525" t="s">
        <v>28</v>
      </c>
      <c r="BF84" s="524"/>
      <c r="BG84" s="525"/>
      <c r="BH84" s="524"/>
      <c r="BI84" s="525"/>
      <c r="BJ84" s="524"/>
      <c r="BK84" s="525"/>
      <c r="BL84" s="524">
        <v>160</v>
      </c>
      <c r="BM84" s="525" t="s">
        <v>28</v>
      </c>
      <c r="BN84" s="524">
        <v>160</v>
      </c>
      <c r="BO84" s="525" t="s">
        <v>28</v>
      </c>
      <c r="BP84" s="524">
        <v>160</v>
      </c>
      <c r="BQ84" s="525" t="s">
        <v>28</v>
      </c>
      <c r="BR84" s="524"/>
      <c r="BS84" s="525"/>
      <c r="BT84" s="524"/>
      <c r="BU84" s="525"/>
      <c r="BV84" s="524"/>
      <c r="BW84" s="525"/>
      <c r="BX84" s="477" t="s">
        <v>10</v>
      </c>
      <c r="BY84" s="477">
        <v>70</v>
      </c>
      <c r="BZ84" s="477" t="s">
        <v>28</v>
      </c>
      <c r="CA84" s="477" t="s">
        <v>10</v>
      </c>
      <c r="CB84" s="477">
        <v>70</v>
      </c>
      <c r="CC84" s="477" t="s">
        <v>28</v>
      </c>
      <c r="CD84" s="477"/>
      <c r="CE84" s="477"/>
      <c r="CF84" s="477"/>
      <c r="CG84" s="477" t="s">
        <v>10</v>
      </c>
      <c r="CH84" s="477">
        <v>70</v>
      </c>
      <c r="CI84" s="477" t="s">
        <v>28</v>
      </c>
      <c r="CJ84" s="477"/>
      <c r="CK84" s="477"/>
      <c r="CL84" s="477"/>
      <c r="CM84" s="477" t="s">
        <v>44</v>
      </c>
      <c r="CN84" s="477" t="s">
        <v>28</v>
      </c>
      <c r="CO84" s="477"/>
      <c r="CP84" s="477" t="s">
        <v>28</v>
      </c>
      <c r="CQ84" s="477" t="s">
        <v>28</v>
      </c>
      <c r="CR84" s="477"/>
      <c r="CS84" s="477" t="s">
        <v>28</v>
      </c>
      <c r="CT84" s="477"/>
      <c r="CU84" s="63"/>
      <c r="CV84" s="467"/>
      <c r="CW84" s="186"/>
      <c r="CX84" s="35"/>
      <c r="CY84" s="132">
        <f>IF(AND(BX84="NYY",BY84=150),324,IF(AND(BX84="NYY",BY84=95),282,IF(AND(BX84="NYY",BY84=70),202,IF(AND(BX84="NYY",BY84=50),159,IF(AND(BX84="NYY",BY84=35),131,IF(AND(BX84=NYY,BY84=25),106,IF(AND(BX84="LVTC",BY84=150),252,IF(AND(BX84="LVTC",BY84=95),190,IF(AND(BX84="LVTC",BY84=70),158,IF(AND(BX84="LVTC",BY84=50),124,IF(AND(BX84="LVTC",BY84=35),102,IF(AND(BX84="LVTC",BY84=25),83,0))))))))))))</f>
        <v>202</v>
      </c>
      <c r="CZ84" s="35"/>
      <c r="DA84" s="35"/>
      <c r="DB84" s="401" t="str">
        <f t="shared" si="7"/>
        <v>BAIK</v>
      </c>
      <c r="DC84" s="478">
        <f t="shared" si="9"/>
        <v>0.40000000000000568</v>
      </c>
      <c r="DD84" s="401" t="str">
        <f t="shared" si="10"/>
        <v>BAIK</v>
      </c>
      <c r="DE84" s="401">
        <f t="shared" si="11"/>
        <v>3.5</v>
      </c>
      <c r="DF84" s="401" t="str">
        <f t="shared" si="12"/>
        <v>BAIK</v>
      </c>
    </row>
    <row r="85" spans="1:110" s="21" customFormat="1" ht="20.25" customHeight="1">
      <c r="A85" s="510">
        <f t="shared" si="8"/>
        <v>73</v>
      </c>
      <c r="B85" s="511" t="str">
        <f>'1. DATA TRAFO'!C85</f>
        <v>TP0043</v>
      </c>
      <c r="C85" s="512" t="str">
        <f>'1. DATA TRAFO'!D85</f>
        <v>Jl. DI Panjaitan</v>
      </c>
      <c r="D85" s="193" t="str">
        <f>'1. DATA TRAFO'!L85</f>
        <v>Trafindo</v>
      </c>
      <c r="E85" s="192">
        <f>'1. DATA TRAFO'!M85</f>
        <v>100</v>
      </c>
      <c r="F85" s="513">
        <f>'1. DATA TRAFO'!R85</f>
        <v>44768</v>
      </c>
      <c r="G85" s="205" t="str">
        <f>'1. DATA TRAFO'!T85</f>
        <v>UMJ</v>
      </c>
      <c r="H85" s="477">
        <v>34.4</v>
      </c>
      <c r="I85" s="477">
        <v>26.8</v>
      </c>
      <c r="J85" s="477">
        <v>27.8</v>
      </c>
      <c r="K85" s="477">
        <v>27.5</v>
      </c>
      <c r="L85" s="477">
        <v>33.200000000000003</v>
      </c>
      <c r="M85" s="477">
        <v>33.700000000000003</v>
      </c>
      <c r="N85" s="477">
        <v>33.6</v>
      </c>
      <c r="O85" s="477">
        <v>32.299999999999997</v>
      </c>
      <c r="P85" s="477">
        <v>32.700000000000003</v>
      </c>
      <c r="Q85" s="477">
        <v>32.4</v>
      </c>
      <c r="R85" s="477">
        <v>36.700000000000003</v>
      </c>
      <c r="S85" s="477">
        <v>34</v>
      </c>
      <c r="T85" s="477">
        <v>30.5</v>
      </c>
      <c r="U85" s="477" t="s">
        <v>28</v>
      </c>
      <c r="V85" s="477" t="s">
        <v>28</v>
      </c>
      <c r="W85" s="477" t="s">
        <v>28</v>
      </c>
      <c r="X85" s="477" t="s">
        <v>28</v>
      </c>
      <c r="Y85" s="477" t="s">
        <v>28</v>
      </c>
      <c r="Z85" s="477" t="s">
        <v>28</v>
      </c>
      <c r="AA85" s="477" t="s">
        <v>28</v>
      </c>
      <c r="AB85" s="520" t="s">
        <v>885</v>
      </c>
      <c r="AC85" s="477" t="s">
        <v>31</v>
      </c>
      <c r="AD85" s="521" t="s">
        <v>41</v>
      </c>
      <c r="AE85" s="477" t="s">
        <v>886</v>
      </c>
      <c r="AF85" s="477" t="s">
        <v>28</v>
      </c>
      <c r="AG85" s="477" t="s">
        <v>28</v>
      </c>
      <c r="AH85" s="477" t="s">
        <v>28</v>
      </c>
      <c r="AI85" s="477" t="s">
        <v>886</v>
      </c>
      <c r="AJ85" s="477" t="s">
        <v>28</v>
      </c>
      <c r="AK85" s="477" t="s">
        <v>28</v>
      </c>
      <c r="AL85" s="477" t="s">
        <v>28</v>
      </c>
      <c r="AM85" s="477" t="s">
        <v>28</v>
      </c>
      <c r="AN85" s="477" t="s">
        <v>28</v>
      </c>
      <c r="AO85" s="477" t="s">
        <v>28</v>
      </c>
      <c r="AP85" s="477" t="s">
        <v>28</v>
      </c>
      <c r="AQ85" s="477" t="s">
        <v>42</v>
      </c>
      <c r="AR85" s="522" t="s">
        <v>155</v>
      </c>
      <c r="AS85" s="477" t="s">
        <v>887</v>
      </c>
      <c r="AT85" s="523" t="s">
        <v>28</v>
      </c>
      <c r="AU85" s="477">
        <v>5.8</v>
      </c>
      <c r="AV85" s="523" t="s">
        <v>28</v>
      </c>
      <c r="AW85" s="477">
        <v>7.5</v>
      </c>
      <c r="AX85" s="477" t="s">
        <v>28</v>
      </c>
      <c r="AY85" s="477" t="s">
        <v>52</v>
      </c>
      <c r="AZ85" s="524"/>
      <c r="BA85" s="525"/>
      <c r="BB85" s="524"/>
      <c r="BC85" s="525"/>
      <c r="BD85" s="524"/>
      <c r="BE85" s="525"/>
      <c r="BF85" s="524">
        <v>160</v>
      </c>
      <c r="BG85" s="525" t="s">
        <v>28</v>
      </c>
      <c r="BH85" s="524">
        <v>160</v>
      </c>
      <c r="BI85" s="525" t="s">
        <v>28</v>
      </c>
      <c r="BJ85" s="524">
        <v>160</v>
      </c>
      <c r="BK85" s="525" t="s">
        <v>28</v>
      </c>
      <c r="BL85" s="524"/>
      <c r="BM85" s="525"/>
      <c r="BN85" s="524"/>
      <c r="BO85" s="525"/>
      <c r="BP85" s="524"/>
      <c r="BQ85" s="525"/>
      <c r="BR85" s="524"/>
      <c r="BS85" s="525"/>
      <c r="BT85" s="524"/>
      <c r="BU85" s="525"/>
      <c r="BV85" s="524"/>
      <c r="BW85" s="525"/>
      <c r="BX85" s="477" t="s">
        <v>10</v>
      </c>
      <c r="BY85" s="477">
        <v>150</v>
      </c>
      <c r="BZ85" s="477" t="s">
        <v>28</v>
      </c>
      <c r="CA85" s="477"/>
      <c r="CB85" s="477"/>
      <c r="CC85" s="477"/>
      <c r="CD85" s="477" t="s">
        <v>10</v>
      </c>
      <c r="CE85" s="477">
        <v>70</v>
      </c>
      <c r="CF85" s="477" t="s">
        <v>28</v>
      </c>
      <c r="CG85" s="477"/>
      <c r="CH85" s="477"/>
      <c r="CI85" s="477"/>
      <c r="CJ85" s="477"/>
      <c r="CK85" s="477"/>
      <c r="CL85" s="477"/>
      <c r="CM85" s="477" t="s">
        <v>44</v>
      </c>
      <c r="CN85" s="477" t="s">
        <v>28</v>
      </c>
      <c r="CO85" s="477" t="s">
        <v>28</v>
      </c>
      <c r="CP85" s="477" t="s">
        <v>28</v>
      </c>
      <c r="CQ85" s="477"/>
      <c r="CR85" s="477" t="s">
        <v>28</v>
      </c>
      <c r="CS85" s="477"/>
      <c r="CT85" s="477"/>
      <c r="CU85" s="63"/>
      <c r="CV85" s="467"/>
      <c r="CW85" s="186"/>
      <c r="CX85" s="35"/>
      <c r="CY85" s="132">
        <f>IF(AND(BX85="NYY",BY85=150),324,IF(AND(BX85="NYY",BY85=95),282,IF(AND(BX85="NYY",BY85=70),202,IF(AND(BX85="NYY",BY85=50),159,IF(AND(BX85="NYY",BY85=35),131,IF(AND(BX85=NYY,BY85=25),106,IF(AND(BX85="LVTC",BY85=150),252,IF(AND(BX85="LVTC",BY85=95),190,IF(AND(BX85="LVTC",BY85=70),158,IF(AND(BX85="LVTC",BY85=50),124,IF(AND(BX85="LVTC",BY85=35),102,IF(AND(BX85="LVTC",BY85=25),83,0))))))))))))</f>
        <v>324</v>
      </c>
      <c r="CZ85" s="35"/>
      <c r="DA85" s="35"/>
      <c r="DB85" s="401" t="str">
        <f t="shared" si="7"/>
        <v>BAIK</v>
      </c>
      <c r="DC85" s="478">
        <f t="shared" si="9"/>
        <v>0.5</v>
      </c>
      <c r="DD85" s="401" t="str">
        <f t="shared" si="10"/>
        <v>BAIK</v>
      </c>
      <c r="DE85" s="401">
        <f t="shared" si="11"/>
        <v>4.4000000000000057</v>
      </c>
      <c r="DF85" s="401" t="str">
        <f t="shared" si="12"/>
        <v>BAIK</v>
      </c>
    </row>
    <row r="86" spans="1:110" s="21" customFormat="1" ht="20.25" customHeight="1">
      <c r="A86" s="510">
        <f t="shared" si="8"/>
        <v>74</v>
      </c>
      <c r="B86" s="511" t="str">
        <f>'1. DATA TRAFO'!C86</f>
        <v>TP0333</v>
      </c>
      <c r="C86" s="512" t="str">
        <f>'1. DATA TRAFO'!D86</f>
        <v>Jl. Merdeka (Gereja)</v>
      </c>
      <c r="D86" s="193" t="str">
        <f>'1. DATA TRAFO'!L86</f>
        <v>B &amp; D</v>
      </c>
      <c r="E86" s="192">
        <f>'1. DATA TRAFO'!M86</f>
        <v>100</v>
      </c>
      <c r="F86" s="513">
        <f>'1. DATA TRAFO'!R86</f>
        <v>44768</v>
      </c>
      <c r="G86" s="205" t="str">
        <f>'1. DATA TRAFO'!T86</f>
        <v>UMJ</v>
      </c>
      <c r="H86" s="477">
        <v>33.799999999999997</v>
      </c>
      <c r="I86" s="477">
        <v>26.4</v>
      </c>
      <c r="J86" s="477">
        <v>26</v>
      </c>
      <c r="K86" s="477">
        <v>26.4</v>
      </c>
      <c r="L86" s="477">
        <v>31.1</v>
      </c>
      <c r="M86" s="477">
        <v>32.1</v>
      </c>
      <c r="N86" s="477">
        <v>31.1</v>
      </c>
      <c r="O86" s="477">
        <v>32.700000000000003</v>
      </c>
      <c r="P86" s="477">
        <v>32.6</v>
      </c>
      <c r="Q86" s="477">
        <v>33</v>
      </c>
      <c r="R86" s="477">
        <v>33</v>
      </c>
      <c r="S86" s="477">
        <v>33.6</v>
      </c>
      <c r="T86" s="477">
        <v>30.6</v>
      </c>
      <c r="U86" s="477" t="s">
        <v>28</v>
      </c>
      <c r="V86" s="477" t="s">
        <v>28</v>
      </c>
      <c r="W86" s="477" t="s">
        <v>28</v>
      </c>
      <c r="X86" s="477" t="s">
        <v>28</v>
      </c>
      <c r="Y86" s="477" t="s">
        <v>28</v>
      </c>
      <c r="Z86" s="477" t="s">
        <v>28</v>
      </c>
      <c r="AA86" s="477" t="s">
        <v>28</v>
      </c>
      <c r="AB86" s="520" t="s">
        <v>885</v>
      </c>
      <c r="AC86" s="477" t="s">
        <v>32</v>
      </c>
      <c r="AD86" s="521" t="s">
        <v>41</v>
      </c>
      <c r="AE86" s="477" t="s">
        <v>886</v>
      </c>
      <c r="AF86" s="477" t="s">
        <v>28</v>
      </c>
      <c r="AG86" s="477" t="s">
        <v>28</v>
      </c>
      <c r="AH86" s="477" t="s">
        <v>28</v>
      </c>
      <c r="AI86" s="477" t="s">
        <v>886</v>
      </c>
      <c r="AJ86" s="477" t="s">
        <v>28</v>
      </c>
      <c r="AK86" s="477" t="s">
        <v>28</v>
      </c>
      <c r="AL86" s="477" t="s">
        <v>28</v>
      </c>
      <c r="AM86" s="477" t="s">
        <v>28</v>
      </c>
      <c r="AN86" s="477" t="s">
        <v>28</v>
      </c>
      <c r="AO86" s="477" t="s">
        <v>28</v>
      </c>
      <c r="AP86" s="477" t="s">
        <v>28</v>
      </c>
      <c r="AQ86" s="477" t="s">
        <v>888</v>
      </c>
      <c r="AR86" s="522" t="s">
        <v>155</v>
      </c>
      <c r="AS86" s="477" t="s">
        <v>889</v>
      </c>
      <c r="AT86" s="523" t="s">
        <v>28</v>
      </c>
      <c r="AU86" s="477">
        <v>45.1</v>
      </c>
      <c r="AV86" s="523" t="s">
        <v>28</v>
      </c>
      <c r="AW86" s="477">
        <v>45.1</v>
      </c>
      <c r="AX86" s="477" t="s">
        <v>28</v>
      </c>
      <c r="AY86" s="477" t="s">
        <v>51</v>
      </c>
      <c r="AZ86" s="524">
        <v>160</v>
      </c>
      <c r="BA86" s="525" t="s">
        <v>28</v>
      </c>
      <c r="BB86" s="524">
        <v>160</v>
      </c>
      <c r="BC86" s="525" t="s">
        <v>28</v>
      </c>
      <c r="BD86" s="524">
        <v>160</v>
      </c>
      <c r="BE86" s="525" t="s">
        <v>28</v>
      </c>
      <c r="BF86" s="524"/>
      <c r="BG86" s="525"/>
      <c r="BH86" s="524"/>
      <c r="BI86" s="525"/>
      <c r="BJ86" s="524"/>
      <c r="BK86" s="525"/>
      <c r="BL86" s="524"/>
      <c r="BM86" s="525"/>
      <c r="BN86" s="524"/>
      <c r="BO86" s="525"/>
      <c r="BP86" s="524"/>
      <c r="BQ86" s="525"/>
      <c r="BR86" s="524"/>
      <c r="BS86" s="525"/>
      <c r="BT86" s="524"/>
      <c r="BU86" s="525"/>
      <c r="BV86" s="524"/>
      <c r="BW86" s="525"/>
      <c r="BX86" s="477" t="s">
        <v>10</v>
      </c>
      <c r="BY86" s="477">
        <v>150</v>
      </c>
      <c r="BZ86" s="477" t="s">
        <v>28</v>
      </c>
      <c r="CA86" s="477" t="s">
        <v>10</v>
      </c>
      <c r="CB86" s="477">
        <v>70</v>
      </c>
      <c r="CC86" s="477" t="s">
        <v>28</v>
      </c>
      <c r="CD86" s="477"/>
      <c r="CE86" s="477"/>
      <c r="CF86" s="477"/>
      <c r="CG86" s="477"/>
      <c r="CH86" s="477"/>
      <c r="CI86" s="477"/>
      <c r="CJ86" s="477"/>
      <c r="CK86" s="477"/>
      <c r="CL86" s="477"/>
      <c r="CM86" s="477" t="s">
        <v>44</v>
      </c>
      <c r="CN86" s="477" t="s">
        <v>28</v>
      </c>
      <c r="CO86" s="477" t="s">
        <v>28</v>
      </c>
      <c r="CP86" s="477" t="s">
        <v>28</v>
      </c>
      <c r="CQ86" s="477" t="s">
        <v>28</v>
      </c>
      <c r="CR86" s="477"/>
      <c r="CS86" s="477"/>
      <c r="CT86" s="477"/>
      <c r="CU86" s="63"/>
      <c r="CV86" s="467"/>
      <c r="CW86" s="186"/>
      <c r="CX86" s="35"/>
      <c r="CY86" s="132">
        <f>IF(AND(BX86="NYY",BY86=150),324,IF(AND(BX86="NYY",BY86=95),282,IF(AND(BX86="NYY",BY86=70),202,IF(AND(BX86="NYY",BY86=50),159,IF(AND(BX86="NYY",BY86=35),131,IF(AND(BX86=NYY,BY86=25),106,IF(AND(BX86="LVTC",BY86=150),252,IF(AND(BX86="LVTC",BY86=95),190,IF(AND(BX86="LVTC",BY86=70),158,IF(AND(BX86="LVTC",BY86=50),124,IF(AND(BX86="LVTC",BY86=35),102,IF(AND(BX86="LVTC",BY86=25),83,0))))))))))))</f>
        <v>324</v>
      </c>
      <c r="CZ86" s="35"/>
      <c r="DA86" s="35"/>
      <c r="DB86" s="401" t="str">
        <f t="shared" si="7"/>
        <v>BAIK</v>
      </c>
      <c r="DC86" s="478">
        <f t="shared" si="9"/>
        <v>1</v>
      </c>
      <c r="DD86" s="401" t="str">
        <f t="shared" si="10"/>
        <v>BAIK</v>
      </c>
      <c r="DE86" s="401">
        <f t="shared" si="11"/>
        <v>0.39999999999999858</v>
      </c>
      <c r="DF86" s="401" t="str">
        <f t="shared" si="12"/>
        <v>BAIK</v>
      </c>
    </row>
    <row r="87" spans="1:110" s="21" customFormat="1" ht="20.25" customHeight="1">
      <c r="A87" s="510">
        <f t="shared" si="8"/>
        <v>75</v>
      </c>
      <c r="B87" s="511" t="str">
        <f>'1. DATA TRAFO'!C87</f>
        <v>TP0430</v>
      </c>
      <c r="C87" s="512" t="str">
        <f>'1. DATA TRAFO'!D87</f>
        <v xml:space="preserve">GG. Perai </v>
      </c>
      <c r="D87" s="193" t="str">
        <f>'1. DATA TRAFO'!L87</f>
        <v>Sintra</v>
      </c>
      <c r="E87" s="192">
        <f>'1. DATA TRAFO'!M87</f>
        <v>100</v>
      </c>
      <c r="F87" s="513">
        <f>'1. DATA TRAFO'!R87</f>
        <v>44758</v>
      </c>
      <c r="G87" s="205" t="str">
        <f>'1. DATA TRAFO'!T87</f>
        <v>UMJ</v>
      </c>
      <c r="H87" s="477">
        <v>33.4</v>
      </c>
      <c r="I87" s="477">
        <v>25.5</v>
      </c>
      <c r="J87" s="477">
        <v>24.5</v>
      </c>
      <c r="K87" s="477">
        <v>25.8</v>
      </c>
      <c r="L87" s="477">
        <v>32.1</v>
      </c>
      <c r="M87" s="477">
        <v>32.299999999999997</v>
      </c>
      <c r="N87" s="477">
        <v>32.1</v>
      </c>
      <c r="O87" s="477">
        <v>35.5</v>
      </c>
      <c r="P87" s="477">
        <v>35.5</v>
      </c>
      <c r="Q87" s="477">
        <v>35.799999999999997</v>
      </c>
      <c r="R87" s="477">
        <v>35.700000000000003</v>
      </c>
      <c r="S87" s="477">
        <v>31.3</v>
      </c>
      <c r="T87" s="477">
        <v>29.6</v>
      </c>
      <c r="U87" s="477" t="s">
        <v>28</v>
      </c>
      <c r="V87" s="477" t="s">
        <v>28</v>
      </c>
      <c r="W87" s="477" t="s">
        <v>28</v>
      </c>
      <c r="X87" s="477" t="s">
        <v>28</v>
      </c>
      <c r="Y87" s="477" t="s">
        <v>28</v>
      </c>
      <c r="Z87" s="477" t="s">
        <v>28</v>
      </c>
      <c r="AA87" s="477" t="s">
        <v>28</v>
      </c>
      <c r="AB87" s="520" t="s">
        <v>885</v>
      </c>
      <c r="AC87" s="477" t="s">
        <v>34</v>
      </c>
      <c r="AD87" s="521" t="s">
        <v>41</v>
      </c>
      <c r="AE87" s="477" t="s">
        <v>886</v>
      </c>
      <c r="AF87" s="477" t="s">
        <v>28</v>
      </c>
      <c r="AG87" s="477" t="s">
        <v>28</v>
      </c>
      <c r="AH87" s="477" t="s">
        <v>28</v>
      </c>
      <c r="AI87" s="477" t="s">
        <v>886</v>
      </c>
      <c r="AJ87" s="477" t="s">
        <v>28</v>
      </c>
      <c r="AK87" s="477" t="s">
        <v>28</v>
      </c>
      <c r="AL87" s="477" t="s">
        <v>28</v>
      </c>
      <c r="AM87" s="477" t="s">
        <v>149</v>
      </c>
      <c r="AN87" s="477" t="s">
        <v>149</v>
      </c>
      <c r="AO87" s="477" t="s">
        <v>28</v>
      </c>
      <c r="AP87" s="477" t="s">
        <v>28</v>
      </c>
      <c r="AQ87" s="477" t="s">
        <v>888</v>
      </c>
      <c r="AR87" s="522" t="s">
        <v>155</v>
      </c>
      <c r="AS87" s="477" t="s">
        <v>887</v>
      </c>
      <c r="AT87" s="523" t="s">
        <v>28</v>
      </c>
      <c r="AU87" s="477">
        <v>32.1</v>
      </c>
      <c r="AV87" s="523" t="s">
        <v>28</v>
      </c>
      <c r="AW87" s="477">
        <v>32.200000000000003</v>
      </c>
      <c r="AX87" s="477" t="s">
        <v>28</v>
      </c>
      <c r="AY87" s="477" t="s">
        <v>52</v>
      </c>
      <c r="AZ87" s="524">
        <v>160</v>
      </c>
      <c r="BA87" s="525" t="s">
        <v>28</v>
      </c>
      <c r="BB87" s="524">
        <v>160</v>
      </c>
      <c r="BC87" s="525" t="s">
        <v>28</v>
      </c>
      <c r="BD87" s="524">
        <v>160</v>
      </c>
      <c r="BE87" s="525" t="s">
        <v>28</v>
      </c>
      <c r="BF87" s="524"/>
      <c r="BG87" s="525"/>
      <c r="BH87" s="524"/>
      <c r="BI87" s="525"/>
      <c r="BJ87" s="524"/>
      <c r="BK87" s="525"/>
      <c r="BL87" s="524"/>
      <c r="BM87" s="525"/>
      <c r="BN87" s="524"/>
      <c r="BO87" s="525"/>
      <c r="BP87" s="524"/>
      <c r="BQ87" s="525"/>
      <c r="BR87" s="524">
        <v>160</v>
      </c>
      <c r="BS87" s="525" t="s">
        <v>28</v>
      </c>
      <c r="BT87" s="524">
        <v>160</v>
      </c>
      <c r="BU87" s="525" t="s">
        <v>28</v>
      </c>
      <c r="BV87" s="524">
        <v>160</v>
      </c>
      <c r="BW87" s="525" t="s">
        <v>28</v>
      </c>
      <c r="BX87" s="477" t="s">
        <v>10</v>
      </c>
      <c r="BY87" s="477">
        <v>150</v>
      </c>
      <c r="BZ87" s="477" t="s">
        <v>28</v>
      </c>
      <c r="CA87" s="477" t="s">
        <v>10</v>
      </c>
      <c r="CB87" s="477">
        <v>70</v>
      </c>
      <c r="CC87" s="477" t="s">
        <v>28</v>
      </c>
      <c r="CD87" s="477"/>
      <c r="CE87" s="477"/>
      <c r="CF87" s="477"/>
      <c r="CG87" s="477"/>
      <c r="CH87" s="477"/>
      <c r="CI87" s="477"/>
      <c r="CJ87" s="477" t="s">
        <v>10</v>
      </c>
      <c r="CK87" s="477">
        <v>70</v>
      </c>
      <c r="CL87" s="477" t="s">
        <v>28</v>
      </c>
      <c r="CM87" s="477" t="s">
        <v>44</v>
      </c>
      <c r="CN87" s="477" t="s">
        <v>28</v>
      </c>
      <c r="CO87" s="477" t="s">
        <v>28</v>
      </c>
      <c r="CP87" s="477" t="s">
        <v>28</v>
      </c>
      <c r="CQ87" s="477" t="s">
        <v>28</v>
      </c>
      <c r="CR87" s="477"/>
      <c r="CS87" s="477"/>
      <c r="CT87" s="477" t="s">
        <v>28</v>
      </c>
      <c r="CU87" s="63"/>
      <c r="CV87" s="467"/>
      <c r="CW87" s="186"/>
      <c r="CX87" s="35"/>
      <c r="CY87" s="132">
        <f>IF(AND(BX87="NYY",BY87=150),324,IF(AND(BX87="NYY",BY87=95),282,IF(AND(BX87="NYY",BY87=70),202,IF(AND(BX87="NYY",BY87=50),159,IF(AND(BX87="NYY",BY87=35),131,IF(AND(BX87=NYY,BY87=25),106,IF(AND(BX87="LVTC",BY87=150),252,IF(AND(BX87="LVTC",BY87=95),190,IF(AND(BX87="LVTC",BY87=70),158,IF(AND(BX87="LVTC",BY87=50),124,IF(AND(BX87="LVTC",BY87=35),102,IF(AND(BX87="LVTC",BY87=25),83,0))))))))))))</f>
        <v>324</v>
      </c>
      <c r="CZ87" s="35"/>
      <c r="DA87" s="35"/>
      <c r="DB87" s="401" t="str">
        <f t="shared" si="7"/>
        <v>BAIK</v>
      </c>
      <c r="DC87" s="478">
        <f t="shared" si="9"/>
        <v>0.19999999999999574</v>
      </c>
      <c r="DD87" s="401" t="str">
        <f t="shared" si="10"/>
        <v>BAIK</v>
      </c>
      <c r="DE87" s="401">
        <f t="shared" si="11"/>
        <v>0.29999999999999716</v>
      </c>
      <c r="DF87" s="401" t="str">
        <f t="shared" si="12"/>
        <v>BAIK</v>
      </c>
    </row>
    <row r="88" spans="1:110" s="21" customFormat="1" ht="20.25" customHeight="1">
      <c r="A88" s="510">
        <f t="shared" si="8"/>
        <v>76</v>
      </c>
      <c r="B88" s="511" t="str">
        <f>'1. DATA TRAFO'!C88</f>
        <v>TP0129</v>
      </c>
      <c r="C88" s="512" t="str">
        <f>'1. DATA TRAFO'!D88</f>
        <v>Kampung Parit</v>
      </c>
      <c r="D88" s="193" t="str">
        <f>'1. DATA TRAFO'!L88</f>
        <v>Sintra</v>
      </c>
      <c r="E88" s="192">
        <f>'1. DATA TRAFO'!M88</f>
        <v>100</v>
      </c>
      <c r="F88" s="513">
        <f>'1. DATA TRAFO'!R88</f>
        <v>44758</v>
      </c>
      <c r="G88" s="205" t="str">
        <f>'1. DATA TRAFO'!T88</f>
        <v>UMJ</v>
      </c>
      <c r="H88" s="477">
        <v>33.5</v>
      </c>
      <c r="I88" s="477">
        <v>26.1</v>
      </c>
      <c r="J88" s="477">
        <v>25.8</v>
      </c>
      <c r="K88" s="477">
        <v>25.7</v>
      </c>
      <c r="L88" s="477">
        <v>29</v>
      </c>
      <c r="M88" s="477">
        <v>28.9</v>
      </c>
      <c r="N88" s="477">
        <v>28.9</v>
      </c>
      <c r="O88" s="477">
        <v>33.4</v>
      </c>
      <c r="P88" s="477">
        <v>32.799999999999997</v>
      </c>
      <c r="Q88" s="477">
        <v>32.4</v>
      </c>
      <c r="R88" s="477">
        <v>32.4</v>
      </c>
      <c r="S88" s="477">
        <v>37.6</v>
      </c>
      <c r="T88" s="477">
        <v>29.3</v>
      </c>
      <c r="U88" s="477" t="s">
        <v>28</v>
      </c>
      <c r="V88" s="477" t="s">
        <v>28</v>
      </c>
      <c r="W88" s="477" t="s">
        <v>28</v>
      </c>
      <c r="X88" s="477" t="s">
        <v>28</v>
      </c>
      <c r="Y88" s="477" t="s">
        <v>28</v>
      </c>
      <c r="Z88" s="477" t="s">
        <v>28</v>
      </c>
      <c r="AA88" s="477" t="s">
        <v>28</v>
      </c>
      <c r="AB88" s="520" t="s">
        <v>885</v>
      </c>
      <c r="AC88" s="477" t="s">
        <v>32</v>
      </c>
      <c r="AD88" s="521" t="s">
        <v>41</v>
      </c>
      <c r="AE88" s="477" t="s">
        <v>886</v>
      </c>
      <c r="AF88" s="477" t="s">
        <v>28</v>
      </c>
      <c r="AG88" s="477" t="s">
        <v>28</v>
      </c>
      <c r="AH88" s="477" t="s">
        <v>28</v>
      </c>
      <c r="AI88" s="477" t="s">
        <v>58</v>
      </c>
      <c r="AJ88" s="477" t="s">
        <v>28</v>
      </c>
      <c r="AK88" s="477" t="s">
        <v>28</v>
      </c>
      <c r="AL88" s="477" t="s">
        <v>28</v>
      </c>
      <c r="AM88" s="477" t="s">
        <v>28</v>
      </c>
      <c r="AN88" s="477" t="s">
        <v>28</v>
      </c>
      <c r="AO88" s="477" t="s">
        <v>28</v>
      </c>
      <c r="AP88" s="477" t="s">
        <v>28</v>
      </c>
      <c r="AQ88" s="477" t="s">
        <v>42</v>
      </c>
      <c r="AR88" s="522" t="s">
        <v>155</v>
      </c>
      <c r="AS88" s="477" t="s">
        <v>890</v>
      </c>
      <c r="AT88" s="523" t="s">
        <v>28</v>
      </c>
      <c r="AU88" s="477">
        <v>7.8</v>
      </c>
      <c r="AV88" s="523" t="s">
        <v>28</v>
      </c>
      <c r="AW88" s="477">
        <v>7.8</v>
      </c>
      <c r="AX88" s="477" t="s">
        <v>28</v>
      </c>
      <c r="AY88" s="477" t="s">
        <v>52</v>
      </c>
      <c r="AZ88" s="524"/>
      <c r="BA88" s="525"/>
      <c r="BB88" s="524"/>
      <c r="BC88" s="525"/>
      <c r="BD88" s="524"/>
      <c r="BE88" s="525"/>
      <c r="BF88" s="524">
        <v>160</v>
      </c>
      <c r="BG88" s="525" t="s">
        <v>28</v>
      </c>
      <c r="BH88" s="524">
        <v>160</v>
      </c>
      <c r="BI88" s="525" t="s">
        <v>28</v>
      </c>
      <c r="BJ88" s="524">
        <v>160</v>
      </c>
      <c r="BK88" s="525" t="s">
        <v>28</v>
      </c>
      <c r="BL88" s="524"/>
      <c r="BM88" s="525"/>
      <c r="BN88" s="524"/>
      <c r="BO88" s="525"/>
      <c r="BP88" s="524"/>
      <c r="BQ88" s="525"/>
      <c r="BR88" s="524"/>
      <c r="BS88" s="525"/>
      <c r="BT88" s="524"/>
      <c r="BU88" s="525"/>
      <c r="BV88" s="524"/>
      <c r="BW88" s="525"/>
      <c r="BX88" s="477" t="s">
        <v>10</v>
      </c>
      <c r="BY88" s="477">
        <v>150</v>
      </c>
      <c r="BZ88" s="477" t="s">
        <v>28</v>
      </c>
      <c r="CA88" s="477"/>
      <c r="CB88" s="477"/>
      <c r="CC88" s="477"/>
      <c r="CD88" s="477" t="s">
        <v>10</v>
      </c>
      <c r="CE88" s="477">
        <v>70</v>
      </c>
      <c r="CF88" s="477" t="s">
        <v>28</v>
      </c>
      <c r="CG88" s="477"/>
      <c r="CH88" s="477"/>
      <c r="CI88" s="477"/>
      <c r="CJ88" s="477"/>
      <c r="CK88" s="477"/>
      <c r="CL88" s="477"/>
      <c r="CM88" s="477" t="s">
        <v>48</v>
      </c>
      <c r="CN88" s="477" t="s">
        <v>28</v>
      </c>
      <c r="CO88" s="477" t="s">
        <v>28</v>
      </c>
      <c r="CP88" s="477" t="s">
        <v>28</v>
      </c>
      <c r="CQ88" s="477"/>
      <c r="CR88" s="477" t="s">
        <v>28</v>
      </c>
      <c r="CS88" s="477"/>
      <c r="CT88" s="477"/>
      <c r="CU88" s="63"/>
      <c r="CV88" s="467"/>
      <c r="CW88" s="186"/>
      <c r="CX88" s="35"/>
      <c r="CY88" s="132">
        <f>IF(AND(BX88="NYY",BY88=150),324,IF(AND(BX88="NYY",BY88=95),282,IF(AND(BX88="NYY",BY88=70),202,IF(AND(BX88="NYY",BY88=50),159,IF(AND(BX88="NYY",BY88=35),131,IF(AND(BX88=NYY,BY88=25),106,IF(AND(BX88="LVTC",BY88=150),252,IF(AND(BX88="LVTC",BY88=95),190,IF(AND(BX88="LVTC",BY88=70),158,IF(AND(BX88="LVTC",BY88=50),124,IF(AND(BX88="LVTC",BY88=35),102,IF(AND(BX88="LVTC",BY88=25),83,0))))))))))))</f>
        <v>324</v>
      </c>
      <c r="CZ88" s="35"/>
      <c r="DA88" s="35"/>
      <c r="DB88" s="401" t="str">
        <f t="shared" si="7"/>
        <v>BAIK</v>
      </c>
      <c r="DC88" s="478">
        <f t="shared" si="9"/>
        <v>0.10000000000000142</v>
      </c>
      <c r="DD88" s="401" t="str">
        <f t="shared" si="10"/>
        <v>BAIK</v>
      </c>
      <c r="DE88" s="401">
        <f t="shared" si="11"/>
        <v>1</v>
      </c>
      <c r="DF88" s="401" t="str">
        <f t="shared" si="12"/>
        <v>BAIK</v>
      </c>
    </row>
    <row r="89" spans="1:110" s="21" customFormat="1" ht="20.25" customHeight="1">
      <c r="A89" s="510">
        <f t="shared" si="8"/>
        <v>77</v>
      </c>
      <c r="B89" s="511" t="str">
        <f>'1. DATA TRAFO'!C89</f>
        <v>TP0230</v>
      </c>
      <c r="C89" s="512" t="str">
        <f>'1. DATA TRAFO'!D89</f>
        <v>Jl. Madura</v>
      </c>
      <c r="D89" s="193" t="str">
        <f>'1. DATA TRAFO'!L89</f>
        <v>Starlite</v>
      </c>
      <c r="E89" s="192">
        <f>'1. DATA TRAFO'!M89</f>
        <v>100</v>
      </c>
      <c r="F89" s="513">
        <f>'1. DATA TRAFO'!R89</f>
        <v>44767</v>
      </c>
      <c r="G89" s="205" t="str">
        <f>'1. DATA TRAFO'!T89</f>
        <v>UMJ</v>
      </c>
      <c r="H89" s="477">
        <v>33.299999999999997</v>
      </c>
      <c r="I89" s="477">
        <v>24.9</v>
      </c>
      <c r="J89" s="477">
        <v>24.6</v>
      </c>
      <c r="K89" s="477">
        <v>24.5</v>
      </c>
      <c r="L89" s="477">
        <v>31.6</v>
      </c>
      <c r="M89" s="477">
        <v>31.3</v>
      </c>
      <c r="N89" s="477">
        <v>31.3</v>
      </c>
      <c r="O89" s="477">
        <v>34.9</v>
      </c>
      <c r="P89" s="477">
        <v>33.700000000000003</v>
      </c>
      <c r="Q89" s="477">
        <v>33.799999999999997</v>
      </c>
      <c r="R89" s="477">
        <v>34.299999999999997</v>
      </c>
      <c r="S89" s="477">
        <v>31.8</v>
      </c>
      <c r="T89" s="477">
        <v>28.8</v>
      </c>
      <c r="U89" s="477" t="s">
        <v>28</v>
      </c>
      <c r="V89" s="477" t="s">
        <v>28</v>
      </c>
      <c r="W89" s="477" t="s">
        <v>28</v>
      </c>
      <c r="X89" s="477" t="s">
        <v>28</v>
      </c>
      <c r="Y89" s="477" t="s">
        <v>28</v>
      </c>
      <c r="Z89" s="477" t="s">
        <v>28</v>
      </c>
      <c r="AA89" s="477" t="s">
        <v>28</v>
      </c>
      <c r="AB89" s="520" t="s">
        <v>885</v>
      </c>
      <c r="AC89" s="477" t="s">
        <v>32</v>
      </c>
      <c r="AD89" s="521" t="s">
        <v>41</v>
      </c>
      <c r="AE89" s="477" t="s">
        <v>886</v>
      </c>
      <c r="AF89" s="477" t="s">
        <v>28</v>
      </c>
      <c r="AG89" s="477" t="s">
        <v>28</v>
      </c>
      <c r="AH89" s="477" t="s">
        <v>28</v>
      </c>
      <c r="AI89" s="477" t="s">
        <v>886</v>
      </c>
      <c r="AJ89" s="477" t="s">
        <v>28</v>
      </c>
      <c r="AK89" s="477" t="s">
        <v>28</v>
      </c>
      <c r="AL89" s="477" t="s">
        <v>28</v>
      </c>
      <c r="AM89" s="477" t="s">
        <v>149</v>
      </c>
      <c r="AN89" s="477" t="s">
        <v>314</v>
      </c>
      <c r="AO89" s="477" t="s">
        <v>149</v>
      </c>
      <c r="AP89" s="477" t="s">
        <v>28</v>
      </c>
      <c r="AQ89" s="477" t="s">
        <v>42</v>
      </c>
      <c r="AR89" s="522" t="s">
        <v>155</v>
      </c>
      <c r="AS89" s="477" t="s">
        <v>889</v>
      </c>
      <c r="AT89" s="523" t="s">
        <v>28</v>
      </c>
      <c r="AU89" s="477">
        <v>8.1999999999999993</v>
      </c>
      <c r="AV89" s="523" t="s">
        <v>28</v>
      </c>
      <c r="AW89" s="477">
        <v>8.1999999999999993</v>
      </c>
      <c r="AX89" s="477" t="s">
        <v>28</v>
      </c>
      <c r="AY89" s="477" t="s">
        <v>51</v>
      </c>
      <c r="AZ89" s="524">
        <v>100</v>
      </c>
      <c r="BA89" s="525" t="s">
        <v>28</v>
      </c>
      <c r="BB89" s="524">
        <v>200</v>
      </c>
      <c r="BC89" s="525" t="s">
        <v>28</v>
      </c>
      <c r="BD89" s="524">
        <v>100</v>
      </c>
      <c r="BE89" s="525" t="s">
        <v>28</v>
      </c>
      <c r="BF89" s="524">
        <v>200</v>
      </c>
      <c r="BG89" s="525" t="s">
        <v>28</v>
      </c>
      <c r="BH89" s="524">
        <v>100</v>
      </c>
      <c r="BI89" s="525" t="s">
        <v>28</v>
      </c>
      <c r="BJ89" s="524">
        <v>200</v>
      </c>
      <c r="BK89" s="525" t="s">
        <v>28</v>
      </c>
      <c r="BL89" s="524"/>
      <c r="BM89" s="525"/>
      <c r="BN89" s="524"/>
      <c r="BO89" s="525"/>
      <c r="BP89" s="524"/>
      <c r="BQ89" s="525"/>
      <c r="BR89" s="524"/>
      <c r="BS89" s="525"/>
      <c r="BT89" s="524"/>
      <c r="BU89" s="525"/>
      <c r="BV89" s="524"/>
      <c r="BW89" s="525"/>
      <c r="BX89" s="477" t="s">
        <v>10</v>
      </c>
      <c r="BY89" s="477">
        <v>70</v>
      </c>
      <c r="BZ89" s="477" t="s">
        <v>28</v>
      </c>
      <c r="CA89" s="477" t="s">
        <v>10</v>
      </c>
      <c r="CB89" s="477">
        <v>70</v>
      </c>
      <c r="CC89" s="477" t="s">
        <v>28</v>
      </c>
      <c r="CD89" s="477" t="s">
        <v>10</v>
      </c>
      <c r="CE89" s="477">
        <v>70</v>
      </c>
      <c r="CF89" s="477" t="s">
        <v>28</v>
      </c>
      <c r="CG89" s="477"/>
      <c r="CH89" s="477"/>
      <c r="CI89" s="477"/>
      <c r="CJ89" s="477"/>
      <c r="CK89" s="477"/>
      <c r="CL89" s="477"/>
      <c r="CM89" s="477" t="s">
        <v>44</v>
      </c>
      <c r="CN89" s="477" t="s">
        <v>28</v>
      </c>
      <c r="CO89" s="477" t="s">
        <v>28</v>
      </c>
      <c r="CP89" s="477" t="s">
        <v>28</v>
      </c>
      <c r="CQ89" s="477" t="s">
        <v>28</v>
      </c>
      <c r="CR89" s="477" t="s">
        <v>28</v>
      </c>
      <c r="CS89" s="477"/>
      <c r="CT89" s="477"/>
      <c r="CU89" s="63"/>
      <c r="CV89" s="467"/>
      <c r="CW89" s="186"/>
      <c r="CX89" s="35"/>
      <c r="CY89" s="132">
        <f>IF(AND(BX89="NYY",BY89=150),324,IF(AND(BX89="NYY",BY89=95),282,IF(AND(BX89="NYY",BY89=70),202,IF(AND(BX89="NYY",BY89=50),159,IF(AND(BX89="NYY",BY89=35),131,IF(AND(BX89=NYY,BY89=25),106,IF(AND(BX89="LVTC",BY89=150),252,IF(AND(BX89="LVTC",BY89=95),190,IF(AND(BX89="LVTC",BY89=70),158,IF(AND(BX89="LVTC",BY89=50),124,IF(AND(BX89="LVTC",BY89=35),102,IF(AND(BX89="LVTC",BY89=25),83,0))))))))))))</f>
        <v>202</v>
      </c>
      <c r="CZ89" s="35"/>
      <c r="DA89" s="35"/>
      <c r="DB89" s="401" t="str">
        <f t="shared" si="7"/>
        <v>BAIK</v>
      </c>
      <c r="DC89" s="478">
        <f t="shared" si="9"/>
        <v>0.30000000000000071</v>
      </c>
      <c r="DD89" s="401" t="str">
        <f t="shared" si="10"/>
        <v>BAIK</v>
      </c>
      <c r="DE89" s="401">
        <f t="shared" si="11"/>
        <v>1.1999999999999957</v>
      </c>
      <c r="DF89" s="401" t="str">
        <f t="shared" si="12"/>
        <v>BAIK</v>
      </c>
    </row>
    <row r="90" spans="1:110" s="21" customFormat="1" ht="20.25" customHeight="1">
      <c r="A90" s="510">
        <f t="shared" si="8"/>
        <v>78</v>
      </c>
      <c r="B90" s="511" t="str">
        <f>'1. DATA TRAFO'!C90</f>
        <v>TP0082</v>
      </c>
      <c r="C90" s="512" t="str">
        <f>'1. DATA TRAFO'!D90</f>
        <v>Juru Sebrang</v>
      </c>
      <c r="D90" s="193" t="str">
        <f>'1. DATA TRAFO'!L90</f>
        <v>Sintra</v>
      </c>
      <c r="E90" s="192">
        <f>'1. DATA TRAFO'!M90</f>
        <v>160</v>
      </c>
      <c r="F90" s="513">
        <f>'1. DATA TRAFO'!R90</f>
        <v>44768</v>
      </c>
      <c r="G90" s="205" t="str">
        <f>'1. DATA TRAFO'!T90</f>
        <v>UMJ</v>
      </c>
      <c r="H90" s="477">
        <v>39.9</v>
      </c>
      <c r="I90" s="477">
        <v>28.8</v>
      </c>
      <c r="J90" s="477">
        <v>36.4</v>
      </c>
      <c r="K90" s="477">
        <v>27.7</v>
      </c>
      <c r="L90" s="477">
        <v>34.700000000000003</v>
      </c>
      <c r="M90" s="477">
        <v>31.1</v>
      </c>
      <c r="N90" s="477">
        <v>30.5</v>
      </c>
      <c r="O90" s="477">
        <v>40.1</v>
      </c>
      <c r="P90" s="477">
        <v>42</v>
      </c>
      <c r="Q90" s="477">
        <v>41.1</v>
      </c>
      <c r="R90" s="477">
        <v>38.1</v>
      </c>
      <c r="S90" s="477">
        <v>47.3</v>
      </c>
      <c r="T90" s="477">
        <v>28.8</v>
      </c>
      <c r="U90" s="477" t="s">
        <v>28</v>
      </c>
      <c r="V90" s="477" t="s">
        <v>28</v>
      </c>
      <c r="W90" s="477" t="s">
        <v>28</v>
      </c>
      <c r="X90" s="477" t="s">
        <v>28</v>
      </c>
      <c r="Y90" s="477" t="s">
        <v>28</v>
      </c>
      <c r="Z90" s="477" t="s">
        <v>28</v>
      </c>
      <c r="AA90" s="477" t="s">
        <v>28</v>
      </c>
      <c r="AB90" s="520" t="s">
        <v>885</v>
      </c>
      <c r="AC90" s="477" t="s">
        <v>32</v>
      </c>
      <c r="AD90" s="521" t="s">
        <v>41</v>
      </c>
      <c r="AE90" s="477" t="s">
        <v>886</v>
      </c>
      <c r="AF90" s="477" t="s">
        <v>28</v>
      </c>
      <c r="AG90" s="477" t="s">
        <v>28</v>
      </c>
      <c r="AH90" s="477" t="s">
        <v>28</v>
      </c>
      <c r="AI90" s="477" t="s">
        <v>886</v>
      </c>
      <c r="AJ90" s="477" t="s">
        <v>28</v>
      </c>
      <c r="AK90" s="477" t="s">
        <v>28</v>
      </c>
      <c r="AL90" s="477" t="s">
        <v>28</v>
      </c>
      <c r="AM90" s="477" t="s">
        <v>28</v>
      </c>
      <c r="AN90" s="477" t="s">
        <v>37</v>
      </c>
      <c r="AO90" s="477" t="s">
        <v>28</v>
      </c>
      <c r="AP90" s="477" t="s">
        <v>28</v>
      </c>
      <c r="AQ90" s="477" t="s">
        <v>42</v>
      </c>
      <c r="AR90" s="522" t="s">
        <v>155</v>
      </c>
      <c r="AS90" s="477" t="s">
        <v>889</v>
      </c>
      <c r="AT90" s="523" t="s">
        <v>28</v>
      </c>
      <c r="AU90" s="477">
        <v>13.7</v>
      </c>
      <c r="AV90" s="523" t="s">
        <v>28</v>
      </c>
      <c r="AW90" s="477">
        <v>13.1</v>
      </c>
      <c r="AX90" s="477" t="s">
        <v>28</v>
      </c>
      <c r="AY90" s="477" t="s">
        <v>52</v>
      </c>
      <c r="AZ90" s="524">
        <v>160</v>
      </c>
      <c r="BA90" s="525" t="s">
        <v>28</v>
      </c>
      <c r="BB90" s="524">
        <v>160</v>
      </c>
      <c r="BC90" s="525" t="s">
        <v>28</v>
      </c>
      <c r="BD90" s="524">
        <v>160</v>
      </c>
      <c r="BE90" s="525" t="s">
        <v>28</v>
      </c>
      <c r="BF90" s="524">
        <v>125</v>
      </c>
      <c r="BG90" s="525" t="s">
        <v>28</v>
      </c>
      <c r="BH90" s="524">
        <v>160</v>
      </c>
      <c r="BI90" s="525" t="s">
        <v>28</v>
      </c>
      <c r="BJ90" s="524">
        <v>160</v>
      </c>
      <c r="BK90" s="525" t="s">
        <v>28</v>
      </c>
      <c r="BL90" s="524">
        <v>160</v>
      </c>
      <c r="BM90" s="525" t="s">
        <v>28</v>
      </c>
      <c r="BN90" s="524">
        <v>125</v>
      </c>
      <c r="BO90" s="525" t="s">
        <v>28</v>
      </c>
      <c r="BP90" s="524">
        <v>160</v>
      </c>
      <c r="BQ90" s="525" t="s">
        <v>28</v>
      </c>
      <c r="BR90" s="524"/>
      <c r="BS90" s="525"/>
      <c r="BT90" s="524"/>
      <c r="BU90" s="525"/>
      <c r="BV90" s="524"/>
      <c r="BW90" s="525"/>
      <c r="BX90" s="477" t="s">
        <v>10</v>
      </c>
      <c r="BY90" s="477">
        <v>70</v>
      </c>
      <c r="BZ90" s="477" t="s">
        <v>28</v>
      </c>
      <c r="CA90" s="477" t="s">
        <v>10</v>
      </c>
      <c r="CB90" s="477">
        <v>70</v>
      </c>
      <c r="CC90" s="477" t="s">
        <v>28</v>
      </c>
      <c r="CD90" s="477" t="s">
        <v>10</v>
      </c>
      <c r="CE90" s="477">
        <v>70</v>
      </c>
      <c r="CF90" s="477" t="s">
        <v>28</v>
      </c>
      <c r="CG90" s="477" t="s">
        <v>10</v>
      </c>
      <c r="CH90" s="477">
        <v>70</v>
      </c>
      <c r="CI90" s="477" t="s">
        <v>28</v>
      </c>
      <c r="CJ90" s="477"/>
      <c r="CK90" s="477"/>
      <c r="CL90" s="477"/>
      <c r="CM90" s="477" t="s">
        <v>48</v>
      </c>
      <c r="CN90" s="477" t="s">
        <v>28</v>
      </c>
      <c r="CO90" s="477" t="s">
        <v>28</v>
      </c>
      <c r="CP90" s="477" t="s">
        <v>28</v>
      </c>
      <c r="CQ90" s="477" t="s">
        <v>28</v>
      </c>
      <c r="CR90" s="477" t="s">
        <v>28</v>
      </c>
      <c r="CS90" s="477" t="s">
        <v>28</v>
      </c>
      <c r="CT90" s="477"/>
      <c r="CU90" s="63"/>
      <c r="CV90" s="467"/>
      <c r="CW90" s="186"/>
      <c r="CX90" s="35"/>
      <c r="CY90" s="132">
        <f>IF(AND(BX90="NYY",BY90=150),324,IF(AND(BX90="NYY",BY90=95),282,IF(AND(BX90="NYY",BY90=70),202,IF(AND(BX90="NYY",BY90=50),159,IF(AND(BX90="NYY",BY90=35),131,IF(AND(BX90=NYY,BY90=25),106,IF(AND(BX90="LVTC",BY90=150),252,IF(AND(BX90="LVTC",BY90=95),190,IF(AND(BX90="LVTC",BY90=70),158,IF(AND(BX90="LVTC",BY90=50),124,IF(AND(BX90="LVTC",BY90=35),102,IF(AND(BX90="LVTC",BY90=25),83,0))))))))))))</f>
        <v>202</v>
      </c>
      <c r="CZ90" s="35"/>
      <c r="DA90" s="35"/>
      <c r="DB90" s="401" t="str">
        <f t="shared" si="7"/>
        <v>BAIK</v>
      </c>
      <c r="DC90" s="478">
        <f t="shared" si="9"/>
        <v>4.2000000000000028</v>
      </c>
      <c r="DD90" s="401" t="str">
        <f t="shared" si="10"/>
        <v>BAIK</v>
      </c>
      <c r="DE90" s="401">
        <f t="shared" si="11"/>
        <v>3.8999999999999986</v>
      </c>
      <c r="DF90" s="401" t="str">
        <f t="shared" si="12"/>
        <v>BAIK</v>
      </c>
    </row>
    <row r="91" spans="1:110" s="21" customFormat="1" ht="20.25" customHeight="1">
      <c r="A91" s="510">
        <f t="shared" si="8"/>
        <v>79</v>
      </c>
      <c r="B91" s="511" t="str">
        <f>'1. DATA TRAFO'!C91</f>
        <v>TP0544</v>
      </c>
      <c r="C91" s="512" t="str">
        <f>'1. DATA TRAFO'!D91</f>
        <v xml:space="preserve">Jl. Melati </v>
      </c>
      <c r="D91" s="193" t="str">
        <f>'1. DATA TRAFO'!L91</f>
        <v xml:space="preserve">Schneider </v>
      </c>
      <c r="E91" s="192">
        <f>'1. DATA TRAFO'!M91</f>
        <v>200</v>
      </c>
      <c r="F91" s="513">
        <f>'1. DATA TRAFO'!R91</f>
        <v>44768</v>
      </c>
      <c r="G91" s="205" t="str">
        <f>'1. DATA TRAFO'!T91</f>
        <v>UMJ</v>
      </c>
      <c r="H91" s="477">
        <v>33.299999999999997</v>
      </c>
      <c r="I91" s="477">
        <v>27.7</v>
      </c>
      <c r="J91" s="477">
        <v>27.1</v>
      </c>
      <c r="K91" s="477">
        <v>27.1</v>
      </c>
      <c r="L91" s="477">
        <v>32.6</v>
      </c>
      <c r="M91" s="477">
        <v>32.4</v>
      </c>
      <c r="N91" s="477">
        <v>32.299999999999997</v>
      </c>
      <c r="O91" s="477">
        <v>33.6</v>
      </c>
      <c r="P91" s="477">
        <v>34.4</v>
      </c>
      <c r="Q91" s="477">
        <v>34.6</v>
      </c>
      <c r="R91" s="477">
        <v>34.1</v>
      </c>
      <c r="S91" s="477">
        <v>30.3</v>
      </c>
      <c r="T91" s="477">
        <v>29.9</v>
      </c>
      <c r="U91" s="477" t="s">
        <v>28</v>
      </c>
      <c r="V91" s="477" t="s">
        <v>28</v>
      </c>
      <c r="W91" s="477" t="s">
        <v>28</v>
      </c>
      <c r="X91" s="477" t="s">
        <v>28</v>
      </c>
      <c r="Y91" s="477" t="s">
        <v>28</v>
      </c>
      <c r="Z91" s="477" t="s">
        <v>28</v>
      </c>
      <c r="AA91" s="477" t="s">
        <v>28</v>
      </c>
      <c r="AB91" s="520" t="s">
        <v>885</v>
      </c>
      <c r="AC91" s="477" t="s">
        <v>31</v>
      </c>
      <c r="AD91" s="521" t="s">
        <v>41</v>
      </c>
      <c r="AE91" s="477" t="s">
        <v>886</v>
      </c>
      <c r="AF91" s="477" t="s">
        <v>28</v>
      </c>
      <c r="AG91" s="477" t="s">
        <v>28</v>
      </c>
      <c r="AH91" s="477" t="s">
        <v>28</v>
      </c>
      <c r="AI91" s="477" t="s">
        <v>886</v>
      </c>
      <c r="AJ91" s="477" t="s">
        <v>28</v>
      </c>
      <c r="AK91" s="477" t="s">
        <v>28</v>
      </c>
      <c r="AL91" s="477" t="s">
        <v>28</v>
      </c>
      <c r="AM91" s="477" t="s">
        <v>28</v>
      </c>
      <c r="AN91" s="477" t="s">
        <v>28</v>
      </c>
      <c r="AO91" s="477" t="s">
        <v>28</v>
      </c>
      <c r="AP91" s="477" t="s">
        <v>28</v>
      </c>
      <c r="AQ91" s="477" t="s">
        <v>892</v>
      </c>
      <c r="AR91" s="522" t="s">
        <v>155</v>
      </c>
      <c r="AS91" s="477" t="s">
        <v>890</v>
      </c>
      <c r="AT91" s="523" t="s">
        <v>28</v>
      </c>
      <c r="AU91" s="477">
        <v>27.3</v>
      </c>
      <c r="AV91" s="523" t="s">
        <v>28</v>
      </c>
      <c r="AW91" s="477">
        <v>27.4</v>
      </c>
      <c r="AX91" s="477" t="s">
        <v>28</v>
      </c>
      <c r="AY91" s="477" t="s">
        <v>52</v>
      </c>
      <c r="AZ91" s="524"/>
      <c r="BA91" s="525"/>
      <c r="BB91" s="524"/>
      <c r="BC91" s="525"/>
      <c r="BD91" s="524"/>
      <c r="BE91" s="525"/>
      <c r="BF91" s="524"/>
      <c r="BG91" s="525"/>
      <c r="BH91" s="524"/>
      <c r="BI91" s="525"/>
      <c r="BJ91" s="524"/>
      <c r="BK91" s="525"/>
      <c r="BL91" s="524"/>
      <c r="BM91" s="525"/>
      <c r="BN91" s="524"/>
      <c r="BO91" s="525"/>
      <c r="BP91" s="524"/>
      <c r="BQ91" s="525"/>
      <c r="BR91" s="524"/>
      <c r="BS91" s="525"/>
      <c r="BT91" s="524"/>
      <c r="BU91" s="525"/>
      <c r="BV91" s="524"/>
      <c r="BW91" s="525"/>
      <c r="BX91" s="477" t="s">
        <v>10</v>
      </c>
      <c r="BY91" s="477">
        <v>150</v>
      </c>
      <c r="BZ91" s="477" t="s">
        <v>28</v>
      </c>
      <c r="CA91" s="477" t="s">
        <v>10</v>
      </c>
      <c r="CB91" s="477">
        <v>150</v>
      </c>
      <c r="CC91" s="477" t="s">
        <v>28</v>
      </c>
      <c r="CD91" s="477"/>
      <c r="CE91" s="477"/>
      <c r="CF91" s="477"/>
      <c r="CG91" s="477"/>
      <c r="CH91" s="477"/>
      <c r="CI91" s="477"/>
      <c r="CJ91" s="477"/>
      <c r="CK91" s="477"/>
      <c r="CL91" s="477"/>
      <c r="CM91" s="477" t="s">
        <v>44</v>
      </c>
      <c r="CN91" s="477" t="s">
        <v>28</v>
      </c>
      <c r="CO91" s="477" t="s">
        <v>28</v>
      </c>
      <c r="CP91" s="477" t="s">
        <v>28</v>
      </c>
      <c r="CQ91" s="477" t="s">
        <v>28</v>
      </c>
      <c r="CR91" s="477"/>
      <c r="CS91" s="477"/>
      <c r="CT91" s="477"/>
      <c r="CU91" s="63"/>
      <c r="CV91" s="467"/>
      <c r="CW91" s="186"/>
      <c r="CX91" s="35"/>
      <c r="CY91" s="132">
        <f>IF(AND(BX91="NYY",BY91=150),324,IF(AND(BX91="NYY",BY91=95),282,IF(AND(BX91="NYY",BY91=70),202,IF(AND(BX91="NYY",BY91=50),159,IF(AND(BX91="NYY",BY91=35),131,IF(AND(BX91=NYY,BY91=25),106,IF(AND(BX91="LVTC",BY91=150),252,IF(AND(BX91="LVTC",BY91=95),190,IF(AND(BX91="LVTC",BY91=70),158,IF(AND(BX91="LVTC",BY91=50),124,IF(AND(BX91="LVTC",BY91=35),102,IF(AND(BX91="LVTC",BY91=25),83,0))))))))))))</f>
        <v>324</v>
      </c>
      <c r="CZ91" s="35"/>
      <c r="DA91" s="35"/>
      <c r="DB91" s="401" t="str">
        <f t="shared" si="7"/>
        <v>BAIK</v>
      </c>
      <c r="DC91" s="478">
        <f t="shared" si="9"/>
        <v>0.30000000000000426</v>
      </c>
      <c r="DD91" s="401" t="str">
        <f t="shared" si="10"/>
        <v>BAIK</v>
      </c>
      <c r="DE91" s="401">
        <f t="shared" si="11"/>
        <v>1</v>
      </c>
      <c r="DF91" s="401" t="str">
        <f t="shared" si="12"/>
        <v>BAIK</v>
      </c>
    </row>
    <row r="92" spans="1:110" s="21" customFormat="1" ht="20.25" customHeight="1">
      <c r="A92" s="510">
        <f t="shared" si="8"/>
        <v>80</v>
      </c>
      <c r="B92" s="511" t="str">
        <f>'1. DATA TRAFO'!C92</f>
        <v>TP0356</v>
      </c>
      <c r="C92" s="512" t="str">
        <f>'1. DATA TRAFO'!D92</f>
        <v>Jl. Madura</v>
      </c>
      <c r="D92" s="193" t="str">
        <f>'1. DATA TRAFO'!L92</f>
        <v xml:space="preserve">Starlite </v>
      </c>
      <c r="E92" s="192">
        <f>'1. DATA TRAFO'!M92</f>
        <v>100</v>
      </c>
      <c r="F92" s="513">
        <f>'1. DATA TRAFO'!R92</f>
        <v>44767</v>
      </c>
      <c r="G92" s="205" t="str">
        <f>'1. DATA TRAFO'!T92</f>
        <v>UMJ</v>
      </c>
      <c r="H92" s="477">
        <v>35.6</v>
      </c>
      <c r="I92" s="477">
        <v>27.2</v>
      </c>
      <c r="J92" s="477">
        <v>27.2</v>
      </c>
      <c r="K92" s="477">
        <v>27.4</v>
      </c>
      <c r="L92" s="477">
        <v>32.200000000000003</v>
      </c>
      <c r="M92" s="477">
        <v>32.700000000000003</v>
      </c>
      <c r="N92" s="477">
        <v>32.799999999999997</v>
      </c>
      <c r="O92" s="477">
        <v>37.700000000000003</v>
      </c>
      <c r="P92" s="477">
        <v>37.6</v>
      </c>
      <c r="Q92" s="477">
        <v>36.9</v>
      </c>
      <c r="R92" s="477">
        <v>37.9</v>
      </c>
      <c r="S92" s="477">
        <v>39.6</v>
      </c>
      <c r="T92" s="477">
        <v>28.7</v>
      </c>
      <c r="U92" s="477" t="s">
        <v>28</v>
      </c>
      <c r="V92" s="477" t="s">
        <v>28</v>
      </c>
      <c r="W92" s="477" t="s">
        <v>28</v>
      </c>
      <c r="X92" s="477" t="s">
        <v>28</v>
      </c>
      <c r="Y92" s="477" t="s">
        <v>28</v>
      </c>
      <c r="Z92" s="477" t="s">
        <v>28</v>
      </c>
      <c r="AA92" s="477" t="s">
        <v>28</v>
      </c>
      <c r="AB92" s="520" t="s">
        <v>885</v>
      </c>
      <c r="AC92" s="477" t="s">
        <v>32</v>
      </c>
      <c r="AD92" s="521" t="s">
        <v>41</v>
      </c>
      <c r="AE92" s="477" t="s">
        <v>886</v>
      </c>
      <c r="AF92" s="477" t="s">
        <v>28</v>
      </c>
      <c r="AG92" s="477" t="s">
        <v>28</v>
      </c>
      <c r="AH92" s="477" t="s">
        <v>28</v>
      </c>
      <c r="AI92" s="477" t="s">
        <v>886</v>
      </c>
      <c r="AJ92" s="477" t="s">
        <v>28</v>
      </c>
      <c r="AK92" s="477" t="s">
        <v>28</v>
      </c>
      <c r="AL92" s="477" t="s">
        <v>28</v>
      </c>
      <c r="AM92" s="477" t="s">
        <v>149</v>
      </c>
      <c r="AN92" s="477" t="s">
        <v>37</v>
      </c>
      <c r="AO92" s="477" t="s">
        <v>28</v>
      </c>
      <c r="AP92" s="477" t="s">
        <v>28</v>
      </c>
      <c r="AQ92" s="477" t="s">
        <v>888</v>
      </c>
      <c r="AR92" s="522" t="s">
        <v>155</v>
      </c>
      <c r="AS92" s="477" t="s">
        <v>890</v>
      </c>
      <c r="AT92" s="523" t="s">
        <v>28</v>
      </c>
      <c r="AU92" s="477">
        <v>13.9</v>
      </c>
      <c r="AV92" s="523" t="s">
        <v>28</v>
      </c>
      <c r="AW92" s="477">
        <v>13.8</v>
      </c>
      <c r="AX92" s="477" t="s">
        <v>28</v>
      </c>
      <c r="AY92" s="477" t="s">
        <v>52</v>
      </c>
      <c r="AZ92" s="524">
        <v>100</v>
      </c>
      <c r="BA92" s="525" t="s">
        <v>28</v>
      </c>
      <c r="BB92" s="524">
        <v>100</v>
      </c>
      <c r="BC92" s="525" t="s">
        <v>28</v>
      </c>
      <c r="BD92" s="524">
        <v>100</v>
      </c>
      <c r="BE92" s="525" t="s">
        <v>28</v>
      </c>
      <c r="BF92" s="524">
        <v>100</v>
      </c>
      <c r="BG92" s="525" t="s">
        <v>28</v>
      </c>
      <c r="BH92" s="524">
        <v>100</v>
      </c>
      <c r="BI92" s="525" t="s">
        <v>28</v>
      </c>
      <c r="BJ92" s="524">
        <v>100</v>
      </c>
      <c r="BK92" s="525" t="s">
        <v>28</v>
      </c>
      <c r="BL92" s="524"/>
      <c r="BM92" s="525"/>
      <c r="BN92" s="524"/>
      <c r="BO92" s="525"/>
      <c r="BP92" s="524"/>
      <c r="BQ92" s="525"/>
      <c r="BR92" s="524"/>
      <c r="BS92" s="525"/>
      <c r="BT92" s="524"/>
      <c r="BU92" s="525"/>
      <c r="BV92" s="524"/>
      <c r="BW92" s="525"/>
      <c r="BX92" s="477" t="s">
        <v>10</v>
      </c>
      <c r="BY92" s="477">
        <v>150</v>
      </c>
      <c r="BZ92" s="477" t="s">
        <v>28</v>
      </c>
      <c r="CA92" s="477" t="s">
        <v>10</v>
      </c>
      <c r="CB92" s="477">
        <v>70</v>
      </c>
      <c r="CC92" s="477" t="s">
        <v>28</v>
      </c>
      <c r="CD92" s="477" t="s">
        <v>10</v>
      </c>
      <c r="CE92" s="477">
        <v>70</v>
      </c>
      <c r="CF92" s="477" t="s">
        <v>28</v>
      </c>
      <c r="CG92" s="477"/>
      <c r="CH92" s="477"/>
      <c r="CI92" s="477"/>
      <c r="CJ92" s="477"/>
      <c r="CK92" s="477"/>
      <c r="CL92" s="477"/>
      <c r="CM92" s="477" t="s">
        <v>44</v>
      </c>
      <c r="CN92" s="477" t="s">
        <v>28</v>
      </c>
      <c r="CO92" s="477" t="s">
        <v>28</v>
      </c>
      <c r="CP92" s="477" t="s">
        <v>28</v>
      </c>
      <c r="CQ92" s="477" t="s">
        <v>28</v>
      </c>
      <c r="CR92" s="477" t="s">
        <v>28</v>
      </c>
      <c r="CS92" s="477"/>
      <c r="CT92" s="477"/>
      <c r="CU92" s="63"/>
      <c r="CV92" s="467"/>
      <c r="CW92" s="186"/>
      <c r="CX92" s="35"/>
      <c r="CY92" s="132">
        <f>IF(AND(BX92="NYY",BY92=150),324,IF(AND(BX92="NYY",BY92=95),282,IF(AND(BX92="NYY",BY92=70),202,IF(AND(BX92="NYY",BY92=50),159,IF(AND(BX92="NYY",BY92=35),131,IF(AND(BX92=NYY,BY92=25),106,IF(AND(BX92="LVTC",BY92=150),252,IF(AND(BX92="LVTC",BY92=95),190,IF(AND(BX92="LVTC",BY92=70),158,IF(AND(BX92="LVTC",BY92=50),124,IF(AND(BX92="LVTC",BY92=35),102,IF(AND(BX92="LVTC",BY92=25),83,0))))))))))))</f>
        <v>324</v>
      </c>
      <c r="CZ92" s="35"/>
      <c r="DA92" s="35"/>
      <c r="DB92" s="401" t="str">
        <f t="shared" si="7"/>
        <v>BAIK</v>
      </c>
      <c r="DC92" s="478">
        <f t="shared" si="9"/>
        <v>0.59999999999999432</v>
      </c>
      <c r="DD92" s="401" t="str">
        <f t="shared" si="10"/>
        <v>BAIK</v>
      </c>
      <c r="DE92" s="401">
        <f t="shared" si="11"/>
        <v>1</v>
      </c>
      <c r="DF92" s="401" t="str">
        <f t="shared" si="12"/>
        <v>BAIK</v>
      </c>
    </row>
    <row r="93" spans="1:110" s="21" customFormat="1" ht="20.25" customHeight="1">
      <c r="A93" s="510">
        <f t="shared" si="8"/>
        <v>81</v>
      </c>
      <c r="B93" s="511" t="str">
        <f>'1. DATA TRAFO'!C93</f>
        <v>TP0013</v>
      </c>
      <c r="C93" s="512" t="str">
        <f>'1. DATA TRAFO'!D93</f>
        <v>Jl. Kampung Damai</v>
      </c>
      <c r="D93" s="193" t="str">
        <f>'1. DATA TRAFO'!L93</f>
        <v>B &amp; D</v>
      </c>
      <c r="E93" s="192">
        <f>'1. DATA TRAFO'!M93</f>
        <v>160</v>
      </c>
      <c r="F93" s="513">
        <f>'1. DATA TRAFO'!R93</f>
        <v>44767</v>
      </c>
      <c r="G93" s="205" t="str">
        <f>'1. DATA TRAFO'!T93</f>
        <v>UMJ</v>
      </c>
      <c r="H93" s="477">
        <v>35.4</v>
      </c>
      <c r="I93" s="477">
        <v>27.1</v>
      </c>
      <c r="J93" s="477">
        <v>27.2</v>
      </c>
      <c r="K93" s="477">
        <v>27</v>
      </c>
      <c r="L93" s="477">
        <v>32</v>
      </c>
      <c r="M93" s="477">
        <v>31.9</v>
      </c>
      <c r="N93" s="477">
        <v>32</v>
      </c>
      <c r="O93" s="477">
        <v>36.299999999999997</v>
      </c>
      <c r="P93" s="477">
        <v>36.1</v>
      </c>
      <c r="Q93" s="477">
        <v>35.4</v>
      </c>
      <c r="R93" s="477">
        <v>35.299999999999997</v>
      </c>
      <c r="S93" s="477">
        <v>33.1</v>
      </c>
      <c r="T93" s="477">
        <v>28.4</v>
      </c>
      <c r="U93" s="477" t="s">
        <v>28</v>
      </c>
      <c r="V93" s="477" t="s">
        <v>28</v>
      </c>
      <c r="W93" s="477" t="s">
        <v>28</v>
      </c>
      <c r="X93" s="477" t="s">
        <v>28</v>
      </c>
      <c r="Y93" s="477" t="s">
        <v>28</v>
      </c>
      <c r="Z93" s="477" t="s">
        <v>28</v>
      </c>
      <c r="AA93" s="477" t="s">
        <v>28</v>
      </c>
      <c r="AB93" s="520" t="s">
        <v>885</v>
      </c>
      <c r="AC93" s="477" t="s">
        <v>31</v>
      </c>
      <c r="AD93" s="521" t="s">
        <v>41</v>
      </c>
      <c r="AE93" s="477" t="s">
        <v>886</v>
      </c>
      <c r="AF93" s="477" t="s">
        <v>28</v>
      </c>
      <c r="AG93" s="477" t="s">
        <v>28</v>
      </c>
      <c r="AH93" s="477" t="s">
        <v>28</v>
      </c>
      <c r="AI93" s="477" t="s">
        <v>886</v>
      </c>
      <c r="AJ93" s="477" t="s">
        <v>28</v>
      </c>
      <c r="AK93" s="477" t="s">
        <v>28</v>
      </c>
      <c r="AL93" s="477" t="s">
        <v>28</v>
      </c>
      <c r="AM93" s="477" t="s">
        <v>28</v>
      </c>
      <c r="AN93" s="477" t="s">
        <v>37</v>
      </c>
      <c r="AO93" s="477" t="s">
        <v>28</v>
      </c>
      <c r="AP93" s="477" t="s">
        <v>28</v>
      </c>
      <c r="AQ93" s="477" t="s">
        <v>888</v>
      </c>
      <c r="AR93" s="522" t="s">
        <v>155</v>
      </c>
      <c r="AS93" s="477" t="s">
        <v>887</v>
      </c>
      <c r="AT93" s="523" t="s">
        <v>28</v>
      </c>
      <c r="AU93" s="477">
        <v>12.9</v>
      </c>
      <c r="AV93" s="523" t="s">
        <v>28</v>
      </c>
      <c r="AW93" s="477">
        <v>12.9</v>
      </c>
      <c r="AX93" s="477" t="s">
        <v>28</v>
      </c>
      <c r="AY93" s="477" t="s">
        <v>51</v>
      </c>
      <c r="AZ93" s="524">
        <v>160</v>
      </c>
      <c r="BA93" s="525" t="s">
        <v>28</v>
      </c>
      <c r="BB93" s="524">
        <v>160</v>
      </c>
      <c r="BC93" s="525" t="s">
        <v>28</v>
      </c>
      <c r="BD93" s="524">
        <v>160</v>
      </c>
      <c r="BE93" s="525" t="s">
        <v>28</v>
      </c>
      <c r="BF93" s="524"/>
      <c r="BG93" s="525"/>
      <c r="BH93" s="524"/>
      <c r="BI93" s="525"/>
      <c r="BJ93" s="524"/>
      <c r="BK93" s="525"/>
      <c r="BL93" s="524"/>
      <c r="BM93" s="525"/>
      <c r="BN93" s="524"/>
      <c r="BO93" s="525"/>
      <c r="BP93" s="524"/>
      <c r="BQ93" s="525"/>
      <c r="BR93" s="524">
        <v>160</v>
      </c>
      <c r="BS93" s="525" t="s">
        <v>28</v>
      </c>
      <c r="BT93" s="524">
        <v>160</v>
      </c>
      <c r="BU93" s="525" t="s">
        <v>28</v>
      </c>
      <c r="BV93" s="524">
        <v>160</v>
      </c>
      <c r="BW93" s="525" t="s">
        <v>28</v>
      </c>
      <c r="BX93" s="477" t="s">
        <v>10</v>
      </c>
      <c r="BY93" s="477">
        <v>150</v>
      </c>
      <c r="BZ93" s="477" t="s">
        <v>28</v>
      </c>
      <c r="CA93" s="477" t="s">
        <v>10</v>
      </c>
      <c r="CB93" s="477">
        <v>70</v>
      </c>
      <c r="CC93" s="477" t="s">
        <v>28</v>
      </c>
      <c r="CD93" s="477"/>
      <c r="CE93" s="477"/>
      <c r="CF93" s="477"/>
      <c r="CG93" s="477"/>
      <c r="CH93" s="477"/>
      <c r="CI93" s="477"/>
      <c r="CJ93" s="477" t="s">
        <v>10</v>
      </c>
      <c r="CK93" s="477">
        <v>70</v>
      </c>
      <c r="CL93" s="477" t="s">
        <v>28</v>
      </c>
      <c r="CM93" s="477" t="s">
        <v>44</v>
      </c>
      <c r="CN93" s="477" t="s">
        <v>28</v>
      </c>
      <c r="CO93" s="477" t="s">
        <v>28</v>
      </c>
      <c r="CP93" s="477" t="s">
        <v>28</v>
      </c>
      <c r="CQ93" s="477" t="s">
        <v>28</v>
      </c>
      <c r="CR93" s="477"/>
      <c r="CS93" s="477"/>
      <c r="CT93" s="477" t="s">
        <v>28</v>
      </c>
      <c r="CU93" s="63"/>
      <c r="CV93" s="467"/>
      <c r="CW93" s="186"/>
      <c r="CX93" s="35"/>
      <c r="CY93" s="132">
        <f>IF(AND(BX93="NYY",BY93=150),324,IF(AND(BX93="NYY",BY93=95),282,IF(AND(BX93="NYY",BY93=70),202,IF(AND(BX93="NYY",BY93=50),159,IF(AND(BX93="NYY",BY93=35),131,IF(AND(BX93=NYY,BY93=25),106,IF(AND(BX93="LVTC",BY93=150),252,IF(AND(BX93="LVTC",BY93=95),190,IF(AND(BX93="LVTC",BY93=70),158,IF(AND(BX93="LVTC",BY93=50),124,IF(AND(BX93="LVTC",BY93=35),102,IF(AND(BX93="LVTC",BY93=25),83,0))))))))))))</f>
        <v>324</v>
      </c>
      <c r="CZ93" s="35"/>
      <c r="DA93" s="35"/>
      <c r="DB93" s="401" t="str">
        <f t="shared" si="7"/>
        <v>BAIK</v>
      </c>
      <c r="DC93" s="478">
        <f t="shared" si="9"/>
        <v>0.10000000000000142</v>
      </c>
      <c r="DD93" s="401" t="str">
        <f t="shared" si="10"/>
        <v>BAIK</v>
      </c>
      <c r="DE93" s="401">
        <f t="shared" si="11"/>
        <v>1</v>
      </c>
      <c r="DF93" s="401" t="str">
        <f t="shared" si="12"/>
        <v>BAIK</v>
      </c>
    </row>
    <row r="94" spans="1:110" s="21" customFormat="1" ht="20.25" customHeight="1">
      <c r="A94" s="510">
        <f t="shared" si="8"/>
        <v>82</v>
      </c>
      <c r="B94" s="511" t="str">
        <f>'1. DATA TRAFO'!C94</f>
        <v>TP0427</v>
      </c>
      <c r="C94" s="512" t="str">
        <f>'1. DATA TRAFO'!D94</f>
        <v>Jl. Bambang Utoyo</v>
      </c>
      <c r="D94" s="193" t="str">
        <f>'1. DATA TRAFO'!L94</f>
        <v>Sintra</v>
      </c>
      <c r="E94" s="192">
        <f>'1. DATA TRAFO'!M94</f>
        <v>100</v>
      </c>
      <c r="F94" s="513">
        <f>'1. DATA TRAFO'!R94</f>
        <v>44767</v>
      </c>
      <c r="G94" s="205" t="str">
        <f>'1. DATA TRAFO'!T94</f>
        <v>UMJ</v>
      </c>
      <c r="H94" s="477">
        <v>32.799999999999997</v>
      </c>
      <c r="I94" s="477">
        <v>27.4</v>
      </c>
      <c r="J94" s="477">
        <v>26.3</v>
      </c>
      <c r="K94" s="477">
        <v>27.7</v>
      </c>
      <c r="L94" s="477">
        <v>31.3</v>
      </c>
      <c r="M94" s="477">
        <v>31.5</v>
      </c>
      <c r="N94" s="477">
        <v>31.4</v>
      </c>
      <c r="O94" s="477">
        <v>30.6</v>
      </c>
      <c r="P94" s="477">
        <v>33.4</v>
      </c>
      <c r="Q94" s="477">
        <v>30.7</v>
      </c>
      <c r="R94" s="477">
        <v>34</v>
      </c>
      <c r="S94" s="477">
        <v>32.6</v>
      </c>
      <c r="T94" s="477">
        <v>28.9</v>
      </c>
      <c r="U94" s="477" t="s">
        <v>28</v>
      </c>
      <c r="V94" s="477" t="s">
        <v>28</v>
      </c>
      <c r="W94" s="477" t="s">
        <v>28</v>
      </c>
      <c r="X94" s="477" t="s">
        <v>28</v>
      </c>
      <c r="Y94" s="477" t="s">
        <v>28</v>
      </c>
      <c r="Z94" s="477" t="s">
        <v>28</v>
      </c>
      <c r="AA94" s="477" t="s">
        <v>28</v>
      </c>
      <c r="AB94" s="520" t="s">
        <v>885</v>
      </c>
      <c r="AC94" s="477" t="s">
        <v>33</v>
      </c>
      <c r="AD94" s="521" t="s">
        <v>41</v>
      </c>
      <c r="AE94" s="477" t="s">
        <v>886</v>
      </c>
      <c r="AF94" s="477" t="s">
        <v>28</v>
      </c>
      <c r="AG94" s="477" t="s">
        <v>28</v>
      </c>
      <c r="AH94" s="477" t="s">
        <v>28</v>
      </c>
      <c r="AI94" s="477" t="s">
        <v>886</v>
      </c>
      <c r="AJ94" s="477" t="s">
        <v>28</v>
      </c>
      <c r="AK94" s="477" t="s">
        <v>28</v>
      </c>
      <c r="AL94" s="477" t="s">
        <v>28</v>
      </c>
      <c r="AM94" s="477" t="s">
        <v>28</v>
      </c>
      <c r="AN94" s="477" t="s">
        <v>28</v>
      </c>
      <c r="AO94" s="477" t="s">
        <v>28</v>
      </c>
      <c r="AP94" s="477" t="s">
        <v>28</v>
      </c>
      <c r="AQ94" s="477" t="s">
        <v>888</v>
      </c>
      <c r="AR94" s="522" t="s">
        <v>155</v>
      </c>
      <c r="AS94" s="477" t="s">
        <v>887</v>
      </c>
      <c r="AT94" s="523" t="s">
        <v>28</v>
      </c>
      <c r="AU94" s="477">
        <v>10.199999999999999</v>
      </c>
      <c r="AV94" s="523" t="s">
        <v>28</v>
      </c>
      <c r="AW94" s="477">
        <v>10.1</v>
      </c>
      <c r="AX94" s="477" t="s">
        <v>28</v>
      </c>
      <c r="AY94" s="477" t="s">
        <v>52</v>
      </c>
      <c r="AZ94" s="524">
        <v>160</v>
      </c>
      <c r="BA94" s="525" t="s">
        <v>28</v>
      </c>
      <c r="BB94" s="524">
        <v>160</v>
      </c>
      <c r="BC94" s="525" t="s">
        <v>28</v>
      </c>
      <c r="BD94" s="524">
        <v>160</v>
      </c>
      <c r="BE94" s="525" t="s">
        <v>28</v>
      </c>
      <c r="BF94" s="524"/>
      <c r="BG94" s="525"/>
      <c r="BH94" s="524"/>
      <c r="BI94" s="525"/>
      <c r="BJ94" s="524"/>
      <c r="BK94" s="525"/>
      <c r="BL94" s="524"/>
      <c r="BM94" s="525"/>
      <c r="BN94" s="524"/>
      <c r="BO94" s="525"/>
      <c r="BP94" s="524"/>
      <c r="BQ94" s="525"/>
      <c r="BR94" s="524"/>
      <c r="BS94" s="525"/>
      <c r="BT94" s="524"/>
      <c r="BU94" s="525"/>
      <c r="BV94" s="524"/>
      <c r="BW94" s="525"/>
      <c r="BX94" s="477" t="s">
        <v>10</v>
      </c>
      <c r="BY94" s="477">
        <v>150</v>
      </c>
      <c r="BZ94" s="477" t="s">
        <v>28</v>
      </c>
      <c r="CA94" s="477" t="s">
        <v>10</v>
      </c>
      <c r="CB94" s="477">
        <v>70</v>
      </c>
      <c r="CC94" s="477" t="s">
        <v>28</v>
      </c>
      <c r="CD94" s="477"/>
      <c r="CE94" s="477"/>
      <c r="CF94" s="477"/>
      <c r="CG94" s="477"/>
      <c r="CH94" s="477"/>
      <c r="CI94" s="477"/>
      <c r="CJ94" s="477"/>
      <c r="CK94" s="477"/>
      <c r="CL94" s="477"/>
      <c r="CM94" s="477" t="s">
        <v>44</v>
      </c>
      <c r="CN94" s="477" t="s">
        <v>28</v>
      </c>
      <c r="CO94" s="477" t="s">
        <v>28</v>
      </c>
      <c r="CP94" s="477" t="s">
        <v>28</v>
      </c>
      <c r="CQ94" s="477" t="s">
        <v>28</v>
      </c>
      <c r="CR94" s="477"/>
      <c r="CS94" s="477"/>
      <c r="CT94" s="477"/>
      <c r="CU94" s="63"/>
      <c r="CV94" s="467"/>
      <c r="CW94" s="186"/>
      <c r="CX94" s="35"/>
      <c r="CY94" s="132">
        <f>IF(AND(BX94="NYY",BY94=150),324,IF(AND(BX94="NYY",BY94=95),282,IF(AND(BX94="NYY",BY94=70),202,IF(AND(BX94="NYY",BY94=50),159,IF(AND(BX94="NYY",BY94=35),131,IF(AND(BX94=NYY,BY94=25),106,IF(AND(BX94="LVTC",BY94=150),252,IF(AND(BX94="LVTC",BY94=95),190,IF(AND(BX94="LVTC",BY94=70),158,IF(AND(BX94="LVTC",BY94=50),124,IF(AND(BX94="LVTC",BY94=35),102,IF(AND(BX94="LVTC",BY94=25),83,0))))))))))))</f>
        <v>324</v>
      </c>
      <c r="CZ94" s="35"/>
      <c r="DA94" s="35"/>
      <c r="DB94" s="401" t="str">
        <f t="shared" si="7"/>
        <v>BAIK</v>
      </c>
      <c r="DC94" s="478">
        <f t="shared" si="9"/>
        <v>0.19999999999999929</v>
      </c>
      <c r="DD94" s="401" t="str">
        <f t="shared" si="10"/>
        <v>BAIK</v>
      </c>
      <c r="DE94" s="401">
        <f t="shared" si="11"/>
        <v>3.3999999999999986</v>
      </c>
      <c r="DF94" s="401" t="str">
        <f t="shared" si="12"/>
        <v>BAIK</v>
      </c>
    </row>
    <row r="95" spans="1:110" s="21" customFormat="1" ht="20.25" customHeight="1">
      <c r="A95" s="510">
        <f t="shared" si="8"/>
        <v>83</v>
      </c>
      <c r="B95" s="511" t="str">
        <f>'1. DATA TRAFO'!C95</f>
        <v>TP0347</v>
      </c>
      <c r="C95" s="512" t="str">
        <f>'1. DATA TRAFO'!D95</f>
        <v>Jl. Mayjend Bambang Utoyo</v>
      </c>
      <c r="D95" s="193" t="str">
        <f>'1. DATA TRAFO'!L95</f>
        <v>Starlite</v>
      </c>
      <c r="E95" s="192">
        <f>'1. DATA TRAFO'!M95</f>
        <v>100</v>
      </c>
      <c r="F95" s="513">
        <f>'1. DATA TRAFO'!R95</f>
        <v>44767</v>
      </c>
      <c r="G95" s="205" t="str">
        <f>'1. DATA TRAFO'!T95</f>
        <v>UMJ</v>
      </c>
      <c r="H95" s="477">
        <v>34.1</v>
      </c>
      <c r="I95" s="477">
        <v>26.1</v>
      </c>
      <c r="J95" s="477">
        <v>28.2</v>
      </c>
      <c r="K95" s="477">
        <v>27.2</v>
      </c>
      <c r="L95" s="477">
        <v>31.3</v>
      </c>
      <c r="M95" s="477">
        <v>31.5</v>
      </c>
      <c r="N95" s="477">
        <v>31.6</v>
      </c>
      <c r="O95" s="477">
        <v>35.1</v>
      </c>
      <c r="P95" s="477">
        <v>35</v>
      </c>
      <c r="Q95" s="477">
        <v>35.1</v>
      </c>
      <c r="R95" s="477">
        <v>35.1</v>
      </c>
      <c r="S95" s="477">
        <v>79.599999999999994</v>
      </c>
      <c r="T95" s="477">
        <v>28.7</v>
      </c>
      <c r="U95" s="477" t="s">
        <v>28</v>
      </c>
      <c r="V95" s="477" t="s">
        <v>28</v>
      </c>
      <c r="W95" s="477" t="s">
        <v>28</v>
      </c>
      <c r="X95" s="477" t="s">
        <v>28</v>
      </c>
      <c r="Y95" s="477" t="s">
        <v>28</v>
      </c>
      <c r="Z95" s="477" t="s">
        <v>28</v>
      </c>
      <c r="AA95" s="477" t="s">
        <v>28</v>
      </c>
      <c r="AB95" s="520" t="s">
        <v>149</v>
      </c>
      <c r="AC95" s="477" t="s">
        <v>32</v>
      </c>
      <c r="AD95" s="521" t="s">
        <v>41</v>
      </c>
      <c r="AE95" s="477" t="s">
        <v>886</v>
      </c>
      <c r="AF95" s="477" t="s">
        <v>28</v>
      </c>
      <c r="AG95" s="477" t="s">
        <v>28</v>
      </c>
      <c r="AH95" s="477" t="s">
        <v>28</v>
      </c>
      <c r="AI95" s="477" t="s">
        <v>886</v>
      </c>
      <c r="AJ95" s="477" t="s">
        <v>28</v>
      </c>
      <c r="AK95" s="477" t="s">
        <v>28</v>
      </c>
      <c r="AL95" s="477" t="s">
        <v>28</v>
      </c>
      <c r="AM95" s="477" t="s">
        <v>28</v>
      </c>
      <c r="AN95" s="477" t="s">
        <v>28</v>
      </c>
      <c r="AO95" s="477" t="s">
        <v>28</v>
      </c>
      <c r="AP95" s="477" t="s">
        <v>28</v>
      </c>
      <c r="AQ95" s="477" t="s">
        <v>888</v>
      </c>
      <c r="AR95" s="522" t="s">
        <v>155</v>
      </c>
      <c r="AS95" s="477" t="s">
        <v>890</v>
      </c>
      <c r="AT95" s="523" t="s">
        <v>28</v>
      </c>
      <c r="AU95" s="477">
        <v>6.6</v>
      </c>
      <c r="AV95" s="523" t="s">
        <v>28</v>
      </c>
      <c r="AW95" s="477">
        <v>6.3</v>
      </c>
      <c r="AX95" s="477" t="s">
        <v>28</v>
      </c>
      <c r="AY95" s="477" t="s">
        <v>52</v>
      </c>
      <c r="AZ95" s="524">
        <v>100</v>
      </c>
      <c r="BA95" s="525" t="s">
        <v>28</v>
      </c>
      <c r="BB95" s="524">
        <v>160</v>
      </c>
      <c r="BC95" s="525" t="s">
        <v>28</v>
      </c>
      <c r="BD95" s="524">
        <v>160</v>
      </c>
      <c r="BE95" s="525" t="s">
        <v>28</v>
      </c>
      <c r="BF95" s="524"/>
      <c r="BG95" s="525"/>
      <c r="BH95" s="524"/>
      <c r="BI95" s="525"/>
      <c r="BJ95" s="524"/>
      <c r="BK95" s="525"/>
      <c r="BL95" s="524"/>
      <c r="BM95" s="525"/>
      <c r="BN95" s="524"/>
      <c r="BO95" s="525"/>
      <c r="BP95" s="524"/>
      <c r="BQ95" s="525"/>
      <c r="BR95" s="524"/>
      <c r="BS95" s="525"/>
      <c r="BT95" s="524"/>
      <c r="BU95" s="525"/>
      <c r="BV95" s="524"/>
      <c r="BW95" s="525"/>
      <c r="BX95" s="477" t="s">
        <v>10</v>
      </c>
      <c r="BY95" s="477">
        <v>150</v>
      </c>
      <c r="BZ95" s="477" t="s">
        <v>28</v>
      </c>
      <c r="CA95" s="477" t="s">
        <v>10</v>
      </c>
      <c r="CB95" s="477">
        <v>70</v>
      </c>
      <c r="CC95" s="477" t="s">
        <v>28</v>
      </c>
      <c r="CD95" s="477"/>
      <c r="CE95" s="477"/>
      <c r="CF95" s="477"/>
      <c r="CG95" s="477"/>
      <c r="CH95" s="477"/>
      <c r="CI95" s="477"/>
      <c r="CJ95" s="477"/>
      <c r="CK95" s="477"/>
      <c r="CL95" s="477"/>
      <c r="CM95" s="477" t="s">
        <v>44</v>
      </c>
      <c r="CN95" s="477" t="s">
        <v>28</v>
      </c>
      <c r="CO95" s="477" t="s">
        <v>28</v>
      </c>
      <c r="CP95" s="477" t="s">
        <v>28</v>
      </c>
      <c r="CQ95" s="477" t="s">
        <v>28</v>
      </c>
      <c r="CR95" s="477"/>
      <c r="CS95" s="477"/>
      <c r="CT95" s="477"/>
      <c r="CU95" s="63"/>
      <c r="CV95" s="467"/>
      <c r="CW95" s="186"/>
      <c r="CX95" s="35"/>
      <c r="CY95" s="132">
        <f>IF(AND(BX95="NYY",BY95=150),324,IF(AND(BX95="NYY",BY95=95),282,IF(AND(BX95="NYY",BY95=70),202,IF(AND(BX95="NYY",BY95=50),159,IF(AND(BX95="NYY",BY95=35),131,IF(AND(BX95=NYY,BY95=25),106,IF(AND(BX95="LVTC",BY95=150),252,IF(AND(BX95="LVTC",BY95=95),190,IF(AND(BX95="LVTC",BY95=70),158,IF(AND(BX95="LVTC",BY95=50),124,IF(AND(BX95="LVTC",BY95=35),102,IF(AND(BX95="LVTC",BY95=25),83,0))))))))))))</f>
        <v>324</v>
      </c>
      <c r="CZ95" s="35"/>
      <c r="DA95" s="35"/>
      <c r="DB95" s="401" t="str">
        <f t="shared" si="7"/>
        <v>BAIK</v>
      </c>
      <c r="DC95" s="478">
        <f t="shared" si="9"/>
        <v>0.30000000000000071</v>
      </c>
      <c r="DD95" s="401" t="str">
        <f t="shared" si="10"/>
        <v>BAIK</v>
      </c>
      <c r="DE95" s="401">
        <f t="shared" si="11"/>
        <v>0.10000000000000142</v>
      </c>
      <c r="DF95" s="401" t="str">
        <f t="shared" si="12"/>
        <v>BAIK</v>
      </c>
    </row>
    <row r="96" spans="1:110" s="21" customFormat="1" ht="20.25" customHeight="1">
      <c r="A96" s="510">
        <v>84</v>
      </c>
      <c r="B96" s="511" t="str">
        <f>'1. DATA TRAFO'!C96</f>
        <v>MG0073</v>
      </c>
      <c r="C96" s="512" t="str">
        <f>'1. DATA TRAFO'!D96</f>
        <v>JL. BANDARA - Manggar</v>
      </c>
      <c r="D96" s="193" t="str">
        <f>'1. DATA TRAFO'!L96</f>
        <v>TRAPINDO</v>
      </c>
      <c r="E96" s="192">
        <f>'1. DATA TRAFO'!M96</f>
        <v>50</v>
      </c>
      <c r="F96" s="513" t="str">
        <f>'1. DATA TRAFO'!R96</f>
        <v>04 JULI 2022</v>
      </c>
      <c r="G96" s="205" t="str">
        <f>'1. DATA TRAFO'!T96</f>
        <v>GTA</v>
      </c>
      <c r="H96" s="477">
        <v>31.9</v>
      </c>
      <c r="I96" s="477">
        <v>26.2</v>
      </c>
      <c r="J96" s="477">
        <v>26.2</v>
      </c>
      <c r="K96" s="477">
        <v>27</v>
      </c>
      <c r="L96" s="477">
        <v>34.9</v>
      </c>
      <c r="M96" s="477">
        <v>31.1</v>
      </c>
      <c r="N96" s="477">
        <v>33.5</v>
      </c>
      <c r="O96" s="477">
        <v>36</v>
      </c>
      <c r="P96" s="477">
        <v>31.6</v>
      </c>
      <c r="Q96" s="477">
        <v>30.5</v>
      </c>
      <c r="R96" s="477">
        <v>30.6</v>
      </c>
      <c r="S96" s="477">
        <v>30.5</v>
      </c>
      <c r="T96" s="477">
        <v>28.4</v>
      </c>
      <c r="U96" s="470" t="s">
        <v>28</v>
      </c>
      <c r="V96" s="470" t="s">
        <v>28</v>
      </c>
      <c r="W96" s="470" t="s">
        <v>28</v>
      </c>
      <c r="X96" s="470" t="s">
        <v>28</v>
      </c>
      <c r="Y96" s="470" t="s">
        <v>28</v>
      </c>
      <c r="Z96" s="470" t="s">
        <v>28</v>
      </c>
      <c r="AA96" s="470" t="s">
        <v>28</v>
      </c>
      <c r="AB96" s="514" t="s">
        <v>885</v>
      </c>
      <c r="AC96" s="470" t="s">
        <v>31</v>
      </c>
      <c r="AD96" s="515" t="s">
        <v>41</v>
      </c>
      <c r="AE96" s="470" t="s">
        <v>886</v>
      </c>
      <c r="AF96" s="470" t="s">
        <v>28</v>
      </c>
      <c r="AG96" s="470" t="s">
        <v>28</v>
      </c>
      <c r="AH96" s="470" t="s">
        <v>28</v>
      </c>
      <c r="AI96" s="470" t="s">
        <v>886</v>
      </c>
      <c r="AJ96" s="470" t="s">
        <v>28</v>
      </c>
      <c r="AK96" s="470" t="s">
        <v>28</v>
      </c>
      <c r="AL96" s="470" t="s">
        <v>28</v>
      </c>
      <c r="AM96" s="470" t="s">
        <v>28</v>
      </c>
      <c r="AN96" s="470" t="s">
        <v>37</v>
      </c>
      <c r="AO96" s="470" t="s">
        <v>28</v>
      </c>
      <c r="AP96" s="470" t="s">
        <v>28</v>
      </c>
      <c r="AQ96" s="470" t="s">
        <v>888</v>
      </c>
      <c r="AR96" s="516" t="s">
        <v>155</v>
      </c>
      <c r="AS96" s="470" t="s">
        <v>889</v>
      </c>
      <c r="AT96" s="471" t="s">
        <v>28</v>
      </c>
      <c r="AU96" s="470">
        <v>9999</v>
      </c>
      <c r="AV96" s="471" t="s">
        <v>47</v>
      </c>
      <c r="AW96" s="470">
        <v>9999</v>
      </c>
      <c r="AX96" s="470" t="s">
        <v>47</v>
      </c>
      <c r="AY96" s="470" t="s">
        <v>51</v>
      </c>
      <c r="AZ96" s="473">
        <v>125</v>
      </c>
      <c r="BA96" s="472" t="s">
        <v>28</v>
      </c>
      <c r="BB96" s="473">
        <v>125</v>
      </c>
      <c r="BC96" s="472" t="s">
        <v>28</v>
      </c>
      <c r="BD96" s="473">
        <v>125</v>
      </c>
      <c r="BE96" s="472" t="s">
        <v>28</v>
      </c>
      <c r="BF96" s="473"/>
      <c r="BG96" s="472"/>
      <c r="BH96" s="473"/>
      <c r="BI96" s="472"/>
      <c r="BJ96" s="473"/>
      <c r="BK96" s="472"/>
      <c r="BL96" s="473"/>
      <c r="BM96" s="472"/>
      <c r="BN96" s="473"/>
      <c r="BO96" s="472"/>
      <c r="BP96" s="473"/>
      <c r="BQ96" s="472"/>
      <c r="BR96" s="473"/>
      <c r="BS96" s="472"/>
      <c r="BT96" s="473"/>
      <c r="BU96" s="472"/>
      <c r="BV96" s="473"/>
      <c r="BW96" s="472"/>
      <c r="BX96" s="470" t="s">
        <v>10</v>
      </c>
      <c r="BY96" s="470">
        <v>70</v>
      </c>
      <c r="BZ96" s="470" t="s">
        <v>28</v>
      </c>
      <c r="CA96" s="470" t="s">
        <v>10</v>
      </c>
      <c r="CB96" s="470">
        <v>70</v>
      </c>
      <c r="CC96" s="470" t="s">
        <v>28</v>
      </c>
      <c r="CD96" s="470"/>
      <c r="CE96" s="470"/>
      <c r="CF96" s="470"/>
      <c r="CG96" s="470"/>
      <c r="CH96" s="470"/>
      <c r="CI96" s="470"/>
      <c r="CJ96" s="470"/>
      <c r="CK96" s="470"/>
      <c r="CL96" s="470"/>
      <c r="CM96" s="470" t="s">
        <v>44</v>
      </c>
      <c r="CN96" s="470" t="s">
        <v>28</v>
      </c>
      <c r="CO96" s="470" t="s">
        <v>28</v>
      </c>
      <c r="CP96" s="470" t="s">
        <v>28</v>
      </c>
      <c r="CQ96" s="470" t="s">
        <v>28</v>
      </c>
      <c r="CR96" s="470"/>
      <c r="CS96" s="470"/>
      <c r="CT96" s="470"/>
      <c r="CU96" s="63"/>
      <c r="CV96" s="467"/>
      <c r="CW96" s="186"/>
      <c r="CX96" s="35"/>
      <c r="CY96" s="132">
        <f>IF(AND(BX96="NYY",BY96=150),324,IF(AND(BX96="NYY",BY96=95),282,IF(AND(BX96="NYY",BY96=70),202,IF(AND(BX96="NYY",BY96=50),159,IF(AND(BX96="NYY",BY96=35),131,IF(AND(BX96=NYY,BY96=25),106,IF(AND(BX96="LVTC",BY96=150),252,IF(AND(BX96="LVTC",BY96=95),190,IF(AND(BX96="LVTC",BY96=70),158,IF(AND(BX96="LVTC",BY96=50),124,IF(AND(BX96="LVTC",BY96=35),102,IF(AND(BX96="LVTC",BY96=25),83,0))))))))))))</f>
        <v>202</v>
      </c>
      <c r="CZ96" s="35"/>
      <c r="DA96" s="35"/>
      <c r="DB96" s="401" t="str">
        <f t="shared" ref="DB96:DB127" si="13">IF(AND(H96&lt;=200,H96&gt;=90),"BURUK",IF(AND(H96&lt;=90,H96&gt;=85),"KURANG",IF(AND(H96&lt;=85,H96&gt;=83),"CUKUP",IF(AND(H96&lt;=83,H96&gt;1),"BAIK",0))))</f>
        <v>BAIK</v>
      </c>
      <c r="DC96" s="478">
        <f t="shared" si="9"/>
        <v>3.7999999999999972</v>
      </c>
      <c r="DD96" s="401" t="str">
        <f t="shared" si="10"/>
        <v>BAIK</v>
      </c>
      <c r="DE96" s="401">
        <f t="shared" si="11"/>
        <v>5.5</v>
      </c>
      <c r="DF96" s="401" t="str">
        <f t="shared" si="12"/>
        <v>BAIK</v>
      </c>
    </row>
    <row r="97" spans="1:110" s="21" customFormat="1" ht="20.25" customHeight="1">
      <c r="A97" s="510">
        <f t="shared" si="8"/>
        <v>85</v>
      </c>
      <c r="B97" s="511" t="str">
        <f>'1. DATA TRAFO'!C97</f>
        <v>MG0158</v>
      </c>
      <c r="C97" s="512" t="str">
        <f>'1. DATA TRAFO'!D97</f>
        <v>JL.NUMPANG EMPAT</v>
      </c>
      <c r="D97" s="193" t="str">
        <f>'1. DATA TRAFO'!L97</f>
        <v>TRAPINDO</v>
      </c>
      <c r="E97" s="192">
        <f>'1. DATA TRAFO'!M97</f>
        <v>50</v>
      </c>
      <c r="F97" s="513" t="str">
        <f>'1. DATA TRAFO'!R97</f>
        <v>04 JULI 2022</v>
      </c>
      <c r="G97" s="205" t="str">
        <f>'1. DATA TRAFO'!T97</f>
        <v>GTA</v>
      </c>
      <c r="H97" s="477">
        <v>37.4</v>
      </c>
      <c r="I97" s="477">
        <v>28.1</v>
      </c>
      <c r="J97" s="477">
        <v>28.1</v>
      </c>
      <c r="K97" s="477">
        <v>27.6</v>
      </c>
      <c r="L97" s="477">
        <v>33.4</v>
      </c>
      <c r="M97" s="477">
        <v>31.4</v>
      </c>
      <c r="N97" s="477">
        <v>31.4</v>
      </c>
      <c r="O97" s="477">
        <v>30.1</v>
      </c>
      <c r="P97" s="477">
        <v>31.9</v>
      </c>
      <c r="Q97" s="477">
        <v>33.799999999999997</v>
      </c>
      <c r="R97" s="477">
        <v>34.5</v>
      </c>
      <c r="S97" s="477">
        <v>32.700000000000003</v>
      </c>
      <c r="T97" s="477">
        <v>29.1</v>
      </c>
      <c r="U97" s="470" t="s">
        <v>28</v>
      </c>
      <c r="V97" s="470" t="s">
        <v>28</v>
      </c>
      <c r="W97" s="470" t="s">
        <v>28</v>
      </c>
      <c r="X97" s="470" t="s">
        <v>28</v>
      </c>
      <c r="Y97" s="470" t="s">
        <v>28</v>
      </c>
      <c r="Z97" s="470" t="s">
        <v>28</v>
      </c>
      <c r="AA97" s="470" t="s">
        <v>28</v>
      </c>
      <c r="AB97" s="514" t="s">
        <v>885</v>
      </c>
      <c r="AC97" s="470" t="s">
        <v>31</v>
      </c>
      <c r="AD97" s="515" t="s">
        <v>41</v>
      </c>
      <c r="AE97" s="470" t="s">
        <v>886</v>
      </c>
      <c r="AF97" s="470" t="s">
        <v>28</v>
      </c>
      <c r="AG97" s="470" t="s">
        <v>28</v>
      </c>
      <c r="AH97" s="470" t="s">
        <v>28</v>
      </c>
      <c r="AI97" s="470" t="s">
        <v>886</v>
      </c>
      <c r="AJ97" s="470" t="s">
        <v>28</v>
      </c>
      <c r="AK97" s="470" t="s">
        <v>28</v>
      </c>
      <c r="AL97" s="470" t="s">
        <v>28</v>
      </c>
      <c r="AM97" s="470" t="s">
        <v>28</v>
      </c>
      <c r="AN97" s="470" t="s">
        <v>28</v>
      </c>
      <c r="AO97" s="470" t="s">
        <v>28</v>
      </c>
      <c r="AP97" s="470" t="s">
        <v>28</v>
      </c>
      <c r="AQ97" s="470" t="s">
        <v>888</v>
      </c>
      <c r="AR97" s="516" t="s">
        <v>155</v>
      </c>
      <c r="AS97" s="470" t="s">
        <v>891</v>
      </c>
      <c r="AT97" s="471" t="s">
        <v>28</v>
      </c>
      <c r="AU97" s="470" t="s">
        <v>973</v>
      </c>
      <c r="AV97" s="471" t="s">
        <v>28</v>
      </c>
      <c r="AW97" s="470" t="s">
        <v>974</v>
      </c>
      <c r="AX97" s="470" t="s">
        <v>28</v>
      </c>
      <c r="AY97" s="470" t="s">
        <v>52</v>
      </c>
      <c r="AZ97" s="473">
        <v>200</v>
      </c>
      <c r="BA97" s="472" t="s">
        <v>28</v>
      </c>
      <c r="BB97" s="473">
        <v>200</v>
      </c>
      <c r="BC97" s="472" t="s">
        <v>28</v>
      </c>
      <c r="BD97" s="473">
        <v>200</v>
      </c>
      <c r="BE97" s="472" t="s">
        <v>28</v>
      </c>
      <c r="BF97" s="473"/>
      <c r="BG97" s="472"/>
      <c r="BH97" s="473"/>
      <c r="BI97" s="472"/>
      <c r="BJ97" s="473"/>
      <c r="BK97" s="472"/>
      <c r="BL97" s="473"/>
      <c r="BM97" s="472"/>
      <c r="BN97" s="473"/>
      <c r="BO97" s="472"/>
      <c r="BP97" s="473"/>
      <c r="BQ97" s="472"/>
      <c r="BR97" s="473"/>
      <c r="BS97" s="472"/>
      <c r="BT97" s="473"/>
      <c r="BU97" s="472"/>
      <c r="BV97" s="473"/>
      <c r="BW97" s="472"/>
      <c r="BX97" s="470" t="s">
        <v>10</v>
      </c>
      <c r="BY97" s="470">
        <v>150</v>
      </c>
      <c r="BZ97" s="470" t="s">
        <v>28</v>
      </c>
      <c r="CA97" s="470" t="s">
        <v>10</v>
      </c>
      <c r="CB97" s="470">
        <v>70</v>
      </c>
      <c r="CC97" s="470" t="s">
        <v>28</v>
      </c>
      <c r="CD97" s="470"/>
      <c r="CE97" s="470"/>
      <c r="CF97" s="470"/>
      <c r="CG97" s="470"/>
      <c r="CH97" s="470"/>
      <c r="CI97" s="470"/>
      <c r="CJ97" s="470"/>
      <c r="CK97" s="470"/>
      <c r="CL97" s="470"/>
      <c r="CM97" s="470" t="s">
        <v>44</v>
      </c>
      <c r="CN97" s="470" t="s">
        <v>28</v>
      </c>
      <c r="CO97" s="470" t="s">
        <v>28</v>
      </c>
      <c r="CP97" s="470" t="s">
        <v>28</v>
      </c>
      <c r="CQ97" s="470" t="s">
        <v>28</v>
      </c>
      <c r="CR97" s="470"/>
      <c r="CS97" s="470"/>
      <c r="CT97" s="470"/>
      <c r="CU97" s="63"/>
      <c r="CV97" s="467"/>
      <c r="CW97" s="186"/>
      <c r="CX97" s="35"/>
      <c r="CY97" s="132">
        <f>IF(AND(BX97="NYY",BY97=150),324,IF(AND(BX97="NYY",BY97=95),282,IF(AND(BX97="NYY",BY97=70),202,IF(AND(BX97="NYY",BY97=50),159,IF(AND(BX97="NYY",BY97=35),131,IF(AND(BX97=NYY,BY97=25),106,IF(AND(BX97="LVTC",BY97=150),252,IF(AND(BX97="LVTC",BY97=95),190,IF(AND(BX97="LVTC",BY97=70),158,IF(AND(BX97="LVTC",BY97=50),124,IF(AND(BX97="LVTC",BY97=35),102,IF(AND(BX97="LVTC",BY97=25),83,0))))))))))))</f>
        <v>324</v>
      </c>
      <c r="CZ97" s="35"/>
      <c r="DA97" s="35"/>
      <c r="DB97" s="401" t="str">
        <f t="shared" si="13"/>
        <v>BAIK</v>
      </c>
      <c r="DC97" s="478">
        <f t="shared" si="9"/>
        <v>2</v>
      </c>
      <c r="DD97" s="401" t="str">
        <f t="shared" si="10"/>
        <v>BAIK</v>
      </c>
      <c r="DE97" s="401">
        <f t="shared" si="11"/>
        <v>4.3999999999999986</v>
      </c>
      <c r="DF97" s="401" t="str">
        <f t="shared" si="12"/>
        <v>BAIK</v>
      </c>
    </row>
    <row r="98" spans="1:110" s="21" customFormat="1" ht="20.25" customHeight="1">
      <c r="A98" s="510">
        <f t="shared" si="8"/>
        <v>86</v>
      </c>
      <c r="B98" s="511" t="str">
        <f>'1. DATA TRAFO'!C98</f>
        <v>MG0055</v>
      </c>
      <c r="C98" s="512" t="str">
        <f>'1. DATA TRAFO'!D98</f>
        <v>JL. NUMPANG EMPAT</v>
      </c>
      <c r="D98" s="193" t="str">
        <f>'1. DATA TRAFO'!L98</f>
        <v>TRAPINDO</v>
      </c>
      <c r="E98" s="192">
        <f>'1. DATA TRAFO'!M98</f>
        <v>100</v>
      </c>
      <c r="F98" s="513" t="str">
        <f>'1. DATA TRAFO'!R98</f>
        <v>04 JULI 2022</v>
      </c>
      <c r="G98" s="205" t="str">
        <f>'1. DATA TRAFO'!T98</f>
        <v>GTA</v>
      </c>
      <c r="H98" s="477">
        <v>32.5</v>
      </c>
      <c r="I98" s="477">
        <v>27.6</v>
      </c>
      <c r="J98" s="477">
        <v>27.9</v>
      </c>
      <c r="K98" s="477">
        <v>27.1</v>
      </c>
      <c r="L98" s="477">
        <v>30.1</v>
      </c>
      <c r="M98" s="477">
        <v>30.6</v>
      </c>
      <c r="N98" s="477">
        <v>30.4</v>
      </c>
      <c r="O98" s="477">
        <v>32.700000000000003</v>
      </c>
      <c r="P98" s="477">
        <v>30.2</v>
      </c>
      <c r="Q98" s="477">
        <v>23.4</v>
      </c>
      <c r="R98" s="477">
        <v>28.5</v>
      </c>
      <c r="S98" s="477">
        <v>29.5</v>
      </c>
      <c r="T98" s="477">
        <v>28.4</v>
      </c>
      <c r="U98" s="470" t="s">
        <v>28</v>
      </c>
      <c r="V98" s="470" t="s">
        <v>28</v>
      </c>
      <c r="W98" s="470" t="s">
        <v>28</v>
      </c>
      <c r="X98" s="470" t="s">
        <v>28</v>
      </c>
      <c r="Y98" s="470" t="s">
        <v>28</v>
      </c>
      <c r="Z98" s="470" t="s">
        <v>28</v>
      </c>
      <c r="AA98" s="470" t="s">
        <v>28</v>
      </c>
      <c r="AB98" s="514" t="s">
        <v>885</v>
      </c>
      <c r="AC98" s="470" t="s">
        <v>31</v>
      </c>
      <c r="AD98" s="515" t="s">
        <v>41</v>
      </c>
      <c r="AE98" s="470" t="s">
        <v>886</v>
      </c>
      <c r="AF98" s="470" t="s">
        <v>28</v>
      </c>
      <c r="AG98" s="470" t="s">
        <v>28</v>
      </c>
      <c r="AH98" s="470" t="s">
        <v>28</v>
      </c>
      <c r="AI98" s="470" t="s">
        <v>886</v>
      </c>
      <c r="AJ98" s="470" t="s">
        <v>28</v>
      </c>
      <c r="AK98" s="470" t="s">
        <v>28</v>
      </c>
      <c r="AL98" s="470" t="s">
        <v>28</v>
      </c>
      <c r="AM98" s="470" t="s">
        <v>28</v>
      </c>
      <c r="AN98" s="470" t="s">
        <v>314</v>
      </c>
      <c r="AO98" s="470" t="s">
        <v>28</v>
      </c>
      <c r="AP98" s="470" t="s">
        <v>28</v>
      </c>
      <c r="AQ98" s="470" t="s">
        <v>42</v>
      </c>
      <c r="AR98" s="516" t="s">
        <v>155</v>
      </c>
      <c r="AS98" s="470" t="s">
        <v>890</v>
      </c>
      <c r="AT98" s="471" t="s">
        <v>28</v>
      </c>
      <c r="AU98" s="470" t="s">
        <v>975</v>
      </c>
      <c r="AV98" s="471" t="s">
        <v>28</v>
      </c>
      <c r="AW98" s="470" t="s">
        <v>976</v>
      </c>
      <c r="AX98" s="470" t="s">
        <v>28</v>
      </c>
      <c r="AY98" s="470" t="s">
        <v>52</v>
      </c>
      <c r="AZ98" s="473">
        <v>125</v>
      </c>
      <c r="BA98" s="472" t="s">
        <v>28</v>
      </c>
      <c r="BB98" s="473">
        <v>125</v>
      </c>
      <c r="BC98" s="472" t="s">
        <v>28</v>
      </c>
      <c r="BD98" s="473">
        <v>125</v>
      </c>
      <c r="BE98" s="472" t="s">
        <v>28</v>
      </c>
      <c r="BF98" s="473">
        <v>125</v>
      </c>
      <c r="BG98" s="472" t="s">
        <v>28</v>
      </c>
      <c r="BH98" s="473">
        <v>125</v>
      </c>
      <c r="BI98" s="472" t="s">
        <v>28</v>
      </c>
      <c r="BJ98" s="473">
        <v>125</v>
      </c>
      <c r="BK98" s="472" t="s">
        <v>28</v>
      </c>
      <c r="BL98" s="473"/>
      <c r="BM98" s="472"/>
      <c r="BN98" s="473"/>
      <c r="BO98" s="472"/>
      <c r="BP98" s="473"/>
      <c r="BQ98" s="472"/>
      <c r="BR98" s="473"/>
      <c r="BS98" s="472"/>
      <c r="BT98" s="473"/>
      <c r="BU98" s="472"/>
      <c r="BV98" s="473"/>
      <c r="BW98" s="472"/>
      <c r="BX98" s="470" t="s">
        <v>10</v>
      </c>
      <c r="BY98" s="470">
        <v>70</v>
      </c>
      <c r="BZ98" s="470" t="s">
        <v>28</v>
      </c>
      <c r="CA98" s="470" t="s">
        <v>10</v>
      </c>
      <c r="CB98" s="470">
        <v>70</v>
      </c>
      <c r="CC98" s="470" t="s">
        <v>28</v>
      </c>
      <c r="CD98" s="470" t="s">
        <v>10</v>
      </c>
      <c r="CE98" s="470">
        <v>70</v>
      </c>
      <c r="CF98" s="470" t="s">
        <v>28</v>
      </c>
      <c r="CG98" s="470"/>
      <c r="CH98" s="470"/>
      <c r="CI98" s="470"/>
      <c r="CJ98" s="470"/>
      <c r="CK98" s="470"/>
      <c r="CL98" s="470"/>
      <c r="CM98" s="470" t="s">
        <v>44</v>
      </c>
      <c r="CN98" s="470" t="s">
        <v>28</v>
      </c>
      <c r="CO98" s="470" t="s">
        <v>28</v>
      </c>
      <c r="CP98" s="470" t="s">
        <v>28</v>
      </c>
      <c r="CQ98" s="470" t="s">
        <v>28</v>
      </c>
      <c r="CR98" s="470" t="s">
        <v>28</v>
      </c>
      <c r="CS98" s="470"/>
      <c r="CT98" s="470"/>
      <c r="CU98" s="63"/>
      <c r="CV98" s="467"/>
      <c r="CW98" s="186"/>
      <c r="CX98" s="35"/>
      <c r="CY98" s="132">
        <f>IF(AND(BX98="NYY",BY98=150),324,IF(AND(BX98="NYY",BY98=95),282,IF(AND(BX98="NYY",BY98=70),202,IF(AND(BX98="NYY",BY98=50),159,IF(AND(BX98="NYY",BY98=35),131,IF(AND(BX98=NYY,BY98=25),106,IF(AND(BX98="LVTC",BY98=150),252,IF(AND(BX98="LVTC",BY98=95),190,IF(AND(BX98="LVTC",BY98=70),158,IF(AND(BX98="LVTC",BY98=50),124,IF(AND(BX98="LVTC",BY98=35),102,IF(AND(BX98="LVTC",BY98=25),83,0))))))))))))</f>
        <v>202</v>
      </c>
      <c r="CZ98" s="35"/>
      <c r="DA98" s="35"/>
      <c r="DB98" s="401" t="str">
        <f t="shared" si="13"/>
        <v>BAIK</v>
      </c>
      <c r="DC98" s="478">
        <f t="shared" si="9"/>
        <v>0.5</v>
      </c>
      <c r="DD98" s="401" t="str">
        <f t="shared" si="10"/>
        <v>BAIK</v>
      </c>
      <c r="DE98" s="401">
        <f t="shared" si="11"/>
        <v>9.3000000000000043</v>
      </c>
      <c r="DF98" s="401" t="str">
        <f t="shared" si="12"/>
        <v>BAIK</v>
      </c>
    </row>
    <row r="99" spans="1:110" s="21" customFormat="1" ht="20.25" customHeight="1">
      <c r="A99" s="510">
        <f t="shared" si="8"/>
        <v>87</v>
      </c>
      <c r="B99" s="511" t="str">
        <f>'1. DATA TRAFO'!C99</f>
        <v>MG0063</v>
      </c>
      <c r="C99" s="512" t="str">
        <f>'1. DATA TRAFO'!D99</f>
        <v>JL. JEND.SUDIRMAN</v>
      </c>
      <c r="D99" s="193" t="str">
        <f>'1. DATA TRAFO'!L99</f>
        <v>B &amp; D</v>
      </c>
      <c r="E99" s="192">
        <f>'1. DATA TRAFO'!M99</f>
        <v>100</v>
      </c>
      <c r="F99" s="513" t="str">
        <f>'1. DATA TRAFO'!R99</f>
        <v>04 JULI 2022</v>
      </c>
      <c r="G99" s="205" t="str">
        <f>'1. DATA TRAFO'!T99</f>
        <v>GTA</v>
      </c>
      <c r="H99" s="477">
        <v>39.6</v>
      </c>
      <c r="I99" s="477">
        <v>26.5</v>
      </c>
      <c r="J99" s="477">
        <v>27.4</v>
      </c>
      <c r="K99" s="477">
        <v>27.5</v>
      </c>
      <c r="L99" s="477">
        <v>30</v>
      </c>
      <c r="M99" s="477">
        <v>27.3</v>
      </c>
      <c r="N99" s="477">
        <v>25.1</v>
      </c>
      <c r="O99" s="477">
        <v>32.5</v>
      </c>
      <c r="P99" s="477">
        <v>27.1</v>
      </c>
      <c r="Q99" s="477">
        <v>29.8</v>
      </c>
      <c r="R99" s="477">
        <v>33.1</v>
      </c>
      <c r="S99" s="477">
        <v>54.5</v>
      </c>
      <c r="T99" s="477">
        <v>29.9</v>
      </c>
      <c r="U99" s="470" t="s">
        <v>28</v>
      </c>
      <c r="V99" s="470" t="s">
        <v>28</v>
      </c>
      <c r="W99" s="470" t="s">
        <v>28</v>
      </c>
      <c r="X99" s="470" t="s">
        <v>28</v>
      </c>
      <c r="Y99" s="470" t="s">
        <v>28</v>
      </c>
      <c r="Z99" s="470" t="s">
        <v>28</v>
      </c>
      <c r="AA99" s="470" t="s">
        <v>28</v>
      </c>
      <c r="AB99" s="514" t="s">
        <v>885</v>
      </c>
      <c r="AC99" s="470" t="s">
        <v>31</v>
      </c>
      <c r="AD99" s="515" t="s">
        <v>41</v>
      </c>
      <c r="AE99" s="470" t="s">
        <v>886</v>
      </c>
      <c r="AF99" s="470" t="s">
        <v>28</v>
      </c>
      <c r="AG99" s="470" t="s">
        <v>28</v>
      </c>
      <c r="AH99" s="470" t="s">
        <v>28</v>
      </c>
      <c r="AI99" s="470" t="s">
        <v>886</v>
      </c>
      <c r="AJ99" s="470" t="s">
        <v>28</v>
      </c>
      <c r="AK99" s="470" t="s">
        <v>28</v>
      </c>
      <c r="AL99" s="470" t="s">
        <v>28</v>
      </c>
      <c r="AM99" s="470" t="s">
        <v>28</v>
      </c>
      <c r="AN99" s="470" t="s">
        <v>37</v>
      </c>
      <c r="AO99" s="470" t="s">
        <v>28</v>
      </c>
      <c r="AP99" s="470" t="s">
        <v>28</v>
      </c>
      <c r="AQ99" s="470" t="s">
        <v>42</v>
      </c>
      <c r="AR99" s="516" t="s">
        <v>155</v>
      </c>
      <c r="AS99" s="470" t="s">
        <v>889</v>
      </c>
      <c r="AT99" s="471" t="s">
        <v>28</v>
      </c>
      <c r="AU99" s="470">
        <v>9999</v>
      </c>
      <c r="AV99" s="471" t="s">
        <v>47</v>
      </c>
      <c r="AW99" s="470">
        <v>9999</v>
      </c>
      <c r="AX99" s="470" t="s">
        <v>47</v>
      </c>
      <c r="AY99" s="470" t="s">
        <v>51</v>
      </c>
      <c r="AZ99" s="473">
        <v>100</v>
      </c>
      <c r="BA99" s="472" t="s">
        <v>28</v>
      </c>
      <c r="BB99" s="473">
        <v>100</v>
      </c>
      <c r="BC99" s="472" t="s">
        <v>28</v>
      </c>
      <c r="BD99" s="473">
        <v>100</v>
      </c>
      <c r="BE99" s="472" t="s">
        <v>28</v>
      </c>
      <c r="BF99" s="473">
        <v>100</v>
      </c>
      <c r="BG99" s="472" t="s">
        <v>28</v>
      </c>
      <c r="BH99" s="473">
        <v>100</v>
      </c>
      <c r="BI99" s="472" t="s">
        <v>28</v>
      </c>
      <c r="BJ99" s="473">
        <v>100</v>
      </c>
      <c r="BK99" s="472" t="s">
        <v>28</v>
      </c>
      <c r="BL99" s="473"/>
      <c r="BM99" s="472"/>
      <c r="BN99" s="473"/>
      <c r="BO99" s="472"/>
      <c r="BP99" s="473"/>
      <c r="BQ99" s="472"/>
      <c r="BR99" s="473"/>
      <c r="BS99" s="472"/>
      <c r="BT99" s="473"/>
      <c r="BU99" s="472"/>
      <c r="BV99" s="473"/>
      <c r="BW99" s="472"/>
      <c r="BX99" s="470" t="s">
        <v>10</v>
      </c>
      <c r="BY99" s="470">
        <v>70</v>
      </c>
      <c r="BZ99" s="470" t="s">
        <v>28</v>
      </c>
      <c r="CA99" s="470" t="s">
        <v>10</v>
      </c>
      <c r="CB99" s="470">
        <v>70</v>
      </c>
      <c r="CC99" s="470" t="s">
        <v>28</v>
      </c>
      <c r="CD99" s="470" t="s">
        <v>10</v>
      </c>
      <c r="CE99" s="470">
        <v>70</v>
      </c>
      <c r="CF99" s="470" t="s">
        <v>28</v>
      </c>
      <c r="CG99" s="470"/>
      <c r="CH99" s="470"/>
      <c r="CI99" s="470"/>
      <c r="CJ99" s="470"/>
      <c r="CK99" s="470"/>
      <c r="CL99" s="470"/>
      <c r="CM99" s="470" t="s">
        <v>44</v>
      </c>
      <c r="CN99" s="470" t="s">
        <v>28</v>
      </c>
      <c r="CO99" s="470" t="s">
        <v>28</v>
      </c>
      <c r="CP99" s="470" t="s">
        <v>28</v>
      </c>
      <c r="CQ99" s="470" t="s">
        <v>28</v>
      </c>
      <c r="CR99" s="470" t="s">
        <v>28</v>
      </c>
      <c r="CS99" s="470"/>
      <c r="CT99" s="470"/>
      <c r="CU99" s="63"/>
      <c r="CV99" s="467"/>
      <c r="CW99" s="186"/>
      <c r="CX99" s="35"/>
      <c r="CY99" s="132">
        <f>IF(AND(BX99="NYY",BY99=150),324,IF(AND(BX99="NYY",BY99=95),282,IF(AND(BX99="NYY",BY99=70),202,IF(AND(BX99="NYY",BY99=50),159,IF(AND(BX99="NYY",BY99=35),131,IF(AND(BX99=NYY,BY99=25),106,IF(AND(BX99="LVTC",BY99=150),252,IF(AND(BX99="LVTC",BY99=95),190,IF(AND(BX99="LVTC",BY99=70),158,IF(AND(BX99="LVTC",BY99=50),124,IF(AND(BX99="LVTC",BY99=35),102,IF(AND(BX99="LVTC",BY99=25),83,0))))))))))))</f>
        <v>202</v>
      </c>
      <c r="CZ99" s="35"/>
      <c r="DA99" s="35"/>
      <c r="DB99" s="401" t="str">
        <f t="shared" si="13"/>
        <v>BAIK</v>
      </c>
      <c r="DC99" s="478">
        <f t="shared" si="9"/>
        <v>4.8999999999999986</v>
      </c>
      <c r="DD99" s="401" t="str">
        <f t="shared" si="10"/>
        <v>BAIK</v>
      </c>
      <c r="DE99" s="401">
        <f t="shared" si="11"/>
        <v>6</v>
      </c>
      <c r="DF99" s="401" t="str">
        <f t="shared" si="12"/>
        <v>BAIK</v>
      </c>
    </row>
    <row r="100" spans="1:110" s="21" customFormat="1" ht="20.25" customHeight="1">
      <c r="A100" s="510">
        <f t="shared" si="8"/>
        <v>88</v>
      </c>
      <c r="B100" s="511" t="str">
        <f>'1. DATA TRAFO'!C100</f>
        <v>MG0112</v>
      </c>
      <c r="C100" s="512" t="str">
        <f>'1. DATA TRAFO'!D100</f>
        <v>JL. PROYEK</v>
      </c>
      <c r="D100" s="193" t="str">
        <f>'1. DATA TRAFO'!L100</f>
        <v>VOLTRA</v>
      </c>
      <c r="E100" s="192">
        <f>'1. DATA TRAFO'!M100</f>
        <v>100</v>
      </c>
      <c r="F100" s="513" t="str">
        <f>'1. DATA TRAFO'!R100</f>
        <v>06 JULI 2022</v>
      </c>
      <c r="G100" s="205" t="str">
        <f>'1. DATA TRAFO'!T100</f>
        <v>GTA</v>
      </c>
      <c r="H100" s="477">
        <v>31.2</v>
      </c>
      <c r="I100" s="477">
        <v>29.1</v>
      </c>
      <c r="J100" s="477">
        <v>29.1</v>
      </c>
      <c r="K100" s="477">
        <v>29</v>
      </c>
      <c r="L100" s="477">
        <v>291</v>
      </c>
      <c r="M100" s="477">
        <v>20.5</v>
      </c>
      <c r="N100" s="477">
        <v>28.7</v>
      </c>
      <c r="O100" s="477">
        <v>29.3</v>
      </c>
      <c r="P100" s="477">
        <v>29</v>
      </c>
      <c r="Q100" s="477">
        <v>30.3</v>
      </c>
      <c r="R100" s="477">
        <v>30.3</v>
      </c>
      <c r="S100" s="477">
        <v>31.9</v>
      </c>
      <c r="T100" s="477">
        <v>28.5</v>
      </c>
      <c r="U100" s="470" t="s">
        <v>28</v>
      </c>
      <c r="V100" s="470" t="s">
        <v>28</v>
      </c>
      <c r="W100" s="470" t="s">
        <v>28</v>
      </c>
      <c r="X100" s="470" t="s">
        <v>28</v>
      </c>
      <c r="Y100" s="470" t="s">
        <v>28</v>
      </c>
      <c r="Z100" s="470" t="s">
        <v>28</v>
      </c>
      <c r="AA100" s="470" t="s">
        <v>28</v>
      </c>
      <c r="AB100" s="514" t="s">
        <v>885</v>
      </c>
      <c r="AC100" s="470" t="s">
        <v>31</v>
      </c>
      <c r="AD100" s="515" t="s">
        <v>41</v>
      </c>
      <c r="AE100" s="470" t="s">
        <v>886</v>
      </c>
      <c r="AF100" s="470" t="s">
        <v>28</v>
      </c>
      <c r="AG100" s="470" t="s">
        <v>28</v>
      </c>
      <c r="AH100" s="470" t="s">
        <v>28</v>
      </c>
      <c r="AI100" s="470" t="s">
        <v>886</v>
      </c>
      <c r="AJ100" s="470" t="s">
        <v>28</v>
      </c>
      <c r="AK100" s="470" t="s">
        <v>28</v>
      </c>
      <c r="AL100" s="470" t="s">
        <v>28</v>
      </c>
      <c r="AM100" s="470" t="s">
        <v>28</v>
      </c>
      <c r="AN100" s="470" t="s">
        <v>28</v>
      </c>
      <c r="AO100" s="470" t="s">
        <v>28</v>
      </c>
      <c r="AP100" s="470" t="s">
        <v>28</v>
      </c>
      <c r="AQ100" s="470" t="s">
        <v>888</v>
      </c>
      <c r="AR100" s="516" t="s">
        <v>155</v>
      </c>
      <c r="AS100" s="470" t="s">
        <v>889</v>
      </c>
      <c r="AT100" s="471" t="s">
        <v>28</v>
      </c>
      <c r="AU100" s="470">
        <v>9999</v>
      </c>
      <c r="AV100" s="471" t="s">
        <v>47</v>
      </c>
      <c r="AW100" s="470">
        <v>9999</v>
      </c>
      <c r="AX100" s="470" t="s">
        <v>47</v>
      </c>
      <c r="AY100" s="470" t="s">
        <v>51</v>
      </c>
      <c r="AZ100" s="473">
        <v>160</v>
      </c>
      <c r="BA100" s="472" t="s">
        <v>28</v>
      </c>
      <c r="BB100" s="473">
        <v>160</v>
      </c>
      <c r="BC100" s="472" t="s">
        <v>28</v>
      </c>
      <c r="BD100" s="473">
        <v>160</v>
      </c>
      <c r="BE100" s="472" t="s">
        <v>28</v>
      </c>
      <c r="BF100" s="473"/>
      <c r="BG100" s="472"/>
      <c r="BH100" s="473"/>
      <c r="BI100" s="472"/>
      <c r="BJ100" s="473"/>
      <c r="BK100" s="472"/>
      <c r="BL100" s="473">
        <v>160</v>
      </c>
      <c r="BM100" s="472" t="s">
        <v>28</v>
      </c>
      <c r="BN100" s="473">
        <v>160</v>
      </c>
      <c r="BO100" s="472" t="s">
        <v>28</v>
      </c>
      <c r="BP100" s="473">
        <v>160</v>
      </c>
      <c r="BQ100" s="472" t="s">
        <v>28</v>
      </c>
      <c r="BR100" s="473"/>
      <c r="BS100" s="472"/>
      <c r="BT100" s="473"/>
      <c r="BU100" s="472"/>
      <c r="BV100" s="473"/>
      <c r="BW100" s="472"/>
      <c r="BX100" s="470" t="s">
        <v>10</v>
      </c>
      <c r="BY100" s="470">
        <v>150</v>
      </c>
      <c r="BZ100" s="470" t="s">
        <v>28</v>
      </c>
      <c r="CA100" s="470" t="s">
        <v>10</v>
      </c>
      <c r="CB100" s="470">
        <v>70</v>
      </c>
      <c r="CC100" s="470" t="s">
        <v>28</v>
      </c>
      <c r="CD100" s="470"/>
      <c r="CE100" s="470"/>
      <c r="CF100" s="470"/>
      <c r="CG100" s="470" t="s">
        <v>10</v>
      </c>
      <c r="CH100" s="470">
        <v>70</v>
      </c>
      <c r="CI100" s="470" t="s">
        <v>28</v>
      </c>
      <c r="CJ100" s="470"/>
      <c r="CK100" s="470"/>
      <c r="CL100" s="470"/>
      <c r="CM100" s="470" t="s">
        <v>44</v>
      </c>
      <c r="CN100" s="470" t="s">
        <v>28</v>
      </c>
      <c r="CO100" s="470" t="s">
        <v>28</v>
      </c>
      <c r="CP100" s="470" t="s">
        <v>28</v>
      </c>
      <c r="CQ100" s="470" t="s">
        <v>28</v>
      </c>
      <c r="CR100" s="470"/>
      <c r="CS100" s="470" t="s">
        <v>28</v>
      </c>
      <c r="CT100" s="470"/>
      <c r="CU100" s="63"/>
      <c r="CV100" s="467"/>
      <c r="CW100" s="186"/>
      <c r="CX100" s="35"/>
      <c r="CY100" s="132">
        <f>IF(AND(BX100="NYY",BY100=150),324,IF(AND(BX100="NYY",BY100=95),282,IF(AND(BX100="NYY",BY100=70),202,IF(AND(BX100="NYY",BY100=50),159,IF(AND(BX100="NYY",BY100=35),131,IF(AND(BX100=NYY,BY100=25),106,IF(AND(BX100="LVTC",BY100=150),252,IF(AND(BX100="LVTC",BY100=95),190,IF(AND(BX100="LVTC",BY100=70),158,IF(AND(BX100="LVTC",BY100=50),124,IF(AND(BX100="LVTC",BY100=35),102,IF(AND(BX100="LVTC",BY100=25),83,0))))))))))))</f>
        <v>324</v>
      </c>
      <c r="CZ100" s="35"/>
      <c r="DA100" s="35"/>
      <c r="DB100" s="401" t="str">
        <f t="shared" si="13"/>
        <v>BAIK</v>
      </c>
      <c r="DC100" s="478">
        <f t="shared" si="9"/>
        <v>270.5</v>
      </c>
      <c r="DD100" s="401">
        <f t="shared" si="10"/>
        <v>0</v>
      </c>
      <c r="DE100" s="401">
        <f t="shared" si="11"/>
        <v>1.3000000000000007</v>
      </c>
      <c r="DF100" s="401" t="str">
        <f t="shared" si="12"/>
        <v>BAIK</v>
      </c>
    </row>
    <row r="101" spans="1:110">
      <c r="A101" s="510">
        <f t="shared" si="8"/>
        <v>89</v>
      </c>
      <c r="B101" s="511" t="str">
        <f>'1. DATA TRAFO'!C101</f>
        <v>MG0132</v>
      </c>
      <c r="C101" s="512" t="str">
        <f>'1. DATA TRAFO'!D101</f>
        <v>JL. LALANG</v>
      </c>
      <c r="D101" s="193" t="str">
        <f>'1. DATA TRAFO'!L101</f>
        <v>SINTRA</v>
      </c>
      <c r="E101" s="192">
        <f>'1. DATA TRAFO'!M101</f>
        <v>100</v>
      </c>
      <c r="F101" s="513" t="str">
        <f>'1. DATA TRAFO'!R101</f>
        <v>06 JULI 2022</v>
      </c>
      <c r="G101" s="205" t="str">
        <f>'1. DATA TRAFO'!T101</f>
        <v>GTA</v>
      </c>
      <c r="H101" s="477">
        <v>36.9</v>
      </c>
      <c r="I101" s="477">
        <v>28</v>
      </c>
      <c r="J101" s="477">
        <v>28.3</v>
      </c>
      <c r="K101" s="477">
        <v>27.6</v>
      </c>
      <c r="L101" s="477">
        <v>32.1</v>
      </c>
      <c r="M101" s="477">
        <v>33</v>
      </c>
      <c r="N101" s="477">
        <v>29.4</v>
      </c>
      <c r="O101" s="477">
        <v>27.3</v>
      </c>
      <c r="P101" s="477">
        <v>29.5</v>
      </c>
      <c r="Q101" s="477">
        <v>29.3</v>
      </c>
      <c r="R101" s="477">
        <v>27.6</v>
      </c>
      <c r="S101" s="477">
        <v>60.7</v>
      </c>
      <c r="T101" s="477">
        <v>29.2</v>
      </c>
      <c r="U101" s="470" t="s">
        <v>28</v>
      </c>
      <c r="V101" s="470" t="s">
        <v>28</v>
      </c>
      <c r="W101" s="470" t="s">
        <v>28</v>
      </c>
      <c r="X101" s="470" t="s">
        <v>28</v>
      </c>
      <c r="Y101" s="470" t="s">
        <v>28</v>
      </c>
      <c r="Z101" s="470" t="s">
        <v>28</v>
      </c>
      <c r="AA101" s="470" t="s">
        <v>28</v>
      </c>
      <c r="AB101" s="514" t="s">
        <v>885</v>
      </c>
      <c r="AC101" s="470" t="s">
        <v>31</v>
      </c>
      <c r="AD101" s="515" t="s">
        <v>41</v>
      </c>
      <c r="AE101" s="470" t="s">
        <v>886</v>
      </c>
      <c r="AF101" s="470" t="s">
        <v>28</v>
      </c>
      <c r="AG101" s="470" t="s">
        <v>28</v>
      </c>
      <c r="AH101" s="470" t="s">
        <v>28</v>
      </c>
      <c r="AI101" s="470" t="s">
        <v>886</v>
      </c>
      <c r="AJ101" s="470" t="s">
        <v>28</v>
      </c>
      <c r="AK101" s="470" t="s">
        <v>28</v>
      </c>
      <c r="AL101" s="470" t="s">
        <v>28</v>
      </c>
      <c r="AM101" s="470" t="s">
        <v>28</v>
      </c>
      <c r="AN101" s="470" t="s">
        <v>37</v>
      </c>
      <c r="AO101" s="470" t="s">
        <v>28</v>
      </c>
      <c r="AP101" s="470" t="s">
        <v>28</v>
      </c>
      <c r="AQ101" s="470" t="s">
        <v>888</v>
      </c>
      <c r="AR101" s="516" t="s">
        <v>155</v>
      </c>
      <c r="AS101" s="470" t="s">
        <v>891</v>
      </c>
      <c r="AT101" s="471" t="s">
        <v>28</v>
      </c>
      <c r="AU101" s="470">
        <v>9999</v>
      </c>
      <c r="AV101" s="471" t="s">
        <v>47</v>
      </c>
      <c r="AW101" s="470">
        <v>9999</v>
      </c>
      <c r="AX101" s="470" t="s">
        <v>47</v>
      </c>
      <c r="AY101" s="470" t="s">
        <v>51</v>
      </c>
      <c r="AZ101" s="473">
        <v>100</v>
      </c>
      <c r="BA101" s="472" t="s">
        <v>28</v>
      </c>
      <c r="BB101" s="473">
        <v>100</v>
      </c>
      <c r="BC101" s="472" t="s">
        <v>28</v>
      </c>
      <c r="BD101" s="473">
        <v>100</v>
      </c>
      <c r="BE101" s="472" t="s">
        <v>28</v>
      </c>
      <c r="BF101" s="473">
        <v>100</v>
      </c>
      <c r="BG101" s="472" t="s">
        <v>28</v>
      </c>
      <c r="BH101" s="473">
        <v>100</v>
      </c>
      <c r="BI101" s="472" t="s">
        <v>28</v>
      </c>
      <c r="BJ101" s="473">
        <v>100</v>
      </c>
      <c r="BK101" s="472" t="s">
        <v>28</v>
      </c>
      <c r="BL101" s="473"/>
      <c r="BM101" s="472"/>
      <c r="BN101" s="473"/>
      <c r="BO101" s="472"/>
      <c r="BP101" s="473"/>
      <c r="BQ101" s="472"/>
      <c r="BR101" s="473">
        <v>100</v>
      </c>
      <c r="BS101" s="472" t="s">
        <v>28</v>
      </c>
      <c r="BT101" s="473">
        <v>100</v>
      </c>
      <c r="BU101" s="472" t="s">
        <v>28</v>
      </c>
      <c r="BV101" s="473">
        <v>100</v>
      </c>
      <c r="BW101" s="472" t="s">
        <v>28</v>
      </c>
      <c r="BX101" s="470" t="s">
        <v>10</v>
      </c>
      <c r="BY101" s="470">
        <v>150</v>
      </c>
      <c r="BZ101" s="470" t="s">
        <v>28</v>
      </c>
      <c r="CA101" s="470" t="s">
        <v>10</v>
      </c>
      <c r="CB101" s="470">
        <v>70</v>
      </c>
      <c r="CC101" s="470" t="s">
        <v>28</v>
      </c>
      <c r="CD101" s="470" t="s">
        <v>10</v>
      </c>
      <c r="CE101" s="470">
        <v>70</v>
      </c>
      <c r="CF101" s="470" t="s">
        <v>28</v>
      </c>
      <c r="CG101" s="470"/>
      <c r="CH101" s="470"/>
      <c r="CI101" s="470"/>
      <c r="CJ101" s="470" t="s">
        <v>10</v>
      </c>
      <c r="CK101" s="470">
        <v>70</v>
      </c>
      <c r="CL101" s="470" t="s">
        <v>28</v>
      </c>
      <c r="CM101" s="470" t="s">
        <v>44</v>
      </c>
      <c r="CN101" s="470" t="s">
        <v>28</v>
      </c>
      <c r="CO101" s="470" t="s">
        <v>28</v>
      </c>
      <c r="CP101" s="470" t="s">
        <v>28</v>
      </c>
      <c r="CQ101" s="470" t="s">
        <v>28</v>
      </c>
      <c r="CR101" s="470" t="s">
        <v>28</v>
      </c>
      <c r="CS101" s="470"/>
      <c r="CT101" s="470" t="s">
        <v>28</v>
      </c>
      <c r="CU101" s="63"/>
      <c r="CV101" s="467"/>
      <c r="CW101" s="186"/>
      <c r="CX101" s="35"/>
      <c r="CY101" s="132">
        <f>IF(AND(BX101="NYY",BY101=150),324,IF(AND(BX101="NYY",BY101=95),282,IF(AND(BX101="NYY",BY101=70),202,IF(AND(BX101="NYY",BY101=50),159,IF(AND(BX101="NYY",BY101=35),131,IF(AND(BX101=NYY,BY101=25),106,IF(AND(BX101="LVTC",BY101=150),252,IF(AND(BX101="LVTC",BY101=95),190,IF(AND(BX101="LVTC",BY101=70),158,IF(AND(BX101="LVTC",BY101=50),124,IF(AND(BX101="LVTC",BY101=35),102,IF(AND(BX101="LVTC",BY101=25),83,0))))))))))))</f>
        <v>324</v>
      </c>
      <c r="CZ101" s="35"/>
      <c r="DA101" s="35"/>
      <c r="DB101" s="401" t="str">
        <f t="shared" si="13"/>
        <v>BAIK</v>
      </c>
      <c r="DC101" s="478">
        <f t="shared" ref="DC101:DC164" si="14">MAX(L101:N101)-MIN(L101:N101)</f>
        <v>3.6000000000000014</v>
      </c>
      <c r="DD101" s="401" t="str">
        <f t="shared" si="10"/>
        <v>BAIK</v>
      </c>
      <c r="DE101" s="401">
        <f t="shared" ref="DE101:DE164" si="15">MAX(O101:R101)-MIN(O101:R101)</f>
        <v>2.1999999999999993</v>
      </c>
      <c r="DF101" s="401" t="str">
        <f t="shared" si="12"/>
        <v>BAIK</v>
      </c>
    </row>
    <row r="102" spans="1:110">
      <c r="A102" s="510">
        <f t="shared" si="8"/>
        <v>90</v>
      </c>
      <c r="B102" s="511" t="str">
        <f>'1. DATA TRAFO'!C102</f>
        <v>MG0142</v>
      </c>
      <c r="C102" s="512" t="str">
        <f>'1. DATA TRAFO'!D102</f>
        <v>JL. LALANG</v>
      </c>
      <c r="D102" s="193" t="str">
        <f>'1. DATA TRAFO'!L102</f>
        <v>SINTRA</v>
      </c>
      <c r="E102" s="192">
        <f>'1. DATA TRAFO'!M102</f>
        <v>100</v>
      </c>
      <c r="F102" s="513" t="str">
        <f>'1. DATA TRAFO'!R102</f>
        <v>06 JULI 2022</v>
      </c>
      <c r="G102" s="205" t="str">
        <f>'1. DATA TRAFO'!T102</f>
        <v>GTA</v>
      </c>
      <c r="H102" s="477">
        <v>32.700000000000003</v>
      </c>
      <c r="I102" s="477">
        <v>26.8</v>
      </c>
      <c r="J102" s="477">
        <v>25.6</v>
      </c>
      <c r="K102" s="477">
        <v>25.6</v>
      </c>
      <c r="L102" s="477">
        <v>30.5</v>
      </c>
      <c r="M102" s="477">
        <v>31.1</v>
      </c>
      <c r="N102" s="477">
        <v>28.5</v>
      </c>
      <c r="O102" s="477">
        <v>28.6</v>
      </c>
      <c r="P102" s="477">
        <v>28.5</v>
      </c>
      <c r="Q102" s="477">
        <v>28.5</v>
      </c>
      <c r="R102" s="477">
        <v>28.3</v>
      </c>
      <c r="S102" s="477">
        <v>29.4</v>
      </c>
      <c r="T102" s="477">
        <v>28.2</v>
      </c>
      <c r="U102" s="470" t="s">
        <v>28</v>
      </c>
      <c r="V102" s="470" t="s">
        <v>28</v>
      </c>
      <c r="W102" s="470" t="s">
        <v>28</v>
      </c>
      <c r="X102" s="470" t="s">
        <v>28</v>
      </c>
      <c r="Y102" s="470" t="s">
        <v>28</v>
      </c>
      <c r="Z102" s="470" t="s">
        <v>28</v>
      </c>
      <c r="AA102" s="470" t="s">
        <v>28</v>
      </c>
      <c r="AB102" s="514" t="s">
        <v>885</v>
      </c>
      <c r="AC102" s="470" t="s">
        <v>31</v>
      </c>
      <c r="AD102" s="515" t="s">
        <v>41</v>
      </c>
      <c r="AE102" s="470" t="s">
        <v>886</v>
      </c>
      <c r="AF102" s="470" t="s">
        <v>28</v>
      </c>
      <c r="AG102" s="470" t="s">
        <v>28</v>
      </c>
      <c r="AH102" s="470" t="s">
        <v>28</v>
      </c>
      <c r="AI102" s="470" t="s">
        <v>886</v>
      </c>
      <c r="AJ102" s="470" t="s">
        <v>28</v>
      </c>
      <c r="AK102" s="470" t="s">
        <v>28</v>
      </c>
      <c r="AL102" s="470" t="s">
        <v>28</v>
      </c>
      <c r="AM102" s="470" t="s">
        <v>28</v>
      </c>
      <c r="AN102" s="470" t="s">
        <v>28</v>
      </c>
      <c r="AO102" s="470" t="s">
        <v>28</v>
      </c>
      <c r="AP102" s="470" t="s">
        <v>28</v>
      </c>
      <c r="AQ102" s="470" t="s">
        <v>888</v>
      </c>
      <c r="AR102" s="516" t="s">
        <v>155</v>
      </c>
      <c r="AS102" s="470" t="s">
        <v>887</v>
      </c>
      <c r="AT102" s="471" t="s">
        <v>28</v>
      </c>
      <c r="AU102" s="470" t="s">
        <v>987</v>
      </c>
      <c r="AV102" s="471" t="s">
        <v>28</v>
      </c>
      <c r="AW102" s="470" t="s">
        <v>988</v>
      </c>
      <c r="AX102" s="470" t="s">
        <v>28</v>
      </c>
      <c r="AY102" s="470" t="s">
        <v>51</v>
      </c>
      <c r="AZ102" s="473"/>
      <c r="BA102" s="472"/>
      <c r="BB102" s="473"/>
      <c r="BC102" s="472"/>
      <c r="BD102" s="473"/>
      <c r="BE102" s="472"/>
      <c r="BF102" s="473"/>
      <c r="BG102" s="472"/>
      <c r="BH102" s="473"/>
      <c r="BI102" s="472"/>
      <c r="BJ102" s="473"/>
      <c r="BK102" s="472"/>
      <c r="BL102" s="473">
        <v>160</v>
      </c>
      <c r="BM102" s="472" t="s">
        <v>28</v>
      </c>
      <c r="BN102" s="473">
        <v>160</v>
      </c>
      <c r="BO102" s="472" t="s">
        <v>28</v>
      </c>
      <c r="BP102" s="473">
        <v>160</v>
      </c>
      <c r="BQ102" s="472" t="s">
        <v>28</v>
      </c>
      <c r="BR102" s="473"/>
      <c r="BS102" s="472"/>
      <c r="BT102" s="473"/>
      <c r="BU102" s="472"/>
      <c r="BV102" s="473"/>
      <c r="BW102" s="472"/>
      <c r="BX102" s="470" t="s">
        <v>10</v>
      </c>
      <c r="BY102" s="470">
        <v>150</v>
      </c>
      <c r="BZ102" s="470" t="s">
        <v>28</v>
      </c>
      <c r="CA102" s="470"/>
      <c r="CB102" s="470"/>
      <c r="CC102" s="470"/>
      <c r="CD102" s="470"/>
      <c r="CE102" s="470"/>
      <c r="CF102" s="470"/>
      <c r="CG102" s="470" t="s">
        <v>10</v>
      </c>
      <c r="CH102" s="470">
        <v>70</v>
      </c>
      <c r="CI102" s="470" t="s">
        <v>28</v>
      </c>
      <c r="CJ102" s="470"/>
      <c r="CK102" s="470"/>
      <c r="CL102" s="470"/>
      <c r="CM102" s="470" t="s">
        <v>44</v>
      </c>
      <c r="CN102" s="470" t="s">
        <v>28</v>
      </c>
      <c r="CO102" s="470" t="s">
        <v>28</v>
      </c>
      <c r="CP102" s="470" t="s">
        <v>28</v>
      </c>
      <c r="CQ102" s="470"/>
      <c r="CR102" s="470"/>
      <c r="CS102" s="470" t="s">
        <v>28</v>
      </c>
      <c r="CT102" s="470"/>
      <c r="CU102" s="63"/>
      <c r="CV102" s="467"/>
      <c r="CW102" s="186"/>
      <c r="CX102" s="35"/>
      <c r="CY102" s="132">
        <f>IF(AND(BX102="NYY",BY102=150),324,IF(AND(BX102="NYY",BY102=95),282,IF(AND(BX102="NYY",BY102=70),202,IF(AND(BX102="NYY",BY102=50),159,IF(AND(BX102="NYY",BY102=35),131,IF(AND(BX102=NYY,BY102=25),106,IF(AND(BX102="LVTC",BY102=150),252,IF(AND(BX102="LVTC",BY102=95),190,IF(AND(BX102="LVTC",BY102=70),158,IF(AND(BX102="LVTC",BY102=50),124,IF(AND(BX102="LVTC",BY102=35),102,IF(AND(BX102="LVTC",BY102=25),83,0))))))))))))</f>
        <v>324</v>
      </c>
      <c r="CZ102" s="35"/>
      <c r="DA102" s="35"/>
      <c r="DB102" s="401" t="str">
        <f t="shared" si="13"/>
        <v>BAIK</v>
      </c>
      <c r="DC102" s="478">
        <f t="shared" si="14"/>
        <v>2.6000000000000014</v>
      </c>
      <c r="DD102" s="401" t="str">
        <f t="shared" si="10"/>
        <v>BAIK</v>
      </c>
      <c r="DE102" s="401">
        <f t="shared" si="15"/>
        <v>0.30000000000000071</v>
      </c>
      <c r="DF102" s="401" t="str">
        <f t="shared" si="12"/>
        <v>BAIK</v>
      </c>
    </row>
    <row r="103" spans="1:110">
      <c r="A103" s="510">
        <f t="shared" si="8"/>
        <v>91</v>
      </c>
      <c r="B103" s="511" t="str">
        <f>'1. DATA TRAFO'!C103</f>
        <v>MG0161</v>
      </c>
      <c r="C103" s="512" t="str">
        <f>'1. DATA TRAFO'!D103</f>
        <v>JL. PANTAI MUDONG</v>
      </c>
      <c r="D103" s="193" t="str">
        <f>'1. DATA TRAFO'!L103</f>
        <v>TRAFINDO</v>
      </c>
      <c r="E103" s="192">
        <f>'1. DATA TRAFO'!M103</f>
        <v>50</v>
      </c>
      <c r="F103" s="513" t="str">
        <f>'1. DATA TRAFO'!R103</f>
        <v>06 JULI 2022</v>
      </c>
      <c r="G103" s="205" t="str">
        <f>'1. DATA TRAFO'!T103</f>
        <v>GTA</v>
      </c>
      <c r="H103" s="477">
        <v>35.9</v>
      </c>
      <c r="I103" s="477">
        <v>27.6</v>
      </c>
      <c r="J103" s="477">
        <v>27.4</v>
      </c>
      <c r="K103" s="477">
        <v>26.5</v>
      </c>
      <c r="L103" s="477">
        <v>31.2</v>
      </c>
      <c r="M103" s="477">
        <v>33.700000000000003</v>
      </c>
      <c r="N103" s="477">
        <v>33</v>
      </c>
      <c r="O103" s="477">
        <v>31.1</v>
      </c>
      <c r="P103" s="477">
        <v>31</v>
      </c>
      <c r="Q103" s="477">
        <v>31.3</v>
      </c>
      <c r="R103" s="477">
        <v>31.4</v>
      </c>
      <c r="S103" s="477">
        <v>29.7</v>
      </c>
      <c r="T103" s="477">
        <v>28.5</v>
      </c>
      <c r="U103" s="470" t="s">
        <v>28</v>
      </c>
      <c r="V103" s="470" t="s">
        <v>28</v>
      </c>
      <c r="W103" s="470" t="s">
        <v>28</v>
      </c>
      <c r="X103" s="470" t="s">
        <v>28</v>
      </c>
      <c r="Y103" s="470" t="s">
        <v>28</v>
      </c>
      <c r="Z103" s="470" t="s">
        <v>28</v>
      </c>
      <c r="AA103" s="470" t="s">
        <v>28</v>
      </c>
      <c r="AB103" s="514" t="s">
        <v>885</v>
      </c>
      <c r="AC103" s="470" t="s">
        <v>31</v>
      </c>
      <c r="AD103" s="515" t="s">
        <v>41</v>
      </c>
      <c r="AE103" s="470" t="s">
        <v>886</v>
      </c>
      <c r="AF103" s="470" t="s">
        <v>28</v>
      </c>
      <c r="AG103" s="470" t="s">
        <v>28</v>
      </c>
      <c r="AH103" s="470" t="s">
        <v>28</v>
      </c>
      <c r="AI103" s="470" t="s">
        <v>886</v>
      </c>
      <c r="AJ103" s="470" t="s">
        <v>28</v>
      </c>
      <c r="AK103" s="470" t="s">
        <v>28</v>
      </c>
      <c r="AL103" s="470" t="s">
        <v>28</v>
      </c>
      <c r="AM103" s="470" t="s">
        <v>28</v>
      </c>
      <c r="AN103" s="470" t="s">
        <v>37</v>
      </c>
      <c r="AO103" s="470" t="s">
        <v>28</v>
      </c>
      <c r="AP103" s="470" t="s">
        <v>28</v>
      </c>
      <c r="AQ103" s="470" t="s">
        <v>888</v>
      </c>
      <c r="AR103" s="516" t="s">
        <v>155</v>
      </c>
      <c r="AS103" s="470" t="s">
        <v>891</v>
      </c>
      <c r="AT103" s="471" t="s">
        <v>28</v>
      </c>
      <c r="AU103" s="470" t="s">
        <v>989</v>
      </c>
      <c r="AV103" s="471" t="s">
        <v>28</v>
      </c>
      <c r="AW103" s="470" t="s">
        <v>990</v>
      </c>
      <c r="AX103" s="470" t="s">
        <v>28</v>
      </c>
      <c r="AY103" s="470" t="s">
        <v>52</v>
      </c>
      <c r="AZ103" s="473">
        <v>200</v>
      </c>
      <c r="BA103" s="472" t="s">
        <v>28</v>
      </c>
      <c r="BB103" s="473">
        <v>200</v>
      </c>
      <c r="BC103" s="472" t="s">
        <v>28</v>
      </c>
      <c r="BD103" s="473">
        <v>200</v>
      </c>
      <c r="BE103" s="472" t="s">
        <v>28</v>
      </c>
      <c r="BF103" s="473">
        <v>200</v>
      </c>
      <c r="BG103" s="472" t="s">
        <v>28</v>
      </c>
      <c r="BH103" s="473">
        <v>200</v>
      </c>
      <c r="BI103" s="472" t="s">
        <v>28</v>
      </c>
      <c r="BJ103" s="473">
        <v>200</v>
      </c>
      <c r="BK103" s="472" t="s">
        <v>28</v>
      </c>
      <c r="BL103" s="473"/>
      <c r="BM103" s="472"/>
      <c r="BN103" s="473"/>
      <c r="BO103" s="472"/>
      <c r="BP103" s="473"/>
      <c r="BQ103" s="472"/>
      <c r="BR103" s="473"/>
      <c r="BS103" s="472"/>
      <c r="BT103" s="473"/>
      <c r="BU103" s="472"/>
      <c r="BV103" s="473"/>
      <c r="BW103" s="472"/>
      <c r="BX103" s="470" t="s">
        <v>10</v>
      </c>
      <c r="BY103" s="470">
        <v>150</v>
      </c>
      <c r="BZ103" s="470" t="s">
        <v>28</v>
      </c>
      <c r="CA103" s="470" t="s">
        <v>10</v>
      </c>
      <c r="CB103" s="470">
        <v>70</v>
      </c>
      <c r="CC103" s="470" t="s">
        <v>28</v>
      </c>
      <c r="CD103" s="470" t="s">
        <v>10</v>
      </c>
      <c r="CE103" s="470">
        <v>70</v>
      </c>
      <c r="CF103" s="470" t="s">
        <v>28</v>
      </c>
      <c r="CG103" s="470"/>
      <c r="CH103" s="470"/>
      <c r="CI103" s="470"/>
      <c r="CJ103" s="470"/>
      <c r="CK103" s="470"/>
      <c r="CL103" s="470"/>
      <c r="CM103" s="470" t="s">
        <v>44</v>
      </c>
      <c r="CN103" s="470" t="s">
        <v>28</v>
      </c>
      <c r="CO103" s="470" t="s">
        <v>28</v>
      </c>
      <c r="CP103" s="470" t="s">
        <v>28</v>
      </c>
      <c r="CQ103" s="470" t="s">
        <v>28</v>
      </c>
      <c r="CR103" s="470" t="s">
        <v>28</v>
      </c>
      <c r="CS103" s="470"/>
      <c r="CT103" s="470"/>
      <c r="CU103" s="63"/>
      <c r="CV103" s="467"/>
      <c r="CW103" s="186"/>
      <c r="CX103" s="35"/>
      <c r="CY103" s="132">
        <f>IF(AND(BX103="NYY",BY103=150),324,IF(AND(BX103="NYY",BY103=95),282,IF(AND(BX103="NYY",BY103=70),202,IF(AND(BX103="NYY",BY103=50),159,IF(AND(BX103="NYY",BY103=35),131,IF(AND(BX103=NYY,BY103=25),106,IF(AND(BX103="LVTC",BY103=150),252,IF(AND(BX103="LVTC",BY103=95),190,IF(AND(BX103="LVTC",BY103=70),158,IF(AND(BX103="LVTC",BY103=50),124,IF(AND(BX103="LVTC",BY103=35),102,IF(AND(BX103="LVTC",BY103=25),83,0))))))))))))</f>
        <v>324</v>
      </c>
      <c r="CZ103" s="35"/>
      <c r="DA103" s="35"/>
      <c r="DB103" s="401" t="str">
        <f t="shared" si="13"/>
        <v>BAIK</v>
      </c>
      <c r="DC103" s="478">
        <f t="shared" si="14"/>
        <v>2.5000000000000036</v>
      </c>
      <c r="DD103" s="401" t="str">
        <f t="shared" si="10"/>
        <v>BAIK</v>
      </c>
      <c r="DE103" s="401">
        <f t="shared" si="15"/>
        <v>0.39999999999999858</v>
      </c>
      <c r="DF103" s="401" t="str">
        <f t="shared" si="12"/>
        <v>BAIK</v>
      </c>
    </row>
    <row r="104" spans="1:110">
      <c r="A104" s="510">
        <f t="shared" si="8"/>
        <v>92</v>
      </c>
      <c r="B104" s="511" t="str">
        <f>'1. DATA TRAFO'!C104</f>
        <v>MG0154</v>
      </c>
      <c r="C104" s="512" t="str">
        <f>'1. DATA TRAFO'!D104</f>
        <v>JL. KALIMOA</v>
      </c>
      <c r="D104" s="193" t="str">
        <f>'1. DATA TRAFO'!L104</f>
        <v>VOLTRA</v>
      </c>
      <c r="E104" s="192">
        <f>'1. DATA TRAFO'!M104</f>
        <v>100</v>
      </c>
      <c r="F104" s="513" t="str">
        <f>'1. DATA TRAFO'!R104</f>
        <v>04 JULI 2022</v>
      </c>
      <c r="G104" s="205" t="str">
        <f>'1. DATA TRAFO'!T104</f>
        <v>GTA</v>
      </c>
      <c r="H104" s="477">
        <v>33.6</v>
      </c>
      <c r="I104" s="477">
        <v>26.1</v>
      </c>
      <c r="J104" s="477">
        <v>27.8</v>
      </c>
      <c r="K104" s="477">
        <v>28.1</v>
      </c>
      <c r="L104" s="477">
        <v>29.1</v>
      </c>
      <c r="M104" s="477">
        <v>29.5</v>
      </c>
      <c r="N104" s="477">
        <v>34.299999999999997</v>
      </c>
      <c r="O104" s="477">
        <v>28.9</v>
      </c>
      <c r="P104" s="477">
        <v>28.6</v>
      </c>
      <c r="Q104" s="477">
        <v>28.7</v>
      </c>
      <c r="R104" s="477">
        <v>29.7</v>
      </c>
      <c r="S104" s="477">
        <v>32.5</v>
      </c>
      <c r="T104" s="477">
        <v>29.7</v>
      </c>
      <c r="U104" s="470" t="s">
        <v>28</v>
      </c>
      <c r="V104" s="470" t="s">
        <v>28</v>
      </c>
      <c r="W104" s="470" t="s">
        <v>28</v>
      </c>
      <c r="X104" s="470" t="s">
        <v>28</v>
      </c>
      <c r="Y104" s="470" t="s">
        <v>28</v>
      </c>
      <c r="Z104" s="470" t="s">
        <v>28</v>
      </c>
      <c r="AA104" s="470" t="s">
        <v>28</v>
      </c>
      <c r="AB104" s="514" t="s">
        <v>885</v>
      </c>
      <c r="AC104" s="470" t="s">
        <v>31</v>
      </c>
      <c r="AD104" s="515" t="s">
        <v>41</v>
      </c>
      <c r="AE104" s="470" t="s">
        <v>886</v>
      </c>
      <c r="AF104" s="470" t="s">
        <v>28</v>
      </c>
      <c r="AG104" s="470" t="s">
        <v>28</v>
      </c>
      <c r="AH104" s="470" t="s">
        <v>28</v>
      </c>
      <c r="AI104" s="470" t="s">
        <v>886</v>
      </c>
      <c r="AJ104" s="470" t="s">
        <v>28</v>
      </c>
      <c r="AK104" s="470" t="s">
        <v>28</v>
      </c>
      <c r="AL104" s="470" t="s">
        <v>28</v>
      </c>
      <c r="AM104" s="470" t="s">
        <v>28</v>
      </c>
      <c r="AN104" s="470" t="s">
        <v>37</v>
      </c>
      <c r="AO104" s="470" t="s">
        <v>28</v>
      </c>
      <c r="AP104" s="470" t="s">
        <v>28</v>
      </c>
      <c r="AQ104" s="470" t="s">
        <v>42</v>
      </c>
      <c r="AR104" s="516" t="s">
        <v>155</v>
      </c>
      <c r="AS104" s="470" t="s">
        <v>887</v>
      </c>
      <c r="AT104" s="471" t="s">
        <v>28</v>
      </c>
      <c r="AU104" s="470">
        <v>9999</v>
      </c>
      <c r="AV104" s="471" t="s">
        <v>47</v>
      </c>
      <c r="AW104" s="470">
        <v>9999</v>
      </c>
      <c r="AX104" s="470" t="s">
        <v>47</v>
      </c>
      <c r="AY104" s="470" t="s">
        <v>51</v>
      </c>
      <c r="AZ104" s="473">
        <v>160</v>
      </c>
      <c r="BA104" s="472" t="s">
        <v>28</v>
      </c>
      <c r="BB104" s="473">
        <v>160</v>
      </c>
      <c r="BC104" s="472" t="s">
        <v>28</v>
      </c>
      <c r="BD104" s="473">
        <v>160</v>
      </c>
      <c r="BE104" s="472" t="s">
        <v>28</v>
      </c>
      <c r="BF104" s="473">
        <v>160</v>
      </c>
      <c r="BG104" s="472" t="s">
        <v>28</v>
      </c>
      <c r="BH104" s="473">
        <v>160</v>
      </c>
      <c r="BI104" s="472" t="s">
        <v>28</v>
      </c>
      <c r="BJ104" s="473">
        <v>160</v>
      </c>
      <c r="BK104" s="472" t="s">
        <v>28</v>
      </c>
      <c r="BL104" s="473">
        <v>160</v>
      </c>
      <c r="BM104" s="472" t="s">
        <v>28</v>
      </c>
      <c r="BN104" s="473">
        <v>160</v>
      </c>
      <c r="BO104" s="472" t="s">
        <v>28</v>
      </c>
      <c r="BP104" s="473">
        <v>160</v>
      </c>
      <c r="BQ104" s="472" t="s">
        <v>28</v>
      </c>
      <c r="BR104" s="473">
        <v>160</v>
      </c>
      <c r="BS104" s="472" t="s">
        <v>28</v>
      </c>
      <c r="BT104" s="473">
        <v>160</v>
      </c>
      <c r="BU104" s="472" t="s">
        <v>28</v>
      </c>
      <c r="BV104" s="473">
        <v>160</v>
      </c>
      <c r="BW104" s="472" t="s">
        <v>28</v>
      </c>
      <c r="BX104" s="470" t="s">
        <v>10</v>
      </c>
      <c r="BY104" s="470">
        <v>150</v>
      </c>
      <c r="BZ104" s="470" t="s">
        <v>28</v>
      </c>
      <c r="CA104" s="470" t="s">
        <v>10</v>
      </c>
      <c r="CB104" s="470">
        <v>70</v>
      </c>
      <c r="CC104" s="470" t="s">
        <v>28</v>
      </c>
      <c r="CD104" s="470"/>
      <c r="CE104" s="470"/>
      <c r="CF104" s="470"/>
      <c r="CG104" s="470"/>
      <c r="CH104" s="470"/>
      <c r="CI104" s="470"/>
      <c r="CJ104" s="470" t="s">
        <v>10</v>
      </c>
      <c r="CK104" s="470">
        <v>70</v>
      </c>
      <c r="CL104" s="470" t="s">
        <v>28</v>
      </c>
      <c r="CM104" s="470" t="s">
        <v>44</v>
      </c>
      <c r="CN104" s="470" t="s">
        <v>28</v>
      </c>
      <c r="CO104" s="470" t="s">
        <v>28</v>
      </c>
      <c r="CP104" s="470" t="s">
        <v>28</v>
      </c>
      <c r="CQ104" s="470" t="s">
        <v>28</v>
      </c>
      <c r="CR104" s="470"/>
      <c r="CS104" s="470"/>
      <c r="CT104" s="470" t="s">
        <v>28</v>
      </c>
      <c r="CU104" s="63"/>
      <c r="CV104" s="467"/>
      <c r="CW104" s="186"/>
      <c r="CX104" s="35"/>
      <c r="CY104" s="132">
        <f>IF(AND(BX104="NYY",BY104=150),324,IF(AND(BX104="NYY",BY104=95),282,IF(AND(BX104="NYY",BY104=70),202,IF(AND(BX104="NYY",BY104=50),159,IF(AND(BX104="NYY",BY104=35),131,IF(AND(BX104=NYY,BY104=25),106,IF(AND(BX104="LVTC",BY104=150),252,IF(AND(BX104="LVTC",BY104=95),190,IF(AND(BX104="LVTC",BY104=70),158,IF(AND(BX104="LVTC",BY104=50),124,IF(AND(BX104="LVTC",BY104=35),102,IF(AND(BX104="LVTC",BY104=25),83,0))))))))))))</f>
        <v>324</v>
      </c>
      <c r="CZ104" s="35"/>
      <c r="DA104" s="35"/>
      <c r="DB104" s="401" t="str">
        <f t="shared" si="13"/>
        <v>BAIK</v>
      </c>
      <c r="DC104" s="478">
        <f t="shared" si="14"/>
        <v>5.1999999999999957</v>
      </c>
      <c r="DD104" s="401" t="str">
        <f t="shared" si="10"/>
        <v>BAIK</v>
      </c>
      <c r="DE104" s="401">
        <f t="shared" si="15"/>
        <v>1.0999999999999979</v>
      </c>
      <c r="DF104" s="401" t="str">
        <f t="shared" si="12"/>
        <v>BAIK</v>
      </c>
    </row>
    <row r="105" spans="1:110">
      <c r="A105" s="510">
        <f t="shared" si="8"/>
        <v>93</v>
      </c>
      <c r="B105" s="511" t="str">
        <f>'1. DATA TRAFO'!C105</f>
        <v>MG0045</v>
      </c>
      <c r="C105" s="512" t="str">
        <f>'1. DATA TRAFO'!D105</f>
        <v>JL. JEND. SUDIRMAN</v>
      </c>
      <c r="D105" s="193" t="str">
        <f>'1. DATA TRAFO'!L105</f>
        <v>SINTRA</v>
      </c>
      <c r="E105" s="192">
        <f>'1. DATA TRAFO'!M105</f>
        <v>160</v>
      </c>
      <c r="F105" s="513" t="str">
        <f>'1. DATA TRAFO'!R105</f>
        <v>04 JULI 2022</v>
      </c>
      <c r="G105" s="205" t="str">
        <f>'1. DATA TRAFO'!T105</f>
        <v>GTA</v>
      </c>
      <c r="H105" s="477">
        <v>33.5</v>
      </c>
      <c r="I105" s="477">
        <v>28.9</v>
      </c>
      <c r="J105" s="477">
        <v>28.8</v>
      </c>
      <c r="K105" s="477">
        <v>28.5</v>
      </c>
      <c r="L105" s="477">
        <v>30.5</v>
      </c>
      <c r="M105" s="477">
        <v>30.2</v>
      </c>
      <c r="N105" s="477">
        <v>29.7</v>
      </c>
      <c r="O105" s="477">
        <v>31.4</v>
      </c>
      <c r="P105" s="477">
        <v>30.9</v>
      </c>
      <c r="Q105" s="477">
        <v>31.2</v>
      </c>
      <c r="R105" s="477">
        <v>31.3</v>
      </c>
      <c r="S105" s="477">
        <v>48.4</v>
      </c>
      <c r="T105" s="477">
        <v>30</v>
      </c>
      <c r="U105" s="470" t="s">
        <v>28</v>
      </c>
      <c r="V105" s="470" t="s">
        <v>28</v>
      </c>
      <c r="W105" s="470" t="s">
        <v>28</v>
      </c>
      <c r="X105" s="470" t="s">
        <v>28</v>
      </c>
      <c r="Y105" s="470" t="s">
        <v>28</v>
      </c>
      <c r="Z105" s="470" t="s">
        <v>28</v>
      </c>
      <c r="AA105" s="470" t="s">
        <v>28</v>
      </c>
      <c r="AB105" s="514" t="s">
        <v>885</v>
      </c>
      <c r="AC105" s="470" t="s">
        <v>31</v>
      </c>
      <c r="AD105" s="515" t="s">
        <v>41</v>
      </c>
      <c r="AE105" s="470" t="s">
        <v>886</v>
      </c>
      <c r="AF105" s="470" t="s">
        <v>28</v>
      </c>
      <c r="AG105" s="470" t="s">
        <v>28</v>
      </c>
      <c r="AH105" s="470" t="s">
        <v>28</v>
      </c>
      <c r="AI105" s="470" t="s">
        <v>886</v>
      </c>
      <c r="AJ105" s="470" t="s">
        <v>28</v>
      </c>
      <c r="AK105" s="470" t="s">
        <v>28</v>
      </c>
      <c r="AL105" s="470" t="s">
        <v>28</v>
      </c>
      <c r="AM105" s="470" t="s">
        <v>28</v>
      </c>
      <c r="AN105" s="470" t="s">
        <v>37</v>
      </c>
      <c r="AO105" s="470" t="s">
        <v>28</v>
      </c>
      <c r="AP105" s="470" t="s">
        <v>28</v>
      </c>
      <c r="AQ105" s="470" t="s">
        <v>888</v>
      </c>
      <c r="AR105" s="516" t="s">
        <v>155</v>
      </c>
      <c r="AS105" s="470" t="s">
        <v>887</v>
      </c>
      <c r="AT105" s="471" t="s">
        <v>28</v>
      </c>
      <c r="AU105" s="470">
        <v>378</v>
      </c>
      <c r="AV105" s="471" t="s">
        <v>28</v>
      </c>
      <c r="AW105" s="470" t="s">
        <v>476</v>
      </c>
      <c r="AX105" s="470" t="s">
        <v>28</v>
      </c>
      <c r="AY105" s="470" t="s">
        <v>52</v>
      </c>
      <c r="AZ105" s="473"/>
      <c r="BA105" s="472"/>
      <c r="BB105" s="473"/>
      <c r="BC105" s="472"/>
      <c r="BD105" s="473"/>
      <c r="BE105" s="472"/>
      <c r="BF105" s="473">
        <v>160</v>
      </c>
      <c r="BG105" s="472" t="s">
        <v>28</v>
      </c>
      <c r="BH105" s="473">
        <v>160</v>
      </c>
      <c r="BI105" s="472" t="s">
        <v>28</v>
      </c>
      <c r="BJ105" s="473">
        <v>160</v>
      </c>
      <c r="BK105" s="472" t="s">
        <v>28</v>
      </c>
      <c r="BL105" s="473">
        <v>160</v>
      </c>
      <c r="BM105" s="472" t="s">
        <v>28</v>
      </c>
      <c r="BN105" s="473">
        <v>160</v>
      </c>
      <c r="BO105" s="472" t="s">
        <v>28</v>
      </c>
      <c r="BP105" s="473">
        <v>160</v>
      </c>
      <c r="BQ105" s="472" t="s">
        <v>28</v>
      </c>
      <c r="BR105" s="473">
        <v>160</v>
      </c>
      <c r="BS105" s="472" t="s">
        <v>28</v>
      </c>
      <c r="BT105" s="473">
        <v>160</v>
      </c>
      <c r="BU105" s="472" t="s">
        <v>28</v>
      </c>
      <c r="BV105" s="473">
        <v>160</v>
      </c>
      <c r="BW105" s="472" t="s">
        <v>28</v>
      </c>
      <c r="BX105" s="470" t="s">
        <v>10</v>
      </c>
      <c r="BY105" s="470">
        <v>150</v>
      </c>
      <c r="BZ105" s="470" t="s">
        <v>28</v>
      </c>
      <c r="CA105" s="470"/>
      <c r="CB105" s="470"/>
      <c r="CC105" s="470"/>
      <c r="CD105" s="470"/>
      <c r="CE105" s="470"/>
      <c r="CF105" s="470"/>
      <c r="CG105" s="470" t="s">
        <v>10</v>
      </c>
      <c r="CH105" s="470">
        <v>70</v>
      </c>
      <c r="CI105" s="470" t="s">
        <v>28</v>
      </c>
      <c r="CJ105" s="470"/>
      <c r="CK105" s="470"/>
      <c r="CL105" s="470"/>
      <c r="CM105" s="470" t="s">
        <v>44</v>
      </c>
      <c r="CN105" s="470" t="s">
        <v>28</v>
      </c>
      <c r="CO105" s="470" t="s">
        <v>28</v>
      </c>
      <c r="CP105" s="470" t="s">
        <v>28</v>
      </c>
      <c r="CQ105" s="470"/>
      <c r="CR105" s="470"/>
      <c r="CS105" s="470" t="s">
        <v>28</v>
      </c>
      <c r="CT105" s="470"/>
      <c r="CU105" s="63"/>
      <c r="CV105" s="467"/>
      <c r="CW105" s="186"/>
      <c r="CX105" s="35"/>
      <c r="CY105" s="132">
        <f>IF(AND(BX105="NYY",BY105=150),324,IF(AND(BX105="NYY",BY105=95),282,IF(AND(BX105="NYY",BY105=70),202,IF(AND(BX105="NYY",BY105=50),159,IF(AND(BX105="NYY",BY105=35),131,IF(AND(BX105=NYY,BY105=25),106,IF(AND(BX105="LVTC",BY105=150),252,IF(AND(BX105="LVTC",BY105=95),190,IF(AND(BX105="LVTC",BY105=70),158,IF(AND(BX105="LVTC",BY105=50),124,IF(AND(BX105="LVTC",BY105=35),102,IF(AND(BX105="LVTC",BY105=25),83,0))))))))))))</f>
        <v>324</v>
      </c>
      <c r="CZ105" s="35"/>
      <c r="DA105" s="35"/>
      <c r="DB105" s="401" t="str">
        <f t="shared" si="13"/>
        <v>BAIK</v>
      </c>
      <c r="DC105" s="478">
        <f t="shared" si="14"/>
        <v>0.80000000000000071</v>
      </c>
      <c r="DD105" s="401" t="str">
        <f t="shared" si="10"/>
        <v>BAIK</v>
      </c>
      <c r="DE105" s="401">
        <f t="shared" si="15"/>
        <v>0.5</v>
      </c>
      <c r="DF105" s="401" t="str">
        <f t="shared" si="12"/>
        <v>BAIK</v>
      </c>
    </row>
    <row r="106" spans="1:110">
      <c r="A106" s="510">
        <f t="shared" si="8"/>
        <v>94</v>
      </c>
      <c r="B106" s="511" t="str">
        <f>'1. DATA TRAFO'!C106</f>
        <v>MG0005</v>
      </c>
      <c r="C106" s="512" t="str">
        <f>'1. DATA TRAFO'!D106</f>
        <v>JL. JEND. SUDIRMAN</v>
      </c>
      <c r="D106" s="193" t="str">
        <f>'1. DATA TRAFO'!L106</f>
        <v>B &amp; D</v>
      </c>
      <c r="E106" s="192">
        <f>'1. DATA TRAFO'!M106</f>
        <v>250</v>
      </c>
      <c r="F106" s="513" t="str">
        <f>'1. DATA TRAFO'!R106</f>
        <v>04 JULI 2022</v>
      </c>
      <c r="G106" s="205" t="str">
        <f>'1. DATA TRAFO'!T106</f>
        <v>GTA</v>
      </c>
      <c r="H106" s="477">
        <v>41</v>
      </c>
      <c r="I106" s="477">
        <v>28.9</v>
      </c>
      <c r="J106" s="477">
        <v>28.6</v>
      </c>
      <c r="K106" s="477">
        <v>28.1</v>
      </c>
      <c r="L106" s="477">
        <v>36.799999999999997</v>
      </c>
      <c r="M106" s="477">
        <v>37.1</v>
      </c>
      <c r="N106" s="477">
        <v>35.5</v>
      </c>
      <c r="O106" s="477">
        <v>35</v>
      </c>
      <c r="P106" s="477">
        <v>36.299999999999997</v>
      </c>
      <c r="Q106" s="477">
        <v>46.4</v>
      </c>
      <c r="R106" s="477">
        <v>50</v>
      </c>
      <c r="S106" s="477">
        <v>91.5</v>
      </c>
      <c r="T106" s="477">
        <v>33</v>
      </c>
      <c r="U106" s="470" t="s">
        <v>28</v>
      </c>
      <c r="V106" s="470" t="s">
        <v>28</v>
      </c>
      <c r="W106" s="470" t="s">
        <v>28</v>
      </c>
      <c r="X106" s="470" t="s">
        <v>28</v>
      </c>
      <c r="Y106" s="470" t="s">
        <v>28</v>
      </c>
      <c r="Z106" s="470" t="s">
        <v>28</v>
      </c>
      <c r="AA106" s="470" t="s">
        <v>28</v>
      </c>
      <c r="AB106" s="514" t="s">
        <v>885</v>
      </c>
      <c r="AC106" s="470" t="s">
        <v>31</v>
      </c>
      <c r="AD106" s="515" t="s">
        <v>41</v>
      </c>
      <c r="AE106" s="470" t="s">
        <v>886</v>
      </c>
      <c r="AF106" s="470" t="s">
        <v>28</v>
      </c>
      <c r="AG106" s="470" t="s">
        <v>28</v>
      </c>
      <c r="AH106" s="470" t="s">
        <v>28</v>
      </c>
      <c r="AI106" s="470" t="s">
        <v>886</v>
      </c>
      <c r="AJ106" s="470" t="s">
        <v>28</v>
      </c>
      <c r="AK106" s="470" t="s">
        <v>28</v>
      </c>
      <c r="AL106" s="470" t="s">
        <v>28</v>
      </c>
      <c r="AM106" s="470" t="s">
        <v>28</v>
      </c>
      <c r="AN106" s="470" t="s">
        <v>37</v>
      </c>
      <c r="AO106" s="470" t="s">
        <v>28</v>
      </c>
      <c r="AP106" s="470" t="s">
        <v>28</v>
      </c>
      <c r="AQ106" s="470" t="s">
        <v>888</v>
      </c>
      <c r="AR106" s="516" t="s">
        <v>155</v>
      </c>
      <c r="AS106" s="470" t="s">
        <v>890</v>
      </c>
      <c r="AT106" s="471" t="s">
        <v>28</v>
      </c>
      <c r="AU106" s="470">
        <v>263</v>
      </c>
      <c r="AV106" s="471" t="s">
        <v>28</v>
      </c>
      <c r="AW106" s="470">
        <v>263</v>
      </c>
      <c r="AX106" s="470" t="s">
        <v>28</v>
      </c>
      <c r="AY106" s="470" t="s">
        <v>51</v>
      </c>
      <c r="AZ106" s="473">
        <v>160</v>
      </c>
      <c r="BA106" s="472" t="s">
        <v>28</v>
      </c>
      <c r="BB106" s="473">
        <v>160</v>
      </c>
      <c r="BC106" s="472" t="s">
        <v>28</v>
      </c>
      <c r="BD106" s="473">
        <v>160</v>
      </c>
      <c r="BE106" s="472" t="s">
        <v>28</v>
      </c>
      <c r="BF106" s="473">
        <v>250</v>
      </c>
      <c r="BG106" s="472" t="s">
        <v>28</v>
      </c>
      <c r="BH106" s="473">
        <v>250</v>
      </c>
      <c r="BI106" s="472" t="s">
        <v>28</v>
      </c>
      <c r="BJ106" s="473">
        <v>250</v>
      </c>
      <c r="BK106" s="472" t="s">
        <v>28</v>
      </c>
      <c r="BL106" s="473">
        <v>160</v>
      </c>
      <c r="BM106" s="472" t="s">
        <v>28</v>
      </c>
      <c r="BN106" s="473">
        <v>160</v>
      </c>
      <c r="BO106" s="472" t="s">
        <v>28</v>
      </c>
      <c r="BP106" s="473">
        <v>160</v>
      </c>
      <c r="BQ106" s="472" t="s">
        <v>28</v>
      </c>
      <c r="BR106" s="473"/>
      <c r="BS106" s="472"/>
      <c r="BT106" s="473"/>
      <c r="BU106" s="472"/>
      <c r="BV106" s="473"/>
      <c r="BW106" s="472"/>
      <c r="BX106" s="470" t="s">
        <v>10</v>
      </c>
      <c r="BY106" s="470">
        <v>150</v>
      </c>
      <c r="BZ106" s="470" t="s">
        <v>28</v>
      </c>
      <c r="CA106" s="470" t="s">
        <v>10</v>
      </c>
      <c r="CB106" s="470">
        <v>70</v>
      </c>
      <c r="CC106" s="470" t="s">
        <v>28</v>
      </c>
      <c r="CD106" s="470" t="s">
        <v>10</v>
      </c>
      <c r="CE106" s="470">
        <v>70</v>
      </c>
      <c r="CF106" s="470" t="s">
        <v>28</v>
      </c>
      <c r="CG106" s="470" t="s">
        <v>10</v>
      </c>
      <c r="CH106" s="470">
        <v>70</v>
      </c>
      <c r="CI106" s="470" t="s">
        <v>28</v>
      </c>
      <c r="CJ106" s="470"/>
      <c r="CK106" s="470"/>
      <c r="CL106" s="470"/>
      <c r="CM106" s="470" t="s">
        <v>44</v>
      </c>
      <c r="CN106" s="470" t="s">
        <v>28</v>
      </c>
      <c r="CO106" s="470" t="s">
        <v>28</v>
      </c>
      <c r="CP106" s="470" t="s">
        <v>28</v>
      </c>
      <c r="CQ106" s="470" t="s">
        <v>28</v>
      </c>
      <c r="CR106" s="470" t="s">
        <v>28</v>
      </c>
      <c r="CS106" s="470" t="s">
        <v>28</v>
      </c>
      <c r="CT106" s="470"/>
      <c r="CU106" s="63"/>
      <c r="CV106" s="467"/>
      <c r="CW106" s="186"/>
      <c r="CX106" s="35"/>
      <c r="CY106" s="132">
        <f>IF(AND(BX106="NYY",BY106=150),324,IF(AND(BX106="NYY",BY106=95),282,IF(AND(BX106="NYY",BY106=70),202,IF(AND(BX106="NYY",BY106=50),159,IF(AND(BX106="NYY",BY106=35),131,IF(AND(BX106=NYY,BY106=25),106,IF(AND(BX106="LVTC",BY106=150),252,IF(AND(BX106="LVTC",BY106=95),190,IF(AND(BX106="LVTC",BY106=70),158,IF(AND(BX106="LVTC",BY106=50),124,IF(AND(BX106="LVTC",BY106=35),102,IF(AND(BX106="LVTC",BY106=25),83,0))))))))))))</f>
        <v>324</v>
      </c>
      <c r="CZ106" s="35"/>
      <c r="DA106" s="35"/>
      <c r="DB106" s="401" t="str">
        <f t="shared" si="13"/>
        <v>BAIK</v>
      </c>
      <c r="DC106" s="478">
        <f t="shared" si="14"/>
        <v>1.6000000000000014</v>
      </c>
      <c r="DD106" s="401" t="str">
        <f t="shared" si="10"/>
        <v>BAIK</v>
      </c>
      <c r="DE106" s="401">
        <f t="shared" si="15"/>
        <v>15</v>
      </c>
      <c r="DF106" s="401" t="str">
        <f t="shared" si="12"/>
        <v>BURUK</v>
      </c>
    </row>
    <row r="107" spans="1:110">
      <c r="A107" s="510">
        <f t="shared" si="8"/>
        <v>95</v>
      </c>
      <c r="B107" s="511" t="str">
        <f>'1. DATA TRAFO'!C107</f>
        <v>MG0153</v>
      </c>
      <c r="C107" s="512" t="str">
        <f>'1. DATA TRAFO'!D107</f>
        <v>JL. JEND. SUDIRMAN</v>
      </c>
      <c r="D107" s="193" t="str">
        <f>'1. DATA TRAFO'!L107</f>
        <v>VOLTRA</v>
      </c>
      <c r="E107" s="192">
        <f>'1. DATA TRAFO'!M107</f>
        <v>100</v>
      </c>
      <c r="F107" s="513" t="str">
        <f>'1. DATA TRAFO'!R107</f>
        <v>04 JULI 2022</v>
      </c>
      <c r="G107" s="205" t="str">
        <f>'1. DATA TRAFO'!T107</f>
        <v>GTA</v>
      </c>
      <c r="H107" s="477">
        <v>37.1</v>
      </c>
      <c r="I107" s="477">
        <v>26.7</v>
      </c>
      <c r="J107" s="477">
        <v>27</v>
      </c>
      <c r="K107" s="477">
        <v>26.3</v>
      </c>
      <c r="L107" s="477">
        <v>31.3</v>
      </c>
      <c r="M107" s="477">
        <v>36.799999999999997</v>
      </c>
      <c r="N107" s="477">
        <v>35.200000000000003</v>
      </c>
      <c r="O107" s="477">
        <v>32.200000000000003</v>
      </c>
      <c r="P107" s="477">
        <v>32.1</v>
      </c>
      <c r="Q107" s="477">
        <v>35.5</v>
      </c>
      <c r="R107" s="477">
        <v>32.700000000000003</v>
      </c>
      <c r="S107" s="477">
        <v>46.2</v>
      </c>
      <c r="T107" s="477">
        <v>30.5</v>
      </c>
      <c r="U107" s="470" t="s">
        <v>28</v>
      </c>
      <c r="V107" s="470" t="s">
        <v>28</v>
      </c>
      <c r="W107" s="470" t="s">
        <v>28</v>
      </c>
      <c r="X107" s="470" t="s">
        <v>28</v>
      </c>
      <c r="Y107" s="470" t="s">
        <v>28</v>
      </c>
      <c r="Z107" s="470" t="s">
        <v>28</v>
      </c>
      <c r="AA107" s="470" t="s">
        <v>28</v>
      </c>
      <c r="AB107" s="514" t="s">
        <v>885</v>
      </c>
      <c r="AC107" s="470" t="s">
        <v>31</v>
      </c>
      <c r="AD107" s="515" t="s">
        <v>41</v>
      </c>
      <c r="AE107" s="470" t="s">
        <v>886</v>
      </c>
      <c r="AF107" s="470" t="s">
        <v>28</v>
      </c>
      <c r="AG107" s="470" t="s">
        <v>28</v>
      </c>
      <c r="AH107" s="470" t="s">
        <v>28</v>
      </c>
      <c r="AI107" s="470" t="s">
        <v>886</v>
      </c>
      <c r="AJ107" s="470" t="s">
        <v>28</v>
      </c>
      <c r="AK107" s="470" t="s">
        <v>28</v>
      </c>
      <c r="AL107" s="470" t="s">
        <v>28</v>
      </c>
      <c r="AM107" s="470" t="s">
        <v>28</v>
      </c>
      <c r="AN107" s="470" t="s">
        <v>37</v>
      </c>
      <c r="AO107" s="470" t="s">
        <v>28</v>
      </c>
      <c r="AP107" s="470" t="s">
        <v>28</v>
      </c>
      <c r="AQ107" s="470" t="s">
        <v>888</v>
      </c>
      <c r="AR107" s="516" t="s">
        <v>155</v>
      </c>
      <c r="AS107" s="470" t="s">
        <v>887</v>
      </c>
      <c r="AT107" s="471" t="s">
        <v>28</v>
      </c>
      <c r="AU107" s="470" t="s">
        <v>991</v>
      </c>
      <c r="AV107" s="471" t="s">
        <v>28</v>
      </c>
      <c r="AW107" s="470">
        <v>9999</v>
      </c>
      <c r="AX107" s="470" t="s">
        <v>47</v>
      </c>
      <c r="AY107" s="470" t="s">
        <v>52</v>
      </c>
      <c r="AZ107" s="473">
        <v>160</v>
      </c>
      <c r="BA107" s="472" t="s">
        <v>28</v>
      </c>
      <c r="BB107" s="473">
        <v>160</v>
      </c>
      <c r="BC107" s="472" t="s">
        <v>28</v>
      </c>
      <c r="BD107" s="473">
        <v>160</v>
      </c>
      <c r="BE107" s="472" t="s">
        <v>28</v>
      </c>
      <c r="BF107" s="473">
        <v>160</v>
      </c>
      <c r="BG107" s="472" t="s">
        <v>28</v>
      </c>
      <c r="BH107" s="473">
        <v>160</v>
      </c>
      <c r="BI107" s="472" t="s">
        <v>28</v>
      </c>
      <c r="BJ107" s="473">
        <v>160</v>
      </c>
      <c r="BK107" s="472" t="s">
        <v>28</v>
      </c>
      <c r="BL107" s="473">
        <v>160</v>
      </c>
      <c r="BM107" s="472" t="s">
        <v>28</v>
      </c>
      <c r="BN107" s="473">
        <v>160</v>
      </c>
      <c r="BO107" s="472" t="s">
        <v>28</v>
      </c>
      <c r="BP107" s="473">
        <v>160</v>
      </c>
      <c r="BQ107" s="472" t="s">
        <v>28</v>
      </c>
      <c r="BR107" s="473">
        <v>160</v>
      </c>
      <c r="BS107" s="472" t="s">
        <v>28</v>
      </c>
      <c r="BT107" s="473">
        <v>160</v>
      </c>
      <c r="BU107" s="472" t="s">
        <v>28</v>
      </c>
      <c r="BV107" s="473">
        <v>160</v>
      </c>
      <c r="BW107" s="472" t="s">
        <v>28</v>
      </c>
      <c r="BX107" s="470" t="s">
        <v>10</v>
      </c>
      <c r="BY107" s="470">
        <v>150</v>
      </c>
      <c r="BZ107" s="470" t="s">
        <v>28</v>
      </c>
      <c r="CA107" s="470" t="s">
        <v>10</v>
      </c>
      <c r="CB107" s="470">
        <v>70</v>
      </c>
      <c r="CC107" s="470" t="s">
        <v>28</v>
      </c>
      <c r="CD107" s="470"/>
      <c r="CE107" s="470"/>
      <c r="CF107" s="470"/>
      <c r="CG107" s="470"/>
      <c r="CH107" s="470"/>
      <c r="CI107" s="470"/>
      <c r="CJ107" s="470" t="s">
        <v>10</v>
      </c>
      <c r="CK107" s="470">
        <v>70</v>
      </c>
      <c r="CL107" s="470" t="s">
        <v>28</v>
      </c>
      <c r="CM107" s="470" t="s">
        <v>44</v>
      </c>
      <c r="CN107" s="470" t="s">
        <v>28</v>
      </c>
      <c r="CO107" s="470" t="s">
        <v>28</v>
      </c>
      <c r="CP107" s="470" t="s">
        <v>28</v>
      </c>
      <c r="CQ107" s="470" t="s">
        <v>28</v>
      </c>
      <c r="CR107" s="470"/>
      <c r="CS107" s="470"/>
      <c r="CT107" s="470" t="s">
        <v>28</v>
      </c>
      <c r="CU107" s="63"/>
      <c r="CV107" s="467"/>
      <c r="CW107" s="186"/>
      <c r="CX107" s="35"/>
      <c r="CY107" s="132">
        <f>IF(AND(BX107="NYY",BY107=150),324,IF(AND(BX107="NYY",BY107=95),282,IF(AND(BX107="NYY",BY107=70),202,IF(AND(BX107="NYY",BY107=50),159,IF(AND(BX107="NYY",BY107=35),131,IF(AND(BX107=NYY,BY107=25),106,IF(AND(BX107="LVTC",BY107=150),252,IF(AND(BX107="LVTC",BY107=95),190,IF(AND(BX107="LVTC",BY107=70),158,IF(AND(BX107="LVTC",BY107=50),124,IF(AND(BX107="LVTC",BY107=35),102,IF(AND(BX107="LVTC",BY107=25),83,0))))))))))))</f>
        <v>324</v>
      </c>
      <c r="CZ107" s="35"/>
      <c r="DA107" s="35"/>
      <c r="DB107" s="401" t="str">
        <f t="shared" si="13"/>
        <v>BAIK</v>
      </c>
      <c r="DC107" s="478">
        <f t="shared" si="14"/>
        <v>5.4999999999999964</v>
      </c>
      <c r="DD107" s="401" t="str">
        <f t="shared" si="10"/>
        <v>BAIK</v>
      </c>
      <c r="DE107" s="401">
        <f t="shared" si="15"/>
        <v>3.3999999999999986</v>
      </c>
      <c r="DF107" s="401" t="str">
        <f t="shared" si="12"/>
        <v>BAIK</v>
      </c>
    </row>
    <row r="108" spans="1:110">
      <c r="A108" s="510">
        <f t="shared" si="8"/>
        <v>96</v>
      </c>
      <c r="B108" s="511" t="str">
        <f>'1. DATA TRAFO'!C108</f>
        <v>MG0160</v>
      </c>
      <c r="C108" s="512" t="str">
        <f>'1. DATA TRAFO'!D108</f>
        <v>JL. KTR. PAJAK</v>
      </c>
      <c r="D108" s="193" t="str">
        <f>'1. DATA TRAFO'!L108</f>
        <v>TRAFINDO</v>
      </c>
      <c r="E108" s="192">
        <f>'1. DATA TRAFO'!M108</f>
        <v>100</v>
      </c>
      <c r="F108" s="513" t="str">
        <f>'1. DATA TRAFO'!R108</f>
        <v>06 JULI 2022</v>
      </c>
      <c r="G108" s="205" t="str">
        <f>'1. DATA TRAFO'!T108</f>
        <v>GTA</v>
      </c>
      <c r="H108" s="477">
        <v>32.700000000000003</v>
      </c>
      <c r="I108" s="477">
        <v>26.8</v>
      </c>
      <c r="J108" s="477">
        <v>25.6</v>
      </c>
      <c r="K108" s="477">
        <v>25.6</v>
      </c>
      <c r="L108" s="477">
        <v>30.5</v>
      </c>
      <c r="M108" s="477">
        <v>31.1</v>
      </c>
      <c r="N108" s="477">
        <v>28.5</v>
      </c>
      <c r="O108" s="477">
        <v>28.6</v>
      </c>
      <c r="P108" s="477">
        <v>28.5</v>
      </c>
      <c r="Q108" s="477">
        <v>28.5</v>
      </c>
      <c r="R108" s="477">
        <v>28.3</v>
      </c>
      <c r="S108" s="477">
        <v>29.4</v>
      </c>
      <c r="T108" s="477">
        <v>28.2</v>
      </c>
      <c r="U108" s="470" t="s">
        <v>28</v>
      </c>
      <c r="V108" s="470" t="s">
        <v>28</v>
      </c>
      <c r="W108" s="470" t="s">
        <v>28</v>
      </c>
      <c r="X108" s="470" t="s">
        <v>28</v>
      </c>
      <c r="Y108" s="470" t="s">
        <v>28</v>
      </c>
      <c r="Z108" s="470" t="s">
        <v>28</v>
      </c>
      <c r="AA108" s="470" t="s">
        <v>28</v>
      </c>
      <c r="AB108" s="514" t="s">
        <v>885</v>
      </c>
      <c r="AC108" s="470" t="s">
        <v>31</v>
      </c>
      <c r="AD108" s="515" t="s">
        <v>41</v>
      </c>
      <c r="AE108" s="470" t="s">
        <v>886</v>
      </c>
      <c r="AF108" s="470" t="s">
        <v>28</v>
      </c>
      <c r="AG108" s="470" t="s">
        <v>28</v>
      </c>
      <c r="AH108" s="470" t="s">
        <v>28</v>
      </c>
      <c r="AI108" s="470" t="s">
        <v>886</v>
      </c>
      <c r="AJ108" s="470" t="s">
        <v>28</v>
      </c>
      <c r="AK108" s="470" t="s">
        <v>28</v>
      </c>
      <c r="AL108" s="470" t="s">
        <v>28</v>
      </c>
      <c r="AM108" s="470" t="s">
        <v>28</v>
      </c>
      <c r="AN108" s="470" t="s">
        <v>37</v>
      </c>
      <c r="AO108" s="470" t="s">
        <v>28</v>
      </c>
      <c r="AP108" s="470" t="s">
        <v>28</v>
      </c>
      <c r="AQ108" s="470" t="s">
        <v>888</v>
      </c>
      <c r="AR108" s="516" t="s">
        <v>155</v>
      </c>
      <c r="AS108" s="470" t="s">
        <v>887</v>
      </c>
      <c r="AT108" s="471" t="s">
        <v>28</v>
      </c>
      <c r="AU108" s="470">
        <v>9999</v>
      </c>
      <c r="AV108" s="471" t="s">
        <v>47</v>
      </c>
      <c r="AW108" s="470" t="s">
        <v>992</v>
      </c>
      <c r="AX108" s="470" t="s">
        <v>28</v>
      </c>
      <c r="AY108" s="470" t="s">
        <v>52</v>
      </c>
      <c r="AZ108" s="473">
        <v>160</v>
      </c>
      <c r="BA108" s="472" t="s">
        <v>28</v>
      </c>
      <c r="BB108" s="473">
        <v>160</v>
      </c>
      <c r="BC108" s="472" t="s">
        <v>28</v>
      </c>
      <c r="BD108" s="473">
        <v>160</v>
      </c>
      <c r="BE108" s="472" t="s">
        <v>28</v>
      </c>
      <c r="BF108" s="473">
        <v>160</v>
      </c>
      <c r="BG108" s="472" t="s">
        <v>28</v>
      </c>
      <c r="BH108" s="473">
        <v>160</v>
      </c>
      <c r="BI108" s="472" t="s">
        <v>28</v>
      </c>
      <c r="BJ108" s="473">
        <v>160</v>
      </c>
      <c r="BK108" s="472" t="s">
        <v>28</v>
      </c>
      <c r="BL108" s="473">
        <v>160</v>
      </c>
      <c r="BM108" s="472" t="s">
        <v>28</v>
      </c>
      <c r="BN108" s="473">
        <v>160</v>
      </c>
      <c r="BO108" s="472" t="s">
        <v>28</v>
      </c>
      <c r="BP108" s="473">
        <v>160</v>
      </c>
      <c r="BQ108" s="472" t="s">
        <v>28</v>
      </c>
      <c r="BR108" s="473">
        <v>160</v>
      </c>
      <c r="BS108" s="472" t="s">
        <v>28</v>
      </c>
      <c r="BT108" s="473">
        <v>160</v>
      </c>
      <c r="BU108" s="472" t="s">
        <v>28</v>
      </c>
      <c r="BV108" s="473">
        <v>160</v>
      </c>
      <c r="BW108" s="472" t="s">
        <v>28</v>
      </c>
      <c r="BX108" s="470" t="s">
        <v>10</v>
      </c>
      <c r="BY108" s="470">
        <v>150</v>
      </c>
      <c r="BZ108" s="470" t="s">
        <v>28</v>
      </c>
      <c r="CA108" s="470" t="s">
        <v>10</v>
      </c>
      <c r="CB108" s="470">
        <v>70</v>
      </c>
      <c r="CC108" s="470" t="s">
        <v>28</v>
      </c>
      <c r="CD108" s="470"/>
      <c r="CE108" s="470"/>
      <c r="CF108" s="470"/>
      <c r="CG108" s="470"/>
      <c r="CH108" s="470"/>
      <c r="CI108" s="470"/>
      <c r="CJ108" s="470" t="s">
        <v>10</v>
      </c>
      <c r="CK108" s="470">
        <v>70</v>
      </c>
      <c r="CL108" s="470" t="s">
        <v>28</v>
      </c>
      <c r="CM108" s="470" t="s">
        <v>44</v>
      </c>
      <c r="CN108" s="470" t="s">
        <v>28</v>
      </c>
      <c r="CO108" s="470" t="s">
        <v>28</v>
      </c>
      <c r="CP108" s="470" t="s">
        <v>28</v>
      </c>
      <c r="CQ108" s="470" t="s">
        <v>28</v>
      </c>
      <c r="CR108" s="470"/>
      <c r="CS108" s="470"/>
      <c r="CT108" s="470" t="s">
        <v>28</v>
      </c>
      <c r="CU108" s="63"/>
      <c r="CV108" s="467"/>
      <c r="CW108" s="186"/>
      <c r="CX108" s="35"/>
      <c r="CY108" s="132">
        <f>IF(AND(BX108="NYY",BY108=150),324,IF(AND(BX108="NYY",BY108=95),282,IF(AND(BX108="NYY",BY108=70),202,IF(AND(BX108="NYY",BY108=50),159,IF(AND(BX108="NYY",BY108=35),131,IF(AND(BX108=NYY,BY108=25),106,IF(AND(BX108="LVTC",BY108=150),252,IF(AND(BX108="LVTC",BY108=95),190,IF(AND(BX108="LVTC",BY108=70),158,IF(AND(BX108="LVTC",BY108=50),124,IF(AND(BX108="LVTC",BY108=35),102,IF(AND(BX108="LVTC",BY108=25),83,0))))))))))))</f>
        <v>324</v>
      </c>
      <c r="CZ108" s="35"/>
      <c r="DA108" s="35"/>
      <c r="DB108" s="401" t="str">
        <f t="shared" si="13"/>
        <v>BAIK</v>
      </c>
      <c r="DC108" s="478">
        <f t="shared" si="14"/>
        <v>2.6000000000000014</v>
      </c>
      <c r="DD108" s="401" t="str">
        <f t="shared" si="10"/>
        <v>BAIK</v>
      </c>
      <c r="DE108" s="401">
        <f t="shared" si="15"/>
        <v>0.30000000000000071</v>
      </c>
      <c r="DF108" s="401" t="str">
        <f t="shared" si="12"/>
        <v>BAIK</v>
      </c>
    </row>
    <row r="109" spans="1:110">
      <c r="A109" s="510">
        <f t="shared" si="8"/>
        <v>97</v>
      </c>
      <c r="B109" s="511" t="str">
        <f>'1. DATA TRAFO'!C109</f>
        <v>MG0064</v>
      </c>
      <c r="C109" s="512" t="str">
        <f>'1. DATA TRAFO'!D109</f>
        <v>JL. KTR. PAJAK</v>
      </c>
      <c r="D109" s="193" t="str">
        <f>'1. DATA TRAFO'!L109</f>
        <v>SINTRA</v>
      </c>
      <c r="E109" s="192">
        <f>'1. DATA TRAFO'!M109</f>
        <v>100</v>
      </c>
      <c r="F109" s="513" t="str">
        <f>'1. DATA TRAFO'!R109</f>
        <v>06 JULI 2022</v>
      </c>
      <c r="G109" s="205" t="str">
        <f>'1. DATA TRAFO'!T109</f>
        <v>GTA</v>
      </c>
      <c r="H109" s="477">
        <v>34.5</v>
      </c>
      <c r="I109" s="477">
        <v>26.2</v>
      </c>
      <c r="J109" s="477">
        <v>27.4</v>
      </c>
      <c r="K109" s="477">
        <v>26.8</v>
      </c>
      <c r="L109" s="477">
        <v>25.2</v>
      </c>
      <c r="M109" s="477">
        <v>27.6</v>
      </c>
      <c r="N109" s="477">
        <v>25.8</v>
      </c>
      <c r="O109" s="477">
        <v>28.4</v>
      </c>
      <c r="P109" s="477">
        <v>28.4</v>
      </c>
      <c r="Q109" s="477">
        <v>28.5</v>
      </c>
      <c r="R109" s="477">
        <v>28.4</v>
      </c>
      <c r="S109" s="477">
        <v>32.1</v>
      </c>
      <c r="T109" s="477">
        <v>28.9</v>
      </c>
      <c r="U109" s="470" t="s">
        <v>28</v>
      </c>
      <c r="V109" s="470" t="s">
        <v>28</v>
      </c>
      <c r="W109" s="470" t="s">
        <v>28</v>
      </c>
      <c r="X109" s="470" t="s">
        <v>28</v>
      </c>
      <c r="Y109" s="470" t="s">
        <v>28</v>
      </c>
      <c r="Z109" s="470" t="s">
        <v>28</v>
      </c>
      <c r="AA109" s="470" t="s">
        <v>28</v>
      </c>
      <c r="AB109" s="514" t="s">
        <v>885</v>
      </c>
      <c r="AC109" s="470" t="s">
        <v>31</v>
      </c>
      <c r="AD109" s="515" t="s">
        <v>41</v>
      </c>
      <c r="AE109" s="470" t="s">
        <v>886</v>
      </c>
      <c r="AF109" s="470" t="s">
        <v>28</v>
      </c>
      <c r="AG109" s="470" t="s">
        <v>28</v>
      </c>
      <c r="AH109" s="470" t="s">
        <v>28</v>
      </c>
      <c r="AI109" s="470" t="s">
        <v>886</v>
      </c>
      <c r="AJ109" s="470" t="s">
        <v>28</v>
      </c>
      <c r="AK109" s="470" t="s">
        <v>28</v>
      </c>
      <c r="AL109" s="470" t="s">
        <v>28</v>
      </c>
      <c r="AM109" s="470" t="s">
        <v>28</v>
      </c>
      <c r="AN109" s="470" t="s">
        <v>37</v>
      </c>
      <c r="AO109" s="470" t="s">
        <v>28</v>
      </c>
      <c r="AP109" s="470" t="s">
        <v>28</v>
      </c>
      <c r="AQ109" s="470" t="s">
        <v>888</v>
      </c>
      <c r="AR109" s="516" t="s">
        <v>155</v>
      </c>
      <c r="AS109" s="470" t="s">
        <v>887</v>
      </c>
      <c r="AT109" s="471" t="s">
        <v>28</v>
      </c>
      <c r="AU109" s="470">
        <v>9999</v>
      </c>
      <c r="AV109" s="471" t="s">
        <v>47</v>
      </c>
      <c r="AW109" s="470">
        <v>9999</v>
      </c>
      <c r="AX109" s="470" t="s">
        <v>47</v>
      </c>
      <c r="AY109" s="470" t="s">
        <v>51</v>
      </c>
      <c r="AZ109" s="473"/>
      <c r="BA109" s="472"/>
      <c r="BB109" s="473"/>
      <c r="BC109" s="472"/>
      <c r="BD109" s="473"/>
      <c r="BE109" s="472"/>
      <c r="BF109" s="473">
        <v>160</v>
      </c>
      <c r="BG109" s="472" t="s">
        <v>28</v>
      </c>
      <c r="BH109" s="473">
        <v>160</v>
      </c>
      <c r="BI109" s="472" t="s">
        <v>28</v>
      </c>
      <c r="BJ109" s="473">
        <v>160</v>
      </c>
      <c r="BK109" s="472" t="s">
        <v>28</v>
      </c>
      <c r="BL109" s="473">
        <v>160</v>
      </c>
      <c r="BM109" s="472" t="s">
        <v>28</v>
      </c>
      <c r="BN109" s="473">
        <v>160</v>
      </c>
      <c r="BO109" s="472" t="s">
        <v>28</v>
      </c>
      <c r="BP109" s="473">
        <v>160</v>
      </c>
      <c r="BQ109" s="472" t="s">
        <v>28</v>
      </c>
      <c r="BR109" s="473">
        <v>160</v>
      </c>
      <c r="BS109" s="472" t="s">
        <v>28</v>
      </c>
      <c r="BT109" s="473">
        <v>160</v>
      </c>
      <c r="BU109" s="472" t="s">
        <v>28</v>
      </c>
      <c r="BV109" s="473">
        <v>160</v>
      </c>
      <c r="BW109" s="472" t="s">
        <v>28</v>
      </c>
      <c r="BX109" s="470" t="s">
        <v>10</v>
      </c>
      <c r="BY109" s="470">
        <v>150</v>
      </c>
      <c r="BZ109" s="470" t="s">
        <v>28</v>
      </c>
      <c r="CA109" s="470"/>
      <c r="CB109" s="470"/>
      <c r="CC109" s="470"/>
      <c r="CD109" s="470" t="s">
        <v>10</v>
      </c>
      <c r="CE109" s="470">
        <v>70</v>
      </c>
      <c r="CF109" s="470" t="s">
        <v>28</v>
      </c>
      <c r="CG109" s="470"/>
      <c r="CH109" s="470"/>
      <c r="CI109" s="470"/>
      <c r="CJ109" s="470"/>
      <c r="CK109" s="470"/>
      <c r="CL109" s="470"/>
      <c r="CM109" s="470" t="s">
        <v>44</v>
      </c>
      <c r="CN109" s="470" t="s">
        <v>28</v>
      </c>
      <c r="CO109" s="470" t="s">
        <v>28</v>
      </c>
      <c r="CP109" s="470" t="s">
        <v>28</v>
      </c>
      <c r="CQ109" s="470"/>
      <c r="CR109" s="470" t="s">
        <v>28</v>
      </c>
      <c r="CS109" s="470"/>
      <c r="CT109" s="470"/>
      <c r="CU109" s="63"/>
      <c r="CV109" s="467"/>
      <c r="CW109" s="186"/>
      <c r="CX109" s="35"/>
      <c r="CY109" s="132">
        <f>IF(AND(BX109="NYY",BY109=150),324,IF(AND(BX109="NYY",BY109=95),282,IF(AND(BX109="NYY",BY109=70),202,IF(AND(BX109="NYY",BY109=50),159,IF(AND(BX109="NYY",BY109=35),131,IF(AND(BX109=NYY,BY109=25),106,IF(AND(BX109="LVTC",BY109=150),252,IF(AND(BX109="LVTC",BY109=95),190,IF(AND(BX109="LVTC",BY109=70),158,IF(AND(BX109="LVTC",BY109=50),124,IF(AND(BX109="LVTC",BY109=35),102,IF(AND(BX109="LVTC",BY109=25),83,0))))))))))))</f>
        <v>324</v>
      </c>
      <c r="CZ109" s="35"/>
      <c r="DA109" s="35"/>
      <c r="DB109" s="401" t="str">
        <f t="shared" si="13"/>
        <v>BAIK</v>
      </c>
      <c r="DC109" s="478">
        <f t="shared" si="14"/>
        <v>2.4000000000000021</v>
      </c>
      <c r="DD109" s="401" t="str">
        <f t="shared" si="10"/>
        <v>BAIK</v>
      </c>
      <c r="DE109" s="401">
        <f t="shared" si="15"/>
        <v>0.10000000000000142</v>
      </c>
      <c r="DF109" s="401" t="str">
        <f t="shared" si="12"/>
        <v>BAIK</v>
      </c>
    </row>
    <row r="110" spans="1:110">
      <c r="A110" s="510">
        <f t="shared" si="8"/>
        <v>98</v>
      </c>
      <c r="B110" s="511" t="str">
        <f>'1. DATA TRAFO'!C110</f>
        <v>MG0141</v>
      </c>
      <c r="C110" s="512" t="str">
        <f>'1. DATA TRAFO'!D110</f>
        <v>JL. JEND. SUDIRMAN</v>
      </c>
      <c r="D110" s="193" t="str">
        <f>'1. DATA TRAFO'!L110</f>
        <v>SINTRA</v>
      </c>
      <c r="E110" s="192">
        <f>'1. DATA TRAFO'!M110</f>
        <v>160</v>
      </c>
      <c r="F110" s="513" t="str">
        <f>'1. DATA TRAFO'!R110</f>
        <v>04 JULI 2022</v>
      </c>
      <c r="G110" s="205" t="str">
        <f>'1. DATA TRAFO'!T110</f>
        <v>GTA</v>
      </c>
      <c r="H110" s="477">
        <v>37.299999999999997</v>
      </c>
      <c r="I110" s="477">
        <v>28.9</v>
      </c>
      <c r="J110" s="477">
        <v>26.6</v>
      </c>
      <c r="K110" s="477">
        <v>24.8</v>
      </c>
      <c r="L110" s="477">
        <v>28.8</v>
      </c>
      <c r="M110" s="477">
        <v>29.5</v>
      </c>
      <c r="N110" s="477">
        <v>28.5</v>
      </c>
      <c r="O110" s="477">
        <v>31.6</v>
      </c>
      <c r="P110" s="477">
        <v>28.5</v>
      </c>
      <c r="Q110" s="477">
        <v>31.1</v>
      </c>
      <c r="R110" s="477">
        <v>31.7</v>
      </c>
      <c r="S110" s="477">
        <v>34.5</v>
      </c>
      <c r="T110" s="477">
        <v>27.2</v>
      </c>
      <c r="U110" s="470" t="s">
        <v>28</v>
      </c>
      <c r="V110" s="470" t="s">
        <v>28</v>
      </c>
      <c r="W110" s="470" t="s">
        <v>28</v>
      </c>
      <c r="X110" s="470" t="s">
        <v>28</v>
      </c>
      <c r="Y110" s="470" t="s">
        <v>28</v>
      </c>
      <c r="Z110" s="470" t="s">
        <v>28</v>
      </c>
      <c r="AA110" s="470" t="s">
        <v>28</v>
      </c>
      <c r="AB110" s="514" t="s">
        <v>885</v>
      </c>
      <c r="AC110" s="470" t="s">
        <v>31</v>
      </c>
      <c r="AD110" s="515" t="s">
        <v>41</v>
      </c>
      <c r="AE110" s="470" t="s">
        <v>886</v>
      </c>
      <c r="AF110" s="470" t="s">
        <v>28</v>
      </c>
      <c r="AG110" s="470" t="s">
        <v>28</v>
      </c>
      <c r="AH110" s="470" t="s">
        <v>28</v>
      </c>
      <c r="AI110" s="470" t="s">
        <v>886</v>
      </c>
      <c r="AJ110" s="470" t="s">
        <v>28</v>
      </c>
      <c r="AK110" s="470" t="s">
        <v>28</v>
      </c>
      <c r="AL110" s="470" t="s">
        <v>28</v>
      </c>
      <c r="AM110" s="470" t="s">
        <v>28</v>
      </c>
      <c r="AN110" s="470" t="s">
        <v>37</v>
      </c>
      <c r="AO110" s="470" t="s">
        <v>28</v>
      </c>
      <c r="AP110" s="470" t="s">
        <v>28</v>
      </c>
      <c r="AQ110" s="470" t="s">
        <v>888</v>
      </c>
      <c r="AR110" s="516" t="s">
        <v>155</v>
      </c>
      <c r="AS110" s="470" t="s">
        <v>887</v>
      </c>
      <c r="AT110" s="471" t="s">
        <v>28</v>
      </c>
      <c r="AU110" s="470" t="s">
        <v>993</v>
      </c>
      <c r="AV110" s="471" t="s">
        <v>28</v>
      </c>
      <c r="AW110" s="470" t="s">
        <v>993</v>
      </c>
      <c r="AX110" s="470" t="s">
        <v>28</v>
      </c>
      <c r="AY110" s="470" t="s">
        <v>51</v>
      </c>
      <c r="AZ110" s="473">
        <v>160</v>
      </c>
      <c r="BA110" s="472" t="s">
        <v>28</v>
      </c>
      <c r="BB110" s="473">
        <v>160</v>
      </c>
      <c r="BC110" s="472" t="s">
        <v>28</v>
      </c>
      <c r="BD110" s="473">
        <v>160</v>
      </c>
      <c r="BE110" s="472" t="s">
        <v>28</v>
      </c>
      <c r="BF110" s="473">
        <v>160</v>
      </c>
      <c r="BG110" s="472" t="s">
        <v>28</v>
      </c>
      <c r="BH110" s="473">
        <v>160</v>
      </c>
      <c r="BI110" s="472" t="s">
        <v>28</v>
      </c>
      <c r="BJ110" s="473">
        <v>160</v>
      </c>
      <c r="BK110" s="472" t="s">
        <v>28</v>
      </c>
      <c r="BL110" s="473">
        <v>160</v>
      </c>
      <c r="BM110" s="472" t="s">
        <v>28</v>
      </c>
      <c r="BN110" s="473">
        <v>160</v>
      </c>
      <c r="BO110" s="472" t="s">
        <v>28</v>
      </c>
      <c r="BP110" s="473">
        <v>160</v>
      </c>
      <c r="BQ110" s="472" t="s">
        <v>28</v>
      </c>
      <c r="BR110" s="473">
        <v>160</v>
      </c>
      <c r="BS110" s="472" t="s">
        <v>28</v>
      </c>
      <c r="BT110" s="473">
        <v>160</v>
      </c>
      <c r="BU110" s="472" t="s">
        <v>28</v>
      </c>
      <c r="BV110" s="473">
        <v>160</v>
      </c>
      <c r="BW110" s="472" t="s">
        <v>28</v>
      </c>
      <c r="BX110" s="470" t="s">
        <v>10</v>
      </c>
      <c r="BY110" s="470">
        <v>150</v>
      </c>
      <c r="BZ110" s="470" t="s">
        <v>28</v>
      </c>
      <c r="CA110" s="470" t="s">
        <v>10</v>
      </c>
      <c r="CB110" s="470">
        <v>70</v>
      </c>
      <c r="CC110" s="470" t="s">
        <v>28</v>
      </c>
      <c r="CD110" s="470" t="s">
        <v>10</v>
      </c>
      <c r="CE110" s="470">
        <v>70</v>
      </c>
      <c r="CF110" s="470" t="s">
        <v>28</v>
      </c>
      <c r="CG110" s="470" t="s">
        <v>10</v>
      </c>
      <c r="CH110" s="470">
        <v>70</v>
      </c>
      <c r="CI110" s="470" t="s">
        <v>28</v>
      </c>
      <c r="CJ110" s="470"/>
      <c r="CK110" s="470"/>
      <c r="CL110" s="470"/>
      <c r="CM110" s="470" t="s">
        <v>44</v>
      </c>
      <c r="CN110" s="470" t="s">
        <v>28</v>
      </c>
      <c r="CO110" s="470" t="s">
        <v>28</v>
      </c>
      <c r="CP110" s="470" t="s">
        <v>28</v>
      </c>
      <c r="CQ110" s="470" t="s">
        <v>28</v>
      </c>
      <c r="CR110" s="470" t="s">
        <v>28</v>
      </c>
      <c r="CS110" s="470" t="s">
        <v>28</v>
      </c>
      <c r="CT110" s="470"/>
      <c r="CU110" s="63"/>
      <c r="CV110" s="467"/>
      <c r="CW110" s="186"/>
      <c r="CX110" s="35"/>
      <c r="CY110" s="132">
        <f>IF(AND(BX110="NYY",BY110=150),324,IF(AND(BX110="NYY",BY110=95),282,IF(AND(BX110="NYY",BY110=70),202,IF(AND(BX110="NYY",BY110=50),159,IF(AND(BX110="NYY",BY110=35),131,IF(AND(BX110=NYY,BY110=25),106,IF(AND(BX110="LVTC",BY110=150),252,IF(AND(BX110="LVTC",BY110=95),190,IF(AND(BX110="LVTC",BY110=70),158,IF(AND(BX110="LVTC",BY110=50),124,IF(AND(BX110="LVTC",BY110=35),102,IF(AND(BX110="LVTC",BY110=25),83,0))))))))))))</f>
        <v>324</v>
      </c>
      <c r="CZ110" s="35"/>
      <c r="DA110" s="35"/>
      <c r="DB110" s="401" t="str">
        <f t="shared" si="13"/>
        <v>BAIK</v>
      </c>
      <c r="DC110" s="478">
        <f t="shared" si="14"/>
        <v>1</v>
      </c>
      <c r="DD110" s="401" t="str">
        <f t="shared" si="10"/>
        <v>BAIK</v>
      </c>
      <c r="DE110" s="401">
        <f t="shared" si="15"/>
        <v>3.1999999999999993</v>
      </c>
      <c r="DF110" s="401" t="str">
        <f t="shared" si="12"/>
        <v>BAIK</v>
      </c>
    </row>
    <row r="111" spans="1:110">
      <c r="A111" s="510">
        <f t="shared" si="8"/>
        <v>99</v>
      </c>
      <c r="B111" s="511" t="str">
        <f>'1. DATA TRAFO'!C111</f>
        <v>MG0048</v>
      </c>
      <c r="C111" s="512" t="str">
        <f>'1. DATA TRAFO'!D111</f>
        <v>`JL.JENDRAL SUDIRMAN</v>
      </c>
      <c r="D111" s="193" t="str">
        <f>'1. DATA TRAFO'!L111</f>
        <v>STARLITE</v>
      </c>
      <c r="E111" s="192">
        <f>'1. DATA TRAFO'!M111</f>
        <v>100</v>
      </c>
      <c r="F111" s="513" t="str">
        <f>'1. DATA TRAFO'!R111</f>
        <v>04 JULI 2022</v>
      </c>
      <c r="G111" s="205" t="str">
        <f>'1. DATA TRAFO'!T111</f>
        <v>GTA</v>
      </c>
      <c r="H111" s="477">
        <v>32.799999999999997</v>
      </c>
      <c r="I111" s="477">
        <v>27</v>
      </c>
      <c r="J111" s="477">
        <v>28</v>
      </c>
      <c r="K111" s="477">
        <v>26.5</v>
      </c>
      <c r="L111" s="477">
        <v>29.1</v>
      </c>
      <c r="M111" s="477">
        <v>29.3</v>
      </c>
      <c r="N111" s="477">
        <v>29.3</v>
      </c>
      <c r="O111" s="477">
        <v>31.7</v>
      </c>
      <c r="P111" s="477">
        <v>31.1</v>
      </c>
      <c r="Q111" s="477">
        <v>24.6</v>
      </c>
      <c r="R111" s="477">
        <v>31.2</v>
      </c>
      <c r="S111" s="477">
        <v>35.6</v>
      </c>
      <c r="T111" s="477">
        <v>29.3</v>
      </c>
      <c r="U111" s="470" t="s">
        <v>28</v>
      </c>
      <c r="V111" s="470" t="s">
        <v>28</v>
      </c>
      <c r="W111" s="470" t="s">
        <v>28</v>
      </c>
      <c r="X111" s="470" t="s">
        <v>28</v>
      </c>
      <c r="Y111" s="470" t="s">
        <v>28</v>
      </c>
      <c r="Z111" s="470" t="s">
        <v>28</v>
      </c>
      <c r="AA111" s="470" t="s">
        <v>28</v>
      </c>
      <c r="AB111" s="514" t="s">
        <v>885</v>
      </c>
      <c r="AC111" s="470" t="s">
        <v>31</v>
      </c>
      <c r="AD111" s="515" t="s">
        <v>41</v>
      </c>
      <c r="AE111" s="470" t="s">
        <v>886</v>
      </c>
      <c r="AF111" s="470" t="s">
        <v>28</v>
      </c>
      <c r="AG111" s="470" t="s">
        <v>28</v>
      </c>
      <c r="AH111" s="470" t="s">
        <v>28</v>
      </c>
      <c r="AI111" s="470" t="s">
        <v>886</v>
      </c>
      <c r="AJ111" s="470" t="s">
        <v>28</v>
      </c>
      <c r="AK111" s="470" t="s">
        <v>28</v>
      </c>
      <c r="AL111" s="470" t="s">
        <v>28</v>
      </c>
      <c r="AM111" s="470" t="s">
        <v>28</v>
      </c>
      <c r="AN111" s="470" t="s">
        <v>37</v>
      </c>
      <c r="AO111" s="470" t="s">
        <v>28</v>
      </c>
      <c r="AP111" s="470" t="s">
        <v>28</v>
      </c>
      <c r="AQ111" s="470" t="s">
        <v>888</v>
      </c>
      <c r="AR111" s="516" t="s">
        <v>155</v>
      </c>
      <c r="AS111" s="470" t="s">
        <v>891</v>
      </c>
      <c r="AT111" s="471" t="s">
        <v>28</v>
      </c>
      <c r="AU111" s="470">
        <v>9999</v>
      </c>
      <c r="AV111" s="471" t="s">
        <v>47</v>
      </c>
      <c r="AW111" s="470" t="s">
        <v>994</v>
      </c>
      <c r="AX111" s="470" t="s">
        <v>28</v>
      </c>
      <c r="AY111" s="470" t="s">
        <v>52</v>
      </c>
      <c r="AZ111" s="473">
        <v>160</v>
      </c>
      <c r="BA111" s="472" t="s">
        <v>28</v>
      </c>
      <c r="BB111" s="473">
        <v>100</v>
      </c>
      <c r="BC111" s="472" t="s">
        <v>28</v>
      </c>
      <c r="BD111" s="473">
        <v>160</v>
      </c>
      <c r="BE111" s="472" t="s">
        <v>28</v>
      </c>
      <c r="BF111" s="473"/>
      <c r="BG111" s="472"/>
      <c r="BH111" s="473"/>
      <c r="BI111" s="472"/>
      <c r="BJ111" s="473"/>
      <c r="BK111" s="472"/>
      <c r="BL111" s="473"/>
      <c r="BM111" s="472"/>
      <c r="BN111" s="473"/>
      <c r="BO111" s="472"/>
      <c r="BP111" s="473"/>
      <c r="BQ111" s="472"/>
      <c r="BR111" s="473"/>
      <c r="BS111" s="472"/>
      <c r="BT111" s="473"/>
      <c r="BU111" s="472"/>
      <c r="BV111" s="473"/>
      <c r="BW111" s="472"/>
      <c r="BX111" s="470" t="s">
        <v>10</v>
      </c>
      <c r="BY111" s="470">
        <v>70</v>
      </c>
      <c r="BZ111" s="470" t="s">
        <v>28</v>
      </c>
      <c r="CA111" s="470" t="s">
        <v>10</v>
      </c>
      <c r="CB111" s="470">
        <v>70</v>
      </c>
      <c r="CC111" s="470" t="s">
        <v>28</v>
      </c>
      <c r="CD111" s="470"/>
      <c r="CE111" s="470"/>
      <c r="CF111" s="470"/>
      <c r="CG111" s="470"/>
      <c r="CH111" s="470"/>
      <c r="CI111" s="470"/>
      <c r="CJ111" s="470"/>
      <c r="CK111" s="470"/>
      <c r="CL111" s="470"/>
      <c r="CM111" s="470" t="s">
        <v>44</v>
      </c>
      <c r="CN111" s="470" t="s">
        <v>28</v>
      </c>
      <c r="CO111" s="470" t="s">
        <v>28</v>
      </c>
      <c r="CP111" s="470" t="s">
        <v>28</v>
      </c>
      <c r="CQ111" s="470" t="s">
        <v>28</v>
      </c>
      <c r="CR111" s="470"/>
      <c r="CS111" s="470"/>
      <c r="CT111" s="470"/>
      <c r="CU111" s="63"/>
      <c r="CV111" s="467"/>
      <c r="CW111" s="186"/>
      <c r="CX111" s="35"/>
      <c r="CY111" s="132">
        <f>IF(AND(BX111="NYY",BY111=150),324,IF(AND(BX111="NYY",BY111=95),282,IF(AND(BX111="NYY",BY111=70),202,IF(AND(BX111="NYY",BY111=50),159,IF(AND(BX111="NYY",BY111=35),131,IF(AND(BX111=NYY,BY111=25),106,IF(AND(BX111="LVTC",BY111=150),252,IF(AND(BX111="LVTC",BY111=95),190,IF(AND(BX111="LVTC",BY111=70),158,IF(AND(BX111="LVTC",BY111=50),124,IF(AND(BX111="LVTC",BY111=35),102,IF(AND(BX111="LVTC",BY111=25),83,0))))))))))))</f>
        <v>202</v>
      </c>
      <c r="CZ111" s="35"/>
      <c r="DA111" s="35"/>
      <c r="DB111" s="401" t="str">
        <f t="shared" si="13"/>
        <v>BAIK</v>
      </c>
      <c r="DC111" s="478">
        <f t="shared" si="14"/>
        <v>0.19999999999999929</v>
      </c>
      <c r="DD111" s="401" t="str">
        <f t="shared" si="10"/>
        <v>BAIK</v>
      </c>
      <c r="DE111" s="401">
        <f t="shared" si="15"/>
        <v>7.0999999999999979</v>
      </c>
      <c r="DF111" s="401" t="str">
        <f t="shared" si="12"/>
        <v>BAIK</v>
      </c>
    </row>
    <row r="112" spans="1:110">
      <c r="A112" s="510">
        <f t="shared" si="8"/>
        <v>100</v>
      </c>
      <c r="B112" s="511" t="str">
        <f>'1. DATA TRAFO'!C112</f>
        <v>MG0076</v>
      </c>
      <c r="C112" s="512" t="str">
        <f>'1. DATA TRAFO'!D112</f>
        <v>JL SUDIRMAN</v>
      </c>
      <c r="D112" s="193" t="str">
        <f>'1. DATA TRAFO'!L112</f>
        <v>STARLITE</v>
      </c>
      <c r="E112" s="192">
        <f>'1. DATA TRAFO'!M112</f>
        <v>50</v>
      </c>
      <c r="F112" s="513" t="str">
        <f>'1. DATA TRAFO'!R112</f>
        <v>06 JULI 2022</v>
      </c>
      <c r="G112" s="205" t="str">
        <f>'1. DATA TRAFO'!T112</f>
        <v>GTA</v>
      </c>
      <c r="H112" s="477">
        <v>38.299999999999997</v>
      </c>
      <c r="I112" s="477">
        <v>28.3</v>
      </c>
      <c r="J112" s="477">
        <v>27.5</v>
      </c>
      <c r="K112" s="477">
        <v>28.6</v>
      </c>
      <c r="L112" s="477">
        <v>26.6</v>
      </c>
      <c r="M112" s="477">
        <v>28.6</v>
      </c>
      <c r="N112" s="477">
        <v>28</v>
      </c>
      <c r="O112" s="477">
        <v>24.9</v>
      </c>
      <c r="P112" s="477">
        <v>25.2</v>
      </c>
      <c r="Q112" s="477">
        <v>28.8</v>
      </c>
      <c r="R112" s="477">
        <v>25.3</v>
      </c>
      <c r="S112" s="477">
        <v>40.5</v>
      </c>
      <c r="T112" s="477">
        <v>30.6</v>
      </c>
      <c r="U112" s="470" t="s">
        <v>28</v>
      </c>
      <c r="V112" s="470" t="s">
        <v>28</v>
      </c>
      <c r="W112" s="470" t="s">
        <v>28</v>
      </c>
      <c r="X112" s="470" t="s">
        <v>28</v>
      </c>
      <c r="Y112" s="470" t="s">
        <v>28</v>
      </c>
      <c r="Z112" s="470" t="s">
        <v>28</v>
      </c>
      <c r="AA112" s="470" t="s">
        <v>28</v>
      </c>
      <c r="AB112" s="514" t="s">
        <v>885</v>
      </c>
      <c r="AC112" s="470" t="s">
        <v>31</v>
      </c>
      <c r="AD112" s="515" t="s">
        <v>41</v>
      </c>
      <c r="AE112" s="470" t="s">
        <v>886</v>
      </c>
      <c r="AF112" s="470" t="s">
        <v>28</v>
      </c>
      <c r="AG112" s="470"/>
      <c r="AH112" s="470" t="s">
        <v>28</v>
      </c>
      <c r="AI112" s="470" t="s">
        <v>886</v>
      </c>
      <c r="AJ112" s="470" t="s">
        <v>28</v>
      </c>
      <c r="AK112" s="470" t="s">
        <v>28</v>
      </c>
      <c r="AL112" s="470" t="s">
        <v>28</v>
      </c>
      <c r="AM112" s="470" t="s">
        <v>28</v>
      </c>
      <c r="AN112" s="470" t="s">
        <v>37</v>
      </c>
      <c r="AO112" s="470" t="s">
        <v>28</v>
      </c>
      <c r="AP112" s="470" t="s">
        <v>28</v>
      </c>
      <c r="AQ112" s="470" t="s">
        <v>888</v>
      </c>
      <c r="AR112" s="516" t="s">
        <v>155</v>
      </c>
      <c r="AS112" s="470"/>
      <c r="AT112" s="471" t="s">
        <v>42</v>
      </c>
      <c r="AU112" s="470" t="s">
        <v>995</v>
      </c>
      <c r="AV112" s="471" t="s">
        <v>28</v>
      </c>
      <c r="AW112" s="470" t="s">
        <v>996</v>
      </c>
      <c r="AX112" s="470" t="s">
        <v>28</v>
      </c>
      <c r="AY112" s="470" t="s">
        <v>52</v>
      </c>
      <c r="AZ112" s="473">
        <v>160</v>
      </c>
      <c r="BA112" s="472" t="s">
        <v>28</v>
      </c>
      <c r="BB112" s="473">
        <v>160</v>
      </c>
      <c r="BC112" s="472" t="s">
        <v>28</v>
      </c>
      <c r="BD112" s="473">
        <v>160</v>
      </c>
      <c r="BE112" s="472" t="s">
        <v>28</v>
      </c>
      <c r="BF112" s="473"/>
      <c r="BG112" s="472"/>
      <c r="BH112" s="473"/>
      <c r="BI112" s="472"/>
      <c r="BJ112" s="473"/>
      <c r="BK112" s="472"/>
      <c r="BL112" s="473"/>
      <c r="BM112" s="472"/>
      <c r="BN112" s="473"/>
      <c r="BO112" s="472"/>
      <c r="BP112" s="473"/>
      <c r="BQ112" s="472"/>
      <c r="BR112" s="473"/>
      <c r="BS112" s="472"/>
      <c r="BT112" s="473"/>
      <c r="BU112" s="472"/>
      <c r="BV112" s="473"/>
      <c r="BW112" s="472"/>
      <c r="BX112" s="470" t="s">
        <v>10</v>
      </c>
      <c r="BY112" s="470">
        <v>70</v>
      </c>
      <c r="BZ112" s="470" t="s">
        <v>28</v>
      </c>
      <c r="CA112" s="470" t="s">
        <v>10</v>
      </c>
      <c r="CB112" s="470">
        <v>70</v>
      </c>
      <c r="CC112" s="470" t="s">
        <v>28</v>
      </c>
      <c r="CD112" s="470"/>
      <c r="CE112" s="470"/>
      <c r="CF112" s="470"/>
      <c r="CG112" s="470"/>
      <c r="CH112" s="470"/>
      <c r="CI112" s="470"/>
      <c r="CJ112" s="470"/>
      <c r="CK112" s="470"/>
      <c r="CL112" s="470"/>
      <c r="CM112" s="470" t="s">
        <v>48</v>
      </c>
      <c r="CN112" s="470" t="s">
        <v>28</v>
      </c>
      <c r="CO112" s="470" t="s">
        <v>28</v>
      </c>
      <c r="CP112" s="470" t="s">
        <v>28</v>
      </c>
      <c r="CQ112" s="470" t="s">
        <v>28</v>
      </c>
      <c r="CR112" s="470"/>
      <c r="CS112" s="470"/>
      <c r="CT112" s="470"/>
      <c r="CU112" s="63"/>
      <c r="CV112" s="467"/>
      <c r="CW112" s="186"/>
      <c r="CX112" s="35"/>
      <c r="CY112" s="132">
        <f>IF(AND(BX112="NYY",BY112=150),324,IF(AND(BX112="NYY",BY112=95),282,IF(AND(BX112="NYY",BY112=70),202,IF(AND(BX112="NYY",BY112=50),159,IF(AND(BX112="NYY",BY112=35),131,IF(AND(BX112=NYY,BY112=25),106,IF(AND(BX112="LVTC",BY112=150),252,IF(AND(BX112="LVTC",BY112=95),190,IF(AND(BX112="LVTC",BY112=70),158,IF(AND(BX112="LVTC",BY112=50),124,IF(AND(BX112="LVTC",BY112=35),102,IF(AND(BX112="LVTC",BY112=25),83,0))))))))))))</f>
        <v>202</v>
      </c>
      <c r="CZ112" s="35"/>
      <c r="DA112" s="35"/>
      <c r="DB112" s="401" t="str">
        <f t="shared" si="13"/>
        <v>BAIK</v>
      </c>
      <c r="DC112" s="478">
        <f t="shared" si="14"/>
        <v>2</v>
      </c>
      <c r="DD112" s="401" t="str">
        <f t="shared" si="10"/>
        <v>BAIK</v>
      </c>
      <c r="DE112" s="401">
        <f t="shared" si="15"/>
        <v>3.9000000000000021</v>
      </c>
      <c r="DF112" s="401" t="str">
        <f t="shared" si="12"/>
        <v>BAIK</v>
      </c>
    </row>
    <row r="113" spans="1:110">
      <c r="A113" s="510">
        <f t="shared" si="8"/>
        <v>101</v>
      </c>
      <c r="B113" s="511" t="str">
        <f>'1. DATA TRAFO'!C113</f>
        <v>MG0127</v>
      </c>
      <c r="C113" s="512" t="str">
        <f>'1. DATA TRAFO'!D113</f>
        <v>JL.JENDRAL SUDIRMAN</v>
      </c>
      <c r="D113" s="193" t="str">
        <f>'1. DATA TRAFO'!L113</f>
        <v>SINTRA</v>
      </c>
      <c r="E113" s="192">
        <f>'1. DATA TRAFO'!M113</f>
        <v>100</v>
      </c>
      <c r="F113" s="513" t="str">
        <f>'1. DATA TRAFO'!R113</f>
        <v>06 JULI 2022</v>
      </c>
      <c r="G113" s="205" t="str">
        <f>'1. DATA TRAFO'!T113</f>
        <v>GTA</v>
      </c>
      <c r="H113" s="477">
        <v>44.3</v>
      </c>
      <c r="I113" s="477">
        <v>28.7</v>
      </c>
      <c r="J113" s="477">
        <v>28.1</v>
      </c>
      <c r="K113" s="477">
        <v>28.5</v>
      </c>
      <c r="L113" s="477">
        <v>33.4</v>
      </c>
      <c r="M113" s="477">
        <v>34.1</v>
      </c>
      <c r="N113" s="477">
        <v>33.200000000000003</v>
      </c>
      <c r="O113" s="477">
        <v>29.9</v>
      </c>
      <c r="P113" s="477">
        <v>34.299999999999997</v>
      </c>
      <c r="Q113" s="477">
        <v>33.700000000000003</v>
      </c>
      <c r="R113" s="477">
        <v>33.1</v>
      </c>
      <c r="S113" s="477">
        <v>36.4</v>
      </c>
      <c r="T113" s="477">
        <v>29.7</v>
      </c>
      <c r="U113" s="470" t="s">
        <v>28</v>
      </c>
      <c r="V113" s="470" t="s">
        <v>28</v>
      </c>
      <c r="W113" s="470" t="s">
        <v>28</v>
      </c>
      <c r="X113" s="470" t="s">
        <v>28</v>
      </c>
      <c r="Y113" s="470" t="s">
        <v>28</v>
      </c>
      <c r="Z113" s="470" t="s">
        <v>28</v>
      </c>
      <c r="AA113" s="470" t="s">
        <v>28</v>
      </c>
      <c r="AB113" s="470" t="s">
        <v>885</v>
      </c>
      <c r="AC113" s="514" t="s">
        <v>31</v>
      </c>
      <c r="AD113" s="470" t="s">
        <v>41</v>
      </c>
      <c r="AE113" s="515" t="s">
        <v>886</v>
      </c>
      <c r="AF113" s="470" t="s">
        <v>28</v>
      </c>
      <c r="AG113" s="470" t="s">
        <v>28</v>
      </c>
      <c r="AH113" s="470" t="s">
        <v>28</v>
      </c>
      <c r="AI113" s="470" t="s">
        <v>886</v>
      </c>
      <c r="AJ113" s="470" t="s">
        <v>28</v>
      </c>
      <c r="AK113" s="470" t="s">
        <v>28</v>
      </c>
      <c r="AL113" s="470" t="s">
        <v>28</v>
      </c>
      <c r="AM113" s="470" t="s">
        <v>28</v>
      </c>
      <c r="AN113" s="470" t="s">
        <v>37</v>
      </c>
      <c r="AO113" s="470" t="s">
        <v>28</v>
      </c>
      <c r="AP113" s="470" t="s">
        <v>28</v>
      </c>
      <c r="AQ113" s="470" t="s">
        <v>42</v>
      </c>
      <c r="AR113" s="470" t="s">
        <v>155</v>
      </c>
      <c r="AS113" s="516" t="s">
        <v>887</v>
      </c>
      <c r="AT113" s="470" t="s">
        <v>28</v>
      </c>
      <c r="AU113" s="471" t="s">
        <v>997</v>
      </c>
      <c r="AV113" s="470" t="s">
        <v>28</v>
      </c>
      <c r="AW113" s="471" t="s">
        <v>998</v>
      </c>
      <c r="AX113" s="471" t="s">
        <v>28</v>
      </c>
      <c r="AY113" s="470" t="s">
        <v>51</v>
      </c>
      <c r="AZ113" s="473">
        <v>160</v>
      </c>
      <c r="BA113" s="472" t="s">
        <v>28</v>
      </c>
      <c r="BB113" s="473">
        <v>160</v>
      </c>
      <c r="BC113" s="472" t="s">
        <v>28</v>
      </c>
      <c r="BD113" s="473">
        <v>160</v>
      </c>
      <c r="BE113" s="472" t="s">
        <v>28</v>
      </c>
      <c r="BF113" s="473">
        <v>160</v>
      </c>
      <c r="BG113" s="472" t="s">
        <v>28</v>
      </c>
      <c r="BH113" s="473">
        <v>160</v>
      </c>
      <c r="BI113" s="472" t="s">
        <v>28</v>
      </c>
      <c r="BJ113" s="473">
        <v>160</v>
      </c>
      <c r="BK113" s="472" t="s">
        <v>28</v>
      </c>
      <c r="BL113" s="473">
        <v>160</v>
      </c>
      <c r="BM113" s="472" t="s">
        <v>28</v>
      </c>
      <c r="BN113" s="473">
        <v>160</v>
      </c>
      <c r="BO113" s="472" t="s">
        <v>28</v>
      </c>
      <c r="BP113" s="473">
        <v>160</v>
      </c>
      <c r="BQ113" s="472" t="s">
        <v>28</v>
      </c>
      <c r="BR113" s="473">
        <v>160</v>
      </c>
      <c r="BS113" s="472" t="s">
        <v>28</v>
      </c>
      <c r="BT113" s="473">
        <v>160</v>
      </c>
      <c r="BU113" s="472" t="s">
        <v>28</v>
      </c>
      <c r="BV113" s="473">
        <v>160</v>
      </c>
      <c r="BW113" s="472" t="s">
        <v>28</v>
      </c>
      <c r="BX113" s="470" t="s">
        <v>10</v>
      </c>
      <c r="BY113" s="470">
        <v>150</v>
      </c>
      <c r="BZ113" s="470" t="s">
        <v>28</v>
      </c>
      <c r="CA113" s="470" t="s">
        <v>10</v>
      </c>
      <c r="CB113" s="470">
        <v>70</v>
      </c>
      <c r="CC113" s="470" t="s">
        <v>28</v>
      </c>
      <c r="CD113" s="470" t="s">
        <v>10</v>
      </c>
      <c r="CE113" s="470">
        <v>70</v>
      </c>
      <c r="CF113" s="470" t="s">
        <v>28</v>
      </c>
      <c r="CG113" s="470" t="s">
        <v>10</v>
      </c>
      <c r="CH113" s="470">
        <v>70</v>
      </c>
      <c r="CI113" s="470" t="s">
        <v>28</v>
      </c>
      <c r="CJ113" s="470" t="s">
        <v>10</v>
      </c>
      <c r="CK113" s="470">
        <v>70</v>
      </c>
      <c r="CL113" s="470" t="s">
        <v>28</v>
      </c>
      <c r="CM113" s="470" t="s">
        <v>44</v>
      </c>
      <c r="CN113" s="470" t="s">
        <v>28</v>
      </c>
      <c r="CO113" s="470" t="s">
        <v>28</v>
      </c>
      <c r="CP113" s="470" t="s">
        <v>28</v>
      </c>
      <c r="CQ113" s="470" t="s">
        <v>28</v>
      </c>
      <c r="CR113" s="470" t="s">
        <v>28</v>
      </c>
      <c r="CS113" s="470" t="s">
        <v>28</v>
      </c>
      <c r="CT113" s="470" t="s">
        <v>28</v>
      </c>
      <c r="CU113" s="63"/>
      <c r="CV113" s="467"/>
      <c r="CW113" s="186"/>
      <c r="CX113" s="35"/>
      <c r="CY113" s="132">
        <f>IF(AND(BX113="NYY",BY113=150),324,IF(AND(BX113="NYY",BY113=95),282,IF(AND(BX113="NYY",BY113=70),202,IF(AND(BX113="NYY",BY113=50),159,IF(AND(BX113="NYY",BY113=35),131,IF(AND(BX113=NYY,BY113=25),106,IF(AND(BX113="LVTC",BY113=150),252,IF(AND(BX113="LVTC",BY113=95),190,IF(AND(BX113="LVTC",BY113=70),158,IF(AND(BX113="LVTC",BY113=50),124,IF(AND(BX113="LVTC",BY113=35),102,IF(AND(BX113="LVTC",BY113=25),83,0))))))))))))</f>
        <v>324</v>
      </c>
      <c r="CZ113" s="35"/>
      <c r="DA113" s="35"/>
      <c r="DB113" s="401" t="str">
        <f t="shared" si="13"/>
        <v>BAIK</v>
      </c>
      <c r="DC113" s="401">
        <f t="shared" si="14"/>
        <v>0.89999999999999858</v>
      </c>
      <c r="DD113" s="401" t="str">
        <f t="shared" si="10"/>
        <v>BAIK</v>
      </c>
      <c r="DE113" s="401">
        <f t="shared" si="15"/>
        <v>4.3999999999999986</v>
      </c>
      <c r="DF113" s="401" t="str">
        <f t="shared" si="12"/>
        <v>BAIK</v>
      </c>
    </row>
    <row r="114" spans="1:110">
      <c r="A114" s="510">
        <f t="shared" si="8"/>
        <v>102</v>
      </c>
      <c r="B114" s="511" t="str">
        <f>'1. DATA TRAFO'!C114</f>
        <v>MG0157</v>
      </c>
      <c r="C114" s="512" t="str">
        <f>'1. DATA TRAFO'!D114</f>
        <v>JL.SULAWASI</v>
      </c>
      <c r="D114" s="193" t="str">
        <f>'1. DATA TRAFO'!L114</f>
        <v>TRAFINDO</v>
      </c>
      <c r="E114" s="192">
        <f>'1. DATA TRAFO'!M114</f>
        <v>50</v>
      </c>
      <c r="F114" s="513" t="str">
        <f>'1. DATA TRAFO'!R114</f>
        <v>04 JULI 2022</v>
      </c>
      <c r="G114" s="205" t="str">
        <f>'1. DATA TRAFO'!T114</f>
        <v>GTA</v>
      </c>
      <c r="H114" s="477">
        <v>31.9</v>
      </c>
      <c r="I114" s="477">
        <v>27</v>
      </c>
      <c r="J114" s="477">
        <v>27.6</v>
      </c>
      <c r="K114" s="477">
        <v>26.1</v>
      </c>
      <c r="L114" s="477">
        <v>30.7</v>
      </c>
      <c r="M114" s="477">
        <v>29.7</v>
      </c>
      <c r="N114" s="477">
        <v>29.3</v>
      </c>
      <c r="O114" s="477">
        <v>29.1</v>
      </c>
      <c r="P114" s="477">
        <v>28.4</v>
      </c>
      <c r="Q114" s="477">
        <v>27.6</v>
      </c>
      <c r="R114" s="477">
        <v>28.6</v>
      </c>
      <c r="S114" s="477">
        <v>29.9</v>
      </c>
      <c r="T114" s="477">
        <v>28.5</v>
      </c>
      <c r="U114" s="470" t="s">
        <v>28</v>
      </c>
      <c r="V114" s="470" t="s">
        <v>28</v>
      </c>
      <c r="W114" s="470" t="s">
        <v>28</v>
      </c>
      <c r="X114" s="470" t="s">
        <v>28</v>
      </c>
      <c r="Y114" s="470" t="s">
        <v>28</v>
      </c>
      <c r="Z114" s="470" t="s">
        <v>28</v>
      </c>
      <c r="AA114" s="470" t="s">
        <v>28</v>
      </c>
      <c r="AB114" s="470" t="s">
        <v>885</v>
      </c>
      <c r="AC114" s="514" t="s">
        <v>31</v>
      </c>
      <c r="AD114" s="470" t="s">
        <v>41</v>
      </c>
      <c r="AE114" s="515" t="s">
        <v>886</v>
      </c>
      <c r="AF114" s="470" t="s">
        <v>28</v>
      </c>
      <c r="AG114" s="470" t="s">
        <v>28</v>
      </c>
      <c r="AH114" s="470" t="s">
        <v>28</v>
      </c>
      <c r="AI114" s="470" t="s">
        <v>886</v>
      </c>
      <c r="AJ114" s="470" t="s">
        <v>28</v>
      </c>
      <c r="AK114" s="470" t="s">
        <v>28</v>
      </c>
      <c r="AL114" s="470" t="s">
        <v>28</v>
      </c>
      <c r="AM114" s="470" t="s">
        <v>28</v>
      </c>
      <c r="AN114" s="470" t="s">
        <v>37</v>
      </c>
      <c r="AO114" s="470" t="s">
        <v>28</v>
      </c>
      <c r="AP114" s="470" t="s">
        <v>28</v>
      </c>
      <c r="AQ114" s="470" t="s">
        <v>42</v>
      </c>
      <c r="AR114" s="470" t="s">
        <v>155</v>
      </c>
      <c r="AS114" s="516" t="s">
        <v>891</v>
      </c>
      <c r="AT114" s="470" t="s">
        <v>28</v>
      </c>
      <c r="AU114" s="471" t="s">
        <v>997</v>
      </c>
      <c r="AV114" s="470" t="s">
        <v>28</v>
      </c>
      <c r="AW114" s="471" t="s">
        <v>999</v>
      </c>
      <c r="AX114" s="471" t="s">
        <v>28</v>
      </c>
      <c r="AY114" s="470" t="s">
        <v>51</v>
      </c>
      <c r="AZ114" s="473">
        <v>200</v>
      </c>
      <c r="BA114" s="472" t="s">
        <v>28</v>
      </c>
      <c r="BB114" s="473">
        <v>200</v>
      </c>
      <c r="BC114" s="472" t="s">
        <v>28</v>
      </c>
      <c r="BD114" s="473">
        <v>200</v>
      </c>
      <c r="BE114" s="472" t="s">
        <v>28</v>
      </c>
      <c r="BF114" s="473">
        <v>200</v>
      </c>
      <c r="BG114" s="472" t="s">
        <v>28</v>
      </c>
      <c r="BH114" s="473">
        <v>200</v>
      </c>
      <c r="BI114" s="472" t="s">
        <v>28</v>
      </c>
      <c r="BJ114" s="473">
        <v>200</v>
      </c>
      <c r="BK114" s="472" t="s">
        <v>28</v>
      </c>
      <c r="BL114" s="473"/>
      <c r="BM114" s="472"/>
      <c r="BN114" s="473"/>
      <c r="BO114" s="472"/>
      <c r="BP114" s="473"/>
      <c r="BQ114" s="472"/>
      <c r="BR114" s="473"/>
      <c r="BS114" s="472"/>
      <c r="BT114" s="473"/>
      <c r="BU114" s="472"/>
      <c r="BV114" s="473"/>
      <c r="BW114" s="472"/>
      <c r="BX114" s="470" t="s">
        <v>10</v>
      </c>
      <c r="BY114" s="470">
        <v>150</v>
      </c>
      <c r="BZ114" s="470" t="s">
        <v>28</v>
      </c>
      <c r="CA114" s="470" t="s">
        <v>10</v>
      </c>
      <c r="CB114" s="470">
        <v>70</v>
      </c>
      <c r="CC114" s="470" t="s">
        <v>28</v>
      </c>
      <c r="CD114" s="470" t="s">
        <v>10</v>
      </c>
      <c r="CE114" s="470">
        <v>70</v>
      </c>
      <c r="CF114" s="470" t="s">
        <v>28</v>
      </c>
      <c r="CG114" s="470"/>
      <c r="CH114" s="470"/>
      <c r="CI114" s="470"/>
      <c r="CJ114" s="470"/>
      <c r="CK114" s="470"/>
      <c r="CL114" s="470"/>
      <c r="CM114" s="470" t="s">
        <v>44</v>
      </c>
      <c r="CN114" s="470" t="s">
        <v>28</v>
      </c>
      <c r="CO114" s="470" t="s">
        <v>28</v>
      </c>
      <c r="CP114" s="470" t="s">
        <v>28</v>
      </c>
      <c r="CQ114" s="470" t="s">
        <v>28</v>
      </c>
      <c r="CR114" s="470" t="s">
        <v>28</v>
      </c>
      <c r="CS114" s="470"/>
      <c r="CT114" s="470"/>
      <c r="CU114" s="63"/>
      <c r="CV114" s="467"/>
      <c r="CW114" s="186"/>
      <c r="CX114" s="35"/>
      <c r="CY114" s="132">
        <f>IF(AND(BX114="NYY",BY114=150),324,IF(AND(BX114="NYY",BY114=95),282,IF(AND(BX114="NYY",BY114=70),202,IF(AND(BX114="NYY",BY114=50),159,IF(AND(BX114="NYY",BY114=35),131,IF(AND(BX114=NYY,BY114=25),106,IF(AND(BX114="LVTC",BY114=150),252,IF(AND(BX114="LVTC",BY114=95),190,IF(AND(BX114="LVTC",BY114=70),158,IF(AND(BX114="LVTC",BY114=50),124,IF(AND(BX114="LVTC",BY114=35),102,IF(AND(BX114="LVTC",BY114=25),83,0))))))))))))</f>
        <v>324</v>
      </c>
      <c r="CZ114" s="35"/>
      <c r="DA114" s="35"/>
      <c r="DB114" s="401" t="str">
        <f t="shared" si="13"/>
        <v>BAIK</v>
      </c>
      <c r="DC114" s="401">
        <f t="shared" si="14"/>
        <v>1.3999999999999986</v>
      </c>
      <c r="DD114" s="401" t="str">
        <f t="shared" si="10"/>
        <v>BAIK</v>
      </c>
      <c r="DE114" s="401">
        <f t="shared" si="15"/>
        <v>1.5</v>
      </c>
      <c r="DF114" s="401" t="str">
        <f t="shared" si="12"/>
        <v>BAIK</v>
      </c>
    </row>
    <row r="115" spans="1:110">
      <c r="A115" s="510">
        <f t="shared" si="8"/>
        <v>103</v>
      </c>
      <c r="B115" s="511" t="str">
        <f>'1. DATA TRAFO'!C115</f>
        <v>MG0151</v>
      </c>
      <c r="C115" s="512" t="str">
        <f>'1. DATA TRAFO'!D115</f>
        <v>JL.SULAWESI</v>
      </c>
      <c r="D115" s="193" t="str">
        <f>'1. DATA TRAFO'!L115</f>
        <v>TRAFINDO</v>
      </c>
      <c r="E115" s="192">
        <f>'1. DATA TRAFO'!M115</f>
        <v>50</v>
      </c>
      <c r="F115" s="513" t="str">
        <f>'1. DATA TRAFO'!R115</f>
        <v>04 JULI 2022</v>
      </c>
      <c r="G115" s="205" t="str">
        <f>'1. DATA TRAFO'!T115</f>
        <v>GTA</v>
      </c>
      <c r="H115" s="477">
        <v>30.5</v>
      </c>
      <c r="I115" s="477">
        <v>28.3</v>
      </c>
      <c r="J115" s="477">
        <v>28</v>
      </c>
      <c r="K115" s="477">
        <v>27.6</v>
      </c>
      <c r="L115" s="477">
        <v>30.2</v>
      </c>
      <c r="M115" s="477">
        <v>30.8</v>
      </c>
      <c r="N115" s="477">
        <v>29.3</v>
      </c>
      <c r="O115" s="477">
        <v>31.3</v>
      </c>
      <c r="P115" s="477">
        <v>28.8</v>
      </c>
      <c r="Q115" s="477">
        <v>28.3</v>
      </c>
      <c r="R115" s="477">
        <v>29</v>
      </c>
      <c r="S115" s="477">
        <v>29.8</v>
      </c>
      <c r="T115" s="477">
        <v>28</v>
      </c>
      <c r="U115" s="470" t="s">
        <v>28</v>
      </c>
      <c r="V115" s="470" t="s">
        <v>28</v>
      </c>
      <c r="W115" s="470" t="s">
        <v>28</v>
      </c>
      <c r="X115" s="470" t="s">
        <v>28</v>
      </c>
      <c r="Y115" s="470" t="s">
        <v>28</v>
      </c>
      <c r="Z115" s="470" t="s">
        <v>28</v>
      </c>
      <c r="AA115" s="470" t="s">
        <v>28</v>
      </c>
      <c r="AB115" s="470" t="s">
        <v>885</v>
      </c>
      <c r="AC115" s="514" t="s">
        <v>31</v>
      </c>
      <c r="AD115" s="470" t="s">
        <v>41</v>
      </c>
      <c r="AE115" s="515" t="s">
        <v>886</v>
      </c>
      <c r="AF115" s="470" t="s">
        <v>28</v>
      </c>
      <c r="AG115" s="470" t="s">
        <v>28</v>
      </c>
      <c r="AH115" s="470" t="s">
        <v>28</v>
      </c>
      <c r="AI115" s="470" t="s">
        <v>886</v>
      </c>
      <c r="AJ115" s="470" t="s">
        <v>28</v>
      </c>
      <c r="AK115" s="470" t="s">
        <v>28</v>
      </c>
      <c r="AL115" s="470" t="s">
        <v>28</v>
      </c>
      <c r="AM115" s="470" t="s">
        <v>28</v>
      </c>
      <c r="AN115" s="470" t="s">
        <v>37</v>
      </c>
      <c r="AO115" s="470" t="s">
        <v>28</v>
      </c>
      <c r="AP115" s="470" t="s">
        <v>28</v>
      </c>
      <c r="AQ115" s="470" t="s">
        <v>888</v>
      </c>
      <c r="AR115" s="470" t="s">
        <v>155</v>
      </c>
      <c r="AS115" s="516" t="s">
        <v>889</v>
      </c>
      <c r="AT115" s="470" t="s">
        <v>28</v>
      </c>
      <c r="AU115" s="471">
        <v>9999</v>
      </c>
      <c r="AV115" s="470" t="s">
        <v>47</v>
      </c>
      <c r="AW115" s="471">
        <v>149</v>
      </c>
      <c r="AX115" s="471" t="s">
        <v>28</v>
      </c>
      <c r="AY115" s="470" t="s">
        <v>52</v>
      </c>
      <c r="AZ115" s="473">
        <v>125</v>
      </c>
      <c r="BA115" s="472" t="s">
        <v>28</v>
      </c>
      <c r="BB115" s="473">
        <v>125</v>
      </c>
      <c r="BC115" s="472" t="s">
        <v>28</v>
      </c>
      <c r="BD115" s="473">
        <v>125</v>
      </c>
      <c r="BE115" s="472" t="s">
        <v>28</v>
      </c>
      <c r="BF115" s="473">
        <v>125</v>
      </c>
      <c r="BG115" s="472" t="s">
        <v>28</v>
      </c>
      <c r="BH115" s="473">
        <v>125</v>
      </c>
      <c r="BI115" s="472" t="s">
        <v>28</v>
      </c>
      <c r="BJ115" s="473">
        <v>125</v>
      </c>
      <c r="BK115" s="472" t="s">
        <v>28</v>
      </c>
      <c r="BL115" s="473"/>
      <c r="BM115" s="472"/>
      <c r="BN115" s="473"/>
      <c r="BO115" s="472"/>
      <c r="BP115" s="473"/>
      <c r="BQ115" s="472"/>
      <c r="BR115" s="473"/>
      <c r="BS115" s="472"/>
      <c r="BT115" s="473"/>
      <c r="BU115" s="472"/>
      <c r="BV115" s="473"/>
      <c r="BW115" s="472"/>
      <c r="BX115" s="470" t="s">
        <v>10</v>
      </c>
      <c r="BY115" s="470">
        <v>150</v>
      </c>
      <c r="BZ115" s="470" t="s">
        <v>28</v>
      </c>
      <c r="CA115" s="470" t="s">
        <v>10</v>
      </c>
      <c r="CB115" s="470">
        <v>70</v>
      </c>
      <c r="CC115" s="470" t="s">
        <v>28</v>
      </c>
      <c r="CD115" s="470" t="s">
        <v>10</v>
      </c>
      <c r="CE115" s="470">
        <v>70</v>
      </c>
      <c r="CF115" s="470" t="s">
        <v>28</v>
      </c>
      <c r="CG115" s="470"/>
      <c r="CH115" s="470"/>
      <c r="CI115" s="470"/>
      <c r="CJ115" s="470"/>
      <c r="CK115" s="470"/>
      <c r="CL115" s="470"/>
      <c r="CM115" s="470" t="s">
        <v>44</v>
      </c>
      <c r="CN115" s="470" t="s">
        <v>28</v>
      </c>
      <c r="CO115" s="470" t="s">
        <v>28</v>
      </c>
      <c r="CP115" s="470" t="s">
        <v>28</v>
      </c>
      <c r="CQ115" s="470" t="s">
        <v>28</v>
      </c>
      <c r="CR115" s="470" t="s">
        <v>28</v>
      </c>
      <c r="CS115" s="470"/>
      <c r="CT115" s="470"/>
      <c r="CU115" s="63"/>
      <c r="CV115" s="467"/>
      <c r="CW115" s="186"/>
      <c r="CX115" s="35"/>
      <c r="CY115" s="132">
        <f>IF(AND(BX115="NYY",BY115=150),324,IF(AND(BX115="NYY",BY115=95),282,IF(AND(BX115="NYY",BY115=70),202,IF(AND(BX115="NYY",BY115=50),159,IF(AND(BX115="NYY",BY115=35),131,IF(AND(BX115=NYY,BY115=25),106,IF(AND(BX115="LVTC",BY115=150),252,IF(AND(BX115="LVTC",BY115=95),190,IF(AND(BX115="LVTC",BY115=70),158,IF(AND(BX115="LVTC",BY115=50),124,IF(AND(BX115="LVTC",BY115=35),102,IF(AND(BX115="LVTC",BY115=25),83,0))))))))))))</f>
        <v>324</v>
      </c>
      <c r="CZ115" s="35"/>
      <c r="DA115" s="35"/>
      <c r="DB115" s="401" t="str">
        <f t="shared" si="13"/>
        <v>BAIK</v>
      </c>
      <c r="DC115" s="401">
        <f t="shared" si="14"/>
        <v>1.5</v>
      </c>
      <c r="DD115" s="401" t="str">
        <f t="shared" si="10"/>
        <v>BAIK</v>
      </c>
      <c r="DE115" s="401">
        <f t="shared" si="15"/>
        <v>3</v>
      </c>
      <c r="DF115" s="401" t="str">
        <f t="shared" si="12"/>
        <v>BAIK</v>
      </c>
    </row>
    <row r="116" spans="1:110">
      <c r="A116" s="510">
        <f t="shared" si="8"/>
        <v>104</v>
      </c>
      <c r="B116" s="511" t="str">
        <f>'1. DATA TRAFO'!C116</f>
        <v>MG0150</v>
      </c>
      <c r="C116" s="512" t="str">
        <f>'1. DATA TRAFO'!D116</f>
        <v>JL.SULAWESI</v>
      </c>
      <c r="D116" s="193" t="str">
        <f>'1. DATA TRAFO'!L116</f>
        <v>TRAFINDO</v>
      </c>
      <c r="E116" s="192">
        <f>'1. DATA TRAFO'!M116</f>
        <v>50</v>
      </c>
      <c r="F116" s="513" t="str">
        <f>'1. DATA TRAFO'!R116</f>
        <v>06 JULI 2022</v>
      </c>
      <c r="G116" s="205" t="str">
        <f>'1. DATA TRAFO'!T116</f>
        <v>GTA</v>
      </c>
      <c r="H116" s="477">
        <v>35.4</v>
      </c>
      <c r="I116" s="477">
        <v>28.7</v>
      </c>
      <c r="J116" s="477">
        <v>28.7</v>
      </c>
      <c r="K116" s="477">
        <v>27.4</v>
      </c>
      <c r="L116" s="477">
        <v>28.4</v>
      </c>
      <c r="M116" s="477">
        <v>28.1</v>
      </c>
      <c r="N116" s="477">
        <v>28.1</v>
      </c>
      <c r="O116" s="477">
        <v>27</v>
      </c>
      <c r="P116" s="477">
        <v>27.4</v>
      </c>
      <c r="Q116" s="477">
        <v>28.5</v>
      </c>
      <c r="R116" s="477">
        <v>28.7</v>
      </c>
      <c r="S116" s="477">
        <v>31.3</v>
      </c>
      <c r="T116" s="477">
        <v>29.1</v>
      </c>
      <c r="U116" s="470" t="s">
        <v>28</v>
      </c>
      <c r="V116" s="470" t="s">
        <v>28</v>
      </c>
      <c r="W116" s="470" t="s">
        <v>28</v>
      </c>
      <c r="X116" s="470" t="s">
        <v>28</v>
      </c>
      <c r="Y116" s="470" t="s">
        <v>28</v>
      </c>
      <c r="Z116" s="470" t="s">
        <v>28</v>
      </c>
      <c r="AA116" s="470" t="s">
        <v>28</v>
      </c>
      <c r="AB116" s="470" t="s">
        <v>885</v>
      </c>
      <c r="AC116" s="514" t="s">
        <v>31</v>
      </c>
      <c r="AD116" s="470" t="s">
        <v>41</v>
      </c>
      <c r="AE116" s="515" t="s">
        <v>886</v>
      </c>
      <c r="AF116" s="470" t="s">
        <v>28</v>
      </c>
      <c r="AG116" s="470" t="s">
        <v>28</v>
      </c>
      <c r="AH116" s="470" t="s">
        <v>28</v>
      </c>
      <c r="AI116" s="470" t="s">
        <v>886</v>
      </c>
      <c r="AJ116" s="470" t="s">
        <v>28</v>
      </c>
      <c r="AK116" s="470" t="s">
        <v>28</v>
      </c>
      <c r="AL116" s="470" t="s">
        <v>28</v>
      </c>
      <c r="AM116" s="470" t="s">
        <v>28</v>
      </c>
      <c r="AN116" s="470" t="s">
        <v>37</v>
      </c>
      <c r="AO116" s="470" t="s">
        <v>28</v>
      </c>
      <c r="AP116" s="470" t="s">
        <v>28</v>
      </c>
      <c r="AQ116" s="470" t="s">
        <v>42</v>
      </c>
      <c r="AR116" s="470" t="s">
        <v>155</v>
      </c>
      <c r="AS116" s="516" t="s">
        <v>889</v>
      </c>
      <c r="AT116" s="470" t="s">
        <v>28</v>
      </c>
      <c r="AU116" s="471" t="s">
        <v>1000</v>
      </c>
      <c r="AV116" s="470" t="s">
        <v>28</v>
      </c>
      <c r="AW116" s="471" t="s">
        <v>471</v>
      </c>
      <c r="AX116" s="471" t="s">
        <v>28</v>
      </c>
      <c r="AY116" s="470" t="s">
        <v>51</v>
      </c>
      <c r="AZ116" s="473">
        <v>125</v>
      </c>
      <c r="BA116" s="472" t="s">
        <v>28</v>
      </c>
      <c r="BB116" s="473">
        <v>125</v>
      </c>
      <c r="BC116" s="472" t="s">
        <v>28</v>
      </c>
      <c r="BD116" s="473">
        <v>125</v>
      </c>
      <c r="BE116" s="472" t="s">
        <v>28</v>
      </c>
      <c r="BF116" s="473">
        <v>125</v>
      </c>
      <c r="BG116" s="472" t="s">
        <v>28</v>
      </c>
      <c r="BH116" s="473">
        <v>125</v>
      </c>
      <c r="BI116" s="472" t="s">
        <v>28</v>
      </c>
      <c r="BJ116" s="473">
        <v>125</v>
      </c>
      <c r="BK116" s="472" t="s">
        <v>28</v>
      </c>
      <c r="BL116" s="473"/>
      <c r="BM116" s="472"/>
      <c r="BN116" s="473"/>
      <c r="BO116" s="472"/>
      <c r="BP116" s="473"/>
      <c r="BQ116" s="472"/>
      <c r="BR116" s="473"/>
      <c r="BS116" s="472"/>
      <c r="BT116" s="473"/>
      <c r="BU116" s="472"/>
      <c r="BV116" s="473"/>
      <c r="BW116" s="472"/>
      <c r="BX116" s="470" t="s">
        <v>10</v>
      </c>
      <c r="BY116" s="470">
        <v>150</v>
      </c>
      <c r="BZ116" s="470" t="s">
        <v>28</v>
      </c>
      <c r="CA116" s="470" t="s">
        <v>10</v>
      </c>
      <c r="CB116" s="470">
        <v>70</v>
      </c>
      <c r="CC116" s="470" t="s">
        <v>28</v>
      </c>
      <c r="CD116" s="470" t="s">
        <v>10</v>
      </c>
      <c r="CE116" s="470">
        <v>70</v>
      </c>
      <c r="CF116" s="470" t="s">
        <v>28</v>
      </c>
      <c r="CG116" s="470"/>
      <c r="CH116" s="470"/>
      <c r="CI116" s="470"/>
      <c r="CJ116" s="470"/>
      <c r="CK116" s="470"/>
      <c r="CL116" s="470"/>
      <c r="CM116" s="470" t="s">
        <v>44</v>
      </c>
      <c r="CN116" s="470" t="s">
        <v>28</v>
      </c>
      <c r="CO116" s="470" t="s">
        <v>28</v>
      </c>
      <c r="CP116" s="470" t="s">
        <v>28</v>
      </c>
      <c r="CQ116" s="470" t="s">
        <v>28</v>
      </c>
      <c r="CR116" s="470" t="s">
        <v>28</v>
      </c>
      <c r="CS116" s="470"/>
      <c r="CT116" s="470"/>
      <c r="CU116" s="63"/>
      <c r="CV116" s="467"/>
      <c r="CW116" s="186"/>
      <c r="CX116" s="35"/>
      <c r="CY116" s="132">
        <f>IF(AND(BX116="NYY",BY116=150),324,IF(AND(BX116="NYY",BY116=95),282,IF(AND(BX116="NYY",BY116=70),202,IF(AND(BX116="NYY",BY116=50),159,IF(AND(BX116="NYY",BY116=35),131,IF(AND(BX116=NYY,BY116=25),106,IF(AND(BX116="LVTC",BY116=150),252,IF(AND(BX116="LVTC",BY116=95),190,IF(AND(BX116="LVTC",BY116=70),158,IF(AND(BX116="LVTC",BY116=50),124,IF(AND(BX116="LVTC",BY116=35),102,IF(AND(BX116="LVTC",BY116=25),83,0))))))))))))</f>
        <v>324</v>
      </c>
      <c r="CZ116" s="35"/>
      <c r="DA116" s="35"/>
      <c r="DB116" s="401" t="str">
        <f t="shared" si="13"/>
        <v>BAIK</v>
      </c>
      <c r="DC116" s="401">
        <f t="shared" si="14"/>
        <v>0.29999999999999716</v>
      </c>
      <c r="DD116" s="401" t="str">
        <f t="shared" si="10"/>
        <v>BAIK</v>
      </c>
      <c r="DE116" s="401">
        <f t="shared" si="15"/>
        <v>1.6999999999999993</v>
      </c>
      <c r="DF116" s="401" t="str">
        <f t="shared" si="12"/>
        <v>BAIK</v>
      </c>
    </row>
    <row r="117" spans="1:110">
      <c r="A117" s="510">
        <f t="shared" si="8"/>
        <v>105</v>
      </c>
      <c r="B117" s="511" t="str">
        <f>'1. DATA TRAFO'!C117</f>
        <v>MG0070</v>
      </c>
      <c r="C117" s="512" t="str">
        <f>'1. DATA TRAFO'!D117</f>
        <v>JL. JEND. SUDIRMAN</v>
      </c>
      <c r="D117" s="193" t="str">
        <f>'1. DATA TRAFO'!L117</f>
        <v>SINTRA</v>
      </c>
      <c r="E117" s="192">
        <f>'1. DATA TRAFO'!M117</f>
        <v>100</v>
      </c>
      <c r="F117" s="513" t="str">
        <f>'1. DATA TRAFO'!R117</f>
        <v>06 JULI 2022</v>
      </c>
      <c r="G117" s="205" t="str">
        <f>'1. DATA TRAFO'!T117</f>
        <v>GTA</v>
      </c>
      <c r="H117" s="477">
        <v>36.799999999999997</v>
      </c>
      <c r="I117" s="477">
        <v>27.7</v>
      </c>
      <c r="J117" s="477">
        <v>27.1</v>
      </c>
      <c r="K117" s="477">
        <v>28.4</v>
      </c>
      <c r="L117" s="477">
        <v>32.4</v>
      </c>
      <c r="M117" s="477">
        <v>28.8</v>
      </c>
      <c r="N117" s="477">
        <v>29</v>
      </c>
      <c r="O117" s="477">
        <v>29.3</v>
      </c>
      <c r="P117" s="477">
        <v>30.1</v>
      </c>
      <c r="Q117" s="477">
        <v>30.1</v>
      </c>
      <c r="R117" s="477">
        <v>29.7</v>
      </c>
      <c r="S117" s="477">
        <v>35.700000000000003</v>
      </c>
      <c r="T117" s="477">
        <v>30</v>
      </c>
      <c r="U117" s="470" t="s">
        <v>28</v>
      </c>
      <c r="V117" s="470" t="s">
        <v>28</v>
      </c>
      <c r="W117" s="470" t="s">
        <v>28</v>
      </c>
      <c r="X117" s="470" t="s">
        <v>28</v>
      </c>
      <c r="Y117" s="470" t="s">
        <v>28</v>
      </c>
      <c r="Z117" s="470" t="s">
        <v>28</v>
      </c>
      <c r="AA117" s="470" t="s">
        <v>28</v>
      </c>
      <c r="AB117" s="470" t="s">
        <v>885</v>
      </c>
      <c r="AC117" s="514" t="s">
        <v>31</v>
      </c>
      <c r="AD117" s="470" t="s">
        <v>41</v>
      </c>
      <c r="AE117" s="515" t="s">
        <v>886</v>
      </c>
      <c r="AF117" s="470" t="s">
        <v>28</v>
      </c>
      <c r="AG117" s="470" t="s">
        <v>28</v>
      </c>
      <c r="AH117" s="470" t="s">
        <v>28</v>
      </c>
      <c r="AI117" s="470" t="s">
        <v>886</v>
      </c>
      <c r="AJ117" s="470" t="s">
        <v>28</v>
      </c>
      <c r="AK117" s="470" t="s">
        <v>28</v>
      </c>
      <c r="AL117" s="470" t="s">
        <v>28</v>
      </c>
      <c r="AM117" s="470" t="s">
        <v>28</v>
      </c>
      <c r="AN117" s="470" t="s">
        <v>37</v>
      </c>
      <c r="AO117" s="470" t="s">
        <v>28</v>
      </c>
      <c r="AP117" s="470" t="s">
        <v>28</v>
      </c>
      <c r="AQ117" s="470" t="s">
        <v>888</v>
      </c>
      <c r="AR117" s="470" t="s">
        <v>155</v>
      </c>
      <c r="AS117" s="516" t="s">
        <v>890</v>
      </c>
      <c r="AT117" s="470" t="s">
        <v>28</v>
      </c>
      <c r="AU117" s="471">
        <v>9999</v>
      </c>
      <c r="AV117" s="470" t="s">
        <v>47</v>
      </c>
      <c r="AW117" s="471">
        <v>9999</v>
      </c>
      <c r="AX117" s="471" t="s">
        <v>47</v>
      </c>
      <c r="AY117" s="470" t="s">
        <v>51</v>
      </c>
      <c r="AZ117" s="473">
        <v>125</v>
      </c>
      <c r="BA117" s="472" t="s">
        <v>28</v>
      </c>
      <c r="BB117" s="473">
        <v>125</v>
      </c>
      <c r="BC117" s="472" t="s">
        <v>28</v>
      </c>
      <c r="BD117" s="473">
        <v>125</v>
      </c>
      <c r="BE117" s="472" t="s">
        <v>28</v>
      </c>
      <c r="BF117" s="473">
        <v>160</v>
      </c>
      <c r="BG117" s="472" t="s">
        <v>28</v>
      </c>
      <c r="BH117" s="473">
        <v>200</v>
      </c>
      <c r="BI117" s="472" t="s">
        <v>28</v>
      </c>
      <c r="BJ117" s="473">
        <v>160</v>
      </c>
      <c r="BK117" s="472" t="s">
        <v>28</v>
      </c>
      <c r="BL117" s="473"/>
      <c r="BM117" s="472"/>
      <c r="BN117" s="473"/>
      <c r="BO117" s="472"/>
      <c r="BP117" s="473"/>
      <c r="BQ117" s="472"/>
      <c r="BR117" s="473"/>
      <c r="BS117" s="472"/>
      <c r="BT117" s="473"/>
      <c r="BU117" s="472"/>
      <c r="BV117" s="473"/>
      <c r="BW117" s="472"/>
      <c r="BX117" s="470" t="s">
        <v>10</v>
      </c>
      <c r="BY117" s="470">
        <v>70</v>
      </c>
      <c r="BZ117" s="470" t="s">
        <v>28</v>
      </c>
      <c r="CA117" s="470" t="s">
        <v>10</v>
      </c>
      <c r="CB117" s="470">
        <v>70</v>
      </c>
      <c r="CC117" s="470" t="s">
        <v>28</v>
      </c>
      <c r="CD117" s="470" t="s">
        <v>10</v>
      </c>
      <c r="CE117" s="470">
        <v>70</v>
      </c>
      <c r="CF117" s="470" t="s">
        <v>28</v>
      </c>
      <c r="CG117" s="470"/>
      <c r="CH117" s="470"/>
      <c r="CI117" s="470"/>
      <c r="CJ117" s="470"/>
      <c r="CK117" s="470"/>
      <c r="CL117" s="470"/>
      <c r="CM117" s="470" t="s">
        <v>44</v>
      </c>
      <c r="CN117" s="470" t="s">
        <v>28</v>
      </c>
      <c r="CO117" s="470" t="s">
        <v>28</v>
      </c>
      <c r="CP117" s="470" t="s">
        <v>28</v>
      </c>
      <c r="CQ117" s="470" t="s">
        <v>28</v>
      </c>
      <c r="CR117" s="470" t="s">
        <v>28</v>
      </c>
      <c r="CS117" s="470"/>
      <c r="CT117" s="470"/>
      <c r="CU117" s="63"/>
      <c r="CV117" s="467"/>
      <c r="CW117" s="186"/>
      <c r="CX117" s="35"/>
      <c r="CY117" s="132">
        <f>IF(AND(BX117="NYY",BY117=150),324,IF(AND(BX117="NYY",BY117=95),282,IF(AND(BX117="NYY",BY117=70),202,IF(AND(BX117="NYY",BY117=50),159,IF(AND(BX117="NYY",BY117=35),131,IF(AND(BX117=NYY,BY117=25),106,IF(AND(BX117="LVTC",BY117=150),252,IF(AND(BX117="LVTC",BY117=95),190,IF(AND(BX117="LVTC",BY117=70),158,IF(AND(BX117="LVTC",BY117=50),124,IF(AND(BX117="LVTC",BY117=35),102,IF(AND(BX117="LVTC",BY117=25),83,0))))))))))))</f>
        <v>202</v>
      </c>
      <c r="CZ117" s="35"/>
      <c r="DA117" s="35"/>
      <c r="DB117" s="401" t="str">
        <f t="shared" si="13"/>
        <v>BAIK</v>
      </c>
      <c r="DC117" s="401">
        <f t="shared" si="14"/>
        <v>3.5999999999999979</v>
      </c>
      <c r="DD117" s="401" t="str">
        <f t="shared" si="10"/>
        <v>BAIK</v>
      </c>
      <c r="DE117" s="401">
        <f t="shared" si="15"/>
        <v>0.80000000000000071</v>
      </c>
      <c r="DF117" s="401" t="str">
        <f t="shared" si="12"/>
        <v>BAIK</v>
      </c>
    </row>
    <row r="118" spans="1:110">
      <c r="A118" s="510">
        <f t="shared" si="8"/>
        <v>106</v>
      </c>
      <c r="B118" s="511" t="str">
        <f>'1. DATA TRAFO'!C118</f>
        <v>MG0042</v>
      </c>
      <c r="C118" s="512" t="str">
        <f>'1. DATA TRAFO'!D118</f>
        <v>JL. JEND. SUDIRMAN</v>
      </c>
      <c r="D118" s="193" t="str">
        <f>'1. DATA TRAFO'!L118</f>
        <v xml:space="preserve"> STARLITE</v>
      </c>
      <c r="E118" s="192">
        <f>'1. DATA TRAFO'!M118</f>
        <v>100</v>
      </c>
      <c r="F118" s="513" t="str">
        <f>'1. DATA TRAFO'!R118</f>
        <v>04 JULI 2022</v>
      </c>
      <c r="G118" s="205" t="str">
        <f>'1. DATA TRAFO'!T118</f>
        <v>GTA</v>
      </c>
      <c r="H118" s="477">
        <v>43.2</v>
      </c>
      <c r="I118" s="477">
        <v>29.2</v>
      </c>
      <c r="J118" s="477">
        <v>29.4</v>
      </c>
      <c r="K118" s="477">
        <v>28.9</v>
      </c>
      <c r="L118" s="477">
        <v>28.9</v>
      </c>
      <c r="M118" s="477">
        <v>29.5</v>
      </c>
      <c r="N118" s="477">
        <v>28.9</v>
      </c>
      <c r="O118" s="477">
        <v>26.9</v>
      </c>
      <c r="P118" s="477">
        <v>28.4</v>
      </c>
      <c r="Q118" s="477">
        <v>29.6</v>
      </c>
      <c r="R118" s="477">
        <v>26.5</v>
      </c>
      <c r="S118" s="477">
        <v>44</v>
      </c>
      <c r="T118" s="477">
        <v>30</v>
      </c>
      <c r="U118" s="470" t="s">
        <v>28</v>
      </c>
      <c r="V118" s="470" t="s">
        <v>28</v>
      </c>
      <c r="W118" s="470" t="s">
        <v>28</v>
      </c>
      <c r="X118" s="470" t="s">
        <v>28</v>
      </c>
      <c r="Y118" s="470" t="s">
        <v>28</v>
      </c>
      <c r="Z118" s="470" t="s">
        <v>28</v>
      </c>
      <c r="AA118" s="470" t="s">
        <v>28</v>
      </c>
      <c r="AB118" s="470" t="s">
        <v>885</v>
      </c>
      <c r="AC118" s="514" t="s">
        <v>31</v>
      </c>
      <c r="AD118" s="470" t="s">
        <v>41</v>
      </c>
      <c r="AE118" s="515" t="s">
        <v>886</v>
      </c>
      <c r="AF118" s="470" t="s">
        <v>28</v>
      </c>
      <c r="AG118" s="470" t="s">
        <v>28</v>
      </c>
      <c r="AH118" s="470" t="s">
        <v>28</v>
      </c>
      <c r="AI118" s="470" t="s">
        <v>886</v>
      </c>
      <c r="AJ118" s="470" t="s">
        <v>28</v>
      </c>
      <c r="AK118" s="470" t="s">
        <v>28</v>
      </c>
      <c r="AL118" s="470" t="s">
        <v>28</v>
      </c>
      <c r="AM118" s="470" t="s">
        <v>28</v>
      </c>
      <c r="AN118" s="470" t="s">
        <v>37</v>
      </c>
      <c r="AO118" s="470" t="s">
        <v>28</v>
      </c>
      <c r="AP118" s="470" t="s">
        <v>28</v>
      </c>
      <c r="AQ118" s="470" t="s">
        <v>42</v>
      </c>
      <c r="AR118" s="470" t="s">
        <v>155</v>
      </c>
      <c r="AS118" s="516" t="s">
        <v>887</v>
      </c>
      <c r="AT118" s="470" t="s">
        <v>28</v>
      </c>
      <c r="AU118" s="471">
        <v>9999</v>
      </c>
      <c r="AV118" s="470" t="s">
        <v>47</v>
      </c>
      <c r="AW118" s="471">
        <v>9999</v>
      </c>
      <c r="AX118" s="471" t="s">
        <v>47</v>
      </c>
      <c r="AY118" s="470" t="s">
        <v>51</v>
      </c>
      <c r="AZ118" s="473">
        <v>160</v>
      </c>
      <c r="BA118" s="472" t="s">
        <v>28</v>
      </c>
      <c r="BB118" s="473">
        <v>160</v>
      </c>
      <c r="BC118" s="472" t="s">
        <v>28</v>
      </c>
      <c r="BD118" s="473">
        <v>160</v>
      </c>
      <c r="BE118" s="472" t="s">
        <v>28</v>
      </c>
      <c r="BF118" s="473">
        <v>160</v>
      </c>
      <c r="BG118" s="472" t="s">
        <v>28</v>
      </c>
      <c r="BH118" s="473">
        <v>160</v>
      </c>
      <c r="BI118" s="472" t="s">
        <v>28</v>
      </c>
      <c r="BJ118" s="473">
        <v>160</v>
      </c>
      <c r="BK118" s="472" t="s">
        <v>28</v>
      </c>
      <c r="BL118" s="473">
        <v>160</v>
      </c>
      <c r="BM118" s="472" t="s">
        <v>28</v>
      </c>
      <c r="BN118" s="473">
        <v>160</v>
      </c>
      <c r="BO118" s="472" t="s">
        <v>28</v>
      </c>
      <c r="BP118" s="473">
        <v>160</v>
      </c>
      <c r="BQ118" s="472" t="s">
        <v>28</v>
      </c>
      <c r="BR118" s="473"/>
      <c r="BS118" s="472"/>
      <c r="BT118" s="473"/>
      <c r="BU118" s="472"/>
      <c r="BV118" s="473">
        <v>160</v>
      </c>
      <c r="BW118" s="472" t="s">
        <v>28</v>
      </c>
      <c r="BX118" s="470" t="s">
        <v>10</v>
      </c>
      <c r="BY118" s="470">
        <v>150</v>
      </c>
      <c r="BZ118" s="470" t="s">
        <v>28</v>
      </c>
      <c r="CA118" s="470" t="s">
        <v>10</v>
      </c>
      <c r="CB118" s="470">
        <v>70</v>
      </c>
      <c r="CC118" s="470" t="s">
        <v>28</v>
      </c>
      <c r="CD118" s="470"/>
      <c r="CE118" s="470"/>
      <c r="CF118" s="470"/>
      <c r="CG118" s="470"/>
      <c r="CH118" s="470"/>
      <c r="CI118" s="470"/>
      <c r="CJ118" s="470" t="s">
        <v>10</v>
      </c>
      <c r="CK118" s="470">
        <v>70</v>
      </c>
      <c r="CL118" s="470" t="s">
        <v>28</v>
      </c>
      <c r="CM118" s="470" t="s">
        <v>44</v>
      </c>
      <c r="CN118" s="470" t="s">
        <v>28</v>
      </c>
      <c r="CO118" s="470" t="s">
        <v>28</v>
      </c>
      <c r="CP118" s="470" t="s">
        <v>28</v>
      </c>
      <c r="CQ118" s="470" t="s">
        <v>28</v>
      </c>
      <c r="CR118" s="470"/>
      <c r="CS118" s="470"/>
      <c r="CT118" s="470" t="s">
        <v>28</v>
      </c>
      <c r="CU118" s="63"/>
      <c r="CV118" s="467"/>
      <c r="CW118" s="186"/>
      <c r="CX118" s="35"/>
      <c r="CY118" s="132">
        <f>IF(AND(BX118="NYY",BY118=150),324,IF(AND(BX118="NYY",BY118=95),282,IF(AND(BX118="NYY",BY118=70),202,IF(AND(BX118="NYY",BY118=50),159,IF(AND(BX118="NYY",BY118=35),131,IF(AND(BX118=NYY,BY118=25),106,IF(AND(BX118="LVTC",BY118=150),252,IF(AND(BX118="LVTC",BY118=95),190,IF(AND(BX118="LVTC",BY118=70),158,IF(AND(BX118="LVTC",BY118=50),124,IF(AND(BX118="LVTC",BY118=35),102,IF(AND(BX118="LVTC",BY118=25),83,0))))))))))))</f>
        <v>324</v>
      </c>
      <c r="CZ118" s="35"/>
      <c r="DA118" s="35"/>
      <c r="DB118" s="401" t="str">
        <f t="shared" si="13"/>
        <v>BAIK</v>
      </c>
      <c r="DC118" s="401">
        <f t="shared" si="14"/>
        <v>0.60000000000000142</v>
      </c>
      <c r="DD118" s="401" t="str">
        <f t="shared" si="10"/>
        <v>BAIK</v>
      </c>
      <c r="DE118" s="401">
        <f t="shared" si="15"/>
        <v>3.1000000000000014</v>
      </c>
      <c r="DF118" s="401" t="str">
        <f t="shared" si="12"/>
        <v>BAIK</v>
      </c>
    </row>
    <row r="119" spans="1:110">
      <c r="A119" s="510">
        <f t="shared" si="8"/>
        <v>107</v>
      </c>
      <c r="B119" s="511" t="str">
        <f>'1. DATA TRAFO'!C119</f>
        <v>MG0046</v>
      </c>
      <c r="C119" s="512" t="str">
        <f>'1. DATA TRAFO'!D119</f>
        <v>JL. MASJID ASALAM</v>
      </c>
      <c r="D119" s="193" t="str">
        <f>'1. DATA TRAFO'!L119</f>
        <v>UNINDO</v>
      </c>
      <c r="E119" s="192">
        <f>'1. DATA TRAFO'!M119</f>
        <v>100</v>
      </c>
      <c r="F119" s="513" t="str">
        <f>'1. DATA TRAFO'!R119</f>
        <v>06 JULI 2022</v>
      </c>
      <c r="G119" s="205" t="str">
        <f>'1. DATA TRAFO'!T119</f>
        <v>GTA</v>
      </c>
      <c r="H119" s="477">
        <v>33.799999999999997</v>
      </c>
      <c r="I119" s="477">
        <v>23.1</v>
      </c>
      <c r="J119" s="477">
        <v>25</v>
      </c>
      <c r="K119" s="477">
        <v>28.5</v>
      </c>
      <c r="L119" s="477">
        <v>26.4</v>
      </c>
      <c r="M119" s="477">
        <v>29.3</v>
      </c>
      <c r="N119" s="477">
        <v>29.3</v>
      </c>
      <c r="O119" s="477">
        <v>33.799999999999997</v>
      </c>
      <c r="P119" s="477">
        <v>24.1</v>
      </c>
      <c r="Q119" s="477">
        <v>23.5</v>
      </c>
      <c r="R119" s="477">
        <v>29.2</v>
      </c>
      <c r="S119" s="477">
        <v>49.2</v>
      </c>
      <c r="T119" s="477">
        <v>30.9</v>
      </c>
      <c r="U119" s="470" t="s">
        <v>28</v>
      </c>
      <c r="V119" s="470" t="s">
        <v>28</v>
      </c>
      <c r="W119" s="470" t="s">
        <v>28</v>
      </c>
      <c r="X119" s="470" t="s">
        <v>28</v>
      </c>
      <c r="Y119" s="470" t="s">
        <v>28</v>
      </c>
      <c r="Z119" s="470" t="s">
        <v>28</v>
      </c>
      <c r="AA119" s="470" t="s">
        <v>28</v>
      </c>
      <c r="AB119" s="470" t="s">
        <v>885</v>
      </c>
      <c r="AC119" s="514" t="s">
        <v>31</v>
      </c>
      <c r="AD119" s="470" t="s">
        <v>41</v>
      </c>
      <c r="AE119" s="515" t="s">
        <v>886</v>
      </c>
      <c r="AF119" s="470" t="s">
        <v>28</v>
      </c>
      <c r="AG119" s="470" t="s">
        <v>28</v>
      </c>
      <c r="AH119" s="470" t="s">
        <v>28</v>
      </c>
      <c r="AI119" s="470" t="s">
        <v>886</v>
      </c>
      <c r="AJ119" s="470" t="s">
        <v>28</v>
      </c>
      <c r="AK119" s="470" t="s">
        <v>28</v>
      </c>
      <c r="AL119" s="470" t="s">
        <v>28</v>
      </c>
      <c r="AM119" s="470" t="s">
        <v>28</v>
      </c>
      <c r="AN119" s="470" t="s">
        <v>37</v>
      </c>
      <c r="AO119" s="470" t="s">
        <v>28</v>
      </c>
      <c r="AP119" s="470" t="s">
        <v>28</v>
      </c>
      <c r="AQ119" s="470" t="s">
        <v>42</v>
      </c>
      <c r="AR119" s="470" t="s">
        <v>155</v>
      </c>
      <c r="AS119" s="516"/>
      <c r="AT119" s="470" t="s">
        <v>42</v>
      </c>
      <c r="AU119" s="471">
        <v>133</v>
      </c>
      <c r="AV119" s="470" t="s">
        <v>28</v>
      </c>
      <c r="AW119" s="471">
        <v>133</v>
      </c>
      <c r="AX119" s="471" t="s">
        <v>28</v>
      </c>
      <c r="AY119" s="470" t="s">
        <v>51</v>
      </c>
      <c r="AZ119" s="473"/>
      <c r="BA119" s="472"/>
      <c r="BB119" s="473"/>
      <c r="BC119" s="472"/>
      <c r="BD119" s="473"/>
      <c r="BE119" s="472"/>
      <c r="BF119" s="473">
        <v>100</v>
      </c>
      <c r="BG119" s="472" t="s">
        <v>28</v>
      </c>
      <c r="BH119" s="473">
        <v>100</v>
      </c>
      <c r="BI119" s="472" t="s">
        <v>28</v>
      </c>
      <c r="BJ119" s="473">
        <v>100</v>
      </c>
      <c r="BK119" s="472" t="s">
        <v>28</v>
      </c>
      <c r="BL119" s="473"/>
      <c r="BM119" s="472"/>
      <c r="BN119" s="473"/>
      <c r="BO119" s="472"/>
      <c r="BP119" s="473"/>
      <c r="BQ119" s="472"/>
      <c r="BR119" s="473"/>
      <c r="BS119" s="472"/>
      <c r="BT119" s="473"/>
      <c r="BU119" s="472"/>
      <c r="BV119" s="473"/>
      <c r="BW119" s="472"/>
      <c r="BX119" s="470" t="s">
        <v>10</v>
      </c>
      <c r="BY119" s="470">
        <v>70</v>
      </c>
      <c r="BZ119" s="470" t="s">
        <v>28</v>
      </c>
      <c r="CA119" s="470"/>
      <c r="CB119" s="470"/>
      <c r="CC119" s="470"/>
      <c r="CD119" s="470" t="s">
        <v>10</v>
      </c>
      <c r="CE119" s="470">
        <v>70</v>
      </c>
      <c r="CF119" s="470" t="s">
        <v>28</v>
      </c>
      <c r="CG119" s="470"/>
      <c r="CH119" s="470"/>
      <c r="CI119" s="470"/>
      <c r="CJ119" s="470"/>
      <c r="CK119" s="470"/>
      <c r="CL119" s="470"/>
      <c r="CM119" s="470" t="s">
        <v>44</v>
      </c>
      <c r="CN119" s="470" t="s">
        <v>28</v>
      </c>
      <c r="CO119" s="470" t="s">
        <v>28</v>
      </c>
      <c r="CP119" s="470" t="s">
        <v>28</v>
      </c>
      <c r="CQ119" s="470"/>
      <c r="CR119" s="470" t="s">
        <v>28</v>
      </c>
      <c r="CS119" s="470"/>
      <c r="CT119" s="470"/>
      <c r="CU119" s="63"/>
      <c r="CV119" s="467"/>
      <c r="CW119" s="186"/>
      <c r="CX119" s="35"/>
      <c r="CY119" s="132">
        <f>IF(AND(BX119="NYY",BY119=150),324,IF(AND(BX119="NYY",BY119=95),282,IF(AND(BX119="NYY",BY119=70),202,IF(AND(BX119="NYY",BY119=50),159,IF(AND(BX119="NYY",BY119=35),131,IF(AND(BX119=NYY,BY119=25),106,IF(AND(BX119="LVTC",BY119=150),252,IF(AND(BX119="LVTC",BY119=95),190,IF(AND(BX119="LVTC",BY119=70),158,IF(AND(BX119="LVTC",BY119=50),124,IF(AND(BX119="LVTC",BY119=35),102,IF(AND(BX119="LVTC",BY119=25),83,0))))))))))))</f>
        <v>202</v>
      </c>
      <c r="CZ119" s="35"/>
      <c r="DA119" s="35"/>
      <c r="DB119" s="401" t="str">
        <f t="shared" si="13"/>
        <v>BAIK</v>
      </c>
      <c r="DC119" s="401">
        <f t="shared" si="14"/>
        <v>2.9000000000000021</v>
      </c>
      <c r="DD119" s="401" t="str">
        <f t="shared" si="10"/>
        <v>BAIK</v>
      </c>
      <c r="DE119" s="401">
        <f t="shared" si="15"/>
        <v>10.299999999999997</v>
      </c>
      <c r="DF119" s="401" t="str">
        <f t="shared" si="12"/>
        <v>CUKUP</v>
      </c>
    </row>
    <row r="120" spans="1:110">
      <c r="A120" s="510">
        <f t="shared" si="8"/>
        <v>108</v>
      </c>
      <c r="B120" s="511" t="str">
        <f>'1. DATA TRAFO'!C120</f>
        <v>MG0065</v>
      </c>
      <c r="C120" s="512" t="str">
        <f>'1. DATA TRAFO'!D120</f>
        <v>JL. SIMPANG YONIF</v>
      </c>
      <c r="D120" s="193" t="str">
        <f>'1. DATA TRAFO'!L120</f>
        <v>B &amp; D</v>
      </c>
      <c r="E120" s="192">
        <f>'1. DATA TRAFO'!M120</f>
        <v>100</v>
      </c>
      <c r="F120" s="513" t="str">
        <f>'1. DATA TRAFO'!R120</f>
        <v>06 JULI 2022</v>
      </c>
      <c r="G120" s="205" t="str">
        <f>'1. DATA TRAFO'!T120</f>
        <v>GTA</v>
      </c>
      <c r="H120" s="477">
        <v>31.3</v>
      </c>
      <c r="I120" s="477">
        <v>28.5</v>
      </c>
      <c r="J120" s="477">
        <v>28.7</v>
      </c>
      <c r="K120" s="477">
        <v>28</v>
      </c>
      <c r="L120" s="477">
        <v>30.3</v>
      </c>
      <c r="M120" s="477">
        <v>31.2</v>
      </c>
      <c r="N120" s="477">
        <v>30.7</v>
      </c>
      <c r="O120" s="477">
        <v>30.6</v>
      </c>
      <c r="P120" s="477">
        <v>32.1</v>
      </c>
      <c r="Q120" s="477">
        <v>35</v>
      </c>
      <c r="R120" s="477">
        <v>30</v>
      </c>
      <c r="S120" s="477">
        <v>31.5</v>
      </c>
      <c r="T120" s="477">
        <v>29.4</v>
      </c>
      <c r="U120" s="470" t="s">
        <v>28</v>
      </c>
      <c r="V120" s="470" t="s">
        <v>28</v>
      </c>
      <c r="W120" s="470" t="s">
        <v>28</v>
      </c>
      <c r="X120" s="470" t="s">
        <v>28</v>
      </c>
      <c r="Y120" s="470" t="s">
        <v>28</v>
      </c>
      <c r="Z120" s="470" t="s">
        <v>28</v>
      </c>
      <c r="AA120" s="470" t="s">
        <v>28</v>
      </c>
      <c r="AB120" s="470" t="s">
        <v>885</v>
      </c>
      <c r="AC120" s="514" t="s">
        <v>31</v>
      </c>
      <c r="AD120" s="470" t="s">
        <v>41</v>
      </c>
      <c r="AE120" s="515" t="s">
        <v>886</v>
      </c>
      <c r="AF120" s="470" t="s">
        <v>28</v>
      </c>
      <c r="AG120" s="470" t="s">
        <v>28</v>
      </c>
      <c r="AH120" s="470" t="s">
        <v>28</v>
      </c>
      <c r="AI120" s="470" t="s">
        <v>886</v>
      </c>
      <c r="AJ120" s="470" t="s">
        <v>28</v>
      </c>
      <c r="AK120" s="470" t="s">
        <v>28</v>
      </c>
      <c r="AL120" s="470" t="s">
        <v>28</v>
      </c>
      <c r="AM120" s="470" t="s">
        <v>28</v>
      </c>
      <c r="AN120" s="470" t="s">
        <v>314</v>
      </c>
      <c r="AO120" s="470" t="s">
        <v>28</v>
      </c>
      <c r="AP120" s="470" t="s">
        <v>28</v>
      </c>
      <c r="AQ120" s="470" t="s">
        <v>42</v>
      </c>
      <c r="AR120" s="470" t="s">
        <v>155</v>
      </c>
      <c r="AS120" s="516" t="s">
        <v>889</v>
      </c>
      <c r="AT120" s="470" t="s">
        <v>28</v>
      </c>
      <c r="AU120" s="471" t="s">
        <v>1001</v>
      </c>
      <c r="AV120" s="470" t="s">
        <v>28</v>
      </c>
      <c r="AW120" s="471" t="s">
        <v>1001</v>
      </c>
      <c r="AX120" s="471" t="s">
        <v>28</v>
      </c>
      <c r="AY120" s="470" t="s">
        <v>51</v>
      </c>
      <c r="AZ120" s="473">
        <v>160</v>
      </c>
      <c r="BA120" s="472" t="s">
        <v>28</v>
      </c>
      <c r="BB120" s="473">
        <v>100</v>
      </c>
      <c r="BC120" s="472" t="s">
        <v>28</v>
      </c>
      <c r="BD120" s="473">
        <v>125</v>
      </c>
      <c r="BE120" s="472" t="s">
        <v>28</v>
      </c>
      <c r="BF120" s="473">
        <v>100</v>
      </c>
      <c r="BG120" s="472" t="s">
        <v>28</v>
      </c>
      <c r="BH120" s="473">
        <v>100</v>
      </c>
      <c r="BI120" s="472" t="s">
        <v>28</v>
      </c>
      <c r="BJ120" s="473">
        <v>100</v>
      </c>
      <c r="BK120" s="472" t="s">
        <v>28</v>
      </c>
      <c r="BL120" s="473"/>
      <c r="BM120" s="472"/>
      <c r="BN120" s="473"/>
      <c r="BO120" s="472"/>
      <c r="BP120" s="473"/>
      <c r="BQ120" s="472"/>
      <c r="BR120" s="473"/>
      <c r="BS120" s="472"/>
      <c r="BT120" s="473"/>
      <c r="BU120" s="472"/>
      <c r="BV120" s="473"/>
      <c r="BW120" s="472"/>
      <c r="BX120" s="470" t="s">
        <v>10</v>
      </c>
      <c r="BY120" s="470">
        <v>70</v>
      </c>
      <c r="BZ120" s="470" t="s">
        <v>28</v>
      </c>
      <c r="CA120" s="470" t="s">
        <v>10</v>
      </c>
      <c r="CB120" s="470">
        <v>70</v>
      </c>
      <c r="CC120" s="470" t="s">
        <v>28</v>
      </c>
      <c r="CD120" s="470" t="s">
        <v>10</v>
      </c>
      <c r="CE120" s="470">
        <v>70</v>
      </c>
      <c r="CF120" s="470" t="s">
        <v>28</v>
      </c>
      <c r="CG120" s="470"/>
      <c r="CH120" s="470"/>
      <c r="CI120" s="470"/>
      <c r="CJ120" s="470"/>
      <c r="CK120" s="470"/>
      <c r="CL120" s="470"/>
      <c r="CM120" s="470" t="s">
        <v>44</v>
      </c>
      <c r="CN120" s="470" t="s">
        <v>28</v>
      </c>
      <c r="CO120" s="470" t="s">
        <v>28</v>
      </c>
      <c r="CP120" s="470" t="s">
        <v>28</v>
      </c>
      <c r="CQ120" s="470" t="s">
        <v>28</v>
      </c>
      <c r="CR120" s="470" t="s">
        <v>28</v>
      </c>
      <c r="CS120" s="470"/>
      <c r="CT120" s="470"/>
      <c r="CU120" s="63"/>
      <c r="CV120" s="467"/>
      <c r="CW120" s="186"/>
      <c r="CX120" s="35"/>
      <c r="CY120" s="132">
        <f>IF(AND(BX120="NYY",BY120=150),324,IF(AND(BX120="NYY",BY120=95),282,IF(AND(BX120="NYY",BY120=70),202,IF(AND(BX120="NYY",BY120=50),159,IF(AND(BX120="NYY",BY120=35),131,IF(AND(BX120=NYY,BY120=25),106,IF(AND(BX120="LVTC",BY120=150),252,IF(AND(BX120="LVTC",BY120=95),190,IF(AND(BX120="LVTC",BY120=70),158,IF(AND(BX120="LVTC",BY120=50),124,IF(AND(BX120="LVTC",BY120=35),102,IF(AND(BX120="LVTC",BY120=25),83,0))))))))))))</f>
        <v>202</v>
      </c>
      <c r="CZ120" s="35"/>
      <c r="DA120" s="35"/>
      <c r="DB120" s="401" t="str">
        <f t="shared" si="13"/>
        <v>BAIK</v>
      </c>
      <c r="DC120" s="401">
        <f t="shared" si="14"/>
        <v>0.89999999999999858</v>
      </c>
      <c r="DD120" s="401" t="str">
        <f t="shared" si="10"/>
        <v>BAIK</v>
      </c>
      <c r="DE120" s="401">
        <f t="shared" si="15"/>
        <v>5</v>
      </c>
      <c r="DF120" s="401" t="str">
        <f t="shared" si="12"/>
        <v>BAIK</v>
      </c>
    </row>
    <row r="121" spans="1:110">
      <c r="A121" s="510">
        <f t="shared" si="8"/>
        <v>109</v>
      </c>
      <c r="B121" s="511" t="str">
        <f>'1. DATA TRAFO'!C121</f>
        <v>MG0047</v>
      </c>
      <c r="C121" s="512" t="str">
        <f>'1. DATA TRAFO'!D121</f>
        <v>JL. PEGADAIAN</v>
      </c>
      <c r="D121" s="193" t="str">
        <f>'1. DATA TRAFO'!L121</f>
        <v xml:space="preserve"> STARLITE</v>
      </c>
      <c r="E121" s="192">
        <f>'1. DATA TRAFO'!M121</f>
        <v>100</v>
      </c>
      <c r="F121" s="513" t="str">
        <f>'1. DATA TRAFO'!R121</f>
        <v>06 JULI 2022</v>
      </c>
      <c r="G121" s="205" t="str">
        <f>'1. DATA TRAFO'!T121</f>
        <v>GTA</v>
      </c>
      <c r="H121" s="477">
        <v>35.299999999999997</v>
      </c>
      <c r="I121" s="477">
        <v>28.7</v>
      </c>
      <c r="J121" s="477">
        <v>28.9</v>
      </c>
      <c r="K121" s="477">
        <v>28.9</v>
      </c>
      <c r="L121" s="477">
        <v>29.6</v>
      </c>
      <c r="M121" s="477">
        <v>29.6</v>
      </c>
      <c r="N121" s="477">
        <v>27.1</v>
      </c>
      <c r="O121" s="477">
        <v>29</v>
      </c>
      <c r="P121" s="477">
        <v>29.5</v>
      </c>
      <c r="Q121" s="477">
        <v>28.8</v>
      </c>
      <c r="R121" s="477">
        <v>27.1</v>
      </c>
      <c r="S121" s="477">
        <v>32.5</v>
      </c>
      <c r="T121" s="477">
        <v>29.7</v>
      </c>
      <c r="U121" s="470" t="s">
        <v>28</v>
      </c>
      <c r="V121" s="470" t="s">
        <v>28</v>
      </c>
      <c r="W121" s="470" t="s">
        <v>28</v>
      </c>
      <c r="X121" s="470" t="s">
        <v>28</v>
      </c>
      <c r="Y121" s="470" t="s">
        <v>28</v>
      </c>
      <c r="Z121" s="470" t="s">
        <v>28</v>
      </c>
      <c r="AA121" s="470" t="s">
        <v>28</v>
      </c>
      <c r="AB121" s="470" t="s">
        <v>885</v>
      </c>
      <c r="AC121" s="514" t="s">
        <v>31</v>
      </c>
      <c r="AD121" s="470" t="s">
        <v>41</v>
      </c>
      <c r="AE121" s="515" t="s">
        <v>886</v>
      </c>
      <c r="AF121" s="470" t="s">
        <v>28</v>
      </c>
      <c r="AG121" s="470" t="s">
        <v>28</v>
      </c>
      <c r="AH121" s="470" t="s">
        <v>28</v>
      </c>
      <c r="AI121" s="470" t="s">
        <v>58</v>
      </c>
      <c r="AJ121" s="470" t="s">
        <v>28</v>
      </c>
      <c r="AK121" s="470" t="s">
        <v>28</v>
      </c>
      <c r="AL121" s="470" t="s">
        <v>28</v>
      </c>
      <c r="AM121" s="470" t="s">
        <v>28</v>
      </c>
      <c r="AN121" s="470" t="s">
        <v>37</v>
      </c>
      <c r="AO121" s="470" t="s">
        <v>28</v>
      </c>
      <c r="AP121" s="470" t="s">
        <v>28</v>
      </c>
      <c r="AQ121" s="470" t="s">
        <v>42</v>
      </c>
      <c r="AR121" s="470" t="s">
        <v>155</v>
      </c>
      <c r="AS121" s="516" t="s">
        <v>890</v>
      </c>
      <c r="AT121" s="470" t="s">
        <v>28</v>
      </c>
      <c r="AU121" s="471">
        <v>9999</v>
      </c>
      <c r="AV121" s="470" t="s">
        <v>47</v>
      </c>
      <c r="AW121" s="471" t="s">
        <v>1002</v>
      </c>
      <c r="AX121" s="471" t="s">
        <v>28</v>
      </c>
      <c r="AY121" s="470" t="s">
        <v>52</v>
      </c>
      <c r="AZ121" s="473">
        <v>160</v>
      </c>
      <c r="BA121" s="472" t="s">
        <v>28</v>
      </c>
      <c r="BB121" s="473"/>
      <c r="BC121" s="472"/>
      <c r="BD121" s="473">
        <v>160</v>
      </c>
      <c r="BE121" s="472" t="s">
        <v>28</v>
      </c>
      <c r="BF121" s="473"/>
      <c r="BG121" s="472"/>
      <c r="BH121" s="473">
        <v>160</v>
      </c>
      <c r="BI121" s="472" t="s">
        <v>28</v>
      </c>
      <c r="BJ121" s="473"/>
      <c r="BK121" s="472"/>
      <c r="BL121" s="473"/>
      <c r="BM121" s="472"/>
      <c r="BN121" s="473"/>
      <c r="BO121" s="472"/>
      <c r="BP121" s="473"/>
      <c r="BQ121" s="472"/>
      <c r="BR121" s="473"/>
      <c r="BS121" s="472"/>
      <c r="BT121" s="473"/>
      <c r="BU121" s="472"/>
      <c r="BV121" s="473"/>
      <c r="BW121" s="472"/>
      <c r="BX121" s="470" t="s">
        <v>10</v>
      </c>
      <c r="BY121" s="470">
        <v>150</v>
      </c>
      <c r="BZ121" s="470" t="s">
        <v>28</v>
      </c>
      <c r="CA121" s="470" t="s">
        <v>10</v>
      </c>
      <c r="CB121" s="470">
        <v>70</v>
      </c>
      <c r="CC121" s="470" t="s">
        <v>28</v>
      </c>
      <c r="CD121" s="470" t="s">
        <v>10</v>
      </c>
      <c r="CE121" s="470">
        <v>70</v>
      </c>
      <c r="CF121" s="470" t="s">
        <v>28</v>
      </c>
      <c r="CG121" s="470"/>
      <c r="CH121" s="470"/>
      <c r="CI121" s="470"/>
      <c r="CJ121" s="470"/>
      <c r="CK121" s="470"/>
      <c r="CL121" s="470"/>
      <c r="CM121" s="470" t="s">
        <v>44</v>
      </c>
      <c r="CN121" s="470" t="s">
        <v>28</v>
      </c>
      <c r="CO121" s="470" t="s">
        <v>188</v>
      </c>
      <c r="CP121" s="470" t="s">
        <v>28</v>
      </c>
      <c r="CQ121" s="470" t="s">
        <v>28</v>
      </c>
      <c r="CR121" s="470" t="s">
        <v>28</v>
      </c>
      <c r="CS121" s="470"/>
      <c r="CT121" s="470"/>
      <c r="CU121" s="63"/>
      <c r="CV121" s="467"/>
      <c r="CW121" s="186"/>
      <c r="CX121" s="35"/>
      <c r="CY121" s="132">
        <f>IF(AND(BX121="NYY",BY121=150),324,IF(AND(BX121="NYY",BY121=95),282,IF(AND(BX121="NYY",BY121=70),202,IF(AND(BX121="NYY",BY121=50),159,IF(AND(BX121="NYY",BY121=35),131,IF(AND(BX121=NYY,BY121=25),106,IF(AND(BX121="LVTC",BY121=150),252,IF(AND(BX121="LVTC",BY121=95),190,IF(AND(BX121="LVTC",BY121=70),158,IF(AND(BX121="LVTC",BY121=50),124,IF(AND(BX121="LVTC",BY121=35),102,IF(AND(BX121="LVTC",BY121=25),83,0))))))))))))</f>
        <v>324</v>
      </c>
      <c r="CZ121" s="35"/>
      <c r="DA121" s="35"/>
      <c r="DB121" s="401" t="str">
        <f t="shared" si="13"/>
        <v>BAIK</v>
      </c>
      <c r="DC121" s="401">
        <f t="shared" si="14"/>
        <v>2.5</v>
      </c>
      <c r="DD121" s="401" t="str">
        <f t="shared" si="10"/>
        <v>BAIK</v>
      </c>
      <c r="DE121" s="401">
        <f t="shared" si="15"/>
        <v>2.3999999999999986</v>
      </c>
      <c r="DF121" s="401" t="str">
        <f t="shared" si="12"/>
        <v>BAIK</v>
      </c>
    </row>
    <row r="122" spans="1:110">
      <c r="A122" s="510">
        <f t="shared" si="8"/>
        <v>110</v>
      </c>
      <c r="B122" s="511" t="str">
        <f>'1. DATA TRAFO'!C122</f>
        <v>MG0025</v>
      </c>
      <c r="C122" s="512" t="str">
        <f>'1. DATA TRAFO'!D122</f>
        <v>JL. LIPAT TAIM (Belakang Puri Indah)</v>
      </c>
      <c r="D122" s="193" t="str">
        <f>'1. DATA TRAFO'!L122</f>
        <v>UNINDO</v>
      </c>
      <c r="E122" s="192">
        <f>'1. DATA TRAFO'!M122</f>
        <v>50</v>
      </c>
      <c r="F122" s="513" t="str">
        <f>'1. DATA TRAFO'!R122</f>
        <v>08 JULI 2022</v>
      </c>
      <c r="G122" s="205" t="str">
        <f>'1. DATA TRAFO'!T122</f>
        <v>GTA</v>
      </c>
      <c r="H122" s="477">
        <v>38.299999999999997</v>
      </c>
      <c r="I122" s="477">
        <v>28.7</v>
      </c>
      <c r="J122" s="477">
        <v>30</v>
      </c>
      <c r="K122" s="477">
        <v>30.3</v>
      </c>
      <c r="L122" s="477">
        <v>29.8</v>
      </c>
      <c r="M122" s="477">
        <v>27.8</v>
      </c>
      <c r="N122" s="477">
        <v>34.4</v>
      </c>
      <c r="O122" s="477">
        <v>34.4</v>
      </c>
      <c r="P122" s="477">
        <v>21.5</v>
      </c>
      <c r="Q122" s="477">
        <v>33.200000000000003</v>
      </c>
      <c r="R122" s="477">
        <v>31.4</v>
      </c>
      <c r="S122" s="477">
        <v>32.700000000000003</v>
      </c>
      <c r="T122" s="477">
        <v>31.9</v>
      </c>
      <c r="U122" s="470" t="s">
        <v>28</v>
      </c>
      <c r="V122" s="470" t="s">
        <v>28</v>
      </c>
      <c r="W122" s="470" t="s">
        <v>28</v>
      </c>
      <c r="X122" s="470" t="s">
        <v>28</v>
      </c>
      <c r="Y122" s="470" t="s">
        <v>28</v>
      </c>
      <c r="Z122" s="470" t="s">
        <v>28</v>
      </c>
      <c r="AA122" s="470" t="s">
        <v>28</v>
      </c>
      <c r="AB122" s="470" t="s">
        <v>885</v>
      </c>
      <c r="AC122" s="514" t="s">
        <v>31</v>
      </c>
      <c r="AD122" s="470" t="s">
        <v>41</v>
      </c>
      <c r="AE122" s="515" t="s">
        <v>58</v>
      </c>
      <c r="AF122" s="470" t="s">
        <v>28</v>
      </c>
      <c r="AG122" s="470" t="s">
        <v>28</v>
      </c>
      <c r="AH122" s="470" t="s">
        <v>28</v>
      </c>
      <c r="AI122" s="470" t="s">
        <v>886</v>
      </c>
      <c r="AJ122" s="470" t="s">
        <v>28</v>
      </c>
      <c r="AK122" s="470" t="s">
        <v>28</v>
      </c>
      <c r="AL122" s="470" t="s">
        <v>28</v>
      </c>
      <c r="AM122" s="470" t="s">
        <v>28</v>
      </c>
      <c r="AN122" s="470" t="s">
        <v>37</v>
      </c>
      <c r="AO122" s="470" t="s">
        <v>28</v>
      </c>
      <c r="AP122" s="470" t="s">
        <v>28</v>
      </c>
      <c r="AQ122" s="470" t="s">
        <v>892</v>
      </c>
      <c r="AR122" s="470" t="s">
        <v>155</v>
      </c>
      <c r="AS122" s="516" t="s">
        <v>891</v>
      </c>
      <c r="AT122" s="470" t="s">
        <v>28</v>
      </c>
      <c r="AU122" s="471"/>
      <c r="AV122" s="470" t="s">
        <v>42</v>
      </c>
      <c r="AW122" s="471">
        <v>9999</v>
      </c>
      <c r="AX122" s="471" t="s">
        <v>47</v>
      </c>
      <c r="AY122" s="470" t="s">
        <v>52</v>
      </c>
      <c r="AZ122" s="473"/>
      <c r="BA122" s="472"/>
      <c r="BB122" s="473"/>
      <c r="BC122" s="472"/>
      <c r="BD122" s="473"/>
      <c r="BE122" s="472"/>
      <c r="BF122" s="473"/>
      <c r="BG122" s="472"/>
      <c r="BH122" s="473"/>
      <c r="BI122" s="472"/>
      <c r="BJ122" s="473"/>
      <c r="BK122" s="472"/>
      <c r="BL122" s="473"/>
      <c r="BM122" s="472"/>
      <c r="BN122" s="473"/>
      <c r="BO122" s="472"/>
      <c r="BP122" s="473"/>
      <c r="BQ122" s="472"/>
      <c r="BR122" s="473"/>
      <c r="BS122" s="472"/>
      <c r="BT122" s="473"/>
      <c r="BU122" s="472"/>
      <c r="BV122" s="473"/>
      <c r="BW122" s="472"/>
      <c r="BX122" s="470"/>
      <c r="BY122" s="470"/>
      <c r="BZ122" s="470"/>
      <c r="CA122" s="470"/>
      <c r="CB122" s="470"/>
      <c r="CC122" s="470"/>
      <c r="CD122" s="470"/>
      <c r="CE122" s="470"/>
      <c r="CF122" s="470"/>
      <c r="CG122" s="470"/>
      <c r="CH122" s="470"/>
      <c r="CI122" s="470"/>
      <c r="CJ122" s="470"/>
      <c r="CK122" s="470"/>
      <c r="CL122" s="470"/>
      <c r="CM122" s="470" t="s">
        <v>44</v>
      </c>
      <c r="CN122" s="470" t="s">
        <v>28</v>
      </c>
      <c r="CO122" s="470" t="s">
        <v>28</v>
      </c>
      <c r="CP122" s="470" t="s">
        <v>28</v>
      </c>
      <c r="CQ122" s="470" t="s">
        <v>28</v>
      </c>
      <c r="CR122" s="470"/>
      <c r="CS122" s="470"/>
      <c r="CT122" s="470"/>
      <c r="CU122" s="63"/>
      <c r="CV122" s="467"/>
      <c r="CW122" s="186"/>
      <c r="CX122" s="35"/>
      <c r="CY122" s="132" t="e">
        <f>IF(AND(BX122="NYY",BY122=150),324,IF(AND(BX122="NYY",BY122=95),282,IF(AND(BX122="NYY",BY122=70),202,IF(AND(BX122="NYY",BY122=50),159,IF(AND(BX122="NYY",BY122=35),131,IF(AND(BX122=NYY,BY122=25),106,IF(AND(BX122="LVTC",BY122=150),252,IF(AND(BX122="LVTC",BY122=95),190,IF(AND(BX122="LVTC",BY122=70),158,IF(AND(BX122="LVTC",BY122=50),124,IF(AND(BX122="LVTC",BY122=35),102,IF(AND(BX122="LVTC",BY122=25),83,0))))))))))))</f>
        <v>#NAME?</v>
      </c>
      <c r="CZ122" s="35"/>
      <c r="DA122" s="35"/>
      <c r="DB122" s="401" t="str">
        <f t="shared" si="13"/>
        <v>BAIK</v>
      </c>
      <c r="DC122" s="401">
        <f t="shared" si="14"/>
        <v>6.5999999999999979</v>
      </c>
      <c r="DD122" s="401" t="str">
        <f t="shared" si="10"/>
        <v>BAIK</v>
      </c>
      <c r="DE122" s="401">
        <f t="shared" si="15"/>
        <v>12.899999999999999</v>
      </c>
      <c r="DF122" s="401" t="str">
        <f t="shared" si="12"/>
        <v>KURANG</v>
      </c>
    </row>
    <row r="123" spans="1:110">
      <c r="A123" s="510">
        <f t="shared" si="8"/>
        <v>111</v>
      </c>
      <c r="B123" s="511" t="str">
        <f>'1. DATA TRAFO'!C123</f>
        <v>MG0020</v>
      </c>
      <c r="C123" s="512" t="str">
        <f>'1. DATA TRAFO'!D123</f>
        <v>JL. PEGADAIAN</v>
      </c>
      <c r="D123" s="193" t="str">
        <f>'1. DATA TRAFO'!L123</f>
        <v xml:space="preserve"> STARLITE</v>
      </c>
      <c r="E123" s="192">
        <f>'1. DATA TRAFO'!M123</f>
        <v>160</v>
      </c>
      <c r="F123" s="513" t="str">
        <f>'1. DATA TRAFO'!R123</f>
        <v>05 JULI 2022</v>
      </c>
      <c r="G123" s="205" t="str">
        <f>'1. DATA TRAFO'!T123</f>
        <v>GTA</v>
      </c>
      <c r="H123" s="477">
        <v>44.1</v>
      </c>
      <c r="I123" s="477">
        <v>28</v>
      </c>
      <c r="J123" s="477">
        <v>29.1</v>
      </c>
      <c r="K123" s="477">
        <v>28.9</v>
      </c>
      <c r="L123" s="477">
        <v>25.1</v>
      </c>
      <c r="M123" s="477">
        <v>29.4</v>
      </c>
      <c r="N123" s="477">
        <v>30.3</v>
      </c>
      <c r="O123" s="477">
        <v>26.9</v>
      </c>
      <c r="P123" s="477">
        <v>24.3</v>
      </c>
      <c r="Q123" s="477">
        <v>27.4</v>
      </c>
      <c r="R123" s="477">
        <v>26.9</v>
      </c>
      <c r="S123" s="477">
        <v>69.3</v>
      </c>
      <c r="T123" s="477">
        <v>30.3</v>
      </c>
      <c r="U123" s="470" t="s">
        <v>28</v>
      </c>
      <c r="V123" s="470" t="s">
        <v>28</v>
      </c>
      <c r="W123" s="470" t="s">
        <v>28</v>
      </c>
      <c r="X123" s="470" t="s">
        <v>28</v>
      </c>
      <c r="Y123" s="470" t="s">
        <v>28</v>
      </c>
      <c r="Z123" s="470" t="s">
        <v>28</v>
      </c>
      <c r="AA123" s="470" t="s">
        <v>28</v>
      </c>
      <c r="AB123" s="470" t="s">
        <v>885</v>
      </c>
      <c r="AC123" s="514" t="s">
        <v>31</v>
      </c>
      <c r="AD123" s="470" t="s">
        <v>41</v>
      </c>
      <c r="AE123" s="515" t="s">
        <v>886</v>
      </c>
      <c r="AF123" s="470" t="s">
        <v>28</v>
      </c>
      <c r="AG123" s="470" t="s">
        <v>28</v>
      </c>
      <c r="AH123" s="470" t="s">
        <v>28</v>
      </c>
      <c r="AI123" s="470" t="s">
        <v>58</v>
      </c>
      <c r="AJ123" s="470" t="s">
        <v>28</v>
      </c>
      <c r="AK123" s="470" t="s">
        <v>28</v>
      </c>
      <c r="AL123" s="470" t="s">
        <v>28</v>
      </c>
      <c r="AM123" s="470" t="s">
        <v>28</v>
      </c>
      <c r="AN123" s="470" t="s">
        <v>149</v>
      </c>
      <c r="AO123" s="470" t="s">
        <v>28</v>
      </c>
      <c r="AP123" s="470" t="s">
        <v>28</v>
      </c>
      <c r="AQ123" s="470" t="s">
        <v>42</v>
      </c>
      <c r="AR123" s="470" t="s">
        <v>155</v>
      </c>
      <c r="AS123" s="516" t="s">
        <v>889</v>
      </c>
      <c r="AT123" s="470" t="s">
        <v>28</v>
      </c>
      <c r="AU123" s="471">
        <v>263</v>
      </c>
      <c r="AV123" s="470" t="s">
        <v>28</v>
      </c>
      <c r="AW123" s="471">
        <v>263</v>
      </c>
      <c r="AX123" s="471" t="s">
        <v>28</v>
      </c>
      <c r="AY123" s="470" t="s">
        <v>51</v>
      </c>
      <c r="AZ123" s="473">
        <v>160</v>
      </c>
      <c r="BA123" s="472" t="s">
        <v>28</v>
      </c>
      <c r="BB123" s="473">
        <v>160</v>
      </c>
      <c r="BC123" s="472" t="s">
        <v>28</v>
      </c>
      <c r="BD123" s="473">
        <v>160</v>
      </c>
      <c r="BE123" s="472" t="s">
        <v>28</v>
      </c>
      <c r="BF123" s="473">
        <v>160</v>
      </c>
      <c r="BG123" s="472" t="s">
        <v>28</v>
      </c>
      <c r="BH123" s="473">
        <v>125</v>
      </c>
      <c r="BI123" s="472" t="s">
        <v>28</v>
      </c>
      <c r="BJ123" s="473">
        <v>125</v>
      </c>
      <c r="BK123" s="472" t="s">
        <v>28</v>
      </c>
      <c r="BL123" s="473">
        <v>160</v>
      </c>
      <c r="BM123" s="472" t="s">
        <v>28</v>
      </c>
      <c r="BN123" s="473">
        <v>160</v>
      </c>
      <c r="BO123" s="472" t="s">
        <v>28</v>
      </c>
      <c r="BP123" s="473">
        <v>160</v>
      </c>
      <c r="BQ123" s="472" t="s">
        <v>28</v>
      </c>
      <c r="BR123" s="473"/>
      <c r="BS123" s="472"/>
      <c r="BT123" s="473"/>
      <c r="BU123" s="472"/>
      <c r="BV123" s="473"/>
      <c r="BW123" s="472"/>
      <c r="BX123" s="470" t="s">
        <v>10</v>
      </c>
      <c r="BY123" s="470">
        <v>150</v>
      </c>
      <c r="BZ123" s="470" t="s">
        <v>28</v>
      </c>
      <c r="CA123" s="470" t="s">
        <v>10</v>
      </c>
      <c r="CB123" s="470">
        <v>70</v>
      </c>
      <c r="CC123" s="470" t="s">
        <v>28</v>
      </c>
      <c r="CD123" s="470" t="s">
        <v>10</v>
      </c>
      <c r="CE123" s="470">
        <v>70</v>
      </c>
      <c r="CF123" s="470" t="s">
        <v>28</v>
      </c>
      <c r="CG123" s="470" t="s">
        <v>10</v>
      </c>
      <c r="CH123" s="470">
        <v>70</v>
      </c>
      <c r="CI123" s="470" t="s">
        <v>28</v>
      </c>
      <c r="CJ123" s="470"/>
      <c r="CK123" s="470"/>
      <c r="CL123" s="470"/>
      <c r="CM123" s="470" t="s">
        <v>44</v>
      </c>
      <c r="CN123" s="470" t="s">
        <v>28</v>
      </c>
      <c r="CO123" s="470" t="s">
        <v>28</v>
      </c>
      <c r="CP123" s="470" t="s">
        <v>28</v>
      </c>
      <c r="CQ123" s="470" t="s">
        <v>28</v>
      </c>
      <c r="CR123" s="470" t="s">
        <v>28</v>
      </c>
      <c r="CS123" s="470" t="s">
        <v>28</v>
      </c>
      <c r="CT123" s="470"/>
      <c r="CU123" s="63"/>
      <c r="CV123" s="467"/>
      <c r="CW123" s="186"/>
      <c r="CX123" s="35"/>
      <c r="CY123" s="132">
        <f>IF(AND(BX123="NYY",BY123=150),324,IF(AND(BX123="NYY",BY123=95),282,IF(AND(BX123="NYY",BY123=70),202,IF(AND(BX123="NYY",BY123=50),159,IF(AND(BX123="NYY",BY123=35),131,IF(AND(BX123=NYY,BY123=25),106,IF(AND(BX123="LVTC",BY123=150),252,IF(AND(BX123="LVTC",BY123=95),190,IF(AND(BX123="LVTC",BY123=70),158,IF(AND(BX123="LVTC",BY123=50),124,IF(AND(BX123="LVTC",BY123=35),102,IF(AND(BX123="LVTC",BY123=25),83,0))))))))))))</f>
        <v>324</v>
      </c>
      <c r="CZ123" s="35"/>
      <c r="DA123" s="35"/>
      <c r="DB123" s="401" t="str">
        <f t="shared" si="13"/>
        <v>BAIK</v>
      </c>
      <c r="DC123" s="401">
        <f t="shared" si="14"/>
        <v>5.1999999999999993</v>
      </c>
      <c r="DD123" s="401" t="str">
        <f t="shared" si="10"/>
        <v>BAIK</v>
      </c>
      <c r="DE123" s="401">
        <f t="shared" si="15"/>
        <v>3.0999999999999979</v>
      </c>
      <c r="DF123" s="401" t="str">
        <f t="shared" si="12"/>
        <v>BAIK</v>
      </c>
    </row>
    <row r="124" spans="1:110">
      <c r="A124" s="510">
        <f t="shared" si="8"/>
        <v>112</v>
      </c>
      <c r="B124" s="511" t="str">
        <f>'1. DATA TRAFO'!C124</f>
        <v>MG0079</v>
      </c>
      <c r="C124" s="512" t="str">
        <f>'1. DATA TRAFO'!D124</f>
        <v>JL. JEND. SUDIRMAN</v>
      </c>
      <c r="D124" s="193" t="str">
        <f>'1. DATA TRAFO'!L124</f>
        <v>CENTRADO</v>
      </c>
      <c r="E124" s="192">
        <f>'1. DATA TRAFO'!M124</f>
        <v>25</v>
      </c>
      <c r="F124" s="513" t="str">
        <f>'1. DATA TRAFO'!R124</f>
        <v>05 JULI 2022</v>
      </c>
      <c r="G124" s="205" t="str">
        <f>'1. DATA TRAFO'!T124</f>
        <v>GTA</v>
      </c>
      <c r="H124" s="477">
        <v>30.3</v>
      </c>
      <c r="I124" s="477">
        <v>28.7</v>
      </c>
      <c r="J124" s="477">
        <v>28.6</v>
      </c>
      <c r="K124" s="477">
        <v>27.6</v>
      </c>
      <c r="L124" s="477">
        <v>28.3</v>
      </c>
      <c r="M124" s="477">
        <v>29.4</v>
      </c>
      <c r="N124" s="477">
        <v>29.2</v>
      </c>
      <c r="O124" s="477">
        <v>30.9</v>
      </c>
      <c r="P124" s="477">
        <v>32.299999999999997</v>
      </c>
      <c r="Q124" s="477">
        <v>30.2</v>
      </c>
      <c r="R124" s="477">
        <v>30.2</v>
      </c>
      <c r="S124" s="477">
        <v>29.2</v>
      </c>
      <c r="T124" s="477">
        <v>29.2</v>
      </c>
      <c r="U124" s="470" t="s">
        <v>28</v>
      </c>
      <c r="V124" s="470" t="s">
        <v>28</v>
      </c>
      <c r="W124" s="470" t="s">
        <v>28</v>
      </c>
      <c r="X124" s="470" t="s">
        <v>28</v>
      </c>
      <c r="Y124" s="470" t="s">
        <v>28</v>
      </c>
      <c r="Z124" s="470" t="s">
        <v>28</v>
      </c>
      <c r="AA124" s="470" t="s">
        <v>28</v>
      </c>
      <c r="AB124" s="470" t="s">
        <v>885</v>
      </c>
      <c r="AC124" s="514" t="s">
        <v>31</v>
      </c>
      <c r="AD124" s="470" t="s">
        <v>41</v>
      </c>
      <c r="AE124" s="515" t="s">
        <v>886</v>
      </c>
      <c r="AF124" s="470" t="s">
        <v>28</v>
      </c>
      <c r="AG124" s="470" t="s">
        <v>28</v>
      </c>
      <c r="AH124" s="470" t="s">
        <v>28</v>
      </c>
      <c r="AI124" s="470" t="s">
        <v>58</v>
      </c>
      <c r="AJ124" s="470" t="s">
        <v>28</v>
      </c>
      <c r="AK124" s="470" t="s">
        <v>28</v>
      </c>
      <c r="AL124" s="470" t="s">
        <v>28</v>
      </c>
      <c r="AM124" s="470" t="s">
        <v>28</v>
      </c>
      <c r="AN124" s="470" t="s">
        <v>314</v>
      </c>
      <c r="AO124" s="470" t="s">
        <v>28</v>
      </c>
      <c r="AP124" s="470" t="s">
        <v>28</v>
      </c>
      <c r="AQ124" s="470" t="s">
        <v>42</v>
      </c>
      <c r="AR124" s="470" t="s">
        <v>40</v>
      </c>
      <c r="AS124" s="516"/>
      <c r="AT124" s="470" t="s">
        <v>42</v>
      </c>
      <c r="AU124" s="471">
        <v>9999</v>
      </c>
      <c r="AV124" s="470" t="s">
        <v>47</v>
      </c>
      <c r="AW124" s="471">
        <v>9999</v>
      </c>
      <c r="AX124" s="471" t="s">
        <v>47</v>
      </c>
      <c r="AY124" s="470" t="s">
        <v>52</v>
      </c>
      <c r="AZ124" s="473"/>
      <c r="BA124" s="472"/>
      <c r="BB124" s="473"/>
      <c r="BC124" s="472"/>
      <c r="BD124" s="473"/>
      <c r="BE124" s="472"/>
      <c r="BF124" s="473"/>
      <c r="BG124" s="472"/>
      <c r="BH124" s="473"/>
      <c r="BI124" s="472"/>
      <c r="BJ124" s="473"/>
      <c r="BK124" s="472"/>
      <c r="BL124" s="473"/>
      <c r="BM124" s="472"/>
      <c r="BN124" s="473"/>
      <c r="BO124" s="472"/>
      <c r="BP124" s="473"/>
      <c r="BQ124" s="472"/>
      <c r="BR124" s="473"/>
      <c r="BS124" s="472"/>
      <c r="BT124" s="473"/>
      <c r="BU124" s="472"/>
      <c r="BV124" s="473"/>
      <c r="BW124" s="472"/>
      <c r="BX124" s="470"/>
      <c r="BY124" s="470"/>
      <c r="BZ124" s="470"/>
      <c r="CA124" s="470"/>
      <c r="CB124" s="470"/>
      <c r="CC124" s="470"/>
      <c r="CD124" s="470"/>
      <c r="CE124" s="470"/>
      <c r="CF124" s="470"/>
      <c r="CG124" s="470"/>
      <c r="CH124" s="470"/>
      <c r="CI124" s="470"/>
      <c r="CJ124" s="470"/>
      <c r="CK124" s="470"/>
      <c r="CL124" s="470"/>
      <c r="CM124" s="470" t="s">
        <v>44</v>
      </c>
      <c r="CN124" s="470" t="s">
        <v>28</v>
      </c>
      <c r="CO124" s="470" t="s">
        <v>28</v>
      </c>
      <c r="CP124" s="470"/>
      <c r="CQ124" s="470"/>
      <c r="CR124" s="470"/>
      <c r="CS124" s="470"/>
      <c r="CT124" s="470"/>
      <c r="CU124" s="63"/>
      <c r="CV124" s="467"/>
      <c r="CW124" s="186"/>
      <c r="CX124" s="35"/>
      <c r="CY124" s="132" t="e">
        <f>IF(AND(BX124="NYY",BY124=150),324,IF(AND(BX124="NYY",BY124=95),282,IF(AND(BX124="NYY",BY124=70),202,IF(AND(BX124="NYY",BY124=50),159,IF(AND(BX124="NYY",BY124=35),131,IF(AND(BX124=NYY,BY124=25),106,IF(AND(BX124="LVTC",BY124=150),252,IF(AND(BX124="LVTC",BY124=95),190,IF(AND(BX124="LVTC",BY124=70),158,IF(AND(BX124="LVTC",BY124=50),124,IF(AND(BX124="LVTC",BY124=35),102,IF(AND(BX124="LVTC",BY124=25),83,0))))))))))))</f>
        <v>#NAME?</v>
      </c>
      <c r="CZ124" s="35"/>
      <c r="DA124" s="35"/>
      <c r="DB124" s="401" t="str">
        <f t="shared" si="13"/>
        <v>BAIK</v>
      </c>
      <c r="DC124" s="401">
        <f t="shared" si="14"/>
        <v>1.0999999999999979</v>
      </c>
      <c r="DD124" s="401" t="str">
        <f t="shared" si="10"/>
        <v>BAIK</v>
      </c>
      <c r="DE124" s="401">
        <f t="shared" si="15"/>
        <v>2.0999999999999979</v>
      </c>
      <c r="DF124" s="401" t="str">
        <f t="shared" si="12"/>
        <v>BAIK</v>
      </c>
    </row>
    <row r="125" spans="1:110">
      <c r="A125" s="510">
        <f t="shared" si="8"/>
        <v>113</v>
      </c>
      <c r="B125" s="511" t="str">
        <f>'1. DATA TRAFO'!C125</f>
        <v>MG0130</v>
      </c>
      <c r="C125" s="512" t="str">
        <f>'1. DATA TRAFO'!D125</f>
        <v>JL. A. RIFA'IE</v>
      </c>
      <c r="D125" s="193" t="str">
        <f>'1. DATA TRAFO'!L125</f>
        <v>SINTRA</v>
      </c>
      <c r="E125" s="192">
        <f>'1. DATA TRAFO'!M125</f>
        <v>100</v>
      </c>
      <c r="F125" s="513" t="str">
        <f>'1. DATA TRAFO'!R125</f>
        <v>05 JULI 2022</v>
      </c>
      <c r="G125" s="205" t="str">
        <f>'1. DATA TRAFO'!T125</f>
        <v>GTA</v>
      </c>
      <c r="H125" s="477">
        <v>34.4</v>
      </c>
      <c r="I125" s="477">
        <v>23</v>
      </c>
      <c r="J125" s="477">
        <v>24.6</v>
      </c>
      <c r="K125" s="477">
        <v>27.8</v>
      </c>
      <c r="L125" s="477">
        <v>26.1</v>
      </c>
      <c r="M125" s="477">
        <v>30.2</v>
      </c>
      <c r="N125" s="477">
        <v>29.1</v>
      </c>
      <c r="O125" s="477">
        <v>29.8</v>
      </c>
      <c r="P125" s="477">
        <v>29.8</v>
      </c>
      <c r="Q125" s="477">
        <v>30.1</v>
      </c>
      <c r="R125" s="477">
        <v>29.9</v>
      </c>
      <c r="S125" s="477">
        <v>32.799999999999997</v>
      </c>
      <c r="T125" s="477">
        <v>27</v>
      </c>
      <c r="U125" s="470" t="s">
        <v>28</v>
      </c>
      <c r="V125" s="470" t="s">
        <v>28</v>
      </c>
      <c r="W125" s="470" t="s">
        <v>28</v>
      </c>
      <c r="X125" s="470" t="s">
        <v>28</v>
      </c>
      <c r="Y125" s="470" t="s">
        <v>28</v>
      </c>
      <c r="Z125" s="470" t="s">
        <v>28</v>
      </c>
      <c r="AA125" s="470" t="s">
        <v>28</v>
      </c>
      <c r="AB125" s="470" t="s">
        <v>885</v>
      </c>
      <c r="AC125" s="514" t="s">
        <v>31</v>
      </c>
      <c r="AD125" s="470" t="s">
        <v>41</v>
      </c>
      <c r="AE125" s="515" t="s">
        <v>886</v>
      </c>
      <c r="AF125" s="470" t="s">
        <v>28</v>
      </c>
      <c r="AG125" s="470" t="s">
        <v>28</v>
      </c>
      <c r="AH125" s="470" t="s">
        <v>28</v>
      </c>
      <c r="AI125" s="470" t="s">
        <v>886</v>
      </c>
      <c r="AJ125" s="470" t="s">
        <v>28</v>
      </c>
      <c r="AK125" s="470" t="s">
        <v>28</v>
      </c>
      <c r="AL125" s="470" t="s">
        <v>28</v>
      </c>
      <c r="AM125" s="470" t="s">
        <v>28</v>
      </c>
      <c r="AN125" s="470" t="s">
        <v>37</v>
      </c>
      <c r="AO125" s="470" t="s">
        <v>28</v>
      </c>
      <c r="AP125" s="470" t="s">
        <v>28</v>
      </c>
      <c r="AQ125" s="470" t="s">
        <v>42</v>
      </c>
      <c r="AR125" s="470" t="s">
        <v>155</v>
      </c>
      <c r="AS125" s="516" t="s">
        <v>887</v>
      </c>
      <c r="AT125" s="470" t="s">
        <v>28</v>
      </c>
      <c r="AU125" s="471" t="s">
        <v>1003</v>
      </c>
      <c r="AV125" s="470" t="s">
        <v>28</v>
      </c>
      <c r="AW125" s="471" t="s">
        <v>993</v>
      </c>
      <c r="AX125" s="471" t="s">
        <v>28</v>
      </c>
      <c r="AY125" s="470" t="s">
        <v>51</v>
      </c>
      <c r="AZ125" s="473">
        <v>100</v>
      </c>
      <c r="BA125" s="472" t="s">
        <v>28</v>
      </c>
      <c r="BB125" s="473">
        <v>100</v>
      </c>
      <c r="BC125" s="472" t="s">
        <v>28</v>
      </c>
      <c r="BD125" s="473">
        <v>100</v>
      </c>
      <c r="BE125" s="472" t="s">
        <v>28</v>
      </c>
      <c r="BF125" s="473"/>
      <c r="BG125" s="472"/>
      <c r="BH125" s="473"/>
      <c r="BI125" s="472"/>
      <c r="BJ125" s="473"/>
      <c r="BK125" s="472"/>
      <c r="BL125" s="473"/>
      <c r="BM125" s="472"/>
      <c r="BN125" s="473"/>
      <c r="BO125" s="472"/>
      <c r="BP125" s="473"/>
      <c r="BQ125" s="472"/>
      <c r="BR125" s="473">
        <v>100</v>
      </c>
      <c r="BS125" s="472" t="s">
        <v>28</v>
      </c>
      <c r="BT125" s="473">
        <v>100</v>
      </c>
      <c r="BU125" s="472" t="s">
        <v>28</v>
      </c>
      <c r="BV125" s="473">
        <v>100</v>
      </c>
      <c r="BW125" s="472" t="s">
        <v>28</v>
      </c>
      <c r="BX125" s="470" t="s">
        <v>10</v>
      </c>
      <c r="BY125" s="470">
        <v>150</v>
      </c>
      <c r="BZ125" s="470" t="s">
        <v>28</v>
      </c>
      <c r="CA125" s="470" t="s">
        <v>10</v>
      </c>
      <c r="CB125" s="470">
        <v>70</v>
      </c>
      <c r="CC125" s="470" t="s">
        <v>28</v>
      </c>
      <c r="CD125" s="470"/>
      <c r="CE125" s="470"/>
      <c r="CF125" s="470"/>
      <c r="CG125" s="470"/>
      <c r="CH125" s="470"/>
      <c r="CI125" s="470"/>
      <c r="CJ125" s="470" t="s">
        <v>10</v>
      </c>
      <c r="CK125" s="470">
        <v>70</v>
      </c>
      <c r="CL125" s="470" t="s">
        <v>28</v>
      </c>
      <c r="CM125" s="470" t="s">
        <v>44</v>
      </c>
      <c r="CN125" s="470" t="s">
        <v>28</v>
      </c>
      <c r="CO125" s="470" t="s">
        <v>28</v>
      </c>
      <c r="CP125" s="470" t="s">
        <v>28</v>
      </c>
      <c r="CQ125" s="470" t="s">
        <v>28</v>
      </c>
      <c r="CR125" s="470"/>
      <c r="CS125" s="470"/>
      <c r="CT125" s="470" t="s">
        <v>28</v>
      </c>
      <c r="CU125" s="63"/>
      <c r="CV125" s="467"/>
      <c r="CW125" s="186"/>
      <c r="CX125" s="35"/>
      <c r="CY125" s="132">
        <f>IF(AND(BX125="NYY",BY125=150),324,IF(AND(BX125="NYY",BY125=95),282,IF(AND(BX125="NYY",BY125=70),202,IF(AND(BX125="NYY",BY125=50),159,IF(AND(BX125="NYY",BY125=35),131,IF(AND(BX125=NYY,BY125=25),106,IF(AND(BX125="LVTC",BY125=150),252,IF(AND(BX125="LVTC",BY125=95),190,IF(AND(BX125="LVTC",BY125=70),158,IF(AND(BX125="LVTC",BY125=50),124,IF(AND(BX125="LVTC",BY125=35),102,IF(AND(BX125="LVTC",BY125=25),83,0))))))))))))</f>
        <v>324</v>
      </c>
      <c r="CZ125" s="35"/>
      <c r="DA125" s="35"/>
      <c r="DB125" s="401" t="str">
        <f t="shared" si="13"/>
        <v>BAIK</v>
      </c>
      <c r="DC125" s="401">
        <f t="shared" si="14"/>
        <v>4.0999999999999979</v>
      </c>
      <c r="DD125" s="401" t="str">
        <f t="shared" si="10"/>
        <v>BAIK</v>
      </c>
      <c r="DE125" s="401">
        <f t="shared" si="15"/>
        <v>0.30000000000000071</v>
      </c>
      <c r="DF125" s="401" t="str">
        <f t="shared" si="12"/>
        <v>BAIK</v>
      </c>
    </row>
    <row r="126" spans="1:110">
      <c r="A126" s="510">
        <f t="shared" si="8"/>
        <v>114</v>
      </c>
      <c r="B126" s="511" t="str">
        <f>'1. DATA TRAFO'!C126</f>
        <v>MG0008</v>
      </c>
      <c r="C126" s="512" t="str">
        <f>'1. DATA TRAFO'!D126</f>
        <v>JL. JAWA DESA BARU</v>
      </c>
      <c r="D126" s="193" t="str">
        <f>'1. DATA TRAFO'!L126</f>
        <v>LUCKY LIGHT</v>
      </c>
      <c r="E126" s="192">
        <f>'1. DATA TRAFO'!M126</f>
        <v>160</v>
      </c>
      <c r="F126" s="513" t="str">
        <f>'1. DATA TRAFO'!R126</f>
        <v>05 JULI 2022</v>
      </c>
      <c r="G126" s="205" t="str">
        <f>'1. DATA TRAFO'!T126</f>
        <v>GTA</v>
      </c>
      <c r="H126" s="477">
        <v>31</v>
      </c>
      <c r="I126" s="477">
        <v>26.6</v>
      </c>
      <c r="J126" s="477">
        <v>27.7</v>
      </c>
      <c r="K126" s="477">
        <v>28.3</v>
      </c>
      <c r="L126" s="477">
        <v>31.1</v>
      </c>
      <c r="M126" s="477">
        <v>22.9</v>
      </c>
      <c r="N126" s="477">
        <v>28.2</v>
      </c>
      <c r="O126" s="477">
        <v>22.8</v>
      </c>
      <c r="P126" s="477">
        <v>22</v>
      </c>
      <c r="Q126" s="477">
        <v>26.1</v>
      </c>
      <c r="R126" s="477">
        <v>29.7</v>
      </c>
      <c r="S126" s="477">
        <v>30.3</v>
      </c>
      <c r="T126" s="477">
        <v>27.5</v>
      </c>
      <c r="U126" s="470" t="s">
        <v>28</v>
      </c>
      <c r="V126" s="470" t="s">
        <v>28</v>
      </c>
      <c r="W126" s="470" t="s">
        <v>28</v>
      </c>
      <c r="X126" s="470" t="s">
        <v>28</v>
      </c>
      <c r="Y126" s="470" t="s">
        <v>28</v>
      </c>
      <c r="Z126" s="470" t="s">
        <v>28</v>
      </c>
      <c r="AA126" s="470" t="s">
        <v>28</v>
      </c>
      <c r="AB126" s="470" t="s">
        <v>885</v>
      </c>
      <c r="AC126" s="514" t="s">
        <v>31</v>
      </c>
      <c r="AD126" s="470" t="s">
        <v>41</v>
      </c>
      <c r="AE126" s="515" t="s">
        <v>886</v>
      </c>
      <c r="AF126" s="470" t="s">
        <v>28</v>
      </c>
      <c r="AG126" s="470" t="s">
        <v>28</v>
      </c>
      <c r="AH126" s="470" t="s">
        <v>28</v>
      </c>
      <c r="AI126" s="470" t="s">
        <v>886</v>
      </c>
      <c r="AJ126" s="470" t="s">
        <v>28</v>
      </c>
      <c r="AK126" s="470" t="s">
        <v>28</v>
      </c>
      <c r="AL126" s="470" t="s">
        <v>28</v>
      </c>
      <c r="AM126" s="470" t="s">
        <v>28</v>
      </c>
      <c r="AN126" s="470" t="s">
        <v>314</v>
      </c>
      <c r="AO126" s="470" t="s">
        <v>28</v>
      </c>
      <c r="AP126" s="470" t="s">
        <v>28</v>
      </c>
      <c r="AQ126" s="470" t="s">
        <v>888</v>
      </c>
      <c r="AR126" s="470" t="s">
        <v>155</v>
      </c>
      <c r="AS126" s="516" t="s">
        <v>889</v>
      </c>
      <c r="AT126" s="470" t="s">
        <v>28</v>
      </c>
      <c r="AU126" s="471" t="s">
        <v>927</v>
      </c>
      <c r="AV126" s="470" t="s">
        <v>28</v>
      </c>
      <c r="AW126" s="471" t="s">
        <v>1004</v>
      </c>
      <c r="AX126" s="471" t="s">
        <v>28</v>
      </c>
      <c r="AY126" s="470" t="s">
        <v>51</v>
      </c>
      <c r="AZ126" s="473">
        <v>160</v>
      </c>
      <c r="BA126" s="472" t="s">
        <v>28</v>
      </c>
      <c r="BB126" s="473">
        <v>160</v>
      </c>
      <c r="BC126" s="472" t="s">
        <v>28</v>
      </c>
      <c r="BD126" s="473">
        <v>160</v>
      </c>
      <c r="BE126" s="472" t="s">
        <v>28</v>
      </c>
      <c r="BF126" s="473"/>
      <c r="BG126" s="472"/>
      <c r="BH126" s="473"/>
      <c r="BI126" s="472"/>
      <c r="BJ126" s="473"/>
      <c r="BK126" s="472"/>
      <c r="BL126" s="473"/>
      <c r="BM126" s="472"/>
      <c r="BN126" s="473"/>
      <c r="BO126" s="472"/>
      <c r="BP126" s="473"/>
      <c r="BQ126" s="472"/>
      <c r="BR126" s="473"/>
      <c r="BS126" s="472"/>
      <c r="BT126" s="473"/>
      <c r="BU126" s="472"/>
      <c r="BV126" s="473"/>
      <c r="BW126" s="472"/>
      <c r="BX126" s="470" t="s">
        <v>10</v>
      </c>
      <c r="BY126" s="470">
        <v>150</v>
      </c>
      <c r="BZ126" s="470" t="s">
        <v>28</v>
      </c>
      <c r="CA126" s="470" t="s">
        <v>10</v>
      </c>
      <c r="CB126" s="470">
        <v>70</v>
      </c>
      <c r="CC126" s="470" t="s">
        <v>28</v>
      </c>
      <c r="CD126" s="470"/>
      <c r="CE126" s="470"/>
      <c r="CF126" s="470"/>
      <c r="CG126" s="470"/>
      <c r="CH126" s="470"/>
      <c r="CI126" s="470"/>
      <c r="CJ126" s="470"/>
      <c r="CK126" s="470"/>
      <c r="CL126" s="470"/>
      <c r="CM126" s="470" t="s">
        <v>44</v>
      </c>
      <c r="CN126" s="470" t="s">
        <v>28</v>
      </c>
      <c r="CO126" s="470" t="s">
        <v>28</v>
      </c>
      <c r="CP126" s="470" t="s">
        <v>28</v>
      </c>
      <c r="CQ126" s="470" t="s">
        <v>28</v>
      </c>
      <c r="CR126" s="470"/>
      <c r="CS126" s="470"/>
      <c r="CT126" s="470"/>
      <c r="CU126" s="63"/>
      <c r="CV126" s="467"/>
      <c r="CW126" s="186"/>
      <c r="CX126" s="35"/>
      <c r="CY126" s="132">
        <f>IF(AND(BX126="NYY",BY126=150),324,IF(AND(BX126="NYY",BY126=95),282,IF(AND(BX126="NYY",BY126=70),202,IF(AND(BX126="NYY",BY126=50),159,IF(AND(BX126="NYY",BY126=35),131,IF(AND(BX126=NYY,BY126=25),106,IF(AND(BX126="LVTC",BY126=150),252,IF(AND(BX126="LVTC",BY126=95),190,IF(AND(BX126="LVTC",BY126=70),158,IF(AND(BX126="LVTC",BY126=50),124,IF(AND(BX126="LVTC",BY126=35),102,IF(AND(BX126="LVTC",BY126=25),83,0))))))))))))</f>
        <v>324</v>
      </c>
      <c r="CZ126" s="35"/>
      <c r="DA126" s="35"/>
      <c r="DB126" s="401" t="str">
        <f t="shared" si="13"/>
        <v>BAIK</v>
      </c>
      <c r="DC126" s="401">
        <f t="shared" si="14"/>
        <v>8.2000000000000028</v>
      </c>
      <c r="DD126" s="401" t="str">
        <f t="shared" si="10"/>
        <v>BAIK</v>
      </c>
      <c r="DE126" s="401">
        <f t="shared" si="15"/>
        <v>7.6999999999999993</v>
      </c>
      <c r="DF126" s="401" t="str">
        <f t="shared" si="12"/>
        <v>BAIK</v>
      </c>
    </row>
    <row r="127" spans="1:110">
      <c r="A127" s="510">
        <f t="shared" si="8"/>
        <v>115</v>
      </c>
      <c r="B127" s="511" t="str">
        <f>'1. DATA TRAFO'!C127</f>
        <v>MG0061</v>
      </c>
      <c r="C127" s="512" t="str">
        <f>'1. DATA TRAFO'!D127</f>
        <v>JL. PANTAI SERDANG</v>
      </c>
      <c r="D127" s="193" t="str">
        <f>'1. DATA TRAFO'!L127</f>
        <v>B&amp;D</v>
      </c>
      <c r="E127" s="192">
        <f>'1. DATA TRAFO'!M127</f>
        <v>100</v>
      </c>
      <c r="F127" s="513" t="str">
        <f>'1. DATA TRAFO'!R127</f>
        <v>05 JULI 2022</v>
      </c>
      <c r="G127" s="205" t="str">
        <f>'1. DATA TRAFO'!T127</f>
        <v>GTA</v>
      </c>
      <c r="H127" s="477">
        <v>32.799999999999997</v>
      </c>
      <c r="I127" s="477">
        <v>29.1</v>
      </c>
      <c r="J127" s="477">
        <v>29.1</v>
      </c>
      <c r="K127" s="477">
        <v>29</v>
      </c>
      <c r="L127" s="477">
        <v>30.8</v>
      </c>
      <c r="M127" s="477">
        <v>31.4</v>
      </c>
      <c r="N127" s="477">
        <v>30</v>
      </c>
      <c r="O127" s="477">
        <v>29.3</v>
      </c>
      <c r="P127" s="477">
        <v>29.6</v>
      </c>
      <c r="Q127" s="477">
        <v>29.5</v>
      </c>
      <c r="R127" s="477">
        <v>29.5</v>
      </c>
      <c r="S127" s="477">
        <v>37.5</v>
      </c>
      <c r="T127" s="477">
        <v>30.6</v>
      </c>
      <c r="U127" s="470" t="s">
        <v>28</v>
      </c>
      <c r="V127" s="470" t="s">
        <v>28</v>
      </c>
      <c r="W127" s="470" t="s">
        <v>28</v>
      </c>
      <c r="X127" s="470" t="s">
        <v>28</v>
      </c>
      <c r="Y127" s="470" t="s">
        <v>28</v>
      </c>
      <c r="Z127" s="470" t="s">
        <v>28</v>
      </c>
      <c r="AA127" s="470" t="s">
        <v>28</v>
      </c>
      <c r="AB127" s="470" t="s">
        <v>885</v>
      </c>
      <c r="AC127" s="514" t="s">
        <v>31</v>
      </c>
      <c r="AD127" s="470" t="s">
        <v>41</v>
      </c>
      <c r="AE127" s="515" t="s">
        <v>886</v>
      </c>
      <c r="AF127" s="470" t="s">
        <v>28</v>
      </c>
      <c r="AG127" s="470" t="s">
        <v>28</v>
      </c>
      <c r="AH127" s="470" t="s">
        <v>28</v>
      </c>
      <c r="AI127" s="470" t="s">
        <v>886</v>
      </c>
      <c r="AJ127" s="470" t="s">
        <v>28</v>
      </c>
      <c r="AK127" s="470" t="s">
        <v>28</v>
      </c>
      <c r="AL127" s="470" t="s">
        <v>28</v>
      </c>
      <c r="AM127" s="470" t="s">
        <v>28</v>
      </c>
      <c r="AN127" s="470" t="s">
        <v>37</v>
      </c>
      <c r="AO127" s="470" t="s">
        <v>28</v>
      </c>
      <c r="AP127" s="470" t="s">
        <v>28</v>
      </c>
      <c r="AQ127" s="470" t="s">
        <v>888</v>
      </c>
      <c r="AR127" s="470" t="s">
        <v>155</v>
      </c>
      <c r="AS127" s="516" t="s">
        <v>887</v>
      </c>
      <c r="AT127" s="470" t="s">
        <v>28</v>
      </c>
      <c r="AU127" s="471">
        <v>84</v>
      </c>
      <c r="AV127" s="470" t="s">
        <v>28</v>
      </c>
      <c r="AW127" s="471">
        <v>84</v>
      </c>
      <c r="AX127" s="471" t="s">
        <v>28</v>
      </c>
      <c r="AY127" s="470" t="s">
        <v>51</v>
      </c>
      <c r="AZ127" s="473"/>
      <c r="BA127" s="472"/>
      <c r="BB127" s="473">
        <v>160</v>
      </c>
      <c r="BC127" s="472" t="s">
        <v>28</v>
      </c>
      <c r="BD127" s="473">
        <v>160</v>
      </c>
      <c r="BE127" s="472" t="s">
        <v>28</v>
      </c>
      <c r="BF127" s="473">
        <v>160</v>
      </c>
      <c r="BG127" s="472" t="s">
        <v>28</v>
      </c>
      <c r="BH127" s="473">
        <v>160</v>
      </c>
      <c r="BI127" s="472" t="s">
        <v>28</v>
      </c>
      <c r="BJ127" s="473">
        <v>160</v>
      </c>
      <c r="BK127" s="472" t="s">
        <v>28</v>
      </c>
      <c r="BL127" s="473">
        <v>160</v>
      </c>
      <c r="BM127" s="472" t="s">
        <v>28</v>
      </c>
      <c r="BN127" s="473">
        <v>160</v>
      </c>
      <c r="BO127" s="472" t="s">
        <v>28</v>
      </c>
      <c r="BP127" s="473">
        <v>160</v>
      </c>
      <c r="BQ127" s="472" t="s">
        <v>28</v>
      </c>
      <c r="BR127" s="473">
        <v>160</v>
      </c>
      <c r="BS127" s="472" t="s">
        <v>28</v>
      </c>
      <c r="BT127" s="473">
        <v>160</v>
      </c>
      <c r="BU127" s="472" t="s">
        <v>28</v>
      </c>
      <c r="BV127" s="473">
        <v>160</v>
      </c>
      <c r="BW127" s="472" t="s">
        <v>28</v>
      </c>
      <c r="BX127" s="470" t="s">
        <v>10</v>
      </c>
      <c r="BY127" s="470">
        <v>150</v>
      </c>
      <c r="BZ127" s="470" t="s">
        <v>28</v>
      </c>
      <c r="CA127" s="470"/>
      <c r="CB127" s="470"/>
      <c r="CC127" s="470"/>
      <c r="CD127" s="470"/>
      <c r="CE127" s="470"/>
      <c r="CF127" s="470"/>
      <c r="CG127" s="470"/>
      <c r="CH127" s="470"/>
      <c r="CI127" s="470"/>
      <c r="CJ127" s="470" t="s">
        <v>10</v>
      </c>
      <c r="CK127" s="470">
        <v>70</v>
      </c>
      <c r="CL127" s="470" t="s">
        <v>28</v>
      </c>
      <c r="CM127" s="470" t="s">
        <v>44</v>
      </c>
      <c r="CN127" s="470" t="s">
        <v>28</v>
      </c>
      <c r="CO127" s="470" t="s">
        <v>28</v>
      </c>
      <c r="CP127" s="470" t="s">
        <v>28</v>
      </c>
      <c r="CQ127" s="470"/>
      <c r="CR127" s="470"/>
      <c r="CS127" s="470"/>
      <c r="CT127" s="470" t="s">
        <v>28</v>
      </c>
      <c r="CU127" s="63"/>
      <c r="CV127" s="467"/>
      <c r="CW127" s="186"/>
      <c r="CX127" s="35"/>
      <c r="CY127" s="132">
        <f>IF(AND(BX127="NYY",BY127=150),324,IF(AND(BX127="NYY",BY127=95),282,IF(AND(BX127="NYY",BY127=70),202,IF(AND(BX127="NYY",BY127=50),159,IF(AND(BX127="NYY",BY127=35),131,IF(AND(BX127=NYY,BY127=25),106,IF(AND(BX127="LVTC",BY127=150),252,IF(AND(BX127="LVTC",BY127=95),190,IF(AND(BX127="LVTC",BY127=70),158,IF(AND(BX127="LVTC",BY127=50),124,IF(AND(BX127="LVTC",BY127=35),102,IF(AND(BX127="LVTC",BY127=25),83,0))))))))))))</f>
        <v>324</v>
      </c>
      <c r="CZ127" s="35"/>
      <c r="DA127" s="35"/>
      <c r="DB127" s="401" t="str">
        <f t="shared" si="13"/>
        <v>BAIK</v>
      </c>
      <c r="DC127" s="401">
        <f t="shared" si="14"/>
        <v>1.3999999999999986</v>
      </c>
      <c r="DD127" s="401" t="str">
        <f t="shared" si="10"/>
        <v>BAIK</v>
      </c>
      <c r="DE127" s="401">
        <f t="shared" si="15"/>
        <v>0.30000000000000071</v>
      </c>
      <c r="DF127" s="401" t="str">
        <f t="shared" si="12"/>
        <v>BAIK</v>
      </c>
    </row>
    <row r="128" spans="1:110">
      <c r="A128" s="510">
        <f t="shared" si="8"/>
        <v>116</v>
      </c>
      <c r="B128" s="511" t="str">
        <f>'1. DATA TRAFO'!C128</f>
        <v>MG0138</v>
      </c>
      <c r="C128" s="512" t="str">
        <f>'1. DATA TRAFO'!D128</f>
        <v>JL. PANTAI SERDANG</v>
      </c>
      <c r="D128" s="193" t="str">
        <f>'1. DATA TRAFO'!L128</f>
        <v>SINTRA</v>
      </c>
      <c r="E128" s="192">
        <f>'1. DATA TRAFO'!M128</f>
        <v>100</v>
      </c>
      <c r="F128" s="513" t="str">
        <f>'1. DATA TRAFO'!R128</f>
        <v>05 JULI 2022</v>
      </c>
      <c r="G128" s="205" t="str">
        <f>'1. DATA TRAFO'!T128</f>
        <v>GTA</v>
      </c>
      <c r="H128" s="477">
        <v>36.200000000000003</v>
      </c>
      <c r="I128" s="477">
        <v>25.6</v>
      </c>
      <c r="J128" s="477">
        <v>28.8</v>
      </c>
      <c r="K128" s="477">
        <v>28.7</v>
      </c>
      <c r="L128" s="477">
        <v>28.9</v>
      </c>
      <c r="M128" s="477">
        <v>30.6</v>
      </c>
      <c r="N128" s="477">
        <v>29.1</v>
      </c>
      <c r="O128" s="477">
        <v>32.799999999999997</v>
      </c>
      <c r="P128" s="477">
        <v>33.5</v>
      </c>
      <c r="Q128" s="477">
        <v>33</v>
      </c>
      <c r="R128" s="477">
        <v>30.9</v>
      </c>
      <c r="S128" s="477">
        <v>33.700000000000003</v>
      </c>
      <c r="T128" s="477">
        <v>30.8</v>
      </c>
      <c r="U128" s="470" t="s">
        <v>28</v>
      </c>
      <c r="V128" s="470" t="s">
        <v>28</v>
      </c>
      <c r="W128" s="470" t="s">
        <v>28</v>
      </c>
      <c r="X128" s="470" t="s">
        <v>28</v>
      </c>
      <c r="Y128" s="470" t="s">
        <v>28</v>
      </c>
      <c r="Z128" s="470" t="s">
        <v>28</v>
      </c>
      <c r="AA128" s="470" t="s">
        <v>28</v>
      </c>
      <c r="AB128" s="470" t="s">
        <v>885</v>
      </c>
      <c r="AC128" s="514" t="s">
        <v>31</v>
      </c>
      <c r="AD128" s="470" t="s">
        <v>41</v>
      </c>
      <c r="AE128" s="515" t="s">
        <v>886</v>
      </c>
      <c r="AF128" s="470" t="s">
        <v>28</v>
      </c>
      <c r="AG128" s="470" t="s">
        <v>28</v>
      </c>
      <c r="AH128" s="470" t="s">
        <v>28</v>
      </c>
      <c r="AI128" s="470" t="s">
        <v>886</v>
      </c>
      <c r="AJ128" s="470" t="s">
        <v>28</v>
      </c>
      <c r="AK128" s="470" t="s">
        <v>28</v>
      </c>
      <c r="AL128" s="470" t="s">
        <v>28</v>
      </c>
      <c r="AM128" s="470" t="s">
        <v>28</v>
      </c>
      <c r="AN128" s="470" t="s">
        <v>37</v>
      </c>
      <c r="AO128" s="470" t="s">
        <v>28</v>
      </c>
      <c r="AP128" s="470" t="s">
        <v>28</v>
      </c>
      <c r="AQ128" s="470" t="s">
        <v>888</v>
      </c>
      <c r="AR128" s="470" t="s">
        <v>155</v>
      </c>
      <c r="AS128" s="516" t="s">
        <v>887</v>
      </c>
      <c r="AT128" s="470" t="s">
        <v>28</v>
      </c>
      <c r="AU128" s="471">
        <v>315</v>
      </c>
      <c r="AV128" s="470" t="s">
        <v>28</v>
      </c>
      <c r="AW128" s="471" t="s">
        <v>988</v>
      </c>
      <c r="AX128" s="471" t="s">
        <v>28</v>
      </c>
      <c r="AY128" s="470" t="s">
        <v>52</v>
      </c>
      <c r="AZ128" s="473">
        <v>160</v>
      </c>
      <c r="BA128" s="472" t="s">
        <v>28</v>
      </c>
      <c r="BB128" s="473">
        <v>160</v>
      </c>
      <c r="BC128" s="472" t="s">
        <v>28</v>
      </c>
      <c r="BD128" s="473">
        <v>160</v>
      </c>
      <c r="BE128" s="472" t="s">
        <v>28</v>
      </c>
      <c r="BF128" s="473"/>
      <c r="BG128" s="472"/>
      <c r="BH128" s="473"/>
      <c r="BI128" s="472"/>
      <c r="BJ128" s="473"/>
      <c r="BK128" s="472"/>
      <c r="BL128" s="473">
        <v>160</v>
      </c>
      <c r="BM128" s="472" t="s">
        <v>28</v>
      </c>
      <c r="BN128" s="473">
        <v>160</v>
      </c>
      <c r="BO128" s="472" t="s">
        <v>28</v>
      </c>
      <c r="BP128" s="473">
        <v>160</v>
      </c>
      <c r="BQ128" s="472" t="s">
        <v>28</v>
      </c>
      <c r="BR128" s="473"/>
      <c r="BS128" s="472"/>
      <c r="BT128" s="473"/>
      <c r="BU128" s="472"/>
      <c r="BV128" s="473"/>
      <c r="BW128" s="472"/>
      <c r="BX128" s="470" t="s">
        <v>10</v>
      </c>
      <c r="BY128" s="470">
        <v>150</v>
      </c>
      <c r="BZ128" s="470" t="s">
        <v>28</v>
      </c>
      <c r="CA128" s="470" t="s">
        <v>10</v>
      </c>
      <c r="CB128" s="470">
        <v>70</v>
      </c>
      <c r="CC128" s="470" t="s">
        <v>28</v>
      </c>
      <c r="CD128" s="470"/>
      <c r="CE128" s="470"/>
      <c r="CF128" s="470"/>
      <c r="CG128" s="470" t="s">
        <v>10</v>
      </c>
      <c r="CH128" s="470">
        <v>70</v>
      </c>
      <c r="CI128" s="470" t="s">
        <v>28</v>
      </c>
      <c r="CJ128" s="470"/>
      <c r="CK128" s="470"/>
      <c r="CL128" s="470"/>
      <c r="CM128" s="470" t="s">
        <v>44</v>
      </c>
      <c r="CN128" s="470" t="s">
        <v>28</v>
      </c>
      <c r="CO128" s="470" t="s">
        <v>28</v>
      </c>
      <c r="CP128" s="470" t="s">
        <v>28</v>
      </c>
      <c r="CQ128" s="470" t="s">
        <v>28</v>
      </c>
      <c r="CR128" s="470"/>
      <c r="CS128" s="470" t="s">
        <v>28</v>
      </c>
      <c r="CT128" s="470"/>
      <c r="CU128" s="63"/>
      <c r="CV128" s="467"/>
      <c r="CW128" s="186"/>
      <c r="CX128" s="35"/>
      <c r="CY128" s="132">
        <f>IF(AND(BX128="NYY",BY128=150),324,IF(AND(BX128="NYY",BY128=95),282,IF(AND(BX128="NYY",BY128=70),202,IF(AND(BX128="NYY",BY128=50),159,IF(AND(BX128="NYY",BY128=35),131,IF(AND(BX128=NYY,BY128=25),106,IF(AND(BX128="LVTC",BY128=150),252,IF(AND(BX128="LVTC",BY128=95),190,IF(AND(BX128="LVTC",BY128=70),158,IF(AND(BX128="LVTC",BY128=50),124,IF(AND(BX128="LVTC",BY128=35),102,IF(AND(BX128="LVTC",BY128=25),83,0))))))))))))</f>
        <v>324</v>
      </c>
      <c r="CZ128" s="35"/>
      <c r="DA128" s="35"/>
      <c r="DB128" s="401" t="str">
        <f t="shared" ref="DB128:DB159" si="16">IF(AND(H128&lt;=200,H128&gt;=90),"BURUK",IF(AND(H128&lt;=90,H128&gt;=85),"KURANG",IF(AND(H128&lt;=85,H128&gt;=83),"CUKUP",IF(AND(H128&lt;=83,H128&gt;1),"BAIK",0))))</f>
        <v>BAIK</v>
      </c>
      <c r="DC128" s="401">
        <f t="shared" si="14"/>
        <v>1.7000000000000028</v>
      </c>
      <c r="DD128" s="401" t="str">
        <f t="shared" si="10"/>
        <v>BAIK</v>
      </c>
      <c r="DE128" s="401">
        <f t="shared" si="15"/>
        <v>2.6000000000000014</v>
      </c>
      <c r="DF128" s="401" t="str">
        <f t="shared" si="12"/>
        <v>BAIK</v>
      </c>
    </row>
    <row r="129" spans="1:110">
      <c r="A129" s="510">
        <f t="shared" si="8"/>
        <v>117</v>
      </c>
      <c r="B129" s="511" t="str">
        <f>'1. DATA TRAFO'!C129</f>
        <v>MG0139</v>
      </c>
      <c r="C129" s="512" t="str">
        <f>'1. DATA TRAFO'!D129</f>
        <v>JL. PANTAI SERDANG</v>
      </c>
      <c r="D129" s="193" t="str">
        <f>'1. DATA TRAFO'!L129</f>
        <v>TRAFINDO</v>
      </c>
      <c r="E129" s="192">
        <f>'1. DATA TRAFO'!M129</f>
        <v>100</v>
      </c>
      <c r="F129" s="513" t="str">
        <f>'1. DATA TRAFO'!R129</f>
        <v>05 JULI 2022</v>
      </c>
      <c r="G129" s="205" t="str">
        <f>'1. DATA TRAFO'!T129</f>
        <v>GTA</v>
      </c>
      <c r="H129" s="477">
        <v>33.4</v>
      </c>
      <c r="I129" s="477">
        <v>29.2</v>
      </c>
      <c r="J129" s="477">
        <v>29.4</v>
      </c>
      <c r="K129" s="477">
        <v>29.4</v>
      </c>
      <c r="L129" s="477">
        <v>29.8</v>
      </c>
      <c r="M129" s="477">
        <v>29.5</v>
      </c>
      <c r="N129" s="477">
        <v>29.4</v>
      </c>
      <c r="O129" s="477">
        <v>30</v>
      </c>
      <c r="P129" s="477">
        <v>29.9</v>
      </c>
      <c r="Q129" s="477">
        <v>30</v>
      </c>
      <c r="R129" s="477">
        <v>30</v>
      </c>
      <c r="S129" s="477">
        <v>35</v>
      </c>
      <c r="T129" s="477">
        <v>29.6</v>
      </c>
      <c r="U129" s="470" t="s">
        <v>28</v>
      </c>
      <c r="V129" s="470" t="s">
        <v>28</v>
      </c>
      <c r="W129" s="470" t="s">
        <v>28</v>
      </c>
      <c r="X129" s="470" t="s">
        <v>28</v>
      </c>
      <c r="Y129" s="470" t="s">
        <v>28</v>
      </c>
      <c r="Z129" s="470" t="s">
        <v>28</v>
      </c>
      <c r="AA129" s="470" t="s">
        <v>28</v>
      </c>
      <c r="AB129" s="470" t="s">
        <v>885</v>
      </c>
      <c r="AC129" s="514" t="s">
        <v>31</v>
      </c>
      <c r="AD129" s="470" t="s">
        <v>41</v>
      </c>
      <c r="AE129" s="515" t="s">
        <v>886</v>
      </c>
      <c r="AF129" s="470" t="s">
        <v>28</v>
      </c>
      <c r="AG129" s="470" t="s">
        <v>28</v>
      </c>
      <c r="AH129" s="470" t="s">
        <v>28</v>
      </c>
      <c r="AI129" s="470" t="s">
        <v>886</v>
      </c>
      <c r="AJ129" s="470" t="s">
        <v>28</v>
      </c>
      <c r="AK129" s="470" t="s">
        <v>28</v>
      </c>
      <c r="AL129" s="470" t="s">
        <v>28</v>
      </c>
      <c r="AM129" s="470" t="s">
        <v>149</v>
      </c>
      <c r="AN129" s="470" t="s">
        <v>149</v>
      </c>
      <c r="AO129" s="470" t="s">
        <v>28</v>
      </c>
      <c r="AP129" s="470" t="s">
        <v>149</v>
      </c>
      <c r="AQ129" s="470" t="s">
        <v>42</v>
      </c>
      <c r="AR129" s="470" t="s">
        <v>155</v>
      </c>
      <c r="AS129" s="516" t="s">
        <v>887</v>
      </c>
      <c r="AT129" s="470" t="s">
        <v>28</v>
      </c>
      <c r="AU129" s="471">
        <v>9999</v>
      </c>
      <c r="AV129" s="470" t="s">
        <v>47</v>
      </c>
      <c r="AW129" s="471">
        <v>9999</v>
      </c>
      <c r="AX129" s="471" t="s">
        <v>47</v>
      </c>
      <c r="AY129" s="470" t="s">
        <v>51</v>
      </c>
      <c r="AZ129" s="473">
        <v>160</v>
      </c>
      <c r="BA129" s="472" t="s">
        <v>28</v>
      </c>
      <c r="BB129" s="473">
        <v>160</v>
      </c>
      <c r="BC129" s="472" t="s">
        <v>28</v>
      </c>
      <c r="BD129" s="473">
        <v>160</v>
      </c>
      <c r="BE129" s="472" t="s">
        <v>28</v>
      </c>
      <c r="BF129" s="473">
        <v>160</v>
      </c>
      <c r="BG129" s="472" t="s">
        <v>28</v>
      </c>
      <c r="BH129" s="473">
        <v>160</v>
      </c>
      <c r="BI129" s="472" t="s">
        <v>28</v>
      </c>
      <c r="BJ129" s="473">
        <v>160</v>
      </c>
      <c r="BK129" s="472" t="s">
        <v>28</v>
      </c>
      <c r="BL129" s="473"/>
      <c r="BM129" s="472"/>
      <c r="BN129" s="473"/>
      <c r="BO129" s="472"/>
      <c r="BP129" s="473"/>
      <c r="BQ129" s="472"/>
      <c r="BR129" s="473"/>
      <c r="BS129" s="472"/>
      <c r="BT129" s="473"/>
      <c r="BU129" s="472"/>
      <c r="BV129" s="473"/>
      <c r="BW129" s="472"/>
      <c r="BX129" s="470" t="s">
        <v>10</v>
      </c>
      <c r="BY129" s="470">
        <v>150</v>
      </c>
      <c r="BZ129" s="470" t="s">
        <v>28</v>
      </c>
      <c r="CA129" s="470" t="s">
        <v>10</v>
      </c>
      <c r="CB129" s="470">
        <v>70</v>
      </c>
      <c r="CC129" s="470" t="s">
        <v>28</v>
      </c>
      <c r="CD129" s="470" t="s">
        <v>10</v>
      </c>
      <c r="CE129" s="470">
        <v>70</v>
      </c>
      <c r="CF129" s="470" t="s">
        <v>28</v>
      </c>
      <c r="CG129" s="470"/>
      <c r="CH129" s="470"/>
      <c r="CI129" s="470"/>
      <c r="CJ129" s="470"/>
      <c r="CK129" s="470"/>
      <c r="CL129" s="470"/>
      <c r="CM129" s="470" t="s">
        <v>44</v>
      </c>
      <c r="CN129" s="470" t="s">
        <v>28</v>
      </c>
      <c r="CO129" s="470" t="s">
        <v>28</v>
      </c>
      <c r="CP129" s="470" t="s">
        <v>28</v>
      </c>
      <c r="CQ129" s="470" t="s">
        <v>28</v>
      </c>
      <c r="CR129" s="470" t="s">
        <v>28</v>
      </c>
      <c r="CS129" s="470"/>
      <c r="CT129" s="470"/>
      <c r="CU129" s="63"/>
      <c r="CV129" s="467"/>
      <c r="CW129" s="186"/>
      <c r="CX129" s="35"/>
      <c r="CY129" s="132">
        <f>IF(AND(BX129="NYY",BY129=150),324,IF(AND(BX129="NYY",BY129=95),282,IF(AND(BX129="NYY",BY129=70),202,IF(AND(BX129="NYY",BY129=50),159,IF(AND(BX129="NYY",BY129=35),131,IF(AND(BX129=NYY,BY129=25),106,IF(AND(BX129="LVTC",BY129=150),252,IF(AND(BX129="LVTC",BY129=95),190,IF(AND(BX129="LVTC",BY129=70),158,IF(AND(BX129="LVTC",BY129=50),124,IF(AND(BX129="LVTC",BY129=35),102,IF(AND(BX129="LVTC",BY129=25),83,0))))))))))))</f>
        <v>324</v>
      </c>
      <c r="CZ129" s="35"/>
      <c r="DA129" s="35"/>
      <c r="DB129" s="401" t="str">
        <f t="shared" si="16"/>
        <v>BAIK</v>
      </c>
      <c r="DC129" s="401">
        <f t="shared" si="14"/>
        <v>0.40000000000000213</v>
      </c>
      <c r="DD129" s="401" t="str">
        <f t="shared" si="10"/>
        <v>BAIK</v>
      </c>
      <c r="DE129" s="401">
        <f t="shared" si="15"/>
        <v>0.10000000000000142</v>
      </c>
      <c r="DF129" s="401" t="str">
        <f t="shared" si="12"/>
        <v>BAIK</v>
      </c>
    </row>
    <row r="130" spans="1:110">
      <c r="A130" s="510">
        <f t="shared" si="8"/>
        <v>118</v>
      </c>
      <c r="B130" s="511" t="str">
        <f>'1. DATA TRAFO'!C130</f>
        <v>MG0026</v>
      </c>
      <c r="C130" s="512" t="str">
        <f>'1. DATA TRAFO'!D130</f>
        <v>JL. PANTAI SERDANG</v>
      </c>
      <c r="D130" s="193" t="str">
        <f>'1. DATA TRAFO'!L130</f>
        <v>SINTRA</v>
      </c>
      <c r="E130" s="192">
        <f>'1. DATA TRAFO'!M130</f>
        <v>160</v>
      </c>
      <c r="F130" s="513" t="str">
        <f>'1. DATA TRAFO'!R130</f>
        <v>05 JULI 2022</v>
      </c>
      <c r="G130" s="205" t="str">
        <f>'1. DATA TRAFO'!T130</f>
        <v>GTA</v>
      </c>
      <c r="H130" s="477">
        <v>30.5</v>
      </c>
      <c r="I130" s="477">
        <v>28.4</v>
      </c>
      <c r="J130" s="477">
        <v>29.1</v>
      </c>
      <c r="K130" s="477">
        <v>28.6</v>
      </c>
      <c r="L130" s="477">
        <v>26.1</v>
      </c>
      <c r="M130" s="477">
        <v>28.8</v>
      </c>
      <c r="N130" s="477">
        <v>28.6</v>
      </c>
      <c r="O130" s="477">
        <v>23.9</v>
      </c>
      <c r="P130" s="477">
        <v>26.5</v>
      </c>
      <c r="Q130" s="477">
        <v>25.1</v>
      </c>
      <c r="R130" s="477">
        <v>28.5</v>
      </c>
      <c r="S130" s="477">
        <v>53.6</v>
      </c>
      <c r="T130" s="477">
        <v>29.2</v>
      </c>
      <c r="U130" s="470" t="s">
        <v>28</v>
      </c>
      <c r="V130" s="470" t="s">
        <v>28</v>
      </c>
      <c r="W130" s="470" t="s">
        <v>28</v>
      </c>
      <c r="X130" s="470" t="s">
        <v>28</v>
      </c>
      <c r="Y130" s="470" t="s">
        <v>28</v>
      </c>
      <c r="Z130" s="470" t="s">
        <v>28</v>
      </c>
      <c r="AA130" s="470" t="s">
        <v>28</v>
      </c>
      <c r="AB130" s="470" t="s">
        <v>885</v>
      </c>
      <c r="AC130" s="514" t="s">
        <v>31</v>
      </c>
      <c r="AD130" s="470" t="s">
        <v>41</v>
      </c>
      <c r="AE130" s="515" t="s">
        <v>886</v>
      </c>
      <c r="AF130" s="470" t="s">
        <v>28</v>
      </c>
      <c r="AG130" s="470" t="s">
        <v>28</v>
      </c>
      <c r="AH130" s="470" t="s">
        <v>28</v>
      </c>
      <c r="AI130" s="470" t="s">
        <v>886</v>
      </c>
      <c r="AJ130" s="470" t="s">
        <v>28</v>
      </c>
      <c r="AK130" s="470" t="s">
        <v>28</v>
      </c>
      <c r="AL130" s="470" t="s">
        <v>28</v>
      </c>
      <c r="AM130" s="470" t="s">
        <v>28</v>
      </c>
      <c r="AN130" s="470" t="s">
        <v>37</v>
      </c>
      <c r="AO130" s="470" t="s">
        <v>28</v>
      </c>
      <c r="AP130" s="470" t="s">
        <v>28</v>
      </c>
      <c r="AQ130" s="470" t="s">
        <v>888</v>
      </c>
      <c r="AR130" s="470" t="s">
        <v>155</v>
      </c>
      <c r="AS130" s="516" t="s">
        <v>889</v>
      </c>
      <c r="AT130" s="470" t="s">
        <v>28</v>
      </c>
      <c r="AU130" s="471">
        <v>154</v>
      </c>
      <c r="AV130" s="470" t="s">
        <v>28</v>
      </c>
      <c r="AW130" s="471" t="s">
        <v>1005</v>
      </c>
      <c r="AX130" s="471" t="s">
        <v>28</v>
      </c>
      <c r="AY130" s="470" t="s">
        <v>51</v>
      </c>
      <c r="AZ130" s="473">
        <v>125</v>
      </c>
      <c r="BA130" s="472" t="s">
        <v>28</v>
      </c>
      <c r="BB130" s="473">
        <v>250</v>
      </c>
      <c r="BC130" s="472" t="s">
        <v>28</v>
      </c>
      <c r="BD130" s="473">
        <v>125</v>
      </c>
      <c r="BE130" s="472" t="s">
        <v>28</v>
      </c>
      <c r="BF130" s="473"/>
      <c r="BG130" s="472"/>
      <c r="BH130" s="473"/>
      <c r="BI130" s="472"/>
      <c r="BJ130" s="473"/>
      <c r="BK130" s="472"/>
      <c r="BL130" s="473"/>
      <c r="BM130" s="472"/>
      <c r="BN130" s="473"/>
      <c r="BO130" s="472"/>
      <c r="BP130" s="473"/>
      <c r="BQ130" s="472"/>
      <c r="BR130" s="473"/>
      <c r="BS130" s="472"/>
      <c r="BT130" s="473"/>
      <c r="BU130" s="472"/>
      <c r="BV130" s="473"/>
      <c r="BW130" s="472"/>
      <c r="BX130" s="470" t="s">
        <v>10</v>
      </c>
      <c r="BY130" s="470">
        <v>150</v>
      </c>
      <c r="BZ130" s="470" t="s">
        <v>28</v>
      </c>
      <c r="CA130" s="470" t="s">
        <v>10</v>
      </c>
      <c r="CB130" s="470">
        <v>70</v>
      </c>
      <c r="CC130" s="470" t="s">
        <v>28</v>
      </c>
      <c r="CD130" s="470"/>
      <c r="CE130" s="470"/>
      <c r="CF130" s="470"/>
      <c r="CG130" s="470"/>
      <c r="CH130" s="470"/>
      <c r="CI130" s="470"/>
      <c r="CJ130" s="470"/>
      <c r="CK130" s="470"/>
      <c r="CL130" s="470"/>
      <c r="CM130" s="470" t="s">
        <v>48</v>
      </c>
      <c r="CN130" s="470" t="s">
        <v>28</v>
      </c>
      <c r="CO130" s="470" t="s">
        <v>28</v>
      </c>
      <c r="CP130" s="470" t="s">
        <v>28</v>
      </c>
      <c r="CQ130" s="470" t="s">
        <v>28</v>
      </c>
      <c r="CR130" s="470"/>
      <c r="CS130" s="470"/>
      <c r="CT130" s="470"/>
      <c r="CU130" s="63"/>
      <c r="CV130" s="467"/>
      <c r="CW130" s="186"/>
      <c r="CX130" s="35"/>
      <c r="CY130" s="132">
        <f>IF(AND(BX130="NYY",BY130=150),324,IF(AND(BX130="NYY",BY130=95),282,IF(AND(BX130="NYY",BY130=70),202,IF(AND(BX130="NYY",BY130=50),159,IF(AND(BX130="NYY",BY130=35),131,IF(AND(BX130=NYY,BY130=25),106,IF(AND(BX130="LVTC",BY130=150),252,IF(AND(BX130="LVTC",BY130=95),190,IF(AND(BX130="LVTC",BY130=70),158,IF(AND(BX130="LVTC",BY130=50),124,IF(AND(BX130="LVTC",BY130=35),102,IF(AND(BX130="LVTC",BY130=25),83,0))))))))))))</f>
        <v>324</v>
      </c>
      <c r="CZ130" s="35"/>
      <c r="DA130" s="35"/>
      <c r="DB130" s="401" t="str">
        <f t="shared" si="16"/>
        <v>BAIK</v>
      </c>
      <c r="DC130" s="401">
        <f t="shared" si="14"/>
        <v>2.6999999999999993</v>
      </c>
      <c r="DD130" s="401" t="str">
        <f t="shared" si="10"/>
        <v>BAIK</v>
      </c>
      <c r="DE130" s="401">
        <f t="shared" si="15"/>
        <v>4.6000000000000014</v>
      </c>
      <c r="DF130" s="401" t="str">
        <f t="shared" si="12"/>
        <v>BAIK</v>
      </c>
    </row>
    <row r="131" spans="1:110">
      <c r="A131" s="510">
        <f t="shared" si="8"/>
        <v>119</v>
      </c>
      <c r="B131" s="511" t="str">
        <f>'1. DATA TRAFO'!C131</f>
        <v>MG0137</v>
      </c>
      <c r="C131" s="512" t="str">
        <f>'1. DATA TRAFO'!D131</f>
        <v>JL. KARIAMATA 1</v>
      </c>
      <c r="D131" s="193" t="str">
        <f>'1. DATA TRAFO'!L131</f>
        <v>TRAFINDO</v>
      </c>
      <c r="E131" s="192">
        <f>'1. DATA TRAFO'!M131</f>
        <v>200</v>
      </c>
      <c r="F131" s="513" t="str">
        <f>'1. DATA TRAFO'!R131</f>
        <v>05 JULI 2022</v>
      </c>
      <c r="G131" s="205" t="str">
        <f>'1. DATA TRAFO'!T131</f>
        <v>GTA</v>
      </c>
      <c r="H131" s="477">
        <v>36.4</v>
      </c>
      <c r="I131" s="477">
        <v>28</v>
      </c>
      <c r="J131" s="477">
        <v>21.4</v>
      </c>
      <c r="K131" s="477">
        <v>28.4</v>
      </c>
      <c r="L131" s="477">
        <v>27.3</v>
      </c>
      <c r="M131" s="477">
        <v>28.3</v>
      </c>
      <c r="N131" s="477">
        <v>28.9</v>
      </c>
      <c r="O131" s="477">
        <v>28.8</v>
      </c>
      <c r="P131" s="477">
        <v>28.7</v>
      </c>
      <c r="Q131" s="477">
        <v>29.9</v>
      </c>
      <c r="R131" s="477">
        <v>22.6</v>
      </c>
      <c r="S131" s="477">
        <v>35.5</v>
      </c>
      <c r="T131" s="477">
        <v>27.1</v>
      </c>
      <c r="U131" s="470" t="s">
        <v>28</v>
      </c>
      <c r="V131" s="470" t="s">
        <v>28</v>
      </c>
      <c r="W131" s="470" t="s">
        <v>28</v>
      </c>
      <c r="X131" s="470" t="s">
        <v>28</v>
      </c>
      <c r="Y131" s="470" t="s">
        <v>28</v>
      </c>
      <c r="Z131" s="470" t="s">
        <v>28</v>
      </c>
      <c r="AA131" s="470" t="s">
        <v>28</v>
      </c>
      <c r="AB131" s="470" t="s">
        <v>885</v>
      </c>
      <c r="AC131" s="514" t="s">
        <v>31</v>
      </c>
      <c r="AD131" s="470" t="s">
        <v>41</v>
      </c>
      <c r="AE131" s="515" t="s">
        <v>886</v>
      </c>
      <c r="AF131" s="470" t="s">
        <v>28</v>
      </c>
      <c r="AG131" s="470" t="s">
        <v>28</v>
      </c>
      <c r="AH131" s="470" t="s">
        <v>28</v>
      </c>
      <c r="AI131" s="470" t="s">
        <v>886</v>
      </c>
      <c r="AJ131" s="470" t="s">
        <v>28</v>
      </c>
      <c r="AK131" s="470" t="s">
        <v>28</v>
      </c>
      <c r="AL131" s="470" t="s">
        <v>28</v>
      </c>
      <c r="AM131" s="470" t="s">
        <v>28</v>
      </c>
      <c r="AN131" s="470" t="s">
        <v>37</v>
      </c>
      <c r="AO131" s="470" t="s">
        <v>28</v>
      </c>
      <c r="AP131" s="470" t="s">
        <v>28</v>
      </c>
      <c r="AQ131" s="470" t="s">
        <v>888</v>
      </c>
      <c r="AR131" s="470" t="s">
        <v>155</v>
      </c>
      <c r="AS131" s="516" t="s">
        <v>887</v>
      </c>
      <c r="AT131" s="470" t="s">
        <v>28</v>
      </c>
      <c r="AU131" s="471" t="s">
        <v>998</v>
      </c>
      <c r="AV131" s="470" t="s">
        <v>28</v>
      </c>
      <c r="AW131" s="471" t="s">
        <v>997</v>
      </c>
      <c r="AX131" s="471" t="s">
        <v>28</v>
      </c>
      <c r="AY131" s="470" t="s">
        <v>51</v>
      </c>
      <c r="AZ131" s="473">
        <v>160</v>
      </c>
      <c r="BA131" s="472" t="s">
        <v>28</v>
      </c>
      <c r="BB131" s="473">
        <v>160</v>
      </c>
      <c r="BC131" s="472" t="s">
        <v>28</v>
      </c>
      <c r="BD131" s="473">
        <v>160</v>
      </c>
      <c r="BE131" s="472" t="s">
        <v>28</v>
      </c>
      <c r="BF131" s="473">
        <v>160</v>
      </c>
      <c r="BG131" s="472" t="s">
        <v>28</v>
      </c>
      <c r="BH131" s="473">
        <v>160</v>
      </c>
      <c r="BI131" s="472" t="s">
        <v>28</v>
      </c>
      <c r="BJ131" s="473">
        <v>160</v>
      </c>
      <c r="BK131" s="472" t="s">
        <v>28</v>
      </c>
      <c r="BL131" s="473">
        <v>160</v>
      </c>
      <c r="BM131" s="472" t="s">
        <v>28</v>
      </c>
      <c r="BN131" s="473">
        <v>160</v>
      </c>
      <c r="BO131" s="472" t="s">
        <v>28</v>
      </c>
      <c r="BP131" s="473">
        <v>160</v>
      </c>
      <c r="BQ131" s="472" t="s">
        <v>28</v>
      </c>
      <c r="BR131" s="473"/>
      <c r="BS131" s="472"/>
      <c r="BT131" s="473"/>
      <c r="BU131" s="472"/>
      <c r="BV131" s="473"/>
      <c r="BW131" s="472"/>
      <c r="BX131" s="470" t="s">
        <v>10</v>
      </c>
      <c r="BY131" s="470">
        <v>150</v>
      </c>
      <c r="BZ131" s="470" t="s">
        <v>28</v>
      </c>
      <c r="CA131" s="470" t="s">
        <v>10</v>
      </c>
      <c r="CB131" s="470">
        <v>70</v>
      </c>
      <c r="CC131" s="470" t="s">
        <v>28</v>
      </c>
      <c r="CD131" s="470" t="s">
        <v>10</v>
      </c>
      <c r="CE131" s="470">
        <v>70</v>
      </c>
      <c r="CF131" s="470" t="s">
        <v>28</v>
      </c>
      <c r="CG131" s="470" t="s">
        <v>10</v>
      </c>
      <c r="CH131" s="470">
        <v>70</v>
      </c>
      <c r="CI131" s="470" t="s">
        <v>28</v>
      </c>
      <c r="CJ131" s="470"/>
      <c r="CK131" s="470"/>
      <c r="CL131" s="470"/>
      <c r="CM131" s="470" t="s">
        <v>44</v>
      </c>
      <c r="CN131" s="470" t="s">
        <v>28</v>
      </c>
      <c r="CO131" s="470" t="s">
        <v>28</v>
      </c>
      <c r="CP131" s="470" t="s">
        <v>28</v>
      </c>
      <c r="CQ131" s="470" t="s">
        <v>28</v>
      </c>
      <c r="CR131" s="470" t="s">
        <v>28</v>
      </c>
      <c r="CS131" s="470" t="s">
        <v>28</v>
      </c>
      <c r="CT131" s="470"/>
      <c r="CU131" s="63"/>
      <c r="CV131" s="467"/>
      <c r="CW131" s="186"/>
      <c r="CX131" s="35"/>
      <c r="CY131" s="132">
        <f>IF(AND(BX131="NYY",BY131=150),324,IF(AND(BX131="NYY",BY131=95),282,IF(AND(BX131="NYY",BY131=70),202,IF(AND(BX131="NYY",BY131=50),159,IF(AND(BX131="NYY",BY131=35),131,IF(AND(BX131=NYY,BY131=25),106,IF(AND(BX131="LVTC",BY131=150),252,IF(AND(BX131="LVTC",BY131=95),190,IF(AND(BX131="LVTC",BY131=70),158,IF(AND(BX131="LVTC",BY131=50),124,IF(AND(BX131="LVTC",BY131=35),102,IF(AND(BX131="LVTC",BY131=25),83,0))))))))))))</f>
        <v>324</v>
      </c>
      <c r="CZ131" s="35"/>
      <c r="DA131" s="35"/>
      <c r="DB131" s="401" t="str">
        <f t="shared" si="16"/>
        <v>BAIK</v>
      </c>
      <c r="DC131" s="401">
        <f t="shared" si="14"/>
        <v>1.5999999999999979</v>
      </c>
      <c r="DD131" s="401" t="str">
        <f t="shared" si="10"/>
        <v>BAIK</v>
      </c>
      <c r="DE131" s="401">
        <f t="shared" si="15"/>
        <v>7.2999999999999972</v>
      </c>
      <c r="DF131" s="401" t="str">
        <f t="shared" si="12"/>
        <v>BAIK</v>
      </c>
    </row>
    <row r="132" spans="1:110">
      <c r="A132" s="510">
        <f t="shared" si="8"/>
        <v>120</v>
      </c>
      <c r="B132" s="511" t="str">
        <f>'1. DATA TRAFO'!C132</f>
        <v>MG0098</v>
      </c>
      <c r="C132" s="512" t="str">
        <f>'1. DATA TRAFO'!D132</f>
        <v>JL. KAMPONG BARU</v>
      </c>
      <c r="D132" s="193" t="str">
        <f>'1. DATA TRAFO'!L132</f>
        <v>MORAWA</v>
      </c>
      <c r="E132" s="192">
        <f>'1. DATA TRAFO'!M132</f>
        <v>100</v>
      </c>
      <c r="F132" s="513" t="str">
        <f>'1. DATA TRAFO'!R132</f>
        <v>05 JULI 2022</v>
      </c>
      <c r="G132" s="205" t="str">
        <f>'1. DATA TRAFO'!T132</f>
        <v>GTA</v>
      </c>
      <c r="H132" s="477">
        <v>33.5</v>
      </c>
      <c r="I132" s="477">
        <v>28.5</v>
      </c>
      <c r="J132" s="477">
        <v>27.2</v>
      </c>
      <c r="K132" s="477">
        <v>27.2</v>
      </c>
      <c r="L132" s="477">
        <v>27</v>
      </c>
      <c r="M132" s="477">
        <v>30.5</v>
      </c>
      <c r="N132" s="477">
        <v>24</v>
      </c>
      <c r="O132" s="477">
        <v>38.1</v>
      </c>
      <c r="P132" s="477">
        <v>28.2</v>
      </c>
      <c r="Q132" s="477">
        <v>28.9</v>
      </c>
      <c r="R132" s="477">
        <v>26.3</v>
      </c>
      <c r="S132" s="477">
        <v>92.7</v>
      </c>
      <c r="T132" s="477">
        <v>26.9</v>
      </c>
      <c r="U132" s="470" t="s">
        <v>28</v>
      </c>
      <c r="V132" s="470" t="s">
        <v>28</v>
      </c>
      <c r="W132" s="470" t="s">
        <v>28</v>
      </c>
      <c r="X132" s="470" t="s">
        <v>28</v>
      </c>
      <c r="Y132" s="470" t="s">
        <v>28</v>
      </c>
      <c r="Z132" s="470" t="s">
        <v>28</v>
      </c>
      <c r="AA132" s="470" t="s">
        <v>28</v>
      </c>
      <c r="AB132" s="470" t="s">
        <v>885</v>
      </c>
      <c r="AC132" s="514" t="s">
        <v>31</v>
      </c>
      <c r="AD132" s="470" t="s">
        <v>41</v>
      </c>
      <c r="AE132" s="515" t="s">
        <v>886</v>
      </c>
      <c r="AF132" s="470" t="s">
        <v>28</v>
      </c>
      <c r="AG132" s="470" t="s">
        <v>28</v>
      </c>
      <c r="AH132" s="470" t="s">
        <v>28</v>
      </c>
      <c r="AI132" s="470" t="s">
        <v>886</v>
      </c>
      <c r="AJ132" s="470" t="s">
        <v>28</v>
      </c>
      <c r="AK132" s="470" t="s">
        <v>28</v>
      </c>
      <c r="AL132" s="470" t="s">
        <v>28</v>
      </c>
      <c r="AM132" s="470" t="s">
        <v>28</v>
      </c>
      <c r="AN132" s="470" t="s">
        <v>314</v>
      </c>
      <c r="AO132" s="470" t="s">
        <v>28</v>
      </c>
      <c r="AP132" s="470" t="s">
        <v>28</v>
      </c>
      <c r="AQ132" s="470" t="s">
        <v>42</v>
      </c>
      <c r="AR132" s="470" t="s">
        <v>155</v>
      </c>
      <c r="AS132" s="516" t="s">
        <v>889</v>
      </c>
      <c r="AT132" s="470" t="s">
        <v>28</v>
      </c>
      <c r="AU132" s="471">
        <v>174</v>
      </c>
      <c r="AV132" s="470" t="s">
        <v>28</v>
      </c>
      <c r="AW132" s="471">
        <v>145</v>
      </c>
      <c r="AX132" s="471" t="s">
        <v>28</v>
      </c>
      <c r="AY132" s="470" t="s">
        <v>51</v>
      </c>
      <c r="AZ132" s="473">
        <v>160</v>
      </c>
      <c r="BA132" s="472" t="s">
        <v>28</v>
      </c>
      <c r="BB132" s="473">
        <v>160</v>
      </c>
      <c r="BC132" s="472" t="s">
        <v>28</v>
      </c>
      <c r="BD132" s="473">
        <v>160</v>
      </c>
      <c r="BE132" s="472" t="s">
        <v>28</v>
      </c>
      <c r="BF132" s="473"/>
      <c r="BG132" s="472"/>
      <c r="BH132" s="473"/>
      <c r="BI132" s="472"/>
      <c r="BJ132" s="473"/>
      <c r="BK132" s="472"/>
      <c r="BL132" s="473">
        <v>160</v>
      </c>
      <c r="BM132" s="472" t="s">
        <v>28</v>
      </c>
      <c r="BN132" s="473">
        <v>160</v>
      </c>
      <c r="BO132" s="472" t="s">
        <v>28</v>
      </c>
      <c r="BP132" s="473">
        <v>160</v>
      </c>
      <c r="BQ132" s="472" t="s">
        <v>28</v>
      </c>
      <c r="BR132" s="473"/>
      <c r="BS132" s="472"/>
      <c r="BT132" s="473"/>
      <c r="BU132" s="472"/>
      <c r="BV132" s="473"/>
      <c r="BW132" s="472"/>
      <c r="BX132" s="470" t="s">
        <v>10</v>
      </c>
      <c r="BY132" s="470">
        <v>150</v>
      </c>
      <c r="BZ132" s="470" t="s">
        <v>28</v>
      </c>
      <c r="CA132" s="470" t="s">
        <v>10</v>
      </c>
      <c r="CB132" s="470">
        <v>70</v>
      </c>
      <c r="CC132" s="470" t="s">
        <v>28</v>
      </c>
      <c r="CD132" s="470"/>
      <c r="CE132" s="470"/>
      <c r="CF132" s="470"/>
      <c r="CG132" s="470" t="s">
        <v>10</v>
      </c>
      <c r="CH132" s="470">
        <v>70</v>
      </c>
      <c r="CI132" s="470" t="s">
        <v>28</v>
      </c>
      <c r="CJ132" s="470"/>
      <c r="CK132" s="470"/>
      <c r="CL132" s="470"/>
      <c r="CM132" s="470" t="s">
        <v>48</v>
      </c>
      <c r="CN132" s="470" t="s">
        <v>28</v>
      </c>
      <c r="CO132" s="470" t="s">
        <v>28</v>
      </c>
      <c r="CP132" s="470" t="s">
        <v>28</v>
      </c>
      <c r="CQ132" s="470" t="s">
        <v>28</v>
      </c>
      <c r="CR132" s="470"/>
      <c r="CS132" s="470" t="s">
        <v>28</v>
      </c>
      <c r="CT132" s="470"/>
      <c r="CU132" s="63"/>
      <c r="CV132" s="467"/>
      <c r="CW132" s="186"/>
      <c r="CX132" s="35"/>
      <c r="CY132" s="132">
        <f>IF(AND(BX132="NYY",BY132=150),324,IF(AND(BX132="NYY",BY132=95),282,IF(AND(BX132="NYY",BY132=70),202,IF(AND(BX132="NYY",BY132=50),159,IF(AND(BX132="NYY",BY132=35),131,IF(AND(BX132=NYY,BY132=25),106,IF(AND(BX132="LVTC",BY132=150),252,IF(AND(BX132="LVTC",BY132=95),190,IF(AND(BX132="LVTC",BY132=70),158,IF(AND(BX132="LVTC",BY132=50),124,IF(AND(BX132="LVTC",BY132=35),102,IF(AND(BX132="LVTC",BY132=25),83,0))))))))))))</f>
        <v>324</v>
      </c>
      <c r="CZ132" s="35"/>
      <c r="DA132" s="35"/>
      <c r="DB132" s="401" t="str">
        <f t="shared" si="16"/>
        <v>BAIK</v>
      </c>
      <c r="DC132" s="401">
        <f t="shared" si="14"/>
        <v>6.5</v>
      </c>
      <c r="DD132" s="401" t="str">
        <f t="shared" si="10"/>
        <v>BAIK</v>
      </c>
      <c r="DE132" s="401">
        <f t="shared" si="15"/>
        <v>11.8</v>
      </c>
      <c r="DF132" s="401" t="str">
        <f t="shared" si="12"/>
        <v>CUKUP</v>
      </c>
    </row>
    <row r="133" spans="1:110">
      <c r="A133" s="510">
        <f t="shared" si="8"/>
        <v>121</v>
      </c>
      <c r="B133" s="511" t="str">
        <f>'1. DATA TRAFO'!C133</f>
        <v>MG0111</v>
      </c>
      <c r="C133" s="512" t="str">
        <f>'1. DATA TRAFO'!D133</f>
        <v>JL KAMPUNG BARU</v>
      </c>
      <c r="D133" s="193" t="str">
        <f>'1. DATA TRAFO'!L133</f>
        <v>VOLTRA</v>
      </c>
      <c r="E133" s="192">
        <f>'1. DATA TRAFO'!M133</f>
        <v>100</v>
      </c>
      <c r="F133" s="513" t="str">
        <f>'1. DATA TRAFO'!R133</f>
        <v>05 JULI 2022</v>
      </c>
      <c r="G133" s="205" t="str">
        <f>'1. DATA TRAFO'!T133</f>
        <v>GTA</v>
      </c>
      <c r="H133" s="477">
        <v>34.299999999999997</v>
      </c>
      <c r="I133" s="477">
        <v>29.2</v>
      </c>
      <c r="J133" s="477">
        <v>29.5</v>
      </c>
      <c r="K133" s="477">
        <v>29.3</v>
      </c>
      <c r="L133" s="477">
        <v>27.9</v>
      </c>
      <c r="M133" s="477">
        <v>29.9</v>
      </c>
      <c r="N133" s="477">
        <v>30.7</v>
      </c>
      <c r="O133" s="477">
        <v>24.7</v>
      </c>
      <c r="P133" s="477">
        <v>29.2</v>
      </c>
      <c r="Q133" s="477">
        <v>29.6</v>
      </c>
      <c r="R133" s="477">
        <v>28.4</v>
      </c>
      <c r="S133" s="477">
        <v>33</v>
      </c>
      <c r="T133" s="477">
        <v>31.6</v>
      </c>
      <c r="U133" s="470" t="s">
        <v>28</v>
      </c>
      <c r="V133" s="470" t="s">
        <v>28</v>
      </c>
      <c r="W133" s="470" t="s">
        <v>28</v>
      </c>
      <c r="X133" s="470" t="s">
        <v>28</v>
      </c>
      <c r="Y133" s="470" t="s">
        <v>28</v>
      </c>
      <c r="Z133" s="470" t="s">
        <v>28</v>
      </c>
      <c r="AA133" s="470" t="s">
        <v>28</v>
      </c>
      <c r="AB133" s="470" t="s">
        <v>885</v>
      </c>
      <c r="AC133" s="514" t="s">
        <v>31</v>
      </c>
      <c r="AD133" s="470" t="s">
        <v>41</v>
      </c>
      <c r="AE133" s="515" t="s">
        <v>886</v>
      </c>
      <c r="AF133" s="470" t="s">
        <v>28</v>
      </c>
      <c r="AG133" s="470" t="s">
        <v>28</v>
      </c>
      <c r="AH133" s="470" t="s">
        <v>28</v>
      </c>
      <c r="AI133" s="470" t="s">
        <v>886</v>
      </c>
      <c r="AJ133" s="470" t="s">
        <v>28</v>
      </c>
      <c r="AK133" s="470" t="s">
        <v>28</v>
      </c>
      <c r="AL133" s="470" t="s">
        <v>28</v>
      </c>
      <c r="AM133" s="470" t="s">
        <v>28</v>
      </c>
      <c r="AN133" s="470" t="s">
        <v>314</v>
      </c>
      <c r="AO133" s="470" t="s">
        <v>28</v>
      </c>
      <c r="AP133" s="470" t="s">
        <v>28</v>
      </c>
      <c r="AQ133" s="470" t="s">
        <v>42</v>
      </c>
      <c r="AR133" s="470" t="s">
        <v>155</v>
      </c>
      <c r="AS133" s="516" t="s">
        <v>889</v>
      </c>
      <c r="AT133" s="470" t="s">
        <v>28</v>
      </c>
      <c r="AU133" s="471">
        <v>9999</v>
      </c>
      <c r="AV133" s="470" t="s">
        <v>47</v>
      </c>
      <c r="AW133" s="471">
        <v>9999</v>
      </c>
      <c r="AX133" s="471" t="s">
        <v>47</v>
      </c>
      <c r="AY133" s="470" t="s">
        <v>51</v>
      </c>
      <c r="AZ133" s="473">
        <v>160</v>
      </c>
      <c r="BA133" s="472" t="s">
        <v>28</v>
      </c>
      <c r="BB133" s="473">
        <v>160</v>
      </c>
      <c r="BC133" s="472" t="s">
        <v>28</v>
      </c>
      <c r="BD133" s="473">
        <v>100</v>
      </c>
      <c r="BE133" s="472" t="s">
        <v>28</v>
      </c>
      <c r="BF133" s="473"/>
      <c r="BG133" s="472"/>
      <c r="BH133" s="473"/>
      <c r="BI133" s="472"/>
      <c r="BJ133" s="473"/>
      <c r="BK133" s="472"/>
      <c r="BL133" s="473">
        <v>160</v>
      </c>
      <c r="BM133" s="472" t="s">
        <v>28</v>
      </c>
      <c r="BN133" s="473">
        <v>160</v>
      </c>
      <c r="BO133" s="472" t="s">
        <v>28</v>
      </c>
      <c r="BP133" s="473">
        <v>160</v>
      </c>
      <c r="BQ133" s="472" t="s">
        <v>28</v>
      </c>
      <c r="BR133" s="473"/>
      <c r="BS133" s="472"/>
      <c r="BT133" s="473"/>
      <c r="BU133" s="472"/>
      <c r="BV133" s="473"/>
      <c r="BW133" s="472"/>
      <c r="BX133" s="470" t="s">
        <v>10</v>
      </c>
      <c r="BY133" s="470">
        <v>150</v>
      </c>
      <c r="BZ133" s="470" t="s">
        <v>28</v>
      </c>
      <c r="CA133" s="470" t="s">
        <v>10</v>
      </c>
      <c r="CB133" s="470">
        <v>70</v>
      </c>
      <c r="CC133" s="470" t="s">
        <v>28</v>
      </c>
      <c r="CD133" s="470"/>
      <c r="CE133" s="470"/>
      <c r="CF133" s="470"/>
      <c r="CG133" s="470" t="s">
        <v>10</v>
      </c>
      <c r="CH133" s="470">
        <v>70</v>
      </c>
      <c r="CI133" s="470" t="s">
        <v>28</v>
      </c>
      <c r="CJ133" s="470"/>
      <c r="CK133" s="470"/>
      <c r="CL133" s="470"/>
      <c r="CM133" s="470" t="s">
        <v>44</v>
      </c>
      <c r="CN133" s="470" t="s">
        <v>28</v>
      </c>
      <c r="CO133" s="470" t="s">
        <v>28</v>
      </c>
      <c r="CP133" s="470" t="s">
        <v>28</v>
      </c>
      <c r="CQ133" s="470" t="s">
        <v>28</v>
      </c>
      <c r="CR133" s="470"/>
      <c r="CS133" s="470" t="s">
        <v>28</v>
      </c>
      <c r="CT133" s="470"/>
      <c r="CU133" s="63"/>
      <c r="CV133" s="467"/>
      <c r="CW133" s="186"/>
      <c r="CX133" s="35"/>
      <c r="CY133" s="132">
        <f>IF(AND(BX133="NYY",BY133=150),324,IF(AND(BX133="NYY",BY133=95),282,IF(AND(BX133="NYY",BY133=70),202,IF(AND(BX133="NYY",BY133=50),159,IF(AND(BX133="NYY",BY133=35),131,IF(AND(BX133=NYY,BY133=25),106,IF(AND(BX133="LVTC",BY133=150),252,IF(AND(BX133="LVTC",BY133=95),190,IF(AND(BX133="LVTC",BY133=70),158,IF(AND(BX133="LVTC",BY133=50),124,IF(AND(BX133="LVTC",BY133=35),102,IF(AND(BX133="LVTC",BY133=25),83,0))))))))))))</f>
        <v>324</v>
      </c>
      <c r="CZ133" s="35"/>
      <c r="DA133" s="35"/>
      <c r="DB133" s="401" t="str">
        <f t="shared" si="16"/>
        <v>BAIK</v>
      </c>
      <c r="DC133" s="401">
        <f t="shared" si="14"/>
        <v>2.8000000000000007</v>
      </c>
      <c r="DD133" s="401" t="str">
        <f t="shared" si="10"/>
        <v>BAIK</v>
      </c>
      <c r="DE133" s="401">
        <f t="shared" si="15"/>
        <v>4.9000000000000021</v>
      </c>
      <c r="DF133" s="401" t="str">
        <f t="shared" si="12"/>
        <v>BAIK</v>
      </c>
    </row>
    <row r="134" spans="1:110">
      <c r="A134" s="510">
        <f t="shared" si="8"/>
        <v>122</v>
      </c>
      <c r="B134" s="511" t="str">
        <f>'1. DATA TRAFO'!C134</f>
        <v>MG0049</v>
      </c>
      <c r="C134" s="512" t="str">
        <f>'1. DATA TRAFO'!D134</f>
        <v>JL. PANTAI SERDANG</v>
      </c>
      <c r="D134" s="193" t="str">
        <f>'1. DATA TRAFO'!L134</f>
        <v>TRAFINDO</v>
      </c>
      <c r="E134" s="192">
        <f>'1. DATA TRAFO'!M134</f>
        <v>160</v>
      </c>
      <c r="F134" s="513" t="str">
        <f>'1. DATA TRAFO'!R134</f>
        <v>05 JULI 2022</v>
      </c>
      <c r="G134" s="205" t="str">
        <f>'1. DATA TRAFO'!T134</f>
        <v>GTA</v>
      </c>
      <c r="H134" s="477">
        <v>35.4</v>
      </c>
      <c r="I134" s="477">
        <v>29.2</v>
      </c>
      <c r="J134" s="477">
        <v>29.2</v>
      </c>
      <c r="K134" s="477">
        <v>31.9</v>
      </c>
      <c r="L134" s="477">
        <v>30.2</v>
      </c>
      <c r="M134" s="477">
        <v>30</v>
      </c>
      <c r="N134" s="477">
        <v>27.4</v>
      </c>
      <c r="O134" s="477">
        <v>21.3</v>
      </c>
      <c r="P134" s="477">
        <v>29</v>
      </c>
      <c r="Q134" s="477">
        <v>25.1</v>
      </c>
      <c r="R134" s="477">
        <v>25.7</v>
      </c>
      <c r="S134" s="477">
        <v>45.7</v>
      </c>
      <c r="T134" s="477">
        <v>31.1</v>
      </c>
      <c r="U134" s="470" t="s">
        <v>28</v>
      </c>
      <c r="V134" s="470" t="s">
        <v>28</v>
      </c>
      <c r="W134" s="470" t="s">
        <v>28</v>
      </c>
      <c r="X134" s="470" t="s">
        <v>28</v>
      </c>
      <c r="Y134" s="470" t="s">
        <v>28</v>
      </c>
      <c r="Z134" s="470" t="s">
        <v>28</v>
      </c>
      <c r="AA134" s="470" t="s">
        <v>28</v>
      </c>
      <c r="AB134" s="470" t="s">
        <v>885</v>
      </c>
      <c r="AC134" s="514" t="s">
        <v>31</v>
      </c>
      <c r="AD134" s="470" t="s">
        <v>41</v>
      </c>
      <c r="AE134" s="515" t="s">
        <v>886</v>
      </c>
      <c r="AF134" s="470" t="s">
        <v>28</v>
      </c>
      <c r="AG134" s="470" t="s">
        <v>28</v>
      </c>
      <c r="AH134" s="470" t="s">
        <v>28</v>
      </c>
      <c r="AI134" s="470" t="s">
        <v>886</v>
      </c>
      <c r="AJ134" s="470" t="s">
        <v>28</v>
      </c>
      <c r="AK134" s="470" t="s">
        <v>28</v>
      </c>
      <c r="AL134" s="470" t="s">
        <v>28</v>
      </c>
      <c r="AM134" s="470" t="s">
        <v>28</v>
      </c>
      <c r="AN134" s="470" t="s">
        <v>314</v>
      </c>
      <c r="AO134" s="470" t="s">
        <v>28</v>
      </c>
      <c r="AP134" s="470" t="s">
        <v>28</v>
      </c>
      <c r="AQ134" s="470" t="s">
        <v>888</v>
      </c>
      <c r="AR134" s="470" t="s">
        <v>155</v>
      </c>
      <c r="AS134" s="516" t="s">
        <v>891</v>
      </c>
      <c r="AT134" s="470" t="s">
        <v>28</v>
      </c>
      <c r="AU134" s="471">
        <v>730</v>
      </c>
      <c r="AV134" s="470" t="s">
        <v>28</v>
      </c>
      <c r="AW134" s="471">
        <v>730</v>
      </c>
      <c r="AX134" s="471" t="s">
        <v>28</v>
      </c>
      <c r="AY134" s="470" t="s">
        <v>51</v>
      </c>
      <c r="AZ134" s="473">
        <v>160</v>
      </c>
      <c r="BA134" s="472" t="s">
        <v>28</v>
      </c>
      <c r="BB134" s="473">
        <v>160</v>
      </c>
      <c r="BC134" s="472" t="s">
        <v>28</v>
      </c>
      <c r="BD134" s="473">
        <v>160</v>
      </c>
      <c r="BE134" s="472" t="s">
        <v>28</v>
      </c>
      <c r="BF134" s="473">
        <v>160</v>
      </c>
      <c r="BG134" s="472" t="s">
        <v>28</v>
      </c>
      <c r="BH134" s="473">
        <v>160</v>
      </c>
      <c r="BI134" s="472" t="s">
        <v>28</v>
      </c>
      <c r="BJ134" s="473">
        <v>160</v>
      </c>
      <c r="BK134" s="472" t="s">
        <v>28</v>
      </c>
      <c r="BL134" s="473">
        <v>160</v>
      </c>
      <c r="BM134" s="472" t="s">
        <v>28</v>
      </c>
      <c r="BN134" s="473">
        <v>160</v>
      </c>
      <c r="BO134" s="472" t="s">
        <v>28</v>
      </c>
      <c r="BP134" s="473">
        <v>160</v>
      </c>
      <c r="BQ134" s="472" t="s">
        <v>28</v>
      </c>
      <c r="BR134" s="473"/>
      <c r="BS134" s="472"/>
      <c r="BT134" s="473"/>
      <c r="BU134" s="472"/>
      <c r="BV134" s="473"/>
      <c r="BW134" s="472"/>
      <c r="BX134" s="470" t="s">
        <v>10</v>
      </c>
      <c r="BY134" s="470">
        <v>150</v>
      </c>
      <c r="BZ134" s="470" t="s">
        <v>28</v>
      </c>
      <c r="CA134" s="470" t="s">
        <v>10</v>
      </c>
      <c r="CB134" s="470">
        <v>70</v>
      </c>
      <c r="CC134" s="470" t="s">
        <v>28</v>
      </c>
      <c r="CD134" s="470" t="s">
        <v>10</v>
      </c>
      <c r="CE134" s="470">
        <v>70</v>
      </c>
      <c r="CF134" s="470" t="s">
        <v>28</v>
      </c>
      <c r="CG134" s="470" t="s">
        <v>10</v>
      </c>
      <c r="CH134" s="470">
        <v>70</v>
      </c>
      <c r="CI134" s="470" t="s">
        <v>28</v>
      </c>
      <c r="CJ134" s="470"/>
      <c r="CK134" s="470"/>
      <c r="CL134" s="470"/>
      <c r="CM134" s="470" t="s">
        <v>44</v>
      </c>
      <c r="CN134" s="470" t="s">
        <v>28</v>
      </c>
      <c r="CO134" s="470" t="s">
        <v>28</v>
      </c>
      <c r="CP134" s="470" t="s">
        <v>28</v>
      </c>
      <c r="CQ134" s="470" t="s">
        <v>28</v>
      </c>
      <c r="CR134" s="470" t="s">
        <v>28</v>
      </c>
      <c r="CS134" s="470" t="s">
        <v>28</v>
      </c>
      <c r="CT134" s="470"/>
      <c r="CU134" s="63"/>
      <c r="CV134" s="467"/>
      <c r="CW134" s="186"/>
      <c r="CX134" s="35"/>
      <c r="CY134" s="132">
        <f>IF(AND(BX134="NYY",BY134=150),324,IF(AND(BX134="NYY",BY134=95),282,IF(AND(BX134="NYY",BY134=70),202,IF(AND(BX134="NYY",BY134=50),159,IF(AND(BX134="NYY",BY134=35),131,IF(AND(BX134=NYY,BY134=25),106,IF(AND(BX134="LVTC",BY134=150),252,IF(AND(BX134="LVTC",BY134=95),190,IF(AND(BX134="LVTC",BY134=70),158,IF(AND(BX134="LVTC",BY134=50),124,IF(AND(BX134="LVTC",BY134=35),102,IF(AND(BX134="LVTC",BY134=25),83,0))))))))))))</f>
        <v>324</v>
      </c>
      <c r="CZ134" s="35"/>
      <c r="DA134" s="35"/>
      <c r="DB134" s="401" t="str">
        <f t="shared" si="16"/>
        <v>BAIK</v>
      </c>
      <c r="DC134" s="401">
        <f t="shared" si="14"/>
        <v>2.8000000000000007</v>
      </c>
      <c r="DD134" s="401" t="str">
        <f t="shared" si="10"/>
        <v>BAIK</v>
      </c>
      <c r="DE134" s="401">
        <f t="shared" si="15"/>
        <v>7.6999999999999993</v>
      </c>
      <c r="DF134" s="401" t="str">
        <f t="shared" si="12"/>
        <v>BAIK</v>
      </c>
    </row>
    <row r="135" spans="1:110">
      <c r="A135" s="510">
        <f t="shared" si="8"/>
        <v>123</v>
      </c>
      <c r="B135" s="511" t="str">
        <f>'1. DATA TRAFO'!C135</f>
        <v>MG0066</v>
      </c>
      <c r="C135" s="512" t="str">
        <f>'1. DATA TRAFO'!D135</f>
        <v>JL. DESA HARAPAN</v>
      </c>
      <c r="D135" s="193" t="str">
        <f>'1. DATA TRAFO'!L135</f>
        <v>B &amp; D</v>
      </c>
      <c r="E135" s="192">
        <f>'1. DATA TRAFO'!M135</f>
        <v>100</v>
      </c>
      <c r="F135" s="513" t="str">
        <f>'1. DATA TRAFO'!R135</f>
        <v>25 JULI 2022</v>
      </c>
      <c r="G135" s="205" t="str">
        <f>'1. DATA TRAFO'!T135</f>
        <v>GTA</v>
      </c>
      <c r="H135" s="477">
        <v>31.5</v>
      </c>
      <c r="I135" s="477">
        <v>28.4</v>
      </c>
      <c r="J135" s="477">
        <v>22.4</v>
      </c>
      <c r="K135" s="477">
        <v>22.1</v>
      </c>
      <c r="L135" s="477">
        <v>33.200000000000003</v>
      </c>
      <c r="M135" s="477">
        <v>34.1</v>
      </c>
      <c r="N135" s="477">
        <v>27.8</v>
      </c>
      <c r="O135" s="477">
        <v>32.4</v>
      </c>
      <c r="P135" s="477">
        <v>31.9</v>
      </c>
      <c r="Q135" s="477">
        <v>30.6</v>
      </c>
      <c r="R135" s="477">
        <v>33.200000000000003</v>
      </c>
      <c r="S135" s="477">
        <v>34.9</v>
      </c>
      <c r="T135" s="477">
        <v>36.9</v>
      </c>
      <c r="U135" s="470" t="s">
        <v>28</v>
      </c>
      <c r="V135" s="470" t="s">
        <v>28</v>
      </c>
      <c r="W135" s="470" t="s">
        <v>28</v>
      </c>
      <c r="X135" s="470" t="s">
        <v>28</v>
      </c>
      <c r="Y135" s="470" t="s">
        <v>28</v>
      </c>
      <c r="Z135" s="470" t="s">
        <v>28</v>
      </c>
      <c r="AA135" s="470" t="s">
        <v>28</v>
      </c>
      <c r="AB135" s="470" t="s">
        <v>885</v>
      </c>
      <c r="AC135" s="514" t="s">
        <v>31</v>
      </c>
      <c r="AD135" s="470" t="s">
        <v>41</v>
      </c>
      <c r="AE135" s="515" t="s">
        <v>886</v>
      </c>
      <c r="AF135" s="470" t="s">
        <v>28</v>
      </c>
      <c r="AG135" s="470" t="s">
        <v>28</v>
      </c>
      <c r="AH135" s="470" t="s">
        <v>28</v>
      </c>
      <c r="AI135" s="470" t="s">
        <v>886</v>
      </c>
      <c r="AJ135" s="470" t="s">
        <v>28</v>
      </c>
      <c r="AK135" s="470" t="s">
        <v>28</v>
      </c>
      <c r="AL135" s="470" t="s">
        <v>28</v>
      </c>
      <c r="AM135" s="470" t="s">
        <v>28</v>
      </c>
      <c r="AN135" s="470" t="s">
        <v>314</v>
      </c>
      <c r="AO135" s="470" t="s">
        <v>28</v>
      </c>
      <c r="AP135" s="470" t="s">
        <v>28</v>
      </c>
      <c r="AQ135" s="470" t="s">
        <v>888</v>
      </c>
      <c r="AR135" s="470" t="s">
        <v>155</v>
      </c>
      <c r="AS135" s="516" t="s">
        <v>889</v>
      </c>
      <c r="AT135" s="470" t="s">
        <v>28</v>
      </c>
      <c r="AU135" s="471">
        <v>9999</v>
      </c>
      <c r="AV135" s="470" t="s">
        <v>47</v>
      </c>
      <c r="AW135" s="471">
        <v>9999</v>
      </c>
      <c r="AX135" s="471" t="s">
        <v>47</v>
      </c>
      <c r="AY135" s="470" t="s">
        <v>51</v>
      </c>
      <c r="AZ135" s="473">
        <v>100</v>
      </c>
      <c r="BA135" s="472" t="s">
        <v>28</v>
      </c>
      <c r="BB135" s="473">
        <v>100</v>
      </c>
      <c r="BC135" s="472" t="s">
        <v>28</v>
      </c>
      <c r="BD135" s="473">
        <v>100</v>
      </c>
      <c r="BE135" s="472" t="s">
        <v>28</v>
      </c>
      <c r="BF135" s="473">
        <v>100</v>
      </c>
      <c r="BG135" s="472" t="s">
        <v>28</v>
      </c>
      <c r="BH135" s="473">
        <v>100</v>
      </c>
      <c r="BI135" s="472" t="s">
        <v>28</v>
      </c>
      <c r="BJ135" s="473">
        <v>100</v>
      </c>
      <c r="BK135" s="472" t="s">
        <v>28</v>
      </c>
      <c r="BL135" s="473"/>
      <c r="BM135" s="472"/>
      <c r="BN135" s="473"/>
      <c r="BO135" s="472"/>
      <c r="BP135" s="473"/>
      <c r="BQ135" s="472"/>
      <c r="BR135" s="473"/>
      <c r="BS135" s="472"/>
      <c r="BT135" s="473"/>
      <c r="BU135" s="472"/>
      <c r="BV135" s="473"/>
      <c r="BW135" s="472"/>
      <c r="BX135" s="470" t="s">
        <v>10</v>
      </c>
      <c r="BY135" s="470">
        <v>70</v>
      </c>
      <c r="BZ135" s="470" t="s">
        <v>28</v>
      </c>
      <c r="CA135" s="470" t="s">
        <v>10</v>
      </c>
      <c r="CB135" s="470">
        <v>70</v>
      </c>
      <c r="CC135" s="470" t="s">
        <v>28</v>
      </c>
      <c r="CD135" s="470" t="s">
        <v>10</v>
      </c>
      <c r="CE135" s="470">
        <v>70</v>
      </c>
      <c r="CF135" s="470" t="s">
        <v>28</v>
      </c>
      <c r="CG135" s="470"/>
      <c r="CH135" s="470"/>
      <c r="CI135" s="470"/>
      <c r="CJ135" s="470"/>
      <c r="CK135" s="470"/>
      <c r="CL135" s="470"/>
      <c r="CM135" s="470" t="s">
        <v>44</v>
      </c>
      <c r="CN135" s="470" t="s">
        <v>28</v>
      </c>
      <c r="CO135" s="470" t="s">
        <v>28</v>
      </c>
      <c r="CP135" s="470" t="s">
        <v>28</v>
      </c>
      <c r="CQ135" s="470" t="s">
        <v>28</v>
      </c>
      <c r="CR135" s="470" t="s">
        <v>28</v>
      </c>
      <c r="CS135" s="470"/>
      <c r="CT135" s="470"/>
      <c r="CU135" s="63"/>
      <c r="CV135" s="467"/>
      <c r="CW135" s="186"/>
      <c r="CX135" s="35"/>
      <c r="CY135" s="132">
        <f>IF(AND(BX135="NYY",BY135=150),324,IF(AND(BX135="NYY",BY135=95),282,IF(AND(BX135="NYY",BY135=70),202,IF(AND(BX135="NYY",BY135=50),159,IF(AND(BX135="NYY",BY135=35),131,IF(AND(BX135=NYY,BY135=25),106,IF(AND(BX135="LVTC",BY135=150),252,IF(AND(BX135="LVTC",BY135=95),190,IF(AND(BX135="LVTC",BY135=70),158,IF(AND(BX135="LVTC",BY135=50),124,IF(AND(BX135="LVTC",BY135=35),102,IF(AND(BX135="LVTC",BY135=25),83,0))))))))))))</f>
        <v>202</v>
      </c>
      <c r="CZ135" s="35"/>
      <c r="DA135" s="35"/>
      <c r="DB135" s="401" t="str">
        <f t="shared" si="16"/>
        <v>BAIK</v>
      </c>
      <c r="DC135" s="401">
        <f t="shared" si="14"/>
        <v>6.3000000000000007</v>
      </c>
      <c r="DD135" s="401" t="str">
        <f t="shared" si="10"/>
        <v>BAIK</v>
      </c>
      <c r="DE135" s="401">
        <f t="shared" si="15"/>
        <v>2.6000000000000014</v>
      </c>
      <c r="DF135" s="401" t="str">
        <f t="shared" si="12"/>
        <v>BAIK</v>
      </c>
    </row>
    <row r="136" spans="1:110">
      <c r="A136" s="510">
        <f t="shared" si="8"/>
        <v>124</v>
      </c>
      <c r="B136" s="511" t="str">
        <f>'1. DATA TRAFO'!C136</f>
        <v>MG0009</v>
      </c>
      <c r="C136" s="512" t="str">
        <f>'1. DATA TRAFO'!D136</f>
        <v>JL. DESA HARAPAN</v>
      </c>
      <c r="D136" s="193" t="str">
        <f>'1. DATA TRAFO'!L136</f>
        <v>STARLITE</v>
      </c>
      <c r="E136" s="192">
        <f>'1. DATA TRAFO'!M136</f>
        <v>160</v>
      </c>
      <c r="F136" s="513" t="str">
        <f>'1. DATA TRAFO'!R136</f>
        <v>25 JULI 2022</v>
      </c>
      <c r="G136" s="205" t="str">
        <f>'1. DATA TRAFO'!T136</f>
        <v>GTA</v>
      </c>
      <c r="H136" s="477">
        <v>41.2</v>
      </c>
      <c r="I136" s="477">
        <v>27</v>
      </c>
      <c r="J136" s="477">
        <v>13.8</v>
      </c>
      <c r="K136" s="477">
        <v>27.4</v>
      </c>
      <c r="L136" s="477">
        <v>30.4</v>
      </c>
      <c r="M136" s="477">
        <v>30.6</v>
      </c>
      <c r="N136" s="477">
        <v>30</v>
      </c>
      <c r="O136" s="477">
        <v>32.4</v>
      </c>
      <c r="P136" s="477">
        <v>31.4</v>
      </c>
      <c r="Q136" s="477">
        <v>85</v>
      </c>
      <c r="R136" s="477">
        <v>32.4</v>
      </c>
      <c r="S136" s="477">
        <v>40.799999999999997</v>
      </c>
      <c r="T136" s="477">
        <v>31.8</v>
      </c>
      <c r="U136" s="470" t="s">
        <v>28</v>
      </c>
      <c r="V136" s="470" t="s">
        <v>28</v>
      </c>
      <c r="W136" s="470" t="s">
        <v>28</v>
      </c>
      <c r="X136" s="470" t="s">
        <v>28</v>
      </c>
      <c r="Y136" s="470" t="s">
        <v>28</v>
      </c>
      <c r="Z136" s="470" t="s">
        <v>28</v>
      </c>
      <c r="AA136" s="470" t="s">
        <v>28</v>
      </c>
      <c r="AB136" s="470" t="s">
        <v>885</v>
      </c>
      <c r="AC136" s="514" t="s">
        <v>31</v>
      </c>
      <c r="AD136" s="470" t="s">
        <v>41</v>
      </c>
      <c r="AE136" s="515" t="s">
        <v>886</v>
      </c>
      <c r="AF136" s="470" t="s">
        <v>28</v>
      </c>
      <c r="AG136" s="470" t="s">
        <v>28</v>
      </c>
      <c r="AH136" s="470" t="s">
        <v>28</v>
      </c>
      <c r="AI136" s="470" t="s">
        <v>886</v>
      </c>
      <c r="AJ136" s="470" t="s">
        <v>28</v>
      </c>
      <c r="AK136" s="470" t="s">
        <v>28</v>
      </c>
      <c r="AL136" s="470" t="s">
        <v>28</v>
      </c>
      <c r="AM136" s="470" t="s">
        <v>28</v>
      </c>
      <c r="AN136" s="470" t="s">
        <v>37</v>
      </c>
      <c r="AO136" s="470" t="s">
        <v>28</v>
      </c>
      <c r="AP136" s="470" t="s">
        <v>28</v>
      </c>
      <c r="AQ136" s="470" t="s">
        <v>42</v>
      </c>
      <c r="AR136" s="470" t="s">
        <v>155</v>
      </c>
      <c r="AS136" s="516" t="s">
        <v>889</v>
      </c>
      <c r="AT136" s="470" t="s">
        <v>28</v>
      </c>
      <c r="AU136" s="471">
        <v>9999</v>
      </c>
      <c r="AV136" s="470" t="s">
        <v>47</v>
      </c>
      <c r="AW136" s="471" t="s">
        <v>1172</v>
      </c>
      <c r="AX136" s="471" t="s">
        <v>28</v>
      </c>
      <c r="AY136" s="470" t="s">
        <v>52</v>
      </c>
      <c r="AZ136" s="473">
        <v>160</v>
      </c>
      <c r="BA136" s="472" t="s">
        <v>28</v>
      </c>
      <c r="BB136" s="473">
        <v>160</v>
      </c>
      <c r="BC136" s="472" t="s">
        <v>28</v>
      </c>
      <c r="BD136" s="473">
        <v>160</v>
      </c>
      <c r="BE136" s="472" t="s">
        <v>28</v>
      </c>
      <c r="BF136" s="473">
        <v>160</v>
      </c>
      <c r="BG136" s="472" t="s">
        <v>28</v>
      </c>
      <c r="BH136" s="473">
        <v>160</v>
      </c>
      <c r="BI136" s="472" t="s">
        <v>28</v>
      </c>
      <c r="BJ136" s="473">
        <v>160</v>
      </c>
      <c r="BK136" s="472" t="s">
        <v>28</v>
      </c>
      <c r="BL136" s="473"/>
      <c r="BM136" s="472"/>
      <c r="BN136" s="473"/>
      <c r="BO136" s="472"/>
      <c r="BP136" s="473"/>
      <c r="BQ136" s="472"/>
      <c r="BR136" s="473"/>
      <c r="BS136" s="472"/>
      <c r="BT136" s="473"/>
      <c r="BU136" s="472"/>
      <c r="BV136" s="473"/>
      <c r="BW136" s="472"/>
      <c r="BX136" s="470" t="s">
        <v>10</v>
      </c>
      <c r="BY136" s="470">
        <v>150</v>
      </c>
      <c r="BZ136" s="470" t="s">
        <v>28</v>
      </c>
      <c r="CA136" s="470" t="s">
        <v>10</v>
      </c>
      <c r="CB136" s="470">
        <v>70</v>
      </c>
      <c r="CC136" s="470" t="s">
        <v>28</v>
      </c>
      <c r="CD136" s="470" t="s">
        <v>10</v>
      </c>
      <c r="CE136" s="470">
        <v>70</v>
      </c>
      <c r="CF136" s="470" t="s">
        <v>28</v>
      </c>
      <c r="CG136" s="470"/>
      <c r="CH136" s="470"/>
      <c r="CI136" s="470"/>
      <c r="CJ136" s="470"/>
      <c r="CK136" s="470"/>
      <c r="CL136" s="470"/>
      <c r="CM136" s="470" t="s">
        <v>44</v>
      </c>
      <c r="CN136" s="470" t="s">
        <v>28</v>
      </c>
      <c r="CO136" s="470" t="s">
        <v>28</v>
      </c>
      <c r="CP136" s="470" t="s">
        <v>28</v>
      </c>
      <c r="CQ136" s="470" t="s">
        <v>28</v>
      </c>
      <c r="CR136" s="470" t="s">
        <v>28</v>
      </c>
      <c r="CS136" s="470"/>
      <c r="CT136" s="470"/>
      <c r="CU136" s="63"/>
      <c r="CV136" s="467"/>
      <c r="CW136" s="186"/>
      <c r="CX136" s="35"/>
      <c r="CY136" s="132">
        <f>IF(AND(BX136="NYY",BY136=150),324,IF(AND(BX136="NYY",BY136=95),282,IF(AND(BX136="NYY",BY136=70),202,IF(AND(BX136="NYY",BY136=50),159,IF(AND(BX136="NYY",BY136=35),131,IF(AND(BX136=NYY,BY136=25),106,IF(AND(BX136="LVTC",BY136=150),252,IF(AND(BX136="LVTC",BY136=95),190,IF(AND(BX136="LVTC",BY136=70),158,IF(AND(BX136="LVTC",BY136=50),124,IF(AND(BX136="LVTC",BY136=35),102,IF(AND(BX136="LVTC",BY136=25),83,0))))))))))))</f>
        <v>324</v>
      </c>
      <c r="CZ136" s="35"/>
      <c r="DA136" s="35"/>
      <c r="DB136" s="401" t="str">
        <f t="shared" si="16"/>
        <v>BAIK</v>
      </c>
      <c r="DC136" s="401">
        <f t="shared" si="14"/>
        <v>0.60000000000000142</v>
      </c>
      <c r="DD136" s="401" t="str">
        <f t="shared" si="10"/>
        <v>BAIK</v>
      </c>
      <c r="DE136" s="401">
        <f t="shared" si="15"/>
        <v>53.6</v>
      </c>
      <c r="DF136" s="401" t="str">
        <f t="shared" si="12"/>
        <v>BURUK</v>
      </c>
    </row>
    <row r="137" spans="1:110">
      <c r="A137" s="510">
        <f t="shared" si="8"/>
        <v>125</v>
      </c>
      <c r="B137" s="511" t="str">
        <f>'1. DATA TRAFO'!C137</f>
        <v>MG0121</v>
      </c>
      <c r="C137" s="512" t="str">
        <f>'1. DATA TRAFO'!D137</f>
        <v>JL. KP GUNUNG</v>
      </c>
      <c r="D137" s="193" t="str">
        <f>'1. DATA TRAFO'!L137</f>
        <v>VOLTRA</v>
      </c>
      <c r="E137" s="192">
        <f>'1. DATA TRAFO'!M137</f>
        <v>100</v>
      </c>
      <c r="F137" s="513" t="str">
        <f>'1. DATA TRAFO'!R137</f>
        <v>25 JULI 2022</v>
      </c>
      <c r="G137" s="205" t="str">
        <f>'1. DATA TRAFO'!T137</f>
        <v>GTA</v>
      </c>
      <c r="H137" s="477">
        <v>38</v>
      </c>
      <c r="I137" s="477">
        <v>26.2</v>
      </c>
      <c r="J137" s="477">
        <v>26.6</v>
      </c>
      <c r="K137" s="477">
        <v>25.6</v>
      </c>
      <c r="L137" s="477">
        <v>30.3</v>
      </c>
      <c r="M137" s="477">
        <v>33.5</v>
      </c>
      <c r="N137" s="477">
        <v>33.4</v>
      </c>
      <c r="O137" s="477">
        <v>33.5</v>
      </c>
      <c r="P137" s="477">
        <v>47.2</v>
      </c>
      <c r="Q137" s="477">
        <v>37.1</v>
      </c>
      <c r="R137" s="477">
        <v>34.4</v>
      </c>
      <c r="S137" s="477">
        <v>52.7</v>
      </c>
      <c r="T137" s="477">
        <v>29.2</v>
      </c>
      <c r="U137" s="470" t="s">
        <v>28</v>
      </c>
      <c r="V137" s="470" t="s">
        <v>28</v>
      </c>
      <c r="W137" s="470" t="s">
        <v>28</v>
      </c>
      <c r="X137" s="470" t="s">
        <v>28</v>
      </c>
      <c r="Y137" s="470" t="s">
        <v>28</v>
      </c>
      <c r="Z137" s="470" t="s">
        <v>28</v>
      </c>
      <c r="AA137" s="470" t="s">
        <v>28</v>
      </c>
      <c r="AB137" s="470" t="s">
        <v>885</v>
      </c>
      <c r="AC137" s="514" t="s">
        <v>31</v>
      </c>
      <c r="AD137" s="470" t="s">
        <v>41</v>
      </c>
      <c r="AE137" s="515" t="s">
        <v>886</v>
      </c>
      <c r="AF137" s="470" t="s">
        <v>28</v>
      </c>
      <c r="AG137" s="470" t="s">
        <v>28</v>
      </c>
      <c r="AH137" s="470" t="s">
        <v>28</v>
      </c>
      <c r="AI137" s="470" t="s">
        <v>886</v>
      </c>
      <c r="AJ137" s="470" t="s">
        <v>28</v>
      </c>
      <c r="AK137" s="470" t="s">
        <v>28</v>
      </c>
      <c r="AL137" s="470" t="s">
        <v>28</v>
      </c>
      <c r="AM137" s="470" t="s">
        <v>28</v>
      </c>
      <c r="AN137" s="470" t="s">
        <v>37</v>
      </c>
      <c r="AO137" s="470" t="s">
        <v>28</v>
      </c>
      <c r="AP137" s="470" t="s">
        <v>28</v>
      </c>
      <c r="AQ137" s="470" t="s">
        <v>42</v>
      </c>
      <c r="AR137" s="470" t="s">
        <v>155</v>
      </c>
      <c r="AS137" s="516" t="s">
        <v>889</v>
      </c>
      <c r="AT137" s="470" t="s">
        <v>28</v>
      </c>
      <c r="AU137" s="471">
        <v>9999</v>
      </c>
      <c r="AV137" s="470" t="s">
        <v>47</v>
      </c>
      <c r="AW137" s="471" t="s">
        <v>1173</v>
      </c>
      <c r="AX137" s="471" t="s">
        <v>28</v>
      </c>
      <c r="AY137" s="470" t="s">
        <v>51</v>
      </c>
      <c r="AZ137" s="473">
        <v>125</v>
      </c>
      <c r="BA137" s="472" t="s">
        <v>28</v>
      </c>
      <c r="BB137" s="473">
        <v>125</v>
      </c>
      <c r="BC137" s="472" t="s">
        <v>28</v>
      </c>
      <c r="BD137" s="473">
        <v>125</v>
      </c>
      <c r="BE137" s="472" t="s">
        <v>28</v>
      </c>
      <c r="BF137" s="473">
        <v>125</v>
      </c>
      <c r="BG137" s="472" t="s">
        <v>28</v>
      </c>
      <c r="BH137" s="473">
        <v>125</v>
      </c>
      <c r="BI137" s="472" t="s">
        <v>28</v>
      </c>
      <c r="BJ137" s="473">
        <v>125</v>
      </c>
      <c r="BK137" s="472" t="s">
        <v>28</v>
      </c>
      <c r="BL137" s="473"/>
      <c r="BM137" s="472"/>
      <c r="BN137" s="473"/>
      <c r="BO137" s="472"/>
      <c r="BP137" s="473"/>
      <c r="BQ137" s="472"/>
      <c r="BR137" s="473"/>
      <c r="BS137" s="472"/>
      <c r="BT137" s="473"/>
      <c r="BU137" s="472"/>
      <c r="BV137" s="473"/>
      <c r="BW137" s="472"/>
      <c r="BX137" s="470" t="s">
        <v>10</v>
      </c>
      <c r="BY137" s="470">
        <v>150</v>
      </c>
      <c r="BZ137" s="470" t="s">
        <v>28</v>
      </c>
      <c r="CA137" s="470" t="s">
        <v>10</v>
      </c>
      <c r="CB137" s="470">
        <v>70</v>
      </c>
      <c r="CC137" s="470" t="s">
        <v>28</v>
      </c>
      <c r="CD137" s="470" t="s">
        <v>10</v>
      </c>
      <c r="CE137" s="470">
        <v>70</v>
      </c>
      <c r="CF137" s="470" t="s">
        <v>28</v>
      </c>
      <c r="CG137" s="470"/>
      <c r="CH137" s="470"/>
      <c r="CI137" s="470"/>
      <c r="CJ137" s="470"/>
      <c r="CK137" s="470"/>
      <c r="CL137" s="470"/>
      <c r="CM137" s="470" t="s">
        <v>44</v>
      </c>
      <c r="CN137" s="470" t="s">
        <v>28</v>
      </c>
      <c r="CO137" s="470" t="s">
        <v>28</v>
      </c>
      <c r="CP137" s="470" t="s">
        <v>28</v>
      </c>
      <c r="CQ137" s="470" t="s">
        <v>28</v>
      </c>
      <c r="CR137" s="470" t="s">
        <v>28</v>
      </c>
      <c r="CS137" s="470"/>
      <c r="CT137" s="470"/>
      <c r="CU137" s="63"/>
      <c r="CV137" s="467"/>
      <c r="CW137" s="186"/>
      <c r="CX137" s="35"/>
      <c r="CY137" s="132">
        <f>IF(AND(BX137="NYY",BY137=150),324,IF(AND(BX137="NYY",BY137=95),282,IF(AND(BX137="NYY",BY137=70),202,IF(AND(BX137="NYY",BY137=50),159,IF(AND(BX137="NYY",BY137=35),131,IF(AND(BX137=NYY,BY137=25),106,IF(AND(BX137="LVTC",BY137=150),252,IF(AND(BX137="LVTC",BY137=95),190,IF(AND(BX137="LVTC",BY137=70),158,IF(AND(BX137="LVTC",BY137=50),124,IF(AND(BX137="LVTC",BY137=35),102,IF(AND(BX137="LVTC",BY137=25),83,0))))))))))))</f>
        <v>324</v>
      </c>
      <c r="CZ137" s="35"/>
      <c r="DA137" s="35"/>
      <c r="DB137" s="401" t="str">
        <f t="shared" si="16"/>
        <v>BAIK</v>
      </c>
      <c r="DC137" s="401">
        <f t="shared" si="14"/>
        <v>3.1999999999999993</v>
      </c>
      <c r="DD137" s="401" t="str">
        <f t="shared" ref="DD137:DD178" si="17">IF(AND(DC137&lt;=100,DC137&gt;=15),"BURUK",IF(AND(DC137&lt;=15,DC137&gt;=12),"KURANG",IF(AND(DC137&lt;=12,DC137&gt;=10),"CUKUP",IF(AND(DC137&lt;=10,DC137&gt;=0),"BAIK",0))))</f>
        <v>BAIK</v>
      </c>
      <c r="DE137" s="401">
        <f t="shared" si="15"/>
        <v>13.700000000000003</v>
      </c>
      <c r="DF137" s="401" t="str">
        <f t="shared" ref="DF137:DF178" si="18">IF(AND(DE137&lt;=100,DE137&gt;=15),"BURUK",IF(AND(DE137&lt;=15,DE137&gt;=12),"KURANG",IF(AND(DE137&lt;=12,DE137&gt;=10),"CUKUP",IF(AND(DE137&lt;=10,DE137&gt;=0),"BAIK",0))))</f>
        <v>KURANG</v>
      </c>
    </row>
    <row r="138" spans="1:110">
      <c r="A138" s="510">
        <f t="shared" ref="A138:A201" si="19">A137+1</f>
        <v>126</v>
      </c>
      <c r="B138" s="511" t="str">
        <f>'1. DATA TRAFO'!C138</f>
        <v>MG0050</v>
      </c>
      <c r="C138" s="512" t="str">
        <f>'1. DATA TRAFO'!D138</f>
        <v>JL. LALANG</v>
      </c>
      <c r="D138" s="193" t="str">
        <f>'1. DATA TRAFO'!L138</f>
        <v xml:space="preserve"> STARLITE</v>
      </c>
      <c r="E138" s="192">
        <f>'1. DATA TRAFO'!M138</f>
        <v>100</v>
      </c>
      <c r="F138" s="513" t="str">
        <f>'1. DATA TRAFO'!R138</f>
        <v>25 JULI 2022</v>
      </c>
      <c r="G138" s="205" t="str">
        <f>'1. DATA TRAFO'!T138</f>
        <v>GTA</v>
      </c>
      <c r="H138" s="477">
        <v>32.5</v>
      </c>
      <c r="I138" s="477">
        <v>27.1</v>
      </c>
      <c r="J138" s="477">
        <v>16.8</v>
      </c>
      <c r="K138" s="477">
        <v>25.1</v>
      </c>
      <c r="L138" s="477">
        <v>27.6</v>
      </c>
      <c r="M138" s="477">
        <v>27.7</v>
      </c>
      <c r="N138" s="477">
        <v>25.5</v>
      </c>
      <c r="O138" s="477">
        <v>27.4</v>
      </c>
      <c r="P138" s="477">
        <v>28</v>
      </c>
      <c r="Q138" s="477">
        <v>28</v>
      </c>
      <c r="R138" s="477">
        <v>28.2</v>
      </c>
      <c r="S138" s="477">
        <v>30.6</v>
      </c>
      <c r="T138" s="477">
        <v>27</v>
      </c>
      <c r="U138" s="470" t="s">
        <v>28</v>
      </c>
      <c r="V138" s="470" t="s">
        <v>28</v>
      </c>
      <c r="W138" s="470" t="s">
        <v>28</v>
      </c>
      <c r="X138" s="470" t="s">
        <v>28</v>
      </c>
      <c r="Y138" s="470" t="s">
        <v>28</v>
      </c>
      <c r="Z138" s="470" t="s">
        <v>28</v>
      </c>
      <c r="AA138" s="470" t="s">
        <v>28</v>
      </c>
      <c r="AB138" s="470" t="s">
        <v>885</v>
      </c>
      <c r="AC138" s="514" t="s">
        <v>31</v>
      </c>
      <c r="AD138" s="470" t="s">
        <v>41</v>
      </c>
      <c r="AE138" s="515" t="s">
        <v>886</v>
      </c>
      <c r="AF138" s="470" t="s">
        <v>28</v>
      </c>
      <c r="AG138" s="470" t="s">
        <v>28</v>
      </c>
      <c r="AH138" s="470" t="s">
        <v>28</v>
      </c>
      <c r="AI138" s="470" t="s">
        <v>886</v>
      </c>
      <c r="AJ138" s="470" t="s">
        <v>28</v>
      </c>
      <c r="AK138" s="470" t="s">
        <v>28</v>
      </c>
      <c r="AL138" s="470" t="s">
        <v>28</v>
      </c>
      <c r="AM138" s="470" t="s">
        <v>28</v>
      </c>
      <c r="AN138" s="470" t="s">
        <v>37</v>
      </c>
      <c r="AO138" s="470" t="s">
        <v>28</v>
      </c>
      <c r="AP138" s="470" t="s">
        <v>28</v>
      </c>
      <c r="AQ138" s="470" t="s">
        <v>42</v>
      </c>
      <c r="AR138" s="470" t="s">
        <v>155</v>
      </c>
      <c r="AS138" s="516" t="s">
        <v>891</v>
      </c>
      <c r="AT138" s="470" t="s">
        <v>28</v>
      </c>
      <c r="AU138" s="471">
        <v>9999</v>
      </c>
      <c r="AV138" s="470" t="s">
        <v>47</v>
      </c>
      <c r="AW138" s="471">
        <v>9999</v>
      </c>
      <c r="AX138" s="471" t="s">
        <v>47</v>
      </c>
      <c r="AY138" s="470" t="s">
        <v>51</v>
      </c>
      <c r="AZ138" s="473">
        <v>100</v>
      </c>
      <c r="BA138" s="472" t="s">
        <v>28</v>
      </c>
      <c r="BB138" s="473">
        <v>160</v>
      </c>
      <c r="BC138" s="472" t="s">
        <v>28</v>
      </c>
      <c r="BD138" s="473">
        <v>100</v>
      </c>
      <c r="BE138" s="472" t="s">
        <v>28</v>
      </c>
      <c r="BF138" s="473"/>
      <c r="BG138" s="472"/>
      <c r="BH138" s="473"/>
      <c r="BI138" s="472"/>
      <c r="BJ138" s="473"/>
      <c r="BK138" s="472"/>
      <c r="BL138" s="473"/>
      <c r="BM138" s="472"/>
      <c r="BN138" s="473"/>
      <c r="BO138" s="472"/>
      <c r="BP138" s="473"/>
      <c r="BQ138" s="472"/>
      <c r="BR138" s="473"/>
      <c r="BS138" s="472"/>
      <c r="BT138" s="473"/>
      <c r="BU138" s="472"/>
      <c r="BV138" s="473"/>
      <c r="BW138" s="472"/>
      <c r="BX138" s="470" t="s">
        <v>10</v>
      </c>
      <c r="BY138" s="470">
        <v>70</v>
      </c>
      <c r="BZ138" s="470" t="s">
        <v>28</v>
      </c>
      <c r="CA138" s="470" t="s">
        <v>10</v>
      </c>
      <c r="CB138" s="470">
        <v>70</v>
      </c>
      <c r="CC138" s="470" t="s">
        <v>28</v>
      </c>
      <c r="CD138" s="470"/>
      <c r="CE138" s="470"/>
      <c r="CF138" s="470"/>
      <c r="CG138" s="470"/>
      <c r="CH138" s="470"/>
      <c r="CI138" s="470"/>
      <c r="CJ138" s="470"/>
      <c r="CK138" s="470"/>
      <c r="CL138" s="470"/>
      <c r="CM138" s="470" t="s">
        <v>44</v>
      </c>
      <c r="CN138" s="470" t="s">
        <v>28</v>
      </c>
      <c r="CO138" s="470" t="s">
        <v>28</v>
      </c>
      <c r="CP138" s="470" t="s">
        <v>28</v>
      </c>
      <c r="CQ138" s="470" t="s">
        <v>28</v>
      </c>
      <c r="CR138" s="470"/>
      <c r="CS138" s="470"/>
      <c r="CT138" s="470"/>
      <c r="CU138" s="63"/>
      <c r="CV138" s="467"/>
      <c r="CW138" s="186"/>
      <c r="CX138" s="35"/>
      <c r="CY138" s="132">
        <f>IF(AND(BX138="NYY",BY138=150),324,IF(AND(BX138="NYY",BY138=95),282,IF(AND(BX138="NYY",BY138=70),202,IF(AND(BX138="NYY",BY138=50),159,IF(AND(BX138="NYY",BY138=35),131,IF(AND(BX138=NYY,BY138=25),106,IF(AND(BX138="LVTC",BY138=150),252,IF(AND(BX138="LVTC",BY138=95),190,IF(AND(BX138="LVTC",BY138=70),158,IF(AND(BX138="LVTC",BY138=50),124,IF(AND(BX138="LVTC",BY138=35),102,IF(AND(BX138="LVTC",BY138=25),83,0))))))))))))</f>
        <v>202</v>
      </c>
      <c r="CZ138" s="35"/>
      <c r="DA138" s="35"/>
      <c r="DB138" s="401" t="str">
        <f t="shared" si="16"/>
        <v>BAIK</v>
      </c>
      <c r="DC138" s="401">
        <f t="shared" si="14"/>
        <v>2.1999999999999993</v>
      </c>
      <c r="DD138" s="401" t="str">
        <f t="shared" si="17"/>
        <v>BAIK</v>
      </c>
      <c r="DE138" s="401">
        <f t="shared" si="15"/>
        <v>0.80000000000000071</v>
      </c>
      <c r="DF138" s="401" t="str">
        <f t="shared" si="18"/>
        <v>BAIK</v>
      </c>
    </row>
    <row r="139" spans="1:110">
      <c r="A139" s="510">
        <f t="shared" si="19"/>
        <v>127</v>
      </c>
      <c r="B139" s="511" t="str">
        <f>'1. DATA TRAFO'!C139</f>
        <v>MG0010</v>
      </c>
      <c r="C139" s="512" t="str">
        <f>'1. DATA TRAFO'!D139</f>
        <v>JL. ISLAMIC CENTER</v>
      </c>
      <c r="D139" s="193" t="str">
        <f>'1. DATA TRAFO'!L139</f>
        <v>TRAFINDO</v>
      </c>
      <c r="E139" s="192">
        <f>'1. DATA TRAFO'!M139</f>
        <v>100</v>
      </c>
      <c r="F139" s="513" t="str">
        <f>'1. DATA TRAFO'!R139</f>
        <v>25 JULI 2022</v>
      </c>
      <c r="G139" s="205" t="str">
        <f>'1. DATA TRAFO'!T139</f>
        <v>GTA</v>
      </c>
      <c r="H139" s="477">
        <v>38.700000000000003</v>
      </c>
      <c r="I139" s="477">
        <v>26</v>
      </c>
      <c r="J139" s="477">
        <v>26.7</v>
      </c>
      <c r="K139" s="477">
        <v>20.399999999999999</v>
      </c>
      <c r="L139" s="477">
        <v>29.3</v>
      </c>
      <c r="M139" s="477">
        <v>29.2</v>
      </c>
      <c r="N139" s="477">
        <v>28.3</v>
      </c>
      <c r="O139" s="477">
        <v>32.6</v>
      </c>
      <c r="P139" s="477">
        <v>33.799999999999997</v>
      </c>
      <c r="Q139" s="477">
        <v>32.200000000000003</v>
      </c>
      <c r="R139" s="477">
        <v>32.200000000000003</v>
      </c>
      <c r="S139" s="477">
        <v>30.6</v>
      </c>
      <c r="T139" s="477">
        <v>27.9</v>
      </c>
      <c r="U139" s="470" t="s">
        <v>28</v>
      </c>
      <c r="V139" s="470" t="s">
        <v>28</v>
      </c>
      <c r="W139" s="470" t="s">
        <v>28</v>
      </c>
      <c r="X139" s="470" t="s">
        <v>28</v>
      </c>
      <c r="Y139" s="470" t="s">
        <v>28</v>
      </c>
      <c r="Z139" s="470" t="s">
        <v>28</v>
      </c>
      <c r="AA139" s="470" t="s">
        <v>28</v>
      </c>
      <c r="AB139" s="470" t="s">
        <v>885</v>
      </c>
      <c r="AC139" s="514" t="s">
        <v>31</v>
      </c>
      <c r="AD139" s="470" t="s">
        <v>41</v>
      </c>
      <c r="AE139" s="515" t="s">
        <v>886</v>
      </c>
      <c r="AF139" s="470" t="s">
        <v>28</v>
      </c>
      <c r="AG139" s="470" t="s">
        <v>28</v>
      </c>
      <c r="AH139" s="470" t="s">
        <v>28</v>
      </c>
      <c r="AI139" s="470" t="s">
        <v>886</v>
      </c>
      <c r="AJ139" s="470" t="s">
        <v>28</v>
      </c>
      <c r="AK139" s="470" t="s">
        <v>28</v>
      </c>
      <c r="AL139" s="470" t="s">
        <v>28</v>
      </c>
      <c r="AM139" s="470" t="s">
        <v>28</v>
      </c>
      <c r="AN139" s="470" t="s">
        <v>37</v>
      </c>
      <c r="AO139" s="470" t="s">
        <v>28</v>
      </c>
      <c r="AP139" s="470" t="s">
        <v>28</v>
      </c>
      <c r="AQ139" s="470" t="s">
        <v>42</v>
      </c>
      <c r="AR139" s="470" t="s">
        <v>155</v>
      </c>
      <c r="AS139" s="516" t="s">
        <v>887</v>
      </c>
      <c r="AT139" s="470" t="s">
        <v>28</v>
      </c>
      <c r="AU139" s="471">
        <v>9999</v>
      </c>
      <c r="AV139" s="470" t="s">
        <v>47</v>
      </c>
      <c r="AW139" s="471">
        <v>1520</v>
      </c>
      <c r="AX139" s="471" t="s">
        <v>47</v>
      </c>
      <c r="AY139" s="470" t="s">
        <v>52</v>
      </c>
      <c r="AZ139" s="473">
        <v>160</v>
      </c>
      <c r="BA139" s="472" t="s">
        <v>28</v>
      </c>
      <c r="BB139" s="473">
        <v>160</v>
      </c>
      <c r="BC139" s="472" t="s">
        <v>28</v>
      </c>
      <c r="BD139" s="473">
        <v>160</v>
      </c>
      <c r="BE139" s="472" t="s">
        <v>28</v>
      </c>
      <c r="BF139" s="473">
        <v>160</v>
      </c>
      <c r="BG139" s="472" t="s">
        <v>28</v>
      </c>
      <c r="BH139" s="473">
        <v>160</v>
      </c>
      <c r="BI139" s="472" t="s">
        <v>28</v>
      </c>
      <c r="BJ139" s="473">
        <v>160</v>
      </c>
      <c r="BK139" s="472" t="s">
        <v>28</v>
      </c>
      <c r="BL139" s="473">
        <v>160</v>
      </c>
      <c r="BM139" s="472" t="s">
        <v>28</v>
      </c>
      <c r="BN139" s="473">
        <v>160</v>
      </c>
      <c r="BO139" s="472" t="s">
        <v>28</v>
      </c>
      <c r="BP139" s="473">
        <v>160</v>
      </c>
      <c r="BQ139" s="472" t="s">
        <v>28</v>
      </c>
      <c r="BR139" s="473">
        <v>160</v>
      </c>
      <c r="BS139" s="472" t="s">
        <v>28</v>
      </c>
      <c r="BT139" s="473">
        <v>160</v>
      </c>
      <c r="BU139" s="472" t="s">
        <v>28</v>
      </c>
      <c r="BV139" s="473">
        <v>160</v>
      </c>
      <c r="BW139" s="472" t="s">
        <v>28</v>
      </c>
      <c r="BX139" s="470" t="s">
        <v>10</v>
      </c>
      <c r="BY139" s="470">
        <v>150</v>
      </c>
      <c r="BZ139" s="470" t="s">
        <v>28</v>
      </c>
      <c r="CA139" s="470" t="s">
        <v>10</v>
      </c>
      <c r="CB139" s="470">
        <v>70</v>
      </c>
      <c r="CC139" s="470" t="s">
        <v>28</v>
      </c>
      <c r="CD139" s="470"/>
      <c r="CE139" s="470"/>
      <c r="CF139" s="470"/>
      <c r="CG139" s="470"/>
      <c r="CH139" s="470"/>
      <c r="CI139" s="470"/>
      <c r="CJ139" s="470" t="s">
        <v>10</v>
      </c>
      <c r="CK139" s="470">
        <v>70</v>
      </c>
      <c r="CL139" s="470" t="s">
        <v>28</v>
      </c>
      <c r="CM139" s="470" t="s">
        <v>44</v>
      </c>
      <c r="CN139" s="470" t="s">
        <v>28</v>
      </c>
      <c r="CO139" s="470" t="s">
        <v>28</v>
      </c>
      <c r="CP139" s="470" t="s">
        <v>28</v>
      </c>
      <c r="CQ139" s="470" t="s">
        <v>28</v>
      </c>
      <c r="CR139" s="470"/>
      <c r="CS139" s="470"/>
      <c r="CT139" s="470" t="s">
        <v>28</v>
      </c>
      <c r="CU139" s="63"/>
      <c r="CV139" s="467"/>
      <c r="CW139" s="186"/>
      <c r="CX139" s="35"/>
      <c r="CY139" s="132">
        <f>IF(AND(BX139="NYY",BY139=150),324,IF(AND(BX139="NYY",BY139=95),282,IF(AND(BX139="NYY",BY139=70),202,IF(AND(BX139="NYY",BY139=50),159,IF(AND(BX139="NYY",BY139=35),131,IF(AND(BX139=NYY,BY139=25),106,IF(AND(BX139="LVTC",BY139=150),252,IF(AND(BX139="LVTC",BY139=95),190,IF(AND(BX139="LVTC",BY139=70),158,IF(AND(BX139="LVTC",BY139=50),124,IF(AND(BX139="LVTC",BY139=35),102,IF(AND(BX139="LVTC",BY139=25),83,0))))))))))))</f>
        <v>324</v>
      </c>
      <c r="CZ139" s="35"/>
      <c r="DA139" s="35"/>
      <c r="DB139" s="401" t="str">
        <f t="shared" si="16"/>
        <v>BAIK</v>
      </c>
      <c r="DC139" s="401">
        <f t="shared" si="14"/>
        <v>1</v>
      </c>
      <c r="DD139" s="401" t="str">
        <f t="shared" si="17"/>
        <v>BAIK</v>
      </c>
      <c r="DE139" s="401">
        <f t="shared" si="15"/>
        <v>1.5999999999999943</v>
      </c>
      <c r="DF139" s="401" t="str">
        <f t="shared" si="18"/>
        <v>BAIK</v>
      </c>
    </row>
    <row r="140" spans="1:110">
      <c r="A140" s="510">
        <f t="shared" si="19"/>
        <v>128</v>
      </c>
      <c r="B140" s="511" t="str">
        <f>'1. DATA TRAFO'!C140</f>
        <v>MG0056</v>
      </c>
      <c r="C140" s="512" t="str">
        <f>'1. DATA TRAFO'!D140</f>
        <v>JL. ISLAMIC CENTER</v>
      </c>
      <c r="D140" s="193" t="str">
        <f>'1. DATA TRAFO'!L140</f>
        <v>TRAFINDO</v>
      </c>
      <c r="E140" s="192">
        <f>'1. DATA TRAFO'!M140</f>
        <v>100</v>
      </c>
      <c r="F140" s="513" t="str">
        <f>'1. DATA TRAFO'!R140</f>
        <v>25 JULI 2022</v>
      </c>
      <c r="G140" s="205" t="str">
        <f>'1. DATA TRAFO'!T140</f>
        <v>GTA</v>
      </c>
      <c r="H140" s="477">
        <v>32.9</v>
      </c>
      <c r="I140" s="477">
        <v>25.2</v>
      </c>
      <c r="J140" s="477">
        <v>26.2</v>
      </c>
      <c r="K140" s="477">
        <v>9</v>
      </c>
      <c r="L140" s="477">
        <v>28.8</v>
      </c>
      <c r="M140" s="477">
        <v>28.3</v>
      </c>
      <c r="N140" s="477">
        <v>28.2</v>
      </c>
      <c r="O140" s="477">
        <v>28.7</v>
      </c>
      <c r="P140" s="477">
        <v>28.7</v>
      </c>
      <c r="Q140" s="477">
        <v>29.8</v>
      </c>
      <c r="R140" s="477">
        <v>29</v>
      </c>
      <c r="S140" s="477">
        <v>35.5</v>
      </c>
      <c r="T140" s="477">
        <v>28.9</v>
      </c>
      <c r="U140" s="470" t="s">
        <v>28</v>
      </c>
      <c r="V140" s="470" t="s">
        <v>28</v>
      </c>
      <c r="W140" s="470" t="s">
        <v>28</v>
      </c>
      <c r="X140" s="470" t="s">
        <v>28</v>
      </c>
      <c r="Y140" s="470" t="s">
        <v>28</v>
      </c>
      <c r="Z140" s="470" t="s">
        <v>28</v>
      </c>
      <c r="AA140" s="470" t="s">
        <v>28</v>
      </c>
      <c r="AB140" s="470" t="s">
        <v>885</v>
      </c>
      <c r="AC140" s="514" t="s">
        <v>31</v>
      </c>
      <c r="AD140" s="470" t="s">
        <v>41</v>
      </c>
      <c r="AE140" s="515" t="s">
        <v>886</v>
      </c>
      <c r="AF140" s="470" t="s">
        <v>28</v>
      </c>
      <c r="AG140" s="470" t="s">
        <v>28</v>
      </c>
      <c r="AH140" s="470" t="s">
        <v>28</v>
      </c>
      <c r="AI140" s="470" t="s">
        <v>886</v>
      </c>
      <c r="AJ140" s="470" t="s">
        <v>28</v>
      </c>
      <c r="AK140" s="470" t="s">
        <v>28</v>
      </c>
      <c r="AL140" s="470" t="s">
        <v>28</v>
      </c>
      <c r="AM140" s="470" t="s">
        <v>28</v>
      </c>
      <c r="AN140" s="470" t="s">
        <v>37</v>
      </c>
      <c r="AO140" s="470" t="s">
        <v>28</v>
      </c>
      <c r="AP140" s="470" t="s">
        <v>28</v>
      </c>
      <c r="AQ140" s="470" t="s">
        <v>42</v>
      </c>
      <c r="AR140" s="470" t="s">
        <v>155</v>
      </c>
      <c r="AS140" s="516" t="s">
        <v>890</v>
      </c>
      <c r="AT140" s="470" t="s">
        <v>28</v>
      </c>
      <c r="AU140" s="471">
        <v>9999</v>
      </c>
      <c r="AV140" s="470" t="s">
        <v>47</v>
      </c>
      <c r="AW140" s="471">
        <v>9999</v>
      </c>
      <c r="AX140" s="471" t="s">
        <v>47</v>
      </c>
      <c r="AY140" s="470" t="s">
        <v>51</v>
      </c>
      <c r="AZ140" s="473">
        <v>100</v>
      </c>
      <c r="BA140" s="472" t="s">
        <v>28</v>
      </c>
      <c r="BB140" s="473">
        <v>125</v>
      </c>
      <c r="BC140" s="472" t="s">
        <v>28</v>
      </c>
      <c r="BD140" s="473">
        <v>100</v>
      </c>
      <c r="BE140" s="472" t="s">
        <v>28</v>
      </c>
      <c r="BF140" s="473">
        <v>125</v>
      </c>
      <c r="BG140" s="472" t="s">
        <v>28</v>
      </c>
      <c r="BH140" s="473">
        <v>125</v>
      </c>
      <c r="BI140" s="472" t="s">
        <v>28</v>
      </c>
      <c r="BJ140" s="473">
        <v>125</v>
      </c>
      <c r="BK140" s="472" t="s">
        <v>28</v>
      </c>
      <c r="BL140" s="473"/>
      <c r="BM140" s="472"/>
      <c r="BN140" s="473"/>
      <c r="BO140" s="472"/>
      <c r="BP140" s="473"/>
      <c r="BQ140" s="472"/>
      <c r="BR140" s="473"/>
      <c r="BS140" s="472"/>
      <c r="BT140" s="473"/>
      <c r="BU140" s="472"/>
      <c r="BV140" s="473"/>
      <c r="BW140" s="472"/>
      <c r="BX140" s="470" t="s">
        <v>10</v>
      </c>
      <c r="BY140" s="470">
        <v>70</v>
      </c>
      <c r="BZ140" s="470" t="s">
        <v>28</v>
      </c>
      <c r="CA140" s="470" t="s">
        <v>10</v>
      </c>
      <c r="CB140" s="470">
        <v>70</v>
      </c>
      <c r="CC140" s="470" t="s">
        <v>28</v>
      </c>
      <c r="CD140" s="470" t="s">
        <v>10</v>
      </c>
      <c r="CE140" s="470">
        <v>70</v>
      </c>
      <c r="CF140" s="470" t="s">
        <v>28</v>
      </c>
      <c r="CG140" s="470"/>
      <c r="CH140" s="470"/>
      <c r="CI140" s="470"/>
      <c r="CJ140" s="470"/>
      <c r="CK140" s="470"/>
      <c r="CL140" s="470"/>
      <c r="CM140" s="470" t="s">
        <v>44</v>
      </c>
      <c r="CN140" s="470" t="s">
        <v>28</v>
      </c>
      <c r="CO140" s="470" t="s">
        <v>28</v>
      </c>
      <c r="CP140" s="470" t="s">
        <v>28</v>
      </c>
      <c r="CQ140" s="470" t="s">
        <v>28</v>
      </c>
      <c r="CR140" s="470" t="s">
        <v>28</v>
      </c>
      <c r="CS140" s="470"/>
      <c r="CT140" s="470"/>
      <c r="CU140" s="63"/>
      <c r="CV140" s="467"/>
      <c r="CW140" s="186"/>
      <c r="CX140" s="35"/>
      <c r="CY140" s="132">
        <f>IF(AND(BX140="NYY",BY140=150),324,IF(AND(BX140="NYY",BY140=95),282,IF(AND(BX140="NYY",BY140=70),202,IF(AND(BX140="NYY",BY140=50),159,IF(AND(BX140="NYY",BY140=35),131,IF(AND(BX140=NYY,BY140=25),106,IF(AND(BX140="LVTC",BY140=150),252,IF(AND(BX140="LVTC",BY140=95),190,IF(AND(BX140="LVTC",BY140=70),158,IF(AND(BX140="LVTC",BY140=50),124,IF(AND(BX140="LVTC",BY140=35),102,IF(AND(BX140="LVTC",BY140=25),83,0))))))))))))</f>
        <v>202</v>
      </c>
      <c r="CZ140" s="35"/>
      <c r="DA140" s="35"/>
      <c r="DB140" s="401" t="str">
        <f t="shared" si="16"/>
        <v>BAIK</v>
      </c>
      <c r="DC140" s="401">
        <f t="shared" si="14"/>
        <v>0.60000000000000142</v>
      </c>
      <c r="DD140" s="401" t="str">
        <f t="shared" si="17"/>
        <v>BAIK</v>
      </c>
      <c r="DE140" s="401">
        <f t="shared" si="15"/>
        <v>1.1000000000000014</v>
      </c>
      <c r="DF140" s="401" t="str">
        <f t="shared" si="18"/>
        <v>BAIK</v>
      </c>
    </row>
    <row r="141" spans="1:110">
      <c r="A141" s="510">
        <f t="shared" si="19"/>
        <v>129</v>
      </c>
      <c r="B141" s="511" t="str">
        <f>'1. DATA TRAFO'!C141</f>
        <v>MG0051</v>
      </c>
      <c r="C141" s="512" t="str">
        <f>'1. DATA TRAFO'!D141</f>
        <v>JL. LALANG</v>
      </c>
      <c r="D141" s="193" t="str">
        <f>'1. DATA TRAFO'!L141</f>
        <v xml:space="preserve"> STARLITE</v>
      </c>
      <c r="E141" s="192">
        <f>'1. DATA TRAFO'!M141</f>
        <v>100</v>
      </c>
      <c r="F141" s="513" t="str">
        <f>'1. DATA TRAFO'!R141</f>
        <v>25 JULI 2022</v>
      </c>
      <c r="G141" s="205" t="str">
        <f>'1. DATA TRAFO'!T141</f>
        <v>GTA</v>
      </c>
      <c r="H141" s="477">
        <v>31.4</v>
      </c>
      <c r="I141" s="477">
        <v>26.8</v>
      </c>
      <c r="J141" s="477">
        <v>26.3</v>
      </c>
      <c r="K141" s="477">
        <v>26.1</v>
      </c>
      <c r="L141" s="477">
        <v>26.6</v>
      </c>
      <c r="M141" s="477">
        <v>28</v>
      </c>
      <c r="N141" s="477">
        <v>28.8</v>
      </c>
      <c r="O141" s="477">
        <v>28.7</v>
      </c>
      <c r="P141" s="477">
        <v>29.3</v>
      </c>
      <c r="Q141" s="477">
        <v>29.5</v>
      </c>
      <c r="R141" s="477">
        <v>29</v>
      </c>
      <c r="S141" s="477">
        <v>29.1</v>
      </c>
      <c r="T141" s="477">
        <v>28</v>
      </c>
      <c r="U141" s="470" t="s">
        <v>28</v>
      </c>
      <c r="V141" s="470" t="s">
        <v>28</v>
      </c>
      <c r="W141" s="470" t="s">
        <v>28</v>
      </c>
      <c r="X141" s="470" t="s">
        <v>28</v>
      </c>
      <c r="Y141" s="470" t="s">
        <v>28</v>
      </c>
      <c r="Z141" s="470" t="s">
        <v>28</v>
      </c>
      <c r="AA141" s="470" t="s">
        <v>28</v>
      </c>
      <c r="AB141" s="470" t="s">
        <v>885</v>
      </c>
      <c r="AC141" s="514" t="s">
        <v>31</v>
      </c>
      <c r="AD141" s="470" t="s">
        <v>41</v>
      </c>
      <c r="AE141" s="515" t="s">
        <v>886</v>
      </c>
      <c r="AF141" s="470" t="s">
        <v>28</v>
      </c>
      <c r="AG141" s="470" t="s">
        <v>28</v>
      </c>
      <c r="AH141" s="470" t="s">
        <v>28</v>
      </c>
      <c r="AI141" s="470" t="s">
        <v>886</v>
      </c>
      <c r="AJ141" s="470" t="s">
        <v>28</v>
      </c>
      <c r="AK141" s="470" t="s">
        <v>28</v>
      </c>
      <c r="AL141" s="470" t="s">
        <v>28</v>
      </c>
      <c r="AM141" s="470" t="s">
        <v>28</v>
      </c>
      <c r="AN141" s="470" t="s">
        <v>314</v>
      </c>
      <c r="AO141" s="470" t="s">
        <v>28</v>
      </c>
      <c r="AP141" s="470" t="s">
        <v>28</v>
      </c>
      <c r="AQ141" s="470" t="s">
        <v>888</v>
      </c>
      <c r="AR141" s="470" t="s">
        <v>155</v>
      </c>
      <c r="AS141" s="516" t="s">
        <v>891</v>
      </c>
      <c r="AT141" s="470" t="s">
        <v>28</v>
      </c>
      <c r="AU141" s="471">
        <v>9999</v>
      </c>
      <c r="AV141" s="470" t="s">
        <v>47</v>
      </c>
      <c r="AW141" s="471">
        <v>9999</v>
      </c>
      <c r="AX141" s="471" t="s">
        <v>47</v>
      </c>
      <c r="AY141" s="470" t="s">
        <v>51</v>
      </c>
      <c r="AZ141" s="473"/>
      <c r="BA141" s="472"/>
      <c r="BB141" s="473"/>
      <c r="BC141" s="472"/>
      <c r="BD141" s="473"/>
      <c r="BE141" s="472"/>
      <c r="BF141" s="473"/>
      <c r="BG141" s="472"/>
      <c r="BH141" s="473"/>
      <c r="BI141" s="472"/>
      <c r="BJ141" s="473"/>
      <c r="BK141" s="472"/>
      <c r="BL141" s="473">
        <v>100</v>
      </c>
      <c r="BM141" s="472" t="s">
        <v>28</v>
      </c>
      <c r="BN141" s="473">
        <v>100</v>
      </c>
      <c r="BO141" s="472" t="s">
        <v>28</v>
      </c>
      <c r="BP141" s="473">
        <v>100</v>
      </c>
      <c r="BQ141" s="472" t="s">
        <v>28</v>
      </c>
      <c r="BR141" s="473"/>
      <c r="BS141" s="472"/>
      <c r="BT141" s="473"/>
      <c r="BU141" s="472"/>
      <c r="BV141" s="473"/>
      <c r="BW141" s="472"/>
      <c r="BX141" s="470" t="s">
        <v>10</v>
      </c>
      <c r="BY141" s="470">
        <v>150</v>
      </c>
      <c r="BZ141" s="470" t="s">
        <v>28</v>
      </c>
      <c r="CA141" s="470"/>
      <c r="CB141" s="470"/>
      <c r="CC141" s="470"/>
      <c r="CD141" s="470"/>
      <c r="CE141" s="470"/>
      <c r="CF141" s="470"/>
      <c r="CG141" s="470" t="s">
        <v>10</v>
      </c>
      <c r="CH141" s="470">
        <v>70</v>
      </c>
      <c r="CI141" s="470" t="s">
        <v>28</v>
      </c>
      <c r="CJ141" s="470"/>
      <c r="CK141" s="470"/>
      <c r="CL141" s="470"/>
      <c r="CM141" s="470" t="s">
        <v>44</v>
      </c>
      <c r="CN141" s="470" t="s">
        <v>28</v>
      </c>
      <c r="CO141" s="470" t="s">
        <v>28</v>
      </c>
      <c r="CP141" s="470" t="s">
        <v>28</v>
      </c>
      <c r="CQ141" s="470"/>
      <c r="CR141" s="470"/>
      <c r="CS141" s="470" t="s">
        <v>28</v>
      </c>
      <c r="CT141" s="470"/>
      <c r="CU141" s="63"/>
      <c r="CV141" s="467"/>
      <c r="CW141" s="186"/>
      <c r="CX141" s="35"/>
      <c r="CY141" s="132">
        <f>IF(AND(BX141="NYY",BY141=150),324,IF(AND(BX141="NYY",BY141=95),282,IF(AND(BX141="NYY",BY141=70),202,IF(AND(BX141="NYY",BY141=50),159,IF(AND(BX141="NYY",BY141=35),131,IF(AND(BX141=NYY,BY141=25),106,IF(AND(BX141="LVTC",BY141=150),252,IF(AND(BX141="LVTC",BY141=95),190,IF(AND(BX141="LVTC",BY141=70),158,IF(AND(BX141="LVTC",BY141=50),124,IF(AND(BX141="LVTC",BY141=35),102,IF(AND(BX141="LVTC",BY141=25),83,0))))))))))))</f>
        <v>324</v>
      </c>
      <c r="CZ141" s="35"/>
      <c r="DA141" s="35"/>
      <c r="DB141" s="401" t="str">
        <f t="shared" si="16"/>
        <v>BAIK</v>
      </c>
      <c r="DC141" s="401">
        <f t="shared" si="14"/>
        <v>2.1999999999999993</v>
      </c>
      <c r="DD141" s="401" t="str">
        <f t="shared" si="17"/>
        <v>BAIK</v>
      </c>
      <c r="DE141" s="401">
        <f t="shared" si="15"/>
        <v>0.80000000000000071</v>
      </c>
      <c r="DF141" s="401" t="str">
        <f t="shared" si="18"/>
        <v>BAIK</v>
      </c>
    </row>
    <row r="142" spans="1:110">
      <c r="A142" s="510">
        <f t="shared" si="19"/>
        <v>130</v>
      </c>
      <c r="B142" s="511" t="str">
        <f>'1. DATA TRAFO'!C142</f>
        <v>MG0123</v>
      </c>
      <c r="C142" s="512" t="str">
        <f>'1. DATA TRAFO'!D142</f>
        <v>JL. PANTAI</v>
      </c>
      <c r="D142" s="193" t="str">
        <f>'1. DATA TRAFO'!L142</f>
        <v>VOLTRA</v>
      </c>
      <c r="E142" s="192">
        <f>'1. DATA TRAFO'!M142</f>
        <v>100</v>
      </c>
      <c r="F142" s="513" t="str">
        <f>'1. DATA TRAFO'!R142</f>
        <v>25 JULI 2022</v>
      </c>
      <c r="G142" s="205" t="str">
        <f>'1. DATA TRAFO'!T142</f>
        <v>GTA</v>
      </c>
      <c r="H142" s="477">
        <v>32.200000000000003</v>
      </c>
      <c r="I142" s="477">
        <v>26.6</v>
      </c>
      <c r="J142" s="477">
        <v>23.7</v>
      </c>
      <c r="K142" s="477">
        <v>27.3</v>
      </c>
      <c r="L142" s="477">
        <v>31.3</v>
      </c>
      <c r="M142" s="477">
        <v>30.3</v>
      </c>
      <c r="N142" s="477">
        <v>30.2</v>
      </c>
      <c r="O142" s="477">
        <v>29.7</v>
      </c>
      <c r="P142" s="477">
        <v>28.8</v>
      </c>
      <c r="Q142" s="477">
        <v>30.2</v>
      </c>
      <c r="R142" s="477">
        <v>29.2</v>
      </c>
      <c r="S142" s="477">
        <v>34.4</v>
      </c>
      <c r="T142" s="477">
        <v>28.9</v>
      </c>
      <c r="U142" s="470" t="s">
        <v>28</v>
      </c>
      <c r="V142" s="470" t="s">
        <v>28</v>
      </c>
      <c r="W142" s="470" t="s">
        <v>28</v>
      </c>
      <c r="X142" s="470" t="s">
        <v>28</v>
      </c>
      <c r="Y142" s="470" t="s">
        <v>28</v>
      </c>
      <c r="Z142" s="470" t="s">
        <v>28</v>
      </c>
      <c r="AA142" s="470" t="s">
        <v>28</v>
      </c>
      <c r="AB142" s="470" t="s">
        <v>885</v>
      </c>
      <c r="AC142" s="514" t="s">
        <v>31</v>
      </c>
      <c r="AD142" s="470" t="s">
        <v>41</v>
      </c>
      <c r="AE142" s="515" t="s">
        <v>886</v>
      </c>
      <c r="AF142" s="470" t="s">
        <v>28</v>
      </c>
      <c r="AG142" s="470" t="s">
        <v>28</v>
      </c>
      <c r="AH142" s="470" t="s">
        <v>28</v>
      </c>
      <c r="AI142" s="470" t="s">
        <v>886</v>
      </c>
      <c r="AJ142" s="470" t="s">
        <v>28</v>
      </c>
      <c r="AK142" s="470" t="s">
        <v>28</v>
      </c>
      <c r="AL142" s="470" t="s">
        <v>28</v>
      </c>
      <c r="AM142" s="470" t="s">
        <v>28</v>
      </c>
      <c r="AN142" s="470" t="s">
        <v>28</v>
      </c>
      <c r="AO142" s="470" t="s">
        <v>28</v>
      </c>
      <c r="AP142" s="470" t="s">
        <v>28</v>
      </c>
      <c r="AQ142" s="470" t="s">
        <v>888</v>
      </c>
      <c r="AR142" s="470" t="s">
        <v>155</v>
      </c>
      <c r="AS142" s="516" t="s">
        <v>889</v>
      </c>
      <c r="AT142" s="470" t="s">
        <v>28</v>
      </c>
      <c r="AU142" s="471" t="s">
        <v>1174</v>
      </c>
      <c r="AV142" s="470" t="s">
        <v>28</v>
      </c>
      <c r="AW142" s="471">
        <v>133</v>
      </c>
      <c r="AX142" s="471" t="s">
        <v>28</v>
      </c>
      <c r="AY142" s="470" t="s">
        <v>52</v>
      </c>
      <c r="AZ142" s="473">
        <v>125</v>
      </c>
      <c r="BA142" s="472" t="s">
        <v>28</v>
      </c>
      <c r="BB142" s="473">
        <v>125</v>
      </c>
      <c r="BC142" s="472" t="s">
        <v>28</v>
      </c>
      <c r="BD142" s="473">
        <v>160</v>
      </c>
      <c r="BE142" s="472" t="s">
        <v>28</v>
      </c>
      <c r="BF142" s="473">
        <v>125</v>
      </c>
      <c r="BG142" s="472" t="s">
        <v>28</v>
      </c>
      <c r="BH142" s="473">
        <v>125</v>
      </c>
      <c r="BI142" s="472" t="s">
        <v>28</v>
      </c>
      <c r="BJ142" s="473">
        <v>125</v>
      </c>
      <c r="BK142" s="472" t="s">
        <v>28</v>
      </c>
      <c r="BL142" s="473"/>
      <c r="BM142" s="472"/>
      <c r="BN142" s="473"/>
      <c r="BO142" s="472"/>
      <c r="BP142" s="473"/>
      <c r="BQ142" s="472"/>
      <c r="BR142" s="473"/>
      <c r="BS142" s="472"/>
      <c r="BT142" s="473"/>
      <c r="BU142" s="472"/>
      <c r="BV142" s="473"/>
      <c r="BW142" s="472"/>
      <c r="BX142" s="470" t="s">
        <v>10</v>
      </c>
      <c r="BY142" s="470">
        <v>70</v>
      </c>
      <c r="BZ142" s="470" t="s">
        <v>28</v>
      </c>
      <c r="CA142" s="470" t="s">
        <v>10</v>
      </c>
      <c r="CB142" s="470">
        <v>70</v>
      </c>
      <c r="CC142" s="470" t="s">
        <v>28</v>
      </c>
      <c r="CD142" s="470" t="s">
        <v>10</v>
      </c>
      <c r="CE142" s="470">
        <v>70</v>
      </c>
      <c r="CF142" s="470" t="s">
        <v>28</v>
      </c>
      <c r="CG142" s="470"/>
      <c r="CH142" s="470"/>
      <c r="CI142" s="470"/>
      <c r="CJ142" s="470"/>
      <c r="CK142" s="470"/>
      <c r="CL142" s="470"/>
      <c r="CM142" s="470" t="s">
        <v>44</v>
      </c>
      <c r="CN142" s="470" t="s">
        <v>28</v>
      </c>
      <c r="CO142" s="470" t="s">
        <v>28</v>
      </c>
      <c r="CP142" s="470" t="s">
        <v>28</v>
      </c>
      <c r="CQ142" s="470" t="s">
        <v>28</v>
      </c>
      <c r="CR142" s="470" t="s">
        <v>28</v>
      </c>
      <c r="CS142" s="470"/>
      <c r="CT142" s="470"/>
      <c r="CU142" s="63"/>
      <c r="CV142" s="467"/>
      <c r="CW142" s="186"/>
      <c r="CX142" s="35"/>
      <c r="CY142" s="132">
        <f>IF(AND(BX142="NYY",BY142=150),324,IF(AND(BX142="NYY",BY142=95),282,IF(AND(BX142="NYY",BY142=70),202,IF(AND(BX142="NYY",BY142=50),159,IF(AND(BX142="NYY",BY142=35),131,IF(AND(BX142=NYY,BY142=25),106,IF(AND(BX142="LVTC",BY142=150),252,IF(AND(BX142="LVTC",BY142=95),190,IF(AND(BX142="LVTC",BY142=70),158,IF(AND(BX142="LVTC",BY142=50),124,IF(AND(BX142="LVTC",BY142=35),102,IF(AND(BX142="LVTC",BY142=25),83,0))))))))))))</f>
        <v>202</v>
      </c>
      <c r="CZ142" s="35"/>
      <c r="DA142" s="35"/>
      <c r="DB142" s="401" t="str">
        <f t="shared" si="16"/>
        <v>BAIK</v>
      </c>
      <c r="DC142" s="401">
        <f t="shared" si="14"/>
        <v>1.1000000000000014</v>
      </c>
      <c r="DD142" s="401" t="str">
        <f t="shared" si="17"/>
        <v>BAIK</v>
      </c>
      <c r="DE142" s="401">
        <f t="shared" si="15"/>
        <v>1.3999999999999986</v>
      </c>
      <c r="DF142" s="401" t="str">
        <f t="shared" si="18"/>
        <v>BAIK</v>
      </c>
    </row>
    <row r="143" spans="1:110">
      <c r="A143" s="510">
        <f t="shared" si="19"/>
        <v>131</v>
      </c>
      <c r="B143" s="511" t="str">
        <f>'1. DATA TRAFO'!C143</f>
        <v>MG0011</v>
      </c>
      <c r="C143" s="512" t="str">
        <f>'1. DATA TRAFO'!D143</f>
        <v>JL. SEKIP LALANG</v>
      </c>
      <c r="D143" s="193" t="str">
        <f>'1. DATA TRAFO'!L143</f>
        <v xml:space="preserve"> STARLITE (MJT)</v>
      </c>
      <c r="E143" s="192">
        <f>'1. DATA TRAFO'!M143</f>
        <v>160</v>
      </c>
      <c r="F143" s="513" t="str">
        <f>'1. DATA TRAFO'!R143</f>
        <v>25 JULI 2022</v>
      </c>
      <c r="G143" s="205" t="str">
        <f>'1. DATA TRAFO'!T143</f>
        <v>GTA</v>
      </c>
      <c r="H143" s="477">
        <v>33.6</v>
      </c>
      <c r="I143" s="477">
        <v>27.2</v>
      </c>
      <c r="J143" s="477">
        <v>27.6</v>
      </c>
      <c r="K143" s="477">
        <v>28.2</v>
      </c>
      <c r="L143" s="477">
        <v>30.7</v>
      </c>
      <c r="M143" s="477">
        <v>29.5</v>
      </c>
      <c r="N143" s="477">
        <v>28.7</v>
      </c>
      <c r="O143" s="477">
        <v>28.7</v>
      </c>
      <c r="P143" s="477">
        <v>28.7</v>
      </c>
      <c r="Q143" s="477">
        <v>29</v>
      </c>
      <c r="R143" s="477">
        <v>28.3</v>
      </c>
      <c r="S143" s="477">
        <v>29.6</v>
      </c>
      <c r="T143" s="477">
        <v>28.1</v>
      </c>
      <c r="U143" s="470" t="s">
        <v>28</v>
      </c>
      <c r="V143" s="470" t="s">
        <v>28</v>
      </c>
      <c r="W143" s="470" t="s">
        <v>28</v>
      </c>
      <c r="X143" s="470" t="s">
        <v>28</v>
      </c>
      <c r="Y143" s="470" t="s">
        <v>28</v>
      </c>
      <c r="Z143" s="470" t="s">
        <v>28</v>
      </c>
      <c r="AA143" s="470" t="s">
        <v>28</v>
      </c>
      <c r="AB143" s="470" t="s">
        <v>885</v>
      </c>
      <c r="AC143" s="514" t="s">
        <v>31</v>
      </c>
      <c r="AD143" s="470" t="s">
        <v>41</v>
      </c>
      <c r="AE143" s="515" t="s">
        <v>886</v>
      </c>
      <c r="AF143" s="470" t="s">
        <v>28</v>
      </c>
      <c r="AG143" s="470" t="s">
        <v>28</v>
      </c>
      <c r="AH143" s="470" t="s">
        <v>28</v>
      </c>
      <c r="AI143" s="470" t="s">
        <v>886</v>
      </c>
      <c r="AJ143" s="470" t="s">
        <v>28</v>
      </c>
      <c r="AK143" s="470" t="s">
        <v>28</v>
      </c>
      <c r="AL143" s="470" t="s">
        <v>28</v>
      </c>
      <c r="AM143" s="470" t="s">
        <v>28</v>
      </c>
      <c r="AN143" s="470" t="s">
        <v>28</v>
      </c>
      <c r="AO143" s="470" t="s">
        <v>28</v>
      </c>
      <c r="AP143" s="470" t="s">
        <v>28</v>
      </c>
      <c r="AQ143" s="470" t="s">
        <v>42</v>
      </c>
      <c r="AR143" s="470" t="s">
        <v>155</v>
      </c>
      <c r="AS143" s="516" t="s">
        <v>887</v>
      </c>
      <c r="AT143" s="470" t="s">
        <v>28</v>
      </c>
      <c r="AU143" s="471">
        <v>9999</v>
      </c>
      <c r="AV143" s="470" t="s">
        <v>47</v>
      </c>
      <c r="AW143" s="471">
        <v>9999</v>
      </c>
      <c r="AX143" s="471" t="s">
        <v>47</v>
      </c>
      <c r="AY143" s="470" t="s">
        <v>51</v>
      </c>
      <c r="AZ143" s="473"/>
      <c r="BA143" s="472"/>
      <c r="BB143" s="473"/>
      <c r="BC143" s="472"/>
      <c r="BD143" s="473"/>
      <c r="BE143" s="472"/>
      <c r="BF143" s="473"/>
      <c r="BG143" s="472"/>
      <c r="BH143" s="473"/>
      <c r="BI143" s="472"/>
      <c r="BJ143" s="473"/>
      <c r="BK143" s="472"/>
      <c r="BL143" s="473">
        <v>160</v>
      </c>
      <c r="BM143" s="472" t="s">
        <v>28</v>
      </c>
      <c r="BN143" s="473">
        <v>160</v>
      </c>
      <c r="BO143" s="472" t="s">
        <v>28</v>
      </c>
      <c r="BP143" s="473">
        <v>160</v>
      </c>
      <c r="BQ143" s="472" t="s">
        <v>28</v>
      </c>
      <c r="BR143" s="473">
        <v>160</v>
      </c>
      <c r="BS143" s="472" t="s">
        <v>28</v>
      </c>
      <c r="BT143" s="473">
        <v>160</v>
      </c>
      <c r="BU143" s="472" t="s">
        <v>28</v>
      </c>
      <c r="BV143" s="473">
        <v>160</v>
      </c>
      <c r="BW143" s="472" t="s">
        <v>28</v>
      </c>
      <c r="BX143" s="470" t="s">
        <v>10</v>
      </c>
      <c r="BY143" s="470">
        <v>150</v>
      </c>
      <c r="BZ143" s="470" t="s">
        <v>28</v>
      </c>
      <c r="CA143" s="470"/>
      <c r="CB143" s="470"/>
      <c r="CC143" s="470"/>
      <c r="CD143" s="470"/>
      <c r="CE143" s="470"/>
      <c r="CF143" s="470"/>
      <c r="CG143" s="470" t="s">
        <v>10</v>
      </c>
      <c r="CH143" s="470">
        <v>70</v>
      </c>
      <c r="CI143" s="470" t="s">
        <v>28</v>
      </c>
      <c r="CJ143" s="470" t="s">
        <v>10</v>
      </c>
      <c r="CK143" s="470">
        <v>70</v>
      </c>
      <c r="CL143" s="470" t="s">
        <v>28</v>
      </c>
      <c r="CM143" s="470" t="s">
        <v>44</v>
      </c>
      <c r="CN143" s="470" t="s">
        <v>28</v>
      </c>
      <c r="CO143" s="470" t="s">
        <v>28</v>
      </c>
      <c r="CP143" s="470" t="s">
        <v>28</v>
      </c>
      <c r="CQ143" s="470"/>
      <c r="CR143" s="470"/>
      <c r="CS143" s="470" t="s">
        <v>28</v>
      </c>
      <c r="CT143" s="470" t="s">
        <v>28</v>
      </c>
      <c r="CU143" s="63"/>
      <c r="CV143" s="467"/>
      <c r="CW143" s="186"/>
      <c r="CX143" s="35"/>
      <c r="CY143" s="132">
        <f>IF(AND(BX143="NYY",BY143=150),324,IF(AND(BX143="NYY",BY143=95),282,IF(AND(BX143="NYY",BY143=70),202,IF(AND(BX143="NYY",BY143=50),159,IF(AND(BX143="NYY",BY143=35),131,IF(AND(BX143=NYY,BY143=25),106,IF(AND(BX143="LVTC",BY143=150),252,IF(AND(BX143="LVTC",BY143=95),190,IF(AND(BX143="LVTC",BY143=70),158,IF(AND(BX143="LVTC",BY143=50),124,IF(AND(BX143="LVTC",BY143=35),102,IF(AND(BX143="LVTC",BY143=25),83,0))))))))))))</f>
        <v>324</v>
      </c>
      <c r="CZ143" s="35"/>
      <c r="DA143" s="35"/>
      <c r="DB143" s="401" t="str">
        <f t="shared" si="16"/>
        <v>BAIK</v>
      </c>
      <c r="DC143" s="401">
        <f t="shared" si="14"/>
        <v>2</v>
      </c>
      <c r="DD143" s="401" t="str">
        <f t="shared" si="17"/>
        <v>BAIK</v>
      </c>
      <c r="DE143" s="401">
        <f t="shared" si="15"/>
        <v>0.69999999999999929</v>
      </c>
      <c r="DF143" s="401" t="str">
        <f t="shared" si="18"/>
        <v>BAIK</v>
      </c>
    </row>
    <row r="144" spans="1:110">
      <c r="A144" s="510">
        <f t="shared" si="19"/>
        <v>132</v>
      </c>
      <c r="B144" s="511" t="str">
        <f>'1. DATA TRAFO'!C144</f>
        <v>MG0097</v>
      </c>
      <c r="C144" s="512" t="str">
        <f>'1. DATA TRAFO'!D144</f>
        <v>JL. LALANG</v>
      </c>
      <c r="D144" s="193" t="str">
        <f>'1. DATA TRAFO'!L144</f>
        <v>SINTRA</v>
      </c>
      <c r="E144" s="192">
        <f>'1. DATA TRAFO'!M144</f>
        <v>160</v>
      </c>
      <c r="F144" s="513" t="str">
        <f>'1. DATA TRAFO'!R144</f>
        <v>25 JULI 2022</v>
      </c>
      <c r="G144" s="205" t="str">
        <f>'1. DATA TRAFO'!T144</f>
        <v>GTA</v>
      </c>
      <c r="H144" s="477">
        <v>34.1</v>
      </c>
      <c r="I144" s="477">
        <v>25</v>
      </c>
      <c r="J144" s="477">
        <v>20.5</v>
      </c>
      <c r="K144" s="477">
        <v>14.8</v>
      </c>
      <c r="L144" s="477">
        <v>29.7</v>
      </c>
      <c r="M144" s="477">
        <v>28.3</v>
      </c>
      <c r="N144" s="477">
        <v>29.2</v>
      </c>
      <c r="O144" s="477">
        <v>29.2</v>
      </c>
      <c r="P144" s="477">
        <v>28.7</v>
      </c>
      <c r="Q144" s="477">
        <v>28.8</v>
      </c>
      <c r="R144" s="477">
        <v>28.8</v>
      </c>
      <c r="S144" s="477">
        <v>39.700000000000003</v>
      </c>
      <c r="T144" s="477">
        <v>28.5</v>
      </c>
      <c r="U144" s="470" t="s">
        <v>28</v>
      </c>
      <c r="V144" s="470" t="s">
        <v>28</v>
      </c>
      <c r="W144" s="470" t="s">
        <v>28</v>
      </c>
      <c r="X144" s="470" t="s">
        <v>28</v>
      </c>
      <c r="Y144" s="470" t="s">
        <v>28</v>
      </c>
      <c r="Z144" s="470" t="s">
        <v>28</v>
      </c>
      <c r="AA144" s="470" t="s">
        <v>28</v>
      </c>
      <c r="AB144" s="470" t="s">
        <v>885</v>
      </c>
      <c r="AC144" s="514" t="s">
        <v>31</v>
      </c>
      <c r="AD144" s="470" t="s">
        <v>41</v>
      </c>
      <c r="AE144" s="515" t="s">
        <v>886</v>
      </c>
      <c r="AF144" s="470" t="s">
        <v>28</v>
      </c>
      <c r="AG144" s="470" t="s">
        <v>28</v>
      </c>
      <c r="AH144" s="470" t="s">
        <v>28</v>
      </c>
      <c r="AI144" s="470" t="s">
        <v>886</v>
      </c>
      <c r="AJ144" s="470" t="s">
        <v>28</v>
      </c>
      <c r="AK144" s="470" t="s">
        <v>28</v>
      </c>
      <c r="AL144" s="470" t="s">
        <v>28</v>
      </c>
      <c r="AM144" s="470" t="s">
        <v>28</v>
      </c>
      <c r="AN144" s="470" t="s">
        <v>314</v>
      </c>
      <c r="AO144" s="470" t="s">
        <v>28</v>
      </c>
      <c r="AP144" s="470" t="s">
        <v>38</v>
      </c>
      <c r="AQ144" s="470" t="s">
        <v>42</v>
      </c>
      <c r="AR144" s="470" t="s">
        <v>155</v>
      </c>
      <c r="AS144" s="516" t="s">
        <v>889</v>
      </c>
      <c r="AT144" s="470" t="s">
        <v>28</v>
      </c>
      <c r="AU144" s="471">
        <v>9999</v>
      </c>
      <c r="AV144" s="470" t="s">
        <v>47</v>
      </c>
      <c r="AW144" s="471">
        <v>356</v>
      </c>
      <c r="AX144" s="471" t="s">
        <v>47</v>
      </c>
      <c r="AY144" s="470" t="s">
        <v>52</v>
      </c>
      <c r="AZ144" s="473">
        <v>125</v>
      </c>
      <c r="BA144" s="472" t="s">
        <v>28</v>
      </c>
      <c r="BB144" s="473">
        <v>125</v>
      </c>
      <c r="BC144" s="472" t="s">
        <v>28</v>
      </c>
      <c r="BD144" s="473">
        <v>125</v>
      </c>
      <c r="BE144" s="472" t="s">
        <v>28</v>
      </c>
      <c r="BF144" s="473">
        <v>160</v>
      </c>
      <c r="BG144" s="472" t="s">
        <v>28</v>
      </c>
      <c r="BH144" s="473">
        <v>160</v>
      </c>
      <c r="BI144" s="472" t="s">
        <v>28</v>
      </c>
      <c r="BJ144" s="473">
        <v>160</v>
      </c>
      <c r="BK144" s="472" t="s">
        <v>28</v>
      </c>
      <c r="BL144" s="473">
        <v>160</v>
      </c>
      <c r="BM144" s="472" t="s">
        <v>28</v>
      </c>
      <c r="BN144" s="473">
        <v>160</v>
      </c>
      <c r="BO144" s="472" t="s">
        <v>28</v>
      </c>
      <c r="BP144" s="473">
        <v>160</v>
      </c>
      <c r="BQ144" s="472" t="s">
        <v>28</v>
      </c>
      <c r="BR144" s="473"/>
      <c r="BS144" s="472"/>
      <c r="BT144" s="473"/>
      <c r="BU144" s="472"/>
      <c r="BV144" s="473"/>
      <c r="BW144" s="472"/>
      <c r="BX144" s="470" t="s">
        <v>10</v>
      </c>
      <c r="BY144" s="470">
        <v>150</v>
      </c>
      <c r="BZ144" s="470" t="s">
        <v>28</v>
      </c>
      <c r="CA144" s="470" t="s">
        <v>10</v>
      </c>
      <c r="CB144" s="470">
        <v>70</v>
      </c>
      <c r="CC144" s="470" t="s">
        <v>28</v>
      </c>
      <c r="CD144" s="470" t="s">
        <v>10</v>
      </c>
      <c r="CE144" s="470">
        <v>70</v>
      </c>
      <c r="CF144" s="470" t="s">
        <v>28</v>
      </c>
      <c r="CG144" s="470" t="s">
        <v>10</v>
      </c>
      <c r="CH144" s="470">
        <v>70</v>
      </c>
      <c r="CI144" s="470" t="s">
        <v>28</v>
      </c>
      <c r="CJ144" s="470"/>
      <c r="CK144" s="470"/>
      <c r="CL144" s="470"/>
      <c r="CM144" s="470" t="s">
        <v>44</v>
      </c>
      <c r="CN144" s="470" t="s">
        <v>28</v>
      </c>
      <c r="CO144" s="470" t="s">
        <v>28</v>
      </c>
      <c r="CP144" s="470" t="s">
        <v>28</v>
      </c>
      <c r="CQ144" s="470" t="s">
        <v>28</v>
      </c>
      <c r="CR144" s="470" t="s">
        <v>28</v>
      </c>
      <c r="CS144" s="470" t="s">
        <v>28</v>
      </c>
      <c r="CT144" s="470"/>
      <c r="CU144" s="63"/>
      <c r="CV144" s="467"/>
      <c r="CW144" s="186"/>
      <c r="CX144" s="35"/>
      <c r="CY144" s="132">
        <f>IF(AND(BX144="NYY",BY144=150),324,IF(AND(BX144="NYY",BY144=95),282,IF(AND(BX144="NYY",BY144=70),202,IF(AND(BX144="NYY",BY144=50),159,IF(AND(BX144="NYY",BY144=35),131,IF(AND(BX144=NYY,BY144=25),106,IF(AND(BX144="LVTC",BY144=150),252,IF(AND(BX144="LVTC",BY144=95),190,IF(AND(BX144="LVTC",BY144=70),158,IF(AND(BX144="LVTC",BY144=50),124,IF(AND(BX144="LVTC",BY144=35),102,IF(AND(BX144="LVTC",BY144=25),83,0))))))))))))</f>
        <v>324</v>
      </c>
      <c r="CZ144" s="35"/>
      <c r="DA144" s="35"/>
      <c r="DB144" s="401" t="str">
        <f t="shared" si="16"/>
        <v>BAIK</v>
      </c>
      <c r="DC144" s="401">
        <f t="shared" si="14"/>
        <v>1.3999999999999986</v>
      </c>
      <c r="DD144" s="401" t="str">
        <f t="shared" si="17"/>
        <v>BAIK</v>
      </c>
      <c r="DE144" s="401">
        <f t="shared" si="15"/>
        <v>0.5</v>
      </c>
      <c r="DF144" s="401" t="str">
        <f t="shared" si="18"/>
        <v>BAIK</v>
      </c>
    </row>
    <row r="145" spans="1:110">
      <c r="A145" s="510">
        <f t="shared" si="19"/>
        <v>133</v>
      </c>
      <c r="B145" s="511" t="str">
        <f>'1. DATA TRAFO'!C145</f>
        <v>MG0156</v>
      </c>
      <c r="C145" s="512" t="str">
        <f>'1. DATA TRAFO'!D145</f>
        <v>JL. LALANG</v>
      </c>
      <c r="D145" s="193" t="str">
        <f>'1. DATA TRAFO'!L145</f>
        <v>VOLTRA</v>
      </c>
      <c r="E145" s="192">
        <f>'1. DATA TRAFO'!M145</f>
        <v>100</v>
      </c>
      <c r="F145" s="513" t="str">
        <f>'1. DATA TRAFO'!R145</f>
        <v>25 JULI 2022</v>
      </c>
      <c r="G145" s="205" t="str">
        <f>'1. DATA TRAFO'!T145</f>
        <v>GTA</v>
      </c>
      <c r="H145" s="477">
        <v>30.5</v>
      </c>
      <c r="I145" s="477">
        <v>13.2</v>
      </c>
      <c r="J145" s="477">
        <v>26.5</v>
      </c>
      <c r="K145" s="477">
        <v>7.8</v>
      </c>
      <c r="L145" s="477">
        <v>29.9</v>
      </c>
      <c r="M145" s="477">
        <v>29.5</v>
      </c>
      <c r="N145" s="477">
        <v>29.4</v>
      </c>
      <c r="O145" s="477">
        <v>29.2</v>
      </c>
      <c r="P145" s="477">
        <v>29.1</v>
      </c>
      <c r="Q145" s="477">
        <v>28.9</v>
      </c>
      <c r="R145" s="477">
        <v>28.5</v>
      </c>
      <c r="S145" s="477">
        <v>32.5</v>
      </c>
      <c r="T145" s="477">
        <v>28.4</v>
      </c>
      <c r="U145" s="470" t="s">
        <v>28</v>
      </c>
      <c r="V145" s="470" t="s">
        <v>28</v>
      </c>
      <c r="W145" s="470" t="s">
        <v>28</v>
      </c>
      <c r="X145" s="470" t="s">
        <v>28</v>
      </c>
      <c r="Y145" s="470" t="s">
        <v>28</v>
      </c>
      <c r="Z145" s="470" t="s">
        <v>28</v>
      </c>
      <c r="AA145" s="470" t="s">
        <v>28</v>
      </c>
      <c r="AB145" s="470" t="s">
        <v>885</v>
      </c>
      <c r="AC145" s="514" t="s">
        <v>31</v>
      </c>
      <c r="AD145" s="470" t="s">
        <v>41</v>
      </c>
      <c r="AE145" s="515" t="s">
        <v>886</v>
      </c>
      <c r="AF145" s="470" t="s">
        <v>28</v>
      </c>
      <c r="AG145" s="470" t="s">
        <v>28</v>
      </c>
      <c r="AH145" s="470" t="s">
        <v>28</v>
      </c>
      <c r="AI145" s="470" t="s">
        <v>886</v>
      </c>
      <c r="AJ145" s="470" t="s">
        <v>28</v>
      </c>
      <c r="AK145" s="470" t="s">
        <v>28</v>
      </c>
      <c r="AL145" s="470" t="s">
        <v>28</v>
      </c>
      <c r="AM145" s="470" t="s">
        <v>28</v>
      </c>
      <c r="AN145" s="470" t="s">
        <v>37</v>
      </c>
      <c r="AO145" s="470" t="s">
        <v>28</v>
      </c>
      <c r="AP145" s="470" t="s">
        <v>28</v>
      </c>
      <c r="AQ145" s="470" t="s">
        <v>888</v>
      </c>
      <c r="AR145" s="470" t="s">
        <v>155</v>
      </c>
      <c r="AS145" s="516" t="s">
        <v>887</v>
      </c>
      <c r="AT145" s="470" t="s">
        <v>28</v>
      </c>
      <c r="AU145" s="471">
        <v>9999</v>
      </c>
      <c r="AV145" s="470" t="s">
        <v>47</v>
      </c>
      <c r="AW145" s="471">
        <v>9999</v>
      </c>
      <c r="AX145" s="471" t="s">
        <v>47</v>
      </c>
      <c r="AY145" s="470" t="s">
        <v>51</v>
      </c>
      <c r="AZ145" s="473">
        <v>160</v>
      </c>
      <c r="BA145" s="472" t="s">
        <v>28</v>
      </c>
      <c r="BB145" s="473">
        <v>160</v>
      </c>
      <c r="BC145" s="472" t="s">
        <v>28</v>
      </c>
      <c r="BD145" s="473">
        <v>160</v>
      </c>
      <c r="BE145" s="472" t="s">
        <v>28</v>
      </c>
      <c r="BF145" s="473">
        <v>160</v>
      </c>
      <c r="BG145" s="472" t="s">
        <v>28</v>
      </c>
      <c r="BH145" s="473">
        <v>160</v>
      </c>
      <c r="BI145" s="472" t="s">
        <v>28</v>
      </c>
      <c r="BJ145" s="473">
        <v>160</v>
      </c>
      <c r="BK145" s="472" t="s">
        <v>28</v>
      </c>
      <c r="BL145" s="473"/>
      <c r="BM145" s="472"/>
      <c r="BN145" s="473"/>
      <c r="BO145" s="472"/>
      <c r="BP145" s="473"/>
      <c r="BQ145" s="472"/>
      <c r="BR145" s="473">
        <v>160</v>
      </c>
      <c r="BS145" s="472" t="s">
        <v>28</v>
      </c>
      <c r="BT145" s="473">
        <v>160</v>
      </c>
      <c r="BU145" s="472" t="s">
        <v>28</v>
      </c>
      <c r="BV145" s="473">
        <v>160</v>
      </c>
      <c r="BW145" s="472" t="s">
        <v>28</v>
      </c>
      <c r="BX145" s="470" t="s">
        <v>10</v>
      </c>
      <c r="BY145" s="470">
        <v>150</v>
      </c>
      <c r="BZ145" s="470" t="s">
        <v>28</v>
      </c>
      <c r="CA145" s="470" t="s">
        <v>10</v>
      </c>
      <c r="CB145" s="470">
        <v>70</v>
      </c>
      <c r="CC145" s="470" t="s">
        <v>28</v>
      </c>
      <c r="CD145" s="470"/>
      <c r="CE145" s="470"/>
      <c r="CF145" s="470"/>
      <c r="CG145" s="470" t="s">
        <v>10</v>
      </c>
      <c r="CH145" s="470">
        <v>70</v>
      </c>
      <c r="CI145" s="470" t="s">
        <v>28</v>
      </c>
      <c r="CJ145" s="470"/>
      <c r="CK145" s="470"/>
      <c r="CL145" s="470"/>
      <c r="CM145" s="470" t="s">
        <v>44</v>
      </c>
      <c r="CN145" s="470" t="s">
        <v>28</v>
      </c>
      <c r="CO145" s="470" t="s">
        <v>28</v>
      </c>
      <c r="CP145" s="470" t="s">
        <v>28</v>
      </c>
      <c r="CQ145" s="470" t="s">
        <v>28</v>
      </c>
      <c r="CR145" s="470"/>
      <c r="CS145" s="470"/>
      <c r="CT145" s="470"/>
      <c r="CU145" s="63"/>
      <c r="CV145" s="467"/>
      <c r="CW145" s="186"/>
      <c r="CX145" s="35"/>
      <c r="CY145" s="132">
        <f>IF(AND(BX145="NYY",BY145=150),324,IF(AND(BX145="NYY",BY145=95),282,IF(AND(BX145="NYY",BY145=70),202,IF(AND(BX145="NYY",BY145=50),159,IF(AND(BX145="NYY",BY145=35),131,IF(AND(BX145=NYY,BY145=25),106,IF(AND(BX145="LVTC",BY145=150),252,IF(AND(BX145="LVTC",BY145=95),190,IF(AND(BX145="LVTC",BY145=70),158,IF(AND(BX145="LVTC",BY145=50),124,IF(AND(BX145="LVTC",BY145=35),102,IF(AND(BX145="LVTC",BY145=25),83,0))))))))))))</f>
        <v>324</v>
      </c>
      <c r="CZ145" s="35"/>
      <c r="DA145" s="35"/>
      <c r="DB145" s="401" t="str">
        <f t="shared" si="16"/>
        <v>BAIK</v>
      </c>
      <c r="DC145" s="401">
        <f t="shared" si="14"/>
        <v>0.5</v>
      </c>
      <c r="DD145" s="401" t="str">
        <f t="shared" si="17"/>
        <v>BAIK</v>
      </c>
      <c r="DE145" s="401">
        <f t="shared" si="15"/>
        <v>0.69999999999999929</v>
      </c>
      <c r="DF145" s="401" t="str">
        <f t="shared" si="18"/>
        <v>BAIK</v>
      </c>
    </row>
    <row r="146" spans="1:110">
      <c r="A146" s="510">
        <f t="shared" si="19"/>
        <v>134</v>
      </c>
      <c r="B146" s="511" t="str">
        <f>'1. DATA TRAFO'!C146</f>
        <v>MG0145</v>
      </c>
      <c r="C146" s="512" t="str">
        <f>'1. DATA TRAFO'!D146</f>
        <v>JL. GAJAH MADA</v>
      </c>
      <c r="D146" s="193" t="str">
        <f>'1. DATA TRAFO'!L146</f>
        <v>SINTRA</v>
      </c>
      <c r="E146" s="192">
        <f>'1. DATA TRAFO'!M146</f>
        <v>100</v>
      </c>
      <c r="F146" s="513" t="str">
        <f>'1. DATA TRAFO'!R146</f>
        <v>25 JULI 2022</v>
      </c>
      <c r="G146" s="205" t="str">
        <f>'1. DATA TRAFO'!T146</f>
        <v>GTA</v>
      </c>
      <c r="H146" s="477">
        <v>31.8</v>
      </c>
      <c r="I146" s="477">
        <v>20.7</v>
      </c>
      <c r="J146" s="477">
        <v>26.1</v>
      </c>
      <c r="K146" s="477">
        <v>27.7</v>
      </c>
      <c r="L146" s="477">
        <v>31.8</v>
      </c>
      <c r="M146" s="477">
        <v>32.1</v>
      </c>
      <c r="N146" s="477">
        <v>29.3</v>
      </c>
      <c r="O146" s="477">
        <v>29.3</v>
      </c>
      <c r="P146" s="477">
        <v>29.6</v>
      </c>
      <c r="Q146" s="477">
        <v>29.7</v>
      </c>
      <c r="R146" s="477">
        <v>30.2</v>
      </c>
      <c r="S146" s="477">
        <v>31.1</v>
      </c>
      <c r="T146" s="477">
        <v>28.6</v>
      </c>
      <c r="U146" s="470" t="s">
        <v>28</v>
      </c>
      <c r="V146" s="470" t="s">
        <v>28</v>
      </c>
      <c r="W146" s="470" t="s">
        <v>28</v>
      </c>
      <c r="X146" s="470" t="s">
        <v>28</v>
      </c>
      <c r="Y146" s="470" t="s">
        <v>28</v>
      </c>
      <c r="Z146" s="470" t="s">
        <v>28</v>
      </c>
      <c r="AA146" s="470" t="s">
        <v>28</v>
      </c>
      <c r="AB146" s="470" t="s">
        <v>885</v>
      </c>
      <c r="AC146" s="514" t="s">
        <v>31</v>
      </c>
      <c r="AD146" s="470" t="s">
        <v>41</v>
      </c>
      <c r="AE146" s="515" t="s">
        <v>886</v>
      </c>
      <c r="AF146" s="470" t="s">
        <v>28</v>
      </c>
      <c r="AG146" s="470" t="s">
        <v>28</v>
      </c>
      <c r="AH146" s="470" t="s">
        <v>28</v>
      </c>
      <c r="AI146" s="470" t="s">
        <v>886</v>
      </c>
      <c r="AJ146" s="470" t="s">
        <v>28</v>
      </c>
      <c r="AK146" s="470" t="s">
        <v>28</v>
      </c>
      <c r="AL146" s="470" t="s">
        <v>28</v>
      </c>
      <c r="AM146" s="470" t="s">
        <v>28</v>
      </c>
      <c r="AN146" s="470" t="s">
        <v>314</v>
      </c>
      <c r="AO146" s="470" t="s">
        <v>28</v>
      </c>
      <c r="AP146" s="470" t="s">
        <v>28</v>
      </c>
      <c r="AQ146" s="470" t="s">
        <v>42</v>
      </c>
      <c r="AR146" s="470" t="s">
        <v>155</v>
      </c>
      <c r="AS146" s="516" t="s">
        <v>887</v>
      </c>
      <c r="AT146" s="470" t="s">
        <v>28</v>
      </c>
      <c r="AU146" s="471">
        <v>9999</v>
      </c>
      <c r="AV146" s="470" t="s">
        <v>47</v>
      </c>
      <c r="AW146" s="471">
        <v>106</v>
      </c>
      <c r="AX146" s="471" t="s">
        <v>28</v>
      </c>
      <c r="AY146" s="470" t="s">
        <v>52</v>
      </c>
      <c r="AZ146" s="473">
        <v>160</v>
      </c>
      <c r="BA146" s="472" t="s">
        <v>28</v>
      </c>
      <c r="BB146" s="473">
        <v>160</v>
      </c>
      <c r="BC146" s="472" t="s">
        <v>28</v>
      </c>
      <c r="BD146" s="473">
        <v>160</v>
      </c>
      <c r="BE146" s="472" t="s">
        <v>28</v>
      </c>
      <c r="BF146" s="473"/>
      <c r="BG146" s="472"/>
      <c r="BH146" s="473"/>
      <c r="BI146" s="472"/>
      <c r="BJ146" s="473"/>
      <c r="BK146" s="472"/>
      <c r="BL146" s="473"/>
      <c r="BM146" s="472"/>
      <c r="BN146" s="473"/>
      <c r="BO146" s="472"/>
      <c r="BP146" s="473"/>
      <c r="BQ146" s="472"/>
      <c r="BR146" s="473">
        <v>160</v>
      </c>
      <c r="BS146" s="472" t="s">
        <v>28</v>
      </c>
      <c r="BT146" s="473">
        <v>160</v>
      </c>
      <c r="BU146" s="472" t="s">
        <v>28</v>
      </c>
      <c r="BV146" s="473">
        <v>160</v>
      </c>
      <c r="BW146" s="472" t="s">
        <v>28</v>
      </c>
      <c r="BX146" s="470" t="s">
        <v>10</v>
      </c>
      <c r="BY146" s="470">
        <v>150</v>
      </c>
      <c r="BZ146" s="470" t="s">
        <v>28</v>
      </c>
      <c r="CA146" s="470" t="s">
        <v>10</v>
      </c>
      <c r="CB146" s="470">
        <v>70</v>
      </c>
      <c r="CC146" s="470" t="s">
        <v>28</v>
      </c>
      <c r="CD146" s="470"/>
      <c r="CE146" s="470"/>
      <c r="CF146" s="470"/>
      <c r="CG146" s="470"/>
      <c r="CH146" s="470"/>
      <c r="CI146" s="470"/>
      <c r="CJ146" s="470" t="s">
        <v>10</v>
      </c>
      <c r="CK146" s="470">
        <v>70</v>
      </c>
      <c r="CL146" s="470" t="s">
        <v>28</v>
      </c>
      <c r="CM146" s="470" t="s">
        <v>44</v>
      </c>
      <c r="CN146" s="470" t="s">
        <v>28</v>
      </c>
      <c r="CO146" s="470" t="s">
        <v>28</v>
      </c>
      <c r="CP146" s="470" t="s">
        <v>28</v>
      </c>
      <c r="CQ146" s="470" t="s">
        <v>28</v>
      </c>
      <c r="CR146" s="470"/>
      <c r="CS146" s="470"/>
      <c r="CT146" s="470" t="s">
        <v>28</v>
      </c>
      <c r="CU146" s="63"/>
      <c r="CV146" s="467"/>
      <c r="CW146" s="186"/>
      <c r="CX146" s="35"/>
      <c r="CY146" s="132">
        <f>IF(AND(BX146="NYY",BY146=150),324,IF(AND(BX146="NYY",BY146=95),282,IF(AND(BX146="NYY",BY146=70),202,IF(AND(BX146="NYY",BY146=50),159,IF(AND(BX146="NYY",BY146=35),131,IF(AND(BX146=NYY,BY146=25),106,IF(AND(BX146="LVTC",BY146=150),252,IF(AND(BX146="LVTC",BY146=95),190,IF(AND(BX146="LVTC",BY146=70),158,IF(AND(BX146="LVTC",BY146=50),124,IF(AND(BX146="LVTC",BY146=35),102,IF(AND(BX146="LVTC",BY146=25),83,0))))))))))))</f>
        <v>324</v>
      </c>
      <c r="CZ146" s="35"/>
      <c r="DA146" s="35"/>
      <c r="DB146" s="401" t="str">
        <f t="shared" si="16"/>
        <v>BAIK</v>
      </c>
      <c r="DC146" s="401">
        <f t="shared" si="14"/>
        <v>2.8000000000000007</v>
      </c>
      <c r="DD146" s="401" t="str">
        <f t="shared" si="17"/>
        <v>BAIK</v>
      </c>
      <c r="DE146" s="401">
        <f t="shared" si="15"/>
        <v>0.89999999999999858</v>
      </c>
      <c r="DF146" s="401" t="str">
        <f t="shared" si="18"/>
        <v>BAIK</v>
      </c>
    </row>
    <row r="147" spans="1:110">
      <c r="A147" s="510">
        <f t="shared" si="19"/>
        <v>135</v>
      </c>
      <c r="B147" s="511" t="str">
        <f>'1. DATA TRAFO'!C147</f>
        <v>MG0057</v>
      </c>
      <c r="C147" s="512" t="str">
        <f>'1. DATA TRAFO'!D147</f>
        <v>JL. DESA LALANG</v>
      </c>
      <c r="D147" s="193" t="str">
        <f>'1. DATA TRAFO'!L147</f>
        <v xml:space="preserve"> STARLITE</v>
      </c>
      <c r="E147" s="192">
        <f>'1. DATA TRAFO'!M147</f>
        <v>100</v>
      </c>
      <c r="F147" s="513" t="str">
        <f>'1. DATA TRAFO'!R147</f>
        <v>25 JULI 2022</v>
      </c>
      <c r="G147" s="205" t="str">
        <f>'1. DATA TRAFO'!T147</f>
        <v>GTA</v>
      </c>
      <c r="H147" s="477">
        <v>31.4</v>
      </c>
      <c r="I147" s="477">
        <v>16.100000000000001</v>
      </c>
      <c r="J147" s="477">
        <v>26.8</v>
      </c>
      <c r="K147" s="477">
        <v>25.9</v>
      </c>
      <c r="L147" s="477">
        <v>28.5</v>
      </c>
      <c r="M147" s="477">
        <v>28</v>
      </c>
      <c r="N147" s="477">
        <v>28.3</v>
      </c>
      <c r="O147" s="477">
        <v>29.6</v>
      </c>
      <c r="P147" s="477">
        <v>23.3</v>
      </c>
      <c r="Q147" s="477">
        <v>31.6</v>
      </c>
      <c r="R147" s="477">
        <v>29.5</v>
      </c>
      <c r="S147" s="477">
        <v>32</v>
      </c>
      <c r="T147" s="477">
        <v>28.5</v>
      </c>
      <c r="U147" s="470" t="s">
        <v>28</v>
      </c>
      <c r="V147" s="470" t="s">
        <v>28</v>
      </c>
      <c r="W147" s="470" t="s">
        <v>28</v>
      </c>
      <c r="X147" s="470" t="s">
        <v>28</v>
      </c>
      <c r="Y147" s="470" t="s">
        <v>28</v>
      </c>
      <c r="Z147" s="470" t="s">
        <v>28</v>
      </c>
      <c r="AA147" s="470" t="s">
        <v>28</v>
      </c>
      <c r="AB147" s="470" t="s">
        <v>885</v>
      </c>
      <c r="AC147" s="514" t="s">
        <v>31</v>
      </c>
      <c r="AD147" s="470" t="s">
        <v>41</v>
      </c>
      <c r="AE147" s="515" t="s">
        <v>886</v>
      </c>
      <c r="AF147" s="470" t="s">
        <v>28</v>
      </c>
      <c r="AG147" s="470" t="s">
        <v>28</v>
      </c>
      <c r="AH147" s="470" t="s">
        <v>28</v>
      </c>
      <c r="AI147" s="470" t="s">
        <v>886</v>
      </c>
      <c r="AJ147" s="470" t="s">
        <v>28</v>
      </c>
      <c r="AK147" s="470" t="s">
        <v>28</v>
      </c>
      <c r="AL147" s="470" t="s">
        <v>28</v>
      </c>
      <c r="AM147" s="470" t="s">
        <v>28</v>
      </c>
      <c r="AN147" s="470" t="s">
        <v>314</v>
      </c>
      <c r="AO147" s="470" t="s">
        <v>28</v>
      </c>
      <c r="AP147" s="470" t="s">
        <v>28</v>
      </c>
      <c r="AQ147" s="470" t="s">
        <v>42</v>
      </c>
      <c r="AR147" s="470" t="s">
        <v>155</v>
      </c>
      <c r="AS147" s="516" t="s">
        <v>890</v>
      </c>
      <c r="AT147" s="470" t="s">
        <v>28</v>
      </c>
      <c r="AU147" s="471" t="s">
        <v>1175</v>
      </c>
      <c r="AV147" s="470" t="s">
        <v>28</v>
      </c>
      <c r="AW147" s="471" t="s">
        <v>1175</v>
      </c>
      <c r="AX147" s="471" t="s">
        <v>28</v>
      </c>
      <c r="AY147" s="470" t="s">
        <v>51</v>
      </c>
      <c r="AZ147" s="473">
        <v>125</v>
      </c>
      <c r="BA147" s="472" t="s">
        <v>28</v>
      </c>
      <c r="BB147" s="473">
        <v>125</v>
      </c>
      <c r="BC147" s="472" t="s">
        <v>28</v>
      </c>
      <c r="BD147" s="473">
        <v>125</v>
      </c>
      <c r="BE147" s="472" t="s">
        <v>28</v>
      </c>
      <c r="BF147" s="473">
        <v>125</v>
      </c>
      <c r="BG147" s="472" t="s">
        <v>28</v>
      </c>
      <c r="BH147" s="473">
        <v>125</v>
      </c>
      <c r="BI147" s="472" t="s">
        <v>28</v>
      </c>
      <c r="BJ147" s="473">
        <v>125</v>
      </c>
      <c r="BK147" s="472" t="s">
        <v>28</v>
      </c>
      <c r="BL147" s="473"/>
      <c r="BM147" s="472"/>
      <c r="BN147" s="473"/>
      <c r="BO147" s="472"/>
      <c r="BP147" s="473"/>
      <c r="BQ147" s="472"/>
      <c r="BR147" s="473"/>
      <c r="BS147" s="472"/>
      <c r="BT147" s="473"/>
      <c r="BU147" s="472"/>
      <c r="BV147" s="473"/>
      <c r="BW147" s="472"/>
      <c r="BX147" s="470" t="s">
        <v>10</v>
      </c>
      <c r="BY147" s="470">
        <v>150</v>
      </c>
      <c r="BZ147" s="470" t="s">
        <v>28</v>
      </c>
      <c r="CA147" s="470" t="s">
        <v>10</v>
      </c>
      <c r="CB147" s="470">
        <v>70</v>
      </c>
      <c r="CC147" s="470" t="s">
        <v>28</v>
      </c>
      <c r="CD147" s="470" t="s">
        <v>10</v>
      </c>
      <c r="CE147" s="470">
        <v>70</v>
      </c>
      <c r="CF147" s="470" t="s">
        <v>28</v>
      </c>
      <c r="CG147" s="470"/>
      <c r="CH147" s="470"/>
      <c r="CI147" s="470"/>
      <c r="CJ147" s="470"/>
      <c r="CK147" s="470"/>
      <c r="CL147" s="470"/>
      <c r="CM147" s="470" t="s">
        <v>44</v>
      </c>
      <c r="CN147" s="470" t="s">
        <v>28</v>
      </c>
      <c r="CO147" s="470" t="s">
        <v>28</v>
      </c>
      <c r="CP147" s="470" t="s">
        <v>28</v>
      </c>
      <c r="CQ147" s="470" t="s">
        <v>28</v>
      </c>
      <c r="CR147" s="470" t="s">
        <v>28</v>
      </c>
      <c r="CS147" s="470"/>
      <c r="CT147" s="470"/>
      <c r="CU147" s="63"/>
      <c r="CV147" s="467"/>
      <c r="CW147" s="186"/>
      <c r="CX147" s="35"/>
      <c r="CY147" s="132">
        <f>IF(AND(BX147="NYY",BY147=150),324,IF(AND(BX147="NYY",BY147=95),282,IF(AND(BX147="NYY",BY147=70),202,IF(AND(BX147="NYY",BY147=50),159,IF(AND(BX147="NYY",BY147=35),131,IF(AND(BX147=NYY,BY147=25),106,IF(AND(BX147="LVTC",BY147=150),252,IF(AND(BX147="LVTC",BY147=95),190,IF(AND(BX147="LVTC",BY147=70),158,IF(AND(BX147="LVTC",BY147=50),124,IF(AND(BX147="LVTC",BY147=35),102,IF(AND(BX147="LVTC",BY147=25),83,0))))))))))))</f>
        <v>324</v>
      </c>
      <c r="CZ147" s="35"/>
      <c r="DA147" s="35"/>
      <c r="DB147" s="401" t="str">
        <f t="shared" si="16"/>
        <v>BAIK</v>
      </c>
      <c r="DC147" s="401">
        <f t="shared" si="14"/>
        <v>0.5</v>
      </c>
      <c r="DD147" s="401" t="str">
        <f t="shared" si="17"/>
        <v>BAIK</v>
      </c>
      <c r="DE147" s="401">
        <f t="shared" si="15"/>
        <v>8.3000000000000007</v>
      </c>
      <c r="DF147" s="401" t="str">
        <f t="shared" si="18"/>
        <v>BAIK</v>
      </c>
    </row>
    <row r="148" spans="1:110">
      <c r="A148" s="510">
        <f t="shared" si="19"/>
        <v>136</v>
      </c>
      <c r="B148" s="511" t="str">
        <f>'1. DATA TRAFO'!C148</f>
        <v>MG0024</v>
      </c>
      <c r="C148" s="512" t="str">
        <f>'1. DATA TRAFO'!D148</f>
        <v>JL. DESA LALANG</v>
      </c>
      <c r="D148" s="193" t="str">
        <f>'1. DATA TRAFO'!L148</f>
        <v>TRAFINDO</v>
      </c>
      <c r="E148" s="192">
        <f>'1. DATA TRAFO'!M148</f>
        <v>100</v>
      </c>
      <c r="F148" s="513" t="str">
        <f>'1. DATA TRAFO'!R148</f>
        <v>25 JULI 2022</v>
      </c>
      <c r="G148" s="205" t="str">
        <f>'1. DATA TRAFO'!T148</f>
        <v>GTA</v>
      </c>
      <c r="H148" s="477">
        <v>34.299999999999997</v>
      </c>
      <c r="I148" s="477">
        <v>24.7</v>
      </c>
      <c r="J148" s="477">
        <v>26.3</v>
      </c>
      <c r="K148" s="477">
        <v>23.7</v>
      </c>
      <c r="L148" s="477">
        <v>30.1</v>
      </c>
      <c r="M148" s="477">
        <v>29.9</v>
      </c>
      <c r="N148" s="477">
        <v>29.2</v>
      </c>
      <c r="O148" s="477">
        <v>35.1</v>
      </c>
      <c r="P148" s="477">
        <v>30.5</v>
      </c>
      <c r="Q148" s="477">
        <v>36.4</v>
      </c>
      <c r="R148" s="477">
        <v>33</v>
      </c>
      <c r="S148" s="477">
        <v>38.4</v>
      </c>
      <c r="T148" s="477">
        <v>28.2</v>
      </c>
      <c r="U148" s="470" t="s">
        <v>28</v>
      </c>
      <c r="V148" s="470" t="s">
        <v>28</v>
      </c>
      <c r="W148" s="470" t="s">
        <v>28</v>
      </c>
      <c r="X148" s="470" t="s">
        <v>28</v>
      </c>
      <c r="Y148" s="470" t="s">
        <v>28</v>
      </c>
      <c r="Z148" s="470" t="s">
        <v>28</v>
      </c>
      <c r="AA148" s="470" t="s">
        <v>28</v>
      </c>
      <c r="AB148" s="470" t="s">
        <v>885</v>
      </c>
      <c r="AC148" s="514" t="s">
        <v>31</v>
      </c>
      <c r="AD148" s="470" t="s">
        <v>41</v>
      </c>
      <c r="AE148" s="515"/>
      <c r="AF148" s="470"/>
      <c r="AG148" s="470"/>
      <c r="AH148" s="470"/>
      <c r="AI148" s="470" t="s">
        <v>886</v>
      </c>
      <c r="AJ148" s="470" t="s">
        <v>28</v>
      </c>
      <c r="AK148" s="470" t="s">
        <v>28</v>
      </c>
      <c r="AL148" s="470" t="s">
        <v>28</v>
      </c>
      <c r="AM148" s="470" t="s">
        <v>28</v>
      </c>
      <c r="AN148" s="470" t="s">
        <v>1176</v>
      </c>
      <c r="AO148" s="470" t="s">
        <v>28</v>
      </c>
      <c r="AP148" s="470" t="s">
        <v>28</v>
      </c>
      <c r="AQ148" s="470" t="s">
        <v>42</v>
      </c>
      <c r="AR148" s="470" t="s">
        <v>155</v>
      </c>
      <c r="AS148" s="516" t="s">
        <v>889</v>
      </c>
      <c r="AT148" s="470" t="s">
        <v>28</v>
      </c>
      <c r="AU148" s="471" t="s">
        <v>1177</v>
      </c>
      <c r="AV148" s="470" t="s">
        <v>28</v>
      </c>
      <c r="AW148" s="471">
        <v>75</v>
      </c>
      <c r="AX148" s="471" t="s">
        <v>28</v>
      </c>
      <c r="AY148" s="470" t="s">
        <v>52</v>
      </c>
      <c r="AZ148" s="473">
        <v>160</v>
      </c>
      <c r="BA148" s="472" t="s">
        <v>28</v>
      </c>
      <c r="BB148" s="473">
        <v>160</v>
      </c>
      <c r="BC148" s="472" t="s">
        <v>28</v>
      </c>
      <c r="BD148" s="473">
        <v>160</v>
      </c>
      <c r="BE148" s="472" t="s">
        <v>28</v>
      </c>
      <c r="BF148" s="473">
        <v>160</v>
      </c>
      <c r="BG148" s="472" t="s">
        <v>28</v>
      </c>
      <c r="BH148" s="473">
        <v>160</v>
      </c>
      <c r="BI148" s="472" t="s">
        <v>28</v>
      </c>
      <c r="BJ148" s="473">
        <v>160</v>
      </c>
      <c r="BK148" s="472" t="s">
        <v>28</v>
      </c>
      <c r="BL148" s="473"/>
      <c r="BM148" s="472"/>
      <c r="BN148" s="473"/>
      <c r="BO148" s="472"/>
      <c r="BP148" s="473"/>
      <c r="BQ148" s="472"/>
      <c r="BR148" s="473">
        <v>125</v>
      </c>
      <c r="BS148" s="472" t="s">
        <v>28</v>
      </c>
      <c r="BT148" s="473">
        <v>200</v>
      </c>
      <c r="BU148" s="472" t="s">
        <v>28</v>
      </c>
      <c r="BV148" s="473">
        <v>160</v>
      </c>
      <c r="BW148" s="472" t="s">
        <v>28</v>
      </c>
      <c r="BX148" s="470" t="s">
        <v>10</v>
      </c>
      <c r="BY148" s="470">
        <v>150</v>
      </c>
      <c r="BZ148" s="470" t="s">
        <v>28</v>
      </c>
      <c r="CA148" s="470" t="s">
        <v>10</v>
      </c>
      <c r="CB148" s="470">
        <v>70</v>
      </c>
      <c r="CC148" s="470" t="s">
        <v>28</v>
      </c>
      <c r="CD148" s="470" t="s">
        <v>10</v>
      </c>
      <c r="CE148" s="470">
        <v>70</v>
      </c>
      <c r="CF148" s="470" t="s">
        <v>28</v>
      </c>
      <c r="CG148" s="470"/>
      <c r="CH148" s="470"/>
      <c r="CI148" s="470"/>
      <c r="CJ148" s="470" t="s">
        <v>10</v>
      </c>
      <c r="CK148" s="470">
        <v>70</v>
      </c>
      <c r="CL148" s="470" t="s">
        <v>28</v>
      </c>
      <c r="CM148" s="470" t="s">
        <v>44</v>
      </c>
      <c r="CN148" s="470" t="s">
        <v>28</v>
      </c>
      <c r="CO148" s="470" t="s">
        <v>28</v>
      </c>
      <c r="CP148" s="470" t="s">
        <v>28</v>
      </c>
      <c r="CQ148" s="470" t="s">
        <v>28</v>
      </c>
      <c r="CR148" s="470" t="s">
        <v>28</v>
      </c>
      <c r="CS148" s="470"/>
      <c r="CT148" s="470" t="s">
        <v>28</v>
      </c>
      <c r="CU148" s="63"/>
      <c r="CV148" s="467"/>
      <c r="CW148" s="186"/>
      <c r="CX148" s="35"/>
      <c r="CY148" s="132">
        <f>IF(AND(BX148="NYY",BY148=150),324,IF(AND(BX148="NYY",BY148=95),282,IF(AND(BX148="NYY",BY148=70),202,IF(AND(BX148="NYY",BY148=50),159,IF(AND(BX148="NYY",BY148=35),131,IF(AND(BX148=NYY,BY148=25),106,IF(AND(BX148="LVTC",BY148=150),252,IF(AND(BX148="LVTC",BY148=95),190,IF(AND(BX148="LVTC",BY148=70),158,IF(AND(BX148="LVTC",BY148=50),124,IF(AND(BX148="LVTC",BY148=35),102,IF(AND(BX148="LVTC",BY148=25),83,0))))))))))))</f>
        <v>324</v>
      </c>
      <c r="CZ148" s="35"/>
      <c r="DA148" s="35"/>
      <c r="DB148" s="401" t="str">
        <f t="shared" si="16"/>
        <v>BAIK</v>
      </c>
      <c r="DC148" s="401">
        <f t="shared" si="14"/>
        <v>0.90000000000000213</v>
      </c>
      <c r="DD148" s="401" t="str">
        <f t="shared" si="17"/>
        <v>BAIK</v>
      </c>
      <c r="DE148" s="401">
        <f t="shared" si="15"/>
        <v>5.8999999999999986</v>
      </c>
      <c r="DF148" s="401" t="str">
        <f t="shared" si="18"/>
        <v>BAIK</v>
      </c>
    </row>
    <row r="149" spans="1:110">
      <c r="A149" s="510">
        <f t="shared" si="19"/>
        <v>137</v>
      </c>
      <c r="B149" s="511" t="str">
        <f>'1. DATA TRAFO'!C149</f>
        <v>MG0016</v>
      </c>
      <c r="C149" s="512" t="str">
        <f>'1. DATA TRAFO'!D149</f>
        <v>JL. GAJAH MADA</v>
      </c>
      <c r="D149" s="193" t="str">
        <f>'1. DATA TRAFO'!L149</f>
        <v>UNINDO</v>
      </c>
      <c r="E149" s="192">
        <f>'1. DATA TRAFO'!M149</f>
        <v>160</v>
      </c>
      <c r="F149" s="513" t="str">
        <f>'1. DATA TRAFO'!R149</f>
        <v>25 JULI 2022</v>
      </c>
      <c r="G149" s="205" t="str">
        <f>'1. DATA TRAFO'!T149</f>
        <v>GTA</v>
      </c>
      <c r="H149" s="477">
        <v>32.4</v>
      </c>
      <c r="I149" s="477">
        <v>24.2</v>
      </c>
      <c r="J149" s="477">
        <v>25</v>
      </c>
      <c r="K149" s="477">
        <v>26.1</v>
      </c>
      <c r="L149" s="477">
        <v>28.2</v>
      </c>
      <c r="M149" s="477">
        <v>28.3</v>
      </c>
      <c r="N149" s="477">
        <v>31.7</v>
      </c>
      <c r="O149" s="477">
        <v>29.1</v>
      </c>
      <c r="P149" s="477">
        <v>28.1</v>
      </c>
      <c r="Q149" s="477">
        <v>29.3</v>
      </c>
      <c r="R149" s="477">
        <v>28.7</v>
      </c>
      <c r="S149" s="477">
        <v>41.8</v>
      </c>
      <c r="T149" s="477">
        <v>27.9</v>
      </c>
      <c r="U149" s="470" t="s">
        <v>28</v>
      </c>
      <c r="V149" s="470" t="s">
        <v>28</v>
      </c>
      <c r="W149" s="470" t="s">
        <v>28</v>
      </c>
      <c r="X149" s="470" t="s">
        <v>28</v>
      </c>
      <c r="Y149" s="470" t="s">
        <v>28</v>
      </c>
      <c r="Z149" s="470" t="s">
        <v>28</v>
      </c>
      <c r="AA149" s="470" t="s">
        <v>28</v>
      </c>
      <c r="AB149" s="470" t="s">
        <v>885</v>
      </c>
      <c r="AC149" s="514" t="s">
        <v>31</v>
      </c>
      <c r="AD149" s="470" t="s">
        <v>41</v>
      </c>
      <c r="AE149" s="515" t="s">
        <v>886</v>
      </c>
      <c r="AF149" s="470" t="s">
        <v>28</v>
      </c>
      <c r="AG149" s="470" t="s">
        <v>28</v>
      </c>
      <c r="AH149" s="470" t="s">
        <v>28</v>
      </c>
      <c r="AI149" s="470" t="s">
        <v>886</v>
      </c>
      <c r="AJ149" s="470" t="s">
        <v>28</v>
      </c>
      <c r="AK149" s="470" t="s">
        <v>28</v>
      </c>
      <c r="AL149" s="470" t="s">
        <v>28</v>
      </c>
      <c r="AM149" s="470" t="s">
        <v>28</v>
      </c>
      <c r="AN149" s="470" t="s">
        <v>37</v>
      </c>
      <c r="AO149" s="470" t="s">
        <v>28</v>
      </c>
      <c r="AP149" s="470" t="s">
        <v>28</v>
      </c>
      <c r="AQ149" s="470" t="s">
        <v>42</v>
      </c>
      <c r="AR149" s="470" t="s">
        <v>155</v>
      </c>
      <c r="AS149" s="516" t="s">
        <v>891</v>
      </c>
      <c r="AT149" s="470" t="s">
        <v>28</v>
      </c>
      <c r="AU149" s="471" t="s">
        <v>661</v>
      </c>
      <c r="AV149" s="470" t="s">
        <v>28</v>
      </c>
      <c r="AW149" s="471" t="s">
        <v>661</v>
      </c>
      <c r="AX149" s="471" t="s">
        <v>28</v>
      </c>
      <c r="AY149" s="470" t="s">
        <v>51</v>
      </c>
      <c r="AZ149" s="473"/>
      <c r="BA149" s="472"/>
      <c r="BB149" s="473"/>
      <c r="BC149" s="472"/>
      <c r="BD149" s="473"/>
      <c r="BE149" s="472"/>
      <c r="BF149" s="473"/>
      <c r="BG149" s="472"/>
      <c r="BH149" s="473"/>
      <c r="BI149" s="472"/>
      <c r="BJ149" s="473"/>
      <c r="BK149" s="472"/>
      <c r="BL149" s="473">
        <v>100</v>
      </c>
      <c r="BM149" s="472" t="s">
        <v>28</v>
      </c>
      <c r="BN149" s="473">
        <v>160</v>
      </c>
      <c r="BO149" s="472" t="s">
        <v>28</v>
      </c>
      <c r="BP149" s="473">
        <v>200</v>
      </c>
      <c r="BQ149" s="472" t="s">
        <v>28</v>
      </c>
      <c r="BR149" s="473"/>
      <c r="BS149" s="472"/>
      <c r="BT149" s="473"/>
      <c r="BU149" s="472"/>
      <c r="BV149" s="473"/>
      <c r="BW149" s="472"/>
      <c r="BX149" s="470" t="s">
        <v>10</v>
      </c>
      <c r="BY149" s="470">
        <v>150</v>
      </c>
      <c r="BZ149" s="470" t="s">
        <v>28</v>
      </c>
      <c r="CA149" s="470"/>
      <c r="CB149" s="470"/>
      <c r="CC149" s="470"/>
      <c r="CD149" s="470"/>
      <c r="CE149" s="470"/>
      <c r="CF149" s="470"/>
      <c r="CG149" s="470" t="s">
        <v>10</v>
      </c>
      <c r="CH149" s="470">
        <v>70</v>
      </c>
      <c r="CI149" s="470" t="s">
        <v>28</v>
      </c>
      <c r="CJ149" s="470"/>
      <c r="CK149" s="470"/>
      <c r="CL149" s="470"/>
      <c r="CM149" s="470" t="s">
        <v>44</v>
      </c>
      <c r="CN149" s="470" t="s">
        <v>28</v>
      </c>
      <c r="CO149" s="470" t="s">
        <v>28</v>
      </c>
      <c r="CP149" s="470" t="s">
        <v>28</v>
      </c>
      <c r="CQ149" s="470"/>
      <c r="CR149" s="470"/>
      <c r="CS149" s="470" t="s">
        <v>28</v>
      </c>
      <c r="CT149" s="470"/>
      <c r="CU149" s="63"/>
      <c r="CV149" s="467"/>
      <c r="CW149" s="186"/>
      <c r="CX149" s="35"/>
      <c r="CY149" s="132">
        <f>IF(AND(BX149="NYY",BY149=150),324,IF(AND(BX149="NYY",BY149=95),282,IF(AND(BX149="NYY",BY149=70),202,IF(AND(BX149="NYY",BY149=50),159,IF(AND(BX149="NYY",BY149=35),131,IF(AND(BX149=NYY,BY149=25),106,IF(AND(BX149="LVTC",BY149=150),252,IF(AND(BX149="LVTC",BY149=95),190,IF(AND(BX149="LVTC",BY149=70),158,IF(AND(BX149="LVTC",BY149=50),124,IF(AND(BX149="LVTC",BY149=35),102,IF(AND(BX149="LVTC",BY149=25),83,0))))))))))))</f>
        <v>324</v>
      </c>
      <c r="CZ149" s="35"/>
      <c r="DA149" s="35"/>
      <c r="DB149" s="401" t="str">
        <f t="shared" si="16"/>
        <v>BAIK</v>
      </c>
      <c r="DC149" s="401">
        <f t="shared" si="14"/>
        <v>3.5</v>
      </c>
      <c r="DD149" s="401" t="str">
        <f t="shared" si="17"/>
        <v>BAIK</v>
      </c>
      <c r="DE149" s="401">
        <f t="shared" si="15"/>
        <v>1.1999999999999993</v>
      </c>
      <c r="DF149" s="401" t="str">
        <f t="shared" si="18"/>
        <v>BAIK</v>
      </c>
    </row>
    <row r="150" spans="1:110">
      <c r="A150" s="510">
        <f t="shared" si="19"/>
        <v>138</v>
      </c>
      <c r="B150" s="511" t="str">
        <f>'1. DATA TRAFO'!C150</f>
        <v>MG0099</v>
      </c>
      <c r="C150" s="512" t="str">
        <f>'1. DATA TRAFO'!D150</f>
        <v>JL. GAJAH MADA</v>
      </c>
      <c r="D150" s="193" t="str">
        <f>'1. DATA TRAFO'!L150</f>
        <v>SINTRA</v>
      </c>
      <c r="E150" s="192">
        <f>'1. DATA TRAFO'!M150</f>
        <v>100</v>
      </c>
      <c r="F150" s="513" t="str">
        <f>'1. DATA TRAFO'!R150</f>
        <v>25 JULI 2022</v>
      </c>
      <c r="G150" s="205" t="str">
        <f>'1. DATA TRAFO'!T150</f>
        <v>GTA</v>
      </c>
      <c r="H150" s="477">
        <v>33.5</v>
      </c>
      <c r="I150" s="477">
        <v>19</v>
      </c>
      <c r="J150" s="477">
        <v>26.2</v>
      </c>
      <c r="K150" s="477">
        <v>4</v>
      </c>
      <c r="L150" s="477">
        <v>27.6</v>
      </c>
      <c r="M150" s="477">
        <v>28.7</v>
      </c>
      <c r="N150" s="477">
        <v>27.7</v>
      </c>
      <c r="O150" s="477">
        <v>29.3</v>
      </c>
      <c r="P150" s="477">
        <v>29.4</v>
      </c>
      <c r="Q150" s="477">
        <v>28.3</v>
      </c>
      <c r="R150" s="477">
        <v>29.3</v>
      </c>
      <c r="S150" s="477">
        <v>45.4</v>
      </c>
      <c r="T150" s="477">
        <v>27.4</v>
      </c>
      <c r="U150" s="470" t="s">
        <v>28</v>
      </c>
      <c r="V150" s="470" t="s">
        <v>28</v>
      </c>
      <c r="W150" s="470" t="s">
        <v>28</v>
      </c>
      <c r="X150" s="470" t="s">
        <v>28</v>
      </c>
      <c r="Y150" s="470" t="s">
        <v>28</v>
      </c>
      <c r="Z150" s="470" t="s">
        <v>28</v>
      </c>
      <c r="AA150" s="470" t="s">
        <v>28</v>
      </c>
      <c r="AB150" s="470" t="s">
        <v>885</v>
      </c>
      <c r="AC150" s="514" t="s">
        <v>31</v>
      </c>
      <c r="AD150" s="470" t="s">
        <v>41</v>
      </c>
      <c r="AE150" s="515" t="s">
        <v>886</v>
      </c>
      <c r="AF150" s="470" t="s">
        <v>28</v>
      </c>
      <c r="AG150" s="470" t="s">
        <v>28</v>
      </c>
      <c r="AH150" s="470" t="s">
        <v>28</v>
      </c>
      <c r="AI150" s="470" t="s">
        <v>886</v>
      </c>
      <c r="AJ150" s="470" t="s">
        <v>28</v>
      </c>
      <c r="AK150" s="470" t="s">
        <v>28</v>
      </c>
      <c r="AL150" s="470" t="s">
        <v>28</v>
      </c>
      <c r="AM150" s="470" t="s">
        <v>28</v>
      </c>
      <c r="AN150" s="470" t="s">
        <v>37</v>
      </c>
      <c r="AO150" s="470" t="s">
        <v>28</v>
      </c>
      <c r="AP150" s="470" t="s">
        <v>28</v>
      </c>
      <c r="AQ150" s="470" t="s">
        <v>42</v>
      </c>
      <c r="AR150" s="470" t="s">
        <v>155</v>
      </c>
      <c r="AS150" s="516" t="s">
        <v>889</v>
      </c>
      <c r="AT150" s="470" t="s">
        <v>28</v>
      </c>
      <c r="AU150" s="471">
        <v>9999</v>
      </c>
      <c r="AV150" s="470" t="s">
        <v>47</v>
      </c>
      <c r="AW150" s="471">
        <v>9999</v>
      </c>
      <c r="AX150" s="471" t="s">
        <v>47</v>
      </c>
      <c r="AY150" s="470" t="s">
        <v>51</v>
      </c>
      <c r="AZ150" s="473">
        <v>160</v>
      </c>
      <c r="BA150" s="472" t="s">
        <v>28</v>
      </c>
      <c r="BB150" s="473">
        <v>160</v>
      </c>
      <c r="BC150" s="472" t="s">
        <v>28</v>
      </c>
      <c r="BD150" s="473">
        <v>160</v>
      </c>
      <c r="BE150" s="472" t="s">
        <v>28</v>
      </c>
      <c r="BF150" s="473">
        <v>160</v>
      </c>
      <c r="BG150" s="472" t="s">
        <v>28</v>
      </c>
      <c r="BH150" s="473">
        <v>160</v>
      </c>
      <c r="BI150" s="472" t="s">
        <v>28</v>
      </c>
      <c r="BJ150" s="473">
        <v>160</v>
      </c>
      <c r="BK150" s="472" t="s">
        <v>28</v>
      </c>
      <c r="BL150" s="473">
        <v>100</v>
      </c>
      <c r="BM150" s="472" t="s">
        <v>28</v>
      </c>
      <c r="BN150" s="473">
        <v>160</v>
      </c>
      <c r="BO150" s="472" t="s">
        <v>28</v>
      </c>
      <c r="BP150" s="473">
        <v>160</v>
      </c>
      <c r="BQ150" s="472" t="s">
        <v>28</v>
      </c>
      <c r="BR150" s="473"/>
      <c r="BS150" s="472"/>
      <c r="BT150" s="473"/>
      <c r="BU150" s="472"/>
      <c r="BV150" s="473"/>
      <c r="BW150" s="472"/>
      <c r="BX150" s="470" t="s">
        <v>10</v>
      </c>
      <c r="BY150" s="470">
        <v>150</v>
      </c>
      <c r="BZ150" s="470" t="s">
        <v>28</v>
      </c>
      <c r="CA150" s="470" t="s">
        <v>10</v>
      </c>
      <c r="CB150" s="470">
        <v>70</v>
      </c>
      <c r="CC150" s="470" t="s">
        <v>28</v>
      </c>
      <c r="CD150" s="470" t="s">
        <v>10</v>
      </c>
      <c r="CE150" s="470">
        <v>70</v>
      </c>
      <c r="CF150" s="470" t="s">
        <v>28</v>
      </c>
      <c r="CG150" s="470" t="s">
        <v>10</v>
      </c>
      <c r="CH150" s="470">
        <v>70</v>
      </c>
      <c r="CI150" s="470" t="s">
        <v>28</v>
      </c>
      <c r="CJ150" s="470"/>
      <c r="CK150" s="470"/>
      <c r="CL150" s="470"/>
      <c r="CM150" s="470" t="s">
        <v>44</v>
      </c>
      <c r="CN150" s="470" t="s">
        <v>28</v>
      </c>
      <c r="CO150" s="470" t="s">
        <v>28</v>
      </c>
      <c r="CP150" s="470" t="s">
        <v>28</v>
      </c>
      <c r="CQ150" s="470" t="s">
        <v>28</v>
      </c>
      <c r="CR150" s="470" t="s">
        <v>28</v>
      </c>
      <c r="CS150" s="470" t="s">
        <v>28</v>
      </c>
      <c r="CT150" s="470"/>
      <c r="CU150" s="63"/>
      <c r="CV150" s="467"/>
      <c r="CW150" s="186"/>
      <c r="CX150" s="35"/>
      <c r="CY150" s="132">
        <f>IF(AND(BX150="NYY",BY150=150),324,IF(AND(BX150="NYY",BY150=95),282,IF(AND(BX150="NYY",BY150=70),202,IF(AND(BX150="NYY",BY150=50),159,IF(AND(BX150="NYY",BY150=35),131,IF(AND(BX150=NYY,BY150=25),106,IF(AND(BX150="LVTC",BY150=150),252,IF(AND(BX150="LVTC",BY150=95),190,IF(AND(BX150="LVTC",BY150=70),158,IF(AND(BX150="LVTC",BY150=50),124,IF(AND(BX150="LVTC",BY150=35),102,IF(AND(BX150="LVTC",BY150=25),83,0))))))))))))</f>
        <v>324</v>
      </c>
      <c r="CZ150" s="35"/>
      <c r="DA150" s="35"/>
      <c r="DB150" s="401" t="str">
        <f t="shared" si="16"/>
        <v>BAIK</v>
      </c>
      <c r="DC150" s="401">
        <f t="shared" si="14"/>
        <v>1.0999999999999979</v>
      </c>
      <c r="DD150" s="401" t="str">
        <f t="shared" si="17"/>
        <v>BAIK</v>
      </c>
      <c r="DE150" s="401">
        <f t="shared" si="15"/>
        <v>1.0999999999999979</v>
      </c>
      <c r="DF150" s="401" t="str">
        <f t="shared" si="18"/>
        <v>BAIK</v>
      </c>
    </row>
    <row r="151" spans="1:110">
      <c r="A151" s="510">
        <f t="shared" si="19"/>
        <v>139</v>
      </c>
      <c r="B151" s="511" t="str">
        <f>'1. DATA TRAFO'!C151</f>
        <v>MG0140</v>
      </c>
      <c r="C151" s="512" t="str">
        <f>'1. DATA TRAFO'!D151</f>
        <v>KAMPUNG ARAB</v>
      </c>
      <c r="D151" s="193" t="str">
        <f>'1. DATA TRAFO'!L151</f>
        <v>SINTRA</v>
      </c>
      <c r="E151" s="192">
        <f>'1. DATA TRAFO'!M151</f>
        <v>100</v>
      </c>
      <c r="F151" s="513" t="str">
        <f>'1. DATA TRAFO'!R151</f>
        <v>25 JULI 2022</v>
      </c>
      <c r="G151" s="205" t="str">
        <f>'1. DATA TRAFO'!T151</f>
        <v>GTA</v>
      </c>
      <c r="H151" s="477">
        <v>40.6</v>
      </c>
      <c r="I151" s="477">
        <v>23.4</v>
      </c>
      <c r="J151" s="477">
        <v>26.2</v>
      </c>
      <c r="K151" s="477">
        <v>20.100000000000001</v>
      </c>
      <c r="L151" s="477">
        <v>32.1</v>
      </c>
      <c r="M151" s="477">
        <v>33.4</v>
      </c>
      <c r="N151" s="477">
        <v>32.799999999999997</v>
      </c>
      <c r="O151" s="477">
        <v>29.6</v>
      </c>
      <c r="P151" s="477">
        <v>28.8</v>
      </c>
      <c r="Q151" s="477">
        <v>28.6</v>
      </c>
      <c r="R151" s="477">
        <v>28.2</v>
      </c>
      <c r="S151" s="477">
        <v>37.6</v>
      </c>
      <c r="T151" s="477">
        <v>27.7</v>
      </c>
      <c r="U151" s="470" t="s">
        <v>28</v>
      </c>
      <c r="V151" s="470" t="s">
        <v>28</v>
      </c>
      <c r="W151" s="470" t="s">
        <v>28</v>
      </c>
      <c r="X151" s="470" t="s">
        <v>28</v>
      </c>
      <c r="Y151" s="470" t="s">
        <v>28</v>
      </c>
      <c r="Z151" s="470" t="s">
        <v>28</v>
      </c>
      <c r="AA151" s="470" t="s">
        <v>28</v>
      </c>
      <c r="AB151" s="470" t="s">
        <v>885</v>
      </c>
      <c r="AC151" s="514" t="s">
        <v>31</v>
      </c>
      <c r="AD151" s="470" t="s">
        <v>41</v>
      </c>
      <c r="AE151" s="515" t="s">
        <v>886</v>
      </c>
      <c r="AF151" s="470" t="s">
        <v>28</v>
      </c>
      <c r="AG151" s="470" t="s">
        <v>28</v>
      </c>
      <c r="AH151" s="470" t="s">
        <v>28</v>
      </c>
      <c r="AI151" s="470" t="s">
        <v>886</v>
      </c>
      <c r="AJ151" s="470" t="s">
        <v>28</v>
      </c>
      <c r="AK151" s="470" t="s">
        <v>28</v>
      </c>
      <c r="AL151" s="470" t="s">
        <v>28</v>
      </c>
      <c r="AM151" s="470" t="s">
        <v>28</v>
      </c>
      <c r="AN151" s="470" t="s">
        <v>37</v>
      </c>
      <c r="AO151" s="470" t="s">
        <v>28</v>
      </c>
      <c r="AP151" s="470" t="s">
        <v>28</v>
      </c>
      <c r="AQ151" s="470" t="s">
        <v>42</v>
      </c>
      <c r="AR151" s="470" t="s">
        <v>155</v>
      </c>
      <c r="AS151" s="516" t="s">
        <v>887</v>
      </c>
      <c r="AT151" s="470" t="s">
        <v>28</v>
      </c>
      <c r="AU151" s="471">
        <v>9999</v>
      </c>
      <c r="AV151" s="470" t="s">
        <v>47</v>
      </c>
      <c r="AW151" s="471">
        <v>9999</v>
      </c>
      <c r="AX151" s="471" t="s">
        <v>47</v>
      </c>
      <c r="AY151" s="470" t="s">
        <v>51</v>
      </c>
      <c r="AZ151" s="473">
        <v>160</v>
      </c>
      <c r="BA151" s="472" t="s">
        <v>28</v>
      </c>
      <c r="BB151" s="473">
        <v>160</v>
      </c>
      <c r="BC151" s="472" t="s">
        <v>28</v>
      </c>
      <c r="BD151" s="473">
        <v>160</v>
      </c>
      <c r="BE151" s="472" t="s">
        <v>28</v>
      </c>
      <c r="BF151" s="473">
        <v>160</v>
      </c>
      <c r="BG151" s="472" t="s">
        <v>28</v>
      </c>
      <c r="BH151" s="473">
        <v>160</v>
      </c>
      <c r="BI151" s="472" t="s">
        <v>28</v>
      </c>
      <c r="BJ151" s="473">
        <v>160</v>
      </c>
      <c r="BK151" s="472" t="s">
        <v>28</v>
      </c>
      <c r="BL151" s="473">
        <v>160</v>
      </c>
      <c r="BM151" s="472" t="s">
        <v>28</v>
      </c>
      <c r="BN151" s="473">
        <v>160</v>
      </c>
      <c r="BO151" s="472" t="s">
        <v>28</v>
      </c>
      <c r="BP151" s="473">
        <v>160</v>
      </c>
      <c r="BQ151" s="472" t="s">
        <v>28</v>
      </c>
      <c r="BR151" s="473">
        <v>160</v>
      </c>
      <c r="BS151" s="472" t="s">
        <v>28</v>
      </c>
      <c r="BT151" s="473">
        <v>160</v>
      </c>
      <c r="BU151" s="472" t="s">
        <v>28</v>
      </c>
      <c r="BV151" s="473">
        <v>160</v>
      </c>
      <c r="BW151" s="472" t="s">
        <v>28</v>
      </c>
      <c r="BX151" s="470" t="s">
        <v>10</v>
      </c>
      <c r="BY151" s="470">
        <v>150</v>
      </c>
      <c r="BZ151" s="470" t="s">
        <v>28</v>
      </c>
      <c r="CA151" s="470" t="s">
        <v>10</v>
      </c>
      <c r="CB151" s="470">
        <v>70</v>
      </c>
      <c r="CC151" s="470" t="s">
        <v>28</v>
      </c>
      <c r="CD151" s="470" t="s">
        <v>10</v>
      </c>
      <c r="CE151" s="470">
        <v>70</v>
      </c>
      <c r="CF151" s="470" t="s">
        <v>28</v>
      </c>
      <c r="CG151" s="470" t="s">
        <v>10</v>
      </c>
      <c r="CH151" s="470">
        <v>70</v>
      </c>
      <c r="CI151" s="470" t="s">
        <v>28</v>
      </c>
      <c r="CJ151" s="470"/>
      <c r="CK151" s="470"/>
      <c r="CL151" s="470"/>
      <c r="CM151" s="470" t="s">
        <v>44</v>
      </c>
      <c r="CN151" s="470" t="s">
        <v>28</v>
      </c>
      <c r="CO151" s="470" t="s">
        <v>28</v>
      </c>
      <c r="CP151" s="470" t="s">
        <v>28</v>
      </c>
      <c r="CQ151" s="470" t="s">
        <v>28</v>
      </c>
      <c r="CR151" s="470" t="s">
        <v>28</v>
      </c>
      <c r="CS151" s="470" t="s">
        <v>28</v>
      </c>
      <c r="CT151" s="470"/>
      <c r="CU151" s="63"/>
      <c r="CV151" s="467"/>
      <c r="CW151" s="186"/>
      <c r="CX151" s="35"/>
      <c r="CY151" s="132">
        <f>IF(AND(BX151="NYY",BY151=150),324,IF(AND(BX151="NYY",BY151=95),282,IF(AND(BX151="NYY",BY151=70),202,IF(AND(BX151="NYY",BY151=50),159,IF(AND(BX151="NYY",BY151=35),131,IF(AND(BX151=NYY,BY151=25),106,IF(AND(BX151="LVTC",BY151=150),252,IF(AND(BX151="LVTC",BY151=95),190,IF(AND(BX151="LVTC",BY151=70),158,IF(AND(BX151="LVTC",BY151=50),124,IF(AND(BX151="LVTC",BY151=35),102,IF(AND(BX151="LVTC",BY151=25),83,0))))))))))))</f>
        <v>324</v>
      </c>
      <c r="CZ151" s="35"/>
      <c r="DA151" s="35"/>
      <c r="DB151" s="401" t="str">
        <f t="shared" si="16"/>
        <v>BAIK</v>
      </c>
      <c r="DC151" s="401">
        <f t="shared" si="14"/>
        <v>1.2999999999999972</v>
      </c>
      <c r="DD151" s="401" t="str">
        <f t="shared" si="17"/>
        <v>BAIK</v>
      </c>
      <c r="DE151" s="401">
        <f t="shared" si="15"/>
        <v>1.4000000000000021</v>
      </c>
      <c r="DF151" s="401" t="str">
        <f t="shared" si="18"/>
        <v>BAIK</v>
      </c>
    </row>
    <row r="152" spans="1:110">
      <c r="A152" s="510">
        <f t="shared" si="19"/>
        <v>140</v>
      </c>
      <c r="B152" s="511" t="str">
        <f>'1. DATA TRAFO'!C152</f>
        <v>MG0022</v>
      </c>
      <c r="C152" s="512" t="str">
        <f>'1. DATA TRAFO'!D152</f>
        <v>KAMPUNG ARAB</v>
      </c>
      <c r="D152" s="193" t="str">
        <f>'1. DATA TRAFO'!L152</f>
        <v>VOLTRA</v>
      </c>
      <c r="E152" s="192">
        <f>'1. DATA TRAFO'!M152</f>
        <v>200</v>
      </c>
      <c r="F152" s="513" t="str">
        <f>'1. DATA TRAFO'!R152</f>
        <v>25 JULI 2022</v>
      </c>
      <c r="G152" s="205" t="str">
        <f>'1. DATA TRAFO'!T152</f>
        <v>GTA</v>
      </c>
      <c r="H152" s="477">
        <v>32.799999999999997</v>
      </c>
      <c r="I152" s="477">
        <v>25.6</v>
      </c>
      <c r="J152" s="477">
        <v>20.7</v>
      </c>
      <c r="K152" s="477">
        <v>10</v>
      </c>
      <c r="L152" s="477">
        <v>32.4</v>
      </c>
      <c r="M152" s="477">
        <v>28</v>
      </c>
      <c r="N152" s="477">
        <v>28.7</v>
      </c>
      <c r="O152" s="477">
        <v>29.3</v>
      </c>
      <c r="P152" s="477">
        <v>28.7</v>
      </c>
      <c r="Q152" s="477">
        <v>29.1</v>
      </c>
      <c r="R152" s="477">
        <v>28</v>
      </c>
      <c r="S152" s="477">
        <v>64.3</v>
      </c>
      <c r="T152" s="477">
        <v>28.6</v>
      </c>
      <c r="U152" s="470" t="s">
        <v>28</v>
      </c>
      <c r="V152" s="470" t="s">
        <v>28</v>
      </c>
      <c r="W152" s="470" t="s">
        <v>28</v>
      </c>
      <c r="X152" s="470" t="s">
        <v>28</v>
      </c>
      <c r="Y152" s="470" t="s">
        <v>28</v>
      </c>
      <c r="Z152" s="470" t="s">
        <v>28</v>
      </c>
      <c r="AA152" s="470" t="s">
        <v>28</v>
      </c>
      <c r="AB152" s="470" t="s">
        <v>885</v>
      </c>
      <c r="AC152" s="514" t="s">
        <v>31</v>
      </c>
      <c r="AD152" s="470" t="s">
        <v>41</v>
      </c>
      <c r="AE152" s="515" t="s">
        <v>886</v>
      </c>
      <c r="AF152" s="470" t="s">
        <v>28</v>
      </c>
      <c r="AG152" s="470" t="s">
        <v>28</v>
      </c>
      <c r="AH152" s="470" t="s">
        <v>28</v>
      </c>
      <c r="AI152" s="470" t="s">
        <v>886</v>
      </c>
      <c r="AJ152" s="470" t="s">
        <v>28</v>
      </c>
      <c r="AK152" s="470" t="s">
        <v>28</v>
      </c>
      <c r="AL152" s="470" t="s">
        <v>28</v>
      </c>
      <c r="AM152" s="470" t="s">
        <v>28</v>
      </c>
      <c r="AN152" s="470" t="s">
        <v>28</v>
      </c>
      <c r="AO152" s="470" t="s">
        <v>28</v>
      </c>
      <c r="AP152" s="470" t="s">
        <v>28</v>
      </c>
      <c r="AQ152" s="470" t="s">
        <v>42</v>
      </c>
      <c r="AR152" s="470" t="s">
        <v>155</v>
      </c>
      <c r="AS152" s="516" t="s">
        <v>889</v>
      </c>
      <c r="AT152" s="470" t="s">
        <v>28</v>
      </c>
      <c r="AU152" s="471">
        <v>124</v>
      </c>
      <c r="AV152" s="470" t="s">
        <v>28</v>
      </c>
      <c r="AW152" s="471">
        <v>9999</v>
      </c>
      <c r="AX152" s="471" t="s">
        <v>47</v>
      </c>
      <c r="AY152" s="470" t="s">
        <v>52</v>
      </c>
      <c r="AZ152" s="473"/>
      <c r="BA152" s="472"/>
      <c r="BB152" s="473"/>
      <c r="BC152" s="472"/>
      <c r="BD152" s="473"/>
      <c r="BE152" s="472"/>
      <c r="BF152" s="473"/>
      <c r="BG152" s="472"/>
      <c r="BH152" s="473"/>
      <c r="BI152" s="472"/>
      <c r="BJ152" s="473"/>
      <c r="BK152" s="472"/>
      <c r="BL152" s="473">
        <v>160</v>
      </c>
      <c r="BM152" s="472" t="s">
        <v>28</v>
      </c>
      <c r="BN152" s="473">
        <v>200</v>
      </c>
      <c r="BO152" s="472" t="s">
        <v>28</v>
      </c>
      <c r="BP152" s="473">
        <v>160</v>
      </c>
      <c r="BQ152" s="472" t="s">
        <v>28</v>
      </c>
      <c r="BR152" s="473"/>
      <c r="BS152" s="472"/>
      <c r="BT152" s="473"/>
      <c r="BU152" s="472"/>
      <c r="BV152" s="473"/>
      <c r="BW152" s="472"/>
      <c r="BX152" s="470" t="s">
        <v>10</v>
      </c>
      <c r="BY152" s="470">
        <v>150</v>
      </c>
      <c r="BZ152" s="470" t="s">
        <v>28</v>
      </c>
      <c r="CA152" s="470"/>
      <c r="CB152" s="470"/>
      <c r="CC152" s="470"/>
      <c r="CD152" s="470"/>
      <c r="CE152" s="470"/>
      <c r="CF152" s="470"/>
      <c r="CG152" s="470" t="s">
        <v>10</v>
      </c>
      <c r="CH152" s="470">
        <v>70</v>
      </c>
      <c r="CI152" s="470" t="s">
        <v>28</v>
      </c>
      <c r="CJ152" s="470"/>
      <c r="CK152" s="470"/>
      <c r="CL152" s="470"/>
      <c r="CM152" s="470" t="s">
        <v>44</v>
      </c>
      <c r="CN152" s="470" t="s">
        <v>28</v>
      </c>
      <c r="CO152" s="470" t="s">
        <v>28</v>
      </c>
      <c r="CP152" s="470" t="s">
        <v>28</v>
      </c>
      <c r="CQ152" s="470"/>
      <c r="CR152" s="470"/>
      <c r="CS152" s="470" t="s">
        <v>28</v>
      </c>
      <c r="CT152" s="470"/>
      <c r="CU152" s="63"/>
      <c r="CV152" s="467"/>
      <c r="CW152" s="186"/>
      <c r="CX152" s="35"/>
      <c r="CY152" s="132">
        <f>IF(AND(BX152="NYY",BY152=150),324,IF(AND(BX152="NYY",BY152=95),282,IF(AND(BX152="NYY",BY152=70),202,IF(AND(BX152="NYY",BY152=50),159,IF(AND(BX152="NYY",BY152=35),131,IF(AND(BX152=NYY,BY152=25),106,IF(AND(BX152="LVTC",BY152=150),252,IF(AND(BX152="LVTC",BY152=95),190,IF(AND(BX152="LVTC",BY152=70),158,IF(AND(BX152="LVTC",BY152=50),124,IF(AND(BX152="LVTC",BY152=35),102,IF(AND(BX152="LVTC",BY152=25),83,0))))))))))))</f>
        <v>324</v>
      </c>
      <c r="CZ152" s="35"/>
      <c r="DA152" s="35"/>
      <c r="DB152" s="401" t="str">
        <f t="shared" si="16"/>
        <v>BAIK</v>
      </c>
      <c r="DC152" s="401">
        <f t="shared" si="14"/>
        <v>4.3999999999999986</v>
      </c>
      <c r="DD152" s="401" t="str">
        <f t="shared" si="17"/>
        <v>BAIK</v>
      </c>
      <c r="DE152" s="401">
        <f t="shared" si="15"/>
        <v>1.3000000000000007</v>
      </c>
      <c r="DF152" s="401" t="str">
        <f t="shared" si="18"/>
        <v>BAIK</v>
      </c>
    </row>
    <row r="153" spans="1:110">
      <c r="A153" s="510">
        <f t="shared" si="19"/>
        <v>141</v>
      </c>
      <c r="B153" s="511" t="str">
        <f>'1. DATA TRAFO'!C153</f>
        <v>MG0062</v>
      </c>
      <c r="C153" s="512" t="str">
        <f>'1. DATA TRAFO'!D153</f>
        <v>KAMPUNG ARAB</v>
      </c>
      <c r="D153" s="193" t="str">
        <f>'1. DATA TRAFO'!L153</f>
        <v>SINTRA</v>
      </c>
      <c r="E153" s="192">
        <f>'1. DATA TRAFO'!M153</f>
        <v>160</v>
      </c>
      <c r="F153" s="513" t="str">
        <f>'1. DATA TRAFO'!R153</f>
        <v>25 JULI 2022</v>
      </c>
      <c r="G153" s="205" t="str">
        <f>'1. DATA TRAFO'!T153</f>
        <v>GTA</v>
      </c>
      <c r="H153" s="477">
        <v>38.799999999999997</v>
      </c>
      <c r="I153" s="477">
        <v>24.3</v>
      </c>
      <c r="J153" s="477">
        <v>27.5</v>
      </c>
      <c r="K153" s="477">
        <v>26.2</v>
      </c>
      <c r="L153" s="477">
        <v>28.3</v>
      </c>
      <c r="M153" s="477">
        <v>17.3</v>
      </c>
      <c r="N153" s="477">
        <v>27.9</v>
      </c>
      <c r="O153" s="477">
        <v>29.3</v>
      </c>
      <c r="P153" s="477">
        <v>29.6</v>
      </c>
      <c r="Q153" s="477">
        <v>29.7</v>
      </c>
      <c r="R153" s="477">
        <v>29.6</v>
      </c>
      <c r="S153" s="477">
        <v>58.9</v>
      </c>
      <c r="T153" s="477">
        <v>28.5</v>
      </c>
      <c r="U153" s="470" t="s">
        <v>28</v>
      </c>
      <c r="V153" s="470" t="s">
        <v>28</v>
      </c>
      <c r="W153" s="470" t="s">
        <v>28</v>
      </c>
      <c r="X153" s="470" t="s">
        <v>28</v>
      </c>
      <c r="Y153" s="470" t="s">
        <v>28</v>
      </c>
      <c r="Z153" s="470" t="s">
        <v>28</v>
      </c>
      <c r="AA153" s="470" t="s">
        <v>28</v>
      </c>
      <c r="AB153" s="470" t="s">
        <v>885</v>
      </c>
      <c r="AC153" s="514" t="s">
        <v>31</v>
      </c>
      <c r="AD153" s="470" t="s">
        <v>41</v>
      </c>
      <c r="AE153" s="515" t="s">
        <v>886</v>
      </c>
      <c r="AF153" s="470" t="s">
        <v>28</v>
      </c>
      <c r="AG153" s="470" t="s">
        <v>28</v>
      </c>
      <c r="AH153" s="470" t="s">
        <v>28</v>
      </c>
      <c r="AI153" s="470" t="s">
        <v>886</v>
      </c>
      <c r="AJ153" s="470" t="s">
        <v>28</v>
      </c>
      <c r="AK153" s="470" t="s">
        <v>28</v>
      </c>
      <c r="AL153" s="470" t="s">
        <v>28</v>
      </c>
      <c r="AM153" s="470" t="s">
        <v>28</v>
      </c>
      <c r="AN153" s="470" t="s">
        <v>37</v>
      </c>
      <c r="AO153" s="470" t="s">
        <v>28</v>
      </c>
      <c r="AP153" s="470" t="s">
        <v>28</v>
      </c>
      <c r="AQ153" s="470" t="s">
        <v>42</v>
      </c>
      <c r="AR153" s="470" t="s">
        <v>155</v>
      </c>
      <c r="AS153" s="516" t="s">
        <v>889</v>
      </c>
      <c r="AT153" s="470" t="s">
        <v>28</v>
      </c>
      <c r="AU153" s="471">
        <v>9999</v>
      </c>
      <c r="AV153" s="470" t="s">
        <v>47</v>
      </c>
      <c r="AW153" s="471">
        <v>9999</v>
      </c>
      <c r="AX153" s="471" t="s">
        <v>47</v>
      </c>
      <c r="AY153" s="470" t="s">
        <v>51</v>
      </c>
      <c r="AZ153" s="473">
        <v>160</v>
      </c>
      <c r="BA153" s="472" t="s">
        <v>28</v>
      </c>
      <c r="BB153" s="473">
        <v>160</v>
      </c>
      <c r="BC153" s="472" t="s">
        <v>28</v>
      </c>
      <c r="BD153" s="473">
        <v>160</v>
      </c>
      <c r="BE153" s="472" t="s">
        <v>28</v>
      </c>
      <c r="BF153" s="473">
        <v>160</v>
      </c>
      <c r="BG153" s="472" t="s">
        <v>28</v>
      </c>
      <c r="BH153" s="473">
        <v>160</v>
      </c>
      <c r="BI153" s="472" t="s">
        <v>28</v>
      </c>
      <c r="BJ153" s="473">
        <v>160</v>
      </c>
      <c r="BK153" s="472" t="s">
        <v>28</v>
      </c>
      <c r="BL153" s="473"/>
      <c r="BM153" s="472"/>
      <c r="BN153" s="473"/>
      <c r="BO153" s="472"/>
      <c r="BP153" s="473"/>
      <c r="BQ153" s="472"/>
      <c r="BR153" s="473"/>
      <c r="BS153" s="472"/>
      <c r="BT153" s="473"/>
      <c r="BU153" s="472"/>
      <c r="BV153" s="473"/>
      <c r="BW153" s="472"/>
      <c r="BX153" s="470" t="s">
        <v>10</v>
      </c>
      <c r="BY153" s="470">
        <v>70</v>
      </c>
      <c r="BZ153" s="470" t="s">
        <v>28</v>
      </c>
      <c r="CA153" s="470" t="s">
        <v>10</v>
      </c>
      <c r="CB153" s="470">
        <v>70</v>
      </c>
      <c r="CC153" s="470" t="s">
        <v>28</v>
      </c>
      <c r="CD153" s="470" t="s">
        <v>10</v>
      </c>
      <c r="CE153" s="470">
        <v>70</v>
      </c>
      <c r="CF153" s="470" t="s">
        <v>28</v>
      </c>
      <c r="CG153" s="470"/>
      <c r="CH153" s="470"/>
      <c r="CI153" s="470"/>
      <c r="CJ153" s="470"/>
      <c r="CK153" s="470"/>
      <c r="CL153" s="470"/>
      <c r="CM153" s="470" t="s">
        <v>44</v>
      </c>
      <c r="CN153" s="470" t="s">
        <v>28</v>
      </c>
      <c r="CO153" s="470" t="s">
        <v>28</v>
      </c>
      <c r="CP153" s="470" t="s">
        <v>28</v>
      </c>
      <c r="CQ153" s="470" t="s">
        <v>28</v>
      </c>
      <c r="CR153" s="470" t="s">
        <v>28</v>
      </c>
      <c r="CS153" s="470"/>
      <c r="CT153" s="470"/>
      <c r="CU153" s="63"/>
      <c r="CV153" s="467"/>
      <c r="CW153" s="186"/>
      <c r="CX153" s="35"/>
      <c r="CY153" s="132">
        <f>IF(AND(BX153="NYY",BY153=150),324,IF(AND(BX153="NYY",BY153=95),282,IF(AND(BX153="NYY",BY153=70),202,IF(AND(BX153="NYY",BY153=50),159,IF(AND(BX153="NYY",BY153=35),131,IF(AND(BX153=NYY,BY153=25),106,IF(AND(BX153="LVTC",BY153=150),252,IF(AND(BX153="LVTC",BY153=95),190,IF(AND(BX153="LVTC",BY153=70),158,IF(AND(BX153="LVTC",BY153=50),124,IF(AND(BX153="LVTC",BY153=35),102,IF(AND(BX153="LVTC",BY153=25),83,0))))))))))))</f>
        <v>202</v>
      </c>
      <c r="CZ153" s="35"/>
      <c r="DA153" s="35"/>
      <c r="DB153" s="401" t="str">
        <f t="shared" si="16"/>
        <v>BAIK</v>
      </c>
      <c r="DC153" s="401">
        <f t="shared" si="14"/>
        <v>11</v>
      </c>
      <c r="DD153" s="401" t="str">
        <f t="shared" si="17"/>
        <v>CUKUP</v>
      </c>
      <c r="DE153" s="401">
        <f t="shared" si="15"/>
        <v>0.39999999999999858</v>
      </c>
      <c r="DF153" s="401" t="str">
        <f t="shared" si="18"/>
        <v>BAIK</v>
      </c>
    </row>
    <row r="154" spans="1:110">
      <c r="A154" s="510">
        <f t="shared" si="19"/>
        <v>142</v>
      </c>
      <c r="B154" s="511" t="str">
        <f>'1. DATA TRAFO'!C154</f>
        <v>MG0023</v>
      </c>
      <c r="C154" s="512" t="str">
        <f>'1. DATA TRAFO'!D154</f>
        <v>KAMPUNG ARAB</v>
      </c>
      <c r="D154" s="193" t="str">
        <f>'1. DATA TRAFO'!L154</f>
        <v>B&amp;D</v>
      </c>
      <c r="E154" s="192">
        <f>'1. DATA TRAFO'!M154</f>
        <v>200</v>
      </c>
      <c r="F154" s="513" t="str">
        <f>'1. DATA TRAFO'!R154</f>
        <v>25 JULI 2022</v>
      </c>
      <c r="G154" s="205" t="str">
        <f>'1. DATA TRAFO'!T154</f>
        <v>GTA</v>
      </c>
      <c r="H154" s="477">
        <v>30.3</v>
      </c>
      <c r="I154" s="477">
        <v>26.2</v>
      </c>
      <c r="J154" s="477">
        <v>14.9</v>
      </c>
      <c r="K154" s="477">
        <v>20.7</v>
      </c>
      <c r="L154" s="477">
        <v>29.3</v>
      </c>
      <c r="M154" s="477">
        <v>29.9</v>
      </c>
      <c r="N154" s="477">
        <v>29.7</v>
      </c>
      <c r="O154" s="477">
        <v>28.8</v>
      </c>
      <c r="P154" s="477">
        <v>29.2</v>
      </c>
      <c r="Q154" s="477">
        <v>29.9</v>
      </c>
      <c r="R154" s="477">
        <v>28.3</v>
      </c>
      <c r="S154" s="477">
        <v>50.9</v>
      </c>
      <c r="T154" s="477">
        <v>27.1</v>
      </c>
      <c r="U154" s="470" t="s">
        <v>28</v>
      </c>
      <c r="V154" s="470" t="s">
        <v>28</v>
      </c>
      <c r="W154" s="470" t="s">
        <v>28</v>
      </c>
      <c r="X154" s="470" t="s">
        <v>28</v>
      </c>
      <c r="Y154" s="470" t="s">
        <v>28</v>
      </c>
      <c r="Z154" s="470" t="s">
        <v>28</v>
      </c>
      <c r="AA154" s="470" t="s">
        <v>28</v>
      </c>
      <c r="AB154" s="470" t="s">
        <v>885</v>
      </c>
      <c r="AC154" s="514" t="s">
        <v>31</v>
      </c>
      <c r="AD154" s="470" t="s">
        <v>41</v>
      </c>
      <c r="AE154" s="515" t="s">
        <v>886</v>
      </c>
      <c r="AF154" s="470" t="s">
        <v>28</v>
      </c>
      <c r="AG154" s="470" t="s">
        <v>28</v>
      </c>
      <c r="AH154" s="470" t="s">
        <v>28</v>
      </c>
      <c r="AI154" s="470" t="s">
        <v>886</v>
      </c>
      <c r="AJ154" s="470" t="s">
        <v>28</v>
      </c>
      <c r="AK154" s="470" t="s">
        <v>28</v>
      </c>
      <c r="AL154" s="470" t="s">
        <v>28</v>
      </c>
      <c r="AM154" s="470" t="s">
        <v>28</v>
      </c>
      <c r="AN154" s="470" t="s">
        <v>37</v>
      </c>
      <c r="AO154" s="470" t="s">
        <v>28</v>
      </c>
      <c r="AP154" s="470" t="s">
        <v>28</v>
      </c>
      <c r="AQ154" s="470" t="s">
        <v>888</v>
      </c>
      <c r="AR154" s="470" t="s">
        <v>155</v>
      </c>
      <c r="AS154" s="516" t="s">
        <v>887</v>
      </c>
      <c r="AT154" s="470" t="s">
        <v>28</v>
      </c>
      <c r="AU154" s="471">
        <v>610</v>
      </c>
      <c r="AV154" s="470" t="s">
        <v>28</v>
      </c>
      <c r="AW154" s="471">
        <v>9999</v>
      </c>
      <c r="AX154" s="471" t="s">
        <v>47</v>
      </c>
      <c r="AY154" s="470" t="s">
        <v>52</v>
      </c>
      <c r="AZ154" s="473">
        <v>160</v>
      </c>
      <c r="BA154" s="472" t="s">
        <v>28</v>
      </c>
      <c r="BB154" s="473">
        <v>160</v>
      </c>
      <c r="BC154" s="472" t="s">
        <v>28</v>
      </c>
      <c r="BD154" s="473">
        <v>160</v>
      </c>
      <c r="BE154" s="472" t="s">
        <v>28</v>
      </c>
      <c r="BF154" s="473">
        <v>160</v>
      </c>
      <c r="BG154" s="472" t="s">
        <v>28</v>
      </c>
      <c r="BH154" s="473">
        <v>160</v>
      </c>
      <c r="BI154" s="472" t="s">
        <v>28</v>
      </c>
      <c r="BJ154" s="473">
        <v>160</v>
      </c>
      <c r="BK154" s="472" t="s">
        <v>28</v>
      </c>
      <c r="BL154" s="473">
        <v>160</v>
      </c>
      <c r="BM154" s="472" t="s">
        <v>28</v>
      </c>
      <c r="BN154" s="473">
        <v>160</v>
      </c>
      <c r="BO154" s="472" t="s">
        <v>28</v>
      </c>
      <c r="BP154" s="473">
        <v>160</v>
      </c>
      <c r="BQ154" s="472" t="s">
        <v>28</v>
      </c>
      <c r="BR154" s="473">
        <v>160</v>
      </c>
      <c r="BS154" s="472" t="s">
        <v>28</v>
      </c>
      <c r="BT154" s="473">
        <v>160</v>
      </c>
      <c r="BU154" s="472" t="s">
        <v>28</v>
      </c>
      <c r="BV154" s="473">
        <v>160</v>
      </c>
      <c r="BW154" s="472" t="s">
        <v>28</v>
      </c>
      <c r="BX154" s="470" t="s">
        <v>10</v>
      </c>
      <c r="BY154" s="470">
        <v>150</v>
      </c>
      <c r="BZ154" s="470" t="s">
        <v>28</v>
      </c>
      <c r="CA154" s="470" t="s">
        <v>10</v>
      </c>
      <c r="CB154" s="470">
        <v>70</v>
      </c>
      <c r="CC154" s="470" t="s">
        <v>28</v>
      </c>
      <c r="CD154" s="470"/>
      <c r="CE154" s="470"/>
      <c r="CF154" s="470"/>
      <c r="CG154" s="470"/>
      <c r="CH154" s="470"/>
      <c r="CI154" s="470"/>
      <c r="CJ154" s="470"/>
      <c r="CK154" s="470"/>
      <c r="CL154" s="470"/>
      <c r="CM154" s="470" t="s">
        <v>44</v>
      </c>
      <c r="CN154" s="470" t="s">
        <v>28</v>
      </c>
      <c r="CO154" s="470" t="s">
        <v>28</v>
      </c>
      <c r="CP154" s="470" t="s">
        <v>28</v>
      </c>
      <c r="CQ154" s="470" t="s">
        <v>28</v>
      </c>
      <c r="CR154" s="470"/>
      <c r="CS154" s="470"/>
      <c r="CT154" s="470"/>
      <c r="CU154" s="63"/>
      <c r="CV154" s="467"/>
      <c r="CW154" s="186"/>
      <c r="CX154" s="35"/>
      <c r="CY154" s="132">
        <f>IF(AND(BX154="NYY",BY154=150),324,IF(AND(BX154="NYY",BY154=95),282,IF(AND(BX154="NYY",BY154=70),202,IF(AND(BX154="NYY",BY154=50),159,IF(AND(BX154="NYY",BY154=35),131,IF(AND(BX154=NYY,BY154=25),106,IF(AND(BX154="LVTC",BY154=150),252,IF(AND(BX154="LVTC",BY154=95),190,IF(AND(BX154="LVTC",BY154=70),158,IF(AND(BX154="LVTC",BY154=50),124,IF(AND(BX154="LVTC",BY154=35),102,IF(AND(BX154="LVTC",BY154=25),83,0))))))))))))</f>
        <v>324</v>
      </c>
      <c r="CZ154" s="35"/>
      <c r="DA154" s="35"/>
      <c r="DB154" s="401" t="str">
        <f t="shared" si="16"/>
        <v>BAIK</v>
      </c>
      <c r="DC154" s="401">
        <f t="shared" si="14"/>
        <v>0.59999999999999787</v>
      </c>
      <c r="DD154" s="401" t="str">
        <f t="shared" si="17"/>
        <v>BAIK</v>
      </c>
      <c r="DE154" s="401">
        <f t="shared" si="15"/>
        <v>1.5999999999999979</v>
      </c>
      <c r="DF154" s="401" t="str">
        <f t="shared" si="18"/>
        <v>BAIK</v>
      </c>
    </row>
    <row r="155" spans="1:110">
      <c r="A155" s="510">
        <f t="shared" si="19"/>
        <v>143</v>
      </c>
      <c r="B155" s="511" t="str">
        <f>'1. DATA TRAFO'!C155</f>
        <v>MG0136</v>
      </c>
      <c r="C155" s="512" t="str">
        <f>'1. DATA TRAFO'!D155</f>
        <v>KAMPUNG ARAB</v>
      </c>
      <c r="D155" s="193" t="str">
        <f>'1. DATA TRAFO'!L155</f>
        <v>SINTRA</v>
      </c>
      <c r="E155" s="192">
        <f>'1. DATA TRAFO'!M155</f>
        <v>100</v>
      </c>
      <c r="F155" s="513" t="str">
        <f>'1. DATA TRAFO'!R155</f>
        <v>25 JULI 2022</v>
      </c>
      <c r="G155" s="205" t="str">
        <f>'1. DATA TRAFO'!T155</f>
        <v>GTA</v>
      </c>
      <c r="H155" s="477">
        <v>32.799999999999997</v>
      </c>
      <c r="I155" s="477">
        <v>21.7</v>
      </c>
      <c r="J155" s="477">
        <v>26.2</v>
      </c>
      <c r="K155" s="477">
        <v>22.8</v>
      </c>
      <c r="L155" s="477">
        <v>30.5</v>
      </c>
      <c r="M155" s="477">
        <v>28.7</v>
      </c>
      <c r="N155" s="477">
        <v>29.7</v>
      </c>
      <c r="O155" s="477">
        <v>21.7</v>
      </c>
      <c r="P155" s="477">
        <v>30</v>
      </c>
      <c r="Q155" s="477">
        <v>28.5</v>
      </c>
      <c r="R155" s="477">
        <v>29.4</v>
      </c>
      <c r="S155" s="477">
        <v>29.8</v>
      </c>
      <c r="T155" s="477">
        <v>27</v>
      </c>
      <c r="U155" s="470" t="s">
        <v>28</v>
      </c>
      <c r="V155" s="470" t="s">
        <v>28</v>
      </c>
      <c r="W155" s="470" t="s">
        <v>28</v>
      </c>
      <c r="X155" s="470" t="s">
        <v>28</v>
      </c>
      <c r="Y155" s="470" t="s">
        <v>28</v>
      </c>
      <c r="Z155" s="470" t="s">
        <v>28</v>
      </c>
      <c r="AA155" s="470" t="s">
        <v>28</v>
      </c>
      <c r="AB155" s="470" t="s">
        <v>885</v>
      </c>
      <c r="AC155" s="514" t="s">
        <v>31</v>
      </c>
      <c r="AD155" s="470" t="s">
        <v>41</v>
      </c>
      <c r="AE155" s="515" t="s">
        <v>886</v>
      </c>
      <c r="AF155" s="470" t="s">
        <v>28</v>
      </c>
      <c r="AG155" s="470" t="s">
        <v>28</v>
      </c>
      <c r="AH155" s="470" t="s">
        <v>28</v>
      </c>
      <c r="AI155" s="470" t="s">
        <v>886</v>
      </c>
      <c r="AJ155" s="470" t="s">
        <v>28</v>
      </c>
      <c r="AK155" s="470" t="s">
        <v>28</v>
      </c>
      <c r="AL155" s="470" t="s">
        <v>28</v>
      </c>
      <c r="AM155" s="470" t="s">
        <v>28</v>
      </c>
      <c r="AN155" s="470" t="s">
        <v>37</v>
      </c>
      <c r="AO155" s="470" t="s">
        <v>28</v>
      </c>
      <c r="AP155" s="470" t="s">
        <v>28</v>
      </c>
      <c r="AQ155" s="470" t="s">
        <v>42</v>
      </c>
      <c r="AR155" s="470" t="s">
        <v>155</v>
      </c>
      <c r="AS155" s="516" t="s">
        <v>887</v>
      </c>
      <c r="AT155" s="470" t="s">
        <v>28</v>
      </c>
      <c r="AU155" s="471" t="s">
        <v>1178</v>
      </c>
      <c r="AV155" s="470" t="s">
        <v>28</v>
      </c>
      <c r="AW155" s="471" t="s">
        <v>1178</v>
      </c>
      <c r="AX155" s="471" t="s">
        <v>28</v>
      </c>
      <c r="AY155" s="470" t="s">
        <v>51</v>
      </c>
      <c r="AZ155" s="473">
        <v>160</v>
      </c>
      <c r="BA155" s="472" t="s">
        <v>28</v>
      </c>
      <c r="BB155" s="473">
        <v>160</v>
      </c>
      <c r="BC155" s="472" t="s">
        <v>28</v>
      </c>
      <c r="BD155" s="473">
        <v>160</v>
      </c>
      <c r="BE155" s="472" t="s">
        <v>28</v>
      </c>
      <c r="BF155" s="473">
        <v>160</v>
      </c>
      <c r="BG155" s="472" t="s">
        <v>28</v>
      </c>
      <c r="BH155" s="473">
        <v>160</v>
      </c>
      <c r="BI155" s="472" t="s">
        <v>28</v>
      </c>
      <c r="BJ155" s="473">
        <v>160</v>
      </c>
      <c r="BK155" s="472" t="s">
        <v>28</v>
      </c>
      <c r="BL155" s="473">
        <v>160</v>
      </c>
      <c r="BM155" s="472" t="s">
        <v>28</v>
      </c>
      <c r="BN155" s="473">
        <v>63</v>
      </c>
      <c r="BO155" s="472" t="s">
        <v>28</v>
      </c>
      <c r="BP155" s="473">
        <v>160</v>
      </c>
      <c r="BQ155" s="472" t="s">
        <v>28</v>
      </c>
      <c r="BR155" s="473">
        <v>160</v>
      </c>
      <c r="BS155" s="472" t="s">
        <v>28</v>
      </c>
      <c r="BT155" s="473">
        <v>160</v>
      </c>
      <c r="BU155" s="472" t="s">
        <v>28</v>
      </c>
      <c r="BV155" s="473">
        <v>160</v>
      </c>
      <c r="BW155" s="472" t="s">
        <v>28</v>
      </c>
      <c r="BX155" s="470" t="s">
        <v>10</v>
      </c>
      <c r="BY155" s="470">
        <v>150</v>
      </c>
      <c r="BZ155" s="470" t="s">
        <v>28</v>
      </c>
      <c r="CA155" s="470" t="s">
        <v>10</v>
      </c>
      <c r="CB155" s="470">
        <v>70</v>
      </c>
      <c r="CC155" s="470" t="s">
        <v>28</v>
      </c>
      <c r="CD155" s="470" t="s">
        <v>10</v>
      </c>
      <c r="CE155" s="470">
        <v>70</v>
      </c>
      <c r="CF155" s="470" t="s">
        <v>28</v>
      </c>
      <c r="CG155" s="470" t="s">
        <v>10</v>
      </c>
      <c r="CH155" s="470">
        <v>70</v>
      </c>
      <c r="CI155" s="470" t="s">
        <v>28</v>
      </c>
      <c r="CJ155" s="470"/>
      <c r="CK155" s="470"/>
      <c r="CL155" s="470"/>
      <c r="CM155" s="470" t="s">
        <v>44</v>
      </c>
      <c r="CN155" s="470" t="s">
        <v>28</v>
      </c>
      <c r="CO155" s="470" t="s">
        <v>28</v>
      </c>
      <c r="CP155" s="470" t="s">
        <v>28</v>
      </c>
      <c r="CQ155" s="470" t="s">
        <v>28</v>
      </c>
      <c r="CR155" s="470" t="s">
        <v>28</v>
      </c>
      <c r="CS155" s="470" t="s">
        <v>28</v>
      </c>
      <c r="CT155" s="470"/>
      <c r="CU155" s="63"/>
      <c r="CV155" s="467"/>
      <c r="CW155" s="186"/>
      <c r="CX155" s="35"/>
      <c r="CY155" s="132">
        <f>IF(AND(BX155="NYY",BY155=150),324,IF(AND(BX155="NYY",BY155=95),282,IF(AND(BX155="NYY",BY155=70),202,IF(AND(BX155="NYY",BY155=50),159,IF(AND(BX155="NYY",BY155=35),131,IF(AND(BX155=NYY,BY155=25),106,IF(AND(BX155="LVTC",BY155=150),252,IF(AND(BX155="LVTC",BY155=95),190,IF(AND(BX155="LVTC",BY155=70),158,IF(AND(BX155="LVTC",BY155=50),124,IF(AND(BX155="LVTC",BY155=35),102,IF(AND(BX155="LVTC",BY155=25),83,0))))))))))))</f>
        <v>324</v>
      </c>
      <c r="CZ155" s="35"/>
      <c r="DA155" s="35"/>
      <c r="DB155" s="401" t="str">
        <f t="shared" si="16"/>
        <v>BAIK</v>
      </c>
      <c r="DC155" s="401">
        <f t="shared" si="14"/>
        <v>1.8000000000000007</v>
      </c>
      <c r="DD155" s="401" t="str">
        <f t="shared" si="17"/>
        <v>BAIK</v>
      </c>
      <c r="DE155" s="401">
        <f t="shared" si="15"/>
        <v>8.3000000000000007</v>
      </c>
      <c r="DF155" s="401" t="str">
        <f t="shared" si="18"/>
        <v>BAIK</v>
      </c>
    </row>
    <row r="156" spans="1:110">
      <c r="A156" s="510">
        <f t="shared" si="19"/>
        <v>144</v>
      </c>
      <c r="B156" s="511" t="str">
        <f>'1. DATA TRAFO'!C156</f>
        <v>MG0125</v>
      </c>
      <c r="C156" s="512" t="str">
        <f>'1. DATA TRAFO'!D156</f>
        <v>KAMPUNG ARAB</v>
      </c>
      <c r="D156" s="193" t="str">
        <f>'1. DATA TRAFO'!L156</f>
        <v>CENTRADO</v>
      </c>
      <c r="E156" s="192">
        <f>'1. DATA TRAFO'!M156</f>
        <v>25</v>
      </c>
      <c r="F156" s="513" t="str">
        <f>'1. DATA TRAFO'!R156</f>
        <v>25 JULI 2022</v>
      </c>
      <c r="G156" s="205" t="str">
        <f>'1. DATA TRAFO'!T156</f>
        <v>GTA</v>
      </c>
      <c r="H156" s="477">
        <v>30.4</v>
      </c>
      <c r="I156" s="477">
        <v>24.3</v>
      </c>
      <c r="J156" s="477">
        <v>23.9</v>
      </c>
      <c r="K156" s="477">
        <v>26.4</v>
      </c>
      <c r="L156" s="477">
        <v>30.5</v>
      </c>
      <c r="M156" s="477">
        <v>29</v>
      </c>
      <c r="N156" s="477">
        <v>27.4</v>
      </c>
      <c r="O156" s="477">
        <v>28.3</v>
      </c>
      <c r="P156" s="477">
        <v>27.4</v>
      </c>
      <c r="Q156" s="477">
        <v>28.6</v>
      </c>
      <c r="R156" s="477">
        <v>28.5</v>
      </c>
      <c r="S156" s="477">
        <v>27.1</v>
      </c>
      <c r="T156" s="477">
        <v>26.5</v>
      </c>
      <c r="U156" s="470" t="s">
        <v>28</v>
      </c>
      <c r="V156" s="470" t="s">
        <v>28</v>
      </c>
      <c r="W156" s="470" t="s">
        <v>28</v>
      </c>
      <c r="X156" s="470" t="s">
        <v>28</v>
      </c>
      <c r="Y156" s="470" t="s">
        <v>28</v>
      </c>
      <c r="Z156" s="470" t="s">
        <v>28</v>
      </c>
      <c r="AA156" s="470"/>
      <c r="AB156" s="470" t="s">
        <v>885</v>
      </c>
      <c r="AC156" s="514" t="s">
        <v>31</v>
      </c>
      <c r="AD156" s="470" t="s">
        <v>41</v>
      </c>
      <c r="AE156" s="515" t="s">
        <v>886</v>
      </c>
      <c r="AF156" s="470" t="s">
        <v>28</v>
      </c>
      <c r="AG156" s="470" t="s">
        <v>28</v>
      </c>
      <c r="AH156" s="470" t="s">
        <v>28</v>
      </c>
      <c r="AI156" s="470" t="s">
        <v>886</v>
      </c>
      <c r="AJ156" s="470" t="s">
        <v>28</v>
      </c>
      <c r="AK156" s="470" t="s">
        <v>28</v>
      </c>
      <c r="AL156" s="470" t="s">
        <v>28</v>
      </c>
      <c r="AM156" s="470" t="s">
        <v>28</v>
      </c>
      <c r="AN156" s="470" t="s">
        <v>314</v>
      </c>
      <c r="AO156" s="470" t="s">
        <v>28</v>
      </c>
      <c r="AP156" s="470" t="s">
        <v>28</v>
      </c>
      <c r="AQ156" s="470" t="s">
        <v>42</v>
      </c>
      <c r="AR156" s="470" t="s">
        <v>155</v>
      </c>
      <c r="AS156" s="516"/>
      <c r="AT156" s="470" t="s">
        <v>42</v>
      </c>
      <c r="AU156" s="471" t="s">
        <v>661</v>
      </c>
      <c r="AV156" s="470" t="s">
        <v>28</v>
      </c>
      <c r="AW156" s="471">
        <v>9999</v>
      </c>
      <c r="AX156" s="471" t="s">
        <v>47</v>
      </c>
      <c r="AY156" s="470" t="s">
        <v>52</v>
      </c>
      <c r="AZ156" s="473">
        <v>100</v>
      </c>
      <c r="BA156" s="472" t="s">
        <v>28</v>
      </c>
      <c r="BB156" s="473">
        <v>100</v>
      </c>
      <c r="BC156" s="472" t="s">
        <v>28</v>
      </c>
      <c r="BD156" s="473">
        <v>100</v>
      </c>
      <c r="BE156" s="472" t="s">
        <v>28</v>
      </c>
      <c r="BF156" s="473"/>
      <c r="BG156" s="472"/>
      <c r="BH156" s="473"/>
      <c r="BI156" s="472"/>
      <c r="BJ156" s="473"/>
      <c r="BK156" s="472"/>
      <c r="BL156" s="473"/>
      <c r="BM156" s="472"/>
      <c r="BN156" s="473"/>
      <c r="BO156" s="472"/>
      <c r="BP156" s="473"/>
      <c r="BQ156" s="472"/>
      <c r="BR156" s="473"/>
      <c r="BS156" s="472"/>
      <c r="BT156" s="473"/>
      <c r="BU156" s="472"/>
      <c r="BV156" s="473"/>
      <c r="BW156" s="472"/>
      <c r="BX156" s="470" t="s">
        <v>10</v>
      </c>
      <c r="BY156" s="470">
        <v>70</v>
      </c>
      <c r="BZ156" s="470" t="s">
        <v>28</v>
      </c>
      <c r="CA156" s="470" t="s">
        <v>10</v>
      </c>
      <c r="CB156" s="470">
        <v>70</v>
      </c>
      <c r="CC156" s="470" t="s">
        <v>28</v>
      </c>
      <c r="CD156" s="470"/>
      <c r="CE156" s="470"/>
      <c r="CF156" s="470"/>
      <c r="CG156" s="470"/>
      <c r="CH156" s="470"/>
      <c r="CI156" s="470"/>
      <c r="CJ156" s="470"/>
      <c r="CK156" s="470"/>
      <c r="CL156" s="470"/>
      <c r="CM156" s="470" t="s">
        <v>44</v>
      </c>
      <c r="CN156" s="470" t="s">
        <v>28</v>
      </c>
      <c r="CO156" s="470" t="s">
        <v>28</v>
      </c>
      <c r="CP156" s="470" t="s">
        <v>28</v>
      </c>
      <c r="CQ156" s="470" t="s">
        <v>28</v>
      </c>
      <c r="CR156" s="470"/>
      <c r="CS156" s="470"/>
      <c r="CT156" s="470"/>
      <c r="CU156" s="63"/>
      <c r="CV156" s="467"/>
      <c r="CW156" s="186"/>
      <c r="CX156" s="35"/>
      <c r="CY156" s="132">
        <f>IF(AND(BX156="NYY",BY156=150),324,IF(AND(BX156="NYY",BY156=95),282,IF(AND(BX156="NYY",BY156=70),202,IF(AND(BX156="NYY",BY156=50),159,IF(AND(BX156="NYY",BY156=35),131,IF(AND(BX156=NYY,BY156=25),106,IF(AND(BX156="LVTC",BY156=150),252,IF(AND(BX156="LVTC",BY156=95),190,IF(AND(BX156="LVTC",BY156=70),158,IF(AND(BX156="LVTC",BY156=50),124,IF(AND(BX156="LVTC",BY156=35),102,IF(AND(BX156="LVTC",BY156=25),83,0))))))))))))</f>
        <v>202</v>
      </c>
      <c r="CZ156" s="35"/>
      <c r="DA156" s="35"/>
      <c r="DB156" s="401" t="str">
        <f t="shared" si="16"/>
        <v>BAIK</v>
      </c>
      <c r="DC156" s="401">
        <f t="shared" si="14"/>
        <v>3.1000000000000014</v>
      </c>
      <c r="DD156" s="401" t="str">
        <f t="shared" si="17"/>
        <v>BAIK</v>
      </c>
      <c r="DE156" s="401">
        <f t="shared" si="15"/>
        <v>1.2000000000000028</v>
      </c>
      <c r="DF156" s="401" t="str">
        <f t="shared" si="18"/>
        <v>BAIK</v>
      </c>
    </row>
    <row r="157" spans="1:110">
      <c r="A157" s="510">
        <f t="shared" si="19"/>
        <v>145</v>
      </c>
      <c r="B157" s="511" t="str">
        <f>'1. DATA TRAFO'!C157</f>
        <v>MG0090</v>
      </c>
      <c r="C157" s="512" t="str">
        <f>'1. DATA TRAFO'!D157</f>
        <v>JL. NGARAWAN</v>
      </c>
      <c r="D157" s="193" t="str">
        <f>'1. DATA TRAFO'!L157</f>
        <v>TRAFINDO</v>
      </c>
      <c r="E157" s="192">
        <f>'1. DATA TRAFO'!M157</f>
        <v>200</v>
      </c>
      <c r="F157" s="513" t="str">
        <f>'1. DATA TRAFO'!R157</f>
        <v>26 JULI 2022</v>
      </c>
      <c r="G157" s="205" t="str">
        <f>'1. DATA TRAFO'!T157</f>
        <v>GTA</v>
      </c>
      <c r="H157" s="477">
        <v>33.299999999999997</v>
      </c>
      <c r="I157" s="477">
        <v>24.7</v>
      </c>
      <c r="J157" s="477">
        <v>23.8</v>
      </c>
      <c r="K157" s="477">
        <v>20.3</v>
      </c>
      <c r="L157" s="477">
        <v>27.6</v>
      </c>
      <c r="M157" s="477">
        <v>28.6</v>
      </c>
      <c r="N157" s="477">
        <v>27.8</v>
      </c>
      <c r="O157" s="477">
        <v>28</v>
      </c>
      <c r="P157" s="477">
        <v>28.5</v>
      </c>
      <c r="Q157" s="477">
        <v>27.9</v>
      </c>
      <c r="R157" s="477">
        <v>27.8</v>
      </c>
      <c r="S157" s="477">
        <v>26.9</v>
      </c>
      <c r="T157" s="477">
        <v>25.4</v>
      </c>
      <c r="U157" s="470" t="s">
        <v>28</v>
      </c>
      <c r="V157" s="470" t="s">
        <v>28</v>
      </c>
      <c r="W157" s="470" t="s">
        <v>28</v>
      </c>
      <c r="X157" s="470" t="s">
        <v>28</v>
      </c>
      <c r="Y157" s="470" t="s">
        <v>28</v>
      </c>
      <c r="Z157" s="470" t="s">
        <v>28</v>
      </c>
      <c r="AA157" s="470" t="s">
        <v>28</v>
      </c>
      <c r="AB157" s="470" t="s">
        <v>885</v>
      </c>
      <c r="AC157" s="514" t="s">
        <v>31</v>
      </c>
      <c r="AD157" s="470" t="s">
        <v>41</v>
      </c>
      <c r="AE157" s="515" t="s">
        <v>886</v>
      </c>
      <c r="AF157" s="470" t="s">
        <v>28</v>
      </c>
      <c r="AG157" s="470" t="s">
        <v>28</v>
      </c>
      <c r="AH157" s="470" t="s">
        <v>28</v>
      </c>
      <c r="AI157" s="470" t="s">
        <v>886</v>
      </c>
      <c r="AJ157" s="470" t="s">
        <v>28</v>
      </c>
      <c r="AK157" s="470" t="s">
        <v>28</v>
      </c>
      <c r="AL157" s="470" t="s">
        <v>28</v>
      </c>
      <c r="AM157" s="470" t="s">
        <v>28</v>
      </c>
      <c r="AN157" s="470" t="s">
        <v>37</v>
      </c>
      <c r="AO157" s="470" t="s">
        <v>28</v>
      </c>
      <c r="AP157" s="470" t="s">
        <v>28</v>
      </c>
      <c r="AQ157" s="470" t="s">
        <v>42</v>
      </c>
      <c r="AR157" s="470" t="s">
        <v>155</v>
      </c>
      <c r="AS157" s="516" t="s">
        <v>889</v>
      </c>
      <c r="AT157" s="470" t="s">
        <v>28</v>
      </c>
      <c r="AU157" s="471" t="s">
        <v>1179</v>
      </c>
      <c r="AV157" s="470" t="s">
        <v>28</v>
      </c>
      <c r="AW157" s="471" t="s">
        <v>1180</v>
      </c>
      <c r="AX157" s="471" t="s">
        <v>28</v>
      </c>
      <c r="AY157" s="470" t="s">
        <v>51</v>
      </c>
      <c r="AZ157" s="473">
        <v>200</v>
      </c>
      <c r="BA157" s="472" t="s">
        <v>28</v>
      </c>
      <c r="BB157" s="473">
        <v>200</v>
      </c>
      <c r="BC157" s="472" t="s">
        <v>28</v>
      </c>
      <c r="BD157" s="473">
        <v>200</v>
      </c>
      <c r="BE157" s="472" t="s">
        <v>28</v>
      </c>
      <c r="BF157" s="473"/>
      <c r="BG157" s="472"/>
      <c r="BH157" s="473"/>
      <c r="BI157" s="472"/>
      <c r="BJ157" s="473"/>
      <c r="BK157" s="472"/>
      <c r="BL157" s="473"/>
      <c r="BM157" s="472"/>
      <c r="BN157" s="473"/>
      <c r="BO157" s="472"/>
      <c r="BP157" s="473"/>
      <c r="BQ157" s="472"/>
      <c r="BR157" s="473"/>
      <c r="BS157" s="472"/>
      <c r="BT157" s="473"/>
      <c r="BU157" s="472"/>
      <c r="BV157" s="473"/>
      <c r="BW157" s="472"/>
      <c r="BX157" s="470" t="s">
        <v>10</v>
      </c>
      <c r="BY157" s="470">
        <v>150</v>
      </c>
      <c r="BZ157" s="470" t="s">
        <v>28</v>
      </c>
      <c r="CA157" s="470" t="s">
        <v>10</v>
      </c>
      <c r="CB157" s="470">
        <v>70</v>
      </c>
      <c r="CC157" s="470" t="s">
        <v>28</v>
      </c>
      <c r="CD157" s="470"/>
      <c r="CE157" s="470"/>
      <c r="CF157" s="470"/>
      <c r="CG157" s="470"/>
      <c r="CH157" s="470"/>
      <c r="CI157" s="470"/>
      <c r="CJ157" s="470"/>
      <c r="CK157" s="470"/>
      <c r="CL157" s="470"/>
      <c r="CM157" s="470" t="s">
        <v>44</v>
      </c>
      <c r="CN157" s="470" t="s">
        <v>28</v>
      </c>
      <c r="CO157" s="470" t="s">
        <v>28</v>
      </c>
      <c r="CP157" s="470" t="s">
        <v>28</v>
      </c>
      <c r="CQ157" s="470" t="s">
        <v>28</v>
      </c>
      <c r="CR157" s="470"/>
      <c r="CS157" s="470"/>
      <c r="CT157" s="470"/>
      <c r="CU157" s="63"/>
      <c r="CV157" s="467"/>
      <c r="CW157" s="186"/>
      <c r="CX157" s="35"/>
      <c r="CY157" s="132">
        <f>IF(AND(BX157="NYY",BY157=150),324,IF(AND(BX157="NYY",BY157=95),282,IF(AND(BX157="NYY",BY157=70),202,IF(AND(BX157="NYY",BY157=50),159,IF(AND(BX157="NYY",BY157=35),131,IF(AND(BX157=NYY,BY157=25),106,IF(AND(BX157="LVTC",BY157=150),252,IF(AND(BX157="LVTC",BY157=95),190,IF(AND(BX157="LVTC",BY157=70),158,IF(AND(BX157="LVTC",BY157=50),124,IF(AND(BX157="LVTC",BY157=35),102,IF(AND(BX157="LVTC",BY157=25),83,0))))))))))))</f>
        <v>324</v>
      </c>
      <c r="CZ157" s="35"/>
      <c r="DA157" s="35"/>
      <c r="DB157" s="401" t="str">
        <f t="shared" si="16"/>
        <v>BAIK</v>
      </c>
      <c r="DC157" s="401">
        <f t="shared" si="14"/>
        <v>1</v>
      </c>
      <c r="DD157" s="401" t="str">
        <f t="shared" si="17"/>
        <v>BAIK</v>
      </c>
      <c r="DE157" s="401">
        <f t="shared" si="15"/>
        <v>0.69999999999999929</v>
      </c>
      <c r="DF157" s="401" t="str">
        <f t="shared" si="18"/>
        <v>BAIK</v>
      </c>
    </row>
    <row r="158" spans="1:110">
      <c r="A158" s="510">
        <f t="shared" si="19"/>
        <v>146</v>
      </c>
      <c r="B158" s="511" t="str">
        <f>'1. DATA TRAFO'!C158</f>
        <v>MG0082</v>
      </c>
      <c r="C158" s="512" t="str">
        <f>'1. DATA TRAFO'!D158</f>
        <v>JL. DESA PANCUR</v>
      </c>
      <c r="D158" s="193" t="str">
        <f>'1. DATA TRAFO'!L158</f>
        <v>TRAFINDO</v>
      </c>
      <c r="E158" s="192">
        <f>'1. DATA TRAFO'!M158</f>
        <v>25</v>
      </c>
      <c r="F158" s="513" t="str">
        <f>'1. DATA TRAFO'!R158</f>
        <v>26 JULI 2022</v>
      </c>
      <c r="G158" s="205" t="str">
        <f>'1. DATA TRAFO'!T158</f>
        <v>GTA</v>
      </c>
      <c r="H158" s="477">
        <v>32.299999999999997</v>
      </c>
      <c r="I158" s="477">
        <v>17.5</v>
      </c>
      <c r="J158" s="477">
        <v>22.3</v>
      </c>
      <c r="K158" s="477">
        <v>25.9</v>
      </c>
      <c r="L158" s="477">
        <v>28</v>
      </c>
      <c r="M158" s="477">
        <v>28.8</v>
      </c>
      <c r="N158" s="477">
        <v>28.6</v>
      </c>
      <c r="O158" s="477">
        <v>31.3</v>
      </c>
      <c r="P158" s="477">
        <v>30.1</v>
      </c>
      <c r="Q158" s="477">
        <v>29.2</v>
      </c>
      <c r="R158" s="477">
        <v>28.5</v>
      </c>
      <c r="S158" s="477">
        <v>31.2</v>
      </c>
      <c r="T158" s="477">
        <v>28.9</v>
      </c>
      <c r="U158" s="470" t="s">
        <v>28</v>
      </c>
      <c r="V158" s="470" t="s">
        <v>28</v>
      </c>
      <c r="W158" s="470" t="s">
        <v>28</v>
      </c>
      <c r="X158" s="470" t="s">
        <v>28</v>
      </c>
      <c r="Y158" s="470" t="s">
        <v>28</v>
      </c>
      <c r="Z158" s="470" t="s">
        <v>28</v>
      </c>
      <c r="AA158" s="470" t="s">
        <v>28</v>
      </c>
      <c r="AB158" s="470" t="s">
        <v>885</v>
      </c>
      <c r="AC158" s="514" t="s">
        <v>31</v>
      </c>
      <c r="AD158" s="470" t="s">
        <v>41</v>
      </c>
      <c r="AE158" s="515" t="s">
        <v>886</v>
      </c>
      <c r="AF158" s="470" t="s">
        <v>28</v>
      </c>
      <c r="AG158" s="470" t="s">
        <v>28</v>
      </c>
      <c r="AH158" s="470" t="s">
        <v>28</v>
      </c>
      <c r="AI158" s="470" t="s">
        <v>886</v>
      </c>
      <c r="AJ158" s="470" t="s">
        <v>28</v>
      </c>
      <c r="AK158" s="470" t="s">
        <v>28</v>
      </c>
      <c r="AL158" s="470" t="s">
        <v>28</v>
      </c>
      <c r="AM158" s="470" t="s">
        <v>28</v>
      </c>
      <c r="AN158" s="470" t="s">
        <v>314</v>
      </c>
      <c r="AO158" s="470" t="s">
        <v>149</v>
      </c>
      <c r="AP158" s="470" t="s">
        <v>149</v>
      </c>
      <c r="AQ158" s="470" t="s">
        <v>42</v>
      </c>
      <c r="AR158" s="470" t="s">
        <v>155</v>
      </c>
      <c r="AS158" s="516"/>
      <c r="AT158" s="470" t="s">
        <v>42</v>
      </c>
      <c r="AU158" s="471">
        <v>109</v>
      </c>
      <c r="AV158" s="470" t="s">
        <v>28</v>
      </c>
      <c r="AW158" s="471">
        <v>9999</v>
      </c>
      <c r="AX158" s="471" t="s">
        <v>47</v>
      </c>
      <c r="AY158" s="470" t="s">
        <v>52</v>
      </c>
      <c r="AZ158" s="473"/>
      <c r="BA158" s="472"/>
      <c r="BB158" s="473"/>
      <c r="BC158" s="472"/>
      <c r="BD158" s="473"/>
      <c r="BE158" s="472"/>
      <c r="BF158" s="473">
        <v>100</v>
      </c>
      <c r="BG158" s="472" t="s">
        <v>28</v>
      </c>
      <c r="BH158" s="473">
        <v>100</v>
      </c>
      <c r="BI158" s="472" t="s">
        <v>28</v>
      </c>
      <c r="BJ158" s="473">
        <v>160</v>
      </c>
      <c r="BK158" s="472" t="s">
        <v>28</v>
      </c>
      <c r="BL158" s="473"/>
      <c r="BM158" s="472"/>
      <c r="BN158" s="473"/>
      <c r="BO158" s="472"/>
      <c r="BP158" s="473"/>
      <c r="BQ158" s="472"/>
      <c r="BR158" s="473"/>
      <c r="BS158" s="472"/>
      <c r="BT158" s="473"/>
      <c r="BU158" s="472"/>
      <c r="BV158" s="473"/>
      <c r="BW158" s="472"/>
      <c r="BX158" s="470" t="s">
        <v>10</v>
      </c>
      <c r="BY158" s="470">
        <v>70</v>
      </c>
      <c r="BZ158" s="470" t="s">
        <v>28</v>
      </c>
      <c r="CA158" s="470"/>
      <c r="CB158" s="470"/>
      <c r="CC158" s="470"/>
      <c r="CD158" s="470" t="s">
        <v>10</v>
      </c>
      <c r="CE158" s="470">
        <v>70</v>
      </c>
      <c r="CF158" s="470" t="s">
        <v>28</v>
      </c>
      <c r="CG158" s="470"/>
      <c r="CH158" s="470"/>
      <c r="CI158" s="470"/>
      <c r="CJ158" s="470"/>
      <c r="CK158" s="470"/>
      <c r="CL158" s="470"/>
      <c r="CM158" s="470" t="s">
        <v>44</v>
      </c>
      <c r="CN158" s="470" t="s">
        <v>28</v>
      </c>
      <c r="CO158" s="470" t="s">
        <v>28</v>
      </c>
      <c r="CP158" s="470" t="s">
        <v>28</v>
      </c>
      <c r="CQ158" s="470"/>
      <c r="CR158" s="470" t="s">
        <v>28</v>
      </c>
      <c r="CS158" s="470"/>
      <c r="CT158" s="470"/>
      <c r="CU158" s="63"/>
      <c r="CV158" s="467"/>
      <c r="CW158" s="186"/>
      <c r="CX158" s="35"/>
      <c r="CY158" s="132">
        <f>IF(AND(BX158="NYY",BY158=150),324,IF(AND(BX158="NYY",BY158=95),282,IF(AND(BX158="NYY",BY158=70),202,IF(AND(BX158="NYY",BY158=50),159,IF(AND(BX158="NYY",BY158=35),131,IF(AND(BX158=NYY,BY158=25),106,IF(AND(BX158="LVTC",BY158=150),252,IF(AND(BX158="LVTC",BY158=95),190,IF(AND(BX158="LVTC",BY158=70),158,IF(AND(BX158="LVTC",BY158=50),124,IF(AND(BX158="LVTC",BY158=35),102,IF(AND(BX158="LVTC",BY158=25),83,0))))))))))))</f>
        <v>202</v>
      </c>
      <c r="CZ158" s="35"/>
      <c r="DA158" s="35"/>
      <c r="DB158" s="401" t="str">
        <f t="shared" si="16"/>
        <v>BAIK</v>
      </c>
      <c r="DC158" s="401">
        <f t="shared" si="14"/>
        <v>0.80000000000000071</v>
      </c>
      <c r="DD158" s="401" t="str">
        <f t="shared" si="17"/>
        <v>BAIK</v>
      </c>
      <c r="DE158" s="401">
        <f t="shared" si="15"/>
        <v>2.8000000000000007</v>
      </c>
      <c r="DF158" s="401" t="str">
        <f t="shared" si="18"/>
        <v>BAIK</v>
      </c>
    </row>
    <row r="159" spans="1:110">
      <c r="A159" s="510">
        <f t="shared" si="19"/>
        <v>147</v>
      </c>
      <c r="B159" s="511" t="str">
        <f>'1. DATA TRAFO'!C159</f>
        <v>MG0012</v>
      </c>
      <c r="C159" s="512" t="str">
        <f>'1. DATA TRAFO'!D159</f>
        <v>JL. DESA PANCUR</v>
      </c>
      <c r="D159" s="193" t="str">
        <f>'1. DATA TRAFO'!L159</f>
        <v>SINTRA</v>
      </c>
      <c r="E159" s="192">
        <f>'1. DATA TRAFO'!M159</f>
        <v>100</v>
      </c>
      <c r="F159" s="513" t="str">
        <f>'1. DATA TRAFO'!R159</f>
        <v>26 JULI 2022</v>
      </c>
      <c r="G159" s="205" t="str">
        <f>'1. DATA TRAFO'!T159</f>
        <v>GTA</v>
      </c>
      <c r="H159" s="477">
        <v>33.200000000000003</v>
      </c>
      <c r="I159" s="477">
        <v>18</v>
      </c>
      <c r="J159" s="477">
        <v>22.8</v>
      </c>
      <c r="K159" s="477">
        <v>17.2</v>
      </c>
      <c r="L159" s="477">
        <v>27.2</v>
      </c>
      <c r="M159" s="477">
        <v>27.6</v>
      </c>
      <c r="N159" s="477">
        <v>27.6</v>
      </c>
      <c r="O159" s="477">
        <v>27.6</v>
      </c>
      <c r="P159" s="477">
        <v>30.7</v>
      </c>
      <c r="Q159" s="477">
        <v>28.1</v>
      </c>
      <c r="R159" s="477">
        <v>29.9</v>
      </c>
      <c r="S159" s="477">
        <v>31.5</v>
      </c>
      <c r="T159" s="477">
        <v>28.3</v>
      </c>
      <c r="U159" s="470" t="s">
        <v>28</v>
      </c>
      <c r="V159" s="470" t="s">
        <v>28</v>
      </c>
      <c r="W159" s="470" t="s">
        <v>28</v>
      </c>
      <c r="X159" s="470" t="s">
        <v>28</v>
      </c>
      <c r="Y159" s="470" t="s">
        <v>28</v>
      </c>
      <c r="Z159" s="470" t="s">
        <v>28</v>
      </c>
      <c r="AA159" s="470" t="s">
        <v>28</v>
      </c>
      <c r="AB159" s="470" t="s">
        <v>885</v>
      </c>
      <c r="AC159" s="514" t="s">
        <v>31</v>
      </c>
      <c r="AD159" s="470" t="s">
        <v>41</v>
      </c>
      <c r="AE159" s="515" t="s">
        <v>886</v>
      </c>
      <c r="AF159" s="470" t="s">
        <v>28</v>
      </c>
      <c r="AG159" s="470" t="s">
        <v>28</v>
      </c>
      <c r="AH159" s="470" t="s">
        <v>28</v>
      </c>
      <c r="AI159" s="470" t="s">
        <v>886</v>
      </c>
      <c r="AJ159" s="470" t="s">
        <v>28</v>
      </c>
      <c r="AK159" s="470" t="s">
        <v>28</v>
      </c>
      <c r="AL159" s="470" t="s">
        <v>28</v>
      </c>
      <c r="AM159" s="470" t="s">
        <v>28</v>
      </c>
      <c r="AN159" s="470" t="s">
        <v>37</v>
      </c>
      <c r="AO159" s="470" t="s">
        <v>28</v>
      </c>
      <c r="AP159" s="470" t="s">
        <v>28</v>
      </c>
      <c r="AQ159" s="470" t="s">
        <v>42</v>
      </c>
      <c r="AR159" s="470" t="s">
        <v>155</v>
      </c>
      <c r="AS159" s="516" t="s">
        <v>890</v>
      </c>
      <c r="AT159" s="470" t="s">
        <v>28</v>
      </c>
      <c r="AU159" s="471">
        <v>9999</v>
      </c>
      <c r="AV159" s="470" t="s">
        <v>47</v>
      </c>
      <c r="AW159" s="471">
        <v>9999</v>
      </c>
      <c r="AX159" s="471" t="s">
        <v>47</v>
      </c>
      <c r="AY159" s="470" t="s">
        <v>52</v>
      </c>
      <c r="AZ159" s="473"/>
      <c r="BA159" s="472"/>
      <c r="BB159" s="473"/>
      <c r="BC159" s="472"/>
      <c r="BD159" s="473"/>
      <c r="BE159" s="472"/>
      <c r="BF159" s="473">
        <v>160</v>
      </c>
      <c r="BG159" s="472" t="s">
        <v>28</v>
      </c>
      <c r="BH159" s="473">
        <v>160</v>
      </c>
      <c r="BI159" s="472" t="s">
        <v>28</v>
      </c>
      <c r="BJ159" s="473">
        <v>160</v>
      </c>
      <c r="BK159" s="472" t="s">
        <v>28</v>
      </c>
      <c r="BL159" s="473"/>
      <c r="BM159" s="472"/>
      <c r="BN159" s="473"/>
      <c r="BO159" s="472"/>
      <c r="BP159" s="473"/>
      <c r="BQ159" s="472"/>
      <c r="BR159" s="473"/>
      <c r="BS159" s="472"/>
      <c r="BT159" s="473"/>
      <c r="BU159" s="472"/>
      <c r="BV159" s="473"/>
      <c r="BW159" s="472"/>
      <c r="BX159" s="470" t="s">
        <v>10</v>
      </c>
      <c r="BY159" s="470">
        <v>150</v>
      </c>
      <c r="BZ159" s="470" t="s">
        <v>28</v>
      </c>
      <c r="CA159" s="470"/>
      <c r="CB159" s="470"/>
      <c r="CC159" s="470"/>
      <c r="CD159" s="470" t="s">
        <v>10</v>
      </c>
      <c r="CE159" s="470">
        <v>70</v>
      </c>
      <c r="CF159" s="470" t="s">
        <v>28</v>
      </c>
      <c r="CG159" s="470"/>
      <c r="CH159" s="470"/>
      <c r="CI159" s="470"/>
      <c r="CJ159" s="470"/>
      <c r="CK159" s="470"/>
      <c r="CL159" s="470"/>
      <c r="CM159" s="470" t="s">
        <v>44</v>
      </c>
      <c r="CN159" s="470" t="s">
        <v>28</v>
      </c>
      <c r="CO159" s="470" t="s">
        <v>28</v>
      </c>
      <c r="CP159" s="470" t="s">
        <v>28</v>
      </c>
      <c r="CQ159" s="470"/>
      <c r="CR159" s="470" t="s">
        <v>28</v>
      </c>
      <c r="CS159" s="470"/>
      <c r="CT159" s="470"/>
      <c r="CU159" s="63"/>
      <c r="CV159" s="467"/>
      <c r="CW159" s="186"/>
      <c r="CX159" s="35"/>
      <c r="CY159" s="132">
        <f>IF(AND(BX159="NYY",BY159=150),324,IF(AND(BX159="NYY",BY159=95),282,IF(AND(BX159="NYY",BY159=70),202,IF(AND(BX159="NYY",BY159=50),159,IF(AND(BX159="NYY",BY159=35),131,IF(AND(BX159=NYY,BY159=25),106,IF(AND(BX159="LVTC",BY159=150),252,IF(AND(BX159="LVTC",BY159=95),190,IF(AND(BX159="LVTC",BY159=70),158,IF(AND(BX159="LVTC",BY159=50),124,IF(AND(BX159="LVTC",BY159=35),102,IF(AND(BX159="LVTC",BY159=25),83,0))))))))))))</f>
        <v>324</v>
      </c>
      <c r="CZ159" s="35"/>
      <c r="DA159" s="35"/>
      <c r="DB159" s="401" t="str">
        <f t="shared" si="16"/>
        <v>BAIK</v>
      </c>
      <c r="DC159" s="401">
        <f t="shared" si="14"/>
        <v>0.40000000000000213</v>
      </c>
      <c r="DD159" s="401" t="str">
        <f t="shared" si="17"/>
        <v>BAIK</v>
      </c>
      <c r="DE159" s="401">
        <f t="shared" si="15"/>
        <v>3.0999999999999979</v>
      </c>
      <c r="DF159" s="401" t="str">
        <f t="shared" si="18"/>
        <v>BAIK</v>
      </c>
    </row>
    <row r="160" spans="1:110">
      <c r="A160" s="510">
        <f t="shared" si="19"/>
        <v>148</v>
      </c>
      <c r="B160" s="511" t="str">
        <f>'1. DATA TRAFO'!C160</f>
        <v>MG0091</v>
      </c>
      <c r="C160" s="512" t="str">
        <f>'1. DATA TRAFO'!D160</f>
        <v>JL. NGARAWAN</v>
      </c>
      <c r="D160" s="193" t="str">
        <f>'1. DATA TRAFO'!L160</f>
        <v>TRAFINDO</v>
      </c>
      <c r="E160" s="192">
        <f>'1. DATA TRAFO'!M160</f>
        <v>100</v>
      </c>
      <c r="F160" s="513" t="str">
        <f>'1. DATA TRAFO'!R160</f>
        <v>26 JULI 2022</v>
      </c>
      <c r="G160" s="205" t="str">
        <f>'1. DATA TRAFO'!T160</f>
        <v>GTA</v>
      </c>
      <c r="H160" s="477">
        <v>30.4</v>
      </c>
      <c r="I160" s="477">
        <v>24.1</v>
      </c>
      <c r="J160" s="477">
        <v>24.1</v>
      </c>
      <c r="K160" s="477">
        <v>24.3</v>
      </c>
      <c r="L160" s="477">
        <v>27.5</v>
      </c>
      <c r="M160" s="477">
        <v>29.6</v>
      </c>
      <c r="N160" s="477">
        <v>28.3</v>
      </c>
      <c r="O160" s="477">
        <v>27.2</v>
      </c>
      <c r="P160" s="477">
        <v>27.1</v>
      </c>
      <c r="Q160" s="477">
        <v>27.1</v>
      </c>
      <c r="R160" s="477">
        <v>27.2</v>
      </c>
      <c r="S160" s="477">
        <v>27.7</v>
      </c>
      <c r="T160" s="477">
        <v>26</v>
      </c>
      <c r="U160" s="470" t="s">
        <v>28</v>
      </c>
      <c r="V160" s="470" t="s">
        <v>28</v>
      </c>
      <c r="W160" s="470" t="s">
        <v>28</v>
      </c>
      <c r="X160" s="470" t="s">
        <v>28</v>
      </c>
      <c r="Y160" s="470" t="s">
        <v>28</v>
      </c>
      <c r="Z160" s="470" t="s">
        <v>28</v>
      </c>
      <c r="AA160" s="470" t="s">
        <v>28</v>
      </c>
      <c r="AB160" s="470" t="s">
        <v>885</v>
      </c>
      <c r="AC160" s="514" t="s">
        <v>31</v>
      </c>
      <c r="AD160" s="470" t="s">
        <v>41</v>
      </c>
      <c r="AE160" s="515" t="s">
        <v>886</v>
      </c>
      <c r="AF160" s="470" t="s">
        <v>28</v>
      </c>
      <c r="AG160" s="470" t="s">
        <v>28</v>
      </c>
      <c r="AH160" s="470" t="s">
        <v>28</v>
      </c>
      <c r="AI160" s="470" t="s">
        <v>886</v>
      </c>
      <c r="AJ160" s="470" t="s">
        <v>28</v>
      </c>
      <c r="AK160" s="470" t="s">
        <v>28</v>
      </c>
      <c r="AL160" s="470" t="s">
        <v>28</v>
      </c>
      <c r="AM160" s="470" t="s">
        <v>28</v>
      </c>
      <c r="AN160" s="470" t="s">
        <v>37</v>
      </c>
      <c r="AO160" s="470" t="s">
        <v>28</v>
      </c>
      <c r="AP160" s="470" t="s">
        <v>28</v>
      </c>
      <c r="AQ160" s="470" t="s">
        <v>42</v>
      </c>
      <c r="AR160" s="470" t="s">
        <v>155</v>
      </c>
      <c r="AS160" s="516" t="s">
        <v>887</v>
      </c>
      <c r="AT160" s="470" t="s">
        <v>28</v>
      </c>
      <c r="AU160" s="471">
        <v>100</v>
      </c>
      <c r="AV160" s="470" t="s">
        <v>28</v>
      </c>
      <c r="AW160" s="471" t="s">
        <v>1178</v>
      </c>
      <c r="AX160" s="471" t="s">
        <v>28</v>
      </c>
      <c r="AY160" s="470" t="s">
        <v>52</v>
      </c>
      <c r="AZ160" s="473">
        <v>100</v>
      </c>
      <c r="BA160" s="472" t="s">
        <v>28</v>
      </c>
      <c r="BB160" s="473">
        <v>63</v>
      </c>
      <c r="BC160" s="472" t="s">
        <v>28</v>
      </c>
      <c r="BD160" s="473">
        <v>63</v>
      </c>
      <c r="BE160" s="472" t="s">
        <v>28</v>
      </c>
      <c r="BF160" s="473"/>
      <c r="BG160" s="472"/>
      <c r="BH160" s="473"/>
      <c r="BI160" s="472"/>
      <c r="BJ160" s="473"/>
      <c r="BK160" s="472"/>
      <c r="BL160" s="473"/>
      <c r="BM160" s="472"/>
      <c r="BN160" s="473"/>
      <c r="BO160" s="472"/>
      <c r="BP160" s="473"/>
      <c r="BQ160" s="472"/>
      <c r="BR160" s="473"/>
      <c r="BS160" s="472"/>
      <c r="BT160" s="473"/>
      <c r="BU160" s="472"/>
      <c r="BV160" s="473"/>
      <c r="BW160" s="472"/>
      <c r="BX160" s="470" t="s">
        <v>10</v>
      </c>
      <c r="BY160" s="470">
        <v>150</v>
      </c>
      <c r="BZ160" s="470" t="s">
        <v>28</v>
      </c>
      <c r="CA160" s="470" t="s">
        <v>10</v>
      </c>
      <c r="CB160" s="470">
        <v>70</v>
      </c>
      <c r="CC160" s="470" t="s">
        <v>28</v>
      </c>
      <c r="CD160" s="470"/>
      <c r="CE160" s="470"/>
      <c r="CF160" s="470"/>
      <c r="CG160" s="470"/>
      <c r="CH160" s="470"/>
      <c r="CI160" s="470"/>
      <c r="CJ160" s="470"/>
      <c r="CK160" s="470"/>
      <c r="CL160" s="470"/>
      <c r="CM160" s="470" t="s">
        <v>44</v>
      </c>
      <c r="CN160" s="470" t="s">
        <v>28</v>
      </c>
      <c r="CO160" s="470" t="s">
        <v>28</v>
      </c>
      <c r="CP160" s="470" t="s">
        <v>28</v>
      </c>
      <c r="CQ160" s="470" t="s">
        <v>28</v>
      </c>
      <c r="CR160" s="470"/>
      <c r="CS160" s="470"/>
      <c r="CT160" s="470"/>
      <c r="CU160" s="63"/>
      <c r="CV160" s="467"/>
      <c r="CW160" s="186"/>
      <c r="CX160" s="35"/>
      <c r="CY160" s="132">
        <f>IF(AND(BX160="NYY",BY160=150),324,IF(AND(BX160="NYY",BY160=95),282,IF(AND(BX160="NYY",BY160=70),202,IF(AND(BX160="NYY",BY160=50),159,IF(AND(BX160="NYY",BY160=35),131,IF(AND(BX160=NYY,BY160=25),106,IF(AND(BX160="LVTC",BY160=150),252,IF(AND(BX160="LVTC",BY160=95),190,IF(AND(BX160="LVTC",BY160=70),158,IF(AND(BX160="LVTC",BY160=50),124,IF(AND(BX160="LVTC",BY160=35),102,IF(AND(BX160="LVTC",BY160=25),83,0))))))))))))</f>
        <v>324</v>
      </c>
      <c r="CZ160" s="35"/>
      <c r="DA160" s="35"/>
      <c r="DB160" s="401" t="str">
        <f t="shared" ref="DB160:DB178" si="20">IF(AND(H160&lt;=200,H160&gt;=90),"BURUK",IF(AND(H160&lt;=90,H160&gt;=85),"KURANG",IF(AND(H160&lt;=85,H160&gt;=83),"CUKUP",IF(AND(H160&lt;=83,H160&gt;1),"BAIK",0))))</f>
        <v>BAIK</v>
      </c>
      <c r="DC160" s="401">
        <f t="shared" si="14"/>
        <v>2.1000000000000014</v>
      </c>
      <c r="DD160" s="401" t="str">
        <f t="shared" si="17"/>
        <v>BAIK</v>
      </c>
      <c r="DE160" s="401">
        <f t="shared" si="15"/>
        <v>9.9999999999997868E-2</v>
      </c>
      <c r="DF160" s="401" t="str">
        <f t="shared" si="18"/>
        <v>BAIK</v>
      </c>
    </row>
    <row r="161" spans="1:110">
      <c r="A161" s="510">
        <f t="shared" si="19"/>
        <v>149</v>
      </c>
      <c r="B161" s="511" t="str">
        <f>'1. DATA TRAFO'!C161</f>
        <v>MG0124</v>
      </c>
      <c r="C161" s="512" t="str">
        <f>'1. DATA TRAFO'!D161</f>
        <v>JL. NGARAWAN</v>
      </c>
      <c r="D161" s="193" t="str">
        <f>'1. DATA TRAFO'!L161</f>
        <v>SINTRA</v>
      </c>
      <c r="E161" s="192">
        <f>'1. DATA TRAFO'!M161</f>
        <v>25</v>
      </c>
      <c r="F161" s="513" t="str">
        <f>'1. DATA TRAFO'!R161</f>
        <v>26 JULI 2022</v>
      </c>
      <c r="G161" s="205" t="str">
        <f>'1. DATA TRAFO'!T161</f>
        <v>GTA</v>
      </c>
      <c r="H161" s="477">
        <v>32.200000000000003</v>
      </c>
      <c r="I161" s="477">
        <v>24.3</v>
      </c>
      <c r="J161" s="477">
        <v>20.100000000000001</v>
      </c>
      <c r="K161" s="477">
        <v>19.7</v>
      </c>
      <c r="L161" s="477">
        <v>27.1</v>
      </c>
      <c r="M161" s="477">
        <v>26.3</v>
      </c>
      <c r="N161" s="477">
        <v>24.3</v>
      </c>
      <c r="O161" s="477">
        <v>27.5</v>
      </c>
      <c r="P161" s="477">
        <v>28.5</v>
      </c>
      <c r="Q161" s="477">
        <v>27.3</v>
      </c>
      <c r="R161" s="477">
        <v>27.6</v>
      </c>
      <c r="S161" s="477">
        <v>26.1</v>
      </c>
      <c r="T161" s="477">
        <v>25.5</v>
      </c>
      <c r="U161" s="470" t="s">
        <v>28</v>
      </c>
      <c r="V161" s="470" t="s">
        <v>28</v>
      </c>
      <c r="W161" s="470" t="s">
        <v>28</v>
      </c>
      <c r="X161" s="470" t="s">
        <v>28</v>
      </c>
      <c r="Y161" s="470" t="s">
        <v>28</v>
      </c>
      <c r="Z161" s="470" t="s">
        <v>28</v>
      </c>
      <c r="AA161" s="470" t="s">
        <v>28</v>
      </c>
      <c r="AB161" s="470" t="s">
        <v>885</v>
      </c>
      <c r="AC161" s="514" t="s">
        <v>31</v>
      </c>
      <c r="AD161" s="470" t="s">
        <v>41</v>
      </c>
      <c r="AE161" s="515" t="s">
        <v>886</v>
      </c>
      <c r="AF161" s="470" t="s">
        <v>28</v>
      </c>
      <c r="AG161" s="470" t="s">
        <v>28</v>
      </c>
      <c r="AH161" s="470" t="s">
        <v>28</v>
      </c>
      <c r="AI161" s="470" t="s">
        <v>886</v>
      </c>
      <c r="AJ161" s="470" t="s">
        <v>28</v>
      </c>
      <c r="AK161" s="470" t="s">
        <v>28</v>
      </c>
      <c r="AL161" s="470" t="s">
        <v>28</v>
      </c>
      <c r="AM161" s="470" t="s">
        <v>28</v>
      </c>
      <c r="AN161" s="470" t="s">
        <v>314</v>
      </c>
      <c r="AO161" s="470" t="s">
        <v>149</v>
      </c>
      <c r="AP161" s="470" t="s">
        <v>28</v>
      </c>
      <c r="AQ161" s="470" t="s">
        <v>42</v>
      </c>
      <c r="AR161" s="470" t="s">
        <v>155</v>
      </c>
      <c r="AS161" s="516"/>
      <c r="AT161" s="470" t="s">
        <v>42</v>
      </c>
      <c r="AU161" s="471" t="s">
        <v>1181</v>
      </c>
      <c r="AV161" s="470" t="s">
        <v>28</v>
      </c>
      <c r="AW161" s="471" t="s">
        <v>993</v>
      </c>
      <c r="AX161" s="471" t="s">
        <v>28</v>
      </c>
      <c r="AY161" s="470" t="s">
        <v>51</v>
      </c>
      <c r="AZ161" s="473">
        <v>100</v>
      </c>
      <c r="BA161" s="472" t="s">
        <v>28</v>
      </c>
      <c r="BB161" s="473">
        <v>100</v>
      </c>
      <c r="BC161" s="472" t="s">
        <v>28</v>
      </c>
      <c r="BD161" s="473">
        <v>100</v>
      </c>
      <c r="BE161" s="472" t="s">
        <v>28</v>
      </c>
      <c r="BF161" s="473"/>
      <c r="BG161" s="472"/>
      <c r="BH161" s="473"/>
      <c r="BI161" s="472"/>
      <c r="BJ161" s="473"/>
      <c r="BK161" s="472"/>
      <c r="BL161" s="473"/>
      <c r="BM161" s="472"/>
      <c r="BN161" s="473"/>
      <c r="BO161" s="472"/>
      <c r="BP161" s="473"/>
      <c r="BQ161" s="472"/>
      <c r="BR161" s="473"/>
      <c r="BS161" s="472"/>
      <c r="BT161" s="473"/>
      <c r="BU161" s="472"/>
      <c r="BV161" s="473"/>
      <c r="BW161" s="472"/>
      <c r="BX161" s="470" t="s">
        <v>10</v>
      </c>
      <c r="BY161" s="470">
        <v>70</v>
      </c>
      <c r="BZ161" s="470" t="s">
        <v>28</v>
      </c>
      <c r="CA161" s="470" t="s">
        <v>10</v>
      </c>
      <c r="CB161" s="470">
        <v>70</v>
      </c>
      <c r="CC161" s="470" t="s">
        <v>28</v>
      </c>
      <c r="CD161" s="470"/>
      <c r="CE161" s="470"/>
      <c r="CF161" s="470"/>
      <c r="CG161" s="470"/>
      <c r="CH161" s="470"/>
      <c r="CI161" s="470"/>
      <c r="CJ161" s="470"/>
      <c r="CK161" s="470"/>
      <c r="CL161" s="470"/>
      <c r="CM161" s="470" t="s">
        <v>44</v>
      </c>
      <c r="CN161" s="470" t="s">
        <v>28</v>
      </c>
      <c r="CO161" s="470" t="s">
        <v>28</v>
      </c>
      <c r="CP161" s="470" t="s">
        <v>28</v>
      </c>
      <c r="CQ161" s="470" t="s">
        <v>28</v>
      </c>
      <c r="CR161" s="470"/>
      <c r="CS161" s="470"/>
      <c r="CT161" s="470"/>
      <c r="CU161" s="63"/>
      <c r="CV161" s="467"/>
      <c r="CW161" s="186"/>
      <c r="CX161" s="35"/>
      <c r="CY161" s="132">
        <f>IF(AND(BX161="NYY",BY161=150),324,IF(AND(BX161="NYY",BY161=95),282,IF(AND(BX161="NYY",BY161=70),202,IF(AND(BX161="NYY",BY161=50),159,IF(AND(BX161="NYY",BY161=35),131,IF(AND(BX161=NYY,BY161=25),106,IF(AND(BX161="LVTC",BY161=150),252,IF(AND(BX161="LVTC",BY161=95),190,IF(AND(BX161="LVTC",BY161=70),158,IF(AND(BX161="LVTC",BY161=50),124,IF(AND(BX161="LVTC",BY161=35),102,IF(AND(BX161="LVTC",BY161=25),83,0))))))))))))</f>
        <v>202</v>
      </c>
      <c r="CZ161" s="35"/>
      <c r="DA161" s="35"/>
      <c r="DB161" s="401" t="str">
        <f t="shared" si="20"/>
        <v>BAIK</v>
      </c>
      <c r="DC161" s="401">
        <f t="shared" si="14"/>
        <v>2.8000000000000007</v>
      </c>
      <c r="DD161" s="401" t="str">
        <f t="shared" si="17"/>
        <v>BAIK</v>
      </c>
      <c r="DE161" s="401">
        <f t="shared" si="15"/>
        <v>1.1999999999999993</v>
      </c>
      <c r="DF161" s="401" t="str">
        <f t="shared" si="18"/>
        <v>BAIK</v>
      </c>
    </row>
    <row r="162" spans="1:110">
      <c r="A162" s="510">
        <f t="shared" si="19"/>
        <v>150</v>
      </c>
      <c r="B162" s="511" t="str">
        <f>'1. DATA TRAFO'!C162</f>
        <v>TP0419</v>
      </c>
      <c r="C162" s="512" t="str">
        <f>'1. DATA TRAFO'!D162</f>
        <v>Jl. Hasan Saie</v>
      </c>
      <c r="D162" s="193" t="str">
        <f>'1. DATA TRAFO'!L162</f>
        <v xml:space="preserve">Sintra </v>
      </c>
      <c r="E162" s="192">
        <f>'1. DATA TRAFO'!M162</f>
        <v>100</v>
      </c>
      <c r="F162" s="513">
        <f>'1. DATA TRAFO'!R162</f>
        <v>44782</v>
      </c>
      <c r="G162" s="205" t="str">
        <f>'1. DATA TRAFO'!T162</f>
        <v>UMJ</v>
      </c>
      <c r="H162" s="470"/>
      <c r="I162" s="470"/>
      <c r="J162" s="470"/>
      <c r="K162" s="470"/>
      <c r="L162" s="470"/>
      <c r="M162" s="470"/>
      <c r="N162" s="470"/>
      <c r="O162" s="470"/>
      <c r="P162" s="470"/>
      <c r="Q162" s="470"/>
      <c r="R162" s="470"/>
      <c r="S162" s="470"/>
      <c r="T162" s="470"/>
      <c r="U162" s="470"/>
      <c r="V162" s="470"/>
      <c r="W162" s="470"/>
      <c r="X162" s="470"/>
      <c r="Y162" s="470"/>
      <c r="Z162" s="470"/>
      <c r="AA162" s="470"/>
      <c r="AB162" s="470"/>
      <c r="AC162" s="514"/>
      <c r="AD162" s="470"/>
      <c r="AE162" s="515"/>
      <c r="AF162" s="470"/>
      <c r="AG162" s="470"/>
      <c r="AH162" s="470"/>
      <c r="AI162" s="470"/>
      <c r="AJ162" s="470"/>
      <c r="AK162" s="470"/>
      <c r="AL162" s="470"/>
      <c r="AM162" s="470"/>
      <c r="AN162" s="470"/>
      <c r="AO162" s="470"/>
      <c r="AP162" s="470"/>
      <c r="AQ162" s="470"/>
      <c r="AR162" s="470"/>
      <c r="AS162" s="516"/>
      <c r="AT162" s="470"/>
      <c r="AU162" s="471"/>
      <c r="AV162" s="470"/>
      <c r="AW162" s="471"/>
      <c r="AX162" s="471"/>
      <c r="AY162" s="470"/>
      <c r="AZ162" s="473"/>
      <c r="BA162" s="472"/>
      <c r="BB162" s="473"/>
      <c r="BC162" s="472"/>
      <c r="BD162" s="473"/>
      <c r="BE162" s="472"/>
      <c r="BF162" s="473"/>
      <c r="BG162" s="472"/>
      <c r="BH162" s="473"/>
      <c r="BI162" s="472"/>
      <c r="BJ162" s="473"/>
      <c r="BK162" s="472"/>
      <c r="BL162" s="473"/>
      <c r="BM162" s="472"/>
      <c r="BN162" s="473"/>
      <c r="BO162" s="472"/>
      <c r="BP162" s="473"/>
      <c r="BQ162" s="472"/>
      <c r="BR162" s="473"/>
      <c r="BS162" s="472"/>
      <c r="BT162" s="473"/>
      <c r="BU162" s="472"/>
      <c r="BV162" s="473"/>
      <c r="BW162" s="472"/>
      <c r="BX162" s="470"/>
      <c r="BY162" s="470"/>
      <c r="BZ162" s="470"/>
      <c r="CA162" s="470"/>
      <c r="CB162" s="470"/>
      <c r="CC162" s="470"/>
      <c r="CD162" s="470"/>
      <c r="CE162" s="470"/>
      <c r="CF162" s="470"/>
      <c r="CG162" s="470"/>
      <c r="CH162" s="470"/>
      <c r="CI162" s="470"/>
      <c r="CJ162" s="470"/>
      <c r="CK162" s="470"/>
      <c r="CL162" s="470"/>
      <c r="CM162" s="470"/>
      <c r="CN162" s="470"/>
      <c r="CO162" s="470"/>
      <c r="CP162" s="470"/>
      <c r="CQ162" s="470"/>
      <c r="CR162" s="470"/>
      <c r="CS162" s="470"/>
      <c r="CT162" s="470"/>
      <c r="CU162" s="63"/>
      <c r="CV162" s="467"/>
      <c r="CW162" s="186"/>
      <c r="CX162" s="35"/>
      <c r="CY162" s="132" t="e">
        <f>IF(AND(BX162="NYY",BY162=150),324,IF(AND(BX162="NYY",BY162=95),282,IF(AND(BX162="NYY",BY162=70),202,IF(AND(BX162="NYY",BY162=50),159,IF(AND(BX162="NYY",BY162=35),131,IF(AND(BX162=NYY,BY162=25),106,IF(AND(BX162="LVTC",BY162=150),252,IF(AND(BX162="LVTC",BY162=95),190,IF(AND(BX162="LVTC",BY162=70),158,IF(AND(BX162="LVTC",BY162=50),124,IF(AND(BX162="LVTC",BY162=35),102,IF(AND(BX162="LVTC",BY162=25),83,0))))))))))))</f>
        <v>#NAME?</v>
      </c>
      <c r="CZ162" s="35"/>
      <c r="DA162" s="35"/>
      <c r="DB162" s="401">
        <f t="shared" si="20"/>
        <v>0</v>
      </c>
      <c r="DC162" s="401">
        <f t="shared" si="14"/>
        <v>0</v>
      </c>
      <c r="DD162" s="401" t="str">
        <f t="shared" si="17"/>
        <v>BAIK</v>
      </c>
      <c r="DE162" s="401">
        <f t="shared" si="15"/>
        <v>0</v>
      </c>
      <c r="DF162" s="401" t="str">
        <f t="shared" si="18"/>
        <v>BAIK</v>
      </c>
    </row>
    <row r="163" spans="1:110">
      <c r="A163" s="510">
        <f t="shared" si="19"/>
        <v>151</v>
      </c>
      <c r="B163" s="511" t="str">
        <f>'1. DATA TRAFO'!C163</f>
        <v>TP0503</v>
      </c>
      <c r="C163" s="512" t="str">
        <f>'1. DATA TRAFO'!D163</f>
        <v>Jl. Hasan Saie</v>
      </c>
      <c r="D163" s="193" t="str">
        <f>'1. DATA TRAFO'!L163</f>
        <v xml:space="preserve">Trafindo </v>
      </c>
      <c r="E163" s="192">
        <f>'1. DATA TRAFO'!M163</f>
        <v>50</v>
      </c>
      <c r="F163" s="513">
        <f>'1. DATA TRAFO'!R163</f>
        <v>44782</v>
      </c>
      <c r="G163" s="205" t="str">
        <f>'1. DATA TRAFO'!T163</f>
        <v>UMJ</v>
      </c>
      <c r="H163" s="470"/>
      <c r="I163" s="470"/>
      <c r="J163" s="470"/>
      <c r="K163" s="470"/>
      <c r="L163" s="470"/>
      <c r="M163" s="470"/>
      <c r="N163" s="470"/>
      <c r="O163" s="470"/>
      <c r="P163" s="470"/>
      <c r="Q163" s="470"/>
      <c r="R163" s="470"/>
      <c r="S163" s="470"/>
      <c r="T163" s="470"/>
      <c r="U163" s="470"/>
      <c r="V163" s="470"/>
      <c r="W163" s="470"/>
      <c r="X163" s="470"/>
      <c r="Y163" s="470"/>
      <c r="Z163" s="470"/>
      <c r="AA163" s="470"/>
      <c r="AB163" s="470"/>
      <c r="AC163" s="514"/>
      <c r="AD163" s="470"/>
      <c r="AE163" s="515"/>
      <c r="AF163" s="470"/>
      <c r="AG163" s="470"/>
      <c r="AH163" s="470"/>
      <c r="AI163" s="470"/>
      <c r="AJ163" s="470"/>
      <c r="AK163" s="470"/>
      <c r="AL163" s="470"/>
      <c r="AM163" s="470"/>
      <c r="AN163" s="470"/>
      <c r="AO163" s="470"/>
      <c r="AP163" s="470"/>
      <c r="AQ163" s="470"/>
      <c r="AR163" s="470"/>
      <c r="AS163" s="516"/>
      <c r="AT163" s="470"/>
      <c r="AU163" s="471"/>
      <c r="AV163" s="470"/>
      <c r="AW163" s="471"/>
      <c r="AX163" s="471"/>
      <c r="AY163" s="470"/>
      <c r="AZ163" s="473"/>
      <c r="BA163" s="472"/>
      <c r="BB163" s="473"/>
      <c r="BC163" s="472"/>
      <c r="BD163" s="473"/>
      <c r="BE163" s="472"/>
      <c r="BF163" s="473"/>
      <c r="BG163" s="472"/>
      <c r="BH163" s="473"/>
      <c r="BI163" s="472"/>
      <c r="BJ163" s="473"/>
      <c r="BK163" s="472"/>
      <c r="BL163" s="473"/>
      <c r="BM163" s="472"/>
      <c r="BN163" s="473"/>
      <c r="BO163" s="472"/>
      <c r="BP163" s="473"/>
      <c r="BQ163" s="472"/>
      <c r="BR163" s="473"/>
      <c r="BS163" s="472"/>
      <c r="BT163" s="473"/>
      <c r="BU163" s="472"/>
      <c r="BV163" s="473"/>
      <c r="BW163" s="472"/>
      <c r="BX163" s="470"/>
      <c r="BY163" s="470"/>
      <c r="BZ163" s="470"/>
      <c r="CA163" s="470"/>
      <c r="CB163" s="470"/>
      <c r="CC163" s="470"/>
      <c r="CD163" s="470"/>
      <c r="CE163" s="470"/>
      <c r="CF163" s="470"/>
      <c r="CG163" s="470"/>
      <c r="CH163" s="470"/>
      <c r="CI163" s="470"/>
      <c r="CJ163" s="470"/>
      <c r="CK163" s="470"/>
      <c r="CL163" s="470"/>
      <c r="CM163" s="470"/>
      <c r="CN163" s="470"/>
      <c r="CO163" s="470"/>
      <c r="CP163" s="470"/>
      <c r="CQ163" s="470"/>
      <c r="CR163" s="470"/>
      <c r="CS163" s="470"/>
      <c r="CT163" s="470"/>
      <c r="CU163" s="63"/>
      <c r="CV163" s="467"/>
      <c r="CW163" s="186"/>
      <c r="CX163" s="35"/>
      <c r="CY163" s="132" t="e">
        <f>IF(AND(BX163="NYY",BY163=150),324,IF(AND(BX163="NYY",BY163=95),282,IF(AND(BX163="NYY",BY163=70),202,IF(AND(BX163="NYY",BY163=50),159,IF(AND(BX163="NYY",BY163=35),131,IF(AND(BX163=NYY,BY163=25),106,IF(AND(BX163="LVTC",BY163=150),252,IF(AND(BX163="LVTC",BY163=95),190,IF(AND(BX163="LVTC",BY163=70),158,IF(AND(BX163="LVTC",BY163=50),124,IF(AND(BX163="LVTC",BY163=35),102,IF(AND(BX163="LVTC",BY163=25),83,0))))))))))))</f>
        <v>#NAME?</v>
      </c>
      <c r="CZ163" s="35"/>
      <c r="DA163" s="35"/>
      <c r="DB163" s="401">
        <f t="shared" si="20"/>
        <v>0</v>
      </c>
      <c r="DC163" s="401">
        <f t="shared" si="14"/>
        <v>0</v>
      </c>
      <c r="DD163" s="401" t="str">
        <f t="shared" si="17"/>
        <v>BAIK</v>
      </c>
      <c r="DE163" s="401">
        <f t="shared" si="15"/>
        <v>0</v>
      </c>
      <c r="DF163" s="401" t="str">
        <f t="shared" si="18"/>
        <v>BAIK</v>
      </c>
    </row>
    <row r="164" spans="1:110">
      <c r="A164" s="510">
        <f t="shared" si="19"/>
        <v>152</v>
      </c>
      <c r="B164" s="511" t="str">
        <f>'1. DATA TRAFO'!C164</f>
        <v>TP0341</v>
      </c>
      <c r="C164" s="512" t="str">
        <f>'1. DATA TRAFO'!D164</f>
        <v xml:space="preserve">Jl. Hasan Saie </v>
      </c>
      <c r="D164" s="193" t="str">
        <f>'1. DATA TRAFO'!L164</f>
        <v xml:space="preserve">Sintra </v>
      </c>
      <c r="E164" s="192">
        <f>'1. DATA TRAFO'!M164</f>
        <v>160</v>
      </c>
      <c r="F164" s="513">
        <f>'1. DATA TRAFO'!R164</f>
        <v>44782</v>
      </c>
      <c r="G164" s="205" t="str">
        <f>'1. DATA TRAFO'!T164</f>
        <v>UMJ</v>
      </c>
      <c r="H164" s="470"/>
      <c r="I164" s="470"/>
      <c r="J164" s="470"/>
      <c r="K164" s="470"/>
      <c r="L164" s="470"/>
      <c r="M164" s="470"/>
      <c r="N164" s="470"/>
      <c r="O164" s="470"/>
      <c r="P164" s="470"/>
      <c r="Q164" s="470"/>
      <c r="R164" s="470"/>
      <c r="S164" s="470"/>
      <c r="T164" s="470"/>
      <c r="U164" s="470"/>
      <c r="V164" s="470"/>
      <c r="W164" s="470"/>
      <c r="X164" s="470"/>
      <c r="Y164" s="470"/>
      <c r="Z164" s="470"/>
      <c r="AA164" s="470"/>
      <c r="AB164" s="470"/>
      <c r="AC164" s="514"/>
      <c r="AD164" s="470"/>
      <c r="AE164" s="515"/>
      <c r="AF164" s="470"/>
      <c r="AG164" s="470"/>
      <c r="AH164" s="470"/>
      <c r="AI164" s="470"/>
      <c r="AJ164" s="470"/>
      <c r="AK164" s="470"/>
      <c r="AL164" s="470"/>
      <c r="AM164" s="470"/>
      <c r="AN164" s="470"/>
      <c r="AO164" s="470"/>
      <c r="AP164" s="470"/>
      <c r="AQ164" s="470"/>
      <c r="AR164" s="470"/>
      <c r="AS164" s="516"/>
      <c r="AT164" s="470"/>
      <c r="AU164" s="471"/>
      <c r="AV164" s="470"/>
      <c r="AW164" s="471"/>
      <c r="AX164" s="471"/>
      <c r="AY164" s="470"/>
      <c r="AZ164" s="473"/>
      <c r="BA164" s="472"/>
      <c r="BB164" s="473"/>
      <c r="BC164" s="472"/>
      <c r="BD164" s="473"/>
      <c r="BE164" s="472"/>
      <c r="BF164" s="473"/>
      <c r="BG164" s="472"/>
      <c r="BH164" s="473"/>
      <c r="BI164" s="472"/>
      <c r="BJ164" s="473"/>
      <c r="BK164" s="472"/>
      <c r="BL164" s="473"/>
      <c r="BM164" s="472"/>
      <c r="BN164" s="473"/>
      <c r="BO164" s="472"/>
      <c r="BP164" s="473"/>
      <c r="BQ164" s="472"/>
      <c r="BR164" s="473"/>
      <c r="BS164" s="472"/>
      <c r="BT164" s="473"/>
      <c r="BU164" s="472"/>
      <c r="BV164" s="473"/>
      <c r="BW164" s="472"/>
      <c r="BX164" s="470"/>
      <c r="BY164" s="470"/>
      <c r="BZ164" s="470"/>
      <c r="CA164" s="470"/>
      <c r="CB164" s="470"/>
      <c r="CC164" s="470"/>
      <c r="CD164" s="470"/>
      <c r="CE164" s="470"/>
      <c r="CF164" s="470"/>
      <c r="CG164" s="470"/>
      <c r="CH164" s="470"/>
      <c r="CI164" s="470"/>
      <c r="CJ164" s="470"/>
      <c r="CK164" s="470"/>
      <c r="CL164" s="470"/>
      <c r="CM164" s="470"/>
      <c r="CN164" s="470"/>
      <c r="CO164" s="470"/>
      <c r="CP164" s="470"/>
      <c r="CQ164" s="470"/>
      <c r="CR164" s="470"/>
      <c r="CS164" s="470"/>
      <c r="CT164" s="470"/>
      <c r="CU164" s="63"/>
      <c r="CV164" s="467"/>
      <c r="CW164" s="186"/>
      <c r="CX164" s="35"/>
      <c r="CY164" s="132" t="e">
        <f>IF(AND(BX164="NYY",BY164=150),324,IF(AND(BX164="NYY",BY164=95),282,IF(AND(BX164="NYY",BY164=70),202,IF(AND(BX164="NYY",BY164=50),159,IF(AND(BX164="NYY",BY164=35),131,IF(AND(BX164=NYY,BY164=25),106,IF(AND(BX164="LVTC",BY164=150),252,IF(AND(BX164="LVTC",BY164=95),190,IF(AND(BX164="LVTC",BY164=70),158,IF(AND(BX164="LVTC",BY164=50),124,IF(AND(BX164="LVTC",BY164=35),102,IF(AND(BX164="LVTC",BY164=25),83,0))))))))))))</f>
        <v>#NAME?</v>
      </c>
      <c r="CZ164" s="35"/>
      <c r="DA164" s="35"/>
      <c r="DB164" s="401">
        <f t="shared" si="20"/>
        <v>0</v>
      </c>
      <c r="DC164" s="401">
        <f t="shared" si="14"/>
        <v>0</v>
      </c>
      <c r="DD164" s="401" t="str">
        <f t="shared" si="17"/>
        <v>BAIK</v>
      </c>
      <c r="DE164" s="401">
        <f t="shared" si="15"/>
        <v>0</v>
      </c>
      <c r="DF164" s="401" t="str">
        <f t="shared" si="18"/>
        <v>BAIK</v>
      </c>
    </row>
    <row r="165" spans="1:110">
      <c r="A165" s="510">
        <f t="shared" si="19"/>
        <v>153</v>
      </c>
      <c r="B165" s="511" t="str">
        <f>'1. DATA TRAFO'!C165</f>
        <v>TP0464</v>
      </c>
      <c r="C165" s="512" t="str">
        <f>'1. DATA TRAFO'!D165</f>
        <v>Jl. Serma Abdullah</v>
      </c>
      <c r="D165" s="193" t="str">
        <f>'1. DATA TRAFO'!L165</f>
        <v xml:space="preserve">Voltra </v>
      </c>
      <c r="E165" s="192">
        <f>'1. DATA TRAFO'!M165</f>
        <v>100</v>
      </c>
      <c r="F165" s="513">
        <f>'1. DATA TRAFO'!R165</f>
        <v>44782</v>
      </c>
      <c r="G165" s="205" t="str">
        <f>'1. DATA TRAFO'!T165</f>
        <v>UMJ</v>
      </c>
      <c r="H165" s="470"/>
      <c r="I165" s="470"/>
      <c r="J165" s="470"/>
      <c r="K165" s="470"/>
      <c r="L165" s="470"/>
      <c r="M165" s="470"/>
      <c r="N165" s="470"/>
      <c r="O165" s="470"/>
      <c r="P165" s="470"/>
      <c r="Q165" s="470"/>
      <c r="R165" s="470"/>
      <c r="S165" s="470"/>
      <c r="T165" s="470"/>
      <c r="U165" s="470"/>
      <c r="V165" s="470"/>
      <c r="W165" s="470"/>
      <c r="X165" s="470"/>
      <c r="Y165" s="470"/>
      <c r="Z165" s="470"/>
      <c r="AA165" s="470"/>
      <c r="AB165" s="470"/>
      <c r="AC165" s="514"/>
      <c r="AD165" s="470"/>
      <c r="AE165" s="515"/>
      <c r="AF165" s="470"/>
      <c r="AG165" s="470"/>
      <c r="AH165" s="470"/>
      <c r="AI165" s="470"/>
      <c r="AJ165" s="470"/>
      <c r="AK165" s="470"/>
      <c r="AL165" s="470"/>
      <c r="AM165" s="470"/>
      <c r="AN165" s="470"/>
      <c r="AO165" s="470"/>
      <c r="AP165" s="470"/>
      <c r="AQ165" s="470"/>
      <c r="AR165" s="470"/>
      <c r="AS165" s="516"/>
      <c r="AT165" s="470"/>
      <c r="AU165" s="471"/>
      <c r="AV165" s="470"/>
      <c r="AW165" s="471"/>
      <c r="AX165" s="471"/>
      <c r="AY165" s="470"/>
      <c r="AZ165" s="473"/>
      <c r="BA165" s="472"/>
      <c r="BB165" s="473"/>
      <c r="BC165" s="472"/>
      <c r="BD165" s="473"/>
      <c r="BE165" s="472"/>
      <c r="BF165" s="473"/>
      <c r="BG165" s="472"/>
      <c r="BH165" s="473"/>
      <c r="BI165" s="472"/>
      <c r="BJ165" s="473"/>
      <c r="BK165" s="472"/>
      <c r="BL165" s="473"/>
      <c r="BM165" s="472"/>
      <c r="BN165" s="473"/>
      <c r="BO165" s="472"/>
      <c r="BP165" s="473"/>
      <c r="BQ165" s="472"/>
      <c r="BR165" s="473"/>
      <c r="BS165" s="472"/>
      <c r="BT165" s="473"/>
      <c r="BU165" s="472"/>
      <c r="BV165" s="473"/>
      <c r="BW165" s="472"/>
      <c r="BX165" s="470"/>
      <c r="BY165" s="470"/>
      <c r="BZ165" s="470"/>
      <c r="CA165" s="470"/>
      <c r="CB165" s="470"/>
      <c r="CC165" s="470"/>
      <c r="CD165" s="470"/>
      <c r="CE165" s="470"/>
      <c r="CF165" s="470"/>
      <c r="CG165" s="470"/>
      <c r="CH165" s="470"/>
      <c r="CI165" s="470"/>
      <c r="CJ165" s="470"/>
      <c r="CK165" s="470"/>
      <c r="CL165" s="470"/>
      <c r="CM165" s="470"/>
      <c r="CN165" s="470"/>
      <c r="CO165" s="470"/>
      <c r="CP165" s="470"/>
      <c r="CQ165" s="470"/>
      <c r="CR165" s="470"/>
      <c r="CS165" s="470"/>
      <c r="CT165" s="470"/>
      <c r="CU165" s="63"/>
      <c r="CV165" s="467"/>
      <c r="CW165" s="186"/>
      <c r="CX165" s="35"/>
      <c r="CY165" s="132" t="e">
        <f>IF(AND(BX165="NYY",BY165=150),324,IF(AND(BX165="NYY",BY165=95),282,IF(AND(BX165="NYY",BY165=70),202,IF(AND(BX165="NYY",BY165=50),159,IF(AND(BX165="NYY",BY165=35),131,IF(AND(BX165=NYY,BY165=25),106,IF(AND(BX165="LVTC",BY165=150),252,IF(AND(BX165="LVTC",BY165=95),190,IF(AND(BX165="LVTC",BY165=70),158,IF(AND(BX165="LVTC",BY165=50),124,IF(AND(BX165="LVTC",BY165=35),102,IF(AND(BX165="LVTC",BY165=25),83,0))))))))))))</f>
        <v>#NAME?</v>
      </c>
      <c r="CZ165" s="35"/>
      <c r="DA165" s="35"/>
      <c r="DB165" s="401">
        <f t="shared" si="20"/>
        <v>0</v>
      </c>
      <c r="DC165" s="401">
        <f t="shared" ref="DC165:DC178" si="21">MAX(L165:N165)-MIN(L165:N165)</f>
        <v>0</v>
      </c>
      <c r="DD165" s="401" t="str">
        <f t="shared" si="17"/>
        <v>BAIK</v>
      </c>
      <c r="DE165" s="401">
        <f t="shared" ref="DE165:DE178" si="22">MAX(O165:R165)-MIN(O165:R165)</f>
        <v>0</v>
      </c>
      <c r="DF165" s="401" t="str">
        <f t="shared" si="18"/>
        <v>BAIK</v>
      </c>
    </row>
    <row r="166" spans="1:110">
      <c r="A166" s="510">
        <f t="shared" si="19"/>
        <v>154</v>
      </c>
      <c r="B166" s="511" t="str">
        <f>'1. DATA TRAFO'!C166</f>
        <v>TP0353</v>
      </c>
      <c r="C166" s="512" t="str">
        <f>'1. DATA TRAFO'!D166</f>
        <v>Jl. Padat Karya</v>
      </c>
      <c r="D166" s="193" t="str">
        <f>'1. DATA TRAFO'!L166</f>
        <v xml:space="preserve">Starlite </v>
      </c>
      <c r="E166" s="192">
        <f>'1. DATA TRAFO'!M166</f>
        <v>100</v>
      </c>
      <c r="F166" s="513">
        <f>'1. DATA TRAFO'!R166</f>
        <v>44782</v>
      </c>
      <c r="G166" s="205" t="str">
        <f>'1. DATA TRAFO'!T166</f>
        <v>UMJ</v>
      </c>
      <c r="H166" s="470"/>
      <c r="I166" s="470"/>
      <c r="J166" s="470"/>
      <c r="K166" s="470"/>
      <c r="L166" s="470"/>
      <c r="M166" s="470"/>
      <c r="N166" s="470"/>
      <c r="O166" s="470"/>
      <c r="P166" s="470"/>
      <c r="Q166" s="470"/>
      <c r="R166" s="470"/>
      <c r="S166" s="470"/>
      <c r="T166" s="470"/>
      <c r="U166" s="470"/>
      <c r="V166" s="470"/>
      <c r="W166" s="470"/>
      <c r="X166" s="470"/>
      <c r="Y166" s="470"/>
      <c r="Z166" s="470"/>
      <c r="AA166" s="470"/>
      <c r="AB166" s="470"/>
      <c r="AC166" s="514"/>
      <c r="AD166" s="470"/>
      <c r="AE166" s="515"/>
      <c r="AF166" s="470"/>
      <c r="AG166" s="470"/>
      <c r="AH166" s="470"/>
      <c r="AI166" s="470"/>
      <c r="AJ166" s="470"/>
      <c r="AK166" s="470"/>
      <c r="AL166" s="470"/>
      <c r="AM166" s="470"/>
      <c r="AN166" s="470"/>
      <c r="AO166" s="470"/>
      <c r="AP166" s="470"/>
      <c r="AQ166" s="470"/>
      <c r="AR166" s="470"/>
      <c r="AS166" s="516"/>
      <c r="AT166" s="470"/>
      <c r="AU166" s="471"/>
      <c r="AV166" s="470"/>
      <c r="AW166" s="471"/>
      <c r="AX166" s="471"/>
      <c r="AY166" s="470"/>
      <c r="AZ166" s="473"/>
      <c r="BA166" s="472"/>
      <c r="BB166" s="473"/>
      <c r="BC166" s="472"/>
      <c r="BD166" s="473"/>
      <c r="BE166" s="472"/>
      <c r="BF166" s="473"/>
      <c r="BG166" s="472"/>
      <c r="BH166" s="473"/>
      <c r="BI166" s="472"/>
      <c r="BJ166" s="473"/>
      <c r="BK166" s="472"/>
      <c r="BL166" s="473"/>
      <c r="BM166" s="472"/>
      <c r="BN166" s="473"/>
      <c r="BO166" s="472"/>
      <c r="BP166" s="473"/>
      <c r="BQ166" s="472"/>
      <c r="BR166" s="473"/>
      <c r="BS166" s="472"/>
      <c r="BT166" s="473"/>
      <c r="BU166" s="472"/>
      <c r="BV166" s="473"/>
      <c r="BW166" s="472"/>
      <c r="BX166" s="470"/>
      <c r="BY166" s="470"/>
      <c r="BZ166" s="470"/>
      <c r="CA166" s="470"/>
      <c r="CB166" s="470"/>
      <c r="CC166" s="470"/>
      <c r="CD166" s="470"/>
      <c r="CE166" s="470"/>
      <c r="CF166" s="470"/>
      <c r="CG166" s="470"/>
      <c r="CH166" s="470"/>
      <c r="CI166" s="470"/>
      <c r="CJ166" s="470"/>
      <c r="CK166" s="470"/>
      <c r="CL166" s="470"/>
      <c r="CM166" s="470"/>
      <c r="CN166" s="470"/>
      <c r="CO166" s="470"/>
      <c r="CP166" s="470"/>
      <c r="CQ166" s="470"/>
      <c r="CR166" s="470"/>
      <c r="CS166" s="470"/>
      <c r="CT166" s="470"/>
      <c r="CU166" s="63"/>
      <c r="CV166" s="467"/>
      <c r="CW166" s="186"/>
      <c r="CX166" s="35"/>
      <c r="CY166" s="132" t="e">
        <f>IF(AND(BX166="NYY",BY166=150),324,IF(AND(BX166="NYY",BY166=95),282,IF(AND(BX166="NYY",BY166=70),202,IF(AND(BX166="NYY",BY166=50),159,IF(AND(BX166="NYY",BY166=35),131,IF(AND(BX166=NYY,BY166=25),106,IF(AND(BX166="LVTC",BY166=150),252,IF(AND(BX166="LVTC",BY166=95),190,IF(AND(BX166="LVTC",BY166=70),158,IF(AND(BX166="LVTC",BY166=50),124,IF(AND(BX166="LVTC",BY166=35),102,IF(AND(BX166="LVTC",BY166=25),83,0))))))))))))</f>
        <v>#NAME?</v>
      </c>
      <c r="CZ166" s="35"/>
      <c r="DA166" s="35"/>
      <c r="DB166" s="401">
        <f t="shared" si="20"/>
        <v>0</v>
      </c>
      <c r="DC166" s="401">
        <f t="shared" si="21"/>
        <v>0</v>
      </c>
      <c r="DD166" s="401" t="str">
        <f t="shared" si="17"/>
        <v>BAIK</v>
      </c>
      <c r="DE166" s="401">
        <f t="shared" si="22"/>
        <v>0</v>
      </c>
      <c r="DF166" s="401" t="str">
        <f t="shared" si="18"/>
        <v>BAIK</v>
      </c>
    </row>
    <row r="167" spans="1:110">
      <c r="A167" s="510">
        <f t="shared" si="19"/>
        <v>155</v>
      </c>
      <c r="B167" s="511" t="str">
        <f>'1. DATA TRAFO'!C167</f>
        <v>TP0101</v>
      </c>
      <c r="C167" s="512" t="str">
        <f>'1. DATA TRAFO'!D167</f>
        <v xml:space="preserve">Jl. Kebun Jeruk </v>
      </c>
      <c r="D167" s="193" t="str">
        <f>'1. DATA TRAFO'!L167</f>
        <v>Trafindo</v>
      </c>
      <c r="E167" s="192">
        <f>'1. DATA TRAFO'!M167</f>
        <v>50</v>
      </c>
      <c r="F167" s="513">
        <f>'1. DATA TRAFO'!R167</f>
        <v>44782</v>
      </c>
      <c r="G167" s="205" t="str">
        <f>'1. DATA TRAFO'!T167</f>
        <v>UMJ</v>
      </c>
      <c r="H167" s="470"/>
      <c r="I167" s="470"/>
      <c r="J167" s="470"/>
      <c r="K167" s="470"/>
      <c r="L167" s="470"/>
      <c r="M167" s="470"/>
      <c r="N167" s="470"/>
      <c r="O167" s="470"/>
      <c r="P167" s="470"/>
      <c r="Q167" s="470"/>
      <c r="R167" s="470"/>
      <c r="S167" s="470"/>
      <c r="T167" s="470"/>
      <c r="U167" s="470"/>
      <c r="V167" s="470"/>
      <c r="W167" s="470"/>
      <c r="X167" s="470"/>
      <c r="Y167" s="470"/>
      <c r="Z167" s="470"/>
      <c r="AA167" s="470"/>
      <c r="AB167" s="470"/>
      <c r="AC167" s="514"/>
      <c r="AD167" s="470"/>
      <c r="AE167" s="515"/>
      <c r="AF167" s="470"/>
      <c r="AG167" s="470"/>
      <c r="AH167" s="470"/>
      <c r="AI167" s="470"/>
      <c r="AJ167" s="470"/>
      <c r="AK167" s="470"/>
      <c r="AL167" s="470"/>
      <c r="AM167" s="470"/>
      <c r="AN167" s="470"/>
      <c r="AO167" s="470"/>
      <c r="AP167" s="470"/>
      <c r="AQ167" s="470"/>
      <c r="AR167" s="470"/>
      <c r="AS167" s="516"/>
      <c r="AT167" s="470"/>
      <c r="AU167" s="471"/>
      <c r="AV167" s="470"/>
      <c r="AW167" s="471"/>
      <c r="AX167" s="471"/>
      <c r="AY167" s="470"/>
      <c r="AZ167" s="473"/>
      <c r="BA167" s="472"/>
      <c r="BB167" s="473"/>
      <c r="BC167" s="472"/>
      <c r="BD167" s="473"/>
      <c r="BE167" s="472"/>
      <c r="BF167" s="473"/>
      <c r="BG167" s="472"/>
      <c r="BH167" s="473"/>
      <c r="BI167" s="472"/>
      <c r="BJ167" s="473"/>
      <c r="BK167" s="472"/>
      <c r="BL167" s="473"/>
      <c r="BM167" s="472"/>
      <c r="BN167" s="473"/>
      <c r="BO167" s="472"/>
      <c r="BP167" s="473"/>
      <c r="BQ167" s="472"/>
      <c r="BR167" s="473"/>
      <c r="BS167" s="472"/>
      <c r="BT167" s="473"/>
      <c r="BU167" s="472"/>
      <c r="BV167" s="473"/>
      <c r="BW167" s="472"/>
      <c r="BX167" s="470"/>
      <c r="BY167" s="470"/>
      <c r="BZ167" s="470"/>
      <c r="CA167" s="470"/>
      <c r="CB167" s="470"/>
      <c r="CC167" s="470"/>
      <c r="CD167" s="470"/>
      <c r="CE167" s="470"/>
      <c r="CF167" s="470"/>
      <c r="CG167" s="470"/>
      <c r="CH167" s="470"/>
      <c r="CI167" s="470"/>
      <c r="CJ167" s="470"/>
      <c r="CK167" s="470"/>
      <c r="CL167" s="470"/>
      <c r="CM167" s="470"/>
      <c r="CN167" s="470"/>
      <c r="CO167" s="470"/>
      <c r="CP167" s="470"/>
      <c r="CQ167" s="470"/>
      <c r="CR167" s="470"/>
      <c r="CS167" s="470"/>
      <c r="CT167" s="470"/>
      <c r="CU167" s="63"/>
      <c r="CV167" s="467"/>
      <c r="CW167" s="186"/>
      <c r="CX167" s="35"/>
      <c r="CY167" s="132" t="e">
        <f>IF(AND(BX167="NYY",BY167=150),324,IF(AND(BX167="NYY",BY167=95),282,IF(AND(BX167="NYY",BY167=70),202,IF(AND(BX167="NYY",BY167=50),159,IF(AND(BX167="NYY",BY167=35),131,IF(AND(BX167=NYY,BY167=25),106,IF(AND(BX167="LVTC",BY167=150),252,IF(AND(BX167="LVTC",BY167=95),190,IF(AND(BX167="LVTC",BY167=70),158,IF(AND(BX167="LVTC",BY167=50),124,IF(AND(BX167="LVTC",BY167=35),102,IF(AND(BX167="LVTC",BY167=25),83,0))))))))))))</f>
        <v>#NAME?</v>
      </c>
      <c r="CZ167" s="35"/>
      <c r="DA167" s="35"/>
      <c r="DB167" s="401">
        <f t="shared" si="20"/>
        <v>0</v>
      </c>
      <c r="DC167" s="401">
        <f t="shared" si="21"/>
        <v>0</v>
      </c>
      <c r="DD167" s="401" t="str">
        <f t="shared" si="17"/>
        <v>BAIK</v>
      </c>
      <c r="DE167" s="401">
        <f t="shared" si="22"/>
        <v>0</v>
      </c>
      <c r="DF167" s="401" t="str">
        <f t="shared" si="18"/>
        <v>BAIK</v>
      </c>
    </row>
    <row r="168" spans="1:110">
      <c r="A168" s="510">
        <f t="shared" si="19"/>
        <v>156</v>
      </c>
      <c r="B168" s="511" t="str">
        <f>'1. DATA TRAFO'!C168</f>
        <v>TP0413</v>
      </c>
      <c r="C168" s="512" t="str">
        <f>'1. DATA TRAFO'!D168</f>
        <v xml:space="preserve">Jl. Kebun Jeruk </v>
      </c>
      <c r="D168" s="193" t="str">
        <f>'1. DATA TRAFO'!L168</f>
        <v>Trafindo</v>
      </c>
      <c r="E168" s="192">
        <f>'1. DATA TRAFO'!M168</f>
        <v>50</v>
      </c>
      <c r="F168" s="513">
        <f>'1. DATA TRAFO'!R168</f>
        <v>44782</v>
      </c>
      <c r="G168" s="205" t="str">
        <f>'1. DATA TRAFO'!T168</f>
        <v>UMJ</v>
      </c>
      <c r="H168" s="470"/>
      <c r="I168" s="470"/>
      <c r="J168" s="470"/>
      <c r="K168" s="470"/>
      <c r="L168" s="470"/>
      <c r="M168" s="470"/>
      <c r="N168" s="470"/>
      <c r="O168" s="470"/>
      <c r="P168" s="470"/>
      <c r="Q168" s="470"/>
      <c r="R168" s="470"/>
      <c r="S168" s="470"/>
      <c r="T168" s="470"/>
      <c r="U168" s="470"/>
      <c r="V168" s="470"/>
      <c r="W168" s="470"/>
      <c r="X168" s="470"/>
      <c r="Y168" s="470"/>
      <c r="Z168" s="470"/>
      <c r="AA168" s="470"/>
      <c r="AB168" s="470"/>
      <c r="AC168" s="514"/>
      <c r="AD168" s="470"/>
      <c r="AE168" s="515"/>
      <c r="AF168" s="470"/>
      <c r="AG168" s="470"/>
      <c r="AH168" s="470"/>
      <c r="AI168" s="470"/>
      <c r="AJ168" s="470"/>
      <c r="AK168" s="470"/>
      <c r="AL168" s="470"/>
      <c r="AM168" s="470"/>
      <c r="AN168" s="470"/>
      <c r="AO168" s="470"/>
      <c r="AP168" s="470"/>
      <c r="AQ168" s="470"/>
      <c r="AR168" s="470"/>
      <c r="AS168" s="516"/>
      <c r="AT168" s="470"/>
      <c r="AU168" s="471"/>
      <c r="AV168" s="470"/>
      <c r="AW168" s="471"/>
      <c r="AX168" s="471"/>
      <c r="AY168" s="470"/>
      <c r="AZ168" s="473"/>
      <c r="BA168" s="472"/>
      <c r="BB168" s="473"/>
      <c r="BC168" s="472"/>
      <c r="BD168" s="473"/>
      <c r="BE168" s="472"/>
      <c r="BF168" s="473"/>
      <c r="BG168" s="472"/>
      <c r="BH168" s="473"/>
      <c r="BI168" s="472"/>
      <c r="BJ168" s="473"/>
      <c r="BK168" s="472"/>
      <c r="BL168" s="473"/>
      <c r="BM168" s="472"/>
      <c r="BN168" s="473"/>
      <c r="BO168" s="472"/>
      <c r="BP168" s="473"/>
      <c r="BQ168" s="472"/>
      <c r="BR168" s="473"/>
      <c r="BS168" s="472"/>
      <c r="BT168" s="473"/>
      <c r="BU168" s="472"/>
      <c r="BV168" s="473"/>
      <c r="BW168" s="472"/>
      <c r="BX168" s="470"/>
      <c r="BY168" s="470"/>
      <c r="BZ168" s="470"/>
      <c r="CA168" s="470"/>
      <c r="CB168" s="470"/>
      <c r="CC168" s="470"/>
      <c r="CD168" s="470"/>
      <c r="CE168" s="470"/>
      <c r="CF168" s="470"/>
      <c r="CG168" s="470"/>
      <c r="CH168" s="470"/>
      <c r="CI168" s="470"/>
      <c r="CJ168" s="470"/>
      <c r="CK168" s="470"/>
      <c r="CL168" s="470"/>
      <c r="CM168" s="470"/>
      <c r="CN168" s="470"/>
      <c r="CO168" s="470"/>
      <c r="CP168" s="470"/>
      <c r="CQ168" s="470"/>
      <c r="CR168" s="470"/>
      <c r="CS168" s="470"/>
      <c r="CT168" s="470"/>
      <c r="CU168" s="63"/>
      <c r="CV168" s="467"/>
      <c r="CW168" s="186"/>
      <c r="CX168" s="35"/>
      <c r="CY168" s="132" t="e">
        <f>IF(AND(BX168="NYY",BY168=150),324,IF(AND(BX168="NYY",BY168=95),282,IF(AND(BX168="NYY",BY168=70),202,IF(AND(BX168="NYY",BY168=50),159,IF(AND(BX168="NYY",BY168=35),131,IF(AND(BX168=NYY,BY168=25),106,IF(AND(BX168="LVTC",BY168=150),252,IF(AND(BX168="LVTC",BY168=95),190,IF(AND(BX168="LVTC",BY168=70),158,IF(AND(BX168="LVTC",BY168=50),124,IF(AND(BX168="LVTC",BY168=35),102,IF(AND(BX168="LVTC",BY168=25),83,0))))))))))))</f>
        <v>#NAME?</v>
      </c>
      <c r="CZ168" s="35"/>
      <c r="DA168" s="35"/>
      <c r="DB168" s="401">
        <f t="shared" si="20"/>
        <v>0</v>
      </c>
      <c r="DC168" s="401">
        <f t="shared" si="21"/>
        <v>0</v>
      </c>
      <c r="DD168" s="401" t="str">
        <f t="shared" si="17"/>
        <v>BAIK</v>
      </c>
      <c r="DE168" s="401">
        <f t="shared" si="22"/>
        <v>0</v>
      </c>
      <c r="DF168" s="401" t="str">
        <f t="shared" si="18"/>
        <v>BAIK</v>
      </c>
    </row>
    <row r="169" spans="1:110">
      <c r="A169" s="510">
        <f t="shared" si="19"/>
        <v>157</v>
      </c>
      <c r="B169" s="511" t="str">
        <f>'1. DATA TRAFO'!C169</f>
        <v>TP0431</v>
      </c>
      <c r="C169" s="512" t="str">
        <f>'1. DATA TRAFO'!D169</f>
        <v>Jl. Kerjan</v>
      </c>
      <c r="D169" s="193" t="str">
        <f>'1. DATA TRAFO'!L169</f>
        <v xml:space="preserve">Sintra </v>
      </c>
      <c r="E169" s="192">
        <f>'1. DATA TRAFO'!M169</f>
        <v>100</v>
      </c>
      <c r="F169" s="513">
        <f>'1. DATA TRAFO'!R169</f>
        <v>44783</v>
      </c>
      <c r="G169" s="205" t="str">
        <f>'1. DATA TRAFO'!T169</f>
        <v>UMJ</v>
      </c>
      <c r="H169" s="470"/>
      <c r="I169" s="470"/>
      <c r="J169" s="470"/>
      <c r="K169" s="470"/>
      <c r="L169" s="470"/>
      <c r="M169" s="470"/>
      <c r="N169" s="470"/>
      <c r="O169" s="470"/>
      <c r="P169" s="470"/>
      <c r="Q169" s="470"/>
      <c r="R169" s="470"/>
      <c r="S169" s="470"/>
      <c r="T169" s="470"/>
      <c r="U169" s="470"/>
      <c r="V169" s="470"/>
      <c r="W169" s="470"/>
      <c r="X169" s="470"/>
      <c r="Y169" s="470"/>
      <c r="Z169" s="470"/>
      <c r="AA169" s="470"/>
      <c r="AB169" s="470"/>
      <c r="AC169" s="514"/>
      <c r="AD169" s="470"/>
      <c r="AE169" s="515"/>
      <c r="AF169" s="470"/>
      <c r="AG169" s="470"/>
      <c r="AH169" s="470"/>
      <c r="AI169" s="470"/>
      <c r="AJ169" s="470"/>
      <c r="AK169" s="470"/>
      <c r="AL169" s="470"/>
      <c r="AM169" s="470"/>
      <c r="AN169" s="470"/>
      <c r="AO169" s="470"/>
      <c r="AP169" s="470"/>
      <c r="AQ169" s="470"/>
      <c r="AR169" s="470"/>
      <c r="AS169" s="516"/>
      <c r="AT169" s="470"/>
      <c r="AU169" s="471"/>
      <c r="AV169" s="470"/>
      <c r="AW169" s="471"/>
      <c r="AX169" s="471"/>
      <c r="AY169" s="470"/>
      <c r="AZ169" s="473"/>
      <c r="BA169" s="472"/>
      <c r="BB169" s="473"/>
      <c r="BC169" s="472"/>
      <c r="BD169" s="473"/>
      <c r="BE169" s="472"/>
      <c r="BF169" s="473"/>
      <c r="BG169" s="472"/>
      <c r="BH169" s="473"/>
      <c r="BI169" s="472"/>
      <c r="BJ169" s="473"/>
      <c r="BK169" s="472"/>
      <c r="BL169" s="473"/>
      <c r="BM169" s="472"/>
      <c r="BN169" s="473"/>
      <c r="BO169" s="472"/>
      <c r="BP169" s="473"/>
      <c r="BQ169" s="472"/>
      <c r="BR169" s="473"/>
      <c r="BS169" s="472"/>
      <c r="BT169" s="473"/>
      <c r="BU169" s="472"/>
      <c r="BV169" s="473"/>
      <c r="BW169" s="472"/>
      <c r="BX169" s="470"/>
      <c r="BY169" s="470"/>
      <c r="BZ169" s="470"/>
      <c r="CA169" s="470"/>
      <c r="CB169" s="470"/>
      <c r="CC169" s="470"/>
      <c r="CD169" s="470"/>
      <c r="CE169" s="470"/>
      <c r="CF169" s="470"/>
      <c r="CG169" s="470"/>
      <c r="CH169" s="470"/>
      <c r="CI169" s="470"/>
      <c r="CJ169" s="470"/>
      <c r="CK169" s="470"/>
      <c r="CL169" s="470"/>
      <c r="CM169" s="470"/>
      <c r="CN169" s="470"/>
      <c r="CO169" s="470"/>
      <c r="CP169" s="470"/>
      <c r="CQ169" s="470"/>
      <c r="CR169" s="470"/>
      <c r="CS169" s="470"/>
      <c r="CT169" s="470"/>
      <c r="CU169" s="63"/>
      <c r="CV169" s="467"/>
      <c r="CW169" s="186"/>
      <c r="CX169" s="35"/>
      <c r="CY169" s="132" t="e">
        <f>IF(AND(BX169="NYY",BY169=150),324,IF(AND(BX169="NYY",BY169=95),282,IF(AND(BX169="NYY",BY169=70),202,IF(AND(BX169="NYY",BY169=50),159,IF(AND(BX169="NYY",BY169=35),131,IF(AND(BX169=NYY,BY169=25),106,IF(AND(BX169="LVTC",BY169=150),252,IF(AND(BX169="LVTC",BY169=95),190,IF(AND(BX169="LVTC",BY169=70),158,IF(AND(BX169="LVTC",BY169=50),124,IF(AND(BX169="LVTC",BY169=35),102,IF(AND(BX169="LVTC",BY169=25),83,0))))))))))))</f>
        <v>#NAME?</v>
      </c>
      <c r="CZ169" s="35"/>
      <c r="DA169" s="35"/>
      <c r="DB169" s="401">
        <f t="shared" si="20"/>
        <v>0</v>
      </c>
      <c r="DC169" s="401">
        <f t="shared" si="21"/>
        <v>0</v>
      </c>
      <c r="DD169" s="401" t="str">
        <f t="shared" si="17"/>
        <v>BAIK</v>
      </c>
      <c r="DE169" s="401">
        <f t="shared" si="22"/>
        <v>0</v>
      </c>
      <c r="DF169" s="401" t="str">
        <f t="shared" si="18"/>
        <v>BAIK</v>
      </c>
    </row>
    <row r="170" spans="1:110">
      <c r="A170" s="510">
        <f t="shared" si="19"/>
        <v>158</v>
      </c>
      <c r="B170" s="511" t="str">
        <f>'1. DATA TRAFO'!C170</f>
        <v>TP0553 (BARU)</v>
      </c>
      <c r="C170" s="512" t="str">
        <f>'1. DATA TRAFO'!D170</f>
        <v>Jl. Sekip</v>
      </c>
      <c r="D170" s="193" t="str">
        <f>'1. DATA TRAFO'!L170</f>
        <v>Trafindo</v>
      </c>
      <c r="E170" s="192">
        <f>'1. DATA TRAFO'!M170</f>
        <v>100</v>
      </c>
      <c r="F170" s="513">
        <f>'1. DATA TRAFO'!R170</f>
        <v>44783</v>
      </c>
      <c r="G170" s="205" t="str">
        <f>'1. DATA TRAFO'!T170</f>
        <v>UMJ</v>
      </c>
      <c r="H170" s="470"/>
      <c r="I170" s="470"/>
      <c r="J170" s="470"/>
      <c r="K170" s="470"/>
      <c r="L170" s="470"/>
      <c r="M170" s="470"/>
      <c r="N170" s="470"/>
      <c r="O170" s="470"/>
      <c r="P170" s="470"/>
      <c r="Q170" s="470"/>
      <c r="R170" s="470"/>
      <c r="S170" s="470"/>
      <c r="T170" s="470"/>
      <c r="U170" s="470"/>
      <c r="V170" s="470"/>
      <c r="W170" s="470"/>
      <c r="X170" s="470"/>
      <c r="Y170" s="470"/>
      <c r="Z170" s="470"/>
      <c r="AA170" s="470"/>
      <c r="AB170" s="470"/>
      <c r="AC170" s="514"/>
      <c r="AD170" s="470"/>
      <c r="AE170" s="515"/>
      <c r="AF170" s="470"/>
      <c r="AG170" s="470"/>
      <c r="AH170" s="470"/>
      <c r="AI170" s="470"/>
      <c r="AJ170" s="470"/>
      <c r="AK170" s="470"/>
      <c r="AL170" s="470"/>
      <c r="AM170" s="470"/>
      <c r="AN170" s="470"/>
      <c r="AO170" s="470"/>
      <c r="AP170" s="470"/>
      <c r="AQ170" s="470"/>
      <c r="AR170" s="470"/>
      <c r="AS170" s="516"/>
      <c r="AT170" s="470"/>
      <c r="AU170" s="471"/>
      <c r="AV170" s="470"/>
      <c r="AW170" s="471"/>
      <c r="AX170" s="471"/>
      <c r="AY170" s="470"/>
      <c r="AZ170" s="473"/>
      <c r="BA170" s="472"/>
      <c r="BB170" s="473"/>
      <c r="BC170" s="472"/>
      <c r="BD170" s="473"/>
      <c r="BE170" s="472"/>
      <c r="BF170" s="473"/>
      <c r="BG170" s="472"/>
      <c r="BH170" s="473"/>
      <c r="BI170" s="472"/>
      <c r="BJ170" s="473"/>
      <c r="BK170" s="472"/>
      <c r="BL170" s="473"/>
      <c r="BM170" s="472"/>
      <c r="BN170" s="473"/>
      <c r="BO170" s="472"/>
      <c r="BP170" s="473"/>
      <c r="BQ170" s="472"/>
      <c r="BR170" s="473"/>
      <c r="BS170" s="472"/>
      <c r="BT170" s="473"/>
      <c r="BU170" s="472"/>
      <c r="BV170" s="473"/>
      <c r="BW170" s="472"/>
      <c r="BX170" s="470"/>
      <c r="BY170" s="470"/>
      <c r="BZ170" s="470"/>
      <c r="CA170" s="470"/>
      <c r="CB170" s="470"/>
      <c r="CC170" s="470"/>
      <c r="CD170" s="470"/>
      <c r="CE170" s="470"/>
      <c r="CF170" s="470"/>
      <c r="CG170" s="470"/>
      <c r="CH170" s="470"/>
      <c r="CI170" s="470"/>
      <c r="CJ170" s="470"/>
      <c r="CK170" s="470"/>
      <c r="CL170" s="470"/>
      <c r="CM170" s="470"/>
      <c r="CN170" s="470"/>
      <c r="CO170" s="470"/>
      <c r="CP170" s="470"/>
      <c r="CQ170" s="470"/>
      <c r="CR170" s="470"/>
      <c r="CS170" s="470"/>
      <c r="CT170" s="470"/>
      <c r="CU170" s="63"/>
      <c r="CV170" s="467"/>
      <c r="CW170" s="186"/>
      <c r="CX170" s="35"/>
      <c r="CY170" s="132" t="e">
        <f>IF(AND(BX170="NYY",BY170=150),324,IF(AND(BX170="NYY",BY170=95),282,IF(AND(BX170="NYY",BY170=70),202,IF(AND(BX170="NYY",BY170=50),159,IF(AND(BX170="NYY",BY170=35),131,IF(AND(BX170=NYY,BY170=25),106,IF(AND(BX170="LVTC",BY170=150),252,IF(AND(BX170="LVTC",BY170=95),190,IF(AND(BX170="LVTC",BY170=70),158,IF(AND(BX170="LVTC",BY170=50),124,IF(AND(BX170="LVTC",BY170=35),102,IF(AND(BX170="LVTC",BY170=25),83,0))))))))))))</f>
        <v>#NAME?</v>
      </c>
      <c r="CZ170" s="35"/>
      <c r="DA170" s="35"/>
      <c r="DB170" s="401">
        <f t="shared" si="20"/>
        <v>0</v>
      </c>
      <c r="DC170" s="401">
        <f t="shared" si="21"/>
        <v>0</v>
      </c>
      <c r="DD170" s="401" t="str">
        <f t="shared" si="17"/>
        <v>BAIK</v>
      </c>
      <c r="DE170" s="401">
        <f t="shared" si="22"/>
        <v>0</v>
      </c>
      <c r="DF170" s="401" t="str">
        <f t="shared" si="18"/>
        <v>BAIK</v>
      </c>
    </row>
    <row r="171" spans="1:110">
      <c r="A171" s="510">
        <f t="shared" si="19"/>
        <v>159</v>
      </c>
      <c r="B171" s="511" t="str">
        <f>'1. DATA TRAFO'!C171</f>
        <v>TP0465</v>
      </c>
      <c r="C171" s="512" t="str">
        <f>'1. DATA TRAFO'!D171</f>
        <v xml:space="preserve">Jl. Kerjan </v>
      </c>
      <c r="D171" s="193" t="str">
        <f>'1. DATA TRAFO'!L171</f>
        <v xml:space="preserve">Voltra </v>
      </c>
      <c r="E171" s="192">
        <f>'1. DATA TRAFO'!M171</f>
        <v>100</v>
      </c>
      <c r="F171" s="513">
        <f>'1. DATA TRAFO'!R171</f>
        <v>44783</v>
      </c>
      <c r="G171" s="205" t="str">
        <f>'1. DATA TRAFO'!T171</f>
        <v>UMJ</v>
      </c>
      <c r="H171" s="470"/>
      <c r="I171" s="470"/>
      <c r="J171" s="470"/>
      <c r="K171" s="470"/>
      <c r="L171" s="470"/>
      <c r="M171" s="470"/>
      <c r="N171" s="470"/>
      <c r="O171" s="470"/>
      <c r="P171" s="470"/>
      <c r="Q171" s="470"/>
      <c r="R171" s="470"/>
      <c r="S171" s="470"/>
      <c r="T171" s="470"/>
      <c r="U171" s="470"/>
      <c r="V171" s="470"/>
      <c r="W171" s="470"/>
      <c r="X171" s="470"/>
      <c r="Y171" s="470"/>
      <c r="Z171" s="470"/>
      <c r="AA171" s="470"/>
      <c r="AB171" s="470"/>
      <c r="AC171" s="514"/>
      <c r="AD171" s="470"/>
      <c r="AE171" s="515"/>
      <c r="AF171" s="470"/>
      <c r="AG171" s="470"/>
      <c r="AH171" s="470"/>
      <c r="AI171" s="470"/>
      <c r="AJ171" s="470"/>
      <c r="AK171" s="470"/>
      <c r="AL171" s="470"/>
      <c r="AM171" s="470"/>
      <c r="AN171" s="470"/>
      <c r="AO171" s="470"/>
      <c r="AP171" s="470"/>
      <c r="AQ171" s="470"/>
      <c r="AR171" s="470"/>
      <c r="AS171" s="516"/>
      <c r="AT171" s="470"/>
      <c r="AU171" s="471"/>
      <c r="AV171" s="470"/>
      <c r="AW171" s="471"/>
      <c r="AX171" s="471"/>
      <c r="AY171" s="470"/>
      <c r="AZ171" s="473"/>
      <c r="BA171" s="472"/>
      <c r="BB171" s="473"/>
      <c r="BC171" s="472"/>
      <c r="BD171" s="473"/>
      <c r="BE171" s="472"/>
      <c r="BF171" s="473"/>
      <c r="BG171" s="472"/>
      <c r="BH171" s="473"/>
      <c r="BI171" s="472"/>
      <c r="BJ171" s="473"/>
      <c r="BK171" s="472"/>
      <c r="BL171" s="473"/>
      <c r="BM171" s="472"/>
      <c r="BN171" s="473"/>
      <c r="BO171" s="472"/>
      <c r="BP171" s="473"/>
      <c r="BQ171" s="472"/>
      <c r="BR171" s="473"/>
      <c r="BS171" s="472"/>
      <c r="BT171" s="473"/>
      <c r="BU171" s="472"/>
      <c r="BV171" s="473"/>
      <c r="BW171" s="472"/>
      <c r="BX171" s="470"/>
      <c r="BY171" s="470"/>
      <c r="BZ171" s="470"/>
      <c r="CA171" s="470"/>
      <c r="CB171" s="470"/>
      <c r="CC171" s="470"/>
      <c r="CD171" s="470"/>
      <c r="CE171" s="470"/>
      <c r="CF171" s="470"/>
      <c r="CG171" s="470"/>
      <c r="CH171" s="470"/>
      <c r="CI171" s="470"/>
      <c r="CJ171" s="470"/>
      <c r="CK171" s="470"/>
      <c r="CL171" s="470"/>
      <c r="CM171" s="470"/>
      <c r="CN171" s="470"/>
      <c r="CO171" s="470"/>
      <c r="CP171" s="470"/>
      <c r="CQ171" s="470"/>
      <c r="CR171" s="470"/>
      <c r="CS171" s="470"/>
      <c r="CT171" s="470"/>
      <c r="CU171" s="63"/>
      <c r="CV171" s="467"/>
      <c r="CW171" s="186"/>
      <c r="CX171" s="35"/>
      <c r="CY171" s="132" t="e">
        <f>IF(AND(BX171="NYY",BY171=150),324,IF(AND(BX171="NYY",BY171=95),282,IF(AND(BX171="NYY",BY171=70),202,IF(AND(BX171="NYY",BY171=50),159,IF(AND(BX171="NYY",BY171=35),131,IF(AND(BX171=NYY,BY171=25),106,IF(AND(BX171="LVTC",BY171=150),252,IF(AND(BX171="LVTC",BY171=95),190,IF(AND(BX171="LVTC",BY171=70),158,IF(AND(BX171="LVTC",BY171=50),124,IF(AND(BX171="LVTC",BY171=35),102,IF(AND(BX171="LVTC",BY171=25),83,0))))))))))))</f>
        <v>#NAME?</v>
      </c>
      <c r="CZ171" s="35"/>
      <c r="DA171" s="35"/>
      <c r="DB171" s="401">
        <f t="shared" si="20"/>
        <v>0</v>
      </c>
      <c r="DC171" s="401">
        <f t="shared" si="21"/>
        <v>0</v>
      </c>
      <c r="DD171" s="401" t="str">
        <f t="shared" si="17"/>
        <v>BAIK</v>
      </c>
      <c r="DE171" s="401">
        <f t="shared" si="22"/>
        <v>0</v>
      </c>
      <c r="DF171" s="401" t="str">
        <f t="shared" si="18"/>
        <v>BAIK</v>
      </c>
    </row>
    <row r="172" spans="1:110">
      <c r="A172" s="510">
        <f t="shared" si="19"/>
        <v>160</v>
      </c>
      <c r="B172" s="511" t="str">
        <f>'1. DATA TRAFO'!C172</f>
        <v>TP0387</v>
      </c>
      <c r="C172" s="512" t="str">
        <f>'1. DATA TRAFO'!D172</f>
        <v>Jl. Sekip</v>
      </c>
      <c r="D172" s="193" t="str">
        <f>'1. DATA TRAFO'!L172</f>
        <v xml:space="preserve">Sintra </v>
      </c>
      <c r="E172" s="192">
        <f>'1. DATA TRAFO'!M172</f>
        <v>100</v>
      </c>
      <c r="F172" s="513">
        <f>'1. DATA TRAFO'!R172</f>
        <v>44783</v>
      </c>
      <c r="G172" s="205" t="str">
        <f>'1. DATA TRAFO'!T172</f>
        <v>UMJ</v>
      </c>
      <c r="H172" s="470"/>
      <c r="I172" s="470"/>
      <c r="J172" s="470"/>
      <c r="K172" s="470"/>
      <c r="L172" s="470"/>
      <c r="M172" s="470"/>
      <c r="N172" s="470"/>
      <c r="O172" s="470"/>
      <c r="P172" s="470"/>
      <c r="Q172" s="470"/>
      <c r="R172" s="470"/>
      <c r="S172" s="470"/>
      <c r="T172" s="470"/>
      <c r="U172" s="470"/>
      <c r="V172" s="470"/>
      <c r="W172" s="470"/>
      <c r="X172" s="470"/>
      <c r="Y172" s="470"/>
      <c r="Z172" s="470"/>
      <c r="AA172" s="470"/>
      <c r="AB172" s="470"/>
      <c r="AC172" s="514"/>
      <c r="AD172" s="470"/>
      <c r="AE172" s="515"/>
      <c r="AF172" s="470"/>
      <c r="AG172" s="470"/>
      <c r="AH172" s="470"/>
      <c r="AI172" s="470"/>
      <c r="AJ172" s="470"/>
      <c r="AK172" s="470"/>
      <c r="AL172" s="470"/>
      <c r="AM172" s="470"/>
      <c r="AN172" s="470"/>
      <c r="AO172" s="470"/>
      <c r="AP172" s="470"/>
      <c r="AQ172" s="470"/>
      <c r="AR172" s="470"/>
      <c r="AS172" s="516"/>
      <c r="AT172" s="470"/>
      <c r="AU172" s="471"/>
      <c r="AV172" s="470"/>
      <c r="AW172" s="471"/>
      <c r="AX172" s="471"/>
      <c r="AY172" s="470"/>
      <c r="AZ172" s="473"/>
      <c r="BA172" s="472"/>
      <c r="BB172" s="473"/>
      <c r="BC172" s="472"/>
      <c r="BD172" s="473"/>
      <c r="BE172" s="472"/>
      <c r="BF172" s="473"/>
      <c r="BG172" s="472"/>
      <c r="BH172" s="473"/>
      <c r="BI172" s="472"/>
      <c r="BJ172" s="473"/>
      <c r="BK172" s="472"/>
      <c r="BL172" s="473"/>
      <c r="BM172" s="472"/>
      <c r="BN172" s="473"/>
      <c r="BO172" s="472"/>
      <c r="BP172" s="473"/>
      <c r="BQ172" s="472"/>
      <c r="BR172" s="473"/>
      <c r="BS172" s="472"/>
      <c r="BT172" s="473"/>
      <c r="BU172" s="472"/>
      <c r="BV172" s="473"/>
      <c r="BW172" s="472"/>
      <c r="BX172" s="470"/>
      <c r="BY172" s="470"/>
      <c r="BZ172" s="470"/>
      <c r="CA172" s="470"/>
      <c r="CB172" s="470"/>
      <c r="CC172" s="470"/>
      <c r="CD172" s="470"/>
      <c r="CE172" s="470"/>
      <c r="CF172" s="470"/>
      <c r="CG172" s="470"/>
      <c r="CH172" s="470"/>
      <c r="CI172" s="470"/>
      <c r="CJ172" s="470"/>
      <c r="CK172" s="470"/>
      <c r="CL172" s="470"/>
      <c r="CM172" s="470"/>
      <c r="CN172" s="470"/>
      <c r="CO172" s="470"/>
      <c r="CP172" s="470"/>
      <c r="CQ172" s="470"/>
      <c r="CR172" s="470"/>
      <c r="CS172" s="470"/>
      <c r="CT172" s="470"/>
      <c r="CU172" s="63"/>
      <c r="CV172" s="467"/>
      <c r="CW172" s="186"/>
      <c r="CX172" s="35"/>
      <c r="CY172" s="132" t="e">
        <f>IF(AND(BX172="NYY",BY172=150),324,IF(AND(BX172="NYY",BY172=95),282,IF(AND(BX172="NYY",BY172=70),202,IF(AND(BX172="NYY",BY172=50),159,IF(AND(BX172="NYY",BY172=35),131,IF(AND(BX172=NYY,BY172=25),106,IF(AND(BX172="LVTC",BY172=150),252,IF(AND(BX172="LVTC",BY172=95),190,IF(AND(BX172="LVTC",BY172=70),158,IF(AND(BX172="LVTC",BY172=50),124,IF(AND(BX172="LVTC",BY172=35),102,IF(AND(BX172="LVTC",BY172=25),83,0))))))))))))</f>
        <v>#NAME?</v>
      </c>
      <c r="CZ172" s="35"/>
      <c r="DA172" s="35"/>
      <c r="DB172" s="401">
        <f t="shared" si="20"/>
        <v>0</v>
      </c>
      <c r="DC172" s="401">
        <f t="shared" si="21"/>
        <v>0</v>
      </c>
      <c r="DD172" s="401" t="str">
        <f t="shared" si="17"/>
        <v>BAIK</v>
      </c>
      <c r="DE172" s="401">
        <f t="shared" si="22"/>
        <v>0</v>
      </c>
      <c r="DF172" s="401" t="str">
        <f t="shared" si="18"/>
        <v>BAIK</v>
      </c>
    </row>
    <row r="173" spans="1:110">
      <c r="A173" s="510">
        <f t="shared" si="19"/>
        <v>161</v>
      </c>
      <c r="B173" s="511" t="str">
        <f>'1. DATA TRAFO'!C173</f>
        <v>TP0097</v>
      </c>
      <c r="C173" s="512" t="str">
        <f>'1. DATA TRAFO'!D173</f>
        <v xml:space="preserve">Jl. Mualim </v>
      </c>
      <c r="D173" s="193" t="str">
        <f>'1. DATA TRAFO'!L173</f>
        <v>Trafindo</v>
      </c>
      <c r="E173" s="192">
        <f>'1. DATA TRAFO'!M173</f>
        <v>200</v>
      </c>
      <c r="F173" s="513">
        <f>'1. DATA TRAFO'!R173</f>
        <v>44785</v>
      </c>
      <c r="G173" s="205" t="str">
        <f>'1. DATA TRAFO'!T173</f>
        <v>UMJ</v>
      </c>
      <c r="H173" s="470"/>
      <c r="I173" s="470"/>
      <c r="J173" s="470"/>
      <c r="K173" s="470"/>
      <c r="L173" s="470"/>
      <c r="M173" s="470"/>
      <c r="N173" s="470"/>
      <c r="O173" s="470"/>
      <c r="P173" s="470"/>
      <c r="Q173" s="470"/>
      <c r="R173" s="470"/>
      <c r="S173" s="470"/>
      <c r="T173" s="470"/>
      <c r="U173" s="470"/>
      <c r="V173" s="470"/>
      <c r="W173" s="470"/>
      <c r="X173" s="470"/>
      <c r="Y173" s="470"/>
      <c r="Z173" s="470"/>
      <c r="AA173" s="470"/>
      <c r="AB173" s="470"/>
      <c r="AC173" s="514"/>
      <c r="AD173" s="470"/>
      <c r="AE173" s="515"/>
      <c r="AF173" s="470"/>
      <c r="AG173" s="470"/>
      <c r="AH173" s="470"/>
      <c r="AI173" s="470"/>
      <c r="AJ173" s="470"/>
      <c r="AK173" s="470"/>
      <c r="AL173" s="470"/>
      <c r="AM173" s="470"/>
      <c r="AN173" s="470"/>
      <c r="AO173" s="470"/>
      <c r="AP173" s="470"/>
      <c r="AQ173" s="470"/>
      <c r="AR173" s="470"/>
      <c r="AS173" s="516"/>
      <c r="AT173" s="470"/>
      <c r="AU173" s="471"/>
      <c r="AV173" s="470"/>
      <c r="AW173" s="471"/>
      <c r="AX173" s="471"/>
      <c r="AY173" s="470"/>
      <c r="AZ173" s="473"/>
      <c r="BA173" s="472"/>
      <c r="BB173" s="473"/>
      <c r="BC173" s="472"/>
      <c r="BD173" s="473"/>
      <c r="BE173" s="472"/>
      <c r="BF173" s="473"/>
      <c r="BG173" s="472"/>
      <c r="BH173" s="473"/>
      <c r="BI173" s="472"/>
      <c r="BJ173" s="473"/>
      <c r="BK173" s="472"/>
      <c r="BL173" s="473"/>
      <c r="BM173" s="472"/>
      <c r="BN173" s="473"/>
      <c r="BO173" s="472"/>
      <c r="BP173" s="473"/>
      <c r="BQ173" s="472"/>
      <c r="BR173" s="473"/>
      <c r="BS173" s="472"/>
      <c r="BT173" s="473"/>
      <c r="BU173" s="472"/>
      <c r="BV173" s="473"/>
      <c r="BW173" s="472"/>
      <c r="BX173" s="470"/>
      <c r="BY173" s="470"/>
      <c r="BZ173" s="470"/>
      <c r="CA173" s="470"/>
      <c r="CB173" s="470"/>
      <c r="CC173" s="470"/>
      <c r="CD173" s="470"/>
      <c r="CE173" s="470"/>
      <c r="CF173" s="470"/>
      <c r="CG173" s="470"/>
      <c r="CH173" s="470"/>
      <c r="CI173" s="470"/>
      <c r="CJ173" s="470"/>
      <c r="CK173" s="470"/>
      <c r="CL173" s="470"/>
      <c r="CM173" s="470"/>
      <c r="CN173" s="470"/>
      <c r="CO173" s="470"/>
      <c r="CP173" s="470"/>
      <c r="CQ173" s="470"/>
      <c r="CR173" s="470"/>
      <c r="CS173" s="470"/>
      <c r="CT173" s="470"/>
      <c r="CU173" s="63"/>
      <c r="CV173" s="467"/>
      <c r="CW173" s="186"/>
      <c r="CX173" s="35"/>
      <c r="CY173" s="132" t="e">
        <f>IF(AND(BX173="NYY",BY173=150),324,IF(AND(BX173="NYY",BY173=95),282,IF(AND(BX173="NYY",BY173=70),202,IF(AND(BX173="NYY",BY173=50),159,IF(AND(BX173="NYY",BY173=35),131,IF(AND(BX173=NYY,BY173=25),106,IF(AND(BX173="LVTC",BY173=150),252,IF(AND(BX173="LVTC",BY173=95),190,IF(AND(BX173="LVTC",BY173=70),158,IF(AND(BX173="LVTC",BY173=50),124,IF(AND(BX173="LVTC",BY173=35),102,IF(AND(BX173="LVTC",BY173=25),83,0))))))))))))</f>
        <v>#NAME?</v>
      </c>
      <c r="CZ173" s="35"/>
      <c r="DA173" s="35"/>
      <c r="DB173" s="401">
        <f t="shared" si="20"/>
        <v>0</v>
      </c>
      <c r="DC173" s="401">
        <f t="shared" si="21"/>
        <v>0</v>
      </c>
      <c r="DD173" s="401" t="str">
        <f t="shared" si="17"/>
        <v>BAIK</v>
      </c>
      <c r="DE173" s="401">
        <f t="shared" si="22"/>
        <v>0</v>
      </c>
      <c r="DF173" s="401" t="str">
        <f t="shared" si="18"/>
        <v>BAIK</v>
      </c>
    </row>
    <row r="174" spans="1:110">
      <c r="A174" s="510">
        <f t="shared" si="19"/>
        <v>162</v>
      </c>
      <c r="B174" s="511" t="str">
        <f>'1. DATA TRAFO'!C174</f>
        <v>TP0433</v>
      </c>
      <c r="C174" s="512" t="str">
        <f>'1. DATA TRAFO'!D174</f>
        <v xml:space="preserve">Jl. Mualim I </v>
      </c>
      <c r="D174" s="193" t="str">
        <f>'1. DATA TRAFO'!L174</f>
        <v xml:space="preserve">Sintra </v>
      </c>
      <c r="E174" s="192">
        <f>'1. DATA TRAFO'!M174</f>
        <v>100</v>
      </c>
      <c r="F174" s="513">
        <f>'1. DATA TRAFO'!R174</f>
        <v>44785</v>
      </c>
      <c r="G174" s="205" t="str">
        <f>'1. DATA TRAFO'!T174</f>
        <v>UMJ</v>
      </c>
      <c r="H174" s="470"/>
      <c r="I174" s="470"/>
      <c r="J174" s="470"/>
      <c r="K174" s="470"/>
      <c r="L174" s="470"/>
      <c r="M174" s="470"/>
      <c r="N174" s="470"/>
      <c r="O174" s="470"/>
      <c r="P174" s="470"/>
      <c r="Q174" s="470"/>
      <c r="R174" s="470"/>
      <c r="S174" s="470"/>
      <c r="T174" s="470"/>
      <c r="U174" s="470"/>
      <c r="V174" s="470"/>
      <c r="W174" s="470"/>
      <c r="X174" s="470"/>
      <c r="Y174" s="470"/>
      <c r="Z174" s="470"/>
      <c r="AA174" s="470"/>
      <c r="AB174" s="470"/>
      <c r="AC174" s="514"/>
      <c r="AD174" s="470"/>
      <c r="AE174" s="515"/>
      <c r="AF174" s="470"/>
      <c r="AG174" s="470"/>
      <c r="AH174" s="470"/>
      <c r="AI174" s="470"/>
      <c r="AJ174" s="470"/>
      <c r="AK174" s="470"/>
      <c r="AL174" s="470"/>
      <c r="AM174" s="470"/>
      <c r="AN174" s="470"/>
      <c r="AO174" s="470"/>
      <c r="AP174" s="470"/>
      <c r="AQ174" s="470"/>
      <c r="AR174" s="470"/>
      <c r="AS174" s="516"/>
      <c r="AT174" s="470"/>
      <c r="AU174" s="471"/>
      <c r="AV174" s="470"/>
      <c r="AW174" s="471"/>
      <c r="AX174" s="471"/>
      <c r="AY174" s="470"/>
      <c r="AZ174" s="473"/>
      <c r="BA174" s="472"/>
      <c r="BB174" s="473"/>
      <c r="BC174" s="472"/>
      <c r="BD174" s="473"/>
      <c r="BE174" s="472"/>
      <c r="BF174" s="473"/>
      <c r="BG174" s="472"/>
      <c r="BH174" s="473"/>
      <c r="BI174" s="472"/>
      <c r="BJ174" s="473"/>
      <c r="BK174" s="472"/>
      <c r="BL174" s="473"/>
      <c r="BM174" s="472"/>
      <c r="BN174" s="473"/>
      <c r="BO174" s="472"/>
      <c r="BP174" s="473"/>
      <c r="BQ174" s="472"/>
      <c r="BR174" s="473"/>
      <c r="BS174" s="472"/>
      <c r="BT174" s="473"/>
      <c r="BU174" s="472"/>
      <c r="BV174" s="473"/>
      <c r="BW174" s="472"/>
      <c r="BX174" s="470"/>
      <c r="BY174" s="470"/>
      <c r="BZ174" s="470"/>
      <c r="CA174" s="470"/>
      <c r="CB174" s="470"/>
      <c r="CC174" s="470"/>
      <c r="CD174" s="470"/>
      <c r="CE174" s="470"/>
      <c r="CF174" s="470"/>
      <c r="CG174" s="470"/>
      <c r="CH174" s="470"/>
      <c r="CI174" s="470"/>
      <c r="CJ174" s="470"/>
      <c r="CK174" s="470"/>
      <c r="CL174" s="470"/>
      <c r="CM174" s="470"/>
      <c r="CN174" s="470"/>
      <c r="CO174" s="470"/>
      <c r="CP174" s="470"/>
      <c r="CQ174" s="470"/>
      <c r="CR174" s="470"/>
      <c r="CS174" s="470"/>
      <c r="CT174" s="470"/>
      <c r="CU174" s="63"/>
      <c r="CV174" s="467"/>
      <c r="CW174" s="186"/>
      <c r="CX174" s="35"/>
      <c r="CY174" s="132" t="e">
        <f>IF(AND(BX174="NYY",BY174=150),324,IF(AND(BX174="NYY",BY174=95),282,IF(AND(BX174="NYY",BY174=70),202,IF(AND(BX174="NYY",BY174=50),159,IF(AND(BX174="NYY",BY174=35),131,IF(AND(BX174=NYY,BY174=25),106,IF(AND(BX174="LVTC",BY174=150),252,IF(AND(BX174="LVTC",BY174=95),190,IF(AND(BX174="LVTC",BY174=70),158,IF(AND(BX174="LVTC",BY174=50),124,IF(AND(BX174="LVTC",BY174=35),102,IF(AND(BX174="LVTC",BY174=25),83,0))))))))))))</f>
        <v>#NAME?</v>
      </c>
      <c r="CZ174" s="35"/>
      <c r="DA174" s="35"/>
      <c r="DB174" s="401">
        <f t="shared" si="20"/>
        <v>0</v>
      </c>
      <c r="DC174" s="401">
        <f t="shared" si="21"/>
        <v>0</v>
      </c>
      <c r="DD174" s="401" t="str">
        <f t="shared" si="17"/>
        <v>BAIK</v>
      </c>
      <c r="DE174" s="401">
        <f t="shared" si="22"/>
        <v>0</v>
      </c>
      <c r="DF174" s="401" t="str">
        <f t="shared" si="18"/>
        <v>BAIK</v>
      </c>
    </row>
    <row r="175" spans="1:110">
      <c r="A175" s="510">
        <f t="shared" si="19"/>
        <v>163</v>
      </c>
      <c r="B175" s="511" t="str">
        <f>'1. DATA TRAFO'!C175</f>
        <v>TP0121</v>
      </c>
      <c r="C175" s="512" t="str">
        <f>'1. DATA TRAFO'!D175</f>
        <v>Jl. Sekip</v>
      </c>
      <c r="D175" s="193" t="str">
        <f>'1. DATA TRAFO'!L175</f>
        <v>Morawa</v>
      </c>
      <c r="E175" s="192">
        <f>'1. DATA TRAFO'!M175</f>
        <v>100</v>
      </c>
      <c r="F175" s="513">
        <f>'1. DATA TRAFO'!R175</f>
        <v>44785</v>
      </c>
      <c r="G175" s="205" t="str">
        <f>'1. DATA TRAFO'!T175</f>
        <v>UMJ</v>
      </c>
      <c r="H175" s="470"/>
      <c r="I175" s="470"/>
      <c r="J175" s="470"/>
      <c r="K175" s="470"/>
      <c r="L175" s="470"/>
      <c r="M175" s="470"/>
      <c r="N175" s="470"/>
      <c r="O175" s="470"/>
      <c r="P175" s="470"/>
      <c r="Q175" s="470"/>
      <c r="R175" s="470"/>
      <c r="S175" s="470"/>
      <c r="T175" s="470"/>
      <c r="U175" s="470"/>
      <c r="V175" s="470"/>
      <c r="W175" s="470"/>
      <c r="X175" s="470"/>
      <c r="Y175" s="470"/>
      <c r="Z175" s="470"/>
      <c r="AA175" s="470"/>
      <c r="AB175" s="470"/>
      <c r="AC175" s="514"/>
      <c r="AD175" s="470"/>
      <c r="AE175" s="515"/>
      <c r="AF175" s="470"/>
      <c r="AG175" s="470"/>
      <c r="AH175" s="470"/>
      <c r="AI175" s="470"/>
      <c r="AJ175" s="470"/>
      <c r="AK175" s="470"/>
      <c r="AL175" s="470"/>
      <c r="AM175" s="470"/>
      <c r="AN175" s="470"/>
      <c r="AO175" s="470"/>
      <c r="AP175" s="470"/>
      <c r="AQ175" s="470"/>
      <c r="AR175" s="470"/>
      <c r="AS175" s="516"/>
      <c r="AT175" s="470"/>
      <c r="AU175" s="471"/>
      <c r="AV175" s="470"/>
      <c r="AW175" s="471"/>
      <c r="AX175" s="471"/>
      <c r="AY175" s="470"/>
      <c r="AZ175" s="473"/>
      <c r="BA175" s="472"/>
      <c r="BB175" s="473"/>
      <c r="BC175" s="472"/>
      <c r="BD175" s="473"/>
      <c r="BE175" s="472"/>
      <c r="BF175" s="473"/>
      <c r="BG175" s="472"/>
      <c r="BH175" s="473"/>
      <c r="BI175" s="472"/>
      <c r="BJ175" s="473"/>
      <c r="BK175" s="472"/>
      <c r="BL175" s="473"/>
      <c r="BM175" s="472"/>
      <c r="BN175" s="473"/>
      <c r="BO175" s="472"/>
      <c r="BP175" s="473"/>
      <c r="BQ175" s="472"/>
      <c r="BR175" s="473"/>
      <c r="BS175" s="472"/>
      <c r="BT175" s="473"/>
      <c r="BU175" s="472"/>
      <c r="BV175" s="473"/>
      <c r="BW175" s="472"/>
      <c r="BX175" s="470"/>
      <c r="BY175" s="470"/>
      <c r="BZ175" s="470"/>
      <c r="CA175" s="470"/>
      <c r="CB175" s="470"/>
      <c r="CC175" s="470"/>
      <c r="CD175" s="470"/>
      <c r="CE175" s="470"/>
      <c r="CF175" s="470"/>
      <c r="CG175" s="470"/>
      <c r="CH175" s="470"/>
      <c r="CI175" s="470"/>
      <c r="CJ175" s="470"/>
      <c r="CK175" s="470"/>
      <c r="CL175" s="470"/>
      <c r="CM175" s="470"/>
      <c r="CN175" s="470"/>
      <c r="CO175" s="470"/>
      <c r="CP175" s="470"/>
      <c r="CQ175" s="470"/>
      <c r="CR175" s="470"/>
      <c r="CS175" s="470"/>
      <c r="CT175" s="470"/>
      <c r="CU175" s="63"/>
      <c r="CV175" s="467"/>
      <c r="CW175" s="186"/>
      <c r="CX175" s="35"/>
      <c r="CY175" s="132" t="e">
        <f>IF(AND(BX175="NYY",BY175=150),324,IF(AND(BX175="NYY",BY175=95),282,IF(AND(BX175="NYY",BY175=70),202,IF(AND(BX175="NYY",BY175=50),159,IF(AND(BX175="NYY",BY175=35),131,IF(AND(BX175=NYY,BY175=25),106,IF(AND(BX175="LVTC",BY175=150),252,IF(AND(BX175="LVTC",BY175=95),190,IF(AND(BX175="LVTC",BY175=70),158,IF(AND(BX175="LVTC",BY175=50),124,IF(AND(BX175="LVTC",BY175=35),102,IF(AND(BX175="LVTC",BY175=25),83,0))))))))))))</f>
        <v>#NAME?</v>
      </c>
      <c r="CZ175" s="35"/>
      <c r="DA175" s="35"/>
      <c r="DB175" s="401">
        <f t="shared" si="20"/>
        <v>0</v>
      </c>
      <c r="DC175" s="401">
        <f t="shared" si="21"/>
        <v>0</v>
      </c>
      <c r="DD175" s="401" t="str">
        <f t="shared" si="17"/>
        <v>BAIK</v>
      </c>
      <c r="DE175" s="401">
        <f t="shared" si="22"/>
        <v>0</v>
      </c>
      <c r="DF175" s="401" t="str">
        <f t="shared" si="18"/>
        <v>BAIK</v>
      </c>
    </row>
    <row r="176" spans="1:110">
      <c r="A176" s="510">
        <f t="shared" si="19"/>
        <v>164</v>
      </c>
      <c r="B176" s="511" t="str">
        <f>'1. DATA TRAFO'!C176</f>
        <v>TP0021</v>
      </c>
      <c r="C176" s="512" t="str">
        <f>'1. DATA TRAFO'!D176</f>
        <v>Jl. Sijuk (Simpang Jl. Kerjan)</v>
      </c>
      <c r="D176" s="193" t="str">
        <f>'1. DATA TRAFO'!L176</f>
        <v xml:space="preserve">Sintra </v>
      </c>
      <c r="E176" s="192">
        <f>'1. DATA TRAFO'!M176</f>
        <v>160</v>
      </c>
      <c r="F176" s="513">
        <f>'1. DATA TRAFO'!R176</f>
        <v>44783</v>
      </c>
      <c r="G176" s="205" t="str">
        <f>'1. DATA TRAFO'!T176</f>
        <v>UMJ</v>
      </c>
      <c r="H176" s="470"/>
      <c r="I176" s="470"/>
      <c r="J176" s="470"/>
      <c r="K176" s="470"/>
      <c r="L176" s="470"/>
      <c r="M176" s="470"/>
      <c r="N176" s="470"/>
      <c r="O176" s="470"/>
      <c r="P176" s="470"/>
      <c r="Q176" s="470"/>
      <c r="R176" s="470"/>
      <c r="S176" s="470"/>
      <c r="T176" s="470"/>
      <c r="U176" s="470"/>
      <c r="V176" s="470"/>
      <c r="W176" s="470"/>
      <c r="X176" s="470"/>
      <c r="Y176" s="470"/>
      <c r="Z176" s="470"/>
      <c r="AA176" s="470"/>
      <c r="AB176" s="470"/>
      <c r="AC176" s="514"/>
      <c r="AD176" s="470"/>
      <c r="AE176" s="515"/>
      <c r="AF176" s="470"/>
      <c r="AG176" s="470"/>
      <c r="AH176" s="470"/>
      <c r="AI176" s="470"/>
      <c r="AJ176" s="470"/>
      <c r="AK176" s="470"/>
      <c r="AL176" s="470"/>
      <c r="AM176" s="470"/>
      <c r="AN176" s="470"/>
      <c r="AO176" s="470"/>
      <c r="AP176" s="470"/>
      <c r="AQ176" s="470"/>
      <c r="AR176" s="470"/>
      <c r="AS176" s="516"/>
      <c r="AT176" s="470"/>
      <c r="AU176" s="471"/>
      <c r="AV176" s="470"/>
      <c r="AW176" s="471"/>
      <c r="AX176" s="471"/>
      <c r="AY176" s="470"/>
      <c r="AZ176" s="473"/>
      <c r="BA176" s="472"/>
      <c r="BB176" s="473"/>
      <c r="BC176" s="472"/>
      <c r="BD176" s="473"/>
      <c r="BE176" s="472"/>
      <c r="BF176" s="473"/>
      <c r="BG176" s="472"/>
      <c r="BH176" s="473"/>
      <c r="BI176" s="472"/>
      <c r="BJ176" s="473"/>
      <c r="BK176" s="472"/>
      <c r="BL176" s="473"/>
      <c r="BM176" s="472"/>
      <c r="BN176" s="473"/>
      <c r="BO176" s="472"/>
      <c r="BP176" s="473"/>
      <c r="BQ176" s="472"/>
      <c r="BR176" s="473"/>
      <c r="BS176" s="472"/>
      <c r="BT176" s="473"/>
      <c r="BU176" s="472"/>
      <c r="BV176" s="473"/>
      <c r="BW176" s="472"/>
      <c r="BX176" s="470"/>
      <c r="BY176" s="470"/>
      <c r="BZ176" s="470"/>
      <c r="CA176" s="470"/>
      <c r="CB176" s="470"/>
      <c r="CC176" s="470"/>
      <c r="CD176" s="470"/>
      <c r="CE176" s="470"/>
      <c r="CF176" s="470"/>
      <c r="CG176" s="470"/>
      <c r="CH176" s="470"/>
      <c r="CI176" s="470"/>
      <c r="CJ176" s="470"/>
      <c r="CK176" s="470"/>
      <c r="CL176" s="470"/>
      <c r="CM176" s="470"/>
      <c r="CN176" s="470"/>
      <c r="CO176" s="470"/>
      <c r="CP176" s="470"/>
      <c r="CQ176" s="470"/>
      <c r="CR176" s="470"/>
      <c r="CS176" s="470"/>
      <c r="CT176" s="470"/>
      <c r="CU176" s="63"/>
      <c r="CV176" s="467"/>
      <c r="CW176" s="186"/>
      <c r="CX176" s="35"/>
      <c r="CY176" s="132" t="e">
        <f>IF(AND(BX176="NYY",BY176=150),324,IF(AND(BX176="NYY",BY176=95),282,IF(AND(BX176="NYY",BY176=70),202,IF(AND(BX176="NYY",BY176=50),159,IF(AND(BX176="NYY",BY176=35),131,IF(AND(BX176=NYY,BY176=25),106,IF(AND(BX176="LVTC",BY176=150),252,IF(AND(BX176="LVTC",BY176=95),190,IF(AND(BX176="LVTC",BY176=70),158,IF(AND(BX176="LVTC",BY176=50),124,IF(AND(BX176="LVTC",BY176=35),102,IF(AND(BX176="LVTC",BY176=25),83,0))))))))))))</f>
        <v>#NAME?</v>
      </c>
      <c r="CZ176" s="35"/>
      <c r="DA176" s="35"/>
      <c r="DB176" s="401">
        <f t="shared" si="20"/>
        <v>0</v>
      </c>
      <c r="DC176" s="401">
        <f t="shared" si="21"/>
        <v>0</v>
      </c>
      <c r="DD176" s="401" t="str">
        <f t="shared" si="17"/>
        <v>BAIK</v>
      </c>
      <c r="DE176" s="401">
        <f t="shared" si="22"/>
        <v>0</v>
      </c>
      <c r="DF176" s="401" t="str">
        <f t="shared" si="18"/>
        <v>BAIK</v>
      </c>
    </row>
    <row r="177" spans="1:110">
      <c r="A177" s="510">
        <f t="shared" si="19"/>
        <v>165</v>
      </c>
      <c r="B177" s="511" t="str">
        <f>'1. DATA TRAFO'!C177</f>
        <v>TP0451</v>
      </c>
      <c r="C177" s="512" t="str">
        <f>'1. DATA TRAFO'!D177</f>
        <v xml:space="preserve">Perumahan Griya Permata </v>
      </c>
      <c r="D177" s="193" t="str">
        <f>'1. DATA TRAFO'!L177</f>
        <v xml:space="preserve">Voltra </v>
      </c>
      <c r="E177" s="192">
        <f>'1. DATA TRAFO'!M177</f>
        <v>100</v>
      </c>
      <c r="F177" s="513">
        <f>'1. DATA TRAFO'!R177</f>
        <v>44785</v>
      </c>
      <c r="G177" s="205" t="str">
        <f>'1. DATA TRAFO'!T177</f>
        <v>UMJ</v>
      </c>
      <c r="H177" s="470"/>
      <c r="I177" s="470"/>
      <c r="J177" s="470"/>
      <c r="K177" s="470"/>
      <c r="L177" s="470"/>
      <c r="M177" s="470"/>
      <c r="N177" s="470"/>
      <c r="O177" s="470"/>
      <c r="P177" s="470"/>
      <c r="Q177" s="470"/>
      <c r="R177" s="470"/>
      <c r="S177" s="470"/>
      <c r="T177" s="470"/>
      <c r="U177" s="470"/>
      <c r="V177" s="470"/>
      <c r="W177" s="470"/>
      <c r="X177" s="470"/>
      <c r="Y177" s="470"/>
      <c r="Z177" s="470"/>
      <c r="AA177" s="470"/>
      <c r="AB177" s="470"/>
      <c r="AC177" s="514"/>
      <c r="AD177" s="470"/>
      <c r="AE177" s="515"/>
      <c r="AF177" s="470"/>
      <c r="AG177" s="470"/>
      <c r="AH177" s="470"/>
      <c r="AI177" s="470"/>
      <c r="AJ177" s="470"/>
      <c r="AK177" s="470"/>
      <c r="AL177" s="470"/>
      <c r="AM177" s="470"/>
      <c r="AN177" s="470"/>
      <c r="AO177" s="470"/>
      <c r="AP177" s="470"/>
      <c r="AQ177" s="470"/>
      <c r="AR177" s="470"/>
      <c r="AS177" s="516"/>
      <c r="AT177" s="470"/>
      <c r="AU177" s="471"/>
      <c r="AV177" s="470"/>
      <c r="AW177" s="471"/>
      <c r="AX177" s="471"/>
      <c r="AY177" s="470"/>
      <c r="AZ177" s="473"/>
      <c r="BA177" s="472"/>
      <c r="BB177" s="473"/>
      <c r="BC177" s="472"/>
      <c r="BD177" s="473"/>
      <c r="BE177" s="472"/>
      <c r="BF177" s="473"/>
      <c r="BG177" s="472"/>
      <c r="BH177" s="473"/>
      <c r="BI177" s="472"/>
      <c r="BJ177" s="473"/>
      <c r="BK177" s="472"/>
      <c r="BL177" s="473"/>
      <c r="BM177" s="472"/>
      <c r="BN177" s="473"/>
      <c r="BO177" s="472"/>
      <c r="BP177" s="473"/>
      <c r="BQ177" s="472"/>
      <c r="BR177" s="473"/>
      <c r="BS177" s="472"/>
      <c r="BT177" s="473"/>
      <c r="BU177" s="472"/>
      <c r="BV177" s="473"/>
      <c r="BW177" s="472"/>
      <c r="BX177" s="470"/>
      <c r="BY177" s="470"/>
      <c r="BZ177" s="470"/>
      <c r="CA177" s="470"/>
      <c r="CB177" s="470"/>
      <c r="CC177" s="470"/>
      <c r="CD177" s="470"/>
      <c r="CE177" s="470"/>
      <c r="CF177" s="470"/>
      <c r="CG177" s="470"/>
      <c r="CH177" s="470"/>
      <c r="CI177" s="470"/>
      <c r="CJ177" s="470"/>
      <c r="CK177" s="470"/>
      <c r="CL177" s="470"/>
      <c r="CM177" s="470"/>
      <c r="CN177" s="470"/>
      <c r="CO177" s="470"/>
      <c r="CP177" s="470"/>
      <c r="CQ177" s="470"/>
      <c r="CR177" s="470"/>
      <c r="CS177" s="470"/>
      <c r="CT177" s="470"/>
      <c r="CU177" s="63"/>
      <c r="CV177" s="467"/>
      <c r="CW177" s="186"/>
      <c r="CX177" s="35"/>
      <c r="CY177" s="132" t="e">
        <f>IF(AND(BX177="NYY",BY177=150),324,IF(AND(BX177="NYY",BY177=95),282,IF(AND(BX177="NYY",BY177=70),202,IF(AND(BX177="NYY",BY177=50),159,IF(AND(BX177="NYY",BY177=35),131,IF(AND(BX177=NYY,BY177=25),106,IF(AND(BX177="LVTC",BY177=150),252,IF(AND(BX177="LVTC",BY177=95),190,IF(AND(BX177="LVTC",BY177=70),158,IF(AND(BX177="LVTC",BY177=50),124,IF(AND(BX177="LVTC",BY177=35),102,IF(AND(BX177="LVTC",BY177=25),83,0))))))))))))</f>
        <v>#NAME?</v>
      </c>
      <c r="CZ177" s="35"/>
      <c r="DA177" s="35"/>
      <c r="DB177" s="401">
        <f t="shared" si="20"/>
        <v>0</v>
      </c>
      <c r="DC177" s="401">
        <f t="shared" si="21"/>
        <v>0</v>
      </c>
      <c r="DD177" s="401" t="str">
        <f t="shared" si="17"/>
        <v>BAIK</v>
      </c>
      <c r="DE177" s="401">
        <f t="shared" si="22"/>
        <v>0</v>
      </c>
      <c r="DF177" s="401" t="str">
        <f t="shared" si="18"/>
        <v>BAIK</v>
      </c>
    </row>
    <row r="178" spans="1:110">
      <c r="A178" s="510">
        <f t="shared" si="19"/>
        <v>166</v>
      </c>
      <c r="B178" s="511" t="str">
        <f>'1. DATA TRAFO'!C178</f>
        <v>TP0548 (BARU)</v>
      </c>
      <c r="C178" s="512" t="str">
        <f>'1. DATA TRAFO'!D178</f>
        <v>Jl. Mualim III</v>
      </c>
      <c r="D178" s="193" t="str">
        <f>'1. DATA TRAFO'!L178</f>
        <v>Trafindo</v>
      </c>
      <c r="E178" s="192">
        <f>'1. DATA TRAFO'!M178</f>
        <v>100</v>
      </c>
      <c r="F178" s="513">
        <f>'1. DATA TRAFO'!R178</f>
        <v>44785</v>
      </c>
      <c r="G178" s="205" t="str">
        <f>'1. DATA TRAFO'!T178</f>
        <v>UMJ</v>
      </c>
      <c r="H178" s="470"/>
      <c r="I178" s="470"/>
      <c r="J178" s="470"/>
      <c r="K178" s="470"/>
      <c r="L178" s="470"/>
      <c r="M178" s="470"/>
      <c r="N178" s="470"/>
      <c r="O178" s="470"/>
      <c r="P178" s="470"/>
      <c r="Q178" s="470"/>
      <c r="R178" s="470"/>
      <c r="S178" s="470"/>
      <c r="T178" s="470"/>
      <c r="U178" s="470"/>
      <c r="V178" s="470"/>
      <c r="W178" s="470"/>
      <c r="X178" s="470"/>
      <c r="Y178" s="470"/>
      <c r="Z178" s="470"/>
      <c r="AA178" s="470"/>
      <c r="AB178" s="470"/>
      <c r="AC178" s="514"/>
      <c r="AD178" s="470"/>
      <c r="AE178" s="515"/>
      <c r="AF178" s="470"/>
      <c r="AG178" s="470"/>
      <c r="AH178" s="470"/>
      <c r="AI178" s="470"/>
      <c r="AJ178" s="470"/>
      <c r="AK178" s="470"/>
      <c r="AL178" s="470"/>
      <c r="AM178" s="470"/>
      <c r="AN178" s="470"/>
      <c r="AO178" s="470"/>
      <c r="AP178" s="470"/>
      <c r="AQ178" s="470"/>
      <c r="AR178" s="470"/>
      <c r="AS178" s="516"/>
      <c r="AT178" s="470"/>
      <c r="AU178" s="471"/>
      <c r="AV178" s="470"/>
      <c r="AW178" s="471"/>
      <c r="AX178" s="471"/>
      <c r="AY178" s="470"/>
      <c r="AZ178" s="473"/>
      <c r="BA178" s="472"/>
      <c r="BB178" s="473"/>
      <c r="BC178" s="472"/>
      <c r="BD178" s="473"/>
      <c r="BE178" s="472"/>
      <c r="BF178" s="473"/>
      <c r="BG178" s="472"/>
      <c r="BH178" s="473"/>
      <c r="BI178" s="472"/>
      <c r="BJ178" s="473"/>
      <c r="BK178" s="472"/>
      <c r="BL178" s="473"/>
      <c r="BM178" s="472"/>
      <c r="BN178" s="473"/>
      <c r="BO178" s="472"/>
      <c r="BP178" s="473"/>
      <c r="BQ178" s="472"/>
      <c r="BR178" s="473"/>
      <c r="BS178" s="472"/>
      <c r="BT178" s="473"/>
      <c r="BU178" s="472"/>
      <c r="BV178" s="473"/>
      <c r="BW178" s="472"/>
      <c r="BX178" s="470"/>
      <c r="BY178" s="470"/>
      <c r="BZ178" s="470"/>
      <c r="CA178" s="470"/>
      <c r="CB178" s="470"/>
      <c r="CC178" s="470"/>
      <c r="CD178" s="470"/>
      <c r="CE178" s="470"/>
      <c r="CF178" s="470"/>
      <c r="CG178" s="470"/>
      <c r="CH178" s="470"/>
      <c r="CI178" s="470"/>
      <c r="CJ178" s="470"/>
      <c r="CK178" s="470"/>
      <c r="CL178" s="470"/>
      <c r="CM178" s="470"/>
      <c r="CN178" s="470"/>
      <c r="CO178" s="470"/>
      <c r="CP178" s="470"/>
      <c r="CQ178" s="470"/>
      <c r="CR178" s="470"/>
      <c r="CS178" s="470"/>
      <c r="CT178" s="470"/>
      <c r="CU178" s="63"/>
      <c r="CV178" s="467"/>
      <c r="CW178" s="186"/>
      <c r="CX178" s="35"/>
      <c r="CY178" s="132" t="e">
        <f>IF(AND(BX178="NYY",BY178=150),324,IF(AND(BX178="NYY",BY178=95),282,IF(AND(BX178="NYY",BY178=70),202,IF(AND(BX178="NYY",BY178=50),159,IF(AND(BX178="NYY",BY178=35),131,IF(AND(BX178=NYY,BY178=25),106,IF(AND(BX178="LVTC",BY178=150),252,IF(AND(BX178="LVTC",BY178=95),190,IF(AND(BX178="LVTC",BY178=70),158,IF(AND(BX178="LVTC",BY178=50),124,IF(AND(BX178="LVTC",BY178=35),102,IF(AND(BX178="LVTC",BY178=25),83,0))))))))))))</f>
        <v>#NAME?</v>
      </c>
      <c r="CZ178" s="35"/>
      <c r="DA178" s="35"/>
      <c r="DB178" s="401">
        <f t="shared" si="20"/>
        <v>0</v>
      </c>
      <c r="DC178" s="401">
        <f t="shared" si="21"/>
        <v>0</v>
      </c>
      <c r="DD178" s="401" t="str">
        <f t="shared" si="17"/>
        <v>BAIK</v>
      </c>
      <c r="DE178" s="401">
        <f t="shared" si="22"/>
        <v>0</v>
      </c>
      <c r="DF178" s="401" t="str">
        <f t="shared" si="18"/>
        <v>BAIK</v>
      </c>
    </row>
    <row r="179" spans="1:110">
      <c r="A179" s="510">
        <f t="shared" si="19"/>
        <v>167</v>
      </c>
      <c r="B179" s="511" t="str">
        <f>'1. DATA TRAFO'!C179</f>
        <v>TP0363</v>
      </c>
      <c r="C179" s="512" t="str">
        <f>'1. DATA TRAFO'!D179</f>
        <v>Jl. Mualim I (Depan Perumahan Griya Permata)</v>
      </c>
      <c r="D179" s="193" t="str">
        <f>'1. DATA TRAFO'!L179</f>
        <v xml:space="preserve">Voltra </v>
      </c>
      <c r="E179" s="192">
        <f>'1. DATA TRAFO'!M179</f>
        <v>100</v>
      </c>
      <c r="F179" s="513">
        <f>'1. DATA TRAFO'!R179</f>
        <v>44785</v>
      </c>
      <c r="G179" s="205" t="str">
        <f>'1. DATA TRAFO'!T179</f>
        <v>UMJ</v>
      </c>
      <c r="H179" s="470"/>
      <c r="I179" s="470"/>
      <c r="J179" s="470"/>
      <c r="K179" s="470"/>
      <c r="L179" s="470"/>
      <c r="M179" s="470"/>
      <c r="N179" s="470"/>
      <c r="O179" s="470"/>
      <c r="P179" s="470"/>
      <c r="Q179" s="470"/>
      <c r="R179" s="470"/>
      <c r="S179" s="470"/>
      <c r="T179" s="470"/>
      <c r="U179" s="470"/>
      <c r="V179" s="470"/>
      <c r="W179" s="470"/>
      <c r="X179" s="470"/>
      <c r="Y179" s="470"/>
      <c r="Z179" s="470"/>
      <c r="AA179" s="470"/>
      <c r="AB179" s="470"/>
      <c r="AC179" s="514"/>
      <c r="AD179" s="470"/>
      <c r="AE179" s="515"/>
      <c r="AF179" s="470"/>
      <c r="AG179" s="470"/>
      <c r="AH179" s="470"/>
      <c r="AI179" s="470"/>
      <c r="AJ179" s="470"/>
      <c r="AK179" s="470"/>
      <c r="AL179" s="470"/>
      <c r="AM179" s="470"/>
      <c r="AN179" s="470"/>
      <c r="AO179" s="470"/>
      <c r="AP179" s="470"/>
      <c r="AQ179" s="470"/>
      <c r="AR179" s="470"/>
      <c r="AS179" s="516"/>
      <c r="AT179" s="470"/>
      <c r="AU179" s="471"/>
      <c r="AV179" s="470"/>
      <c r="AW179" s="471"/>
      <c r="AX179" s="471"/>
      <c r="AY179" s="470"/>
      <c r="AZ179" s="473"/>
      <c r="BA179" s="472"/>
      <c r="BB179" s="473"/>
      <c r="BC179" s="472"/>
      <c r="BD179" s="473"/>
      <c r="BE179" s="472"/>
      <c r="BF179" s="473"/>
      <c r="BG179" s="472"/>
      <c r="BH179" s="473"/>
      <c r="BI179" s="472"/>
      <c r="BJ179" s="473"/>
      <c r="BK179" s="472"/>
      <c r="BL179" s="473"/>
      <c r="BM179" s="472"/>
      <c r="BN179" s="473"/>
      <c r="BO179" s="472"/>
      <c r="BP179" s="473"/>
      <c r="BQ179" s="472"/>
      <c r="BR179" s="473"/>
      <c r="BS179" s="472"/>
      <c r="BT179" s="473"/>
      <c r="BU179" s="472"/>
      <c r="BV179" s="473"/>
      <c r="BW179" s="472"/>
      <c r="BX179" s="470"/>
      <c r="BY179" s="470"/>
      <c r="BZ179" s="470"/>
      <c r="CA179" s="470"/>
      <c r="CB179" s="470"/>
      <c r="CC179" s="470"/>
      <c r="CD179" s="470"/>
      <c r="CE179" s="470"/>
      <c r="CF179" s="470"/>
      <c r="CG179" s="470"/>
      <c r="CH179" s="470"/>
      <c r="CI179" s="470"/>
      <c r="CJ179" s="470"/>
      <c r="CK179" s="470"/>
      <c r="CL179" s="470"/>
      <c r="CM179" s="470"/>
      <c r="CN179" s="470"/>
      <c r="CO179" s="470"/>
      <c r="CP179" s="470"/>
      <c r="CQ179" s="470"/>
      <c r="CR179" s="470"/>
      <c r="CS179" s="470"/>
      <c r="CT179" s="470"/>
      <c r="CU179" s="63"/>
      <c r="CV179" s="467"/>
      <c r="CW179" s="186"/>
      <c r="CX179" s="35"/>
      <c r="CY179" s="132" t="e">
        <f>IF(AND(BX179="NYY",BY179=150),324,IF(AND(BX179="NYY",BY179=95),282,IF(AND(BX179="NYY",BY179=70),202,IF(AND(BX179="NYY",BY179=50),159,IF(AND(BX179="NYY",BY179=35),131,IF(AND(BX179=NYY,BY179=25),106,IF(AND(BX179="LVTC",BY179=150),252,IF(AND(BX179="LVTC",BY179=95),190,IF(AND(BX179="LVTC",BY179=70),158,IF(AND(BX179="LVTC",BY179=50),124,IF(AND(BX179="LVTC",BY179=35),102,IF(AND(BX179="LVTC",BY179=25),83,0))))))))))))</f>
        <v>#NAME?</v>
      </c>
      <c r="CZ179" s="35"/>
      <c r="DA179" s="35"/>
      <c r="DB179" s="401">
        <f t="shared" ref="DB179:DB242" si="23">IF(AND(H179&lt;=200,H179&gt;=90),"BURUK",IF(AND(H179&lt;=90,H179&gt;=85),"KURANG",IF(AND(H179&lt;=85,H179&gt;=83),"CUKUP",IF(AND(H179&lt;=83,H179&gt;1),"BAIK",0))))</f>
        <v>0</v>
      </c>
      <c r="DC179" s="401">
        <f t="shared" ref="DC179:DC242" si="24">MAX(L179:N179)-MIN(L179:N179)</f>
        <v>0</v>
      </c>
      <c r="DD179" s="401" t="str">
        <f t="shared" ref="DD179:DD242" si="25">IF(AND(DC179&lt;=100,DC179&gt;=15),"BURUK",IF(AND(DC179&lt;=15,DC179&gt;=12),"KURANG",IF(AND(DC179&lt;=12,DC179&gt;=10),"CUKUP",IF(AND(DC179&lt;=10,DC179&gt;=0),"BAIK",0))))</f>
        <v>BAIK</v>
      </c>
      <c r="DE179" s="401">
        <f t="shared" ref="DE179:DE242" si="26">MAX(O179:R179)-MIN(O179:R179)</f>
        <v>0</v>
      </c>
      <c r="DF179" s="401" t="str">
        <f t="shared" ref="DF179:DF242" si="27">IF(AND(DE179&lt;=100,DE179&gt;=15),"BURUK",IF(AND(DE179&lt;=15,DE179&gt;=12),"KURANG",IF(AND(DE179&lt;=12,DE179&gt;=10),"CUKUP",IF(AND(DE179&lt;=10,DE179&gt;=0),"BAIK",0))))</f>
        <v>BAIK</v>
      </c>
    </row>
    <row r="180" spans="1:110">
      <c r="A180" s="510">
        <f t="shared" si="19"/>
        <v>168</v>
      </c>
      <c r="B180" s="511" t="str">
        <f>'1. DATA TRAFO'!C180</f>
        <v>TP0393</v>
      </c>
      <c r="C180" s="512" t="str">
        <f>'1. DATA TRAFO'!D180</f>
        <v>Jl. Mualim I (Simpang Jl. Mualim III)</v>
      </c>
      <c r="D180" s="193" t="str">
        <f>'1. DATA TRAFO'!L180</f>
        <v xml:space="preserve">Sintra </v>
      </c>
      <c r="E180" s="192">
        <f>'1. DATA TRAFO'!M180</f>
        <v>160</v>
      </c>
      <c r="F180" s="513">
        <f>'1. DATA TRAFO'!R180</f>
        <v>44785</v>
      </c>
      <c r="G180" s="205" t="str">
        <f>'1. DATA TRAFO'!T180</f>
        <v>UMJ</v>
      </c>
      <c r="H180" s="470"/>
      <c r="I180" s="470"/>
      <c r="J180" s="470"/>
      <c r="K180" s="470"/>
      <c r="L180" s="470"/>
      <c r="M180" s="470"/>
      <c r="N180" s="470"/>
      <c r="O180" s="470"/>
      <c r="P180" s="470"/>
      <c r="Q180" s="470"/>
      <c r="R180" s="470"/>
      <c r="S180" s="470"/>
      <c r="T180" s="470"/>
      <c r="U180" s="470"/>
      <c r="V180" s="470"/>
      <c r="W180" s="470"/>
      <c r="X180" s="470"/>
      <c r="Y180" s="470"/>
      <c r="Z180" s="470"/>
      <c r="AA180" s="470"/>
      <c r="AB180" s="470"/>
      <c r="AC180" s="514"/>
      <c r="AD180" s="470"/>
      <c r="AE180" s="515"/>
      <c r="AF180" s="470"/>
      <c r="AG180" s="470"/>
      <c r="AH180" s="470"/>
      <c r="AI180" s="470"/>
      <c r="AJ180" s="470"/>
      <c r="AK180" s="470"/>
      <c r="AL180" s="470"/>
      <c r="AM180" s="470"/>
      <c r="AN180" s="470"/>
      <c r="AO180" s="470"/>
      <c r="AP180" s="470"/>
      <c r="AQ180" s="470"/>
      <c r="AR180" s="470"/>
      <c r="AS180" s="516"/>
      <c r="AT180" s="470"/>
      <c r="AU180" s="471"/>
      <c r="AV180" s="470"/>
      <c r="AW180" s="471"/>
      <c r="AX180" s="471"/>
      <c r="AY180" s="470"/>
      <c r="AZ180" s="473"/>
      <c r="BA180" s="472"/>
      <c r="BB180" s="473"/>
      <c r="BC180" s="472"/>
      <c r="BD180" s="473"/>
      <c r="BE180" s="472"/>
      <c r="BF180" s="473"/>
      <c r="BG180" s="472"/>
      <c r="BH180" s="473"/>
      <c r="BI180" s="472"/>
      <c r="BJ180" s="473"/>
      <c r="BK180" s="472"/>
      <c r="BL180" s="473"/>
      <c r="BM180" s="472"/>
      <c r="BN180" s="473"/>
      <c r="BO180" s="472"/>
      <c r="BP180" s="473"/>
      <c r="BQ180" s="472"/>
      <c r="BR180" s="473"/>
      <c r="BS180" s="472"/>
      <c r="BT180" s="473"/>
      <c r="BU180" s="472"/>
      <c r="BV180" s="473"/>
      <c r="BW180" s="472"/>
      <c r="BX180" s="470"/>
      <c r="BY180" s="470"/>
      <c r="BZ180" s="470"/>
      <c r="CA180" s="470"/>
      <c r="CB180" s="470"/>
      <c r="CC180" s="470"/>
      <c r="CD180" s="470"/>
      <c r="CE180" s="470"/>
      <c r="CF180" s="470"/>
      <c r="CG180" s="470"/>
      <c r="CH180" s="470"/>
      <c r="CI180" s="470"/>
      <c r="CJ180" s="470"/>
      <c r="CK180" s="470"/>
      <c r="CL180" s="470"/>
      <c r="CM180" s="470"/>
      <c r="CN180" s="470"/>
      <c r="CO180" s="470"/>
      <c r="CP180" s="470"/>
      <c r="CQ180" s="470"/>
      <c r="CR180" s="470"/>
      <c r="CS180" s="470"/>
      <c r="CT180" s="470"/>
      <c r="CU180" s="63"/>
      <c r="CV180" s="467"/>
      <c r="CW180" s="186"/>
      <c r="CX180" s="35"/>
      <c r="CY180" s="132" t="e">
        <f>IF(AND(BX180="NYY",BY180=150),324,IF(AND(BX180="NYY",BY180=95),282,IF(AND(BX180="NYY",BY180=70),202,IF(AND(BX180="NYY",BY180=50),159,IF(AND(BX180="NYY",BY180=35),131,IF(AND(BX180=NYY,BY180=25),106,IF(AND(BX180="LVTC",BY180=150),252,IF(AND(BX180="LVTC",BY180=95),190,IF(AND(BX180="LVTC",BY180=70),158,IF(AND(BX180="LVTC",BY180=50),124,IF(AND(BX180="LVTC",BY180=35),102,IF(AND(BX180="LVTC",BY180=25),83,0))))))))))))</f>
        <v>#NAME?</v>
      </c>
      <c r="CZ180" s="35"/>
      <c r="DA180" s="35"/>
      <c r="DB180" s="401">
        <f t="shared" si="23"/>
        <v>0</v>
      </c>
      <c r="DC180" s="401">
        <f t="shared" si="24"/>
        <v>0</v>
      </c>
      <c r="DD180" s="401" t="str">
        <f t="shared" si="25"/>
        <v>BAIK</v>
      </c>
      <c r="DE180" s="401">
        <f t="shared" si="26"/>
        <v>0</v>
      </c>
      <c r="DF180" s="401" t="str">
        <f t="shared" si="27"/>
        <v>BAIK</v>
      </c>
    </row>
    <row r="181" spans="1:110">
      <c r="A181" s="510">
        <f t="shared" si="19"/>
        <v>169</v>
      </c>
      <c r="B181" s="511" t="str">
        <f>'1. DATA TRAFO'!C181</f>
        <v>TP0432</v>
      </c>
      <c r="C181" s="512" t="str">
        <f>'1. DATA TRAFO'!D181</f>
        <v>Jl. Mualim I</v>
      </c>
      <c r="D181" s="193" t="str">
        <f>'1. DATA TRAFO'!L181</f>
        <v xml:space="preserve">Sintra </v>
      </c>
      <c r="E181" s="192">
        <f>'1. DATA TRAFO'!M181</f>
        <v>100</v>
      </c>
      <c r="F181" s="513">
        <f>'1. DATA TRAFO'!R181</f>
        <v>44788</v>
      </c>
      <c r="G181" s="205" t="str">
        <f>'1. DATA TRAFO'!T181</f>
        <v>UMJ</v>
      </c>
      <c r="H181" s="470"/>
      <c r="I181" s="470"/>
      <c r="J181" s="470"/>
      <c r="K181" s="470"/>
      <c r="L181" s="470"/>
      <c r="M181" s="470"/>
      <c r="N181" s="470"/>
      <c r="O181" s="470"/>
      <c r="P181" s="470"/>
      <c r="Q181" s="470"/>
      <c r="R181" s="470"/>
      <c r="S181" s="470"/>
      <c r="T181" s="470"/>
      <c r="U181" s="470"/>
      <c r="V181" s="470"/>
      <c r="W181" s="470"/>
      <c r="X181" s="470"/>
      <c r="Y181" s="470"/>
      <c r="Z181" s="470"/>
      <c r="AA181" s="470"/>
      <c r="AB181" s="470"/>
      <c r="AC181" s="514"/>
      <c r="AD181" s="470"/>
      <c r="AE181" s="515"/>
      <c r="AF181" s="470"/>
      <c r="AG181" s="470"/>
      <c r="AH181" s="470"/>
      <c r="AI181" s="470"/>
      <c r="AJ181" s="470"/>
      <c r="AK181" s="470"/>
      <c r="AL181" s="470"/>
      <c r="AM181" s="470"/>
      <c r="AN181" s="470"/>
      <c r="AO181" s="470"/>
      <c r="AP181" s="470"/>
      <c r="AQ181" s="470"/>
      <c r="AR181" s="470"/>
      <c r="AS181" s="516"/>
      <c r="AT181" s="470"/>
      <c r="AU181" s="471"/>
      <c r="AV181" s="470"/>
      <c r="AW181" s="471"/>
      <c r="AX181" s="471"/>
      <c r="AY181" s="470"/>
      <c r="AZ181" s="473"/>
      <c r="BA181" s="472"/>
      <c r="BB181" s="473"/>
      <c r="BC181" s="472"/>
      <c r="BD181" s="473"/>
      <c r="BE181" s="472"/>
      <c r="BF181" s="473"/>
      <c r="BG181" s="472"/>
      <c r="BH181" s="473"/>
      <c r="BI181" s="472"/>
      <c r="BJ181" s="473"/>
      <c r="BK181" s="472"/>
      <c r="BL181" s="473"/>
      <c r="BM181" s="472"/>
      <c r="BN181" s="473"/>
      <c r="BO181" s="472"/>
      <c r="BP181" s="473"/>
      <c r="BQ181" s="472"/>
      <c r="BR181" s="473"/>
      <c r="BS181" s="472"/>
      <c r="BT181" s="473"/>
      <c r="BU181" s="472"/>
      <c r="BV181" s="473"/>
      <c r="BW181" s="472"/>
      <c r="BX181" s="470"/>
      <c r="BY181" s="470"/>
      <c r="BZ181" s="470"/>
      <c r="CA181" s="470"/>
      <c r="CB181" s="470"/>
      <c r="CC181" s="470"/>
      <c r="CD181" s="470"/>
      <c r="CE181" s="470"/>
      <c r="CF181" s="470"/>
      <c r="CG181" s="470"/>
      <c r="CH181" s="470"/>
      <c r="CI181" s="470"/>
      <c r="CJ181" s="470"/>
      <c r="CK181" s="470"/>
      <c r="CL181" s="470"/>
      <c r="CM181" s="470"/>
      <c r="CN181" s="470"/>
      <c r="CO181" s="470"/>
      <c r="CP181" s="470"/>
      <c r="CQ181" s="470"/>
      <c r="CR181" s="470"/>
      <c r="CS181" s="470"/>
      <c r="CT181" s="470"/>
      <c r="CU181" s="63"/>
      <c r="CV181" s="467"/>
      <c r="CW181" s="186"/>
      <c r="CX181" s="35"/>
      <c r="CY181" s="132" t="e">
        <f>IF(AND(BX181="NYY",BY181=150),324,IF(AND(BX181="NYY",BY181=95),282,IF(AND(BX181="NYY",BY181=70),202,IF(AND(BX181="NYY",BY181=50),159,IF(AND(BX181="NYY",BY181=35),131,IF(AND(BX181=NYY,BY181=25),106,IF(AND(BX181="LVTC",BY181=150),252,IF(AND(BX181="LVTC",BY181=95),190,IF(AND(BX181="LVTC",BY181=70),158,IF(AND(BX181="LVTC",BY181=50),124,IF(AND(BX181="LVTC",BY181=35),102,IF(AND(BX181="LVTC",BY181=25),83,0))))))))))))</f>
        <v>#NAME?</v>
      </c>
      <c r="CZ181" s="35"/>
      <c r="DA181" s="35"/>
      <c r="DB181" s="401">
        <f t="shared" si="23"/>
        <v>0</v>
      </c>
      <c r="DC181" s="401">
        <f t="shared" si="24"/>
        <v>0</v>
      </c>
      <c r="DD181" s="401" t="str">
        <f t="shared" si="25"/>
        <v>BAIK</v>
      </c>
      <c r="DE181" s="401">
        <f t="shared" si="26"/>
        <v>0</v>
      </c>
      <c r="DF181" s="401" t="str">
        <f t="shared" si="27"/>
        <v>BAIK</v>
      </c>
    </row>
    <row r="182" spans="1:110">
      <c r="A182" s="510">
        <f t="shared" si="19"/>
        <v>170</v>
      </c>
      <c r="B182" s="511" t="str">
        <f>'1. DATA TRAFO'!C182</f>
        <v>TP0590 (BARU)</v>
      </c>
      <c r="C182" s="512" t="str">
        <f>'1. DATA TRAFO'!D182</f>
        <v>Jl. Mualim (Perumahan Griya Emerald)</v>
      </c>
      <c r="D182" s="193" t="str">
        <f>'1. DATA TRAFO'!L182</f>
        <v>Trafindo</v>
      </c>
      <c r="E182" s="192">
        <f>'1. DATA TRAFO'!M182</f>
        <v>100</v>
      </c>
      <c r="F182" s="513">
        <f>'1. DATA TRAFO'!R182</f>
        <v>44788</v>
      </c>
      <c r="G182" s="205" t="str">
        <f>'1. DATA TRAFO'!T182</f>
        <v>UMJ</v>
      </c>
      <c r="H182" s="470"/>
      <c r="I182" s="470"/>
      <c r="J182" s="470"/>
      <c r="K182" s="470"/>
      <c r="L182" s="470"/>
      <c r="M182" s="470"/>
      <c r="N182" s="470"/>
      <c r="O182" s="470"/>
      <c r="P182" s="470"/>
      <c r="Q182" s="470"/>
      <c r="R182" s="470"/>
      <c r="S182" s="470"/>
      <c r="T182" s="470"/>
      <c r="U182" s="470"/>
      <c r="V182" s="470"/>
      <c r="W182" s="470"/>
      <c r="X182" s="470"/>
      <c r="Y182" s="470"/>
      <c r="Z182" s="470"/>
      <c r="AA182" s="470"/>
      <c r="AB182" s="470"/>
      <c r="AC182" s="514"/>
      <c r="AD182" s="470"/>
      <c r="AE182" s="515"/>
      <c r="AF182" s="470"/>
      <c r="AG182" s="470"/>
      <c r="AH182" s="470"/>
      <c r="AI182" s="470"/>
      <c r="AJ182" s="470"/>
      <c r="AK182" s="470"/>
      <c r="AL182" s="470"/>
      <c r="AM182" s="470"/>
      <c r="AN182" s="470"/>
      <c r="AO182" s="470"/>
      <c r="AP182" s="470"/>
      <c r="AQ182" s="470"/>
      <c r="AR182" s="470"/>
      <c r="AS182" s="516"/>
      <c r="AT182" s="470"/>
      <c r="AU182" s="471"/>
      <c r="AV182" s="470"/>
      <c r="AW182" s="471"/>
      <c r="AX182" s="471"/>
      <c r="AY182" s="470"/>
      <c r="AZ182" s="473"/>
      <c r="BA182" s="472"/>
      <c r="BB182" s="473"/>
      <c r="BC182" s="472"/>
      <c r="BD182" s="473"/>
      <c r="BE182" s="472"/>
      <c r="BF182" s="473"/>
      <c r="BG182" s="472"/>
      <c r="BH182" s="473"/>
      <c r="BI182" s="472"/>
      <c r="BJ182" s="473"/>
      <c r="BK182" s="472"/>
      <c r="BL182" s="473"/>
      <c r="BM182" s="472"/>
      <c r="BN182" s="473"/>
      <c r="BO182" s="472"/>
      <c r="BP182" s="473"/>
      <c r="BQ182" s="472"/>
      <c r="BR182" s="473"/>
      <c r="BS182" s="472"/>
      <c r="BT182" s="473"/>
      <c r="BU182" s="472"/>
      <c r="BV182" s="473"/>
      <c r="BW182" s="472"/>
      <c r="BX182" s="470"/>
      <c r="BY182" s="470"/>
      <c r="BZ182" s="470"/>
      <c r="CA182" s="470"/>
      <c r="CB182" s="470"/>
      <c r="CC182" s="470"/>
      <c r="CD182" s="470"/>
      <c r="CE182" s="470"/>
      <c r="CF182" s="470"/>
      <c r="CG182" s="470"/>
      <c r="CH182" s="470"/>
      <c r="CI182" s="470"/>
      <c r="CJ182" s="470"/>
      <c r="CK182" s="470"/>
      <c r="CL182" s="470"/>
      <c r="CM182" s="470"/>
      <c r="CN182" s="470"/>
      <c r="CO182" s="470"/>
      <c r="CP182" s="470"/>
      <c r="CQ182" s="470"/>
      <c r="CR182" s="470"/>
      <c r="CS182" s="470"/>
      <c r="CT182" s="470"/>
      <c r="CU182" s="63"/>
      <c r="CV182" s="467"/>
      <c r="CW182" s="186"/>
      <c r="CX182" s="35"/>
      <c r="CY182" s="132" t="e">
        <f>IF(AND(BX182="NYY",BY182=150),324,IF(AND(BX182="NYY",BY182=95),282,IF(AND(BX182="NYY",BY182=70),202,IF(AND(BX182="NYY",BY182=50),159,IF(AND(BX182="NYY",BY182=35),131,IF(AND(BX182=NYY,BY182=25),106,IF(AND(BX182="LVTC",BY182=150),252,IF(AND(BX182="LVTC",BY182=95),190,IF(AND(BX182="LVTC",BY182=70),158,IF(AND(BX182="LVTC",BY182=50),124,IF(AND(BX182="LVTC",BY182=35),102,IF(AND(BX182="LVTC",BY182=25),83,0))))))))))))</f>
        <v>#NAME?</v>
      </c>
      <c r="CZ182" s="35"/>
      <c r="DA182" s="35"/>
      <c r="DB182" s="401">
        <f t="shared" si="23"/>
        <v>0</v>
      </c>
      <c r="DC182" s="401">
        <f t="shared" si="24"/>
        <v>0</v>
      </c>
      <c r="DD182" s="401" t="str">
        <f t="shared" si="25"/>
        <v>BAIK</v>
      </c>
      <c r="DE182" s="401">
        <f t="shared" si="26"/>
        <v>0</v>
      </c>
      <c r="DF182" s="401" t="str">
        <f t="shared" si="27"/>
        <v>BAIK</v>
      </c>
    </row>
    <row r="183" spans="1:110">
      <c r="A183" s="510">
        <f t="shared" si="19"/>
        <v>171</v>
      </c>
      <c r="B183" s="511" t="str">
        <f>'1. DATA TRAFO'!C183</f>
        <v>TP0394</v>
      </c>
      <c r="C183" s="512" t="str">
        <f>'1. DATA TRAFO'!D183</f>
        <v xml:space="preserve"> Jl. Sijuk</v>
      </c>
      <c r="D183" s="193" t="str">
        <f>'1. DATA TRAFO'!L183</f>
        <v xml:space="preserve">Sintra </v>
      </c>
      <c r="E183" s="192">
        <f>'1. DATA TRAFO'!M183</f>
        <v>100</v>
      </c>
      <c r="F183" s="513">
        <f>'1. DATA TRAFO'!R183</f>
        <v>44788</v>
      </c>
      <c r="G183" s="205" t="str">
        <f>'1. DATA TRAFO'!T183</f>
        <v>UMJ</v>
      </c>
      <c r="H183" s="470"/>
      <c r="I183" s="470"/>
      <c r="J183" s="470"/>
      <c r="K183" s="470"/>
      <c r="L183" s="470"/>
      <c r="M183" s="470"/>
      <c r="N183" s="470"/>
      <c r="O183" s="470"/>
      <c r="P183" s="470"/>
      <c r="Q183" s="470"/>
      <c r="R183" s="470"/>
      <c r="S183" s="470"/>
      <c r="T183" s="470"/>
      <c r="U183" s="470"/>
      <c r="V183" s="470"/>
      <c r="W183" s="470"/>
      <c r="X183" s="470"/>
      <c r="Y183" s="470"/>
      <c r="Z183" s="470"/>
      <c r="AA183" s="470"/>
      <c r="AB183" s="470"/>
      <c r="AC183" s="514"/>
      <c r="AD183" s="470"/>
      <c r="AE183" s="515"/>
      <c r="AF183" s="470"/>
      <c r="AG183" s="470"/>
      <c r="AH183" s="470"/>
      <c r="AI183" s="470"/>
      <c r="AJ183" s="470"/>
      <c r="AK183" s="470"/>
      <c r="AL183" s="470"/>
      <c r="AM183" s="470"/>
      <c r="AN183" s="470"/>
      <c r="AO183" s="470"/>
      <c r="AP183" s="470"/>
      <c r="AQ183" s="470"/>
      <c r="AR183" s="470"/>
      <c r="AS183" s="516"/>
      <c r="AT183" s="470"/>
      <c r="AU183" s="471"/>
      <c r="AV183" s="470"/>
      <c r="AW183" s="471"/>
      <c r="AX183" s="471"/>
      <c r="AY183" s="470"/>
      <c r="AZ183" s="473"/>
      <c r="BA183" s="472"/>
      <c r="BB183" s="473"/>
      <c r="BC183" s="472"/>
      <c r="BD183" s="473"/>
      <c r="BE183" s="472"/>
      <c r="BF183" s="473"/>
      <c r="BG183" s="472"/>
      <c r="BH183" s="473"/>
      <c r="BI183" s="472"/>
      <c r="BJ183" s="473"/>
      <c r="BK183" s="472"/>
      <c r="BL183" s="473"/>
      <c r="BM183" s="472"/>
      <c r="BN183" s="473"/>
      <c r="BO183" s="472"/>
      <c r="BP183" s="473"/>
      <c r="BQ183" s="472"/>
      <c r="BR183" s="473"/>
      <c r="BS183" s="472"/>
      <c r="BT183" s="473"/>
      <c r="BU183" s="472"/>
      <c r="BV183" s="473"/>
      <c r="BW183" s="472"/>
      <c r="BX183" s="470"/>
      <c r="BY183" s="470"/>
      <c r="BZ183" s="470"/>
      <c r="CA183" s="470"/>
      <c r="CB183" s="470"/>
      <c r="CC183" s="470"/>
      <c r="CD183" s="470"/>
      <c r="CE183" s="470"/>
      <c r="CF183" s="470"/>
      <c r="CG183" s="470"/>
      <c r="CH183" s="470"/>
      <c r="CI183" s="470"/>
      <c r="CJ183" s="470"/>
      <c r="CK183" s="470"/>
      <c r="CL183" s="470"/>
      <c r="CM183" s="470"/>
      <c r="CN183" s="470"/>
      <c r="CO183" s="470"/>
      <c r="CP183" s="470"/>
      <c r="CQ183" s="470"/>
      <c r="CR183" s="470"/>
      <c r="CS183" s="470"/>
      <c r="CT183" s="470"/>
      <c r="CU183" s="63"/>
      <c r="CV183" s="467"/>
      <c r="CW183" s="186"/>
      <c r="CX183" s="35"/>
      <c r="CY183" s="132" t="e">
        <f>IF(AND(BX183="NYY",BY183=150),324,IF(AND(BX183="NYY",BY183=95),282,IF(AND(BX183="NYY",BY183=70),202,IF(AND(BX183="NYY",BY183=50),159,IF(AND(BX183="NYY",BY183=35),131,IF(AND(BX183=NYY,BY183=25),106,IF(AND(BX183="LVTC",BY183=150),252,IF(AND(BX183="LVTC",BY183=95),190,IF(AND(BX183="LVTC",BY183=70),158,IF(AND(BX183="LVTC",BY183=50),124,IF(AND(BX183="LVTC",BY183=35),102,IF(AND(BX183="LVTC",BY183=25),83,0))))))))))))</f>
        <v>#NAME?</v>
      </c>
      <c r="CZ183" s="35"/>
      <c r="DA183" s="35"/>
      <c r="DB183" s="401">
        <f t="shared" si="23"/>
        <v>0</v>
      </c>
      <c r="DC183" s="401">
        <f t="shared" si="24"/>
        <v>0</v>
      </c>
      <c r="DD183" s="401" t="str">
        <f t="shared" si="25"/>
        <v>BAIK</v>
      </c>
      <c r="DE183" s="401">
        <f t="shared" si="26"/>
        <v>0</v>
      </c>
      <c r="DF183" s="401" t="str">
        <f t="shared" si="27"/>
        <v>BAIK</v>
      </c>
    </row>
    <row r="184" spans="1:110">
      <c r="A184" s="510">
        <f t="shared" si="19"/>
        <v>172</v>
      </c>
      <c r="B184" s="511" t="str">
        <f>'1. DATA TRAFO'!C184</f>
        <v>TP0072</v>
      </c>
      <c r="C184" s="512" t="str">
        <f>'1. DATA TRAFO'!D184</f>
        <v>Jl. Sijuk Ds. kelapa kera</v>
      </c>
      <c r="D184" s="193" t="str">
        <f>'1. DATA TRAFO'!L184</f>
        <v xml:space="preserve">Starlite </v>
      </c>
      <c r="E184" s="192">
        <f>'1. DATA TRAFO'!M184</f>
        <v>100</v>
      </c>
      <c r="F184" s="513">
        <f>'1. DATA TRAFO'!R184</f>
        <v>44788</v>
      </c>
      <c r="G184" s="205" t="str">
        <f>'1. DATA TRAFO'!T184</f>
        <v>UMJ</v>
      </c>
      <c r="H184" s="470"/>
      <c r="I184" s="470"/>
      <c r="J184" s="470"/>
      <c r="K184" s="470"/>
      <c r="L184" s="470"/>
      <c r="M184" s="470"/>
      <c r="N184" s="470"/>
      <c r="O184" s="470"/>
      <c r="P184" s="470"/>
      <c r="Q184" s="470"/>
      <c r="R184" s="470"/>
      <c r="S184" s="470"/>
      <c r="T184" s="470"/>
      <c r="U184" s="470"/>
      <c r="V184" s="470"/>
      <c r="W184" s="470"/>
      <c r="X184" s="470"/>
      <c r="Y184" s="470"/>
      <c r="Z184" s="470"/>
      <c r="AA184" s="470"/>
      <c r="AB184" s="470"/>
      <c r="AC184" s="514"/>
      <c r="AD184" s="470"/>
      <c r="AE184" s="515"/>
      <c r="AF184" s="470"/>
      <c r="AG184" s="470"/>
      <c r="AH184" s="470"/>
      <c r="AI184" s="470"/>
      <c r="AJ184" s="470"/>
      <c r="AK184" s="470"/>
      <c r="AL184" s="470"/>
      <c r="AM184" s="470"/>
      <c r="AN184" s="470"/>
      <c r="AO184" s="470"/>
      <c r="AP184" s="470"/>
      <c r="AQ184" s="470"/>
      <c r="AR184" s="470"/>
      <c r="AS184" s="516"/>
      <c r="AT184" s="470"/>
      <c r="AU184" s="471"/>
      <c r="AV184" s="470"/>
      <c r="AW184" s="471"/>
      <c r="AX184" s="471"/>
      <c r="AY184" s="470"/>
      <c r="AZ184" s="473"/>
      <c r="BA184" s="472"/>
      <c r="BB184" s="473"/>
      <c r="BC184" s="472"/>
      <c r="BD184" s="473"/>
      <c r="BE184" s="472"/>
      <c r="BF184" s="473"/>
      <c r="BG184" s="472"/>
      <c r="BH184" s="473"/>
      <c r="BI184" s="472"/>
      <c r="BJ184" s="473"/>
      <c r="BK184" s="472"/>
      <c r="BL184" s="473"/>
      <c r="BM184" s="472"/>
      <c r="BN184" s="473"/>
      <c r="BO184" s="472"/>
      <c r="BP184" s="473"/>
      <c r="BQ184" s="472"/>
      <c r="BR184" s="473"/>
      <c r="BS184" s="472"/>
      <c r="BT184" s="473"/>
      <c r="BU184" s="472"/>
      <c r="BV184" s="473"/>
      <c r="BW184" s="472"/>
      <c r="BX184" s="470"/>
      <c r="BY184" s="470"/>
      <c r="BZ184" s="470"/>
      <c r="CA184" s="470"/>
      <c r="CB184" s="470"/>
      <c r="CC184" s="470"/>
      <c r="CD184" s="470"/>
      <c r="CE184" s="470"/>
      <c r="CF184" s="470"/>
      <c r="CG184" s="470"/>
      <c r="CH184" s="470"/>
      <c r="CI184" s="470"/>
      <c r="CJ184" s="470"/>
      <c r="CK184" s="470"/>
      <c r="CL184" s="470"/>
      <c r="CM184" s="470"/>
      <c r="CN184" s="470"/>
      <c r="CO184" s="470"/>
      <c r="CP184" s="470"/>
      <c r="CQ184" s="470"/>
      <c r="CR184" s="470"/>
      <c r="CS184" s="470"/>
      <c r="CT184" s="470"/>
      <c r="CU184" s="63"/>
      <c r="CV184" s="467"/>
      <c r="CW184" s="186"/>
      <c r="CX184" s="35"/>
      <c r="CY184" s="132" t="e">
        <f>IF(AND(BX184="NYY",BY184=150),324,IF(AND(BX184="NYY",BY184=95),282,IF(AND(BX184="NYY",BY184=70),202,IF(AND(BX184="NYY",BY184=50),159,IF(AND(BX184="NYY",BY184=35),131,IF(AND(BX184=NYY,BY184=25),106,IF(AND(BX184="LVTC",BY184=150),252,IF(AND(BX184="LVTC",BY184=95),190,IF(AND(BX184="LVTC",BY184=70),158,IF(AND(BX184="LVTC",BY184=50),124,IF(AND(BX184="LVTC",BY184=35),102,IF(AND(BX184="LVTC",BY184=25),83,0))))))))))))</f>
        <v>#NAME?</v>
      </c>
      <c r="CZ184" s="35"/>
      <c r="DA184" s="35"/>
      <c r="DB184" s="401">
        <f t="shared" si="23"/>
        <v>0</v>
      </c>
      <c r="DC184" s="401">
        <f t="shared" si="24"/>
        <v>0</v>
      </c>
      <c r="DD184" s="401" t="str">
        <f t="shared" si="25"/>
        <v>BAIK</v>
      </c>
      <c r="DE184" s="401">
        <f t="shared" si="26"/>
        <v>0</v>
      </c>
      <c r="DF184" s="401" t="str">
        <f t="shared" si="27"/>
        <v>BAIK</v>
      </c>
    </row>
    <row r="185" spans="1:110">
      <c r="A185" s="510">
        <f t="shared" si="19"/>
        <v>173</v>
      </c>
      <c r="B185" s="511" t="str">
        <f>'1. DATA TRAFO'!C185</f>
        <v>TP0067</v>
      </c>
      <c r="C185" s="512" t="str">
        <f>'1. DATA TRAFO'!D185</f>
        <v>Jalan Sijuk</v>
      </c>
      <c r="D185" s="193" t="str">
        <f>'1. DATA TRAFO'!L185</f>
        <v>Morawa</v>
      </c>
      <c r="E185" s="192">
        <f>'1. DATA TRAFO'!M185</f>
        <v>100</v>
      </c>
      <c r="F185" s="513">
        <f>'1. DATA TRAFO'!R185</f>
        <v>44789</v>
      </c>
      <c r="G185" s="205" t="str">
        <f>'1. DATA TRAFO'!T185</f>
        <v>UMJ</v>
      </c>
      <c r="H185" s="470"/>
      <c r="I185" s="470"/>
      <c r="J185" s="470"/>
      <c r="K185" s="470"/>
      <c r="L185" s="470"/>
      <c r="M185" s="470"/>
      <c r="N185" s="470"/>
      <c r="O185" s="470"/>
      <c r="P185" s="470"/>
      <c r="Q185" s="470"/>
      <c r="R185" s="470"/>
      <c r="S185" s="470"/>
      <c r="T185" s="470"/>
      <c r="U185" s="470"/>
      <c r="V185" s="470"/>
      <c r="W185" s="470"/>
      <c r="X185" s="470"/>
      <c r="Y185" s="470"/>
      <c r="Z185" s="470"/>
      <c r="AA185" s="470"/>
      <c r="AB185" s="470"/>
      <c r="AC185" s="514"/>
      <c r="AD185" s="470"/>
      <c r="AE185" s="515"/>
      <c r="AF185" s="470"/>
      <c r="AG185" s="470"/>
      <c r="AH185" s="470"/>
      <c r="AI185" s="470"/>
      <c r="AJ185" s="470"/>
      <c r="AK185" s="470"/>
      <c r="AL185" s="470"/>
      <c r="AM185" s="470"/>
      <c r="AN185" s="470"/>
      <c r="AO185" s="470"/>
      <c r="AP185" s="470"/>
      <c r="AQ185" s="470"/>
      <c r="AR185" s="470"/>
      <c r="AS185" s="516"/>
      <c r="AT185" s="470"/>
      <c r="AU185" s="471"/>
      <c r="AV185" s="470"/>
      <c r="AW185" s="471"/>
      <c r="AX185" s="471"/>
      <c r="AY185" s="470"/>
      <c r="AZ185" s="473"/>
      <c r="BA185" s="472"/>
      <c r="BB185" s="473"/>
      <c r="BC185" s="472"/>
      <c r="BD185" s="473"/>
      <c r="BE185" s="472"/>
      <c r="BF185" s="473"/>
      <c r="BG185" s="472"/>
      <c r="BH185" s="473"/>
      <c r="BI185" s="472"/>
      <c r="BJ185" s="473"/>
      <c r="BK185" s="472"/>
      <c r="BL185" s="473"/>
      <c r="BM185" s="472"/>
      <c r="BN185" s="473"/>
      <c r="BO185" s="472"/>
      <c r="BP185" s="473"/>
      <c r="BQ185" s="472"/>
      <c r="BR185" s="473"/>
      <c r="BS185" s="472"/>
      <c r="BT185" s="473"/>
      <c r="BU185" s="472"/>
      <c r="BV185" s="473"/>
      <c r="BW185" s="472"/>
      <c r="BX185" s="470"/>
      <c r="BY185" s="470"/>
      <c r="BZ185" s="470"/>
      <c r="CA185" s="470"/>
      <c r="CB185" s="470"/>
      <c r="CC185" s="470"/>
      <c r="CD185" s="470"/>
      <c r="CE185" s="470"/>
      <c r="CF185" s="470"/>
      <c r="CG185" s="470"/>
      <c r="CH185" s="470"/>
      <c r="CI185" s="470"/>
      <c r="CJ185" s="470"/>
      <c r="CK185" s="470"/>
      <c r="CL185" s="470"/>
      <c r="CM185" s="470"/>
      <c r="CN185" s="470"/>
      <c r="CO185" s="470"/>
      <c r="CP185" s="470"/>
      <c r="CQ185" s="470"/>
      <c r="CR185" s="470"/>
      <c r="CS185" s="470"/>
      <c r="CT185" s="470"/>
      <c r="CU185" s="63"/>
      <c r="CV185" s="467"/>
      <c r="CW185" s="186"/>
      <c r="CX185" s="35"/>
      <c r="CY185" s="132" t="e">
        <f>IF(AND(BX185="NYY",BY185=150),324,IF(AND(BX185="NYY",BY185=95),282,IF(AND(BX185="NYY",BY185=70),202,IF(AND(BX185="NYY",BY185=50),159,IF(AND(BX185="NYY",BY185=35),131,IF(AND(BX185=NYY,BY185=25),106,IF(AND(BX185="LVTC",BY185=150),252,IF(AND(BX185="LVTC",BY185=95),190,IF(AND(BX185="LVTC",BY185=70),158,IF(AND(BX185="LVTC",BY185=50),124,IF(AND(BX185="LVTC",BY185=35),102,IF(AND(BX185="LVTC",BY185=25),83,0))))))))))))</f>
        <v>#NAME?</v>
      </c>
      <c r="CZ185" s="35"/>
      <c r="DA185" s="35"/>
      <c r="DB185" s="401">
        <f t="shared" si="23"/>
        <v>0</v>
      </c>
      <c r="DC185" s="401">
        <f t="shared" si="24"/>
        <v>0</v>
      </c>
      <c r="DD185" s="401" t="str">
        <f t="shared" si="25"/>
        <v>BAIK</v>
      </c>
      <c r="DE185" s="401">
        <f t="shared" si="26"/>
        <v>0</v>
      </c>
      <c r="DF185" s="401" t="str">
        <f t="shared" si="27"/>
        <v>BAIK</v>
      </c>
    </row>
    <row r="186" spans="1:110">
      <c r="A186" s="510">
        <f t="shared" si="19"/>
        <v>174</v>
      </c>
      <c r="B186" s="511" t="str">
        <f>'1. DATA TRAFO'!C186</f>
        <v>TP0530</v>
      </c>
      <c r="C186" s="512" t="str">
        <f>'1. DATA TRAFO'!D186</f>
        <v>Jl. Air Seruk</v>
      </c>
      <c r="D186" s="193" t="str">
        <f>'1. DATA TRAFO'!L186</f>
        <v>Master Green</v>
      </c>
      <c r="E186" s="192">
        <f>'1. DATA TRAFO'!M186</f>
        <v>50</v>
      </c>
      <c r="F186" s="513">
        <f>'1. DATA TRAFO'!R186</f>
        <v>44789</v>
      </c>
      <c r="G186" s="205" t="str">
        <f>'1. DATA TRAFO'!T186</f>
        <v>UMJ</v>
      </c>
      <c r="H186" s="470"/>
      <c r="I186" s="470"/>
      <c r="J186" s="470"/>
      <c r="K186" s="470"/>
      <c r="L186" s="470"/>
      <c r="M186" s="470"/>
      <c r="N186" s="470"/>
      <c r="O186" s="470"/>
      <c r="P186" s="470"/>
      <c r="Q186" s="470"/>
      <c r="R186" s="470"/>
      <c r="S186" s="470"/>
      <c r="T186" s="470"/>
      <c r="U186" s="470"/>
      <c r="V186" s="470"/>
      <c r="W186" s="470"/>
      <c r="X186" s="470"/>
      <c r="Y186" s="470"/>
      <c r="Z186" s="470"/>
      <c r="AA186" s="470"/>
      <c r="AB186" s="470"/>
      <c r="AC186" s="514"/>
      <c r="AD186" s="470"/>
      <c r="AE186" s="515"/>
      <c r="AF186" s="470"/>
      <c r="AG186" s="470"/>
      <c r="AH186" s="470"/>
      <c r="AI186" s="470"/>
      <c r="AJ186" s="470"/>
      <c r="AK186" s="470"/>
      <c r="AL186" s="470"/>
      <c r="AM186" s="470"/>
      <c r="AN186" s="470"/>
      <c r="AO186" s="470"/>
      <c r="AP186" s="470"/>
      <c r="AQ186" s="470"/>
      <c r="AR186" s="470"/>
      <c r="AS186" s="516"/>
      <c r="AT186" s="470"/>
      <c r="AU186" s="471"/>
      <c r="AV186" s="470"/>
      <c r="AW186" s="471"/>
      <c r="AX186" s="471"/>
      <c r="AY186" s="470"/>
      <c r="AZ186" s="473"/>
      <c r="BA186" s="472"/>
      <c r="BB186" s="473"/>
      <c r="BC186" s="472"/>
      <c r="BD186" s="473"/>
      <c r="BE186" s="472"/>
      <c r="BF186" s="473"/>
      <c r="BG186" s="472"/>
      <c r="BH186" s="473"/>
      <c r="BI186" s="472"/>
      <c r="BJ186" s="473"/>
      <c r="BK186" s="472"/>
      <c r="BL186" s="473"/>
      <c r="BM186" s="472"/>
      <c r="BN186" s="473"/>
      <c r="BO186" s="472"/>
      <c r="BP186" s="473"/>
      <c r="BQ186" s="472"/>
      <c r="BR186" s="473"/>
      <c r="BS186" s="472"/>
      <c r="BT186" s="473"/>
      <c r="BU186" s="472"/>
      <c r="BV186" s="473"/>
      <c r="BW186" s="472"/>
      <c r="BX186" s="470"/>
      <c r="BY186" s="470"/>
      <c r="BZ186" s="470"/>
      <c r="CA186" s="470"/>
      <c r="CB186" s="470"/>
      <c r="CC186" s="470"/>
      <c r="CD186" s="470"/>
      <c r="CE186" s="470"/>
      <c r="CF186" s="470"/>
      <c r="CG186" s="470"/>
      <c r="CH186" s="470"/>
      <c r="CI186" s="470"/>
      <c r="CJ186" s="470"/>
      <c r="CK186" s="470"/>
      <c r="CL186" s="470"/>
      <c r="CM186" s="470"/>
      <c r="CN186" s="470"/>
      <c r="CO186" s="470"/>
      <c r="CP186" s="470"/>
      <c r="CQ186" s="470"/>
      <c r="CR186" s="470"/>
      <c r="CS186" s="470"/>
      <c r="CT186" s="470"/>
      <c r="CU186" s="63"/>
      <c r="CV186" s="467"/>
      <c r="CW186" s="186"/>
      <c r="CX186" s="35"/>
      <c r="CY186" s="132" t="e">
        <f>IF(AND(BX186="NYY",BY186=150),324,IF(AND(BX186="NYY",BY186=95),282,IF(AND(BX186="NYY",BY186=70),202,IF(AND(BX186="NYY",BY186=50),159,IF(AND(BX186="NYY",BY186=35),131,IF(AND(BX186=NYY,BY186=25),106,IF(AND(BX186="LVTC",BY186=150),252,IF(AND(BX186="LVTC",BY186=95),190,IF(AND(BX186="LVTC",BY186=70),158,IF(AND(BX186="LVTC",BY186=50),124,IF(AND(BX186="LVTC",BY186=35),102,IF(AND(BX186="LVTC",BY186=25),83,0))))))))))))</f>
        <v>#NAME?</v>
      </c>
      <c r="CZ186" s="35"/>
      <c r="DA186" s="35"/>
      <c r="DB186" s="401">
        <f t="shared" si="23"/>
        <v>0</v>
      </c>
      <c r="DC186" s="401">
        <f t="shared" si="24"/>
        <v>0</v>
      </c>
      <c r="DD186" s="401" t="str">
        <f t="shared" si="25"/>
        <v>BAIK</v>
      </c>
      <c r="DE186" s="401">
        <f t="shared" si="26"/>
        <v>0</v>
      </c>
      <c r="DF186" s="401" t="str">
        <f t="shared" si="27"/>
        <v>BAIK</v>
      </c>
    </row>
    <row r="187" spans="1:110">
      <c r="A187" s="510">
        <f t="shared" si="19"/>
        <v>175</v>
      </c>
      <c r="B187" s="511" t="str">
        <f>'1. DATA TRAFO'!C187</f>
        <v>TP0550 (BARU)</v>
      </c>
      <c r="C187" s="512" t="str">
        <f>'1. DATA TRAFO'!D187</f>
        <v>Jl. Sijuk</v>
      </c>
      <c r="D187" s="193" t="str">
        <f>'1. DATA TRAFO'!L187</f>
        <v>Trafindo</v>
      </c>
      <c r="E187" s="192">
        <f>'1. DATA TRAFO'!M187</f>
        <v>100</v>
      </c>
      <c r="F187" s="513">
        <f>'1. DATA TRAFO'!R187</f>
        <v>44789</v>
      </c>
      <c r="G187" s="205" t="str">
        <f>'1. DATA TRAFO'!T187</f>
        <v>UMJ</v>
      </c>
      <c r="H187" s="470"/>
      <c r="I187" s="470"/>
      <c r="J187" s="470"/>
      <c r="K187" s="470"/>
      <c r="L187" s="470"/>
      <c r="M187" s="470"/>
      <c r="N187" s="470"/>
      <c r="O187" s="470"/>
      <c r="P187" s="470"/>
      <c r="Q187" s="470"/>
      <c r="R187" s="470"/>
      <c r="S187" s="470"/>
      <c r="T187" s="470"/>
      <c r="U187" s="470"/>
      <c r="V187" s="470"/>
      <c r="W187" s="470"/>
      <c r="X187" s="470"/>
      <c r="Y187" s="470"/>
      <c r="Z187" s="470"/>
      <c r="AA187" s="470"/>
      <c r="AB187" s="470"/>
      <c r="AC187" s="514"/>
      <c r="AD187" s="470"/>
      <c r="AE187" s="515"/>
      <c r="AF187" s="470"/>
      <c r="AG187" s="470"/>
      <c r="AH187" s="470"/>
      <c r="AI187" s="470"/>
      <c r="AJ187" s="470"/>
      <c r="AK187" s="470"/>
      <c r="AL187" s="470"/>
      <c r="AM187" s="470"/>
      <c r="AN187" s="470"/>
      <c r="AO187" s="470"/>
      <c r="AP187" s="470"/>
      <c r="AQ187" s="470"/>
      <c r="AR187" s="470"/>
      <c r="AS187" s="516"/>
      <c r="AT187" s="470"/>
      <c r="AU187" s="471"/>
      <c r="AV187" s="470"/>
      <c r="AW187" s="471"/>
      <c r="AX187" s="471"/>
      <c r="AY187" s="470"/>
      <c r="AZ187" s="473"/>
      <c r="BA187" s="472"/>
      <c r="BB187" s="473"/>
      <c r="BC187" s="472"/>
      <c r="BD187" s="473"/>
      <c r="BE187" s="472"/>
      <c r="BF187" s="473"/>
      <c r="BG187" s="472"/>
      <c r="BH187" s="473"/>
      <c r="BI187" s="472"/>
      <c r="BJ187" s="473"/>
      <c r="BK187" s="472"/>
      <c r="BL187" s="473"/>
      <c r="BM187" s="472"/>
      <c r="BN187" s="473"/>
      <c r="BO187" s="472"/>
      <c r="BP187" s="473"/>
      <c r="BQ187" s="472"/>
      <c r="BR187" s="473"/>
      <c r="BS187" s="472"/>
      <c r="BT187" s="473"/>
      <c r="BU187" s="472"/>
      <c r="BV187" s="473"/>
      <c r="BW187" s="472"/>
      <c r="BX187" s="470"/>
      <c r="BY187" s="470"/>
      <c r="BZ187" s="470"/>
      <c r="CA187" s="470"/>
      <c r="CB187" s="470"/>
      <c r="CC187" s="470"/>
      <c r="CD187" s="470"/>
      <c r="CE187" s="470"/>
      <c r="CF187" s="470"/>
      <c r="CG187" s="470"/>
      <c r="CH187" s="470"/>
      <c r="CI187" s="470"/>
      <c r="CJ187" s="470"/>
      <c r="CK187" s="470"/>
      <c r="CL187" s="470"/>
      <c r="CM187" s="470"/>
      <c r="CN187" s="470"/>
      <c r="CO187" s="470"/>
      <c r="CP187" s="470"/>
      <c r="CQ187" s="470"/>
      <c r="CR187" s="470"/>
      <c r="CS187" s="470"/>
      <c r="CT187" s="470"/>
      <c r="CU187" s="63"/>
      <c r="CV187" s="467"/>
      <c r="CW187" s="186"/>
      <c r="CX187" s="35"/>
      <c r="CY187" s="132" t="e">
        <f>IF(AND(BX187="NYY",BY187=150),324,IF(AND(BX187="NYY",BY187=95),282,IF(AND(BX187="NYY",BY187=70),202,IF(AND(BX187="NYY",BY187=50),159,IF(AND(BX187="NYY",BY187=35),131,IF(AND(BX187=NYY,BY187=25),106,IF(AND(BX187="LVTC",BY187=150),252,IF(AND(BX187="LVTC",BY187=95),190,IF(AND(BX187="LVTC",BY187=70),158,IF(AND(BX187="LVTC",BY187=50),124,IF(AND(BX187="LVTC",BY187=35),102,IF(AND(BX187="LVTC",BY187=25),83,0))))))))))))</f>
        <v>#NAME?</v>
      </c>
      <c r="CZ187" s="35"/>
      <c r="DA187" s="35"/>
      <c r="DB187" s="401">
        <f t="shared" si="23"/>
        <v>0</v>
      </c>
      <c r="DC187" s="401">
        <f t="shared" si="24"/>
        <v>0</v>
      </c>
      <c r="DD187" s="401" t="str">
        <f t="shared" si="25"/>
        <v>BAIK</v>
      </c>
      <c r="DE187" s="401">
        <f t="shared" si="26"/>
        <v>0</v>
      </c>
      <c r="DF187" s="401" t="str">
        <f t="shared" si="27"/>
        <v>BAIK</v>
      </c>
    </row>
    <row r="188" spans="1:110">
      <c r="A188" s="510">
        <f t="shared" si="19"/>
        <v>176</v>
      </c>
      <c r="B188" s="511" t="str">
        <f>'1. DATA TRAFO'!C188</f>
        <v>TP0058</v>
      </c>
      <c r="C188" s="512" t="str">
        <f>'1. DATA TRAFO'!D188</f>
        <v>Jl. Air Seruk</v>
      </c>
      <c r="D188" s="193" t="str">
        <f>'1. DATA TRAFO'!L188</f>
        <v xml:space="preserve">Sintra </v>
      </c>
      <c r="E188" s="192">
        <f>'1. DATA TRAFO'!M188</f>
        <v>100</v>
      </c>
      <c r="F188" s="513">
        <f>'1. DATA TRAFO'!R188</f>
        <v>44789</v>
      </c>
      <c r="G188" s="205" t="str">
        <f>'1. DATA TRAFO'!T188</f>
        <v>UMJ</v>
      </c>
      <c r="H188" s="470"/>
      <c r="I188" s="470"/>
      <c r="J188" s="470"/>
      <c r="K188" s="470"/>
      <c r="L188" s="470"/>
      <c r="M188" s="470"/>
      <c r="N188" s="470"/>
      <c r="O188" s="470"/>
      <c r="P188" s="470"/>
      <c r="Q188" s="470"/>
      <c r="R188" s="470"/>
      <c r="S188" s="470"/>
      <c r="T188" s="470"/>
      <c r="U188" s="470"/>
      <c r="V188" s="470"/>
      <c r="W188" s="470"/>
      <c r="X188" s="470"/>
      <c r="Y188" s="470"/>
      <c r="Z188" s="470"/>
      <c r="AA188" s="470"/>
      <c r="AB188" s="470"/>
      <c r="AC188" s="514"/>
      <c r="AD188" s="470"/>
      <c r="AE188" s="515"/>
      <c r="AF188" s="470"/>
      <c r="AG188" s="470"/>
      <c r="AH188" s="470"/>
      <c r="AI188" s="470"/>
      <c r="AJ188" s="470"/>
      <c r="AK188" s="470"/>
      <c r="AL188" s="470"/>
      <c r="AM188" s="470"/>
      <c r="AN188" s="470"/>
      <c r="AO188" s="470"/>
      <c r="AP188" s="470"/>
      <c r="AQ188" s="470"/>
      <c r="AR188" s="470"/>
      <c r="AS188" s="516"/>
      <c r="AT188" s="470"/>
      <c r="AU188" s="471"/>
      <c r="AV188" s="470"/>
      <c r="AW188" s="471"/>
      <c r="AX188" s="471"/>
      <c r="AY188" s="470"/>
      <c r="AZ188" s="473"/>
      <c r="BA188" s="472"/>
      <c r="BB188" s="473"/>
      <c r="BC188" s="472"/>
      <c r="BD188" s="473"/>
      <c r="BE188" s="472"/>
      <c r="BF188" s="473"/>
      <c r="BG188" s="472"/>
      <c r="BH188" s="473"/>
      <c r="BI188" s="472"/>
      <c r="BJ188" s="473"/>
      <c r="BK188" s="472"/>
      <c r="BL188" s="473"/>
      <c r="BM188" s="472"/>
      <c r="BN188" s="473"/>
      <c r="BO188" s="472"/>
      <c r="BP188" s="473"/>
      <c r="BQ188" s="472"/>
      <c r="BR188" s="473"/>
      <c r="BS188" s="472"/>
      <c r="BT188" s="473"/>
      <c r="BU188" s="472"/>
      <c r="BV188" s="473"/>
      <c r="BW188" s="472"/>
      <c r="BX188" s="470"/>
      <c r="BY188" s="470"/>
      <c r="BZ188" s="470"/>
      <c r="CA188" s="470"/>
      <c r="CB188" s="470"/>
      <c r="CC188" s="470"/>
      <c r="CD188" s="470"/>
      <c r="CE188" s="470"/>
      <c r="CF188" s="470"/>
      <c r="CG188" s="470"/>
      <c r="CH188" s="470"/>
      <c r="CI188" s="470"/>
      <c r="CJ188" s="470"/>
      <c r="CK188" s="470"/>
      <c r="CL188" s="470"/>
      <c r="CM188" s="470"/>
      <c r="CN188" s="470"/>
      <c r="CO188" s="470"/>
      <c r="CP188" s="470"/>
      <c r="CQ188" s="470"/>
      <c r="CR188" s="470"/>
      <c r="CS188" s="470"/>
      <c r="CT188" s="470"/>
      <c r="CU188" s="63"/>
      <c r="CV188" s="467"/>
      <c r="CW188" s="186"/>
      <c r="CX188" s="35"/>
      <c r="CY188" s="132" t="e">
        <f>IF(AND(BX188="NYY",BY188=150),324,IF(AND(BX188="NYY",BY188=95),282,IF(AND(BX188="NYY",BY188=70),202,IF(AND(BX188="NYY",BY188=50),159,IF(AND(BX188="NYY",BY188=35),131,IF(AND(BX188=NYY,BY188=25),106,IF(AND(BX188="LVTC",BY188=150),252,IF(AND(BX188="LVTC",BY188=95),190,IF(AND(BX188="LVTC",BY188=70),158,IF(AND(BX188="LVTC",BY188=50),124,IF(AND(BX188="LVTC",BY188=35),102,IF(AND(BX188="LVTC",BY188=25),83,0))))))))))))</f>
        <v>#NAME?</v>
      </c>
      <c r="CZ188" s="35"/>
      <c r="DA188" s="35"/>
      <c r="DB188" s="401">
        <f t="shared" si="23"/>
        <v>0</v>
      </c>
      <c r="DC188" s="401">
        <f t="shared" si="24"/>
        <v>0</v>
      </c>
      <c r="DD188" s="401" t="str">
        <f t="shared" si="25"/>
        <v>BAIK</v>
      </c>
      <c r="DE188" s="401">
        <f t="shared" si="26"/>
        <v>0</v>
      </c>
      <c r="DF188" s="401" t="str">
        <f t="shared" si="27"/>
        <v>BAIK</v>
      </c>
    </row>
    <row r="189" spans="1:110">
      <c r="A189" s="510">
        <f t="shared" si="19"/>
        <v>177</v>
      </c>
      <c r="B189" s="511" t="str">
        <f>'1. DATA TRAFO'!C189</f>
        <v>TP0087</v>
      </c>
      <c r="C189" s="512" t="str">
        <f>'1. DATA TRAFO'!D189</f>
        <v>Kaolin Yudian (Jl. Tirta Merundang Indah)</v>
      </c>
      <c r="D189" s="193" t="str">
        <f>'1. DATA TRAFO'!L189</f>
        <v xml:space="preserve">Sintra </v>
      </c>
      <c r="E189" s="192">
        <f>'1. DATA TRAFO'!M189</f>
        <v>100</v>
      </c>
      <c r="F189" s="513">
        <f>'1. DATA TRAFO'!R189</f>
        <v>44789</v>
      </c>
      <c r="G189" s="205" t="str">
        <f>'1. DATA TRAFO'!T189</f>
        <v>UMJ</v>
      </c>
      <c r="H189" s="470"/>
      <c r="I189" s="470"/>
      <c r="J189" s="470"/>
      <c r="K189" s="470"/>
      <c r="L189" s="470"/>
      <c r="M189" s="470"/>
      <c r="N189" s="470"/>
      <c r="O189" s="470"/>
      <c r="P189" s="470"/>
      <c r="Q189" s="470"/>
      <c r="R189" s="470"/>
      <c r="S189" s="470"/>
      <c r="T189" s="470"/>
      <c r="U189" s="470"/>
      <c r="V189" s="470"/>
      <c r="W189" s="470"/>
      <c r="X189" s="470"/>
      <c r="Y189" s="470"/>
      <c r="Z189" s="470"/>
      <c r="AA189" s="470"/>
      <c r="AB189" s="470"/>
      <c r="AC189" s="514"/>
      <c r="AD189" s="470"/>
      <c r="AE189" s="515"/>
      <c r="AF189" s="470"/>
      <c r="AG189" s="470"/>
      <c r="AH189" s="470"/>
      <c r="AI189" s="470"/>
      <c r="AJ189" s="470"/>
      <c r="AK189" s="470"/>
      <c r="AL189" s="470"/>
      <c r="AM189" s="470"/>
      <c r="AN189" s="470"/>
      <c r="AO189" s="470"/>
      <c r="AP189" s="470"/>
      <c r="AQ189" s="470"/>
      <c r="AR189" s="470"/>
      <c r="AS189" s="516"/>
      <c r="AT189" s="470"/>
      <c r="AU189" s="471"/>
      <c r="AV189" s="470"/>
      <c r="AW189" s="471"/>
      <c r="AX189" s="471"/>
      <c r="AY189" s="470"/>
      <c r="AZ189" s="473"/>
      <c r="BA189" s="472"/>
      <c r="BB189" s="473"/>
      <c r="BC189" s="472"/>
      <c r="BD189" s="473"/>
      <c r="BE189" s="472"/>
      <c r="BF189" s="473"/>
      <c r="BG189" s="472"/>
      <c r="BH189" s="473"/>
      <c r="BI189" s="472"/>
      <c r="BJ189" s="473"/>
      <c r="BK189" s="472"/>
      <c r="BL189" s="473"/>
      <c r="BM189" s="472"/>
      <c r="BN189" s="473"/>
      <c r="BO189" s="472"/>
      <c r="BP189" s="473"/>
      <c r="BQ189" s="472"/>
      <c r="BR189" s="473"/>
      <c r="BS189" s="472"/>
      <c r="BT189" s="473"/>
      <c r="BU189" s="472"/>
      <c r="BV189" s="473"/>
      <c r="BW189" s="472"/>
      <c r="BX189" s="470"/>
      <c r="BY189" s="470"/>
      <c r="BZ189" s="470"/>
      <c r="CA189" s="470"/>
      <c r="CB189" s="470"/>
      <c r="CC189" s="470"/>
      <c r="CD189" s="470"/>
      <c r="CE189" s="470"/>
      <c r="CF189" s="470"/>
      <c r="CG189" s="470"/>
      <c r="CH189" s="470"/>
      <c r="CI189" s="470"/>
      <c r="CJ189" s="470"/>
      <c r="CK189" s="470"/>
      <c r="CL189" s="470"/>
      <c r="CM189" s="470"/>
      <c r="CN189" s="470"/>
      <c r="CO189" s="470"/>
      <c r="CP189" s="470"/>
      <c r="CQ189" s="470"/>
      <c r="CR189" s="470"/>
      <c r="CS189" s="470"/>
      <c r="CT189" s="470"/>
      <c r="CU189" s="63"/>
      <c r="CV189" s="467"/>
      <c r="CW189" s="186"/>
      <c r="CX189" s="35"/>
      <c r="CY189" s="132" t="e">
        <f>IF(AND(BX189="NYY",BY189=150),324,IF(AND(BX189="NYY",BY189=95),282,IF(AND(BX189="NYY",BY189=70),202,IF(AND(BX189="NYY",BY189=50),159,IF(AND(BX189="NYY",BY189=35),131,IF(AND(BX189=NYY,BY189=25),106,IF(AND(BX189="LVTC",BY189=150),252,IF(AND(BX189="LVTC",BY189=95),190,IF(AND(BX189="LVTC",BY189=70),158,IF(AND(BX189="LVTC",BY189=50),124,IF(AND(BX189="LVTC",BY189=35),102,IF(AND(BX189="LVTC",BY189=25),83,0))))))))))))</f>
        <v>#NAME?</v>
      </c>
      <c r="CZ189" s="35"/>
      <c r="DA189" s="35"/>
      <c r="DB189" s="401">
        <f t="shared" si="23"/>
        <v>0</v>
      </c>
      <c r="DC189" s="401">
        <f t="shared" si="24"/>
        <v>0</v>
      </c>
      <c r="DD189" s="401" t="str">
        <f t="shared" si="25"/>
        <v>BAIK</v>
      </c>
      <c r="DE189" s="401">
        <f t="shared" si="26"/>
        <v>0</v>
      </c>
      <c r="DF189" s="401" t="str">
        <f t="shared" si="27"/>
        <v>BAIK</v>
      </c>
    </row>
    <row r="190" spans="1:110">
      <c r="A190" s="510">
        <f t="shared" si="19"/>
        <v>178</v>
      </c>
      <c r="B190" s="511" t="str">
        <f>'1. DATA TRAFO'!C190</f>
        <v>TP0574 (BARU)</v>
      </c>
      <c r="C190" s="512" t="str">
        <f>'1. DATA TRAFO'!D190</f>
        <v xml:space="preserve">Jl. Permata </v>
      </c>
      <c r="D190" s="193" t="str">
        <f>'1. DATA TRAFO'!L190</f>
        <v xml:space="preserve">Starlite </v>
      </c>
      <c r="E190" s="192">
        <f>'1. DATA TRAFO'!M190</f>
        <v>100</v>
      </c>
      <c r="F190" s="513">
        <f>'1. DATA TRAFO'!R190</f>
        <v>44791</v>
      </c>
      <c r="G190" s="205" t="str">
        <f>'1. DATA TRAFO'!T190</f>
        <v>UMJ</v>
      </c>
      <c r="H190" s="470"/>
      <c r="I190" s="470"/>
      <c r="J190" s="470"/>
      <c r="K190" s="470"/>
      <c r="L190" s="470"/>
      <c r="M190" s="470"/>
      <c r="N190" s="470"/>
      <c r="O190" s="470"/>
      <c r="P190" s="470"/>
      <c r="Q190" s="470"/>
      <c r="R190" s="470"/>
      <c r="S190" s="470"/>
      <c r="T190" s="470"/>
      <c r="U190" s="470"/>
      <c r="V190" s="470"/>
      <c r="W190" s="470"/>
      <c r="X190" s="470"/>
      <c r="Y190" s="470"/>
      <c r="Z190" s="470"/>
      <c r="AA190" s="470"/>
      <c r="AB190" s="470"/>
      <c r="AC190" s="514"/>
      <c r="AD190" s="470"/>
      <c r="AE190" s="515"/>
      <c r="AF190" s="470"/>
      <c r="AG190" s="470"/>
      <c r="AH190" s="470"/>
      <c r="AI190" s="470"/>
      <c r="AJ190" s="470"/>
      <c r="AK190" s="470"/>
      <c r="AL190" s="470"/>
      <c r="AM190" s="470"/>
      <c r="AN190" s="470"/>
      <c r="AO190" s="470"/>
      <c r="AP190" s="470"/>
      <c r="AQ190" s="470"/>
      <c r="AR190" s="470"/>
      <c r="AS190" s="516"/>
      <c r="AT190" s="470"/>
      <c r="AU190" s="471"/>
      <c r="AV190" s="470"/>
      <c r="AW190" s="471"/>
      <c r="AX190" s="471"/>
      <c r="AY190" s="470"/>
      <c r="AZ190" s="473"/>
      <c r="BA190" s="472"/>
      <c r="BB190" s="473"/>
      <c r="BC190" s="472"/>
      <c r="BD190" s="473"/>
      <c r="BE190" s="472"/>
      <c r="BF190" s="473"/>
      <c r="BG190" s="472"/>
      <c r="BH190" s="473"/>
      <c r="BI190" s="472"/>
      <c r="BJ190" s="473"/>
      <c r="BK190" s="472"/>
      <c r="BL190" s="473"/>
      <c r="BM190" s="472"/>
      <c r="BN190" s="473"/>
      <c r="BO190" s="472"/>
      <c r="BP190" s="473"/>
      <c r="BQ190" s="472"/>
      <c r="BR190" s="473"/>
      <c r="BS190" s="472"/>
      <c r="BT190" s="473"/>
      <c r="BU190" s="472"/>
      <c r="BV190" s="473"/>
      <c r="BW190" s="472"/>
      <c r="BX190" s="470"/>
      <c r="BY190" s="470"/>
      <c r="BZ190" s="470"/>
      <c r="CA190" s="470"/>
      <c r="CB190" s="470"/>
      <c r="CC190" s="470"/>
      <c r="CD190" s="470"/>
      <c r="CE190" s="470"/>
      <c r="CF190" s="470"/>
      <c r="CG190" s="470"/>
      <c r="CH190" s="470"/>
      <c r="CI190" s="470"/>
      <c r="CJ190" s="470"/>
      <c r="CK190" s="470"/>
      <c r="CL190" s="470"/>
      <c r="CM190" s="470"/>
      <c r="CN190" s="470"/>
      <c r="CO190" s="470"/>
      <c r="CP190" s="470"/>
      <c r="CQ190" s="470"/>
      <c r="CR190" s="470"/>
      <c r="CS190" s="470"/>
      <c r="CT190" s="470"/>
      <c r="CU190" s="63"/>
      <c r="CV190" s="467"/>
      <c r="CW190" s="186"/>
      <c r="CX190" s="35"/>
      <c r="CY190" s="132" t="e">
        <f>IF(AND(BX190="NYY",BY190=150),324,IF(AND(BX190="NYY",BY190=95),282,IF(AND(BX190="NYY",BY190=70),202,IF(AND(BX190="NYY",BY190=50),159,IF(AND(BX190="NYY",BY190=35),131,IF(AND(BX190=NYY,BY190=25),106,IF(AND(BX190="LVTC",BY190=150),252,IF(AND(BX190="LVTC",BY190=95),190,IF(AND(BX190="LVTC",BY190=70),158,IF(AND(BX190="LVTC",BY190=50),124,IF(AND(BX190="LVTC",BY190=35),102,IF(AND(BX190="LVTC",BY190=25),83,0))))))))))))</f>
        <v>#NAME?</v>
      </c>
      <c r="CZ190" s="35"/>
      <c r="DA190" s="35"/>
      <c r="DB190" s="401">
        <f t="shared" si="23"/>
        <v>0</v>
      </c>
      <c r="DC190" s="401">
        <f t="shared" si="24"/>
        <v>0</v>
      </c>
      <c r="DD190" s="401" t="str">
        <f t="shared" si="25"/>
        <v>BAIK</v>
      </c>
      <c r="DE190" s="401">
        <f t="shared" si="26"/>
        <v>0</v>
      </c>
      <c r="DF190" s="401" t="str">
        <f t="shared" si="27"/>
        <v>BAIK</v>
      </c>
    </row>
    <row r="191" spans="1:110">
      <c r="A191" s="510">
        <f t="shared" si="19"/>
        <v>179</v>
      </c>
      <c r="B191" s="511" t="str">
        <f>'1. DATA TRAFO'!C191</f>
        <v>TP0282</v>
      </c>
      <c r="C191" s="512" t="str">
        <f>'1. DATA TRAFO'!D191</f>
        <v xml:space="preserve">Jl. Padat Karya </v>
      </c>
      <c r="D191" s="193" t="str">
        <f>'1. DATA TRAFO'!L191</f>
        <v xml:space="preserve">Sintra </v>
      </c>
      <c r="E191" s="192">
        <f>'1. DATA TRAFO'!M191</f>
        <v>100</v>
      </c>
      <c r="F191" s="513">
        <f>'1. DATA TRAFO'!R191</f>
        <v>44791</v>
      </c>
      <c r="G191" s="205" t="str">
        <f>'1. DATA TRAFO'!T191</f>
        <v>UMJ</v>
      </c>
      <c r="H191" s="470"/>
      <c r="I191" s="470"/>
      <c r="J191" s="470"/>
      <c r="K191" s="470"/>
      <c r="L191" s="470"/>
      <c r="M191" s="470"/>
      <c r="N191" s="470"/>
      <c r="O191" s="470"/>
      <c r="P191" s="470"/>
      <c r="Q191" s="470"/>
      <c r="R191" s="470"/>
      <c r="S191" s="470"/>
      <c r="T191" s="470"/>
      <c r="U191" s="470"/>
      <c r="V191" s="470"/>
      <c r="W191" s="470"/>
      <c r="X191" s="470"/>
      <c r="Y191" s="470"/>
      <c r="Z191" s="470"/>
      <c r="AA191" s="470"/>
      <c r="AB191" s="470"/>
      <c r="AC191" s="514"/>
      <c r="AD191" s="470"/>
      <c r="AE191" s="515"/>
      <c r="AF191" s="470"/>
      <c r="AG191" s="470"/>
      <c r="AH191" s="470"/>
      <c r="AI191" s="470"/>
      <c r="AJ191" s="470"/>
      <c r="AK191" s="470"/>
      <c r="AL191" s="470"/>
      <c r="AM191" s="470"/>
      <c r="AN191" s="470"/>
      <c r="AO191" s="470"/>
      <c r="AP191" s="470"/>
      <c r="AQ191" s="470"/>
      <c r="AR191" s="470"/>
      <c r="AS191" s="516"/>
      <c r="AT191" s="470"/>
      <c r="AU191" s="471"/>
      <c r="AV191" s="470"/>
      <c r="AW191" s="471"/>
      <c r="AX191" s="471"/>
      <c r="AY191" s="470"/>
      <c r="AZ191" s="473"/>
      <c r="BA191" s="472"/>
      <c r="BB191" s="473"/>
      <c r="BC191" s="472"/>
      <c r="BD191" s="473"/>
      <c r="BE191" s="472"/>
      <c r="BF191" s="473"/>
      <c r="BG191" s="472"/>
      <c r="BH191" s="473"/>
      <c r="BI191" s="472"/>
      <c r="BJ191" s="473"/>
      <c r="BK191" s="472"/>
      <c r="BL191" s="473"/>
      <c r="BM191" s="472"/>
      <c r="BN191" s="473"/>
      <c r="BO191" s="472"/>
      <c r="BP191" s="473"/>
      <c r="BQ191" s="472"/>
      <c r="BR191" s="473"/>
      <c r="BS191" s="472"/>
      <c r="BT191" s="473"/>
      <c r="BU191" s="472"/>
      <c r="BV191" s="473"/>
      <c r="BW191" s="472"/>
      <c r="BX191" s="470"/>
      <c r="BY191" s="470"/>
      <c r="BZ191" s="470"/>
      <c r="CA191" s="470"/>
      <c r="CB191" s="470"/>
      <c r="CC191" s="470"/>
      <c r="CD191" s="470"/>
      <c r="CE191" s="470"/>
      <c r="CF191" s="470"/>
      <c r="CG191" s="470"/>
      <c r="CH191" s="470"/>
      <c r="CI191" s="470"/>
      <c r="CJ191" s="470"/>
      <c r="CK191" s="470"/>
      <c r="CL191" s="470"/>
      <c r="CM191" s="470"/>
      <c r="CN191" s="470"/>
      <c r="CO191" s="470"/>
      <c r="CP191" s="470"/>
      <c r="CQ191" s="470"/>
      <c r="CR191" s="470"/>
      <c r="CS191" s="470"/>
      <c r="CT191" s="470"/>
      <c r="CU191" s="63"/>
      <c r="CV191" s="467"/>
      <c r="CW191" s="186"/>
      <c r="CX191" s="35"/>
      <c r="CY191" s="132" t="e">
        <f>IF(AND(BX191="NYY",BY191=150),324,IF(AND(BX191="NYY",BY191=95),282,IF(AND(BX191="NYY",BY191=70),202,IF(AND(BX191="NYY",BY191=50),159,IF(AND(BX191="NYY",BY191=35),131,IF(AND(BX191=NYY,BY191=25),106,IF(AND(BX191="LVTC",BY191=150),252,IF(AND(BX191="LVTC",BY191=95),190,IF(AND(BX191="LVTC",BY191=70),158,IF(AND(BX191="LVTC",BY191=50),124,IF(AND(BX191="LVTC",BY191=35),102,IF(AND(BX191="LVTC",BY191=25),83,0))))))))))))</f>
        <v>#NAME?</v>
      </c>
      <c r="CZ191" s="35"/>
      <c r="DA191" s="35"/>
      <c r="DB191" s="401">
        <f t="shared" si="23"/>
        <v>0</v>
      </c>
      <c r="DC191" s="401">
        <f t="shared" si="24"/>
        <v>0</v>
      </c>
      <c r="DD191" s="401" t="str">
        <f t="shared" si="25"/>
        <v>BAIK</v>
      </c>
      <c r="DE191" s="401">
        <f t="shared" si="26"/>
        <v>0</v>
      </c>
      <c r="DF191" s="401" t="str">
        <f t="shared" si="27"/>
        <v>BAIK</v>
      </c>
    </row>
    <row r="192" spans="1:110">
      <c r="A192" s="510">
        <f t="shared" si="19"/>
        <v>180</v>
      </c>
      <c r="B192" s="511" t="str">
        <f>'1. DATA TRAFO'!C192</f>
        <v>TP0232</v>
      </c>
      <c r="C192" s="512" t="str">
        <f>'1. DATA TRAFO'!D192</f>
        <v>Jl. Sijuk</v>
      </c>
      <c r="D192" s="193" t="str">
        <f>'1. DATA TRAFO'!L192</f>
        <v xml:space="preserve">Voltra </v>
      </c>
      <c r="E192" s="192">
        <f>'1. DATA TRAFO'!M192</f>
        <v>100</v>
      </c>
      <c r="F192" s="513">
        <f>'1. DATA TRAFO'!R192</f>
        <v>44791</v>
      </c>
      <c r="G192" s="205" t="str">
        <f>'1. DATA TRAFO'!T192</f>
        <v>UMJ</v>
      </c>
      <c r="H192" s="470"/>
      <c r="I192" s="470"/>
      <c r="J192" s="470"/>
      <c r="K192" s="470"/>
      <c r="L192" s="470"/>
      <c r="M192" s="470"/>
      <c r="N192" s="470"/>
      <c r="O192" s="470"/>
      <c r="P192" s="470"/>
      <c r="Q192" s="470"/>
      <c r="R192" s="470"/>
      <c r="S192" s="470"/>
      <c r="T192" s="470"/>
      <c r="U192" s="470"/>
      <c r="V192" s="470"/>
      <c r="W192" s="470"/>
      <c r="X192" s="470"/>
      <c r="Y192" s="470"/>
      <c r="Z192" s="470"/>
      <c r="AA192" s="470"/>
      <c r="AB192" s="470"/>
      <c r="AC192" s="514"/>
      <c r="AD192" s="470"/>
      <c r="AE192" s="515"/>
      <c r="AF192" s="470"/>
      <c r="AG192" s="470"/>
      <c r="AH192" s="470"/>
      <c r="AI192" s="470"/>
      <c r="AJ192" s="470"/>
      <c r="AK192" s="470"/>
      <c r="AL192" s="470"/>
      <c r="AM192" s="470"/>
      <c r="AN192" s="470"/>
      <c r="AO192" s="470"/>
      <c r="AP192" s="470"/>
      <c r="AQ192" s="470"/>
      <c r="AR192" s="470"/>
      <c r="AS192" s="516"/>
      <c r="AT192" s="470"/>
      <c r="AU192" s="471"/>
      <c r="AV192" s="470"/>
      <c r="AW192" s="471"/>
      <c r="AX192" s="471"/>
      <c r="AY192" s="470"/>
      <c r="AZ192" s="473"/>
      <c r="BA192" s="472"/>
      <c r="BB192" s="473"/>
      <c r="BC192" s="472"/>
      <c r="BD192" s="473"/>
      <c r="BE192" s="472"/>
      <c r="BF192" s="473"/>
      <c r="BG192" s="472"/>
      <c r="BH192" s="473"/>
      <c r="BI192" s="472"/>
      <c r="BJ192" s="473"/>
      <c r="BK192" s="472"/>
      <c r="BL192" s="473"/>
      <c r="BM192" s="472"/>
      <c r="BN192" s="473"/>
      <c r="BO192" s="472"/>
      <c r="BP192" s="473"/>
      <c r="BQ192" s="472"/>
      <c r="BR192" s="473"/>
      <c r="BS192" s="472"/>
      <c r="BT192" s="473"/>
      <c r="BU192" s="472"/>
      <c r="BV192" s="473"/>
      <c r="BW192" s="472"/>
      <c r="BX192" s="470"/>
      <c r="BY192" s="470"/>
      <c r="BZ192" s="470"/>
      <c r="CA192" s="470"/>
      <c r="CB192" s="470"/>
      <c r="CC192" s="470"/>
      <c r="CD192" s="470"/>
      <c r="CE192" s="470"/>
      <c r="CF192" s="470"/>
      <c r="CG192" s="470"/>
      <c r="CH192" s="470"/>
      <c r="CI192" s="470"/>
      <c r="CJ192" s="470"/>
      <c r="CK192" s="470"/>
      <c r="CL192" s="470"/>
      <c r="CM192" s="470"/>
      <c r="CN192" s="470"/>
      <c r="CO192" s="470"/>
      <c r="CP192" s="470"/>
      <c r="CQ192" s="470"/>
      <c r="CR192" s="470"/>
      <c r="CS192" s="470"/>
      <c r="CT192" s="470"/>
      <c r="CU192" s="63"/>
      <c r="CV192" s="467"/>
      <c r="CW192" s="186"/>
      <c r="CX192" s="35"/>
      <c r="CY192" s="132" t="e">
        <f>IF(AND(BX192="NYY",BY192=150),324,IF(AND(BX192="NYY",BY192=95),282,IF(AND(BX192="NYY",BY192=70),202,IF(AND(BX192="NYY",BY192=50),159,IF(AND(BX192="NYY",BY192=35),131,IF(AND(BX192=NYY,BY192=25),106,IF(AND(BX192="LVTC",BY192=150),252,IF(AND(BX192="LVTC",BY192=95),190,IF(AND(BX192="LVTC",BY192=70),158,IF(AND(BX192="LVTC",BY192=50),124,IF(AND(BX192="LVTC",BY192=35),102,IF(AND(BX192="LVTC",BY192=25),83,0))))))))))))</f>
        <v>#NAME?</v>
      </c>
      <c r="CZ192" s="35"/>
      <c r="DA192" s="35"/>
      <c r="DB192" s="401">
        <f t="shared" si="23"/>
        <v>0</v>
      </c>
      <c r="DC192" s="401">
        <f t="shared" si="24"/>
        <v>0</v>
      </c>
      <c r="DD192" s="401" t="str">
        <f t="shared" si="25"/>
        <v>BAIK</v>
      </c>
      <c r="DE192" s="401">
        <f t="shared" si="26"/>
        <v>0</v>
      </c>
      <c r="DF192" s="401" t="str">
        <f t="shared" si="27"/>
        <v>BAIK</v>
      </c>
    </row>
    <row r="193" spans="1:110">
      <c r="A193" s="510">
        <f t="shared" si="19"/>
        <v>181</v>
      </c>
      <c r="B193" s="511" t="str">
        <f>'1. DATA TRAFO'!C193</f>
        <v>TP0162</v>
      </c>
      <c r="C193" s="512" t="str">
        <f>'1. DATA TRAFO'!D193</f>
        <v xml:space="preserve">Jl. Sijuk </v>
      </c>
      <c r="D193" s="193" t="str">
        <f>'1. DATA TRAFO'!L193</f>
        <v xml:space="preserve">Sintra </v>
      </c>
      <c r="E193" s="192">
        <f>'1. DATA TRAFO'!M193</f>
        <v>50</v>
      </c>
      <c r="F193" s="513">
        <f>'1. DATA TRAFO'!R193</f>
        <v>44792</v>
      </c>
      <c r="G193" s="205" t="str">
        <f>'1. DATA TRAFO'!T193</f>
        <v>UMJ</v>
      </c>
      <c r="H193" s="470"/>
      <c r="I193" s="470"/>
      <c r="J193" s="470"/>
      <c r="K193" s="470"/>
      <c r="L193" s="470"/>
      <c r="M193" s="470"/>
      <c r="N193" s="470"/>
      <c r="O193" s="470"/>
      <c r="P193" s="470"/>
      <c r="Q193" s="470"/>
      <c r="R193" s="470"/>
      <c r="S193" s="470"/>
      <c r="T193" s="470"/>
      <c r="U193" s="470"/>
      <c r="V193" s="470"/>
      <c r="W193" s="470"/>
      <c r="X193" s="470"/>
      <c r="Y193" s="470"/>
      <c r="Z193" s="470"/>
      <c r="AA193" s="470"/>
      <c r="AB193" s="470"/>
      <c r="AC193" s="514"/>
      <c r="AD193" s="470"/>
      <c r="AE193" s="515"/>
      <c r="AF193" s="470"/>
      <c r="AG193" s="470"/>
      <c r="AH193" s="470"/>
      <c r="AI193" s="470"/>
      <c r="AJ193" s="470"/>
      <c r="AK193" s="470"/>
      <c r="AL193" s="470"/>
      <c r="AM193" s="470"/>
      <c r="AN193" s="470"/>
      <c r="AO193" s="470"/>
      <c r="AP193" s="470"/>
      <c r="AQ193" s="470"/>
      <c r="AR193" s="470"/>
      <c r="AS193" s="516"/>
      <c r="AT193" s="470"/>
      <c r="AU193" s="471"/>
      <c r="AV193" s="470"/>
      <c r="AW193" s="471"/>
      <c r="AX193" s="471"/>
      <c r="AY193" s="470"/>
      <c r="AZ193" s="473"/>
      <c r="BA193" s="472"/>
      <c r="BB193" s="473"/>
      <c r="BC193" s="472"/>
      <c r="BD193" s="473"/>
      <c r="BE193" s="472"/>
      <c r="BF193" s="473"/>
      <c r="BG193" s="472"/>
      <c r="BH193" s="473"/>
      <c r="BI193" s="472"/>
      <c r="BJ193" s="473"/>
      <c r="BK193" s="472"/>
      <c r="BL193" s="473"/>
      <c r="BM193" s="472"/>
      <c r="BN193" s="473"/>
      <c r="BO193" s="472"/>
      <c r="BP193" s="473"/>
      <c r="BQ193" s="472"/>
      <c r="BR193" s="473"/>
      <c r="BS193" s="472"/>
      <c r="BT193" s="473"/>
      <c r="BU193" s="472"/>
      <c r="BV193" s="473"/>
      <c r="BW193" s="472"/>
      <c r="BX193" s="470"/>
      <c r="BY193" s="470"/>
      <c r="BZ193" s="470"/>
      <c r="CA193" s="470"/>
      <c r="CB193" s="470"/>
      <c r="CC193" s="470"/>
      <c r="CD193" s="470"/>
      <c r="CE193" s="470"/>
      <c r="CF193" s="470"/>
      <c r="CG193" s="470"/>
      <c r="CH193" s="470"/>
      <c r="CI193" s="470"/>
      <c r="CJ193" s="470"/>
      <c r="CK193" s="470"/>
      <c r="CL193" s="470"/>
      <c r="CM193" s="470"/>
      <c r="CN193" s="470"/>
      <c r="CO193" s="470"/>
      <c r="CP193" s="470"/>
      <c r="CQ193" s="470"/>
      <c r="CR193" s="470"/>
      <c r="CS193" s="470"/>
      <c r="CT193" s="470"/>
      <c r="CU193" s="63"/>
      <c r="CV193" s="467"/>
      <c r="CW193" s="186"/>
      <c r="CX193" s="35"/>
      <c r="CY193" s="132" t="e">
        <f>IF(AND(BX193="NYY",BY193=150),324,IF(AND(BX193="NYY",BY193=95),282,IF(AND(BX193="NYY",BY193=70),202,IF(AND(BX193="NYY",BY193=50),159,IF(AND(BX193="NYY",BY193=35),131,IF(AND(BX193=NYY,BY193=25),106,IF(AND(BX193="LVTC",BY193=150),252,IF(AND(BX193="LVTC",BY193=95),190,IF(AND(BX193="LVTC",BY193=70),158,IF(AND(BX193="LVTC",BY193=50),124,IF(AND(BX193="LVTC",BY193=35),102,IF(AND(BX193="LVTC",BY193=25),83,0))))))))))))</f>
        <v>#NAME?</v>
      </c>
      <c r="CZ193" s="35"/>
      <c r="DA193" s="35"/>
      <c r="DB193" s="401">
        <f t="shared" si="23"/>
        <v>0</v>
      </c>
      <c r="DC193" s="401">
        <f t="shared" si="24"/>
        <v>0</v>
      </c>
      <c r="DD193" s="401" t="str">
        <f t="shared" si="25"/>
        <v>BAIK</v>
      </c>
      <c r="DE193" s="401">
        <f t="shared" si="26"/>
        <v>0</v>
      </c>
      <c r="DF193" s="401" t="str">
        <f t="shared" si="27"/>
        <v>BAIK</v>
      </c>
    </row>
    <row r="194" spans="1:110">
      <c r="A194" s="510">
        <f t="shared" si="19"/>
        <v>182</v>
      </c>
      <c r="B194" s="511" t="str">
        <f>'1. DATA TRAFO'!C194</f>
        <v>TP0133</v>
      </c>
      <c r="C194" s="512" t="str">
        <f>'1. DATA TRAFO'!D194</f>
        <v>Jl. Sijuk</v>
      </c>
      <c r="D194" s="193" t="str">
        <f>'1. DATA TRAFO'!L194</f>
        <v>Trafindi</v>
      </c>
      <c r="E194" s="192">
        <f>'1. DATA TRAFO'!M194</f>
        <v>50</v>
      </c>
      <c r="F194" s="513">
        <f>'1. DATA TRAFO'!R194</f>
        <v>44792</v>
      </c>
      <c r="G194" s="205" t="str">
        <f>'1. DATA TRAFO'!T194</f>
        <v>UMJ</v>
      </c>
      <c r="H194" s="470"/>
      <c r="I194" s="470"/>
      <c r="J194" s="470"/>
      <c r="K194" s="470"/>
      <c r="L194" s="470"/>
      <c r="M194" s="470"/>
      <c r="N194" s="470"/>
      <c r="O194" s="470"/>
      <c r="P194" s="470"/>
      <c r="Q194" s="470"/>
      <c r="R194" s="470"/>
      <c r="S194" s="470"/>
      <c r="T194" s="470"/>
      <c r="U194" s="470"/>
      <c r="V194" s="470"/>
      <c r="W194" s="470"/>
      <c r="X194" s="470"/>
      <c r="Y194" s="470"/>
      <c r="Z194" s="470"/>
      <c r="AA194" s="470"/>
      <c r="AB194" s="470"/>
      <c r="AC194" s="514"/>
      <c r="AD194" s="470"/>
      <c r="AE194" s="515"/>
      <c r="AF194" s="470"/>
      <c r="AG194" s="470"/>
      <c r="AH194" s="470"/>
      <c r="AI194" s="470"/>
      <c r="AJ194" s="470"/>
      <c r="AK194" s="470"/>
      <c r="AL194" s="470"/>
      <c r="AM194" s="470"/>
      <c r="AN194" s="470"/>
      <c r="AO194" s="470"/>
      <c r="AP194" s="470"/>
      <c r="AQ194" s="470"/>
      <c r="AR194" s="470"/>
      <c r="AS194" s="516"/>
      <c r="AT194" s="470"/>
      <c r="AU194" s="471"/>
      <c r="AV194" s="470"/>
      <c r="AW194" s="471"/>
      <c r="AX194" s="471"/>
      <c r="AY194" s="470"/>
      <c r="AZ194" s="473"/>
      <c r="BA194" s="472"/>
      <c r="BB194" s="473"/>
      <c r="BC194" s="472"/>
      <c r="BD194" s="473"/>
      <c r="BE194" s="472"/>
      <c r="BF194" s="473"/>
      <c r="BG194" s="472"/>
      <c r="BH194" s="473"/>
      <c r="BI194" s="472"/>
      <c r="BJ194" s="473"/>
      <c r="BK194" s="472"/>
      <c r="BL194" s="473"/>
      <c r="BM194" s="472"/>
      <c r="BN194" s="473"/>
      <c r="BO194" s="472"/>
      <c r="BP194" s="473"/>
      <c r="BQ194" s="472"/>
      <c r="BR194" s="473"/>
      <c r="BS194" s="472"/>
      <c r="BT194" s="473"/>
      <c r="BU194" s="472"/>
      <c r="BV194" s="473"/>
      <c r="BW194" s="472"/>
      <c r="BX194" s="470"/>
      <c r="BY194" s="470"/>
      <c r="BZ194" s="470"/>
      <c r="CA194" s="470"/>
      <c r="CB194" s="470"/>
      <c r="CC194" s="470"/>
      <c r="CD194" s="470"/>
      <c r="CE194" s="470"/>
      <c r="CF194" s="470"/>
      <c r="CG194" s="470"/>
      <c r="CH194" s="470"/>
      <c r="CI194" s="470"/>
      <c r="CJ194" s="470"/>
      <c r="CK194" s="470"/>
      <c r="CL194" s="470"/>
      <c r="CM194" s="470"/>
      <c r="CN194" s="470"/>
      <c r="CO194" s="470"/>
      <c r="CP194" s="470"/>
      <c r="CQ194" s="470"/>
      <c r="CR194" s="470"/>
      <c r="CS194" s="470"/>
      <c r="CT194" s="470"/>
      <c r="CU194" s="63"/>
      <c r="CV194" s="467"/>
      <c r="CW194" s="186"/>
      <c r="CX194" s="35"/>
      <c r="CY194" s="132" t="e">
        <f>IF(AND(BX194="NYY",BY194=150),324,IF(AND(BX194="NYY",BY194=95),282,IF(AND(BX194="NYY",BY194=70),202,IF(AND(BX194="NYY",BY194=50),159,IF(AND(BX194="NYY",BY194=35),131,IF(AND(BX194=NYY,BY194=25),106,IF(AND(BX194="LVTC",BY194=150),252,IF(AND(BX194="LVTC",BY194=95),190,IF(AND(BX194="LVTC",BY194=70),158,IF(AND(BX194="LVTC",BY194=50),124,IF(AND(BX194="LVTC",BY194=35),102,IF(AND(BX194="LVTC",BY194=25),83,0))))))))))))</f>
        <v>#NAME?</v>
      </c>
      <c r="CZ194" s="35"/>
      <c r="DA194" s="35"/>
      <c r="DB194" s="401">
        <f t="shared" si="23"/>
        <v>0</v>
      </c>
      <c r="DC194" s="401">
        <f t="shared" si="24"/>
        <v>0</v>
      </c>
      <c r="DD194" s="401" t="str">
        <f t="shared" si="25"/>
        <v>BAIK</v>
      </c>
      <c r="DE194" s="401">
        <f t="shared" si="26"/>
        <v>0</v>
      </c>
      <c r="DF194" s="401" t="str">
        <f t="shared" si="27"/>
        <v>BAIK</v>
      </c>
    </row>
    <row r="195" spans="1:110">
      <c r="A195" s="510">
        <f t="shared" si="19"/>
        <v>183</v>
      </c>
      <c r="B195" s="511" t="str">
        <f>'1. DATA TRAFO'!C195</f>
        <v>TP0504</v>
      </c>
      <c r="C195" s="512" t="str">
        <f>'1. DATA TRAFO'!D195</f>
        <v xml:space="preserve">Jl. Permata </v>
      </c>
      <c r="D195" s="193" t="str">
        <f>'1. DATA TRAFO'!L195</f>
        <v xml:space="preserve">Sintra </v>
      </c>
      <c r="E195" s="192">
        <f>'1. DATA TRAFO'!M195</f>
        <v>160</v>
      </c>
      <c r="F195" s="513">
        <f>'1. DATA TRAFO'!R195</f>
        <v>44791</v>
      </c>
      <c r="G195" s="205" t="str">
        <f>'1. DATA TRAFO'!T195</f>
        <v>UMJ</v>
      </c>
      <c r="H195" s="470"/>
      <c r="I195" s="470"/>
      <c r="J195" s="470"/>
      <c r="K195" s="470"/>
      <c r="L195" s="470"/>
      <c r="M195" s="470"/>
      <c r="N195" s="470"/>
      <c r="O195" s="470"/>
      <c r="P195" s="470"/>
      <c r="Q195" s="470"/>
      <c r="R195" s="470"/>
      <c r="S195" s="470"/>
      <c r="T195" s="470"/>
      <c r="U195" s="470"/>
      <c r="V195" s="470"/>
      <c r="W195" s="470"/>
      <c r="X195" s="470"/>
      <c r="Y195" s="470"/>
      <c r="Z195" s="470"/>
      <c r="AA195" s="470"/>
      <c r="AB195" s="470"/>
      <c r="AC195" s="514"/>
      <c r="AD195" s="470"/>
      <c r="AE195" s="515"/>
      <c r="AF195" s="470"/>
      <c r="AG195" s="470"/>
      <c r="AH195" s="470"/>
      <c r="AI195" s="470"/>
      <c r="AJ195" s="470"/>
      <c r="AK195" s="470"/>
      <c r="AL195" s="470"/>
      <c r="AM195" s="470"/>
      <c r="AN195" s="470"/>
      <c r="AO195" s="470"/>
      <c r="AP195" s="470"/>
      <c r="AQ195" s="470"/>
      <c r="AR195" s="470"/>
      <c r="AS195" s="516"/>
      <c r="AT195" s="470"/>
      <c r="AU195" s="471"/>
      <c r="AV195" s="470"/>
      <c r="AW195" s="471"/>
      <c r="AX195" s="471"/>
      <c r="AY195" s="470"/>
      <c r="AZ195" s="473"/>
      <c r="BA195" s="472"/>
      <c r="BB195" s="473"/>
      <c r="BC195" s="472"/>
      <c r="BD195" s="473"/>
      <c r="BE195" s="472"/>
      <c r="BF195" s="473"/>
      <c r="BG195" s="472"/>
      <c r="BH195" s="473"/>
      <c r="BI195" s="472"/>
      <c r="BJ195" s="473"/>
      <c r="BK195" s="472"/>
      <c r="BL195" s="473"/>
      <c r="BM195" s="472"/>
      <c r="BN195" s="473"/>
      <c r="BO195" s="472"/>
      <c r="BP195" s="473"/>
      <c r="BQ195" s="472"/>
      <c r="BR195" s="473"/>
      <c r="BS195" s="472"/>
      <c r="BT195" s="473"/>
      <c r="BU195" s="472"/>
      <c r="BV195" s="473"/>
      <c r="BW195" s="472"/>
      <c r="BX195" s="470"/>
      <c r="BY195" s="470"/>
      <c r="BZ195" s="470"/>
      <c r="CA195" s="470"/>
      <c r="CB195" s="470"/>
      <c r="CC195" s="470"/>
      <c r="CD195" s="470"/>
      <c r="CE195" s="470"/>
      <c r="CF195" s="470"/>
      <c r="CG195" s="470"/>
      <c r="CH195" s="470"/>
      <c r="CI195" s="470"/>
      <c r="CJ195" s="470"/>
      <c r="CK195" s="470"/>
      <c r="CL195" s="470"/>
      <c r="CM195" s="470"/>
      <c r="CN195" s="470"/>
      <c r="CO195" s="470"/>
      <c r="CP195" s="470"/>
      <c r="CQ195" s="470"/>
      <c r="CR195" s="470"/>
      <c r="CS195" s="470"/>
      <c r="CT195" s="470"/>
      <c r="CU195" s="63"/>
      <c r="CV195" s="467"/>
      <c r="CW195" s="186"/>
      <c r="CX195" s="35"/>
      <c r="CY195" s="132" t="e">
        <f>IF(AND(BX195="NYY",BY195=150),324,IF(AND(BX195="NYY",BY195=95),282,IF(AND(BX195="NYY",BY195=70),202,IF(AND(BX195="NYY",BY195=50),159,IF(AND(BX195="NYY",BY195=35),131,IF(AND(BX195=NYY,BY195=25),106,IF(AND(BX195="LVTC",BY195=150),252,IF(AND(BX195="LVTC",BY195=95),190,IF(AND(BX195="LVTC",BY195=70),158,IF(AND(BX195="LVTC",BY195=50),124,IF(AND(BX195="LVTC",BY195=35),102,IF(AND(BX195="LVTC",BY195=25),83,0))))))))))))</f>
        <v>#NAME?</v>
      </c>
      <c r="CZ195" s="35"/>
      <c r="DA195" s="35"/>
      <c r="DB195" s="401">
        <f t="shared" si="23"/>
        <v>0</v>
      </c>
      <c r="DC195" s="401">
        <f t="shared" si="24"/>
        <v>0</v>
      </c>
      <c r="DD195" s="401" t="str">
        <f t="shared" si="25"/>
        <v>BAIK</v>
      </c>
      <c r="DE195" s="401">
        <f t="shared" si="26"/>
        <v>0</v>
      </c>
      <c r="DF195" s="401" t="str">
        <f t="shared" si="27"/>
        <v>BAIK</v>
      </c>
    </row>
    <row r="196" spans="1:110">
      <c r="A196" s="510">
        <f t="shared" si="19"/>
        <v>184</v>
      </c>
      <c r="B196" s="511" t="str">
        <f>'1. DATA TRAFO'!C196</f>
        <v>TP0231</v>
      </c>
      <c r="C196" s="512" t="str">
        <f>'1. DATA TRAFO'!D196</f>
        <v>Jl. Sijuk Ds. Air Seruk</v>
      </c>
      <c r="D196" s="193" t="str">
        <f>'1. DATA TRAFO'!L196</f>
        <v>Trafindo</v>
      </c>
      <c r="E196" s="192">
        <f>'1. DATA TRAFO'!M196</f>
        <v>100</v>
      </c>
      <c r="F196" s="513">
        <f>'1. DATA TRAFO'!R196</f>
        <v>44791</v>
      </c>
      <c r="G196" s="205" t="str">
        <f>'1. DATA TRAFO'!T196</f>
        <v>UMJ</v>
      </c>
      <c r="H196" s="470"/>
      <c r="I196" s="470"/>
      <c r="J196" s="470"/>
      <c r="K196" s="470"/>
      <c r="L196" s="470"/>
      <c r="M196" s="470"/>
      <c r="N196" s="470"/>
      <c r="O196" s="470"/>
      <c r="P196" s="470"/>
      <c r="Q196" s="470"/>
      <c r="R196" s="470"/>
      <c r="S196" s="470"/>
      <c r="T196" s="470"/>
      <c r="U196" s="470"/>
      <c r="V196" s="470"/>
      <c r="W196" s="470"/>
      <c r="X196" s="470"/>
      <c r="Y196" s="470"/>
      <c r="Z196" s="470"/>
      <c r="AA196" s="470"/>
      <c r="AB196" s="470"/>
      <c r="AC196" s="514"/>
      <c r="AD196" s="470"/>
      <c r="AE196" s="515"/>
      <c r="AF196" s="470"/>
      <c r="AG196" s="470"/>
      <c r="AH196" s="470"/>
      <c r="AI196" s="470"/>
      <c r="AJ196" s="470"/>
      <c r="AK196" s="470"/>
      <c r="AL196" s="470"/>
      <c r="AM196" s="470"/>
      <c r="AN196" s="470"/>
      <c r="AO196" s="470"/>
      <c r="AP196" s="470"/>
      <c r="AQ196" s="470"/>
      <c r="AR196" s="470"/>
      <c r="AS196" s="516"/>
      <c r="AT196" s="470"/>
      <c r="AU196" s="471"/>
      <c r="AV196" s="470"/>
      <c r="AW196" s="471"/>
      <c r="AX196" s="471"/>
      <c r="AY196" s="470"/>
      <c r="AZ196" s="473"/>
      <c r="BA196" s="472"/>
      <c r="BB196" s="473"/>
      <c r="BC196" s="472"/>
      <c r="BD196" s="473"/>
      <c r="BE196" s="472"/>
      <c r="BF196" s="473"/>
      <c r="BG196" s="472"/>
      <c r="BH196" s="473"/>
      <c r="BI196" s="472"/>
      <c r="BJ196" s="473"/>
      <c r="BK196" s="472"/>
      <c r="BL196" s="473"/>
      <c r="BM196" s="472"/>
      <c r="BN196" s="473"/>
      <c r="BO196" s="472"/>
      <c r="BP196" s="473"/>
      <c r="BQ196" s="472"/>
      <c r="BR196" s="473"/>
      <c r="BS196" s="472"/>
      <c r="BT196" s="473"/>
      <c r="BU196" s="472"/>
      <c r="BV196" s="473"/>
      <c r="BW196" s="472"/>
      <c r="BX196" s="470"/>
      <c r="BY196" s="470"/>
      <c r="BZ196" s="470"/>
      <c r="CA196" s="470"/>
      <c r="CB196" s="470"/>
      <c r="CC196" s="470"/>
      <c r="CD196" s="470"/>
      <c r="CE196" s="470"/>
      <c r="CF196" s="470"/>
      <c r="CG196" s="470"/>
      <c r="CH196" s="470"/>
      <c r="CI196" s="470"/>
      <c r="CJ196" s="470"/>
      <c r="CK196" s="470"/>
      <c r="CL196" s="470"/>
      <c r="CM196" s="470"/>
      <c r="CN196" s="470"/>
      <c r="CO196" s="470"/>
      <c r="CP196" s="470"/>
      <c r="CQ196" s="470"/>
      <c r="CR196" s="470"/>
      <c r="CS196" s="470"/>
      <c r="CT196" s="470"/>
      <c r="CU196" s="63"/>
      <c r="CV196" s="467"/>
      <c r="CW196" s="186"/>
      <c r="CX196" s="35"/>
      <c r="CY196" s="132" t="e">
        <f>IF(AND(BX196="NYY",BY196=150),324,IF(AND(BX196="NYY",BY196=95),282,IF(AND(BX196="NYY",BY196=70),202,IF(AND(BX196="NYY",BY196=50),159,IF(AND(BX196="NYY",BY196=35),131,IF(AND(BX196=NYY,BY196=25),106,IF(AND(BX196="LVTC",BY196=150),252,IF(AND(BX196="LVTC",BY196=95),190,IF(AND(BX196="LVTC",BY196=70),158,IF(AND(BX196="LVTC",BY196=50),124,IF(AND(BX196="LVTC",BY196=35),102,IF(AND(BX196="LVTC",BY196=25),83,0))))))))))))</f>
        <v>#NAME?</v>
      </c>
      <c r="CZ196" s="35"/>
      <c r="DA196" s="35"/>
      <c r="DB196" s="401">
        <f t="shared" si="23"/>
        <v>0</v>
      </c>
      <c r="DC196" s="401">
        <f t="shared" si="24"/>
        <v>0</v>
      </c>
      <c r="DD196" s="401" t="str">
        <f t="shared" si="25"/>
        <v>BAIK</v>
      </c>
      <c r="DE196" s="401">
        <f t="shared" si="26"/>
        <v>0</v>
      </c>
      <c r="DF196" s="401" t="str">
        <f t="shared" si="27"/>
        <v>BAIK</v>
      </c>
    </row>
    <row r="197" spans="1:110">
      <c r="A197" s="510">
        <f t="shared" si="19"/>
        <v>185</v>
      </c>
      <c r="B197" s="511" t="str">
        <f>'1. DATA TRAFO'!C197</f>
        <v>TP0170</v>
      </c>
      <c r="C197" s="512" t="str">
        <f>'1. DATA TRAFO'!D197</f>
        <v>Jl. Sijuk</v>
      </c>
      <c r="D197" s="193" t="str">
        <f>'1. DATA TRAFO'!L197</f>
        <v>Trafindo</v>
      </c>
      <c r="E197" s="192">
        <f>'1. DATA TRAFO'!M197</f>
        <v>50</v>
      </c>
      <c r="F197" s="513">
        <f>'1. DATA TRAFO'!R197</f>
        <v>44797</v>
      </c>
      <c r="G197" s="205" t="str">
        <f>'1. DATA TRAFO'!T197</f>
        <v>UMJ</v>
      </c>
      <c r="H197" s="470"/>
      <c r="I197" s="470"/>
      <c r="J197" s="470"/>
      <c r="K197" s="470"/>
      <c r="L197" s="470"/>
      <c r="M197" s="470"/>
      <c r="N197" s="470"/>
      <c r="O197" s="470"/>
      <c r="P197" s="470"/>
      <c r="Q197" s="470"/>
      <c r="R197" s="470"/>
      <c r="S197" s="470"/>
      <c r="T197" s="470"/>
      <c r="U197" s="470"/>
      <c r="V197" s="470"/>
      <c r="W197" s="470"/>
      <c r="X197" s="470"/>
      <c r="Y197" s="470"/>
      <c r="Z197" s="470"/>
      <c r="AA197" s="470"/>
      <c r="AB197" s="470"/>
      <c r="AC197" s="514"/>
      <c r="AD197" s="470"/>
      <c r="AE197" s="515"/>
      <c r="AF197" s="470"/>
      <c r="AG197" s="470"/>
      <c r="AH197" s="470"/>
      <c r="AI197" s="470"/>
      <c r="AJ197" s="470"/>
      <c r="AK197" s="470"/>
      <c r="AL197" s="470"/>
      <c r="AM197" s="470"/>
      <c r="AN197" s="470"/>
      <c r="AO197" s="470"/>
      <c r="AP197" s="470"/>
      <c r="AQ197" s="470"/>
      <c r="AR197" s="470"/>
      <c r="AS197" s="516"/>
      <c r="AT197" s="470"/>
      <c r="AU197" s="471"/>
      <c r="AV197" s="470"/>
      <c r="AW197" s="471"/>
      <c r="AX197" s="471"/>
      <c r="AY197" s="470"/>
      <c r="AZ197" s="473"/>
      <c r="BA197" s="472"/>
      <c r="BB197" s="473"/>
      <c r="BC197" s="472"/>
      <c r="BD197" s="473"/>
      <c r="BE197" s="472"/>
      <c r="BF197" s="473"/>
      <c r="BG197" s="472"/>
      <c r="BH197" s="473"/>
      <c r="BI197" s="472"/>
      <c r="BJ197" s="473"/>
      <c r="BK197" s="472"/>
      <c r="BL197" s="473"/>
      <c r="BM197" s="472"/>
      <c r="BN197" s="473"/>
      <c r="BO197" s="472"/>
      <c r="BP197" s="473"/>
      <c r="BQ197" s="472"/>
      <c r="BR197" s="473"/>
      <c r="BS197" s="472"/>
      <c r="BT197" s="473"/>
      <c r="BU197" s="472"/>
      <c r="BV197" s="473"/>
      <c r="BW197" s="472"/>
      <c r="BX197" s="470"/>
      <c r="BY197" s="470"/>
      <c r="BZ197" s="470"/>
      <c r="CA197" s="470"/>
      <c r="CB197" s="470"/>
      <c r="CC197" s="470"/>
      <c r="CD197" s="470"/>
      <c r="CE197" s="470"/>
      <c r="CF197" s="470"/>
      <c r="CG197" s="470"/>
      <c r="CH197" s="470"/>
      <c r="CI197" s="470"/>
      <c r="CJ197" s="470"/>
      <c r="CK197" s="470"/>
      <c r="CL197" s="470"/>
      <c r="CM197" s="470"/>
      <c r="CN197" s="470"/>
      <c r="CO197" s="470"/>
      <c r="CP197" s="470"/>
      <c r="CQ197" s="470"/>
      <c r="CR197" s="470"/>
      <c r="CS197" s="470"/>
      <c r="CT197" s="470"/>
      <c r="CU197" s="63"/>
      <c r="CV197" s="467"/>
      <c r="CW197" s="186"/>
      <c r="CX197" s="35"/>
      <c r="CY197" s="132" t="e">
        <f>IF(AND(BX197="NYY",BY197=150),324,IF(AND(BX197="NYY",BY197=95),282,IF(AND(BX197="NYY",BY197=70),202,IF(AND(BX197="NYY",BY197=50),159,IF(AND(BX197="NYY",BY197=35),131,IF(AND(BX197=NYY,BY197=25),106,IF(AND(BX197="LVTC",BY197=150),252,IF(AND(BX197="LVTC",BY197=95),190,IF(AND(BX197="LVTC",BY197=70),158,IF(AND(BX197="LVTC",BY197=50),124,IF(AND(BX197="LVTC",BY197=35),102,IF(AND(BX197="LVTC",BY197=25),83,0))))))))))))</f>
        <v>#NAME?</v>
      </c>
      <c r="CZ197" s="35"/>
      <c r="DA197" s="35"/>
      <c r="DB197" s="401">
        <f t="shared" si="23"/>
        <v>0</v>
      </c>
      <c r="DC197" s="401">
        <f t="shared" si="24"/>
        <v>0</v>
      </c>
      <c r="DD197" s="401" t="str">
        <f t="shared" si="25"/>
        <v>BAIK</v>
      </c>
      <c r="DE197" s="401">
        <f t="shared" si="26"/>
        <v>0</v>
      </c>
      <c r="DF197" s="401" t="str">
        <f t="shared" si="27"/>
        <v>BAIK</v>
      </c>
    </row>
    <row r="198" spans="1:110">
      <c r="A198" s="510">
        <f t="shared" si="19"/>
        <v>186</v>
      </c>
      <c r="B198" s="511" t="str">
        <f>'1. DATA TRAFO'!C198</f>
        <v>TP0396</v>
      </c>
      <c r="C198" s="512" t="str">
        <f>'1. DATA TRAFO'!D198</f>
        <v>Jl. Sijuk</v>
      </c>
      <c r="D198" s="193" t="str">
        <f>'1. DATA TRAFO'!L198</f>
        <v xml:space="preserve">Sintra </v>
      </c>
      <c r="E198" s="192">
        <f>'1. DATA TRAFO'!M198</f>
        <v>100</v>
      </c>
      <c r="F198" s="513">
        <f>'1. DATA TRAFO'!R198</f>
        <v>44788</v>
      </c>
      <c r="G198" s="205" t="str">
        <f>'1. DATA TRAFO'!T198</f>
        <v>UMJ</v>
      </c>
      <c r="H198" s="470"/>
      <c r="I198" s="470"/>
      <c r="J198" s="470"/>
      <c r="K198" s="470"/>
      <c r="L198" s="470"/>
      <c r="M198" s="470"/>
      <c r="N198" s="470"/>
      <c r="O198" s="470"/>
      <c r="P198" s="470"/>
      <c r="Q198" s="470"/>
      <c r="R198" s="470"/>
      <c r="S198" s="470"/>
      <c r="T198" s="470"/>
      <c r="U198" s="470"/>
      <c r="V198" s="470"/>
      <c r="W198" s="470"/>
      <c r="X198" s="470"/>
      <c r="Y198" s="470"/>
      <c r="Z198" s="470"/>
      <c r="AA198" s="470"/>
      <c r="AB198" s="470"/>
      <c r="AC198" s="514"/>
      <c r="AD198" s="470"/>
      <c r="AE198" s="515"/>
      <c r="AF198" s="470"/>
      <c r="AG198" s="470"/>
      <c r="AH198" s="470"/>
      <c r="AI198" s="470"/>
      <c r="AJ198" s="470"/>
      <c r="AK198" s="470"/>
      <c r="AL198" s="470"/>
      <c r="AM198" s="470"/>
      <c r="AN198" s="470"/>
      <c r="AO198" s="470"/>
      <c r="AP198" s="470"/>
      <c r="AQ198" s="470"/>
      <c r="AR198" s="470"/>
      <c r="AS198" s="516"/>
      <c r="AT198" s="470"/>
      <c r="AU198" s="471"/>
      <c r="AV198" s="470"/>
      <c r="AW198" s="471"/>
      <c r="AX198" s="471"/>
      <c r="AY198" s="470"/>
      <c r="AZ198" s="473"/>
      <c r="BA198" s="472"/>
      <c r="BB198" s="473"/>
      <c r="BC198" s="472"/>
      <c r="BD198" s="473"/>
      <c r="BE198" s="472"/>
      <c r="BF198" s="473"/>
      <c r="BG198" s="472"/>
      <c r="BH198" s="473"/>
      <c r="BI198" s="472"/>
      <c r="BJ198" s="473"/>
      <c r="BK198" s="472"/>
      <c r="BL198" s="473"/>
      <c r="BM198" s="472"/>
      <c r="BN198" s="473"/>
      <c r="BO198" s="472"/>
      <c r="BP198" s="473"/>
      <c r="BQ198" s="472"/>
      <c r="BR198" s="473"/>
      <c r="BS198" s="472"/>
      <c r="BT198" s="473"/>
      <c r="BU198" s="472"/>
      <c r="BV198" s="473"/>
      <c r="BW198" s="472"/>
      <c r="BX198" s="470"/>
      <c r="BY198" s="470"/>
      <c r="BZ198" s="470"/>
      <c r="CA198" s="470"/>
      <c r="CB198" s="470"/>
      <c r="CC198" s="470"/>
      <c r="CD198" s="470"/>
      <c r="CE198" s="470"/>
      <c r="CF198" s="470"/>
      <c r="CG198" s="470"/>
      <c r="CH198" s="470"/>
      <c r="CI198" s="470"/>
      <c r="CJ198" s="470"/>
      <c r="CK198" s="470"/>
      <c r="CL198" s="470"/>
      <c r="CM198" s="470"/>
      <c r="CN198" s="470"/>
      <c r="CO198" s="470"/>
      <c r="CP198" s="470"/>
      <c r="CQ198" s="470"/>
      <c r="CR198" s="470"/>
      <c r="CS198" s="470"/>
      <c r="CT198" s="470"/>
      <c r="CU198" s="63"/>
      <c r="CV198" s="467"/>
      <c r="CW198" s="186"/>
      <c r="CX198" s="35"/>
      <c r="CY198" s="132" t="e">
        <f>IF(AND(BX198="NYY",BY198=150),324,IF(AND(BX198="NYY",BY198=95),282,IF(AND(BX198="NYY",BY198=70),202,IF(AND(BX198="NYY",BY198=50),159,IF(AND(BX198="NYY",BY198=35),131,IF(AND(BX198=NYY,BY198=25),106,IF(AND(BX198="LVTC",BY198=150),252,IF(AND(BX198="LVTC",BY198=95),190,IF(AND(BX198="LVTC",BY198=70),158,IF(AND(BX198="LVTC",BY198=50),124,IF(AND(BX198="LVTC",BY198=35),102,IF(AND(BX198="LVTC",BY198=25),83,0))))))))))))</f>
        <v>#NAME?</v>
      </c>
      <c r="CZ198" s="35"/>
      <c r="DA198" s="35"/>
      <c r="DB198" s="401">
        <f t="shared" si="23"/>
        <v>0</v>
      </c>
      <c r="DC198" s="401">
        <f t="shared" si="24"/>
        <v>0</v>
      </c>
      <c r="DD198" s="401" t="str">
        <f t="shared" si="25"/>
        <v>BAIK</v>
      </c>
      <c r="DE198" s="401">
        <f t="shared" si="26"/>
        <v>0</v>
      </c>
      <c r="DF198" s="401" t="str">
        <f t="shared" si="27"/>
        <v>BAIK</v>
      </c>
    </row>
    <row r="199" spans="1:110">
      <c r="A199" s="510">
        <f t="shared" si="19"/>
        <v>187</v>
      </c>
      <c r="B199" s="511" t="str">
        <f>'1. DATA TRAFO'!C199</f>
        <v>TP0300</v>
      </c>
      <c r="C199" s="512" t="str">
        <f>'1. DATA TRAFO'!D199</f>
        <v>Jl. Sijuk</v>
      </c>
      <c r="D199" s="193" t="str">
        <f>'1. DATA TRAFO'!L199</f>
        <v xml:space="preserve">Sintra </v>
      </c>
      <c r="E199" s="192">
        <f>'1. DATA TRAFO'!M199</f>
        <v>100</v>
      </c>
      <c r="F199" s="513">
        <f>'1. DATA TRAFO'!R199</f>
        <v>44797</v>
      </c>
      <c r="G199" s="205" t="str">
        <f>'1. DATA TRAFO'!T199</f>
        <v>UMJ</v>
      </c>
      <c r="H199" s="470"/>
      <c r="I199" s="470"/>
      <c r="J199" s="470"/>
      <c r="K199" s="470"/>
      <c r="L199" s="470"/>
      <c r="M199" s="470"/>
      <c r="N199" s="470"/>
      <c r="O199" s="470"/>
      <c r="P199" s="470"/>
      <c r="Q199" s="470"/>
      <c r="R199" s="470"/>
      <c r="S199" s="470"/>
      <c r="T199" s="470"/>
      <c r="U199" s="470"/>
      <c r="V199" s="470"/>
      <c r="W199" s="470"/>
      <c r="X199" s="470"/>
      <c r="Y199" s="470"/>
      <c r="Z199" s="470"/>
      <c r="AA199" s="470"/>
      <c r="AB199" s="470"/>
      <c r="AC199" s="514"/>
      <c r="AD199" s="470"/>
      <c r="AE199" s="515"/>
      <c r="AF199" s="470"/>
      <c r="AG199" s="470"/>
      <c r="AH199" s="470"/>
      <c r="AI199" s="470"/>
      <c r="AJ199" s="470"/>
      <c r="AK199" s="470"/>
      <c r="AL199" s="470"/>
      <c r="AM199" s="470"/>
      <c r="AN199" s="470"/>
      <c r="AO199" s="470"/>
      <c r="AP199" s="470"/>
      <c r="AQ199" s="470"/>
      <c r="AR199" s="470"/>
      <c r="AS199" s="516"/>
      <c r="AT199" s="470"/>
      <c r="AU199" s="471"/>
      <c r="AV199" s="470"/>
      <c r="AW199" s="471"/>
      <c r="AX199" s="471"/>
      <c r="AY199" s="470"/>
      <c r="AZ199" s="473"/>
      <c r="BA199" s="472"/>
      <c r="BB199" s="473"/>
      <c r="BC199" s="472"/>
      <c r="BD199" s="473"/>
      <c r="BE199" s="472"/>
      <c r="BF199" s="473"/>
      <c r="BG199" s="472"/>
      <c r="BH199" s="473"/>
      <c r="BI199" s="472"/>
      <c r="BJ199" s="473"/>
      <c r="BK199" s="472"/>
      <c r="BL199" s="473"/>
      <c r="BM199" s="472"/>
      <c r="BN199" s="473"/>
      <c r="BO199" s="472"/>
      <c r="BP199" s="473"/>
      <c r="BQ199" s="472"/>
      <c r="BR199" s="473"/>
      <c r="BS199" s="472"/>
      <c r="BT199" s="473"/>
      <c r="BU199" s="472"/>
      <c r="BV199" s="473"/>
      <c r="BW199" s="472"/>
      <c r="BX199" s="470"/>
      <c r="BY199" s="470"/>
      <c r="BZ199" s="470"/>
      <c r="CA199" s="470"/>
      <c r="CB199" s="470"/>
      <c r="CC199" s="470"/>
      <c r="CD199" s="470"/>
      <c r="CE199" s="470"/>
      <c r="CF199" s="470"/>
      <c r="CG199" s="470"/>
      <c r="CH199" s="470"/>
      <c r="CI199" s="470"/>
      <c r="CJ199" s="470"/>
      <c r="CK199" s="470"/>
      <c r="CL199" s="470"/>
      <c r="CM199" s="470"/>
      <c r="CN199" s="470"/>
      <c r="CO199" s="470"/>
      <c r="CP199" s="470"/>
      <c r="CQ199" s="470"/>
      <c r="CR199" s="470"/>
      <c r="CS199" s="470"/>
      <c r="CT199" s="470"/>
      <c r="CU199" s="63"/>
      <c r="CV199" s="467"/>
      <c r="CW199" s="186"/>
      <c r="CX199" s="35"/>
      <c r="CY199" s="132" t="e">
        <f>IF(AND(BX199="NYY",BY199=150),324,IF(AND(BX199="NYY",BY199=95),282,IF(AND(BX199="NYY",BY199=70),202,IF(AND(BX199="NYY",BY199=50),159,IF(AND(BX199="NYY",BY199=35),131,IF(AND(BX199=NYY,BY199=25),106,IF(AND(BX199="LVTC",BY199=150),252,IF(AND(BX199="LVTC",BY199=95),190,IF(AND(BX199="LVTC",BY199=70),158,IF(AND(BX199="LVTC",BY199=50),124,IF(AND(BX199="LVTC",BY199=35),102,IF(AND(BX199="LVTC",BY199=25),83,0))))))))))))</f>
        <v>#NAME?</v>
      </c>
      <c r="CZ199" s="35"/>
      <c r="DA199" s="35"/>
      <c r="DB199" s="401">
        <f t="shared" si="23"/>
        <v>0</v>
      </c>
      <c r="DC199" s="401">
        <f t="shared" si="24"/>
        <v>0</v>
      </c>
      <c r="DD199" s="401" t="str">
        <f t="shared" si="25"/>
        <v>BAIK</v>
      </c>
      <c r="DE199" s="401">
        <f t="shared" si="26"/>
        <v>0</v>
      </c>
      <c r="DF199" s="401" t="str">
        <f t="shared" si="27"/>
        <v>BAIK</v>
      </c>
    </row>
    <row r="200" spans="1:110">
      <c r="A200" s="510">
        <f t="shared" si="19"/>
        <v>188</v>
      </c>
      <c r="B200" s="511" t="str">
        <f>'1. DATA TRAFO'!C200</f>
        <v>TP0141</v>
      </c>
      <c r="C200" s="512" t="str">
        <f>'1. DATA TRAFO'!D200</f>
        <v>Jl. Gaparman</v>
      </c>
      <c r="D200" s="193" t="str">
        <f>'1. DATA TRAFO'!L200</f>
        <v xml:space="preserve">Starlite </v>
      </c>
      <c r="E200" s="192">
        <f>'1. DATA TRAFO'!M200</f>
        <v>100</v>
      </c>
      <c r="F200" s="513">
        <f>'1. DATA TRAFO'!R200</f>
        <v>44782</v>
      </c>
      <c r="G200" s="205" t="str">
        <f>'1. DATA TRAFO'!T200</f>
        <v>UMJ</v>
      </c>
      <c r="H200" s="470"/>
      <c r="I200" s="470"/>
      <c r="J200" s="470"/>
      <c r="K200" s="470"/>
      <c r="L200" s="470"/>
      <c r="M200" s="470"/>
      <c r="N200" s="470"/>
      <c r="O200" s="470"/>
      <c r="P200" s="470"/>
      <c r="Q200" s="470"/>
      <c r="R200" s="470"/>
      <c r="S200" s="470"/>
      <c r="T200" s="470"/>
      <c r="U200" s="470"/>
      <c r="V200" s="470"/>
      <c r="W200" s="470"/>
      <c r="X200" s="470"/>
      <c r="Y200" s="470"/>
      <c r="Z200" s="470"/>
      <c r="AA200" s="470"/>
      <c r="AB200" s="470"/>
      <c r="AC200" s="514"/>
      <c r="AD200" s="470"/>
      <c r="AE200" s="515"/>
      <c r="AF200" s="470"/>
      <c r="AG200" s="470"/>
      <c r="AH200" s="470"/>
      <c r="AI200" s="470"/>
      <c r="AJ200" s="470"/>
      <c r="AK200" s="470"/>
      <c r="AL200" s="470"/>
      <c r="AM200" s="470"/>
      <c r="AN200" s="470"/>
      <c r="AO200" s="470"/>
      <c r="AP200" s="470"/>
      <c r="AQ200" s="470"/>
      <c r="AR200" s="470"/>
      <c r="AS200" s="516"/>
      <c r="AT200" s="470"/>
      <c r="AU200" s="471"/>
      <c r="AV200" s="470"/>
      <c r="AW200" s="471"/>
      <c r="AX200" s="471"/>
      <c r="AY200" s="470"/>
      <c r="AZ200" s="473"/>
      <c r="BA200" s="472"/>
      <c r="BB200" s="473"/>
      <c r="BC200" s="472"/>
      <c r="BD200" s="473"/>
      <c r="BE200" s="472"/>
      <c r="BF200" s="473"/>
      <c r="BG200" s="472"/>
      <c r="BH200" s="473"/>
      <c r="BI200" s="472"/>
      <c r="BJ200" s="473"/>
      <c r="BK200" s="472"/>
      <c r="BL200" s="473"/>
      <c r="BM200" s="472"/>
      <c r="BN200" s="473"/>
      <c r="BO200" s="472"/>
      <c r="BP200" s="473"/>
      <c r="BQ200" s="472"/>
      <c r="BR200" s="473"/>
      <c r="BS200" s="472"/>
      <c r="BT200" s="473"/>
      <c r="BU200" s="472"/>
      <c r="BV200" s="473"/>
      <c r="BW200" s="472"/>
      <c r="BX200" s="470"/>
      <c r="BY200" s="470"/>
      <c r="BZ200" s="470"/>
      <c r="CA200" s="470"/>
      <c r="CB200" s="470"/>
      <c r="CC200" s="470"/>
      <c r="CD200" s="470"/>
      <c r="CE200" s="470"/>
      <c r="CF200" s="470"/>
      <c r="CG200" s="470"/>
      <c r="CH200" s="470"/>
      <c r="CI200" s="470"/>
      <c r="CJ200" s="470"/>
      <c r="CK200" s="470"/>
      <c r="CL200" s="470"/>
      <c r="CM200" s="470"/>
      <c r="CN200" s="470"/>
      <c r="CO200" s="470"/>
      <c r="CP200" s="470"/>
      <c r="CQ200" s="470"/>
      <c r="CR200" s="470"/>
      <c r="CS200" s="470"/>
      <c r="CT200" s="470"/>
      <c r="CU200" s="63"/>
      <c r="CV200" s="467"/>
      <c r="CW200" s="186"/>
      <c r="CX200" s="35"/>
      <c r="CY200" s="132" t="e">
        <f>IF(AND(BX200="NYY",BY200=150),324,IF(AND(BX200="NYY",BY200=95),282,IF(AND(BX200="NYY",BY200=70),202,IF(AND(BX200="NYY",BY200=50),159,IF(AND(BX200="NYY",BY200=35),131,IF(AND(BX200=NYY,BY200=25),106,IF(AND(BX200="LVTC",BY200=150),252,IF(AND(BX200="LVTC",BY200=95),190,IF(AND(BX200="LVTC",BY200=70),158,IF(AND(BX200="LVTC",BY200=50),124,IF(AND(BX200="LVTC",BY200=35),102,IF(AND(BX200="LVTC",BY200=25),83,0))))))))))))</f>
        <v>#NAME?</v>
      </c>
      <c r="CZ200" s="35"/>
      <c r="DA200" s="35"/>
      <c r="DB200" s="401">
        <f t="shared" si="23"/>
        <v>0</v>
      </c>
      <c r="DC200" s="401">
        <f t="shared" si="24"/>
        <v>0</v>
      </c>
      <c r="DD200" s="401" t="str">
        <f t="shared" si="25"/>
        <v>BAIK</v>
      </c>
      <c r="DE200" s="401">
        <f t="shared" si="26"/>
        <v>0</v>
      </c>
      <c r="DF200" s="401" t="str">
        <f t="shared" si="27"/>
        <v>BAIK</v>
      </c>
    </row>
    <row r="201" spans="1:110">
      <c r="A201" s="510">
        <f t="shared" si="19"/>
        <v>189</v>
      </c>
      <c r="B201" s="511" t="str">
        <f>'1. DATA TRAFO'!C201</f>
        <v>TP0139 (BARU)</v>
      </c>
      <c r="C201" s="512" t="str">
        <f>'1. DATA TRAFO'!D201</f>
        <v xml:space="preserve">Jl. Hasan Saie </v>
      </c>
      <c r="D201" s="193" t="str">
        <f>'1. DATA TRAFO'!L201</f>
        <v>Trafindo</v>
      </c>
      <c r="E201" s="192">
        <f>'1. DATA TRAFO'!M201</f>
        <v>160</v>
      </c>
      <c r="F201" s="513">
        <f>'1. DATA TRAFO'!R201</f>
        <v>44782</v>
      </c>
      <c r="G201" s="205" t="str">
        <f>'1. DATA TRAFO'!T201</f>
        <v>UMJ</v>
      </c>
      <c r="H201" s="470"/>
      <c r="I201" s="470"/>
      <c r="J201" s="470"/>
      <c r="K201" s="470"/>
      <c r="L201" s="470"/>
      <c r="M201" s="470"/>
      <c r="N201" s="470"/>
      <c r="O201" s="470"/>
      <c r="P201" s="470"/>
      <c r="Q201" s="470"/>
      <c r="R201" s="470"/>
      <c r="S201" s="470"/>
      <c r="T201" s="470"/>
      <c r="U201" s="470"/>
      <c r="V201" s="470"/>
      <c r="W201" s="470"/>
      <c r="X201" s="470"/>
      <c r="Y201" s="470"/>
      <c r="Z201" s="470"/>
      <c r="AA201" s="470"/>
      <c r="AB201" s="470"/>
      <c r="AC201" s="514"/>
      <c r="AD201" s="470"/>
      <c r="AE201" s="515"/>
      <c r="AF201" s="470"/>
      <c r="AG201" s="470"/>
      <c r="AH201" s="470"/>
      <c r="AI201" s="470"/>
      <c r="AJ201" s="470"/>
      <c r="AK201" s="470"/>
      <c r="AL201" s="470"/>
      <c r="AM201" s="470"/>
      <c r="AN201" s="470"/>
      <c r="AO201" s="470"/>
      <c r="AP201" s="470"/>
      <c r="AQ201" s="470"/>
      <c r="AR201" s="470"/>
      <c r="AS201" s="516"/>
      <c r="AT201" s="470"/>
      <c r="AU201" s="471"/>
      <c r="AV201" s="470"/>
      <c r="AW201" s="471"/>
      <c r="AX201" s="471"/>
      <c r="AY201" s="470"/>
      <c r="AZ201" s="473"/>
      <c r="BA201" s="472"/>
      <c r="BB201" s="473"/>
      <c r="BC201" s="472"/>
      <c r="BD201" s="473"/>
      <c r="BE201" s="472"/>
      <c r="BF201" s="473"/>
      <c r="BG201" s="472"/>
      <c r="BH201" s="473"/>
      <c r="BI201" s="472"/>
      <c r="BJ201" s="473"/>
      <c r="BK201" s="472"/>
      <c r="BL201" s="473"/>
      <c r="BM201" s="472"/>
      <c r="BN201" s="473"/>
      <c r="BO201" s="472"/>
      <c r="BP201" s="473"/>
      <c r="BQ201" s="472"/>
      <c r="BR201" s="473"/>
      <c r="BS201" s="472"/>
      <c r="BT201" s="473"/>
      <c r="BU201" s="472"/>
      <c r="BV201" s="473"/>
      <c r="BW201" s="472"/>
      <c r="BX201" s="470"/>
      <c r="BY201" s="470"/>
      <c r="BZ201" s="470"/>
      <c r="CA201" s="470"/>
      <c r="CB201" s="470"/>
      <c r="CC201" s="470"/>
      <c r="CD201" s="470"/>
      <c r="CE201" s="470"/>
      <c r="CF201" s="470"/>
      <c r="CG201" s="470"/>
      <c r="CH201" s="470"/>
      <c r="CI201" s="470"/>
      <c r="CJ201" s="470"/>
      <c r="CK201" s="470"/>
      <c r="CL201" s="470"/>
      <c r="CM201" s="470"/>
      <c r="CN201" s="470"/>
      <c r="CO201" s="470"/>
      <c r="CP201" s="470"/>
      <c r="CQ201" s="470"/>
      <c r="CR201" s="470"/>
      <c r="CS201" s="470"/>
      <c r="CT201" s="470"/>
      <c r="CU201" s="63"/>
      <c r="CV201" s="467"/>
      <c r="CW201" s="186"/>
      <c r="CX201" s="35"/>
      <c r="CY201" s="132" t="e">
        <f>IF(AND(BX201="NYY",BY201=150),324,IF(AND(BX201="NYY",BY201=95),282,IF(AND(BX201="NYY",BY201=70),202,IF(AND(BX201="NYY",BY201=50),159,IF(AND(BX201="NYY",BY201=35),131,IF(AND(BX201=NYY,BY201=25),106,IF(AND(BX201="LVTC",BY201=150),252,IF(AND(BX201="LVTC",BY201=95),190,IF(AND(BX201="LVTC",BY201=70),158,IF(AND(BX201="LVTC",BY201=50),124,IF(AND(BX201="LVTC",BY201=35),102,IF(AND(BX201="LVTC",BY201=25),83,0))))))))))))</f>
        <v>#NAME?</v>
      </c>
      <c r="CZ201" s="35"/>
      <c r="DA201" s="35"/>
      <c r="DB201" s="401">
        <f t="shared" si="23"/>
        <v>0</v>
      </c>
      <c r="DC201" s="401">
        <f t="shared" si="24"/>
        <v>0</v>
      </c>
      <c r="DD201" s="401" t="str">
        <f t="shared" si="25"/>
        <v>BAIK</v>
      </c>
      <c r="DE201" s="401">
        <f t="shared" si="26"/>
        <v>0</v>
      </c>
      <c r="DF201" s="401" t="str">
        <f t="shared" si="27"/>
        <v>BAIK</v>
      </c>
    </row>
    <row r="202" spans="1:110">
      <c r="A202" s="510">
        <f t="shared" ref="A202:A265" si="28">A201+1</f>
        <v>190</v>
      </c>
      <c r="B202" s="511" t="str">
        <f>'1. DATA TRAFO'!C202</f>
        <v>TP0485</v>
      </c>
      <c r="C202" s="512" t="str">
        <f>'1. DATA TRAFO'!D202</f>
        <v>Jl. Padat karya</v>
      </c>
      <c r="D202" s="193" t="str">
        <f>'1. DATA TRAFO'!L202</f>
        <v>Trafindo</v>
      </c>
      <c r="E202" s="192">
        <f>'1. DATA TRAFO'!M202</f>
        <v>100</v>
      </c>
      <c r="F202" s="513">
        <f>'1. DATA TRAFO'!R202</f>
        <v>44783</v>
      </c>
      <c r="G202" s="205" t="str">
        <f>'1. DATA TRAFO'!T202</f>
        <v>UMJ</v>
      </c>
      <c r="H202" s="470"/>
      <c r="I202" s="470"/>
      <c r="J202" s="470"/>
      <c r="K202" s="470"/>
      <c r="L202" s="470"/>
      <c r="M202" s="470"/>
      <c r="N202" s="470"/>
      <c r="O202" s="470"/>
      <c r="P202" s="470"/>
      <c r="Q202" s="470"/>
      <c r="R202" s="470"/>
      <c r="S202" s="470"/>
      <c r="T202" s="470"/>
      <c r="U202" s="470"/>
      <c r="V202" s="470"/>
      <c r="W202" s="470"/>
      <c r="X202" s="470"/>
      <c r="Y202" s="470"/>
      <c r="Z202" s="470"/>
      <c r="AA202" s="470"/>
      <c r="AB202" s="470"/>
      <c r="AC202" s="514"/>
      <c r="AD202" s="470"/>
      <c r="AE202" s="515"/>
      <c r="AF202" s="470"/>
      <c r="AG202" s="470"/>
      <c r="AH202" s="470"/>
      <c r="AI202" s="470"/>
      <c r="AJ202" s="470"/>
      <c r="AK202" s="470"/>
      <c r="AL202" s="470"/>
      <c r="AM202" s="470"/>
      <c r="AN202" s="470"/>
      <c r="AO202" s="470"/>
      <c r="AP202" s="470"/>
      <c r="AQ202" s="470"/>
      <c r="AR202" s="470"/>
      <c r="AS202" s="516"/>
      <c r="AT202" s="470"/>
      <c r="AU202" s="471"/>
      <c r="AV202" s="470"/>
      <c r="AW202" s="471"/>
      <c r="AX202" s="471"/>
      <c r="AY202" s="470"/>
      <c r="AZ202" s="473"/>
      <c r="BA202" s="472"/>
      <c r="BB202" s="473"/>
      <c r="BC202" s="472"/>
      <c r="BD202" s="473"/>
      <c r="BE202" s="472"/>
      <c r="BF202" s="473"/>
      <c r="BG202" s="472"/>
      <c r="BH202" s="473"/>
      <c r="BI202" s="472"/>
      <c r="BJ202" s="473"/>
      <c r="BK202" s="472"/>
      <c r="BL202" s="473"/>
      <c r="BM202" s="472"/>
      <c r="BN202" s="473"/>
      <c r="BO202" s="472"/>
      <c r="BP202" s="473"/>
      <c r="BQ202" s="472"/>
      <c r="BR202" s="473"/>
      <c r="BS202" s="472"/>
      <c r="BT202" s="473"/>
      <c r="BU202" s="472"/>
      <c r="BV202" s="473"/>
      <c r="BW202" s="472"/>
      <c r="BX202" s="470"/>
      <c r="BY202" s="470"/>
      <c r="BZ202" s="470"/>
      <c r="CA202" s="470"/>
      <c r="CB202" s="470"/>
      <c r="CC202" s="470"/>
      <c r="CD202" s="470"/>
      <c r="CE202" s="470"/>
      <c r="CF202" s="470"/>
      <c r="CG202" s="470"/>
      <c r="CH202" s="470"/>
      <c r="CI202" s="470"/>
      <c r="CJ202" s="470"/>
      <c r="CK202" s="470"/>
      <c r="CL202" s="470"/>
      <c r="CM202" s="470"/>
      <c r="CN202" s="470"/>
      <c r="CO202" s="470"/>
      <c r="CP202" s="470"/>
      <c r="CQ202" s="470"/>
      <c r="CR202" s="470"/>
      <c r="CS202" s="470"/>
      <c r="CT202" s="470"/>
      <c r="CU202" s="63"/>
      <c r="CV202" s="467"/>
      <c r="CW202" s="186"/>
      <c r="CX202" s="35"/>
      <c r="CY202" s="132" t="e">
        <f>IF(AND(BX202="NYY",BY202=150),324,IF(AND(BX202="NYY",BY202=95),282,IF(AND(BX202="NYY",BY202=70),202,IF(AND(BX202="NYY",BY202=50),159,IF(AND(BX202="NYY",BY202=35),131,IF(AND(BX202=NYY,BY202=25),106,IF(AND(BX202="LVTC",BY202=150),252,IF(AND(BX202="LVTC",BY202=95),190,IF(AND(BX202="LVTC",BY202=70),158,IF(AND(BX202="LVTC",BY202=50),124,IF(AND(BX202="LVTC",BY202=35),102,IF(AND(BX202="LVTC",BY202=25),83,0))))))))))))</f>
        <v>#NAME?</v>
      </c>
      <c r="CZ202" s="35"/>
      <c r="DA202" s="35"/>
      <c r="DB202" s="401">
        <f t="shared" si="23"/>
        <v>0</v>
      </c>
      <c r="DC202" s="401">
        <f t="shared" si="24"/>
        <v>0</v>
      </c>
      <c r="DD202" s="401" t="str">
        <f t="shared" si="25"/>
        <v>BAIK</v>
      </c>
      <c r="DE202" s="401">
        <f t="shared" si="26"/>
        <v>0</v>
      </c>
      <c r="DF202" s="401" t="str">
        <f t="shared" si="27"/>
        <v>BAIK</v>
      </c>
    </row>
    <row r="203" spans="1:110">
      <c r="A203" s="510">
        <f t="shared" si="28"/>
        <v>191</v>
      </c>
      <c r="B203" s="511" t="str">
        <f>'1. DATA TRAFO'!C203</f>
        <v>TP0328</v>
      </c>
      <c r="C203" s="512" t="str">
        <f>'1. DATA TRAFO'!D203</f>
        <v xml:space="preserve">Jl. Air Merah </v>
      </c>
      <c r="D203" s="193" t="str">
        <f>'1. DATA TRAFO'!L203</f>
        <v xml:space="preserve">Voltra </v>
      </c>
      <c r="E203" s="192">
        <f>'1. DATA TRAFO'!M203</f>
        <v>100</v>
      </c>
      <c r="F203" s="513">
        <f>'1. DATA TRAFO'!R203</f>
        <v>44783</v>
      </c>
      <c r="G203" s="205" t="str">
        <f>'1. DATA TRAFO'!T203</f>
        <v>UMJ</v>
      </c>
      <c r="H203" s="470"/>
      <c r="I203" s="470"/>
      <c r="J203" s="470"/>
      <c r="K203" s="470"/>
      <c r="L203" s="470"/>
      <c r="M203" s="470"/>
      <c r="N203" s="470"/>
      <c r="O203" s="470"/>
      <c r="P203" s="470"/>
      <c r="Q203" s="470"/>
      <c r="R203" s="470"/>
      <c r="S203" s="470"/>
      <c r="T203" s="470"/>
      <c r="U203" s="470"/>
      <c r="V203" s="470"/>
      <c r="W203" s="470"/>
      <c r="X203" s="470"/>
      <c r="Y203" s="470"/>
      <c r="Z203" s="470"/>
      <c r="AA203" s="470"/>
      <c r="AB203" s="470"/>
      <c r="AC203" s="514"/>
      <c r="AD203" s="470"/>
      <c r="AE203" s="515"/>
      <c r="AF203" s="470"/>
      <c r="AG203" s="470"/>
      <c r="AH203" s="470"/>
      <c r="AI203" s="470"/>
      <c r="AJ203" s="470"/>
      <c r="AK203" s="470"/>
      <c r="AL203" s="470"/>
      <c r="AM203" s="470"/>
      <c r="AN203" s="470"/>
      <c r="AO203" s="470"/>
      <c r="AP203" s="470"/>
      <c r="AQ203" s="470"/>
      <c r="AR203" s="470"/>
      <c r="AS203" s="516"/>
      <c r="AT203" s="470"/>
      <c r="AU203" s="471"/>
      <c r="AV203" s="470"/>
      <c r="AW203" s="471"/>
      <c r="AX203" s="471"/>
      <c r="AY203" s="470"/>
      <c r="AZ203" s="473"/>
      <c r="BA203" s="472"/>
      <c r="BB203" s="473"/>
      <c r="BC203" s="472"/>
      <c r="BD203" s="473"/>
      <c r="BE203" s="472"/>
      <c r="BF203" s="473"/>
      <c r="BG203" s="472"/>
      <c r="BH203" s="473"/>
      <c r="BI203" s="472"/>
      <c r="BJ203" s="473"/>
      <c r="BK203" s="472"/>
      <c r="BL203" s="473"/>
      <c r="BM203" s="472"/>
      <c r="BN203" s="473"/>
      <c r="BO203" s="472"/>
      <c r="BP203" s="473"/>
      <c r="BQ203" s="472"/>
      <c r="BR203" s="473"/>
      <c r="BS203" s="472"/>
      <c r="BT203" s="473"/>
      <c r="BU203" s="472"/>
      <c r="BV203" s="473"/>
      <c r="BW203" s="472"/>
      <c r="BX203" s="470"/>
      <c r="BY203" s="470"/>
      <c r="BZ203" s="470"/>
      <c r="CA203" s="470"/>
      <c r="CB203" s="470"/>
      <c r="CC203" s="470"/>
      <c r="CD203" s="470"/>
      <c r="CE203" s="470"/>
      <c r="CF203" s="470"/>
      <c r="CG203" s="470"/>
      <c r="CH203" s="470"/>
      <c r="CI203" s="470"/>
      <c r="CJ203" s="470"/>
      <c r="CK203" s="470"/>
      <c r="CL203" s="470"/>
      <c r="CM203" s="470"/>
      <c r="CN203" s="470"/>
      <c r="CO203" s="470"/>
      <c r="CP203" s="470"/>
      <c r="CQ203" s="470"/>
      <c r="CR203" s="470"/>
      <c r="CS203" s="470"/>
      <c r="CT203" s="470"/>
      <c r="CU203" s="63"/>
      <c r="CV203" s="467"/>
      <c r="CW203" s="186"/>
      <c r="CX203" s="35"/>
      <c r="CY203" s="132" t="e">
        <f>IF(AND(BX203="NYY",BY203=150),324,IF(AND(BX203="NYY",BY203=95),282,IF(AND(BX203="NYY",BY203=70),202,IF(AND(BX203="NYY",BY203=50),159,IF(AND(BX203="NYY",BY203=35),131,IF(AND(BX203=NYY,BY203=25),106,IF(AND(BX203="LVTC",BY203=150),252,IF(AND(BX203="LVTC",BY203=95),190,IF(AND(BX203="LVTC",BY203=70),158,IF(AND(BX203="LVTC",BY203=50),124,IF(AND(BX203="LVTC",BY203=35),102,IF(AND(BX203="LVTC",BY203=25),83,0))))))))))))</f>
        <v>#NAME?</v>
      </c>
      <c r="CZ203" s="35"/>
      <c r="DA203" s="35"/>
      <c r="DB203" s="401">
        <f t="shared" si="23"/>
        <v>0</v>
      </c>
      <c r="DC203" s="401">
        <f t="shared" si="24"/>
        <v>0</v>
      </c>
      <c r="DD203" s="401" t="str">
        <f t="shared" si="25"/>
        <v>BAIK</v>
      </c>
      <c r="DE203" s="401">
        <f t="shared" si="26"/>
        <v>0</v>
      </c>
      <c r="DF203" s="401" t="str">
        <f t="shared" si="27"/>
        <v>BAIK</v>
      </c>
    </row>
    <row r="204" spans="1:110">
      <c r="A204" s="510">
        <f t="shared" si="28"/>
        <v>192</v>
      </c>
      <c r="B204" s="511" t="str">
        <f>'1. DATA TRAFO'!C204</f>
        <v>TP0276</v>
      </c>
      <c r="C204" s="512" t="str">
        <f>'1. DATA TRAFO'!D204</f>
        <v xml:space="preserve">Jl. Air Merbau </v>
      </c>
      <c r="D204" s="193" t="str">
        <f>'1. DATA TRAFO'!L204</f>
        <v xml:space="preserve">Starlite </v>
      </c>
      <c r="E204" s="192">
        <f>'1. DATA TRAFO'!M204</f>
        <v>160</v>
      </c>
      <c r="F204" s="513">
        <f>'1. DATA TRAFO'!R204</f>
        <v>44783</v>
      </c>
      <c r="G204" s="205" t="str">
        <f>'1. DATA TRAFO'!T204</f>
        <v>UMJ</v>
      </c>
      <c r="H204" s="470"/>
      <c r="I204" s="470"/>
      <c r="J204" s="470"/>
      <c r="K204" s="470"/>
      <c r="L204" s="470"/>
      <c r="M204" s="470"/>
      <c r="N204" s="470"/>
      <c r="O204" s="470"/>
      <c r="P204" s="470"/>
      <c r="Q204" s="470"/>
      <c r="R204" s="470"/>
      <c r="S204" s="470"/>
      <c r="T204" s="470"/>
      <c r="U204" s="470"/>
      <c r="V204" s="470"/>
      <c r="W204" s="470"/>
      <c r="X204" s="470"/>
      <c r="Y204" s="470"/>
      <c r="Z204" s="470"/>
      <c r="AA204" s="470"/>
      <c r="AB204" s="470"/>
      <c r="AC204" s="514"/>
      <c r="AD204" s="470"/>
      <c r="AE204" s="515"/>
      <c r="AF204" s="470"/>
      <c r="AG204" s="470"/>
      <c r="AH204" s="470"/>
      <c r="AI204" s="470"/>
      <c r="AJ204" s="470"/>
      <c r="AK204" s="470"/>
      <c r="AL204" s="470"/>
      <c r="AM204" s="470"/>
      <c r="AN204" s="470"/>
      <c r="AO204" s="470"/>
      <c r="AP204" s="470"/>
      <c r="AQ204" s="470"/>
      <c r="AR204" s="470"/>
      <c r="AS204" s="516"/>
      <c r="AT204" s="470"/>
      <c r="AU204" s="471"/>
      <c r="AV204" s="470"/>
      <c r="AW204" s="471"/>
      <c r="AX204" s="471"/>
      <c r="AY204" s="470"/>
      <c r="AZ204" s="473"/>
      <c r="BA204" s="472"/>
      <c r="BB204" s="473"/>
      <c r="BC204" s="472"/>
      <c r="BD204" s="473"/>
      <c r="BE204" s="472"/>
      <c r="BF204" s="473"/>
      <c r="BG204" s="472"/>
      <c r="BH204" s="473"/>
      <c r="BI204" s="472"/>
      <c r="BJ204" s="473"/>
      <c r="BK204" s="472"/>
      <c r="BL204" s="473"/>
      <c r="BM204" s="472"/>
      <c r="BN204" s="473"/>
      <c r="BO204" s="472"/>
      <c r="BP204" s="473"/>
      <c r="BQ204" s="472"/>
      <c r="BR204" s="473"/>
      <c r="BS204" s="472"/>
      <c r="BT204" s="473"/>
      <c r="BU204" s="472"/>
      <c r="BV204" s="473"/>
      <c r="BW204" s="472"/>
      <c r="BX204" s="470"/>
      <c r="BY204" s="470"/>
      <c r="BZ204" s="470"/>
      <c r="CA204" s="470"/>
      <c r="CB204" s="470"/>
      <c r="CC204" s="470"/>
      <c r="CD204" s="470"/>
      <c r="CE204" s="470"/>
      <c r="CF204" s="470"/>
      <c r="CG204" s="470"/>
      <c r="CH204" s="470"/>
      <c r="CI204" s="470"/>
      <c r="CJ204" s="470"/>
      <c r="CK204" s="470"/>
      <c r="CL204" s="470"/>
      <c r="CM204" s="470"/>
      <c r="CN204" s="470"/>
      <c r="CO204" s="470"/>
      <c r="CP204" s="470"/>
      <c r="CQ204" s="470"/>
      <c r="CR204" s="470"/>
      <c r="CS204" s="470"/>
      <c r="CT204" s="470"/>
      <c r="CU204" s="63"/>
      <c r="CV204" s="467"/>
      <c r="CW204" s="186"/>
      <c r="CX204" s="35"/>
      <c r="CY204" s="132" t="e">
        <f>IF(AND(BX204="NYY",BY204=150),324,IF(AND(BX204="NYY",BY204=95),282,IF(AND(BX204="NYY",BY204=70),202,IF(AND(BX204="NYY",BY204=50),159,IF(AND(BX204="NYY",BY204=35),131,IF(AND(BX204=NYY,BY204=25),106,IF(AND(BX204="LVTC",BY204=150),252,IF(AND(BX204="LVTC",BY204=95),190,IF(AND(BX204="LVTC",BY204=70),158,IF(AND(BX204="LVTC",BY204=50),124,IF(AND(BX204="LVTC",BY204=35),102,IF(AND(BX204="LVTC",BY204=25),83,0))))))))))))</f>
        <v>#NAME?</v>
      </c>
      <c r="CZ204" s="35"/>
      <c r="DA204" s="35"/>
      <c r="DB204" s="401">
        <f t="shared" si="23"/>
        <v>0</v>
      </c>
      <c r="DC204" s="401">
        <f t="shared" si="24"/>
        <v>0</v>
      </c>
      <c r="DD204" s="401" t="str">
        <f t="shared" si="25"/>
        <v>BAIK</v>
      </c>
      <c r="DE204" s="401">
        <f t="shared" si="26"/>
        <v>0</v>
      </c>
      <c r="DF204" s="401" t="str">
        <f t="shared" si="27"/>
        <v>BAIK</v>
      </c>
    </row>
    <row r="205" spans="1:110">
      <c r="A205" s="510">
        <f t="shared" si="28"/>
        <v>193</v>
      </c>
      <c r="B205" s="511" t="str">
        <f>'1. DATA TRAFO'!C205</f>
        <v>TP0272</v>
      </c>
      <c r="C205" s="512" t="str">
        <f>'1. DATA TRAFO'!D205</f>
        <v>Jl. Sijuk Ds. Air Merbau</v>
      </c>
      <c r="D205" s="193" t="str">
        <f>'1. DATA TRAFO'!L205</f>
        <v>Trafindo</v>
      </c>
      <c r="E205" s="192">
        <f>'1. DATA TRAFO'!M205</f>
        <v>50</v>
      </c>
      <c r="F205" s="513">
        <f>'1. DATA TRAFO'!R205</f>
        <v>44785</v>
      </c>
      <c r="G205" s="205" t="str">
        <f>'1. DATA TRAFO'!T205</f>
        <v>UMJ</v>
      </c>
      <c r="H205" s="470"/>
      <c r="I205" s="470"/>
      <c r="J205" s="470"/>
      <c r="K205" s="470"/>
      <c r="L205" s="470"/>
      <c r="M205" s="470"/>
      <c r="N205" s="470"/>
      <c r="O205" s="470"/>
      <c r="P205" s="470"/>
      <c r="Q205" s="470"/>
      <c r="R205" s="470"/>
      <c r="S205" s="470"/>
      <c r="T205" s="470"/>
      <c r="U205" s="470"/>
      <c r="V205" s="470"/>
      <c r="W205" s="470"/>
      <c r="X205" s="470"/>
      <c r="Y205" s="470"/>
      <c r="Z205" s="470"/>
      <c r="AA205" s="470"/>
      <c r="AB205" s="470"/>
      <c r="AC205" s="514"/>
      <c r="AD205" s="470"/>
      <c r="AE205" s="515"/>
      <c r="AF205" s="470"/>
      <c r="AG205" s="470"/>
      <c r="AH205" s="470"/>
      <c r="AI205" s="470"/>
      <c r="AJ205" s="470"/>
      <c r="AK205" s="470"/>
      <c r="AL205" s="470"/>
      <c r="AM205" s="470"/>
      <c r="AN205" s="470"/>
      <c r="AO205" s="470"/>
      <c r="AP205" s="470"/>
      <c r="AQ205" s="470"/>
      <c r="AR205" s="470"/>
      <c r="AS205" s="516"/>
      <c r="AT205" s="470"/>
      <c r="AU205" s="471"/>
      <c r="AV205" s="470"/>
      <c r="AW205" s="471"/>
      <c r="AX205" s="471"/>
      <c r="AY205" s="470"/>
      <c r="AZ205" s="473"/>
      <c r="BA205" s="472"/>
      <c r="BB205" s="473"/>
      <c r="BC205" s="472"/>
      <c r="BD205" s="473"/>
      <c r="BE205" s="472"/>
      <c r="BF205" s="473"/>
      <c r="BG205" s="472"/>
      <c r="BH205" s="473"/>
      <c r="BI205" s="472"/>
      <c r="BJ205" s="473"/>
      <c r="BK205" s="472"/>
      <c r="BL205" s="473"/>
      <c r="BM205" s="472"/>
      <c r="BN205" s="473"/>
      <c r="BO205" s="472"/>
      <c r="BP205" s="473"/>
      <c r="BQ205" s="472"/>
      <c r="BR205" s="473"/>
      <c r="BS205" s="472"/>
      <c r="BT205" s="473"/>
      <c r="BU205" s="472"/>
      <c r="BV205" s="473"/>
      <c r="BW205" s="472"/>
      <c r="BX205" s="470"/>
      <c r="BY205" s="470"/>
      <c r="BZ205" s="470"/>
      <c r="CA205" s="470"/>
      <c r="CB205" s="470"/>
      <c r="CC205" s="470"/>
      <c r="CD205" s="470"/>
      <c r="CE205" s="470"/>
      <c r="CF205" s="470"/>
      <c r="CG205" s="470"/>
      <c r="CH205" s="470"/>
      <c r="CI205" s="470"/>
      <c r="CJ205" s="470"/>
      <c r="CK205" s="470"/>
      <c r="CL205" s="470"/>
      <c r="CM205" s="470"/>
      <c r="CN205" s="470"/>
      <c r="CO205" s="470"/>
      <c r="CP205" s="470"/>
      <c r="CQ205" s="470"/>
      <c r="CR205" s="470"/>
      <c r="CS205" s="470"/>
      <c r="CT205" s="470"/>
      <c r="CU205" s="63"/>
      <c r="CV205" s="467"/>
      <c r="CW205" s="186"/>
      <c r="CX205" s="35"/>
      <c r="CY205" s="132" t="e">
        <f>IF(AND(BX205="NYY",BY205=150),324,IF(AND(BX205="NYY",BY205=95),282,IF(AND(BX205="NYY",BY205=70),202,IF(AND(BX205="NYY",BY205=50),159,IF(AND(BX205="NYY",BY205=35),131,IF(AND(BX205=NYY,BY205=25),106,IF(AND(BX205="LVTC",BY205=150),252,IF(AND(BX205="LVTC",BY205=95),190,IF(AND(BX205="LVTC",BY205=70),158,IF(AND(BX205="LVTC",BY205=50),124,IF(AND(BX205="LVTC",BY205=35),102,IF(AND(BX205="LVTC",BY205=25),83,0))))))))))))</f>
        <v>#NAME?</v>
      </c>
      <c r="CZ205" s="35"/>
      <c r="DA205" s="35"/>
      <c r="DB205" s="401">
        <f t="shared" si="23"/>
        <v>0</v>
      </c>
      <c r="DC205" s="401">
        <f t="shared" si="24"/>
        <v>0</v>
      </c>
      <c r="DD205" s="401" t="str">
        <f t="shared" si="25"/>
        <v>BAIK</v>
      </c>
      <c r="DE205" s="401">
        <f t="shared" si="26"/>
        <v>0</v>
      </c>
      <c r="DF205" s="401" t="str">
        <f t="shared" si="27"/>
        <v>BAIK</v>
      </c>
    </row>
    <row r="206" spans="1:110">
      <c r="A206" s="510">
        <f t="shared" si="28"/>
        <v>194</v>
      </c>
      <c r="B206" s="511" t="str">
        <f>'1. DATA TRAFO'!C206</f>
        <v>TP0283</v>
      </c>
      <c r="C206" s="512" t="str">
        <f>'1. DATA TRAFO'!D206</f>
        <v>Jl. Mualim I</v>
      </c>
      <c r="D206" s="193" t="str">
        <f>'1. DATA TRAFO'!L206</f>
        <v xml:space="preserve">Sintra </v>
      </c>
      <c r="E206" s="192">
        <f>'1. DATA TRAFO'!M206</f>
        <v>50</v>
      </c>
      <c r="F206" s="513">
        <f>'1. DATA TRAFO'!R206</f>
        <v>44793</v>
      </c>
      <c r="G206" s="205" t="str">
        <f>'1. DATA TRAFO'!T206</f>
        <v>UMJ</v>
      </c>
      <c r="H206" s="470"/>
      <c r="I206" s="470"/>
      <c r="J206" s="470"/>
      <c r="K206" s="470"/>
      <c r="L206" s="470"/>
      <c r="M206" s="470"/>
      <c r="N206" s="470"/>
      <c r="O206" s="470"/>
      <c r="P206" s="470"/>
      <c r="Q206" s="470"/>
      <c r="R206" s="470"/>
      <c r="S206" s="470"/>
      <c r="T206" s="470"/>
      <c r="U206" s="470"/>
      <c r="V206" s="470"/>
      <c r="W206" s="470"/>
      <c r="X206" s="470"/>
      <c r="Y206" s="470"/>
      <c r="Z206" s="470"/>
      <c r="AA206" s="470"/>
      <c r="AB206" s="470"/>
      <c r="AC206" s="514"/>
      <c r="AD206" s="470"/>
      <c r="AE206" s="515"/>
      <c r="AF206" s="470"/>
      <c r="AG206" s="470"/>
      <c r="AH206" s="470"/>
      <c r="AI206" s="470"/>
      <c r="AJ206" s="470"/>
      <c r="AK206" s="470"/>
      <c r="AL206" s="470"/>
      <c r="AM206" s="470"/>
      <c r="AN206" s="470"/>
      <c r="AO206" s="470"/>
      <c r="AP206" s="470"/>
      <c r="AQ206" s="470"/>
      <c r="AR206" s="470"/>
      <c r="AS206" s="516"/>
      <c r="AT206" s="470"/>
      <c r="AU206" s="471"/>
      <c r="AV206" s="470"/>
      <c r="AW206" s="471"/>
      <c r="AX206" s="471"/>
      <c r="AY206" s="470"/>
      <c r="AZ206" s="473"/>
      <c r="BA206" s="472"/>
      <c r="BB206" s="473"/>
      <c r="BC206" s="472"/>
      <c r="BD206" s="473"/>
      <c r="BE206" s="472"/>
      <c r="BF206" s="473"/>
      <c r="BG206" s="472"/>
      <c r="BH206" s="473"/>
      <c r="BI206" s="472"/>
      <c r="BJ206" s="473"/>
      <c r="BK206" s="472"/>
      <c r="BL206" s="473"/>
      <c r="BM206" s="472"/>
      <c r="BN206" s="473"/>
      <c r="BO206" s="472"/>
      <c r="BP206" s="473"/>
      <c r="BQ206" s="472"/>
      <c r="BR206" s="473"/>
      <c r="BS206" s="472"/>
      <c r="BT206" s="473"/>
      <c r="BU206" s="472"/>
      <c r="BV206" s="473"/>
      <c r="BW206" s="472"/>
      <c r="BX206" s="470"/>
      <c r="BY206" s="470"/>
      <c r="BZ206" s="470"/>
      <c r="CA206" s="470"/>
      <c r="CB206" s="470"/>
      <c r="CC206" s="470"/>
      <c r="CD206" s="470"/>
      <c r="CE206" s="470"/>
      <c r="CF206" s="470"/>
      <c r="CG206" s="470"/>
      <c r="CH206" s="470"/>
      <c r="CI206" s="470"/>
      <c r="CJ206" s="470"/>
      <c r="CK206" s="470"/>
      <c r="CL206" s="470"/>
      <c r="CM206" s="470"/>
      <c r="CN206" s="470"/>
      <c r="CO206" s="470"/>
      <c r="CP206" s="470"/>
      <c r="CQ206" s="470"/>
      <c r="CR206" s="470"/>
      <c r="CS206" s="470"/>
      <c r="CT206" s="470"/>
      <c r="CU206" s="63"/>
      <c r="CV206" s="467"/>
      <c r="CW206" s="186"/>
      <c r="CX206" s="35"/>
      <c r="CY206" s="132" t="e">
        <f>IF(AND(BX206="NYY",BY206=150),324,IF(AND(BX206="NYY",BY206=95),282,IF(AND(BX206="NYY",BY206=70),202,IF(AND(BX206="NYY",BY206=50),159,IF(AND(BX206="NYY",BY206=35),131,IF(AND(BX206=NYY,BY206=25),106,IF(AND(BX206="LVTC",BY206=150),252,IF(AND(BX206="LVTC",BY206=95),190,IF(AND(BX206="LVTC",BY206=70),158,IF(AND(BX206="LVTC",BY206=50),124,IF(AND(BX206="LVTC",BY206=35),102,IF(AND(BX206="LVTC",BY206=25),83,0))))))))))))</f>
        <v>#NAME?</v>
      </c>
      <c r="CZ206" s="35"/>
      <c r="DA206" s="35"/>
      <c r="DB206" s="401">
        <f t="shared" si="23"/>
        <v>0</v>
      </c>
      <c r="DC206" s="401">
        <f t="shared" si="24"/>
        <v>0</v>
      </c>
      <c r="DD206" s="401" t="str">
        <f t="shared" si="25"/>
        <v>BAIK</v>
      </c>
      <c r="DE206" s="401">
        <f t="shared" si="26"/>
        <v>0</v>
      </c>
      <c r="DF206" s="401" t="str">
        <f t="shared" si="27"/>
        <v>BAIK</v>
      </c>
    </row>
    <row r="207" spans="1:110">
      <c r="A207" s="510">
        <f t="shared" si="28"/>
        <v>195</v>
      </c>
      <c r="B207" s="511" t="str">
        <f>'1. DATA TRAFO'!C207</f>
        <v>TP0178</v>
      </c>
      <c r="C207" s="512" t="str">
        <f>'1. DATA TRAFO'!D207</f>
        <v xml:space="preserve">Jl. Serma Abdullah </v>
      </c>
      <c r="D207" s="193" t="str">
        <f>'1. DATA TRAFO'!L207</f>
        <v>Trafindo</v>
      </c>
      <c r="E207" s="192">
        <f>'1. DATA TRAFO'!M207</f>
        <v>100</v>
      </c>
      <c r="F207" s="513">
        <f>'1. DATA TRAFO'!R207</f>
        <v>44782</v>
      </c>
      <c r="G207" s="205" t="str">
        <f>'1. DATA TRAFO'!T207</f>
        <v>UMJ</v>
      </c>
      <c r="H207" s="470"/>
      <c r="I207" s="470"/>
      <c r="J207" s="470"/>
      <c r="K207" s="470"/>
      <c r="L207" s="470"/>
      <c r="M207" s="470"/>
      <c r="N207" s="470"/>
      <c r="O207" s="470"/>
      <c r="P207" s="470"/>
      <c r="Q207" s="470"/>
      <c r="R207" s="470"/>
      <c r="S207" s="470"/>
      <c r="T207" s="470"/>
      <c r="U207" s="470"/>
      <c r="V207" s="470"/>
      <c r="W207" s="470"/>
      <c r="X207" s="470"/>
      <c r="Y207" s="470"/>
      <c r="Z207" s="470"/>
      <c r="AA207" s="470"/>
      <c r="AB207" s="470"/>
      <c r="AC207" s="514"/>
      <c r="AD207" s="470"/>
      <c r="AE207" s="515"/>
      <c r="AF207" s="470"/>
      <c r="AG207" s="470"/>
      <c r="AH207" s="470"/>
      <c r="AI207" s="470"/>
      <c r="AJ207" s="470"/>
      <c r="AK207" s="470"/>
      <c r="AL207" s="470"/>
      <c r="AM207" s="470"/>
      <c r="AN207" s="470"/>
      <c r="AO207" s="470"/>
      <c r="AP207" s="470"/>
      <c r="AQ207" s="470"/>
      <c r="AR207" s="470"/>
      <c r="AS207" s="516"/>
      <c r="AT207" s="470"/>
      <c r="AU207" s="471"/>
      <c r="AV207" s="470"/>
      <c r="AW207" s="471"/>
      <c r="AX207" s="471"/>
      <c r="AY207" s="470"/>
      <c r="AZ207" s="473"/>
      <c r="BA207" s="472"/>
      <c r="BB207" s="473"/>
      <c r="BC207" s="472"/>
      <c r="BD207" s="473"/>
      <c r="BE207" s="472"/>
      <c r="BF207" s="473"/>
      <c r="BG207" s="472"/>
      <c r="BH207" s="473"/>
      <c r="BI207" s="472"/>
      <c r="BJ207" s="473"/>
      <c r="BK207" s="472"/>
      <c r="BL207" s="473"/>
      <c r="BM207" s="472"/>
      <c r="BN207" s="473"/>
      <c r="BO207" s="472"/>
      <c r="BP207" s="473"/>
      <c r="BQ207" s="472"/>
      <c r="BR207" s="473"/>
      <c r="BS207" s="472"/>
      <c r="BT207" s="473"/>
      <c r="BU207" s="472"/>
      <c r="BV207" s="473"/>
      <c r="BW207" s="472"/>
      <c r="BX207" s="470"/>
      <c r="BY207" s="470"/>
      <c r="BZ207" s="470"/>
      <c r="CA207" s="470"/>
      <c r="CB207" s="470"/>
      <c r="CC207" s="470"/>
      <c r="CD207" s="470"/>
      <c r="CE207" s="470"/>
      <c r="CF207" s="470"/>
      <c r="CG207" s="470"/>
      <c r="CH207" s="470"/>
      <c r="CI207" s="470"/>
      <c r="CJ207" s="470"/>
      <c r="CK207" s="470"/>
      <c r="CL207" s="470"/>
      <c r="CM207" s="470"/>
      <c r="CN207" s="470"/>
      <c r="CO207" s="470"/>
      <c r="CP207" s="470"/>
      <c r="CQ207" s="470"/>
      <c r="CR207" s="470"/>
      <c r="CS207" s="470"/>
      <c r="CT207" s="470"/>
      <c r="CU207" s="63"/>
      <c r="CV207" s="467"/>
      <c r="CW207" s="186"/>
      <c r="CX207" s="35"/>
      <c r="CY207" s="132" t="e">
        <f>IF(AND(BX207="NYY",BY207=150),324,IF(AND(BX207="NYY",BY207=95),282,IF(AND(BX207="NYY",BY207=70),202,IF(AND(BX207="NYY",BY207=50),159,IF(AND(BX207="NYY",BY207=35),131,IF(AND(BX207=NYY,BY207=25),106,IF(AND(BX207="LVTC",BY207=150),252,IF(AND(BX207="LVTC",BY207=95),190,IF(AND(BX207="LVTC",BY207=70),158,IF(AND(BX207="LVTC",BY207=50),124,IF(AND(BX207="LVTC",BY207=35),102,IF(AND(BX207="LVTC",BY207=25),83,0))))))))))))</f>
        <v>#NAME?</v>
      </c>
      <c r="CZ207" s="35"/>
      <c r="DA207" s="35"/>
      <c r="DB207" s="401">
        <f t="shared" si="23"/>
        <v>0</v>
      </c>
      <c r="DC207" s="401">
        <f t="shared" si="24"/>
        <v>0</v>
      </c>
      <c r="DD207" s="401" t="str">
        <f t="shared" si="25"/>
        <v>BAIK</v>
      </c>
      <c r="DE207" s="401">
        <f t="shared" si="26"/>
        <v>0</v>
      </c>
      <c r="DF207" s="401" t="str">
        <f t="shared" si="27"/>
        <v>BAIK</v>
      </c>
    </row>
    <row r="208" spans="1:110">
      <c r="A208" s="510">
        <f t="shared" si="28"/>
        <v>196</v>
      </c>
      <c r="B208" s="511" t="str">
        <f>'1. DATA TRAFO'!C208</f>
        <v>TP0348</v>
      </c>
      <c r="C208" s="512" t="str">
        <f>'1. DATA TRAFO'!D208</f>
        <v>Jl. Bhinneka II</v>
      </c>
      <c r="D208" s="193" t="str">
        <f>'1. DATA TRAFO'!L208</f>
        <v xml:space="preserve">Voltra </v>
      </c>
      <c r="E208" s="192">
        <f>'1. DATA TRAFO'!M208</f>
        <v>100</v>
      </c>
      <c r="F208" s="513">
        <f>'1. DATA TRAFO'!R208</f>
        <v>44783</v>
      </c>
      <c r="G208" s="205" t="str">
        <f>'1. DATA TRAFO'!T208</f>
        <v>UMJ</v>
      </c>
      <c r="H208" s="470"/>
      <c r="I208" s="470"/>
      <c r="J208" s="470"/>
      <c r="K208" s="470"/>
      <c r="L208" s="470"/>
      <c r="M208" s="470"/>
      <c r="N208" s="470"/>
      <c r="O208" s="470"/>
      <c r="P208" s="470"/>
      <c r="Q208" s="470"/>
      <c r="R208" s="470"/>
      <c r="S208" s="470"/>
      <c r="T208" s="470"/>
      <c r="U208" s="470"/>
      <c r="V208" s="470"/>
      <c r="W208" s="470"/>
      <c r="X208" s="470"/>
      <c r="Y208" s="470"/>
      <c r="Z208" s="470"/>
      <c r="AA208" s="470"/>
      <c r="AB208" s="470"/>
      <c r="AC208" s="514"/>
      <c r="AD208" s="470"/>
      <c r="AE208" s="515"/>
      <c r="AF208" s="470"/>
      <c r="AG208" s="470"/>
      <c r="AH208" s="470"/>
      <c r="AI208" s="470"/>
      <c r="AJ208" s="470"/>
      <c r="AK208" s="470"/>
      <c r="AL208" s="470"/>
      <c r="AM208" s="470"/>
      <c r="AN208" s="470"/>
      <c r="AO208" s="470"/>
      <c r="AP208" s="470"/>
      <c r="AQ208" s="470"/>
      <c r="AR208" s="470"/>
      <c r="AS208" s="516"/>
      <c r="AT208" s="470"/>
      <c r="AU208" s="471"/>
      <c r="AV208" s="470"/>
      <c r="AW208" s="471"/>
      <c r="AX208" s="471"/>
      <c r="AY208" s="470"/>
      <c r="AZ208" s="473"/>
      <c r="BA208" s="472"/>
      <c r="BB208" s="473"/>
      <c r="BC208" s="472"/>
      <c r="BD208" s="473"/>
      <c r="BE208" s="472"/>
      <c r="BF208" s="473"/>
      <c r="BG208" s="472"/>
      <c r="BH208" s="473"/>
      <c r="BI208" s="472"/>
      <c r="BJ208" s="473"/>
      <c r="BK208" s="472"/>
      <c r="BL208" s="473"/>
      <c r="BM208" s="472"/>
      <c r="BN208" s="473"/>
      <c r="BO208" s="472"/>
      <c r="BP208" s="473"/>
      <c r="BQ208" s="472"/>
      <c r="BR208" s="473"/>
      <c r="BS208" s="472"/>
      <c r="BT208" s="473"/>
      <c r="BU208" s="472"/>
      <c r="BV208" s="473"/>
      <c r="BW208" s="472"/>
      <c r="BX208" s="470"/>
      <c r="BY208" s="470"/>
      <c r="BZ208" s="470"/>
      <c r="CA208" s="470"/>
      <c r="CB208" s="470"/>
      <c r="CC208" s="470"/>
      <c r="CD208" s="470"/>
      <c r="CE208" s="470"/>
      <c r="CF208" s="470"/>
      <c r="CG208" s="470"/>
      <c r="CH208" s="470"/>
      <c r="CI208" s="470"/>
      <c r="CJ208" s="470"/>
      <c r="CK208" s="470"/>
      <c r="CL208" s="470"/>
      <c r="CM208" s="470"/>
      <c r="CN208" s="470"/>
      <c r="CO208" s="470"/>
      <c r="CP208" s="470"/>
      <c r="CQ208" s="470"/>
      <c r="CR208" s="470"/>
      <c r="CS208" s="470"/>
      <c r="CT208" s="470"/>
      <c r="CU208" s="63"/>
      <c r="CV208" s="467"/>
      <c r="CW208" s="186"/>
      <c r="CX208" s="35"/>
      <c r="CY208" s="132" t="e">
        <f>IF(AND(BX208="NYY",BY208=150),324,IF(AND(BX208="NYY",BY208=95),282,IF(AND(BX208="NYY",BY208=70),202,IF(AND(BX208="NYY",BY208=50),159,IF(AND(BX208="NYY",BY208=35),131,IF(AND(BX208=NYY,BY208=25),106,IF(AND(BX208="LVTC",BY208=150),252,IF(AND(BX208="LVTC",BY208=95),190,IF(AND(BX208="LVTC",BY208=70),158,IF(AND(BX208="LVTC",BY208=50),124,IF(AND(BX208="LVTC",BY208=35),102,IF(AND(BX208="LVTC",BY208=25),83,0))))))))))))</f>
        <v>#NAME?</v>
      </c>
      <c r="CZ208" s="35"/>
      <c r="DA208" s="35"/>
      <c r="DB208" s="401">
        <f t="shared" si="23"/>
        <v>0</v>
      </c>
      <c r="DC208" s="401">
        <f t="shared" si="24"/>
        <v>0</v>
      </c>
      <c r="DD208" s="401" t="str">
        <f t="shared" si="25"/>
        <v>BAIK</v>
      </c>
      <c r="DE208" s="401">
        <f t="shared" si="26"/>
        <v>0</v>
      </c>
      <c r="DF208" s="401" t="str">
        <f t="shared" si="27"/>
        <v>BAIK</v>
      </c>
    </row>
    <row r="209" spans="1:110">
      <c r="A209" s="510">
        <f t="shared" si="28"/>
        <v>197</v>
      </c>
      <c r="B209" s="511" t="str">
        <f>'1. DATA TRAFO'!C209</f>
        <v>TP0148</v>
      </c>
      <c r="C209" s="512" t="str">
        <f>'1. DATA TRAFO'!D209</f>
        <v>Jl. Kerjan</v>
      </c>
      <c r="D209" s="193" t="str">
        <f>'1. DATA TRAFO'!L209</f>
        <v>Starlite</v>
      </c>
      <c r="E209" s="192">
        <f>'1. DATA TRAFO'!M209</f>
        <v>100</v>
      </c>
      <c r="F209" s="513">
        <f>'1. DATA TRAFO'!R209</f>
        <v>44783</v>
      </c>
      <c r="G209" s="205" t="str">
        <f>'1. DATA TRAFO'!T209</f>
        <v>UMJ</v>
      </c>
      <c r="H209" s="470"/>
      <c r="I209" s="470"/>
      <c r="J209" s="470"/>
      <c r="K209" s="470"/>
      <c r="L209" s="470"/>
      <c r="M209" s="470"/>
      <c r="N209" s="470"/>
      <c r="O209" s="470"/>
      <c r="P209" s="470"/>
      <c r="Q209" s="470"/>
      <c r="R209" s="470"/>
      <c r="S209" s="470"/>
      <c r="T209" s="470"/>
      <c r="U209" s="470"/>
      <c r="V209" s="470"/>
      <c r="W209" s="470"/>
      <c r="X209" s="470"/>
      <c r="Y209" s="470"/>
      <c r="Z209" s="470"/>
      <c r="AA209" s="470"/>
      <c r="AB209" s="470"/>
      <c r="AC209" s="514"/>
      <c r="AD209" s="470"/>
      <c r="AE209" s="515"/>
      <c r="AF209" s="470"/>
      <c r="AG209" s="470"/>
      <c r="AH209" s="470"/>
      <c r="AI209" s="470"/>
      <c r="AJ209" s="470"/>
      <c r="AK209" s="470"/>
      <c r="AL209" s="470"/>
      <c r="AM209" s="470"/>
      <c r="AN209" s="470"/>
      <c r="AO209" s="470"/>
      <c r="AP209" s="470"/>
      <c r="AQ209" s="470"/>
      <c r="AR209" s="470"/>
      <c r="AS209" s="516"/>
      <c r="AT209" s="470"/>
      <c r="AU209" s="471"/>
      <c r="AV209" s="470"/>
      <c r="AW209" s="471"/>
      <c r="AX209" s="471"/>
      <c r="AY209" s="470"/>
      <c r="AZ209" s="473"/>
      <c r="BA209" s="472"/>
      <c r="BB209" s="473"/>
      <c r="BC209" s="472"/>
      <c r="BD209" s="473"/>
      <c r="BE209" s="472"/>
      <c r="BF209" s="473"/>
      <c r="BG209" s="472"/>
      <c r="BH209" s="473"/>
      <c r="BI209" s="472"/>
      <c r="BJ209" s="473"/>
      <c r="BK209" s="472"/>
      <c r="BL209" s="473"/>
      <c r="BM209" s="472"/>
      <c r="BN209" s="473"/>
      <c r="BO209" s="472"/>
      <c r="BP209" s="473"/>
      <c r="BQ209" s="472"/>
      <c r="BR209" s="473"/>
      <c r="BS209" s="472"/>
      <c r="BT209" s="473"/>
      <c r="BU209" s="472"/>
      <c r="BV209" s="473"/>
      <c r="BW209" s="472"/>
      <c r="BX209" s="470"/>
      <c r="BY209" s="470"/>
      <c r="BZ209" s="470"/>
      <c r="CA209" s="470"/>
      <c r="CB209" s="470"/>
      <c r="CC209" s="470"/>
      <c r="CD209" s="470"/>
      <c r="CE209" s="470"/>
      <c r="CF209" s="470"/>
      <c r="CG209" s="470"/>
      <c r="CH209" s="470"/>
      <c r="CI209" s="470"/>
      <c r="CJ209" s="470"/>
      <c r="CK209" s="470"/>
      <c r="CL209" s="470"/>
      <c r="CM209" s="470"/>
      <c r="CN209" s="470"/>
      <c r="CO209" s="470"/>
      <c r="CP209" s="470"/>
      <c r="CQ209" s="470"/>
      <c r="CR209" s="470"/>
      <c r="CS209" s="470"/>
      <c r="CT209" s="470"/>
      <c r="CU209" s="63"/>
      <c r="CV209" s="467"/>
      <c r="CW209" s="186"/>
      <c r="CX209" s="35"/>
      <c r="CY209" s="132" t="e">
        <f>IF(AND(BX209="NYY",BY209=150),324,IF(AND(BX209="NYY",BY209=95),282,IF(AND(BX209="NYY",BY209=70),202,IF(AND(BX209="NYY",BY209=50),159,IF(AND(BX209="NYY",BY209=35),131,IF(AND(BX209=NYY,BY209=25),106,IF(AND(BX209="LVTC",BY209=150),252,IF(AND(BX209="LVTC",BY209=95),190,IF(AND(BX209="LVTC",BY209=70),158,IF(AND(BX209="LVTC",BY209=50),124,IF(AND(BX209="LVTC",BY209=35),102,IF(AND(BX209="LVTC",BY209=25),83,0))))))))))))</f>
        <v>#NAME?</v>
      </c>
      <c r="CZ209" s="35"/>
      <c r="DA209" s="35"/>
      <c r="DB209" s="401">
        <f t="shared" si="23"/>
        <v>0</v>
      </c>
      <c r="DC209" s="401">
        <f t="shared" si="24"/>
        <v>0</v>
      </c>
      <c r="DD209" s="401" t="str">
        <f t="shared" si="25"/>
        <v>BAIK</v>
      </c>
      <c r="DE209" s="401">
        <f t="shared" si="26"/>
        <v>0</v>
      </c>
      <c r="DF209" s="401" t="str">
        <f t="shared" si="27"/>
        <v>BAIK</v>
      </c>
    </row>
    <row r="210" spans="1:110">
      <c r="A210" s="510">
        <f t="shared" si="28"/>
        <v>198</v>
      </c>
      <c r="B210" s="511" t="str">
        <f>'1. DATA TRAFO'!C210</f>
        <v>TP0316</v>
      </c>
      <c r="C210" s="512" t="str">
        <f>'1. DATA TRAFO'!D210</f>
        <v>Jl. Ketikus</v>
      </c>
      <c r="D210" s="193" t="str">
        <f>'1. DATA TRAFO'!L210</f>
        <v xml:space="preserve">Sintra </v>
      </c>
      <c r="E210" s="192">
        <f>'1. DATA TRAFO'!M210</f>
        <v>100</v>
      </c>
      <c r="F210" s="513">
        <f>'1. DATA TRAFO'!R210</f>
        <v>44792</v>
      </c>
      <c r="G210" s="205" t="str">
        <f>'1. DATA TRAFO'!T210</f>
        <v>UMJ</v>
      </c>
      <c r="H210" s="470"/>
      <c r="I210" s="470"/>
      <c r="J210" s="470"/>
      <c r="K210" s="470"/>
      <c r="L210" s="470"/>
      <c r="M210" s="470"/>
      <c r="N210" s="470"/>
      <c r="O210" s="470"/>
      <c r="P210" s="470"/>
      <c r="Q210" s="470"/>
      <c r="R210" s="470"/>
      <c r="S210" s="470"/>
      <c r="T210" s="470"/>
      <c r="U210" s="470"/>
      <c r="V210" s="470"/>
      <c r="W210" s="470"/>
      <c r="X210" s="470"/>
      <c r="Y210" s="470"/>
      <c r="Z210" s="470"/>
      <c r="AA210" s="470"/>
      <c r="AB210" s="470"/>
      <c r="AC210" s="514"/>
      <c r="AD210" s="470"/>
      <c r="AE210" s="515"/>
      <c r="AF210" s="470"/>
      <c r="AG210" s="470"/>
      <c r="AH210" s="470"/>
      <c r="AI210" s="470"/>
      <c r="AJ210" s="470"/>
      <c r="AK210" s="470"/>
      <c r="AL210" s="470"/>
      <c r="AM210" s="470"/>
      <c r="AN210" s="470"/>
      <c r="AO210" s="470"/>
      <c r="AP210" s="470"/>
      <c r="AQ210" s="470"/>
      <c r="AR210" s="470"/>
      <c r="AS210" s="516"/>
      <c r="AT210" s="470"/>
      <c r="AU210" s="471"/>
      <c r="AV210" s="470"/>
      <c r="AW210" s="471"/>
      <c r="AX210" s="471"/>
      <c r="AY210" s="470"/>
      <c r="AZ210" s="473"/>
      <c r="BA210" s="472"/>
      <c r="BB210" s="473"/>
      <c r="BC210" s="472"/>
      <c r="BD210" s="473"/>
      <c r="BE210" s="472"/>
      <c r="BF210" s="473"/>
      <c r="BG210" s="472"/>
      <c r="BH210" s="473"/>
      <c r="BI210" s="472"/>
      <c r="BJ210" s="473"/>
      <c r="BK210" s="472"/>
      <c r="BL210" s="473"/>
      <c r="BM210" s="472"/>
      <c r="BN210" s="473"/>
      <c r="BO210" s="472"/>
      <c r="BP210" s="473"/>
      <c r="BQ210" s="472"/>
      <c r="BR210" s="473"/>
      <c r="BS210" s="472"/>
      <c r="BT210" s="473"/>
      <c r="BU210" s="472"/>
      <c r="BV210" s="473"/>
      <c r="BW210" s="472"/>
      <c r="BX210" s="470"/>
      <c r="BY210" s="470"/>
      <c r="BZ210" s="470"/>
      <c r="CA210" s="470"/>
      <c r="CB210" s="470"/>
      <c r="CC210" s="470"/>
      <c r="CD210" s="470"/>
      <c r="CE210" s="470"/>
      <c r="CF210" s="470"/>
      <c r="CG210" s="470"/>
      <c r="CH210" s="470"/>
      <c r="CI210" s="470"/>
      <c r="CJ210" s="470"/>
      <c r="CK210" s="470"/>
      <c r="CL210" s="470"/>
      <c r="CM210" s="470"/>
      <c r="CN210" s="470"/>
      <c r="CO210" s="470"/>
      <c r="CP210" s="470"/>
      <c r="CQ210" s="470"/>
      <c r="CR210" s="470"/>
      <c r="CS210" s="470"/>
      <c r="CT210" s="470"/>
      <c r="CU210" s="63"/>
      <c r="CV210" s="467"/>
      <c r="CW210" s="186"/>
      <c r="CX210" s="35"/>
      <c r="CY210" s="132" t="e">
        <f>IF(AND(BX210="NYY",BY210=150),324,IF(AND(BX210="NYY",BY210=95),282,IF(AND(BX210="NYY",BY210=70),202,IF(AND(BX210="NYY",BY210=50),159,IF(AND(BX210="NYY",BY210=35),131,IF(AND(BX210=NYY,BY210=25),106,IF(AND(BX210="LVTC",BY210=150),252,IF(AND(BX210="LVTC",BY210=95),190,IF(AND(BX210="LVTC",BY210=70),158,IF(AND(BX210="LVTC",BY210=50),124,IF(AND(BX210="LVTC",BY210=35),102,IF(AND(BX210="LVTC",BY210=25),83,0))))))))))))</f>
        <v>#NAME?</v>
      </c>
      <c r="CZ210" s="35"/>
      <c r="DA210" s="35"/>
      <c r="DB210" s="401">
        <f t="shared" si="23"/>
        <v>0</v>
      </c>
      <c r="DC210" s="401">
        <f t="shared" si="24"/>
        <v>0</v>
      </c>
      <c r="DD210" s="401" t="str">
        <f t="shared" si="25"/>
        <v>BAIK</v>
      </c>
      <c r="DE210" s="401">
        <f t="shared" si="26"/>
        <v>0</v>
      </c>
      <c r="DF210" s="401" t="str">
        <f t="shared" si="27"/>
        <v>BAIK</v>
      </c>
    </row>
    <row r="211" spans="1:110">
      <c r="A211" s="510">
        <f t="shared" si="28"/>
        <v>199</v>
      </c>
      <c r="B211" s="511" t="str">
        <f>'1. DATA TRAFO'!C211</f>
        <v>TP0053</v>
      </c>
      <c r="C211" s="512" t="str">
        <f>'1. DATA TRAFO'!D211</f>
        <v xml:space="preserve">Kaolin Bumi Sentosa </v>
      </c>
      <c r="D211" s="193" t="str">
        <f>'1. DATA TRAFO'!L211</f>
        <v xml:space="preserve">Voltra </v>
      </c>
      <c r="E211" s="192">
        <f>'1. DATA TRAFO'!M211</f>
        <v>100</v>
      </c>
      <c r="F211" s="513">
        <f>'1. DATA TRAFO'!R211</f>
        <v>44792</v>
      </c>
      <c r="G211" s="205" t="str">
        <f>'1. DATA TRAFO'!T211</f>
        <v>UMJ</v>
      </c>
      <c r="H211" s="470"/>
      <c r="I211" s="470"/>
      <c r="J211" s="470"/>
      <c r="K211" s="470"/>
      <c r="L211" s="470"/>
      <c r="M211" s="470"/>
      <c r="N211" s="470"/>
      <c r="O211" s="470"/>
      <c r="P211" s="470"/>
      <c r="Q211" s="470"/>
      <c r="R211" s="470"/>
      <c r="S211" s="470"/>
      <c r="T211" s="470"/>
      <c r="U211" s="470"/>
      <c r="V211" s="470"/>
      <c r="W211" s="470"/>
      <c r="X211" s="470"/>
      <c r="Y211" s="470"/>
      <c r="Z211" s="470"/>
      <c r="AA211" s="470"/>
      <c r="AB211" s="470"/>
      <c r="AC211" s="514"/>
      <c r="AD211" s="470"/>
      <c r="AE211" s="515"/>
      <c r="AF211" s="470"/>
      <c r="AG211" s="470"/>
      <c r="AH211" s="470"/>
      <c r="AI211" s="470"/>
      <c r="AJ211" s="470"/>
      <c r="AK211" s="470"/>
      <c r="AL211" s="470"/>
      <c r="AM211" s="470"/>
      <c r="AN211" s="470"/>
      <c r="AO211" s="470"/>
      <c r="AP211" s="470"/>
      <c r="AQ211" s="470"/>
      <c r="AR211" s="470"/>
      <c r="AS211" s="516"/>
      <c r="AT211" s="470"/>
      <c r="AU211" s="471"/>
      <c r="AV211" s="470"/>
      <c r="AW211" s="471"/>
      <c r="AX211" s="471"/>
      <c r="AY211" s="470"/>
      <c r="AZ211" s="473"/>
      <c r="BA211" s="472"/>
      <c r="BB211" s="473"/>
      <c r="BC211" s="472"/>
      <c r="BD211" s="473"/>
      <c r="BE211" s="472"/>
      <c r="BF211" s="473"/>
      <c r="BG211" s="472"/>
      <c r="BH211" s="473"/>
      <c r="BI211" s="472"/>
      <c r="BJ211" s="473"/>
      <c r="BK211" s="472"/>
      <c r="BL211" s="473"/>
      <c r="BM211" s="472"/>
      <c r="BN211" s="473"/>
      <c r="BO211" s="472"/>
      <c r="BP211" s="473"/>
      <c r="BQ211" s="472"/>
      <c r="BR211" s="473"/>
      <c r="BS211" s="472"/>
      <c r="BT211" s="473"/>
      <c r="BU211" s="472"/>
      <c r="BV211" s="473"/>
      <c r="BW211" s="472"/>
      <c r="BX211" s="470"/>
      <c r="BY211" s="470"/>
      <c r="BZ211" s="470"/>
      <c r="CA211" s="470"/>
      <c r="CB211" s="470"/>
      <c r="CC211" s="470"/>
      <c r="CD211" s="470"/>
      <c r="CE211" s="470"/>
      <c r="CF211" s="470"/>
      <c r="CG211" s="470"/>
      <c r="CH211" s="470"/>
      <c r="CI211" s="470"/>
      <c r="CJ211" s="470"/>
      <c r="CK211" s="470"/>
      <c r="CL211" s="470"/>
      <c r="CM211" s="470"/>
      <c r="CN211" s="470"/>
      <c r="CO211" s="470"/>
      <c r="CP211" s="470"/>
      <c r="CQ211" s="470"/>
      <c r="CR211" s="470"/>
      <c r="CS211" s="470"/>
      <c r="CT211" s="470"/>
      <c r="CU211" s="63"/>
      <c r="CV211" s="467"/>
      <c r="CW211" s="186"/>
      <c r="CX211" s="35"/>
      <c r="CY211" s="132" t="e">
        <f>IF(AND(BX211="NYY",BY211=150),324,IF(AND(BX211="NYY",BY211=95),282,IF(AND(BX211="NYY",BY211=70),202,IF(AND(BX211="NYY",BY211=50),159,IF(AND(BX211="NYY",BY211=35),131,IF(AND(BX211=NYY,BY211=25),106,IF(AND(BX211="LVTC",BY211=150),252,IF(AND(BX211="LVTC",BY211=95),190,IF(AND(BX211="LVTC",BY211=70),158,IF(AND(BX211="LVTC",BY211=50),124,IF(AND(BX211="LVTC",BY211=35),102,IF(AND(BX211="LVTC",BY211=25),83,0))))))))))))</f>
        <v>#NAME?</v>
      </c>
      <c r="CZ211" s="35"/>
      <c r="DA211" s="35"/>
      <c r="DB211" s="401">
        <f t="shared" si="23"/>
        <v>0</v>
      </c>
      <c r="DC211" s="401">
        <f t="shared" si="24"/>
        <v>0</v>
      </c>
      <c r="DD211" s="401" t="str">
        <f t="shared" si="25"/>
        <v>BAIK</v>
      </c>
      <c r="DE211" s="401">
        <f t="shared" si="26"/>
        <v>0</v>
      </c>
      <c r="DF211" s="401" t="str">
        <f t="shared" si="27"/>
        <v>BAIK</v>
      </c>
    </row>
    <row r="212" spans="1:110">
      <c r="A212" s="510">
        <f t="shared" si="28"/>
        <v>200</v>
      </c>
      <c r="B212" s="511" t="str">
        <f>'1. DATA TRAFO'!C212</f>
        <v xml:space="preserve">TP0113 </v>
      </c>
      <c r="C212" s="512" t="str">
        <f>'1. DATA TRAFO'!D212</f>
        <v xml:space="preserve">Jl. Sijuk </v>
      </c>
      <c r="D212" s="193" t="str">
        <f>'1. DATA TRAFO'!L212</f>
        <v xml:space="preserve">Sintra </v>
      </c>
      <c r="E212" s="192">
        <f>'1. DATA TRAFO'!M212</f>
        <v>50</v>
      </c>
      <c r="F212" s="513">
        <f>'1. DATA TRAFO'!R212</f>
        <v>44797</v>
      </c>
      <c r="G212" s="205" t="str">
        <f>'1. DATA TRAFO'!T212</f>
        <v>UMJ</v>
      </c>
      <c r="H212" s="470"/>
      <c r="I212" s="470"/>
      <c r="J212" s="470"/>
      <c r="K212" s="470"/>
      <c r="L212" s="470"/>
      <c r="M212" s="470"/>
      <c r="N212" s="470"/>
      <c r="O212" s="470"/>
      <c r="P212" s="470"/>
      <c r="Q212" s="470"/>
      <c r="R212" s="470"/>
      <c r="S212" s="470"/>
      <c r="T212" s="470"/>
      <c r="U212" s="470"/>
      <c r="V212" s="470"/>
      <c r="W212" s="470"/>
      <c r="X212" s="470"/>
      <c r="Y212" s="470"/>
      <c r="Z212" s="470"/>
      <c r="AA212" s="470"/>
      <c r="AB212" s="470"/>
      <c r="AC212" s="514"/>
      <c r="AD212" s="470"/>
      <c r="AE212" s="515"/>
      <c r="AF212" s="470"/>
      <c r="AG212" s="470"/>
      <c r="AH212" s="470"/>
      <c r="AI212" s="470"/>
      <c r="AJ212" s="470"/>
      <c r="AK212" s="470"/>
      <c r="AL212" s="470"/>
      <c r="AM212" s="470"/>
      <c r="AN212" s="470"/>
      <c r="AO212" s="470"/>
      <c r="AP212" s="470"/>
      <c r="AQ212" s="470"/>
      <c r="AR212" s="470"/>
      <c r="AS212" s="516"/>
      <c r="AT212" s="470"/>
      <c r="AU212" s="471"/>
      <c r="AV212" s="470"/>
      <c r="AW212" s="471"/>
      <c r="AX212" s="471"/>
      <c r="AY212" s="470"/>
      <c r="AZ212" s="473"/>
      <c r="BA212" s="472"/>
      <c r="BB212" s="473"/>
      <c r="BC212" s="472"/>
      <c r="BD212" s="473"/>
      <c r="BE212" s="472"/>
      <c r="BF212" s="473"/>
      <c r="BG212" s="472"/>
      <c r="BH212" s="473"/>
      <c r="BI212" s="472"/>
      <c r="BJ212" s="473"/>
      <c r="BK212" s="472"/>
      <c r="BL212" s="473"/>
      <c r="BM212" s="472"/>
      <c r="BN212" s="473"/>
      <c r="BO212" s="472"/>
      <c r="BP212" s="473"/>
      <c r="BQ212" s="472"/>
      <c r="BR212" s="473"/>
      <c r="BS212" s="472"/>
      <c r="BT212" s="473"/>
      <c r="BU212" s="472"/>
      <c r="BV212" s="473"/>
      <c r="BW212" s="472"/>
      <c r="BX212" s="470"/>
      <c r="BY212" s="470"/>
      <c r="BZ212" s="470"/>
      <c r="CA212" s="470"/>
      <c r="CB212" s="470"/>
      <c r="CC212" s="470"/>
      <c r="CD212" s="470"/>
      <c r="CE212" s="470"/>
      <c r="CF212" s="470"/>
      <c r="CG212" s="470"/>
      <c r="CH212" s="470"/>
      <c r="CI212" s="470"/>
      <c r="CJ212" s="470"/>
      <c r="CK212" s="470"/>
      <c r="CL212" s="470"/>
      <c r="CM212" s="470"/>
      <c r="CN212" s="470"/>
      <c r="CO212" s="470"/>
      <c r="CP212" s="470"/>
      <c r="CQ212" s="470"/>
      <c r="CR212" s="470"/>
      <c r="CS212" s="470"/>
      <c r="CT212" s="470"/>
      <c r="CU212" s="63"/>
      <c r="CV212" s="467"/>
      <c r="CW212" s="186"/>
      <c r="CX212" s="35"/>
      <c r="CY212" s="132" t="e">
        <f>IF(AND(BX212="NYY",BY212=150),324,IF(AND(BX212="NYY",BY212=95),282,IF(AND(BX212="NYY",BY212=70),202,IF(AND(BX212="NYY",BY212=50),159,IF(AND(BX212="NYY",BY212=35),131,IF(AND(BX212=NYY,BY212=25),106,IF(AND(BX212="LVTC",BY212=150),252,IF(AND(BX212="LVTC",BY212=95),190,IF(AND(BX212="LVTC",BY212=70),158,IF(AND(BX212="LVTC",BY212=50),124,IF(AND(BX212="LVTC",BY212=35),102,IF(AND(BX212="LVTC",BY212=25),83,0))))))))))))</f>
        <v>#NAME?</v>
      </c>
      <c r="CZ212" s="35"/>
      <c r="DA212" s="35"/>
      <c r="DB212" s="401">
        <f t="shared" si="23"/>
        <v>0</v>
      </c>
      <c r="DC212" s="401">
        <f t="shared" si="24"/>
        <v>0</v>
      </c>
      <c r="DD212" s="401" t="str">
        <f t="shared" si="25"/>
        <v>BAIK</v>
      </c>
      <c r="DE212" s="401">
        <f t="shared" si="26"/>
        <v>0</v>
      </c>
      <c r="DF212" s="401" t="str">
        <f t="shared" si="27"/>
        <v>BAIK</v>
      </c>
    </row>
    <row r="213" spans="1:110">
      <c r="A213" s="510">
        <f t="shared" si="28"/>
        <v>201</v>
      </c>
      <c r="B213" s="511" t="str">
        <f>'1. DATA TRAFO'!C213</f>
        <v>TP0226</v>
      </c>
      <c r="C213" s="512" t="str">
        <f>'1. DATA TRAFO'!D213</f>
        <v>Jl. Padat Karya I</v>
      </c>
      <c r="D213" s="193" t="str">
        <f>'1. DATA TRAFO'!L213</f>
        <v xml:space="preserve">Morawa </v>
      </c>
      <c r="E213" s="192">
        <f>'1. DATA TRAFO'!M213</f>
        <v>100</v>
      </c>
      <c r="F213" s="513">
        <f>'1. DATA TRAFO'!R213</f>
        <v>44797</v>
      </c>
      <c r="G213" s="205" t="str">
        <f>'1. DATA TRAFO'!T213</f>
        <v>UMJ</v>
      </c>
      <c r="H213" s="470"/>
      <c r="I213" s="470"/>
      <c r="J213" s="470"/>
      <c r="K213" s="470"/>
      <c r="L213" s="470"/>
      <c r="M213" s="470"/>
      <c r="N213" s="470"/>
      <c r="O213" s="470"/>
      <c r="P213" s="470"/>
      <c r="Q213" s="470"/>
      <c r="R213" s="470"/>
      <c r="S213" s="470"/>
      <c r="T213" s="470"/>
      <c r="U213" s="470"/>
      <c r="V213" s="470"/>
      <c r="W213" s="470"/>
      <c r="X213" s="470"/>
      <c r="Y213" s="470"/>
      <c r="Z213" s="470"/>
      <c r="AA213" s="470"/>
      <c r="AB213" s="470"/>
      <c r="AC213" s="514"/>
      <c r="AD213" s="470"/>
      <c r="AE213" s="515"/>
      <c r="AF213" s="470"/>
      <c r="AG213" s="470"/>
      <c r="AH213" s="470"/>
      <c r="AI213" s="470"/>
      <c r="AJ213" s="470"/>
      <c r="AK213" s="470"/>
      <c r="AL213" s="470"/>
      <c r="AM213" s="470"/>
      <c r="AN213" s="470"/>
      <c r="AO213" s="470"/>
      <c r="AP213" s="470"/>
      <c r="AQ213" s="470"/>
      <c r="AR213" s="470"/>
      <c r="AS213" s="516"/>
      <c r="AT213" s="470"/>
      <c r="AU213" s="471"/>
      <c r="AV213" s="470"/>
      <c r="AW213" s="471"/>
      <c r="AX213" s="471"/>
      <c r="AY213" s="470"/>
      <c r="AZ213" s="473"/>
      <c r="BA213" s="472"/>
      <c r="BB213" s="473"/>
      <c r="BC213" s="472"/>
      <c r="BD213" s="473"/>
      <c r="BE213" s="472"/>
      <c r="BF213" s="473"/>
      <c r="BG213" s="472"/>
      <c r="BH213" s="473"/>
      <c r="BI213" s="472"/>
      <c r="BJ213" s="473"/>
      <c r="BK213" s="472"/>
      <c r="BL213" s="473"/>
      <c r="BM213" s="472"/>
      <c r="BN213" s="473"/>
      <c r="BO213" s="472"/>
      <c r="BP213" s="473"/>
      <c r="BQ213" s="472"/>
      <c r="BR213" s="473"/>
      <c r="BS213" s="472"/>
      <c r="BT213" s="473"/>
      <c r="BU213" s="472"/>
      <c r="BV213" s="473"/>
      <c r="BW213" s="472"/>
      <c r="BX213" s="470"/>
      <c r="BY213" s="470"/>
      <c r="BZ213" s="470"/>
      <c r="CA213" s="470"/>
      <c r="CB213" s="470"/>
      <c r="CC213" s="470"/>
      <c r="CD213" s="470"/>
      <c r="CE213" s="470"/>
      <c r="CF213" s="470"/>
      <c r="CG213" s="470"/>
      <c r="CH213" s="470"/>
      <c r="CI213" s="470"/>
      <c r="CJ213" s="470"/>
      <c r="CK213" s="470"/>
      <c r="CL213" s="470"/>
      <c r="CM213" s="470"/>
      <c r="CN213" s="470"/>
      <c r="CO213" s="470"/>
      <c r="CP213" s="470"/>
      <c r="CQ213" s="470"/>
      <c r="CR213" s="470"/>
      <c r="CS213" s="470"/>
      <c r="CT213" s="470"/>
      <c r="CU213" s="63"/>
      <c r="CV213" s="467"/>
      <c r="CW213" s="186"/>
      <c r="CX213" s="35"/>
      <c r="CY213" s="132" t="e">
        <f>IF(AND(BX213="NYY",BY213=150),324,IF(AND(BX213="NYY",BY213=95),282,IF(AND(BX213="NYY",BY213=70),202,IF(AND(BX213="NYY",BY213=50),159,IF(AND(BX213="NYY",BY213=35),131,IF(AND(BX213=NYY,BY213=25),106,IF(AND(BX213="LVTC",BY213=150),252,IF(AND(BX213="LVTC",BY213=95),190,IF(AND(BX213="LVTC",BY213=70),158,IF(AND(BX213="LVTC",BY213=50),124,IF(AND(BX213="LVTC",BY213=35),102,IF(AND(BX213="LVTC",BY213=25),83,0))))))))))))</f>
        <v>#NAME?</v>
      </c>
      <c r="CZ213" s="35"/>
      <c r="DA213" s="35"/>
      <c r="DB213" s="401">
        <f t="shared" si="23"/>
        <v>0</v>
      </c>
      <c r="DC213" s="401">
        <f t="shared" si="24"/>
        <v>0</v>
      </c>
      <c r="DD213" s="401" t="str">
        <f t="shared" si="25"/>
        <v>BAIK</v>
      </c>
      <c r="DE213" s="401">
        <f t="shared" si="26"/>
        <v>0</v>
      </c>
      <c r="DF213" s="401" t="str">
        <f t="shared" si="27"/>
        <v>BAIK</v>
      </c>
    </row>
    <row r="214" spans="1:110">
      <c r="A214" s="510">
        <f t="shared" si="28"/>
        <v>202</v>
      </c>
      <c r="B214" s="511" t="str">
        <f>'1. DATA TRAFO'!C214</f>
        <v>TP0042</v>
      </c>
      <c r="C214" s="512" t="str">
        <f>'1. DATA TRAFO'!D214</f>
        <v xml:space="preserve">Jl. Hasan Saie </v>
      </c>
      <c r="D214" s="193" t="str">
        <f>'1. DATA TRAFO'!L214</f>
        <v>Unindo</v>
      </c>
      <c r="E214" s="192">
        <f>'1. DATA TRAFO'!M214</f>
        <v>160</v>
      </c>
      <c r="F214" s="513">
        <f>'1. DATA TRAFO'!R214</f>
        <v>44798</v>
      </c>
      <c r="G214" s="205" t="str">
        <f>'1. DATA TRAFO'!T214</f>
        <v>UMJ</v>
      </c>
      <c r="H214" s="470"/>
      <c r="I214" s="470"/>
      <c r="J214" s="470"/>
      <c r="K214" s="470"/>
      <c r="L214" s="470"/>
      <c r="M214" s="470"/>
      <c r="N214" s="470"/>
      <c r="O214" s="470"/>
      <c r="P214" s="470"/>
      <c r="Q214" s="470"/>
      <c r="R214" s="470"/>
      <c r="S214" s="470"/>
      <c r="T214" s="470"/>
      <c r="U214" s="470"/>
      <c r="V214" s="470"/>
      <c r="W214" s="470"/>
      <c r="X214" s="470"/>
      <c r="Y214" s="470"/>
      <c r="Z214" s="470"/>
      <c r="AA214" s="470"/>
      <c r="AB214" s="470"/>
      <c r="AC214" s="514"/>
      <c r="AD214" s="470"/>
      <c r="AE214" s="515"/>
      <c r="AF214" s="470"/>
      <c r="AG214" s="470"/>
      <c r="AH214" s="470"/>
      <c r="AI214" s="470"/>
      <c r="AJ214" s="470"/>
      <c r="AK214" s="470"/>
      <c r="AL214" s="470"/>
      <c r="AM214" s="470"/>
      <c r="AN214" s="470"/>
      <c r="AO214" s="470"/>
      <c r="AP214" s="470"/>
      <c r="AQ214" s="470"/>
      <c r="AR214" s="470"/>
      <c r="AS214" s="516"/>
      <c r="AT214" s="470"/>
      <c r="AU214" s="471"/>
      <c r="AV214" s="470"/>
      <c r="AW214" s="471"/>
      <c r="AX214" s="471"/>
      <c r="AY214" s="470"/>
      <c r="AZ214" s="473"/>
      <c r="BA214" s="472"/>
      <c r="BB214" s="473"/>
      <c r="BC214" s="472"/>
      <c r="BD214" s="473"/>
      <c r="BE214" s="472"/>
      <c r="BF214" s="473"/>
      <c r="BG214" s="472"/>
      <c r="BH214" s="473"/>
      <c r="BI214" s="472"/>
      <c r="BJ214" s="473"/>
      <c r="BK214" s="472"/>
      <c r="BL214" s="473"/>
      <c r="BM214" s="472"/>
      <c r="BN214" s="473"/>
      <c r="BO214" s="472"/>
      <c r="BP214" s="473"/>
      <c r="BQ214" s="472"/>
      <c r="BR214" s="473"/>
      <c r="BS214" s="472"/>
      <c r="BT214" s="473"/>
      <c r="BU214" s="472"/>
      <c r="BV214" s="473"/>
      <c r="BW214" s="472"/>
      <c r="BX214" s="470"/>
      <c r="BY214" s="470"/>
      <c r="BZ214" s="470"/>
      <c r="CA214" s="470"/>
      <c r="CB214" s="470"/>
      <c r="CC214" s="470"/>
      <c r="CD214" s="470"/>
      <c r="CE214" s="470"/>
      <c r="CF214" s="470"/>
      <c r="CG214" s="470"/>
      <c r="CH214" s="470"/>
      <c r="CI214" s="470"/>
      <c r="CJ214" s="470"/>
      <c r="CK214" s="470"/>
      <c r="CL214" s="470"/>
      <c r="CM214" s="470"/>
      <c r="CN214" s="470"/>
      <c r="CO214" s="470"/>
      <c r="CP214" s="470"/>
      <c r="CQ214" s="470"/>
      <c r="CR214" s="470"/>
      <c r="CS214" s="470"/>
      <c r="CT214" s="470"/>
      <c r="CU214" s="63"/>
      <c r="CV214" s="467"/>
      <c r="CW214" s="186"/>
      <c r="CX214" s="35"/>
      <c r="CY214" s="132" t="e">
        <f>IF(AND(BX214="NYY",BY214=150),324,IF(AND(BX214="NYY",BY214=95),282,IF(AND(BX214="NYY",BY214=70),202,IF(AND(BX214="NYY",BY214=50),159,IF(AND(BX214="NYY",BY214=35),131,IF(AND(BX214=NYY,BY214=25),106,IF(AND(BX214="LVTC",BY214=150),252,IF(AND(BX214="LVTC",BY214=95),190,IF(AND(BX214="LVTC",BY214=70),158,IF(AND(BX214="LVTC",BY214=50),124,IF(AND(BX214="LVTC",BY214=35),102,IF(AND(BX214="LVTC",BY214=25),83,0))))))))))))</f>
        <v>#NAME?</v>
      </c>
      <c r="CZ214" s="35"/>
      <c r="DA214" s="35"/>
      <c r="DB214" s="401">
        <f t="shared" si="23"/>
        <v>0</v>
      </c>
      <c r="DC214" s="401">
        <f t="shared" si="24"/>
        <v>0</v>
      </c>
      <c r="DD214" s="401" t="str">
        <f t="shared" si="25"/>
        <v>BAIK</v>
      </c>
      <c r="DE214" s="401">
        <f t="shared" si="26"/>
        <v>0</v>
      </c>
      <c r="DF214" s="401" t="str">
        <f t="shared" si="27"/>
        <v>BAIK</v>
      </c>
    </row>
    <row r="215" spans="1:110">
      <c r="A215" s="510">
        <f t="shared" si="28"/>
        <v>203</v>
      </c>
      <c r="B215" s="511" t="str">
        <f>'1. DATA TRAFO'!C215</f>
        <v xml:space="preserve">TP0586 (BARU) </v>
      </c>
      <c r="C215" s="512" t="str">
        <f>'1. DATA TRAFO'!D215</f>
        <v>Jl. Dr. Sutomo</v>
      </c>
      <c r="D215" s="193" t="str">
        <f>'1. DATA TRAFO'!L215</f>
        <v>Trafindo</v>
      </c>
      <c r="E215" s="192">
        <f>'1. DATA TRAFO'!M215</f>
        <v>100</v>
      </c>
      <c r="F215" s="513">
        <f>'1. DATA TRAFO'!R215</f>
        <v>44782</v>
      </c>
      <c r="G215" s="205" t="str">
        <f>'1. DATA TRAFO'!T215</f>
        <v>UMJ</v>
      </c>
      <c r="H215" s="470"/>
      <c r="I215" s="470"/>
      <c r="J215" s="470"/>
      <c r="K215" s="470"/>
      <c r="L215" s="470"/>
      <c r="M215" s="470"/>
      <c r="N215" s="470"/>
      <c r="O215" s="470"/>
      <c r="P215" s="470"/>
      <c r="Q215" s="470"/>
      <c r="R215" s="470"/>
      <c r="S215" s="470"/>
      <c r="T215" s="470"/>
      <c r="U215" s="470"/>
      <c r="V215" s="470"/>
      <c r="W215" s="470"/>
      <c r="X215" s="470"/>
      <c r="Y215" s="470"/>
      <c r="Z215" s="470"/>
      <c r="AA215" s="470"/>
      <c r="AB215" s="470"/>
      <c r="AC215" s="514"/>
      <c r="AD215" s="470"/>
      <c r="AE215" s="515"/>
      <c r="AF215" s="470"/>
      <c r="AG215" s="470"/>
      <c r="AH215" s="470"/>
      <c r="AI215" s="470"/>
      <c r="AJ215" s="470"/>
      <c r="AK215" s="470"/>
      <c r="AL215" s="470"/>
      <c r="AM215" s="470"/>
      <c r="AN215" s="470"/>
      <c r="AO215" s="470"/>
      <c r="AP215" s="470"/>
      <c r="AQ215" s="470"/>
      <c r="AR215" s="470"/>
      <c r="AS215" s="516"/>
      <c r="AT215" s="470"/>
      <c r="AU215" s="471"/>
      <c r="AV215" s="470"/>
      <c r="AW215" s="471"/>
      <c r="AX215" s="471"/>
      <c r="AY215" s="470"/>
      <c r="AZ215" s="473"/>
      <c r="BA215" s="472"/>
      <c r="BB215" s="473"/>
      <c r="BC215" s="472"/>
      <c r="BD215" s="473"/>
      <c r="BE215" s="472"/>
      <c r="BF215" s="473"/>
      <c r="BG215" s="472"/>
      <c r="BH215" s="473"/>
      <c r="BI215" s="472"/>
      <c r="BJ215" s="473"/>
      <c r="BK215" s="472"/>
      <c r="BL215" s="473"/>
      <c r="BM215" s="472"/>
      <c r="BN215" s="473"/>
      <c r="BO215" s="472"/>
      <c r="BP215" s="473"/>
      <c r="BQ215" s="472"/>
      <c r="BR215" s="473"/>
      <c r="BS215" s="472"/>
      <c r="BT215" s="473"/>
      <c r="BU215" s="472"/>
      <c r="BV215" s="473"/>
      <c r="BW215" s="472"/>
      <c r="BX215" s="470"/>
      <c r="BY215" s="470"/>
      <c r="BZ215" s="470"/>
      <c r="CA215" s="470"/>
      <c r="CB215" s="470"/>
      <c r="CC215" s="470"/>
      <c r="CD215" s="470"/>
      <c r="CE215" s="470"/>
      <c r="CF215" s="470"/>
      <c r="CG215" s="470"/>
      <c r="CH215" s="470"/>
      <c r="CI215" s="470"/>
      <c r="CJ215" s="470"/>
      <c r="CK215" s="470"/>
      <c r="CL215" s="470"/>
      <c r="CM215" s="470"/>
      <c r="CN215" s="470"/>
      <c r="CO215" s="470"/>
      <c r="CP215" s="470"/>
      <c r="CQ215" s="470"/>
      <c r="CR215" s="470"/>
      <c r="CS215" s="470"/>
      <c r="CT215" s="470"/>
      <c r="CU215" s="63"/>
      <c r="CV215" s="467"/>
      <c r="CW215" s="186"/>
      <c r="CX215" s="35"/>
      <c r="CY215" s="132" t="e">
        <f>IF(AND(BX215="NYY",BY215=150),324,IF(AND(BX215="NYY",BY215=95),282,IF(AND(BX215="NYY",BY215=70),202,IF(AND(BX215="NYY",BY215=50),159,IF(AND(BX215="NYY",BY215=35),131,IF(AND(BX215=NYY,BY215=25),106,IF(AND(BX215="LVTC",BY215=150),252,IF(AND(BX215="LVTC",BY215=95),190,IF(AND(BX215="LVTC",BY215=70),158,IF(AND(BX215="LVTC",BY215=50),124,IF(AND(BX215="LVTC",BY215=35),102,IF(AND(BX215="LVTC",BY215=25),83,0))))))))))))</f>
        <v>#NAME?</v>
      </c>
      <c r="CZ215" s="35"/>
      <c r="DA215" s="35"/>
      <c r="DB215" s="401">
        <f t="shared" si="23"/>
        <v>0</v>
      </c>
      <c r="DC215" s="401">
        <f t="shared" si="24"/>
        <v>0</v>
      </c>
      <c r="DD215" s="401" t="str">
        <f t="shared" si="25"/>
        <v>BAIK</v>
      </c>
      <c r="DE215" s="401">
        <f t="shared" si="26"/>
        <v>0</v>
      </c>
      <c r="DF215" s="401" t="str">
        <f t="shared" si="27"/>
        <v>BAIK</v>
      </c>
    </row>
    <row r="216" spans="1:110">
      <c r="A216" s="510">
        <f t="shared" si="28"/>
        <v>204</v>
      </c>
      <c r="B216" s="511" t="str">
        <f>'1. DATA TRAFO'!C216</f>
        <v>TP0236</v>
      </c>
      <c r="C216" s="512" t="str">
        <f>'1. DATA TRAFO'!D216</f>
        <v>Jl. Sijuk</v>
      </c>
      <c r="D216" s="193" t="str">
        <f>'1. DATA TRAFO'!L216</f>
        <v>Morawa</v>
      </c>
      <c r="E216" s="192">
        <f>'1. DATA TRAFO'!M216</f>
        <v>100</v>
      </c>
      <c r="F216" s="513">
        <f>'1. DATA TRAFO'!R216</f>
        <v>44791</v>
      </c>
      <c r="G216" s="205" t="str">
        <f>'1. DATA TRAFO'!T216</f>
        <v>UMJ</v>
      </c>
      <c r="H216" s="470"/>
      <c r="I216" s="470"/>
      <c r="J216" s="470"/>
      <c r="K216" s="470"/>
      <c r="L216" s="470"/>
      <c r="M216" s="470"/>
      <c r="N216" s="470"/>
      <c r="O216" s="470"/>
      <c r="P216" s="470"/>
      <c r="Q216" s="470"/>
      <c r="R216" s="470"/>
      <c r="S216" s="470"/>
      <c r="T216" s="470"/>
      <c r="U216" s="470"/>
      <c r="V216" s="470"/>
      <c r="W216" s="470"/>
      <c r="X216" s="470"/>
      <c r="Y216" s="470"/>
      <c r="Z216" s="470"/>
      <c r="AA216" s="470"/>
      <c r="AB216" s="470"/>
      <c r="AC216" s="514"/>
      <c r="AD216" s="470"/>
      <c r="AE216" s="515"/>
      <c r="AF216" s="470"/>
      <c r="AG216" s="470"/>
      <c r="AH216" s="470"/>
      <c r="AI216" s="470"/>
      <c r="AJ216" s="470"/>
      <c r="AK216" s="470"/>
      <c r="AL216" s="470"/>
      <c r="AM216" s="470"/>
      <c r="AN216" s="470"/>
      <c r="AO216" s="470"/>
      <c r="AP216" s="470"/>
      <c r="AQ216" s="470"/>
      <c r="AR216" s="470"/>
      <c r="AS216" s="516"/>
      <c r="AT216" s="470"/>
      <c r="AU216" s="471"/>
      <c r="AV216" s="470"/>
      <c r="AW216" s="471"/>
      <c r="AX216" s="471"/>
      <c r="AY216" s="470"/>
      <c r="AZ216" s="473"/>
      <c r="BA216" s="472"/>
      <c r="BB216" s="473"/>
      <c r="BC216" s="472"/>
      <c r="BD216" s="473"/>
      <c r="BE216" s="472"/>
      <c r="BF216" s="473"/>
      <c r="BG216" s="472"/>
      <c r="BH216" s="473"/>
      <c r="BI216" s="472"/>
      <c r="BJ216" s="473"/>
      <c r="BK216" s="472"/>
      <c r="BL216" s="473"/>
      <c r="BM216" s="472"/>
      <c r="BN216" s="473"/>
      <c r="BO216" s="472"/>
      <c r="BP216" s="473"/>
      <c r="BQ216" s="472"/>
      <c r="BR216" s="473"/>
      <c r="BS216" s="472"/>
      <c r="BT216" s="473"/>
      <c r="BU216" s="472"/>
      <c r="BV216" s="473"/>
      <c r="BW216" s="472"/>
      <c r="BX216" s="470"/>
      <c r="BY216" s="470"/>
      <c r="BZ216" s="470"/>
      <c r="CA216" s="470"/>
      <c r="CB216" s="470"/>
      <c r="CC216" s="470"/>
      <c r="CD216" s="470"/>
      <c r="CE216" s="470"/>
      <c r="CF216" s="470"/>
      <c r="CG216" s="470"/>
      <c r="CH216" s="470"/>
      <c r="CI216" s="470"/>
      <c r="CJ216" s="470"/>
      <c r="CK216" s="470"/>
      <c r="CL216" s="470"/>
      <c r="CM216" s="470"/>
      <c r="CN216" s="470"/>
      <c r="CO216" s="470"/>
      <c r="CP216" s="470"/>
      <c r="CQ216" s="470"/>
      <c r="CR216" s="470"/>
      <c r="CS216" s="470"/>
      <c r="CT216" s="470"/>
      <c r="CU216" s="63"/>
      <c r="CV216" s="467"/>
      <c r="CW216" s="186"/>
      <c r="CX216" s="35"/>
      <c r="CY216" s="132" t="e">
        <f>IF(AND(BX216="NYY",BY216=150),324,IF(AND(BX216="NYY",BY216=95),282,IF(AND(BX216="NYY",BY216=70),202,IF(AND(BX216="NYY",BY216=50),159,IF(AND(BX216="NYY",BY216=35),131,IF(AND(BX216=NYY,BY216=25),106,IF(AND(BX216="LVTC",BY216=150),252,IF(AND(BX216="LVTC",BY216=95),190,IF(AND(BX216="LVTC",BY216=70),158,IF(AND(BX216="LVTC",BY216=50),124,IF(AND(BX216="LVTC",BY216=35),102,IF(AND(BX216="LVTC",BY216=25),83,0))))))))))))</f>
        <v>#NAME?</v>
      </c>
      <c r="CZ216" s="35"/>
      <c r="DA216" s="35"/>
      <c r="DB216" s="401">
        <f t="shared" si="23"/>
        <v>0</v>
      </c>
      <c r="DC216" s="401">
        <f t="shared" si="24"/>
        <v>0</v>
      </c>
      <c r="DD216" s="401" t="str">
        <f t="shared" si="25"/>
        <v>BAIK</v>
      </c>
      <c r="DE216" s="401">
        <f t="shared" si="26"/>
        <v>0</v>
      </c>
      <c r="DF216" s="401" t="str">
        <f t="shared" si="27"/>
        <v>BAIK</v>
      </c>
    </row>
    <row r="217" spans="1:110">
      <c r="A217" s="510">
        <f t="shared" si="28"/>
        <v>205</v>
      </c>
      <c r="B217" s="511" t="str">
        <f>'1. DATA TRAFO'!C217</f>
        <v>KK0066</v>
      </c>
      <c r="C217" s="512" t="str">
        <f>'1. DATA TRAFO'!D217</f>
        <v>DESA AIR BATU BUDING</v>
      </c>
      <c r="D217" s="193" t="str">
        <f>'1. DATA TRAFO'!L217</f>
        <v>MASTER GREEN</v>
      </c>
      <c r="E217" s="192">
        <f>'1. DATA TRAFO'!M217</f>
        <v>50</v>
      </c>
      <c r="F217" s="513">
        <f>'1. DATA TRAFO'!R217</f>
        <v>44792</v>
      </c>
      <c r="G217" s="205" t="str">
        <f>'1. DATA TRAFO'!T217</f>
        <v>GTA</v>
      </c>
      <c r="H217" s="470"/>
      <c r="I217" s="470"/>
      <c r="J217" s="470"/>
      <c r="K217" s="470"/>
      <c r="L217" s="470"/>
      <c r="M217" s="470"/>
      <c r="N217" s="470"/>
      <c r="O217" s="470"/>
      <c r="P217" s="470"/>
      <c r="Q217" s="470"/>
      <c r="R217" s="470"/>
      <c r="S217" s="470"/>
      <c r="T217" s="470"/>
      <c r="U217" s="470"/>
      <c r="V217" s="470"/>
      <c r="W217" s="470"/>
      <c r="X217" s="470"/>
      <c r="Y217" s="470"/>
      <c r="Z217" s="470"/>
      <c r="AA217" s="470"/>
      <c r="AB217" s="470"/>
      <c r="AC217" s="514"/>
      <c r="AD217" s="470"/>
      <c r="AE217" s="515"/>
      <c r="AF217" s="470"/>
      <c r="AG217" s="470"/>
      <c r="AH217" s="470"/>
      <c r="AI217" s="470"/>
      <c r="AJ217" s="470"/>
      <c r="AK217" s="470"/>
      <c r="AL217" s="470"/>
      <c r="AM217" s="470"/>
      <c r="AN217" s="470"/>
      <c r="AO217" s="470"/>
      <c r="AP217" s="470"/>
      <c r="AQ217" s="470"/>
      <c r="AR217" s="470"/>
      <c r="AS217" s="516"/>
      <c r="AT217" s="470"/>
      <c r="AU217" s="471"/>
      <c r="AV217" s="470"/>
      <c r="AW217" s="471"/>
      <c r="AX217" s="471"/>
      <c r="AY217" s="470"/>
      <c r="AZ217" s="473"/>
      <c r="BA217" s="472"/>
      <c r="BB217" s="473"/>
      <c r="BC217" s="472"/>
      <c r="BD217" s="473"/>
      <c r="BE217" s="472"/>
      <c r="BF217" s="473"/>
      <c r="BG217" s="472"/>
      <c r="BH217" s="473"/>
      <c r="BI217" s="472"/>
      <c r="BJ217" s="473"/>
      <c r="BK217" s="472"/>
      <c r="BL217" s="473"/>
      <c r="BM217" s="472"/>
      <c r="BN217" s="473"/>
      <c r="BO217" s="472"/>
      <c r="BP217" s="473"/>
      <c r="BQ217" s="472"/>
      <c r="BR217" s="473"/>
      <c r="BS217" s="472"/>
      <c r="BT217" s="473"/>
      <c r="BU217" s="472"/>
      <c r="BV217" s="473"/>
      <c r="BW217" s="472"/>
      <c r="BX217" s="470"/>
      <c r="BY217" s="470"/>
      <c r="BZ217" s="470"/>
      <c r="CA217" s="470"/>
      <c r="CB217" s="470"/>
      <c r="CC217" s="470"/>
      <c r="CD217" s="470"/>
      <c r="CE217" s="470"/>
      <c r="CF217" s="470"/>
      <c r="CG217" s="470"/>
      <c r="CH217" s="470"/>
      <c r="CI217" s="470"/>
      <c r="CJ217" s="470"/>
      <c r="CK217" s="470"/>
      <c r="CL217" s="470"/>
      <c r="CM217" s="470"/>
      <c r="CN217" s="470"/>
      <c r="CO217" s="470"/>
      <c r="CP217" s="470"/>
      <c r="CQ217" s="470"/>
      <c r="CR217" s="470"/>
      <c r="CS217" s="470"/>
      <c r="CT217" s="470"/>
      <c r="CU217" s="63"/>
      <c r="CV217" s="467"/>
      <c r="CW217" s="186"/>
      <c r="CX217" s="35"/>
      <c r="CY217" s="132" t="e">
        <f>IF(AND(BX217="NYY",BY217=150),324,IF(AND(BX217="NYY",BY217=95),282,IF(AND(BX217="NYY",BY217=70),202,IF(AND(BX217="NYY",BY217=50),159,IF(AND(BX217="NYY",BY217=35),131,IF(AND(BX217=NYY,BY217=25),106,IF(AND(BX217="LVTC",BY217=150),252,IF(AND(BX217="LVTC",BY217=95),190,IF(AND(BX217="LVTC",BY217=70),158,IF(AND(BX217="LVTC",BY217=50),124,IF(AND(BX217="LVTC",BY217=35),102,IF(AND(BX217="LVTC",BY217=25),83,0))))))))))))</f>
        <v>#NAME?</v>
      </c>
      <c r="CZ217" s="35"/>
      <c r="DA217" s="35"/>
      <c r="DB217" s="401">
        <f t="shared" si="23"/>
        <v>0</v>
      </c>
      <c r="DC217" s="401">
        <f t="shared" si="24"/>
        <v>0</v>
      </c>
      <c r="DD217" s="401" t="str">
        <f t="shared" si="25"/>
        <v>BAIK</v>
      </c>
      <c r="DE217" s="401">
        <f t="shared" si="26"/>
        <v>0</v>
      </c>
      <c r="DF217" s="401" t="str">
        <f t="shared" si="27"/>
        <v>BAIK</v>
      </c>
    </row>
    <row r="218" spans="1:110">
      <c r="A218" s="510">
        <f t="shared" si="28"/>
        <v>206</v>
      </c>
      <c r="B218" s="511" t="str">
        <f>'1. DATA TRAFO'!C218</f>
        <v>KK0100</v>
      </c>
      <c r="C218" s="512" t="str">
        <f>'1. DATA TRAFO'!D218</f>
        <v>JL BUDING</v>
      </c>
      <c r="D218" s="193" t="str">
        <f>'1. DATA TRAFO'!L218</f>
        <v>STARLITE</v>
      </c>
      <c r="E218" s="192">
        <f>'1. DATA TRAFO'!M218</f>
        <v>100</v>
      </c>
      <c r="F218" s="513">
        <f>'1. DATA TRAFO'!R218</f>
        <v>44792</v>
      </c>
      <c r="G218" s="205" t="str">
        <f>'1. DATA TRAFO'!T218</f>
        <v>GTA</v>
      </c>
      <c r="H218" s="470"/>
      <c r="I218" s="470"/>
      <c r="J218" s="470"/>
      <c r="K218" s="470"/>
      <c r="L218" s="470"/>
      <c r="M218" s="470"/>
      <c r="N218" s="470"/>
      <c r="O218" s="470"/>
      <c r="P218" s="470"/>
      <c r="Q218" s="470"/>
      <c r="R218" s="470"/>
      <c r="S218" s="470"/>
      <c r="T218" s="470"/>
      <c r="U218" s="470"/>
      <c r="V218" s="470"/>
      <c r="W218" s="470"/>
      <c r="X218" s="470"/>
      <c r="Y218" s="470"/>
      <c r="Z218" s="470"/>
      <c r="AA218" s="470"/>
      <c r="AB218" s="470"/>
      <c r="AC218" s="514"/>
      <c r="AD218" s="470"/>
      <c r="AE218" s="515"/>
      <c r="AF218" s="470"/>
      <c r="AG218" s="470"/>
      <c r="AH218" s="470"/>
      <c r="AI218" s="470"/>
      <c r="AJ218" s="470"/>
      <c r="AK218" s="470"/>
      <c r="AL218" s="470"/>
      <c r="AM218" s="470"/>
      <c r="AN218" s="470"/>
      <c r="AO218" s="470"/>
      <c r="AP218" s="470"/>
      <c r="AQ218" s="470"/>
      <c r="AR218" s="470"/>
      <c r="AS218" s="516"/>
      <c r="AT218" s="470"/>
      <c r="AU218" s="471"/>
      <c r="AV218" s="470"/>
      <c r="AW218" s="471"/>
      <c r="AX218" s="471"/>
      <c r="AY218" s="470"/>
      <c r="AZ218" s="473"/>
      <c r="BA218" s="472"/>
      <c r="BB218" s="473"/>
      <c r="BC218" s="472"/>
      <c r="BD218" s="473"/>
      <c r="BE218" s="472"/>
      <c r="BF218" s="473"/>
      <c r="BG218" s="472"/>
      <c r="BH218" s="473"/>
      <c r="BI218" s="472"/>
      <c r="BJ218" s="473"/>
      <c r="BK218" s="472"/>
      <c r="BL218" s="473"/>
      <c r="BM218" s="472"/>
      <c r="BN218" s="473"/>
      <c r="BO218" s="472"/>
      <c r="BP218" s="473"/>
      <c r="BQ218" s="472"/>
      <c r="BR218" s="473"/>
      <c r="BS218" s="472"/>
      <c r="BT218" s="473"/>
      <c r="BU218" s="472"/>
      <c r="BV218" s="473"/>
      <c r="BW218" s="472"/>
      <c r="BX218" s="470"/>
      <c r="BY218" s="470"/>
      <c r="BZ218" s="470"/>
      <c r="CA218" s="470"/>
      <c r="CB218" s="470"/>
      <c r="CC218" s="470"/>
      <c r="CD218" s="470"/>
      <c r="CE218" s="470"/>
      <c r="CF218" s="470"/>
      <c r="CG218" s="470"/>
      <c r="CH218" s="470"/>
      <c r="CI218" s="470"/>
      <c r="CJ218" s="470"/>
      <c r="CK218" s="470"/>
      <c r="CL218" s="470"/>
      <c r="CM218" s="470"/>
      <c r="CN218" s="470"/>
      <c r="CO218" s="470"/>
      <c r="CP218" s="470"/>
      <c r="CQ218" s="470"/>
      <c r="CR218" s="470"/>
      <c r="CS218" s="470"/>
      <c r="CT218" s="470"/>
      <c r="CU218" s="63"/>
      <c r="CV218" s="467"/>
      <c r="CW218" s="186"/>
      <c r="CX218" s="35"/>
      <c r="CY218" s="132" t="e">
        <f>IF(AND(BX218="NYY",BY218=150),324,IF(AND(BX218="NYY",BY218=95),282,IF(AND(BX218="NYY",BY218=70),202,IF(AND(BX218="NYY",BY218=50),159,IF(AND(BX218="NYY",BY218=35),131,IF(AND(BX218=NYY,BY218=25),106,IF(AND(BX218="LVTC",BY218=150),252,IF(AND(BX218="LVTC",BY218=95),190,IF(AND(BX218="LVTC",BY218=70),158,IF(AND(BX218="LVTC",BY218=50),124,IF(AND(BX218="LVTC",BY218=35),102,IF(AND(BX218="LVTC",BY218=25),83,0))))))))))))</f>
        <v>#NAME?</v>
      </c>
      <c r="CZ218" s="35"/>
      <c r="DA218" s="35"/>
      <c r="DB218" s="401">
        <f t="shared" si="23"/>
        <v>0</v>
      </c>
      <c r="DC218" s="401">
        <f t="shared" si="24"/>
        <v>0</v>
      </c>
      <c r="DD218" s="401" t="str">
        <f t="shared" si="25"/>
        <v>BAIK</v>
      </c>
      <c r="DE218" s="401">
        <f t="shared" si="26"/>
        <v>0</v>
      </c>
      <c r="DF218" s="401" t="str">
        <f t="shared" si="27"/>
        <v>BAIK</v>
      </c>
    </row>
    <row r="219" spans="1:110">
      <c r="A219" s="510">
        <f t="shared" si="28"/>
        <v>207</v>
      </c>
      <c r="B219" s="511" t="str">
        <f>'1. DATA TRAFO'!C219</f>
        <v>KK0024</v>
      </c>
      <c r="C219" s="512" t="str">
        <f>'1. DATA TRAFO'!D219</f>
        <v>DESA AIR BATU BUDING</v>
      </c>
      <c r="D219" s="193" t="str">
        <f>'1. DATA TRAFO'!L219</f>
        <v>STARLITE</v>
      </c>
      <c r="E219" s="192">
        <f>'1. DATA TRAFO'!M219</f>
        <v>100</v>
      </c>
      <c r="F219" s="513">
        <f>'1. DATA TRAFO'!R219</f>
        <v>44792</v>
      </c>
      <c r="G219" s="205" t="str">
        <f>'1. DATA TRAFO'!T219</f>
        <v>GTA</v>
      </c>
      <c r="H219" s="470"/>
      <c r="I219" s="470"/>
      <c r="J219" s="470"/>
      <c r="K219" s="470"/>
      <c r="L219" s="470"/>
      <c r="M219" s="470"/>
      <c r="N219" s="470"/>
      <c r="O219" s="470"/>
      <c r="P219" s="470"/>
      <c r="Q219" s="470"/>
      <c r="R219" s="470"/>
      <c r="S219" s="470"/>
      <c r="T219" s="470"/>
      <c r="U219" s="470"/>
      <c r="V219" s="470"/>
      <c r="W219" s="470"/>
      <c r="X219" s="470"/>
      <c r="Y219" s="470"/>
      <c r="Z219" s="470"/>
      <c r="AA219" s="470"/>
      <c r="AB219" s="470"/>
      <c r="AC219" s="514"/>
      <c r="AD219" s="470"/>
      <c r="AE219" s="515"/>
      <c r="AF219" s="470"/>
      <c r="AG219" s="470"/>
      <c r="AH219" s="470"/>
      <c r="AI219" s="470"/>
      <c r="AJ219" s="470"/>
      <c r="AK219" s="470"/>
      <c r="AL219" s="470"/>
      <c r="AM219" s="470"/>
      <c r="AN219" s="470"/>
      <c r="AO219" s="470"/>
      <c r="AP219" s="470"/>
      <c r="AQ219" s="470"/>
      <c r="AR219" s="470"/>
      <c r="AS219" s="516"/>
      <c r="AT219" s="470"/>
      <c r="AU219" s="471"/>
      <c r="AV219" s="470"/>
      <c r="AW219" s="471"/>
      <c r="AX219" s="471"/>
      <c r="AY219" s="470"/>
      <c r="AZ219" s="473"/>
      <c r="BA219" s="472"/>
      <c r="BB219" s="473"/>
      <c r="BC219" s="472"/>
      <c r="BD219" s="473"/>
      <c r="BE219" s="472"/>
      <c r="BF219" s="473"/>
      <c r="BG219" s="472"/>
      <c r="BH219" s="473"/>
      <c r="BI219" s="472"/>
      <c r="BJ219" s="473"/>
      <c r="BK219" s="472"/>
      <c r="BL219" s="473"/>
      <c r="BM219" s="472"/>
      <c r="BN219" s="473"/>
      <c r="BO219" s="472"/>
      <c r="BP219" s="473"/>
      <c r="BQ219" s="472"/>
      <c r="BR219" s="473"/>
      <c r="BS219" s="472"/>
      <c r="BT219" s="473"/>
      <c r="BU219" s="472"/>
      <c r="BV219" s="473"/>
      <c r="BW219" s="472"/>
      <c r="BX219" s="470"/>
      <c r="BY219" s="470"/>
      <c r="BZ219" s="470"/>
      <c r="CA219" s="470"/>
      <c r="CB219" s="470"/>
      <c r="CC219" s="470"/>
      <c r="CD219" s="470"/>
      <c r="CE219" s="470"/>
      <c r="CF219" s="470"/>
      <c r="CG219" s="470"/>
      <c r="CH219" s="470"/>
      <c r="CI219" s="470"/>
      <c r="CJ219" s="470"/>
      <c r="CK219" s="470"/>
      <c r="CL219" s="470"/>
      <c r="CM219" s="470"/>
      <c r="CN219" s="470"/>
      <c r="CO219" s="470"/>
      <c r="CP219" s="470"/>
      <c r="CQ219" s="470"/>
      <c r="CR219" s="470"/>
      <c r="CS219" s="470"/>
      <c r="CT219" s="470"/>
      <c r="CU219" s="63"/>
      <c r="CV219" s="467"/>
      <c r="CW219" s="186"/>
      <c r="CX219" s="35"/>
      <c r="CY219" s="132" t="e">
        <f>IF(AND(BX219="NYY",BY219=150),324,IF(AND(BX219="NYY",BY219=95),282,IF(AND(BX219="NYY",BY219=70),202,IF(AND(BX219="NYY",BY219=50),159,IF(AND(BX219="NYY",BY219=35),131,IF(AND(BX219=NYY,BY219=25),106,IF(AND(BX219="LVTC",BY219=150),252,IF(AND(BX219="LVTC",BY219=95),190,IF(AND(BX219="LVTC",BY219=70),158,IF(AND(BX219="LVTC",BY219=50),124,IF(AND(BX219="LVTC",BY219=35),102,IF(AND(BX219="LVTC",BY219=25),83,0))))))))))))</f>
        <v>#NAME?</v>
      </c>
      <c r="CZ219" s="35"/>
      <c r="DA219" s="35"/>
      <c r="DB219" s="401">
        <f t="shared" si="23"/>
        <v>0</v>
      </c>
      <c r="DC219" s="401">
        <f t="shared" si="24"/>
        <v>0</v>
      </c>
      <c r="DD219" s="401" t="str">
        <f t="shared" si="25"/>
        <v>BAIK</v>
      </c>
      <c r="DE219" s="401">
        <f t="shared" si="26"/>
        <v>0</v>
      </c>
      <c r="DF219" s="401" t="str">
        <f t="shared" si="27"/>
        <v>BAIK</v>
      </c>
    </row>
    <row r="220" spans="1:110">
      <c r="A220" s="510">
        <f t="shared" si="28"/>
        <v>208</v>
      </c>
      <c r="B220" s="511" t="str">
        <f>'1. DATA TRAFO'!C220</f>
        <v>KK0111</v>
      </c>
      <c r="C220" s="512" t="str">
        <f>'1. DATA TRAFO'!D220</f>
        <v>LAPANGAN TEMBAK</v>
      </c>
      <c r="D220" s="193" t="str">
        <f>'1. DATA TRAFO'!L220</f>
        <v>TRAFINDO</v>
      </c>
      <c r="E220" s="192">
        <f>'1. DATA TRAFO'!M220</f>
        <v>100</v>
      </c>
      <c r="F220" s="513">
        <f>'1. DATA TRAFO'!R220</f>
        <v>44792</v>
      </c>
      <c r="G220" s="205" t="str">
        <f>'1. DATA TRAFO'!T220</f>
        <v>GTA</v>
      </c>
      <c r="H220" s="470"/>
      <c r="I220" s="470"/>
      <c r="J220" s="470"/>
      <c r="K220" s="470"/>
      <c r="L220" s="470"/>
      <c r="M220" s="470"/>
      <c r="N220" s="470"/>
      <c r="O220" s="470"/>
      <c r="P220" s="470"/>
      <c r="Q220" s="470"/>
      <c r="R220" s="470"/>
      <c r="S220" s="470"/>
      <c r="T220" s="470"/>
      <c r="U220" s="470"/>
      <c r="V220" s="470"/>
      <c r="W220" s="470"/>
      <c r="X220" s="470"/>
      <c r="Y220" s="470"/>
      <c r="Z220" s="470"/>
      <c r="AA220" s="470"/>
      <c r="AB220" s="470"/>
      <c r="AC220" s="514"/>
      <c r="AD220" s="470"/>
      <c r="AE220" s="515"/>
      <c r="AF220" s="470"/>
      <c r="AG220" s="470"/>
      <c r="AH220" s="470"/>
      <c r="AI220" s="470"/>
      <c r="AJ220" s="470"/>
      <c r="AK220" s="470"/>
      <c r="AL220" s="470"/>
      <c r="AM220" s="470"/>
      <c r="AN220" s="470"/>
      <c r="AO220" s="470"/>
      <c r="AP220" s="470"/>
      <c r="AQ220" s="470"/>
      <c r="AR220" s="470"/>
      <c r="AS220" s="516"/>
      <c r="AT220" s="470"/>
      <c r="AU220" s="471"/>
      <c r="AV220" s="470"/>
      <c r="AW220" s="471"/>
      <c r="AX220" s="471"/>
      <c r="AY220" s="470"/>
      <c r="AZ220" s="473"/>
      <c r="BA220" s="472"/>
      <c r="BB220" s="473"/>
      <c r="BC220" s="472"/>
      <c r="BD220" s="473"/>
      <c r="BE220" s="472"/>
      <c r="BF220" s="473"/>
      <c r="BG220" s="472"/>
      <c r="BH220" s="473"/>
      <c r="BI220" s="472"/>
      <c r="BJ220" s="473"/>
      <c r="BK220" s="472"/>
      <c r="BL220" s="473"/>
      <c r="BM220" s="472"/>
      <c r="BN220" s="473"/>
      <c r="BO220" s="472"/>
      <c r="BP220" s="473"/>
      <c r="BQ220" s="472"/>
      <c r="BR220" s="473"/>
      <c r="BS220" s="472"/>
      <c r="BT220" s="473"/>
      <c r="BU220" s="472"/>
      <c r="BV220" s="473"/>
      <c r="BW220" s="472"/>
      <c r="BX220" s="470"/>
      <c r="BY220" s="470"/>
      <c r="BZ220" s="470"/>
      <c r="CA220" s="470"/>
      <c r="CB220" s="470"/>
      <c r="CC220" s="470"/>
      <c r="CD220" s="470"/>
      <c r="CE220" s="470"/>
      <c r="CF220" s="470"/>
      <c r="CG220" s="470"/>
      <c r="CH220" s="470"/>
      <c r="CI220" s="470"/>
      <c r="CJ220" s="470"/>
      <c r="CK220" s="470"/>
      <c r="CL220" s="470"/>
      <c r="CM220" s="470"/>
      <c r="CN220" s="470"/>
      <c r="CO220" s="470"/>
      <c r="CP220" s="470"/>
      <c r="CQ220" s="470"/>
      <c r="CR220" s="470"/>
      <c r="CS220" s="470"/>
      <c r="CT220" s="470"/>
      <c r="CU220" s="63"/>
      <c r="CV220" s="467"/>
      <c r="CW220" s="186"/>
      <c r="CX220" s="35"/>
      <c r="CY220" s="132" t="e">
        <f>IF(AND(BX220="NYY",BY220=150),324,IF(AND(BX220="NYY",BY220=95),282,IF(AND(BX220="NYY",BY220=70),202,IF(AND(BX220="NYY",BY220=50),159,IF(AND(BX220="NYY",BY220=35),131,IF(AND(BX220=NYY,BY220=25),106,IF(AND(BX220="LVTC",BY220=150),252,IF(AND(BX220="LVTC",BY220=95),190,IF(AND(BX220="LVTC",BY220=70),158,IF(AND(BX220="LVTC",BY220=50),124,IF(AND(BX220="LVTC",BY220=35),102,IF(AND(BX220="LVTC",BY220=25),83,0))))))))))))</f>
        <v>#NAME?</v>
      </c>
      <c r="CZ220" s="35"/>
      <c r="DA220" s="35"/>
      <c r="DB220" s="401">
        <f t="shared" si="23"/>
        <v>0</v>
      </c>
      <c r="DC220" s="401">
        <f t="shared" si="24"/>
        <v>0</v>
      </c>
      <c r="DD220" s="401" t="str">
        <f t="shared" si="25"/>
        <v>BAIK</v>
      </c>
      <c r="DE220" s="401">
        <f t="shared" si="26"/>
        <v>0</v>
      </c>
      <c r="DF220" s="401" t="str">
        <f t="shared" si="27"/>
        <v>BAIK</v>
      </c>
    </row>
    <row r="221" spans="1:110">
      <c r="A221" s="510">
        <f t="shared" si="28"/>
        <v>209</v>
      </c>
      <c r="B221" s="511" t="str">
        <f>'1. DATA TRAFO'!C221</f>
        <v>KK0127</v>
      </c>
      <c r="C221" s="512" t="str">
        <f>'1. DATA TRAFO'!D221</f>
        <v>JL. SAWIT</v>
      </c>
      <c r="D221" s="193" t="str">
        <f>'1. DATA TRAFO'!L221</f>
        <v>TRAFINDO</v>
      </c>
      <c r="E221" s="192">
        <f>'1. DATA TRAFO'!M221</f>
        <v>50</v>
      </c>
      <c r="F221" s="513">
        <f>'1. DATA TRAFO'!R221</f>
        <v>44792</v>
      </c>
      <c r="G221" s="205" t="str">
        <f>'1. DATA TRAFO'!T221</f>
        <v>GTA</v>
      </c>
      <c r="H221" s="470"/>
      <c r="I221" s="470"/>
      <c r="J221" s="470"/>
      <c r="K221" s="470"/>
      <c r="L221" s="470"/>
      <c r="M221" s="470"/>
      <c r="N221" s="470"/>
      <c r="O221" s="470"/>
      <c r="P221" s="470"/>
      <c r="Q221" s="470"/>
      <c r="R221" s="470"/>
      <c r="S221" s="470"/>
      <c r="T221" s="470"/>
      <c r="U221" s="470"/>
      <c r="V221" s="470"/>
      <c r="W221" s="470"/>
      <c r="X221" s="470"/>
      <c r="Y221" s="470"/>
      <c r="Z221" s="470"/>
      <c r="AA221" s="470"/>
      <c r="AB221" s="470"/>
      <c r="AC221" s="514"/>
      <c r="AD221" s="470"/>
      <c r="AE221" s="515"/>
      <c r="AF221" s="470"/>
      <c r="AG221" s="470"/>
      <c r="AH221" s="470"/>
      <c r="AI221" s="470"/>
      <c r="AJ221" s="470"/>
      <c r="AK221" s="470"/>
      <c r="AL221" s="470"/>
      <c r="AM221" s="470"/>
      <c r="AN221" s="470"/>
      <c r="AO221" s="470"/>
      <c r="AP221" s="470"/>
      <c r="AQ221" s="470"/>
      <c r="AR221" s="470"/>
      <c r="AS221" s="516"/>
      <c r="AT221" s="470"/>
      <c r="AU221" s="471"/>
      <c r="AV221" s="470"/>
      <c r="AW221" s="471"/>
      <c r="AX221" s="471"/>
      <c r="AY221" s="470"/>
      <c r="AZ221" s="473"/>
      <c r="BA221" s="472"/>
      <c r="BB221" s="473"/>
      <c r="BC221" s="472"/>
      <c r="BD221" s="473"/>
      <c r="BE221" s="472"/>
      <c r="BF221" s="473"/>
      <c r="BG221" s="472"/>
      <c r="BH221" s="473"/>
      <c r="BI221" s="472"/>
      <c r="BJ221" s="473"/>
      <c r="BK221" s="472"/>
      <c r="BL221" s="473"/>
      <c r="BM221" s="472"/>
      <c r="BN221" s="473"/>
      <c r="BO221" s="472"/>
      <c r="BP221" s="473"/>
      <c r="BQ221" s="472"/>
      <c r="BR221" s="473"/>
      <c r="BS221" s="472"/>
      <c r="BT221" s="473"/>
      <c r="BU221" s="472"/>
      <c r="BV221" s="473"/>
      <c r="BW221" s="472"/>
      <c r="BX221" s="470"/>
      <c r="BY221" s="470"/>
      <c r="BZ221" s="470"/>
      <c r="CA221" s="470"/>
      <c r="CB221" s="470"/>
      <c r="CC221" s="470"/>
      <c r="CD221" s="470"/>
      <c r="CE221" s="470"/>
      <c r="CF221" s="470"/>
      <c r="CG221" s="470"/>
      <c r="CH221" s="470"/>
      <c r="CI221" s="470"/>
      <c r="CJ221" s="470"/>
      <c r="CK221" s="470"/>
      <c r="CL221" s="470"/>
      <c r="CM221" s="470"/>
      <c r="CN221" s="470"/>
      <c r="CO221" s="470"/>
      <c r="CP221" s="470"/>
      <c r="CQ221" s="470"/>
      <c r="CR221" s="470"/>
      <c r="CS221" s="470"/>
      <c r="CT221" s="470"/>
      <c r="CU221" s="63"/>
      <c r="CV221" s="467"/>
      <c r="CW221" s="186"/>
      <c r="CX221" s="35"/>
      <c r="CY221" s="132" t="e">
        <f>IF(AND(BX221="NYY",BY221=150),324,IF(AND(BX221="NYY",BY221=95),282,IF(AND(BX221="NYY",BY221=70),202,IF(AND(BX221="NYY",BY221=50),159,IF(AND(BX221="NYY",BY221=35),131,IF(AND(BX221=NYY,BY221=25),106,IF(AND(BX221="LVTC",BY221=150),252,IF(AND(BX221="LVTC",BY221=95),190,IF(AND(BX221="LVTC",BY221=70),158,IF(AND(BX221="LVTC",BY221=50),124,IF(AND(BX221="LVTC",BY221=35),102,IF(AND(BX221="LVTC",BY221=25),83,0))))))))))))</f>
        <v>#NAME?</v>
      </c>
      <c r="CZ221" s="35"/>
      <c r="DA221" s="35"/>
      <c r="DB221" s="401">
        <f t="shared" si="23"/>
        <v>0</v>
      </c>
      <c r="DC221" s="401">
        <f t="shared" si="24"/>
        <v>0</v>
      </c>
      <c r="DD221" s="401" t="str">
        <f t="shared" si="25"/>
        <v>BAIK</v>
      </c>
      <c r="DE221" s="401">
        <f t="shared" si="26"/>
        <v>0</v>
      </c>
      <c r="DF221" s="401" t="str">
        <f t="shared" si="27"/>
        <v>BAIK</v>
      </c>
    </row>
    <row r="222" spans="1:110">
      <c r="A222" s="510">
        <f t="shared" si="28"/>
        <v>210</v>
      </c>
      <c r="B222" s="511" t="str">
        <f>'1. DATA TRAFO'!C222</f>
        <v>KK0080</v>
      </c>
      <c r="C222" s="512" t="str">
        <f>'1. DATA TRAFO'!D222</f>
        <v>JL. LINTANG BUDING</v>
      </c>
      <c r="D222" s="193" t="str">
        <f>'1. DATA TRAFO'!L222</f>
        <v>MORAWA</v>
      </c>
      <c r="E222" s="192">
        <f>'1. DATA TRAFO'!M222</f>
        <v>100</v>
      </c>
      <c r="F222" s="513">
        <f>'1. DATA TRAFO'!R222</f>
        <v>44793</v>
      </c>
      <c r="G222" s="205" t="str">
        <f>'1. DATA TRAFO'!T222</f>
        <v>GTA</v>
      </c>
      <c r="H222" s="470"/>
      <c r="I222" s="470"/>
      <c r="J222" s="470"/>
      <c r="K222" s="470"/>
      <c r="L222" s="470"/>
      <c r="M222" s="470"/>
      <c r="N222" s="470"/>
      <c r="O222" s="470"/>
      <c r="P222" s="470"/>
      <c r="Q222" s="470"/>
      <c r="R222" s="470"/>
      <c r="S222" s="470"/>
      <c r="T222" s="470"/>
      <c r="U222" s="470"/>
      <c r="V222" s="470"/>
      <c r="W222" s="470"/>
      <c r="X222" s="470"/>
      <c r="Y222" s="470"/>
      <c r="Z222" s="470"/>
      <c r="AA222" s="470"/>
      <c r="AB222" s="470"/>
      <c r="AC222" s="514"/>
      <c r="AD222" s="470"/>
      <c r="AE222" s="515"/>
      <c r="AF222" s="470"/>
      <c r="AG222" s="470"/>
      <c r="AH222" s="470"/>
      <c r="AI222" s="470"/>
      <c r="AJ222" s="470"/>
      <c r="AK222" s="470"/>
      <c r="AL222" s="470"/>
      <c r="AM222" s="470"/>
      <c r="AN222" s="470"/>
      <c r="AO222" s="470"/>
      <c r="AP222" s="470"/>
      <c r="AQ222" s="470"/>
      <c r="AR222" s="470"/>
      <c r="AS222" s="516"/>
      <c r="AT222" s="470"/>
      <c r="AU222" s="471"/>
      <c r="AV222" s="470"/>
      <c r="AW222" s="471"/>
      <c r="AX222" s="471"/>
      <c r="AY222" s="470"/>
      <c r="AZ222" s="473"/>
      <c r="BA222" s="472"/>
      <c r="BB222" s="473"/>
      <c r="BC222" s="472"/>
      <c r="BD222" s="473"/>
      <c r="BE222" s="472"/>
      <c r="BF222" s="473"/>
      <c r="BG222" s="472"/>
      <c r="BH222" s="473"/>
      <c r="BI222" s="472"/>
      <c r="BJ222" s="473"/>
      <c r="BK222" s="472"/>
      <c r="BL222" s="473"/>
      <c r="BM222" s="472"/>
      <c r="BN222" s="473"/>
      <c r="BO222" s="472"/>
      <c r="BP222" s="473"/>
      <c r="BQ222" s="472"/>
      <c r="BR222" s="473"/>
      <c r="BS222" s="472"/>
      <c r="BT222" s="473"/>
      <c r="BU222" s="472"/>
      <c r="BV222" s="473"/>
      <c r="BW222" s="472"/>
      <c r="BX222" s="470"/>
      <c r="BY222" s="470"/>
      <c r="BZ222" s="470"/>
      <c r="CA222" s="470"/>
      <c r="CB222" s="470"/>
      <c r="CC222" s="470"/>
      <c r="CD222" s="470"/>
      <c r="CE222" s="470"/>
      <c r="CF222" s="470"/>
      <c r="CG222" s="470"/>
      <c r="CH222" s="470"/>
      <c r="CI222" s="470"/>
      <c r="CJ222" s="470"/>
      <c r="CK222" s="470"/>
      <c r="CL222" s="470"/>
      <c r="CM222" s="470"/>
      <c r="CN222" s="470"/>
      <c r="CO222" s="470"/>
      <c r="CP222" s="470"/>
      <c r="CQ222" s="470"/>
      <c r="CR222" s="470"/>
      <c r="CS222" s="470"/>
      <c r="CT222" s="470"/>
      <c r="CU222" s="63"/>
      <c r="CV222" s="467"/>
      <c r="CW222" s="186"/>
      <c r="CX222" s="35"/>
      <c r="CY222" s="132" t="e">
        <f>IF(AND(BX222="NYY",BY222=150),324,IF(AND(BX222="NYY",BY222=95),282,IF(AND(BX222="NYY",BY222=70),202,IF(AND(BX222="NYY",BY222=50),159,IF(AND(BX222="NYY",BY222=35),131,IF(AND(BX222=NYY,BY222=25),106,IF(AND(BX222="LVTC",BY222=150),252,IF(AND(BX222="LVTC",BY222=95),190,IF(AND(BX222="LVTC",BY222=70),158,IF(AND(BX222="LVTC",BY222=50),124,IF(AND(BX222="LVTC",BY222=35),102,IF(AND(BX222="LVTC",BY222=25),83,0))))))))))))</f>
        <v>#NAME?</v>
      </c>
      <c r="CZ222" s="35"/>
      <c r="DA222" s="35"/>
      <c r="DB222" s="401">
        <f t="shared" si="23"/>
        <v>0</v>
      </c>
      <c r="DC222" s="401">
        <f t="shared" si="24"/>
        <v>0</v>
      </c>
      <c r="DD222" s="401" t="str">
        <f t="shared" si="25"/>
        <v>BAIK</v>
      </c>
      <c r="DE222" s="401">
        <f t="shared" si="26"/>
        <v>0</v>
      </c>
      <c r="DF222" s="401" t="str">
        <f t="shared" si="27"/>
        <v>BAIK</v>
      </c>
    </row>
    <row r="223" spans="1:110">
      <c r="A223" s="510">
        <f t="shared" si="28"/>
        <v>211</v>
      </c>
      <c r="B223" s="511" t="str">
        <f>'1. DATA TRAFO'!C223</f>
        <v>KK0017</v>
      </c>
      <c r="C223" s="512" t="str">
        <f>'1. DATA TRAFO'!D223</f>
        <v>JL. BUDING</v>
      </c>
      <c r="D223" s="193" t="str">
        <f>'1. DATA TRAFO'!L223</f>
        <v>TRAFINDO</v>
      </c>
      <c r="E223" s="192">
        <f>'1. DATA TRAFO'!M223</f>
        <v>100</v>
      </c>
      <c r="F223" s="513">
        <f>'1. DATA TRAFO'!R223</f>
        <v>44793</v>
      </c>
      <c r="G223" s="205" t="str">
        <f>'1. DATA TRAFO'!T223</f>
        <v>GTA</v>
      </c>
      <c r="H223" s="470"/>
      <c r="I223" s="470"/>
      <c r="J223" s="470"/>
      <c r="K223" s="470"/>
      <c r="L223" s="470"/>
      <c r="M223" s="470"/>
      <c r="N223" s="470"/>
      <c r="O223" s="470"/>
      <c r="P223" s="470"/>
      <c r="Q223" s="470"/>
      <c r="R223" s="470"/>
      <c r="S223" s="470"/>
      <c r="T223" s="470"/>
      <c r="U223" s="470"/>
      <c r="V223" s="470"/>
      <c r="W223" s="470"/>
      <c r="X223" s="470"/>
      <c r="Y223" s="470"/>
      <c r="Z223" s="470"/>
      <c r="AA223" s="470"/>
      <c r="AB223" s="470"/>
      <c r="AC223" s="514"/>
      <c r="AD223" s="470"/>
      <c r="AE223" s="515"/>
      <c r="AF223" s="470"/>
      <c r="AG223" s="470"/>
      <c r="AH223" s="470"/>
      <c r="AI223" s="470"/>
      <c r="AJ223" s="470"/>
      <c r="AK223" s="470"/>
      <c r="AL223" s="470"/>
      <c r="AM223" s="470"/>
      <c r="AN223" s="470"/>
      <c r="AO223" s="470"/>
      <c r="AP223" s="470"/>
      <c r="AQ223" s="470"/>
      <c r="AR223" s="470"/>
      <c r="AS223" s="516"/>
      <c r="AT223" s="470"/>
      <c r="AU223" s="471"/>
      <c r="AV223" s="470"/>
      <c r="AW223" s="471"/>
      <c r="AX223" s="471"/>
      <c r="AY223" s="470"/>
      <c r="AZ223" s="473"/>
      <c r="BA223" s="472"/>
      <c r="BB223" s="473"/>
      <c r="BC223" s="472"/>
      <c r="BD223" s="473"/>
      <c r="BE223" s="472"/>
      <c r="BF223" s="473"/>
      <c r="BG223" s="472"/>
      <c r="BH223" s="473"/>
      <c r="BI223" s="472"/>
      <c r="BJ223" s="473"/>
      <c r="BK223" s="472"/>
      <c r="BL223" s="473"/>
      <c r="BM223" s="472"/>
      <c r="BN223" s="473"/>
      <c r="BO223" s="472"/>
      <c r="BP223" s="473"/>
      <c r="BQ223" s="472"/>
      <c r="BR223" s="473"/>
      <c r="BS223" s="472"/>
      <c r="BT223" s="473"/>
      <c r="BU223" s="472"/>
      <c r="BV223" s="473"/>
      <c r="BW223" s="472"/>
      <c r="BX223" s="470"/>
      <c r="BY223" s="470"/>
      <c r="BZ223" s="470"/>
      <c r="CA223" s="470"/>
      <c r="CB223" s="470"/>
      <c r="CC223" s="470"/>
      <c r="CD223" s="470"/>
      <c r="CE223" s="470"/>
      <c r="CF223" s="470"/>
      <c r="CG223" s="470"/>
      <c r="CH223" s="470"/>
      <c r="CI223" s="470"/>
      <c r="CJ223" s="470"/>
      <c r="CK223" s="470"/>
      <c r="CL223" s="470"/>
      <c r="CM223" s="470"/>
      <c r="CN223" s="470"/>
      <c r="CO223" s="470"/>
      <c r="CP223" s="470"/>
      <c r="CQ223" s="470"/>
      <c r="CR223" s="470"/>
      <c r="CS223" s="470"/>
      <c r="CT223" s="470"/>
      <c r="CU223" s="63"/>
      <c r="CV223" s="467"/>
      <c r="CW223" s="186"/>
      <c r="CX223" s="35"/>
      <c r="CY223" s="132" t="e">
        <f>IF(AND(BX223="NYY",BY223=150),324,IF(AND(BX223="NYY",BY223=95),282,IF(AND(BX223="NYY",BY223=70),202,IF(AND(BX223="NYY",BY223=50),159,IF(AND(BX223="NYY",BY223=35),131,IF(AND(BX223=NYY,BY223=25),106,IF(AND(BX223="LVTC",BY223=150),252,IF(AND(BX223="LVTC",BY223=95),190,IF(AND(BX223="LVTC",BY223=70),158,IF(AND(BX223="LVTC",BY223=50),124,IF(AND(BX223="LVTC",BY223=35),102,IF(AND(BX223="LVTC",BY223=25),83,0))))))))))))</f>
        <v>#NAME?</v>
      </c>
      <c r="CZ223" s="35"/>
      <c r="DA223" s="35"/>
      <c r="DB223" s="401">
        <f t="shared" si="23"/>
        <v>0</v>
      </c>
      <c r="DC223" s="401">
        <f t="shared" si="24"/>
        <v>0</v>
      </c>
      <c r="DD223" s="401" t="str">
        <f t="shared" si="25"/>
        <v>BAIK</v>
      </c>
      <c r="DE223" s="401">
        <f t="shared" si="26"/>
        <v>0</v>
      </c>
      <c r="DF223" s="401" t="str">
        <f t="shared" si="27"/>
        <v>BAIK</v>
      </c>
    </row>
    <row r="224" spans="1:110">
      <c r="A224" s="510">
        <f t="shared" si="28"/>
        <v>212</v>
      </c>
      <c r="B224" s="511" t="str">
        <f>'1. DATA TRAFO'!C224</f>
        <v>KK0104</v>
      </c>
      <c r="C224" s="512" t="str">
        <f>'1. DATA TRAFO'!D224</f>
        <v>JL. PESARAKAN</v>
      </c>
      <c r="D224" s="193" t="str">
        <f>'1. DATA TRAFO'!L224</f>
        <v>SINTRA</v>
      </c>
      <c r="E224" s="192">
        <f>'1. DATA TRAFO'!M224</f>
        <v>100</v>
      </c>
      <c r="F224" s="513">
        <f>'1. DATA TRAFO'!R224</f>
        <v>44792</v>
      </c>
      <c r="G224" s="205" t="str">
        <f>'1. DATA TRAFO'!T224</f>
        <v>GTA</v>
      </c>
      <c r="H224" s="470"/>
      <c r="I224" s="470"/>
      <c r="J224" s="470"/>
      <c r="K224" s="470"/>
      <c r="L224" s="470"/>
      <c r="M224" s="470"/>
      <c r="N224" s="470"/>
      <c r="O224" s="470"/>
      <c r="P224" s="470"/>
      <c r="Q224" s="470"/>
      <c r="R224" s="470"/>
      <c r="S224" s="470"/>
      <c r="T224" s="470"/>
      <c r="U224" s="470"/>
      <c r="V224" s="470"/>
      <c r="W224" s="470"/>
      <c r="X224" s="470"/>
      <c r="Y224" s="470"/>
      <c r="Z224" s="470"/>
      <c r="AA224" s="470"/>
      <c r="AB224" s="470"/>
      <c r="AC224" s="514"/>
      <c r="AD224" s="470"/>
      <c r="AE224" s="515"/>
      <c r="AF224" s="470"/>
      <c r="AG224" s="470"/>
      <c r="AH224" s="470"/>
      <c r="AI224" s="470"/>
      <c r="AJ224" s="470"/>
      <c r="AK224" s="470"/>
      <c r="AL224" s="470"/>
      <c r="AM224" s="470"/>
      <c r="AN224" s="470"/>
      <c r="AO224" s="470"/>
      <c r="AP224" s="470"/>
      <c r="AQ224" s="470"/>
      <c r="AR224" s="470"/>
      <c r="AS224" s="516"/>
      <c r="AT224" s="470"/>
      <c r="AU224" s="471"/>
      <c r="AV224" s="470"/>
      <c r="AW224" s="471"/>
      <c r="AX224" s="471"/>
      <c r="AY224" s="470"/>
      <c r="AZ224" s="473"/>
      <c r="BA224" s="472"/>
      <c r="BB224" s="473"/>
      <c r="BC224" s="472"/>
      <c r="BD224" s="473"/>
      <c r="BE224" s="472"/>
      <c r="BF224" s="473"/>
      <c r="BG224" s="472"/>
      <c r="BH224" s="473"/>
      <c r="BI224" s="472"/>
      <c r="BJ224" s="473"/>
      <c r="BK224" s="472"/>
      <c r="BL224" s="473"/>
      <c r="BM224" s="472"/>
      <c r="BN224" s="473"/>
      <c r="BO224" s="472"/>
      <c r="BP224" s="473"/>
      <c r="BQ224" s="472"/>
      <c r="BR224" s="473"/>
      <c r="BS224" s="472"/>
      <c r="BT224" s="473"/>
      <c r="BU224" s="472"/>
      <c r="BV224" s="473"/>
      <c r="BW224" s="472"/>
      <c r="BX224" s="470"/>
      <c r="BY224" s="470"/>
      <c r="BZ224" s="470"/>
      <c r="CA224" s="470"/>
      <c r="CB224" s="470"/>
      <c r="CC224" s="470"/>
      <c r="CD224" s="470"/>
      <c r="CE224" s="470"/>
      <c r="CF224" s="470"/>
      <c r="CG224" s="470"/>
      <c r="CH224" s="470"/>
      <c r="CI224" s="470"/>
      <c r="CJ224" s="470"/>
      <c r="CK224" s="470"/>
      <c r="CL224" s="470"/>
      <c r="CM224" s="470"/>
      <c r="CN224" s="470"/>
      <c r="CO224" s="470"/>
      <c r="CP224" s="470"/>
      <c r="CQ224" s="470"/>
      <c r="CR224" s="470"/>
      <c r="CS224" s="470"/>
      <c r="CT224" s="470"/>
      <c r="CU224" s="63"/>
      <c r="CV224" s="467"/>
      <c r="CW224" s="186"/>
      <c r="CX224" s="35"/>
      <c r="CY224" s="132" t="e">
        <f>IF(AND(BX224="NYY",BY224=150),324,IF(AND(BX224="NYY",BY224=95),282,IF(AND(BX224="NYY",BY224=70),202,IF(AND(BX224="NYY",BY224=50),159,IF(AND(BX224="NYY",BY224=35),131,IF(AND(BX224=NYY,BY224=25),106,IF(AND(BX224="LVTC",BY224=150),252,IF(AND(BX224="LVTC",BY224=95),190,IF(AND(BX224="LVTC",BY224=70),158,IF(AND(BX224="LVTC",BY224=50),124,IF(AND(BX224="LVTC",BY224=35),102,IF(AND(BX224="LVTC",BY224=25),83,0))))))))))))</f>
        <v>#NAME?</v>
      </c>
      <c r="CZ224" s="35"/>
      <c r="DA224" s="35"/>
      <c r="DB224" s="401">
        <f t="shared" si="23"/>
        <v>0</v>
      </c>
      <c r="DC224" s="401">
        <f t="shared" si="24"/>
        <v>0</v>
      </c>
      <c r="DD224" s="401" t="str">
        <f t="shared" si="25"/>
        <v>BAIK</v>
      </c>
      <c r="DE224" s="401">
        <f t="shared" si="26"/>
        <v>0</v>
      </c>
      <c r="DF224" s="401" t="str">
        <f t="shared" si="27"/>
        <v>BAIK</v>
      </c>
    </row>
    <row r="225" spans="1:110">
      <c r="A225" s="510">
        <f t="shared" si="28"/>
        <v>213</v>
      </c>
      <c r="B225" s="511" t="str">
        <f>'1. DATA TRAFO'!C225</f>
        <v>KK0018</v>
      </c>
      <c r="C225" s="512" t="str">
        <f>'1. DATA TRAFO'!D225</f>
        <v>JL. PESARAKAN</v>
      </c>
      <c r="D225" s="193" t="str">
        <f>'1. DATA TRAFO'!L225</f>
        <v>TRAFINDO</v>
      </c>
      <c r="E225" s="192">
        <f>'1. DATA TRAFO'!M225</f>
        <v>50</v>
      </c>
      <c r="F225" s="513">
        <f>'1. DATA TRAFO'!R225</f>
        <v>44792</v>
      </c>
      <c r="G225" s="205" t="str">
        <f>'1. DATA TRAFO'!T225</f>
        <v>GTA</v>
      </c>
      <c r="H225" s="470"/>
      <c r="I225" s="470"/>
      <c r="J225" s="470"/>
      <c r="K225" s="470"/>
      <c r="L225" s="470"/>
      <c r="M225" s="470"/>
      <c r="N225" s="470"/>
      <c r="O225" s="470"/>
      <c r="P225" s="470"/>
      <c r="Q225" s="470"/>
      <c r="R225" s="470"/>
      <c r="S225" s="470"/>
      <c r="T225" s="470"/>
      <c r="U225" s="470"/>
      <c r="V225" s="470"/>
      <c r="W225" s="470"/>
      <c r="X225" s="470"/>
      <c r="Y225" s="470"/>
      <c r="Z225" s="470"/>
      <c r="AA225" s="470"/>
      <c r="AB225" s="470"/>
      <c r="AC225" s="514"/>
      <c r="AD225" s="470"/>
      <c r="AE225" s="515"/>
      <c r="AF225" s="470"/>
      <c r="AG225" s="470"/>
      <c r="AH225" s="470"/>
      <c r="AI225" s="470"/>
      <c r="AJ225" s="470"/>
      <c r="AK225" s="470"/>
      <c r="AL225" s="470"/>
      <c r="AM225" s="470"/>
      <c r="AN225" s="470"/>
      <c r="AO225" s="470"/>
      <c r="AP225" s="470"/>
      <c r="AQ225" s="470"/>
      <c r="AR225" s="470"/>
      <c r="AS225" s="516"/>
      <c r="AT225" s="470"/>
      <c r="AU225" s="471"/>
      <c r="AV225" s="470"/>
      <c r="AW225" s="471"/>
      <c r="AX225" s="471"/>
      <c r="AY225" s="470"/>
      <c r="AZ225" s="473"/>
      <c r="BA225" s="472"/>
      <c r="BB225" s="473"/>
      <c r="BC225" s="472"/>
      <c r="BD225" s="473"/>
      <c r="BE225" s="472"/>
      <c r="BF225" s="473"/>
      <c r="BG225" s="472"/>
      <c r="BH225" s="473"/>
      <c r="BI225" s="472"/>
      <c r="BJ225" s="473"/>
      <c r="BK225" s="472"/>
      <c r="BL225" s="473"/>
      <c r="BM225" s="472"/>
      <c r="BN225" s="473"/>
      <c r="BO225" s="472"/>
      <c r="BP225" s="473"/>
      <c r="BQ225" s="472"/>
      <c r="BR225" s="473"/>
      <c r="BS225" s="472"/>
      <c r="BT225" s="473"/>
      <c r="BU225" s="472"/>
      <c r="BV225" s="473"/>
      <c r="BW225" s="472"/>
      <c r="BX225" s="470"/>
      <c r="BY225" s="470"/>
      <c r="BZ225" s="470"/>
      <c r="CA225" s="470"/>
      <c r="CB225" s="470"/>
      <c r="CC225" s="470"/>
      <c r="CD225" s="470"/>
      <c r="CE225" s="470"/>
      <c r="CF225" s="470"/>
      <c r="CG225" s="470"/>
      <c r="CH225" s="470"/>
      <c r="CI225" s="470"/>
      <c r="CJ225" s="470"/>
      <c r="CK225" s="470"/>
      <c r="CL225" s="470"/>
      <c r="CM225" s="470"/>
      <c r="CN225" s="470"/>
      <c r="CO225" s="470"/>
      <c r="CP225" s="470"/>
      <c r="CQ225" s="470"/>
      <c r="CR225" s="470"/>
      <c r="CS225" s="470"/>
      <c r="CT225" s="470"/>
      <c r="CU225" s="63"/>
      <c r="CV225" s="467"/>
      <c r="CW225" s="186"/>
      <c r="CX225" s="35"/>
      <c r="CY225" s="132" t="e">
        <f>IF(AND(BX225="NYY",BY225=150),324,IF(AND(BX225="NYY",BY225=95),282,IF(AND(BX225="NYY",BY225=70),202,IF(AND(BX225="NYY",BY225=50),159,IF(AND(BX225="NYY",BY225=35),131,IF(AND(BX225=NYY,BY225=25),106,IF(AND(BX225="LVTC",BY225=150),252,IF(AND(BX225="LVTC",BY225=95),190,IF(AND(BX225="LVTC",BY225=70),158,IF(AND(BX225="LVTC",BY225=50),124,IF(AND(BX225="LVTC",BY225=35),102,IF(AND(BX225="LVTC",BY225=25),83,0))))))))))))</f>
        <v>#NAME?</v>
      </c>
      <c r="CZ225" s="35"/>
      <c r="DA225" s="35"/>
      <c r="DB225" s="401">
        <f t="shared" si="23"/>
        <v>0</v>
      </c>
      <c r="DC225" s="401">
        <f t="shared" si="24"/>
        <v>0</v>
      </c>
      <c r="DD225" s="401" t="str">
        <f t="shared" si="25"/>
        <v>BAIK</v>
      </c>
      <c r="DE225" s="401">
        <f t="shared" si="26"/>
        <v>0</v>
      </c>
      <c r="DF225" s="401" t="str">
        <f t="shared" si="27"/>
        <v>BAIK</v>
      </c>
    </row>
    <row r="226" spans="1:110">
      <c r="A226" s="510">
        <f t="shared" si="28"/>
        <v>214</v>
      </c>
      <c r="B226" s="511" t="str">
        <f>'1. DATA TRAFO'!C226</f>
        <v>KK0049</v>
      </c>
      <c r="C226" s="512" t="str">
        <f>'1. DATA TRAFO'!D226</f>
        <v>JL. CENDIL</v>
      </c>
      <c r="D226" s="193" t="str">
        <f>'1. DATA TRAFO'!L226</f>
        <v>SINTRA</v>
      </c>
      <c r="E226" s="192">
        <f>'1. DATA TRAFO'!M226</f>
        <v>50</v>
      </c>
      <c r="F226" s="513">
        <f>'1. DATA TRAFO'!R226</f>
        <v>44792</v>
      </c>
      <c r="G226" s="205" t="str">
        <f>'1. DATA TRAFO'!T226</f>
        <v>GTA</v>
      </c>
      <c r="H226" s="470"/>
      <c r="I226" s="470"/>
      <c r="J226" s="470"/>
      <c r="K226" s="470"/>
      <c r="L226" s="470"/>
      <c r="M226" s="470"/>
      <c r="N226" s="470"/>
      <c r="O226" s="470"/>
      <c r="P226" s="470"/>
      <c r="Q226" s="470"/>
      <c r="R226" s="470"/>
      <c r="S226" s="470"/>
      <c r="T226" s="470"/>
      <c r="U226" s="470"/>
      <c r="V226" s="470"/>
      <c r="W226" s="470"/>
      <c r="X226" s="470"/>
      <c r="Y226" s="470"/>
      <c r="Z226" s="470"/>
      <c r="AA226" s="470"/>
      <c r="AB226" s="470"/>
      <c r="AC226" s="514"/>
      <c r="AD226" s="470"/>
      <c r="AE226" s="515"/>
      <c r="AF226" s="470"/>
      <c r="AG226" s="470"/>
      <c r="AH226" s="470"/>
      <c r="AI226" s="470"/>
      <c r="AJ226" s="470"/>
      <c r="AK226" s="470"/>
      <c r="AL226" s="470"/>
      <c r="AM226" s="470"/>
      <c r="AN226" s="470"/>
      <c r="AO226" s="470"/>
      <c r="AP226" s="470"/>
      <c r="AQ226" s="470"/>
      <c r="AR226" s="470"/>
      <c r="AS226" s="516"/>
      <c r="AT226" s="470"/>
      <c r="AU226" s="471"/>
      <c r="AV226" s="470"/>
      <c r="AW226" s="471"/>
      <c r="AX226" s="471"/>
      <c r="AY226" s="470"/>
      <c r="AZ226" s="473"/>
      <c r="BA226" s="472"/>
      <c r="BB226" s="473"/>
      <c r="BC226" s="472"/>
      <c r="BD226" s="473"/>
      <c r="BE226" s="472"/>
      <c r="BF226" s="473"/>
      <c r="BG226" s="472"/>
      <c r="BH226" s="473"/>
      <c r="BI226" s="472"/>
      <c r="BJ226" s="473"/>
      <c r="BK226" s="472"/>
      <c r="BL226" s="473"/>
      <c r="BM226" s="472"/>
      <c r="BN226" s="473"/>
      <c r="BO226" s="472"/>
      <c r="BP226" s="473"/>
      <c r="BQ226" s="472"/>
      <c r="BR226" s="473"/>
      <c r="BS226" s="472"/>
      <c r="BT226" s="473"/>
      <c r="BU226" s="472"/>
      <c r="BV226" s="473"/>
      <c r="BW226" s="472"/>
      <c r="BX226" s="470"/>
      <c r="BY226" s="470"/>
      <c r="BZ226" s="470"/>
      <c r="CA226" s="470"/>
      <c r="CB226" s="470"/>
      <c r="CC226" s="470"/>
      <c r="CD226" s="470"/>
      <c r="CE226" s="470"/>
      <c r="CF226" s="470"/>
      <c r="CG226" s="470"/>
      <c r="CH226" s="470"/>
      <c r="CI226" s="470"/>
      <c r="CJ226" s="470"/>
      <c r="CK226" s="470"/>
      <c r="CL226" s="470"/>
      <c r="CM226" s="470"/>
      <c r="CN226" s="470"/>
      <c r="CO226" s="470"/>
      <c r="CP226" s="470"/>
      <c r="CQ226" s="470"/>
      <c r="CR226" s="470"/>
      <c r="CS226" s="470"/>
      <c r="CT226" s="470"/>
      <c r="CU226" s="63"/>
      <c r="CV226" s="467"/>
      <c r="CW226" s="186"/>
      <c r="CX226" s="35"/>
      <c r="CY226" s="132" t="e">
        <f>IF(AND(BX226="NYY",BY226=150),324,IF(AND(BX226="NYY",BY226=95),282,IF(AND(BX226="NYY",BY226=70),202,IF(AND(BX226="NYY",BY226=50),159,IF(AND(BX226="NYY",BY226=35),131,IF(AND(BX226=NYY,BY226=25),106,IF(AND(BX226="LVTC",BY226=150),252,IF(AND(BX226="LVTC",BY226=95),190,IF(AND(BX226="LVTC",BY226=70),158,IF(AND(BX226="LVTC",BY226=50),124,IF(AND(BX226="LVTC",BY226=35),102,IF(AND(BX226="LVTC",BY226=25),83,0))))))))))))</f>
        <v>#NAME?</v>
      </c>
      <c r="CZ226" s="35"/>
      <c r="DA226" s="35"/>
      <c r="DB226" s="401">
        <f t="shared" si="23"/>
        <v>0</v>
      </c>
      <c r="DC226" s="401">
        <f t="shared" si="24"/>
        <v>0</v>
      </c>
      <c r="DD226" s="401" t="str">
        <f t="shared" si="25"/>
        <v>BAIK</v>
      </c>
      <c r="DE226" s="401">
        <f t="shared" si="26"/>
        <v>0</v>
      </c>
      <c r="DF226" s="401" t="str">
        <f t="shared" si="27"/>
        <v>BAIK</v>
      </c>
    </row>
    <row r="227" spans="1:110">
      <c r="A227" s="510">
        <f t="shared" si="28"/>
        <v>215</v>
      </c>
      <c r="B227" s="511" t="str">
        <f>'1. DATA TRAFO'!C227</f>
        <v>KK0074</v>
      </c>
      <c r="C227" s="512" t="str">
        <f>'1. DATA TRAFO'!D227</f>
        <v>JL. CENDIL</v>
      </c>
      <c r="D227" s="193" t="str">
        <f>'1. DATA TRAFO'!L227</f>
        <v>STARLITE</v>
      </c>
      <c r="E227" s="192">
        <f>'1. DATA TRAFO'!M227</f>
        <v>50</v>
      </c>
      <c r="F227" s="513">
        <f>'1. DATA TRAFO'!R227</f>
        <v>44792</v>
      </c>
      <c r="G227" s="205" t="str">
        <f>'1. DATA TRAFO'!T227</f>
        <v>GTA</v>
      </c>
      <c r="H227" s="470"/>
      <c r="I227" s="470"/>
      <c r="J227" s="470"/>
      <c r="K227" s="470"/>
      <c r="L227" s="470"/>
      <c r="M227" s="470"/>
      <c r="N227" s="470"/>
      <c r="O227" s="470"/>
      <c r="P227" s="470"/>
      <c r="Q227" s="470"/>
      <c r="R227" s="470"/>
      <c r="S227" s="470"/>
      <c r="T227" s="470"/>
      <c r="U227" s="470"/>
      <c r="V227" s="470"/>
      <c r="W227" s="470"/>
      <c r="X227" s="470"/>
      <c r="Y227" s="470"/>
      <c r="Z227" s="470"/>
      <c r="AA227" s="470"/>
      <c r="AB227" s="470"/>
      <c r="AC227" s="514"/>
      <c r="AD227" s="470"/>
      <c r="AE227" s="515"/>
      <c r="AF227" s="470"/>
      <c r="AG227" s="470"/>
      <c r="AH227" s="470"/>
      <c r="AI227" s="470"/>
      <c r="AJ227" s="470"/>
      <c r="AK227" s="470"/>
      <c r="AL227" s="470"/>
      <c r="AM227" s="470"/>
      <c r="AN227" s="470"/>
      <c r="AO227" s="470"/>
      <c r="AP227" s="470"/>
      <c r="AQ227" s="470"/>
      <c r="AR227" s="470"/>
      <c r="AS227" s="516"/>
      <c r="AT227" s="470"/>
      <c r="AU227" s="471"/>
      <c r="AV227" s="470"/>
      <c r="AW227" s="471"/>
      <c r="AX227" s="471"/>
      <c r="AY227" s="470"/>
      <c r="AZ227" s="473"/>
      <c r="BA227" s="472"/>
      <c r="BB227" s="473"/>
      <c r="BC227" s="472"/>
      <c r="BD227" s="473"/>
      <c r="BE227" s="472"/>
      <c r="BF227" s="473"/>
      <c r="BG227" s="472"/>
      <c r="BH227" s="473"/>
      <c r="BI227" s="472"/>
      <c r="BJ227" s="473"/>
      <c r="BK227" s="472"/>
      <c r="BL227" s="473"/>
      <c r="BM227" s="472"/>
      <c r="BN227" s="473"/>
      <c r="BO227" s="472"/>
      <c r="BP227" s="473"/>
      <c r="BQ227" s="472"/>
      <c r="BR227" s="473"/>
      <c r="BS227" s="472"/>
      <c r="BT227" s="473"/>
      <c r="BU227" s="472"/>
      <c r="BV227" s="473"/>
      <c r="BW227" s="472"/>
      <c r="BX227" s="470"/>
      <c r="BY227" s="470"/>
      <c r="BZ227" s="470"/>
      <c r="CA227" s="470"/>
      <c r="CB227" s="470"/>
      <c r="CC227" s="470"/>
      <c r="CD227" s="470"/>
      <c r="CE227" s="470"/>
      <c r="CF227" s="470"/>
      <c r="CG227" s="470"/>
      <c r="CH227" s="470"/>
      <c r="CI227" s="470"/>
      <c r="CJ227" s="470"/>
      <c r="CK227" s="470"/>
      <c r="CL227" s="470"/>
      <c r="CM227" s="470"/>
      <c r="CN227" s="470"/>
      <c r="CO227" s="470"/>
      <c r="CP227" s="470"/>
      <c r="CQ227" s="470"/>
      <c r="CR227" s="470"/>
      <c r="CS227" s="470"/>
      <c r="CT227" s="470"/>
      <c r="CU227" s="63"/>
      <c r="CV227" s="467"/>
      <c r="CW227" s="186"/>
      <c r="CX227" s="35"/>
      <c r="CY227" s="132" t="e">
        <f>IF(AND(BX227="NYY",BY227=150),324,IF(AND(BX227="NYY",BY227=95),282,IF(AND(BX227="NYY",BY227=70),202,IF(AND(BX227="NYY",BY227=50),159,IF(AND(BX227="NYY",BY227=35),131,IF(AND(BX227=NYY,BY227=25),106,IF(AND(BX227="LVTC",BY227=150),252,IF(AND(BX227="LVTC",BY227=95),190,IF(AND(BX227="LVTC",BY227=70),158,IF(AND(BX227="LVTC",BY227=50),124,IF(AND(BX227="LVTC",BY227=35),102,IF(AND(BX227="LVTC",BY227=25),83,0))))))))))))</f>
        <v>#NAME?</v>
      </c>
      <c r="CZ227" s="35"/>
      <c r="DA227" s="35"/>
      <c r="DB227" s="401">
        <f t="shared" si="23"/>
        <v>0</v>
      </c>
      <c r="DC227" s="401">
        <f t="shared" si="24"/>
        <v>0</v>
      </c>
      <c r="DD227" s="401" t="str">
        <f t="shared" si="25"/>
        <v>BAIK</v>
      </c>
      <c r="DE227" s="401">
        <f t="shared" si="26"/>
        <v>0</v>
      </c>
      <c r="DF227" s="401" t="str">
        <f t="shared" si="27"/>
        <v>BAIK</v>
      </c>
    </row>
    <row r="228" spans="1:110">
      <c r="A228" s="510">
        <f t="shared" si="28"/>
        <v>216</v>
      </c>
      <c r="B228" s="511" t="str">
        <f>'1. DATA TRAFO'!C228</f>
        <v>KK0028</v>
      </c>
      <c r="C228" s="512" t="str">
        <f>'1. DATA TRAFO'!D228</f>
        <v>PT. PARIT SEMBADA CENDIL</v>
      </c>
      <c r="D228" s="193" t="str">
        <f>'1. DATA TRAFO'!L228</f>
        <v>SINTRA</v>
      </c>
      <c r="E228" s="192">
        <f>'1. DATA TRAFO'!M228</f>
        <v>160</v>
      </c>
      <c r="F228" s="513">
        <f>'1. DATA TRAFO'!R228</f>
        <v>44792</v>
      </c>
      <c r="G228" s="205" t="str">
        <f>'1. DATA TRAFO'!T228</f>
        <v>GTA</v>
      </c>
      <c r="H228" s="470"/>
      <c r="I228" s="470"/>
      <c r="J228" s="470"/>
      <c r="K228" s="470"/>
      <c r="L228" s="470"/>
      <c r="M228" s="470"/>
      <c r="N228" s="470"/>
      <c r="O228" s="470"/>
      <c r="P228" s="470"/>
      <c r="Q228" s="470"/>
      <c r="R228" s="470"/>
      <c r="S228" s="470"/>
      <c r="T228" s="470"/>
      <c r="U228" s="470"/>
      <c r="V228" s="470"/>
      <c r="W228" s="470"/>
      <c r="X228" s="470"/>
      <c r="Y228" s="470"/>
      <c r="Z228" s="470"/>
      <c r="AA228" s="470"/>
      <c r="AB228" s="470"/>
      <c r="AC228" s="514"/>
      <c r="AD228" s="470"/>
      <c r="AE228" s="515"/>
      <c r="AF228" s="470"/>
      <c r="AG228" s="470"/>
      <c r="AH228" s="470"/>
      <c r="AI228" s="470"/>
      <c r="AJ228" s="470"/>
      <c r="AK228" s="470"/>
      <c r="AL228" s="470"/>
      <c r="AM228" s="470"/>
      <c r="AN228" s="470"/>
      <c r="AO228" s="470"/>
      <c r="AP228" s="470"/>
      <c r="AQ228" s="470"/>
      <c r="AR228" s="470"/>
      <c r="AS228" s="516"/>
      <c r="AT228" s="470"/>
      <c r="AU228" s="471"/>
      <c r="AV228" s="470"/>
      <c r="AW228" s="471"/>
      <c r="AX228" s="471"/>
      <c r="AY228" s="470"/>
      <c r="AZ228" s="473"/>
      <c r="BA228" s="472"/>
      <c r="BB228" s="473"/>
      <c r="BC228" s="472"/>
      <c r="BD228" s="473"/>
      <c r="BE228" s="472"/>
      <c r="BF228" s="473"/>
      <c r="BG228" s="472"/>
      <c r="BH228" s="473"/>
      <c r="BI228" s="472"/>
      <c r="BJ228" s="473"/>
      <c r="BK228" s="472"/>
      <c r="BL228" s="473"/>
      <c r="BM228" s="472"/>
      <c r="BN228" s="473"/>
      <c r="BO228" s="472"/>
      <c r="BP228" s="473"/>
      <c r="BQ228" s="472"/>
      <c r="BR228" s="473"/>
      <c r="BS228" s="472"/>
      <c r="BT228" s="473"/>
      <c r="BU228" s="472"/>
      <c r="BV228" s="473"/>
      <c r="BW228" s="472"/>
      <c r="BX228" s="470"/>
      <c r="BY228" s="470"/>
      <c r="BZ228" s="470"/>
      <c r="CA228" s="470"/>
      <c r="CB228" s="470"/>
      <c r="CC228" s="470"/>
      <c r="CD228" s="470"/>
      <c r="CE228" s="470"/>
      <c r="CF228" s="470"/>
      <c r="CG228" s="470"/>
      <c r="CH228" s="470"/>
      <c r="CI228" s="470"/>
      <c r="CJ228" s="470"/>
      <c r="CK228" s="470"/>
      <c r="CL228" s="470"/>
      <c r="CM228" s="470"/>
      <c r="CN228" s="470"/>
      <c r="CO228" s="470"/>
      <c r="CP228" s="470"/>
      <c r="CQ228" s="470"/>
      <c r="CR228" s="470"/>
      <c r="CS228" s="470"/>
      <c r="CT228" s="470"/>
      <c r="CU228" s="63"/>
      <c r="CV228" s="467"/>
      <c r="CW228" s="186"/>
      <c r="CX228" s="35"/>
      <c r="CY228" s="132" t="e">
        <f>IF(AND(BX228="NYY",BY228=150),324,IF(AND(BX228="NYY",BY228=95),282,IF(AND(BX228="NYY",BY228=70),202,IF(AND(BX228="NYY",BY228=50),159,IF(AND(BX228="NYY",BY228=35),131,IF(AND(BX228=NYY,BY228=25),106,IF(AND(BX228="LVTC",BY228=150),252,IF(AND(BX228="LVTC",BY228=95),190,IF(AND(BX228="LVTC",BY228=70),158,IF(AND(BX228="LVTC",BY228=50),124,IF(AND(BX228="LVTC",BY228=35),102,IF(AND(BX228="LVTC",BY228=25),83,0))))))))))))</f>
        <v>#NAME?</v>
      </c>
      <c r="CZ228" s="35"/>
      <c r="DA228" s="35"/>
      <c r="DB228" s="401">
        <f t="shared" si="23"/>
        <v>0</v>
      </c>
      <c r="DC228" s="401">
        <f t="shared" si="24"/>
        <v>0</v>
      </c>
      <c r="DD228" s="401" t="str">
        <f t="shared" si="25"/>
        <v>BAIK</v>
      </c>
      <c r="DE228" s="401">
        <f t="shared" si="26"/>
        <v>0</v>
      </c>
      <c r="DF228" s="401" t="str">
        <f t="shared" si="27"/>
        <v>BAIK</v>
      </c>
    </row>
    <row r="229" spans="1:110">
      <c r="A229" s="510">
        <f t="shared" si="28"/>
        <v>217</v>
      </c>
      <c r="B229" s="511" t="str">
        <f>'1. DATA TRAFO'!C229</f>
        <v>KK0109</v>
      </c>
      <c r="C229" s="512" t="str">
        <f>'1. DATA TRAFO'!D229</f>
        <v>JL. CENDIL</v>
      </c>
      <c r="D229" s="193" t="str">
        <f>'1. DATA TRAFO'!L229</f>
        <v>VOLTRA</v>
      </c>
      <c r="E229" s="192">
        <f>'1. DATA TRAFO'!M229</f>
        <v>50</v>
      </c>
      <c r="F229" s="513">
        <f>'1. DATA TRAFO'!R229</f>
        <v>44792</v>
      </c>
      <c r="G229" s="205" t="str">
        <f>'1. DATA TRAFO'!T229</f>
        <v>GTA</v>
      </c>
      <c r="H229" s="470"/>
      <c r="I229" s="470"/>
      <c r="J229" s="470"/>
      <c r="K229" s="470"/>
      <c r="L229" s="470"/>
      <c r="M229" s="470"/>
      <c r="N229" s="470"/>
      <c r="O229" s="470"/>
      <c r="P229" s="470"/>
      <c r="Q229" s="470"/>
      <c r="R229" s="470"/>
      <c r="S229" s="470"/>
      <c r="T229" s="470"/>
      <c r="U229" s="470"/>
      <c r="V229" s="470"/>
      <c r="W229" s="470"/>
      <c r="X229" s="470"/>
      <c r="Y229" s="470"/>
      <c r="Z229" s="470"/>
      <c r="AA229" s="470"/>
      <c r="AB229" s="470"/>
      <c r="AC229" s="514"/>
      <c r="AD229" s="470"/>
      <c r="AE229" s="515"/>
      <c r="AF229" s="470"/>
      <c r="AG229" s="470"/>
      <c r="AH229" s="470"/>
      <c r="AI229" s="470"/>
      <c r="AJ229" s="470"/>
      <c r="AK229" s="470"/>
      <c r="AL229" s="470"/>
      <c r="AM229" s="470"/>
      <c r="AN229" s="470"/>
      <c r="AO229" s="470"/>
      <c r="AP229" s="470"/>
      <c r="AQ229" s="470"/>
      <c r="AR229" s="470"/>
      <c r="AS229" s="516"/>
      <c r="AT229" s="470"/>
      <c r="AU229" s="471"/>
      <c r="AV229" s="470"/>
      <c r="AW229" s="471"/>
      <c r="AX229" s="471"/>
      <c r="AY229" s="470"/>
      <c r="AZ229" s="473"/>
      <c r="BA229" s="472"/>
      <c r="BB229" s="473"/>
      <c r="BC229" s="472"/>
      <c r="BD229" s="473"/>
      <c r="BE229" s="472"/>
      <c r="BF229" s="473"/>
      <c r="BG229" s="472"/>
      <c r="BH229" s="473"/>
      <c r="BI229" s="472"/>
      <c r="BJ229" s="473"/>
      <c r="BK229" s="472"/>
      <c r="BL229" s="473"/>
      <c r="BM229" s="472"/>
      <c r="BN229" s="473"/>
      <c r="BO229" s="472"/>
      <c r="BP229" s="473"/>
      <c r="BQ229" s="472"/>
      <c r="BR229" s="473"/>
      <c r="BS229" s="472"/>
      <c r="BT229" s="473"/>
      <c r="BU229" s="472"/>
      <c r="BV229" s="473"/>
      <c r="BW229" s="472"/>
      <c r="BX229" s="470"/>
      <c r="BY229" s="470"/>
      <c r="BZ229" s="470"/>
      <c r="CA229" s="470"/>
      <c r="CB229" s="470"/>
      <c r="CC229" s="470"/>
      <c r="CD229" s="470"/>
      <c r="CE229" s="470"/>
      <c r="CF229" s="470"/>
      <c r="CG229" s="470"/>
      <c r="CH229" s="470"/>
      <c r="CI229" s="470"/>
      <c r="CJ229" s="470"/>
      <c r="CK229" s="470"/>
      <c r="CL229" s="470"/>
      <c r="CM229" s="470"/>
      <c r="CN229" s="470"/>
      <c r="CO229" s="470"/>
      <c r="CP229" s="470"/>
      <c r="CQ229" s="470"/>
      <c r="CR229" s="470"/>
      <c r="CS229" s="470"/>
      <c r="CT229" s="470"/>
      <c r="CU229" s="63"/>
      <c r="CV229" s="467"/>
      <c r="CW229" s="186"/>
      <c r="CX229" s="35"/>
      <c r="CY229" s="132" t="e">
        <f>IF(AND(BX229="NYY",BY229=150),324,IF(AND(BX229="NYY",BY229=95),282,IF(AND(BX229="NYY",BY229=70),202,IF(AND(BX229="NYY",BY229=50),159,IF(AND(BX229="NYY",BY229=35),131,IF(AND(BX229=NYY,BY229=25),106,IF(AND(BX229="LVTC",BY229=150),252,IF(AND(BX229="LVTC",BY229=95),190,IF(AND(BX229="LVTC",BY229=70),158,IF(AND(BX229="LVTC",BY229=50),124,IF(AND(BX229="LVTC",BY229=35),102,IF(AND(BX229="LVTC",BY229=25),83,0))))))))))))</f>
        <v>#NAME?</v>
      </c>
      <c r="CZ229" s="35"/>
      <c r="DA229" s="35"/>
      <c r="DB229" s="401">
        <f t="shared" si="23"/>
        <v>0</v>
      </c>
      <c r="DC229" s="401">
        <f t="shared" si="24"/>
        <v>0</v>
      </c>
      <c r="DD229" s="401" t="str">
        <f t="shared" si="25"/>
        <v>BAIK</v>
      </c>
      <c r="DE229" s="401">
        <f t="shared" si="26"/>
        <v>0</v>
      </c>
      <c r="DF229" s="401" t="str">
        <f t="shared" si="27"/>
        <v>BAIK</v>
      </c>
    </row>
    <row r="230" spans="1:110">
      <c r="A230" s="510">
        <f t="shared" si="28"/>
        <v>218</v>
      </c>
      <c r="B230" s="511" t="str">
        <f>'1. DATA TRAFO'!C230</f>
        <v>KK0075</v>
      </c>
      <c r="C230" s="512" t="str">
        <f>'1. DATA TRAFO'!D230</f>
        <v>CENDIL</v>
      </c>
      <c r="D230" s="193" t="str">
        <f>'1. DATA TRAFO'!L230</f>
        <v>MURAWA</v>
      </c>
      <c r="E230" s="192">
        <f>'1. DATA TRAFO'!M230</f>
        <v>100</v>
      </c>
      <c r="F230" s="513">
        <f>'1. DATA TRAFO'!R230</f>
        <v>44792</v>
      </c>
      <c r="G230" s="205" t="str">
        <f>'1. DATA TRAFO'!T230</f>
        <v>GTA</v>
      </c>
      <c r="H230" s="470"/>
      <c r="I230" s="470"/>
      <c r="J230" s="470"/>
      <c r="K230" s="470"/>
      <c r="L230" s="470"/>
      <c r="M230" s="470"/>
      <c r="N230" s="470"/>
      <c r="O230" s="470"/>
      <c r="P230" s="470"/>
      <c r="Q230" s="470"/>
      <c r="R230" s="470"/>
      <c r="S230" s="470"/>
      <c r="T230" s="470"/>
      <c r="U230" s="470"/>
      <c r="V230" s="470"/>
      <c r="W230" s="470"/>
      <c r="X230" s="470"/>
      <c r="Y230" s="470"/>
      <c r="Z230" s="470"/>
      <c r="AA230" s="470"/>
      <c r="AB230" s="470"/>
      <c r="AC230" s="514"/>
      <c r="AD230" s="470"/>
      <c r="AE230" s="515"/>
      <c r="AF230" s="470"/>
      <c r="AG230" s="470"/>
      <c r="AH230" s="470"/>
      <c r="AI230" s="470"/>
      <c r="AJ230" s="470"/>
      <c r="AK230" s="470"/>
      <c r="AL230" s="470"/>
      <c r="AM230" s="470"/>
      <c r="AN230" s="470"/>
      <c r="AO230" s="470"/>
      <c r="AP230" s="470"/>
      <c r="AQ230" s="470"/>
      <c r="AR230" s="470"/>
      <c r="AS230" s="516"/>
      <c r="AT230" s="470"/>
      <c r="AU230" s="471"/>
      <c r="AV230" s="470"/>
      <c r="AW230" s="471"/>
      <c r="AX230" s="471"/>
      <c r="AY230" s="470"/>
      <c r="AZ230" s="473"/>
      <c r="BA230" s="472"/>
      <c r="BB230" s="473"/>
      <c r="BC230" s="472"/>
      <c r="BD230" s="473"/>
      <c r="BE230" s="472"/>
      <c r="BF230" s="473"/>
      <c r="BG230" s="472"/>
      <c r="BH230" s="473"/>
      <c r="BI230" s="472"/>
      <c r="BJ230" s="473"/>
      <c r="BK230" s="472"/>
      <c r="BL230" s="473"/>
      <c r="BM230" s="472"/>
      <c r="BN230" s="473"/>
      <c r="BO230" s="472"/>
      <c r="BP230" s="473"/>
      <c r="BQ230" s="472"/>
      <c r="BR230" s="473"/>
      <c r="BS230" s="472"/>
      <c r="BT230" s="473"/>
      <c r="BU230" s="472"/>
      <c r="BV230" s="473"/>
      <c r="BW230" s="472"/>
      <c r="BX230" s="470"/>
      <c r="BY230" s="470"/>
      <c r="BZ230" s="470"/>
      <c r="CA230" s="470"/>
      <c r="CB230" s="470"/>
      <c r="CC230" s="470"/>
      <c r="CD230" s="470"/>
      <c r="CE230" s="470"/>
      <c r="CF230" s="470"/>
      <c r="CG230" s="470"/>
      <c r="CH230" s="470"/>
      <c r="CI230" s="470"/>
      <c r="CJ230" s="470"/>
      <c r="CK230" s="470"/>
      <c r="CL230" s="470"/>
      <c r="CM230" s="470"/>
      <c r="CN230" s="470"/>
      <c r="CO230" s="470"/>
      <c r="CP230" s="470"/>
      <c r="CQ230" s="470"/>
      <c r="CR230" s="470"/>
      <c r="CS230" s="470"/>
      <c r="CT230" s="470"/>
      <c r="CU230" s="63"/>
      <c r="CV230" s="467"/>
      <c r="CW230" s="186"/>
      <c r="CX230" s="35"/>
      <c r="CY230" s="132" t="e">
        <f>IF(AND(BX230="NYY",BY230=150),324,IF(AND(BX230="NYY",BY230=95),282,IF(AND(BX230="NYY",BY230=70),202,IF(AND(BX230="NYY",BY230=50),159,IF(AND(BX230="NYY",BY230=35),131,IF(AND(BX230=NYY,BY230=25),106,IF(AND(BX230="LVTC",BY230=150),252,IF(AND(BX230="LVTC",BY230=95),190,IF(AND(BX230="LVTC",BY230=70),158,IF(AND(BX230="LVTC",BY230=50),124,IF(AND(BX230="LVTC",BY230=35),102,IF(AND(BX230="LVTC",BY230=25),83,0))))))))))))</f>
        <v>#NAME?</v>
      </c>
      <c r="CZ230" s="35"/>
      <c r="DA230" s="35"/>
      <c r="DB230" s="401">
        <f t="shared" si="23"/>
        <v>0</v>
      </c>
      <c r="DC230" s="401">
        <f t="shared" si="24"/>
        <v>0</v>
      </c>
      <c r="DD230" s="401" t="str">
        <f t="shared" si="25"/>
        <v>BAIK</v>
      </c>
      <c r="DE230" s="401">
        <f t="shared" si="26"/>
        <v>0</v>
      </c>
      <c r="DF230" s="401" t="str">
        <f t="shared" si="27"/>
        <v>BAIK</v>
      </c>
    </row>
    <row r="231" spans="1:110">
      <c r="A231" s="510">
        <f t="shared" si="28"/>
        <v>219</v>
      </c>
      <c r="B231" s="511" t="str">
        <f>'1. DATA TRAFO'!C231</f>
        <v>KK0030</v>
      </c>
      <c r="C231" s="512" t="str">
        <f>'1. DATA TRAFO'!D231</f>
        <v>JL.PESARAKAN</v>
      </c>
      <c r="D231" s="193" t="str">
        <f>'1. DATA TRAFO'!L231</f>
        <v>SINTRA</v>
      </c>
      <c r="E231" s="192">
        <f>'1. DATA TRAFO'!M231</f>
        <v>50</v>
      </c>
      <c r="F231" s="513">
        <f>'1. DATA TRAFO'!R231</f>
        <v>43331</v>
      </c>
      <c r="G231" s="205" t="str">
        <f>'1. DATA TRAFO'!T231</f>
        <v>GTA</v>
      </c>
      <c r="H231" s="470"/>
      <c r="I231" s="470"/>
      <c r="J231" s="470"/>
      <c r="K231" s="470"/>
      <c r="L231" s="470"/>
      <c r="M231" s="470"/>
      <c r="N231" s="470"/>
      <c r="O231" s="470"/>
      <c r="P231" s="470"/>
      <c r="Q231" s="470"/>
      <c r="R231" s="470"/>
      <c r="S231" s="470"/>
      <c r="T231" s="470"/>
      <c r="U231" s="470"/>
      <c r="V231" s="470"/>
      <c r="W231" s="470"/>
      <c r="X231" s="470"/>
      <c r="Y231" s="470"/>
      <c r="Z231" s="470"/>
      <c r="AA231" s="470"/>
      <c r="AB231" s="470"/>
      <c r="AC231" s="514"/>
      <c r="AD231" s="470"/>
      <c r="AE231" s="515"/>
      <c r="AF231" s="470"/>
      <c r="AG231" s="470"/>
      <c r="AH231" s="470"/>
      <c r="AI231" s="470"/>
      <c r="AJ231" s="470"/>
      <c r="AK231" s="470"/>
      <c r="AL231" s="470"/>
      <c r="AM231" s="470"/>
      <c r="AN231" s="470"/>
      <c r="AO231" s="470"/>
      <c r="AP231" s="470"/>
      <c r="AQ231" s="470"/>
      <c r="AR231" s="470"/>
      <c r="AS231" s="516"/>
      <c r="AT231" s="470"/>
      <c r="AU231" s="471"/>
      <c r="AV231" s="470"/>
      <c r="AW231" s="471"/>
      <c r="AX231" s="471"/>
      <c r="AY231" s="470"/>
      <c r="AZ231" s="473"/>
      <c r="BA231" s="472"/>
      <c r="BB231" s="473"/>
      <c r="BC231" s="472"/>
      <c r="BD231" s="473"/>
      <c r="BE231" s="472"/>
      <c r="BF231" s="473"/>
      <c r="BG231" s="472"/>
      <c r="BH231" s="473"/>
      <c r="BI231" s="472"/>
      <c r="BJ231" s="473"/>
      <c r="BK231" s="472"/>
      <c r="BL231" s="473"/>
      <c r="BM231" s="472"/>
      <c r="BN231" s="473"/>
      <c r="BO231" s="472"/>
      <c r="BP231" s="473"/>
      <c r="BQ231" s="472"/>
      <c r="BR231" s="473"/>
      <c r="BS231" s="472"/>
      <c r="BT231" s="473"/>
      <c r="BU231" s="472"/>
      <c r="BV231" s="473"/>
      <c r="BW231" s="472"/>
      <c r="BX231" s="470"/>
      <c r="BY231" s="470"/>
      <c r="BZ231" s="470"/>
      <c r="CA231" s="470"/>
      <c r="CB231" s="470"/>
      <c r="CC231" s="470"/>
      <c r="CD231" s="470"/>
      <c r="CE231" s="470"/>
      <c r="CF231" s="470"/>
      <c r="CG231" s="470"/>
      <c r="CH231" s="470"/>
      <c r="CI231" s="470"/>
      <c r="CJ231" s="470"/>
      <c r="CK231" s="470"/>
      <c r="CL231" s="470"/>
      <c r="CM231" s="470"/>
      <c r="CN231" s="470"/>
      <c r="CO231" s="470"/>
      <c r="CP231" s="470"/>
      <c r="CQ231" s="470"/>
      <c r="CR231" s="470"/>
      <c r="CS231" s="470"/>
      <c r="CT231" s="470"/>
      <c r="CU231" s="63"/>
      <c r="CV231" s="467"/>
      <c r="CW231" s="186"/>
      <c r="CX231" s="35"/>
      <c r="CY231" s="132" t="e">
        <f>IF(AND(BX231="NYY",BY231=150),324,IF(AND(BX231="NYY",BY231=95),282,IF(AND(BX231="NYY",BY231=70),202,IF(AND(BX231="NYY",BY231=50),159,IF(AND(BX231="NYY",BY231=35),131,IF(AND(BX231=NYY,BY231=25),106,IF(AND(BX231="LVTC",BY231=150),252,IF(AND(BX231="LVTC",BY231=95),190,IF(AND(BX231="LVTC",BY231=70),158,IF(AND(BX231="LVTC",BY231=50),124,IF(AND(BX231="LVTC",BY231=35),102,IF(AND(BX231="LVTC",BY231=25),83,0))))))))))))</f>
        <v>#NAME?</v>
      </c>
      <c r="CZ231" s="35"/>
      <c r="DA231" s="35"/>
      <c r="DB231" s="401">
        <f t="shared" si="23"/>
        <v>0</v>
      </c>
      <c r="DC231" s="401">
        <f t="shared" si="24"/>
        <v>0</v>
      </c>
      <c r="DD231" s="401" t="str">
        <f t="shared" si="25"/>
        <v>BAIK</v>
      </c>
      <c r="DE231" s="401">
        <f t="shared" si="26"/>
        <v>0</v>
      </c>
      <c r="DF231" s="401" t="str">
        <f t="shared" si="27"/>
        <v>BAIK</v>
      </c>
    </row>
    <row r="232" spans="1:110">
      <c r="A232" s="510">
        <f t="shared" si="28"/>
        <v>220</v>
      </c>
      <c r="B232" s="511" t="str">
        <f>'1. DATA TRAFO'!C232</f>
        <v>KK0048</v>
      </c>
      <c r="C232" s="512" t="str">
        <f>'1. DATA TRAFO'!D232</f>
        <v>JL. LINTANG BUDING</v>
      </c>
      <c r="D232" s="193" t="str">
        <f>'1. DATA TRAFO'!L232</f>
        <v>MASTERGREEN</v>
      </c>
      <c r="E232" s="192">
        <f>'1. DATA TRAFO'!M232</f>
        <v>50</v>
      </c>
      <c r="F232" s="513">
        <f>'1. DATA TRAFO'!R232</f>
        <v>44793</v>
      </c>
      <c r="G232" s="205" t="str">
        <f>'1. DATA TRAFO'!T232</f>
        <v>GTA</v>
      </c>
      <c r="H232" s="470"/>
      <c r="I232" s="470"/>
      <c r="J232" s="470"/>
      <c r="K232" s="470"/>
      <c r="L232" s="470"/>
      <c r="M232" s="470"/>
      <c r="N232" s="470"/>
      <c r="O232" s="470"/>
      <c r="P232" s="470"/>
      <c r="Q232" s="470"/>
      <c r="R232" s="470"/>
      <c r="S232" s="470"/>
      <c r="T232" s="470"/>
      <c r="U232" s="470"/>
      <c r="V232" s="470"/>
      <c r="W232" s="470"/>
      <c r="X232" s="470"/>
      <c r="Y232" s="470"/>
      <c r="Z232" s="470"/>
      <c r="AA232" s="470"/>
      <c r="AB232" s="470"/>
      <c r="AC232" s="514"/>
      <c r="AD232" s="470"/>
      <c r="AE232" s="515"/>
      <c r="AF232" s="470"/>
      <c r="AG232" s="470"/>
      <c r="AH232" s="470"/>
      <c r="AI232" s="470"/>
      <c r="AJ232" s="470"/>
      <c r="AK232" s="470"/>
      <c r="AL232" s="470"/>
      <c r="AM232" s="470"/>
      <c r="AN232" s="470"/>
      <c r="AO232" s="470"/>
      <c r="AP232" s="470"/>
      <c r="AQ232" s="470"/>
      <c r="AR232" s="470"/>
      <c r="AS232" s="516"/>
      <c r="AT232" s="470"/>
      <c r="AU232" s="471"/>
      <c r="AV232" s="470"/>
      <c r="AW232" s="471"/>
      <c r="AX232" s="471"/>
      <c r="AY232" s="470"/>
      <c r="AZ232" s="473"/>
      <c r="BA232" s="472"/>
      <c r="BB232" s="473"/>
      <c r="BC232" s="472"/>
      <c r="BD232" s="473"/>
      <c r="BE232" s="472"/>
      <c r="BF232" s="473"/>
      <c r="BG232" s="472"/>
      <c r="BH232" s="473"/>
      <c r="BI232" s="472"/>
      <c r="BJ232" s="473"/>
      <c r="BK232" s="472"/>
      <c r="BL232" s="473"/>
      <c r="BM232" s="472"/>
      <c r="BN232" s="473"/>
      <c r="BO232" s="472"/>
      <c r="BP232" s="473"/>
      <c r="BQ232" s="472"/>
      <c r="BR232" s="473"/>
      <c r="BS232" s="472"/>
      <c r="BT232" s="473"/>
      <c r="BU232" s="472"/>
      <c r="BV232" s="473"/>
      <c r="BW232" s="472"/>
      <c r="BX232" s="470"/>
      <c r="BY232" s="470"/>
      <c r="BZ232" s="470"/>
      <c r="CA232" s="470"/>
      <c r="CB232" s="470"/>
      <c r="CC232" s="470"/>
      <c r="CD232" s="470"/>
      <c r="CE232" s="470"/>
      <c r="CF232" s="470"/>
      <c r="CG232" s="470"/>
      <c r="CH232" s="470"/>
      <c r="CI232" s="470"/>
      <c r="CJ232" s="470"/>
      <c r="CK232" s="470"/>
      <c r="CL232" s="470"/>
      <c r="CM232" s="470"/>
      <c r="CN232" s="470"/>
      <c r="CO232" s="470"/>
      <c r="CP232" s="470"/>
      <c r="CQ232" s="470"/>
      <c r="CR232" s="470"/>
      <c r="CS232" s="470"/>
      <c r="CT232" s="470"/>
      <c r="CU232" s="63"/>
      <c r="CV232" s="467"/>
      <c r="CW232" s="186"/>
      <c r="CX232" s="35"/>
      <c r="CY232" s="132" t="e">
        <f>IF(AND(BX232="NYY",BY232=150),324,IF(AND(BX232="NYY",BY232=95),282,IF(AND(BX232="NYY",BY232=70),202,IF(AND(BX232="NYY",BY232=50),159,IF(AND(BX232="NYY",BY232=35),131,IF(AND(BX232=NYY,BY232=25),106,IF(AND(BX232="LVTC",BY232=150),252,IF(AND(BX232="LVTC",BY232=95),190,IF(AND(BX232="LVTC",BY232=70),158,IF(AND(BX232="LVTC",BY232=50),124,IF(AND(BX232="LVTC",BY232=35),102,IF(AND(BX232="LVTC",BY232=25),83,0))))))))))))</f>
        <v>#NAME?</v>
      </c>
      <c r="CZ232" s="35"/>
      <c r="DA232" s="35"/>
      <c r="DB232" s="401">
        <f t="shared" si="23"/>
        <v>0</v>
      </c>
      <c r="DC232" s="401">
        <f t="shared" si="24"/>
        <v>0</v>
      </c>
      <c r="DD232" s="401" t="str">
        <f t="shared" si="25"/>
        <v>BAIK</v>
      </c>
      <c r="DE232" s="401">
        <f t="shared" si="26"/>
        <v>0</v>
      </c>
      <c r="DF232" s="401" t="str">
        <f t="shared" si="27"/>
        <v>BAIK</v>
      </c>
    </row>
    <row r="233" spans="1:110">
      <c r="A233" s="510">
        <f t="shared" si="28"/>
        <v>221</v>
      </c>
      <c r="B233" s="511" t="str">
        <f>'1. DATA TRAFO'!C233</f>
        <v>KK0016</v>
      </c>
      <c r="C233" s="512" t="str">
        <f>'1. DATA TRAFO'!D233</f>
        <v>JL. BUKIT JAYA</v>
      </c>
      <c r="D233" s="193" t="str">
        <f>'1. DATA TRAFO'!L233</f>
        <v>SINTRA</v>
      </c>
      <c r="E233" s="192">
        <f>'1. DATA TRAFO'!M233</f>
        <v>100</v>
      </c>
      <c r="F233" s="513">
        <f>'1. DATA TRAFO'!R233</f>
        <v>44793</v>
      </c>
      <c r="G233" s="205" t="str">
        <f>'1. DATA TRAFO'!T233</f>
        <v>GTA</v>
      </c>
      <c r="H233" s="470"/>
      <c r="I233" s="470"/>
      <c r="J233" s="470"/>
      <c r="K233" s="470"/>
      <c r="L233" s="470"/>
      <c r="M233" s="470"/>
      <c r="N233" s="470"/>
      <c r="O233" s="470"/>
      <c r="P233" s="470"/>
      <c r="Q233" s="470"/>
      <c r="R233" s="470"/>
      <c r="S233" s="470"/>
      <c r="T233" s="470"/>
      <c r="U233" s="470"/>
      <c r="V233" s="470"/>
      <c r="W233" s="470"/>
      <c r="X233" s="470"/>
      <c r="Y233" s="470"/>
      <c r="Z233" s="470"/>
      <c r="AA233" s="470"/>
      <c r="AB233" s="470"/>
      <c r="AC233" s="514"/>
      <c r="AD233" s="470"/>
      <c r="AE233" s="515"/>
      <c r="AF233" s="470"/>
      <c r="AG233" s="470"/>
      <c r="AH233" s="470"/>
      <c r="AI233" s="470"/>
      <c r="AJ233" s="470"/>
      <c r="AK233" s="470"/>
      <c r="AL233" s="470"/>
      <c r="AM233" s="470"/>
      <c r="AN233" s="470"/>
      <c r="AO233" s="470"/>
      <c r="AP233" s="470"/>
      <c r="AQ233" s="470"/>
      <c r="AR233" s="470"/>
      <c r="AS233" s="516"/>
      <c r="AT233" s="470"/>
      <c r="AU233" s="471"/>
      <c r="AV233" s="470"/>
      <c r="AW233" s="471"/>
      <c r="AX233" s="471"/>
      <c r="AY233" s="470"/>
      <c r="AZ233" s="473"/>
      <c r="BA233" s="472"/>
      <c r="BB233" s="473"/>
      <c r="BC233" s="472"/>
      <c r="BD233" s="473"/>
      <c r="BE233" s="472"/>
      <c r="BF233" s="473"/>
      <c r="BG233" s="472"/>
      <c r="BH233" s="473"/>
      <c r="BI233" s="472"/>
      <c r="BJ233" s="473"/>
      <c r="BK233" s="472"/>
      <c r="BL233" s="473"/>
      <c r="BM233" s="472"/>
      <c r="BN233" s="473"/>
      <c r="BO233" s="472"/>
      <c r="BP233" s="473"/>
      <c r="BQ233" s="472"/>
      <c r="BR233" s="473"/>
      <c r="BS233" s="472"/>
      <c r="BT233" s="473"/>
      <c r="BU233" s="472"/>
      <c r="BV233" s="473"/>
      <c r="BW233" s="472"/>
      <c r="BX233" s="470"/>
      <c r="BY233" s="470"/>
      <c r="BZ233" s="470"/>
      <c r="CA233" s="470"/>
      <c r="CB233" s="470"/>
      <c r="CC233" s="470"/>
      <c r="CD233" s="470"/>
      <c r="CE233" s="470"/>
      <c r="CF233" s="470"/>
      <c r="CG233" s="470"/>
      <c r="CH233" s="470"/>
      <c r="CI233" s="470"/>
      <c r="CJ233" s="470"/>
      <c r="CK233" s="470"/>
      <c r="CL233" s="470"/>
      <c r="CM233" s="470"/>
      <c r="CN233" s="470"/>
      <c r="CO233" s="470"/>
      <c r="CP233" s="470"/>
      <c r="CQ233" s="470"/>
      <c r="CR233" s="470"/>
      <c r="CS233" s="470"/>
      <c r="CT233" s="470"/>
      <c r="CU233" s="63"/>
      <c r="CV233" s="467"/>
      <c r="CW233" s="186"/>
      <c r="CX233" s="35"/>
      <c r="CY233" s="132" t="e">
        <f>IF(AND(BX233="NYY",BY233=150),324,IF(AND(BX233="NYY",BY233=95),282,IF(AND(BX233="NYY",BY233=70),202,IF(AND(BX233="NYY",BY233=50),159,IF(AND(BX233="NYY",BY233=35),131,IF(AND(BX233=NYY,BY233=25),106,IF(AND(BX233="LVTC",BY233=150),252,IF(AND(BX233="LVTC",BY233=95),190,IF(AND(BX233="LVTC",BY233=70),158,IF(AND(BX233="LVTC",BY233=50),124,IF(AND(BX233="LVTC",BY233=35),102,IF(AND(BX233="LVTC",BY233=25),83,0))))))))))))</f>
        <v>#NAME?</v>
      </c>
      <c r="CZ233" s="35"/>
      <c r="DA233" s="35"/>
      <c r="DB233" s="401">
        <f t="shared" si="23"/>
        <v>0</v>
      </c>
      <c r="DC233" s="401">
        <f t="shared" si="24"/>
        <v>0</v>
      </c>
      <c r="DD233" s="401" t="str">
        <f t="shared" si="25"/>
        <v>BAIK</v>
      </c>
      <c r="DE233" s="401">
        <f t="shared" si="26"/>
        <v>0</v>
      </c>
      <c r="DF233" s="401" t="str">
        <f t="shared" si="27"/>
        <v>BAIK</v>
      </c>
    </row>
    <row r="234" spans="1:110">
      <c r="A234" s="510">
        <f t="shared" si="28"/>
        <v>222</v>
      </c>
      <c r="B234" s="511" t="str">
        <f>'1. DATA TRAFO'!C234</f>
        <v>KK0081</v>
      </c>
      <c r="C234" s="512" t="str">
        <f>'1. DATA TRAFO'!D234</f>
        <v>JL. BUKIT JAYA</v>
      </c>
      <c r="D234" s="193" t="str">
        <f>'1. DATA TRAFO'!L234</f>
        <v>MORAWA</v>
      </c>
      <c r="E234" s="192">
        <f>'1. DATA TRAFO'!M234</f>
        <v>100</v>
      </c>
      <c r="F234" s="513">
        <f>'1. DATA TRAFO'!R234</f>
        <v>44793</v>
      </c>
      <c r="G234" s="205" t="str">
        <f>'1. DATA TRAFO'!T234</f>
        <v>GTA</v>
      </c>
      <c r="H234" s="470"/>
      <c r="I234" s="470"/>
      <c r="J234" s="470"/>
      <c r="K234" s="470"/>
      <c r="L234" s="470"/>
      <c r="M234" s="470"/>
      <c r="N234" s="470"/>
      <c r="O234" s="470"/>
      <c r="P234" s="470"/>
      <c r="Q234" s="470"/>
      <c r="R234" s="470"/>
      <c r="S234" s="470"/>
      <c r="T234" s="470"/>
      <c r="U234" s="470"/>
      <c r="V234" s="470"/>
      <c r="W234" s="470"/>
      <c r="X234" s="470"/>
      <c r="Y234" s="470"/>
      <c r="Z234" s="470"/>
      <c r="AA234" s="470"/>
      <c r="AB234" s="470"/>
      <c r="AC234" s="514"/>
      <c r="AD234" s="470"/>
      <c r="AE234" s="515"/>
      <c r="AF234" s="470"/>
      <c r="AG234" s="470"/>
      <c r="AH234" s="470"/>
      <c r="AI234" s="470"/>
      <c r="AJ234" s="470"/>
      <c r="AK234" s="470"/>
      <c r="AL234" s="470"/>
      <c r="AM234" s="470"/>
      <c r="AN234" s="470"/>
      <c r="AO234" s="470"/>
      <c r="AP234" s="470"/>
      <c r="AQ234" s="470"/>
      <c r="AR234" s="470"/>
      <c r="AS234" s="516"/>
      <c r="AT234" s="470"/>
      <c r="AU234" s="471"/>
      <c r="AV234" s="470"/>
      <c r="AW234" s="471"/>
      <c r="AX234" s="471"/>
      <c r="AY234" s="470"/>
      <c r="AZ234" s="473"/>
      <c r="BA234" s="472"/>
      <c r="BB234" s="473"/>
      <c r="BC234" s="472"/>
      <c r="BD234" s="473"/>
      <c r="BE234" s="472"/>
      <c r="BF234" s="473"/>
      <c r="BG234" s="472"/>
      <c r="BH234" s="473"/>
      <c r="BI234" s="472"/>
      <c r="BJ234" s="473"/>
      <c r="BK234" s="472"/>
      <c r="BL234" s="473"/>
      <c r="BM234" s="472"/>
      <c r="BN234" s="473"/>
      <c r="BO234" s="472"/>
      <c r="BP234" s="473"/>
      <c r="BQ234" s="472"/>
      <c r="BR234" s="473"/>
      <c r="BS234" s="472"/>
      <c r="BT234" s="473"/>
      <c r="BU234" s="472"/>
      <c r="BV234" s="473"/>
      <c r="BW234" s="472"/>
      <c r="BX234" s="470"/>
      <c r="BY234" s="470"/>
      <c r="BZ234" s="470"/>
      <c r="CA234" s="470"/>
      <c r="CB234" s="470"/>
      <c r="CC234" s="470"/>
      <c r="CD234" s="470"/>
      <c r="CE234" s="470"/>
      <c r="CF234" s="470"/>
      <c r="CG234" s="470"/>
      <c r="CH234" s="470"/>
      <c r="CI234" s="470"/>
      <c r="CJ234" s="470"/>
      <c r="CK234" s="470"/>
      <c r="CL234" s="470"/>
      <c r="CM234" s="470"/>
      <c r="CN234" s="470"/>
      <c r="CO234" s="470"/>
      <c r="CP234" s="470"/>
      <c r="CQ234" s="470"/>
      <c r="CR234" s="470"/>
      <c r="CS234" s="470"/>
      <c r="CT234" s="470"/>
      <c r="CU234" s="63"/>
      <c r="CV234" s="467"/>
      <c r="CW234" s="186"/>
      <c r="CX234" s="35"/>
      <c r="CY234" s="132" t="e">
        <f>IF(AND(BX234="NYY",BY234=150),324,IF(AND(BX234="NYY",BY234=95),282,IF(AND(BX234="NYY",BY234=70),202,IF(AND(BX234="NYY",BY234=50),159,IF(AND(BX234="NYY",BY234=35),131,IF(AND(BX234=NYY,BY234=25),106,IF(AND(BX234="LVTC",BY234=150),252,IF(AND(BX234="LVTC",BY234=95),190,IF(AND(BX234="LVTC",BY234=70),158,IF(AND(BX234="LVTC",BY234=50),124,IF(AND(BX234="LVTC",BY234=35),102,IF(AND(BX234="LVTC",BY234=25),83,0))))))))))))</f>
        <v>#NAME?</v>
      </c>
      <c r="CZ234" s="35"/>
      <c r="DA234" s="35"/>
      <c r="DB234" s="401">
        <f t="shared" si="23"/>
        <v>0</v>
      </c>
      <c r="DC234" s="401">
        <f t="shared" si="24"/>
        <v>0</v>
      </c>
      <c r="DD234" s="401" t="str">
        <f t="shared" si="25"/>
        <v>BAIK</v>
      </c>
      <c r="DE234" s="401">
        <f t="shared" si="26"/>
        <v>0</v>
      </c>
      <c r="DF234" s="401" t="str">
        <f t="shared" si="27"/>
        <v>BAIK</v>
      </c>
    </row>
    <row r="235" spans="1:110">
      <c r="A235" s="510">
        <f t="shared" si="28"/>
        <v>223</v>
      </c>
      <c r="B235" s="511" t="str">
        <f>'1. DATA TRAFO'!C235</f>
        <v>KK0023</v>
      </c>
      <c r="C235" s="512" t="str">
        <f>'1. DATA TRAFO'!D235</f>
        <v>PT PARID SEMBADA</v>
      </c>
      <c r="D235" s="193" t="str">
        <f>'1. DATA TRAFO'!L235</f>
        <v>UNINDO</v>
      </c>
      <c r="E235" s="192">
        <f>'1. DATA TRAFO'!M235</f>
        <v>50</v>
      </c>
      <c r="F235" s="513">
        <f>'1. DATA TRAFO'!R235</f>
        <v>44793</v>
      </c>
      <c r="G235" s="205" t="str">
        <f>'1. DATA TRAFO'!T235</f>
        <v>GTA</v>
      </c>
      <c r="H235" s="470"/>
      <c r="I235" s="470"/>
      <c r="J235" s="470"/>
      <c r="K235" s="470"/>
      <c r="L235" s="470"/>
      <c r="M235" s="470"/>
      <c r="N235" s="470"/>
      <c r="O235" s="470"/>
      <c r="P235" s="470"/>
      <c r="Q235" s="470"/>
      <c r="R235" s="470"/>
      <c r="S235" s="470"/>
      <c r="T235" s="470"/>
      <c r="U235" s="470"/>
      <c r="V235" s="470"/>
      <c r="W235" s="470"/>
      <c r="X235" s="470"/>
      <c r="Y235" s="470"/>
      <c r="Z235" s="470"/>
      <c r="AA235" s="470"/>
      <c r="AB235" s="470"/>
      <c r="AC235" s="514"/>
      <c r="AD235" s="470"/>
      <c r="AE235" s="515"/>
      <c r="AF235" s="470"/>
      <c r="AG235" s="470"/>
      <c r="AH235" s="470"/>
      <c r="AI235" s="470"/>
      <c r="AJ235" s="470"/>
      <c r="AK235" s="470"/>
      <c r="AL235" s="470"/>
      <c r="AM235" s="470"/>
      <c r="AN235" s="470"/>
      <c r="AO235" s="470"/>
      <c r="AP235" s="470"/>
      <c r="AQ235" s="470"/>
      <c r="AR235" s="470"/>
      <c r="AS235" s="516"/>
      <c r="AT235" s="470"/>
      <c r="AU235" s="471"/>
      <c r="AV235" s="470"/>
      <c r="AW235" s="471"/>
      <c r="AX235" s="471"/>
      <c r="AY235" s="470"/>
      <c r="AZ235" s="473"/>
      <c r="BA235" s="472"/>
      <c r="BB235" s="473"/>
      <c r="BC235" s="472"/>
      <c r="BD235" s="473"/>
      <c r="BE235" s="472"/>
      <c r="BF235" s="473"/>
      <c r="BG235" s="472"/>
      <c r="BH235" s="473"/>
      <c r="BI235" s="472"/>
      <c r="BJ235" s="473"/>
      <c r="BK235" s="472"/>
      <c r="BL235" s="473"/>
      <c r="BM235" s="472"/>
      <c r="BN235" s="473"/>
      <c r="BO235" s="472"/>
      <c r="BP235" s="473"/>
      <c r="BQ235" s="472"/>
      <c r="BR235" s="473"/>
      <c r="BS235" s="472"/>
      <c r="BT235" s="473"/>
      <c r="BU235" s="472"/>
      <c r="BV235" s="473"/>
      <c r="BW235" s="472"/>
      <c r="BX235" s="470"/>
      <c r="BY235" s="470"/>
      <c r="BZ235" s="470"/>
      <c r="CA235" s="470"/>
      <c r="CB235" s="470"/>
      <c r="CC235" s="470"/>
      <c r="CD235" s="470"/>
      <c r="CE235" s="470"/>
      <c r="CF235" s="470"/>
      <c r="CG235" s="470"/>
      <c r="CH235" s="470"/>
      <c r="CI235" s="470"/>
      <c r="CJ235" s="470"/>
      <c r="CK235" s="470"/>
      <c r="CL235" s="470"/>
      <c r="CM235" s="470"/>
      <c r="CN235" s="470"/>
      <c r="CO235" s="470"/>
      <c r="CP235" s="470"/>
      <c r="CQ235" s="470"/>
      <c r="CR235" s="470"/>
      <c r="CS235" s="470"/>
      <c r="CT235" s="470"/>
      <c r="CU235" s="63"/>
      <c r="CV235" s="467"/>
      <c r="CW235" s="186"/>
      <c r="CX235" s="35"/>
      <c r="CY235" s="132" t="e">
        <f>IF(AND(BX235="NYY",BY235=150),324,IF(AND(BX235="NYY",BY235=95),282,IF(AND(BX235="NYY",BY235=70),202,IF(AND(BX235="NYY",BY235=50),159,IF(AND(BX235="NYY",BY235=35),131,IF(AND(BX235=NYY,BY235=25),106,IF(AND(BX235="LVTC",BY235=150),252,IF(AND(BX235="LVTC",BY235=95),190,IF(AND(BX235="LVTC",BY235=70),158,IF(AND(BX235="LVTC",BY235=50),124,IF(AND(BX235="LVTC",BY235=35),102,IF(AND(BX235="LVTC",BY235=25),83,0))))))))))))</f>
        <v>#NAME?</v>
      </c>
      <c r="CZ235" s="35"/>
      <c r="DA235" s="35"/>
      <c r="DB235" s="401">
        <f t="shared" si="23"/>
        <v>0</v>
      </c>
      <c r="DC235" s="401">
        <f t="shared" si="24"/>
        <v>0</v>
      </c>
      <c r="DD235" s="401" t="str">
        <f t="shared" si="25"/>
        <v>BAIK</v>
      </c>
      <c r="DE235" s="401">
        <f t="shared" si="26"/>
        <v>0</v>
      </c>
      <c r="DF235" s="401" t="str">
        <f t="shared" si="27"/>
        <v>BAIK</v>
      </c>
    </row>
    <row r="236" spans="1:110">
      <c r="A236" s="510">
        <f t="shared" si="28"/>
        <v>224</v>
      </c>
      <c r="B236" s="511" t="str">
        <f>'1. DATA TRAFO'!C236</f>
        <v>KK0015</v>
      </c>
      <c r="C236" s="512" t="str">
        <f>'1. DATA TRAFO'!D236</f>
        <v>JL. LIMAU MANIS</v>
      </c>
      <c r="D236" s="193" t="str">
        <f>'1. DATA TRAFO'!L236</f>
        <v>TRAFINDO</v>
      </c>
      <c r="E236" s="192">
        <f>'1. DATA TRAFO'!M236</f>
        <v>50</v>
      </c>
      <c r="F236" s="513">
        <f>'1. DATA TRAFO'!R236</f>
        <v>44793</v>
      </c>
      <c r="G236" s="205" t="str">
        <f>'1. DATA TRAFO'!T236</f>
        <v>GTA</v>
      </c>
      <c r="H236" s="470"/>
      <c r="I236" s="470"/>
      <c r="J236" s="470"/>
      <c r="K236" s="470"/>
      <c r="L236" s="470"/>
      <c r="M236" s="470"/>
      <c r="N236" s="470"/>
      <c r="O236" s="470"/>
      <c r="P236" s="470"/>
      <c r="Q236" s="470"/>
      <c r="R236" s="470"/>
      <c r="S236" s="470"/>
      <c r="T236" s="470"/>
      <c r="U236" s="470"/>
      <c r="V236" s="470"/>
      <c r="W236" s="470"/>
      <c r="X236" s="470"/>
      <c r="Y236" s="470"/>
      <c r="Z236" s="470"/>
      <c r="AA236" s="470"/>
      <c r="AB236" s="470"/>
      <c r="AC236" s="514"/>
      <c r="AD236" s="470"/>
      <c r="AE236" s="515"/>
      <c r="AF236" s="470"/>
      <c r="AG236" s="470"/>
      <c r="AH236" s="470"/>
      <c r="AI236" s="470"/>
      <c r="AJ236" s="470"/>
      <c r="AK236" s="470"/>
      <c r="AL236" s="470"/>
      <c r="AM236" s="470"/>
      <c r="AN236" s="470"/>
      <c r="AO236" s="470"/>
      <c r="AP236" s="470"/>
      <c r="AQ236" s="470"/>
      <c r="AR236" s="470"/>
      <c r="AS236" s="516"/>
      <c r="AT236" s="470"/>
      <c r="AU236" s="471"/>
      <c r="AV236" s="470"/>
      <c r="AW236" s="471"/>
      <c r="AX236" s="471"/>
      <c r="AY236" s="470"/>
      <c r="AZ236" s="473"/>
      <c r="BA236" s="472"/>
      <c r="BB236" s="473"/>
      <c r="BC236" s="472"/>
      <c r="BD236" s="473"/>
      <c r="BE236" s="472"/>
      <c r="BF236" s="473"/>
      <c r="BG236" s="472"/>
      <c r="BH236" s="473"/>
      <c r="BI236" s="472"/>
      <c r="BJ236" s="473"/>
      <c r="BK236" s="472"/>
      <c r="BL236" s="473"/>
      <c r="BM236" s="472"/>
      <c r="BN236" s="473"/>
      <c r="BO236" s="472"/>
      <c r="BP236" s="473"/>
      <c r="BQ236" s="472"/>
      <c r="BR236" s="473"/>
      <c r="BS236" s="472"/>
      <c r="BT236" s="473"/>
      <c r="BU236" s="472"/>
      <c r="BV236" s="473"/>
      <c r="BW236" s="472"/>
      <c r="BX236" s="470"/>
      <c r="BY236" s="470"/>
      <c r="BZ236" s="470"/>
      <c r="CA236" s="470"/>
      <c r="CB236" s="470"/>
      <c r="CC236" s="470"/>
      <c r="CD236" s="470"/>
      <c r="CE236" s="470"/>
      <c r="CF236" s="470"/>
      <c r="CG236" s="470"/>
      <c r="CH236" s="470"/>
      <c r="CI236" s="470"/>
      <c r="CJ236" s="470"/>
      <c r="CK236" s="470"/>
      <c r="CL236" s="470"/>
      <c r="CM236" s="470"/>
      <c r="CN236" s="470"/>
      <c r="CO236" s="470"/>
      <c r="CP236" s="470"/>
      <c r="CQ236" s="470"/>
      <c r="CR236" s="470"/>
      <c r="CS236" s="470"/>
      <c r="CT236" s="470"/>
      <c r="CU236" s="63"/>
      <c r="CV236" s="467"/>
      <c r="CW236" s="186"/>
      <c r="CX236" s="35"/>
      <c r="CY236" s="132" t="e">
        <f>IF(AND(BX236="NYY",BY236=150),324,IF(AND(BX236="NYY",BY236=95),282,IF(AND(BX236="NYY",BY236=70),202,IF(AND(BX236="NYY",BY236=50),159,IF(AND(BX236="NYY",BY236=35),131,IF(AND(BX236=NYY,BY236=25),106,IF(AND(BX236="LVTC",BY236=150),252,IF(AND(BX236="LVTC",BY236=95),190,IF(AND(BX236="LVTC",BY236=70),158,IF(AND(BX236="LVTC",BY236=50),124,IF(AND(BX236="LVTC",BY236=35),102,IF(AND(BX236="LVTC",BY236=25),83,0))))))))))))</f>
        <v>#NAME?</v>
      </c>
      <c r="CZ236" s="35"/>
      <c r="DA236" s="35"/>
      <c r="DB236" s="401">
        <f t="shared" si="23"/>
        <v>0</v>
      </c>
      <c r="DC236" s="401">
        <f t="shared" si="24"/>
        <v>0</v>
      </c>
      <c r="DD236" s="401" t="str">
        <f t="shared" si="25"/>
        <v>BAIK</v>
      </c>
      <c r="DE236" s="401">
        <f t="shared" si="26"/>
        <v>0</v>
      </c>
      <c r="DF236" s="401" t="str">
        <f t="shared" si="27"/>
        <v>BAIK</v>
      </c>
    </row>
    <row r="237" spans="1:110">
      <c r="A237" s="510">
        <f t="shared" si="28"/>
        <v>225</v>
      </c>
      <c r="B237" s="511" t="str">
        <f>'1. DATA TRAFO'!C237</f>
        <v>KK0052</v>
      </c>
      <c r="C237" s="512" t="str">
        <f>'1. DATA TRAFO'!D237</f>
        <v>JL. LIMAU MANIS</v>
      </c>
      <c r="D237" s="193" t="str">
        <f>'1. DATA TRAFO'!L237</f>
        <v>SINTRA</v>
      </c>
      <c r="E237" s="192">
        <f>'1. DATA TRAFO'!M237</f>
        <v>50</v>
      </c>
      <c r="F237" s="513">
        <f>'1. DATA TRAFO'!R237</f>
        <v>44793</v>
      </c>
      <c r="G237" s="205" t="str">
        <f>'1. DATA TRAFO'!T237</f>
        <v>GTA</v>
      </c>
      <c r="H237" s="470"/>
      <c r="I237" s="470"/>
      <c r="J237" s="470"/>
      <c r="K237" s="470"/>
      <c r="L237" s="470"/>
      <c r="M237" s="470"/>
      <c r="N237" s="470"/>
      <c r="O237" s="470"/>
      <c r="P237" s="470"/>
      <c r="Q237" s="470"/>
      <c r="R237" s="470"/>
      <c r="S237" s="470"/>
      <c r="T237" s="470"/>
      <c r="U237" s="470"/>
      <c r="V237" s="470"/>
      <c r="W237" s="470"/>
      <c r="X237" s="470"/>
      <c r="Y237" s="470"/>
      <c r="Z237" s="470"/>
      <c r="AA237" s="470"/>
      <c r="AB237" s="470"/>
      <c r="AC237" s="514"/>
      <c r="AD237" s="470"/>
      <c r="AE237" s="515"/>
      <c r="AF237" s="470"/>
      <c r="AG237" s="470"/>
      <c r="AH237" s="470"/>
      <c r="AI237" s="470"/>
      <c r="AJ237" s="470"/>
      <c r="AK237" s="470"/>
      <c r="AL237" s="470"/>
      <c r="AM237" s="470"/>
      <c r="AN237" s="470"/>
      <c r="AO237" s="470"/>
      <c r="AP237" s="470"/>
      <c r="AQ237" s="470"/>
      <c r="AR237" s="470"/>
      <c r="AS237" s="516"/>
      <c r="AT237" s="470"/>
      <c r="AU237" s="471"/>
      <c r="AV237" s="470"/>
      <c r="AW237" s="471"/>
      <c r="AX237" s="471"/>
      <c r="AY237" s="470"/>
      <c r="AZ237" s="473"/>
      <c r="BA237" s="472"/>
      <c r="BB237" s="473"/>
      <c r="BC237" s="472"/>
      <c r="BD237" s="473"/>
      <c r="BE237" s="472"/>
      <c r="BF237" s="473"/>
      <c r="BG237" s="472"/>
      <c r="BH237" s="473"/>
      <c r="BI237" s="472"/>
      <c r="BJ237" s="473"/>
      <c r="BK237" s="472"/>
      <c r="BL237" s="473"/>
      <c r="BM237" s="472"/>
      <c r="BN237" s="473"/>
      <c r="BO237" s="472"/>
      <c r="BP237" s="473"/>
      <c r="BQ237" s="472"/>
      <c r="BR237" s="473"/>
      <c r="BS237" s="472"/>
      <c r="BT237" s="473"/>
      <c r="BU237" s="472"/>
      <c r="BV237" s="473"/>
      <c r="BW237" s="472"/>
      <c r="BX237" s="470"/>
      <c r="BY237" s="470"/>
      <c r="BZ237" s="470"/>
      <c r="CA237" s="470"/>
      <c r="CB237" s="470"/>
      <c r="CC237" s="470"/>
      <c r="CD237" s="470"/>
      <c r="CE237" s="470"/>
      <c r="CF237" s="470"/>
      <c r="CG237" s="470"/>
      <c r="CH237" s="470"/>
      <c r="CI237" s="470"/>
      <c r="CJ237" s="470"/>
      <c r="CK237" s="470"/>
      <c r="CL237" s="470"/>
      <c r="CM237" s="470"/>
      <c r="CN237" s="470"/>
      <c r="CO237" s="470"/>
      <c r="CP237" s="470"/>
      <c r="CQ237" s="470"/>
      <c r="CR237" s="470"/>
      <c r="CS237" s="470"/>
      <c r="CT237" s="470"/>
      <c r="CU237" s="63"/>
      <c r="CV237" s="467"/>
      <c r="CW237" s="186"/>
      <c r="CX237" s="35"/>
      <c r="CY237" s="132" t="e">
        <f>IF(AND(BX237="NYY",BY237=150),324,IF(AND(BX237="NYY",BY237=95),282,IF(AND(BX237="NYY",BY237=70),202,IF(AND(BX237="NYY",BY237=50),159,IF(AND(BX237="NYY",BY237=35),131,IF(AND(BX237=NYY,BY237=25),106,IF(AND(BX237="LVTC",BY237=150),252,IF(AND(BX237="LVTC",BY237=95),190,IF(AND(BX237="LVTC",BY237=70),158,IF(AND(BX237="LVTC",BY237=50),124,IF(AND(BX237="LVTC",BY237=35),102,IF(AND(BX237="LVTC",BY237=25),83,0))))))))))))</f>
        <v>#NAME?</v>
      </c>
      <c r="CZ237" s="35"/>
      <c r="DA237" s="35"/>
      <c r="DB237" s="401">
        <f t="shared" si="23"/>
        <v>0</v>
      </c>
      <c r="DC237" s="401">
        <f t="shared" si="24"/>
        <v>0</v>
      </c>
      <c r="DD237" s="401" t="str">
        <f t="shared" si="25"/>
        <v>BAIK</v>
      </c>
      <c r="DE237" s="401">
        <f t="shared" si="26"/>
        <v>0</v>
      </c>
      <c r="DF237" s="401" t="str">
        <f t="shared" si="27"/>
        <v>BAIK</v>
      </c>
    </row>
    <row r="238" spans="1:110">
      <c r="A238" s="510">
        <f t="shared" si="28"/>
        <v>226</v>
      </c>
      <c r="B238" s="511" t="str">
        <f>'1. DATA TRAFO'!C238</f>
        <v>KK0082</v>
      </c>
      <c r="C238" s="512" t="str">
        <f>'1. DATA TRAFO'!D238</f>
        <v>JL. LIMAU MANIS</v>
      </c>
      <c r="D238" s="193" t="str">
        <f>'1. DATA TRAFO'!L238</f>
        <v>MORAWA</v>
      </c>
      <c r="E238" s="192">
        <f>'1. DATA TRAFO'!M238</f>
        <v>100</v>
      </c>
      <c r="F238" s="513">
        <f>'1. DATA TRAFO'!R238</f>
        <v>44793</v>
      </c>
      <c r="G238" s="205" t="str">
        <f>'1. DATA TRAFO'!T238</f>
        <v>GTA</v>
      </c>
      <c r="H238" s="470"/>
      <c r="I238" s="470"/>
      <c r="J238" s="470"/>
      <c r="K238" s="470"/>
      <c r="L238" s="470"/>
      <c r="M238" s="470"/>
      <c r="N238" s="470"/>
      <c r="O238" s="470"/>
      <c r="P238" s="470"/>
      <c r="Q238" s="470"/>
      <c r="R238" s="470"/>
      <c r="S238" s="470"/>
      <c r="T238" s="470"/>
      <c r="U238" s="470"/>
      <c r="V238" s="470"/>
      <c r="W238" s="470"/>
      <c r="X238" s="470"/>
      <c r="Y238" s="470"/>
      <c r="Z238" s="470"/>
      <c r="AA238" s="470"/>
      <c r="AB238" s="470"/>
      <c r="AC238" s="514"/>
      <c r="AD238" s="470"/>
      <c r="AE238" s="515"/>
      <c r="AF238" s="470"/>
      <c r="AG238" s="470"/>
      <c r="AH238" s="470"/>
      <c r="AI238" s="470"/>
      <c r="AJ238" s="470"/>
      <c r="AK238" s="470"/>
      <c r="AL238" s="470"/>
      <c r="AM238" s="470"/>
      <c r="AN238" s="470"/>
      <c r="AO238" s="470"/>
      <c r="AP238" s="470"/>
      <c r="AQ238" s="470"/>
      <c r="AR238" s="470"/>
      <c r="AS238" s="516"/>
      <c r="AT238" s="470"/>
      <c r="AU238" s="471"/>
      <c r="AV238" s="470"/>
      <c r="AW238" s="471"/>
      <c r="AX238" s="471"/>
      <c r="AY238" s="470"/>
      <c r="AZ238" s="473"/>
      <c r="BA238" s="472"/>
      <c r="BB238" s="473"/>
      <c r="BC238" s="472"/>
      <c r="BD238" s="473"/>
      <c r="BE238" s="472"/>
      <c r="BF238" s="473"/>
      <c r="BG238" s="472"/>
      <c r="BH238" s="473"/>
      <c r="BI238" s="472"/>
      <c r="BJ238" s="473"/>
      <c r="BK238" s="472"/>
      <c r="BL238" s="473"/>
      <c r="BM238" s="472"/>
      <c r="BN238" s="473"/>
      <c r="BO238" s="472"/>
      <c r="BP238" s="473"/>
      <c r="BQ238" s="472"/>
      <c r="BR238" s="473"/>
      <c r="BS238" s="472"/>
      <c r="BT238" s="473"/>
      <c r="BU238" s="472"/>
      <c r="BV238" s="473"/>
      <c r="BW238" s="472"/>
      <c r="BX238" s="470"/>
      <c r="BY238" s="470"/>
      <c r="BZ238" s="470"/>
      <c r="CA238" s="470"/>
      <c r="CB238" s="470"/>
      <c r="CC238" s="470"/>
      <c r="CD238" s="470"/>
      <c r="CE238" s="470"/>
      <c r="CF238" s="470"/>
      <c r="CG238" s="470"/>
      <c r="CH238" s="470"/>
      <c r="CI238" s="470"/>
      <c r="CJ238" s="470"/>
      <c r="CK238" s="470"/>
      <c r="CL238" s="470"/>
      <c r="CM238" s="470"/>
      <c r="CN238" s="470"/>
      <c r="CO238" s="470"/>
      <c r="CP238" s="470"/>
      <c r="CQ238" s="470"/>
      <c r="CR238" s="470"/>
      <c r="CS238" s="470"/>
      <c r="CT238" s="470"/>
      <c r="CU238" s="63"/>
      <c r="CV238" s="467"/>
      <c r="CW238" s="186"/>
      <c r="CX238" s="35"/>
      <c r="CY238" s="132" t="e">
        <f>IF(AND(BX238="NYY",BY238=150),324,IF(AND(BX238="NYY",BY238=95),282,IF(AND(BX238="NYY",BY238=70),202,IF(AND(BX238="NYY",BY238=50),159,IF(AND(BX238="NYY",BY238=35),131,IF(AND(BX238=NYY,BY238=25),106,IF(AND(BX238="LVTC",BY238=150),252,IF(AND(BX238="LVTC",BY238=95),190,IF(AND(BX238="LVTC",BY238=70),158,IF(AND(BX238="LVTC",BY238=50),124,IF(AND(BX238="LVTC",BY238=35),102,IF(AND(BX238="LVTC",BY238=25),83,0))))))))))))</f>
        <v>#NAME?</v>
      </c>
      <c r="CZ238" s="35"/>
      <c r="DA238" s="35"/>
      <c r="DB238" s="401">
        <f t="shared" si="23"/>
        <v>0</v>
      </c>
      <c r="DC238" s="401">
        <f t="shared" si="24"/>
        <v>0</v>
      </c>
      <c r="DD238" s="401" t="str">
        <f t="shared" si="25"/>
        <v>BAIK</v>
      </c>
      <c r="DE238" s="401">
        <f t="shared" si="26"/>
        <v>0</v>
      </c>
      <c r="DF238" s="401" t="str">
        <f t="shared" si="27"/>
        <v>BAIK</v>
      </c>
    </row>
    <row r="239" spans="1:110">
      <c r="A239" s="510">
        <f t="shared" si="28"/>
        <v>227</v>
      </c>
      <c r="B239" s="511" t="str">
        <f>'1. DATA TRAFO'!C239</f>
        <v>KK0014</v>
      </c>
      <c r="C239" s="512" t="str">
        <f>'1. DATA TRAFO'!D239</f>
        <v>JL. NIBUNG PUNGGUR</v>
      </c>
      <c r="D239" s="193" t="str">
        <f>'1. DATA TRAFO'!L239</f>
        <v>TRAFINDO</v>
      </c>
      <c r="E239" s="192">
        <f>'1. DATA TRAFO'!M239</f>
        <v>50</v>
      </c>
      <c r="F239" s="513">
        <f>'1. DATA TRAFO'!R239</f>
        <v>44793</v>
      </c>
      <c r="G239" s="205" t="str">
        <f>'1. DATA TRAFO'!T239</f>
        <v>GTA</v>
      </c>
      <c r="H239" s="470"/>
      <c r="I239" s="470"/>
      <c r="J239" s="470"/>
      <c r="K239" s="470"/>
      <c r="L239" s="470"/>
      <c r="M239" s="470"/>
      <c r="N239" s="470"/>
      <c r="O239" s="470"/>
      <c r="P239" s="470"/>
      <c r="Q239" s="470"/>
      <c r="R239" s="470"/>
      <c r="S239" s="470"/>
      <c r="T239" s="470"/>
      <c r="U239" s="470"/>
      <c r="V239" s="470"/>
      <c r="W239" s="470"/>
      <c r="X239" s="470"/>
      <c r="Y239" s="470"/>
      <c r="Z239" s="470"/>
      <c r="AA239" s="470"/>
      <c r="AB239" s="470"/>
      <c r="AC239" s="514"/>
      <c r="AD239" s="470"/>
      <c r="AE239" s="515"/>
      <c r="AF239" s="470"/>
      <c r="AG239" s="470"/>
      <c r="AH239" s="470"/>
      <c r="AI239" s="470"/>
      <c r="AJ239" s="470"/>
      <c r="AK239" s="470"/>
      <c r="AL239" s="470"/>
      <c r="AM239" s="470"/>
      <c r="AN239" s="470"/>
      <c r="AO239" s="470"/>
      <c r="AP239" s="470"/>
      <c r="AQ239" s="470"/>
      <c r="AR239" s="470"/>
      <c r="AS239" s="516"/>
      <c r="AT239" s="470"/>
      <c r="AU239" s="471"/>
      <c r="AV239" s="470"/>
      <c r="AW239" s="471"/>
      <c r="AX239" s="471"/>
      <c r="AY239" s="470"/>
      <c r="AZ239" s="473"/>
      <c r="BA239" s="472"/>
      <c r="BB239" s="473"/>
      <c r="BC239" s="472"/>
      <c r="BD239" s="473"/>
      <c r="BE239" s="472"/>
      <c r="BF239" s="473"/>
      <c r="BG239" s="472"/>
      <c r="BH239" s="473"/>
      <c r="BI239" s="472"/>
      <c r="BJ239" s="473"/>
      <c r="BK239" s="472"/>
      <c r="BL239" s="473"/>
      <c r="BM239" s="472"/>
      <c r="BN239" s="473"/>
      <c r="BO239" s="472"/>
      <c r="BP239" s="473"/>
      <c r="BQ239" s="472"/>
      <c r="BR239" s="473"/>
      <c r="BS239" s="472"/>
      <c r="BT239" s="473"/>
      <c r="BU239" s="472"/>
      <c r="BV239" s="473"/>
      <c r="BW239" s="472"/>
      <c r="BX239" s="470"/>
      <c r="BY239" s="470"/>
      <c r="BZ239" s="470"/>
      <c r="CA239" s="470"/>
      <c r="CB239" s="470"/>
      <c r="CC239" s="470"/>
      <c r="CD239" s="470"/>
      <c r="CE239" s="470"/>
      <c r="CF239" s="470"/>
      <c r="CG239" s="470"/>
      <c r="CH239" s="470"/>
      <c r="CI239" s="470"/>
      <c r="CJ239" s="470"/>
      <c r="CK239" s="470"/>
      <c r="CL239" s="470"/>
      <c r="CM239" s="470"/>
      <c r="CN239" s="470"/>
      <c r="CO239" s="470"/>
      <c r="CP239" s="470"/>
      <c r="CQ239" s="470"/>
      <c r="CR239" s="470"/>
      <c r="CS239" s="470"/>
      <c r="CT239" s="470"/>
      <c r="CU239" s="63"/>
      <c r="CV239" s="467"/>
      <c r="CW239" s="186"/>
      <c r="CX239" s="35"/>
      <c r="CY239" s="132" t="e">
        <f>IF(AND(BX239="NYY",BY239=150),324,IF(AND(BX239="NYY",BY239=95),282,IF(AND(BX239="NYY",BY239=70),202,IF(AND(BX239="NYY",BY239=50),159,IF(AND(BX239="NYY",BY239=35),131,IF(AND(BX239=NYY,BY239=25),106,IF(AND(BX239="LVTC",BY239=150),252,IF(AND(BX239="LVTC",BY239=95),190,IF(AND(BX239="LVTC",BY239=70),158,IF(AND(BX239="LVTC",BY239=50),124,IF(AND(BX239="LVTC",BY239=35),102,IF(AND(BX239="LVTC",BY239=25),83,0))))))))))))</f>
        <v>#NAME?</v>
      </c>
      <c r="CZ239" s="35"/>
      <c r="DA239" s="35"/>
      <c r="DB239" s="401">
        <f t="shared" si="23"/>
        <v>0</v>
      </c>
      <c r="DC239" s="401">
        <f t="shared" si="24"/>
        <v>0</v>
      </c>
      <c r="DD239" s="401" t="str">
        <f t="shared" si="25"/>
        <v>BAIK</v>
      </c>
      <c r="DE239" s="401">
        <f t="shared" si="26"/>
        <v>0</v>
      </c>
      <c r="DF239" s="401" t="str">
        <f t="shared" si="27"/>
        <v>BAIK</v>
      </c>
    </row>
    <row r="240" spans="1:110">
      <c r="A240" s="510">
        <f t="shared" si="28"/>
        <v>228</v>
      </c>
      <c r="B240" s="511" t="str">
        <f>'1. DATA TRAFO'!C240</f>
        <v>KK0013</v>
      </c>
      <c r="C240" s="512" t="str">
        <f>'1. DATA TRAFO'!D240</f>
        <v>JL. BUKIT DURIN</v>
      </c>
      <c r="D240" s="193" t="str">
        <f>'1. DATA TRAFO'!L240</f>
        <v>TRAFINDO</v>
      </c>
      <c r="E240" s="192">
        <f>'1. DATA TRAFO'!M240</f>
        <v>50</v>
      </c>
      <c r="F240" s="513">
        <f>'1. DATA TRAFO'!R240</f>
        <v>44802</v>
      </c>
      <c r="G240" s="205" t="str">
        <f>'1. DATA TRAFO'!T240</f>
        <v>GTA</v>
      </c>
      <c r="H240" s="470"/>
      <c r="I240" s="470"/>
      <c r="J240" s="470"/>
      <c r="K240" s="470"/>
      <c r="L240" s="470"/>
      <c r="M240" s="470"/>
      <c r="N240" s="470"/>
      <c r="O240" s="470"/>
      <c r="P240" s="470"/>
      <c r="Q240" s="470"/>
      <c r="R240" s="470"/>
      <c r="S240" s="470"/>
      <c r="T240" s="470"/>
      <c r="U240" s="470"/>
      <c r="V240" s="470"/>
      <c r="W240" s="470"/>
      <c r="X240" s="470"/>
      <c r="Y240" s="470"/>
      <c r="Z240" s="470"/>
      <c r="AA240" s="470"/>
      <c r="AB240" s="470"/>
      <c r="AC240" s="514"/>
      <c r="AD240" s="470"/>
      <c r="AE240" s="515"/>
      <c r="AF240" s="470"/>
      <c r="AG240" s="470"/>
      <c r="AH240" s="470"/>
      <c r="AI240" s="470"/>
      <c r="AJ240" s="470"/>
      <c r="AK240" s="470"/>
      <c r="AL240" s="470"/>
      <c r="AM240" s="470"/>
      <c r="AN240" s="470"/>
      <c r="AO240" s="470"/>
      <c r="AP240" s="470"/>
      <c r="AQ240" s="470"/>
      <c r="AR240" s="470"/>
      <c r="AS240" s="516"/>
      <c r="AT240" s="470"/>
      <c r="AU240" s="471"/>
      <c r="AV240" s="470"/>
      <c r="AW240" s="471"/>
      <c r="AX240" s="471"/>
      <c r="AY240" s="470"/>
      <c r="AZ240" s="473"/>
      <c r="BA240" s="472"/>
      <c r="BB240" s="473"/>
      <c r="BC240" s="472"/>
      <c r="BD240" s="473"/>
      <c r="BE240" s="472"/>
      <c r="BF240" s="473"/>
      <c r="BG240" s="472"/>
      <c r="BH240" s="473"/>
      <c r="BI240" s="472"/>
      <c r="BJ240" s="473"/>
      <c r="BK240" s="472"/>
      <c r="BL240" s="473"/>
      <c r="BM240" s="472"/>
      <c r="BN240" s="473"/>
      <c r="BO240" s="472"/>
      <c r="BP240" s="473"/>
      <c r="BQ240" s="472"/>
      <c r="BR240" s="473"/>
      <c r="BS240" s="472"/>
      <c r="BT240" s="473"/>
      <c r="BU240" s="472"/>
      <c r="BV240" s="473"/>
      <c r="BW240" s="472"/>
      <c r="BX240" s="470"/>
      <c r="BY240" s="470"/>
      <c r="BZ240" s="470"/>
      <c r="CA240" s="470"/>
      <c r="CB240" s="470"/>
      <c r="CC240" s="470"/>
      <c r="CD240" s="470"/>
      <c r="CE240" s="470"/>
      <c r="CF240" s="470"/>
      <c r="CG240" s="470"/>
      <c r="CH240" s="470"/>
      <c r="CI240" s="470"/>
      <c r="CJ240" s="470"/>
      <c r="CK240" s="470"/>
      <c r="CL240" s="470"/>
      <c r="CM240" s="470"/>
      <c r="CN240" s="470"/>
      <c r="CO240" s="470"/>
      <c r="CP240" s="470"/>
      <c r="CQ240" s="470"/>
      <c r="CR240" s="470"/>
      <c r="CS240" s="470"/>
      <c r="CT240" s="470"/>
      <c r="CU240" s="63"/>
      <c r="CV240" s="467"/>
      <c r="CW240" s="186"/>
      <c r="CX240" s="35"/>
      <c r="CY240" s="132" t="e">
        <f>IF(AND(BX240="NYY",BY240=150),324,IF(AND(BX240="NYY",BY240=95),282,IF(AND(BX240="NYY",BY240=70),202,IF(AND(BX240="NYY",BY240=50),159,IF(AND(BX240="NYY",BY240=35),131,IF(AND(BX240=NYY,BY240=25),106,IF(AND(BX240="LVTC",BY240=150),252,IF(AND(BX240="LVTC",BY240=95),190,IF(AND(BX240="LVTC",BY240=70),158,IF(AND(BX240="LVTC",BY240=50),124,IF(AND(BX240="LVTC",BY240=35),102,IF(AND(BX240="LVTC",BY240=25),83,0))))))))))))</f>
        <v>#NAME?</v>
      </c>
      <c r="CZ240" s="35"/>
      <c r="DA240" s="35"/>
      <c r="DB240" s="401">
        <f t="shared" si="23"/>
        <v>0</v>
      </c>
      <c r="DC240" s="401">
        <f t="shared" si="24"/>
        <v>0</v>
      </c>
      <c r="DD240" s="401" t="str">
        <f t="shared" si="25"/>
        <v>BAIK</v>
      </c>
      <c r="DE240" s="401">
        <f t="shared" si="26"/>
        <v>0</v>
      </c>
      <c r="DF240" s="401" t="str">
        <f t="shared" si="27"/>
        <v>BAIK</v>
      </c>
    </row>
    <row r="241" spans="1:110">
      <c r="A241" s="510">
        <f t="shared" si="28"/>
        <v>229</v>
      </c>
      <c r="B241" s="511" t="str">
        <f>'1. DATA TRAFO'!C241</f>
        <v>KK0094</v>
      </c>
      <c r="C241" s="512" t="str">
        <f>'1. DATA TRAFO'!D241</f>
        <v>JL. BUKIT DUREN</v>
      </c>
      <c r="D241" s="193" t="str">
        <f>'1. DATA TRAFO'!L241</f>
        <v>VOLTRA</v>
      </c>
      <c r="E241" s="192">
        <f>'1. DATA TRAFO'!M241</f>
        <v>100</v>
      </c>
      <c r="F241" s="513">
        <f>'1. DATA TRAFO'!R241</f>
        <v>44797</v>
      </c>
      <c r="G241" s="205" t="str">
        <f>'1. DATA TRAFO'!T241</f>
        <v>GTA</v>
      </c>
      <c r="H241" s="470"/>
      <c r="I241" s="470"/>
      <c r="J241" s="470"/>
      <c r="K241" s="470"/>
      <c r="L241" s="470"/>
      <c r="M241" s="470"/>
      <c r="N241" s="470"/>
      <c r="O241" s="470"/>
      <c r="P241" s="470"/>
      <c r="Q241" s="470"/>
      <c r="R241" s="470"/>
      <c r="S241" s="470"/>
      <c r="T241" s="470"/>
      <c r="U241" s="470"/>
      <c r="V241" s="470"/>
      <c r="W241" s="470"/>
      <c r="X241" s="470"/>
      <c r="Y241" s="470"/>
      <c r="Z241" s="470"/>
      <c r="AA241" s="470"/>
      <c r="AB241" s="470"/>
      <c r="AC241" s="514"/>
      <c r="AD241" s="470"/>
      <c r="AE241" s="515"/>
      <c r="AF241" s="470"/>
      <c r="AG241" s="470"/>
      <c r="AH241" s="470"/>
      <c r="AI241" s="470"/>
      <c r="AJ241" s="470"/>
      <c r="AK241" s="470"/>
      <c r="AL241" s="470"/>
      <c r="AM241" s="470"/>
      <c r="AN241" s="470"/>
      <c r="AO241" s="470"/>
      <c r="AP241" s="470"/>
      <c r="AQ241" s="470"/>
      <c r="AR241" s="470"/>
      <c r="AS241" s="516"/>
      <c r="AT241" s="470"/>
      <c r="AU241" s="471"/>
      <c r="AV241" s="470"/>
      <c r="AW241" s="471"/>
      <c r="AX241" s="471"/>
      <c r="AY241" s="470"/>
      <c r="AZ241" s="473"/>
      <c r="BA241" s="472"/>
      <c r="BB241" s="473"/>
      <c r="BC241" s="472"/>
      <c r="BD241" s="473"/>
      <c r="BE241" s="472"/>
      <c r="BF241" s="473"/>
      <c r="BG241" s="472"/>
      <c r="BH241" s="473"/>
      <c r="BI241" s="472"/>
      <c r="BJ241" s="473"/>
      <c r="BK241" s="472"/>
      <c r="BL241" s="473"/>
      <c r="BM241" s="472"/>
      <c r="BN241" s="473"/>
      <c r="BO241" s="472"/>
      <c r="BP241" s="473"/>
      <c r="BQ241" s="472"/>
      <c r="BR241" s="473"/>
      <c r="BS241" s="472"/>
      <c r="BT241" s="473"/>
      <c r="BU241" s="472"/>
      <c r="BV241" s="473"/>
      <c r="BW241" s="472"/>
      <c r="BX241" s="470"/>
      <c r="BY241" s="470"/>
      <c r="BZ241" s="470"/>
      <c r="CA241" s="470"/>
      <c r="CB241" s="470"/>
      <c r="CC241" s="470"/>
      <c r="CD241" s="470"/>
      <c r="CE241" s="470"/>
      <c r="CF241" s="470"/>
      <c r="CG241" s="470"/>
      <c r="CH241" s="470"/>
      <c r="CI241" s="470"/>
      <c r="CJ241" s="470"/>
      <c r="CK241" s="470"/>
      <c r="CL241" s="470"/>
      <c r="CM241" s="470"/>
      <c r="CN241" s="470"/>
      <c r="CO241" s="470"/>
      <c r="CP241" s="470"/>
      <c r="CQ241" s="470"/>
      <c r="CR241" s="470"/>
      <c r="CS241" s="470"/>
      <c r="CT241" s="470"/>
      <c r="CU241" s="63"/>
      <c r="CV241" s="467"/>
      <c r="CW241" s="186"/>
      <c r="CX241" s="35"/>
      <c r="CY241" s="132" t="e">
        <f>IF(AND(BX241="NYY",BY241=150),324,IF(AND(BX241="NYY",BY241=95),282,IF(AND(BX241="NYY",BY241=70),202,IF(AND(BX241="NYY",BY241=50),159,IF(AND(BX241="NYY",BY241=35),131,IF(AND(BX241=NYY,BY241=25),106,IF(AND(BX241="LVTC",BY241=150),252,IF(AND(BX241="LVTC",BY241=95),190,IF(AND(BX241="LVTC",BY241=70),158,IF(AND(BX241="LVTC",BY241=50),124,IF(AND(BX241="LVTC",BY241=35),102,IF(AND(BX241="LVTC",BY241=25),83,0))))))))))))</f>
        <v>#NAME?</v>
      </c>
      <c r="CZ241" s="35"/>
      <c r="DA241" s="35"/>
      <c r="DB241" s="401">
        <f t="shared" si="23"/>
        <v>0</v>
      </c>
      <c r="DC241" s="401">
        <f t="shared" si="24"/>
        <v>0</v>
      </c>
      <c r="DD241" s="401" t="str">
        <f t="shared" si="25"/>
        <v>BAIK</v>
      </c>
      <c r="DE241" s="401">
        <f t="shared" si="26"/>
        <v>0</v>
      </c>
      <c r="DF241" s="401" t="str">
        <f t="shared" si="27"/>
        <v>BAIK</v>
      </c>
    </row>
    <row r="242" spans="1:110">
      <c r="A242" s="510">
        <f t="shared" si="28"/>
        <v>230</v>
      </c>
      <c r="B242" s="511" t="str">
        <f>'1. DATA TRAFO'!C242</f>
        <v>KK0121</v>
      </c>
      <c r="C242" s="512" t="str">
        <f>'1. DATA TRAFO'!D242</f>
        <v>JL. NIBONG PUNGOR</v>
      </c>
      <c r="D242" s="193" t="str">
        <f>'1. DATA TRAFO'!L242</f>
        <v>VOLTRA</v>
      </c>
      <c r="E242" s="192">
        <f>'1. DATA TRAFO'!M242</f>
        <v>100</v>
      </c>
      <c r="F242" s="513">
        <f>'1. DATA TRAFO'!R242</f>
        <v>44797</v>
      </c>
      <c r="G242" s="205" t="str">
        <f>'1. DATA TRAFO'!T242</f>
        <v>GTA</v>
      </c>
      <c r="H242" s="470"/>
      <c r="I242" s="470"/>
      <c r="J242" s="470"/>
      <c r="K242" s="470"/>
      <c r="L242" s="470"/>
      <c r="M242" s="470"/>
      <c r="N242" s="470"/>
      <c r="O242" s="470"/>
      <c r="P242" s="470"/>
      <c r="Q242" s="470"/>
      <c r="R242" s="470"/>
      <c r="S242" s="470"/>
      <c r="T242" s="470"/>
      <c r="U242" s="470"/>
      <c r="V242" s="470"/>
      <c r="W242" s="470"/>
      <c r="X242" s="470"/>
      <c r="Y242" s="470"/>
      <c r="Z242" s="470"/>
      <c r="AA242" s="470"/>
      <c r="AB242" s="470"/>
      <c r="AC242" s="514"/>
      <c r="AD242" s="470"/>
      <c r="AE242" s="515"/>
      <c r="AF242" s="470"/>
      <c r="AG242" s="470"/>
      <c r="AH242" s="470"/>
      <c r="AI242" s="470"/>
      <c r="AJ242" s="470"/>
      <c r="AK242" s="470"/>
      <c r="AL242" s="470"/>
      <c r="AM242" s="470"/>
      <c r="AN242" s="470"/>
      <c r="AO242" s="470"/>
      <c r="AP242" s="470"/>
      <c r="AQ242" s="470"/>
      <c r="AR242" s="470"/>
      <c r="AS242" s="516"/>
      <c r="AT242" s="470"/>
      <c r="AU242" s="471"/>
      <c r="AV242" s="470"/>
      <c r="AW242" s="471"/>
      <c r="AX242" s="471"/>
      <c r="AY242" s="470"/>
      <c r="AZ242" s="473"/>
      <c r="BA242" s="472"/>
      <c r="BB242" s="473"/>
      <c r="BC242" s="472"/>
      <c r="BD242" s="473"/>
      <c r="BE242" s="472"/>
      <c r="BF242" s="473"/>
      <c r="BG242" s="472"/>
      <c r="BH242" s="473"/>
      <c r="BI242" s="472"/>
      <c r="BJ242" s="473"/>
      <c r="BK242" s="472"/>
      <c r="BL242" s="473"/>
      <c r="BM242" s="472"/>
      <c r="BN242" s="473"/>
      <c r="BO242" s="472"/>
      <c r="BP242" s="473"/>
      <c r="BQ242" s="472"/>
      <c r="BR242" s="473"/>
      <c r="BS242" s="472"/>
      <c r="BT242" s="473"/>
      <c r="BU242" s="472"/>
      <c r="BV242" s="473"/>
      <c r="BW242" s="472"/>
      <c r="BX242" s="470"/>
      <c r="BY242" s="470"/>
      <c r="BZ242" s="470"/>
      <c r="CA242" s="470"/>
      <c r="CB242" s="470"/>
      <c r="CC242" s="470"/>
      <c r="CD242" s="470"/>
      <c r="CE242" s="470"/>
      <c r="CF242" s="470"/>
      <c r="CG242" s="470"/>
      <c r="CH242" s="470"/>
      <c r="CI242" s="470"/>
      <c r="CJ242" s="470"/>
      <c r="CK242" s="470"/>
      <c r="CL242" s="470"/>
      <c r="CM242" s="470"/>
      <c r="CN242" s="470"/>
      <c r="CO242" s="470"/>
      <c r="CP242" s="470"/>
      <c r="CQ242" s="470"/>
      <c r="CR242" s="470"/>
      <c r="CS242" s="470"/>
      <c r="CT242" s="470"/>
      <c r="CU242" s="63"/>
      <c r="CV242" s="467"/>
      <c r="CW242" s="186"/>
      <c r="CX242" s="35"/>
      <c r="CY242" s="132" t="e">
        <f>IF(AND(BX242="NYY",BY242=150),324,IF(AND(BX242="NYY",BY242=95),282,IF(AND(BX242="NYY",BY242=70),202,IF(AND(BX242="NYY",BY242=50),159,IF(AND(BX242="NYY",BY242=35),131,IF(AND(BX242=NYY,BY242=25),106,IF(AND(BX242="LVTC",BY242=150),252,IF(AND(BX242="LVTC",BY242=95),190,IF(AND(BX242="LVTC",BY242=70),158,IF(AND(BX242="LVTC",BY242=50),124,IF(AND(BX242="LVTC",BY242=35),102,IF(AND(BX242="LVTC",BY242=25),83,0))))))))))))</f>
        <v>#NAME?</v>
      </c>
      <c r="CZ242" s="35"/>
      <c r="DA242" s="35"/>
      <c r="DB242" s="401">
        <f t="shared" si="23"/>
        <v>0</v>
      </c>
      <c r="DC242" s="401">
        <f t="shared" si="24"/>
        <v>0</v>
      </c>
      <c r="DD242" s="401" t="str">
        <f t="shared" si="25"/>
        <v>BAIK</v>
      </c>
      <c r="DE242" s="401">
        <f t="shared" si="26"/>
        <v>0</v>
      </c>
      <c r="DF242" s="401" t="str">
        <f t="shared" si="27"/>
        <v>BAIK</v>
      </c>
    </row>
    <row r="243" spans="1:110">
      <c r="A243" s="510">
        <f t="shared" si="28"/>
        <v>231</v>
      </c>
      <c r="B243" s="511" t="str">
        <f>'1. DATA TRAFO'!C243</f>
        <v>KK0035</v>
      </c>
      <c r="C243" s="512" t="str">
        <f>'1. DATA TRAFO'!D243</f>
        <v xml:space="preserve">JL. NIBONG Manggar </v>
      </c>
      <c r="D243" s="193" t="str">
        <f>'1. DATA TRAFO'!L243</f>
        <v>SINTRA</v>
      </c>
      <c r="E243" s="192">
        <f>'1. DATA TRAFO'!M243</f>
        <v>100</v>
      </c>
      <c r="F243" s="513">
        <f>'1. DATA TRAFO'!R243</f>
        <v>44797</v>
      </c>
      <c r="G243" s="205" t="str">
        <f>'1. DATA TRAFO'!T243</f>
        <v>GTA</v>
      </c>
      <c r="H243" s="470"/>
      <c r="I243" s="470"/>
      <c r="J243" s="470"/>
      <c r="K243" s="470"/>
      <c r="L243" s="470"/>
      <c r="M243" s="470"/>
      <c r="N243" s="470"/>
      <c r="O243" s="470"/>
      <c r="P243" s="470"/>
      <c r="Q243" s="470"/>
      <c r="R243" s="470"/>
      <c r="S243" s="470"/>
      <c r="T243" s="470"/>
      <c r="U243" s="470"/>
      <c r="V243" s="470"/>
      <c r="W243" s="470"/>
      <c r="X243" s="470"/>
      <c r="Y243" s="470"/>
      <c r="Z243" s="470"/>
      <c r="AA243" s="470"/>
      <c r="AB243" s="470"/>
      <c r="AC243" s="514"/>
      <c r="AD243" s="470"/>
      <c r="AE243" s="515"/>
      <c r="AF243" s="470"/>
      <c r="AG243" s="470"/>
      <c r="AH243" s="470"/>
      <c r="AI243" s="470"/>
      <c r="AJ243" s="470"/>
      <c r="AK243" s="470"/>
      <c r="AL243" s="470"/>
      <c r="AM243" s="470"/>
      <c r="AN243" s="470"/>
      <c r="AO243" s="470"/>
      <c r="AP243" s="470"/>
      <c r="AQ243" s="470"/>
      <c r="AR243" s="470"/>
      <c r="AS243" s="516"/>
      <c r="AT243" s="470"/>
      <c r="AU243" s="471"/>
      <c r="AV243" s="470"/>
      <c r="AW243" s="471"/>
      <c r="AX243" s="471"/>
      <c r="AY243" s="470"/>
      <c r="AZ243" s="473"/>
      <c r="BA243" s="472"/>
      <c r="BB243" s="473"/>
      <c r="BC243" s="472"/>
      <c r="BD243" s="473"/>
      <c r="BE243" s="472"/>
      <c r="BF243" s="473"/>
      <c r="BG243" s="472"/>
      <c r="BH243" s="473"/>
      <c r="BI243" s="472"/>
      <c r="BJ243" s="473"/>
      <c r="BK243" s="472"/>
      <c r="BL243" s="473"/>
      <c r="BM243" s="472"/>
      <c r="BN243" s="473"/>
      <c r="BO243" s="472"/>
      <c r="BP243" s="473"/>
      <c r="BQ243" s="472"/>
      <c r="BR243" s="473"/>
      <c r="BS243" s="472"/>
      <c r="BT243" s="473"/>
      <c r="BU243" s="472"/>
      <c r="BV243" s="473"/>
      <c r="BW243" s="472"/>
      <c r="BX243" s="470"/>
      <c r="BY243" s="470"/>
      <c r="BZ243" s="470"/>
      <c r="CA243" s="470"/>
      <c r="CB243" s="470"/>
      <c r="CC243" s="470"/>
      <c r="CD243" s="470"/>
      <c r="CE243" s="470"/>
      <c r="CF243" s="470"/>
      <c r="CG243" s="470"/>
      <c r="CH243" s="470"/>
      <c r="CI243" s="470"/>
      <c r="CJ243" s="470"/>
      <c r="CK243" s="470"/>
      <c r="CL243" s="470"/>
      <c r="CM243" s="470"/>
      <c r="CN243" s="470"/>
      <c r="CO243" s="470"/>
      <c r="CP243" s="470"/>
      <c r="CQ243" s="470"/>
      <c r="CR243" s="470"/>
      <c r="CS243" s="470"/>
      <c r="CT243" s="470"/>
      <c r="CU243" s="63"/>
      <c r="CV243" s="467"/>
      <c r="CW243" s="186"/>
      <c r="CX243" s="35"/>
      <c r="CY243" s="132" t="e">
        <f>IF(AND(BX243="NYY",BY243=150),324,IF(AND(BX243="NYY",BY243=95),282,IF(AND(BX243="NYY",BY243=70),202,IF(AND(BX243="NYY",BY243=50),159,IF(AND(BX243="NYY",BY243=35),131,IF(AND(BX243=NYY,BY243=25),106,IF(AND(BX243="LVTC",BY243=150),252,IF(AND(BX243="LVTC",BY243=95),190,IF(AND(BX243="LVTC",BY243=70),158,IF(AND(BX243="LVTC",BY243=50),124,IF(AND(BX243="LVTC",BY243=35),102,IF(AND(BX243="LVTC",BY243=25),83,0))))))))))))</f>
        <v>#NAME?</v>
      </c>
      <c r="CZ243" s="35"/>
      <c r="DA243" s="35"/>
      <c r="DB243" s="401">
        <f t="shared" ref="DB243:DB306" si="29">IF(AND(H243&lt;=200,H243&gt;=90),"BURUK",IF(AND(H243&lt;=90,H243&gt;=85),"KURANG",IF(AND(H243&lt;=85,H243&gt;=83),"CUKUP",IF(AND(H243&lt;=83,H243&gt;1),"BAIK",0))))</f>
        <v>0</v>
      </c>
      <c r="DC243" s="401">
        <f t="shared" ref="DC243:DC306" si="30">MAX(L243:N243)-MIN(L243:N243)</f>
        <v>0</v>
      </c>
      <c r="DD243" s="401" t="str">
        <f t="shared" ref="DD243:DD306" si="31">IF(AND(DC243&lt;=100,DC243&gt;=15),"BURUK",IF(AND(DC243&lt;=15,DC243&gt;=12),"KURANG",IF(AND(DC243&lt;=12,DC243&gt;=10),"CUKUP",IF(AND(DC243&lt;=10,DC243&gt;=0),"BAIK",0))))</f>
        <v>BAIK</v>
      </c>
      <c r="DE243" s="401">
        <f t="shared" ref="DE243:DE306" si="32">MAX(O243:R243)-MIN(O243:R243)</f>
        <v>0</v>
      </c>
      <c r="DF243" s="401" t="str">
        <f t="shared" ref="DF243:DF306" si="33">IF(AND(DE243&lt;=100,DE243&gt;=15),"BURUK",IF(AND(DE243&lt;=15,DE243&gt;=12),"KURANG",IF(AND(DE243&lt;=12,DE243&gt;=10),"CUKUP",IF(AND(DE243&lt;=10,DE243&gt;=0),"BAIK",0))))</f>
        <v>BAIK</v>
      </c>
    </row>
    <row r="244" spans="1:110">
      <c r="A244" s="510">
        <f t="shared" si="28"/>
        <v>232</v>
      </c>
      <c r="B244" s="511" t="str">
        <f>'1. DATA TRAFO'!C244</f>
        <v>KK0047</v>
      </c>
      <c r="C244" s="512" t="str">
        <f>'1. DATA TRAFO'!D244</f>
        <v>JL. MENTAWAK</v>
      </c>
      <c r="D244" s="193" t="str">
        <f>'1. DATA TRAFO'!L244</f>
        <v>SINTRA</v>
      </c>
      <c r="E244" s="192">
        <f>'1. DATA TRAFO'!M244</f>
        <v>50</v>
      </c>
      <c r="F244" s="513">
        <f>'1. DATA TRAFO'!R244</f>
        <v>44802</v>
      </c>
      <c r="G244" s="205" t="str">
        <f>'1. DATA TRAFO'!T244</f>
        <v>GTA</v>
      </c>
      <c r="H244" s="470"/>
      <c r="I244" s="470"/>
      <c r="J244" s="470"/>
      <c r="K244" s="470"/>
      <c r="L244" s="470"/>
      <c r="M244" s="470"/>
      <c r="N244" s="470"/>
      <c r="O244" s="470"/>
      <c r="P244" s="470"/>
      <c r="Q244" s="470"/>
      <c r="R244" s="470"/>
      <c r="S244" s="470"/>
      <c r="T244" s="470"/>
      <c r="U244" s="470"/>
      <c r="V244" s="470"/>
      <c r="W244" s="470"/>
      <c r="X244" s="470"/>
      <c r="Y244" s="470"/>
      <c r="Z244" s="470"/>
      <c r="AA244" s="470"/>
      <c r="AB244" s="470"/>
      <c r="AC244" s="514"/>
      <c r="AD244" s="470"/>
      <c r="AE244" s="515"/>
      <c r="AF244" s="470"/>
      <c r="AG244" s="470"/>
      <c r="AH244" s="470"/>
      <c r="AI244" s="470"/>
      <c r="AJ244" s="470"/>
      <c r="AK244" s="470"/>
      <c r="AL244" s="470"/>
      <c r="AM244" s="470"/>
      <c r="AN244" s="470"/>
      <c r="AO244" s="470"/>
      <c r="AP244" s="470"/>
      <c r="AQ244" s="470"/>
      <c r="AR244" s="470"/>
      <c r="AS244" s="516"/>
      <c r="AT244" s="470"/>
      <c r="AU244" s="471"/>
      <c r="AV244" s="470"/>
      <c r="AW244" s="471"/>
      <c r="AX244" s="471"/>
      <c r="AY244" s="470"/>
      <c r="AZ244" s="473"/>
      <c r="BA244" s="472"/>
      <c r="BB244" s="473"/>
      <c r="BC244" s="472"/>
      <c r="BD244" s="473"/>
      <c r="BE244" s="472"/>
      <c r="BF244" s="473"/>
      <c r="BG244" s="472"/>
      <c r="BH244" s="473"/>
      <c r="BI244" s="472"/>
      <c r="BJ244" s="473"/>
      <c r="BK244" s="472"/>
      <c r="BL244" s="473"/>
      <c r="BM244" s="472"/>
      <c r="BN244" s="473"/>
      <c r="BO244" s="472"/>
      <c r="BP244" s="473"/>
      <c r="BQ244" s="472"/>
      <c r="BR244" s="473"/>
      <c r="BS244" s="472"/>
      <c r="BT244" s="473"/>
      <c r="BU244" s="472"/>
      <c r="BV244" s="473"/>
      <c r="BW244" s="472"/>
      <c r="BX244" s="470"/>
      <c r="BY244" s="470"/>
      <c r="BZ244" s="470"/>
      <c r="CA244" s="470"/>
      <c r="CB244" s="470"/>
      <c r="CC244" s="470"/>
      <c r="CD244" s="470"/>
      <c r="CE244" s="470"/>
      <c r="CF244" s="470"/>
      <c r="CG244" s="470"/>
      <c r="CH244" s="470"/>
      <c r="CI244" s="470"/>
      <c r="CJ244" s="470"/>
      <c r="CK244" s="470"/>
      <c r="CL244" s="470"/>
      <c r="CM244" s="470"/>
      <c r="CN244" s="470"/>
      <c r="CO244" s="470"/>
      <c r="CP244" s="470"/>
      <c r="CQ244" s="470"/>
      <c r="CR244" s="470"/>
      <c r="CS244" s="470"/>
      <c r="CT244" s="470"/>
      <c r="CU244" s="63"/>
      <c r="CV244" s="467"/>
      <c r="CW244" s="186"/>
      <c r="CX244" s="35"/>
      <c r="CY244" s="132" t="e">
        <f>IF(AND(BX244="NYY",BY244=150),324,IF(AND(BX244="NYY",BY244=95),282,IF(AND(BX244="NYY",BY244=70),202,IF(AND(BX244="NYY",BY244=50),159,IF(AND(BX244="NYY",BY244=35),131,IF(AND(BX244=NYY,BY244=25),106,IF(AND(BX244="LVTC",BY244=150),252,IF(AND(BX244="LVTC",BY244=95),190,IF(AND(BX244="LVTC",BY244=70),158,IF(AND(BX244="LVTC",BY244=50),124,IF(AND(BX244="LVTC",BY244=35),102,IF(AND(BX244="LVTC",BY244=25),83,0))))))))))))</f>
        <v>#NAME?</v>
      </c>
      <c r="CZ244" s="35"/>
      <c r="DA244" s="35"/>
      <c r="DB244" s="401">
        <f t="shared" si="29"/>
        <v>0</v>
      </c>
      <c r="DC244" s="401">
        <f t="shared" si="30"/>
        <v>0</v>
      </c>
      <c r="DD244" s="401" t="str">
        <f t="shared" si="31"/>
        <v>BAIK</v>
      </c>
      <c r="DE244" s="401">
        <f t="shared" si="32"/>
        <v>0</v>
      </c>
      <c r="DF244" s="401" t="str">
        <f t="shared" si="33"/>
        <v>BAIK</v>
      </c>
    </row>
    <row r="245" spans="1:110">
      <c r="A245" s="510">
        <f t="shared" si="28"/>
        <v>233</v>
      </c>
      <c r="B245" s="511" t="str">
        <f>'1. DATA TRAFO'!C245</f>
        <v>KK0004</v>
      </c>
      <c r="C245" s="512" t="str">
        <f>'1. DATA TRAFO'!D245</f>
        <v>JL. KAMPONG PADANG</v>
      </c>
      <c r="D245" s="193" t="str">
        <f>'1. DATA TRAFO'!L245</f>
        <v>SINTRA</v>
      </c>
      <c r="E245" s="192">
        <f>'1. DATA TRAFO'!M245</f>
        <v>160</v>
      </c>
      <c r="F245" s="513">
        <f>'1. DATA TRAFO'!R245</f>
        <v>44802</v>
      </c>
      <c r="G245" s="205" t="str">
        <f>'1. DATA TRAFO'!T245</f>
        <v>GTA</v>
      </c>
      <c r="H245" s="470"/>
      <c r="I245" s="470"/>
      <c r="J245" s="470"/>
      <c r="K245" s="470"/>
      <c r="L245" s="470"/>
      <c r="M245" s="470"/>
      <c r="N245" s="470"/>
      <c r="O245" s="470"/>
      <c r="P245" s="470"/>
      <c r="Q245" s="470"/>
      <c r="R245" s="470"/>
      <c r="S245" s="470"/>
      <c r="T245" s="470"/>
      <c r="U245" s="470"/>
      <c r="V245" s="470"/>
      <c r="W245" s="470"/>
      <c r="X245" s="470"/>
      <c r="Y245" s="470"/>
      <c r="Z245" s="470"/>
      <c r="AA245" s="470"/>
      <c r="AB245" s="470"/>
      <c r="AC245" s="514"/>
      <c r="AD245" s="470"/>
      <c r="AE245" s="515"/>
      <c r="AF245" s="470"/>
      <c r="AG245" s="470"/>
      <c r="AH245" s="470"/>
      <c r="AI245" s="470"/>
      <c r="AJ245" s="470"/>
      <c r="AK245" s="470"/>
      <c r="AL245" s="470"/>
      <c r="AM245" s="470"/>
      <c r="AN245" s="470"/>
      <c r="AO245" s="470"/>
      <c r="AP245" s="470"/>
      <c r="AQ245" s="470"/>
      <c r="AR245" s="470"/>
      <c r="AS245" s="516"/>
      <c r="AT245" s="470"/>
      <c r="AU245" s="471"/>
      <c r="AV245" s="470"/>
      <c r="AW245" s="471"/>
      <c r="AX245" s="471"/>
      <c r="AY245" s="470"/>
      <c r="AZ245" s="473"/>
      <c r="BA245" s="472"/>
      <c r="BB245" s="473"/>
      <c r="BC245" s="472"/>
      <c r="BD245" s="473"/>
      <c r="BE245" s="472"/>
      <c r="BF245" s="473"/>
      <c r="BG245" s="472"/>
      <c r="BH245" s="473"/>
      <c r="BI245" s="472"/>
      <c r="BJ245" s="473"/>
      <c r="BK245" s="472"/>
      <c r="BL245" s="473"/>
      <c r="BM245" s="472"/>
      <c r="BN245" s="473"/>
      <c r="BO245" s="472"/>
      <c r="BP245" s="473"/>
      <c r="BQ245" s="472"/>
      <c r="BR245" s="473"/>
      <c r="BS245" s="472"/>
      <c r="BT245" s="473"/>
      <c r="BU245" s="472"/>
      <c r="BV245" s="473"/>
      <c r="BW245" s="472"/>
      <c r="BX245" s="470"/>
      <c r="BY245" s="470"/>
      <c r="BZ245" s="470"/>
      <c r="CA245" s="470"/>
      <c r="CB245" s="470"/>
      <c r="CC245" s="470"/>
      <c r="CD245" s="470"/>
      <c r="CE245" s="470"/>
      <c r="CF245" s="470"/>
      <c r="CG245" s="470"/>
      <c r="CH245" s="470"/>
      <c r="CI245" s="470"/>
      <c r="CJ245" s="470"/>
      <c r="CK245" s="470"/>
      <c r="CL245" s="470"/>
      <c r="CM245" s="470"/>
      <c r="CN245" s="470"/>
      <c r="CO245" s="470"/>
      <c r="CP245" s="470"/>
      <c r="CQ245" s="470"/>
      <c r="CR245" s="470"/>
      <c r="CS245" s="470"/>
      <c r="CT245" s="470"/>
      <c r="CU245" s="63"/>
      <c r="CV245" s="467"/>
      <c r="CW245" s="186"/>
      <c r="CX245" s="35"/>
      <c r="CY245" s="132" t="e">
        <f>IF(AND(BX245="NYY",BY245=150),324,IF(AND(BX245="NYY",BY245=95),282,IF(AND(BX245="NYY",BY245=70),202,IF(AND(BX245="NYY",BY245=50),159,IF(AND(BX245="NYY",BY245=35),131,IF(AND(BX245=NYY,BY245=25),106,IF(AND(BX245="LVTC",BY245=150),252,IF(AND(BX245="LVTC",BY245=95),190,IF(AND(BX245="LVTC",BY245=70),158,IF(AND(BX245="LVTC",BY245=50),124,IF(AND(BX245="LVTC",BY245=35),102,IF(AND(BX245="LVTC",BY245=25),83,0))))))))))))</f>
        <v>#NAME?</v>
      </c>
      <c r="CZ245" s="35"/>
      <c r="DA245" s="35"/>
      <c r="DB245" s="401">
        <f t="shared" si="29"/>
        <v>0</v>
      </c>
      <c r="DC245" s="401">
        <f t="shared" si="30"/>
        <v>0</v>
      </c>
      <c r="DD245" s="401" t="str">
        <f t="shared" si="31"/>
        <v>BAIK</v>
      </c>
      <c r="DE245" s="401">
        <f t="shared" si="32"/>
        <v>0</v>
      </c>
      <c r="DF245" s="401" t="str">
        <f t="shared" si="33"/>
        <v>BAIK</v>
      </c>
    </row>
    <row r="246" spans="1:110">
      <c r="A246" s="510">
        <f t="shared" si="28"/>
        <v>234</v>
      </c>
      <c r="B246" s="511" t="str">
        <f>'1. DATA TRAFO'!C246</f>
        <v>KK0051</v>
      </c>
      <c r="C246" s="512" t="str">
        <f>'1. DATA TRAFO'!D246</f>
        <v>JL. SP BRINGIN</v>
      </c>
      <c r="D246" s="193" t="str">
        <f>'1. DATA TRAFO'!L246</f>
        <v>SINTRA</v>
      </c>
      <c r="E246" s="192">
        <f>'1. DATA TRAFO'!M246</f>
        <v>50</v>
      </c>
      <c r="F246" s="513">
        <f>'1. DATA TRAFO'!R246</f>
        <v>44797</v>
      </c>
      <c r="G246" s="205" t="str">
        <f>'1. DATA TRAFO'!T246</f>
        <v>GTA</v>
      </c>
      <c r="H246" s="470"/>
      <c r="I246" s="470"/>
      <c r="J246" s="470"/>
      <c r="K246" s="470"/>
      <c r="L246" s="470"/>
      <c r="M246" s="470"/>
      <c r="N246" s="470"/>
      <c r="O246" s="470"/>
      <c r="P246" s="470"/>
      <c r="Q246" s="470"/>
      <c r="R246" s="470"/>
      <c r="S246" s="470"/>
      <c r="T246" s="470"/>
      <c r="U246" s="470"/>
      <c r="V246" s="470"/>
      <c r="W246" s="470"/>
      <c r="X246" s="470"/>
      <c r="Y246" s="470"/>
      <c r="Z246" s="470"/>
      <c r="AA246" s="470"/>
      <c r="AB246" s="470"/>
      <c r="AC246" s="514"/>
      <c r="AD246" s="470"/>
      <c r="AE246" s="515"/>
      <c r="AF246" s="470"/>
      <c r="AG246" s="470"/>
      <c r="AH246" s="470"/>
      <c r="AI246" s="470"/>
      <c r="AJ246" s="470"/>
      <c r="AK246" s="470"/>
      <c r="AL246" s="470"/>
      <c r="AM246" s="470"/>
      <c r="AN246" s="470"/>
      <c r="AO246" s="470"/>
      <c r="AP246" s="470"/>
      <c r="AQ246" s="470"/>
      <c r="AR246" s="470"/>
      <c r="AS246" s="516"/>
      <c r="AT246" s="470"/>
      <c r="AU246" s="471"/>
      <c r="AV246" s="470"/>
      <c r="AW246" s="471"/>
      <c r="AX246" s="471"/>
      <c r="AY246" s="470"/>
      <c r="AZ246" s="473"/>
      <c r="BA246" s="472"/>
      <c r="BB246" s="473"/>
      <c r="BC246" s="472"/>
      <c r="BD246" s="473"/>
      <c r="BE246" s="472"/>
      <c r="BF246" s="473"/>
      <c r="BG246" s="472"/>
      <c r="BH246" s="473"/>
      <c r="BI246" s="472"/>
      <c r="BJ246" s="473"/>
      <c r="BK246" s="472"/>
      <c r="BL246" s="473"/>
      <c r="BM246" s="472"/>
      <c r="BN246" s="473"/>
      <c r="BO246" s="472"/>
      <c r="BP246" s="473"/>
      <c r="BQ246" s="472"/>
      <c r="BR246" s="473"/>
      <c r="BS246" s="472"/>
      <c r="BT246" s="473"/>
      <c r="BU246" s="472"/>
      <c r="BV246" s="473"/>
      <c r="BW246" s="472"/>
      <c r="BX246" s="470"/>
      <c r="BY246" s="470"/>
      <c r="BZ246" s="470"/>
      <c r="CA246" s="470"/>
      <c r="CB246" s="470"/>
      <c r="CC246" s="470"/>
      <c r="CD246" s="470"/>
      <c r="CE246" s="470"/>
      <c r="CF246" s="470"/>
      <c r="CG246" s="470"/>
      <c r="CH246" s="470"/>
      <c r="CI246" s="470"/>
      <c r="CJ246" s="470"/>
      <c r="CK246" s="470"/>
      <c r="CL246" s="470"/>
      <c r="CM246" s="470"/>
      <c r="CN246" s="470"/>
      <c r="CO246" s="470"/>
      <c r="CP246" s="470"/>
      <c r="CQ246" s="470"/>
      <c r="CR246" s="470"/>
      <c r="CS246" s="470"/>
      <c r="CT246" s="470"/>
      <c r="CU246" s="63"/>
      <c r="CV246" s="467"/>
      <c r="CW246" s="186"/>
      <c r="CX246" s="35"/>
      <c r="CY246" s="132" t="e">
        <f>IF(AND(BX246="NYY",BY246=150),324,IF(AND(BX246="NYY",BY246=95),282,IF(AND(BX246="NYY",BY246=70),202,IF(AND(BX246="NYY",BY246=50),159,IF(AND(BX246="NYY",BY246=35),131,IF(AND(BX246=NYY,BY246=25),106,IF(AND(BX246="LVTC",BY246=150),252,IF(AND(BX246="LVTC",BY246=95),190,IF(AND(BX246="LVTC",BY246=70),158,IF(AND(BX246="LVTC",BY246=50),124,IF(AND(BX246="LVTC",BY246=35),102,IF(AND(BX246="LVTC",BY246=25),83,0))))))))))))</f>
        <v>#NAME?</v>
      </c>
      <c r="CZ246" s="35"/>
      <c r="DA246" s="35"/>
      <c r="DB246" s="401">
        <f t="shared" si="29"/>
        <v>0</v>
      </c>
      <c r="DC246" s="401">
        <f t="shared" si="30"/>
        <v>0</v>
      </c>
      <c r="DD246" s="401" t="str">
        <f t="shared" si="31"/>
        <v>BAIK</v>
      </c>
      <c r="DE246" s="401">
        <f t="shared" si="32"/>
        <v>0</v>
      </c>
      <c r="DF246" s="401" t="str">
        <f t="shared" si="33"/>
        <v>BAIK</v>
      </c>
    </row>
    <row r="247" spans="1:110">
      <c r="A247" s="510">
        <f t="shared" si="28"/>
        <v>235</v>
      </c>
      <c r="B247" s="511" t="str">
        <f>'1. DATA TRAFO'!C247</f>
        <v>KK0039</v>
      </c>
      <c r="C247" s="512" t="str">
        <f>'1. DATA TRAFO'!D247</f>
        <v>JL. BERINGIN</v>
      </c>
      <c r="D247" s="193" t="str">
        <f>'1. DATA TRAFO'!L247</f>
        <v>TRAFINDO</v>
      </c>
      <c r="E247" s="192">
        <f>'1. DATA TRAFO'!M247</f>
        <v>100</v>
      </c>
      <c r="F247" s="513">
        <f>'1. DATA TRAFO'!R247</f>
        <v>44795</v>
      </c>
      <c r="G247" s="205" t="str">
        <f>'1. DATA TRAFO'!T247</f>
        <v>GTA</v>
      </c>
      <c r="H247" s="470"/>
      <c r="I247" s="470"/>
      <c r="J247" s="470"/>
      <c r="K247" s="470"/>
      <c r="L247" s="470"/>
      <c r="M247" s="470"/>
      <c r="N247" s="470"/>
      <c r="O247" s="470"/>
      <c r="P247" s="470"/>
      <c r="Q247" s="470"/>
      <c r="R247" s="470"/>
      <c r="S247" s="470"/>
      <c r="T247" s="470"/>
      <c r="U247" s="470"/>
      <c r="V247" s="470"/>
      <c r="W247" s="470"/>
      <c r="X247" s="470"/>
      <c r="Y247" s="470"/>
      <c r="Z247" s="470"/>
      <c r="AA247" s="470"/>
      <c r="AB247" s="470"/>
      <c r="AC247" s="514"/>
      <c r="AD247" s="470"/>
      <c r="AE247" s="515"/>
      <c r="AF247" s="470"/>
      <c r="AG247" s="470"/>
      <c r="AH247" s="470"/>
      <c r="AI247" s="470"/>
      <c r="AJ247" s="470"/>
      <c r="AK247" s="470"/>
      <c r="AL247" s="470"/>
      <c r="AM247" s="470"/>
      <c r="AN247" s="470"/>
      <c r="AO247" s="470"/>
      <c r="AP247" s="470"/>
      <c r="AQ247" s="470"/>
      <c r="AR247" s="470"/>
      <c r="AS247" s="516"/>
      <c r="AT247" s="470"/>
      <c r="AU247" s="471"/>
      <c r="AV247" s="470"/>
      <c r="AW247" s="471"/>
      <c r="AX247" s="471"/>
      <c r="AY247" s="470"/>
      <c r="AZ247" s="473"/>
      <c r="BA247" s="472"/>
      <c r="BB247" s="473"/>
      <c r="BC247" s="472"/>
      <c r="BD247" s="473"/>
      <c r="BE247" s="472"/>
      <c r="BF247" s="473"/>
      <c r="BG247" s="472"/>
      <c r="BH247" s="473"/>
      <c r="BI247" s="472"/>
      <c r="BJ247" s="473"/>
      <c r="BK247" s="472"/>
      <c r="BL247" s="473"/>
      <c r="BM247" s="472"/>
      <c r="BN247" s="473"/>
      <c r="BO247" s="472"/>
      <c r="BP247" s="473"/>
      <c r="BQ247" s="472"/>
      <c r="BR247" s="473"/>
      <c r="BS247" s="472"/>
      <c r="BT247" s="473"/>
      <c r="BU247" s="472"/>
      <c r="BV247" s="473"/>
      <c r="BW247" s="472"/>
      <c r="BX247" s="470"/>
      <c r="BY247" s="470"/>
      <c r="BZ247" s="470"/>
      <c r="CA247" s="470"/>
      <c r="CB247" s="470"/>
      <c r="CC247" s="470"/>
      <c r="CD247" s="470"/>
      <c r="CE247" s="470"/>
      <c r="CF247" s="470"/>
      <c r="CG247" s="470"/>
      <c r="CH247" s="470"/>
      <c r="CI247" s="470"/>
      <c r="CJ247" s="470"/>
      <c r="CK247" s="470"/>
      <c r="CL247" s="470"/>
      <c r="CM247" s="470"/>
      <c r="CN247" s="470"/>
      <c r="CO247" s="470"/>
      <c r="CP247" s="470"/>
      <c r="CQ247" s="470"/>
      <c r="CR247" s="470"/>
      <c r="CS247" s="470"/>
      <c r="CT247" s="470"/>
      <c r="CU247" s="63"/>
      <c r="CV247" s="467"/>
      <c r="CW247" s="186"/>
      <c r="CX247" s="35"/>
      <c r="CY247" s="132" t="e">
        <f>IF(AND(BX247="NYY",BY247=150),324,IF(AND(BX247="NYY",BY247=95),282,IF(AND(BX247="NYY",BY247=70),202,IF(AND(BX247="NYY",BY247=50),159,IF(AND(BX247="NYY",BY247=35),131,IF(AND(BX247=NYY,BY247=25),106,IF(AND(BX247="LVTC",BY247=150),252,IF(AND(BX247="LVTC",BY247=95),190,IF(AND(BX247="LVTC",BY247=70),158,IF(AND(BX247="LVTC",BY247=50),124,IF(AND(BX247="LVTC",BY247=35),102,IF(AND(BX247="LVTC",BY247=25),83,0))))))))))))</f>
        <v>#NAME?</v>
      </c>
      <c r="CZ247" s="35"/>
      <c r="DA247" s="35"/>
      <c r="DB247" s="401">
        <f t="shared" si="29"/>
        <v>0</v>
      </c>
      <c r="DC247" s="401">
        <f t="shared" si="30"/>
        <v>0</v>
      </c>
      <c r="DD247" s="401" t="str">
        <f t="shared" si="31"/>
        <v>BAIK</v>
      </c>
      <c r="DE247" s="401">
        <f t="shared" si="32"/>
        <v>0</v>
      </c>
      <c r="DF247" s="401" t="str">
        <f t="shared" si="33"/>
        <v>BAIK</v>
      </c>
    </row>
    <row r="248" spans="1:110">
      <c r="A248" s="510">
        <f t="shared" si="28"/>
        <v>236</v>
      </c>
      <c r="B248" s="511" t="str">
        <f>'1. DATA TRAFO'!C248</f>
        <v>KK0114</v>
      </c>
      <c r="C248" s="512" t="str">
        <f>'1. DATA TRAFO'!D248</f>
        <v>JL. BRINGIN</v>
      </c>
      <c r="D248" s="193" t="str">
        <f>'1. DATA TRAFO'!L248</f>
        <v>SINTRA</v>
      </c>
      <c r="E248" s="192">
        <f>'1. DATA TRAFO'!M248</f>
        <v>100</v>
      </c>
      <c r="F248" s="513">
        <f>'1. DATA TRAFO'!R248</f>
        <v>44795</v>
      </c>
      <c r="G248" s="205" t="str">
        <f>'1. DATA TRAFO'!T248</f>
        <v>GTA</v>
      </c>
      <c r="H248" s="470"/>
      <c r="I248" s="470"/>
      <c r="J248" s="470"/>
      <c r="K248" s="470"/>
      <c r="L248" s="470"/>
      <c r="M248" s="470"/>
      <c r="N248" s="470"/>
      <c r="O248" s="470"/>
      <c r="P248" s="470"/>
      <c r="Q248" s="470"/>
      <c r="R248" s="470"/>
      <c r="S248" s="470"/>
      <c r="T248" s="470"/>
      <c r="U248" s="470"/>
      <c r="V248" s="470"/>
      <c r="W248" s="470"/>
      <c r="X248" s="470"/>
      <c r="Y248" s="470"/>
      <c r="Z248" s="470"/>
      <c r="AA248" s="470"/>
      <c r="AB248" s="470"/>
      <c r="AC248" s="514"/>
      <c r="AD248" s="470"/>
      <c r="AE248" s="515"/>
      <c r="AF248" s="470"/>
      <c r="AG248" s="470"/>
      <c r="AH248" s="470"/>
      <c r="AI248" s="470"/>
      <c r="AJ248" s="470"/>
      <c r="AK248" s="470"/>
      <c r="AL248" s="470"/>
      <c r="AM248" s="470"/>
      <c r="AN248" s="470"/>
      <c r="AO248" s="470"/>
      <c r="AP248" s="470"/>
      <c r="AQ248" s="470"/>
      <c r="AR248" s="470"/>
      <c r="AS248" s="516"/>
      <c r="AT248" s="470"/>
      <c r="AU248" s="471"/>
      <c r="AV248" s="470"/>
      <c r="AW248" s="471"/>
      <c r="AX248" s="471"/>
      <c r="AY248" s="470"/>
      <c r="AZ248" s="473"/>
      <c r="BA248" s="472"/>
      <c r="BB248" s="473"/>
      <c r="BC248" s="472"/>
      <c r="BD248" s="473"/>
      <c r="BE248" s="472"/>
      <c r="BF248" s="473"/>
      <c r="BG248" s="472"/>
      <c r="BH248" s="473"/>
      <c r="BI248" s="472"/>
      <c r="BJ248" s="473"/>
      <c r="BK248" s="472"/>
      <c r="BL248" s="473"/>
      <c r="BM248" s="472"/>
      <c r="BN248" s="473"/>
      <c r="BO248" s="472"/>
      <c r="BP248" s="473"/>
      <c r="BQ248" s="472"/>
      <c r="BR248" s="473"/>
      <c r="BS248" s="472"/>
      <c r="BT248" s="473"/>
      <c r="BU248" s="472"/>
      <c r="BV248" s="473"/>
      <c r="BW248" s="472"/>
      <c r="BX248" s="470"/>
      <c r="BY248" s="470"/>
      <c r="BZ248" s="470"/>
      <c r="CA248" s="470"/>
      <c r="CB248" s="470"/>
      <c r="CC248" s="470"/>
      <c r="CD248" s="470"/>
      <c r="CE248" s="470"/>
      <c r="CF248" s="470"/>
      <c r="CG248" s="470"/>
      <c r="CH248" s="470"/>
      <c r="CI248" s="470"/>
      <c r="CJ248" s="470"/>
      <c r="CK248" s="470"/>
      <c r="CL248" s="470"/>
      <c r="CM248" s="470"/>
      <c r="CN248" s="470"/>
      <c r="CO248" s="470"/>
      <c r="CP248" s="470"/>
      <c r="CQ248" s="470"/>
      <c r="CR248" s="470"/>
      <c r="CS248" s="470"/>
      <c r="CT248" s="470"/>
      <c r="CU248" s="63"/>
      <c r="CV248" s="467"/>
      <c r="CW248" s="186"/>
      <c r="CX248" s="35"/>
      <c r="CY248" s="132" t="e">
        <f>IF(AND(BX248="NYY",BY248=150),324,IF(AND(BX248="NYY",BY248=95),282,IF(AND(BX248="NYY",BY248=70),202,IF(AND(BX248="NYY",BY248=50),159,IF(AND(BX248="NYY",BY248=35),131,IF(AND(BX248=NYY,BY248=25),106,IF(AND(BX248="LVTC",BY248=150),252,IF(AND(BX248="LVTC",BY248=95),190,IF(AND(BX248="LVTC",BY248=70),158,IF(AND(BX248="LVTC",BY248=50),124,IF(AND(BX248="LVTC",BY248=35),102,IF(AND(BX248="LVTC",BY248=25),83,0))))))))))))</f>
        <v>#NAME?</v>
      </c>
      <c r="CZ248" s="35"/>
      <c r="DA248" s="35"/>
      <c r="DB248" s="401">
        <f t="shared" si="29"/>
        <v>0</v>
      </c>
      <c r="DC248" s="401">
        <f t="shared" si="30"/>
        <v>0</v>
      </c>
      <c r="DD248" s="401" t="str">
        <f t="shared" si="31"/>
        <v>BAIK</v>
      </c>
      <c r="DE248" s="401">
        <f t="shared" si="32"/>
        <v>0</v>
      </c>
      <c r="DF248" s="401" t="str">
        <f t="shared" si="33"/>
        <v>BAIK</v>
      </c>
    </row>
    <row r="249" spans="1:110">
      <c r="A249" s="510">
        <f t="shared" si="28"/>
        <v>237</v>
      </c>
      <c r="B249" s="511" t="str">
        <f>'1. DATA TRAFO'!C249</f>
        <v>KK0083</v>
      </c>
      <c r="C249" s="512" t="str">
        <f>'1. DATA TRAFO'!D249</f>
        <v>JL. LAMA KELAPA KAMPIT</v>
      </c>
      <c r="D249" s="193" t="str">
        <f>'1. DATA TRAFO'!L249</f>
        <v>VOLTRA</v>
      </c>
      <c r="E249" s="192">
        <f>'1. DATA TRAFO'!M249</f>
        <v>100</v>
      </c>
      <c r="F249" s="513">
        <f>'1. DATA TRAFO'!R249</f>
        <v>44797</v>
      </c>
      <c r="G249" s="205" t="str">
        <f>'1. DATA TRAFO'!T249</f>
        <v>GTA</v>
      </c>
      <c r="H249" s="470"/>
      <c r="I249" s="470"/>
      <c r="J249" s="470"/>
      <c r="K249" s="470"/>
      <c r="L249" s="470"/>
      <c r="M249" s="470"/>
      <c r="N249" s="470"/>
      <c r="O249" s="470"/>
      <c r="P249" s="470"/>
      <c r="Q249" s="470"/>
      <c r="R249" s="470"/>
      <c r="S249" s="470"/>
      <c r="T249" s="470"/>
      <c r="U249" s="470"/>
      <c r="V249" s="470"/>
      <c r="W249" s="470"/>
      <c r="X249" s="470"/>
      <c r="Y249" s="470"/>
      <c r="Z249" s="470"/>
      <c r="AA249" s="470"/>
      <c r="AB249" s="470"/>
      <c r="AC249" s="514"/>
      <c r="AD249" s="470"/>
      <c r="AE249" s="515"/>
      <c r="AF249" s="470"/>
      <c r="AG249" s="470"/>
      <c r="AH249" s="470"/>
      <c r="AI249" s="470"/>
      <c r="AJ249" s="470"/>
      <c r="AK249" s="470"/>
      <c r="AL249" s="470"/>
      <c r="AM249" s="470"/>
      <c r="AN249" s="470"/>
      <c r="AO249" s="470"/>
      <c r="AP249" s="470"/>
      <c r="AQ249" s="470"/>
      <c r="AR249" s="470"/>
      <c r="AS249" s="516"/>
      <c r="AT249" s="470"/>
      <c r="AU249" s="471"/>
      <c r="AV249" s="470"/>
      <c r="AW249" s="471"/>
      <c r="AX249" s="471"/>
      <c r="AY249" s="470"/>
      <c r="AZ249" s="473"/>
      <c r="BA249" s="472"/>
      <c r="BB249" s="473"/>
      <c r="BC249" s="472"/>
      <c r="BD249" s="473"/>
      <c r="BE249" s="472"/>
      <c r="BF249" s="473"/>
      <c r="BG249" s="472"/>
      <c r="BH249" s="473"/>
      <c r="BI249" s="472"/>
      <c r="BJ249" s="473"/>
      <c r="BK249" s="472"/>
      <c r="BL249" s="473"/>
      <c r="BM249" s="472"/>
      <c r="BN249" s="473"/>
      <c r="BO249" s="472"/>
      <c r="BP249" s="473"/>
      <c r="BQ249" s="472"/>
      <c r="BR249" s="473"/>
      <c r="BS249" s="472"/>
      <c r="BT249" s="473"/>
      <c r="BU249" s="472"/>
      <c r="BV249" s="473"/>
      <c r="BW249" s="472"/>
      <c r="BX249" s="470"/>
      <c r="BY249" s="470"/>
      <c r="BZ249" s="470"/>
      <c r="CA249" s="470"/>
      <c r="CB249" s="470"/>
      <c r="CC249" s="470"/>
      <c r="CD249" s="470"/>
      <c r="CE249" s="470"/>
      <c r="CF249" s="470"/>
      <c r="CG249" s="470"/>
      <c r="CH249" s="470"/>
      <c r="CI249" s="470"/>
      <c r="CJ249" s="470"/>
      <c r="CK249" s="470"/>
      <c r="CL249" s="470"/>
      <c r="CM249" s="470"/>
      <c r="CN249" s="470"/>
      <c r="CO249" s="470"/>
      <c r="CP249" s="470"/>
      <c r="CQ249" s="470"/>
      <c r="CR249" s="470"/>
      <c r="CS249" s="470"/>
      <c r="CT249" s="470"/>
      <c r="CU249" s="63"/>
      <c r="CV249" s="467"/>
      <c r="CW249" s="186"/>
      <c r="CX249" s="35"/>
      <c r="CY249" s="132" t="e">
        <f>IF(AND(BX249="NYY",BY249=150),324,IF(AND(BX249="NYY",BY249=95),282,IF(AND(BX249="NYY",BY249=70),202,IF(AND(BX249="NYY",BY249=50),159,IF(AND(BX249="NYY",BY249=35),131,IF(AND(BX249=NYY,BY249=25),106,IF(AND(BX249="LVTC",BY249=150),252,IF(AND(BX249="LVTC",BY249=95),190,IF(AND(BX249="LVTC",BY249=70),158,IF(AND(BX249="LVTC",BY249=50),124,IF(AND(BX249="LVTC",BY249=35),102,IF(AND(BX249="LVTC",BY249=25),83,0))))))))))))</f>
        <v>#NAME?</v>
      </c>
      <c r="CZ249" s="35"/>
      <c r="DA249" s="35"/>
      <c r="DB249" s="401">
        <f t="shared" si="29"/>
        <v>0</v>
      </c>
      <c r="DC249" s="401">
        <f t="shared" si="30"/>
        <v>0</v>
      </c>
      <c r="DD249" s="401" t="str">
        <f t="shared" si="31"/>
        <v>BAIK</v>
      </c>
      <c r="DE249" s="401">
        <f t="shared" si="32"/>
        <v>0</v>
      </c>
      <c r="DF249" s="401" t="str">
        <f t="shared" si="33"/>
        <v>BAIK</v>
      </c>
    </row>
    <row r="250" spans="1:110">
      <c r="A250" s="510">
        <f t="shared" si="28"/>
        <v>238</v>
      </c>
      <c r="B250" s="511" t="str">
        <f>'1. DATA TRAFO'!C250</f>
        <v>KK0122</v>
      </c>
      <c r="C250" s="512" t="str">
        <f>'1. DATA TRAFO'!D250</f>
        <v>JL. KAMPIT</v>
      </c>
      <c r="D250" s="193" t="str">
        <f>'1. DATA TRAFO'!L250</f>
        <v>VOLTRA</v>
      </c>
      <c r="E250" s="192">
        <f>'1. DATA TRAFO'!M250</f>
        <v>100</v>
      </c>
      <c r="F250" s="513">
        <f>'1. DATA TRAFO'!R250</f>
        <v>44797</v>
      </c>
      <c r="G250" s="205" t="str">
        <f>'1. DATA TRAFO'!T250</f>
        <v>GTA</v>
      </c>
      <c r="H250" s="470"/>
      <c r="I250" s="470"/>
      <c r="J250" s="470"/>
      <c r="K250" s="470"/>
      <c r="L250" s="470"/>
      <c r="M250" s="470"/>
      <c r="N250" s="470"/>
      <c r="O250" s="470"/>
      <c r="P250" s="470"/>
      <c r="Q250" s="470"/>
      <c r="R250" s="470"/>
      <c r="S250" s="470"/>
      <c r="T250" s="470"/>
      <c r="U250" s="470"/>
      <c r="V250" s="470"/>
      <c r="W250" s="470"/>
      <c r="X250" s="470"/>
      <c r="Y250" s="470"/>
      <c r="Z250" s="470"/>
      <c r="AA250" s="470"/>
      <c r="AB250" s="470"/>
      <c r="AC250" s="514"/>
      <c r="AD250" s="470"/>
      <c r="AE250" s="515"/>
      <c r="AF250" s="470"/>
      <c r="AG250" s="470"/>
      <c r="AH250" s="470"/>
      <c r="AI250" s="470"/>
      <c r="AJ250" s="470"/>
      <c r="AK250" s="470"/>
      <c r="AL250" s="470"/>
      <c r="AM250" s="470"/>
      <c r="AN250" s="470"/>
      <c r="AO250" s="470"/>
      <c r="AP250" s="470"/>
      <c r="AQ250" s="470"/>
      <c r="AR250" s="470"/>
      <c r="AS250" s="516"/>
      <c r="AT250" s="470"/>
      <c r="AU250" s="471"/>
      <c r="AV250" s="470"/>
      <c r="AW250" s="471"/>
      <c r="AX250" s="471"/>
      <c r="AY250" s="470"/>
      <c r="AZ250" s="473"/>
      <c r="BA250" s="472"/>
      <c r="BB250" s="473"/>
      <c r="BC250" s="472"/>
      <c r="BD250" s="473"/>
      <c r="BE250" s="472"/>
      <c r="BF250" s="473"/>
      <c r="BG250" s="472"/>
      <c r="BH250" s="473"/>
      <c r="BI250" s="472"/>
      <c r="BJ250" s="473"/>
      <c r="BK250" s="472"/>
      <c r="BL250" s="473"/>
      <c r="BM250" s="472"/>
      <c r="BN250" s="473"/>
      <c r="BO250" s="472"/>
      <c r="BP250" s="473"/>
      <c r="BQ250" s="472"/>
      <c r="BR250" s="473"/>
      <c r="BS250" s="472"/>
      <c r="BT250" s="473"/>
      <c r="BU250" s="472"/>
      <c r="BV250" s="473"/>
      <c r="BW250" s="472"/>
      <c r="BX250" s="470"/>
      <c r="BY250" s="470"/>
      <c r="BZ250" s="470"/>
      <c r="CA250" s="470"/>
      <c r="CB250" s="470"/>
      <c r="CC250" s="470"/>
      <c r="CD250" s="470"/>
      <c r="CE250" s="470"/>
      <c r="CF250" s="470"/>
      <c r="CG250" s="470"/>
      <c r="CH250" s="470"/>
      <c r="CI250" s="470"/>
      <c r="CJ250" s="470"/>
      <c r="CK250" s="470"/>
      <c r="CL250" s="470"/>
      <c r="CM250" s="470"/>
      <c r="CN250" s="470"/>
      <c r="CO250" s="470"/>
      <c r="CP250" s="470"/>
      <c r="CQ250" s="470"/>
      <c r="CR250" s="470"/>
      <c r="CS250" s="470"/>
      <c r="CT250" s="470"/>
      <c r="CU250" s="63"/>
      <c r="CV250" s="467"/>
      <c r="CW250" s="186"/>
      <c r="CX250" s="35"/>
      <c r="CY250" s="132" t="e">
        <f>IF(AND(BX250="NYY",BY250=150),324,IF(AND(BX250="NYY",BY250=95),282,IF(AND(BX250="NYY",BY250=70),202,IF(AND(BX250="NYY",BY250=50),159,IF(AND(BX250="NYY",BY250=35),131,IF(AND(BX250=NYY,BY250=25),106,IF(AND(BX250="LVTC",BY250=150),252,IF(AND(BX250="LVTC",BY250=95),190,IF(AND(BX250="LVTC",BY250=70),158,IF(AND(BX250="LVTC",BY250=50),124,IF(AND(BX250="LVTC",BY250=35),102,IF(AND(BX250="LVTC",BY250=25),83,0))))))))))))</f>
        <v>#NAME?</v>
      </c>
      <c r="CZ250" s="35"/>
      <c r="DA250" s="35"/>
      <c r="DB250" s="401">
        <f t="shared" si="29"/>
        <v>0</v>
      </c>
      <c r="DC250" s="401">
        <f t="shared" si="30"/>
        <v>0</v>
      </c>
      <c r="DD250" s="401" t="str">
        <f t="shared" si="31"/>
        <v>BAIK</v>
      </c>
      <c r="DE250" s="401">
        <f t="shared" si="32"/>
        <v>0</v>
      </c>
      <c r="DF250" s="401" t="str">
        <f t="shared" si="33"/>
        <v>BAIK</v>
      </c>
    </row>
    <row r="251" spans="1:110">
      <c r="A251" s="510">
        <f t="shared" si="28"/>
        <v>239</v>
      </c>
      <c r="B251" s="511" t="str">
        <f>'1. DATA TRAFO'!C251</f>
        <v>KK0003</v>
      </c>
      <c r="C251" s="512" t="str">
        <f>'1. DATA TRAFO'!D251</f>
        <v>JL. SENYUBUK</v>
      </c>
      <c r="D251" s="193" t="str">
        <f>'1. DATA TRAFO'!L251</f>
        <v>TRAFINDO</v>
      </c>
      <c r="E251" s="192">
        <f>'1. DATA TRAFO'!M251</f>
        <v>160</v>
      </c>
      <c r="F251" s="513">
        <f>'1. DATA TRAFO'!R251</f>
        <v>44797</v>
      </c>
      <c r="G251" s="205" t="str">
        <f>'1. DATA TRAFO'!T251</f>
        <v>GTA</v>
      </c>
      <c r="H251" s="470"/>
      <c r="I251" s="470"/>
      <c r="J251" s="470"/>
      <c r="K251" s="470"/>
      <c r="L251" s="470"/>
      <c r="M251" s="470"/>
      <c r="N251" s="470"/>
      <c r="O251" s="470"/>
      <c r="P251" s="470"/>
      <c r="Q251" s="470"/>
      <c r="R251" s="470"/>
      <c r="S251" s="470"/>
      <c r="T251" s="470"/>
      <c r="U251" s="470"/>
      <c r="V251" s="470"/>
      <c r="W251" s="470"/>
      <c r="X251" s="470"/>
      <c r="Y251" s="470"/>
      <c r="Z251" s="470"/>
      <c r="AA251" s="470"/>
      <c r="AB251" s="470"/>
      <c r="AC251" s="514"/>
      <c r="AD251" s="470"/>
      <c r="AE251" s="515"/>
      <c r="AF251" s="470"/>
      <c r="AG251" s="470"/>
      <c r="AH251" s="470"/>
      <c r="AI251" s="470"/>
      <c r="AJ251" s="470"/>
      <c r="AK251" s="470"/>
      <c r="AL251" s="470"/>
      <c r="AM251" s="470"/>
      <c r="AN251" s="470"/>
      <c r="AO251" s="470"/>
      <c r="AP251" s="470"/>
      <c r="AQ251" s="470"/>
      <c r="AR251" s="470"/>
      <c r="AS251" s="516"/>
      <c r="AT251" s="470"/>
      <c r="AU251" s="471"/>
      <c r="AV251" s="470"/>
      <c r="AW251" s="471"/>
      <c r="AX251" s="471"/>
      <c r="AY251" s="470"/>
      <c r="AZ251" s="473"/>
      <c r="BA251" s="472"/>
      <c r="BB251" s="473"/>
      <c r="BC251" s="472"/>
      <c r="BD251" s="473"/>
      <c r="BE251" s="472"/>
      <c r="BF251" s="473"/>
      <c r="BG251" s="472"/>
      <c r="BH251" s="473"/>
      <c r="BI251" s="472"/>
      <c r="BJ251" s="473"/>
      <c r="BK251" s="472"/>
      <c r="BL251" s="473"/>
      <c r="BM251" s="472"/>
      <c r="BN251" s="473"/>
      <c r="BO251" s="472"/>
      <c r="BP251" s="473"/>
      <c r="BQ251" s="472"/>
      <c r="BR251" s="473"/>
      <c r="BS251" s="472"/>
      <c r="BT251" s="473"/>
      <c r="BU251" s="472"/>
      <c r="BV251" s="473"/>
      <c r="BW251" s="472"/>
      <c r="BX251" s="470"/>
      <c r="BY251" s="470"/>
      <c r="BZ251" s="470"/>
      <c r="CA251" s="470"/>
      <c r="CB251" s="470"/>
      <c r="CC251" s="470"/>
      <c r="CD251" s="470"/>
      <c r="CE251" s="470"/>
      <c r="CF251" s="470"/>
      <c r="CG251" s="470"/>
      <c r="CH251" s="470"/>
      <c r="CI251" s="470"/>
      <c r="CJ251" s="470"/>
      <c r="CK251" s="470"/>
      <c r="CL251" s="470"/>
      <c r="CM251" s="470"/>
      <c r="CN251" s="470"/>
      <c r="CO251" s="470"/>
      <c r="CP251" s="470"/>
      <c r="CQ251" s="470"/>
      <c r="CR251" s="470"/>
      <c r="CS251" s="470"/>
      <c r="CT251" s="470"/>
      <c r="CU251" s="63"/>
      <c r="CV251" s="467"/>
      <c r="CW251" s="186"/>
      <c r="CX251" s="35"/>
      <c r="CY251" s="132" t="e">
        <f>IF(AND(BX251="NYY",BY251=150),324,IF(AND(BX251="NYY",BY251=95),282,IF(AND(BX251="NYY",BY251=70),202,IF(AND(BX251="NYY",BY251=50),159,IF(AND(BX251="NYY",BY251=35),131,IF(AND(BX251=NYY,BY251=25),106,IF(AND(BX251="LVTC",BY251=150),252,IF(AND(BX251="LVTC",BY251=95),190,IF(AND(BX251="LVTC",BY251=70),158,IF(AND(BX251="LVTC",BY251=50),124,IF(AND(BX251="LVTC",BY251=35),102,IF(AND(BX251="LVTC",BY251=25),83,0))))))))))))</f>
        <v>#NAME?</v>
      </c>
      <c r="CZ251" s="35"/>
      <c r="DA251" s="35"/>
      <c r="DB251" s="401">
        <f t="shared" si="29"/>
        <v>0</v>
      </c>
      <c r="DC251" s="401">
        <f t="shared" si="30"/>
        <v>0</v>
      </c>
      <c r="DD251" s="401" t="str">
        <f t="shared" si="31"/>
        <v>BAIK</v>
      </c>
      <c r="DE251" s="401">
        <f t="shared" si="32"/>
        <v>0</v>
      </c>
      <c r="DF251" s="401" t="str">
        <f t="shared" si="33"/>
        <v>BAIK</v>
      </c>
    </row>
    <row r="252" spans="1:110">
      <c r="A252" s="510">
        <f t="shared" si="28"/>
        <v>240</v>
      </c>
      <c r="B252" s="511" t="str">
        <f>'1. DATA TRAFO'!C252</f>
        <v>KK0005</v>
      </c>
      <c r="C252" s="512" t="str">
        <f>'1. DATA TRAFO'!D252</f>
        <v>JL. MERDEKA</v>
      </c>
      <c r="D252" s="193" t="str">
        <f>'1. DATA TRAFO'!L252</f>
        <v>JNP</v>
      </c>
      <c r="E252" s="192">
        <f>'1. DATA TRAFO'!M252</f>
        <v>100</v>
      </c>
      <c r="F252" s="513">
        <f>'1. DATA TRAFO'!R252</f>
        <v>44795</v>
      </c>
      <c r="G252" s="205" t="str">
        <f>'1. DATA TRAFO'!T252</f>
        <v>GTA</v>
      </c>
      <c r="H252" s="470"/>
      <c r="I252" s="470"/>
      <c r="J252" s="470"/>
      <c r="K252" s="470"/>
      <c r="L252" s="470"/>
      <c r="M252" s="470"/>
      <c r="N252" s="470"/>
      <c r="O252" s="470"/>
      <c r="P252" s="470"/>
      <c r="Q252" s="470"/>
      <c r="R252" s="470"/>
      <c r="S252" s="470"/>
      <c r="T252" s="470"/>
      <c r="U252" s="470"/>
      <c r="V252" s="470"/>
      <c r="W252" s="470"/>
      <c r="X252" s="470"/>
      <c r="Y252" s="470"/>
      <c r="Z252" s="470"/>
      <c r="AA252" s="470"/>
      <c r="AB252" s="470"/>
      <c r="AC252" s="514"/>
      <c r="AD252" s="470"/>
      <c r="AE252" s="515"/>
      <c r="AF252" s="470"/>
      <c r="AG252" s="470"/>
      <c r="AH252" s="470"/>
      <c r="AI252" s="470"/>
      <c r="AJ252" s="470"/>
      <c r="AK252" s="470"/>
      <c r="AL252" s="470"/>
      <c r="AM252" s="470"/>
      <c r="AN252" s="470"/>
      <c r="AO252" s="470"/>
      <c r="AP252" s="470"/>
      <c r="AQ252" s="470"/>
      <c r="AR252" s="470"/>
      <c r="AS252" s="516"/>
      <c r="AT252" s="470"/>
      <c r="AU252" s="471"/>
      <c r="AV252" s="470"/>
      <c r="AW252" s="471"/>
      <c r="AX252" s="471"/>
      <c r="AY252" s="470"/>
      <c r="AZ252" s="473"/>
      <c r="BA252" s="472"/>
      <c r="BB252" s="473"/>
      <c r="BC252" s="472"/>
      <c r="BD252" s="473"/>
      <c r="BE252" s="472"/>
      <c r="BF252" s="473"/>
      <c r="BG252" s="472"/>
      <c r="BH252" s="473"/>
      <c r="BI252" s="472"/>
      <c r="BJ252" s="473"/>
      <c r="BK252" s="472"/>
      <c r="BL252" s="473"/>
      <c r="BM252" s="472"/>
      <c r="BN252" s="473"/>
      <c r="BO252" s="472"/>
      <c r="BP252" s="473"/>
      <c r="BQ252" s="472"/>
      <c r="BR252" s="473"/>
      <c r="BS252" s="472"/>
      <c r="BT252" s="473"/>
      <c r="BU252" s="472"/>
      <c r="BV252" s="473"/>
      <c r="BW252" s="472"/>
      <c r="BX252" s="470"/>
      <c r="BY252" s="470"/>
      <c r="BZ252" s="470"/>
      <c r="CA252" s="470"/>
      <c r="CB252" s="470"/>
      <c r="CC252" s="470"/>
      <c r="CD252" s="470"/>
      <c r="CE252" s="470"/>
      <c r="CF252" s="470"/>
      <c r="CG252" s="470"/>
      <c r="CH252" s="470"/>
      <c r="CI252" s="470"/>
      <c r="CJ252" s="470"/>
      <c r="CK252" s="470"/>
      <c r="CL252" s="470"/>
      <c r="CM252" s="470"/>
      <c r="CN252" s="470"/>
      <c r="CO252" s="470"/>
      <c r="CP252" s="470"/>
      <c r="CQ252" s="470"/>
      <c r="CR252" s="470"/>
      <c r="CS252" s="470"/>
      <c r="CT252" s="470"/>
      <c r="CU252" s="63"/>
      <c r="CV252" s="467"/>
      <c r="CW252" s="186"/>
      <c r="CX252" s="35"/>
      <c r="CY252" s="132" t="e">
        <f>IF(AND(BX252="NYY",BY252=150),324,IF(AND(BX252="NYY",BY252=95),282,IF(AND(BX252="NYY",BY252=70),202,IF(AND(BX252="NYY",BY252=50),159,IF(AND(BX252="NYY",BY252=35),131,IF(AND(BX252=NYY,BY252=25),106,IF(AND(BX252="LVTC",BY252=150),252,IF(AND(BX252="LVTC",BY252=95),190,IF(AND(BX252="LVTC",BY252=70),158,IF(AND(BX252="LVTC",BY252=50),124,IF(AND(BX252="LVTC",BY252=35),102,IF(AND(BX252="LVTC",BY252=25),83,0))))))))))))</f>
        <v>#NAME?</v>
      </c>
      <c r="CZ252" s="35"/>
      <c r="DA252" s="35"/>
      <c r="DB252" s="401">
        <f t="shared" si="29"/>
        <v>0</v>
      </c>
      <c r="DC252" s="401">
        <f t="shared" si="30"/>
        <v>0</v>
      </c>
      <c r="DD252" s="401" t="str">
        <f t="shared" si="31"/>
        <v>BAIK</v>
      </c>
      <c r="DE252" s="401">
        <f t="shared" si="32"/>
        <v>0</v>
      </c>
      <c r="DF252" s="401" t="str">
        <f t="shared" si="33"/>
        <v>BAIK</v>
      </c>
    </row>
    <row r="253" spans="1:110">
      <c r="A253" s="510">
        <f t="shared" si="28"/>
        <v>241</v>
      </c>
      <c r="B253" s="511" t="str">
        <f>'1. DATA TRAFO'!C253</f>
        <v>KK0055</v>
      </c>
      <c r="C253" s="512" t="str">
        <f>'1. DATA TRAFO'!D253</f>
        <v>JL. SELENDANG</v>
      </c>
      <c r="D253" s="193" t="str">
        <f>'1. DATA TRAFO'!L253</f>
        <v>SINTRA</v>
      </c>
      <c r="E253" s="192">
        <f>'1. DATA TRAFO'!M253</f>
        <v>100</v>
      </c>
      <c r="F253" s="513">
        <f>'1. DATA TRAFO'!R253</f>
        <v>44795</v>
      </c>
      <c r="G253" s="205" t="str">
        <f>'1. DATA TRAFO'!T253</f>
        <v>GTA</v>
      </c>
      <c r="H253" s="470"/>
      <c r="I253" s="470"/>
      <c r="J253" s="470"/>
      <c r="K253" s="470"/>
      <c r="L253" s="470"/>
      <c r="M253" s="470"/>
      <c r="N253" s="470"/>
      <c r="O253" s="470"/>
      <c r="P253" s="470"/>
      <c r="Q253" s="470"/>
      <c r="R253" s="470"/>
      <c r="S253" s="470"/>
      <c r="T253" s="470"/>
      <c r="U253" s="470"/>
      <c r="V253" s="470"/>
      <c r="W253" s="470"/>
      <c r="X253" s="470"/>
      <c r="Y253" s="470"/>
      <c r="Z253" s="470"/>
      <c r="AA253" s="470"/>
      <c r="AB253" s="470"/>
      <c r="AC253" s="514"/>
      <c r="AD253" s="470"/>
      <c r="AE253" s="515"/>
      <c r="AF253" s="470"/>
      <c r="AG253" s="470"/>
      <c r="AH253" s="470"/>
      <c r="AI253" s="470"/>
      <c r="AJ253" s="470"/>
      <c r="AK253" s="470"/>
      <c r="AL253" s="470"/>
      <c r="AM253" s="470"/>
      <c r="AN253" s="470"/>
      <c r="AO253" s="470"/>
      <c r="AP253" s="470"/>
      <c r="AQ253" s="470"/>
      <c r="AR253" s="470"/>
      <c r="AS253" s="516"/>
      <c r="AT253" s="470"/>
      <c r="AU253" s="471"/>
      <c r="AV253" s="470"/>
      <c r="AW253" s="471"/>
      <c r="AX253" s="471"/>
      <c r="AY253" s="470"/>
      <c r="AZ253" s="473"/>
      <c r="BA253" s="472"/>
      <c r="BB253" s="473"/>
      <c r="BC253" s="472"/>
      <c r="BD253" s="473"/>
      <c r="BE253" s="472"/>
      <c r="BF253" s="473"/>
      <c r="BG253" s="472"/>
      <c r="BH253" s="473"/>
      <c r="BI253" s="472"/>
      <c r="BJ253" s="473"/>
      <c r="BK253" s="472"/>
      <c r="BL253" s="473"/>
      <c r="BM253" s="472"/>
      <c r="BN253" s="473"/>
      <c r="BO253" s="472"/>
      <c r="BP253" s="473"/>
      <c r="BQ253" s="472"/>
      <c r="BR253" s="473"/>
      <c r="BS253" s="472"/>
      <c r="BT253" s="473"/>
      <c r="BU253" s="472"/>
      <c r="BV253" s="473"/>
      <c r="BW253" s="472"/>
      <c r="BX253" s="470"/>
      <c r="BY253" s="470"/>
      <c r="BZ253" s="470"/>
      <c r="CA253" s="470"/>
      <c r="CB253" s="470"/>
      <c r="CC253" s="470"/>
      <c r="CD253" s="470"/>
      <c r="CE253" s="470"/>
      <c r="CF253" s="470"/>
      <c r="CG253" s="470"/>
      <c r="CH253" s="470"/>
      <c r="CI253" s="470"/>
      <c r="CJ253" s="470"/>
      <c r="CK253" s="470"/>
      <c r="CL253" s="470"/>
      <c r="CM253" s="470"/>
      <c r="CN253" s="470"/>
      <c r="CO253" s="470"/>
      <c r="CP253" s="470"/>
      <c r="CQ253" s="470"/>
      <c r="CR253" s="470"/>
      <c r="CS253" s="470"/>
      <c r="CT253" s="470"/>
      <c r="CU253" s="63"/>
      <c r="CV253" s="467"/>
      <c r="CW253" s="186"/>
      <c r="CX253" s="35"/>
      <c r="CY253" s="132" t="e">
        <f>IF(AND(BX253="NYY",BY253=150),324,IF(AND(BX253="NYY",BY253=95),282,IF(AND(BX253="NYY",BY253=70),202,IF(AND(BX253="NYY",BY253=50),159,IF(AND(BX253="NYY",BY253=35),131,IF(AND(BX253=NYY,BY253=25),106,IF(AND(BX253="LVTC",BY253=150),252,IF(AND(BX253="LVTC",BY253=95),190,IF(AND(BX253="LVTC",BY253=70),158,IF(AND(BX253="LVTC",BY253=50),124,IF(AND(BX253="LVTC",BY253=35),102,IF(AND(BX253="LVTC",BY253=25),83,0))))))))))))</f>
        <v>#NAME?</v>
      </c>
      <c r="CZ253" s="35"/>
      <c r="DA253" s="35"/>
      <c r="DB253" s="401">
        <f t="shared" si="29"/>
        <v>0</v>
      </c>
      <c r="DC253" s="401">
        <f t="shared" si="30"/>
        <v>0</v>
      </c>
      <c r="DD253" s="401" t="str">
        <f t="shared" si="31"/>
        <v>BAIK</v>
      </c>
      <c r="DE253" s="401">
        <f t="shared" si="32"/>
        <v>0</v>
      </c>
      <c r="DF253" s="401" t="str">
        <f t="shared" si="33"/>
        <v>BAIK</v>
      </c>
    </row>
    <row r="254" spans="1:110">
      <c r="A254" s="510">
        <f t="shared" si="28"/>
        <v>242</v>
      </c>
      <c r="B254" s="511" t="str">
        <f>'1. DATA TRAFO'!C254</f>
        <v>KK0073</v>
      </c>
      <c r="C254" s="512" t="str">
        <f>'1. DATA TRAFO'!D254</f>
        <v>JL. SELENDANG</v>
      </c>
      <c r="D254" s="193" t="str">
        <f>'1. DATA TRAFO'!L254</f>
        <v>MORAWA</v>
      </c>
      <c r="E254" s="192">
        <f>'1. DATA TRAFO'!M254</f>
        <v>100</v>
      </c>
      <c r="F254" s="513">
        <f>'1. DATA TRAFO'!R254</f>
        <v>44795</v>
      </c>
      <c r="G254" s="205" t="str">
        <f>'1. DATA TRAFO'!T254</f>
        <v>GTA</v>
      </c>
      <c r="H254" s="470"/>
      <c r="I254" s="470"/>
      <c r="J254" s="470"/>
      <c r="K254" s="470"/>
      <c r="L254" s="470"/>
      <c r="M254" s="470"/>
      <c r="N254" s="470"/>
      <c r="O254" s="470"/>
      <c r="P254" s="470"/>
      <c r="Q254" s="470"/>
      <c r="R254" s="470"/>
      <c r="S254" s="470"/>
      <c r="T254" s="470"/>
      <c r="U254" s="470"/>
      <c r="V254" s="470"/>
      <c r="W254" s="470"/>
      <c r="X254" s="470"/>
      <c r="Y254" s="470"/>
      <c r="Z254" s="470"/>
      <c r="AA254" s="470"/>
      <c r="AB254" s="470"/>
      <c r="AC254" s="514"/>
      <c r="AD254" s="470"/>
      <c r="AE254" s="515"/>
      <c r="AF254" s="470"/>
      <c r="AG254" s="470"/>
      <c r="AH254" s="470"/>
      <c r="AI254" s="470"/>
      <c r="AJ254" s="470"/>
      <c r="AK254" s="470"/>
      <c r="AL254" s="470"/>
      <c r="AM254" s="470"/>
      <c r="AN254" s="470"/>
      <c r="AO254" s="470"/>
      <c r="AP254" s="470"/>
      <c r="AQ254" s="470"/>
      <c r="AR254" s="470"/>
      <c r="AS254" s="516"/>
      <c r="AT254" s="470"/>
      <c r="AU254" s="471"/>
      <c r="AV254" s="470"/>
      <c r="AW254" s="471"/>
      <c r="AX254" s="471"/>
      <c r="AY254" s="470"/>
      <c r="AZ254" s="473"/>
      <c r="BA254" s="472"/>
      <c r="BB254" s="473"/>
      <c r="BC254" s="472"/>
      <c r="BD254" s="473"/>
      <c r="BE254" s="472"/>
      <c r="BF254" s="473"/>
      <c r="BG254" s="472"/>
      <c r="BH254" s="473"/>
      <c r="BI254" s="472"/>
      <c r="BJ254" s="473"/>
      <c r="BK254" s="472"/>
      <c r="BL254" s="473"/>
      <c r="BM254" s="472"/>
      <c r="BN254" s="473"/>
      <c r="BO254" s="472"/>
      <c r="BP254" s="473"/>
      <c r="BQ254" s="472"/>
      <c r="BR254" s="473"/>
      <c r="BS254" s="472"/>
      <c r="BT254" s="473"/>
      <c r="BU254" s="472"/>
      <c r="BV254" s="473"/>
      <c r="BW254" s="472"/>
      <c r="BX254" s="470"/>
      <c r="BY254" s="470"/>
      <c r="BZ254" s="470"/>
      <c r="CA254" s="470"/>
      <c r="CB254" s="470"/>
      <c r="CC254" s="470"/>
      <c r="CD254" s="470"/>
      <c r="CE254" s="470"/>
      <c r="CF254" s="470"/>
      <c r="CG254" s="470"/>
      <c r="CH254" s="470"/>
      <c r="CI254" s="470"/>
      <c r="CJ254" s="470"/>
      <c r="CK254" s="470"/>
      <c r="CL254" s="470"/>
      <c r="CM254" s="470"/>
      <c r="CN254" s="470"/>
      <c r="CO254" s="470"/>
      <c r="CP254" s="470"/>
      <c r="CQ254" s="470"/>
      <c r="CR254" s="470"/>
      <c r="CS254" s="470"/>
      <c r="CT254" s="470"/>
      <c r="CU254" s="63"/>
      <c r="CV254" s="467"/>
      <c r="CW254" s="186"/>
      <c r="CX254" s="35"/>
      <c r="CY254" s="132" t="e">
        <f>IF(AND(BX254="NYY",BY254=150),324,IF(AND(BX254="NYY",BY254=95),282,IF(AND(BX254="NYY",BY254=70),202,IF(AND(BX254="NYY",BY254=50),159,IF(AND(BX254="NYY",BY254=35),131,IF(AND(BX254=NYY,BY254=25),106,IF(AND(BX254="LVTC",BY254=150),252,IF(AND(BX254="LVTC",BY254=95),190,IF(AND(BX254="LVTC",BY254=70),158,IF(AND(BX254="LVTC",BY254=50),124,IF(AND(BX254="LVTC",BY254=35),102,IF(AND(BX254="LVTC",BY254=25),83,0))))))))))))</f>
        <v>#NAME?</v>
      </c>
      <c r="CZ254" s="35"/>
      <c r="DA254" s="35"/>
      <c r="DB254" s="401">
        <f t="shared" si="29"/>
        <v>0</v>
      </c>
      <c r="DC254" s="401">
        <f t="shared" si="30"/>
        <v>0</v>
      </c>
      <c r="DD254" s="401" t="str">
        <f t="shared" si="31"/>
        <v>BAIK</v>
      </c>
      <c r="DE254" s="401">
        <f t="shared" si="32"/>
        <v>0</v>
      </c>
      <c r="DF254" s="401" t="str">
        <f t="shared" si="33"/>
        <v>BAIK</v>
      </c>
    </row>
    <row r="255" spans="1:110">
      <c r="A255" s="510">
        <f t="shared" si="28"/>
        <v>243</v>
      </c>
      <c r="B255" s="511" t="str">
        <f>'1. DATA TRAFO'!C255</f>
        <v>KK0113</v>
      </c>
      <c r="C255" s="512" t="str">
        <f>'1. DATA TRAFO'!D255</f>
        <v>JL. BANDARA</v>
      </c>
      <c r="D255" s="193" t="str">
        <f>'1. DATA TRAFO'!L255</f>
        <v>SINTRA</v>
      </c>
      <c r="E255" s="192">
        <f>'1. DATA TRAFO'!M255</f>
        <v>100</v>
      </c>
      <c r="F255" s="513">
        <f>'1. DATA TRAFO'!R255</f>
        <v>44795</v>
      </c>
      <c r="G255" s="205" t="str">
        <f>'1. DATA TRAFO'!T255</f>
        <v>GTA</v>
      </c>
      <c r="H255" s="470"/>
      <c r="I255" s="470"/>
      <c r="J255" s="470"/>
      <c r="K255" s="470"/>
      <c r="L255" s="470"/>
      <c r="M255" s="470"/>
      <c r="N255" s="470"/>
      <c r="O255" s="470"/>
      <c r="P255" s="470"/>
      <c r="Q255" s="470"/>
      <c r="R255" s="470"/>
      <c r="S255" s="470"/>
      <c r="T255" s="470"/>
      <c r="U255" s="470"/>
      <c r="V255" s="470"/>
      <c r="W255" s="470"/>
      <c r="X255" s="470"/>
      <c r="Y255" s="470"/>
      <c r="Z255" s="470"/>
      <c r="AA255" s="470"/>
      <c r="AB255" s="470"/>
      <c r="AC255" s="514"/>
      <c r="AD255" s="470"/>
      <c r="AE255" s="515"/>
      <c r="AF255" s="470"/>
      <c r="AG255" s="470"/>
      <c r="AH255" s="470"/>
      <c r="AI255" s="470"/>
      <c r="AJ255" s="470"/>
      <c r="AK255" s="470"/>
      <c r="AL255" s="470"/>
      <c r="AM255" s="470"/>
      <c r="AN255" s="470"/>
      <c r="AO255" s="470"/>
      <c r="AP255" s="470"/>
      <c r="AQ255" s="470"/>
      <c r="AR255" s="470"/>
      <c r="AS255" s="516"/>
      <c r="AT255" s="470"/>
      <c r="AU255" s="471"/>
      <c r="AV255" s="470"/>
      <c r="AW255" s="471"/>
      <c r="AX255" s="471"/>
      <c r="AY255" s="470"/>
      <c r="AZ255" s="473"/>
      <c r="BA255" s="472"/>
      <c r="BB255" s="473"/>
      <c r="BC255" s="472"/>
      <c r="BD255" s="473"/>
      <c r="BE255" s="472"/>
      <c r="BF255" s="473"/>
      <c r="BG255" s="472"/>
      <c r="BH255" s="473"/>
      <c r="BI255" s="472"/>
      <c r="BJ255" s="473"/>
      <c r="BK255" s="472"/>
      <c r="BL255" s="473"/>
      <c r="BM255" s="472"/>
      <c r="BN255" s="473"/>
      <c r="BO255" s="472"/>
      <c r="BP255" s="473"/>
      <c r="BQ255" s="472"/>
      <c r="BR255" s="473"/>
      <c r="BS255" s="472"/>
      <c r="BT255" s="473"/>
      <c r="BU255" s="472"/>
      <c r="BV255" s="473"/>
      <c r="BW255" s="472"/>
      <c r="BX255" s="470"/>
      <c r="BY255" s="470"/>
      <c r="BZ255" s="470"/>
      <c r="CA255" s="470"/>
      <c r="CB255" s="470"/>
      <c r="CC255" s="470"/>
      <c r="CD255" s="470"/>
      <c r="CE255" s="470"/>
      <c r="CF255" s="470"/>
      <c r="CG255" s="470"/>
      <c r="CH255" s="470"/>
      <c r="CI255" s="470"/>
      <c r="CJ255" s="470"/>
      <c r="CK255" s="470"/>
      <c r="CL255" s="470"/>
      <c r="CM255" s="470"/>
      <c r="CN255" s="470"/>
      <c r="CO255" s="470"/>
      <c r="CP255" s="470"/>
      <c r="CQ255" s="470"/>
      <c r="CR255" s="470"/>
      <c r="CS255" s="470"/>
      <c r="CT255" s="470"/>
      <c r="CU255" s="63"/>
      <c r="CV255" s="467"/>
      <c r="CW255" s="186"/>
      <c r="CX255" s="35"/>
      <c r="CY255" s="132" t="e">
        <f>IF(AND(BX255="NYY",BY255=150),324,IF(AND(BX255="NYY",BY255=95),282,IF(AND(BX255="NYY",BY255=70),202,IF(AND(BX255="NYY",BY255=50),159,IF(AND(BX255="NYY",BY255=35),131,IF(AND(BX255=NYY,BY255=25),106,IF(AND(BX255="LVTC",BY255=150),252,IF(AND(BX255="LVTC",BY255=95),190,IF(AND(BX255="LVTC",BY255=70),158,IF(AND(BX255="LVTC",BY255=50),124,IF(AND(BX255="LVTC",BY255=35),102,IF(AND(BX255="LVTC",BY255=25),83,0))))))))))))</f>
        <v>#NAME?</v>
      </c>
      <c r="CZ255" s="35"/>
      <c r="DA255" s="35"/>
      <c r="DB255" s="401">
        <f t="shared" si="29"/>
        <v>0</v>
      </c>
      <c r="DC255" s="401">
        <f t="shared" si="30"/>
        <v>0</v>
      </c>
      <c r="DD255" s="401" t="str">
        <f t="shared" si="31"/>
        <v>BAIK</v>
      </c>
      <c r="DE255" s="401">
        <f t="shared" si="32"/>
        <v>0</v>
      </c>
      <c r="DF255" s="401" t="str">
        <f t="shared" si="33"/>
        <v>BAIK</v>
      </c>
    </row>
    <row r="256" spans="1:110">
      <c r="A256" s="510">
        <f t="shared" si="28"/>
        <v>244</v>
      </c>
      <c r="B256" s="511" t="str">
        <f>'1. DATA TRAFO'!C256</f>
        <v>KK0025</v>
      </c>
      <c r="C256" s="512" t="str">
        <f>'1. DATA TRAFO'!D256</f>
        <v>JL. KP GUNUNG</v>
      </c>
      <c r="D256" s="193" t="str">
        <f>'1. DATA TRAFO'!L256</f>
        <v>SINTRA</v>
      </c>
      <c r="E256" s="192">
        <f>'1. DATA TRAFO'!M256</f>
        <v>160</v>
      </c>
      <c r="F256" s="513">
        <f>'1. DATA TRAFO'!R256</f>
        <v>44795</v>
      </c>
      <c r="G256" s="205" t="str">
        <f>'1. DATA TRAFO'!T256</f>
        <v>GTA</v>
      </c>
      <c r="H256" s="470"/>
      <c r="I256" s="470"/>
      <c r="J256" s="470"/>
      <c r="K256" s="470"/>
      <c r="L256" s="470"/>
      <c r="M256" s="470"/>
      <c r="N256" s="470"/>
      <c r="O256" s="470"/>
      <c r="P256" s="470"/>
      <c r="Q256" s="470"/>
      <c r="R256" s="470"/>
      <c r="S256" s="470"/>
      <c r="T256" s="470"/>
      <c r="U256" s="470"/>
      <c r="V256" s="470"/>
      <c r="W256" s="470"/>
      <c r="X256" s="470"/>
      <c r="Y256" s="470"/>
      <c r="Z256" s="470"/>
      <c r="AA256" s="470"/>
      <c r="AB256" s="470"/>
      <c r="AC256" s="514"/>
      <c r="AD256" s="470"/>
      <c r="AE256" s="515"/>
      <c r="AF256" s="470"/>
      <c r="AG256" s="470"/>
      <c r="AH256" s="470"/>
      <c r="AI256" s="470"/>
      <c r="AJ256" s="470"/>
      <c r="AK256" s="470"/>
      <c r="AL256" s="470"/>
      <c r="AM256" s="470"/>
      <c r="AN256" s="470"/>
      <c r="AO256" s="470"/>
      <c r="AP256" s="470"/>
      <c r="AQ256" s="470"/>
      <c r="AR256" s="470"/>
      <c r="AS256" s="516"/>
      <c r="AT256" s="470"/>
      <c r="AU256" s="471"/>
      <c r="AV256" s="470"/>
      <c r="AW256" s="471"/>
      <c r="AX256" s="471"/>
      <c r="AY256" s="470"/>
      <c r="AZ256" s="473"/>
      <c r="BA256" s="472"/>
      <c r="BB256" s="473"/>
      <c r="BC256" s="472"/>
      <c r="BD256" s="473"/>
      <c r="BE256" s="472"/>
      <c r="BF256" s="473"/>
      <c r="BG256" s="472"/>
      <c r="BH256" s="473"/>
      <c r="BI256" s="472"/>
      <c r="BJ256" s="473"/>
      <c r="BK256" s="472"/>
      <c r="BL256" s="473"/>
      <c r="BM256" s="472"/>
      <c r="BN256" s="473"/>
      <c r="BO256" s="472"/>
      <c r="BP256" s="473"/>
      <c r="BQ256" s="472"/>
      <c r="BR256" s="473"/>
      <c r="BS256" s="472"/>
      <c r="BT256" s="473"/>
      <c r="BU256" s="472"/>
      <c r="BV256" s="473"/>
      <c r="BW256" s="472"/>
      <c r="BX256" s="470"/>
      <c r="BY256" s="470"/>
      <c r="BZ256" s="470"/>
      <c r="CA256" s="470"/>
      <c r="CB256" s="470"/>
      <c r="CC256" s="470"/>
      <c r="CD256" s="470"/>
      <c r="CE256" s="470"/>
      <c r="CF256" s="470"/>
      <c r="CG256" s="470"/>
      <c r="CH256" s="470"/>
      <c r="CI256" s="470"/>
      <c r="CJ256" s="470"/>
      <c r="CK256" s="470"/>
      <c r="CL256" s="470"/>
      <c r="CM256" s="470"/>
      <c r="CN256" s="470"/>
      <c r="CO256" s="470"/>
      <c r="CP256" s="470"/>
      <c r="CQ256" s="470"/>
      <c r="CR256" s="470"/>
      <c r="CS256" s="470"/>
      <c r="CT256" s="470"/>
      <c r="CU256" s="63"/>
      <c r="CV256" s="467"/>
      <c r="CW256" s="186"/>
      <c r="CX256" s="35"/>
      <c r="CY256" s="132" t="e">
        <f>IF(AND(BX256="NYY",BY256=150),324,IF(AND(BX256="NYY",BY256=95),282,IF(AND(BX256="NYY",BY256=70),202,IF(AND(BX256="NYY",BY256=50),159,IF(AND(BX256="NYY",BY256=35),131,IF(AND(BX256=NYY,BY256=25),106,IF(AND(BX256="LVTC",BY256=150),252,IF(AND(BX256="LVTC",BY256=95),190,IF(AND(BX256="LVTC",BY256=70),158,IF(AND(BX256="LVTC",BY256=50),124,IF(AND(BX256="LVTC",BY256=35),102,IF(AND(BX256="LVTC",BY256=25),83,0))))))))))))</f>
        <v>#NAME?</v>
      </c>
      <c r="CZ256" s="35"/>
      <c r="DA256" s="35"/>
      <c r="DB256" s="401">
        <f t="shared" si="29"/>
        <v>0</v>
      </c>
      <c r="DC256" s="401">
        <f t="shared" si="30"/>
        <v>0</v>
      </c>
      <c r="DD256" s="401" t="str">
        <f t="shared" si="31"/>
        <v>BAIK</v>
      </c>
      <c r="DE256" s="401">
        <f t="shared" si="32"/>
        <v>0</v>
      </c>
      <c r="DF256" s="401" t="str">
        <f t="shared" si="33"/>
        <v>BAIK</v>
      </c>
    </row>
    <row r="257" spans="1:110">
      <c r="A257" s="510">
        <f t="shared" si="28"/>
        <v>245</v>
      </c>
      <c r="B257" s="511" t="str">
        <f>'1. DATA TRAFO'!C257</f>
        <v>KK0012</v>
      </c>
      <c r="C257" s="512" t="str">
        <f>'1. DATA TRAFO'!D257</f>
        <v>JL. PASAR KAMPIT</v>
      </c>
      <c r="D257" s="193" t="str">
        <f>'1. DATA TRAFO'!L257</f>
        <v>STARLITE</v>
      </c>
      <c r="E257" s="192">
        <f>'1. DATA TRAFO'!M257</f>
        <v>100</v>
      </c>
      <c r="F257" s="513">
        <f>'1. DATA TRAFO'!R257</f>
        <v>44795</v>
      </c>
      <c r="G257" s="205" t="str">
        <f>'1. DATA TRAFO'!T257</f>
        <v>GTA</v>
      </c>
      <c r="H257" s="470"/>
      <c r="I257" s="470"/>
      <c r="J257" s="470"/>
      <c r="K257" s="470"/>
      <c r="L257" s="470"/>
      <c r="M257" s="470"/>
      <c r="N257" s="470"/>
      <c r="O257" s="470"/>
      <c r="P257" s="470"/>
      <c r="Q257" s="470"/>
      <c r="R257" s="470"/>
      <c r="S257" s="470"/>
      <c r="T257" s="470"/>
      <c r="U257" s="470"/>
      <c r="V257" s="470"/>
      <c r="W257" s="470"/>
      <c r="X257" s="470"/>
      <c r="Y257" s="470"/>
      <c r="Z257" s="470"/>
      <c r="AA257" s="470"/>
      <c r="AB257" s="470"/>
      <c r="AC257" s="514"/>
      <c r="AD257" s="470"/>
      <c r="AE257" s="515"/>
      <c r="AF257" s="470"/>
      <c r="AG257" s="470"/>
      <c r="AH257" s="470"/>
      <c r="AI257" s="470"/>
      <c r="AJ257" s="470"/>
      <c r="AK257" s="470"/>
      <c r="AL257" s="470"/>
      <c r="AM257" s="470"/>
      <c r="AN257" s="470"/>
      <c r="AO257" s="470"/>
      <c r="AP257" s="470"/>
      <c r="AQ257" s="470"/>
      <c r="AR257" s="470"/>
      <c r="AS257" s="516"/>
      <c r="AT257" s="470"/>
      <c r="AU257" s="471"/>
      <c r="AV257" s="470"/>
      <c r="AW257" s="471"/>
      <c r="AX257" s="471"/>
      <c r="AY257" s="470"/>
      <c r="AZ257" s="473"/>
      <c r="BA257" s="472"/>
      <c r="BB257" s="473"/>
      <c r="BC257" s="472"/>
      <c r="BD257" s="473"/>
      <c r="BE257" s="472"/>
      <c r="BF257" s="473"/>
      <c r="BG257" s="472"/>
      <c r="BH257" s="473"/>
      <c r="BI257" s="472"/>
      <c r="BJ257" s="473"/>
      <c r="BK257" s="472"/>
      <c r="BL257" s="473"/>
      <c r="BM257" s="472"/>
      <c r="BN257" s="473"/>
      <c r="BO257" s="472"/>
      <c r="BP257" s="473"/>
      <c r="BQ257" s="472"/>
      <c r="BR257" s="473"/>
      <c r="BS257" s="472"/>
      <c r="BT257" s="473"/>
      <c r="BU257" s="472"/>
      <c r="BV257" s="473"/>
      <c r="BW257" s="472"/>
      <c r="BX257" s="470"/>
      <c r="BY257" s="470"/>
      <c r="BZ257" s="470"/>
      <c r="CA257" s="470"/>
      <c r="CB257" s="470"/>
      <c r="CC257" s="470"/>
      <c r="CD257" s="470"/>
      <c r="CE257" s="470"/>
      <c r="CF257" s="470"/>
      <c r="CG257" s="470"/>
      <c r="CH257" s="470"/>
      <c r="CI257" s="470"/>
      <c r="CJ257" s="470"/>
      <c r="CK257" s="470"/>
      <c r="CL257" s="470"/>
      <c r="CM257" s="470"/>
      <c r="CN257" s="470"/>
      <c r="CO257" s="470"/>
      <c r="CP257" s="470"/>
      <c r="CQ257" s="470"/>
      <c r="CR257" s="470"/>
      <c r="CS257" s="470"/>
      <c r="CT257" s="470"/>
      <c r="CU257" s="63"/>
      <c r="CV257" s="467"/>
      <c r="CW257" s="186"/>
      <c r="CX257" s="35"/>
      <c r="CY257" s="132" t="e">
        <f>IF(AND(BX257="NYY",BY257=150),324,IF(AND(BX257="NYY",BY257=95),282,IF(AND(BX257="NYY",BY257=70),202,IF(AND(BX257="NYY",BY257=50),159,IF(AND(BX257="NYY",BY257=35),131,IF(AND(BX257=NYY,BY257=25),106,IF(AND(BX257="LVTC",BY257=150),252,IF(AND(BX257="LVTC",BY257=95),190,IF(AND(BX257="LVTC",BY257=70),158,IF(AND(BX257="LVTC",BY257=50),124,IF(AND(BX257="LVTC",BY257=35),102,IF(AND(BX257="LVTC",BY257=25),83,0))))))))))))</f>
        <v>#NAME?</v>
      </c>
      <c r="CZ257" s="35"/>
      <c r="DA257" s="35"/>
      <c r="DB257" s="401">
        <f t="shared" si="29"/>
        <v>0</v>
      </c>
      <c r="DC257" s="401">
        <f t="shared" si="30"/>
        <v>0</v>
      </c>
      <c r="DD257" s="401" t="str">
        <f t="shared" si="31"/>
        <v>BAIK</v>
      </c>
      <c r="DE257" s="401">
        <f t="shared" si="32"/>
        <v>0</v>
      </c>
      <c r="DF257" s="401" t="str">
        <f t="shared" si="33"/>
        <v>BAIK</v>
      </c>
    </row>
    <row r="258" spans="1:110">
      <c r="A258" s="510">
        <f t="shared" si="28"/>
        <v>246</v>
      </c>
      <c r="B258" s="511" t="str">
        <f>'1. DATA TRAFO'!C258</f>
        <v>KK0095</v>
      </c>
      <c r="C258" s="512" t="str">
        <f>'1. DATA TRAFO'!D258</f>
        <v>JL. KOPERASI</v>
      </c>
      <c r="D258" s="193" t="str">
        <f>'1. DATA TRAFO'!L258</f>
        <v>VOLTRA</v>
      </c>
      <c r="E258" s="192">
        <f>'1. DATA TRAFO'!M258</f>
        <v>100</v>
      </c>
      <c r="F258" s="513">
        <f>'1. DATA TRAFO'!R258</f>
        <v>44795</v>
      </c>
      <c r="G258" s="205" t="str">
        <f>'1. DATA TRAFO'!T258</f>
        <v>GTA</v>
      </c>
      <c r="H258" s="470"/>
      <c r="I258" s="470"/>
      <c r="J258" s="470"/>
      <c r="K258" s="470"/>
      <c r="L258" s="470"/>
      <c r="M258" s="470"/>
      <c r="N258" s="470"/>
      <c r="O258" s="470"/>
      <c r="P258" s="470"/>
      <c r="Q258" s="470"/>
      <c r="R258" s="470"/>
      <c r="S258" s="470"/>
      <c r="T258" s="470"/>
      <c r="U258" s="470"/>
      <c r="V258" s="470"/>
      <c r="W258" s="470"/>
      <c r="X258" s="470"/>
      <c r="Y258" s="470"/>
      <c r="Z258" s="470"/>
      <c r="AA258" s="470"/>
      <c r="AB258" s="470"/>
      <c r="AC258" s="514"/>
      <c r="AD258" s="470"/>
      <c r="AE258" s="515"/>
      <c r="AF258" s="470"/>
      <c r="AG258" s="470"/>
      <c r="AH258" s="470"/>
      <c r="AI258" s="470"/>
      <c r="AJ258" s="470"/>
      <c r="AK258" s="470"/>
      <c r="AL258" s="470"/>
      <c r="AM258" s="470"/>
      <c r="AN258" s="470"/>
      <c r="AO258" s="470"/>
      <c r="AP258" s="470"/>
      <c r="AQ258" s="470"/>
      <c r="AR258" s="470"/>
      <c r="AS258" s="516"/>
      <c r="AT258" s="470"/>
      <c r="AU258" s="471"/>
      <c r="AV258" s="470"/>
      <c r="AW258" s="471"/>
      <c r="AX258" s="471"/>
      <c r="AY258" s="470"/>
      <c r="AZ258" s="473"/>
      <c r="BA258" s="472"/>
      <c r="BB258" s="473"/>
      <c r="BC258" s="472"/>
      <c r="BD258" s="473"/>
      <c r="BE258" s="472"/>
      <c r="BF258" s="473"/>
      <c r="BG258" s="472"/>
      <c r="BH258" s="473"/>
      <c r="BI258" s="472"/>
      <c r="BJ258" s="473"/>
      <c r="BK258" s="472"/>
      <c r="BL258" s="473"/>
      <c r="BM258" s="472"/>
      <c r="BN258" s="473"/>
      <c r="BO258" s="472"/>
      <c r="BP258" s="473"/>
      <c r="BQ258" s="472"/>
      <c r="BR258" s="473"/>
      <c r="BS258" s="472"/>
      <c r="BT258" s="473"/>
      <c r="BU258" s="472"/>
      <c r="BV258" s="473"/>
      <c r="BW258" s="472"/>
      <c r="BX258" s="470"/>
      <c r="BY258" s="470"/>
      <c r="BZ258" s="470"/>
      <c r="CA258" s="470"/>
      <c r="CB258" s="470"/>
      <c r="CC258" s="470"/>
      <c r="CD258" s="470"/>
      <c r="CE258" s="470"/>
      <c r="CF258" s="470"/>
      <c r="CG258" s="470"/>
      <c r="CH258" s="470"/>
      <c r="CI258" s="470"/>
      <c r="CJ258" s="470"/>
      <c r="CK258" s="470"/>
      <c r="CL258" s="470"/>
      <c r="CM258" s="470"/>
      <c r="CN258" s="470"/>
      <c r="CO258" s="470"/>
      <c r="CP258" s="470"/>
      <c r="CQ258" s="470"/>
      <c r="CR258" s="470"/>
      <c r="CS258" s="470"/>
      <c r="CT258" s="470"/>
      <c r="CU258" s="63"/>
      <c r="CV258" s="467"/>
      <c r="CW258" s="186"/>
      <c r="CX258" s="35"/>
      <c r="CY258" s="132" t="e">
        <f>IF(AND(BX258="NYY",BY258=150),324,IF(AND(BX258="NYY",BY258=95),282,IF(AND(BX258="NYY",BY258=70),202,IF(AND(BX258="NYY",BY258=50),159,IF(AND(BX258="NYY",BY258=35),131,IF(AND(BX258=NYY,BY258=25),106,IF(AND(BX258="LVTC",BY258=150),252,IF(AND(BX258="LVTC",BY258=95),190,IF(AND(BX258="LVTC",BY258=70),158,IF(AND(BX258="LVTC",BY258=50),124,IF(AND(BX258="LVTC",BY258=35),102,IF(AND(BX258="LVTC",BY258=25),83,0))))))))))))</f>
        <v>#NAME?</v>
      </c>
      <c r="CZ258" s="35"/>
      <c r="DA258" s="35"/>
      <c r="DB258" s="401">
        <f t="shared" si="29"/>
        <v>0</v>
      </c>
      <c r="DC258" s="401">
        <f t="shared" si="30"/>
        <v>0</v>
      </c>
      <c r="DD258" s="401" t="str">
        <f t="shared" si="31"/>
        <v>BAIK</v>
      </c>
      <c r="DE258" s="401">
        <f t="shared" si="32"/>
        <v>0</v>
      </c>
      <c r="DF258" s="401" t="str">
        <f t="shared" si="33"/>
        <v>BAIK</v>
      </c>
    </row>
    <row r="259" spans="1:110">
      <c r="A259" s="510">
        <f t="shared" si="28"/>
        <v>247</v>
      </c>
      <c r="B259" s="511" t="str">
        <f>'1. DATA TRAFO'!C259</f>
        <v>KK0042</v>
      </c>
      <c r="C259" s="512" t="str">
        <f>'1. DATA TRAFO'!D259</f>
        <v>JL. KOPERASI</v>
      </c>
      <c r="D259" s="193" t="str">
        <f>'1. DATA TRAFO'!L259</f>
        <v>STARLITE</v>
      </c>
      <c r="E259" s="192">
        <f>'1. DATA TRAFO'!M259</f>
        <v>100</v>
      </c>
      <c r="F259" s="513">
        <f>'1. DATA TRAFO'!R259</f>
        <v>44795</v>
      </c>
      <c r="G259" s="205" t="str">
        <f>'1. DATA TRAFO'!T259</f>
        <v>GTA</v>
      </c>
      <c r="H259" s="470"/>
      <c r="I259" s="470"/>
      <c r="J259" s="470"/>
      <c r="K259" s="470"/>
      <c r="L259" s="470"/>
      <c r="M259" s="470"/>
      <c r="N259" s="470"/>
      <c r="O259" s="470"/>
      <c r="P259" s="470"/>
      <c r="Q259" s="470"/>
      <c r="R259" s="470"/>
      <c r="S259" s="470"/>
      <c r="T259" s="470"/>
      <c r="U259" s="470"/>
      <c r="V259" s="470"/>
      <c r="W259" s="470"/>
      <c r="X259" s="470"/>
      <c r="Y259" s="470"/>
      <c r="Z259" s="470"/>
      <c r="AA259" s="470"/>
      <c r="AB259" s="470"/>
      <c r="AC259" s="514"/>
      <c r="AD259" s="470"/>
      <c r="AE259" s="515"/>
      <c r="AF259" s="470"/>
      <c r="AG259" s="470"/>
      <c r="AH259" s="470"/>
      <c r="AI259" s="470"/>
      <c r="AJ259" s="470"/>
      <c r="AK259" s="470"/>
      <c r="AL259" s="470"/>
      <c r="AM259" s="470"/>
      <c r="AN259" s="470"/>
      <c r="AO259" s="470"/>
      <c r="AP259" s="470"/>
      <c r="AQ259" s="470"/>
      <c r="AR259" s="470"/>
      <c r="AS259" s="516"/>
      <c r="AT259" s="470"/>
      <c r="AU259" s="471"/>
      <c r="AV259" s="470"/>
      <c r="AW259" s="471"/>
      <c r="AX259" s="471"/>
      <c r="AY259" s="470"/>
      <c r="AZ259" s="473"/>
      <c r="BA259" s="472"/>
      <c r="BB259" s="473"/>
      <c r="BC259" s="472"/>
      <c r="BD259" s="473"/>
      <c r="BE259" s="472"/>
      <c r="BF259" s="473"/>
      <c r="BG259" s="472"/>
      <c r="BH259" s="473"/>
      <c r="BI259" s="472"/>
      <c r="BJ259" s="473"/>
      <c r="BK259" s="472"/>
      <c r="BL259" s="473"/>
      <c r="BM259" s="472"/>
      <c r="BN259" s="473"/>
      <c r="BO259" s="472"/>
      <c r="BP259" s="473"/>
      <c r="BQ259" s="472"/>
      <c r="BR259" s="473"/>
      <c r="BS259" s="472"/>
      <c r="BT259" s="473"/>
      <c r="BU259" s="472"/>
      <c r="BV259" s="473"/>
      <c r="BW259" s="472"/>
      <c r="BX259" s="470"/>
      <c r="BY259" s="470"/>
      <c r="BZ259" s="470"/>
      <c r="CA259" s="470"/>
      <c r="CB259" s="470"/>
      <c r="CC259" s="470"/>
      <c r="CD259" s="470"/>
      <c r="CE259" s="470"/>
      <c r="CF259" s="470"/>
      <c r="CG259" s="470"/>
      <c r="CH259" s="470"/>
      <c r="CI259" s="470"/>
      <c r="CJ259" s="470"/>
      <c r="CK259" s="470"/>
      <c r="CL259" s="470"/>
      <c r="CM259" s="470"/>
      <c r="CN259" s="470"/>
      <c r="CO259" s="470"/>
      <c r="CP259" s="470"/>
      <c r="CQ259" s="470"/>
      <c r="CR259" s="470"/>
      <c r="CS259" s="470"/>
      <c r="CT259" s="470"/>
      <c r="CU259" s="63"/>
      <c r="CV259" s="467"/>
      <c r="CW259" s="186"/>
      <c r="CX259" s="35"/>
      <c r="CY259" s="132" t="e">
        <f>IF(AND(BX259="NYY",BY259=150),324,IF(AND(BX259="NYY",BY259=95),282,IF(AND(BX259="NYY",BY259=70),202,IF(AND(BX259="NYY",BY259=50),159,IF(AND(BX259="NYY",BY259=35),131,IF(AND(BX259=NYY,BY259=25),106,IF(AND(BX259="LVTC",BY259=150),252,IF(AND(BX259="LVTC",BY259=95),190,IF(AND(BX259="LVTC",BY259=70),158,IF(AND(BX259="LVTC",BY259=50),124,IF(AND(BX259="LVTC",BY259=35),102,IF(AND(BX259="LVTC",BY259=25),83,0))))))))))))</f>
        <v>#NAME?</v>
      </c>
      <c r="CZ259" s="35"/>
      <c r="DA259" s="35"/>
      <c r="DB259" s="401">
        <f t="shared" si="29"/>
        <v>0</v>
      </c>
      <c r="DC259" s="401">
        <f t="shared" si="30"/>
        <v>0</v>
      </c>
      <c r="DD259" s="401" t="str">
        <f t="shared" si="31"/>
        <v>BAIK</v>
      </c>
      <c r="DE259" s="401">
        <f t="shared" si="32"/>
        <v>0</v>
      </c>
      <c r="DF259" s="401" t="str">
        <f t="shared" si="33"/>
        <v>BAIK</v>
      </c>
    </row>
    <row r="260" spans="1:110">
      <c r="A260" s="510">
        <f t="shared" si="28"/>
        <v>248</v>
      </c>
      <c r="B260" s="511" t="str">
        <f>'1. DATA TRAFO'!C260</f>
        <v>KK0105</v>
      </c>
      <c r="C260" s="512" t="str">
        <f>'1. DATA TRAFO'!D260</f>
        <v>JL.PASAR KAMPIT</v>
      </c>
      <c r="D260" s="193" t="str">
        <f>'1. DATA TRAFO'!L260</f>
        <v>TRAFINDO</v>
      </c>
      <c r="E260" s="192">
        <f>'1. DATA TRAFO'!M260</f>
        <v>200</v>
      </c>
      <c r="F260" s="513">
        <f>'1. DATA TRAFO'!R260</f>
        <v>44795</v>
      </c>
      <c r="G260" s="205" t="str">
        <f>'1. DATA TRAFO'!T260</f>
        <v>GTA</v>
      </c>
      <c r="H260" s="470"/>
      <c r="I260" s="470"/>
      <c r="J260" s="470"/>
      <c r="K260" s="470"/>
      <c r="L260" s="470"/>
      <c r="M260" s="470"/>
      <c r="N260" s="470"/>
      <c r="O260" s="470"/>
      <c r="P260" s="470"/>
      <c r="Q260" s="470"/>
      <c r="R260" s="470"/>
      <c r="S260" s="470"/>
      <c r="T260" s="470"/>
      <c r="U260" s="470"/>
      <c r="V260" s="470"/>
      <c r="W260" s="470"/>
      <c r="X260" s="470"/>
      <c r="Y260" s="470"/>
      <c r="Z260" s="470"/>
      <c r="AA260" s="470"/>
      <c r="AB260" s="470"/>
      <c r="AC260" s="514"/>
      <c r="AD260" s="470"/>
      <c r="AE260" s="515"/>
      <c r="AF260" s="470"/>
      <c r="AG260" s="470"/>
      <c r="AH260" s="470"/>
      <c r="AI260" s="470"/>
      <c r="AJ260" s="470"/>
      <c r="AK260" s="470"/>
      <c r="AL260" s="470"/>
      <c r="AM260" s="470"/>
      <c r="AN260" s="470"/>
      <c r="AO260" s="470"/>
      <c r="AP260" s="470"/>
      <c r="AQ260" s="470"/>
      <c r="AR260" s="470"/>
      <c r="AS260" s="516"/>
      <c r="AT260" s="470"/>
      <c r="AU260" s="471"/>
      <c r="AV260" s="470"/>
      <c r="AW260" s="471"/>
      <c r="AX260" s="471"/>
      <c r="AY260" s="470"/>
      <c r="AZ260" s="473"/>
      <c r="BA260" s="472"/>
      <c r="BB260" s="473"/>
      <c r="BC260" s="472"/>
      <c r="BD260" s="473"/>
      <c r="BE260" s="472"/>
      <c r="BF260" s="473"/>
      <c r="BG260" s="472"/>
      <c r="BH260" s="473"/>
      <c r="BI260" s="472"/>
      <c r="BJ260" s="473"/>
      <c r="BK260" s="472"/>
      <c r="BL260" s="473"/>
      <c r="BM260" s="472"/>
      <c r="BN260" s="473"/>
      <c r="BO260" s="472"/>
      <c r="BP260" s="473"/>
      <c r="BQ260" s="472"/>
      <c r="BR260" s="473"/>
      <c r="BS260" s="472"/>
      <c r="BT260" s="473"/>
      <c r="BU260" s="472"/>
      <c r="BV260" s="473"/>
      <c r="BW260" s="472"/>
      <c r="BX260" s="470"/>
      <c r="BY260" s="470"/>
      <c r="BZ260" s="470"/>
      <c r="CA260" s="470"/>
      <c r="CB260" s="470"/>
      <c r="CC260" s="470"/>
      <c r="CD260" s="470"/>
      <c r="CE260" s="470"/>
      <c r="CF260" s="470"/>
      <c r="CG260" s="470"/>
      <c r="CH260" s="470"/>
      <c r="CI260" s="470"/>
      <c r="CJ260" s="470"/>
      <c r="CK260" s="470"/>
      <c r="CL260" s="470"/>
      <c r="CM260" s="470"/>
      <c r="CN260" s="470"/>
      <c r="CO260" s="470"/>
      <c r="CP260" s="470"/>
      <c r="CQ260" s="470"/>
      <c r="CR260" s="470"/>
      <c r="CS260" s="470"/>
      <c r="CT260" s="470"/>
      <c r="CU260" s="63"/>
      <c r="CV260" s="467"/>
      <c r="CW260" s="186"/>
      <c r="CX260" s="35"/>
      <c r="CY260" s="132" t="e">
        <f>IF(AND(BX260="NYY",BY260=150),324,IF(AND(BX260="NYY",BY260=95),282,IF(AND(BX260="NYY",BY260=70),202,IF(AND(BX260="NYY",BY260=50),159,IF(AND(BX260="NYY",BY260=35),131,IF(AND(BX260=NYY,BY260=25),106,IF(AND(BX260="LVTC",BY260=150),252,IF(AND(BX260="LVTC",BY260=95),190,IF(AND(BX260="LVTC",BY260=70),158,IF(AND(BX260="LVTC",BY260=50),124,IF(AND(BX260="LVTC",BY260=35),102,IF(AND(BX260="LVTC",BY260=25),83,0))))))))))))</f>
        <v>#NAME?</v>
      </c>
      <c r="CZ260" s="35"/>
      <c r="DA260" s="35"/>
      <c r="DB260" s="401">
        <f t="shared" si="29"/>
        <v>0</v>
      </c>
      <c r="DC260" s="401">
        <f t="shared" si="30"/>
        <v>0</v>
      </c>
      <c r="DD260" s="401" t="str">
        <f t="shared" si="31"/>
        <v>BAIK</v>
      </c>
      <c r="DE260" s="401">
        <f t="shared" si="32"/>
        <v>0</v>
      </c>
      <c r="DF260" s="401" t="str">
        <f t="shared" si="33"/>
        <v>BAIK</v>
      </c>
    </row>
    <row r="261" spans="1:110">
      <c r="A261" s="510">
        <f t="shared" si="28"/>
        <v>249</v>
      </c>
      <c r="B261" s="511" t="str">
        <f>'1. DATA TRAFO'!C261</f>
        <v>KK0002</v>
      </c>
      <c r="C261" s="512" t="str">
        <f>'1. DATA TRAFO'!D261</f>
        <v>JL. PASAR KAMPIT</v>
      </c>
      <c r="D261" s="193" t="str">
        <f>'1. DATA TRAFO'!L261</f>
        <v>TRAFINDO</v>
      </c>
      <c r="E261" s="192">
        <f>'1. DATA TRAFO'!M261</f>
        <v>160</v>
      </c>
      <c r="F261" s="513">
        <f>'1. DATA TRAFO'!R261</f>
        <v>44795</v>
      </c>
      <c r="G261" s="205" t="str">
        <f>'1. DATA TRAFO'!T261</f>
        <v>GTA</v>
      </c>
      <c r="H261" s="470"/>
      <c r="I261" s="470"/>
      <c r="J261" s="470"/>
      <c r="K261" s="470"/>
      <c r="L261" s="470"/>
      <c r="M261" s="470"/>
      <c r="N261" s="470"/>
      <c r="O261" s="470"/>
      <c r="P261" s="470"/>
      <c r="Q261" s="470"/>
      <c r="R261" s="470"/>
      <c r="S261" s="470"/>
      <c r="T261" s="470"/>
      <c r="U261" s="470"/>
      <c r="V261" s="470"/>
      <c r="W261" s="470"/>
      <c r="X261" s="470"/>
      <c r="Y261" s="470"/>
      <c r="Z261" s="470"/>
      <c r="AA261" s="470"/>
      <c r="AB261" s="470"/>
      <c r="AC261" s="514"/>
      <c r="AD261" s="470"/>
      <c r="AE261" s="515"/>
      <c r="AF261" s="470"/>
      <c r="AG261" s="470"/>
      <c r="AH261" s="470"/>
      <c r="AI261" s="470"/>
      <c r="AJ261" s="470"/>
      <c r="AK261" s="470"/>
      <c r="AL261" s="470"/>
      <c r="AM261" s="470"/>
      <c r="AN261" s="470"/>
      <c r="AO261" s="470"/>
      <c r="AP261" s="470"/>
      <c r="AQ261" s="470"/>
      <c r="AR261" s="470"/>
      <c r="AS261" s="516"/>
      <c r="AT261" s="470"/>
      <c r="AU261" s="471"/>
      <c r="AV261" s="470"/>
      <c r="AW261" s="471"/>
      <c r="AX261" s="471"/>
      <c r="AY261" s="470"/>
      <c r="AZ261" s="473"/>
      <c r="BA261" s="472"/>
      <c r="BB261" s="473"/>
      <c r="BC261" s="472"/>
      <c r="BD261" s="473"/>
      <c r="BE261" s="472"/>
      <c r="BF261" s="473"/>
      <c r="BG261" s="472"/>
      <c r="BH261" s="473"/>
      <c r="BI261" s="472"/>
      <c r="BJ261" s="473"/>
      <c r="BK261" s="472"/>
      <c r="BL261" s="473"/>
      <c r="BM261" s="472"/>
      <c r="BN261" s="473"/>
      <c r="BO261" s="472"/>
      <c r="BP261" s="473"/>
      <c r="BQ261" s="472"/>
      <c r="BR261" s="473"/>
      <c r="BS261" s="472"/>
      <c r="BT261" s="473"/>
      <c r="BU261" s="472"/>
      <c r="BV261" s="473"/>
      <c r="BW261" s="472"/>
      <c r="BX261" s="470"/>
      <c r="BY261" s="470"/>
      <c r="BZ261" s="470"/>
      <c r="CA261" s="470"/>
      <c r="CB261" s="470"/>
      <c r="CC261" s="470"/>
      <c r="CD261" s="470"/>
      <c r="CE261" s="470"/>
      <c r="CF261" s="470"/>
      <c r="CG261" s="470"/>
      <c r="CH261" s="470"/>
      <c r="CI261" s="470"/>
      <c r="CJ261" s="470"/>
      <c r="CK261" s="470"/>
      <c r="CL261" s="470"/>
      <c r="CM261" s="470"/>
      <c r="CN261" s="470"/>
      <c r="CO261" s="470"/>
      <c r="CP261" s="470"/>
      <c r="CQ261" s="470"/>
      <c r="CR261" s="470"/>
      <c r="CS261" s="470"/>
      <c r="CT261" s="470"/>
      <c r="CU261" s="63"/>
      <c r="CV261" s="467"/>
      <c r="CW261" s="186"/>
      <c r="CX261" s="35"/>
      <c r="CY261" s="132" t="e">
        <f>IF(AND(BX261="NYY",BY261=150),324,IF(AND(BX261="NYY",BY261=95),282,IF(AND(BX261="NYY",BY261=70),202,IF(AND(BX261="NYY",BY261=50),159,IF(AND(BX261="NYY",BY261=35),131,IF(AND(BX261=NYY,BY261=25),106,IF(AND(BX261="LVTC",BY261=150),252,IF(AND(BX261="LVTC",BY261=95),190,IF(AND(BX261="LVTC",BY261=70),158,IF(AND(BX261="LVTC",BY261=50),124,IF(AND(BX261="LVTC",BY261=35),102,IF(AND(BX261="LVTC",BY261=25),83,0))))))))))))</f>
        <v>#NAME?</v>
      </c>
      <c r="CZ261" s="35"/>
      <c r="DA261" s="35"/>
      <c r="DB261" s="401">
        <f t="shared" si="29"/>
        <v>0</v>
      </c>
      <c r="DC261" s="401">
        <f t="shared" si="30"/>
        <v>0</v>
      </c>
      <c r="DD261" s="401" t="str">
        <f t="shared" si="31"/>
        <v>BAIK</v>
      </c>
      <c r="DE261" s="401">
        <f t="shared" si="32"/>
        <v>0</v>
      </c>
      <c r="DF261" s="401" t="str">
        <f t="shared" si="33"/>
        <v>BAIK</v>
      </c>
    </row>
    <row r="262" spans="1:110">
      <c r="A262" s="510">
        <f t="shared" si="28"/>
        <v>250</v>
      </c>
      <c r="B262" s="511" t="str">
        <f>'1. DATA TRAFO'!C262</f>
        <v>KK0120</v>
      </c>
      <c r="C262" s="512" t="str">
        <f>'1. DATA TRAFO'!D262</f>
        <v>JL. BAHAGIA</v>
      </c>
      <c r="D262" s="193" t="str">
        <f>'1. DATA TRAFO'!L262</f>
        <v>TRAFINDO</v>
      </c>
      <c r="E262" s="192">
        <f>'1. DATA TRAFO'!M262</f>
        <v>25</v>
      </c>
      <c r="F262" s="513">
        <f>'1. DATA TRAFO'!R262</f>
        <v>44795</v>
      </c>
      <c r="G262" s="205" t="str">
        <f>'1. DATA TRAFO'!T262</f>
        <v>GTA</v>
      </c>
      <c r="H262" s="470"/>
      <c r="I262" s="470"/>
      <c r="J262" s="470"/>
      <c r="K262" s="470"/>
      <c r="L262" s="470"/>
      <c r="M262" s="470"/>
      <c r="N262" s="470"/>
      <c r="O262" s="470"/>
      <c r="P262" s="470"/>
      <c r="Q262" s="470"/>
      <c r="R262" s="470"/>
      <c r="S262" s="470"/>
      <c r="T262" s="470"/>
      <c r="U262" s="470"/>
      <c r="V262" s="470"/>
      <c r="W262" s="470"/>
      <c r="X262" s="470"/>
      <c r="Y262" s="470"/>
      <c r="Z262" s="470"/>
      <c r="AA262" s="470"/>
      <c r="AB262" s="470"/>
      <c r="AC262" s="514"/>
      <c r="AD262" s="470"/>
      <c r="AE262" s="515"/>
      <c r="AF262" s="470"/>
      <c r="AG262" s="470"/>
      <c r="AH262" s="470"/>
      <c r="AI262" s="470"/>
      <c r="AJ262" s="470"/>
      <c r="AK262" s="470"/>
      <c r="AL262" s="470"/>
      <c r="AM262" s="470"/>
      <c r="AN262" s="470"/>
      <c r="AO262" s="470"/>
      <c r="AP262" s="470"/>
      <c r="AQ262" s="470"/>
      <c r="AR262" s="470"/>
      <c r="AS262" s="516"/>
      <c r="AT262" s="470"/>
      <c r="AU262" s="471"/>
      <c r="AV262" s="470"/>
      <c r="AW262" s="471"/>
      <c r="AX262" s="471"/>
      <c r="AY262" s="470"/>
      <c r="AZ262" s="473"/>
      <c r="BA262" s="472"/>
      <c r="BB262" s="473"/>
      <c r="BC262" s="472"/>
      <c r="BD262" s="473"/>
      <c r="BE262" s="472"/>
      <c r="BF262" s="473"/>
      <c r="BG262" s="472"/>
      <c r="BH262" s="473"/>
      <c r="BI262" s="472"/>
      <c r="BJ262" s="473"/>
      <c r="BK262" s="472"/>
      <c r="BL262" s="473"/>
      <c r="BM262" s="472"/>
      <c r="BN262" s="473"/>
      <c r="BO262" s="472"/>
      <c r="BP262" s="473"/>
      <c r="BQ262" s="472"/>
      <c r="BR262" s="473"/>
      <c r="BS262" s="472"/>
      <c r="BT262" s="473"/>
      <c r="BU262" s="472"/>
      <c r="BV262" s="473"/>
      <c r="BW262" s="472"/>
      <c r="BX262" s="470"/>
      <c r="BY262" s="470"/>
      <c r="BZ262" s="470"/>
      <c r="CA262" s="470"/>
      <c r="CB262" s="470"/>
      <c r="CC262" s="470"/>
      <c r="CD262" s="470"/>
      <c r="CE262" s="470"/>
      <c r="CF262" s="470"/>
      <c r="CG262" s="470"/>
      <c r="CH262" s="470"/>
      <c r="CI262" s="470"/>
      <c r="CJ262" s="470"/>
      <c r="CK262" s="470"/>
      <c r="CL262" s="470"/>
      <c r="CM262" s="470"/>
      <c r="CN262" s="470"/>
      <c r="CO262" s="470"/>
      <c r="CP262" s="470"/>
      <c r="CQ262" s="470"/>
      <c r="CR262" s="470"/>
      <c r="CS262" s="470"/>
      <c r="CT262" s="470"/>
      <c r="CU262" s="63"/>
      <c r="CV262" s="467"/>
      <c r="CW262" s="186"/>
      <c r="CX262" s="35"/>
      <c r="CY262" s="132" t="e">
        <f>IF(AND(BX262="NYY",BY262=150),324,IF(AND(BX262="NYY",BY262=95),282,IF(AND(BX262="NYY",BY262=70),202,IF(AND(BX262="NYY",BY262=50),159,IF(AND(BX262="NYY",BY262=35),131,IF(AND(BX262=NYY,BY262=25),106,IF(AND(BX262="LVTC",BY262=150),252,IF(AND(BX262="LVTC",BY262=95),190,IF(AND(BX262="LVTC",BY262=70),158,IF(AND(BX262="LVTC",BY262=50),124,IF(AND(BX262="LVTC",BY262=35),102,IF(AND(BX262="LVTC",BY262=25),83,0))))))))))))</f>
        <v>#NAME?</v>
      </c>
      <c r="CZ262" s="35"/>
      <c r="DA262" s="35"/>
      <c r="DB262" s="401">
        <f t="shared" si="29"/>
        <v>0</v>
      </c>
      <c r="DC262" s="401">
        <f t="shared" si="30"/>
        <v>0</v>
      </c>
      <c r="DD262" s="401" t="str">
        <f t="shared" si="31"/>
        <v>BAIK</v>
      </c>
      <c r="DE262" s="401">
        <f t="shared" si="32"/>
        <v>0</v>
      </c>
      <c r="DF262" s="401" t="str">
        <f t="shared" si="33"/>
        <v>BAIK</v>
      </c>
    </row>
    <row r="263" spans="1:110">
      <c r="A263" s="510">
        <f t="shared" si="28"/>
        <v>251</v>
      </c>
      <c r="B263" s="511" t="str">
        <f>'1. DATA TRAFO'!C263</f>
        <v>KK0056</v>
      </c>
      <c r="C263" s="512" t="str">
        <f>'1. DATA TRAFO'!D263</f>
        <v>JL. BAHAGIA</v>
      </c>
      <c r="D263" s="193" t="str">
        <f>'1. DATA TRAFO'!L263</f>
        <v>SINTRA</v>
      </c>
      <c r="E263" s="192">
        <f>'1. DATA TRAFO'!M263</f>
        <v>160</v>
      </c>
      <c r="F263" s="513">
        <f>'1. DATA TRAFO'!R263</f>
        <v>44795</v>
      </c>
      <c r="G263" s="205" t="str">
        <f>'1. DATA TRAFO'!T263</f>
        <v>GTA</v>
      </c>
      <c r="H263" s="470"/>
      <c r="I263" s="470"/>
      <c r="J263" s="470"/>
      <c r="K263" s="470"/>
      <c r="L263" s="470"/>
      <c r="M263" s="470"/>
      <c r="N263" s="470"/>
      <c r="O263" s="470"/>
      <c r="P263" s="470"/>
      <c r="Q263" s="470"/>
      <c r="R263" s="470"/>
      <c r="S263" s="470"/>
      <c r="T263" s="470"/>
      <c r="U263" s="470"/>
      <c r="V263" s="470"/>
      <c r="W263" s="470"/>
      <c r="X263" s="470"/>
      <c r="Y263" s="470"/>
      <c r="Z263" s="470"/>
      <c r="AA263" s="470"/>
      <c r="AB263" s="470"/>
      <c r="AC263" s="514"/>
      <c r="AD263" s="470"/>
      <c r="AE263" s="515"/>
      <c r="AF263" s="470"/>
      <c r="AG263" s="470"/>
      <c r="AH263" s="470"/>
      <c r="AI263" s="470"/>
      <c r="AJ263" s="470"/>
      <c r="AK263" s="470"/>
      <c r="AL263" s="470"/>
      <c r="AM263" s="470"/>
      <c r="AN263" s="470"/>
      <c r="AO263" s="470"/>
      <c r="AP263" s="470"/>
      <c r="AQ263" s="470"/>
      <c r="AR263" s="470"/>
      <c r="AS263" s="516"/>
      <c r="AT263" s="470"/>
      <c r="AU263" s="471"/>
      <c r="AV263" s="470"/>
      <c r="AW263" s="471"/>
      <c r="AX263" s="471"/>
      <c r="AY263" s="470"/>
      <c r="AZ263" s="473"/>
      <c r="BA263" s="472"/>
      <c r="BB263" s="473"/>
      <c r="BC263" s="472"/>
      <c r="BD263" s="473"/>
      <c r="BE263" s="472"/>
      <c r="BF263" s="473"/>
      <c r="BG263" s="472"/>
      <c r="BH263" s="473"/>
      <c r="BI263" s="472"/>
      <c r="BJ263" s="473"/>
      <c r="BK263" s="472"/>
      <c r="BL263" s="473"/>
      <c r="BM263" s="472"/>
      <c r="BN263" s="473"/>
      <c r="BO263" s="472"/>
      <c r="BP263" s="473"/>
      <c r="BQ263" s="472"/>
      <c r="BR263" s="473"/>
      <c r="BS263" s="472"/>
      <c r="BT263" s="473"/>
      <c r="BU263" s="472"/>
      <c r="BV263" s="473"/>
      <c r="BW263" s="472"/>
      <c r="BX263" s="470"/>
      <c r="BY263" s="470"/>
      <c r="BZ263" s="470"/>
      <c r="CA263" s="470"/>
      <c r="CB263" s="470"/>
      <c r="CC263" s="470"/>
      <c r="CD263" s="470"/>
      <c r="CE263" s="470"/>
      <c r="CF263" s="470"/>
      <c r="CG263" s="470"/>
      <c r="CH263" s="470"/>
      <c r="CI263" s="470"/>
      <c r="CJ263" s="470"/>
      <c r="CK263" s="470"/>
      <c r="CL263" s="470"/>
      <c r="CM263" s="470"/>
      <c r="CN263" s="470"/>
      <c r="CO263" s="470"/>
      <c r="CP263" s="470"/>
      <c r="CQ263" s="470"/>
      <c r="CR263" s="470"/>
      <c r="CS263" s="470"/>
      <c r="CT263" s="470"/>
      <c r="CU263" s="63"/>
      <c r="CV263" s="467"/>
      <c r="CW263" s="186"/>
      <c r="CX263" s="35"/>
      <c r="CY263" s="132" t="e">
        <f>IF(AND(BX263="NYY",BY263=150),324,IF(AND(BX263="NYY",BY263=95),282,IF(AND(BX263="NYY",BY263=70),202,IF(AND(BX263="NYY",BY263=50),159,IF(AND(BX263="NYY",BY263=35),131,IF(AND(BX263=NYY,BY263=25),106,IF(AND(BX263="LVTC",BY263=150),252,IF(AND(BX263="LVTC",BY263=95),190,IF(AND(BX263="LVTC",BY263=70),158,IF(AND(BX263="LVTC",BY263=50),124,IF(AND(BX263="LVTC",BY263=35),102,IF(AND(BX263="LVTC",BY263=25),83,0))))))))))))</f>
        <v>#NAME?</v>
      </c>
      <c r="CZ263" s="35"/>
      <c r="DA263" s="35"/>
      <c r="DB263" s="401">
        <f t="shared" si="29"/>
        <v>0</v>
      </c>
      <c r="DC263" s="401">
        <f t="shared" si="30"/>
        <v>0</v>
      </c>
      <c r="DD263" s="401" t="str">
        <f t="shared" si="31"/>
        <v>BAIK</v>
      </c>
      <c r="DE263" s="401">
        <f t="shared" si="32"/>
        <v>0</v>
      </c>
      <c r="DF263" s="401" t="str">
        <f t="shared" si="33"/>
        <v>BAIK</v>
      </c>
    </row>
    <row r="264" spans="1:110">
      <c r="A264" s="510">
        <f t="shared" si="28"/>
        <v>252</v>
      </c>
      <c r="B264" s="511" t="str">
        <f>'1. DATA TRAFO'!C264</f>
        <v>KK0124</v>
      </c>
      <c r="C264" s="512" t="str">
        <f>'1. DATA TRAFO'!D264</f>
        <v>JL. KAMPIT</v>
      </c>
      <c r="D264" s="193" t="str">
        <f>'1. DATA TRAFO'!L264</f>
        <v>TRAFINDO</v>
      </c>
      <c r="E264" s="192">
        <f>'1. DATA TRAFO'!M264</f>
        <v>50</v>
      </c>
      <c r="F264" s="513">
        <f>'1. DATA TRAFO'!R264</f>
        <v>44795</v>
      </c>
      <c r="G264" s="205" t="str">
        <f>'1. DATA TRAFO'!T264</f>
        <v>GTA</v>
      </c>
      <c r="H264" s="470"/>
      <c r="I264" s="470"/>
      <c r="J264" s="470"/>
      <c r="K264" s="470"/>
      <c r="L264" s="470"/>
      <c r="M264" s="470"/>
      <c r="N264" s="470"/>
      <c r="O264" s="470"/>
      <c r="P264" s="470"/>
      <c r="Q264" s="470"/>
      <c r="R264" s="470"/>
      <c r="S264" s="470"/>
      <c r="T264" s="470"/>
      <c r="U264" s="470"/>
      <c r="V264" s="470"/>
      <c r="W264" s="470"/>
      <c r="X264" s="470"/>
      <c r="Y264" s="470"/>
      <c r="Z264" s="470"/>
      <c r="AA264" s="470"/>
      <c r="AB264" s="470"/>
      <c r="AC264" s="514"/>
      <c r="AD264" s="470"/>
      <c r="AE264" s="515"/>
      <c r="AF264" s="470"/>
      <c r="AG264" s="470"/>
      <c r="AH264" s="470"/>
      <c r="AI264" s="470"/>
      <c r="AJ264" s="470"/>
      <c r="AK264" s="470"/>
      <c r="AL264" s="470"/>
      <c r="AM264" s="470"/>
      <c r="AN264" s="470"/>
      <c r="AO264" s="470"/>
      <c r="AP264" s="470"/>
      <c r="AQ264" s="470"/>
      <c r="AR264" s="470"/>
      <c r="AS264" s="516"/>
      <c r="AT264" s="470"/>
      <c r="AU264" s="471"/>
      <c r="AV264" s="470"/>
      <c r="AW264" s="471"/>
      <c r="AX264" s="471"/>
      <c r="AY264" s="470"/>
      <c r="AZ264" s="473"/>
      <c r="BA264" s="472"/>
      <c r="BB264" s="473"/>
      <c r="BC264" s="472"/>
      <c r="BD264" s="473"/>
      <c r="BE264" s="472"/>
      <c r="BF264" s="473"/>
      <c r="BG264" s="472"/>
      <c r="BH264" s="473"/>
      <c r="BI264" s="472"/>
      <c r="BJ264" s="473"/>
      <c r="BK264" s="472"/>
      <c r="BL264" s="473"/>
      <c r="BM264" s="472"/>
      <c r="BN264" s="473"/>
      <c r="BO264" s="472"/>
      <c r="BP264" s="473"/>
      <c r="BQ264" s="472"/>
      <c r="BR264" s="473"/>
      <c r="BS264" s="472"/>
      <c r="BT264" s="473"/>
      <c r="BU264" s="472"/>
      <c r="BV264" s="473"/>
      <c r="BW264" s="472"/>
      <c r="BX264" s="470"/>
      <c r="BY264" s="470"/>
      <c r="BZ264" s="470"/>
      <c r="CA264" s="470"/>
      <c r="CB264" s="470"/>
      <c r="CC264" s="470"/>
      <c r="CD264" s="470"/>
      <c r="CE264" s="470"/>
      <c r="CF264" s="470"/>
      <c r="CG264" s="470"/>
      <c r="CH264" s="470"/>
      <c r="CI264" s="470"/>
      <c r="CJ264" s="470"/>
      <c r="CK264" s="470"/>
      <c r="CL264" s="470"/>
      <c r="CM264" s="470"/>
      <c r="CN264" s="470"/>
      <c r="CO264" s="470"/>
      <c r="CP264" s="470"/>
      <c r="CQ264" s="470"/>
      <c r="CR264" s="470"/>
      <c r="CS264" s="470"/>
      <c r="CT264" s="470"/>
      <c r="CU264" s="63"/>
      <c r="CV264" s="467"/>
      <c r="CW264" s="186"/>
      <c r="CX264" s="35"/>
      <c r="CY264" s="132" t="e">
        <f>IF(AND(BX264="NYY",BY264=150),324,IF(AND(BX264="NYY",BY264=95),282,IF(AND(BX264="NYY",BY264=70),202,IF(AND(BX264="NYY",BY264=50),159,IF(AND(BX264="NYY",BY264=35),131,IF(AND(BX264=NYY,BY264=25),106,IF(AND(BX264="LVTC",BY264=150),252,IF(AND(BX264="LVTC",BY264=95),190,IF(AND(BX264="LVTC",BY264=70),158,IF(AND(BX264="LVTC",BY264=50),124,IF(AND(BX264="LVTC",BY264=35),102,IF(AND(BX264="LVTC",BY264=25),83,0))))))))))))</f>
        <v>#NAME?</v>
      </c>
      <c r="CZ264" s="35"/>
      <c r="DA264" s="35"/>
      <c r="DB264" s="401">
        <f t="shared" si="29"/>
        <v>0</v>
      </c>
      <c r="DC264" s="401">
        <f t="shared" si="30"/>
        <v>0</v>
      </c>
      <c r="DD264" s="401" t="str">
        <f t="shared" si="31"/>
        <v>BAIK</v>
      </c>
      <c r="DE264" s="401">
        <f t="shared" si="32"/>
        <v>0</v>
      </c>
      <c r="DF264" s="401" t="str">
        <f t="shared" si="33"/>
        <v>BAIK</v>
      </c>
    </row>
    <row r="265" spans="1:110">
      <c r="A265" s="510">
        <f t="shared" si="28"/>
        <v>253</v>
      </c>
      <c r="B265" s="511" t="str">
        <f>'1. DATA TRAFO'!C265</f>
        <v>KK0084</v>
      </c>
      <c r="C265" s="512" t="str">
        <f>'1. DATA TRAFO'!D265</f>
        <v>JL. BILITON</v>
      </c>
      <c r="D265" s="193" t="str">
        <f>'1. DATA TRAFO'!L265</f>
        <v>SINTRA</v>
      </c>
      <c r="E265" s="192">
        <f>'1. DATA TRAFO'!M265</f>
        <v>50</v>
      </c>
      <c r="F265" s="513">
        <f>'1. DATA TRAFO'!R265</f>
        <v>44795</v>
      </c>
      <c r="G265" s="205" t="str">
        <f>'1. DATA TRAFO'!T265</f>
        <v>GTA</v>
      </c>
      <c r="H265" s="470"/>
      <c r="I265" s="470"/>
      <c r="J265" s="470"/>
      <c r="K265" s="470"/>
      <c r="L265" s="470"/>
      <c r="M265" s="470"/>
      <c r="N265" s="470"/>
      <c r="O265" s="470"/>
      <c r="P265" s="470"/>
      <c r="Q265" s="470"/>
      <c r="R265" s="470"/>
      <c r="S265" s="470"/>
      <c r="T265" s="470"/>
      <c r="U265" s="470"/>
      <c r="V265" s="470"/>
      <c r="W265" s="470"/>
      <c r="X265" s="470"/>
      <c r="Y265" s="470"/>
      <c r="Z265" s="470"/>
      <c r="AA265" s="470"/>
      <c r="AB265" s="470"/>
      <c r="AC265" s="514"/>
      <c r="AD265" s="470"/>
      <c r="AE265" s="515"/>
      <c r="AF265" s="470"/>
      <c r="AG265" s="470"/>
      <c r="AH265" s="470"/>
      <c r="AI265" s="470"/>
      <c r="AJ265" s="470"/>
      <c r="AK265" s="470"/>
      <c r="AL265" s="470"/>
      <c r="AM265" s="470"/>
      <c r="AN265" s="470"/>
      <c r="AO265" s="470"/>
      <c r="AP265" s="470"/>
      <c r="AQ265" s="470"/>
      <c r="AR265" s="470"/>
      <c r="AS265" s="516"/>
      <c r="AT265" s="470"/>
      <c r="AU265" s="471"/>
      <c r="AV265" s="470"/>
      <c r="AW265" s="471"/>
      <c r="AX265" s="471"/>
      <c r="AY265" s="470"/>
      <c r="AZ265" s="473"/>
      <c r="BA265" s="472"/>
      <c r="BB265" s="473"/>
      <c r="BC265" s="472"/>
      <c r="BD265" s="473"/>
      <c r="BE265" s="472"/>
      <c r="BF265" s="473"/>
      <c r="BG265" s="472"/>
      <c r="BH265" s="473"/>
      <c r="BI265" s="472"/>
      <c r="BJ265" s="473"/>
      <c r="BK265" s="472"/>
      <c r="BL265" s="473"/>
      <c r="BM265" s="472"/>
      <c r="BN265" s="473"/>
      <c r="BO265" s="472"/>
      <c r="BP265" s="473"/>
      <c r="BQ265" s="472"/>
      <c r="BR265" s="473"/>
      <c r="BS265" s="472"/>
      <c r="BT265" s="473"/>
      <c r="BU265" s="472"/>
      <c r="BV265" s="473"/>
      <c r="BW265" s="472"/>
      <c r="BX265" s="470"/>
      <c r="BY265" s="470"/>
      <c r="BZ265" s="470"/>
      <c r="CA265" s="470"/>
      <c r="CB265" s="470"/>
      <c r="CC265" s="470"/>
      <c r="CD265" s="470"/>
      <c r="CE265" s="470"/>
      <c r="CF265" s="470"/>
      <c r="CG265" s="470"/>
      <c r="CH265" s="470"/>
      <c r="CI265" s="470"/>
      <c r="CJ265" s="470"/>
      <c r="CK265" s="470"/>
      <c r="CL265" s="470"/>
      <c r="CM265" s="470"/>
      <c r="CN265" s="470"/>
      <c r="CO265" s="470"/>
      <c r="CP265" s="470"/>
      <c r="CQ265" s="470"/>
      <c r="CR265" s="470"/>
      <c r="CS265" s="470"/>
      <c r="CT265" s="470"/>
      <c r="CU265" s="63"/>
      <c r="CV265" s="467"/>
      <c r="CW265" s="186"/>
      <c r="CX265" s="35"/>
      <c r="CY265" s="132" t="e">
        <f>IF(AND(BX265="NYY",BY265=150),324,IF(AND(BX265="NYY",BY265=95),282,IF(AND(BX265="NYY",BY265=70),202,IF(AND(BX265="NYY",BY265=50),159,IF(AND(BX265="NYY",BY265=35),131,IF(AND(BX265=NYY,BY265=25),106,IF(AND(BX265="LVTC",BY265=150),252,IF(AND(BX265="LVTC",BY265=95),190,IF(AND(BX265="LVTC",BY265=70),158,IF(AND(BX265="LVTC",BY265=50),124,IF(AND(BX265="LVTC",BY265=35),102,IF(AND(BX265="LVTC",BY265=25),83,0))))))))))))</f>
        <v>#NAME?</v>
      </c>
      <c r="CZ265" s="35"/>
      <c r="DA265" s="35"/>
      <c r="DB265" s="401">
        <f t="shared" si="29"/>
        <v>0</v>
      </c>
      <c r="DC265" s="401">
        <f t="shared" si="30"/>
        <v>0</v>
      </c>
      <c r="DD265" s="401" t="str">
        <f t="shared" si="31"/>
        <v>BAIK</v>
      </c>
      <c r="DE265" s="401">
        <f t="shared" si="32"/>
        <v>0</v>
      </c>
      <c r="DF265" s="401" t="str">
        <f t="shared" si="33"/>
        <v>BAIK</v>
      </c>
    </row>
    <row r="266" spans="1:110">
      <c r="A266" s="510">
        <f t="shared" ref="A266:A329" si="34">A265+1</f>
        <v>254</v>
      </c>
      <c r="B266" s="511" t="str">
        <f>'1. DATA TRAFO'!C266</f>
        <v>KK0026</v>
      </c>
      <c r="C266" s="512" t="str">
        <f>'1. DATA TRAFO'!D266</f>
        <v>JL. BILITON</v>
      </c>
      <c r="D266" s="193" t="str">
        <f>'1. DATA TRAFO'!L266</f>
        <v>STARLITE</v>
      </c>
      <c r="E266" s="192">
        <f>'1. DATA TRAFO'!M266</f>
        <v>100</v>
      </c>
      <c r="F266" s="513">
        <f>'1. DATA TRAFO'!R266</f>
        <v>44795</v>
      </c>
      <c r="G266" s="205" t="str">
        <f>'1. DATA TRAFO'!T266</f>
        <v>GTA</v>
      </c>
      <c r="H266" s="470"/>
      <c r="I266" s="470"/>
      <c r="J266" s="470"/>
      <c r="K266" s="470"/>
      <c r="L266" s="470"/>
      <c r="M266" s="470"/>
      <c r="N266" s="470"/>
      <c r="O266" s="470"/>
      <c r="P266" s="470"/>
      <c r="Q266" s="470"/>
      <c r="R266" s="470"/>
      <c r="S266" s="470"/>
      <c r="T266" s="470"/>
      <c r="U266" s="470"/>
      <c r="V266" s="470"/>
      <c r="W266" s="470"/>
      <c r="X266" s="470"/>
      <c r="Y266" s="470"/>
      <c r="Z266" s="470"/>
      <c r="AA266" s="470"/>
      <c r="AB266" s="470"/>
      <c r="AC266" s="514"/>
      <c r="AD266" s="470"/>
      <c r="AE266" s="515"/>
      <c r="AF266" s="470"/>
      <c r="AG266" s="470"/>
      <c r="AH266" s="470"/>
      <c r="AI266" s="470"/>
      <c r="AJ266" s="470"/>
      <c r="AK266" s="470"/>
      <c r="AL266" s="470"/>
      <c r="AM266" s="470"/>
      <c r="AN266" s="470"/>
      <c r="AO266" s="470"/>
      <c r="AP266" s="470"/>
      <c r="AQ266" s="470"/>
      <c r="AR266" s="470"/>
      <c r="AS266" s="516"/>
      <c r="AT266" s="470"/>
      <c r="AU266" s="471"/>
      <c r="AV266" s="470"/>
      <c r="AW266" s="471"/>
      <c r="AX266" s="471"/>
      <c r="AY266" s="470"/>
      <c r="AZ266" s="473"/>
      <c r="BA266" s="472"/>
      <c r="BB266" s="473"/>
      <c r="BC266" s="472"/>
      <c r="BD266" s="473"/>
      <c r="BE266" s="472"/>
      <c r="BF266" s="473"/>
      <c r="BG266" s="472"/>
      <c r="BH266" s="473"/>
      <c r="BI266" s="472"/>
      <c r="BJ266" s="473"/>
      <c r="BK266" s="472"/>
      <c r="BL266" s="473"/>
      <c r="BM266" s="472"/>
      <c r="BN266" s="473"/>
      <c r="BO266" s="472"/>
      <c r="BP266" s="473"/>
      <c r="BQ266" s="472"/>
      <c r="BR266" s="473"/>
      <c r="BS266" s="472"/>
      <c r="BT266" s="473"/>
      <c r="BU266" s="472"/>
      <c r="BV266" s="473"/>
      <c r="BW266" s="472"/>
      <c r="BX266" s="470"/>
      <c r="BY266" s="470"/>
      <c r="BZ266" s="470"/>
      <c r="CA266" s="470"/>
      <c r="CB266" s="470"/>
      <c r="CC266" s="470"/>
      <c r="CD266" s="470"/>
      <c r="CE266" s="470"/>
      <c r="CF266" s="470"/>
      <c r="CG266" s="470"/>
      <c r="CH266" s="470"/>
      <c r="CI266" s="470"/>
      <c r="CJ266" s="470"/>
      <c r="CK266" s="470"/>
      <c r="CL266" s="470"/>
      <c r="CM266" s="470"/>
      <c r="CN266" s="470"/>
      <c r="CO266" s="470"/>
      <c r="CP266" s="470"/>
      <c r="CQ266" s="470"/>
      <c r="CR266" s="470"/>
      <c r="CS266" s="470"/>
      <c r="CT266" s="470"/>
      <c r="CU266" s="63"/>
      <c r="CV266" s="467"/>
      <c r="CW266" s="186"/>
      <c r="CX266" s="35"/>
      <c r="CY266" s="132" t="e">
        <f>IF(AND(BX266="NYY",BY266=150),324,IF(AND(BX266="NYY",BY266=95),282,IF(AND(BX266="NYY",BY266=70),202,IF(AND(BX266="NYY",BY266=50),159,IF(AND(BX266="NYY",BY266=35),131,IF(AND(BX266=NYY,BY266=25),106,IF(AND(BX266="LVTC",BY266=150),252,IF(AND(BX266="LVTC",BY266=95),190,IF(AND(BX266="LVTC",BY266=70),158,IF(AND(BX266="LVTC",BY266=50),124,IF(AND(BX266="LVTC",BY266=35),102,IF(AND(BX266="LVTC",BY266=25),83,0))))))))))))</f>
        <v>#NAME?</v>
      </c>
      <c r="CZ266" s="35"/>
      <c r="DA266" s="35"/>
      <c r="DB266" s="401">
        <f t="shared" si="29"/>
        <v>0</v>
      </c>
      <c r="DC266" s="401">
        <f t="shared" si="30"/>
        <v>0</v>
      </c>
      <c r="DD266" s="401" t="str">
        <f t="shared" si="31"/>
        <v>BAIK</v>
      </c>
      <c r="DE266" s="401">
        <f t="shared" si="32"/>
        <v>0</v>
      </c>
      <c r="DF266" s="401" t="str">
        <f t="shared" si="33"/>
        <v>BAIK</v>
      </c>
    </row>
    <row r="267" spans="1:110">
      <c r="A267" s="510">
        <f t="shared" si="34"/>
        <v>255</v>
      </c>
      <c r="B267" s="511" t="str">
        <f>'1. DATA TRAFO'!C267</f>
        <v>KK0041</v>
      </c>
      <c r="C267" s="512" t="str">
        <f>'1. DATA TRAFO'!D267</f>
        <v>JL. PASAR KAMPIT</v>
      </c>
      <c r="D267" s="193" t="str">
        <f>'1. DATA TRAFO'!L267</f>
        <v>STARLITE</v>
      </c>
      <c r="E267" s="192">
        <f>'1. DATA TRAFO'!M267</f>
        <v>50</v>
      </c>
      <c r="F267" s="513">
        <f>'1. DATA TRAFO'!R267</f>
        <v>44795</v>
      </c>
      <c r="G267" s="205" t="str">
        <f>'1. DATA TRAFO'!T267</f>
        <v>GTA</v>
      </c>
      <c r="H267" s="470"/>
      <c r="I267" s="470"/>
      <c r="J267" s="470"/>
      <c r="K267" s="470"/>
      <c r="L267" s="470"/>
      <c r="M267" s="470"/>
      <c r="N267" s="470"/>
      <c r="O267" s="470"/>
      <c r="P267" s="470"/>
      <c r="Q267" s="470"/>
      <c r="R267" s="470"/>
      <c r="S267" s="470"/>
      <c r="T267" s="470"/>
      <c r="U267" s="470"/>
      <c r="V267" s="470"/>
      <c r="W267" s="470"/>
      <c r="X267" s="470"/>
      <c r="Y267" s="470"/>
      <c r="Z267" s="470"/>
      <c r="AA267" s="470"/>
      <c r="AB267" s="470"/>
      <c r="AC267" s="514"/>
      <c r="AD267" s="470"/>
      <c r="AE267" s="515"/>
      <c r="AF267" s="470"/>
      <c r="AG267" s="470"/>
      <c r="AH267" s="470"/>
      <c r="AI267" s="470"/>
      <c r="AJ267" s="470"/>
      <c r="AK267" s="470"/>
      <c r="AL267" s="470"/>
      <c r="AM267" s="470"/>
      <c r="AN267" s="470"/>
      <c r="AO267" s="470"/>
      <c r="AP267" s="470"/>
      <c r="AQ267" s="470"/>
      <c r="AR267" s="470"/>
      <c r="AS267" s="516"/>
      <c r="AT267" s="470"/>
      <c r="AU267" s="471"/>
      <c r="AV267" s="470"/>
      <c r="AW267" s="471"/>
      <c r="AX267" s="471"/>
      <c r="AY267" s="470"/>
      <c r="AZ267" s="473"/>
      <c r="BA267" s="472"/>
      <c r="BB267" s="473"/>
      <c r="BC267" s="472"/>
      <c r="BD267" s="473"/>
      <c r="BE267" s="472"/>
      <c r="BF267" s="473"/>
      <c r="BG267" s="472"/>
      <c r="BH267" s="473"/>
      <c r="BI267" s="472"/>
      <c r="BJ267" s="473"/>
      <c r="BK267" s="472"/>
      <c r="BL267" s="473"/>
      <c r="BM267" s="472"/>
      <c r="BN267" s="473"/>
      <c r="BO267" s="472"/>
      <c r="BP267" s="473"/>
      <c r="BQ267" s="472"/>
      <c r="BR267" s="473"/>
      <c r="BS267" s="472"/>
      <c r="BT267" s="473"/>
      <c r="BU267" s="472"/>
      <c r="BV267" s="473"/>
      <c r="BW267" s="472"/>
      <c r="BX267" s="470"/>
      <c r="BY267" s="470"/>
      <c r="BZ267" s="470"/>
      <c r="CA267" s="470"/>
      <c r="CB267" s="470"/>
      <c r="CC267" s="470"/>
      <c r="CD267" s="470"/>
      <c r="CE267" s="470"/>
      <c r="CF267" s="470"/>
      <c r="CG267" s="470"/>
      <c r="CH267" s="470"/>
      <c r="CI267" s="470"/>
      <c r="CJ267" s="470"/>
      <c r="CK267" s="470"/>
      <c r="CL267" s="470"/>
      <c r="CM267" s="470"/>
      <c r="CN267" s="470"/>
      <c r="CO267" s="470"/>
      <c r="CP267" s="470"/>
      <c r="CQ267" s="470"/>
      <c r="CR267" s="470"/>
      <c r="CS267" s="470"/>
      <c r="CT267" s="470"/>
      <c r="CU267" s="63"/>
      <c r="CV267" s="467"/>
      <c r="CW267" s="186"/>
      <c r="CX267" s="35"/>
      <c r="CY267" s="132" t="e">
        <f>IF(AND(BX267="NYY",BY267=150),324,IF(AND(BX267="NYY",BY267=95),282,IF(AND(BX267="NYY",BY267=70),202,IF(AND(BX267="NYY",BY267=50),159,IF(AND(BX267="NYY",BY267=35),131,IF(AND(BX267=NYY,BY267=25),106,IF(AND(BX267="LVTC",BY267=150),252,IF(AND(BX267="LVTC",BY267=95),190,IF(AND(BX267="LVTC",BY267=70),158,IF(AND(BX267="LVTC",BY267=50),124,IF(AND(BX267="LVTC",BY267=35),102,IF(AND(BX267="LVTC",BY267=25),83,0))))))))))))</f>
        <v>#NAME?</v>
      </c>
      <c r="CZ267" s="35"/>
      <c r="DA267" s="35"/>
      <c r="DB267" s="401">
        <f t="shared" si="29"/>
        <v>0</v>
      </c>
      <c r="DC267" s="401">
        <f t="shared" si="30"/>
        <v>0</v>
      </c>
      <c r="DD267" s="401" t="str">
        <f t="shared" si="31"/>
        <v>BAIK</v>
      </c>
      <c r="DE267" s="401">
        <f t="shared" si="32"/>
        <v>0</v>
      </c>
      <c r="DF267" s="401" t="str">
        <f t="shared" si="33"/>
        <v>BAIK</v>
      </c>
    </row>
    <row r="268" spans="1:110">
      <c r="A268" s="510">
        <f t="shared" si="34"/>
        <v>256</v>
      </c>
      <c r="B268" s="511" t="str">
        <f>'1. DATA TRAFO'!C268</f>
        <v>KK0029</v>
      </c>
      <c r="C268" s="512" t="str">
        <f>'1. DATA TRAFO'!D268</f>
        <v>JL. KAMPIT</v>
      </c>
      <c r="D268" s="193" t="str">
        <f>'1. DATA TRAFO'!L268</f>
        <v>TRAFINDO</v>
      </c>
      <c r="E268" s="192">
        <f>'1. DATA TRAFO'!M268</f>
        <v>100</v>
      </c>
      <c r="F268" s="513">
        <f>'1. DATA TRAFO'!R268</f>
        <v>44795</v>
      </c>
      <c r="G268" s="205" t="str">
        <f>'1. DATA TRAFO'!T268</f>
        <v>GTA</v>
      </c>
      <c r="H268" s="470"/>
      <c r="I268" s="470"/>
      <c r="J268" s="470"/>
      <c r="K268" s="470"/>
      <c r="L268" s="470"/>
      <c r="M268" s="470"/>
      <c r="N268" s="470"/>
      <c r="O268" s="470"/>
      <c r="P268" s="470"/>
      <c r="Q268" s="470"/>
      <c r="R268" s="470"/>
      <c r="S268" s="470"/>
      <c r="T268" s="470"/>
      <c r="U268" s="470"/>
      <c r="V268" s="470"/>
      <c r="W268" s="470"/>
      <c r="X268" s="470"/>
      <c r="Y268" s="470"/>
      <c r="Z268" s="470"/>
      <c r="AA268" s="470"/>
      <c r="AB268" s="470"/>
      <c r="AC268" s="514"/>
      <c r="AD268" s="470"/>
      <c r="AE268" s="515"/>
      <c r="AF268" s="470"/>
      <c r="AG268" s="470"/>
      <c r="AH268" s="470"/>
      <c r="AI268" s="470"/>
      <c r="AJ268" s="470"/>
      <c r="AK268" s="470"/>
      <c r="AL268" s="470"/>
      <c r="AM268" s="470"/>
      <c r="AN268" s="470"/>
      <c r="AO268" s="470"/>
      <c r="AP268" s="470"/>
      <c r="AQ268" s="470"/>
      <c r="AR268" s="470"/>
      <c r="AS268" s="516"/>
      <c r="AT268" s="470"/>
      <c r="AU268" s="471"/>
      <c r="AV268" s="470"/>
      <c r="AW268" s="471"/>
      <c r="AX268" s="471"/>
      <c r="AY268" s="470"/>
      <c r="AZ268" s="473"/>
      <c r="BA268" s="472"/>
      <c r="BB268" s="473"/>
      <c r="BC268" s="472"/>
      <c r="BD268" s="473"/>
      <c r="BE268" s="472"/>
      <c r="BF268" s="473"/>
      <c r="BG268" s="472"/>
      <c r="BH268" s="473"/>
      <c r="BI268" s="472"/>
      <c r="BJ268" s="473"/>
      <c r="BK268" s="472"/>
      <c r="BL268" s="473"/>
      <c r="BM268" s="472"/>
      <c r="BN268" s="473"/>
      <c r="BO268" s="472"/>
      <c r="BP268" s="473"/>
      <c r="BQ268" s="472"/>
      <c r="BR268" s="473"/>
      <c r="BS268" s="472"/>
      <c r="BT268" s="473"/>
      <c r="BU268" s="472"/>
      <c r="BV268" s="473"/>
      <c r="BW268" s="472"/>
      <c r="BX268" s="470"/>
      <c r="BY268" s="470"/>
      <c r="BZ268" s="470"/>
      <c r="CA268" s="470"/>
      <c r="CB268" s="470"/>
      <c r="CC268" s="470"/>
      <c r="CD268" s="470"/>
      <c r="CE268" s="470"/>
      <c r="CF268" s="470"/>
      <c r="CG268" s="470"/>
      <c r="CH268" s="470"/>
      <c r="CI268" s="470"/>
      <c r="CJ268" s="470"/>
      <c r="CK268" s="470"/>
      <c r="CL268" s="470"/>
      <c r="CM268" s="470"/>
      <c r="CN268" s="470"/>
      <c r="CO268" s="470"/>
      <c r="CP268" s="470"/>
      <c r="CQ268" s="470"/>
      <c r="CR268" s="470"/>
      <c r="CS268" s="470"/>
      <c r="CT268" s="470"/>
      <c r="CU268" s="63"/>
      <c r="CV268" s="467"/>
      <c r="CW268" s="186"/>
      <c r="CX268" s="35"/>
      <c r="CY268" s="132" t="e">
        <f>IF(AND(BX268="NYY",BY268=150),324,IF(AND(BX268="NYY",BY268=95),282,IF(AND(BX268="NYY",BY268=70),202,IF(AND(BX268="NYY",BY268=50),159,IF(AND(BX268="NYY",BY268=35),131,IF(AND(BX268=NYY,BY268=25),106,IF(AND(BX268="LVTC",BY268=150),252,IF(AND(BX268="LVTC",BY268=95),190,IF(AND(BX268="LVTC",BY268=70),158,IF(AND(BX268="LVTC",BY268=50),124,IF(AND(BX268="LVTC",BY268=35),102,IF(AND(BX268="LVTC",BY268=25),83,0))))))))))))</f>
        <v>#NAME?</v>
      </c>
      <c r="CZ268" s="35"/>
      <c r="DA268" s="35"/>
      <c r="DB268" s="401">
        <f t="shared" si="29"/>
        <v>0</v>
      </c>
      <c r="DC268" s="401">
        <f t="shared" si="30"/>
        <v>0</v>
      </c>
      <c r="DD268" s="401" t="str">
        <f t="shared" si="31"/>
        <v>BAIK</v>
      </c>
      <c r="DE268" s="401">
        <f t="shared" si="32"/>
        <v>0</v>
      </c>
      <c r="DF268" s="401" t="str">
        <f t="shared" si="33"/>
        <v>BAIK</v>
      </c>
    </row>
    <row r="269" spans="1:110">
      <c r="A269" s="510">
        <f t="shared" si="34"/>
        <v>257</v>
      </c>
      <c r="B269" s="511" t="str">
        <f>'1. DATA TRAFO'!C269</f>
        <v>KK0057</v>
      </c>
      <c r="C269" s="512" t="str">
        <f>'1. DATA TRAFO'!D269</f>
        <v>JL. KAMPIT</v>
      </c>
      <c r="D269" s="193" t="str">
        <f>'1. DATA TRAFO'!L269</f>
        <v>SINTRA</v>
      </c>
      <c r="E269" s="192">
        <f>'1. DATA TRAFO'!M269</f>
        <v>50</v>
      </c>
      <c r="F269" s="513">
        <f>'1. DATA TRAFO'!R269</f>
        <v>44795</v>
      </c>
      <c r="G269" s="205" t="str">
        <f>'1. DATA TRAFO'!T269</f>
        <v>GTA</v>
      </c>
      <c r="H269" s="470"/>
      <c r="I269" s="470"/>
      <c r="J269" s="470"/>
      <c r="K269" s="470"/>
      <c r="L269" s="470"/>
      <c r="M269" s="470"/>
      <c r="N269" s="470"/>
      <c r="O269" s="470"/>
      <c r="P269" s="470"/>
      <c r="Q269" s="470"/>
      <c r="R269" s="470"/>
      <c r="S269" s="470"/>
      <c r="T269" s="470"/>
      <c r="U269" s="470"/>
      <c r="V269" s="470"/>
      <c r="W269" s="470"/>
      <c r="X269" s="470"/>
      <c r="Y269" s="470"/>
      <c r="Z269" s="470"/>
      <c r="AA269" s="470"/>
      <c r="AB269" s="470"/>
      <c r="AC269" s="514"/>
      <c r="AD269" s="470"/>
      <c r="AE269" s="515"/>
      <c r="AF269" s="470"/>
      <c r="AG269" s="470"/>
      <c r="AH269" s="470"/>
      <c r="AI269" s="470"/>
      <c r="AJ269" s="470"/>
      <c r="AK269" s="470"/>
      <c r="AL269" s="470"/>
      <c r="AM269" s="470"/>
      <c r="AN269" s="470"/>
      <c r="AO269" s="470"/>
      <c r="AP269" s="470"/>
      <c r="AQ269" s="470"/>
      <c r="AR269" s="470"/>
      <c r="AS269" s="516"/>
      <c r="AT269" s="470"/>
      <c r="AU269" s="471"/>
      <c r="AV269" s="470"/>
      <c r="AW269" s="471"/>
      <c r="AX269" s="471"/>
      <c r="AY269" s="470"/>
      <c r="AZ269" s="473"/>
      <c r="BA269" s="472"/>
      <c r="BB269" s="473"/>
      <c r="BC269" s="472"/>
      <c r="BD269" s="473"/>
      <c r="BE269" s="472"/>
      <c r="BF269" s="473"/>
      <c r="BG269" s="472"/>
      <c r="BH269" s="473"/>
      <c r="BI269" s="472"/>
      <c r="BJ269" s="473"/>
      <c r="BK269" s="472"/>
      <c r="BL269" s="473"/>
      <c r="BM269" s="472"/>
      <c r="BN269" s="473"/>
      <c r="BO269" s="472"/>
      <c r="BP269" s="473"/>
      <c r="BQ269" s="472"/>
      <c r="BR269" s="473"/>
      <c r="BS269" s="472"/>
      <c r="BT269" s="473"/>
      <c r="BU269" s="472"/>
      <c r="BV269" s="473"/>
      <c r="BW269" s="472"/>
      <c r="BX269" s="470"/>
      <c r="BY269" s="470"/>
      <c r="BZ269" s="470"/>
      <c r="CA269" s="470"/>
      <c r="CB269" s="470"/>
      <c r="CC269" s="470"/>
      <c r="CD269" s="470"/>
      <c r="CE269" s="470"/>
      <c r="CF269" s="470"/>
      <c r="CG269" s="470"/>
      <c r="CH269" s="470"/>
      <c r="CI269" s="470"/>
      <c r="CJ269" s="470"/>
      <c r="CK269" s="470"/>
      <c r="CL269" s="470"/>
      <c r="CM269" s="470"/>
      <c r="CN269" s="470"/>
      <c r="CO269" s="470"/>
      <c r="CP269" s="470"/>
      <c r="CQ269" s="470"/>
      <c r="CR269" s="470"/>
      <c r="CS269" s="470"/>
      <c r="CT269" s="470"/>
      <c r="CU269" s="63"/>
      <c r="CV269" s="467"/>
      <c r="CW269" s="186"/>
      <c r="CX269" s="35"/>
      <c r="CY269" s="132" t="e">
        <f>IF(AND(BX269="NYY",BY269=150),324,IF(AND(BX269="NYY",BY269=95),282,IF(AND(BX269="NYY",BY269=70),202,IF(AND(BX269="NYY",BY269=50),159,IF(AND(BX269="NYY",BY269=35),131,IF(AND(BX269=NYY,BY269=25),106,IF(AND(BX269="LVTC",BY269=150),252,IF(AND(BX269="LVTC",BY269=95),190,IF(AND(BX269="LVTC",BY269=70),158,IF(AND(BX269="LVTC",BY269=50),124,IF(AND(BX269="LVTC",BY269=35),102,IF(AND(BX269="LVTC",BY269=25),83,0))))))))))))</f>
        <v>#NAME?</v>
      </c>
      <c r="CZ269" s="35"/>
      <c r="DA269" s="35"/>
      <c r="DB269" s="401">
        <f t="shared" si="29"/>
        <v>0</v>
      </c>
      <c r="DC269" s="401">
        <f t="shared" si="30"/>
        <v>0</v>
      </c>
      <c r="DD269" s="401" t="str">
        <f t="shared" si="31"/>
        <v>BAIK</v>
      </c>
      <c r="DE269" s="401">
        <f t="shared" si="32"/>
        <v>0</v>
      </c>
      <c r="DF269" s="401" t="str">
        <f t="shared" si="33"/>
        <v>BAIK</v>
      </c>
    </row>
    <row r="270" spans="1:110">
      <c r="A270" s="510">
        <f t="shared" si="34"/>
        <v>258</v>
      </c>
      <c r="B270" s="511" t="str">
        <f>'1. DATA TRAFO'!C270</f>
        <v>KK0019</v>
      </c>
      <c r="C270" s="512" t="str">
        <f>'1. DATA TRAFO'!D270</f>
        <v>JL.PERING</v>
      </c>
      <c r="D270" s="193" t="str">
        <f>'1. DATA TRAFO'!L270</f>
        <v>SINTRA</v>
      </c>
      <c r="E270" s="192">
        <f>'1. DATA TRAFO'!M270</f>
        <v>50</v>
      </c>
      <c r="F270" s="513">
        <f>'1. DATA TRAFO'!R270</f>
        <v>44795</v>
      </c>
      <c r="G270" s="205" t="str">
        <f>'1. DATA TRAFO'!T270</f>
        <v>GTA</v>
      </c>
      <c r="H270" s="470"/>
      <c r="I270" s="470"/>
      <c r="J270" s="470"/>
      <c r="K270" s="470"/>
      <c r="L270" s="470"/>
      <c r="M270" s="470"/>
      <c r="N270" s="470"/>
      <c r="O270" s="470"/>
      <c r="P270" s="470"/>
      <c r="Q270" s="470"/>
      <c r="R270" s="470"/>
      <c r="S270" s="470"/>
      <c r="T270" s="470"/>
      <c r="U270" s="470"/>
      <c r="V270" s="470"/>
      <c r="W270" s="470"/>
      <c r="X270" s="470"/>
      <c r="Y270" s="470"/>
      <c r="Z270" s="470"/>
      <c r="AA270" s="470"/>
      <c r="AB270" s="470"/>
      <c r="AC270" s="514"/>
      <c r="AD270" s="470"/>
      <c r="AE270" s="515"/>
      <c r="AF270" s="470"/>
      <c r="AG270" s="470"/>
      <c r="AH270" s="470"/>
      <c r="AI270" s="470"/>
      <c r="AJ270" s="470"/>
      <c r="AK270" s="470"/>
      <c r="AL270" s="470"/>
      <c r="AM270" s="470"/>
      <c r="AN270" s="470"/>
      <c r="AO270" s="470"/>
      <c r="AP270" s="470"/>
      <c r="AQ270" s="470"/>
      <c r="AR270" s="470"/>
      <c r="AS270" s="516"/>
      <c r="AT270" s="470"/>
      <c r="AU270" s="471"/>
      <c r="AV270" s="470"/>
      <c r="AW270" s="471"/>
      <c r="AX270" s="471"/>
      <c r="AY270" s="470"/>
      <c r="AZ270" s="473"/>
      <c r="BA270" s="472"/>
      <c r="BB270" s="473"/>
      <c r="BC270" s="472"/>
      <c r="BD270" s="473"/>
      <c r="BE270" s="472"/>
      <c r="BF270" s="473"/>
      <c r="BG270" s="472"/>
      <c r="BH270" s="473"/>
      <c r="BI270" s="472"/>
      <c r="BJ270" s="473"/>
      <c r="BK270" s="472"/>
      <c r="BL270" s="473"/>
      <c r="BM270" s="472"/>
      <c r="BN270" s="473"/>
      <c r="BO270" s="472"/>
      <c r="BP270" s="473"/>
      <c r="BQ270" s="472"/>
      <c r="BR270" s="473"/>
      <c r="BS270" s="472"/>
      <c r="BT270" s="473"/>
      <c r="BU270" s="472"/>
      <c r="BV270" s="473"/>
      <c r="BW270" s="472"/>
      <c r="BX270" s="470"/>
      <c r="BY270" s="470"/>
      <c r="BZ270" s="470"/>
      <c r="CA270" s="470"/>
      <c r="CB270" s="470"/>
      <c r="CC270" s="470"/>
      <c r="CD270" s="470"/>
      <c r="CE270" s="470"/>
      <c r="CF270" s="470"/>
      <c r="CG270" s="470"/>
      <c r="CH270" s="470"/>
      <c r="CI270" s="470"/>
      <c r="CJ270" s="470"/>
      <c r="CK270" s="470"/>
      <c r="CL270" s="470"/>
      <c r="CM270" s="470"/>
      <c r="CN270" s="470"/>
      <c r="CO270" s="470"/>
      <c r="CP270" s="470"/>
      <c r="CQ270" s="470"/>
      <c r="CR270" s="470"/>
      <c r="CS270" s="470"/>
      <c r="CT270" s="470"/>
      <c r="CU270" s="63"/>
      <c r="CV270" s="467"/>
      <c r="CW270" s="186"/>
      <c r="CX270" s="35"/>
      <c r="CY270" s="132" t="e">
        <f>IF(AND(BX270="NYY",BY270=150),324,IF(AND(BX270="NYY",BY270=95),282,IF(AND(BX270="NYY",BY270=70),202,IF(AND(BX270="NYY",BY270=50),159,IF(AND(BX270="NYY",BY270=35),131,IF(AND(BX270=NYY,BY270=25),106,IF(AND(BX270="LVTC",BY270=150),252,IF(AND(BX270="LVTC",BY270=95),190,IF(AND(BX270="LVTC",BY270=70),158,IF(AND(BX270="LVTC",BY270=50),124,IF(AND(BX270="LVTC",BY270=35),102,IF(AND(BX270="LVTC",BY270=25),83,0))))))))))))</f>
        <v>#NAME?</v>
      </c>
      <c r="CZ270" s="35"/>
      <c r="DA270" s="35"/>
      <c r="DB270" s="401">
        <f t="shared" si="29"/>
        <v>0</v>
      </c>
      <c r="DC270" s="401">
        <f t="shared" si="30"/>
        <v>0</v>
      </c>
      <c r="DD270" s="401" t="str">
        <f t="shared" si="31"/>
        <v>BAIK</v>
      </c>
      <c r="DE270" s="401">
        <f t="shared" si="32"/>
        <v>0</v>
      </c>
      <c r="DF270" s="401" t="str">
        <f t="shared" si="33"/>
        <v>BAIK</v>
      </c>
    </row>
    <row r="271" spans="1:110">
      <c r="A271" s="510">
        <f t="shared" si="34"/>
        <v>259</v>
      </c>
      <c r="B271" s="511" t="str">
        <f>'1. DATA TRAFO'!C271</f>
        <v>KK0040</v>
      </c>
      <c r="C271" s="512" t="str">
        <f>'1. DATA TRAFO'!D271</f>
        <v>JL. AIR SAGU</v>
      </c>
      <c r="D271" s="193" t="str">
        <f>'1. DATA TRAFO'!L271</f>
        <v>TRAFINDO</v>
      </c>
      <c r="E271" s="192">
        <f>'1. DATA TRAFO'!M271</f>
        <v>100</v>
      </c>
      <c r="F271" s="513">
        <f>'1. DATA TRAFO'!R271</f>
        <v>44795</v>
      </c>
      <c r="G271" s="205" t="str">
        <f>'1. DATA TRAFO'!T271</f>
        <v>GTA</v>
      </c>
      <c r="H271" s="470"/>
      <c r="I271" s="470"/>
      <c r="J271" s="470"/>
      <c r="K271" s="470"/>
      <c r="L271" s="470"/>
      <c r="M271" s="470"/>
      <c r="N271" s="470"/>
      <c r="O271" s="470"/>
      <c r="P271" s="470"/>
      <c r="Q271" s="470"/>
      <c r="R271" s="470"/>
      <c r="S271" s="470"/>
      <c r="T271" s="470"/>
      <c r="U271" s="470"/>
      <c r="V271" s="470"/>
      <c r="W271" s="470"/>
      <c r="X271" s="470"/>
      <c r="Y271" s="470"/>
      <c r="Z271" s="470"/>
      <c r="AA271" s="470"/>
      <c r="AB271" s="470"/>
      <c r="AC271" s="514"/>
      <c r="AD271" s="470"/>
      <c r="AE271" s="515"/>
      <c r="AF271" s="470"/>
      <c r="AG271" s="470"/>
      <c r="AH271" s="470"/>
      <c r="AI271" s="470"/>
      <c r="AJ271" s="470"/>
      <c r="AK271" s="470"/>
      <c r="AL271" s="470"/>
      <c r="AM271" s="470"/>
      <c r="AN271" s="470"/>
      <c r="AO271" s="470"/>
      <c r="AP271" s="470"/>
      <c r="AQ271" s="470"/>
      <c r="AR271" s="470"/>
      <c r="AS271" s="516"/>
      <c r="AT271" s="470"/>
      <c r="AU271" s="471"/>
      <c r="AV271" s="470"/>
      <c r="AW271" s="471"/>
      <c r="AX271" s="471"/>
      <c r="AY271" s="470"/>
      <c r="AZ271" s="473"/>
      <c r="BA271" s="472"/>
      <c r="BB271" s="473"/>
      <c r="BC271" s="472"/>
      <c r="BD271" s="473"/>
      <c r="BE271" s="472"/>
      <c r="BF271" s="473"/>
      <c r="BG271" s="472"/>
      <c r="BH271" s="473"/>
      <c r="BI271" s="472"/>
      <c r="BJ271" s="473"/>
      <c r="BK271" s="472"/>
      <c r="BL271" s="473"/>
      <c r="BM271" s="472"/>
      <c r="BN271" s="473"/>
      <c r="BO271" s="472"/>
      <c r="BP271" s="473"/>
      <c r="BQ271" s="472"/>
      <c r="BR271" s="473"/>
      <c r="BS271" s="472"/>
      <c r="BT271" s="473"/>
      <c r="BU271" s="472"/>
      <c r="BV271" s="473"/>
      <c r="BW271" s="472"/>
      <c r="BX271" s="470"/>
      <c r="BY271" s="470"/>
      <c r="BZ271" s="470"/>
      <c r="CA271" s="470"/>
      <c r="CB271" s="470"/>
      <c r="CC271" s="470"/>
      <c r="CD271" s="470"/>
      <c r="CE271" s="470"/>
      <c r="CF271" s="470"/>
      <c r="CG271" s="470"/>
      <c r="CH271" s="470"/>
      <c r="CI271" s="470"/>
      <c r="CJ271" s="470"/>
      <c r="CK271" s="470"/>
      <c r="CL271" s="470"/>
      <c r="CM271" s="470"/>
      <c r="CN271" s="470"/>
      <c r="CO271" s="470"/>
      <c r="CP271" s="470"/>
      <c r="CQ271" s="470"/>
      <c r="CR271" s="470"/>
      <c r="CS271" s="470"/>
      <c r="CT271" s="470"/>
      <c r="CU271" s="63"/>
      <c r="CV271" s="467"/>
      <c r="CW271" s="186"/>
      <c r="CX271" s="35"/>
      <c r="CY271" s="132" t="e">
        <f>IF(AND(BX271="NYY",BY271=150),324,IF(AND(BX271="NYY",BY271=95),282,IF(AND(BX271="NYY",BY271=70),202,IF(AND(BX271="NYY",BY271=50),159,IF(AND(BX271="NYY",BY271=35),131,IF(AND(BX271=NYY,BY271=25),106,IF(AND(BX271="LVTC",BY271=150),252,IF(AND(BX271="LVTC",BY271=95),190,IF(AND(BX271="LVTC",BY271=70),158,IF(AND(BX271="LVTC",BY271=50),124,IF(AND(BX271="LVTC",BY271=35),102,IF(AND(BX271="LVTC",BY271=25),83,0))))))))))))</f>
        <v>#NAME?</v>
      </c>
      <c r="CZ271" s="35"/>
      <c r="DA271" s="35"/>
      <c r="DB271" s="401">
        <f t="shared" si="29"/>
        <v>0</v>
      </c>
      <c r="DC271" s="401">
        <f t="shared" si="30"/>
        <v>0</v>
      </c>
      <c r="DD271" s="401" t="str">
        <f t="shared" si="31"/>
        <v>BAIK</v>
      </c>
      <c r="DE271" s="401">
        <f t="shared" si="32"/>
        <v>0</v>
      </c>
      <c r="DF271" s="401" t="str">
        <f t="shared" si="33"/>
        <v>BAIK</v>
      </c>
    </row>
    <row r="272" spans="1:110">
      <c r="A272" s="510">
        <f t="shared" si="34"/>
        <v>260</v>
      </c>
      <c r="B272" s="511" t="str">
        <f>'1. DATA TRAFO'!C272</f>
        <v>KK0136</v>
      </c>
      <c r="C272" s="512" t="str">
        <f>'1. DATA TRAFO'!D272</f>
        <v>JL. AIR SAGU</v>
      </c>
      <c r="D272" s="193" t="str">
        <f>'1. DATA TRAFO'!L272</f>
        <v>TRAFINDO</v>
      </c>
      <c r="E272" s="192">
        <f>'1. DATA TRAFO'!M272</f>
        <v>50</v>
      </c>
      <c r="F272" s="513">
        <f>'1. DATA TRAFO'!R272</f>
        <v>44795</v>
      </c>
      <c r="G272" s="205" t="str">
        <f>'1. DATA TRAFO'!T272</f>
        <v>GTA</v>
      </c>
      <c r="H272" s="470"/>
      <c r="I272" s="470"/>
      <c r="J272" s="470"/>
      <c r="K272" s="470"/>
      <c r="L272" s="470"/>
      <c r="M272" s="470"/>
      <c r="N272" s="470"/>
      <c r="O272" s="470"/>
      <c r="P272" s="470"/>
      <c r="Q272" s="470"/>
      <c r="R272" s="470"/>
      <c r="S272" s="470"/>
      <c r="T272" s="470"/>
      <c r="U272" s="470"/>
      <c r="V272" s="470"/>
      <c r="W272" s="470"/>
      <c r="X272" s="470"/>
      <c r="Y272" s="470"/>
      <c r="Z272" s="470"/>
      <c r="AA272" s="470"/>
      <c r="AB272" s="470"/>
      <c r="AC272" s="514"/>
      <c r="AD272" s="470"/>
      <c r="AE272" s="515"/>
      <c r="AF272" s="470"/>
      <c r="AG272" s="470"/>
      <c r="AH272" s="470"/>
      <c r="AI272" s="470"/>
      <c r="AJ272" s="470"/>
      <c r="AK272" s="470"/>
      <c r="AL272" s="470"/>
      <c r="AM272" s="470"/>
      <c r="AN272" s="470"/>
      <c r="AO272" s="470"/>
      <c r="AP272" s="470"/>
      <c r="AQ272" s="470"/>
      <c r="AR272" s="470"/>
      <c r="AS272" s="516"/>
      <c r="AT272" s="470"/>
      <c r="AU272" s="471"/>
      <c r="AV272" s="470"/>
      <c r="AW272" s="471"/>
      <c r="AX272" s="471"/>
      <c r="AY272" s="470"/>
      <c r="AZ272" s="473"/>
      <c r="BA272" s="472"/>
      <c r="BB272" s="473"/>
      <c r="BC272" s="472"/>
      <c r="BD272" s="473"/>
      <c r="BE272" s="472"/>
      <c r="BF272" s="473"/>
      <c r="BG272" s="472"/>
      <c r="BH272" s="473"/>
      <c r="BI272" s="472"/>
      <c r="BJ272" s="473"/>
      <c r="BK272" s="472"/>
      <c r="BL272" s="473"/>
      <c r="BM272" s="472"/>
      <c r="BN272" s="473"/>
      <c r="BO272" s="472"/>
      <c r="BP272" s="473"/>
      <c r="BQ272" s="472"/>
      <c r="BR272" s="473"/>
      <c r="BS272" s="472"/>
      <c r="BT272" s="473"/>
      <c r="BU272" s="472"/>
      <c r="BV272" s="473"/>
      <c r="BW272" s="472"/>
      <c r="BX272" s="470"/>
      <c r="BY272" s="470"/>
      <c r="BZ272" s="470"/>
      <c r="CA272" s="470"/>
      <c r="CB272" s="470"/>
      <c r="CC272" s="470"/>
      <c r="CD272" s="470"/>
      <c r="CE272" s="470"/>
      <c r="CF272" s="470"/>
      <c r="CG272" s="470"/>
      <c r="CH272" s="470"/>
      <c r="CI272" s="470"/>
      <c r="CJ272" s="470"/>
      <c r="CK272" s="470"/>
      <c r="CL272" s="470"/>
      <c r="CM272" s="470"/>
      <c r="CN272" s="470"/>
      <c r="CO272" s="470"/>
      <c r="CP272" s="470"/>
      <c r="CQ272" s="470"/>
      <c r="CR272" s="470"/>
      <c r="CS272" s="470"/>
      <c r="CT272" s="470"/>
      <c r="CU272" s="63"/>
      <c r="CV272" s="467"/>
      <c r="CW272" s="186"/>
      <c r="CX272" s="35"/>
      <c r="CY272" s="132" t="e">
        <f>IF(AND(BX272="NYY",BY272=150),324,IF(AND(BX272="NYY",BY272=95),282,IF(AND(BX272="NYY",BY272=70),202,IF(AND(BX272="NYY",BY272=50),159,IF(AND(BX272="NYY",BY272=35),131,IF(AND(BX272=NYY,BY272=25),106,IF(AND(BX272="LVTC",BY272=150),252,IF(AND(BX272="LVTC",BY272=95),190,IF(AND(BX272="LVTC",BY272=70),158,IF(AND(BX272="LVTC",BY272=50),124,IF(AND(BX272="LVTC",BY272=35),102,IF(AND(BX272="LVTC",BY272=25),83,0))))))))))))</f>
        <v>#NAME?</v>
      </c>
      <c r="CZ272" s="35"/>
      <c r="DA272" s="35"/>
      <c r="DB272" s="401">
        <f t="shared" si="29"/>
        <v>0</v>
      </c>
      <c r="DC272" s="401">
        <f t="shared" si="30"/>
        <v>0</v>
      </c>
      <c r="DD272" s="401" t="str">
        <f t="shared" si="31"/>
        <v>BAIK</v>
      </c>
      <c r="DE272" s="401">
        <f t="shared" si="32"/>
        <v>0</v>
      </c>
      <c r="DF272" s="401" t="str">
        <f t="shared" si="33"/>
        <v>BAIK</v>
      </c>
    </row>
    <row r="273" spans="1:110">
      <c r="A273" s="510">
        <f t="shared" si="34"/>
        <v>261</v>
      </c>
      <c r="B273" s="511" t="str">
        <f>'1. DATA TRAFO'!C273</f>
        <v>KK0085</v>
      </c>
      <c r="C273" s="512" t="str">
        <f>'1. DATA TRAFO'!D273</f>
        <v>JL. LAPANGAN BOLA PENIRUKAN</v>
      </c>
      <c r="D273" s="193" t="str">
        <f>'1. DATA TRAFO'!L273</f>
        <v>MORAWA</v>
      </c>
      <c r="E273" s="192">
        <f>'1. DATA TRAFO'!M273</f>
        <v>100</v>
      </c>
      <c r="F273" s="513">
        <f>'1. DATA TRAFO'!R273</f>
        <v>44797</v>
      </c>
      <c r="G273" s="205" t="str">
        <f>'1. DATA TRAFO'!T273</f>
        <v>GTA</v>
      </c>
      <c r="H273" s="470"/>
      <c r="I273" s="470"/>
      <c r="J273" s="470"/>
      <c r="K273" s="470"/>
      <c r="L273" s="470"/>
      <c r="M273" s="470"/>
      <c r="N273" s="470"/>
      <c r="O273" s="470"/>
      <c r="P273" s="470"/>
      <c r="Q273" s="470"/>
      <c r="R273" s="470"/>
      <c r="S273" s="470"/>
      <c r="T273" s="470"/>
      <c r="U273" s="470"/>
      <c r="V273" s="470"/>
      <c r="W273" s="470"/>
      <c r="X273" s="470"/>
      <c r="Y273" s="470"/>
      <c r="Z273" s="470"/>
      <c r="AA273" s="470"/>
      <c r="AB273" s="470"/>
      <c r="AC273" s="514"/>
      <c r="AD273" s="470"/>
      <c r="AE273" s="515"/>
      <c r="AF273" s="470"/>
      <c r="AG273" s="470"/>
      <c r="AH273" s="470"/>
      <c r="AI273" s="470"/>
      <c r="AJ273" s="470"/>
      <c r="AK273" s="470"/>
      <c r="AL273" s="470"/>
      <c r="AM273" s="470"/>
      <c r="AN273" s="470"/>
      <c r="AO273" s="470"/>
      <c r="AP273" s="470"/>
      <c r="AQ273" s="470"/>
      <c r="AR273" s="470"/>
      <c r="AS273" s="516"/>
      <c r="AT273" s="470"/>
      <c r="AU273" s="471"/>
      <c r="AV273" s="470"/>
      <c r="AW273" s="471"/>
      <c r="AX273" s="471"/>
      <c r="AY273" s="470"/>
      <c r="AZ273" s="473"/>
      <c r="BA273" s="472"/>
      <c r="BB273" s="473"/>
      <c r="BC273" s="472"/>
      <c r="BD273" s="473"/>
      <c r="BE273" s="472"/>
      <c r="BF273" s="473"/>
      <c r="BG273" s="472"/>
      <c r="BH273" s="473"/>
      <c r="BI273" s="472"/>
      <c r="BJ273" s="473"/>
      <c r="BK273" s="472"/>
      <c r="BL273" s="473"/>
      <c r="BM273" s="472"/>
      <c r="BN273" s="473"/>
      <c r="BO273" s="472"/>
      <c r="BP273" s="473"/>
      <c r="BQ273" s="472"/>
      <c r="BR273" s="473"/>
      <c r="BS273" s="472"/>
      <c r="BT273" s="473"/>
      <c r="BU273" s="472"/>
      <c r="BV273" s="473"/>
      <c r="BW273" s="472"/>
      <c r="BX273" s="470"/>
      <c r="BY273" s="470"/>
      <c r="BZ273" s="470"/>
      <c r="CA273" s="470"/>
      <c r="CB273" s="470"/>
      <c r="CC273" s="470"/>
      <c r="CD273" s="470"/>
      <c r="CE273" s="470"/>
      <c r="CF273" s="470"/>
      <c r="CG273" s="470"/>
      <c r="CH273" s="470"/>
      <c r="CI273" s="470"/>
      <c r="CJ273" s="470"/>
      <c r="CK273" s="470"/>
      <c r="CL273" s="470"/>
      <c r="CM273" s="470"/>
      <c r="CN273" s="470"/>
      <c r="CO273" s="470"/>
      <c r="CP273" s="470"/>
      <c r="CQ273" s="470"/>
      <c r="CR273" s="470"/>
      <c r="CS273" s="470"/>
      <c r="CT273" s="470"/>
      <c r="CU273" s="63"/>
      <c r="CV273" s="467"/>
      <c r="CW273" s="186"/>
      <c r="CX273" s="35"/>
      <c r="CY273" s="132" t="e">
        <f>IF(AND(BX273="NYY",BY273=150),324,IF(AND(BX273="NYY",BY273=95),282,IF(AND(BX273="NYY",BY273=70),202,IF(AND(BX273="NYY",BY273=50),159,IF(AND(BX273="NYY",BY273=35),131,IF(AND(BX273=NYY,BY273=25),106,IF(AND(BX273="LVTC",BY273=150),252,IF(AND(BX273="LVTC",BY273=95),190,IF(AND(BX273="LVTC",BY273=70),158,IF(AND(BX273="LVTC",BY273=50),124,IF(AND(BX273="LVTC",BY273=35),102,IF(AND(BX273="LVTC",BY273=25),83,0))))))))))))</f>
        <v>#NAME?</v>
      </c>
      <c r="CZ273" s="35"/>
      <c r="DA273" s="35"/>
      <c r="DB273" s="401">
        <f t="shared" si="29"/>
        <v>0</v>
      </c>
      <c r="DC273" s="401">
        <f t="shared" si="30"/>
        <v>0</v>
      </c>
      <c r="DD273" s="401" t="str">
        <f t="shared" si="31"/>
        <v>BAIK</v>
      </c>
      <c r="DE273" s="401">
        <f t="shared" si="32"/>
        <v>0</v>
      </c>
      <c r="DF273" s="401" t="str">
        <f t="shared" si="33"/>
        <v>BAIK</v>
      </c>
    </row>
    <row r="274" spans="1:110">
      <c r="A274" s="510">
        <f t="shared" si="34"/>
        <v>262</v>
      </c>
      <c r="B274" s="511" t="str">
        <f>'1. DATA TRAFO'!C274</f>
        <v>TP0294</v>
      </c>
      <c r="C274" s="512" t="str">
        <f>'1. DATA TRAFO'!D274</f>
        <v xml:space="preserve">Jl. Jend. Sudirman </v>
      </c>
      <c r="D274" s="193" t="str">
        <f>'1. DATA TRAFO'!L274</f>
        <v xml:space="preserve">Sintra </v>
      </c>
      <c r="E274" s="192">
        <f>'1. DATA TRAFO'!M274</f>
        <v>100</v>
      </c>
      <c r="F274" s="513">
        <f>'1. DATA TRAFO'!R274</f>
        <v>44798</v>
      </c>
      <c r="G274" s="205" t="str">
        <f>'1. DATA TRAFO'!T274</f>
        <v>UMJ</v>
      </c>
      <c r="H274" s="470"/>
      <c r="I274" s="470"/>
      <c r="J274" s="470"/>
      <c r="K274" s="470"/>
      <c r="L274" s="470"/>
      <c r="M274" s="470"/>
      <c r="N274" s="470"/>
      <c r="O274" s="470"/>
      <c r="P274" s="470"/>
      <c r="Q274" s="470"/>
      <c r="R274" s="470"/>
      <c r="S274" s="470"/>
      <c r="T274" s="470"/>
      <c r="U274" s="470"/>
      <c r="V274" s="470"/>
      <c r="W274" s="470"/>
      <c r="X274" s="470"/>
      <c r="Y274" s="470"/>
      <c r="Z274" s="470"/>
      <c r="AA274" s="470"/>
      <c r="AB274" s="470"/>
      <c r="AC274" s="514"/>
      <c r="AD274" s="470"/>
      <c r="AE274" s="515"/>
      <c r="AF274" s="470"/>
      <c r="AG274" s="470"/>
      <c r="AH274" s="470"/>
      <c r="AI274" s="470"/>
      <c r="AJ274" s="470"/>
      <c r="AK274" s="470"/>
      <c r="AL274" s="470"/>
      <c r="AM274" s="470"/>
      <c r="AN274" s="470"/>
      <c r="AO274" s="470"/>
      <c r="AP274" s="470"/>
      <c r="AQ274" s="470"/>
      <c r="AR274" s="470"/>
      <c r="AS274" s="516"/>
      <c r="AT274" s="470"/>
      <c r="AU274" s="471"/>
      <c r="AV274" s="470"/>
      <c r="AW274" s="471"/>
      <c r="AX274" s="471"/>
      <c r="AY274" s="470"/>
      <c r="AZ274" s="473"/>
      <c r="BA274" s="472"/>
      <c r="BB274" s="473"/>
      <c r="BC274" s="472"/>
      <c r="BD274" s="473"/>
      <c r="BE274" s="472"/>
      <c r="BF274" s="473"/>
      <c r="BG274" s="472"/>
      <c r="BH274" s="473"/>
      <c r="BI274" s="472"/>
      <c r="BJ274" s="473"/>
      <c r="BK274" s="472"/>
      <c r="BL274" s="473"/>
      <c r="BM274" s="472"/>
      <c r="BN274" s="473"/>
      <c r="BO274" s="472"/>
      <c r="BP274" s="473"/>
      <c r="BQ274" s="472"/>
      <c r="BR274" s="473"/>
      <c r="BS274" s="472"/>
      <c r="BT274" s="473"/>
      <c r="BU274" s="472"/>
      <c r="BV274" s="473"/>
      <c r="BW274" s="472"/>
      <c r="BX274" s="470"/>
      <c r="BY274" s="470"/>
      <c r="BZ274" s="470"/>
      <c r="CA274" s="470"/>
      <c r="CB274" s="470"/>
      <c r="CC274" s="470"/>
      <c r="CD274" s="470"/>
      <c r="CE274" s="470"/>
      <c r="CF274" s="470"/>
      <c r="CG274" s="470"/>
      <c r="CH274" s="470"/>
      <c r="CI274" s="470"/>
      <c r="CJ274" s="470"/>
      <c r="CK274" s="470"/>
      <c r="CL274" s="470"/>
      <c r="CM274" s="470"/>
      <c r="CN274" s="470"/>
      <c r="CO274" s="470"/>
      <c r="CP274" s="470"/>
      <c r="CQ274" s="470"/>
      <c r="CR274" s="470"/>
      <c r="CS274" s="470"/>
      <c r="CT274" s="470"/>
      <c r="CU274" s="63"/>
      <c r="CV274" s="467"/>
      <c r="CW274" s="186"/>
      <c r="CX274" s="35"/>
      <c r="CY274" s="132" t="e">
        <f>IF(AND(BX274="NYY",BY274=150),324,IF(AND(BX274="NYY",BY274=95),282,IF(AND(BX274="NYY",BY274=70),202,IF(AND(BX274="NYY",BY274=50),159,IF(AND(BX274="NYY",BY274=35),131,IF(AND(BX274=NYY,BY274=25),106,IF(AND(BX274="LVTC",BY274=150),252,IF(AND(BX274="LVTC",BY274=95),190,IF(AND(BX274="LVTC",BY274=70),158,IF(AND(BX274="LVTC",BY274=50),124,IF(AND(BX274="LVTC",BY274=35),102,IF(AND(BX274="LVTC",BY274=25),83,0))))))))))))</f>
        <v>#NAME?</v>
      </c>
      <c r="CZ274" s="35"/>
      <c r="DA274" s="35"/>
      <c r="DB274" s="401">
        <f t="shared" si="29"/>
        <v>0</v>
      </c>
      <c r="DC274" s="401">
        <f t="shared" si="30"/>
        <v>0</v>
      </c>
      <c r="DD274" s="401" t="str">
        <f t="shared" si="31"/>
        <v>BAIK</v>
      </c>
      <c r="DE274" s="401">
        <f t="shared" si="32"/>
        <v>0</v>
      </c>
      <c r="DF274" s="401" t="str">
        <f t="shared" si="33"/>
        <v>BAIK</v>
      </c>
    </row>
    <row r="275" spans="1:110">
      <c r="A275" s="510">
        <f t="shared" si="34"/>
        <v>263</v>
      </c>
      <c r="B275" s="511" t="str">
        <f>'1. DATA TRAFO'!C275</f>
        <v>TP0445</v>
      </c>
      <c r="C275" s="512" t="str">
        <f>'1. DATA TRAFO'!D275</f>
        <v xml:space="preserve">Jl. Jend. Sudirman </v>
      </c>
      <c r="D275" s="193" t="str">
        <f>'1. DATA TRAFO'!L275</f>
        <v xml:space="preserve">Voltra </v>
      </c>
      <c r="E275" s="192">
        <f>'1. DATA TRAFO'!M275</f>
        <v>100</v>
      </c>
      <c r="F275" s="513">
        <f>'1. DATA TRAFO'!R275</f>
        <v>44798</v>
      </c>
      <c r="G275" s="205" t="str">
        <f>'1. DATA TRAFO'!T275</f>
        <v>UMJ</v>
      </c>
      <c r="H275" s="470"/>
      <c r="I275" s="470"/>
      <c r="J275" s="470"/>
      <c r="K275" s="470"/>
      <c r="L275" s="470"/>
      <c r="M275" s="470"/>
      <c r="N275" s="470"/>
      <c r="O275" s="470"/>
      <c r="P275" s="470"/>
      <c r="Q275" s="470"/>
      <c r="R275" s="470"/>
      <c r="S275" s="470"/>
      <c r="T275" s="470"/>
      <c r="U275" s="470"/>
      <c r="V275" s="470"/>
      <c r="W275" s="470"/>
      <c r="X275" s="470"/>
      <c r="Y275" s="470"/>
      <c r="Z275" s="470"/>
      <c r="AA275" s="470"/>
      <c r="AB275" s="470"/>
      <c r="AC275" s="514"/>
      <c r="AD275" s="470"/>
      <c r="AE275" s="515"/>
      <c r="AF275" s="470"/>
      <c r="AG275" s="470"/>
      <c r="AH275" s="470"/>
      <c r="AI275" s="470"/>
      <c r="AJ275" s="470"/>
      <c r="AK275" s="470"/>
      <c r="AL275" s="470"/>
      <c r="AM275" s="470"/>
      <c r="AN275" s="470"/>
      <c r="AO275" s="470"/>
      <c r="AP275" s="470"/>
      <c r="AQ275" s="470"/>
      <c r="AR275" s="470"/>
      <c r="AS275" s="516"/>
      <c r="AT275" s="470"/>
      <c r="AU275" s="471"/>
      <c r="AV275" s="470"/>
      <c r="AW275" s="471"/>
      <c r="AX275" s="471"/>
      <c r="AY275" s="470"/>
      <c r="AZ275" s="473"/>
      <c r="BA275" s="472"/>
      <c r="BB275" s="473"/>
      <c r="BC275" s="472"/>
      <c r="BD275" s="473"/>
      <c r="BE275" s="472"/>
      <c r="BF275" s="473"/>
      <c r="BG275" s="472"/>
      <c r="BH275" s="473"/>
      <c r="BI275" s="472"/>
      <c r="BJ275" s="473"/>
      <c r="BK275" s="472"/>
      <c r="BL275" s="473"/>
      <c r="BM275" s="472"/>
      <c r="BN275" s="473"/>
      <c r="BO275" s="472"/>
      <c r="BP275" s="473"/>
      <c r="BQ275" s="472"/>
      <c r="BR275" s="473"/>
      <c r="BS275" s="472"/>
      <c r="BT275" s="473"/>
      <c r="BU275" s="472"/>
      <c r="BV275" s="473"/>
      <c r="BW275" s="472"/>
      <c r="BX275" s="470"/>
      <c r="BY275" s="470"/>
      <c r="BZ275" s="470"/>
      <c r="CA275" s="470"/>
      <c r="CB275" s="470"/>
      <c r="CC275" s="470"/>
      <c r="CD275" s="470"/>
      <c r="CE275" s="470"/>
      <c r="CF275" s="470"/>
      <c r="CG275" s="470"/>
      <c r="CH275" s="470"/>
      <c r="CI275" s="470"/>
      <c r="CJ275" s="470"/>
      <c r="CK275" s="470"/>
      <c r="CL275" s="470"/>
      <c r="CM275" s="470"/>
      <c r="CN275" s="470"/>
      <c r="CO275" s="470"/>
      <c r="CP275" s="470"/>
      <c r="CQ275" s="470"/>
      <c r="CR275" s="470"/>
      <c r="CS275" s="470"/>
      <c r="CT275" s="470"/>
      <c r="CU275" s="63"/>
      <c r="CV275" s="467"/>
      <c r="CW275" s="186"/>
      <c r="CX275" s="35"/>
      <c r="CY275" s="132" t="e">
        <f>IF(AND(BX275="NYY",BY275=150),324,IF(AND(BX275="NYY",BY275=95),282,IF(AND(BX275="NYY",BY275=70),202,IF(AND(BX275="NYY",BY275=50),159,IF(AND(BX275="NYY",BY275=35),131,IF(AND(BX275=NYY,BY275=25),106,IF(AND(BX275="LVTC",BY275=150),252,IF(AND(BX275="LVTC",BY275=95),190,IF(AND(BX275="LVTC",BY275=70),158,IF(AND(BX275="LVTC",BY275=50),124,IF(AND(BX275="LVTC",BY275=35),102,IF(AND(BX275="LVTC",BY275=25),83,0))))))))))))</f>
        <v>#NAME?</v>
      </c>
      <c r="CZ275" s="35"/>
      <c r="DA275" s="35"/>
      <c r="DB275" s="401">
        <f t="shared" si="29"/>
        <v>0</v>
      </c>
      <c r="DC275" s="401">
        <f t="shared" si="30"/>
        <v>0</v>
      </c>
      <c r="DD275" s="401" t="str">
        <f t="shared" si="31"/>
        <v>BAIK</v>
      </c>
      <c r="DE275" s="401">
        <f t="shared" si="32"/>
        <v>0</v>
      </c>
      <c r="DF275" s="401" t="str">
        <f t="shared" si="33"/>
        <v>BAIK</v>
      </c>
    </row>
    <row r="276" spans="1:110">
      <c r="A276" s="510">
        <f t="shared" si="34"/>
        <v>264</v>
      </c>
      <c r="B276" s="511" t="str">
        <f>'1. DATA TRAFO'!C276</f>
        <v>TP0158</v>
      </c>
      <c r="C276" s="512" t="str">
        <f>'1. DATA TRAFO'!D276</f>
        <v xml:space="preserve">Jl. Hend. Sudirman </v>
      </c>
      <c r="D276" s="193" t="str">
        <f>'1. DATA TRAFO'!L276</f>
        <v>Starlite</v>
      </c>
      <c r="E276" s="192">
        <f>'1. DATA TRAFO'!M276</f>
        <v>100</v>
      </c>
      <c r="F276" s="513">
        <f>'1. DATA TRAFO'!R276</f>
        <v>44798</v>
      </c>
      <c r="G276" s="205" t="str">
        <f>'1. DATA TRAFO'!T276</f>
        <v>UMJ</v>
      </c>
      <c r="H276" s="470"/>
      <c r="I276" s="470"/>
      <c r="J276" s="470"/>
      <c r="K276" s="470"/>
      <c r="L276" s="470"/>
      <c r="M276" s="470"/>
      <c r="N276" s="470"/>
      <c r="O276" s="470"/>
      <c r="P276" s="470"/>
      <c r="Q276" s="470"/>
      <c r="R276" s="470"/>
      <c r="S276" s="470"/>
      <c r="T276" s="470"/>
      <c r="U276" s="470"/>
      <c r="V276" s="470"/>
      <c r="W276" s="470"/>
      <c r="X276" s="470"/>
      <c r="Y276" s="470"/>
      <c r="Z276" s="470"/>
      <c r="AA276" s="470"/>
      <c r="AB276" s="470"/>
      <c r="AC276" s="514"/>
      <c r="AD276" s="470"/>
      <c r="AE276" s="515"/>
      <c r="AF276" s="470"/>
      <c r="AG276" s="470"/>
      <c r="AH276" s="470"/>
      <c r="AI276" s="470"/>
      <c r="AJ276" s="470"/>
      <c r="AK276" s="470"/>
      <c r="AL276" s="470"/>
      <c r="AM276" s="470"/>
      <c r="AN276" s="470"/>
      <c r="AO276" s="470"/>
      <c r="AP276" s="470"/>
      <c r="AQ276" s="470"/>
      <c r="AR276" s="470"/>
      <c r="AS276" s="516"/>
      <c r="AT276" s="470"/>
      <c r="AU276" s="471"/>
      <c r="AV276" s="470"/>
      <c r="AW276" s="471"/>
      <c r="AX276" s="471"/>
      <c r="AY276" s="470"/>
      <c r="AZ276" s="473"/>
      <c r="BA276" s="472"/>
      <c r="BB276" s="473"/>
      <c r="BC276" s="472"/>
      <c r="BD276" s="473"/>
      <c r="BE276" s="472"/>
      <c r="BF276" s="473"/>
      <c r="BG276" s="472"/>
      <c r="BH276" s="473"/>
      <c r="BI276" s="472"/>
      <c r="BJ276" s="473"/>
      <c r="BK276" s="472"/>
      <c r="BL276" s="473"/>
      <c r="BM276" s="472"/>
      <c r="BN276" s="473"/>
      <c r="BO276" s="472"/>
      <c r="BP276" s="473"/>
      <c r="BQ276" s="472"/>
      <c r="BR276" s="473"/>
      <c r="BS276" s="472"/>
      <c r="BT276" s="473"/>
      <c r="BU276" s="472"/>
      <c r="BV276" s="473"/>
      <c r="BW276" s="472"/>
      <c r="BX276" s="470"/>
      <c r="BY276" s="470"/>
      <c r="BZ276" s="470"/>
      <c r="CA276" s="470"/>
      <c r="CB276" s="470"/>
      <c r="CC276" s="470"/>
      <c r="CD276" s="470"/>
      <c r="CE276" s="470"/>
      <c r="CF276" s="470"/>
      <c r="CG276" s="470"/>
      <c r="CH276" s="470"/>
      <c r="CI276" s="470"/>
      <c r="CJ276" s="470"/>
      <c r="CK276" s="470"/>
      <c r="CL276" s="470"/>
      <c r="CM276" s="470"/>
      <c r="CN276" s="470"/>
      <c r="CO276" s="470"/>
      <c r="CP276" s="470"/>
      <c r="CQ276" s="470"/>
      <c r="CR276" s="470"/>
      <c r="CS276" s="470"/>
      <c r="CT276" s="470"/>
      <c r="CU276" s="63"/>
      <c r="CV276" s="467"/>
      <c r="CW276" s="186"/>
      <c r="CX276" s="35"/>
      <c r="CY276" s="132" t="e">
        <f>IF(AND(BX276="NYY",BY276=150),324,IF(AND(BX276="NYY",BY276=95),282,IF(AND(BX276="NYY",BY276=70),202,IF(AND(BX276="NYY",BY276=50),159,IF(AND(BX276="NYY",BY276=35),131,IF(AND(BX276=NYY,BY276=25),106,IF(AND(BX276="LVTC",BY276=150),252,IF(AND(BX276="LVTC",BY276=95),190,IF(AND(BX276="LVTC",BY276=70),158,IF(AND(BX276="LVTC",BY276=50),124,IF(AND(BX276="LVTC",BY276=35),102,IF(AND(BX276="LVTC",BY276=25),83,0))))))))))))</f>
        <v>#NAME?</v>
      </c>
      <c r="CZ276" s="35"/>
      <c r="DA276" s="35"/>
      <c r="DB276" s="401">
        <f t="shared" si="29"/>
        <v>0</v>
      </c>
      <c r="DC276" s="401">
        <f t="shared" si="30"/>
        <v>0</v>
      </c>
      <c r="DD276" s="401" t="str">
        <f t="shared" si="31"/>
        <v>BAIK</v>
      </c>
      <c r="DE276" s="401">
        <f t="shared" si="32"/>
        <v>0</v>
      </c>
      <c r="DF276" s="401" t="str">
        <f t="shared" si="33"/>
        <v>BAIK</v>
      </c>
    </row>
    <row r="277" spans="1:110">
      <c r="A277" s="510">
        <f t="shared" si="34"/>
        <v>265</v>
      </c>
      <c r="B277" s="511" t="str">
        <f>'1. DATA TRAFO'!C277</f>
        <v>TP0248</v>
      </c>
      <c r="C277" s="512" t="str">
        <f>'1. DATA TRAFO'!D277</f>
        <v xml:space="preserve">Jl. Jend. Sudirman </v>
      </c>
      <c r="D277" s="193" t="str">
        <f>'1. DATA TRAFO'!L277</f>
        <v>Trafindo</v>
      </c>
      <c r="E277" s="192">
        <f>'1. DATA TRAFO'!M277</f>
        <v>100</v>
      </c>
      <c r="F277" s="513">
        <f>'1. DATA TRAFO'!R277</f>
        <v>44798</v>
      </c>
      <c r="G277" s="205" t="str">
        <f>'1. DATA TRAFO'!T277</f>
        <v>UMJ</v>
      </c>
      <c r="H277" s="470"/>
      <c r="I277" s="470"/>
      <c r="J277" s="470"/>
      <c r="K277" s="470"/>
      <c r="L277" s="470"/>
      <c r="M277" s="470"/>
      <c r="N277" s="470"/>
      <c r="O277" s="470"/>
      <c r="P277" s="470"/>
      <c r="Q277" s="470"/>
      <c r="R277" s="470"/>
      <c r="S277" s="470"/>
      <c r="T277" s="470"/>
      <c r="U277" s="470"/>
      <c r="V277" s="470"/>
      <c r="W277" s="470"/>
      <c r="X277" s="470"/>
      <c r="Y277" s="470"/>
      <c r="Z277" s="470"/>
      <c r="AA277" s="470"/>
      <c r="AB277" s="470"/>
      <c r="AC277" s="514"/>
      <c r="AD277" s="470"/>
      <c r="AE277" s="515"/>
      <c r="AF277" s="470"/>
      <c r="AG277" s="470"/>
      <c r="AH277" s="470"/>
      <c r="AI277" s="470"/>
      <c r="AJ277" s="470"/>
      <c r="AK277" s="470"/>
      <c r="AL277" s="470"/>
      <c r="AM277" s="470"/>
      <c r="AN277" s="470"/>
      <c r="AO277" s="470"/>
      <c r="AP277" s="470"/>
      <c r="AQ277" s="470"/>
      <c r="AR277" s="470"/>
      <c r="AS277" s="516"/>
      <c r="AT277" s="470"/>
      <c r="AU277" s="471"/>
      <c r="AV277" s="470"/>
      <c r="AW277" s="471"/>
      <c r="AX277" s="471"/>
      <c r="AY277" s="470"/>
      <c r="AZ277" s="473"/>
      <c r="BA277" s="472"/>
      <c r="BB277" s="473"/>
      <c r="BC277" s="472"/>
      <c r="BD277" s="473"/>
      <c r="BE277" s="472"/>
      <c r="BF277" s="473"/>
      <c r="BG277" s="472"/>
      <c r="BH277" s="473"/>
      <c r="BI277" s="472"/>
      <c r="BJ277" s="473"/>
      <c r="BK277" s="472"/>
      <c r="BL277" s="473"/>
      <c r="BM277" s="472"/>
      <c r="BN277" s="473"/>
      <c r="BO277" s="472"/>
      <c r="BP277" s="473"/>
      <c r="BQ277" s="472"/>
      <c r="BR277" s="473"/>
      <c r="BS277" s="472"/>
      <c r="BT277" s="473"/>
      <c r="BU277" s="472"/>
      <c r="BV277" s="473"/>
      <c r="BW277" s="472"/>
      <c r="BX277" s="470"/>
      <c r="BY277" s="470"/>
      <c r="BZ277" s="470"/>
      <c r="CA277" s="470"/>
      <c r="CB277" s="470"/>
      <c r="CC277" s="470"/>
      <c r="CD277" s="470"/>
      <c r="CE277" s="470"/>
      <c r="CF277" s="470"/>
      <c r="CG277" s="470"/>
      <c r="CH277" s="470"/>
      <c r="CI277" s="470"/>
      <c r="CJ277" s="470"/>
      <c r="CK277" s="470"/>
      <c r="CL277" s="470"/>
      <c r="CM277" s="470"/>
      <c r="CN277" s="470"/>
      <c r="CO277" s="470"/>
      <c r="CP277" s="470"/>
      <c r="CQ277" s="470"/>
      <c r="CR277" s="470"/>
      <c r="CS277" s="470"/>
      <c r="CT277" s="470"/>
      <c r="CU277" s="63"/>
      <c r="CV277" s="467"/>
      <c r="CW277" s="186"/>
      <c r="CX277" s="35"/>
      <c r="CY277" s="132" t="e">
        <f>IF(AND(BX277="NYY",BY277=150),324,IF(AND(BX277="NYY",BY277=95),282,IF(AND(BX277="NYY",BY277=70),202,IF(AND(BX277="NYY",BY277=50),159,IF(AND(BX277="NYY",BY277=35),131,IF(AND(BX277=NYY,BY277=25),106,IF(AND(BX277="LVTC",BY277=150),252,IF(AND(BX277="LVTC",BY277=95),190,IF(AND(BX277="LVTC",BY277=70),158,IF(AND(BX277="LVTC",BY277=50),124,IF(AND(BX277="LVTC",BY277=35),102,IF(AND(BX277="LVTC",BY277=25),83,0))))))))))))</f>
        <v>#NAME?</v>
      </c>
      <c r="CZ277" s="35"/>
      <c r="DA277" s="35"/>
      <c r="DB277" s="401">
        <f t="shared" si="29"/>
        <v>0</v>
      </c>
      <c r="DC277" s="401">
        <f t="shared" si="30"/>
        <v>0</v>
      </c>
      <c r="DD277" s="401" t="str">
        <f t="shared" si="31"/>
        <v>BAIK</v>
      </c>
      <c r="DE277" s="401">
        <f t="shared" si="32"/>
        <v>0</v>
      </c>
      <c r="DF277" s="401" t="str">
        <f t="shared" si="33"/>
        <v>BAIK</v>
      </c>
    </row>
    <row r="278" spans="1:110">
      <c r="A278" s="510">
        <f t="shared" si="34"/>
        <v>266</v>
      </c>
      <c r="B278" s="511" t="str">
        <f>'1. DATA TRAFO'!C278</f>
        <v>TP0339</v>
      </c>
      <c r="C278" s="512" t="str">
        <f>'1. DATA TRAFO'!D278</f>
        <v xml:space="preserve">Jl. Jend. Sudirman </v>
      </c>
      <c r="D278" s="193" t="str">
        <f>'1. DATA TRAFO'!L278</f>
        <v xml:space="preserve">Sintra </v>
      </c>
      <c r="E278" s="192">
        <f>'1. DATA TRAFO'!M278</f>
        <v>100</v>
      </c>
      <c r="F278" s="513">
        <f>'1. DATA TRAFO'!R278</f>
        <v>44798</v>
      </c>
      <c r="G278" s="205" t="str">
        <f>'1. DATA TRAFO'!T278</f>
        <v>UMJ</v>
      </c>
      <c r="H278" s="470"/>
      <c r="I278" s="470"/>
      <c r="J278" s="470"/>
      <c r="K278" s="470"/>
      <c r="L278" s="470"/>
      <c r="M278" s="470"/>
      <c r="N278" s="470"/>
      <c r="O278" s="470"/>
      <c r="P278" s="470"/>
      <c r="Q278" s="470"/>
      <c r="R278" s="470"/>
      <c r="S278" s="470"/>
      <c r="T278" s="470"/>
      <c r="U278" s="470"/>
      <c r="V278" s="470"/>
      <c r="W278" s="470"/>
      <c r="X278" s="470"/>
      <c r="Y278" s="470"/>
      <c r="Z278" s="470"/>
      <c r="AA278" s="470"/>
      <c r="AB278" s="470"/>
      <c r="AC278" s="514"/>
      <c r="AD278" s="470"/>
      <c r="AE278" s="515"/>
      <c r="AF278" s="470"/>
      <c r="AG278" s="470"/>
      <c r="AH278" s="470"/>
      <c r="AI278" s="470"/>
      <c r="AJ278" s="470"/>
      <c r="AK278" s="470"/>
      <c r="AL278" s="470"/>
      <c r="AM278" s="470"/>
      <c r="AN278" s="470"/>
      <c r="AO278" s="470"/>
      <c r="AP278" s="470"/>
      <c r="AQ278" s="470"/>
      <c r="AR278" s="470"/>
      <c r="AS278" s="516"/>
      <c r="AT278" s="470"/>
      <c r="AU278" s="471"/>
      <c r="AV278" s="470"/>
      <c r="AW278" s="471"/>
      <c r="AX278" s="471"/>
      <c r="AY278" s="470"/>
      <c r="AZ278" s="473"/>
      <c r="BA278" s="472"/>
      <c r="BB278" s="473"/>
      <c r="BC278" s="472"/>
      <c r="BD278" s="473"/>
      <c r="BE278" s="472"/>
      <c r="BF278" s="473"/>
      <c r="BG278" s="472"/>
      <c r="BH278" s="473"/>
      <c r="BI278" s="472"/>
      <c r="BJ278" s="473"/>
      <c r="BK278" s="472"/>
      <c r="BL278" s="473"/>
      <c r="BM278" s="472"/>
      <c r="BN278" s="473"/>
      <c r="BO278" s="472"/>
      <c r="BP278" s="473"/>
      <c r="BQ278" s="472"/>
      <c r="BR278" s="473"/>
      <c r="BS278" s="472"/>
      <c r="BT278" s="473"/>
      <c r="BU278" s="472"/>
      <c r="BV278" s="473"/>
      <c r="BW278" s="472"/>
      <c r="BX278" s="470"/>
      <c r="BY278" s="470"/>
      <c r="BZ278" s="470"/>
      <c r="CA278" s="470"/>
      <c r="CB278" s="470"/>
      <c r="CC278" s="470"/>
      <c r="CD278" s="470"/>
      <c r="CE278" s="470"/>
      <c r="CF278" s="470"/>
      <c r="CG278" s="470"/>
      <c r="CH278" s="470"/>
      <c r="CI278" s="470"/>
      <c r="CJ278" s="470"/>
      <c r="CK278" s="470"/>
      <c r="CL278" s="470"/>
      <c r="CM278" s="470"/>
      <c r="CN278" s="470"/>
      <c r="CO278" s="470"/>
      <c r="CP278" s="470"/>
      <c r="CQ278" s="470"/>
      <c r="CR278" s="470"/>
      <c r="CS278" s="470"/>
      <c r="CT278" s="470"/>
      <c r="CU278" s="63"/>
      <c r="CV278" s="467"/>
      <c r="CW278" s="186"/>
      <c r="CX278" s="35"/>
      <c r="CY278" s="132" t="e">
        <f>IF(AND(BX278="NYY",BY278=150),324,IF(AND(BX278="NYY",BY278=95),282,IF(AND(BX278="NYY",BY278=70),202,IF(AND(BX278="NYY",BY278=50),159,IF(AND(BX278="NYY",BY278=35),131,IF(AND(BX278=NYY,BY278=25),106,IF(AND(BX278="LVTC",BY278=150),252,IF(AND(BX278="LVTC",BY278=95),190,IF(AND(BX278="LVTC",BY278=70),158,IF(AND(BX278="LVTC",BY278=50),124,IF(AND(BX278="LVTC",BY278=35),102,IF(AND(BX278="LVTC",BY278=25),83,0))))))))))))</f>
        <v>#NAME?</v>
      </c>
      <c r="CZ278" s="35"/>
      <c r="DA278" s="35"/>
      <c r="DB278" s="401">
        <f t="shared" si="29"/>
        <v>0</v>
      </c>
      <c r="DC278" s="401">
        <f t="shared" si="30"/>
        <v>0</v>
      </c>
      <c r="DD278" s="401" t="str">
        <f t="shared" si="31"/>
        <v>BAIK</v>
      </c>
      <c r="DE278" s="401">
        <f t="shared" si="32"/>
        <v>0</v>
      </c>
      <c r="DF278" s="401" t="str">
        <f t="shared" si="33"/>
        <v>BAIK</v>
      </c>
    </row>
    <row r="279" spans="1:110">
      <c r="A279" s="510">
        <f t="shared" si="34"/>
        <v>267</v>
      </c>
      <c r="B279" s="511" t="str">
        <f>'1. DATA TRAFO'!C279</f>
        <v>TP0004</v>
      </c>
      <c r="C279" s="512" t="str">
        <f>'1. DATA TRAFO'!D279</f>
        <v xml:space="preserve">Jl. Jend. Sudirman </v>
      </c>
      <c r="D279" s="193" t="str">
        <f>'1. DATA TRAFO'!L279</f>
        <v xml:space="preserve">Starlite </v>
      </c>
      <c r="E279" s="192">
        <f>'1. DATA TRAFO'!M279</f>
        <v>100</v>
      </c>
      <c r="F279" s="513">
        <f>'1. DATA TRAFO'!R279</f>
        <v>44798</v>
      </c>
      <c r="G279" s="205" t="str">
        <f>'1. DATA TRAFO'!T279</f>
        <v>UMJ</v>
      </c>
      <c r="H279" s="470"/>
      <c r="I279" s="470"/>
      <c r="J279" s="470"/>
      <c r="K279" s="470"/>
      <c r="L279" s="470"/>
      <c r="M279" s="470"/>
      <c r="N279" s="470"/>
      <c r="O279" s="470"/>
      <c r="P279" s="470"/>
      <c r="Q279" s="470"/>
      <c r="R279" s="470"/>
      <c r="S279" s="470"/>
      <c r="T279" s="470"/>
      <c r="U279" s="470"/>
      <c r="V279" s="470"/>
      <c r="W279" s="470"/>
      <c r="X279" s="470"/>
      <c r="Y279" s="470"/>
      <c r="Z279" s="470"/>
      <c r="AA279" s="470"/>
      <c r="AB279" s="470"/>
      <c r="AC279" s="514"/>
      <c r="AD279" s="470"/>
      <c r="AE279" s="515"/>
      <c r="AF279" s="470"/>
      <c r="AG279" s="470"/>
      <c r="AH279" s="470"/>
      <c r="AI279" s="470"/>
      <c r="AJ279" s="470"/>
      <c r="AK279" s="470"/>
      <c r="AL279" s="470"/>
      <c r="AM279" s="470"/>
      <c r="AN279" s="470"/>
      <c r="AO279" s="470"/>
      <c r="AP279" s="470"/>
      <c r="AQ279" s="470"/>
      <c r="AR279" s="470"/>
      <c r="AS279" s="516"/>
      <c r="AT279" s="470"/>
      <c r="AU279" s="471"/>
      <c r="AV279" s="470"/>
      <c r="AW279" s="471"/>
      <c r="AX279" s="471"/>
      <c r="AY279" s="470"/>
      <c r="AZ279" s="473"/>
      <c r="BA279" s="472"/>
      <c r="BB279" s="473"/>
      <c r="BC279" s="472"/>
      <c r="BD279" s="473"/>
      <c r="BE279" s="472"/>
      <c r="BF279" s="473"/>
      <c r="BG279" s="472"/>
      <c r="BH279" s="473"/>
      <c r="BI279" s="472"/>
      <c r="BJ279" s="473"/>
      <c r="BK279" s="472"/>
      <c r="BL279" s="473"/>
      <c r="BM279" s="472"/>
      <c r="BN279" s="473"/>
      <c r="BO279" s="472"/>
      <c r="BP279" s="473"/>
      <c r="BQ279" s="472"/>
      <c r="BR279" s="473"/>
      <c r="BS279" s="472"/>
      <c r="BT279" s="473"/>
      <c r="BU279" s="472"/>
      <c r="BV279" s="473"/>
      <c r="BW279" s="472"/>
      <c r="BX279" s="470"/>
      <c r="BY279" s="470"/>
      <c r="BZ279" s="470"/>
      <c r="CA279" s="470"/>
      <c r="CB279" s="470"/>
      <c r="CC279" s="470"/>
      <c r="CD279" s="470"/>
      <c r="CE279" s="470"/>
      <c r="CF279" s="470"/>
      <c r="CG279" s="470"/>
      <c r="CH279" s="470"/>
      <c r="CI279" s="470"/>
      <c r="CJ279" s="470"/>
      <c r="CK279" s="470"/>
      <c r="CL279" s="470"/>
      <c r="CM279" s="470"/>
      <c r="CN279" s="470"/>
      <c r="CO279" s="470"/>
      <c r="CP279" s="470"/>
      <c r="CQ279" s="470"/>
      <c r="CR279" s="470"/>
      <c r="CS279" s="470"/>
      <c r="CT279" s="470"/>
      <c r="CU279" s="63"/>
      <c r="CV279" s="467"/>
      <c r="CW279" s="186"/>
      <c r="CX279" s="35"/>
      <c r="CY279" s="132" t="e">
        <f>IF(AND(BX279="NYY",BY279=150),324,IF(AND(BX279="NYY",BY279=95),282,IF(AND(BX279="NYY",BY279=70),202,IF(AND(BX279="NYY",BY279=50),159,IF(AND(BX279="NYY",BY279=35),131,IF(AND(BX279=NYY,BY279=25),106,IF(AND(BX279="LVTC",BY279=150),252,IF(AND(BX279="LVTC",BY279=95),190,IF(AND(BX279="LVTC",BY279=70),158,IF(AND(BX279="LVTC",BY279=50),124,IF(AND(BX279="LVTC",BY279=35),102,IF(AND(BX279="LVTC",BY279=25),83,0))))))))))))</f>
        <v>#NAME?</v>
      </c>
      <c r="CZ279" s="35"/>
      <c r="DA279" s="35"/>
      <c r="DB279" s="401">
        <f t="shared" si="29"/>
        <v>0</v>
      </c>
      <c r="DC279" s="401">
        <f t="shared" si="30"/>
        <v>0</v>
      </c>
      <c r="DD279" s="401" t="str">
        <f t="shared" si="31"/>
        <v>BAIK</v>
      </c>
      <c r="DE279" s="401">
        <f t="shared" si="32"/>
        <v>0</v>
      </c>
      <c r="DF279" s="401" t="str">
        <f t="shared" si="33"/>
        <v>BAIK</v>
      </c>
    </row>
    <row r="280" spans="1:110">
      <c r="A280" s="510">
        <f t="shared" si="34"/>
        <v>268</v>
      </c>
      <c r="B280" s="511" t="str">
        <f>'1. DATA TRAFO'!C280</f>
        <v>TP0277</v>
      </c>
      <c r="C280" s="512" t="str">
        <f>'1. DATA TRAFO'!D280</f>
        <v>Pangkal Lalang</v>
      </c>
      <c r="D280" s="193" t="str">
        <f>'1. DATA TRAFO'!L280</f>
        <v xml:space="preserve">Starlite </v>
      </c>
      <c r="E280" s="192">
        <f>'1. DATA TRAFO'!M280</f>
        <v>160</v>
      </c>
      <c r="F280" s="513">
        <f>'1. DATA TRAFO'!R280</f>
        <v>44799</v>
      </c>
      <c r="G280" s="205" t="str">
        <f>'1. DATA TRAFO'!T280</f>
        <v>UMJ</v>
      </c>
      <c r="H280" s="470"/>
      <c r="I280" s="470"/>
      <c r="J280" s="470"/>
      <c r="K280" s="470"/>
      <c r="L280" s="470"/>
      <c r="M280" s="470"/>
      <c r="N280" s="470"/>
      <c r="O280" s="470"/>
      <c r="P280" s="470"/>
      <c r="Q280" s="470"/>
      <c r="R280" s="470"/>
      <c r="S280" s="470"/>
      <c r="T280" s="470"/>
      <c r="U280" s="470"/>
      <c r="V280" s="470"/>
      <c r="W280" s="470"/>
      <c r="X280" s="470"/>
      <c r="Y280" s="470"/>
      <c r="Z280" s="470"/>
      <c r="AA280" s="470"/>
      <c r="AB280" s="470"/>
      <c r="AC280" s="514"/>
      <c r="AD280" s="470"/>
      <c r="AE280" s="515"/>
      <c r="AF280" s="470"/>
      <c r="AG280" s="470"/>
      <c r="AH280" s="470"/>
      <c r="AI280" s="470"/>
      <c r="AJ280" s="470"/>
      <c r="AK280" s="470"/>
      <c r="AL280" s="470"/>
      <c r="AM280" s="470"/>
      <c r="AN280" s="470"/>
      <c r="AO280" s="470"/>
      <c r="AP280" s="470"/>
      <c r="AQ280" s="470"/>
      <c r="AR280" s="470"/>
      <c r="AS280" s="516"/>
      <c r="AT280" s="470"/>
      <c r="AU280" s="471"/>
      <c r="AV280" s="470"/>
      <c r="AW280" s="471"/>
      <c r="AX280" s="471"/>
      <c r="AY280" s="470"/>
      <c r="AZ280" s="473"/>
      <c r="BA280" s="472"/>
      <c r="BB280" s="473"/>
      <c r="BC280" s="472"/>
      <c r="BD280" s="473"/>
      <c r="BE280" s="472"/>
      <c r="BF280" s="473"/>
      <c r="BG280" s="472"/>
      <c r="BH280" s="473"/>
      <c r="BI280" s="472"/>
      <c r="BJ280" s="473"/>
      <c r="BK280" s="472"/>
      <c r="BL280" s="473"/>
      <c r="BM280" s="472"/>
      <c r="BN280" s="473"/>
      <c r="BO280" s="472"/>
      <c r="BP280" s="473"/>
      <c r="BQ280" s="472"/>
      <c r="BR280" s="473"/>
      <c r="BS280" s="472"/>
      <c r="BT280" s="473"/>
      <c r="BU280" s="472"/>
      <c r="BV280" s="473"/>
      <c r="BW280" s="472"/>
      <c r="BX280" s="470"/>
      <c r="BY280" s="470"/>
      <c r="BZ280" s="470"/>
      <c r="CA280" s="470"/>
      <c r="CB280" s="470"/>
      <c r="CC280" s="470"/>
      <c r="CD280" s="470"/>
      <c r="CE280" s="470"/>
      <c r="CF280" s="470"/>
      <c r="CG280" s="470"/>
      <c r="CH280" s="470"/>
      <c r="CI280" s="470"/>
      <c r="CJ280" s="470"/>
      <c r="CK280" s="470"/>
      <c r="CL280" s="470"/>
      <c r="CM280" s="470"/>
      <c r="CN280" s="470"/>
      <c r="CO280" s="470"/>
      <c r="CP280" s="470"/>
      <c r="CQ280" s="470"/>
      <c r="CR280" s="470"/>
      <c r="CS280" s="470"/>
      <c r="CT280" s="470"/>
      <c r="CU280" s="63"/>
      <c r="CV280" s="467"/>
      <c r="CW280" s="186"/>
      <c r="CX280" s="35"/>
      <c r="CY280" s="132" t="e">
        <f>IF(AND(BX280="NYY",BY280=150),324,IF(AND(BX280="NYY",BY280=95),282,IF(AND(BX280="NYY",BY280=70),202,IF(AND(BX280="NYY",BY280=50),159,IF(AND(BX280="NYY",BY280=35),131,IF(AND(BX280=NYY,BY280=25),106,IF(AND(BX280="LVTC",BY280=150),252,IF(AND(BX280="LVTC",BY280=95),190,IF(AND(BX280="LVTC",BY280=70),158,IF(AND(BX280="LVTC",BY280=50),124,IF(AND(BX280="LVTC",BY280=35),102,IF(AND(BX280="LVTC",BY280=25),83,0))))))))))))</f>
        <v>#NAME?</v>
      </c>
      <c r="CZ280" s="35"/>
      <c r="DA280" s="35"/>
      <c r="DB280" s="401">
        <f t="shared" si="29"/>
        <v>0</v>
      </c>
      <c r="DC280" s="401">
        <f t="shared" si="30"/>
        <v>0</v>
      </c>
      <c r="DD280" s="401" t="str">
        <f t="shared" si="31"/>
        <v>BAIK</v>
      </c>
      <c r="DE280" s="401">
        <f t="shared" si="32"/>
        <v>0</v>
      </c>
      <c r="DF280" s="401" t="str">
        <f t="shared" si="33"/>
        <v>BAIK</v>
      </c>
    </row>
    <row r="281" spans="1:110">
      <c r="A281" s="510">
        <f t="shared" si="34"/>
        <v>269</v>
      </c>
      <c r="B281" s="511" t="str">
        <f>'1. DATA TRAFO'!C281</f>
        <v>TP0084</v>
      </c>
      <c r="C281" s="512" t="str">
        <f>'1. DATA TRAFO'!D281</f>
        <v>Pangkal Lalang</v>
      </c>
      <c r="D281" s="193" t="str">
        <f>'1. DATA TRAFO'!L281</f>
        <v xml:space="preserve">Sintra </v>
      </c>
      <c r="E281" s="192">
        <f>'1. DATA TRAFO'!M281</f>
        <v>160</v>
      </c>
      <c r="F281" s="513">
        <f>'1. DATA TRAFO'!R281</f>
        <v>44799</v>
      </c>
      <c r="G281" s="205" t="str">
        <f>'1. DATA TRAFO'!T281</f>
        <v>UMJ</v>
      </c>
      <c r="H281" s="470"/>
      <c r="I281" s="470"/>
      <c r="J281" s="470"/>
      <c r="K281" s="470"/>
      <c r="L281" s="470"/>
      <c r="M281" s="470"/>
      <c r="N281" s="470"/>
      <c r="O281" s="470"/>
      <c r="P281" s="470"/>
      <c r="Q281" s="470"/>
      <c r="R281" s="470"/>
      <c r="S281" s="470"/>
      <c r="T281" s="470"/>
      <c r="U281" s="470"/>
      <c r="V281" s="470"/>
      <c r="W281" s="470"/>
      <c r="X281" s="470"/>
      <c r="Y281" s="470"/>
      <c r="Z281" s="470"/>
      <c r="AA281" s="470"/>
      <c r="AB281" s="470"/>
      <c r="AC281" s="514"/>
      <c r="AD281" s="470"/>
      <c r="AE281" s="515"/>
      <c r="AF281" s="470"/>
      <c r="AG281" s="470"/>
      <c r="AH281" s="470"/>
      <c r="AI281" s="470"/>
      <c r="AJ281" s="470"/>
      <c r="AK281" s="470"/>
      <c r="AL281" s="470"/>
      <c r="AM281" s="470"/>
      <c r="AN281" s="470"/>
      <c r="AO281" s="470"/>
      <c r="AP281" s="470"/>
      <c r="AQ281" s="470"/>
      <c r="AR281" s="470"/>
      <c r="AS281" s="516"/>
      <c r="AT281" s="470"/>
      <c r="AU281" s="471"/>
      <c r="AV281" s="470"/>
      <c r="AW281" s="471"/>
      <c r="AX281" s="471"/>
      <c r="AY281" s="470"/>
      <c r="AZ281" s="473"/>
      <c r="BA281" s="472"/>
      <c r="BB281" s="473"/>
      <c r="BC281" s="472"/>
      <c r="BD281" s="473"/>
      <c r="BE281" s="472"/>
      <c r="BF281" s="473"/>
      <c r="BG281" s="472"/>
      <c r="BH281" s="473"/>
      <c r="BI281" s="472"/>
      <c r="BJ281" s="473"/>
      <c r="BK281" s="472"/>
      <c r="BL281" s="473"/>
      <c r="BM281" s="472"/>
      <c r="BN281" s="473"/>
      <c r="BO281" s="472"/>
      <c r="BP281" s="473"/>
      <c r="BQ281" s="472"/>
      <c r="BR281" s="473"/>
      <c r="BS281" s="472"/>
      <c r="BT281" s="473"/>
      <c r="BU281" s="472"/>
      <c r="BV281" s="473"/>
      <c r="BW281" s="472"/>
      <c r="BX281" s="470"/>
      <c r="BY281" s="470"/>
      <c r="BZ281" s="470"/>
      <c r="CA281" s="470"/>
      <c r="CB281" s="470"/>
      <c r="CC281" s="470"/>
      <c r="CD281" s="470"/>
      <c r="CE281" s="470"/>
      <c r="CF281" s="470"/>
      <c r="CG281" s="470"/>
      <c r="CH281" s="470"/>
      <c r="CI281" s="470"/>
      <c r="CJ281" s="470"/>
      <c r="CK281" s="470"/>
      <c r="CL281" s="470"/>
      <c r="CM281" s="470"/>
      <c r="CN281" s="470"/>
      <c r="CO281" s="470"/>
      <c r="CP281" s="470"/>
      <c r="CQ281" s="470"/>
      <c r="CR281" s="470"/>
      <c r="CS281" s="470"/>
      <c r="CT281" s="470"/>
      <c r="CU281" s="63"/>
      <c r="CV281" s="467"/>
      <c r="CW281" s="186"/>
      <c r="CX281" s="35"/>
      <c r="CY281" s="132" t="e">
        <f>IF(AND(BX281="NYY",BY281=150),324,IF(AND(BX281="NYY",BY281=95),282,IF(AND(BX281="NYY",BY281=70),202,IF(AND(BX281="NYY",BY281=50),159,IF(AND(BX281="NYY",BY281=35),131,IF(AND(BX281=NYY,BY281=25),106,IF(AND(BX281="LVTC",BY281=150),252,IF(AND(BX281="LVTC",BY281=95),190,IF(AND(BX281="LVTC",BY281=70),158,IF(AND(BX281="LVTC",BY281=50),124,IF(AND(BX281="LVTC",BY281=35),102,IF(AND(BX281="LVTC",BY281=25),83,0))))))))))))</f>
        <v>#NAME?</v>
      </c>
      <c r="CZ281" s="35"/>
      <c r="DA281" s="35"/>
      <c r="DB281" s="401">
        <f t="shared" si="29"/>
        <v>0</v>
      </c>
      <c r="DC281" s="401">
        <f t="shared" si="30"/>
        <v>0</v>
      </c>
      <c r="DD281" s="401" t="str">
        <f t="shared" si="31"/>
        <v>BAIK</v>
      </c>
      <c r="DE281" s="401">
        <f t="shared" si="32"/>
        <v>0</v>
      </c>
      <c r="DF281" s="401" t="str">
        <f t="shared" si="33"/>
        <v>BAIK</v>
      </c>
    </row>
    <row r="282" spans="1:110">
      <c r="A282" s="510">
        <f t="shared" si="34"/>
        <v>270</v>
      </c>
      <c r="B282" s="511" t="str">
        <f>'1. DATA TRAFO'!C282</f>
        <v>TP0366</v>
      </c>
      <c r="C282" s="512" t="str">
        <f>'1. DATA TRAFO'!D282</f>
        <v>Jl. Letda Zainudin</v>
      </c>
      <c r="D282" s="193" t="str">
        <f>'1. DATA TRAFO'!L282</f>
        <v xml:space="preserve">Voltra </v>
      </c>
      <c r="E282" s="192">
        <f>'1. DATA TRAFO'!M282</f>
        <v>100</v>
      </c>
      <c r="F282" s="513">
        <f>'1. DATA TRAFO'!R282</f>
        <v>44799</v>
      </c>
      <c r="G282" s="205" t="str">
        <f>'1. DATA TRAFO'!T282</f>
        <v>UMJ</v>
      </c>
      <c r="H282" s="470"/>
      <c r="I282" s="470"/>
      <c r="J282" s="470"/>
      <c r="K282" s="470"/>
      <c r="L282" s="470"/>
      <c r="M282" s="470"/>
      <c r="N282" s="470"/>
      <c r="O282" s="470"/>
      <c r="P282" s="470"/>
      <c r="Q282" s="470"/>
      <c r="R282" s="470"/>
      <c r="S282" s="470"/>
      <c r="T282" s="470"/>
      <c r="U282" s="470"/>
      <c r="V282" s="470"/>
      <c r="W282" s="470"/>
      <c r="X282" s="470"/>
      <c r="Y282" s="470"/>
      <c r="Z282" s="470"/>
      <c r="AA282" s="470"/>
      <c r="AB282" s="470"/>
      <c r="AC282" s="514"/>
      <c r="AD282" s="470"/>
      <c r="AE282" s="515"/>
      <c r="AF282" s="470"/>
      <c r="AG282" s="470"/>
      <c r="AH282" s="470"/>
      <c r="AI282" s="470"/>
      <c r="AJ282" s="470"/>
      <c r="AK282" s="470"/>
      <c r="AL282" s="470"/>
      <c r="AM282" s="470"/>
      <c r="AN282" s="470"/>
      <c r="AO282" s="470"/>
      <c r="AP282" s="470"/>
      <c r="AQ282" s="470"/>
      <c r="AR282" s="470"/>
      <c r="AS282" s="516"/>
      <c r="AT282" s="470"/>
      <c r="AU282" s="471"/>
      <c r="AV282" s="470"/>
      <c r="AW282" s="471"/>
      <c r="AX282" s="471"/>
      <c r="AY282" s="470"/>
      <c r="AZ282" s="473"/>
      <c r="BA282" s="472"/>
      <c r="BB282" s="473"/>
      <c r="BC282" s="472"/>
      <c r="BD282" s="473"/>
      <c r="BE282" s="472"/>
      <c r="BF282" s="473"/>
      <c r="BG282" s="472"/>
      <c r="BH282" s="473"/>
      <c r="BI282" s="472"/>
      <c r="BJ282" s="473"/>
      <c r="BK282" s="472"/>
      <c r="BL282" s="473"/>
      <c r="BM282" s="472"/>
      <c r="BN282" s="473"/>
      <c r="BO282" s="472"/>
      <c r="BP282" s="473"/>
      <c r="BQ282" s="472"/>
      <c r="BR282" s="473"/>
      <c r="BS282" s="472"/>
      <c r="BT282" s="473"/>
      <c r="BU282" s="472"/>
      <c r="BV282" s="473"/>
      <c r="BW282" s="472"/>
      <c r="BX282" s="470"/>
      <c r="BY282" s="470"/>
      <c r="BZ282" s="470"/>
      <c r="CA282" s="470"/>
      <c r="CB282" s="470"/>
      <c r="CC282" s="470"/>
      <c r="CD282" s="470"/>
      <c r="CE282" s="470"/>
      <c r="CF282" s="470"/>
      <c r="CG282" s="470"/>
      <c r="CH282" s="470"/>
      <c r="CI282" s="470"/>
      <c r="CJ282" s="470"/>
      <c r="CK282" s="470"/>
      <c r="CL282" s="470"/>
      <c r="CM282" s="470"/>
      <c r="CN282" s="470"/>
      <c r="CO282" s="470"/>
      <c r="CP282" s="470"/>
      <c r="CQ282" s="470"/>
      <c r="CR282" s="470"/>
      <c r="CS282" s="470"/>
      <c r="CT282" s="470"/>
      <c r="CU282" s="63"/>
      <c r="CV282" s="467"/>
      <c r="CW282" s="186"/>
      <c r="CX282" s="35"/>
      <c r="CY282" s="132" t="e">
        <f>IF(AND(BX282="NYY",BY282=150),324,IF(AND(BX282="NYY",BY282=95),282,IF(AND(BX282="NYY",BY282=70),202,IF(AND(BX282="NYY",BY282=50),159,IF(AND(BX282="NYY",BY282=35),131,IF(AND(BX282=NYY,BY282=25),106,IF(AND(BX282="LVTC",BY282=150),252,IF(AND(BX282="LVTC",BY282=95),190,IF(AND(BX282="LVTC",BY282=70),158,IF(AND(BX282="LVTC",BY282=50),124,IF(AND(BX282="LVTC",BY282=35),102,IF(AND(BX282="LVTC",BY282=25),83,0))))))))))))</f>
        <v>#NAME?</v>
      </c>
      <c r="CZ282" s="35"/>
      <c r="DA282" s="35"/>
      <c r="DB282" s="401">
        <f t="shared" si="29"/>
        <v>0</v>
      </c>
      <c r="DC282" s="401">
        <f t="shared" si="30"/>
        <v>0</v>
      </c>
      <c r="DD282" s="401" t="str">
        <f t="shared" si="31"/>
        <v>BAIK</v>
      </c>
      <c r="DE282" s="401">
        <f t="shared" si="32"/>
        <v>0</v>
      </c>
      <c r="DF282" s="401" t="str">
        <f t="shared" si="33"/>
        <v>BAIK</v>
      </c>
    </row>
    <row r="283" spans="1:110">
      <c r="A283" s="510">
        <f t="shared" si="34"/>
        <v>271</v>
      </c>
      <c r="B283" s="511" t="str">
        <f>'1. DATA TRAFO'!C283</f>
        <v>TP0291</v>
      </c>
      <c r="C283" s="512" t="str">
        <f>'1. DATA TRAFO'!D283</f>
        <v xml:space="preserve">Jl. Rahat </v>
      </c>
      <c r="D283" s="193" t="str">
        <f>'1. DATA TRAFO'!L283</f>
        <v xml:space="preserve">Sintra </v>
      </c>
      <c r="E283" s="192">
        <f>'1. DATA TRAFO'!M283</f>
        <v>100</v>
      </c>
      <c r="F283" s="513">
        <f>'1. DATA TRAFO'!R283</f>
        <v>44800</v>
      </c>
      <c r="G283" s="205" t="str">
        <f>'1. DATA TRAFO'!T283</f>
        <v>UMJ</v>
      </c>
      <c r="H283" s="470"/>
      <c r="I283" s="470"/>
      <c r="J283" s="470"/>
      <c r="K283" s="470"/>
      <c r="L283" s="470"/>
      <c r="M283" s="470"/>
      <c r="N283" s="470"/>
      <c r="O283" s="470"/>
      <c r="P283" s="470"/>
      <c r="Q283" s="470"/>
      <c r="R283" s="470"/>
      <c r="S283" s="470"/>
      <c r="T283" s="470"/>
      <c r="U283" s="470"/>
      <c r="V283" s="470"/>
      <c r="W283" s="470"/>
      <c r="X283" s="470"/>
      <c r="Y283" s="470"/>
      <c r="Z283" s="470"/>
      <c r="AA283" s="470"/>
      <c r="AB283" s="470"/>
      <c r="AC283" s="514"/>
      <c r="AD283" s="470"/>
      <c r="AE283" s="515"/>
      <c r="AF283" s="470"/>
      <c r="AG283" s="470"/>
      <c r="AH283" s="470"/>
      <c r="AI283" s="470"/>
      <c r="AJ283" s="470"/>
      <c r="AK283" s="470"/>
      <c r="AL283" s="470"/>
      <c r="AM283" s="470"/>
      <c r="AN283" s="470"/>
      <c r="AO283" s="470"/>
      <c r="AP283" s="470"/>
      <c r="AQ283" s="470"/>
      <c r="AR283" s="470"/>
      <c r="AS283" s="516"/>
      <c r="AT283" s="470"/>
      <c r="AU283" s="471"/>
      <c r="AV283" s="470"/>
      <c r="AW283" s="471"/>
      <c r="AX283" s="471"/>
      <c r="AY283" s="470"/>
      <c r="AZ283" s="473"/>
      <c r="BA283" s="472"/>
      <c r="BB283" s="473"/>
      <c r="BC283" s="472"/>
      <c r="BD283" s="473"/>
      <c r="BE283" s="472"/>
      <c r="BF283" s="473"/>
      <c r="BG283" s="472"/>
      <c r="BH283" s="473"/>
      <c r="BI283" s="472"/>
      <c r="BJ283" s="473"/>
      <c r="BK283" s="472"/>
      <c r="BL283" s="473"/>
      <c r="BM283" s="472"/>
      <c r="BN283" s="473"/>
      <c r="BO283" s="472"/>
      <c r="BP283" s="473"/>
      <c r="BQ283" s="472"/>
      <c r="BR283" s="473"/>
      <c r="BS283" s="472"/>
      <c r="BT283" s="473"/>
      <c r="BU283" s="472"/>
      <c r="BV283" s="473"/>
      <c r="BW283" s="472"/>
      <c r="BX283" s="470"/>
      <c r="BY283" s="470"/>
      <c r="BZ283" s="470"/>
      <c r="CA283" s="470"/>
      <c r="CB283" s="470"/>
      <c r="CC283" s="470"/>
      <c r="CD283" s="470"/>
      <c r="CE283" s="470"/>
      <c r="CF283" s="470"/>
      <c r="CG283" s="470"/>
      <c r="CH283" s="470"/>
      <c r="CI283" s="470"/>
      <c r="CJ283" s="470"/>
      <c r="CK283" s="470"/>
      <c r="CL283" s="470"/>
      <c r="CM283" s="470"/>
      <c r="CN283" s="470"/>
      <c r="CO283" s="470"/>
      <c r="CP283" s="470"/>
      <c r="CQ283" s="470"/>
      <c r="CR283" s="470"/>
      <c r="CS283" s="470"/>
      <c r="CT283" s="470"/>
      <c r="CU283" s="63"/>
      <c r="CV283" s="467"/>
      <c r="CW283" s="186"/>
      <c r="CX283" s="35"/>
      <c r="CY283" s="132" t="e">
        <f>IF(AND(BX283="NYY",BY283=150),324,IF(AND(BX283="NYY",BY283=95),282,IF(AND(BX283="NYY",BY283=70),202,IF(AND(BX283="NYY",BY283=50),159,IF(AND(BX283="NYY",BY283=35),131,IF(AND(BX283=NYY,BY283=25),106,IF(AND(BX283="LVTC",BY283=150),252,IF(AND(BX283="LVTC",BY283=95),190,IF(AND(BX283="LVTC",BY283=70),158,IF(AND(BX283="LVTC",BY283=50),124,IF(AND(BX283="LVTC",BY283=35),102,IF(AND(BX283="LVTC",BY283=25),83,0))))))))))))</f>
        <v>#NAME?</v>
      </c>
      <c r="CZ283" s="35"/>
      <c r="DA283" s="35"/>
      <c r="DB283" s="401">
        <f t="shared" si="29"/>
        <v>0</v>
      </c>
      <c r="DC283" s="401">
        <f t="shared" si="30"/>
        <v>0</v>
      </c>
      <c r="DD283" s="401" t="str">
        <f t="shared" si="31"/>
        <v>BAIK</v>
      </c>
      <c r="DE283" s="401">
        <f t="shared" si="32"/>
        <v>0</v>
      </c>
      <c r="DF283" s="401" t="str">
        <f t="shared" si="33"/>
        <v>BAIK</v>
      </c>
    </row>
    <row r="284" spans="1:110">
      <c r="A284" s="510">
        <f t="shared" si="34"/>
        <v>272</v>
      </c>
      <c r="B284" s="511" t="str">
        <f>'1. DATA TRAFO'!C284</f>
        <v>TP0169</v>
      </c>
      <c r="C284" s="512" t="str">
        <f>'1. DATA TRAFO'!D284</f>
        <v>Jl. Depati Rahat</v>
      </c>
      <c r="D284" s="193" t="str">
        <f>'1. DATA TRAFO'!L284</f>
        <v>Trafindo</v>
      </c>
      <c r="E284" s="192">
        <f>'1. DATA TRAFO'!M284</f>
        <v>100</v>
      </c>
      <c r="F284" s="513">
        <f>'1. DATA TRAFO'!R284</f>
        <v>44800</v>
      </c>
      <c r="G284" s="205" t="str">
        <f>'1. DATA TRAFO'!T284</f>
        <v>UMJ</v>
      </c>
      <c r="H284" s="470"/>
      <c r="I284" s="470"/>
      <c r="J284" s="470"/>
      <c r="K284" s="470"/>
      <c r="L284" s="470"/>
      <c r="M284" s="470"/>
      <c r="N284" s="470"/>
      <c r="O284" s="470"/>
      <c r="P284" s="470"/>
      <c r="Q284" s="470"/>
      <c r="R284" s="470"/>
      <c r="S284" s="470"/>
      <c r="T284" s="470"/>
      <c r="U284" s="470"/>
      <c r="V284" s="470"/>
      <c r="W284" s="470"/>
      <c r="X284" s="470"/>
      <c r="Y284" s="470"/>
      <c r="Z284" s="470"/>
      <c r="AA284" s="470"/>
      <c r="AB284" s="470"/>
      <c r="AC284" s="514"/>
      <c r="AD284" s="470"/>
      <c r="AE284" s="515"/>
      <c r="AF284" s="470"/>
      <c r="AG284" s="470"/>
      <c r="AH284" s="470"/>
      <c r="AI284" s="470"/>
      <c r="AJ284" s="470"/>
      <c r="AK284" s="470"/>
      <c r="AL284" s="470"/>
      <c r="AM284" s="470"/>
      <c r="AN284" s="470"/>
      <c r="AO284" s="470"/>
      <c r="AP284" s="470"/>
      <c r="AQ284" s="470"/>
      <c r="AR284" s="470"/>
      <c r="AS284" s="516"/>
      <c r="AT284" s="470"/>
      <c r="AU284" s="471"/>
      <c r="AV284" s="470"/>
      <c r="AW284" s="471"/>
      <c r="AX284" s="471"/>
      <c r="AY284" s="470"/>
      <c r="AZ284" s="473"/>
      <c r="BA284" s="472"/>
      <c r="BB284" s="473"/>
      <c r="BC284" s="472"/>
      <c r="BD284" s="473"/>
      <c r="BE284" s="472"/>
      <c r="BF284" s="473"/>
      <c r="BG284" s="472"/>
      <c r="BH284" s="473"/>
      <c r="BI284" s="472"/>
      <c r="BJ284" s="473"/>
      <c r="BK284" s="472"/>
      <c r="BL284" s="473"/>
      <c r="BM284" s="472"/>
      <c r="BN284" s="473"/>
      <c r="BO284" s="472"/>
      <c r="BP284" s="473"/>
      <c r="BQ284" s="472"/>
      <c r="BR284" s="473"/>
      <c r="BS284" s="472"/>
      <c r="BT284" s="473"/>
      <c r="BU284" s="472"/>
      <c r="BV284" s="473"/>
      <c r="BW284" s="472"/>
      <c r="BX284" s="470"/>
      <c r="BY284" s="470"/>
      <c r="BZ284" s="470"/>
      <c r="CA284" s="470"/>
      <c r="CB284" s="470"/>
      <c r="CC284" s="470"/>
      <c r="CD284" s="470"/>
      <c r="CE284" s="470"/>
      <c r="CF284" s="470"/>
      <c r="CG284" s="470"/>
      <c r="CH284" s="470"/>
      <c r="CI284" s="470"/>
      <c r="CJ284" s="470"/>
      <c r="CK284" s="470"/>
      <c r="CL284" s="470"/>
      <c r="CM284" s="470"/>
      <c r="CN284" s="470"/>
      <c r="CO284" s="470"/>
      <c r="CP284" s="470"/>
      <c r="CQ284" s="470"/>
      <c r="CR284" s="470"/>
      <c r="CS284" s="470"/>
      <c r="CT284" s="470"/>
      <c r="CU284" s="63"/>
      <c r="CV284" s="467"/>
      <c r="CW284" s="186"/>
      <c r="CX284" s="35"/>
      <c r="CY284" s="132" t="e">
        <f>IF(AND(BX284="NYY",BY284=150),324,IF(AND(BX284="NYY",BY284=95),282,IF(AND(BX284="NYY",BY284=70),202,IF(AND(BX284="NYY",BY284=50),159,IF(AND(BX284="NYY",BY284=35),131,IF(AND(BX284=NYY,BY284=25),106,IF(AND(BX284="LVTC",BY284=150),252,IF(AND(BX284="LVTC",BY284=95),190,IF(AND(BX284="LVTC",BY284=70),158,IF(AND(BX284="LVTC",BY284=50),124,IF(AND(BX284="LVTC",BY284=35),102,IF(AND(BX284="LVTC",BY284=25),83,0))))))))))))</f>
        <v>#NAME?</v>
      </c>
      <c r="CZ284" s="35"/>
      <c r="DA284" s="35"/>
      <c r="DB284" s="401">
        <f t="shared" si="29"/>
        <v>0</v>
      </c>
      <c r="DC284" s="401">
        <f t="shared" si="30"/>
        <v>0</v>
      </c>
      <c r="DD284" s="401" t="str">
        <f t="shared" si="31"/>
        <v>BAIK</v>
      </c>
      <c r="DE284" s="401">
        <f t="shared" si="32"/>
        <v>0</v>
      </c>
      <c r="DF284" s="401" t="str">
        <f t="shared" si="33"/>
        <v>BAIK</v>
      </c>
    </row>
    <row r="285" spans="1:110">
      <c r="A285" s="510">
        <f t="shared" si="34"/>
        <v>273</v>
      </c>
      <c r="B285" s="511" t="str">
        <f>'1. DATA TRAFO'!C285</f>
        <v>TP0127</v>
      </c>
      <c r="C285" s="512" t="str">
        <f>'1. DATA TRAFO'!D285</f>
        <v xml:space="preserve">Jl. Depati Rahat </v>
      </c>
      <c r="D285" s="193" t="str">
        <f>'1. DATA TRAFO'!L285</f>
        <v>Sintra</v>
      </c>
      <c r="E285" s="192">
        <f>'1. DATA TRAFO'!M285</f>
        <v>100</v>
      </c>
      <c r="F285" s="513">
        <f>'1. DATA TRAFO'!R285</f>
        <v>44800</v>
      </c>
      <c r="G285" s="205" t="str">
        <f>'1. DATA TRAFO'!T285</f>
        <v>UMJ</v>
      </c>
      <c r="H285" s="470"/>
      <c r="I285" s="470"/>
      <c r="J285" s="470"/>
      <c r="K285" s="470"/>
      <c r="L285" s="470"/>
      <c r="M285" s="470"/>
      <c r="N285" s="470"/>
      <c r="O285" s="470"/>
      <c r="P285" s="470"/>
      <c r="Q285" s="470"/>
      <c r="R285" s="470"/>
      <c r="S285" s="470"/>
      <c r="T285" s="470"/>
      <c r="U285" s="470"/>
      <c r="V285" s="470"/>
      <c r="W285" s="470"/>
      <c r="X285" s="470"/>
      <c r="Y285" s="470"/>
      <c r="Z285" s="470"/>
      <c r="AA285" s="470"/>
      <c r="AB285" s="470"/>
      <c r="AC285" s="514"/>
      <c r="AD285" s="470"/>
      <c r="AE285" s="515"/>
      <c r="AF285" s="470"/>
      <c r="AG285" s="470"/>
      <c r="AH285" s="470"/>
      <c r="AI285" s="470"/>
      <c r="AJ285" s="470"/>
      <c r="AK285" s="470"/>
      <c r="AL285" s="470"/>
      <c r="AM285" s="470"/>
      <c r="AN285" s="470"/>
      <c r="AO285" s="470"/>
      <c r="AP285" s="470"/>
      <c r="AQ285" s="470"/>
      <c r="AR285" s="470"/>
      <c r="AS285" s="516"/>
      <c r="AT285" s="470"/>
      <c r="AU285" s="471"/>
      <c r="AV285" s="470"/>
      <c r="AW285" s="471"/>
      <c r="AX285" s="471"/>
      <c r="AY285" s="470"/>
      <c r="AZ285" s="473"/>
      <c r="BA285" s="472"/>
      <c r="BB285" s="473"/>
      <c r="BC285" s="472"/>
      <c r="BD285" s="473"/>
      <c r="BE285" s="472"/>
      <c r="BF285" s="473"/>
      <c r="BG285" s="472"/>
      <c r="BH285" s="473"/>
      <c r="BI285" s="472"/>
      <c r="BJ285" s="473"/>
      <c r="BK285" s="472"/>
      <c r="BL285" s="473"/>
      <c r="BM285" s="472"/>
      <c r="BN285" s="473"/>
      <c r="BO285" s="472"/>
      <c r="BP285" s="473"/>
      <c r="BQ285" s="472"/>
      <c r="BR285" s="473"/>
      <c r="BS285" s="472"/>
      <c r="BT285" s="473"/>
      <c r="BU285" s="472"/>
      <c r="BV285" s="473"/>
      <c r="BW285" s="472"/>
      <c r="BX285" s="470"/>
      <c r="BY285" s="470"/>
      <c r="BZ285" s="470"/>
      <c r="CA285" s="470"/>
      <c r="CB285" s="470"/>
      <c r="CC285" s="470"/>
      <c r="CD285" s="470"/>
      <c r="CE285" s="470"/>
      <c r="CF285" s="470"/>
      <c r="CG285" s="470"/>
      <c r="CH285" s="470"/>
      <c r="CI285" s="470"/>
      <c r="CJ285" s="470"/>
      <c r="CK285" s="470"/>
      <c r="CL285" s="470"/>
      <c r="CM285" s="470"/>
      <c r="CN285" s="470"/>
      <c r="CO285" s="470"/>
      <c r="CP285" s="470"/>
      <c r="CQ285" s="470"/>
      <c r="CR285" s="470"/>
      <c r="CS285" s="470"/>
      <c r="CT285" s="470"/>
      <c r="CU285" s="63"/>
      <c r="CV285" s="467"/>
      <c r="CW285" s="186"/>
      <c r="CX285" s="35"/>
      <c r="CY285" s="132" t="e">
        <f>IF(AND(BX285="NYY",BY285=150),324,IF(AND(BX285="NYY",BY285=95),282,IF(AND(BX285="NYY",BY285=70),202,IF(AND(BX285="NYY",BY285=50),159,IF(AND(BX285="NYY",BY285=35),131,IF(AND(BX285=NYY,BY285=25),106,IF(AND(BX285="LVTC",BY285=150),252,IF(AND(BX285="LVTC",BY285=95),190,IF(AND(BX285="LVTC",BY285=70),158,IF(AND(BX285="LVTC",BY285=50),124,IF(AND(BX285="LVTC",BY285=35),102,IF(AND(BX285="LVTC",BY285=25),83,0))))))))))))</f>
        <v>#NAME?</v>
      </c>
      <c r="CZ285" s="35"/>
      <c r="DA285" s="35"/>
      <c r="DB285" s="401">
        <f t="shared" si="29"/>
        <v>0</v>
      </c>
      <c r="DC285" s="401">
        <f t="shared" si="30"/>
        <v>0</v>
      </c>
      <c r="DD285" s="401" t="str">
        <f t="shared" si="31"/>
        <v>BAIK</v>
      </c>
      <c r="DE285" s="401">
        <f t="shared" si="32"/>
        <v>0</v>
      </c>
      <c r="DF285" s="401" t="str">
        <f t="shared" si="33"/>
        <v>BAIK</v>
      </c>
    </row>
    <row r="286" spans="1:110">
      <c r="A286" s="510">
        <f t="shared" si="34"/>
        <v>274</v>
      </c>
      <c r="B286" s="511" t="str">
        <f>'1. DATA TRAFO'!C286</f>
        <v>TP0378</v>
      </c>
      <c r="C286" s="512" t="str">
        <f>'1. DATA TRAFO'!D286</f>
        <v xml:space="preserve">Jl. Sekolah </v>
      </c>
      <c r="D286" s="193" t="str">
        <f>'1. DATA TRAFO'!L286</f>
        <v xml:space="preserve">Voltra </v>
      </c>
      <c r="E286" s="192">
        <f>'1. DATA TRAFO'!M286</f>
        <v>100</v>
      </c>
      <c r="F286" s="513">
        <f>'1. DATA TRAFO'!R286</f>
        <v>44802</v>
      </c>
      <c r="G286" s="205" t="str">
        <f>'1. DATA TRAFO'!T286</f>
        <v>UMJ</v>
      </c>
      <c r="H286" s="470"/>
      <c r="I286" s="470"/>
      <c r="J286" s="470"/>
      <c r="K286" s="470"/>
      <c r="L286" s="470"/>
      <c r="M286" s="470"/>
      <c r="N286" s="470"/>
      <c r="O286" s="470"/>
      <c r="P286" s="470"/>
      <c r="Q286" s="470"/>
      <c r="R286" s="470"/>
      <c r="S286" s="470"/>
      <c r="T286" s="470"/>
      <c r="U286" s="470"/>
      <c r="V286" s="470"/>
      <c r="W286" s="470"/>
      <c r="X286" s="470"/>
      <c r="Y286" s="470"/>
      <c r="Z286" s="470"/>
      <c r="AA286" s="470"/>
      <c r="AB286" s="470"/>
      <c r="AC286" s="514"/>
      <c r="AD286" s="470"/>
      <c r="AE286" s="515"/>
      <c r="AF286" s="470"/>
      <c r="AG286" s="470"/>
      <c r="AH286" s="470"/>
      <c r="AI286" s="470"/>
      <c r="AJ286" s="470"/>
      <c r="AK286" s="470"/>
      <c r="AL286" s="470"/>
      <c r="AM286" s="470"/>
      <c r="AN286" s="470"/>
      <c r="AO286" s="470"/>
      <c r="AP286" s="470"/>
      <c r="AQ286" s="470"/>
      <c r="AR286" s="470"/>
      <c r="AS286" s="516"/>
      <c r="AT286" s="470"/>
      <c r="AU286" s="471"/>
      <c r="AV286" s="470"/>
      <c r="AW286" s="471"/>
      <c r="AX286" s="471"/>
      <c r="AY286" s="470"/>
      <c r="AZ286" s="473"/>
      <c r="BA286" s="472"/>
      <c r="BB286" s="473"/>
      <c r="BC286" s="472"/>
      <c r="BD286" s="473"/>
      <c r="BE286" s="472"/>
      <c r="BF286" s="473"/>
      <c r="BG286" s="472"/>
      <c r="BH286" s="473"/>
      <c r="BI286" s="472"/>
      <c r="BJ286" s="473"/>
      <c r="BK286" s="472"/>
      <c r="BL286" s="473"/>
      <c r="BM286" s="472"/>
      <c r="BN286" s="473"/>
      <c r="BO286" s="472"/>
      <c r="BP286" s="473"/>
      <c r="BQ286" s="472"/>
      <c r="BR286" s="473"/>
      <c r="BS286" s="472"/>
      <c r="BT286" s="473"/>
      <c r="BU286" s="472"/>
      <c r="BV286" s="473"/>
      <c r="BW286" s="472"/>
      <c r="BX286" s="470"/>
      <c r="BY286" s="470"/>
      <c r="BZ286" s="470"/>
      <c r="CA286" s="470"/>
      <c r="CB286" s="470"/>
      <c r="CC286" s="470"/>
      <c r="CD286" s="470"/>
      <c r="CE286" s="470"/>
      <c r="CF286" s="470"/>
      <c r="CG286" s="470"/>
      <c r="CH286" s="470"/>
      <c r="CI286" s="470"/>
      <c r="CJ286" s="470"/>
      <c r="CK286" s="470"/>
      <c r="CL286" s="470"/>
      <c r="CM286" s="470"/>
      <c r="CN286" s="470"/>
      <c r="CO286" s="470"/>
      <c r="CP286" s="470"/>
      <c r="CQ286" s="470"/>
      <c r="CR286" s="470"/>
      <c r="CS286" s="470"/>
      <c r="CT286" s="470"/>
      <c r="CU286" s="63"/>
      <c r="CV286" s="467"/>
      <c r="CW286" s="186"/>
      <c r="CX286" s="35"/>
      <c r="CY286" s="132" t="e">
        <f>IF(AND(BX286="NYY",BY286=150),324,IF(AND(BX286="NYY",BY286=95),282,IF(AND(BX286="NYY",BY286=70),202,IF(AND(BX286="NYY",BY286=50),159,IF(AND(BX286="NYY",BY286=35),131,IF(AND(BX286=NYY,BY286=25),106,IF(AND(BX286="LVTC",BY286=150),252,IF(AND(BX286="LVTC",BY286=95),190,IF(AND(BX286="LVTC",BY286=70),158,IF(AND(BX286="LVTC",BY286=50),124,IF(AND(BX286="LVTC",BY286=35),102,IF(AND(BX286="LVTC",BY286=25),83,0))))))))))))</f>
        <v>#NAME?</v>
      </c>
      <c r="CZ286" s="35"/>
      <c r="DA286" s="35"/>
      <c r="DB286" s="401">
        <f t="shared" si="29"/>
        <v>0</v>
      </c>
      <c r="DC286" s="401">
        <f t="shared" si="30"/>
        <v>0</v>
      </c>
      <c r="DD286" s="401" t="str">
        <f t="shared" si="31"/>
        <v>BAIK</v>
      </c>
      <c r="DE286" s="401">
        <f t="shared" si="32"/>
        <v>0</v>
      </c>
      <c r="DF286" s="401" t="str">
        <f t="shared" si="33"/>
        <v>BAIK</v>
      </c>
    </row>
    <row r="287" spans="1:110">
      <c r="A287" s="510">
        <f t="shared" si="34"/>
        <v>275</v>
      </c>
      <c r="B287" s="511" t="str">
        <f>'1. DATA TRAFO'!C287</f>
        <v>TP0048</v>
      </c>
      <c r="C287" s="512" t="str">
        <f>'1. DATA TRAFO'!D287</f>
        <v xml:space="preserve">Jl. Sriwijaya </v>
      </c>
      <c r="D287" s="193" t="str">
        <f>'1. DATA TRAFO'!L287</f>
        <v xml:space="preserve">Sintra </v>
      </c>
      <c r="E287" s="192">
        <f>'1. DATA TRAFO'!M287</f>
        <v>200</v>
      </c>
      <c r="F287" s="513">
        <f>'1. DATA TRAFO'!R287</f>
        <v>44802</v>
      </c>
      <c r="G287" s="205" t="str">
        <f>'1. DATA TRAFO'!T287</f>
        <v>UMJ</v>
      </c>
      <c r="H287" s="470"/>
      <c r="I287" s="470"/>
      <c r="J287" s="470"/>
      <c r="K287" s="470"/>
      <c r="L287" s="470"/>
      <c r="M287" s="470"/>
      <c r="N287" s="470"/>
      <c r="O287" s="470"/>
      <c r="P287" s="470"/>
      <c r="Q287" s="470"/>
      <c r="R287" s="470"/>
      <c r="S287" s="470"/>
      <c r="T287" s="470"/>
      <c r="U287" s="470"/>
      <c r="V287" s="470"/>
      <c r="W287" s="470"/>
      <c r="X287" s="470"/>
      <c r="Y287" s="470"/>
      <c r="Z287" s="470"/>
      <c r="AA287" s="470"/>
      <c r="AB287" s="470"/>
      <c r="AC287" s="514"/>
      <c r="AD287" s="470"/>
      <c r="AE287" s="515"/>
      <c r="AF287" s="470"/>
      <c r="AG287" s="470"/>
      <c r="AH287" s="470"/>
      <c r="AI287" s="470"/>
      <c r="AJ287" s="470"/>
      <c r="AK287" s="470"/>
      <c r="AL287" s="470"/>
      <c r="AM287" s="470"/>
      <c r="AN287" s="470"/>
      <c r="AO287" s="470"/>
      <c r="AP287" s="470"/>
      <c r="AQ287" s="470"/>
      <c r="AR287" s="470"/>
      <c r="AS287" s="516"/>
      <c r="AT287" s="470"/>
      <c r="AU287" s="471"/>
      <c r="AV287" s="470"/>
      <c r="AW287" s="471"/>
      <c r="AX287" s="471"/>
      <c r="AY287" s="470"/>
      <c r="AZ287" s="473"/>
      <c r="BA287" s="472"/>
      <c r="BB287" s="473"/>
      <c r="BC287" s="472"/>
      <c r="BD287" s="473"/>
      <c r="BE287" s="472"/>
      <c r="BF287" s="473"/>
      <c r="BG287" s="472"/>
      <c r="BH287" s="473"/>
      <c r="BI287" s="472"/>
      <c r="BJ287" s="473"/>
      <c r="BK287" s="472"/>
      <c r="BL287" s="473"/>
      <c r="BM287" s="472"/>
      <c r="BN287" s="473"/>
      <c r="BO287" s="472"/>
      <c r="BP287" s="473"/>
      <c r="BQ287" s="472"/>
      <c r="BR287" s="473"/>
      <c r="BS287" s="472"/>
      <c r="BT287" s="473"/>
      <c r="BU287" s="472"/>
      <c r="BV287" s="473"/>
      <c r="BW287" s="472"/>
      <c r="BX287" s="470"/>
      <c r="BY287" s="470"/>
      <c r="BZ287" s="470"/>
      <c r="CA287" s="470"/>
      <c r="CB287" s="470"/>
      <c r="CC287" s="470"/>
      <c r="CD287" s="470"/>
      <c r="CE287" s="470"/>
      <c r="CF287" s="470"/>
      <c r="CG287" s="470"/>
      <c r="CH287" s="470"/>
      <c r="CI287" s="470"/>
      <c r="CJ287" s="470"/>
      <c r="CK287" s="470"/>
      <c r="CL287" s="470"/>
      <c r="CM287" s="470"/>
      <c r="CN287" s="470"/>
      <c r="CO287" s="470"/>
      <c r="CP287" s="470"/>
      <c r="CQ287" s="470"/>
      <c r="CR287" s="470"/>
      <c r="CS287" s="470"/>
      <c r="CT287" s="470"/>
      <c r="CU287" s="63"/>
      <c r="CV287" s="467"/>
      <c r="CW287" s="186"/>
      <c r="CX287" s="35"/>
      <c r="CY287" s="132" t="e">
        <f>IF(AND(BX287="NYY",BY287=150),324,IF(AND(BX287="NYY",BY287=95),282,IF(AND(BX287="NYY",BY287=70),202,IF(AND(BX287="NYY",BY287=50),159,IF(AND(BX287="NYY",BY287=35),131,IF(AND(BX287=NYY,BY287=25),106,IF(AND(BX287="LVTC",BY287=150),252,IF(AND(BX287="LVTC",BY287=95),190,IF(AND(BX287="LVTC",BY287=70),158,IF(AND(BX287="LVTC",BY287=50),124,IF(AND(BX287="LVTC",BY287=35),102,IF(AND(BX287="LVTC",BY287=25),83,0))))))))))))</f>
        <v>#NAME?</v>
      </c>
      <c r="CZ287" s="35"/>
      <c r="DA287" s="35"/>
      <c r="DB287" s="401">
        <f t="shared" si="29"/>
        <v>0</v>
      </c>
      <c r="DC287" s="401">
        <f t="shared" si="30"/>
        <v>0</v>
      </c>
      <c r="DD287" s="401" t="str">
        <f t="shared" si="31"/>
        <v>BAIK</v>
      </c>
      <c r="DE287" s="401">
        <f t="shared" si="32"/>
        <v>0</v>
      </c>
      <c r="DF287" s="401" t="str">
        <f t="shared" si="33"/>
        <v>BAIK</v>
      </c>
    </row>
    <row r="288" spans="1:110">
      <c r="A288" s="510">
        <f t="shared" si="34"/>
        <v>276</v>
      </c>
      <c r="B288" s="511" t="str">
        <f>'1. DATA TRAFO'!C288</f>
        <v>TP0296</v>
      </c>
      <c r="C288" s="512" t="str">
        <f>'1. DATA TRAFO'!D288</f>
        <v xml:space="preserve">Jl. Sriwijaya </v>
      </c>
      <c r="D288" s="193" t="str">
        <f>'1. DATA TRAFO'!L288</f>
        <v>Trafindo</v>
      </c>
      <c r="E288" s="192">
        <f>'1. DATA TRAFO'!M288</f>
        <v>50</v>
      </c>
      <c r="F288" s="513">
        <f>'1. DATA TRAFO'!R288</f>
        <v>44802</v>
      </c>
      <c r="G288" s="205" t="str">
        <f>'1. DATA TRAFO'!T288</f>
        <v>UMJ</v>
      </c>
      <c r="H288" s="470"/>
      <c r="I288" s="470"/>
      <c r="J288" s="470"/>
      <c r="K288" s="470"/>
      <c r="L288" s="470"/>
      <c r="M288" s="470"/>
      <c r="N288" s="470"/>
      <c r="O288" s="470"/>
      <c r="P288" s="470"/>
      <c r="Q288" s="470"/>
      <c r="R288" s="470"/>
      <c r="S288" s="470"/>
      <c r="T288" s="470"/>
      <c r="U288" s="470"/>
      <c r="V288" s="470"/>
      <c r="W288" s="470"/>
      <c r="X288" s="470"/>
      <c r="Y288" s="470"/>
      <c r="Z288" s="470"/>
      <c r="AA288" s="470"/>
      <c r="AB288" s="470"/>
      <c r="AC288" s="514"/>
      <c r="AD288" s="470"/>
      <c r="AE288" s="515"/>
      <c r="AF288" s="470"/>
      <c r="AG288" s="470"/>
      <c r="AH288" s="470"/>
      <c r="AI288" s="470"/>
      <c r="AJ288" s="470"/>
      <c r="AK288" s="470"/>
      <c r="AL288" s="470"/>
      <c r="AM288" s="470"/>
      <c r="AN288" s="470"/>
      <c r="AO288" s="470"/>
      <c r="AP288" s="470"/>
      <c r="AQ288" s="470"/>
      <c r="AR288" s="470"/>
      <c r="AS288" s="516"/>
      <c r="AT288" s="470"/>
      <c r="AU288" s="471"/>
      <c r="AV288" s="470"/>
      <c r="AW288" s="471"/>
      <c r="AX288" s="471"/>
      <c r="AY288" s="470"/>
      <c r="AZ288" s="473"/>
      <c r="BA288" s="472"/>
      <c r="BB288" s="473"/>
      <c r="BC288" s="472"/>
      <c r="BD288" s="473"/>
      <c r="BE288" s="472"/>
      <c r="BF288" s="473"/>
      <c r="BG288" s="472"/>
      <c r="BH288" s="473"/>
      <c r="BI288" s="472"/>
      <c r="BJ288" s="473"/>
      <c r="BK288" s="472"/>
      <c r="BL288" s="473"/>
      <c r="BM288" s="472"/>
      <c r="BN288" s="473"/>
      <c r="BO288" s="472"/>
      <c r="BP288" s="473"/>
      <c r="BQ288" s="472"/>
      <c r="BR288" s="473"/>
      <c r="BS288" s="472"/>
      <c r="BT288" s="473"/>
      <c r="BU288" s="472"/>
      <c r="BV288" s="473"/>
      <c r="BW288" s="472"/>
      <c r="BX288" s="470"/>
      <c r="BY288" s="470"/>
      <c r="BZ288" s="470"/>
      <c r="CA288" s="470"/>
      <c r="CB288" s="470"/>
      <c r="CC288" s="470"/>
      <c r="CD288" s="470"/>
      <c r="CE288" s="470"/>
      <c r="CF288" s="470"/>
      <c r="CG288" s="470"/>
      <c r="CH288" s="470"/>
      <c r="CI288" s="470"/>
      <c r="CJ288" s="470"/>
      <c r="CK288" s="470"/>
      <c r="CL288" s="470"/>
      <c r="CM288" s="470"/>
      <c r="CN288" s="470"/>
      <c r="CO288" s="470"/>
      <c r="CP288" s="470"/>
      <c r="CQ288" s="470"/>
      <c r="CR288" s="470"/>
      <c r="CS288" s="470"/>
      <c r="CT288" s="470"/>
      <c r="CU288" s="63"/>
      <c r="CV288" s="467"/>
      <c r="CW288" s="186"/>
      <c r="CX288" s="35"/>
      <c r="CY288" s="132" t="e">
        <f>IF(AND(BX288="NYY",BY288=150),324,IF(AND(BX288="NYY",BY288=95),282,IF(AND(BX288="NYY",BY288=70),202,IF(AND(BX288="NYY",BY288=50),159,IF(AND(BX288="NYY",BY288=35),131,IF(AND(BX288=NYY,BY288=25),106,IF(AND(BX288="LVTC",BY288=150),252,IF(AND(BX288="LVTC",BY288=95),190,IF(AND(BX288="LVTC",BY288=70),158,IF(AND(BX288="LVTC",BY288=50),124,IF(AND(BX288="LVTC",BY288=35),102,IF(AND(BX288="LVTC",BY288=25),83,0))))))))))))</f>
        <v>#NAME?</v>
      </c>
      <c r="CZ288" s="35"/>
      <c r="DA288" s="35"/>
      <c r="DB288" s="401">
        <f t="shared" si="29"/>
        <v>0</v>
      </c>
      <c r="DC288" s="401">
        <f t="shared" si="30"/>
        <v>0</v>
      </c>
      <c r="DD288" s="401" t="str">
        <f t="shared" si="31"/>
        <v>BAIK</v>
      </c>
      <c r="DE288" s="401">
        <f t="shared" si="32"/>
        <v>0</v>
      </c>
      <c r="DF288" s="401" t="str">
        <f t="shared" si="33"/>
        <v>BAIK</v>
      </c>
    </row>
    <row r="289" spans="1:110">
      <c r="A289" s="510">
        <f t="shared" si="34"/>
        <v>277</v>
      </c>
      <c r="B289" s="511" t="str">
        <f>'1. DATA TRAFO'!C289</f>
        <v>TP0358</v>
      </c>
      <c r="C289" s="512" t="str">
        <f>'1. DATA TRAFO'!D289</f>
        <v xml:space="preserve">Jl. Sriwijaya </v>
      </c>
      <c r="D289" s="193" t="str">
        <f>'1. DATA TRAFO'!L289</f>
        <v xml:space="preserve">Starlite </v>
      </c>
      <c r="E289" s="192">
        <f>'1. DATA TRAFO'!M289</f>
        <v>100</v>
      </c>
      <c r="F289" s="513">
        <f>'1. DATA TRAFO'!R289</f>
        <v>44805</v>
      </c>
      <c r="G289" s="205" t="str">
        <f>'1. DATA TRAFO'!T289</f>
        <v>UMJ</v>
      </c>
      <c r="H289" s="470"/>
      <c r="I289" s="470"/>
      <c r="J289" s="470"/>
      <c r="K289" s="470"/>
      <c r="L289" s="470"/>
      <c r="M289" s="470"/>
      <c r="N289" s="470"/>
      <c r="O289" s="470"/>
      <c r="P289" s="470"/>
      <c r="Q289" s="470"/>
      <c r="R289" s="470"/>
      <c r="S289" s="470"/>
      <c r="T289" s="470"/>
      <c r="U289" s="470"/>
      <c r="V289" s="470"/>
      <c r="W289" s="470"/>
      <c r="X289" s="470"/>
      <c r="Y289" s="470"/>
      <c r="Z289" s="470"/>
      <c r="AA289" s="470"/>
      <c r="AB289" s="470"/>
      <c r="AC289" s="514"/>
      <c r="AD289" s="470"/>
      <c r="AE289" s="515"/>
      <c r="AF289" s="470"/>
      <c r="AG289" s="470"/>
      <c r="AH289" s="470"/>
      <c r="AI289" s="470"/>
      <c r="AJ289" s="470"/>
      <c r="AK289" s="470"/>
      <c r="AL289" s="470"/>
      <c r="AM289" s="470"/>
      <c r="AN289" s="470"/>
      <c r="AO289" s="470"/>
      <c r="AP289" s="470"/>
      <c r="AQ289" s="470"/>
      <c r="AR289" s="470"/>
      <c r="AS289" s="516"/>
      <c r="AT289" s="470"/>
      <c r="AU289" s="471"/>
      <c r="AV289" s="470"/>
      <c r="AW289" s="471"/>
      <c r="AX289" s="471"/>
      <c r="AY289" s="470"/>
      <c r="AZ289" s="473"/>
      <c r="BA289" s="472"/>
      <c r="BB289" s="473"/>
      <c r="BC289" s="472"/>
      <c r="BD289" s="473"/>
      <c r="BE289" s="472"/>
      <c r="BF289" s="473"/>
      <c r="BG289" s="472"/>
      <c r="BH289" s="473"/>
      <c r="BI289" s="472"/>
      <c r="BJ289" s="473"/>
      <c r="BK289" s="472"/>
      <c r="BL289" s="473"/>
      <c r="BM289" s="472"/>
      <c r="BN289" s="473"/>
      <c r="BO289" s="472"/>
      <c r="BP289" s="473"/>
      <c r="BQ289" s="472"/>
      <c r="BR289" s="473"/>
      <c r="BS289" s="472"/>
      <c r="BT289" s="473"/>
      <c r="BU289" s="472"/>
      <c r="BV289" s="473"/>
      <c r="BW289" s="472"/>
      <c r="BX289" s="470"/>
      <c r="BY289" s="470"/>
      <c r="BZ289" s="470"/>
      <c r="CA289" s="470"/>
      <c r="CB289" s="470"/>
      <c r="CC289" s="470"/>
      <c r="CD289" s="470"/>
      <c r="CE289" s="470"/>
      <c r="CF289" s="470"/>
      <c r="CG289" s="470"/>
      <c r="CH289" s="470"/>
      <c r="CI289" s="470"/>
      <c r="CJ289" s="470"/>
      <c r="CK289" s="470"/>
      <c r="CL289" s="470"/>
      <c r="CM289" s="470"/>
      <c r="CN289" s="470"/>
      <c r="CO289" s="470"/>
      <c r="CP289" s="470"/>
      <c r="CQ289" s="470"/>
      <c r="CR289" s="470"/>
      <c r="CS289" s="470"/>
      <c r="CT289" s="470"/>
      <c r="CU289" s="63"/>
      <c r="CV289" s="467"/>
      <c r="CW289" s="186"/>
      <c r="CX289" s="35"/>
      <c r="CY289" s="132" t="e">
        <f>IF(AND(BX289="NYY",BY289=150),324,IF(AND(BX289="NYY",BY289=95),282,IF(AND(BX289="NYY",BY289=70),202,IF(AND(BX289="NYY",BY289=50),159,IF(AND(BX289="NYY",BY289=35),131,IF(AND(BX289=NYY,BY289=25),106,IF(AND(BX289="LVTC",BY289=150),252,IF(AND(BX289="LVTC",BY289=95),190,IF(AND(BX289="LVTC",BY289=70),158,IF(AND(BX289="LVTC",BY289=50),124,IF(AND(BX289="LVTC",BY289=35),102,IF(AND(BX289="LVTC",BY289=25),83,0))))))))))))</f>
        <v>#NAME?</v>
      </c>
      <c r="CZ289" s="35"/>
      <c r="DA289" s="35"/>
      <c r="DB289" s="401">
        <f t="shared" si="29"/>
        <v>0</v>
      </c>
      <c r="DC289" s="401">
        <f t="shared" si="30"/>
        <v>0</v>
      </c>
      <c r="DD289" s="401" t="str">
        <f t="shared" si="31"/>
        <v>BAIK</v>
      </c>
      <c r="DE289" s="401">
        <f t="shared" si="32"/>
        <v>0</v>
      </c>
      <c r="DF289" s="401" t="str">
        <f t="shared" si="33"/>
        <v>BAIK</v>
      </c>
    </row>
    <row r="290" spans="1:110">
      <c r="A290" s="510">
        <f t="shared" si="34"/>
        <v>278</v>
      </c>
      <c r="B290" s="511" t="str">
        <f>'1. DATA TRAFO'!C290</f>
        <v>TP0466</v>
      </c>
      <c r="C290" s="512" t="str">
        <f>'1. DATA TRAFO'!D290</f>
        <v>Jl. Estika</v>
      </c>
      <c r="D290" s="193" t="str">
        <f>'1. DATA TRAFO'!L290</f>
        <v>Trafindo</v>
      </c>
      <c r="E290" s="192">
        <f>'1. DATA TRAFO'!M290</f>
        <v>50</v>
      </c>
      <c r="F290" s="513">
        <f>'1. DATA TRAFO'!R290</f>
        <v>44805</v>
      </c>
      <c r="G290" s="205" t="str">
        <f>'1. DATA TRAFO'!T290</f>
        <v>UMJ</v>
      </c>
      <c r="H290" s="470"/>
      <c r="I290" s="470"/>
      <c r="J290" s="470"/>
      <c r="K290" s="470"/>
      <c r="L290" s="470"/>
      <c r="M290" s="470"/>
      <c r="N290" s="470"/>
      <c r="O290" s="470"/>
      <c r="P290" s="470"/>
      <c r="Q290" s="470"/>
      <c r="R290" s="470"/>
      <c r="S290" s="470"/>
      <c r="T290" s="470"/>
      <c r="U290" s="470"/>
      <c r="V290" s="470"/>
      <c r="W290" s="470"/>
      <c r="X290" s="470"/>
      <c r="Y290" s="470"/>
      <c r="Z290" s="470"/>
      <c r="AA290" s="470"/>
      <c r="AB290" s="470"/>
      <c r="AC290" s="514"/>
      <c r="AD290" s="470"/>
      <c r="AE290" s="515"/>
      <c r="AF290" s="470"/>
      <c r="AG290" s="470"/>
      <c r="AH290" s="470"/>
      <c r="AI290" s="470"/>
      <c r="AJ290" s="470"/>
      <c r="AK290" s="470"/>
      <c r="AL290" s="470"/>
      <c r="AM290" s="470"/>
      <c r="AN290" s="470"/>
      <c r="AO290" s="470"/>
      <c r="AP290" s="470"/>
      <c r="AQ290" s="470"/>
      <c r="AR290" s="470"/>
      <c r="AS290" s="516"/>
      <c r="AT290" s="470"/>
      <c r="AU290" s="471"/>
      <c r="AV290" s="470"/>
      <c r="AW290" s="471"/>
      <c r="AX290" s="471"/>
      <c r="AY290" s="470"/>
      <c r="AZ290" s="473"/>
      <c r="BA290" s="472"/>
      <c r="BB290" s="473"/>
      <c r="BC290" s="472"/>
      <c r="BD290" s="473"/>
      <c r="BE290" s="472"/>
      <c r="BF290" s="473"/>
      <c r="BG290" s="472"/>
      <c r="BH290" s="473"/>
      <c r="BI290" s="472"/>
      <c r="BJ290" s="473"/>
      <c r="BK290" s="472"/>
      <c r="BL290" s="473"/>
      <c r="BM290" s="472"/>
      <c r="BN290" s="473"/>
      <c r="BO290" s="472"/>
      <c r="BP290" s="473"/>
      <c r="BQ290" s="472"/>
      <c r="BR290" s="473"/>
      <c r="BS290" s="472"/>
      <c r="BT290" s="473"/>
      <c r="BU290" s="472"/>
      <c r="BV290" s="473"/>
      <c r="BW290" s="472"/>
      <c r="BX290" s="470"/>
      <c r="BY290" s="470"/>
      <c r="BZ290" s="470"/>
      <c r="CA290" s="470"/>
      <c r="CB290" s="470"/>
      <c r="CC290" s="470"/>
      <c r="CD290" s="470"/>
      <c r="CE290" s="470"/>
      <c r="CF290" s="470"/>
      <c r="CG290" s="470"/>
      <c r="CH290" s="470"/>
      <c r="CI290" s="470"/>
      <c r="CJ290" s="470"/>
      <c r="CK290" s="470"/>
      <c r="CL290" s="470"/>
      <c r="CM290" s="470"/>
      <c r="CN290" s="470"/>
      <c r="CO290" s="470"/>
      <c r="CP290" s="470"/>
      <c r="CQ290" s="470"/>
      <c r="CR290" s="470"/>
      <c r="CS290" s="470"/>
      <c r="CT290" s="470"/>
      <c r="CU290" s="63"/>
      <c r="CV290" s="467"/>
      <c r="CW290" s="186"/>
      <c r="CX290" s="35"/>
      <c r="CY290" s="132" t="e">
        <f>IF(AND(BX290="NYY",BY290=150),324,IF(AND(BX290="NYY",BY290=95),282,IF(AND(BX290="NYY",BY290=70),202,IF(AND(BX290="NYY",BY290=50),159,IF(AND(BX290="NYY",BY290=35),131,IF(AND(BX290=NYY,BY290=25),106,IF(AND(BX290="LVTC",BY290=150),252,IF(AND(BX290="LVTC",BY290=95),190,IF(AND(BX290="LVTC",BY290=70),158,IF(AND(BX290="LVTC",BY290=50),124,IF(AND(BX290="LVTC",BY290=35),102,IF(AND(BX290="LVTC",BY290=25),83,0))))))))))))</f>
        <v>#NAME?</v>
      </c>
      <c r="CZ290" s="35"/>
      <c r="DA290" s="35"/>
      <c r="DB290" s="401">
        <f t="shared" si="29"/>
        <v>0</v>
      </c>
      <c r="DC290" s="401">
        <f t="shared" si="30"/>
        <v>0</v>
      </c>
      <c r="DD290" s="401" t="str">
        <f t="shared" si="31"/>
        <v>BAIK</v>
      </c>
      <c r="DE290" s="401">
        <f t="shared" si="32"/>
        <v>0</v>
      </c>
      <c r="DF290" s="401" t="str">
        <f t="shared" si="33"/>
        <v>BAIK</v>
      </c>
    </row>
    <row r="291" spans="1:110">
      <c r="A291" s="510">
        <f t="shared" si="34"/>
        <v>279</v>
      </c>
      <c r="B291" s="511" t="str">
        <f>'1. DATA TRAFO'!C291</f>
        <v>TP0365</v>
      </c>
      <c r="C291" s="512" t="str">
        <f>'1. DATA TRAFO'!D291</f>
        <v xml:space="preserve">Jl. Sriwijaya </v>
      </c>
      <c r="D291" s="193" t="str">
        <f>'1. DATA TRAFO'!L291</f>
        <v xml:space="preserve">Voltra </v>
      </c>
      <c r="E291" s="192">
        <f>'1. DATA TRAFO'!M291</f>
        <v>100</v>
      </c>
      <c r="F291" s="513">
        <f>'1. DATA TRAFO'!R291</f>
        <v>44805</v>
      </c>
      <c r="G291" s="205" t="str">
        <f>'1. DATA TRAFO'!T291</f>
        <v>UMJ</v>
      </c>
      <c r="H291" s="470"/>
      <c r="I291" s="470"/>
      <c r="J291" s="470"/>
      <c r="K291" s="470"/>
      <c r="L291" s="470"/>
      <c r="M291" s="470"/>
      <c r="N291" s="470"/>
      <c r="O291" s="470"/>
      <c r="P291" s="470"/>
      <c r="Q291" s="470"/>
      <c r="R291" s="470"/>
      <c r="S291" s="470"/>
      <c r="T291" s="470"/>
      <c r="U291" s="470"/>
      <c r="V291" s="470"/>
      <c r="W291" s="470"/>
      <c r="X291" s="470"/>
      <c r="Y291" s="470"/>
      <c r="Z291" s="470"/>
      <c r="AA291" s="470"/>
      <c r="AB291" s="470"/>
      <c r="AC291" s="514"/>
      <c r="AD291" s="470"/>
      <c r="AE291" s="515"/>
      <c r="AF291" s="470"/>
      <c r="AG291" s="470"/>
      <c r="AH291" s="470"/>
      <c r="AI291" s="470"/>
      <c r="AJ291" s="470"/>
      <c r="AK291" s="470"/>
      <c r="AL291" s="470"/>
      <c r="AM291" s="470"/>
      <c r="AN291" s="470"/>
      <c r="AO291" s="470"/>
      <c r="AP291" s="470"/>
      <c r="AQ291" s="470"/>
      <c r="AR291" s="470"/>
      <c r="AS291" s="516"/>
      <c r="AT291" s="470"/>
      <c r="AU291" s="471"/>
      <c r="AV291" s="470"/>
      <c r="AW291" s="471"/>
      <c r="AX291" s="471"/>
      <c r="AY291" s="470"/>
      <c r="AZ291" s="473"/>
      <c r="BA291" s="472"/>
      <c r="BB291" s="473"/>
      <c r="BC291" s="472"/>
      <c r="BD291" s="473"/>
      <c r="BE291" s="472"/>
      <c r="BF291" s="473"/>
      <c r="BG291" s="472"/>
      <c r="BH291" s="473"/>
      <c r="BI291" s="472"/>
      <c r="BJ291" s="473"/>
      <c r="BK291" s="472"/>
      <c r="BL291" s="473"/>
      <c r="BM291" s="472"/>
      <c r="BN291" s="473"/>
      <c r="BO291" s="472"/>
      <c r="BP291" s="473"/>
      <c r="BQ291" s="472"/>
      <c r="BR291" s="473"/>
      <c r="BS291" s="472"/>
      <c r="BT291" s="473"/>
      <c r="BU291" s="472"/>
      <c r="BV291" s="473"/>
      <c r="BW291" s="472"/>
      <c r="BX291" s="470"/>
      <c r="BY291" s="470"/>
      <c r="BZ291" s="470"/>
      <c r="CA291" s="470"/>
      <c r="CB291" s="470"/>
      <c r="CC291" s="470"/>
      <c r="CD291" s="470"/>
      <c r="CE291" s="470"/>
      <c r="CF291" s="470"/>
      <c r="CG291" s="470"/>
      <c r="CH291" s="470"/>
      <c r="CI291" s="470"/>
      <c r="CJ291" s="470"/>
      <c r="CK291" s="470"/>
      <c r="CL291" s="470"/>
      <c r="CM291" s="470"/>
      <c r="CN291" s="470"/>
      <c r="CO291" s="470"/>
      <c r="CP291" s="470"/>
      <c r="CQ291" s="470"/>
      <c r="CR291" s="470"/>
      <c r="CS291" s="470"/>
      <c r="CT291" s="470"/>
      <c r="CU291" s="63"/>
      <c r="CV291" s="467"/>
      <c r="CW291" s="186"/>
      <c r="CX291" s="35"/>
      <c r="CY291" s="132" t="e">
        <f>IF(AND(BX291="NYY",BY291=150),324,IF(AND(BX291="NYY",BY291=95),282,IF(AND(BX291="NYY",BY291=70),202,IF(AND(BX291="NYY",BY291=50),159,IF(AND(BX291="NYY",BY291=35),131,IF(AND(BX291=NYY,BY291=25),106,IF(AND(BX291="LVTC",BY291=150),252,IF(AND(BX291="LVTC",BY291=95),190,IF(AND(BX291="LVTC",BY291=70),158,IF(AND(BX291="LVTC",BY291=50),124,IF(AND(BX291="LVTC",BY291=35),102,IF(AND(BX291="LVTC",BY291=25),83,0))))))))))))</f>
        <v>#NAME?</v>
      </c>
      <c r="CZ291" s="35"/>
      <c r="DA291" s="35"/>
      <c r="DB291" s="401">
        <f t="shared" si="29"/>
        <v>0</v>
      </c>
      <c r="DC291" s="401">
        <f t="shared" si="30"/>
        <v>0</v>
      </c>
      <c r="DD291" s="401" t="str">
        <f t="shared" si="31"/>
        <v>BAIK</v>
      </c>
      <c r="DE291" s="401">
        <f t="shared" si="32"/>
        <v>0</v>
      </c>
      <c r="DF291" s="401" t="str">
        <f t="shared" si="33"/>
        <v>BAIK</v>
      </c>
    </row>
    <row r="292" spans="1:110">
      <c r="A292" s="510">
        <f t="shared" si="34"/>
        <v>280</v>
      </c>
      <c r="B292" s="511" t="str">
        <f>'1. DATA TRAFO'!C292</f>
        <v>TP0555 (BARU)</v>
      </c>
      <c r="C292" s="512" t="str">
        <f>'1. DATA TRAFO'!D292</f>
        <v xml:space="preserve">Jl. Sriwijaya </v>
      </c>
      <c r="D292" s="193" t="str">
        <f>'1. DATA TRAFO'!L292</f>
        <v>Trafindo</v>
      </c>
      <c r="E292" s="192">
        <f>'1. DATA TRAFO'!M292</f>
        <v>100</v>
      </c>
      <c r="F292" s="513">
        <f>'1. DATA TRAFO'!R292</f>
        <v>44803</v>
      </c>
      <c r="G292" s="205" t="str">
        <f>'1. DATA TRAFO'!T292</f>
        <v>UMJ</v>
      </c>
      <c r="H292" s="470"/>
      <c r="I292" s="470"/>
      <c r="J292" s="470"/>
      <c r="K292" s="470"/>
      <c r="L292" s="470"/>
      <c r="M292" s="470"/>
      <c r="N292" s="470"/>
      <c r="O292" s="470"/>
      <c r="P292" s="470"/>
      <c r="Q292" s="470"/>
      <c r="R292" s="470"/>
      <c r="S292" s="470"/>
      <c r="T292" s="470"/>
      <c r="U292" s="470"/>
      <c r="V292" s="470"/>
      <c r="W292" s="470"/>
      <c r="X292" s="470"/>
      <c r="Y292" s="470"/>
      <c r="Z292" s="470"/>
      <c r="AA292" s="470"/>
      <c r="AB292" s="470"/>
      <c r="AC292" s="514"/>
      <c r="AD292" s="470"/>
      <c r="AE292" s="515"/>
      <c r="AF292" s="470"/>
      <c r="AG292" s="470"/>
      <c r="AH292" s="470"/>
      <c r="AI292" s="470"/>
      <c r="AJ292" s="470"/>
      <c r="AK292" s="470"/>
      <c r="AL292" s="470"/>
      <c r="AM292" s="470"/>
      <c r="AN292" s="470"/>
      <c r="AO292" s="470"/>
      <c r="AP292" s="470"/>
      <c r="AQ292" s="470"/>
      <c r="AR292" s="470"/>
      <c r="AS292" s="516"/>
      <c r="AT292" s="470"/>
      <c r="AU292" s="471"/>
      <c r="AV292" s="470"/>
      <c r="AW292" s="471"/>
      <c r="AX292" s="471"/>
      <c r="AY292" s="470"/>
      <c r="AZ292" s="473"/>
      <c r="BA292" s="472"/>
      <c r="BB292" s="473"/>
      <c r="BC292" s="472"/>
      <c r="BD292" s="473"/>
      <c r="BE292" s="472"/>
      <c r="BF292" s="473"/>
      <c r="BG292" s="472"/>
      <c r="BH292" s="473"/>
      <c r="BI292" s="472"/>
      <c r="BJ292" s="473"/>
      <c r="BK292" s="472"/>
      <c r="BL292" s="473"/>
      <c r="BM292" s="472"/>
      <c r="BN292" s="473"/>
      <c r="BO292" s="472"/>
      <c r="BP292" s="473"/>
      <c r="BQ292" s="472"/>
      <c r="BR292" s="473"/>
      <c r="BS292" s="472"/>
      <c r="BT292" s="473"/>
      <c r="BU292" s="472"/>
      <c r="BV292" s="473"/>
      <c r="BW292" s="472"/>
      <c r="BX292" s="470"/>
      <c r="BY292" s="470"/>
      <c r="BZ292" s="470"/>
      <c r="CA292" s="470"/>
      <c r="CB292" s="470"/>
      <c r="CC292" s="470"/>
      <c r="CD292" s="470"/>
      <c r="CE292" s="470"/>
      <c r="CF292" s="470"/>
      <c r="CG292" s="470"/>
      <c r="CH292" s="470"/>
      <c r="CI292" s="470"/>
      <c r="CJ292" s="470"/>
      <c r="CK292" s="470"/>
      <c r="CL292" s="470"/>
      <c r="CM292" s="470"/>
      <c r="CN292" s="470"/>
      <c r="CO292" s="470"/>
      <c r="CP292" s="470"/>
      <c r="CQ292" s="470"/>
      <c r="CR292" s="470"/>
      <c r="CS292" s="470"/>
      <c r="CT292" s="470"/>
      <c r="CU292" s="63"/>
      <c r="CV292" s="467"/>
      <c r="CW292" s="186"/>
      <c r="CX292" s="35"/>
      <c r="CY292" s="132" t="e">
        <f>IF(AND(BX292="NYY",BY292=150),324,IF(AND(BX292="NYY",BY292=95),282,IF(AND(BX292="NYY",BY292=70),202,IF(AND(BX292="NYY",BY292=50),159,IF(AND(BX292="NYY",BY292=35),131,IF(AND(BX292=NYY,BY292=25),106,IF(AND(BX292="LVTC",BY292=150),252,IF(AND(BX292="LVTC",BY292=95),190,IF(AND(BX292="LVTC",BY292=70),158,IF(AND(BX292="LVTC",BY292=50),124,IF(AND(BX292="LVTC",BY292=35),102,IF(AND(BX292="LVTC",BY292=25),83,0))))))))))))</f>
        <v>#NAME?</v>
      </c>
      <c r="CZ292" s="35"/>
      <c r="DA292" s="35"/>
      <c r="DB292" s="401">
        <f t="shared" si="29"/>
        <v>0</v>
      </c>
      <c r="DC292" s="401">
        <f t="shared" si="30"/>
        <v>0</v>
      </c>
      <c r="DD292" s="401" t="str">
        <f t="shared" si="31"/>
        <v>BAIK</v>
      </c>
      <c r="DE292" s="401">
        <f t="shared" si="32"/>
        <v>0</v>
      </c>
      <c r="DF292" s="401" t="str">
        <f t="shared" si="33"/>
        <v>BAIK</v>
      </c>
    </row>
    <row r="293" spans="1:110">
      <c r="A293" s="510">
        <f t="shared" si="34"/>
        <v>281</v>
      </c>
      <c r="B293" s="511" t="str">
        <f>'1. DATA TRAFO'!C293</f>
        <v>TP0487</v>
      </c>
      <c r="C293" s="512" t="str">
        <f>'1. DATA TRAFO'!D293</f>
        <v xml:space="preserve">Jl. Sriwijaya </v>
      </c>
      <c r="D293" s="193" t="str">
        <f>'1. DATA TRAFO'!L293</f>
        <v xml:space="preserve">Lucky Light </v>
      </c>
      <c r="E293" s="192">
        <f>'1. DATA TRAFO'!M293</f>
        <v>160</v>
      </c>
      <c r="F293" s="513">
        <f>'1. DATA TRAFO'!R293</f>
        <v>44803</v>
      </c>
      <c r="G293" s="205" t="str">
        <f>'1. DATA TRAFO'!T293</f>
        <v>UMJ</v>
      </c>
      <c r="H293" s="470"/>
      <c r="I293" s="470"/>
      <c r="J293" s="470"/>
      <c r="K293" s="470"/>
      <c r="L293" s="470"/>
      <c r="M293" s="470"/>
      <c r="N293" s="470"/>
      <c r="O293" s="470"/>
      <c r="P293" s="470"/>
      <c r="Q293" s="470"/>
      <c r="R293" s="470"/>
      <c r="S293" s="470"/>
      <c r="T293" s="470"/>
      <c r="U293" s="470"/>
      <c r="V293" s="470"/>
      <c r="W293" s="470"/>
      <c r="X293" s="470"/>
      <c r="Y293" s="470"/>
      <c r="Z293" s="470"/>
      <c r="AA293" s="470"/>
      <c r="AB293" s="470"/>
      <c r="AC293" s="514"/>
      <c r="AD293" s="470"/>
      <c r="AE293" s="515"/>
      <c r="AF293" s="470"/>
      <c r="AG293" s="470"/>
      <c r="AH293" s="470"/>
      <c r="AI293" s="470"/>
      <c r="AJ293" s="470"/>
      <c r="AK293" s="470"/>
      <c r="AL293" s="470"/>
      <c r="AM293" s="470"/>
      <c r="AN293" s="470"/>
      <c r="AO293" s="470"/>
      <c r="AP293" s="470"/>
      <c r="AQ293" s="470"/>
      <c r="AR293" s="470"/>
      <c r="AS293" s="516"/>
      <c r="AT293" s="470"/>
      <c r="AU293" s="471"/>
      <c r="AV293" s="470"/>
      <c r="AW293" s="471"/>
      <c r="AX293" s="471"/>
      <c r="AY293" s="470"/>
      <c r="AZ293" s="473"/>
      <c r="BA293" s="472"/>
      <c r="BB293" s="473"/>
      <c r="BC293" s="472"/>
      <c r="BD293" s="473"/>
      <c r="BE293" s="472"/>
      <c r="BF293" s="473"/>
      <c r="BG293" s="472"/>
      <c r="BH293" s="473"/>
      <c r="BI293" s="472"/>
      <c r="BJ293" s="473"/>
      <c r="BK293" s="472"/>
      <c r="BL293" s="473"/>
      <c r="BM293" s="472"/>
      <c r="BN293" s="473"/>
      <c r="BO293" s="472"/>
      <c r="BP293" s="473"/>
      <c r="BQ293" s="472"/>
      <c r="BR293" s="473"/>
      <c r="BS293" s="472"/>
      <c r="BT293" s="473"/>
      <c r="BU293" s="472"/>
      <c r="BV293" s="473"/>
      <c r="BW293" s="472"/>
      <c r="BX293" s="470"/>
      <c r="BY293" s="470"/>
      <c r="BZ293" s="470"/>
      <c r="CA293" s="470"/>
      <c r="CB293" s="470"/>
      <c r="CC293" s="470"/>
      <c r="CD293" s="470"/>
      <c r="CE293" s="470"/>
      <c r="CF293" s="470"/>
      <c r="CG293" s="470"/>
      <c r="CH293" s="470"/>
      <c r="CI293" s="470"/>
      <c r="CJ293" s="470"/>
      <c r="CK293" s="470"/>
      <c r="CL293" s="470"/>
      <c r="CM293" s="470"/>
      <c r="CN293" s="470"/>
      <c r="CO293" s="470"/>
      <c r="CP293" s="470"/>
      <c r="CQ293" s="470"/>
      <c r="CR293" s="470"/>
      <c r="CS293" s="470"/>
      <c r="CT293" s="470"/>
      <c r="CU293" s="63"/>
      <c r="CV293" s="467"/>
      <c r="CW293" s="186"/>
      <c r="CX293" s="35"/>
      <c r="CY293" s="132" t="e">
        <f>IF(AND(BX293="NYY",BY293=150),324,IF(AND(BX293="NYY",BY293=95),282,IF(AND(BX293="NYY",BY293=70),202,IF(AND(BX293="NYY",BY293=50),159,IF(AND(BX293="NYY",BY293=35),131,IF(AND(BX293=NYY,BY293=25),106,IF(AND(BX293="LVTC",BY293=150),252,IF(AND(BX293="LVTC",BY293=95),190,IF(AND(BX293="LVTC",BY293=70),158,IF(AND(BX293="LVTC",BY293=50),124,IF(AND(BX293="LVTC",BY293=35),102,IF(AND(BX293="LVTC",BY293=25),83,0))))))))))))</f>
        <v>#NAME?</v>
      </c>
      <c r="CZ293" s="35"/>
      <c r="DA293" s="35"/>
      <c r="DB293" s="401">
        <f t="shared" si="29"/>
        <v>0</v>
      </c>
      <c r="DC293" s="401">
        <f t="shared" si="30"/>
        <v>0</v>
      </c>
      <c r="DD293" s="401" t="str">
        <f t="shared" si="31"/>
        <v>BAIK</v>
      </c>
      <c r="DE293" s="401">
        <f t="shared" si="32"/>
        <v>0</v>
      </c>
      <c r="DF293" s="401" t="str">
        <f t="shared" si="33"/>
        <v>BAIK</v>
      </c>
    </row>
    <row r="294" spans="1:110">
      <c r="A294" s="510">
        <f t="shared" si="34"/>
        <v>282</v>
      </c>
      <c r="B294" s="511" t="str">
        <f>'1. DATA TRAFO'!C294</f>
        <v>TP0382</v>
      </c>
      <c r="C294" s="512" t="str">
        <f>'1. DATA TRAFO'!D294</f>
        <v xml:space="preserve">Jl. Kamboja </v>
      </c>
      <c r="D294" s="193" t="str">
        <f>'1. DATA TRAFO'!L294</f>
        <v xml:space="preserve">Sintra </v>
      </c>
      <c r="E294" s="192">
        <f>'1. DATA TRAFO'!M294</f>
        <v>100</v>
      </c>
      <c r="F294" s="513">
        <f>'1. DATA TRAFO'!R294</f>
        <v>44804</v>
      </c>
      <c r="G294" s="205" t="str">
        <f>'1. DATA TRAFO'!T294</f>
        <v>UMJ</v>
      </c>
      <c r="H294" s="470"/>
      <c r="I294" s="470"/>
      <c r="J294" s="470"/>
      <c r="K294" s="470"/>
      <c r="L294" s="470"/>
      <c r="M294" s="470"/>
      <c r="N294" s="470"/>
      <c r="O294" s="470"/>
      <c r="P294" s="470"/>
      <c r="Q294" s="470"/>
      <c r="R294" s="470"/>
      <c r="S294" s="470"/>
      <c r="T294" s="470"/>
      <c r="U294" s="470"/>
      <c r="V294" s="470"/>
      <c r="W294" s="470"/>
      <c r="X294" s="470"/>
      <c r="Y294" s="470"/>
      <c r="Z294" s="470"/>
      <c r="AA294" s="470"/>
      <c r="AB294" s="470"/>
      <c r="AC294" s="514"/>
      <c r="AD294" s="470"/>
      <c r="AE294" s="515"/>
      <c r="AF294" s="470"/>
      <c r="AG294" s="470"/>
      <c r="AH294" s="470"/>
      <c r="AI294" s="470"/>
      <c r="AJ294" s="470"/>
      <c r="AK294" s="470"/>
      <c r="AL294" s="470"/>
      <c r="AM294" s="470"/>
      <c r="AN294" s="470"/>
      <c r="AO294" s="470"/>
      <c r="AP294" s="470"/>
      <c r="AQ294" s="470"/>
      <c r="AR294" s="470"/>
      <c r="AS294" s="516"/>
      <c r="AT294" s="470"/>
      <c r="AU294" s="471"/>
      <c r="AV294" s="470"/>
      <c r="AW294" s="471"/>
      <c r="AX294" s="471"/>
      <c r="AY294" s="470"/>
      <c r="AZ294" s="473"/>
      <c r="BA294" s="472"/>
      <c r="BB294" s="473"/>
      <c r="BC294" s="472"/>
      <c r="BD294" s="473"/>
      <c r="BE294" s="472"/>
      <c r="BF294" s="473"/>
      <c r="BG294" s="472"/>
      <c r="BH294" s="473"/>
      <c r="BI294" s="472"/>
      <c r="BJ294" s="473"/>
      <c r="BK294" s="472"/>
      <c r="BL294" s="473"/>
      <c r="BM294" s="472"/>
      <c r="BN294" s="473"/>
      <c r="BO294" s="472"/>
      <c r="BP294" s="473"/>
      <c r="BQ294" s="472"/>
      <c r="BR294" s="473"/>
      <c r="BS294" s="472"/>
      <c r="BT294" s="473"/>
      <c r="BU294" s="472"/>
      <c r="BV294" s="473"/>
      <c r="BW294" s="472"/>
      <c r="BX294" s="470"/>
      <c r="BY294" s="470"/>
      <c r="BZ294" s="470"/>
      <c r="CA294" s="470"/>
      <c r="CB294" s="470"/>
      <c r="CC294" s="470"/>
      <c r="CD294" s="470"/>
      <c r="CE294" s="470"/>
      <c r="CF294" s="470"/>
      <c r="CG294" s="470"/>
      <c r="CH294" s="470"/>
      <c r="CI294" s="470"/>
      <c r="CJ294" s="470"/>
      <c r="CK294" s="470"/>
      <c r="CL294" s="470"/>
      <c r="CM294" s="470"/>
      <c r="CN294" s="470"/>
      <c r="CO294" s="470"/>
      <c r="CP294" s="470"/>
      <c r="CQ294" s="470"/>
      <c r="CR294" s="470"/>
      <c r="CS294" s="470"/>
      <c r="CT294" s="470"/>
      <c r="CU294" s="63"/>
      <c r="CV294" s="467"/>
      <c r="CW294" s="186"/>
      <c r="CX294" s="35"/>
      <c r="CY294" s="132" t="e">
        <f>IF(AND(BX294="NYY",BY294=150),324,IF(AND(BX294="NYY",BY294=95),282,IF(AND(BX294="NYY",BY294=70),202,IF(AND(BX294="NYY",BY294=50),159,IF(AND(BX294="NYY",BY294=35),131,IF(AND(BX294=NYY,BY294=25),106,IF(AND(BX294="LVTC",BY294=150),252,IF(AND(BX294="LVTC",BY294=95),190,IF(AND(BX294="LVTC",BY294=70),158,IF(AND(BX294="LVTC",BY294=50),124,IF(AND(BX294="LVTC",BY294=35),102,IF(AND(BX294="LVTC",BY294=25),83,0))))))))))))</f>
        <v>#NAME?</v>
      </c>
      <c r="CZ294" s="35"/>
      <c r="DA294" s="35"/>
      <c r="DB294" s="401">
        <f t="shared" si="29"/>
        <v>0</v>
      </c>
      <c r="DC294" s="401">
        <f t="shared" si="30"/>
        <v>0</v>
      </c>
      <c r="DD294" s="401" t="str">
        <f t="shared" si="31"/>
        <v>BAIK</v>
      </c>
      <c r="DE294" s="401">
        <f t="shared" si="32"/>
        <v>0</v>
      </c>
      <c r="DF294" s="401" t="str">
        <f t="shared" si="33"/>
        <v>BAIK</v>
      </c>
    </row>
    <row r="295" spans="1:110">
      <c r="A295" s="510">
        <f t="shared" si="34"/>
        <v>283</v>
      </c>
      <c r="B295" s="511" t="str">
        <f>'1. DATA TRAFO'!C295</f>
        <v>TP0057</v>
      </c>
      <c r="C295" s="512" t="str">
        <f>'1. DATA TRAFO'!D295</f>
        <v xml:space="preserve">Jl. Sriwijaya </v>
      </c>
      <c r="D295" s="193" t="str">
        <f>'1. DATA TRAFO'!L295</f>
        <v xml:space="preserve">Schneider </v>
      </c>
      <c r="E295" s="192">
        <f>'1. DATA TRAFO'!M295</f>
        <v>160</v>
      </c>
      <c r="F295" s="513">
        <f>'1. DATA TRAFO'!R295</f>
        <v>44804</v>
      </c>
      <c r="G295" s="205" t="str">
        <f>'1. DATA TRAFO'!T295</f>
        <v>UMJ</v>
      </c>
      <c r="H295" s="470"/>
      <c r="I295" s="470"/>
      <c r="J295" s="470"/>
      <c r="K295" s="470"/>
      <c r="L295" s="470"/>
      <c r="M295" s="470"/>
      <c r="N295" s="470"/>
      <c r="O295" s="470"/>
      <c r="P295" s="470"/>
      <c r="Q295" s="470"/>
      <c r="R295" s="470"/>
      <c r="S295" s="470"/>
      <c r="T295" s="470"/>
      <c r="U295" s="470"/>
      <c r="V295" s="470"/>
      <c r="W295" s="470"/>
      <c r="X295" s="470"/>
      <c r="Y295" s="470"/>
      <c r="Z295" s="470"/>
      <c r="AA295" s="470"/>
      <c r="AB295" s="470"/>
      <c r="AC295" s="514"/>
      <c r="AD295" s="470"/>
      <c r="AE295" s="515"/>
      <c r="AF295" s="470"/>
      <c r="AG295" s="470"/>
      <c r="AH295" s="470"/>
      <c r="AI295" s="470"/>
      <c r="AJ295" s="470"/>
      <c r="AK295" s="470"/>
      <c r="AL295" s="470"/>
      <c r="AM295" s="470"/>
      <c r="AN295" s="470"/>
      <c r="AO295" s="470"/>
      <c r="AP295" s="470"/>
      <c r="AQ295" s="470"/>
      <c r="AR295" s="470"/>
      <c r="AS295" s="516"/>
      <c r="AT295" s="470"/>
      <c r="AU295" s="471"/>
      <c r="AV295" s="470"/>
      <c r="AW295" s="471"/>
      <c r="AX295" s="471"/>
      <c r="AY295" s="470"/>
      <c r="AZ295" s="473"/>
      <c r="BA295" s="472"/>
      <c r="BB295" s="473"/>
      <c r="BC295" s="472"/>
      <c r="BD295" s="473"/>
      <c r="BE295" s="472"/>
      <c r="BF295" s="473"/>
      <c r="BG295" s="472"/>
      <c r="BH295" s="473"/>
      <c r="BI295" s="472"/>
      <c r="BJ295" s="473"/>
      <c r="BK295" s="472"/>
      <c r="BL295" s="473"/>
      <c r="BM295" s="472"/>
      <c r="BN295" s="473"/>
      <c r="BO295" s="472"/>
      <c r="BP295" s="473"/>
      <c r="BQ295" s="472"/>
      <c r="BR295" s="473"/>
      <c r="BS295" s="472"/>
      <c r="BT295" s="473"/>
      <c r="BU295" s="472"/>
      <c r="BV295" s="473"/>
      <c r="BW295" s="472"/>
      <c r="BX295" s="470"/>
      <c r="BY295" s="470"/>
      <c r="BZ295" s="470"/>
      <c r="CA295" s="470"/>
      <c r="CB295" s="470"/>
      <c r="CC295" s="470"/>
      <c r="CD295" s="470"/>
      <c r="CE295" s="470"/>
      <c r="CF295" s="470"/>
      <c r="CG295" s="470"/>
      <c r="CH295" s="470"/>
      <c r="CI295" s="470"/>
      <c r="CJ295" s="470"/>
      <c r="CK295" s="470"/>
      <c r="CL295" s="470"/>
      <c r="CM295" s="470"/>
      <c r="CN295" s="470"/>
      <c r="CO295" s="470"/>
      <c r="CP295" s="470"/>
      <c r="CQ295" s="470"/>
      <c r="CR295" s="470"/>
      <c r="CS295" s="470"/>
      <c r="CT295" s="470"/>
      <c r="CU295" s="63"/>
      <c r="CV295" s="467"/>
      <c r="CW295" s="186"/>
      <c r="CX295" s="35"/>
      <c r="CY295" s="132" t="e">
        <f>IF(AND(BX295="NYY",BY295=150),324,IF(AND(BX295="NYY",BY295=95),282,IF(AND(BX295="NYY",BY295=70),202,IF(AND(BX295="NYY",BY295=50),159,IF(AND(BX295="NYY",BY295=35),131,IF(AND(BX295=NYY,BY295=25),106,IF(AND(BX295="LVTC",BY295=150),252,IF(AND(BX295="LVTC",BY295=95),190,IF(AND(BX295="LVTC",BY295=70),158,IF(AND(BX295="LVTC",BY295=50),124,IF(AND(BX295="LVTC",BY295=35),102,IF(AND(BX295="LVTC",BY295=25),83,0))))))))))))</f>
        <v>#NAME?</v>
      </c>
      <c r="CZ295" s="35"/>
      <c r="DA295" s="35"/>
      <c r="DB295" s="401">
        <f t="shared" si="29"/>
        <v>0</v>
      </c>
      <c r="DC295" s="401">
        <f t="shared" si="30"/>
        <v>0</v>
      </c>
      <c r="DD295" s="401" t="str">
        <f t="shared" si="31"/>
        <v>BAIK</v>
      </c>
      <c r="DE295" s="401">
        <f t="shared" si="32"/>
        <v>0</v>
      </c>
      <c r="DF295" s="401" t="str">
        <f t="shared" si="33"/>
        <v>BAIK</v>
      </c>
    </row>
    <row r="296" spans="1:110">
      <c r="A296" s="510">
        <f t="shared" si="34"/>
        <v>284</v>
      </c>
      <c r="B296" s="511" t="str">
        <f>'1. DATA TRAFO'!C296</f>
        <v>TP0179</v>
      </c>
      <c r="C296" s="512" t="str">
        <f>'1. DATA TRAFO'!D296</f>
        <v>Jl. Kamboja</v>
      </c>
      <c r="D296" s="193" t="str">
        <f>'1. DATA TRAFO'!L296</f>
        <v>Trafindo</v>
      </c>
      <c r="E296" s="192">
        <f>'1. DATA TRAFO'!M296</f>
        <v>100</v>
      </c>
      <c r="F296" s="513">
        <f>'1. DATA TRAFO'!R296</f>
        <v>44804</v>
      </c>
      <c r="G296" s="205" t="str">
        <f>'1. DATA TRAFO'!T296</f>
        <v>UMJ</v>
      </c>
      <c r="H296" s="470"/>
      <c r="I296" s="470"/>
      <c r="J296" s="470"/>
      <c r="K296" s="470"/>
      <c r="L296" s="470"/>
      <c r="M296" s="470"/>
      <c r="N296" s="470"/>
      <c r="O296" s="470"/>
      <c r="P296" s="470"/>
      <c r="Q296" s="470"/>
      <c r="R296" s="470"/>
      <c r="S296" s="470"/>
      <c r="T296" s="470"/>
      <c r="U296" s="470"/>
      <c r="V296" s="470"/>
      <c r="W296" s="470"/>
      <c r="X296" s="470"/>
      <c r="Y296" s="470"/>
      <c r="Z296" s="470"/>
      <c r="AA296" s="470"/>
      <c r="AB296" s="470"/>
      <c r="AC296" s="514"/>
      <c r="AD296" s="470"/>
      <c r="AE296" s="515"/>
      <c r="AF296" s="470"/>
      <c r="AG296" s="470"/>
      <c r="AH296" s="470"/>
      <c r="AI296" s="470"/>
      <c r="AJ296" s="470"/>
      <c r="AK296" s="470"/>
      <c r="AL296" s="470"/>
      <c r="AM296" s="470"/>
      <c r="AN296" s="470"/>
      <c r="AO296" s="470"/>
      <c r="AP296" s="470"/>
      <c r="AQ296" s="470"/>
      <c r="AR296" s="470"/>
      <c r="AS296" s="516"/>
      <c r="AT296" s="470"/>
      <c r="AU296" s="471"/>
      <c r="AV296" s="470"/>
      <c r="AW296" s="471"/>
      <c r="AX296" s="471"/>
      <c r="AY296" s="470"/>
      <c r="AZ296" s="473"/>
      <c r="BA296" s="472"/>
      <c r="BB296" s="473"/>
      <c r="BC296" s="472"/>
      <c r="BD296" s="473"/>
      <c r="BE296" s="472"/>
      <c r="BF296" s="473"/>
      <c r="BG296" s="472"/>
      <c r="BH296" s="473"/>
      <c r="BI296" s="472"/>
      <c r="BJ296" s="473"/>
      <c r="BK296" s="472"/>
      <c r="BL296" s="473"/>
      <c r="BM296" s="472"/>
      <c r="BN296" s="473"/>
      <c r="BO296" s="472"/>
      <c r="BP296" s="473"/>
      <c r="BQ296" s="472"/>
      <c r="BR296" s="473"/>
      <c r="BS296" s="472"/>
      <c r="BT296" s="473"/>
      <c r="BU296" s="472"/>
      <c r="BV296" s="473"/>
      <c r="BW296" s="472"/>
      <c r="BX296" s="470"/>
      <c r="BY296" s="470"/>
      <c r="BZ296" s="470"/>
      <c r="CA296" s="470"/>
      <c r="CB296" s="470"/>
      <c r="CC296" s="470"/>
      <c r="CD296" s="470"/>
      <c r="CE296" s="470"/>
      <c r="CF296" s="470"/>
      <c r="CG296" s="470"/>
      <c r="CH296" s="470"/>
      <c r="CI296" s="470"/>
      <c r="CJ296" s="470"/>
      <c r="CK296" s="470"/>
      <c r="CL296" s="470"/>
      <c r="CM296" s="470"/>
      <c r="CN296" s="470"/>
      <c r="CO296" s="470"/>
      <c r="CP296" s="470"/>
      <c r="CQ296" s="470"/>
      <c r="CR296" s="470"/>
      <c r="CS296" s="470"/>
      <c r="CT296" s="470"/>
      <c r="CU296" s="63"/>
      <c r="CV296" s="467"/>
      <c r="CW296" s="186"/>
      <c r="CX296" s="35"/>
      <c r="CY296" s="132" t="e">
        <f>IF(AND(BX296="NYY",BY296=150),324,IF(AND(BX296="NYY",BY296=95),282,IF(AND(BX296="NYY",BY296=70),202,IF(AND(BX296="NYY",BY296=50),159,IF(AND(BX296="NYY",BY296=35),131,IF(AND(BX296=NYY,BY296=25),106,IF(AND(BX296="LVTC",BY296=150),252,IF(AND(BX296="LVTC",BY296=95),190,IF(AND(BX296="LVTC",BY296=70),158,IF(AND(BX296="LVTC",BY296=50),124,IF(AND(BX296="LVTC",BY296=35),102,IF(AND(BX296="LVTC",BY296=25),83,0))))))))))))</f>
        <v>#NAME?</v>
      </c>
      <c r="CZ296" s="35"/>
      <c r="DA296" s="35"/>
      <c r="DB296" s="401">
        <f t="shared" si="29"/>
        <v>0</v>
      </c>
      <c r="DC296" s="401">
        <f t="shared" si="30"/>
        <v>0</v>
      </c>
      <c r="DD296" s="401" t="str">
        <f t="shared" si="31"/>
        <v>BAIK</v>
      </c>
      <c r="DE296" s="401">
        <f t="shared" si="32"/>
        <v>0</v>
      </c>
      <c r="DF296" s="401" t="str">
        <f t="shared" si="33"/>
        <v>BAIK</v>
      </c>
    </row>
    <row r="297" spans="1:110">
      <c r="A297" s="510">
        <f t="shared" si="34"/>
        <v>285</v>
      </c>
      <c r="B297" s="511" t="str">
        <f>'1. DATA TRAFO'!C297</f>
        <v>TP0596 (BARU)</v>
      </c>
      <c r="C297" s="512" t="str">
        <f>'1. DATA TRAFO'!D297</f>
        <v xml:space="preserve">Jl. Jend. Sudirman </v>
      </c>
      <c r="D297" s="193" t="str">
        <f>'1. DATA TRAFO'!L297</f>
        <v>Weltraf</v>
      </c>
      <c r="E297" s="192">
        <f>'1. DATA TRAFO'!M297</f>
        <v>100</v>
      </c>
      <c r="F297" s="513">
        <f>'1. DATA TRAFO'!R297</f>
        <v>44804</v>
      </c>
      <c r="G297" s="205" t="str">
        <f>'1. DATA TRAFO'!T297</f>
        <v>UMJ</v>
      </c>
      <c r="H297" s="470"/>
      <c r="I297" s="470"/>
      <c r="J297" s="470"/>
      <c r="K297" s="470"/>
      <c r="L297" s="470"/>
      <c r="M297" s="470"/>
      <c r="N297" s="470"/>
      <c r="O297" s="470"/>
      <c r="P297" s="470"/>
      <c r="Q297" s="470"/>
      <c r="R297" s="470"/>
      <c r="S297" s="470"/>
      <c r="T297" s="470"/>
      <c r="U297" s="470"/>
      <c r="V297" s="470"/>
      <c r="W297" s="470"/>
      <c r="X297" s="470"/>
      <c r="Y297" s="470"/>
      <c r="Z297" s="470"/>
      <c r="AA297" s="470"/>
      <c r="AB297" s="470"/>
      <c r="AC297" s="514"/>
      <c r="AD297" s="470"/>
      <c r="AE297" s="515"/>
      <c r="AF297" s="470"/>
      <c r="AG297" s="470"/>
      <c r="AH297" s="470"/>
      <c r="AI297" s="470"/>
      <c r="AJ297" s="470"/>
      <c r="AK297" s="470"/>
      <c r="AL297" s="470"/>
      <c r="AM297" s="470"/>
      <c r="AN297" s="470"/>
      <c r="AO297" s="470"/>
      <c r="AP297" s="470"/>
      <c r="AQ297" s="470"/>
      <c r="AR297" s="470"/>
      <c r="AS297" s="516"/>
      <c r="AT297" s="470"/>
      <c r="AU297" s="471"/>
      <c r="AV297" s="470"/>
      <c r="AW297" s="471"/>
      <c r="AX297" s="471"/>
      <c r="AY297" s="470"/>
      <c r="AZ297" s="473"/>
      <c r="BA297" s="472"/>
      <c r="BB297" s="473"/>
      <c r="BC297" s="472"/>
      <c r="BD297" s="473"/>
      <c r="BE297" s="472"/>
      <c r="BF297" s="473"/>
      <c r="BG297" s="472"/>
      <c r="BH297" s="473"/>
      <c r="BI297" s="472"/>
      <c r="BJ297" s="473"/>
      <c r="BK297" s="472"/>
      <c r="BL297" s="473"/>
      <c r="BM297" s="472"/>
      <c r="BN297" s="473"/>
      <c r="BO297" s="472"/>
      <c r="BP297" s="473"/>
      <c r="BQ297" s="472"/>
      <c r="BR297" s="473"/>
      <c r="BS297" s="472"/>
      <c r="BT297" s="473"/>
      <c r="BU297" s="472"/>
      <c r="BV297" s="473"/>
      <c r="BW297" s="472"/>
      <c r="BX297" s="470"/>
      <c r="BY297" s="470"/>
      <c r="BZ297" s="470"/>
      <c r="CA297" s="470"/>
      <c r="CB297" s="470"/>
      <c r="CC297" s="470"/>
      <c r="CD297" s="470"/>
      <c r="CE297" s="470"/>
      <c r="CF297" s="470"/>
      <c r="CG297" s="470"/>
      <c r="CH297" s="470"/>
      <c r="CI297" s="470"/>
      <c r="CJ297" s="470"/>
      <c r="CK297" s="470"/>
      <c r="CL297" s="470"/>
      <c r="CM297" s="470"/>
      <c r="CN297" s="470"/>
      <c r="CO297" s="470"/>
      <c r="CP297" s="470"/>
      <c r="CQ297" s="470"/>
      <c r="CR297" s="470"/>
      <c r="CS297" s="470"/>
      <c r="CT297" s="470"/>
      <c r="CU297" s="63"/>
      <c r="CV297" s="467"/>
      <c r="CW297" s="186"/>
      <c r="CX297" s="35"/>
      <c r="CY297" s="132" t="e">
        <f>IF(AND(BX297="NYY",BY297=150),324,IF(AND(BX297="NYY",BY297=95),282,IF(AND(BX297="NYY",BY297=70),202,IF(AND(BX297="NYY",BY297=50),159,IF(AND(BX297="NYY",BY297=35),131,IF(AND(BX297=NYY,BY297=25),106,IF(AND(BX297="LVTC",BY297=150),252,IF(AND(BX297="LVTC",BY297=95),190,IF(AND(BX297="LVTC",BY297=70),158,IF(AND(BX297="LVTC",BY297=50),124,IF(AND(BX297="LVTC",BY297=35),102,IF(AND(BX297="LVTC",BY297=25),83,0))))))))))))</f>
        <v>#NAME?</v>
      </c>
      <c r="CZ297" s="35"/>
      <c r="DA297" s="35"/>
      <c r="DB297" s="401">
        <f t="shared" si="29"/>
        <v>0</v>
      </c>
      <c r="DC297" s="401">
        <f t="shared" si="30"/>
        <v>0</v>
      </c>
      <c r="DD297" s="401" t="str">
        <f t="shared" si="31"/>
        <v>BAIK</v>
      </c>
      <c r="DE297" s="401">
        <f t="shared" si="32"/>
        <v>0</v>
      </c>
      <c r="DF297" s="401" t="str">
        <f t="shared" si="33"/>
        <v>BAIK</v>
      </c>
    </row>
    <row r="298" spans="1:110">
      <c r="A298" s="510">
        <f t="shared" si="34"/>
        <v>286</v>
      </c>
      <c r="B298" s="511" t="str">
        <f>'1. DATA TRAFO'!C298</f>
        <v>TP0469</v>
      </c>
      <c r="C298" s="512" t="str">
        <f>'1. DATA TRAFO'!D298</f>
        <v xml:space="preserve">Jl. Kampung Damai </v>
      </c>
      <c r="D298" s="193" t="str">
        <f>'1. DATA TRAFO'!L298</f>
        <v>Trafindo</v>
      </c>
      <c r="E298" s="192">
        <f>'1. DATA TRAFO'!M298</f>
        <v>50</v>
      </c>
      <c r="F298" s="513">
        <f>'1. DATA TRAFO'!R298</f>
        <v>44805</v>
      </c>
      <c r="G298" s="205" t="str">
        <f>'1. DATA TRAFO'!T298</f>
        <v>UMJ</v>
      </c>
      <c r="H298" s="470"/>
      <c r="I298" s="470"/>
      <c r="J298" s="470"/>
      <c r="K298" s="470"/>
      <c r="L298" s="470"/>
      <c r="M298" s="470"/>
      <c r="N298" s="470"/>
      <c r="O298" s="470"/>
      <c r="P298" s="470"/>
      <c r="Q298" s="470"/>
      <c r="R298" s="470"/>
      <c r="S298" s="470"/>
      <c r="T298" s="470"/>
      <c r="U298" s="470"/>
      <c r="V298" s="470"/>
      <c r="W298" s="470"/>
      <c r="X298" s="470"/>
      <c r="Y298" s="470"/>
      <c r="Z298" s="470"/>
      <c r="AA298" s="470"/>
      <c r="AB298" s="470"/>
      <c r="AC298" s="514"/>
      <c r="AD298" s="470"/>
      <c r="AE298" s="515"/>
      <c r="AF298" s="470"/>
      <c r="AG298" s="470"/>
      <c r="AH298" s="470"/>
      <c r="AI298" s="470"/>
      <c r="AJ298" s="470"/>
      <c r="AK298" s="470"/>
      <c r="AL298" s="470"/>
      <c r="AM298" s="470"/>
      <c r="AN298" s="470"/>
      <c r="AO298" s="470"/>
      <c r="AP298" s="470"/>
      <c r="AQ298" s="470"/>
      <c r="AR298" s="470"/>
      <c r="AS298" s="516"/>
      <c r="AT298" s="470"/>
      <c r="AU298" s="471"/>
      <c r="AV298" s="470"/>
      <c r="AW298" s="471"/>
      <c r="AX298" s="471"/>
      <c r="AY298" s="470"/>
      <c r="AZ298" s="473"/>
      <c r="BA298" s="472"/>
      <c r="BB298" s="473"/>
      <c r="BC298" s="472"/>
      <c r="BD298" s="473"/>
      <c r="BE298" s="472"/>
      <c r="BF298" s="473"/>
      <c r="BG298" s="472"/>
      <c r="BH298" s="473"/>
      <c r="BI298" s="472"/>
      <c r="BJ298" s="473"/>
      <c r="BK298" s="472"/>
      <c r="BL298" s="473"/>
      <c r="BM298" s="472"/>
      <c r="BN298" s="473"/>
      <c r="BO298" s="472"/>
      <c r="BP298" s="473"/>
      <c r="BQ298" s="472"/>
      <c r="BR298" s="473"/>
      <c r="BS298" s="472"/>
      <c r="BT298" s="473"/>
      <c r="BU298" s="472"/>
      <c r="BV298" s="473"/>
      <c r="BW298" s="472"/>
      <c r="BX298" s="470"/>
      <c r="BY298" s="470"/>
      <c r="BZ298" s="470"/>
      <c r="CA298" s="470"/>
      <c r="CB298" s="470"/>
      <c r="CC298" s="470"/>
      <c r="CD298" s="470"/>
      <c r="CE298" s="470"/>
      <c r="CF298" s="470"/>
      <c r="CG298" s="470"/>
      <c r="CH298" s="470"/>
      <c r="CI298" s="470"/>
      <c r="CJ298" s="470"/>
      <c r="CK298" s="470"/>
      <c r="CL298" s="470"/>
      <c r="CM298" s="470"/>
      <c r="CN298" s="470"/>
      <c r="CO298" s="470"/>
      <c r="CP298" s="470"/>
      <c r="CQ298" s="470"/>
      <c r="CR298" s="470"/>
      <c r="CS298" s="470"/>
      <c r="CT298" s="470"/>
      <c r="CU298" s="63"/>
      <c r="CV298" s="467"/>
      <c r="CW298" s="186"/>
      <c r="CX298" s="35"/>
      <c r="CY298" s="132" t="e">
        <f>IF(AND(BX298="NYY",BY298=150),324,IF(AND(BX298="NYY",BY298=95),282,IF(AND(BX298="NYY",BY298=70),202,IF(AND(BX298="NYY",BY298=50),159,IF(AND(BX298="NYY",BY298=35),131,IF(AND(BX298=NYY,BY298=25),106,IF(AND(BX298="LVTC",BY298=150),252,IF(AND(BX298="LVTC",BY298=95),190,IF(AND(BX298="LVTC",BY298=70),158,IF(AND(BX298="LVTC",BY298=50),124,IF(AND(BX298="LVTC",BY298=35),102,IF(AND(BX298="LVTC",BY298=25),83,0))))))))))))</f>
        <v>#NAME?</v>
      </c>
      <c r="CZ298" s="35"/>
      <c r="DA298" s="35"/>
      <c r="DB298" s="401">
        <f t="shared" si="29"/>
        <v>0</v>
      </c>
      <c r="DC298" s="401">
        <f t="shared" si="30"/>
        <v>0</v>
      </c>
      <c r="DD298" s="401" t="str">
        <f t="shared" si="31"/>
        <v>BAIK</v>
      </c>
      <c r="DE298" s="401">
        <f t="shared" si="32"/>
        <v>0</v>
      </c>
      <c r="DF298" s="401" t="str">
        <f t="shared" si="33"/>
        <v>BAIK</v>
      </c>
    </row>
    <row r="299" spans="1:110">
      <c r="A299" s="510">
        <f t="shared" si="34"/>
        <v>287</v>
      </c>
      <c r="B299" s="511" t="str">
        <f>'1. DATA TRAFO'!C299</f>
        <v>TP0472</v>
      </c>
      <c r="C299" s="512" t="str">
        <f>'1. DATA TRAFO'!D299</f>
        <v>Jl. Wahab Aziz</v>
      </c>
      <c r="D299" s="193" t="str">
        <f>'1. DATA TRAFO'!L299</f>
        <v xml:space="preserve">Trafindo </v>
      </c>
      <c r="E299" s="192">
        <f>'1. DATA TRAFO'!M299</f>
        <v>50</v>
      </c>
      <c r="F299" s="513">
        <f>'1. DATA TRAFO'!R299</f>
        <v>44806</v>
      </c>
      <c r="G299" s="205" t="str">
        <f>'1. DATA TRAFO'!T299</f>
        <v>UMJ</v>
      </c>
      <c r="H299" s="470"/>
      <c r="I299" s="470"/>
      <c r="J299" s="470"/>
      <c r="K299" s="470"/>
      <c r="L299" s="470"/>
      <c r="M299" s="470"/>
      <c r="N299" s="470"/>
      <c r="O299" s="470"/>
      <c r="P299" s="470"/>
      <c r="Q299" s="470"/>
      <c r="R299" s="470"/>
      <c r="S299" s="470"/>
      <c r="T299" s="470"/>
      <c r="U299" s="470"/>
      <c r="V299" s="470"/>
      <c r="W299" s="470"/>
      <c r="X299" s="470"/>
      <c r="Y299" s="470"/>
      <c r="Z299" s="470"/>
      <c r="AA299" s="470"/>
      <c r="AB299" s="470"/>
      <c r="AC299" s="514"/>
      <c r="AD299" s="470"/>
      <c r="AE299" s="515"/>
      <c r="AF299" s="470"/>
      <c r="AG299" s="470"/>
      <c r="AH299" s="470"/>
      <c r="AI299" s="470"/>
      <c r="AJ299" s="470"/>
      <c r="AK299" s="470"/>
      <c r="AL299" s="470"/>
      <c r="AM299" s="470"/>
      <c r="AN299" s="470"/>
      <c r="AO299" s="470"/>
      <c r="AP299" s="470"/>
      <c r="AQ299" s="470"/>
      <c r="AR299" s="470"/>
      <c r="AS299" s="516"/>
      <c r="AT299" s="470"/>
      <c r="AU299" s="471"/>
      <c r="AV299" s="470"/>
      <c r="AW299" s="471"/>
      <c r="AX299" s="471"/>
      <c r="AY299" s="470"/>
      <c r="AZ299" s="473"/>
      <c r="BA299" s="472"/>
      <c r="BB299" s="473"/>
      <c r="BC299" s="472"/>
      <c r="BD299" s="473"/>
      <c r="BE299" s="472"/>
      <c r="BF299" s="473"/>
      <c r="BG299" s="472"/>
      <c r="BH299" s="473"/>
      <c r="BI299" s="472"/>
      <c r="BJ299" s="473"/>
      <c r="BK299" s="472"/>
      <c r="BL299" s="473"/>
      <c r="BM299" s="472"/>
      <c r="BN299" s="473"/>
      <c r="BO299" s="472"/>
      <c r="BP299" s="473"/>
      <c r="BQ299" s="472"/>
      <c r="BR299" s="473"/>
      <c r="BS299" s="472"/>
      <c r="BT299" s="473"/>
      <c r="BU299" s="472"/>
      <c r="BV299" s="473"/>
      <c r="BW299" s="472"/>
      <c r="BX299" s="470"/>
      <c r="BY299" s="470"/>
      <c r="BZ299" s="470"/>
      <c r="CA299" s="470"/>
      <c r="CB299" s="470"/>
      <c r="CC299" s="470"/>
      <c r="CD299" s="470"/>
      <c r="CE299" s="470"/>
      <c r="CF299" s="470"/>
      <c r="CG299" s="470"/>
      <c r="CH299" s="470"/>
      <c r="CI299" s="470"/>
      <c r="CJ299" s="470"/>
      <c r="CK299" s="470"/>
      <c r="CL299" s="470"/>
      <c r="CM299" s="470"/>
      <c r="CN299" s="470"/>
      <c r="CO299" s="470"/>
      <c r="CP299" s="470"/>
      <c r="CQ299" s="470"/>
      <c r="CR299" s="470"/>
      <c r="CS299" s="470"/>
      <c r="CT299" s="470"/>
      <c r="CU299" s="63"/>
      <c r="CV299" s="467"/>
      <c r="CW299" s="186"/>
      <c r="CX299" s="35"/>
      <c r="CY299" s="132" t="e">
        <f>IF(AND(BX299="NYY",BY299=150),324,IF(AND(BX299="NYY",BY299=95),282,IF(AND(BX299="NYY",BY299=70),202,IF(AND(BX299="NYY",BY299=50),159,IF(AND(BX299="NYY",BY299=35),131,IF(AND(BX299=NYY,BY299=25),106,IF(AND(BX299="LVTC",BY299=150),252,IF(AND(BX299="LVTC",BY299=95),190,IF(AND(BX299="LVTC",BY299=70),158,IF(AND(BX299="LVTC",BY299=50),124,IF(AND(BX299="LVTC",BY299=35),102,IF(AND(BX299="LVTC",BY299=25),83,0))))))))))))</f>
        <v>#NAME?</v>
      </c>
      <c r="CZ299" s="35"/>
      <c r="DA299" s="35"/>
      <c r="DB299" s="401">
        <f t="shared" si="29"/>
        <v>0</v>
      </c>
      <c r="DC299" s="401">
        <f t="shared" si="30"/>
        <v>0</v>
      </c>
      <c r="DD299" s="401" t="str">
        <f t="shared" si="31"/>
        <v>BAIK</v>
      </c>
      <c r="DE299" s="401">
        <f t="shared" si="32"/>
        <v>0</v>
      </c>
      <c r="DF299" s="401" t="str">
        <f t="shared" si="33"/>
        <v>BAIK</v>
      </c>
    </row>
    <row r="300" spans="1:110">
      <c r="A300" s="510">
        <f t="shared" si="34"/>
        <v>288</v>
      </c>
      <c r="B300" s="511" t="str">
        <f>'1. DATA TRAFO'!C300</f>
        <v>TP0063</v>
      </c>
      <c r="C300" s="512" t="str">
        <f>'1. DATA TRAFO'!D300</f>
        <v>Jl. Wahab Aziz</v>
      </c>
      <c r="D300" s="193" t="str">
        <f>'1. DATA TRAFO'!L300</f>
        <v>Trafindo</v>
      </c>
      <c r="E300" s="192">
        <f>'1. DATA TRAFO'!M300</f>
        <v>100</v>
      </c>
      <c r="F300" s="513">
        <f>'1. DATA TRAFO'!R300</f>
        <v>44815</v>
      </c>
      <c r="G300" s="205" t="str">
        <f>'1. DATA TRAFO'!T300</f>
        <v>UMJ</v>
      </c>
      <c r="H300" s="470"/>
      <c r="I300" s="470"/>
      <c r="J300" s="470"/>
      <c r="K300" s="470"/>
      <c r="L300" s="470"/>
      <c r="M300" s="470"/>
      <c r="N300" s="470"/>
      <c r="O300" s="470"/>
      <c r="P300" s="470"/>
      <c r="Q300" s="470"/>
      <c r="R300" s="470"/>
      <c r="S300" s="470"/>
      <c r="T300" s="470"/>
      <c r="U300" s="470"/>
      <c r="V300" s="470"/>
      <c r="W300" s="470"/>
      <c r="X300" s="470"/>
      <c r="Y300" s="470"/>
      <c r="Z300" s="470"/>
      <c r="AA300" s="470"/>
      <c r="AB300" s="470"/>
      <c r="AC300" s="514"/>
      <c r="AD300" s="470"/>
      <c r="AE300" s="515"/>
      <c r="AF300" s="470"/>
      <c r="AG300" s="470"/>
      <c r="AH300" s="470"/>
      <c r="AI300" s="470"/>
      <c r="AJ300" s="470"/>
      <c r="AK300" s="470"/>
      <c r="AL300" s="470"/>
      <c r="AM300" s="470"/>
      <c r="AN300" s="470"/>
      <c r="AO300" s="470"/>
      <c r="AP300" s="470"/>
      <c r="AQ300" s="470"/>
      <c r="AR300" s="470"/>
      <c r="AS300" s="516"/>
      <c r="AT300" s="470"/>
      <c r="AU300" s="471"/>
      <c r="AV300" s="470"/>
      <c r="AW300" s="471"/>
      <c r="AX300" s="471"/>
      <c r="AY300" s="470"/>
      <c r="AZ300" s="473"/>
      <c r="BA300" s="472"/>
      <c r="BB300" s="473"/>
      <c r="BC300" s="472"/>
      <c r="BD300" s="473"/>
      <c r="BE300" s="472"/>
      <c r="BF300" s="473"/>
      <c r="BG300" s="472"/>
      <c r="BH300" s="473"/>
      <c r="BI300" s="472"/>
      <c r="BJ300" s="473"/>
      <c r="BK300" s="472"/>
      <c r="BL300" s="473"/>
      <c r="BM300" s="472"/>
      <c r="BN300" s="473"/>
      <c r="BO300" s="472"/>
      <c r="BP300" s="473"/>
      <c r="BQ300" s="472"/>
      <c r="BR300" s="473"/>
      <c r="BS300" s="472"/>
      <c r="BT300" s="473"/>
      <c r="BU300" s="472"/>
      <c r="BV300" s="473"/>
      <c r="BW300" s="472"/>
      <c r="BX300" s="470"/>
      <c r="BY300" s="470"/>
      <c r="BZ300" s="470"/>
      <c r="CA300" s="470"/>
      <c r="CB300" s="470"/>
      <c r="CC300" s="470"/>
      <c r="CD300" s="470"/>
      <c r="CE300" s="470"/>
      <c r="CF300" s="470"/>
      <c r="CG300" s="470"/>
      <c r="CH300" s="470"/>
      <c r="CI300" s="470"/>
      <c r="CJ300" s="470"/>
      <c r="CK300" s="470"/>
      <c r="CL300" s="470"/>
      <c r="CM300" s="470"/>
      <c r="CN300" s="470"/>
      <c r="CO300" s="470"/>
      <c r="CP300" s="470"/>
      <c r="CQ300" s="470"/>
      <c r="CR300" s="470"/>
      <c r="CS300" s="470"/>
      <c r="CT300" s="470"/>
      <c r="CU300" s="63"/>
      <c r="CV300" s="467"/>
      <c r="CW300" s="186"/>
      <c r="CX300" s="35"/>
      <c r="CY300" s="132" t="e">
        <f>IF(AND(BX300="NYY",BY300=150),324,IF(AND(BX300="NYY",BY300=95),282,IF(AND(BX300="NYY",BY300=70),202,IF(AND(BX300="NYY",BY300=50),159,IF(AND(BX300="NYY",BY300=35),131,IF(AND(BX300=NYY,BY300=25),106,IF(AND(BX300="LVTC",BY300=150),252,IF(AND(BX300="LVTC",BY300=95),190,IF(AND(BX300="LVTC",BY300=70),158,IF(AND(BX300="LVTC",BY300=50),124,IF(AND(BX300="LVTC",BY300=35),102,IF(AND(BX300="LVTC",BY300=25),83,0))))))))))))</f>
        <v>#NAME?</v>
      </c>
      <c r="CZ300" s="35"/>
      <c r="DA300" s="35"/>
      <c r="DB300" s="401">
        <f t="shared" si="29"/>
        <v>0</v>
      </c>
      <c r="DC300" s="401">
        <f t="shared" si="30"/>
        <v>0</v>
      </c>
      <c r="DD300" s="401" t="str">
        <f t="shared" si="31"/>
        <v>BAIK</v>
      </c>
      <c r="DE300" s="401">
        <f t="shared" si="32"/>
        <v>0</v>
      </c>
      <c r="DF300" s="401" t="str">
        <f t="shared" si="33"/>
        <v>BAIK</v>
      </c>
    </row>
    <row r="301" spans="1:110">
      <c r="A301" s="510">
        <f t="shared" si="34"/>
        <v>289</v>
      </c>
      <c r="B301" s="511" t="str">
        <f>'1. DATA TRAFO'!C301</f>
        <v>TP0100</v>
      </c>
      <c r="C301" s="512" t="str">
        <f>'1. DATA TRAFO'!D301</f>
        <v>Jl. Dr. Susilo</v>
      </c>
      <c r="D301" s="193" t="str">
        <f>'1. DATA TRAFO'!L301</f>
        <v>Trafindo</v>
      </c>
      <c r="E301" s="192">
        <f>'1. DATA TRAFO'!M301</f>
        <v>200</v>
      </c>
      <c r="F301" s="513">
        <f>'1. DATA TRAFO'!R301</f>
        <v>44806</v>
      </c>
      <c r="G301" s="205" t="str">
        <f>'1. DATA TRAFO'!T301</f>
        <v>UMJ</v>
      </c>
      <c r="H301" s="470"/>
      <c r="I301" s="470"/>
      <c r="J301" s="470"/>
      <c r="K301" s="470"/>
      <c r="L301" s="470"/>
      <c r="M301" s="470"/>
      <c r="N301" s="470"/>
      <c r="O301" s="470"/>
      <c r="P301" s="470"/>
      <c r="Q301" s="470"/>
      <c r="R301" s="470"/>
      <c r="S301" s="470"/>
      <c r="T301" s="470"/>
      <c r="U301" s="470"/>
      <c r="V301" s="470"/>
      <c r="W301" s="470"/>
      <c r="X301" s="470"/>
      <c r="Y301" s="470"/>
      <c r="Z301" s="470"/>
      <c r="AA301" s="470"/>
      <c r="AB301" s="470"/>
      <c r="AC301" s="514"/>
      <c r="AD301" s="470"/>
      <c r="AE301" s="515"/>
      <c r="AF301" s="470"/>
      <c r="AG301" s="470"/>
      <c r="AH301" s="470"/>
      <c r="AI301" s="470"/>
      <c r="AJ301" s="470"/>
      <c r="AK301" s="470"/>
      <c r="AL301" s="470"/>
      <c r="AM301" s="470"/>
      <c r="AN301" s="470"/>
      <c r="AO301" s="470"/>
      <c r="AP301" s="470"/>
      <c r="AQ301" s="470"/>
      <c r="AR301" s="470"/>
      <c r="AS301" s="516"/>
      <c r="AT301" s="470"/>
      <c r="AU301" s="471"/>
      <c r="AV301" s="470"/>
      <c r="AW301" s="471"/>
      <c r="AX301" s="471"/>
      <c r="AY301" s="470"/>
      <c r="AZ301" s="473"/>
      <c r="BA301" s="472"/>
      <c r="BB301" s="473"/>
      <c r="BC301" s="472"/>
      <c r="BD301" s="473"/>
      <c r="BE301" s="472"/>
      <c r="BF301" s="473"/>
      <c r="BG301" s="472"/>
      <c r="BH301" s="473"/>
      <c r="BI301" s="472"/>
      <c r="BJ301" s="473"/>
      <c r="BK301" s="472"/>
      <c r="BL301" s="473"/>
      <c r="BM301" s="472"/>
      <c r="BN301" s="473"/>
      <c r="BO301" s="472"/>
      <c r="BP301" s="473"/>
      <c r="BQ301" s="472"/>
      <c r="BR301" s="473"/>
      <c r="BS301" s="472"/>
      <c r="BT301" s="473"/>
      <c r="BU301" s="472"/>
      <c r="BV301" s="473"/>
      <c r="BW301" s="472"/>
      <c r="BX301" s="470"/>
      <c r="BY301" s="470"/>
      <c r="BZ301" s="470"/>
      <c r="CA301" s="470"/>
      <c r="CB301" s="470"/>
      <c r="CC301" s="470"/>
      <c r="CD301" s="470"/>
      <c r="CE301" s="470"/>
      <c r="CF301" s="470"/>
      <c r="CG301" s="470"/>
      <c r="CH301" s="470"/>
      <c r="CI301" s="470"/>
      <c r="CJ301" s="470"/>
      <c r="CK301" s="470"/>
      <c r="CL301" s="470"/>
      <c r="CM301" s="470"/>
      <c r="CN301" s="470"/>
      <c r="CO301" s="470"/>
      <c r="CP301" s="470"/>
      <c r="CQ301" s="470"/>
      <c r="CR301" s="470"/>
      <c r="CS301" s="470"/>
      <c r="CT301" s="470"/>
      <c r="CU301" s="63"/>
      <c r="CV301" s="467"/>
      <c r="CW301" s="186"/>
      <c r="CX301" s="35"/>
      <c r="CY301" s="132" t="e">
        <f>IF(AND(BX301="NYY",BY301=150),324,IF(AND(BX301="NYY",BY301=95),282,IF(AND(BX301="NYY",BY301=70),202,IF(AND(BX301="NYY",BY301=50),159,IF(AND(BX301="NYY",BY301=35),131,IF(AND(BX301=NYY,BY301=25),106,IF(AND(BX301="LVTC",BY301=150),252,IF(AND(BX301="LVTC",BY301=95),190,IF(AND(BX301="LVTC",BY301=70),158,IF(AND(BX301="LVTC",BY301=50),124,IF(AND(BX301="LVTC",BY301=35),102,IF(AND(BX301="LVTC",BY301=25),83,0))))))))))))</f>
        <v>#NAME?</v>
      </c>
      <c r="CZ301" s="35"/>
      <c r="DA301" s="35"/>
      <c r="DB301" s="401">
        <f t="shared" si="29"/>
        <v>0</v>
      </c>
      <c r="DC301" s="401">
        <f t="shared" si="30"/>
        <v>0</v>
      </c>
      <c r="DD301" s="401" t="str">
        <f t="shared" si="31"/>
        <v>BAIK</v>
      </c>
      <c r="DE301" s="401">
        <f t="shared" si="32"/>
        <v>0</v>
      </c>
      <c r="DF301" s="401" t="str">
        <f t="shared" si="33"/>
        <v>BAIK</v>
      </c>
    </row>
    <row r="302" spans="1:110">
      <c r="A302" s="510">
        <f t="shared" si="34"/>
        <v>290</v>
      </c>
      <c r="B302" s="511" t="str">
        <f>'1. DATA TRAFO'!C302</f>
        <v>TP0102</v>
      </c>
      <c r="C302" s="512" t="str">
        <f>'1. DATA TRAFO'!D302</f>
        <v xml:space="preserve">Jl. Gatot Subroto </v>
      </c>
      <c r="D302" s="193" t="str">
        <f>'1. DATA TRAFO'!L302</f>
        <v xml:space="preserve">Sintra </v>
      </c>
      <c r="E302" s="192">
        <f>'1. DATA TRAFO'!M302</f>
        <v>200</v>
      </c>
      <c r="F302" s="513">
        <f>'1. DATA TRAFO'!R302</f>
        <v>44806</v>
      </c>
      <c r="G302" s="205" t="str">
        <f>'1. DATA TRAFO'!T302</f>
        <v>UMJ</v>
      </c>
      <c r="H302" s="470"/>
      <c r="I302" s="470"/>
      <c r="J302" s="470"/>
      <c r="K302" s="470"/>
      <c r="L302" s="470"/>
      <c r="M302" s="470"/>
      <c r="N302" s="470"/>
      <c r="O302" s="470"/>
      <c r="P302" s="470"/>
      <c r="Q302" s="470"/>
      <c r="R302" s="470"/>
      <c r="S302" s="470"/>
      <c r="T302" s="470"/>
      <c r="U302" s="470"/>
      <c r="V302" s="470"/>
      <c r="W302" s="470"/>
      <c r="X302" s="470"/>
      <c r="Y302" s="470"/>
      <c r="Z302" s="470"/>
      <c r="AA302" s="470"/>
      <c r="AB302" s="470"/>
      <c r="AC302" s="514"/>
      <c r="AD302" s="470"/>
      <c r="AE302" s="515"/>
      <c r="AF302" s="470"/>
      <c r="AG302" s="470"/>
      <c r="AH302" s="470"/>
      <c r="AI302" s="470"/>
      <c r="AJ302" s="470"/>
      <c r="AK302" s="470"/>
      <c r="AL302" s="470"/>
      <c r="AM302" s="470"/>
      <c r="AN302" s="470"/>
      <c r="AO302" s="470"/>
      <c r="AP302" s="470"/>
      <c r="AQ302" s="470"/>
      <c r="AR302" s="470"/>
      <c r="AS302" s="516"/>
      <c r="AT302" s="470"/>
      <c r="AU302" s="471"/>
      <c r="AV302" s="470"/>
      <c r="AW302" s="471"/>
      <c r="AX302" s="471"/>
      <c r="AY302" s="470"/>
      <c r="AZ302" s="473"/>
      <c r="BA302" s="472"/>
      <c r="BB302" s="473"/>
      <c r="BC302" s="472"/>
      <c r="BD302" s="473"/>
      <c r="BE302" s="472"/>
      <c r="BF302" s="473"/>
      <c r="BG302" s="472"/>
      <c r="BH302" s="473"/>
      <c r="BI302" s="472"/>
      <c r="BJ302" s="473"/>
      <c r="BK302" s="472"/>
      <c r="BL302" s="473"/>
      <c r="BM302" s="472"/>
      <c r="BN302" s="473"/>
      <c r="BO302" s="472"/>
      <c r="BP302" s="473"/>
      <c r="BQ302" s="472"/>
      <c r="BR302" s="473"/>
      <c r="BS302" s="472"/>
      <c r="BT302" s="473"/>
      <c r="BU302" s="472"/>
      <c r="BV302" s="473"/>
      <c r="BW302" s="472"/>
      <c r="BX302" s="470"/>
      <c r="BY302" s="470"/>
      <c r="BZ302" s="470"/>
      <c r="CA302" s="470"/>
      <c r="CB302" s="470"/>
      <c r="CC302" s="470"/>
      <c r="CD302" s="470"/>
      <c r="CE302" s="470"/>
      <c r="CF302" s="470"/>
      <c r="CG302" s="470"/>
      <c r="CH302" s="470"/>
      <c r="CI302" s="470"/>
      <c r="CJ302" s="470"/>
      <c r="CK302" s="470"/>
      <c r="CL302" s="470"/>
      <c r="CM302" s="470"/>
      <c r="CN302" s="470"/>
      <c r="CO302" s="470"/>
      <c r="CP302" s="470"/>
      <c r="CQ302" s="470"/>
      <c r="CR302" s="470"/>
      <c r="CS302" s="470"/>
      <c r="CT302" s="470"/>
      <c r="CU302" s="63"/>
      <c r="CV302" s="467"/>
      <c r="CW302" s="186"/>
      <c r="CX302" s="35"/>
      <c r="CY302" s="132" t="e">
        <f>IF(AND(BX302="NYY",BY302=150),324,IF(AND(BX302="NYY",BY302=95),282,IF(AND(BX302="NYY",BY302=70),202,IF(AND(BX302="NYY",BY302=50),159,IF(AND(BX302="NYY",BY302=35),131,IF(AND(BX302=NYY,BY302=25),106,IF(AND(BX302="LVTC",BY302=150),252,IF(AND(BX302="LVTC",BY302=95),190,IF(AND(BX302="LVTC",BY302=70),158,IF(AND(BX302="LVTC",BY302=50),124,IF(AND(BX302="LVTC",BY302=35),102,IF(AND(BX302="LVTC",BY302=25),83,0))))))))))))</f>
        <v>#NAME?</v>
      </c>
      <c r="CZ302" s="35"/>
      <c r="DA302" s="35"/>
      <c r="DB302" s="401">
        <f t="shared" si="29"/>
        <v>0</v>
      </c>
      <c r="DC302" s="401">
        <f t="shared" si="30"/>
        <v>0</v>
      </c>
      <c r="DD302" s="401" t="str">
        <f t="shared" si="31"/>
        <v>BAIK</v>
      </c>
      <c r="DE302" s="401">
        <f t="shared" si="32"/>
        <v>0</v>
      </c>
      <c r="DF302" s="401" t="str">
        <f t="shared" si="33"/>
        <v>BAIK</v>
      </c>
    </row>
    <row r="303" spans="1:110">
      <c r="A303" s="510">
        <f t="shared" si="34"/>
        <v>291</v>
      </c>
      <c r="B303" s="511" t="str">
        <f>'1. DATA TRAFO'!C303</f>
        <v>TP0025</v>
      </c>
      <c r="C303" s="512" t="str">
        <f>'1. DATA TRAFO'!D303</f>
        <v xml:space="preserve">Jl. Sriwijaya </v>
      </c>
      <c r="D303" s="193" t="str">
        <f>'1. DATA TRAFO'!L303</f>
        <v>Trafindo</v>
      </c>
      <c r="E303" s="192">
        <f>'1. DATA TRAFO'!M303</f>
        <v>200</v>
      </c>
      <c r="F303" s="513">
        <f>'1. DATA TRAFO'!R303</f>
        <v>44809</v>
      </c>
      <c r="G303" s="205" t="str">
        <f>'1. DATA TRAFO'!T303</f>
        <v>UMJ</v>
      </c>
      <c r="H303" s="470"/>
      <c r="I303" s="470"/>
      <c r="J303" s="470"/>
      <c r="K303" s="470"/>
      <c r="L303" s="470"/>
      <c r="M303" s="470"/>
      <c r="N303" s="470"/>
      <c r="O303" s="470"/>
      <c r="P303" s="470"/>
      <c r="Q303" s="470"/>
      <c r="R303" s="470"/>
      <c r="S303" s="470"/>
      <c r="T303" s="470"/>
      <c r="U303" s="470"/>
      <c r="V303" s="470"/>
      <c r="W303" s="470"/>
      <c r="X303" s="470"/>
      <c r="Y303" s="470"/>
      <c r="Z303" s="470"/>
      <c r="AA303" s="470"/>
      <c r="AB303" s="470"/>
      <c r="AC303" s="514"/>
      <c r="AD303" s="470"/>
      <c r="AE303" s="515"/>
      <c r="AF303" s="470"/>
      <c r="AG303" s="470"/>
      <c r="AH303" s="470"/>
      <c r="AI303" s="470"/>
      <c r="AJ303" s="470"/>
      <c r="AK303" s="470"/>
      <c r="AL303" s="470"/>
      <c r="AM303" s="470"/>
      <c r="AN303" s="470"/>
      <c r="AO303" s="470"/>
      <c r="AP303" s="470"/>
      <c r="AQ303" s="470"/>
      <c r="AR303" s="470"/>
      <c r="AS303" s="516"/>
      <c r="AT303" s="470"/>
      <c r="AU303" s="471"/>
      <c r="AV303" s="470"/>
      <c r="AW303" s="471"/>
      <c r="AX303" s="471"/>
      <c r="AY303" s="470"/>
      <c r="AZ303" s="473"/>
      <c r="BA303" s="472"/>
      <c r="BB303" s="473"/>
      <c r="BC303" s="472"/>
      <c r="BD303" s="473"/>
      <c r="BE303" s="472"/>
      <c r="BF303" s="473"/>
      <c r="BG303" s="472"/>
      <c r="BH303" s="473"/>
      <c r="BI303" s="472"/>
      <c r="BJ303" s="473"/>
      <c r="BK303" s="472"/>
      <c r="BL303" s="473"/>
      <c r="BM303" s="472"/>
      <c r="BN303" s="473"/>
      <c r="BO303" s="472"/>
      <c r="BP303" s="473"/>
      <c r="BQ303" s="472"/>
      <c r="BR303" s="473"/>
      <c r="BS303" s="472"/>
      <c r="BT303" s="473"/>
      <c r="BU303" s="472"/>
      <c r="BV303" s="473"/>
      <c r="BW303" s="472"/>
      <c r="BX303" s="470"/>
      <c r="BY303" s="470"/>
      <c r="BZ303" s="470"/>
      <c r="CA303" s="470"/>
      <c r="CB303" s="470"/>
      <c r="CC303" s="470"/>
      <c r="CD303" s="470"/>
      <c r="CE303" s="470"/>
      <c r="CF303" s="470"/>
      <c r="CG303" s="470"/>
      <c r="CH303" s="470"/>
      <c r="CI303" s="470"/>
      <c r="CJ303" s="470"/>
      <c r="CK303" s="470"/>
      <c r="CL303" s="470"/>
      <c r="CM303" s="470"/>
      <c r="CN303" s="470"/>
      <c r="CO303" s="470"/>
      <c r="CP303" s="470"/>
      <c r="CQ303" s="470"/>
      <c r="CR303" s="470"/>
      <c r="CS303" s="470"/>
      <c r="CT303" s="470"/>
      <c r="CU303" s="63"/>
      <c r="CV303" s="467"/>
      <c r="CW303" s="186"/>
      <c r="CX303" s="35"/>
      <c r="CY303" s="132" t="e">
        <f>IF(AND(BX303="NYY",BY303=150),324,IF(AND(BX303="NYY",BY303=95),282,IF(AND(BX303="NYY",BY303=70),202,IF(AND(BX303="NYY",BY303=50),159,IF(AND(BX303="NYY",BY303=35),131,IF(AND(BX303=NYY,BY303=25),106,IF(AND(BX303="LVTC",BY303=150),252,IF(AND(BX303="LVTC",BY303=95),190,IF(AND(BX303="LVTC",BY303=70),158,IF(AND(BX303="LVTC",BY303=50),124,IF(AND(BX303="LVTC",BY303=35),102,IF(AND(BX303="LVTC",BY303=25),83,0))))))))))))</f>
        <v>#NAME?</v>
      </c>
      <c r="CZ303" s="35"/>
      <c r="DA303" s="35"/>
      <c r="DB303" s="401">
        <f t="shared" si="29"/>
        <v>0</v>
      </c>
      <c r="DC303" s="401">
        <f t="shared" si="30"/>
        <v>0</v>
      </c>
      <c r="DD303" s="401" t="str">
        <f t="shared" si="31"/>
        <v>BAIK</v>
      </c>
      <c r="DE303" s="401">
        <f t="shared" si="32"/>
        <v>0</v>
      </c>
      <c r="DF303" s="401" t="str">
        <f t="shared" si="33"/>
        <v>BAIK</v>
      </c>
    </row>
    <row r="304" spans="1:110">
      <c r="A304" s="510">
        <f t="shared" si="34"/>
        <v>292</v>
      </c>
      <c r="B304" s="511" t="str">
        <f>'1. DATA TRAFO'!C304</f>
        <v>TP0569 (BARU)</v>
      </c>
      <c r="C304" s="512" t="str">
        <f>'1. DATA TRAFO'!D304</f>
        <v xml:space="preserve">Jl. Sriwijaya </v>
      </c>
      <c r="D304" s="193" t="str">
        <f>'1. DATA TRAFO'!L304</f>
        <v>Trafindo</v>
      </c>
      <c r="E304" s="192">
        <f>'1. DATA TRAFO'!M304</f>
        <v>100</v>
      </c>
      <c r="F304" s="513">
        <f>'1. DATA TRAFO'!R304</f>
        <v>44809</v>
      </c>
      <c r="G304" s="205" t="str">
        <f>'1. DATA TRAFO'!T304</f>
        <v>UMJ</v>
      </c>
      <c r="H304" s="470"/>
      <c r="I304" s="470"/>
      <c r="J304" s="470"/>
      <c r="K304" s="470"/>
      <c r="L304" s="470"/>
      <c r="M304" s="470"/>
      <c r="N304" s="470"/>
      <c r="O304" s="470"/>
      <c r="P304" s="470"/>
      <c r="Q304" s="470"/>
      <c r="R304" s="470"/>
      <c r="S304" s="470"/>
      <c r="T304" s="470"/>
      <c r="U304" s="470"/>
      <c r="V304" s="470"/>
      <c r="W304" s="470"/>
      <c r="X304" s="470"/>
      <c r="Y304" s="470"/>
      <c r="Z304" s="470"/>
      <c r="AA304" s="470"/>
      <c r="AB304" s="470"/>
      <c r="AC304" s="514"/>
      <c r="AD304" s="470"/>
      <c r="AE304" s="515"/>
      <c r="AF304" s="470"/>
      <c r="AG304" s="470"/>
      <c r="AH304" s="470"/>
      <c r="AI304" s="470"/>
      <c r="AJ304" s="470"/>
      <c r="AK304" s="470"/>
      <c r="AL304" s="470"/>
      <c r="AM304" s="470"/>
      <c r="AN304" s="470"/>
      <c r="AO304" s="470"/>
      <c r="AP304" s="470"/>
      <c r="AQ304" s="470"/>
      <c r="AR304" s="470"/>
      <c r="AS304" s="516"/>
      <c r="AT304" s="470"/>
      <c r="AU304" s="471"/>
      <c r="AV304" s="470"/>
      <c r="AW304" s="471"/>
      <c r="AX304" s="471"/>
      <c r="AY304" s="470"/>
      <c r="AZ304" s="473"/>
      <c r="BA304" s="472"/>
      <c r="BB304" s="473"/>
      <c r="BC304" s="472"/>
      <c r="BD304" s="473"/>
      <c r="BE304" s="472"/>
      <c r="BF304" s="473"/>
      <c r="BG304" s="472"/>
      <c r="BH304" s="473"/>
      <c r="BI304" s="472"/>
      <c r="BJ304" s="473"/>
      <c r="BK304" s="472"/>
      <c r="BL304" s="473"/>
      <c r="BM304" s="472"/>
      <c r="BN304" s="473"/>
      <c r="BO304" s="472"/>
      <c r="BP304" s="473"/>
      <c r="BQ304" s="472"/>
      <c r="BR304" s="473"/>
      <c r="BS304" s="472"/>
      <c r="BT304" s="473"/>
      <c r="BU304" s="472"/>
      <c r="BV304" s="473"/>
      <c r="BW304" s="472"/>
      <c r="BX304" s="470"/>
      <c r="BY304" s="470"/>
      <c r="BZ304" s="470"/>
      <c r="CA304" s="470"/>
      <c r="CB304" s="470"/>
      <c r="CC304" s="470"/>
      <c r="CD304" s="470"/>
      <c r="CE304" s="470"/>
      <c r="CF304" s="470"/>
      <c r="CG304" s="470"/>
      <c r="CH304" s="470"/>
      <c r="CI304" s="470"/>
      <c r="CJ304" s="470"/>
      <c r="CK304" s="470"/>
      <c r="CL304" s="470"/>
      <c r="CM304" s="470"/>
      <c r="CN304" s="470"/>
      <c r="CO304" s="470"/>
      <c r="CP304" s="470"/>
      <c r="CQ304" s="470"/>
      <c r="CR304" s="470"/>
      <c r="CS304" s="470"/>
      <c r="CT304" s="470"/>
      <c r="CU304" s="63"/>
      <c r="CV304" s="467"/>
      <c r="CW304" s="186"/>
      <c r="CX304" s="35"/>
      <c r="CY304" s="132" t="e">
        <f>IF(AND(BX304="NYY",BY304=150),324,IF(AND(BX304="NYY",BY304=95),282,IF(AND(BX304="NYY",BY304=70),202,IF(AND(BX304="NYY",BY304=50),159,IF(AND(BX304="NYY",BY304=35),131,IF(AND(BX304=NYY,BY304=25),106,IF(AND(BX304="LVTC",BY304=150),252,IF(AND(BX304="LVTC",BY304=95),190,IF(AND(BX304="LVTC",BY304=70),158,IF(AND(BX304="LVTC",BY304=50),124,IF(AND(BX304="LVTC",BY304=35),102,IF(AND(BX304="LVTC",BY304=25),83,0))))))))))))</f>
        <v>#NAME?</v>
      </c>
      <c r="CZ304" s="35"/>
      <c r="DA304" s="35"/>
      <c r="DB304" s="401">
        <f t="shared" si="29"/>
        <v>0</v>
      </c>
      <c r="DC304" s="401">
        <f t="shared" si="30"/>
        <v>0</v>
      </c>
      <c r="DD304" s="401" t="str">
        <f t="shared" si="31"/>
        <v>BAIK</v>
      </c>
      <c r="DE304" s="401">
        <f t="shared" si="32"/>
        <v>0</v>
      </c>
      <c r="DF304" s="401" t="str">
        <f t="shared" si="33"/>
        <v>BAIK</v>
      </c>
    </row>
    <row r="305" spans="1:110">
      <c r="A305" s="510">
        <f t="shared" si="34"/>
        <v>293</v>
      </c>
      <c r="B305" s="511" t="str">
        <f>'1. DATA TRAFO'!C305</f>
        <v>TP0126</v>
      </c>
      <c r="C305" s="512" t="str">
        <f>'1. DATA TRAFO'!D305</f>
        <v xml:space="preserve">Jl. Sriwijaya </v>
      </c>
      <c r="D305" s="193" t="str">
        <f>'1. DATA TRAFO'!L305</f>
        <v>Trafindo</v>
      </c>
      <c r="E305" s="192">
        <f>'1. DATA TRAFO'!M305</f>
        <v>200</v>
      </c>
      <c r="F305" s="513">
        <f>'1. DATA TRAFO'!R305</f>
        <v>44809</v>
      </c>
      <c r="G305" s="205" t="str">
        <f>'1. DATA TRAFO'!T305</f>
        <v>UMJ</v>
      </c>
      <c r="H305" s="470"/>
      <c r="I305" s="470"/>
      <c r="J305" s="470"/>
      <c r="K305" s="470"/>
      <c r="L305" s="470"/>
      <c r="M305" s="470"/>
      <c r="N305" s="470"/>
      <c r="O305" s="470"/>
      <c r="P305" s="470"/>
      <c r="Q305" s="470"/>
      <c r="R305" s="470"/>
      <c r="S305" s="470"/>
      <c r="T305" s="470"/>
      <c r="U305" s="470"/>
      <c r="V305" s="470"/>
      <c r="W305" s="470"/>
      <c r="X305" s="470"/>
      <c r="Y305" s="470"/>
      <c r="Z305" s="470"/>
      <c r="AA305" s="470"/>
      <c r="AB305" s="470"/>
      <c r="AC305" s="514"/>
      <c r="AD305" s="470"/>
      <c r="AE305" s="515"/>
      <c r="AF305" s="470"/>
      <c r="AG305" s="470"/>
      <c r="AH305" s="470"/>
      <c r="AI305" s="470"/>
      <c r="AJ305" s="470"/>
      <c r="AK305" s="470"/>
      <c r="AL305" s="470"/>
      <c r="AM305" s="470"/>
      <c r="AN305" s="470"/>
      <c r="AO305" s="470"/>
      <c r="AP305" s="470"/>
      <c r="AQ305" s="470"/>
      <c r="AR305" s="470"/>
      <c r="AS305" s="516"/>
      <c r="AT305" s="470"/>
      <c r="AU305" s="471"/>
      <c r="AV305" s="470"/>
      <c r="AW305" s="471"/>
      <c r="AX305" s="471"/>
      <c r="AY305" s="470"/>
      <c r="AZ305" s="473"/>
      <c r="BA305" s="472"/>
      <c r="BB305" s="473"/>
      <c r="BC305" s="472"/>
      <c r="BD305" s="473"/>
      <c r="BE305" s="472"/>
      <c r="BF305" s="473"/>
      <c r="BG305" s="472"/>
      <c r="BH305" s="473"/>
      <c r="BI305" s="472"/>
      <c r="BJ305" s="473"/>
      <c r="BK305" s="472"/>
      <c r="BL305" s="473"/>
      <c r="BM305" s="472"/>
      <c r="BN305" s="473"/>
      <c r="BO305" s="472"/>
      <c r="BP305" s="473"/>
      <c r="BQ305" s="472"/>
      <c r="BR305" s="473"/>
      <c r="BS305" s="472"/>
      <c r="BT305" s="473"/>
      <c r="BU305" s="472"/>
      <c r="BV305" s="473"/>
      <c r="BW305" s="472"/>
      <c r="BX305" s="470"/>
      <c r="BY305" s="470"/>
      <c r="BZ305" s="470"/>
      <c r="CA305" s="470"/>
      <c r="CB305" s="470"/>
      <c r="CC305" s="470"/>
      <c r="CD305" s="470"/>
      <c r="CE305" s="470"/>
      <c r="CF305" s="470"/>
      <c r="CG305" s="470"/>
      <c r="CH305" s="470"/>
      <c r="CI305" s="470"/>
      <c r="CJ305" s="470"/>
      <c r="CK305" s="470"/>
      <c r="CL305" s="470"/>
      <c r="CM305" s="470"/>
      <c r="CN305" s="470"/>
      <c r="CO305" s="470"/>
      <c r="CP305" s="470"/>
      <c r="CQ305" s="470"/>
      <c r="CR305" s="470"/>
      <c r="CS305" s="470"/>
      <c r="CT305" s="470"/>
      <c r="CU305" s="63"/>
      <c r="CV305" s="467"/>
      <c r="CW305" s="186"/>
      <c r="CX305" s="35"/>
      <c r="CY305" s="132" t="e">
        <f>IF(AND(BX305="NYY",BY305=150),324,IF(AND(BX305="NYY",BY305=95),282,IF(AND(BX305="NYY",BY305=70),202,IF(AND(BX305="NYY",BY305=50),159,IF(AND(BX305="NYY",BY305=35),131,IF(AND(BX305=NYY,BY305=25),106,IF(AND(BX305="LVTC",BY305=150),252,IF(AND(BX305="LVTC",BY305=95),190,IF(AND(BX305="LVTC",BY305=70),158,IF(AND(BX305="LVTC",BY305=50),124,IF(AND(BX305="LVTC",BY305=35),102,IF(AND(BX305="LVTC",BY305=25),83,0))))))))))))</f>
        <v>#NAME?</v>
      </c>
      <c r="CZ305" s="35"/>
      <c r="DA305" s="35"/>
      <c r="DB305" s="401">
        <f t="shared" si="29"/>
        <v>0</v>
      </c>
      <c r="DC305" s="401">
        <f t="shared" si="30"/>
        <v>0</v>
      </c>
      <c r="DD305" s="401" t="str">
        <f t="shared" si="31"/>
        <v>BAIK</v>
      </c>
      <c r="DE305" s="401">
        <f t="shared" si="32"/>
        <v>0</v>
      </c>
      <c r="DF305" s="401" t="str">
        <f t="shared" si="33"/>
        <v>BAIK</v>
      </c>
    </row>
    <row r="306" spans="1:110">
      <c r="A306" s="510">
        <f t="shared" si="34"/>
        <v>294</v>
      </c>
      <c r="B306" s="511" t="str">
        <f>'1. DATA TRAFO'!C306</f>
        <v>TP0594 (BARU)</v>
      </c>
      <c r="C306" s="512" t="str">
        <f>'1. DATA TRAFO'!D306</f>
        <v xml:space="preserve">Jl. Sriwijaya </v>
      </c>
      <c r="D306" s="193" t="str">
        <f>'1. DATA TRAFO'!L306</f>
        <v>Trafindo</v>
      </c>
      <c r="E306" s="192">
        <f>'1. DATA TRAFO'!M306</f>
        <v>100</v>
      </c>
      <c r="F306" s="513">
        <f>'1. DATA TRAFO'!R306</f>
        <v>44809</v>
      </c>
      <c r="G306" s="205" t="str">
        <f>'1. DATA TRAFO'!T306</f>
        <v>UMJ</v>
      </c>
      <c r="H306" s="470"/>
      <c r="I306" s="470"/>
      <c r="J306" s="470"/>
      <c r="K306" s="470"/>
      <c r="L306" s="470"/>
      <c r="M306" s="470"/>
      <c r="N306" s="470"/>
      <c r="O306" s="470"/>
      <c r="P306" s="470"/>
      <c r="Q306" s="470"/>
      <c r="R306" s="470"/>
      <c r="S306" s="470"/>
      <c r="T306" s="470"/>
      <c r="U306" s="470"/>
      <c r="V306" s="470"/>
      <c r="W306" s="470"/>
      <c r="X306" s="470"/>
      <c r="Y306" s="470"/>
      <c r="Z306" s="470"/>
      <c r="AA306" s="470"/>
      <c r="AB306" s="470"/>
      <c r="AC306" s="514"/>
      <c r="AD306" s="470"/>
      <c r="AE306" s="515"/>
      <c r="AF306" s="470"/>
      <c r="AG306" s="470"/>
      <c r="AH306" s="470"/>
      <c r="AI306" s="470"/>
      <c r="AJ306" s="470"/>
      <c r="AK306" s="470"/>
      <c r="AL306" s="470"/>
      <c r="AM306" s="470"/>
      <c r="AN306" s="470"/>
      <c r="AO306" s="470"/>
      <c r="AP306" s="470"/>
      <c r="AQ306" s="470"/>
      <c r="AR306" s="470"/>
      <c r="AS306" s="516"/>
      <c r="AT306" s="470"/>
      <c r="AU306" s="471"/>
      <c r="AV306" s="470"/>
      <c r="AW306" s="471"/>
      <c r="AX306" s="471"/>
      <c r="AY306" s="470"/>
      <c r="AZ306" s="473"/>
      <c r="BA306" s="472"/>
      <c r="BB306" s="473"/>
      <c r="BC306" s="472"/>
      <c r="BD306" s="473"/>
      <c r="BE306" s="472"/>
      <c r="BF306" s="473"/>
      <c r="BG306" s="472"/>
      <c r="BH306" s="473"/>
      <c r="BI306" s="472"/>
      <c r="BJ306" s="473"/>
      <c r="BK306" s="472"/>
      <c r="BL306" s="473"/>
      <c r="BM306" s="472"/>
      <c r="BN306" s="473"/>
      <c r="BO306" s="472"/>
      <c r="BP306" s="473"/>
      <c r="BQ306" s="472"/>
      <c r="BR306" s="473"/>
      <c r="BS306" s="472"/>
      <c r="BT306" s="473"/>
      <c r="BU306" s="472"/>
      <c r="BV306" s="473"/>
      <c r="BW306" s="472"/>
      <c r="BX306" s="470"/>
      <c r="BY306" s="470"/>
      <c r="BZ306" s="470"/>
      <c r="CA306" s="470"/>
      <c r="CB306" s="470"/>
      <c r="CC306" s="470"/>
      <c r="CD306" s="470"/>
      <c r="CE306" s="470"/>
      <c r="CF306" s="470"/>
      <c r="CG306" s="470"/>
      <c r="CH306" s="470"/>
      <c r="CI306" s="470"/>
      <c r="CJ306" s="470"/>
      <c r="CK306" s="470"/>
      <c r="CL306" s="470"/>
      <c r="CM306" s="470"/>
      <c r="CN306" s="470"/>
      <c r="CO306" s="470"/>
      <c r="CP306" s="470"/>
      <c r="CQ306" s="470"/>
      <c r="CR306" s="470"/>
      <c r="CS306" s="470"/>
      <c r="CT306" s="470"/>
      <c r="CU306" s="63"/>
      <c r="CV306" s="467"/>
      <c r="CW306" s="186"/>
      <c r="CX306" s="35"/>
      <c r="CY306" s="132" t="e">
        <f>IF(AND(BX306="NYY",BY306=150),324,IF(AND(BX306="NYY",BY306=95),282,IF(AND(BX306="NYY",BY306=70),202,IF(AND(BX306="NYY",BY306=50),159,IF(AND(BX306="NYY",BY306=35),131,IF(AND(BX306=NYY,BY306=25),106,IF(AND(BX306="LVTC",BY306=150),252,IF(AND(BX306="LVTC",BY306=95),190,IF(AND(BX306="LVTC",BY306=70),158,IF(AND(BX306="LVTC",BY306=50),124,IF(AND(BX306="LVTC",BY306=35),102,IF(AND(BX306="LVTC",BY306=25),83,0))))))))))))</f>
        <v>#NAME?</v>
      </c>
      <c r="CZ306" s="35"/>
      <c r="DA306" s="35"/>
      <c r="DB306" s="401">
        <f t="shared" si="29"/>
        <v>0</v>
      </c>
      <c r="DC306" s="401">
        <f t="shared" si="30"/>
        <v>0</v>
      </c>
      <c r="DD306" s="401" t="str">
        <f t="shared" si="31"/>
        <v>BAIK</v>
      </c>
      <c r="DE306" s="401">
        <f t="shared" si="32"/>
        <v>0</v>
      </c>
      <c r="DF306" s="401" t="str">
        <f t="shared" si="33"/>
        <v>BAIK</v>
      </c>
    </row>
    <row r="307" spans="1:110">
      <c r="A307" s="510">
        <f t="shared" si="34"/>
        <v>295</v>
      </c>
      <c r="B307" s="511" t="str">
        <f>'1. DATA TRAFO'!C307</f>
        <v>TP0023</v>
      </c>
      <c r="C307" s="512" t="str">
        <f>'1. DATA TRAFO'!D307</f>
        <v xml:space="preserve">Jl. Sriwijaya </v>
      </c>
      <c r="D307" s="193" t="str">
        <f>'1. DATA TRAFO'!L307</f>
        <v>Trafindo</v>
      </c>
      <c r="E307" s="192">
        <f>'1. DATA TRAFO'!M307</f>
        <v>160</v>
      </c>
      <c r="F307" s="513">
        <f>'1. DATA TRAFO'!R307</f>
        <v>44809</v>
      </c>
      <c r="G307" s="205" t="str">
        <f>'1. DATA TRAFO'!T307</f>
        <v>UMJ</v>
      </c>
      <c r="H307" s="470"/>
      <c r="I307" s="470"/>
      <c r="J307" s="470"/>
      <c r="K307" s="470"/>
      <c r="L307" s="470"/>
      <c r="M307" s="470"/>
      <c r="N307" s="470"/>
      <c r="O307" s="470"/>
      <c r="P307" s="470"/>
      <c r="Q307" s="470"/>
      <c r="R307" s="470"/>
      <c r="S307" s="470"/>
      <c r="T307" s="470"/>
      <c r="U307" s="470"/>
      <c r="V307" s="470"/>
      <c r="W307" s="470"/>
      <c r="X307" s="470"/>
      <c r="Y307" s="470"/>
      <c r="Z307" s="470"/>
      <c r="AA307" s="470"/>
      <c r="AB307" s="470"/>
      <c r="AC307" s="514"/>
      <c r="AD307" s="470"/>
      <c r="AE307" s="515"/>
      <c r="AF307" s="470"/>
      <c r="AG307" s="470"/>
      <c r="AH307" s="470"/>
      <c r="AI307" s="470"/>
      <c r="AJ307" s="470"/>
      <c r="AK307" s="470"/>
      <c r="AL307" s="470"/>
      <c r="AM307" s="470"/>
      <c r="AN307" s="470"/>
      <c r="AO307" s="470"/>
      <c r="AP307" s="470"/>
      <c r="AQ307" s="470"/>
      <c r="AR307" s="470"/>
      <c r="AS307" s="516"/>
      <c r="AT307" s="470"/>
      <c r="AU307" s="471"/>
      <c r="AV307" s="470"/>
      <c r="AW307" s="471"/>
      <c r="AX307" s="471"/>
      <c r="AY307" s="470"/>
      <c r="AZ307" s="473"/>
      <c r="BA307" s="472"/>
      <c r="BB307" s="473"/>
      <c r="BC307" s="472"/>
      <c r="BD307" s="473"/>
      <c r="BE307" s="472"/>
      <c r="BF307" s="473"/>
      <c r="BG307" s="472"/>
      <c r="BH307" s="473"/>
      <c r="BI307" s="472"/>
      <c r="BJ307" s="473"/>
      <c r="BK307" s="472"/>
      <c r="BL307" s="473"/>
      <c r="BM307" s="472"/>
      <c r="BN307" s="473"/>
      <c r="BO307" s="472"/>
      <c r="BP307" s="473"/>
      <c r="BQ307" s="472"/>
      <c r="BR307" s="473"/>
      <c r="BS307" s="472"/>
      <c r="BT307" s="473"/>
      <c r="BU307" s="472"/>
      <c r="BV307" s="473"/>
      <c r="BW307" s="472"/>
      <c r="BX307" s="470"/>
      <c r="BY307" s="470"/>
      <c r="BZ307" s="470"/>
      <c r="CA307" s="470"/>
      <c r="CB307" s="470"/>
      <c r="CC307" s="470"/>
      <c r="CD307" s="470"/>
      <c r="CE307" s="470"/>
      <c r="CF307" s="470"/>
      <c r="CG307" s="470"/>
      <c r="CH307" s="470"/>
      <c r="CI307" s="470"/>
      <c r="CJ307" s="470"/>
      <c r="CK307" s="470"/>
      <c r="CL307" s="470"/>
      <c r="CM307" s="470"/>
      <c r="CN307" s="470"/>
      <c r="CO307" s="470"/>
      <c r="CP307" s="470"/>
      <c r="CQ307" s="470"/>
      <c r="CR307" s="470"/>
      <c r="CS307" s="470"/>
      <c r="CT307" s="470"/>
      <c r="CU307" s="63"/>
      <c r="CV307" s="467"/>
      <c r="CW307" s="186"/>
      <c r="CX307" s="35"/>
      <c r="CY307" s="132" t="e">
        <f>IF(AND(BX307="NYY",BY307=150),324,IF(AND(BX307="NYY",BY307=95),282,IF(AND(BX307="NYY",BY307=70),202,IF(AND(BX307="NYY",BY307=50),159,IF(AND(BX307="NYY",BY307=35),131,IF(AND(BX307=NYY,BY307=25),106,IF(AND(BX307="LVTC",BY307=150),252,IF(AND(BX307="LVTC",BY307=95),190,IF(AND(BX307="LVTC",BY307=70),158,IF(AND(BX307="LVTC",BY307=50),124,IF(AND(BX307="LVTC",BY307=35),102,IF(AND(BX307="LVTC",BY307=25),83,0))))))))))))</f>
        <v>#NAME?</v>
      </c>
      <c r="CZ307" s="35"/>
      <c r="DA307" s="35"/>
      <c r="DB307" s="401">
        <f t="shared" ref="DB307:DB370" si="35">IF(AND(H307&lt;=200,H307&gt;=90),"BURUK",IF(AND(H307&lt;=90,H307&gt;=85),"KURANG",IF(AND(H307&lt;=85,H307&gt;=83),"CUKUP",IF(AND(H307&lt;=83,H307&gt;1),"BAIK",0))))</f>
        <v>0</v>
      </c>
      <c r="DC307" s="401">
        <f t="shared" ref="DC307:DC370" si="36">MAX(L307:N307)-MIN(L307:N307)</f>
        <v>0</v>
      </c>
      <c r="DD307" s="401" t="str">
        <f t="shared" ref="DD307:DD370" si="37">IF(AND(DC307&lt;=100,DC307&gt;=15),"BURUK",IF(AND(DC307&lt;=15,DC307&gt;=12),"KURANG",IF(AND(DC307&lt;=12,DC307&gt;=10),"CUKUP",IF(AND(DC307&lt;=10,DC307&gt;=0),"BAIK",0))))</f>
        <v>BAIK</v>
      </c>
      <c r="DE307" s="401">
        <f t="shared" ref="DE307:DE370" si="38">MAX(O307:R307)-MIN(O307:R307)</f>
        <v>0</v>
      </c>
      <c r="DF307" s="401" t="str">
        <f t="shared" ref="DF307:DF370" si="39">IF(AND(DE307&lt;=100,DE307&gt;=15),"BURUK",IF(AND(DE307&lt;=15,DE307&gt;=12),"KURANG",IF(AND(DE307&lt;=12,DE307&gt;=10),"CUKUP",IF(AND(DE307&lt;=10,DE307&gt;=0),"BAIK",0))))</f>
        <v>BAIK</v>
      </c>
    </row>
    <row r="308" spans="1:110">
      <c r="A308" s="510">
        <f t="shared" si="34"/>
        <v>296</v>
      </c>
      <c r="B308" s="511" t="str">
        <f>'1. DATA TRAFO'!C308</f>
        <v>TP0096</v>
      </c>
      <c r="C308" s="512" t="str">
        <f>'1. DATA TRAFO'!D308</f>
        <v>Jl. Gegedek KJUB</v>
      </c>
      <c r="D308" s="193" t="str">
        <f>'1. DATA TRAFO'!L308</f>
        <v xml:space="preserve">Sintra </v>
      </c>
      <c r="E308" s="192">
        <f>'1. DATA TRAFO'!M308</f>
        <v>160</v>
      </c>
      <c r="F308" s="513">
        <f>'1. DATA TRAFO'!R308</f>
        <v>44818</v>
      </c>
      <c r="G308" s="205" t="str">
        <f>'1. DATA TRAFO'!T308</f>
        <v>UMJ</v>
      </c>
      <c r="H308" s="470"/>
      <c r="I308" s="470"/>
      <c r="J308" s="470"/>
      <c r="K308" s="470"/>
      <c r="L308" s="470"/>
      <c r="M308" s="470"/>
      <c r="N308" s="470"/>
      <c r="O308" s="470"/>
      <c r="P308" s="470"/>
      <c r="Q308" s="470"/>
      <c r="R308" s="470"/>
      <c r="S308" s="470"/>
      <c r="T308" s="470"/>
      <c r="U308" s="470"/>
      <c r="V308" s="470"/>
      <c r="W308" s="470"/>
      <c r="X308" s="470"/>
      <c r="Y308" s="470"/>
      <c r="Z308" s="470"/>
      <c r="AA308" s="470"/>
      <c r="AB308" s="470"/>
      <c r="AC308" s="514"/>
      <c r="AD308" s="470"/>
      <c r="AE308" s="515"/>
      <c r="AF308" s="470"/>
      <c r="AG308" s="470"/>
      <c r="AH308" s="470"/>
      <c r="AI308" s="470"/>
      <c r="AJ308" s="470"/>
      <c r="AK308" s="470"/>
      <c r="AL308" s="470"/>
      <c r="AM308" s="470"/>
      <c r="AN308" s="470"/>
      <c r="AO308" s="470"/>
      <c r="AP308" s="470"/>
      <c r="AQ308" s="470"/>
      <c r="AR308" s="470"/>
      <c r="AS308" s="516"/>
      <c r="AT308" s="470"/>
      <c r="AU308" s="471"/>
      <c r="AV308" s="470"/>
      <c r="AW308" s="471"/>
      <c r="AX308" s="471"/>
      <c r="AY308" s="470"/>
      <c r="AZ308" s="473"/>
      <c r="BA308" s="472"/>
      <c r="BB308" s="473"/>
      <c r="BC308" s="472"/>
      <c r="BD308" s="473"/>
      <c r="BE308" s="472"/>
      <c r="BF308" s="473"/>
      <c r="BG308" s="472"/>
      <c r="BH308" s="473"/>
      <c r="BI308" s="472"/>
      <c r="BJ308" s="473"/>
      <c r="BK308" s="472"/>
      <c r="BL308" s="473"/>
      <c r="BM308" s="472"/>
      <c r="BN308" s="473"/>
      <c r="BO308" s="472"/>
      <c r="BP308" s="473"/>
      <c r="BQ308" s="472"/>
      <c r="BR308" s="473"/>
      <c r="BS308" s="472"/>
      <c r="BT308" s="473"/>
      <c r="BU308" s="472"/>
      <c r="BV308" s="473"/>
      <c r="BW308" s="472"/>
      <c r="BX308" s="470"/>
      <c r="BY308" s="470"/>
      <c r="BZ308" s="470"/>
      <c r="CA308" s="470"/>
      <c r="CB308" s="470"/>
      <c r="CC308" s="470"/>
      <c r="CD308" s="470"/>
      <c r="CE308" s="470"/>
      <c r="CF308" s="470"/>
      <c r="CG308" s="470"/>
      <c r="CH308" s="470"/>
      <c r="CI308" s="470"/>
      <c r="CJ308" s="470"/>
      <c r="CK308" s="470"/>
      <c r="CL308" s="470"/>
      <c r="CM308" s="470"/>
      <c r="CN308" s="470"/>
      <c r="CO308" s="470"/>
      <c r="CP308" s="470"/>
      <c r="CQ308" s="470"/>
      <c r="CR308" s="470"/>
      <c r="CS308" s="470"/>
      <c r="CT308" s="470"/>
      <c r="CU308" s="63"/>
      <c r="CV308" s="467"/>
      <c r="CW308" s="186"/>
      <c r="CX308" s="35"/>
      <c r="CY308" s="132" t="e">
        <f>IF(AND(BX308="NYY",BY308=150),324,IF(AND(BX308="NYY",BY308=95),282,IF(AND(BX308="NYY",BY308=70),202,IF(AND(BX308="NYY",BY308=50),159,IF(AND(BX308="NYY",BY308=35),131,IF(AND(BX308=NYY,BY308=25),106,IF(AND(BX308="LVTC",BY308=150),252,IF(AND(BX308="LVTC",BY308=95),190,IF(AND(BX308="LVTC",BY308=70),158,IF(AND(BX308="LVTC",BY308=50),124,IF(AND(BX308="LVTC",BY308=35),102,IF(AND(BX308="LVTC",BY308=25),83,0))))))))))))</f>
        <v>#NAME?</v>
      </c>
      <c r="CZ308" s="35"/>
      <c r="DA308" s="35"/>
      <c r="DB308" s="401">
        <f t="shared" si="35"/>
        <v>0</v>
      </c>
      <c r="DC308" s="401">
        <f t="shared" si="36"/>
        <v>0</v>
      </c>
      <c r="DD308" s="401" t="str">
        <f t="shared" si="37"/>
        <v>BAIK</v>
      </c>
      <c r="DE308" s="401">
        <f t="shared" si="38"/>
        <v>0</v>
      </c>
      <c r="DF308" s="401" t="str">
        <f t="shared" si="39"/>
        <v>BAIK</v>
      </c>
    </row>
    <row r="309" spans="1:110">
      <c r="A309" s="510">
        <f t="shared" si="34"/>
        <v>297</v>
      </c>
      <c r="B309" s="511" t="str">
        <f>'1. DATA TRAFO'!C309</f>
        <v>TP0511</v>
      </c>
      <c r="C309" s="512" t="str">
        <f>'1. DATA TRAFO'!D309</f>
        <v xml:space="preserve">Jl. Komplek Pelabuhan </v>
      </c>
      <c r="D309" s="193" t="str">
        <f>'1. DATA TRAFO'!L309</f>
        <v xml:space="preserve">Voltra </v>
      </c>
      <c r="E309" s="192">
        <f>'1. DATA TRAFO'!M309</f>
        <v>100</v>
      </c>
      <c r="F309" s="513">
        <f>'1. DATA TRAFO'!R309</f>
        <v>44814</v>
      </c>
      <c r="G309" s="205" t="str">
        <f>'1. DATA TRAFO'!T309</f>
        <v>UMJ</v>
      </c>
      <c r="H309" s="470"/>
      <c r="I309" s="470"/>
      <c r="J309" s="470"/>
      <c r="K309" s="470"/>
      <c r="L309" s="470"/>
      <c r="M309" s="470"/>
      <c r="N309" s="470"/>
      <c r="O309" s="470"/>
      <c r="P309" s="470"/>
      <c r="Q309" s="470"/>
      <c r="R309" s="470"/>
      <c r="S309" s="470"/>
      <c r="T309" s="470"/>
      <c r="U309" s="470"/>
      <c r="V309" s="470"/>
      <c r="W309" s="470"/>
      <c r="X309" s="470"/>
      <c r="Y309" s="470"/>
      <c r="Z309" s="470"/>
      <c r="AA309" s="470"/>
      <c r="AB309" s="470"/>
      <c r="AC309" s="514"/>
      <c r="AD309" s="470"/>
      <c r="AE309" s="515"/>
      <c r="AF309" s="470"/>
      <c r="AG309" s="470"/>
      <c r="AH309" s="470"/>
      <c r="AI309" s="470"/>
      <c r="AJ309" s="470"/>
      <c r="AK309" s="470"/>
      <c r="AL309" s="470"/>
      <c r="AM309" s="470"/>
      <c r="AN309" s="470"/>
      <c r="AO309" s="470"/>
      <c r="AP309" s="470"/>
      <c r="AQ309" s="470"/>
      <c r="AR309" s="470"/>
      <c r="AS309" s="516"/>
      <c r="AT309" s="470"/>
      <c r="AU309" s="471"/>
      <c r="AV309" s="470"/>
      <c r="AW309" s="471"/>
      <c r="AX309" s="471"/>
      <c r="AY309" s="470"/>
      <c r="AZ309" s="473"/>
      <c r="BA309" s="472"/>
      <c r="BB309" s="473"/>
      <c r="BC309" s="472"/>
      <c r="BD309" s="473"/>
      <c r="BE309" s="472"/>
      <c r="BF309" s="473"/>
      <c r="BG309" s="472"/>
      <c r="BH309" s="473"/>
      <c r="BI309" s="472"/>
      <c r="BJ309" s="473"/>
      <c r="BK309" s="472"/>
      <c r="BL309" s="473"/>
      <c r="BM309" s="472"/>
      <c r="BN309" s="473"/>
      <c r="BO309" s="472"/>
      <c r="BP309" s="473"/>
      <c r="BQ309" s="472"/>
      <c r="BR309" s="473"/>
      <c r="BS309" s="472"/>
      <c r="BT309" s="473"/>
      <c r="BU309" s="472"/>
      <c r="BV309" s="473"/>
      <c r="BW309" s="472"/>
      <c r="BX309" s="470"/>
      <c r="BY309" s="470"/>
      <c r="BZ309" s="470"/>
      <c r="CA309" s="470"/>
      <c r="CB309" s="470"/>
      <c r="CC309" s="470"/>
      <c r="CD309" s="470"/>
      <c r="CE309" s="470"/>
      <c r="CF309" s="470"/>
      <c r="CG309" s="470"/>
      <c r="CH309" s="470"/>
      <c r="CI309" s="470"/>
      <c r="CJ309" s="470"/>
      <c r="CK309" s="470"/>
      <c r="CL309" s="470"/>
      <c r="CM309" s="470"/>
      <c r="CN309" s="470"/>
      <c r="CO309" s="470"/>
      <c r="CP309" s="470"/>
      <c r="CQ309" s="470"/>
      <c r="CR309" s="470"/>
      <c r="CS309" s="470"/>
      <c r="CT309" s="470"/>
      <c r="CU309" s="63"/>
      <c r="CV309" s="467"/>
      <c r="CW309" s="186"/>
      <c r="CX309" s="35"/>
      <c r="CY309" s="132" t="e">
        <f>IF(AND(BX309="NYY",BY309=150),324,IF(AND(BX309="NYY",BY309=95),282,IF(AND(BX309="NYY",BY309=70),202,IF(AND(BX309="NYY",BY309=50),159,IF(AND(BX309="NYY",BY309=35),131,IF(AND(BX309=NYY,BY309=25),106,IF(AND(BX309="LVTC",BY309=150),252,IF(AND(BX309="LVTC",BY309=95),190,IF(AND(BX309="LVTC",BY309=70),158,IF(AND(BX309="LVTC",BY309=50),124,IF(AND(BX309="LVTC",BY309=35),102,IF(AND(BX309="LVTC",BY309=25),83,0))))))))))))</f>
        <v>#NAME?</v>
      </c>
      <c r="CZ309" s="35"/>
      <c r="DA309" s="35"/>
      <c r="DB309" s="401">
        <f t="shared" si="35"/>
        <v>0</v>
      </c>
      <c r="DC309" s="401">
        <f t="shared" si="36"/>
        <v>0</v>
      </c>
      <c r="DD309" s="401" t="str">
        <f t="shared" si="37"/>
        <v>BAIK</v>
      </c>
      <c r="DE309" s="401">
        <f t="shared" si="38"/>
        <v>0</v>
      </c>
      <c r="DF309" s="401" t="str">
        <f t="shared" si="39"/>
        <v>BAIK</v>
      </c>
    </row>
    <row r="310" spans="1:110">
      <c r="A310" s="510">
        <f t="shared" si="34"/>
        <v>298</v>
      </c>
      <c r="B310" s="511" t="str">
        <f>'1. DATA TRAFO'!C310</f>
        <v>TP0498</v>
      </c>
      <c r="C310" s="512" t="str">
        <f>'1. DATA TRAFO'!D310</f>
        <v xml:space="preserve">Jl. Komplek Pelabuhan </v>
      </c>
      <c r="D310" s="193" t="str">
        <f>'1. DATA TRAFO'!L310</f>
        <v xml:space="preserve">Sintra </v>
      </c>
      <c r="E310" s="192">
        <f>'1. DATA TRAFO'!M310</f>
        <v>200</v>
      </c>
      <c r="F310" s="513">
        <f>'1. DATA TRAFO'!R310</f>
        <v>44814</v>
      </c>
      <c r="G310" s="205" t="str">
        <f>'1. DATA TRAFO'!T310</f>
        <v>UMJ</v>
      </c>
      <c r="H310" s="470"/>
      <c r="I310" s="470"/>
      <c r="J310" s="470"/>
      <c r="K310" s="470"/>
      <c r="L310" s="470"/>
      <c r="M310" s="470"/>
      <c r="N310" s="470"/>
      <c r="O310" s="470"/>
      <c r="P310" s="470"/>
      <c r="Q310" s="470"/>
      <c r="R310" s="470"/>
      <c r="S310" s="470"/>
      <c r="T310" s="470"/>
      <c r="U310" s="470"/>
      <c r="V310" s="470"/>
      <c r="W310" s="470"/>
      <c r="X310" s="470"/>
      <c r="Y310" s="470"/>
      <c r="Z310" s="470"/>
      <c r="AA310" s="470"/>
      <c r="AB310" s="470"/>
      <c r="AC310" s="514"/>
      <c r="AD310" s="470"/>
      <c r="AE310" s="515"/>
      <c r="AF310" s="470"/>
      <c r="AG310" s="470"/>
      <c r="AH310" s="470"/>
      <c r="AI310" s="470"/>
      <c r="AJ310" s="470"/>
      <c r="AK310" s="470"/>
      <c r="AL310" s="470"/>
      <c r="AM310" s="470"/>
      <c r="AN310" s="470"/>
      <c r="AO310" s="470"/>
      <c r="AP310" s="470"/>
      <c r="AQ310" s="470"/>
      <c r="AR310" s="470"/>
      <c r="AS310" s="516"/>
      <c r="AT310" s="470"/>
      <c r="AU310" s="471"/>
      <c r="AV310" s="470"/>
      <c r="AW310" s="471"/>
      <c r="AX310" s="471"/>
      <c r="AY310" s="470"/>
      <c r="AZ310" s="473"/>
      <c r="BA310" s="472"/>
      <c r="BB310" s="473"/>
      <c r="BC310" s="472"/>
      <c r="BD310" s="473"/>
      <c r="BE310" s="472"/>
      <c r="BF310" s="473"/>
      <c r="BG310" s="472"/>
      <c r="BH310" s="473"/>
      <c r="BI310" s="472"/>
      <c r="BJ310" s="473"/>
      <c r="BK310" s="472"/>
      <c r="BL310" s="473"/>
      <c r="BM310" s="472"/>
      <c r="BN310" s="473"/>
      <c r="BO310" s="472"/>
      <c r="BP310" s="473"/>
      <c r="BQ310" s="472"/>
      <c r="BR310" s="473"/>
      <c r="BS310" s="472"/>
      <c r="BT310" s="473"/>
      <c r="BU310" s="472"/>
      <c r="BV310" s="473"/>
      <c r="BW310" s="472"/>
      <c r="BX310" s="470"/>
      <c r="BY310" s="470"/>
      <c r="BZ310" s="470"/>
      <c r="CA310" s="470"/>
      <c r="CB310" s="470"/>
      <c r="CC310" s="470"/>
      <c r="CD310" s="470"/>
      <c r="CE310" s="470"/>
      <c r="CF310" s="470"/>
      <c r="CG310" s="470"/>
      <c r="CH310" s="470"/>
      <c r="CI310" s="470"/>
      <c r="CJ310" s="470"/>
      <c r="CK310" s="470"/>
      <c r="CL310" s="470"/>
      <c r="CM310" s="470"/>
      <c r="CN310" s="470"/>
      <c r="CO310" s="470"/>
      <c r="CP310" s="470"/>
      <c r="CQ310" s="470"/>
      <c r="CR310" s="470"/>
      <c r="CS310" s="470"/>
      <c r="CT310" s="470"/>
      <c r="CU310" s="63"/>
      <c r="CV310" s="467"/>
      <c r="CW310" s="186"/>
      <c r="CX310" s="35"/>
      <c r="CY310" s="132" t="e">
        <f>IF(AND(BX310="NYY",BY310=150),324,IF(AND(BX310="NYY",BY310=95),282,IF(AND(BX310="NYY",BY310=70),202,IF(AND(BX310="NYY",BY310=50),159,IF(AND(BX310="NYY",BY310=35),131,IF(AND(BX310=NYY,BY310=25),106,IF(AND(BX310="LVTC",BY310=150),252,IF(AND(BX310="LVTC",BY310=95),190,IF(AND(BX310="LVTC",BY310=70),158,IF(AND(BX310="LVTC",BY310=50),124,IF(AND(BX310="LVTC",BY310=35),102,IF(AND(BX310="LVTC",BY310=25),83,0))))))))))))</f>
        <v>#NAME?</v>
      </c>
      <c r="CZ310" s="35"/>
      <c r="DA310" s="35"/>
      <c r="DB310" s="401">
        <f t="shared" si="35"/>
        <v>0</v>
      </c>
      <c r="DC310" s="401">
        <f t="shared" si="36"/>
        <v>0</v>
      </c>
      <c r="DD310" s="401" t="str">
        <f t="shared" si="37"/>
        <v>BAIK</v>
      </c>
      <c r="DE310" s="401">
        <f t="shared" si="38"/>
        <v>0</v>
      </c>
      <c r="DF310" s="401" t="str">
        <f t="shared" si="39"/>
        <v>BAIK</v>
      </c>
    </row>
    <row r="311" spans="1:110">
      <c r="A311" s="510">
        <f t="shared" si="34"/>
        <v>299</v>
      </c>
      <c r="B311" s="511" t="str">
        <f>'1. DATA TRAFO'!C311</f>
        <v>TP0214</v>
      </c>
      <c r="C311" s="512" t="str">
        <f>'1. DATA TRAFO'!D311</f>
        <v xml:space="preserve">Jl. Pelabuhan Ikan </v>
      </c>
      <c r="D311" s="193" t="str">
        <f>'1. DATA TRAFO'!L311</f>
        <v xml:space="preserve">Starlite </v>
      </c>
      <c r="E311" s="192">
        <f>'1. DATA TRAFO'!M311</f>
        <v>160</v>
      </c>
      <c r="F311" s="513">
        <f>'1. DATA TRAFO'!R311</f>
        <v>44814</v>
      </c>
      <c r="G311" s="205" t="str">
        <f>'1. DATA TRAFO'!T311</f>
        <v>UMJ</v>
      </c>
      <c r="H311" s="470"/>
      <c r="I311" s="470"/>
      <c r="J311" s="470"/>
      <c r="K311" s="470"/>
      <c r="L311" s="470"/>
      <c r="M311" s="470"/>
      <c r="N311" s="470"/>
      <c r="O311" s="470"/>
      <c r="P311" s="470"/>
      <c r="Q311" s="470"/>
      <c r="R311" s="470"/>
      <c r="S311" s="470"/>
      <c r="T311" s="470"/>
      <c r="U311" s="470"/>
      <c r="V311" s="470"/>
      <c r="W311" s="470"/>
      <c r="X311" s="470"/>
      <c r="Y311" s="470"/>
      <c r="Z311" s="470"/>
      <c r="AA311" s="470"/>
      <c r="AB311" s="470"/>
      <c r="AC311" s="514"/>
      <c r="AD311" s="470"/>
      <c r="AE311" s="515"/>
      <c r="AF311" s="470"/>
      <c r="AG311" s="470"/>
      <c r="AH311" s="470"/>
      <c r="AI311" s="470"/>
      <c r="AJ311" s="470"/>
      <c r="AK311" s="470"/>
      <c r="AL311" s="470"/>
      <c r="AM311" s="470"/>
      <c r="AN311" s="470"/>
      <c r="AO311" s="470"/>
      <c r="AP311" s="470"/>
      <c r="AQ311" s="470"/>
      <c r="AR311" s="470"/>
      <c r="AS311" s="516"/>
      <c r="AT311" s="470"/>
      <c r="AU311" s="471"/>
      <c r="AV311" s="470"/>
      <c r="AW311" s="471"/>
      <c r="AX311" s="471"/>
      <c r="AY311" s="470"/>
      <c r="AZ311" s="473"/>
      <c r="BA311" s="472"/>
      <c r="BB311" s="473"/>
      <c r="BC311" s="472"/>
      <c r="BD311" s="473"/>
      <c r="BE311" s="472"/>
      <c r="BF311" s="473"/>
      <c r="BG311" s="472"/>
      <c r="BH311" s="473"/>
      <c r="BI311" s="472"/>
      <c r="BJ311" s="473"/>
      <c r="BK311" s="472"/>
      <c r="BL311" s="473"/>
      <c r="BM311" s="472"/>
      <c r="BN311" s="473"/>
      <c r="BO311" s="472"/>
      <c r="BP311" s="473"/>
      <c r="BQ311" s="472"/>
      <c r="BR311" s="473"/>
      <c r="BS311" s="472"/>
      <c r="BT311" s="473"/>
      <c r="BU311" s="472"/>
      <c r="BV311" s="473"/>
      <c r="BW311" s="472"/>
      <c r="BX311" s="470"/>
      <c r="BY311" s="470"/>
      <c r="BZ311" s="470"/>
      <c r="CA311" s="470"/>
      <c r="CB311" s="470"/>
      <c r="CC311" s="470"/>
      <c r="CD311" s="470"/>
      <c r="CE311" s="470"/>
      <c r="CF311" s="470"/>
      <c r="CG311" s="470"/>
      <c r="CH311" s="470"/>
      <c r="CI311" s="470"/>
      <c r="CJ311" s="470"/>
      <c r="CK311" s="470"/>
      <c r="CL311" s="470"/>
      <c r="CM311" s="470"/>
      <c r="CN311" s="470"/>
      <c r="CO311" s="470"/>
      <c r="CP311" s="470"/>
      <c r="CQ311" s="470"/>
      <c r="CR311" s="470"/>
      <c r="CS311" s="470"/>
      <c r="CT311" s="470"/>
      <c r="CU311" s="63"/>
      <c r="CV311" s="467"/>
      <c r="CW311" s="186"/>
      <c r="CX311" s="35"/>
      <c r="CY311" s="132" t="e">
        <f>IF(AND(BX311="NYY",BY311=150),324,IF(AND(BX311="NYY",BY311=95),282,IF(AND(BX311="NYY",BY311=70),202,IF(AND(BX311="NYY",BY311=50),159,IF(AND(BX311="NYY",BY311=35),131,IF(AND(BX311=NYY,BY311=25),106,IF(AND(BX311="LVTC",BY311=150),252,IF(AND(BX311="LVTC",BY311=95),190,IF(AND(BX311="LVTC",BY311=70),158,IF(AND(BX311="LVTC",BY311=50),124,IF(AND(BX311="LVTC",BY311=35),102,IF(AND(BX311="LVTC",BY311=25),83,0))))))))))))</f>
        <v>#NAME?</v>
      </c>
      <c r="CZ311" s="35"/>
      <c r="DA311" s="35"/>
      <c r="DB311" s="401">
        <f t="shared" si="35"/>
        <v>0</v>
      </c>
      <c r="DC311" s="401">
        <f t="shared" si="36"/>
        <v>0</v>
      </c>
      <c r="DD311" s="401" t="str">
        <f t="shared" si="37"/>
        <v>BAIK</v>
      </c>
      <c r="DE311" s="401">
        <f t="shared" si="38"/>
        <v>0</v>
      </c>
      <c r="DF311" s="401" t="str">
        <f t="shared" si="39"/>
        <v>BAIK</v>
      </c>
    </row>
    <row r="312" spans="1:110">
      <c r="A312" s="510">
        <f t="shared" si="34"/>
        <v>300</v>
      </c>
      <c r="B312" s="511" t="str">
        <f>'1. DATA TRAFO'!C312</f>
        <v>TP0436</v>
      </c>
      <c r="C312" s="512" t="str">
        <f>'1. DATA TRAFO'!D312</f>
        <v>Jl. Pelabuhan Ikan</v>
      </c>
      <c r="D312" s="193" t="str">
        <f>'1. DATA TRAFO'!L312</f>
        <v>B &amp; D</v>
      </c>
      <c r="E312" s="192">
        <f>'1. DATA TRAFO'!M312</f>
        <v>200</v>
      </c>
      <c r="F312" s="513">
        <f>'1. DATA TRAFO'!R312</f>
        <v>44819</v>
      </c>
      <c r="G312" s="205" t="str">
        <f>'1. DATA TRAFO'!T312</f>
        <v>UMJ</v>
      </c>
      <c r="H312" s="470"/>
      <c r="I312" s="470"/>
      <c r="J312" s="470"/>
      <c r="K312" s="470"/>
      <c r="L312" s="470"/>
      <c r="M312" s="470"/>
      <c r="N312" s="470"/>
      <c r="O312" s="470"/>
      <c r="P312" s="470"/>
      <c r="Q312" s="470"/>
      <c r="R312" s="470"/>
      <c r="S312" s="470"/>
      <c r="T312" s="470"/>
      <c r="U312" s="470"/>
      <c r="V312" s="470"/>
      <c r="W312" s="470"/>
      <c r="X312" s="470"/>
      <c r="Y312" s="470"/>
      <c r="Z312" s="470"/>
      <c r="AA312" s="470"/>
      <c r="AB312" s="470"/>
      <c r="AC312" s="514"/>
      <c r="AD312" s="470"/>
      <c r="AE312" s="515"/>
      <c r="AF312" s="470"/>
      <c r="AG312" s="470"/>
      <c r="AH312" s="470"/>
      <c r="AI312" s="470"/>
      <c r="AJ312" s="470"/>
      <c r="AK312" s="470"/>
      <c r="AL312" s="470"/>
      <c r="AM312" s="470"/>
      <c r="AN312" s="470"/>
      <c r="AO312" s="470"/>
      <c r="AP312" s="470"/>
      <c r="AQ312" s="470"/>
      <c r="AR312" s="470"/>
      <c r="AS312" s="516"/>
      <c r="AT312" s="470"/>
      <c r="AU312" s="471"/>
      <c r="AV312" s="470"/>
      <c r="AW312" s="471"/>
      <c r="AX312" s="471"/>
      <c r="AY312" s="470"/>
      <c r="AZ312" s="473"/>
      <c r="BA312" s="472"/>
      <c r="BB312" s="473"/>
      <c r="BC312" s="472"/>
      <c r="BD312" s="473"/>
      <c r="BE312" s="472"/>
      <c r="BF312" s="473"/>
      <c r="BG312" s="472"/>
      <c r="BH312" s="473"/>
      <c r="BI312" s="472"/>
      <c r="BJ312" s="473"/>
      <c r="BK312" s="472"/>
      <c r="BL312" s="473"/>
      <c r="BM312" s="472"/>
      <c r="BN312" s="473"/>
      <c r="BO312" s="472"/>
      <c r="BP312" s="473"/>
      <c r="BQ312" s="472"/>
      <c r="BR312" s="473"/>
      <c r="BS312" s="472"/>
      <c r="BT312" s="473"/>
      <c r="BU312" s="472"/>
      <c r="BV312" s="473"/>
      <c r="BW312" s="472"/>
      <c r="BX312" s="470"/>
      <c r="BY312" s="470"/>
      <c r="BZ312" s="470"/>
      <c r="CA312" s="470"/>
      <c r="CB312" s="470"/>
      <c r="CC312" s="470"/>
      <c r="CD312" s="470"/>
      <c r="CE312" s="470"/>
      <c r="CF312" s="470"/>
      <c r="CG312" s="470"/>
      <c r="CH312" s="470"/>
      <c r="CI312" s="470"/>
      <c r="CJ312" s="470"/>
      <c r="CK312" s="470"/>
      <c r="CL312" s="470"/>
      <c r="CM312" s="470"/>
      <c r="CN312" s="470"/>
      <c r="CO312" s="470"/>
      <c r="CP312" s="470"/>
      <c r="CQ312" s="470"/>
      <c r="CR312" s="470"/>
      <c r="CS312" s="470"/>
      <c r="CT312" s="470"/>
      <c r="CU312" s="63"/>
      <c r="CV312" s="467"/>
      <c r="CW312" s="186"/>
      <c r="CX312" s="35"/>
      <c r="CY312" s="132" t="e">
        <f>IF(AND(BX312="NYY",BY312=150),324,IF(AND(BX312="NYY",BY312=95),282,IF(AND(BX312="NYY",BY312=70),202,IF(AND(BX312="NYY",BY312=50),159,IF(AND(BX312="NYY",BY312=35),131,IF(AND(BX312=NYY,BY312=25),106,IF(AND(BX312="LVTC",BY312=150),252,IF(AND(BX312="LVTC",BY312=95),190,IF(AND(BX312="LVTC",BY312=70),158,IF(AND(BX312="LVTC",BY312=50),124,IF(AND(BX312="LVTC",BY312=35),102,IF(AND(BX312="LVTC",BY312=25),83,0))))))))))))</f>
        <v>#NAME?</v>
      </c>
      <c r="CZ312" s="35"/>
      <c r="DA312" s="35"/>
      <c r="DB312" s="401">
        <f t="shared" si="35"/>
        <v>0</v>
      </c>
      <c r="DC312" s="401">
        <f t="shared" si="36"/>
        <v>0</v>
      </c>
      <c r="DD312" s="401" t="str">
        <f t="shared" si="37"/>
        <v>BAIK</v>
      </c>
      <c r="DE312" s="401">
        <f t="shared" si="38"/>
        <v>0</v>
      </c>
      <c r="DF312" s="401" t="str">
        <f t="shared" si="39"/>
        <v>BAIK</v>
      </c>
    </row>
    <row r="313" spans="1:110">
      <c r="A313" s="510">
        <f t="shared" si="34"/>
        <v>301</v>
      </c>
      <c r="B313" s="511" t="str">
        <f>'1. DATA TRAFO'!C313</f>
        <v>TP0123</v>
      </c>
      <c r="C313" s="512" t="str">
        <f>'1. DATA TRAFO'!D313</f>
        <v>Jl. Pelabuhan Ikan</v>
      </c>
      <c r="D313" s="193" t="str">
        <f>'1. DATA TRAFO'!L313</f>
        <v>UNINDO</v>
      </c>
      <c r="E313" s="192">
        <f>'1. DATA TRAFO'!M313</f>
        <v>200</v>
      </c>
      <c r="F313" s="513">
        <f>'1. DATA TRAFO'!R313</f>
        <v>44818</v>
      </c>
      <c r="G313" s="205" t="str">
        <f>'1. DATA TRAFO'!T313</f>
        <v>UMJ</v>
      </c>
      <c r="H313" s="470"/>
      <c r="I313" s="470"/>
      <c r="J313" s="470"/>
      <c r="K313" s="470"/>
      <c r="L313" s="470"/>
      <c r="M313" s="470"/>
      <c r="N313" s="470"/>
      <c r="O313" s="470"/>
      <c r="P313" s="470"/>
      <c r="Q313" s="470"/>
      <c r="R313" s="470"/>
      <c r="S313" s="470"/>
      <c r="T313" s="470"/>
      <c r="U313" s="470"/>
      <c r="V313" s="470"/>
      <c r="W313" s="470"/>
      <c r="X313" s="470"/>
      <c r="Y313" s="470"/>
      <c r="Z313" s="470"/>
      <c r="AA313" s="470"/>
      <c r="AB313" s="470"/>
      <c r="AC313" s="514"/>
      <c r="AD313" s="470"/>
      <c r="AE313" s="515"/>
      <c r="AF313" s="470"/>
      <c r="AG313" s="470"/>
      <c r="AH313" s="470"/>
      <c r="AI313" s="470"/>
      <c r="AJ313" s="470"/>
      <c r="AK313" s="470"/>
      <c r="AL313" s="470"/>
      <c r="AM313" s="470"/>
      <c r="AN313" s="470"/>
      <c r="AO313" s="470"/>
      <c r="AP313" s="470"/>
      <c r="AQ313" s="470"/>
      <c r="AR313" s="470"/>
      <c r="AS313" s="516"/>
      <c r="AT313" s="470"/>
      <c r="AU313" s="471"/>
      <c r="AV313" s="470"/>
      <c r="AW313" s="471"/>
      <c r="AX313" s="471"/>
      <c r="AY313" s="470"/>
      <c r="AZ313" s="473"/>
      <c r="BA313" s="472"/>
      <c r="BB313" s="473"/>
      <c r="BC313" s="472"/>
      <c r="BD313" s="473"/>
      <c r="BE313" s="472"/>
      <c r="BF313" s="473"/>
      <c r="BG313" s="472"/>
      <c r="BH313" s="473"/>
      <c r="BI313" s="472"/>
      <c r="BJ313" s="473"/>
      <c r="BK313" s="472"/>
      <c r="BL313" s="473"/>
      <c r="BM313" s="472"/>
      <c r="BN313" s="473"/>
      <c r="BO313" s="472"/>
      <c r="BP313" s="473"/>
      <c r="BQ313" s="472"/>
      <c r="BR313" s="473"/>
      <c r="BS313" s="472"/>
      <c r="BT313" s="473"/>
      <c r="BU313" s="472"/>
      <c r="BV313" s="473"/>
      <c r="BW313" s="472"/>
      <c r="BX313" s="470"/>
      <c r="BY313" s="470"/>
      <c r="BZ313" s="470"/>
      <c r="CA313" s="470"/>
      <c r="CB313" s="470"/>
      <c r="CC313" s="470"/>
      <c r="CD313" s="470"/>
      <c r="CE313" s="470"/>
      <c r="CF313" s="470"/>
      <c r="CG313" s="470"/>
      <c r="CH313" s="470"/>
      <c r="CI313" s="470"/>
      <c r="CJ313" s="470"/>
      <c r="CK313" s="470"/>
      <c r="CL313" s="470"/>
      <c r="CM313" s="470"/>
      <c r="CN313" s="470"/>
      <c r="CO313" s="470"/>
      <c r="CP313" s="470"/>
      <c r="CQ313" s="470"/>
      <c r="CR313" s="470"/>
      <c r="CS313" s="470"/>
      <c r="CT313" s="470"/>
      <c r="CU313" s="63"/>
      <c r="CV313" s="467"/>
      <c r="CW313" s="186"/>
      <c r="CX313" s="35"/>
      <c r="CY313" s="132" t="e">
        <f>IF(AND(BX313="NYY",BY313=150),324,IF(AND(BX313="NYY",BY313=95),282,IF(AND(BX313="NYY",BY313=70),202,IF(AND(BX313="NYY",BY313=50),159,IF(AND(BX313="NYY",BY313=35),131,IF(AND(BX313=NYY,BY313=25),106,IF(AND(BX313="LVTC",BY313=150),252,IF(AND(BX313="LVTC",BY313=95),190,IF(AND(BX313="LVTC",BY313=70),158,IF(AND(BX313="LVTC",BY313=50),124,IF(AND(BX313="LVTC",BY313=35),102,IF(AND(BX313="LVTC",BY313=25),83,0))))))))))))</f>
        <v>#NAME?</v>
      </c>
      <c r="CZ313" s="35"/>
      <c r="DA313" s="35"/>
      <c r="DB313" s="401">
        <f t="shared" si="35"/>
        <v>0</v>
      </c>
      <c r="DC313" s="401">
        <f t="shared" si="36"/>
        <v>0</v>
      </c>
      <c r="DD313" s="401" t="str">
        <f t="shared" si="37"/>
        <v>BAIK</v>
      </c>
      <c r="DE313" s="401">
        <f t="shared" si="38"/>
        <v>0</v>
      </c>
      <c r="DF313" s="401" t="str">
        <f t="shared" si="39"/>
        <v>BAIK</v>
      </c>
    </row>
    <row r="314" spans="1:110">
      <c r="A314" s="510">
        <f t="shared" si="34"/>
        <v>302</v>
      </c>
      <c r="B314" s="511" t="str">
        <f>'1. DATA TRAFO'!C314</f>
        <v>TP0216</v>
      </c>
      <c r="C314" s="512" t="str">
        <f>'1. DATA TRAFO'!D314</f>
        <v>Jl. Pelabuhan Ikan</v>
      </c>
      <c r="D314" s="193" t="str">
        <f>'1. DATA TRAFO'!L314</f>
        <v xml:space="preserve">Starlite </v>
      </c>
      <c r="E314" s="192">
        <f>'1. DATA TRAFO'!M314</f>
        <v>250</v>
      </c>
      <c r="F314" s="513">
        <f>'1. DATA TRAFO'!R314</f>
        <v>44819</v>
      </c>
      <c r="G314" s="205" t="str">
        <f>'1. DATA TRAFO'!T314</f>
        <v>UMJ</v>
      </c>
      <c r="H314" s="470"/>
      <c r="I314" s="470"/>
      <c r="J314" s="470"/>
      <c r="K314" s="470"/>
      <c r="L314" s="470"/>
      <c r="M314" s="470"/>
      <c r="N314" s="470"/>
      <c r="O314" s="470"/>
      <c r="P314" s="470"/>
      <c r="Q314" s="470"/>
      <c r="R314" s="470"/>
      <c r="S314" s="470"/>
      <c r="T314" s="470"/>
      <c r="U314" s="470"/>
      <c r="V314" s="470"/>
      <c r="W314" s="470"/>
      <c r="X314" s="470"/>
      <c r="Y314" s="470"/>
      <c r="Z314" s="470"/>
      <c r="AA314" s="470"/>
      <c r="AB314" s="470"/>
      <c r="AC314" s="514"/>
      <c r="AD314" s="470"/>
      <c r="AE314" s="515"/>
      <c r="AF314" s="470"/>
      <c r="AG314" s="470"/>
      <c r="AH314" s="470"/>
      <c r="AI314" s="470"/>
      <c r="AJ314" s="470"/>
      <c r="AK314" s="470"/>
      <c r="AL314" s="470"/>
      <c r="AM314" s="470"/>
      <c r="AN314" s="470"/>
      <c r="AO314" s="470"/>
      <c r="AP314" s="470"/>
      <c r="AQ314" s="470"/>
      <c r="AR314" s="470"/>
      <c r="AS314" s="516"/>
      <c r="AT314" s="470"/>
      <c r="AU314" s="471"/>
      <c r="AV314" s="470"/>
      <c r="AW314" s="471"/>
      <c r="AX314" s="471"/>
      <c r="AY314" s="470"/>
      <c r="AZ314" s="473"/>
      <c r="BA314" s="472"/>
      <c r="BB314" s="473"/>
      <c r="BC314" s="472"/>
      <c r="BD314" s="473"/>
      <c r="BE314" s="472"/>
      <c r="BF314" s="473"/>
      <c r="BG314" s="472"/>
      <c r="BH314" s="473"/>
      <c r="BI314" s="472"/>
      <c r="BJ314" s="473"/>
      <c r="BK314" s="472"/>
      <c r="BL314" s="473"/>
      <c r="BM314" s="472"/>
      <c r="BN314" s="473"/>
      <c r="BO314" s="472"/>
      <c r="BP314" s="473"/>
      <c r="BQ314" s="472"/>
      <c r="BR314" s="473"/>
      <c r="BS314" s="472"/>
      <c r="BT314" s="473"/>
      <c r="BU314" s="472"/>
      <c r="BV314" s="473"/>
      <c r="BW314" s="472"/>
      <c r="BX314" s="470"/>
      <c r="BY314" s="470"/>
      <c r="BZ314" s="470"/>
      <c r="CA314" s="470"/>
      <c r="CB314" s="470"/>
      <c r="CC314" s="470"/>
      <c r="CD314" s="470"/>
      <c r="CE314" s="470"/>
      <c r="CF314" s="470"/>
      <c r="CG314" s="470"/>
      <c r="CH314" s="470"/>
      <c r="CI314" s="470"/>
      <c r="CJ314" s="470"/>
      <c r="CK314" s="470"/>
      <c r="CL314" s="470"/>
      <c r="CM314" s="470"/>
      <c r="CN314" s="470"/>
      <c r="CO314" s="470"/>
      <c r="CP314" s="470"/>
      <c r="CQ314" s="470"/>
      <c r="CR314" s="470"/>
      <c r="CS314" s="470"/>
      <c r="CT314" s="470"/>
      <c r="CU314" s="63"/>
      <c r="CV314" s="467"/>
      <c r="CW314" s="186"/>
      <c r="CX314" s="35"/>
      <c r="CY314" s="132" t="e">
        <f>IF(AND(BX314="NYY",BY314=150),324,IF(AND(BX314="NYY",BY314=95),282,IF(AND(BX314="NYY",BY314=70),202,IF(AND(BX314="NYY",BY314=50),159,IF(AND(BX314="NYY",BY314=35),131,IF(AND(BX314=NYY,BY314=25),106,IF(AND(BX314="LVTC",BY314=150),252,IF(AND(BX314="LVTC",BY314=95),190,IF(AND(BX314="LVTC",BY314=70),158,IF(AND(BX314="LVTC",BY314=50),124,IF(AND(BX314="LVTC",BY314=35),102,IF(AND(BX314="LVTC",BY314=25),83,0))))))))))))</f>
        <v>#NAME?</v>
      </c>
      <c r="CZ314" s="35"/>
      <c r="DA314" s="35"/>
      <c r="DB314" s="401">
        <f t="shared" si="35"/>
        <v>0</v>
      </c>
      <c r="DC314" s="401">
        <f t="shared" si="36"/>
        <v>0</v>
      </c>
      <c r="DD314" s="401" t="str">
        <f t="shared" si="37"/>
        <v>BAIK</v>
      </c>
      <c r="DE314" s="401">
        <f t="shared" si="38"/>
        <v>0</v>
      </c>
      <c r="DF314" s="401" t="str">
        <f t="shared" si="39"/>
        <v>BAIK</v>
      </c>
    </row>
    <row r="315" spans="1:110">
      <c r="A315" s="510">
        <f t="shared" si="34"/>
        <v>303</v>
      </c>
      <c r="B315" s="511" t="str">
        <f>'1. DATA TRAFO'!C315</f>
        <v>TP0417</v>
      </c>
      <c r="C315" s="512" t="str">
        <f>'1. DATA TRAFO'!D315</f>
        <v>Jl. Pelabuhan Ikan</v>
      </c>
      <c r="D315" s="193" t="str">
        <f>'1. DATA TRAFO'!L315</f>
        <v xml:space="preserve">Sintra </v>
      </c>
      <c r="E315" s="192">
        <f>'1. DATA TRAFO'!M315</f>
        <v>160</v>
      </c>
      <c r="F315" s="513">
        <f>'1. DATA TRAFO'!R315</f>
        <v>44819</v>
      </c>
      <c r="G315" s="205" t="str">
        <f>'1. DATA TRAFO'!T315</f>
        <v>UMJ</v>
      </c>
      <c r="H315" s="470"/>
      <c r="I315" s="470"/>
      <c r="J315" s="470"/>
      <c r="K315" s="470"/>
      <c r="L315" s="470"/>
      <c r="M315" s="470"/>
      <c r="N315" s="470"/>
      <c r="O315" s="470"/>
      <c r="P315" s="470"/>
      <c r="Q315" s="470"/>
      <c r="R315" s="470"/>
      <c r="S315" s="470"/>
      <c r="T315" s="470"/>
      <c r="U315" s="470"/>
      <c r="V315" s="470"/>
      <c r="W315" s="470"/>
      <c r="X315" s="470"/>
      <c r="Y315" s="470"/>
      <c r="Z315" s="470"/>
      <c r="AA315" s="470"/>
      <c r="AB315" s="470"/>
      <c r="AC315" s="514"/>
      <c r="AD315" s="470"/>
      <c r="AE315" s="515"/>
      <c r="AF315" s="470"/>
      <c r="AG315" s="470"/>
      <c r="AH315" s="470"/>
      <c r="AI315" s="470"/>
      <c r="AJ315" s="470"/>
      <c r="AK315" s="470"/>
      <c r="AL315" s="470"/>
      <c r="AM315" s="470"/>
      <c r="AN315" s="470"/>
      <c r="AO315" s="470"/>
      <c r="AP315" s="470"/>
      <c r="AQ315" s="470"/>
      <c r="AR315" s="470"/>
      <c r="AS315" s="516"/>
      <c r="AT315" s="470"/>
      <c r="AU315" s="471"/>
      <c r="AV315" s="470"/>
      <c r="AW315" s="471"/>
      <c r="AX315" s="471"/>
      <c r="AY315" s="470"/>
      <c r="AZ315" s="473"/>
      <c r="BA315" s="472"/>
      <c r="BB315" s="473"/>
      <c r="BC315" s="472"/>
      <c r="BD315" s="473"/>
      <c r="BE315" s="472"/>
      <c r="BF315" s="473"/>
      <c r="BG315" s="472"/>
      <c r="BH315" s="473"/>
      <c r="BI315" s="472"/>
      <c r="BJ315" s="473"/>
      <c r="BK315" s="472"/>
      <c r="BL315" s="473"/>
      <c r="BM315" s="472"/>
      <c r="BN315" s="473"/>
      <c r="BO315" s="472"/>
      <c r="BP315" s="473"/>
      <c r="BQ315" s="472"/>
      <c r="BR315" s="473"/>
      <c r="BS315" s="472"/>
      <c r="BT315" s="473"/>
      <c r="BU315" s="472"/>
      <c r="BV315" s="473"/>
      <c r="BW315" s="472"/>
      <c r="BX315" s="470"/>
      <c r="BY315" s="470"/>
      <c r="BZ315" s="470"/>
      <c r="CA315" s="470"/>
      <c r="CB315" s="470"/>
      <c r="CC315" s="470"/>
      <c r="CD315" s="470"/>
      <c r="CE315" s="470"/>
      <c r="CF315" s="470"/>
      <c r="CG315" s="470"/>
      <c r="CH315" s="470"/>
      <c r="CI315" s="470"/>
      <c r="CJ315" s="470"/>
      <c r="CK315" s="470"/>
      <c r="CL315" s="470"/>
      <c r="CM315" s="470"/>
      <c r="CN315" s="470"/>
      <c r="CO315" s="470"/>
      <c r="CP315" s="470"/>
      <c r="CQ315" s="470"/>
      <c r="CR315" s="470"/>
      <c r="CS315" s="470"/>
      <c r="CT315" s="470"/>
      <c r="CU315" s="63"/>
      <c r="CV315" s="467"/>
      <c r="CW315" s="186"/>
      <c r="CX315" s="35"/>
      <c r="CY315" s="132" t="e">
        <f>IF(AND(BX315="NYY",BY315=150),324,IF(AND(BX315="NYY",BY315=95),282,IF(AND(BX315="NYY",BY315=70),202,IF(AND(BX315="NYY",BY315=50),159,IF(AND(BX315="NYY",BY315=35),131,IF(AND(BX315=NYY,BY315=25),106,IF(AND(BX315="LVTC",BY315=150),252,IF(AND(BX315="LVTC",BY315=95),190,IF(AND(BX315="LVTC",BY315=70),158,IF(AND(BX315="LVTC",BY315=50),124,IF(AND(BX315="LVTC",BY315=35),102,IF(AND(BX315="LVTC",BY315=25),83,0))))))))))))</f>
        <v>#NAME?</v>
      </c>
      <c r="CZ315" s="35"/>
      <c r="DA315" s="35"/>
      <c r="DB315" s="401">
        <f t="shared" si="35"/>
        <v>0</v>
      </c>
      <c r="DC315" s="401">
        <f t="shared" si="36"/>
        <v>0</v>
      </c>
      <c r="DD315" s="401" t="str">
        <f t="shared" si="37"/>
        <v>BAIK</v>
      </c>
      <c r="DE315" s="401">
        <f t="shared" si="38"/>
        <v>0</v>
      </c>
      <c r="DF315" s="401" t="str">
        <f t="shared" si="39"/>
        <v>BAIK</v>
      </c>
    </row>
    <row r="316" spans="1:110">
      <c r="A316" s="510">
        <f t="shared" si="34"/>
        <v>304</v>
      </c>
      <c r="B316" s="511" t="str">
        <f>'1. DATA TRAFO'!C316</f>
        <v>TP0351</v>
      </c>
      <c r="C316" s="512" t="str">
        <f>'1. DATA TRAFO'!D316</f>
        <v>Jl. Kemuning (RS. TIMAH)</v>
      </c>
      <c r="D316" s="193" t="str">
        <f>'1. DATA TRAFO'!L316</f>
        <v xml:space="preserve">Starlite </v>
      </c>
      <c r="E316" s="192">
        <f>'1. DATA TRAFO'!M316</f>
        <v>100</v>
      </c>
      <c r="F316" s="513">
        <f>'1. DATA TRAFO'!R316</f>
        <v>44811</v>
      </c>
      <c r="G316" s="205" t="str">
        <f>'1. DATA TRAFO'!T316</f>
        <v>UMJ</v>
      </c>
      <c r="H316" s="470"/>
      <c r="I316" s="470"/>
      <c r="J316" s="470"/>
      <c r="K316" s="470"/>
      <c r="L316" s="470"/>
      <c r="M316" s="470"/>
      <c r="N316" s="470"/>
      <c r="O316" s="470"/>
      <c r="P316" s="470"/>
      <c r="Q316" s="470"/>
      <c r="R316" s="470"/>
      <c r="S316" s="470"/>
      <c r="T316" s="470"/>
      <c r="U316" s="470"/>
      <c r="V316" s="470"/>
      <c r="W316" s="470"/>
      <c r="X316" s="470"/>
      <c r="Y316" s="470"/>
      <c r="Z316" s="470"/>
      <c r="AA316" s="470"/>
      <c r="AB316" s="470"/>
      <c r="AC316" s="514"/>
      <c r="AD316" s="470"/>
      <c r="AE316" s="515"/>
      <c r="AF316" s="470"/>
      <c r="AG316" s="470"/>
      <c r="AH316" s="470"/>
      <c r="AI316" s="470"/>
      <c r="AJ316" s="470"/>
      <c r="AK316" s="470"/>
      <c r="AL316" s="470"/>
      <c r="AM316" s="470"/>
      <c r="AN316" s="470"/>
      <c r="AO316" s="470"/>
      <c r="AP316" s="470"/>
      <c r="AQ316" s="470"/>
      <c r="AR316" s="470"/>
      <c r="AS316" s="516"/>
      <c r="AT316" s="470"/>
      <c r="AU316" s="471"/>
      <c r="AV316" s="470"/>
      <c r="AW316" s="471"/>
      <c r="AX316" s="471"/>
      <c r="AY316" s="470"/>
      <c r="AZ316" s="473"/>
      <c r="BA316" s="472"/>
      <c r="BB316" s="473"/>
      <c r="BC316" s="472"/>
      <c r="BD316" s="473"/>
      <c r="BE316" s="472"/>
      <c r="BF316" s="473"/>
      <c r="BG316" s="472"/>
      <c r="BH316" s="473"/>
      <c r="BI316" s="472"/>
      <c r="BJ316" s="473"/>
      <c r="BK316" s="472"/>
      <c r="BL316" s="473"/>
      <c r="BM316" s="472"/>
      <c r="BN316" s="473"/>
      <c r="BO316" s="472"/>
      <c r="BP316" s="473"/>
      <c r="BQ316" s="472"/>
      <c r="BR316" s="473"/>
      <c r="BS316" s="472"/>
      <c r="BT316" s="473"/>
      <c r="BU316" s="472"/>
      <c r="BV316" s="473"/>
      <c r="BW316" s="472"/>
      <c r="BX316" s="470"/>
      <c r="BY316" s="470"/>
      <c r="BZ316" s="470"/>
      <c r="CA316" s="470"/>
      <c r="CB316" s="470"/>
      <c r="CC316" s="470"/>
      <c r="CD316" s="470"/>
      <c r="CE316" s="470"/>
      <c r="CF316" s="470"/>
      <c r="CG316" s="470"/>
      <c r="CH316" s="470"/>
      <c r="CI316" s="470"/>
      <c r="CJ316" s="470"/>
      <c r="CK316" s="470"/>
      <c r="CL316" s="470"/>
      <c r="CM316" s="470"/>
      <c r="CN316" s="470"/>
      <c r="CO316" s="470"/>
      <c r="CP316" s="470"/>
      <c r="CQ316" s="470"/>
      <c r="CR316" s="470"/>
      <c r="CS316" s="470"/>
      <c r="CT316" s="470"/>
      <c r="CU316" s="63"/>
      <c r="CV316" s="467"/>
      <c r="CW316" s="186"/>
      <c r="CX316" s="35"/>
      <c r="CY316" s="132" t="e">
        <f>IF(AND(BX316="NYY",BY316=150),324,IF(AND(BX316="NYY",BY316=95),282,IF(AND(BX316="NYY",BY316=70),202,IF(AND(BX316="NYY",BY316=50),159,IF(AND(BX316="NYY",BY316=35),131,IF(AND(BX316=NYY,BY316=25),106,IF(AND(BX316="LVTC",BY316=150),252,IF(AND(BX316="LVTC",BY316=95),190,IF(AND(BX316="LVTC",BY316=70),158,IF(AND(BX316="LVTC",BY316=50),124,IF(AND(BX316="LVTC",BY316=35),102,IF(AND(BX316="LVTC",BY316=25),83,0))))))))))))</f>
        <v>#NAME?</v>
      </c>
      <c r="CZ316" s="35"/>
      <c r="DA316" s="35"/>
      <c r="DB316" s="401">
        <f t="shared" si="35"/>
        <v>0</v>
      </c>
      <c r="DC316" s="401">
        <f t="shared" si="36"/>
        <v>0</v>
      </c>
      <c r="DD316" s="401" t="str">
        <f t="shared" si="37"/>
        <v>BAIK</v>
      </c>
      <c r="DE316" s="401">
        <f t="shared" si="38"/>
        <v>0</v>
      </c>
      <c r="DF316" s="401" t="str">
        <f t="shared" si="39"/>
        <v>BAIK</v>
      </c>
    </row>
    <row r="317" spans="1:110">
      <c r="A317" s="510">
        <f t="shared" si="34"/>
        <v>305</v>
      </c>
      <c r="B317" s="511" t="str">
        <f>'1. DATA TRAFO'!C317</f>
        <v>TP0460</v>
      </c>
      <c r="C317" s="512" t="str">
        <f>'1. DATA TRAFO'!D317</f>
        <v>Jl. Kemuning</v>
      </c>
      <c r="D317" s="193" t="str">
        <f>'1. DATA TRAFO'!L317</f>
        <v>B &amp; D</v>
      </c>
      <c r="E317" s="192">
        <f>'1. DATA TRAFO'!M317</f>
        <v>200</v>
      </c>
      <c r="F317" s="513">
        <f>'1. DATA TRAFO'!R317</f>
        <v>44810</v>
      </c>
      <c r="G317" s="205" t="str">
        <f>'1. DATA TRAFO'!T317</f>
        <v>UMJ</v>
      </c>
      <c r="H317" s="470"/>
      <c r="I317" s="470"/>
      <c r="J317" s="470"/>
      <c r="K317" s="470"/>
      <c r="L317" s="470"/>
      <c r="M317" s="470"/>
      <c r="N317" s="470"/>
      <c r="O317" s="470"/>
      <c r="P317" s="470"/>
      <c r="Q317" s="470"/>
      <c r="R317" s="470"/>
      <c r="S317" s="470"/>
      <c r="T317" s="470"/>
      <c r="U317" s="470"/>
      <c r="V317" s="470"/>
      <c r="W317" s="470"/>
      <c r="X317" s="470"/>
      <c r="Y317" s="470"/>
      <c r="Z317" s="470"/>
      <c r="AA317" s="470"/>
      <c r="AB317" s="470"/>
      <c r="AC317" s="514"/>
      <c r="AD317" s="470"/>
      <c r="AE317" s="515"/>
      <c r="AF317" s="470"/>
      <c r="AG317" s="470"/>
      <c r="AH317" s="470"/>
      <c r="AI317" s="470"/>
      <c r="AJ317" s="470"/>
      <c r="AK317" s="470"/>
      <c r="AL317" s="470"/>
      <c r="AM317" s="470"/>
      <c r="AN317" s="470"/>
      <c r="AO317" s="470"/>
      <c r="AP317" s="470"/>
      <c r="AQ317" s="470"/>
      <c r="AR317" s="470"/>
      <c r="AS317" s="516"/>
      <c r="AT317" s="470"/>
      <c r="AU317" s="471"/>
      <c r="AV317" s="470"/>
      <c r="AW317" s="471"/>
      <c r="AX317" s="471"/>
      <c r="AY317" s="470"/>
      <c r="AZ317" s="473"/>
      <c r="BA317" s="472"/>
      <c r="BB317" s="473"/>
      <c r="BC317" s="472"/>
      <c r="BD317" s="473"/>
      <c r="BE317" s="472"/>
      <c r="BF317" s="473"/>
      <c r="BG317" s="472"/>
      <c r="BH317" s="473"/>
      <c r="BI317" s="472"/>
      <c r="BJ317" s="473"/>
      <c r="BK317" s="472"/>
      <c r="BL317" s="473"/>
      <c r="BM317" s="472"/>
      <c r="BN317" s="473"/>
      <c r="BO317" s="472"/>
      <c r="BP317" s="473"/>
      <c r="BQ317" s="472"/>
      <c r="BR317" s="473"/>
      <c r="BS317" s="472"/>
      <c r="BT317" s="473"/>
      <c r="BU317" s="472"/>
      <c r="BV317" s="473"/>
      <c r="BW317" s="472"/>
      <c r="BX317" s="470"/>
      <c r="BY317" s="470"/>
      <c r="BZ317" s="470"/>
      <c r="CA317" s="470"/>
      <c r="CB317" s="470"/>
      <c r="CC317" s="470"/>
      <c r="CD317" s="470"/>
      <c r="CE317" s="470"/>
      <c r="CF317" s="470"/>
      <c r="CG317" s="470"/>
      <c r="CH317" s="470"/>
      <c r="CI317" s="470"/>
      <c r="CJ317" s="470"/>
      <c r="CK317" s="470"/>
      <c r="CL317" s="470"/>
      <c r="CM317" s="470"/>
      <c r="CN317" s="470"/>
      <c r="CO317" s="470"/>
      <c r="CP317" s="470"/>
      <c r="CQ317" s="470"/>
      <c r="CR317" s="470"/>
      <c r="CS317" s="470"/>
      <c r="CT317" s="470"/>
      <c r="CU317" s="63"/>
      <c r="CV317" s="467"/>
      <c r="CW317" s="186"/>
      <c r="CX317" s="35"/>
      <c r="CY317" s="132" t="e">
        <f>IF(AND(BX317="NYY",BY317=150),324,IF(AND(BX317="NYY",BY317=95),282,IF(AND(BX317="NYY",BY317=70),202,IF(AND(BX317="NYY",BY317=50),159,IF(AND(BX317="NYY",BY317=35),131,IF(AND(BX317=NYY,BY317=25),106,IF(AND(BX317="LVTC",BY317=150),252,IF(AND(BX317="LVTC",BY317=95),190,IF(AND(BX317="LVTC",BY317=70),158,IF(AND(BX317="LVTC",BY317=50),124,IF(AND(BX317="LVTC",BY317=35),102,IF(AND(BX317="LVTC",BY317=25),83,0))))))))))))</f>
        <v>#NAME?</v>
      </c>
      <c r="CZ317" s="35"/>
      <c r="DA317" s="35"/>
      <c r="DB317" s="401">
        <f t="shared" si="35"/>
        <v>0</v>
      </c>
      <c r="DC317" s="401">
        <f t="shared" si="36"/>
        <v>0</v>
      </c>
      <c r="DD317" s="401" t="str">
        <f t="shared" si="37"/>
        <v>BAIK</v>
      </c>
      <c r="DE317" s="401">
        <f t="shared" si="38"/>
        <v>0</v>
      </c>
      <c r="DF317" s="401" t="str">
        <f t="shared" si="39"/>
        <v>BAIK</v>
      </c>
    </row>
    <row r="318" spans="1:110">
      <c r="A318" s="510">
        <f t="shared" si="34"/>
        <v>306</v>
      </c>
      <c r="B318" s="511" t="str">
        <f>'1. DATA TRAFO'!C318</f>
        <v>TP0573 (BARU)</v>
      </c>
      <c r="C318" s="512" t="str">
        <f>'1. DATA TRAFO'!D318</f>
        <v>Jl. Kemuning</v>
      </c>
      <c r="D318" s="193" t="str">
        <f>'1. DATA TRAFO'!L318</f>
        <v>Trafindo</v>
      </c>
      <c r="E318" s="192">
        <f>'1. DATA TRAFO'!M318</f>
        <v>100</v>
      </c>
      <c r="F318" s="513">
        <f>'1. DATA TRAFO'!R318</f>
        <v>44811</v>
      </c>
      <c r="G318" s="205" t="str">
        <f>'1. DATA TRAFO'!T318</f>
        <v>UMJ</v>
      </c>
      <c r="H318" s="470"/>
      <c r="I318" s="470"/>
      <c r="J318" s="470"/>
      <c r="K318" s="470"/>
      <c r="L318" s="470"/>
      <c r="M318" s="470"/>
      <c r="N318" s="470"/>
      <c r="O318" s="470"/>
      <c r="P318" s="470"/>
      <c r="Q318" s="470"/>
      <c r="R318" s="470"/>
      <c r="S318" s="470"/>
      <c r="T318" s="470"/>
      <c r="U318" s="470"/>
      <c r="V318" s="470"/>
      <c r="W318" s="470"/>
      <c r="X318" s="470"/>
      <c r="Y318" s="470"/>
      <c r="Z318" s="470"/>
      <c r="AA318" s="470"/>
      <c r="AB318" s="470"/>
      <c r="AC318" s="514"/>
      <c r="AD318" s="470"/>
      <c r="AE318" s="515"/>
      <c r="AF318" s="470"/>
      <c r="AG318" s="470"/>
      <c r="AH318" s="470"/>
      <c r="AI318" s="470"/>
      <c r="AJ318" s="470"/>
      <c r="AK318" s="470"/>
      <c r="AL318" s="470"/>
      <c r="AM318" s="470"/>
      <c r="AN318" s="470"/>
      <c r="AO318" s="470"/>
      <c r="AP318" s="470"/>
      <c r="AQ318" s="470"/>
      <c r="AR318" s="470"/>
      <c r="AS318" s="516"/>
      <c r="AT318" s="470"/>
      <c r="AU318" s="471"/>
      <c r="AV318" s="470"/>
      <c r="AW318" s="471"/>
      <c r="AX318" s="471"/>
      <c r="AY318" s="470"/>
      <c r="AZ318" s="473"/>
      <c r="BA318" s="472"/>
      <c r="BB318" s="473"/>
      <c r="BC318" s="472"/>
      <c r="BD318" s="473"/>
      <c r="BE318" s="472"/>
      <c r="BF318" s="473"/>
      <c r="BG318" s="472"/>
      <c r="BH318" s="473"/>
      <c r="BI318" s="472"/>
      <c r="BJ318" s="473"/>
      <c r="BK318" s="472"/>
      <c r="BL318" s="473"/>
      <c r="BM318" s="472"/>
      <c r="BN318" s="473"/>
      <c r="BO318" s="472"/>
      <c r="BP318" s="473"/>
      <c r="BQ318" s="472"/>
      <c r="BR318" s="473"/>
      <c r="BS318" s="472"/>
      <c r="BT318" s="473"/>
      <c r="BU318" s="472"/>
      <c r="BV318" s="473"/>
      <c r="BW318" s="472"/>
      <c r="BX318" s="470"/>
      <c r="BY318" s="470"/>
      <c r="BZ318" s="470"/>
      <c r="CA318" s="470"/>
      <c r="CB318" s="470"/>
      <c r="CC318" s="470"/>
      <c r="CD318" s="470"/>
      <c r="CE318" s="470"/>
      <c r="CF318" s="470"/>
      <c r="CG318" s="470"/>
      <c r="CH318" s="470"/>
      <c r="CI318" s="470"/>
      <c r="CJ318" s="470"/>
      <c r="CK318" s="470"/>
      <c r="CL318" s="470"/>
      <c r="CM318" s="470"/>
      <c r="CN318" s="470"/>
      <c r="CO318" s="470"/>
      <c r="CP318" s="470"/>
      <c r="CQ318" s="470"/>
      <c r="CR318" s="470"/>
      <c r="CS318" s="470"/>
      <c r="CT318" s="470"/>
      <c r="CU318" s="63"/>
      <c r="CV318" s="467"/>
      <c r="CW318" s="186"/>
      <c r="CX318" s="35"/>
      <c r="CY318" s="132" t="e">
        <f>IF(AND(BX318="NYY",BY318=150),324,IF(AND(BX318="NYY",BY318=95),282,IF(AND(BX318="NYY",BY318=70),202,IF(AND(BX318="NYY",BY318=50),159,IF(AND(BX318="NYY",BY318=35),131,IF(AND(BX318=NYY,BY318=25),106,IF(AND(BX318="LVTC",BY318=150),252,IF(AND(BX318="LVTC",BY318=95),190,IF(AND(BX318="LVTC",BY318=70),158,IF(AND(BX318="LVTC",BY318=50),124,IF(AND(BX318="LVTC",BY318=35),102,IF(AND(BX318="LVTC",BY318=25),83,0))))))))))))</f>
        <v>#NAME?</v>
      </c>
      <c r="CZ318" s="35"/>
      <c r="DA318" s="35"/>
      <c r="DB318" s="401">
        <f t="shared" si="35"/>
        <v>0</v>
      </c>
      <c r="DC318" s="401">
        <f t="shared" si="36"/>
        <v>0</v>
      </c>
      <c r="DD318" s="401" t="str">
        <f t="shared" si="37"/>
        <v>BAIK</v>
      </c>
      <c r="DE318" s="401">
        <f t="shared" si="38"/>
        <v>0</v>
      </c>
      <c r="DF318" s="401" t="str">
        <f t="shared" si="39"/>
        <v>BAIK</v>
      </c>
    </row>
    <row r="319" spans="1:110">
      <c r="A319" s="510">
        <f t="shared" si="34"/>
        <v>307</v>
      </c>
      <c r="B319" s="511" t="str">
        <f>'1. DATA TRAFO'!C319</f>
        <v>TP0018</v>
      </c>
      <c r="C319" s="512" t="str">
        <f>'1. DATA TRAFO'!D319</f>
        <v xml:space="preserve">Jl. Siburik / Kelenteng </v>
      </c>
      <c r="D319" s="193" t="str">
        <f>'1. DATA TRAFO'!L319</f>
        <v>Starlite</v>
      </c>
      <c r="E319" s="192">
        <f>'1. DATA TRAFO'!M319</f>
        <v>160</v>
      </c>
      <c r="F319" s="513">
        <f>'1. DATA TRAFO'!R319</f>
        <v>44811</v>
      </c>
      <c r="G319" s="205" t="str">
        <f>'1. DATA TRAFO'!T319</f>
        <v>UMJ</v>
      </c>
      <c r="H319" s="470"/>
      <c r="I319" s="470"/>
      <c r="J319" s="470"/>
      <c r="K319" s="470"/>
      <c r="L319" s="470"/>
      <c r="M319" s="470"/>
      <c r="N319" s="470"/>
      <c r="O319" s="470"/>
      <c r="P319" s="470"/>
      <c r="Q319" s="470"/>
      <c r="R319" s="470"/>
      <c r="S319" s="470"/>
      <c r="T319" s="470"/>
      <c r="U319" s="470"/>
      <c r="V319" s="470"/>
      <c r="W319" s="470"/>
      <c r="X319" s="470"/>
      <c r="Y319" s="470"/>
      <c r="Z319" s="470"/>
      <c r="AA319" s="470"/>
      <c r="AB319" s="470"/>
      <c r="AC319" s="514"/>
      <c r="AD319" s="470"/>
      <c r="AE319" s="515"/>
      <c r="AF319" s="470"/>
      <c r="AG319" s="470"/>
      <c r="AH319" s="470"/>
      <c r="AI319" s="470"/>
      <c r="AJ319" s="470"/>
      <c r="AK319" s="470"/>
      <c r="AL319" s="470"/>
      <c r="AM319" s="470"/>
      <c r="AN319" s="470"/>
      <c r="AO319" s="470"/>
      <c r="AP319" s="470"/>
      <c r="AQ319" s="470"/>
      <c r="AR319" s="470"/>
      <c r="AS319" s="516"/>
      <c r="AT319" s="470"/>
      <c r="AU319" s="471"/>
      <c r="AV319" s="470"/>
      <c r="AW319" s="471"/>
      <c r="AX319" s="471"/>
      <c r="AY319" s="470"/>
      <c r="AZ319" s="473"/>
      <c r="BA319" s="472"/>
      <c r="BB319" s="473"/>
      <c r="BC319" s="472"/>
      <c r="BD319" s="473"/>
      <c r="BE319" s="472"/>
      <c r="BF319" s="473"/>
      <c r="BG319" s="472"/>
      <c r="BH319" s="473"/>
      <c r="BI319" s="472"/>
      <c r="BJ319" s="473"/>
      <c r="BK319" s="472"/>
      <c r="BL319" s="473"/>
      <c r="BM319" s="472"/>
      <c r="BN319" s="473"/>
      <c r="BO319" s="472"/>
      <c r="BP319" s="473"/>
      <c r="BQ319" s="472"/>
      <c r="BR319" s="473"/>
      <c r="BS319" s="472"/>
      <c r="BT319" s="473"/>
      <c r="BU319" s="472"/>
      <c r="BV319" s="473"/>
      <c r="BW319" s="472"/>
      <c r="BX319" s="470"/>
      <c r="BY319" s="470"/>
      <c r="BZ319" s="470"/>
      <c r="CA319" s="470"/>
      <c r="CB319" s="470"/>
      <c r="CC319" s="470"/>
      <c r="CD319" s="470"/>
      <c r="CE319" s="470"/>
      <c r="CF319" s="470"/>
      <c r="CG319" s="470"/>
      <c r="CH319" s="470"/>
      <c r="CI319" s="470"/>
      <c r="CJ319" s="470"/>
      <c r="CK319" s="470"/>
      <c r="CL319" s="470"/>
      <c r="CM319" s="470"/>
      <c r="CN319" s="470"/>
      <c r="CO319" s="470"/>
      <c r="CP319" s="470"/>
      <c r="CQ319" s="470"/>
      <c r="CR319" s="470"/>
      <c r="CS319" s="470"/>
      <c r="CT319" s="470"/>
      <c r="CU319" s="63"/>
      <c r="CV319" s="467"/>
      <c r="CW319" s="186"/>
      <c r="CX319" s="35"/>
      <c r="CY319" s="132" t="e">
        <f>IF(AND(BX319="NYY",BY319=150),324,IF(AND(BX319="NYY",BY319=95),282,IF(AND(BX319="NYY",BY319=70),202,IF(AND(BX319="NYY",BY319=50),159,IF(AND(BX319="NYY",BY319=35),131,IF(AND(BX319=NYY,BY319=25),106,IF(AND(BX319="LVTC",BY319=150),252,IF(AND(BX319="LVTC",BY319=95),190,IF(AND(BX319="LVTC",BY319=70),158,IF(AND(BX319="LVTC",BY319=50),124,IF(AND(BX319="LVTC",BY319=35),102,IF(AND(BX319="LVTC",BY319=25),83,0))))))))))))</f>
        <v>#NAME?</v>
      </c>
      <c r="CZ319" s="35"/>
      <c r="DA319" s="35"/>
      <c r="DB319" s="401">
        <f t="shared" si="35"/>
        <v>0</v>
      </c>
      <c r="DC319" s="401">
        <f t="shared" si="36"/>
        <v>0</v>
      </c>
      <c r="DD319" s="401" t="str">
        <f t="shared" si="37"/>
        <v>BAIK</v>
      </c>
      <c r="DE319" s="401">
        <f t="shared" si="38"/>
        <v>0</v>
      </c>
      <c r="DF319" s="401" t="str">
        <f t="shared" si="39"/>
        <v>BAIK</v>
      </c>
    </row>
    <row r="320" spans="1:110">
      <c r="A320" s="510">
        <f t="shared" si="34"/>
        <v>308</v>
      </c>
      <c r="B320" s="511" t="str">
        <f>'1. DATA TRAFO'!C320</f>
        <v>TP0589 (BARU)</v>
      </c>
      <c r="C320" s="512" t="str">
        <f>'1. DATA TRAFO'!D320</f>
        <v xml:space="preserve">Jl. Kemuning </v>
      </c>
      <c r="D320" s="193" t="str">
        <f>'1. DATA TRAFO'!L320</f>
        <v>Master Green</v>
      </c>
      <c r="E320" s="192">
        <f>'1. DATA TRAFO'!M320</f>
        <v>50</v>
      </c>
      <c r="F320" s="513">
        <f>'1. DATA TRAFO'!R320</f>
        <v>44816</v>
      </c>
      <c r="G320" s="205" t="str">
        <f>'1. DATA TRAFO'!T320</f>
        <v>UMJ</v>
      </c>
      <c r="H320" s="470"/>
      <c r="I320" s="470"/>
      <c r="J320" s="470"/>
      <c r="K320" s="470"/>
      <c r="L320" s="470"/>
      <c r="M320" s="470"/>
      <c r="N320" s="470"/>
      <c r="O320" s="470"/>
      <c r="P320" s="470"/>
      <c r="Q320" s="470"/>
      <c r="R320" s="470"/>
      <c r="S320" s="470"/>
      <c r="T320" s="470"/>
      <c r="U320" s="470"/>
      <c r="V320" s="470"/>
      <c r="W320" s="470"/>
      <c r="X320" s="470"/>
      <c r="Y320" s="470"/>
      <c r="Z320" s="470"/>
      <c r="AA320" s="470"/>
      <c r="AB320" s="470"/>
      <c r="AC320" s="514"/>
      <c r="AD320" s="470"/>
      <c r="AE320" s="515"/>
      <c r="AF320" s="470"/>
      <c r="AG320" s="470"/>
      <c r="AH320" s="470"/>
      <c r="AI320" s="470"/>
      <c r="AJ320" s="470"/>
      <c r="AK320" s="470"/>
      <c r="AL320" s="470"/>
      <c r="AM320" s="470"/>
      <c r="AN320" s="470"/>
      <c r="AO320" s="470"/>
      <c r="AP320" s="470"/>
      <c r="AQ320" s="470"/>
      <c r="AR320" s="470"/>
      <c r="AS320" s="516"/>
      <c r="AT320" s="470"/>
      <c r="AU320" s="471"/>
      <c r="AV320" s="470"/>
      <c r="AW320" s="471"/>
      <c r="AX320" s="471"/>
      <c r="AY320" s="470"/>
      <c r="AZ320" s="473"/>
      <c r="BA320" s="472"/>
      <c r="BB320" s="473"/>
      <c r="BC320" s="472"/>
      <c r="BD320" s="473"/>
      <c r="BE320" s="472"/>
      <c r="BF320" s="473"/>
      <c r="BG320" s="472"/>
      <c r="BH320" s="473"/>
      <c r="BI320" s="472"/>
      <c r="BJ320" s="473"/>
      <c r="BK320" s="472"/>
      <c r="BL320" s="473"/>
      <c r="BM320" s="472"/>
      <c r="BN320" s="473"/>
      <c r="BO320" s="472"/>
      <c r="BP320" s="473"/>
      <c r="BQ320" s="472"/>
      <c r="BR320" s="473"/>
      <c r="BS320" s="472"/>
      <c r="BT320" s="473"/>
      <c r="BU320" s="472"/>
      <c r="BV320" s="473"/>
      <c r="BW320" s="472"/>
      <c r="BX320" s="470"/>
      <c r="BY320" s="470"/>
      <c r="BZ320" s="470"/>
      <c r="CA320" s="470"/>
      <c r="CB320" s="470"/>
      <c r="CC320" s="470"/>
      <c r="CD320" s="470"/>
      <c r="CE320" s="470"/>
      <c r="CF320" s="470"/>
      <c r="CG320" s="470"/>
      <c r="CH320" s="470"/>
      <c r="CI320" s="470"/>
      <c r="CJ320" s="470"/>
      <c r="CK320" s="470"/>
      <c r="CL320" s="470"/>
      <c r="CM320" s="470"/>
      <c r="CN320" s="470"/>
      <c r="CO320" s="470"/>
      <c r="CP320" s="470"/>
      <c r="CQ320" s="470"/>
      <c r="CR320" s="470"/>
      <c r="CS320" s="470"/>
      <c r="CT320" s="470"/>
      <c r="CU320" s="63"/>
      <c r="CV320" s="467"/>
      <c r="CW320" s="186"/>
      <c r="CX320" s="35"/>
      <c r="CY320" s="132" t="e">
        <f>IF(AND(BX320="NYY",BY320=150),324,IF(AND(BX320="NYY",BY320=95),282,IF(AND(BX320="NYY",BY320=70),202,IF(AND(BX320="NYY",BY320=50),159,IF(AND(BX320="NYY",BY320=35),131,IF(AND(BX320=NYY,BY320=25),106,IF(AND(BX320="LVTC",BY320=150),252,IF(AND(BX320="LVTC",BY320=95),190,IF(AND(BX320="LVTC",BY320=70),158,IF(AND(BX320="LVTC",BY320=50),124,IF(AND(BX320="LVTC",BY320=35),102,IF(AND(BX320="LVTC",BY320=25),83,0))))))))))))</f>
        <v>#NAME?</v>
      </c>
      <c r="CZ320" s="35"/>
      <c r="DA320" s="35"/>
      <c r="DB320" s="401">
        <f t="shared" si="35"/>
        <v>0</v>
      </c>
      <c r="DC320" s="401">
        <f t="shared" si="36"/>
        <v>0</v>
      </c>
      <c r="DD320" s="401" t="str">
        <f t="shared" si="37"/>
        <v>BAIK</v>
      </c>
      <c r="DE320" s="401">
        <f t="shared" si="38"/>
        <v>0</v>
      </c>
      <c r="DF320" s="401" t="str">
        <f t="shared" si="39"/>
        <v>BAIK</v>
      </c>
    </row>
    <row r="321" spans="1:110">
      <c r="A321" s="510">
        <f t="shared" si="34"/>
        <v>309</v>
      </c>
      <c r="B321" s="511" t="str">
        <f>'1. DATA TRAFO'!C321</f>
        <v>TP0181</v>
      </c>
      <c r="C321" s="512" t="str">
        <f>'1. DATA TRAFO'!D321</f>
        <v xml:space="preserve">Jl. Pattimura </v>
      </c>
      <c r="D321" s="193" t="str">
        <f>'1. DATA TRAFO'!L321</f>
        <v>Trafindo</v>
      </c>
      <c r="E321" s="192">
        <f>'1. DATA TRAFO'!M321</f>
        <v>100</v>
      </c>
      <c r="F321" s="513">
        <f>'1. DATA TRAFO'!R321</f>
        <v>44810</v>
      </c>
      <c r="G321" s="205" t="str">
        <f>'1. DATA TRAFO'!T321</f>
        <v>UMJ</v>
      </c>
      <c r="H321" s="470"/>
      <c r="I321" s="470"/>
      <c r="J321" s="470"/>
      <c r="K321" s="470"/>
      <c r="L321" s="470"/>
      <c r="M321" s="470"/>
      <c r="N321" s="470"/>
      <c r="O321" s="470"/>
      <c r="P321" s="470"/>
      <c r="Q321" s="470"/>
      <c r="R321" s="470"/>
      <c r="S321" s="470"/>
      <c r="T321" s="470"/>
      <c r="U321" s="470"/>
      <c r="V321" s="470"/>
      <c r="W321" s="470"/>
      <c r="X321" s="470"/>
      <c r="Y321" s="470"/>
      <c r="Z321" s="470"/>
      <c r="AA321" s="470"/>
      <c r="AB321" s="470"/>
      <c r="AC321" s="514"/>
      <c r="AD321" s="470"/>
      <c r="AE321" s="515"/>
      <c r="AF321" s="470"/>
      <c r="AG321" s="470"/>
      <c r="AH321" s="470"/>
      <c r="AI321" s="470"/>
      <c r="AJ321" s="470"/>
      <c r="AK321" s="470"/>
      <c r="AL321" s="470"/>
      <c r="AM321" s="470"/>
      <c r="AN321" s="470"/>
      <c r="AO321" s="470"/>
      <c r="AP321" s="470"/>
      <c r="AQ321" s="470"/>
      <c r="AR321" s="470"/>
      <c r="AS321" s="516"/>
      <c r="AT321" s="470"/>
      <c r="AU321" s="471"/>
      <c r="AV321" s="470"/>
      <c r="AW321" s="471"/>
      <c r="AX321" s="471"/>
      <c r="AY321" s="470"/>
      <c r="AZ321" s="473"/>
      <c r="BA321" s="472"/>
      <c r="BB321" s="473"/>
      <c r="BC321" s="472"/>
      <c r="BD321" s="473"/>
      <c r="BE321" s="472"/>
      <c r="BF321" s="473"/>
      <c r="BG321" s="472"/>
      <c r="BH321" s="473"/>
      <c r="BI321" s="472"/>
      <c r="BJ321" s="473"/>
      <c r="BK321" s="472"/>
      <c r="BL321" s="473"/>
      <c r="BM321" s="472"/>
      <c r="BN321" s="473"/>
      <c r="BO321" s="472"/>
      <c r="BP321" s="473"/>
      <c r="BQ321" s="472"/>
      <c r="BR321" s="473"/>
      <c r="BS321" s="472"/>
      <c r="BT321" s="473"/>
      <c r="BU321" s="472"/>
      <c r="BV321" s="473"/>
      <c r="BW321" s="472"/>
      <c r="BX321" s="470"/>
      <c r="BY321" s="470"/>
      <c r="BZ321" s="470"/>
      <c r="CA321" s="470"/>
      <c r="CB321" s="470"/>
      <c r="CC321" s="470"/>
      <c r="CD321" s="470"/>
      <c r="CE321" s="470"/>
      <c r="CF321" s="470"/>
      <c r="CG321" s="470"/>
      <c r="CH321" s="470"/>
      <c r="CI321" s="470"/>
      <c r="CJ321" s="470"/>
      <c r="CK321" s="470"/>
      <c r="CL321" s="470"/>
      <c r="CM321" s="470"/>
      <c r="CN321" s="470"/>
      <c r="CO321" s="470"/>
      <c r="CP321" s="470"/>
      <c r="CQ321" s="470"/>
      <c r="CR321" s="470"/>
      <c r="CS321" s="470"/>
      <c r="CT321" s="470"/>
      <c r="CU321" s="63"/>
      <c r="CV321" s="467"/>
      <c r="CW321" s="186"/>
      <c r="CX321" s="35"/>
      <c r="CY321" s="132" t="e">
        <f>IF(AND(BX321="NYY",BY321=150),324,IF(AND(BX321="NYY",BY321=95),282,IF(AND(BX321="NYY",BY321=70),202,IF(AND(BX321="NYY",BY321=50),159,IF(AND(BX321="NYY",BY321=35),131,IF(AND(BX321=NYY,BY321=25),106,IF(AND(BX321="LVTC",BY321=150),252,IF(AND(BX321="LVTC",BY321=95),190,IF(AND(BX321="LVTC",BY321=70),158,IF(AND(BX321="LVTC",BY321=50),124,IF(AND(BX321="LVTC",BY321=35),102,IF(AND(BX321="LVTC",BY321=25),83,0))))))))))))</f>
        <v>#NAME?</v>
      </c>
      <c r="CZ321" s="35"/>
      <c r="DA321" s="35"/>
      <c r="DB321" s="401">
        <f t="shared" si="35"/>
        <v>0</v>
      </c>
      <c r="DC321" s="401">
        <f t="shared" si="36"/>
        <v>0</v>
      </c>
      <c r="DD321" s="401" t="str">
        <f t="shared" si="37"/>
        <v>BAIK</v>
      </c>
      <c r="DE321" s="401">
        <f t="shared" si="38"/>
        <v>0</v>
      </c>
      <c r="DF321" s="401" t="str">
        <f t="shared" si="39"/>
        <v>BAIK</v>
      </c>
    </row>
    <row r="322" spans="1:110">
      <c r="A322" s="510">
        <f t="shared" si="34"/>
        <v>310</v>
      </c>
      <c r="B322" s="511" t="str">
        <f>'1. DATA TRAFO'!C322</f>
        <v>TP0564 (BARU)</v>
      </c>
      <c r="C322" s="512" t="str">
        <f>'1. DATA TRAFO'!D322</f>
        <v>Jl. Pattimura (Karaoke Ayu Ting Ting)</v>
      </c>
      <c r="D322" s="193" t="str">
        <f>'1. DATA TRAFO'!L322</f>
        <v>Trafindo</v>
      </c>
      <c r="E322" s="192">
        <f>'1. DATA TRAFO'!M322</f>
        <v>100</v>
      </c>
      <c r="F322" s="513">
        <f>'1. DATA TRAFO'!R322</f>
        <v>44810</v>
      </c>
      <c r="G322" s="205" t="str">
        <f>'1. DATA TRAFO'!T322</f>
        <v>UMJ</v>
      </c>
      <c r="H322" s="470"/>
      <c r="I322" s="470"/>
      <c r="J322" s="470"/>
      <c r="K322" s="470"/>
      <c r="L322" s="470"/>
      <c r="M322" s="470"/>
      <c r="N322" s="470"/>
      <c r="O322" s="470"/>
      <c r="P322" s="470"/>
      <c r="Q322" s="470"/>
      <c r="R322" s="470"/>
      <c r="S322" s="470"/>
      <c r="T322" s="470"/>
      <c r="U322" s="470"/>
      <c r="V322" s="470"/>
      <c r="W322" s="470"/>
      <c r="X322" s="470"/>
      <c r="Y322" s="470"/>
      <c r="Z322" s="470"/>
      <c r="AA322" s="470"/>
      <c r="AB322" s="470"/>
      <c r="AC322" s="514"/>
      <c r="AD322" s="470"/>
      <c r="AE322" s="515"/>
      <c r="AF322" s="470"/>
      <c r="AG322" s="470"/>
      <c r="AH322" s="470"/>
      <c r="AI322" s="470"/>
      <c r="AJ322" s="470"/>
      <c r="AK322" s="470"/>
      <c r="AL322" s="470"/>
      <c r="AM322" s="470"/>
      <c r="AN322" s="470"/>
      <c r="AO322" s="470"/>
      <c r="AP322" s="470"/>
      <c r="AQ322" s="470"/>
      <c r="AR322" s="470"/>
      <c r="AS322" s="516"/>
      <c r="AT322" s="470"/>
      <c r="AU322" s="471"/>
      <c r="AV322" s="470"/>
      <c r="AW322" s="471"/>
      <c r="AX322" s="471"/>
      <c r="AY322" s="470"/>
      <c r="AZ322" s="473"/>
      <c r="BA322" s="472"/>
      <c r="BB322" s="473"/>
      <c r="BC322" s="472"/>
      <c r="BD322" s="473"/>
      <c r="BE322" s="472"/>
      <c r="BF322" s="473"/>
      <c r="BG322" s="472"/>
      <c r="BH322" s="473"/>
      <c r="BI322" s="472"/>
      <c r="BJ322" s="473"/>
      <c r="BK322" s="472"/>
      <c r="BL322" s="473"/>
      <c r="BM322" s="472"/>
      <c r="BN322" s="473"/>
      <c r="BO322" s="472"/>
      <c r="BP322" s="473"/>
      <c r="BQ322" s="472"/>
      <c r="BR322" s="473"/>
      <c r="BS322" s="472"/>
      <c r="BT322" s="473"/>
      <c r="BU322" s="472"/>
      <c r="BV322" s="473"/>
      <c r="BW322" s="472"/>
      <c r="BX322" s="470"/>
      <c r="BY322" s="470"/>
      <c r="BZ322" s="470"/>
      <c r="CA322" s="470"/>
      <c r="CB322" s="470"/>
      <c r="CC322" s="470"/>
      <c r="CD322" s="470"/>
      <c r="CE322" s="470"/>
      <c r="CF322" s="470"/>
      <c r="CG322" s="470"/>
      <c r="CH322" s="470"/>
      <c r="CI322" s="470"/>
      <c r="CJ322" s="470"/>
      <c r="CK322" s="470"/>
      <c r="CL322" s="470"/>
      <c r="CM322" s="470"/>
      <c r="CN322" s="470"/>
      <c r="CO322" s="470"/>
      <c r="CP322" s="470"/>
      <c r="CQ322" s="470"/>
      <c r="CR322" s="470"/>
      <c r="CS322" s="470"/>
      <c r="CT322" s="470"/>
      <c r="CU322" s="63"/>
      <c r="CV322" s="467"/>
      <c r="CW322" s="186"/>
      <c r="CX322" s="35"/>
      <c r="CY322" s="132" t="e">
        <f>IF(AND(BX322="NYY",BY322=150),324,IF(AND(BX322="NYY",BY322=95),282,IF(AND(BX322="NYY",BY322=70),202,IF(AND(BX322="NYY",BY322=50),159,IF(AND(BX322="NYY",BY322=35),131,IF(AND(BX322=NYY,BY322=25),106,IF(AND(BX322="LVTC",BY322=150),252,IF(AND(BX322="LVTC",BY322=95),190,IF(AND(BX322="LVTC",BY322=70),158,IF(AND(BX322="LVTC",BY322=50),124,IF(AND(BX322="LVTC",BY322=35),102,IF(AND(BX322="LVTC",BY322=25),83,0))))))))))))</f>
        <v>#NAME?</v>
      </c>
      <c r="CZ322" s="35"/>
      <c r="DA322" s="35"/>
      <c r="DB322" s="401">
        <f t="shared" si="35"/>
        <v>0</v>
      </c>
      <c r="DC322" s="401">
        <f t="shared" si="36"/>
        <v>0</v>
      </c>
      <c r="DD322" s="401" t="str">
        <f t="shared" si="37"/>
        <v>BAIK</v>
      </c>
      <c r="DE322" s="401">
        <f t="shared" si="38"/>
        <v>0</v>
      </c>
      <c r="DF322" s="401" t="str">
        <f t="shared" si="39"/>
        <v>BAIK</v>
      </c>
    </row>
    <row r="323" spans="1:110">
      <c r="A323" s="510">
        <f t="shared" si="34"/>
        <v>311</v>
      </c>
      <c r="B323" s="511" t="str">
        <f>'1. DATA TRAFO'!C323</f>
        <v>TP0071</v>
      </c>
      <c r="C323" s="512" t="str">
        <f>'1. DATA TRAFO'!D323</f>
        <v xml:space="preserve">Jl. Kemuning </v>
      </c>
      <c r="D323" s="193" t="str">
        <f>'1. DATA TRAFO'!L323</f>
        <v xml:space="preserve">Sintra </v>
      </c>
      <c r="E323" s="192">
        <f>'1. DATA TRAFO'!M323</f>
        <v>160</v>
      </c>
      <c r="F323" s="513">
        <f>'1. DATA TRAFO'!R323</f>
        <v>44811</v>
      </c>
      <c r="G323" s="205" t="str">
        <f>'1. DATA TRAFO'!T323</f>
        <v>UMJ</v>
      </c>
      <c r="H323" s="470"/>
      <c r="I323" s="470"/>
      <c r="J323" s="470"/>
      <c r="K323" s="470"/>
      <c r="L323" s="470"/>
      <c r="M323" s="470"/>
      <c r="N323" s="470"/>
      <c r="O323" s="470"/>
      <c r="P323" s="470"/>
      <c r="Q323" s="470"/>
      <c r="R323" s="470"/>
      <c r="S323" s="470"/>
      <c r="T323" s="470"/>
      <c r="U323" s="470"/>
      <c r="V323" s="470"/>
      <c r="W323" s="470"/>
      <c r="X323" s="470"/>
      <c r="Y323" s="470"/>
      <c r="Z323" s="470"/>
      <c r="AA323" s="470"/>
      <c r="AB323" s="470"/>
      <c r="AC323" s="514"/>
      <c r="AD323" s="470"/>
      <c r="AE323" s="515"/>
      <c r="AF323" s="470"/>
      <c r="AG323" s="470"/>
      <c r="AH323" s="470"/>
      <c r="AI323" s="470"/>
      <c r="AJ323" s="470"/>
      <c r="AK323" s="470"/>
      <c r="AL323" s="470"/>
      <c r="AM323" s="470"/>
      <c r="AN323" s="470"/>
      <c r="AO323" s="470"/>
      <c r="AP323" s="470"/>
      <c r="AQ323" s="470"/>
      <c r="AR323" s="470"/>
      <c r="AS323" s="516"/>
      <c r="AT323" s="470"/>
      <c r="AU323" s="471"/>
      <c r="AV323" s="470"/>
      <c r="AW323" s="471"/>
      <c r="AX323" s="471"/>
      <c r="AY323" s="470"/>
      <c r="AZ323" s="473"/>
      <c r="BA323" s="472"/>
      <c r="BB323" s="473"/>
      <c r="BC323" s="472"/>
      <c r="BD323" s="473"/>
      <c r="BE323" s="472"/>
      <c r="BF323" s="473"/>
      <c r="BG323" s="472"/>
      <c r="BH323" s="473"/>
      <c r="BI323" s="472"/>
      <c r="BJ323" s="473"/>
      <c r="BK323" s="472"/>
      <c r="BL323" s="473"/>
      <c r="BM323" s="472"/>
      <c r="BN323" s="473"/>
      <c r="BO323" s="472"/>
      <c r="BP323" s="473"/>
      <c r="BQ323" s="472"/>
      <c r="BR323" s="473"/>
      <c r="BS323" s="472"/>
      <c r="BT323" s="473"/>
      <c r="BU323" s="472"/>
      <c r="BV323" s="473"/>
      <c r="BW323" s="472"/>
      <c r="BX323" s="470"/>
      <c r="BY323" s="470"/>
      <c r="BZ323" s="470"/>
      <c r="CA323" s="470"/>
      <c r="CB323" s="470"/>
      <c r="CC323" s="470"/>
      <c r="CD323" s="470"/>
      <c r="CE323" s="470"/>
      <c r="CF323" s="470"/>
      <c r="CG323" s="470"/>
      <c r="CH323" s="470"/>
      <c r="CI323" s="470"/>
      <c r="CJ323" s="470"/>
      <c r="CK323" s="470"/>
      <c r="CL323" s="470"/>
      <c r="CM323" s="470"/>
      <c r="CN323" s="470"/>
      <c r="CO323" s="470"/>
      <c r="CP323" s="470"/>
      <c r="CQ323" s="470"/>
      <c r="CR323" s="470"/>
      <c r="CS323" s="470"/>
      <c r="CT323" s="470"/>
      <c r="CU323" s="63"/>
      <c r="CV323" s="467"/>
      <c r="CW323" s="186"/>
      <c r="CX323" s="35"/>
      <c r="CY323" s="132" t="e">
        <f>IF(AND(BX323="NYY",BY323=150),324,IF(AND(BX323="NYY",BY323=95),282,IF(AND(BX323="NYY",BY323=70),202,IF(AND(BX323="NYY",BY323=50),159,IF(AND(BX323="NYY",BY323=35),131,IF(AND(BX323=NYY,BY323=25),106,IF(AND(BX323="LVTC",BY323=150),252,IF(AND(BX323="LVTC",BY323=95),190,IF(AND(BX323="LVTC",BY323=70),158,IF(AND(BX323="LVTC",BY323=50),124,IF(AND(BX323="LVTC",BY323=35),102,IF(AND(BX323="LVTC",BY323=25),83,0))))))))))))</f>
        <v>#NAME?</v>
      </c>
      <c r="CZ323" s="35"/>
      <c r="DA323" s="35"/>
      <c r="DB323" s="401">
        <f t="shared" si="35"/>
        <v>0</v>
      </c>
      <c r="DC323" s="401">
        <f t="shared" si="36"/>
        <v>0</v>
      </c>
      <c r="DD323" s="401" t="str">
        <f t="shared" si="37"/>
        <v>BAIK</v>
      </c>
      <c r="DE323" s="401">
        <f t="shared" si="38"/>
        <v>0</v>
      </c>
      <c r="DF323" s="401" t="str">
        <f t="shared" si="39"/>
        <v>BAIK</v>
      </c>
    </row>
    <row r="324" spans="1:110">
      <c r="A324" s="510">
        <f t="shared" si="34"/>
        <v>312</v>
      </c>
      <c r="B324" s="511" t="str">
        <f>'1. DATA TRAFO'!C324</f>
        <v>TP0069</v>
      </c>
      <c r="C324" s="512" t="str">
        <f>'1. DATA TRAFO'!D324</f>
        <v xml:space="preserve">Jl. Pattimura </v>
      </c>
      <c r="D324" s="193" t="str">
        <f>'1. DATA TRAFO'!L324</f>
        <v>Trafindo</v>
      </c>
      <c r="E324" s="192">
        <f>'1. DATA TRAFO'!M324</f>
        <v>200</v>
      </c>
      <c r="F324" s="513">
        <f>'1. DATA TRAFO'!R324</f>
        <v>44810</v>
      </c>
      <c r="G324" s="205" t="str">
        <f>'1. DATA TRAFO'!T324</f>
        <v>UMJ</v>
      </c>
      <c r="H324" s="470"/>
      <c r="I324" s="470"/>
      <c r="J324" s="470"/>
      <c r="K324" s="470"/>
      <c r="L324" s="470"/>
      <c r="M324" s="470"/>
      <c r="N324" s="470"/>
      <c r="O324" s="470"/>
      <c r="P324" s="470"/>
      <c r="Q324" s="470"/>
      <c r="R324" s="470"/>
      <c r="S324" s="470"/>
      <c r="T324" s="470"/>
      <c r="U324" s="470"/>
      <c r="V324" s="470"/>
      <c r="W324" s="470"/>
      <c r="X324" s="470"/>
      <c r="Y324" s="470"/>
      <c r="Z324" s="470"/>
      <c r="AA324" s="470"/>
      <c r="AB324" s="470"/>
      <c r="AC324" s="514"/>
      <c r="AD324" s="470"/>
      <c r="AE324" s="515"/>
      <c r="AF324" s="470"/>
      <c r="AG324" s="470"/>
      <c r="AH324" s="470"/>
      <c r="AI324" s="470"/>
      <c r="AJ324" s="470"/>
      <c r="AK324" s="470"/>
      <c r="AL324" s="470"/>
      <c r="AM324" s="470"/>
      <c r="AN324" s="470"/>
      <c r="AO324" s="470"/>
      <c r="AP324" s="470"/>
      <c r="AQ324" s="470"/>
      <c r="AR324" s="470"/>
      <c r="AS324" s="516"/>
      <c r="AT324" s="470"/>
      <c r="AU324" s="471"/>
      <c r="AV324" s="470"/>
      <c r="AW324" s="471"/>
      <c r="AX324" s="471"/>
      <c r="AY324" s="470"/>
      <c r="AZ324" s="473"/>
      <c r="BA324" s="472"/>
      <c r="BB324" s="473"/>
      <c r="BC324" s="472"/>
      <c r="BD324" s="473"/>
      <c r="BE324" s="472"/>
      <c r="BF324" s="473"/>
      <c r="BG324" s="472"/>
      <c r="BH324" s="473"/>
      <c r="BI324" s="472"/>
      <c r="BJ324" s="473"/>
      <c r="BK324" s="472"/>
      <c r="BL324" s="473"/>
      <c r="BM324" s="472"/>
      <c r="BN324" s="473"/>
      <c r="BO324" s="472"/>
      <c r="BP324" s="473"/>
      <c r="BQ324" s="472"/>
      <c r="BR324" s="473"/>
      <c r="BS324" s="472"/>
      <c r="BT324" s="473"/>
      <c r="BU324" s="472"/>
      <c r="BV324" s="473"/>
      <c r="BW324" s="472"/>
      <c r="BX324" s="470"/>
      <c r="BY324" s="470"/>
      <c r="BZ324" s="470"/>
      <c r="CA324" s="470"/>
      <c r="CB324" s="470"/>
      <c r="CC324" s="470"/>
      <c r="CD324" s="470"/>
      <c r="CE324" s="470"/>
      <c r="CF324" s="470"/>
      <c r="CG324" s="470"/>
      <c r="CH324" s="470"/>
      <c r="CI324" s="470"/>
      <c r="CJ324" s="470"/>
      <c r="CK324" s="470"/>
      <c r="CL324" s="470"/>
      <c r="CM324" s="470"/>
      <c r="CN324" s="470"/>
      <c r="CO324" s="470"/>
      <c r="CP324" s="470"/>
      <c r="CQ324" s="470"/>
      <c r="CR324" s="470"/>
      <c r="CS324" s="470"/>
      <c r="CT324" s="470"/>
      <c r="CU324" s="63"/>
      <c r="CV324" s="467"/>
      <c r="CW324" s="186"/>
      <c r="CX324" s="35"/>
      <c r="CY324" s="132" t="e">
        <f>IF(AND(BX324="NYY",BY324=150),324,IF(AND(BX324="NYY",BY324=95),282,IF(AND(BX324="NYY",BY324=70),202,IF(AND(BX324="NYY",BY324=50),159,IF(AND(BX324="NYY",BY324=35),131,IF(AND(BX324=NYY,BY324=25),106,IF(AND(BX324="LVTC",BY324=150),252,IF(AND(BX324="LVTC",BY324=95),190,IF(AND(BX324="LVTC",BY324=70),158,IF(AND(BX324="LVTC",BY324=50),124,IF(AND(BX324="LVTC",BY324=35),102,IF(AND(BX324="LVTC",BY324=25),83,0))))))))))))</f>
        <v>#NAME?</v>
      </c>
      <c r="CZ324" s="35"/>
      <c r="DA324" s="35"/>
      <c r="DB324" s="401">
        <f t="shared" si="35"/>
        <v>0</v>
      </c>
      <c r="DC324" s="401">
        <f t="shared" si="36"/>
        <v>0</v>
      </c>
      <c r="DD324" s="401" t="str">
        <f t="shared" si="37"/>
        <v>BAIK</v>
      </c>
      <c r="DE324" s="401">
        <f t="shared" si="38"/>
        <v>0</v>
      </c>
      <c r="DF324" s="401" t="str">
        <f t="shared" si="39"/>
        <v>BAIK</v>
      </c>
    </row>
    <row r="325" spans="1:110">
      <c r="A325" s="510">
        <f t="shared" si="34"/>
        <v>313</v>
      </c>
      <c r="B325" s="511" t="str">
        <f>'1. DATA TRAFO'!C325</f>
        <v>TP0132</v>
      </c>
      <c r="C325" s="512" t="str">
        <f>'1. DATA TRAFO'!D325</f>
        <v xml:space="preserve">Jl. Pattimura </v>
      </c>
      <c r="D325" s="193" t="str">
        <f>'1. DATA TRAFO'!L325</f>
        <v xml:space="preserve">Starlite </v>
      </c>
      <c r="E325" s="192">
        <f>'1. DATA TRAFO'!M325</f>
        <v>100</v>
      </c>
      <c r="F325" s="513">
        <f>'1. DATA TRAFO'!R325</f>
        <v>44810</v>
      </c>
      <c r="G325" s="205" t="str">
        <f>'1. DATA TRAFO'!T325</f>
        <v>UMJ</v>
      </c>
      <c r="H325" s="470"/>
      <c r="I325" s="470"/>
      <c r="J325" s="470"/>
      <c r="K325" s="470"/>
      <c r="L325" s="470"/>
      <c r="M325" s="470"/>
      <c r="N325" s="470"/>
      <c r="O325" s="470"/>
      <c r="P325" s="470"/>
      <c r="Q325" s="470"/>
      <c r="R325" s="470"/>
      <c r="S325" s="470"/>
      <c r="T325" s="470"/>
      <c r="U325" s="470"/>
      <c r="V325" s="470"/>
      <c r="W325" s="470"/>
      <c r="X325" s="470"/>
      <c r="Y325" s="470"/>
      <c r="Z325" s="470"/>
      <c r="AA325" s="470"/>
      <c r="AB325" s="470"/>
      <c r="AC325" s="514"/>
      <c r="AD325" s="470"/>
      <c r="AE325" s="515"/>
      <c r="AF325" s="470"/>
      <c r="AG325" s="470"/>
      <c r="AH325" s="470"/>
      <c r="AI325" s="470"/>
      <c r="AJ325" s="470"/>
      <c r="AK325" s="470"/>
      <c r="AL325" s="470"/>
      <c r="AM325" s="470"/>
      <c r="AN325" s="470"/>
      <c r="AO325" s="470"/>
      <c r="AP325" s="470"/>
      <c r="AQ325" s="470"/>
      <c r="AR325" s="470"/>
      <c r="AS325" s="516"/>
      <c r="AT325" s="470"/>
      <c r="AU325" s="471"/>
      <c r="AV325" s="470"/>
      <c r="AW325" s="471"/>
      <c r="AX325" s="471"/>
      <c r="AY325" s="470"/>
      <c r="AZ325" s="473"/>
      <c r="BA325" s="472"/>
      <c r="BB325" s="473"/>
      <c r="BC325" s="472"/>
      <c r="BD325" s="473"/>
      <c r="BE325" s="472"/>
      <c r="BF325" s="473"/>
      <c r="BG325" s="472"/>
      <c r="BH325" s="473"/>
      <c r="BI325" s="472"/>
      <c r="BJ325" s="473"/>
      <c r="BK325" s="472"/>
      <c r="BL325" s="473"/>
      <c r="BM325" s="472"/>
      <c r="BN325" s="473"/>
      <c r="BO325" s="472"/>
      <c r="BP325" s="473"/>
      <c r="BQ325" s="472"/>
      <c r="BR325" s="473"/>
      <c r="BS325" s="472"/>
      <c r="BT325" s="473"/>
      <c r="BU325" s="472"/>
      <c r="BV325" s="473"/>
      <c r="BW325" s="472"/>
      <c r="BX325" s="470"/>
      <c r="BY325" s="470"/>
      <c r="BZ325" s="470"/>
      <c r="CA325" s="470"/>
      <c r="CB325" s="470"/>
      <c r="CC325" s="470"/>
      <c r="CD325" s="470"/>
      <c r="CE325" s="470"/>
      <c r="CF325" s="470"/>
      <c r="CG325" s="470"/>
      <c r="CH325" s="470"/>
      <c r="CI325" s="470"/>
      <c r="CJ325" s="470"/>
      <c r="CK325" s="470"/>
      <c r="CL325" s="470"/>
      <c r="CM325" s="470"/>
      <c r="CN325" s="470"/>
      <c r="CO325" s="470"/>
      <c r="CP325" s="470"/>
      <c r="CQ325" s="470"/>
      <c r="CR325" s="470"/>
      <c r="CS325" s="470"/>
      <c r="CT325" s="470"/>
      <c r="CU325" s="63"/>
      <c r="CV325" s="467"/>
      <c r="CW325" s="186"/>
      <c r="CX325" s="35"/>
      <c r="CY325" s="132" t="e">
        <f>IF(AND(BX325="NYY",BY325=150),324,IF(AND(BX325="NYY",BY325=95),282,IF(AND(BX325="NYY",BY325=70),202,IF(AND(BX325="NYY",BY325=50),159,IF(AND(BX325="NYY",BY325=35),131,IF(AND(BX325=NYY,BY325=25),106,IF(AND(BX325="LVTC",BY325=150),252,IF(AND(BX325="LVTC",BY325=95),190,IF(AND(BX325="LVTC",BY325=70),158,IF(AND(BX325="LVTC",BY325=50),124,IF(AND(BX325="LVTC",BY325=35),102,IF(AND(BX325="LVTC",BY325=25),83,0))))))))))))</f>
        <v>#NAME?</v>
      </c>
      <c r="CZ325" s="35"/>
      <c r="DA325" s="35"/>
      <c r="DB325" s="401">
        <f t="shared" si="35"/>
        <v>0</v>
      </c>
      <c r="DC325" s="401">
        <f t="shared" si="36"/>
        <v>0</v>
      </c>
      <c r="DD325" s="401" t="str">
        <f t="shared" si="37"/>
        <v>BAIK</v>
      </c>
      <c r="DE325" s="401">
        <f t="shared" si="38"/>
        <v>0</v>
      </c>
      <c r="DF325" s="401" t="str">
        <f t="shared" si="39"/>
        <v>BAIK</v>
      </c>
    </row>
    <row r="326" spans="1:110">
      <c r="A326" s="510">
        <f t="shared" si="34"/>
        <v>314</v>
      </c>
      <c r="B326" s="511" t="str">
        <f>'1. DATA TRAFO'!C326</f>
        <v>TP0360</v>
      </c>
      <c r="C326" s="512" t="str">
        <f>'1. DATA TRAFO'!D326</f>
        <v xml:space="preserve">Jl. Pattimura </v>
      </c>
      <c r="D326" s="193" t="str">
        <f>'1. DATA TRAFO'!L326</f>
        <v xml:space="preserve">Voltra </v>
      </c>
      <c r="E326" s="192">
        <f>'1. DATA TRAFO'!M326</f>
        <v>100</v>
      </c>
      <c r="F326" s="513">
        <f>'1. DATA TRAFO'!R326</f>
        <v>44810</v>
      </c>
      <c r="G326" s="205" t="str">
        <f>'1. DATA TRAFO'!T326</f>
        <v>UMJ</v>
      </c>
      <c r="H326" s="470"/>
      <c r="I326" s="470"/>
      <c r="J326" s="470"/>
      <c r="K326" s="470"/>
      <c r="L326" s="470"/>
      <c r="M326" s="470"/>
      <c r="N326" s="470"/>
      <c r="O326" s="470"/>
      <c r="P326" s="470"/>
      <c r="Q326" s="470"/>
      <c r="R326" s="470"/>
      <c r="S326" s="470"/>
      <c r="T326" s="470"/>
      <c r="U326" s="470"/>
      <c r="V326" s="470"/>
      <c r="W326" s="470"/>
      <c r="X326" s="470"/>
      <c r="Y326" s="470"/>
      <c r="Z326" s="470"/>
      <c r="AA326" s="470"/>
      <c r="AB326" s="470"/>
      <c r="AC326" s="514"/>
      <c r="AD326" s="470"/>
      <c r="AE326" s="515"/>
      <c r="AF326" s="470"/>
      <c r="AG326" s="470"/>
      <c r="AH326" s="470"/>
      <c r="AI326" s="470"/>
      <c r="AJ326" s="470"/>
      <c r="AK326" s="470"/>
      <c r="AL326" s="470"/>
      <c r="AM326" s="470"/>
      <c r="AN326" s="470"/>
      <c r="AO326" s="470"/>
      <c r="AP326" s="470"/>
      <c r="AQ326" s="470"/>
      <c r="AR326" s="470"/>
      <c r="AS326" s="516"/>
      <c r="AT326" s="470"/>
      <c r="AU326" s="471"/>
      <c r="AV326" s="470"/>
      <c r="AW326" s="471"/>
      <c r="AX326" s="471"/>
      <c r="AY326" s="470"/>
      <c r="AZ326" s="473"/>
      <c r="BA326" s="472"/>
      <c r="BB326" s="473"/>
      <c r="BC326" s="472"/>
      <c r="BD326" s="473"/>
      <c r="BE326" s="472"/>
      <c r="BF326" s="473"/>
      <c r="BG326" s="472"/>
      <c r="BH326" s="473"/>
      <c r="BI326" s="472"/>
      <c r="BJ326" s="473"/>
      <c r="BK326" s="472"/>
      <c r="BL326" s="473"/>
      <c r="BM326" s="472"/>
      <c r="BN326" s="473"/>
      <c r="BO326" s="472"/>
      <c r="BP326" s="473"/>
      <c r="BQ326" s="472"/>
      <c r="BR326" s="473"/>
      <c r="BS326" s="472"/>
      <c r="BT326" s="473"/>
      <c r="BU326" s="472"/>
      <c r="BV326" s="473"/>
      <c r="BW326" s="472"/>
      <c r="BX326" s="470"/>
      <c r="BY326" s="470"/>
      <c r="BZ326" s="470"/>
      <c r="CA326" s="470"/>
      <c r="CB326" s="470"/>
      <c r="CC326" s="470"/>
      <c r="CD326" s="470"/>
      <c r="CE326" s="470"/>
      <c r="CF326" s="470"/>
      <c r="CG326" s="470"/>
      <c r="CH326" s="470"/>
      <c r="CI326" s="470"/>
      <c r="CJ326" s="470"/>
      <c r="CK326" s="470"/>
      <c r="CL326" s="470"/>
      <c r="CM326" s="470"/>
      <c r="CN326" s="470"/>
      <c r="CO326" s="470"/>
      <c r="CP326" s="470"/>
      <c r="CQ326" s="470"/>
      <c r="CR326" s="470"/>
      <c r="CS326" s="470"/>
      <c r="CT326" s="470"/>
      <c r="CU326" s="63"/>
      <c r="CV326" s="467"/>
      <c r="CW326" s="186"/>
      <c r="CX326" s="35"/>
      <c r="CY326" s="132" t="e">
        <f>IF(AND(BX326="NYY",BY326=150),324,IF(AND(BX326="NYY",BY326=95),282,IF(AND(BX326="NYY",BY326=70),202,IF(AND(BX326="NYY",BY326=50),159,IF(AND(BX326="NYY",BY326=35),131,IF(AND(BX326=NYY,BY326=25),106,IF(AND(BX326="LVTC",BY326=150),252,IF(AND(BX326="LVTC",BY326=95),190,IF(AND(BX326="LVTC",BY326=70),158,IF(AND(BX326="LVTC",BY326=50),124,IF(AND(BX326="LVTC",BY326=35),102,IF(AND(BX326="LVTC",BY326=25),83,0))))))))))))</f>
        <v>#NAME?</v>
      </c>
      <c r="CZ326" s="35"/>
      <c r="DA326" s="35"/>
      <c r="DB326" s="401">
        <f t="shared" si="35"/>
        <v>0</v>
      </c>
      <c r="DC326" s="401">
        <f t="shared" si="36"/>
        <v>0</v>
      </c>
      <c r="DD326" s="401" t="str">
        <f t="shared" si="37"/>
        <v>BAIK</v>
      </c>
      <c r="DE326" s="401">
        <f t="shared" si="38"/>
        <v>0</v>
      </c>
      <c r="DF326" s="401" t="str">
        <f t="shared" si="39"/>
        <v>BAIK</v>
      </c>
    </row>
    <row r="327" spans="1:110">
      <c r="A327" s="510">
        <f t="shared" si="34"/>
        <v>315</v>
      </c>
      <c r="B327" s="511" t="str">
        <f>'1. DATA TRAFO'!C327</f>
        <v>TP0495</v>
      </c>
      <c r="C327" s="512" t="str">
        <f>'1. DATA TRAFO'!D327</f>
        <v>Jl. Dok</v>
      </c>
      <c r="D327" s="193" t="str">
        <f>'1. DATA TRAFO'!L327</f>
        <v>Lucky Light</v>
      </c>
      <c r="E327" s="192">
        <f>'1. DATA TRAFO'!M327</f>
        <v>160</v>
      </c>
      <c r="F327" s="513">
        <f>'1. DATA TRAFO'!R327</f>
        <v>44812</v>
      </c>
      <c r="G327" s="205" t="str">
        <f>'1. DATA TRAFO'!T327</f>
        <v>UMJ</v>
      </c>
      <c r="H327" s="470"/>
      <c r="I327" s="470"/>
      <c r="J327" s="470"/>
      <c r="K327" s="470"/>
      <c r="L327" s="470"/>
      <c r="M327" s="470"/>
      <c r="N327" s="470"/>
      <c r="O327" s="470"/>
      <c r="P327" s="470"/>
      <c r="Q327" s="470"/>
      <c r="R327" s="470"/>
      <c r="S327" s="470"/>
      <c r="T327" s="470"/>
      <c r="U327" s="470"/>
      <c r="V327" s="470"/>
      <c r="W327" s="470"/>
      <c r="X327" s="470"/>
      <c r="Y327" s="470"/>
      <c r="Z327" s="470"/>
      <c r="AA327" s="470"/>
      <c r="AB327" s="470"/>
      <c r="AC327" s="514"/>
      <c r="AD327" s="470"/>
      <c r="AE327" s="515"/>
      <c r="AF327" s="470"/>
      <c r="AG327" s="470"/>
      <c r="AH327" s="470"/>
      <c r="AI327" s="470"/>
      <c r="AJ327" s="470"/>
      <c r="AK327" s="470"/>
      <c r="AL327" s="470"/>
      <c r="AM327" s="470"/>
      <c r="AN327" s="470"/>
      <c r="AO327" s="470"/>
      <c r="AP327" s="470"/>
      <c r="AQ327" s="470"/>
      <c r="AR327" s="470"/>
      <c r="AS327" s="516"/>
      <c r="AT327" s="470"/>
      <c r="AU327" s="471"/>
      <c r="AV327" s="470"/>
      <c r="AW327" s="471"/>
      <c r="AX327" s="471"/>
      <c r="AY327" s="470"/>
      <c r="AZ327" s="473"/>
      <c r="BA327" s="472"/>
      <c r="BB327" s="473"/>
      <c r="BC327" s="472"/>
      <c r="BD327" s="473"/>
      <c r="BE327" s="472"/>
      <c r="BF327" s="473"/>
      <c r="BG327" s="472"/>
      <c r="BH327" s="473"/>
      <c r="BI327" s="472"/>
      <c r="BJ327" s="473"/>
      <c r="BK327" s="472"/>
      <c r="BL327" s="473"/>
      <c r="BM327" s="472"/>
      <c r="BN327" s="473"/>
      <c r="BO327" s="472"/>
      <c r="BP327" s="473"/>
      <c r="BQ327" s="472"/>
      <c r="BR327" s="473"/>
      <c r="BS327" s="472"/>
      <c r="BT327" s="473"/>
      <c r="BU327" s="472"/>
      <c r="BV327" s="473"/>
      <c r="BW327" s="472"/>
      <c r="BX327" s="470"/>
      <c r="BY327" s="470"/>
      <c r="BZ327" s="470"/>
      <c r="CA327" s="470"/>
      <c r="CB327" s="470"/>
      <c r="CC327" s="470"/>
      <c r="CD327" s="470"/>
      <c r="CE327" s="470"/>
      <c r="CF327" s="470"/>
      <c r="CG327" s="470"/>
      <c r="CH327" s="470"/>
      <c r="CI327" s="470"/>
      <c r="CJ327" s="470"/>
      <c r="CK327" s="470"/>
      <c r="CL327" s="470"/>
      <c r="CM327" s="470"/>
      <c r="CN327" s="470"/>
      <c r="CO327" s="470"/>
      <c r="CP327" s="470"/>
      <c r="CQ327" s="470"/>
      <c r="CR327" s="470"/>
      <c r="CS327" s="470"/>
      <c r="CT327" s="470"/>
      <c r="CU327" s="63"/>
      <c r="CV327" s="467"/>
      <c r="CW327" s="186"/>
      <c r="CX327" s="35"/>
      <c r="CY327" s="132" t="e">
        <f>IF(AND(BX327="NYY",BY327=150),324,IF(AND(BX327="NYY",BY327=95),282,IF(AND(BX327="NYY",BY327=70),202,IF(AND(BX327="NYY",BY327=50),159,IF(AND(BX327="NYY",BY327=35),131,IF(AND(BX327=NYY,BY327=25),106,IF(AND(BX327="LVTC",BY327=150),252,IF(AND(BX327="LVTC",BY327=95),190,IF(AND(BX327="LVTC",BY327=70),158,IF(AND(BX327="LVTC",BY327=50),124,IF(AND(BX327="LVTC",BY327=35),102,IF(AND(BX327="LVTC",BY327=25),83,0))))))))))))</f>
        <v>#NAME?</v>
      </c>
      <c r="CZ327" s="35"/>
      <c r="DA327" s="35"/>
      <c r="DB327" s="401">
        <f t="shared" si="35"/>
        <v>0</v>
      </c>
      <c r="DC327" s="401">
        <f t="shared" si="36"/>
        <v>0</v>
      </c>
      <c r="DD327" s="401" t="str">
        <f t="shared" si="37"/>
        <v>BAIK</v>
      </c>
      <c r="DE327" s="401">
        <f t="shared" si="38"/>
        <v>0</v>
      </c>
      <c r="DF327" s="401" t="str">
        <f t="shared" si="39"/>
        <v>BAIK</v>
      </c>
    </row>
    <row r="328" spans="1:110">
      <c r="A328" s="510">
        <f t="shared" si="34"/>
        <v>316</v>
      </c>
      <c r="B328" s="511" t="str">
        <f>'1. DATA TRAFO'!C328</f>
        <v>TP0499</v>
      </c>
      <c r="C328" s="512" t="str">
        <f>'1. DATA TRAFO'!D328</f>
        <v xml:space="preserve">Jl. Re Martadinata </v>
      </c>
      <c r="D328" s="193" t="str">
        <f>'1. DATA TRAFO'!L328</f>
        <v>Trafindo</v>
      </c>
      <c r="E328" s="192">
        <f>'1. DATA TRAFO'!M328</f>
        <v>100</v>
      </c>
      <c r="F328" s="513">
        <f>'1. DATA TRAFO'!R328</f>
        <v>44814</v>
      </c>
      <c r="G328" s="205" t="str">
        <f>'1. DATA TRAFO'!T328</f>
        <v>UMJ</v>
      </c>
      <c r="H328" s="470"/>
      <c r="I328" s="470"/>
      <c r="J328" s="470"/>
      <c r="K328" s="470"/>
      <c r="L328" s="470"/>
      <c r="M328" s="470"/>
      <c r="N328" s="470"/>
      <c r="O328" s="470"/>
      <c r="P328" s="470"/>
      <c r="Q328" s="470"/>
      <c r="R328" s="470"/>
      <c r="S328" s="470"/>
      <c r="T328" s="470"/>
      <c r="U328" s="470"/>
      <c r="V328" s="470"/>
      <c r="W328" s="470"/>
      <c r="X328" s="470"/>
      <c r="Y328" s="470"/>
      <c r="Z328" s="470"/>
      <c r="AA328" s="470"/>
      <c r="AB328" s="470"/>
      <c r="AC328" s="514"/>
      <c r="AD328" s="470"/>
      <c r="AE328" s="515"/>
      <c r="AF328" s="470"/>
      <c r="AG328" s="470"/>
      <c r="AH328" s="470"/>
      <c r="AI328" s="470"/>
      <c r="AJ328" s="470"/>
      <c r="AK328" s="470"/>
      <c r="AL328" s="470"/>
      <c r="AM328" s="470"/>
      <c r="AN328" s="470"/>
      <c r="AO328" s="470"/>
      <c r="AP328" s="470"/>
      <c r="AQ328" s="470"/>
      <c r="AR328" s="470"/>
      <c r="AS328" s="516"/>
      <c r="AT328" s="470"/>
      <c r="AU328" s="471"/>
      <c r="AV328" s="470"/>
      <c r="AW328" s="471"/>
      <c r="AX328" s="471"/>
      <c r="AY328" s="470"/>
      <c r="AZ328" s="473"/>
      <c r="BA328" s="472"/>
      <c r="BB328" s="473"/>
      <c r="BC328" s="472"/>
      <c r="BD328" s="473"/>
      <c r="BE328" s="472"/>
      <c r="BF328" s="473"/>
      <c r="BG328" s="472"/>
      <c r="BH328" s="473"/>
      <c r="BI328" s="472"/>
      <c r="BJ328" s="473"/>
      <c r="BK328" s="472"/>
      <c r="BL328" s="473"/>
      <c r="BM328" s="472"/>
      <c r="BN328" s="473"/>
      <c r="BO328" s="472"/>
      <c r="BP328" s="473"/>
      <c r="BQ328" s="472"/>
      <c r="BR328" s="473"/>
      <c r="BS328" s="472"/>
      <c r="BT328" s="473"/>
      <c r="BU328" s="472"/>
      <c r="BV328" s="473"/>
      <c r="BW328" s="472"/>
      <c r="BX328" s="470"/>
      <c r="BY328" s="470"/>
      <c r="BZ328" s="470"/>
      <c r="CA328" s="470"/>
      <c r="CB328" s="470"/>
      <c r="CC328" s="470"/>
      <c r="CD328" s="470"/>
      <c r="CE328" s="470"/>
      <c r="CF328" s="470"/>
      <c r="CG328" s="470"/>
      <c r="CH328" s="470"/>
      <c r="CI328" s="470"/>
      <c r="CJ328" s="470"/>
      <c r="CK328" s="470"/>
      <c r="CL328" s="470"/>
      <c r="CM328" s="470"/>
      <c r="CN328" s="470"/>
      <c r="CO328" s="470"/>
      <c r="CP328" s="470"/>
      <c r="CQ328" s="470"/>
      <c r="CR328" s="470"/>
      <c r="CS328" s="470"/>
      <c r="CT328" s="470"/>
      <c r="CU328" s="63"/>
      <c r="CV328" s="467"/>
      <c r="CW328" s="186"/>
      <c r="CX328" s="35"/>
      <c r="CY328" s="132" t="e">
        <f>IF(AND(BX328="NYY",BY328=150),324,IF(AND(BX328="NYY",BY328=95),282,IF(AND(BX328="NYY",BY328=70),202,IF(AND(BX328="NYY",BY328=50),159,IF(AND(BX328="NYY",BY328=35),131,IF(AND(BX328=NYY,BY328=25),106,IF(AND(BX328="LVTC",BY328=150),252,IF(AND(BX328="LVTC",BY328=95),190,IF(AND(BX328="LVTC",BY328=70),158,IF(AND(BX328="LVTC",BY328=50),124,IF(AND(BX328="LVTC",BY328=35),102,IF(AND(BX328="LVTC",BY328=25),83,0))))))))))))</f>
        <v>#NAME?</v>
      </c>
      <c r="CZ328" s="35"/>
      <c r="DA328" s="35"/>
      <c r="DB328" s="401">
        <f t="shared" si="35"/>
        <v>0</v>
      </c>
      <c r="DC328" s="401">
        <f t="shared" si="36"/>
        <v>0</v>
      </c>
      <c r="DD328" s="401" t="str">
        <f t="shared" si="37"/>
        <v>BAIK</v>
      </c>
      <c r="DE328" s="401">
        <f t="shared" si="38"/>
        <v>0</v>
      </c>
      <c r="DF328" s="401" t="str">
        <f t="shared" si="39"/>
        <v>BAIK</v>
      </c>
    </row>
    <row r="329" spans="1:110">
      <c r="A329" s="510">
        <f t="shared" si="34"/>
        <v>317</v>
      </c>
      <c r="B329" s="511" t="str">
        <f>'1. DATA TRAFO'!C329</f>
        <v>TP0066</v>
      </c>
      <c r="C329" s="512" t="str">
        <f>'1. DATA TRAFO'!D329</f>
        <v>Jl. Dok</v>
      </c>
      <c r="D329" s="193" t="str">
        <f>'1. DATA TRAFO'!L329</f>
        <v>Trafindo</v>
      </c>
      <c r="E329" s="192">
        <f>'1. DATA TRAFO'!M329</f>
        <v>100</v>
      </c>
      <c r="F329" s="513">
        <f>'1. DATA TRAFO'!R329</f>
        <v>44812</v>
      </c>
      <c r="G329" s="205" t="str">
        <f>'1. DATA TRAFO'!T329</f>
        <v>UMJ</v>
      </c>
      <c r="H329" s="470"/>
      <c r="I329" s="470"/>
      <c r="J329" s="470"/>
      <c r="K329" s="470"/>
      <c r="L329" s="470"/>
      <c r="M329" s="470"/>
      <c r="N329" s="470"/>
      <c r="O329" s="470"/>
      <c r="P329" s="470"/>
      <c r="Q329" s="470"/>
      <c r="R329" s="470"/>
      <c r="S329" s="470"/>
      <c r="T329" s="470"/>
      <c r="U329" s="470"/>
      <c r="V329" s="470"/>
      <c r="W329" s="470"/>
      <c r="X329" s="470"/>
      <c r="Y329" s="470"/>
      <c r="Z329" s="470"/>
      <c r="AA329" s="470"/>
      <c r="AB329" s="470"/>
      <c r="AC329" s="514"/>
      <c r="AD329" s="470"/>
      <c r="AE329" s="515"/>
      <c r="AF329" s="470"/>
      <c r="AG329" s="470"/>
      <c r="AH329" s="470"/>
      <c r="AI329" s="470"/>
      <c r="AJ329" s="470"/>
      <c r="AK329" s="470"/>
      <c r="AL329" s="470"/>
      <c r="AM329" s="470"/>
      <c r="AN329" s="470"/>
      <c r="AO329" s="470"/>
      <c r="AP329" s="470"/>
      <c r="AQ329" s="470"/>
      <c r="AR329" s="470"/>
      <c r="AS329" s="516"/>
      <c r="AT329" s="470"/>
      <c r="AU329" s="471"/>
      <c r="AV329" s="470"/>
      <c r="AW329" s="471"/>
      <c r="AX329" s="471"/>
      <c r="AY329" s="470"/>
      <c r="AZ329" s="473"/>
      <c r="BA329" s="472"/>
      <c r="BB329" s="473"/>
      <c r="BC329" s="472"/>
      <c r="BD329" s="473"/>
      <c r="BE329" s="472"/>
      <c r="BF329" s="473"/>
      <c r="BG329" s="472"/>
      <c r="BH329" s="473"/>
      <c r="BI329" s="472"/>
      <c r="BJ329" s="473"/>
      <c r="BK329" s="472"/>
      <c r="BL329" s="473"/>
      <c r="BM329" s="472"/>
      <c r="BN329" s="473"/>
      <c r="BO329" s="472"/>
      <c r="BP329" s="473"/>
      <c r="BQ329" s="472"/>
      <c r="BR329" s="473"/>
      <c r="BS329" s="472"/>
      <c r="BT329" s="473"/>
      <c r="BU329" s="472"/>
      <c r="BV329" s="473"/>
      <c r="BW329" s="472"/>
      <c r="BX329" s="470"/>
      <c r="BY329" s="470"/>
      <c r="BZ329" s="470"/>
      <c r="CA329" s="470"/>
      <c r="CB329" s="470"/>
      <c r="CC329" s="470"/>
      <c r="CD329" s="470"/>
      <c r="CE329" s="470"/>
      <c r="CF329" s="470"/>
      <c r="CG329" s="470"/>
      <c r="CH329" s="470"/>
      <c r="CI329" s="470"/>
      <c r="CJ329" s="470"/>
      <c r="CK329" s="470"/>
      <c r="CL329" s="470"/>
      <c r="CM329" s="470"/>
      <c r="CN329" s="470"/>
      <c r="CO329" s="470"/>
      <c r="CP329" s="470"/>
      <c r="CQ329" s="470"/>
      <c r="CR329" s="470"/>
      <c r="CS329" s="470"/>
      <c r="CT329" s="470"/>
      <c r="CU329" s="63"/>
      <c r="CV329" s="467"/>
      <c r="CW329" s="186"/>
      <c r="CX329" s="35"/>
      <c r="CY329" s="132" t="e">
        <f>IF(AND(BX329="NYY",BY329=150),324,IF(AND(BX329="NYY",BY329=95),282,IF(AND(BX329="NYY",BY329=70),202,IF(AND(BX329="NYY",BY329=50),159,IF(AND(BX329="NYY",BY329=35),131,IF(AND(BX329=NYY,BY329=25),106,IF(AND(BX329="LVTC",BY329=150),252,IF(AND(BX329="LVTC",BY329=95),190,IF(AND(BX329="LVTC",BY329=70),158,IF(AND(BX329="LVTC",BY329=50),124,IF(AND(BX329="LVTC",BY329=35),102,IF(AND(BX329="LVTC",BY329=25),83,0))))))))))))</f>
        <v>#NAME?</v>
      </c>
      <c r="CZ329" s="35"/>
      <c r="DA329" s="35"/>
      <c r="DB329" s="401">
        <f t="shared" si="35"/>
        <v>0</v>
      </c>
      <c r="DC329" s="401">
        <f t="shared" si="36"/>
        <v>0</v>
      </c>
      <c r="DD329" s="401" t="str">
        <f t="shared" si="37"/>
        <v>BAIK</v>
      </c>
      <c r="DE329" s="401">
        <f t="shared" si="38"/>
        <v>0</v>
      </c>
      <c r="DF329" s="401" t="str">
        <f t="shared" si="39"/>
        <v>BAIK</v>
      </c>
    </row>
    <row r="330" spans="1:110">
      <c r="A330" s="510">
        <f t="shared" ref="A330:A393" si="40">A329+1</f>
        <v>318</v>
      </c>
      <c r="B330" s="511" t="str">
        <f>'1. DATA TRAFO'!C330</f>
        <v>TP0061</v>
      </c>
      <c r="C330" s="512" t="str">
        <f>'1. DATA TRAFO'!D330</f>
        <v xml:space="preserve">Jl. Re Martadinata </v>
      </c>
      <c r="D330" s="193" t="str">
        <f>'1. DATA TRAFO'!L330</f>
        <v>Trafindo</v>
      </c>
      <c r="E330" s="192">
        <f>'1. DATA TRAFO'!M330</f>
        <v>200</v>
      </c>
      <c r="F330" s="513">
        <f>'1. DATA TRAFO'!R330</f>
        <v>44812</v>
      </c>
      <c r="G330" s="205" t="str">
        <f>'1. DATA TRAFO'!T330</f>
        <v>UMJ</v>
      </c>
      <c r="H330" s="470"/>
      <c r="I330" s="470"/>
      <c r="J330" s="470"/>
      <c r="K330" s="470"/>
      <c r="L330" s="470"/>
      <c r="M330" s="470"/>
      <c r="N330" s="470"/>
      <c r="O330" s="470"/>
      <c r="P330" s="470"/>
      <c r="Q330" s="470"/>
      <c r="R330" s="470"/>
      <c r="S330" s="470"/>
      <c r="T330" s="470"/>
      <c r="U330" s="470"/>
      <c r="V330" s="470"/>
      <c r="W330" s="470"/>
      <c r="X330" s="470"/>
      <c r="Y330" s="470"/>
      <c r="Z330" s="470"/>
      <c r="AA330" s="470"/>
      <c r="AB330" s="470"/>
      <c r="AC330" s="514"/>
      <c r="AD330" s="470"/>
      <c r="AE330" s="515"/>
      <c r="AF330" s="470"/>
      <c r="AG330" s="470"/>
      <c r="AH330" s="470"/>
      <c r="AI330" s="470"/>
      <c r="AJ330" s="470"/>
      <c r="AK330" s="470"/>
      <c r="AL330" s="470"/>
      <c r="AM330" s="470"/>
      <c r="AN330" s="470"/>
      <c r="AO330" s="470"/>
      <c r="AP330" s="470"/>
      <c r="AQ330" s="470"/>
      <c r="AR330" s="470"/>
      <c r="AS330" s="516"/>
      <c r="AT330" s="470"/>
      <c r="AU330" s="471"/>
      <c r="AV330" s="470"/>
      <c r="AW330" s="471"/>
      <c r="AX330" s="471"/>
      <c r="AY330" s="470"/>
      <c r="AZ330" s="473"/>
      <c r="BA330" s="472"/>
      <c r="BB330" s="473"/>
      <c r="BC330" s="472"/>
      <c r="BD330" s="473"/>
      <c r="BE330" s="472"/>
      <c r="BF330" s="473"/>
      <c r="BG330" s="472"/>
      <c r="BH330" s="473"/>
      <c r="BI330" s="472"/>
      <c r="BJ330" s="473"/>
      <c r="BK330" s="472"/>
      <c r="BL330" s="473"/>
      <c r="BM330" s="472"/>
      <c r="BN330" s="473"/>
      <c r="BO330" s="472"/>
      <c r="BP330" s="473"/>
      <c r="BQ330" s="472"/>
      <c r="BR330" s="473"/>
      <c r="BS330" s="472"/>
      <c r="BT330" s="473"/>
      <c r="BU330" s="472"/>
      <c r="BV330" s="473"/>
      <c r="BW330" s="472"/>
      <c r="BX330" s="470"/>
      <c r="BY330" s="470"/>
      <c r="BZ330" s="470"/>
      <c r="CA330" s="470"/>
      <c r="CB330" s="470"/>
      <c r="CC330" s="470"/>
      <c r="CD330" s="470"/>
      <c r="CE330" s="470"/>
      <c r="CF330" s="470"/>
      <c r="CG330" s="470"/>
      <c r="CH330" s="470"/>
      <c r="CI330" s="470"/>
      <c r="CJ330" s="470"/>
      <c r="CK330" s="470"/>
      <c r="CL330" s="470"/>
      <c r="CM330" s="470"/>
      <c r="CN330" s="470"/>
      <c r="CO330" s="470"/>
      <c r="CP330" s="470"/>
      <c r="CQ330" s="470"/>
      <c r="CR330" s="470"/>
      <c r="CS330" s="470"/>
      <c r="CT330" s="470"/>
      <c r="CU330" s="63"/>
      <c r="CV330" s="467"/>
      <c r="CW330" s="186"/>
      <c r="CX330" s="35"/>
      <c r="CY330" s="132" t="e">
        <f>IF(AND(BX330="NYY",BY330=150),324,IF(AND(BX330="NYY",BY330=95),282,IF(AND(BX330="NYY",BY330=70),202,IF(AND(BX330="NYY",BY330=50),159,IF(AND(BX330="NYY",BY330=35),131,IF(AND(BX330=NYY,BY330=25),106,IF(AND(BX330="LVTC",BY330=150),252,IF(AND(BX330="LVTC",BY330=95),190,IF(AND(BX330="LVTC",BY330=70),158,IF(AND(BX330="LVTC",BY330=50),124,IF(AND(BX330="LVTC",BY330=35),102,IF(AND(BX330="LVTC",BY330=25),83,0))))))))))))</f>
        <v>#NAME?</v>
      </c>
      <c r="CZ330" s="35"/>
      <c r="DA330" s="35"/>
      <c r="DB330" s="401">
        <f t="shared" si="35"/>
        <v>0</v>
      </c>
      <c r="DC330" s="401">
        <f t="shared" si="36"/>
        <v>0</v>
      </c>
      <c r="DD330" s="401" t="str">
        <f t="shared" si="37"/>
        <v>BAIK</v>
      </c>
      <c r="DE330" s="401">
        <f t="shared" si="38"/>
        <v>0</v>
      </c>
      <c r="DF330" s="401" t="str">
        <f t="shared" si="39"/>
        <v>BAIK</v>
      </c>
    </row>
    <row r="331" spans="1:110">
      <c r="A331" s="510">
        <f t="shared" si="40"/>
        <v>319</v>
      </c>
      <c r="B331" s="511" t="str">
        <f>'1. DATA TRAFO'!C331</f>
        <v>TP0212</v>
      </c>
      <c r="C331" s="512" t="str">
        <f>'1. DATA TRAFO'!D331</f>
        <v xml:space="preserve">Jl. Re Martadinata </v>
      </c>
      <c r="D331" s="193" t="str">
        <f>'1. DATA TRAFO'!L331</f>
        <v>Trafindo</v>
      </c>
      <c r="E331" s="192">
        <f>'1. DATA TRAFO'!M331</f>
        <v>200</v>
      </c>
      <c r="F331" s="513">
        <f>'1. DATA TRAFO'!R331</f>
        <v>44814</v>
      </c>
      <c r="G331" s="205" t="str">
        <f>'1. DATA TRAFO'!T331</f>
        <v>UMJ</v>
      </c>
      <c r="H331" s="470"/>
      <c r="I331" s="470"/>
      <c r="J331" s="470"/>
      <c r="K331" s="470"/>
      <c r="L331" s="470"/>
      <c r="M331" s="470"/>
      <c r="N331" s="470"/>
      <c r="O331" s="470"/>
      <c r="P331" s="470"/>
      <c r="Q331" s="470"/>
      <c r="R331" s="470"/>
      <c r="S331" s="470"/>
      <c r="T331" s="470"/>
      <c r="U331" s="470"/>
      <c r="V331" s="470"/>
      <c r="W331" s="470"/>
      <c r="X331" s="470"/>
      <c r="Y331" s="470"/>
      <c r="Z331" s="470"/>
      <c r="AA331" s="470"/>
      <c r="AB331" s="470"/>
      <c r="AC331" s="514"/>
      <c r="AD331" s="470"/>
      <c r="AE331" s="515"/>
      <c r="AF331" s="470"/>
      <c r="AG331" s="470"/>
      <c r="AH331" s="470"/>
      <c r="AI331" s="470"/>
      <c r="AJ331" s="470"/>
      <c r="AK331" s="470"/>
      <c r="AL331" s="470"/>
      <c r="AM331" s="470"/>
      <c r="AN331" s="470"/>
      <c r="AO331" s="470"/>
      <c r="AP331" s="470"/>
      <c r="AQ331" s="470"/>
      <c r="AR331" s="470"/>
      <c r="AS331" s="516"/>
      <c r="AT331" s="470"/>
      <c r="AU331" s="471"/>
      <c r="AV331" s="470"/>
      <c r="AW331" s="471"/>
      <c r="AX331" s="471"/>
      <c r="AY331" s="470"/>
      <c r="AZ331" s="473"/>
      <c r="BA331" s="472"/>
      <c r="BB331" s="473"/>
      <c r="BC331" s="472"/>
      <c r="BD331" s="473"/>
      <c r="BE331" s="472"/>
      <c r="BF331" s="473"/>
      <c r="BG331" s="472"/>
      <c r="BH331" s="473"/>
      <c r="BI331" s="472"/>
      <c r="BJ331" s="473"/>
      <c r="BK331" s="472"/>
      <c r="BL331" s="473"/>
      <c r="BM331" s="472"/>
      <c r="BN331" s="473"/>
      <c r="BO331" s="472"/>
      <c r="BP331" s="473"/>
      <c r="BQ331" s="472"/>
      <c r="BR331" s="473"/>
      <c r="BS331" s="472"/>
      <c r="BT331" s="473"/>
      <c r="BU331" s="472"/>
      <c r="BV331" s="473"/>
      <c r="BW331" s="472"/>
      <c r="BX331" s="470"/>
      <c r="BY331" s="470"/>
      <c r="BZ331" s="470"/>
      <c r="CA331" s="470"/>
      <c r="CB331" s="470"/>
      <c r="CC331" s="470"/>
      <c r="CD331" s="470"/>
      <c r="CE331" s="470"/>
      <c r="CF331" s="470"/>
      <c r="CG331" s="470"/>
      <c r="CH331" s="470"/>
      <c r="CI331" s="470"/>
      <c r="CJ331" s="470"/>
      <c r="CK331" s="470"/>
      <c r="CL331" s="470"/>
      <c r="CM331" s="470"/>
      <c r="CN331" s="470"/>
      <c r="CO331" s="470"/>
      <c r="CP331" s="470"/>
      <c r="CQ331" s="470"/>
      <c r="CR331" s="470"/>
      <c r="CS331" s="470"/>
      <c r="CT331" s="470"/>
      <c r="CU331" s="63"/>
      <c r="CV331" s="467"/>
      <c r="CW331" s="186"/>
      <c r="CX331" s="35"/>
      <c r="CY331" s="132" t="e">
        <f>IF(AND(BX331="NYY",BY331=150),324,IF(AND(BX331="NYY",BY331=95),282,IF(AND(BX331="NYY",BY331=70),202,IF(AND(BX331="NYY",BY331=50),159,IF(AND(BX331="NYY",BY331=35),131,IF(AND(BX331=NYY,BY331=25),106,IF(AND(BX331="LVTC",BY331=150),252,IF(AND(BX331="LVTC",BY331=95),190,IF(AND(BX331="LVTC",BY331=70),158,IF(AND(BX331="LVTC",BY331=50),124,IF(AND(BX331="LVTC",BY331=35),102,IF(AND(BX331="LVTC",BY331=25),83,0))))))))))))</f>
        <v>#NAME?</v>
      </c>
      <c r="CZ331" s="35"/>
      <c r="DA331" s="35"/>
      <c r="DB331" s="401">
        <f t="shared" si="35"/>
        <v>0</v>
      </c>
      <c r="DC331" s="401">
        <f t="shared" si="36"/>
        <v>0</v>
      </c>
      <c r="DD331" s="401" t="str">
        <f t="shared" si="37"/>
        <v>BAIK</v>
      </c>
      <c r="DE331" s="401">
        <f t="shared" si="38"/>
        <v>0</v>
      </c>
      <c r="DF331" s="401" t="str">
        <f t="shared" si="39"/>
        <v>BAIK</v>
      </c>
    </row>
    <row r="332" spans="1:110">
      <c r="A332" s="510">
        <f t="shared" si="40"/>
        <v>320</v>
      </c>
      <c r="B332" s="511" t="str">
        <f>'1. DATA TRAFO'!C332</f>
        <v>TP0349</v>
      </c>
      <c r="C332" s="512" t="str">
        <f>'1. DATA TRAFO'!D332</f>
        <v xml:space="preserve">Jl. Yos Sudarso </v>
      </c>
      <c r="D332" s="193" t="str">
        <f>'1. DATA TRAFO'!L332</f>
        <v>Starlite</v>
      </c>
      <c r="E332" s="192">
        <f>'1. DATA TRAFO'!M332</f>
        <v>100</v>
      </c>
      <c r="F332" s="513">
        <f>'1. DATA TRAFO'!R332</f>
        <v>44812</v>
      </c>
      <c r="G332" s="205" t="str">
        <f>'1. DATA TRAFO'!T332</f>
        <v>UMJ</v>
      </c>
      <c r="H332" s="470"/>
      <c r="I332" s="470"/>
      <c r="J332" s="470"/>
      <c r="K332" s="470"/>
      <c r="L332" s="470"/>
      <c r="M332" s="470"/>
      <c r="N332" s="470"/>
      <c r="O332" s="470"/>
      <c r="P332" s="470"/>
      <c r="Q332" s="470"/>
      <c r="R332" s="470"/>
      <c r="S332" s="470"/>
      <c r="T332" s="470"/>
      <c r="U332" s="470"/>
      <c r="V332" s="470"/>
      <c r="W332" s="470"/>
      <c r="X332" s="470"/>
      <c r="Y332" s="470"/>
      <c r="Z332" s="470"/>
      <c r="AA332" s="470"/>
      <c r="AB332" s="470"/>
      <c r="AC332" s="514"/>
      <c r="AD332" s="470"/>
      <c r="AE332" s="515"/>
      <c r="AF332" s="470"/>
      <c r="AG332" s="470"/>
      <c r="AH332" s="470"/>
      <c r="AI332" s="470"/>
      <c r="AJ332" s="470"/>
      <c r="AK332" s="470"/>
      <c r="AL332" s="470"/>
      <c r="AM332" s="470"/>
      <c r="AN332" s="470"/>
      <c r="AO332" s="470"/>
      <c r="AP332" s="470"/>
      <c r="AQ332" s="470"/>
      <c r="AR332" s="470"/>
      <c r="AS332" s="516"/>
      <c r="AT332" s="470"/>
      <c r="AU332" s="471"/>
      <c r="AV332" s="470"/>
      <c r="AW332" s="471"/>
      <c r="AX332" s="471"/>
      <c r="AY332" s="470"/>
      <c r="AZ332" s="473"/>
      <c r="BA332" s="472"/>
      <c r="BB332" s="473"/>
      <c r="BC332" s="472"/>
      <c r="BD332" s="473"/>
      <c r="BE332" s="472"/>
      <c r="BF332" s="473"/>
      <c r="BG332" s="472"/>
      <c r="BH332" s="473"/>
      <c r="BI332" s="472"/>
      <c r="BJ332" s="473"/>
      <c r="BK332" s="472"/>
      <c r="BL332" s="473"/>
      <c r="BM332" s="472"/>
      <c r="BN332" s="473"/>
      <c r="BO332" s="472"/>
      <c r="BP332" s="473"/>
      <c r="BQ332" s="472"/>
      <c r="BR332" s="473"/>
      <c r="BS332" s="472"/>
      <c r="BT332" s="473"/>
      <c r="BU332" s="472"/>
      <c r="BV332" s="473"/>
      <c r="BW332" s="472"/>
      <c r="BX332" s="470"/>
      <c r="BY332" s="470"/>
      <c r="BZ332" s="470"/>
      <c r="CA332" s="470"/>
      <c r="CB332" s="470"/>
      <c r="CC332" s="470"/>
      <c r="CD332" s="470"/>
      <c r="CE332" s="470"/>
      <c r="CF332" s="470"/>
      <c r="CG332" s="470"/>
      <c r="CH332" s="470"/>
      <c r="CI332" s="470"/>
      <c r="CJ332" s="470"/>
      <c r="CK332" s="470"/>
      <c r="CL332" s="470"/>
      <c r="CM332" s="470"/>
      <c r="CN332" s="470"/>
      <c r="CO332" s="470"/>
      <c r="CP332" s="470"/>
      <c r="CQ332" s="470"/>
      <c r="CR332" s="470"/>
      <c r="CS332" s="470"/>
      <c r="CT332" s="470"/>
      <c r="CU332" s="63"/>
      <c r="CV332" s="467"/>
      <c r="CW332" s="186"/>
      <c r="CX332" s="35"/>
      <c r="CY332" s="132" t="e">
        <f>IF(AND(BX332="NYY",BY332=150),324,IF(AND(BX332="NYY",BY332=95),282,IF(AND(BX332="NYY",BY332=70),202,IF(AND(BX332="NYY",BY332=50),159,IF(AND(BX332="NYY",BY332=35),131,IF(AND(BX332=NYY,BY332=25),106,IF(AND(BX332="LVTC",BY332=150),252,IF(AND(BX332="LVTC",BY332=95),190,IF(AND(BX332="LVTC",BY332=70),158,IF(AND(BX332="LVTC",BY332=50),124,IF(AND(BX332="LVTC",BY332=35),102,IF(AND(BX332="LVTC",BY332=25),83,0))))))))))))</f>
        <v>#NAME?</v>
      </c>
      <c r="CZ332" s="35"/>
      <c r="DA332" s="35"/>
      <c r="DB332" s="401">
        <f t="shared" si="35"/>
        <v>0</v>
      </c>
      <c r="DC332" s="401">
        <f t="shared" si="36"/>
        <v>0</v>
      </c>
      <c r="DD332" s="401" t="str">
        <f t="shared" si="37"/>
        <v>BAIK</v>
      </c>
      <c r="DE332" s="401">
        <f t="shared" si="38"/>
        <v>0</v>
      </c>
      <c r="DF332" s="401" t="str">
        <f t="shared" si="39"/>
        <v>BAIK</v>
      </c>
    </row>
    <row r="333" spans="1:110">
      <c r="A333" s="510">
        <f t="shared" si="40"/>
        <v>321</v>
      </c>
      <c r="B333" s="511" t="str">
        <f>'1. DATA TRAFO'!C333</f>
        <v>TP0037</v>
      </c>
      <c r="C333" s="512" t="str">
        <f>'1. DATA TRAFO'!D333</f>
        <v>Jl. Gegedek</v>
      </c>
      <c r="D333" s="193" t="str">
        <f>'1. DATA TRAFO'!L333</f>
        <v>Voltra</v>
      </c>
      <c r="E333" s="192">
        <f>'1. DATA TRAFO'!M333</f>
        <v>100</v>
      </c>
      <c r="F333" s="513">
        <f>'1. DATA TRAFO'!R333</f>
        <v>44819</v>
      </c>
      <c r="G333" s="205" t="str">
        <f>'1. DATA TRAFO'!T333</f>
        <v>UMJ</v>
      </c>
      <c r="H333" s="470"/>
      <c r="I333" s="470"/>
      <c r="J333" s="470"/>
      <c r="K333" s="470"/>
      <c r="L333" s="470"/>
      <c r="M333" s="470"/>
      <c r="N333" s="470"/>
      <c r="O333" s="470"/>
      <c r="P333" s="470"/>
      <c r="Q333" s="470"/>
      <c r="R333" s="470"/>
      <c r="S333" s="470"/>
      <c r="T333" s="470"/>
      <c r="U333" s="470"/>
      <c r="V333" s="470"/>
      <c r="W333" s="470"/>
      <c r="X333" s="470"/>
      <c r="Y333" s="470"/>
      <c r="Z333" s="470"/>
      <c r="AA333" s="470"/>
      <c r="AB333" s="470"/>
      <c r="AC333" s="514"/>
      <c r="AD333" s="470"/>
      <c r="AE333" s="515"/>
      <c r="AF333" s="470"/>
      <c r="AG333" s="470"/>
      <c r="AH333" s="470"/>
      <c r="AI333" s="470"/>
      <c r="AJ333" s="470"/>
      <c r="AK333" s="470"/>
      <c r="AL333" s="470"/>
      <c r="AM333" s="470"/>
      <c r="AN333" s="470"/>
      <c r="AO333" s="470"/>
      <c r="AP333" s="470"/>
      <c r="AQ333" s="470"/>
      <c r="AR333" s="470"/>
      <c r="AS333" s="516"/>
      <c r="AT333" s="470"/>
      <c r="AU333" s="471"/>
      <c r="AV333" s="470"/>
      <c r="AW333" s="471"/>
      <c r="AX333" s="471"/>
      <c r="AY333" s="470"/>
      <c r="AZ333" s="473"/>
      <c r="BA333" s="472"/>
      <c r="BB333" s="473"/>
      <c r="BC333" s="472"/>
      <c r="BD333" s="473"/>
      <c r="BE333" s="472"/>
      <c r="BF333" s="473"/>
      <c r="BG333" s="472"/>
      <c r="BH333" s="473"/>
      <c r="BI333" s="472"/>
      <c r="BJ333" s="473"/>
      <c r="BK333" s="472"/>
      <c r="BL333" s="473"/>
      <c r="BM333" s="472"/>
      <c r="BN333" s="473"/>
      <c r="BO333" s="472"/>
      <c r="BP333" s="473"/>
      <c r="BQ333" s="472"/>
      <c r="BR333" s="473"/>
      <c r="BS333" s="472"/>
      <c r="BT333" s="473"/>
      <c r="BU333" s="472"/>
      <c r="BV333" s="473"/>
      <c r="BW333" s="472"/>
      <c r="BX333" s="470"/>
      <c r="BY333" s="470"/>
      <c r="BZ333" s="470"/>
      <c r="CA333" s="470"/>
      <c r="CB333" s="470"/>
      <c r="CC333" s="470"/>
      <c r="CD333" s="470"/>
      <c r="CE333" s="470"/>
      <c r="CF333" s="470"/>
      <c r="CG333" s="470"/>
      <c r="CH333" s="470"/>
      <c r="CI333" s="470"/>
      <c r="CJ333" s="470"/>
      <c r="CK333" s="470"/>
      <c r="CL333" s="470"/>
      <c r="CM333" s="470"/>
      <c r="CN333" s="470"/>
      <c r="CO333" s="470"/>
      <c r="CP333" s="470"/>
      <c r="CQ333" s="470"/>
      <c r="CR333" s="470"/>
      <c r="CS333" s="470"/>
      <c r="CT333" s="470"/>
      <c r="CU333" s="63"/>
      <c r="CV333" s="467"/>
      <c r="CW333" s="186"/>
      <c r="CX333" s="35"/>
      <c r="CY333" s="132" t="e">
        <f>IF(AND(BX333="NYY",BY333=150),324,IF(AND(BX333="NYY",BY333=95),282,IF(AND(BX333="NYY",BY333=70),202,IF(AND(BX333="NYY",BY333=50),159,IF(AND(BX333="NYY",BY333=35),131,IF(AND(BX333=NYY,BY333=25),106,IF(AND(BX333="LVTC",BY333=150),252,IF(AND(BX333="LVTC",BY333=95),190,IF(AND(BX333="LVTC",BY333=70),158,IF(AND(BX333="LVTC",BY333=50),124,IF(AND(BX333="LVTC",BY333=35),102,IF(AND(BX333="LVTC",BY333=25),83,0))))))))))))</f>
        <v>#NAME?</v>
      </c>
      <c r="CZ333" s="35"/>
      <c r="DA333" s="35"/>
      <c r="DB333" s="401">
        <f t="shared" si="35"/>
        <v>0</v>
      </c>
      <c r="DC333" s="401">
        <f t="shared" si="36"/>
        <v>0</v>
      </c>
      <c r="DD333" s="401" t="str">
        <f t="shared" si="37"/>
        <v>BAIK</v>
      </c>
      <c r="DE333" s="401">
        <f t="shared" si="38"/>
        <v>0</v>
      </c>
      <c r="DF333" s="401" t="str">
        <f t="shared" si="39"/>
        <v>BAIK</v>
      </c>
    </row>
    <row r="334" spans="1:110">
      <c r="A334" s="510">
        <f t="shared" si="40"/>
        <v>322</v>
      </c>
      <c r="B334" s="511" t="str">
        <f>'1. DATA TRAFO'!C334</f>
        <v>TP0131</v>
      </c>
      <c r="C334" s="512" t="str">
        <f>'1. DATA TRAFO'!D334</f>
        <v>Jl. Pantai</v>
      </c>
      <c r="D334" s="193" t="str">
        <f>'1. DATA TRAFO'!L334</f>
        <v>Unindo</v>
      </c>
      <c r="E334" s="192">
        <f>'1. DATA TRAFO'!M334</f>
        <v>200</v>
      </c>
      <c r="F334" s="513">
        <f>'1. DATA TRAFO'!R334</f>
        <v>44819</v>
      </c>
      <c r="G334" s="205" t="str">
        <f>'1. DATA TRAFO'!T334</f>
        <v>UMJ</v>
      </c>
      <c r="H334" s="470"/>
      <c r="I334" s="470"/>
      <c r="J334" s="470"/>
      <c r="K334" s="470"/>
      <c r="L334" s="470"/>
      <c r="M334" s="470"/>
      <c r="N334" s="470"/>
      <c r="O334" s="470"/>
      <c r="P334" s="470"/>
      <c r="Q334" s="470"/>
      <c r="R334" s="470"/>
      <c r="S334" s="470"/>
      <c r="T334" s="470"/>
      <c r="U334" s="470"/>
      <c r="V334" s="470"/>
      <c r="W334" s="470"/>
      <c r="X334" s="470"/>
      <c r="Y334" s="470"/>
      <c r="Z334" s="470"/>
      <c r="AA334" s="470"/>
      <c r="AB334" s="470"/>
      <c r="AC334" s="514"/>
      <c r="AD334" s="470"/>
      <c r="AE334" s="515"/>
      <c r="AF334" s="470"/>
      <c r="AG334" s="470"/>
      <c r="AH334" s="470"/>
      <c r="AI334" s="470"/>
      <c r="AJ334" s="470"/>
      <c r="AK334" s="470"/>
      <c r="AL334" s="470"/>
      <c r="AM334" s="470"/>
      <c r="AN334" s="470"/>
      <c r="AO334" s="470"/>
      <c r="AP334" s="470"/>
      <c r="AQ334" s="470"/>
      <c r="AR334" s="470"/>
      <c r="AS334" s="516"/>
      <c r="AT334" s="470"/>
      <c r="AU334" s="471"/>
      <c r="AV334" s="470"/>
      <c r="AW334" s="471"/>
      <c r="AX334" s="471"/>
      <c r="AY334" s="470"/>
      <c r="AZ334" s="473"/>
      <c r="BA334" s="472"/>
      <c r="BB334" s="473"/>
      <c r="BC334" s="472"/>
      <c r="BD334" s="473"/>
      <c r="BE334" s="472"/>
      <c r="BF334" s="473"/>
      <c r="BG334" s="472"/>
      <c r="BH334" s="473"/>
      <c r="BI334" s="472"/>
      <c r="BJ334" s="473"/>
      <c r="BK334" s="472"/>
      <c r="BL334" s="473"/>
      <c r="BM334" s="472"/>
      <c r="BN334" s="473"/>
      <c r="BO334" s="472"/>
      <c r="BP334" s="473"/>
      <c r="BQ334" s="472"/>
      <c r="BR334" s="473"/>
      <c r="BS334" s="472"/>
      <c r="BT334" s="473"/>
      <c r="BU334" s="472"/>
      <c r="BV334" s="473"/>
      <c r="BW334" s="472"/>
      <c r="BX334" s="470"/>
      <c r="BY334" s="470"/>
      <c r="BZ334" s="470"/>
      <c r="CA334" s="470"/>
      <c r="CB334" s="470"/>
      <c r="CC334" s="470"/>
      <c r="CD334" s="470"/>
      <c r="CE334" s="470"/>
      <c r="CF334" s="470"/>
      <c r="CG334" s="470"/>
      <c r="CH334" s="470"/>
      <c r="CI334" s="470"/>
      <c r="CJ334" s="470"/>
      <c r="CK334" s="470"/>
      <c r="CL334" s="470"/>
      <c r="CM334" s="470"/>
      <c r="CN334" s="470"/>
      <c r="CO334" s="470"/>
      <c r="CP334" s="470"/>
      <c r="CQ334" s="470"/>
      <c r="CR334" s="470"/>
      <c r="CS334" s="470"/>
      <c r="CT334" s="470"/>
      <c r="CU334" s="63"/>
      <c r="CV334" s="467"/>
      <c r="CW334" s="186"/>
      <c r="CX334" s="35"/>
      <c r="CY334" s="132" t="e">
        <f>IF(AND(BX334="NYY",BY334=150),324,IF(AND(BX334="NYY",BY334=95),282,IF(AND(BX334="NYY",BY334=70),202,IF(AND(BX334="NYY",BY334=50),159,IF(AND(BX334="NYY",BY334=35),131,IF(AND(BX334=NYY,BY334=25),106,IF(AND(BX334="LVTC",BY334=150),252,IF(AND(BX334="LVTC",BY334=95),190,IF(AND(BX334="LVTC",BY334=70),158,IF(AND(BX334="LVTC",BY334=50),124,IF(AND(BX334="LVTC",BY334=35),102,IF(AND(BX334="LVTC",BY334=25),83,0))))))))))))</f>
        <v>#NAME?</v>
      </c>
      <c r="CZ334" s="35"/>
      <c r="DA334" s="35"/>
      <c r="DB334" s="401">
        <f t="shared" si="35"/>
        <v>0</v>
      </c>
      <c r="DC334" s="401">
        <f t="shared" si="36"/>
        <v>0</v>
      </c>
      <c r="DD334" s="401" t="str">
        <f t="shared" si="37"/>
        <v>BAIK</v>
      </c>
      <c r="DE334" s="401">
        <f t="shared" si="38"/>
        <v>0</v>
      </c>
      <c r="DF334" s="401" t="str">
        <f t="shared" si="39"/>
        <v>BAIK</v>
      </c>
    </row>
    <row r="335" spans="1:110">
      <c r="A335" s="510">
        <f t="shared" si="40"/>
        <v>323</v>
      </c>
      <c r="B335" s="511" t="str">
        <f>'1. DATA TRAFO'!C335</f>
        <v>TP0119</v>
      </c>
      <c r="C335" s="512" t="str">
        <f>'1. DATA TRAFO'!D335</f>
        <v>Jl. Murai</v>
      </c>
      <c r="D335" s="193" t="str">
        <f>'1. DATA TRAFO'!L335</f>
        <v xml:space="preserve">Sintra </v>
      </c>
      <c r="E335" s="192">
        <f>'1. DATA TRAFO'!M335</f>
        <v>100</v>
      </c>
      <c r="F335" s="513">
        <f>'1. DATA TRAFO'!R335</f>
        <v>44825</v>
      </c>
      <c r="G335" s="205" t="str">
        <f>'1. DATA TRAFO'!T335</f>
        <v>UMJ</v>
      </c>
      <c r="H335" s="470"/>
      <c r="I335" s="470"/>
      <c r="J335" s="470"/>
      <c r="K335" s="470"/>
      <c r="L335" s="470"/>
      <c r="M335" s="470"/>
      <c r="N335" s="470"/>
      <c r="O335" s="470"/>
      <c r="P335" s="470"/>
      <c r="Q335" s="470"/>
      <c r="R335" s="470"/>
      <c r="S335" s="470"/>
      <c r="T335" s="470"/>
      <c r="U335" s="470"/>
      <c r="V335" s="470"/>
      <c r="W335" s="470"/>
      <c r="X335" s="470"/>
      <c r="Y335" s="470"/>
      <c r="Z335" s="470"/>
      <c r="AA335" s="470"/>
      <c r="AB335" s="470"/>
      <c r="AC335" s="514"/>
      <c r="AD335" s="470"/>
      <c r="AE335" s="515"/>
      <c r="AF335" s="470"/>
      <c r="AG335" s="470"/>
      <c r="AH335" s="470"/>
      <c r="AI335" s="470"/>
      <c r="AJ335" s="470"/>
      <c r="AK335" s="470"/>
      <c r="AL335" s="470"/>
      <c r="AM335" s="470"/>
      <c r="AN335" s="470"/>
      <c r="AO335" s="470"/>
      <c r="AP335" s="470"/>
      <c r="AQ335" s="470"/>
      <c r="AR335" s="470"/>
      <c r="AS335" s="516"/>
      <c r="AT335" s="470"/>
      <c r="AU335" s="471"/>
      <c r="AV335" s="470"/>
      <c r="AW335" s="471"/>
      <c r="AX335" s="471"/>
      <c r="AY335" s="470"/>
      <c r="AZ335" s="473"/>
      <c r="BA335" s="472"/>
      <c r="BB335" s="473"/>
      <c r="BC335" s="472"/>
      <c r="BD335" s="473"/>
      <c r="BE335" s="472"/>
      <c r="BF335" s="473"/>
      <c r="BG335" s="472"/>
      <c r="BH335" s="473"/>
      <c r="BI335" s="472"/>
      <c r="BJ335" s="473"/>
      <c r="BK335" s="472"/>
      <c r="BL335" s="473"/>
      <c r="BM335" s="472"/>
      <c r="BN335" s="473"/>
      <c r="BO335" s="472"/>
      <c r="BP335" s="473"/>
      <c r="BQ335" s="472"/>
      <c r="BR335" s="473"/>
      <c r="BS335" s="472"/>
      <c r="BT335" s="473"/>
      <c r="BU335" s="472"/>
      <c r="BV335" s="473"/>
      <c r="BW335" s="472"/>
      <c r="BX335" s="470"/>
      <c r="BY335" s="470"/>
      <c r="BZ335" s="470"/>
      <c r="CA335" s="470"/>
      <c r="CB335" s="470"/>
      <c r="CC335" s="470"/>
      <c r="CD335" s="470"/>
      <c r="CE335" s="470"/>
      <c r="CF335" s="470"/>
      <c r="CG335" s="470"/>
      <c r="CH335" s="470"/>
      <c r="CI335" s="470"/>
      <c r="CJ335" s="470"/>
      <c r="CK335" s="470"/>
      <c r="CL335" s="470"/>
      <c r="CM335" s="470"/>
      <c r="CN335" s="470"/>
      <c r="CO335" s="470"/>
      <c r="CP335" s="470"/>
      <c r="CQ335" s="470"/>
      <c r="CR335" s="470"/>
      <c r="CS335" s="470"/>
      <c r="CT335" s="470"/>
      <c r="CU335" s="63"/>
      <c r="CV335" s="467"/>
      <c r="CW335" s="186"/>
      <c r="CX335" s="35"/>
      <c r="CY335" s="132" t="e">
        <f>IF(AND(BX335="NYY",BY335=150),324,IF(AND(BX335="NYY",BY335=95),282,IF(AND(BX335="NYY",BY335=70),202,IF(AND(BX335="NYY",BY335=50),159,IF(AND(BX335="NYY",BY335=35),131,IF(AND(BX335=NYY,BY335=25),106,IF(AND(BX335="LVTC",BY335=150),252,IF(AND(BX335="LVTC",BY335=95),190,IF(AND(BX335="LVTC",BY335=70),158,IF(AND(BX335="LVTC",BY335=50),124,IF(AND(BX335="LVTC",BY335=35),102,IF(AND(BX335="LVTC",BY335=25),83,0))))))))))))</f>
        <v>#NAME?</v>
      </c>
      <c r="CZ335" s="35"/>
      <c r="DA335" s="35"/>
      <c r="DB335" s="401">
        <f t="shared" si="35"/>
        <v>0</v>
      </c>
      <c r="DC335" s="401">
        <f t="shared" si="36"/>
        <v>0</v>
      </c>
      <c r="DD335" s="401" t="str">
        <f t="shared" si="37"/>
        <v>BAIK</v>
      </c>
      <c r="DE335" s="401">
        <f t="shared" si="38"/>
        <v>0</v>
      </c>
      <c r="DF335" s="401" t="str">
        <f t="shared" si="39"/>
        <v>BAIK</v>
      </c>
    </row>
    <row r="336" spans="1:110">
      <c r="A336" s="510">
        <f t="shared" si="40"/>
        <v>324</v>
      </c>
      <c r="B336" s="511" t="str">
        <f>'1. DATA TRAFO'!C336</f>
        <v>TP0297</v>
      </c>
      <c r="C336" s="512" t="str">
        <f>'1. DATA TRAFO'!D336</f>
        <v>Jl. Murai</v>
      </c>
      <c r="D336" s="193" t="str">
        <f>'1. DATA TRAFO'!L336</f>
        <v>Voltra</v>
      </c>
      <c r="E336" s="192">
        <f>'1. DATA TRAFO'!M336</f>
        <v>100</v>
      </c>
      <c r="F336" s="513">
        <f>'1. DATA TRAFO'!R336</f>
        <v>44825</v>
      </c>
      <c r="G336" s="205" t="str">
        <f>'1. DATA TRAFO'!T336</f>
        <v>UMJ</v>
      </c>
      <c r="H336" s="470"/>
      <c r="I336" s="470"/>
      <c r="J336" s="470"/>
      <c r="K336" s="470"/>
      <c r="L336" s="470"/>
      <c r="M336" s="470"/>
      <c r="N336" s="470"/>
      <c r="O336" s="470"/>
      <c r="P336" s="470"/>
      <c r="Q336" s="470"/>
      <c r="R336" s="470"/>
      <c r="S336" s="470"/>
      <c r="T336" s="470"/>
      <c r="U336" s="470"/>
      <c r="V336" s="470"/>
      <c r="W336" s="470"/>
      <c r="X336" s="470"/>
      <c r="Y336" s="470"/>
      <c r="Z336" s="470"/>
      <c r="AA336" s="470"/>
      <c r="AB336" s="470"/>
      <c r="AC336" s="514"/>
      <c r="AD336" s="470"/>
      <c r="AE336" s="515"/>
      <c r="AF336" s="470"/>
      <c r="AG336" s="470"/>
      <c r="AH336" s="470"/>
      <c r="AI336" s="470"/>
      <c r="AJ336" s="470"/>
      <c r="AK336" s="470"/>
      <c r="AL336" s="470"/>
      <c r="AM336" s="470"/>
      <c r="AN336" s="470"/>
      <c r="AO336" s="470"/>
      <c r="AP336" s="470"/>
      <c r="AQ336" s="470"/>
      <c r="AR336" s="470"/>
      <c r="AS336" s="516"/>
      <c r="AT336" s="470"/>
      <c r="AU336" s="471"/>
      <c r="AV336" s="470"/>
      <c r="AW336" s="471"/>
      <c r="AX336" s="471"/>
      <c r="AY336" s="470"/>
      <c r="AZ336" s="473"/>
      <c r="BA336" s="472"/>
      <c r="BB336" s="473"/>
      <c r="BC336" s="472"/>
      <c r="BD336" s="473"/>
      <c r="BE336" s="472"/>
      <c r="BF336" s="473"/>
      <c r="BG336" s="472"/>
      <c r="BH336" s="473"/>
      <c r="BI336" s="472"/>
      <c r="BJ336" s="473"/>
      <c r="BK336" s="472"/>
      <c r="BL336" s="473"/>
      <c r="BM336" s="472"/>
      <c r="BN336" s="473"/>
      <c r="BO336" s="472"/>
      <c r="BP336" s="473"/>
      <c r="BQ336" s="472"/>
      <c r="BR336" s="473"/>
      <c r="BS336" s="472"/>
      <c r="BT336" s="473"/>
      <c r="BU336" s="472"/>
      <c r="BV336" s="473"/>
      <c r="BW336" s="472"/>
      <c r="BX336" s="470"/>
      <c r="BY336" s="470"/>
      <c r="BZ336" s="470"/>
      <c r="CA336" s="470"/>
      <c r="CB336" s="470"/>
      <c r="CC336" s="470"/>
      <c r="CD336" s="470"/>
      <c r="CE336" s="470"/>
      <c r="CF336" s="470"/>
      <c r="CG336" s="470"/>
      <c r="CH336" s="470"/>
      <c r="CI336" s="470"/>
      <c r="CJ336" s="470"/>
      <c r="CK336" s="470"/>
      <c r="CL336" s="470"/>
      <c r="CM336" s="470"/>
      <c r="CN336" s="470"/>
      <c r="CO336" s="470"/>
      <c r="CP336" s="470"/>
      <c r="CQ336" s="470"/>
      <c r="CR336" s="470"/>
      <c r="CS336" s="470"/>
      <c r="CT336" s="470"/>
      <c r="CU336" s="63"/>
      <c r="CV336" s="467"/>
      <c r="CW336" s="186"/>
      <c r="CX336" s="35"/>
      <c r="CY336" s="132" t="e">
        <f>IF(AND(BX336="NYY",BY336=150),324,IF(AND(BX336="NYY",BY336=95),282,IF(AND(BX336="NYY",BY336=70),202,IF(AND(BX336="NYY",BY336=50),159,IF(AND(BX336="NYY",BY336=35),131,IF(AND(BX336=NYY,BY336=25),106,IF(AND(BX336="LVTC",BY336=150),252,IF(AND(BX336="LVTC",BY336=95),190,IF(AND(BX336="LVTC",BY336=70),158,IF(AND(BX336="LVTC",BY336=50),124,IF(AND(BX336="LVTC",BY336=35),102,IF(AND(BX336="LVTC",BY336=25),83,0))))))))))))</f>
        <v>#NAME?</v>
      </c>
      <c r="CZ336" s="35"/>
      <c r="DA336" s="35"/>
      <c r="DB336" s="401">
        <f t="shared" si="35"/>
        <v>0</v>
      </c>
      <c r="DC336" s="401">
        <f t="shared" si="36"/>
        <v>0</v>
      </c>
      <c r="DD336" s="401" t="str">
        <f t="shared" si="37"/>
        <v>BAIK</v>
      </c>
      <c r="DE336" s="401">
        <f t="shared" si="38"/>
        <v>0</v>
      </c>
      <c r="DF336" s="401" t="str">
        <f t="shared" si="39"/>
        <v>BAIK</v>
      </c>
    </row>
    <row r="337" spans="1:110">
      <c r="A337" s="510">
        <f t="shared" si="40"/>
        <v>325</v>
      </c>
      <c r="B337" s="511" t="str">
        <f>'1. DATA TRAFO'!C337</f>
        <v>TP0557 (BARU)</v>
      </c>
      <c r="C337" s="512" t="str">
        <f>'1. DATA TRAFO'!D337</f>
        <v>Jl. Murai dalam</v>
      </c>
      <c r="D337" s="193" t="str">
        <f>'1. DATA TRAFO'!L337</f>
        <v>Trafindo</v>
      </c>
      <c r="E337" s="192">
        <f>'1. DATA TRAFO'!M337</f>
        <v>100</v>
      </c>
      <c r="F337" s="513">
        <f>'1. DATA TRAFO'!R337</f>
        <v>44825</v>
      </c>
      <c r="G337" s="205" t="str">
        <f>'1. DATA TRAFO'!T337</f>
        <v>UMJ</v>
      </c>
      <c r="H337" s="470"/>
      <c r="I337" s="470"/>
      <c r="J337" s="470"/>
      <c r="K337" s="470"/>
      <c r="L337" s="470"/>
      <c r="M337" s="470"/>
      <c r="N337" s="470"/>
      <c r="O337" s="470"/>
      <c r="P337" s="470"/>
      <c r="Q337" s="470"/>
      <c r="R337" s="470"/>
      <c r="S337" s="470"/>
      <c r="T337" s="470"/>
      <c r="U337" s="470"/>
      <c r="V337" s="470"/>
      <c r="W337" s="470"/>
      <c r="X337" s="470"/>
      <c r="Y337" s="470"/>
      <c r="Z337" s="470"/>
      <c r="AA337" s="470"/>
      <c r="AB337" s="470"/>
      <c r="AC337" s="514"/>
      <c r="AD337" s="470"/>
      <c r="AE337" s="515"/>
      <c r="AF337" s="470"/>
      <c r="AG337" s="470"/>
      <c r="AH337" s="470"/>
      <c r="AI337" s="470"/>
      <c r="AJ337" s="470"/>
      <c r="AK337" s="470"/>
      <c r="AL337" s="470"/>
      <c r="AM337" s="470"/>
      <c r="AN337" s="470"/>
      <c r="AO337" s="470"/>
      <c r="AP337" s="470"/>
      <c r="AQ337" s="470"/>
      <c r="AR337" s="470"/>
      <c r="AS337" s="516"/>
      <c r="AT337" s="470"/>
      <c r="AU337" s="471"/>
      <c r="AV337" s="470"/>
      <c r="AW337" s="471"/>
      <c r="AX337" s="471"/>
      <c r="AY337" s="470"/>
      <c r="AZ337" s="473"/>
      <c r="BA337" s="472"/>
      <c r="BB337" s="473"/>
      <c r="BC337" s="472"/>
      <c r="BD337" s="473"/>
      <c r="BE337" s="472"/>
      <c r="BF337" s="473"/>
      <c r="BG337" s="472"/>
      <c r="BH337" s="473"/>
      <c r="BI337" s="472"/>
      <c r="BJ337" s="473"/>
      <c r="BK337" s="472"/>
      <c r="BL337" s="473"/>
      <c r="BM337" s="472"/>
      <c r="BN337" s="473"/>
      <c r="BO337" s="472"/>
      <c r="BP337" s="473"/>
      <c r="BQ337" s="472"/>
      <c r="BR337" s="473"/>
      <c r="BS337" s="472"/>
      <c r="BT337" s="473"/>
      <c r="BU337" s="472"/>
      <c r="BV337" s="473"/>
      <c r="BW337" s="472"/>
      <c r="BX337" s="470"/>
      <c r="BY337" s="470"/>
      <c r="BZ337" s="470"/>
      <c r="CA337" s="470"/>
      <c r="CB337" s="470"/>
      <c r="CC337" s="470"/>
      <c r="CD337" s="470"/>
      <c r="CE337" s="470"/>
      <c r="CF337" s="470"/>
      <c r="CG337" s="470"/>
      <c r="CH337" s="470"/>
      <c r="CI337" s="470"/>
      <c r="CJ337" s="470"/>
      <c r="CK337" s="470"/>
      <c r="CL337" s="470"/>
      <c r="CM337" s="470"/>
      <c r="CN337" s="470"/>
      <c r="CO337" s="470"/>
      <c r="CP337" s="470"/>
      <c r="CQ337" s="470"/>
      <c r="CR337" s="470"/>
      <c r="CS337" s="470"/>
      <c r="CT337" s="470"/>
      <c r="CU337" s="63"/>
      <c r="CV337" s="467"/>
      <c r="CW337" s="186"/>
      <c r="CX337" s="35"/>
      <c r="CY337" s="132" t="e">
        <f>IF(AND(BX337="NYY",BY337=150),324,IF(AND(BX337="NYY",BY337=95),282,IF(AND(BX337="NYY",BY337=70),202,IF(AND(BX337="NYY",BY337=50),159,IF(AND(BX337="NYY",BY337=35),131,IF(AND(BX337=NYY,BY337=25),106,IF(AND(BX337="LVTC",BY337=150),252,IF(AND(BX337="LVTC",BY337=95),190,IF(AND(BX337="LVTC",BY337=70),158,IF(AND(BX337="LVTC",BY337=50),124,IF(AND(BX337="LVTC",BY337=35),102,IF(AND(BX337="LVTC",BY337=25),83,0))))))))))))</f>
        <v>#NAME?</v>
      </c>
      <c r="CZ337" s="35"/>
      <c r="DA337" s="35"/>
      <c r="DB337" s="401">
        <f t="shared" si="35"/>
        <v>0</v>
      </c>
      <c r="DC337" s="401">
        <f t="shared" si="36"/>
        <v>0</v>
      </c>
      <c r="DD337" s="401" t="str">
        <f t="shared" si="37"/>
        <v>BAIK</v>
      </c>
      <c r="DE337" s="401">
        <f t="shared" si="38"/>
        <v>0</v>
      </c>
      <c r="DF337" s="401" t="str">
        <f t="shared" si="39"/>
        <v>BAIK</v>
      </c>
    </row>
    <row r="338" spans="1:110">
      <c r="A338" s="510">
        <f t="shared" si="40"/>
        <v>326</v>
      </c>
      <c r="B338" s="511" t="str">
        <f>'1. DATA TRAFO'!C338</f>
        <v>TP0577 (BARU)</v>
      </c>
      <c r="C338" s="512" t="str">
        <f>'1. DATA TRAFO'!D338</f>
        <v>Jl. Murai</v>
      </c>
      <c r="D338" s="193" t="str">
        <f>'1. DATA TRAFO'!L338</f>
        <v>Trafindo</v>
      </c>
      <c r="E338" s="192">
        <f>'1. DATA TRAFO'!M338</f>
        <v>100</v>
      </c>
      <c r="F338" s="513">
        <f>'1. DATA TRAFO'!R338</f>
        <v>44823</v>
      </c>
      <c r="G338" s="205" t="str">
        <f>'1. DATA TRAFO'!T338</f>
        <v>UMJ</v>
      </c>
      <c r="H338" s="470"/>
      <c r="I338" s="470"/>
      <c r="J338" s="470"/>
      <c r="K338" s="470"/>
      <c r="L338" s="470"/>
      <c r="M338" s="470"/>
      <c r="N338" s="470"/>
      <c r="O338" s="470"/>
      <c r="P338" s="470"/>
      <c r="Q338" s="470"/>
      <c r="R338" s="470"/>
      <c r="S338" s="470"/>
      <c r="T338" s="470"/>
      <c r="U338" s="470"/>
      <c r="V338" s="470"/>
      <c r="W338" s="470"/>
      <c r="X338" s="470"/>
      <c r="Y338" s="470"/>
      <c r="Z338" s="470"/>
      <c r="AA338" s="470"/>
      <c r="AB338" s="470"/>
      <c r="AC338" s="514"/>
      <c r="AD338" s="470"/>
      <c r="AE338" s="515"/>
      <c r="AF338" s="470"/>
      <c r="AG338" s="470"/>
      <c r="AH338" s="470"/>
      <c r="AI338" s="470"/>
      <c r="AJ338" s="470"/>
      <c r="AK338" s="470"/>
      <c r="AL338" s="470"/>
      <c r="AM338" s="470"/>
      <c r="AN338" s="470"/>
      <c r="AO338" s="470"/>
      <c r="AP338" s="470"/>
      <c r="AQ338" s="470"/>
      <c r="AR338" s="470"/>
      <c r="AS338" s="516"/>
      <c r="AT338" s="470"/>
      <c r="AU338" s="471"/>
      <c r="AV338" s="470"/>
      <c r="AW338" s="471"/>
      <c r="AX338" s="471"/>
      <c r="AY338" s="470"/>
      <c r="AZ338" s="473"/>
      <c r="BA338" s="472"/>
      <c r="BB338" s="473"/>
      <c r="BC338" s="472"/>
      <c r="BD338" s="473"/>
      <c r="BE338" s="472"/>
      <c r="BF338" s="473"/>
      <c r="BG338" s="472"/>
      <c r="BH338" s="473"/>
      <c r="BI338" s="472"/>
      <c r="BJ338" s="473"/>
      <c r="BK338" s="472"/>
      <c r="BL338" s="473"/>
      <c r="BM338" s="472"/>
      <c r="BN338" s="473"/>
      <c r="BO338" s="472"/>
      <c r="BP338" s="473"/>
      <c r="BQ338" s="472"/>
      <c r="BR338" s="473"/>
      <c r="BS338" s="472"/>
      <c r="BT338" s="473"/>
      <c r="BU338" s="472"/>
      <c r="BV338" s="473"/>
      <c r="BW338" s="472"/>
      <c r="BX338" s="470"/>
      <c r="BY338" s="470"/>
      <c r="BZ338" s="470"/>
      <c r="CA338" s="470"/>
      <c r="CB338" s="470"/>
      <c r="CC338" s="470"/>
      <c r="CD338" s="470"/>
      <c r="CE338" s="470"/>
      <c r="CF338" s="470"/>
      <c r="CG338" s="470"/>
      <c r="CH338" s="470"/>
      <c r="CI338" s="470"/>
      <c r="CJ338" s="470"/>
      <c r="CK338" s="470"/>
      <c r="CL338" s="470"/>
      <c r="CM338" s="470"/>
      <c r="CN338" s="470"/>
      <c r="CO338" s="470"/>
      <c r="CP338" s="470"/>
      <c r="CQ338" s="470"/>
      <c r="CR338" s="470"/>
      <c r="CS338" s="470"/>
      <c r="CT338" s="470"/>
      <c r="CU338" s="63"/>
      <c r="CV338" s="467"/>
      <c r="CW338" s="186"/>
      <c r="CX338" s="35"/>
      <c r="CY338" s="132" t="e">
        <f>IF(AND(BX338="NYY",BY338=150),324,IF(AND(BX338="NYY",BY338=95),282,IF(AND(BX338="NYY",BY338=70),202,IF(AND(BX338="NYY",BY338=50),159,IF(AND(BX338="NYY",BY338=35),131,IF(AND(BX338=NYY,BY338=25),106,IF(AND(BX338="LVTC",BY338=150),252,IF(AND(BX338="LVTC",BY338=95),190,IF(AND(BX338="LVTC",BY338=70),158,IF(AND(BX338="LVTC",BY338=50),124,IF(AND(BX338="LVTC",BY338=35),102,IF(AND(BX338="LVTC",BY338=25),83,0))))))))))))</f>
        <v>#NAME?</v>
      </c>
      <c r="CZ338" s="35"/>
      <c r="DA338" s="35"/>
      <c r="DB338" s="401">
        <f t="shared" si="35"/>
        <v>0</v>
      </c>
      <c r="DC338" s="401">
        <f t="shared" si="36"/>
        <v>0</v>
      </c>
      <c r="DD338" s="401" t="str">
        <f t="shared" si="37"/>
        <v>BAIK</v>
      </c>
      <c r="DE338" s="401">
        <f t="shared" si="38"/>
        <v>0</v>
      </c>
      <c r="DF338" s="401" t="str">
        <f t="shared" si="39"/>
        <v>BAIK</v>
      </c>
    </row>
    <row r="339" spans="1:110">
      <c r="A339" s="510">
        <f t="shared" si="40"/>
        <v>327</v>
      </c>
      <c r="B339" s="511" t="str">
        <f>'1. DATA TRAFO'!C339</f>
        <v>TP0587 (BARU)</v>
      </c>
      <c r="C339" s="512" t="str">
        <f>'1. DATA TRAFO'!D339</f>
        <v>Jl. Muarai</v>
      </c>
      <c r="D339" s="193" t="str">
        <f>'1. DATA TRAFO'!L339</f>
        <v>Trafindo</v>
      </c>
      <c r="E339" s="192">
        <f>'1. DATA TRAFO'!M339</f>
        <v>100</v>
      </c>
      <c r="F339" s="513">
        <f>'1. DATA TRAFO'!R339</f>
        <v>44825</v>
      </c>
      <c r="G339" s="205" t="str">
        <f>'1. DATA TRAFO'!T339</f>
        <v>UMJ</v>
      </c>
      <c r="H339" s="470"/>
      <c r="I339" s="470"/>
      <c r="J339" s="470"/>
      <c r="K339" s="470"/>
      <c r="L339" s="470"/>
      <c r="M339" s="470"/>
      <c r="N339" s="470"/>
      <c r="O339" s="470"/>
      <c r="P339" s="470"/>
      <c r="Q339" s="470"/>
      <c r="R339" s="470"/>
      <c r="S339" s="470"/>
      <c r="T339" s="470"/>
      <c r="U339" s="470"/>
      <c r="V339" s="470"/>
      <c r="W339" s="470"/>
      <c r="X339" s="470"/>
      <c r="Y339" s="470"/>
      <c r="Z339" s="470"/>
      <c r="AA339" s="470"/>
      <c r="AB339" s="470"/>
      <c r="AC339" s="514"/>
      <c r="AD339" s="470"/>
      <c r="AE339" s="515"/>
      <c r="AF339" s="470"/>
      <c r="AG339" s="470"/>
      <c r="AH339" s="470"/>
      <c r="AI339" s="470"/>
      <c r="AJ339" s="470"/>
      <c r="AK339" s="470"/>
      <c r="AL339" s="470"/>
      <c r="AM339" s="470"/>
      <c r="AN339" s="470"/>
      <c r="AO339" s="470"/>
      <c r="AP339" s="470"/>
      <c r="AQ339" s="470"/>
      <c r="AR339" s="470"/>
      <c r="AS339" s="516"/>
      <c r="AT339" s="470"/>
      <c r="AU339" s="471"/>
      <c r="AV339" s="470"/>
      <c r="AW339" s="471"/>
      <c r="AX339" s="471"/>
      <c r="AY339" s="470"/>
      <c r="AZ339" s="473"/>
      <c r="BA339" s="472"/>
      <c r="BB339" s="473"/>
      <c r="BC339" s="472"/>
      <c r="BD339" s="473"/>
      <c r="BE339" s="472"/>
      <c r="BF339" s="473"/>
      <c r="BG339" s="472"/>
      <c r="BH339" s="473"/>
      <c r="BI339" s="472"/>
      <c r="BJ339" s="473"/>
      <c r="BK339" s="472"/>
      <c r="BL339" s="473"/>
      <c r="BM339" s="472"/>
      <c r="BN339" s="473"/>
      <c r="BO339" s="472"/>
      <c r="BP339" s="473"/>
      <c r="BQ339" s="472"/>
      <c r="BR339" s="473"/>
      <c r="BS339" s="472"/>
      <c r="BT339" s="473"/>
      <c r="BU339" s="472"/>
      <c r="BV339" s="473"/>
      <c r="BW339" s="472"/>
      <c r="BX339" s="470"/>
      <c r="BY339" s="470"/>
      <c r="BZ339" s="470"/>
      <c r="CA339" s="470"/>
      <c r="CB339" s="470"/>
      <c r="CC339" s="470"/>
      <c r="CD339" s="470"/>
      <c r="CE339" s="470"/>
      <c r="CF339" s="470"/>
      <c r="CG339" s="470"/>
      <c r="CH339" s="470"/>
      <c r="CI339" s="470"/>
      <c r="CJ339" s="470"/>
      <c r="CK339" s="470"/>
      <c r="CL339" s="470"/>
      <c r="CM339" s="470"/>
      <c r="CN339" s="470"/>
      <c r="CO339" s="470"/>
      <c r="CP339" s="470"/>
      <c r="CQ339" s="470"/>
      <c r="CR339" s="470"/>
      <c r="CS339" s="470"/>
      <c r="CT339" s="470"/>
      <c r="CU339" s="63"/>
      <c r="CV339" s="467"/>
      <c r="CW339" s="186"/>
      <c r="CX339" s="35"/>
      <c r="CY339" s="132" t="e">
        <f>IF(AND(BX339="NYY",BY339=150),324,IF(AND(BX339="NYY",BY339=95),282,IF(AND(BX339="NYY",BY339=70),202,IF(AND(BX339="NYY",BY339=50),159,IF(AND(BX339="NYY",BY339=35),131,IF(AND(BX339=NYY,BY339=25),106,IF(AND(BX339="LVTC",BY339=150),252,IF(AND(BX339="LVTC",BY339=95),190,IF(AND(BX339="LVTC",BY339=70),158,IF(AND(BX339="LVTC",BY339=50),124,IF(AND(BX339="LVTC",BY339=35),102,IF(AND(BX339="LVTC",BY339=25),83,0))))))))))))</f>
        <v>#NAME?</v>
      </c>
      <c r="CZ339" s="35"/>
      <c r="DA339" s="35"/>
      <c r="DB339" s="401">
        <f t="shared" si="35"/>
        <v>0</v>
      </c>
      <c r="DC339" s="401">
        <f t="shared" si="36"/>
        <v>0</v>
      </c>
      <c r="DD339" s="401" t="str">
        <f t="shared" si="37"/>
        <v>BAIK</v>
      </c>
      <c r="DE339" s="401">
        <f t="shared" si="38"/>
        <v>0</v>
      </c>
      <c r="DF339" s="401" t="str">
        <f t="shared" si="39"/>
        <v>BAIK</v>
      </c>
    </row>
    <row r="340" spans="1:110">
      <c r="A340" s="510">
        <f t="shared" si="40"/>
        <v>328</v>
      </c>
      <c r="B340" s="511" t="str">
        <f>'1. DATA TRAFO'!C340</f>
        <v>TP0395</v>
      </c>
      <c r="C340" s="512" t="str">
        <f>'1. DATA TRAFO'!D340</f>
        <v>Jl. Murai</v>
      </c>
      <c r="D340" s="193" t="str">
        <f>'1. DATA TRAFO'!L340</f>
        <v xml:space="preserve">Sintra </v>
      </c>
      <c r="E340" s="192">
        <f>'1. DATA TRAFO'!M340</f>
        <v>100</v>
      </c>
      <c r="F340" s="513">
        <f>'1. DATA TRAFO'!R340</f>
        <v>44825</v>
      </c>
      <c r="G340" s="205" t="str">
        <f>'1. DATA TRAFO'!T340</f>
        <v>UMJ</v>
      </c>
      <c r="H340" s="470"/>
      <c r="I340" s="470"/>
      <c r="J340" s="470"/>
      <c r="K340" s="470"/>
      <c r="L340" s="470"/>
      <c r="M340" s="470"/>
      <c r="N340" s="470"/>
      <c r="O340" s="470"/>
      <c r="P340" s="470"/>
      <c r="Q340" s="470"/>
      <c r="R340" s="470"/>
      <c r="S340" s="470"/>
      <c r="T340" s="470"/>
      <c r="U340" s="470"/>
      <c r="V340" s="470"/>
      <c r="W340" s="470"/>
      <c r="X340" s="470"/>
      <c r="Y340" s="470"/>
      <c r="Z340" s="470"/>
      <c r="AA340" s="470"/>
      <c r="AB340" s="470"/>
      <c r="AC340" s="514"/>
      <c r="AD340" s="470"/>
      <c r="AE340" s="515"/>
      <c r="AF340" s="470"/>
      <c r="AG340" s="470"/>
      <c r="AH340" s="470"/>
      <c r="AI340" s="470"/>
      <c r="AJ340" s="470"/>
      <c r="AK340" s="470"/>
      <c r="AL340" s="470"/>
      <c r="AM340" s="470"/>
      <c r="AN340" s="470"/>
      <c r="AO340" s="470"/>
      <c r="AP340" s="470"/>
      <c r="AQ340" s="470"/>
      <c r="AR340" s="470"/>
      <c r="AS340" s="516"/>
      <c r="AT340" s="470"/>
      <c r="AU340" s="471"/>
      <c r="AV340" s="470"/>
      <c r="AW340" s="471"/>
      <c r="AX340" s="471"/>
      <c r="AY340" s="470"/>
      <c r="AZ340" s="473"/>
      <c r="BA340" s="472"/>
      <c r="BB340" s="473"/>
      <c r="BC340" s="472"/>
      <c r="BD340" s="473"/>
      <c r="BE340" s="472"/>
      <c r="BF340" s="473"/>
      <c r="BG340" s="472"/>
      <c r="BH340" s="473"/>
      <c r="BI340" s="472"/>
      <c r="BJ340" s="473"/>
      <c r="BK340" s="472"/>
      <c r="BL340" s="473"/>
      <c r="BM340" s="472"/>
      <c r="BN340" s="473"/>
      <c r="BO340" s="472"/>
      <c r="BP340" s="473"/>
      <c r="BQ340" s="472"/>
      <c r="BR340" s="473"/>
      <c r="BS340" s="472"/>
      <c r="BT340" s="473"/>
      <c r="BU340" s="472"/>
      <c r="BV340" s="473"/>
      <c r="BW340" s="472"/>
      <c r="BX340" s="470"/>
      <c r="BY340" s="470"/>
      <c r="BZ340" s="470"/>
      <c r="CA340" s="470"/>
      <c r="CB340" s="470"/>
      <c r="CC340" s="470"/>
      <c r="CD340" s="470"/>
      <c r="CE340" s="470"/>
      <c r="CF340" s="470"/>
      <c r="CG340" s="470"/>
      <c r="CH340" s="470"/>
      <c r="CI340" s="470"/>
      <c r="CJ340" s="470"/>
      <c r="CK340" s="470"/>
      <c r="CL340" s="470"/>
      <c r="CM340" s="470"/>
      <c r="CN340" s="470"/>
      <c r="CO340" s="470"/>
      <c r="CP340" s="470"/>
      <c r="CQ340" s="470"/>
      <c r="CR340" s="470"/>
      <c r="CS340" s="470"/>
      <c r="CT340" s="470"/>
      <c r="CU340" s="63"/>
      <c r="CV340" s="467"/>
      <c r="CW340" s="186"/>
      <c r="CX340" s="35"/>
      <c r="CY340" s="132" t="e">
        <f>IF(AND(BX340="NYY",BY340=150),324,IF(AND(BX340="NYY",BY340=95),282,IF(AND(BX340="NYY",BY340=70),202,IF(AND(BX340="NYY",BY340=50),159,IF(AND(BX340="NYY",BY340=35),131,IF(AND(BX340=NYY,BY340=25),106,IF(AND(BX340="LVTC",BY340=150),252,IF(AND(BX340="LVTC",BY340=95),190,IF(AND(BX340="LVTC",BY340=70),158,IF(AND(BX340="LVTC",BY340=50),124,IF(AND(BX340="LVTC",BY340=35),102,IF(AND(BX340="LVTC",BY340=25),83,0))))))))))))</f>
        <v>#NAME?</v>
      </c>
      <c r="CZ340" s="35"/>
      <c r="DA340" s="35"/>
      <c r="DB340" s="401">
        <f t="shared" si="35"/>
        <v>0</v>
      </c>
      <c r="DC340" s="401">
        <f t="shared" si="36"/>
        <v>0</v>
      </c>
      <c r="DD340" s="401" t="str">
        <f t="shared" si="37"/>
        <v>BAIK</v>
      </c>
      <c r="DE340" s="401">
        <f t="shared" si="38"/>
        <v>0</v>
      </c>
      <c r="DF340" s="401" t="str">
        <f t="shared" si="39"/>
        <v>BAIK</v>
      </c>
    </row>
    <row r="341" spans="1:110">
      <c r="A341" s="510">
        <f t="shared" si="40"/>
        <v>329</v>
      </c>
      <c r="B341" s="511" t="str">
        <f>'1. DATA TRAFO'!C341</f>
        <v>TP0015</v>
      </c>
      <c r="C341" s="512" t="str">
        <f>'1. DATA TRAFO'!D341</f>
        <v xml:space="preserve">Jl. Jend. Sudirman </v>
      </c>
      <c r="D341" s="193" t="str">
        <f>'1. DATA TRAFO'!L341</f>
        <v>Unindo</v>
      </c>
      <c r="E341" s="192">
        <f>'1. DATA TRAFO'!M341</f>
        <v>160</v>
      </c>
      <c r="F341" s="513">
        <f>'1. DATA TRAFO'!R341</f>
        <v>44825</v>
      </c>
      <c r="G341" s="205" t="str">
        <f>'1. DATA TRAFO'!T341</f>
        <v>UMJ</v>
      </c>
      <c r="H341" s="470"/>
      <c r="I341" s="470"/>
      <c r="J341" s="470"/>
      <c r="K341" s="470"/>
      <c r="L341" s="470"/>
      <c r="M341" s="470"/>
      <c r="N341" s="470"/>
      <c r="O341" s="470"/>
      <c r="P341" s="470"/>
      <c r="Q341" s="470"/>
      <c r="R341" s="470"/>
      <c r="S341" s="470"/>
      <c r="T341" s="470"/>
      <c r="U341" s="470"/>
      <c r="V341" s="470"/>
      <c r="W341" s="470"/>
      <c r="X341" s="470"/>
      <c r="Y341" s="470"/>
      <c r="Z341" s="470"/>
      <c r="AA341" s="470"/>
      <c r="AB341" s="470"/>
      <c r="AC341" s="514"/>
      <c r="AD341" s="470"/>
      <c r="AE341" s="515"/>
      <c r="AF341" s="470"/>
      <c r="AG341" s="470"/>
      <c r="AH341" s="470"/>
      <c r="AI341" s="470"/>
      <c r="AJ341" s="470"/>
      <c r="AK341" s="470"/>
      <c r="AL341" s="470"/>
      <c r="AM341" s="470"/>
      <c r="AN341" s="470"/>
      <c r="AO341" s="470"/>
      <c r="AP341" s="470"/>
      <c r="AQ341" s="470"/>
      <c r="AR341" s="470"/>
      <c r="AS341" s="516"/>
      <c r="AT341" s="470"/>
      <c r="AU341" s="471"/>
      <c r="AV341" s="470"/>
      <c r="AW341" s="471"/>
      <c r="AX341" s="471"/>
      <c r="AY341" s="470"/>
      <c r="AZ341" s="473"/>
      <c r="BA341" s="472"/>
      <c r="BB341" s="473"/>
      <c r="BC341" s="472"/>
      <c r="BD341" s="473"/>
      <c r="BE341" s="472"/>
      <c r="BF341" s="473"/>
      <c r="BG341" s="472"/>
      <c r="BH341" s="473"/>
      <c r="BI341" s="472"/>
      <c r="BJ341" s="473"/>
      <c r="BK341" s="472"/>
      <c r="BL341" s="473"/>
      <c r="BM341" s="472"/>
      <c r="BN341" s="473"/>
      <c r="BO341" s="472"/>
      <c r="BP341" s="473"/>
      <c r="BQ341" s="472"/>
      <c r="BR341" s="473"/>
      <c r="BS341" s="472"/>
      <c r="BT341" s="473"/>
      <c r="BU341" s="472"/>
      <c r="BV341" s="473"/>
      <c r="BW341" s="472"/>
      <c r="BX341" s="470"/>
      <c r="BY341" s="470"/>
      <c r="BZ341" s="470"/>
      <c r="CA341" s="470"/>
      <c r="CB341" s="470"/>
      <c r="CC341" s="470"/>
      <c r="CD341" s="470"/>
      <c r="CE341" s="470"/>
      <c r="CF341" s="470"/>
      <c r="CG341" s="470"/>
      <c r="CH341" s="470"/>
      <c r="CI341" s="470"/>
      <c r="CJ341" s="470"/>
      <c r="CK341" s="470"/>
      <c r="CL341" s="470"/>
      <c r="CM341" s="470"/>
      <c r="CN341" s="470"/>
      <c r="CO341" s="470"/>
      <c r="CP341" s="470"/>
      <c r="CQ341" s="470"/>
      <c r="CR341" s="470"/>
      <c r="CS341" s="470"/>
      <c r="CT341" s="470"/>
      <c r="CU341" s="63"/>
      <c r="CV341" s="467"/>
      <c r="CW341" s="186"/>
      <c r="CX341" s="35"/>
      <c r="CY341" s="132" t="e">
        <f>IF(AND(BX341="NYY",BY341=150),324,IF(AND(BX341="NYY",BY341=95),282,IF(AND(BX341="NYY",BY341=70),202,IF(AND(BX341="NYY",BY341=50),159,IF(AND(BX341="NYY",BY341=35),131,IF(AND(BX341=NYY,BY341=25),106,IF(AND(BX341="LVTC",BY341=150),252,IF(AND(BX341="LVTC",BY341=95),190,IF(AND(BX341="LVTC",BY341=70),158,IF(AND(BX341="LVTC",BY341=50),124,IF(AND(BX341="LVTC",BY341=35),102,IF(AND(BX341="LVTC",BY341=25),83,0))))))))))))</f>
        <v>#NAME?</v>
      </c>
      <c r="CZ341" s="35"/>
      <c r="DA341" s="35"/>
      <c r="DB341" s="401">
        <f t="shared" si="35"/>
        <v>0</v>
      </c>
      <c r="DC341" s="401">
        <f t="shared" si="36"/>
        <v>0</v>
      </c>
      <c r="DD341" s="401" t="str">
        <f t="shared" si="37"/>
        <v>BAIK</v>
      </c>
      <c r="DE341" s="401">
        <f t="shared" si="38"/>
        <v>0</v>
      </c>
      <c r="DF341" s="401" t="str">
        <f t="shared" si="39"/>
        <v>BAIK</v>
      </c>
    </row>
    <row r="342" spans="1:110">
      <c r="A342" s="510">
        <f t="shared" si="40"/>
        <v>330</v>
      </c>
      <c r="B342" s="511" t="str">
        <f>'1. DATA TRAFO'!C342</f>
        <v>TP0449</v>
      </c>
      <c r="C342" s="512" t="str">
        <f>'1. DATA TRAFO'!D342</f>
        <v xml:space="preserve">Jl. Jend. Sudirman </v>
      </c>
      <c r="D342" s="193" t="str">
        <f>'1. DATA TRAFO'!L342</f>
        <v>Voltra</v>
      </c>
      <c r="E342" s="192">
        <f>'1. DATA TRAFO'!M342</f>
        <v>100</v>
      </c>
      <c r="F342" s="513">
        <f>'1. DATA TRAFO'!R342</f>
        <v>44820</v>
      </c>
      <c r="G342" s="205" t="str">
        <f>'1. DATA TRAFO'!T342</f>
        <v>UMJ</v>
      </c>
      <c r="H342" s="470"/>
      <c r="I342" s="470"/>
      <c r="J342" s="470"/>
      <c r="K342" s="470"/>
      <c r="L342" s="470"/>
      <c r="M342" s="470"/>
      <c r="N342" s="470"/>
      <c r="O342" s="470"/>
      <c r="P342" s="470"/>
      <c r="Q342" s="470"/>
      <c r="R342" s="470"/>
      <c r="S342" s="470"/>
      <c r="T342" s="470"/>
      <c r="U342" s="470"/>
      <c r="V342" s="470"/>
      <c r="W342" s="470"/>
      <c r="X342" s="470"/>
      <c r="Y342" s="470"/>
      <c r="Z342" s="470"/>
      <c r="AA342" s="470"/>
      <c r="AB342" s="470"/>
      <c r="AC342" s="514"/>
      <c r="AD342" s="470"/>
      <c r="AE342" s="515"/>
      <c r="AF342" s="470"/>
      <c r="AG342" s="470"/>
      <c r="AH342" s="470"/>
      <c r="AI342" s="470"/>
      <c r="AJ342" s="470"/>
      <c r="AK342" s="470"/>
      <c r="AL342" s="470"/>
      <c r="AM342" s="470"/>
      <c r="AN342" s="470"/>
      <c r="AO342" s="470"/>
      <c r="AP342" s="470"/>
      <c r="AQ342" s="470"/>
      <c r="AR342" s="470"/>
      <c r="AS342" s="516"/>
      <c r="AT342" s="470"/>
      <c r="AU342" s="471"/>
      <c r="AV342" s="470"/>
      <c r="AW342" s="471"/>
      <c r="AX342" s="471"/>
      <c r="AY342" s="470"/>
      <c r="AZ342" s="473"/>
      <c r="BA342" s="472"/>
      <c r="BB342" s="473"/>
      <c r="BC342" s="472"/>
      <c r="BD342" s="473"/>
      <c r="BE342" s="472"/>
      <c r="BF342" s="473"/>
      <c r="BG342" s="472"/>
      <c r="BH342" s="473"/>
      <c r="BI342" s="472"/>
      <c r="BJ342" s="473"/>
      <c r="BK342" s="472"/>
      <c r="BL342" s="473"/>
      <c r="BM342" s="472"/>
      <c r="BN342" s="473"/>
      <c r="BO342" s="472"/>
      <c r="BP342" s="473"/>
      <c r="BQ342" s="472"/>
      <c r="BR342" s="473"/>
      <c r="BS342" s="472"/>
      <c r="BT342" s="473"/>
      <c r="BU342" s="472"/>
      <c r="BV342" s="473"/>
      <c r="BW342" s="472"/>
      <c r="BX342" s="470"/>
      <c r="BY342" s="470"/>
      <c r="BZ342" s="470"/>
      <c r="CA342" s="470"/>
      <c r="CB342" s="470"/>
      <c r="CC342" s="470"/>
      <c r="CD342" s="470"/>
      <c r="CE342" s="470"/>
      <c r="CF342" s="470"/>
      <c r="CG342" s="470"/>
      <c r="CH342" s="470"/>
      <c r="CI342" s="470"/>
      <c r="CJ342" s="470"/>
      <c r="CK342" s="470"/>
      <c r="CL342" s="470"/>
      <c r="CM342" s="470"/>
      <c r="CN342" s="470"/>
      <c r="CO342" s="470"/>
      <c r="CP342" s="470"/>
      <c r="CQ342" s="470"/>
      <c r="CR342" s="470"/>
      <c r="CS342" s="470"/>
      <c r="CT342" s="470"/>
      <c r="CU342" s="63"/>
      <c r="CV342" s="467"/>
      <c r="CW342" s="186"/>
      <c r="CX342" s="35"/>
      <c r="CY342" s="132" t="e">
        <f>IF(AND(BX342="NYY",BY342=150),324,IF(AND(BX342="NYY",BY342=95),282,IF(AND(BX342="NYY",BY342=70),202,IF(AND(BX342="NYY",BY342=50),159,IF(AND(BX342="NYY",BY342=35),131,IF(AND(BX342=NYY,BY342=25),106,IF(AND(BX342="LVTC",BY342=150),252,IF(AND(BX342="LVTC",BY342=95),190,IF(AND(BX342="LVTC",BY342=70),158,IF(AND(BX342="LVTC",BY342=50),124,IF(AND(BX342="LVTC",BY342=35),102,IF(AND(BX342="LVTC",BY342=25),83,0))))))))))))</f>
        <v>#NAME?</v>
      </c>
      <c r="CZ342" s="35"/>
      <c r="DA342" s="35"/>
      <c r="DB342" s="401">
        <f t="shared" si="35"/>
        <v>0</v>
      </c>
      <c r="DC342" s="401">
        <f t="shared" si="36"/>
        <v>0</v>
      </c>
      <c r="DD342" s="401" t="str">
        <f t="shared" si="37"/>
        <v>BAIK</v>
      </c>
      <c r="DE342" s="401">
        <f t="shared" si="38"/>
        <v>0</v>
      </c>
      <c r="DF342" s="401" t="str">
        <f t="shared" si="39"/>
        <v>BAIK</v>
      </c>
    </row>
    <row r="343" spans="1:110">
      <c r="A343" s="510">
        <f t="shared" si="40"/>
        <v>331</v>
      </c>
      <c r="B343" s="511" t="str">
        <f>'1. DATA TRAFO'!C343</f>
        <v>TP0369</v>
      </c>
      <c r="C343" s="512" t="str">
        <f>'1. DATA TRAFO'!D343</f>
        <v xml:space="preserve">Jl. Jend. Sudirman </v>
      </c>
      <c r="D343" s="193" t="str">
        <f>'1. DATA TRAFO'!L343</f>
        <v xml:space="preserve">Voltra </v>
      </c>
      <c r="E343" s="192">
        <f>'1. DATA TRAFO'!M343</f>
        <v>100</v>
      </c>
      <c r="F343" s="513">
        <f>'1. DATA TRAFO'!R343</f>
        <v>44820</v>
      </c>
      <c r="G343" s="205" t="str">
        <f>'1. DATA TRAFO'!T343</f>
        <v>UMJ</v>
      </c>
      <c r="H343" s="470"/>
      <c r="I343" s="470"/>
      <c r="J343" s="470"/>
      <c r="K343" s="470"/>
      <c r="L343" s="470"/>
      <c r="M343" s="470"/>
      <c r="N343" s="470"/>
      <c r="O343" s="470"/>
      <c r="P343" s="470"/>
      <c r="Q343" s="470"/>
      <c r="R343" s="470"/>
      <c r="S343" s="470"/>
      <c r="T343" s="470"/>
      <c r="U343" s="470"/>
      <c r="V343" s="470"/>
      <c r="W343" s="470"/>
      <c r="X343" s="470"/>
      <c r="Y343" s="470"/>
      <c r="Z343" s="470"/>
      <c r="AA343" s="470"/>
      <c r="AB343" s="470"/>
      <c r="AC343" s="514"/>
      <c r="AD343" s="470"/>
      <c r="AE343" s="515"/>
      <c r="AF343" s="470"/>
      <c r="AG343" s="470"/>
      <c r="AH343" s="470"/>
      <c r="AI343" s="470"/>
      <c r="AJ343" s="470"/>
      <c r="AK343" s="470"/>
      <c r="AL343" s="470"/>
      <c r="AM343" s="470"/>
      <c r="AN343" s="470"/>
      <c r="AO343" s="470"/>
      <c r="AP343" s="470"/>
      <c r="AQ343" s="470"/>
      <c r="AR343" s="470"/>
      <c r="AS343" s="516"/>
      <c r="AT343" s="470"/>
      <c r="AU343" s="471"/>
      <c r="AV343" s="470"/>
      <c r="AW343" s="471"/>
      <c r="AX343" s="471"/>
      <c r="AY343" s="470"/>
      <c r="AZ343" s="473"/>
      <c r="BA343" s="472"/>
      <c r="BB343" s="473"/>
      <c r="BC343" s="472"/>
      <c r="BD343" s="473"/>
      <c r="BE343" s="472"/>
      <c r="BF343" s="473"/>
      <c r="BG343" s="472"/>
      <c r="BH343" s="473"/>
      <c r="BI343" s="472"/>
      <c r="BJ343" s="473"/>
      <c r="BK343" s="472"/>
      <c r="BL343" s="473"/>
      <c r="BM343" s="472"/>
      <c r="BN343" s="473"/>
      <c r="BO343" s="472"/>
      <c r="BP343" s="473"/>
      <c r="BQ343" s="472"/>
      <c r="BR343" s="473"/>
      <c r="BS343" s="472"/>
      <c r="BT343" s="473"/>
      <c r="BU343" s="472"/>
      <c r="BV343" s="473"/>
      <c r="BW343" s="472"/>
      <c r="BX343" s="470"/>
      <c r="BY343" s="470"/>
      <c r="BZ343" s="470"/>
      <c r="CA343" s="470"/>
      <c r="CB343" s="470"/>
      <c r="CC343" s="470"/>
      <c r="CD343" s="470"/>
      <c r="CE343" s="470"/>
      <c r="CF343" s="470"/>
      <c r="CG343" s="470"/>
      <c r="CH343" s="470"/>
      <c r="CI343" s="470"/>
      <c r="CJ343" s="470"/>
      <c r="CK343" s="470"/>
      <c r="CL343" s="470"/>
      <c r="CM343" s="470"/>
      <c r="CN343" s="470"/>
      <c r="CO343" s="470"/>
      <c r="CP343" s="470"/>
      <c r="CQ343" s="470"/>
      <c r="CR343" s="470"/>
      <c r="CS343" s="470"/>
      <c r="CT343" s="470"/>
      <c r="CU343" s="63"/>
      <c r="CV343" s="467"/>
      <c r="CW343" s="186"/>
      <c r="CX343" s="35"/>
      <c r="CY343" s="132" t="e">
        <f>IF(AND(BX343="NYY",BY343=150),324,IF(AND(BX343="NYY",BY343=95),282,IF(AND(BX343="NYY",BY343=70),202,IF(AND(BX343="NYY",BY343=50),159,IF(AND(BX343="NYY",BY343=35),131,IF(AND(BX343=NYY,BY343=25),106,IF(AND(BX343="LVTC",BY343=150),252,IF(AND(BX343="LVTC",BY343=95),190,IF(AND(BX343="LVTC",BY343=70),158,IF(AND(BX343="LVTC",BY343=50),124,IF(AND(BX343="LVTC",BY343=35),102,IF(AND(BX343="LVTC",BY343=25),83,0))))))))))))</f>
        <v>#NAME?</v>
      </c>
      <c r="CZ343" s="35"/>
      <c r="DA343" s="35"/>
      <c r="DB343" s="401">
        <f t="shared" si="35"/>
        <v>0</v>
      </c>
      <c r="DC343" s="401">
        <f t="shared" si="36"/>
        <v>0</v>
      </c>
      <c r="DD343" s="401" t="str">
        <f t="shared" si="37"/>
        <v>BAIK</v>
      </c>
      <c r="DE343" s="401">
        <f t="shared" si="38"/>
        <v>0</v>
      </c>
      <c r="DF343" s="401" t="str">
        <f t="shared" si="39"/>
        <v>BAIK</v>
      </c>
    </row>
    <row r="344" spans="1:110">
      <c r="A344" s="510">
        <f t="shared" si="40"/>
        <v>332</v>
      </c>
      <c r="B344" s="511" t="str">
        <f>'1. DATA TRAFO'!C344</f>
        <v>TP0016</v>
      </c>
      <c r="C344" s="512" t="str">
        <f>'1. DATA TRAFO'!D344</f>
        <v xml:space="preserve">Jl. Jend. Sudirman </v>
      </c>
      <c r="D344" s="193" t="str">
        <f>'1. DATA TRAFO'!L344</f>
        <v xml:space="preserve">Sintra </v>
      </c>
      <c r="E344" s="192">
        <f>'1. DATA TRAFO'!M344</f>
        <v>160</v>
      </c>
      <c r="F344" s="513">
        <f>'1. DATA TRAFO'!R344</f>
        <v>44820</v>
      </c>
      <c r="G344" s="205" t="str">
        <f>'1. DATA TRAFO'!T344</f>
        <v>UMJ</v>
      </c>
      <c r="H344" s="470"/>
      <c r="I344" s="470"/>
      <c r="J344" s="470"/>
      <c r="K344" s="470"/>
      <c r="L344" s="470"/>
      <c r="M344" s="470"/>
      <c r="N344" s="470"/>
      <c r="O344" s="470"/>
      <c r="P344" s="470"/>
      <c r="Q344" s="470"/>
      <c r="R344" s="470"/>
      <c r="S344" s="470"/>
      <c r="T344" s="470"/>
      <c r="U344" s="470"/>
      <c r="V344" s="470"/>
      <c r="W344" s="470"/>
      <c r="X344" s="470"/>
      <c r="Y344" s="470"/>
      <c r="Z344" s="470"/>
      <c r="AA344" s="470"/>
      <c r="AB344" s="470"/>
      <c r="AC344" s="514"/>
      <c r="AD344" s="470"/>
      <c r="AE344" s="515"/>
      <c r="AF344" s="470"/>
      <c r="AG344" s="470"/>
      <c r="AH344" s="470"/>
      <c r="AI344" s="470"/>
      <c r="AJ344" s="470"/>
      <c r="AK344" s="470"/>
      <c r="AL344" s="470"/>
      <c r="AM344" s="470"/>
      <c r="AN344" s="470"/>
      <c r="AO344" s="470"/>
      <c r="AP344" s="470"/>
      <c r="AQ344" s="470"/>
      <c r="AR344" s="470"/>
      <c r="AS344" s="516"/>
      <c r="AT344" s="470"/>
      <c r="AU344" s="471"/>
      <c r="AV344" s="470"/>
      <c r="AW344" s="471"/>
      <c r="AX344" s="471"/>
      <c r="AY344" s="470"/>
      <c r="AZ344" s="473"/>
      <c r="BA344" s="472"/>
      <c r="BB344" s="473"/>
      <c r="BC344" s="472"/>
      <c r="BD344" s="473"/>
      <c r="BE344" s="472"/>
      <c r="BF344" s="473"/>
      <c r="BG344" s="472"/>
      <c r="BH344" s="473"/>
      <c r="BI344" s="472"/>
      <c r="BJ344" s="473"/>
      <c r="BK344" s="472"/>
      <c r="BL344" s="473"/>
      <c r="BM344" s="472"/>
      <c r="BN344" s="473"/>
      <c r="BO344" s="472"/>
      <c r="BP344" s="473"/>
      <c r="BQ344" s="472"/>
      <c r="BR344" s="473"/>
      <c r="BS344" s="472"/>
      <c r="BT344" s="473"/>
      <c r="BU344" s="472"/>
      <c r="BV344" s="473"/>
      <c r="BW344" s="472"/>
      <c r="BX344" s="470"/>
      <c r="BY344" s="470"/>
      <c r="BZ344" s="470"/>
      <c r="CA344" s="470"/>
      <c r="CB344" s="470"/>
      <c r="CC344" s="470"/>
      <c r="CD344" s="470"/>
      <c r="CE344" s="470"/>
      <c r="CF344" s="470"/>
      <c r="CG344" s="470"/>
      <c r="CH344" s="470"/>
      <c r="CI344" s="470"/>
      <c r="CJ344" s="470"/>
      <c r="CK344" s="470"/>
      <c r="CL344" s="470"/>
      <c r="CM344" s="470"/>
      <c r="CN344" s="470"/>
      <c r="CO344" s="470"/>
      <c r="CP344" s="470"/>
      <c r="CQ344" s="470"/>
      <c r="CR344" s="470"/>
      <c r="CS344" s="470"/>
      <c r="CT344" s="470"/>
      <c r="CU344" s="63"/>
      <c r="CV344" s="467"/>
      <c r="CW344" s="186"/>
      <c r="CX344" s="35"/>
      <c r="CY344" s="132" t="e">
        <f>IF(AND(BX344="NYY",BY344=150),324,IF(AND(BX344="NYY",BY344=95),282,IF(AND(BX344="NYY",BY344=70),202,IF(AND(BX344="NYY",BY344=50),159,IF(AND(BX344="NYY",BY344=35),131,IF(AND(BX344=NYY,BY344=25),106,IF(AND(BX344="LVTC",BY344=150),252,IF(AND(BX344="LVTC",BY344=95),190,IF(AND(BX344="LVTC",BY344=70),158,IF(AND(BX344="LVTC",BY344=50),124,IF(AND(BX344="LVTC",BY344=35),102,IF(AND(BX344="LVTC",BY344=25),83,0))))))))))))</f>
        <v>#NAME?</v>
      </c>
      <c r="CZ344" s="35"/>
      <c r="DA344" s="35"/>
      <c r="DB344" s="401">
        <f t="shared" si="35"/>
        <v>0</v>
      </c>
      <c r="DC344" s="401">
        <f t="shared" si="36"/>
        <v>0</v>
      </c>
      <c r="DD344" s="401" t="str">
        <f t="shared" si="37"/>
        <v>BAIK</v>
      </c>
      <c r="DE344" s="401">
        <f t="shared" si="38"/>
        <v>0</v>
      </c>
      <c r="DF344" s="401" t="str">
        <f t="shared" si="39"/>
        <v>BAIK</v>
      </c>
    </row>
    <row r="345" spans="1:110">
      <c r="A345" s="510">
        <f t="shared" si="40"/>
        <v>333</v>
      </c>
      <c r="B345" s="511" t="str">
        <f>'1. DATA TRAFO'!C345</f>
        <v>TP0149</v>
      </c>
      <c r="C345" s="512" t="str">
        <f>'1. DATA TRAFO'!D345</f>
        <v>Jl. Kh. Ahmad Dahlan</v>
      </c>
      <c r="D345" s="193" t="str">
        <f>'1. DATA TRAFO'!L345</f>
        <v xml:space="preserve">Sintra </v>
      </c>
      <c r="E345" s="192">
        <f>'1. DATA TRAFO'!M345</f>
        <v>100</v>
      </c>
      <c r="F345" s="513">
        <f>'1. DATA TRAFO'!R345</f>
        <v>44825</v>
      </c>
      <c r="G345" s="205" t="str">
        <f>'1. DATA TRAFO'!T345</f>
        <v>UMJ</v>
      </c>
      <c r="H345" s="470"/>
      <c r="I345" s="470"/>
      <c r="J345" s="470"/>
      <c r="K345" s="470"/>
      <c r="L345" s="470"/>
      <c r="M345" s="470"/>
      <c r="N345" s="470"/>
      <c r="O345" s="470"/>
      <c r="P345" s="470"/>
      <c r="Q345" s="470"/>
      <c r="R345" s="470"/>
      <c r="S345" s="470"/>
      <c r="T345" s="470"/>
      <c r="U345" s="470"/>
      <c r="V345" s="470"/>
      <c r="W345" s="470"/>
      <c r="X345" s="470"/>
      <c r="Y345" s="470"/>
      <c r="Z345" s="470"/>
      <c r="AA345" s="470"/>
      <c r="AB345" s="470"/>
      <c r="AC345" s="514"/>
      <c r="AD345" s="470"/>
      <c r="AE345" s="515"/>
      <c r="AF345" s="470"/>
      <c r="AG345" s="470"/>
      <c r="AH345" s="470"/>
      <c r="AI345" s="470"/>
      <c r="AJ345" s="470"/>
      <c r="AK345" s="470"/>
      <c r="AL345" s="470"/>
      <c r="AM345" s="470"/>
      <c r="AN345" s="470"/>
      <c r="AO345" s="470"/>
      <c r="AP345" s="470"/>
      <c r="AQ345" s="470"/>
      <c r="AR345" s="470"/>
      <c r="AS345" s="516"/>
      <c r="AT345" s="470"/>
      <c r="AU345" s="471"/>
      <c r="AV345" s="470"/>
      <c r="AW345" s="471"/>
      <c r="AX345" s="471"/>
      <c r="AY345" s="470"/>
      <c r="AZ345" s="473"/>
      <c r="BA345" s="472"/>
      <c r="BB345" s="473"/>
      <c r="BC345" s="472"/>
      <c r="BD345" s="473"/>
      <c r="BE345" s="472"/>
      <c r="BF345" s="473"/>
      <c r="BG345" s="472"/>
      <c r="BH345" s="473"/>
      <c r="BI345" s="472"/>
      <c r="BJ345" s="473"/>
      <c r="BK345" s="472"/>
      <c r="BL345" s="473"/>
      <c r="BM345" s="472"/>
      <c r="BN345" s="473"/>
      <c r="BO345" s="472"/>
      <c r="BP345" s="473"/>
      <c r="BQ345" s="472"/>
      <c r="BR345" s="473"/>
      <c r="BS345" s="472"/>
      <c r="BT345" s="473"/>
      <c r="BU345" s="472"/>
      <c r="BV345" s="473"/>
      <c r="BW345" s="472"/>
      <c r="BX345" s="470"/>
      <c r="BY345" s="470"/>
      <c r="BZ345" s="470"/>
      <c r="CA345" s="470"/>
      <c r="CB345" s="470"/>
      <c r="CC345" s="470"/>
      <c r="CD345" s="470"/>
      <c r="CE345" s="470"/>
      <c r="CF345" s="470"/>
      <c r="CG345" s="470"/>
      <c r="CH345" s="470"/>
      <c r="CI345" s="470"/>
      <c r="CJ345" s="470"/>
      <c r="CK345" s="470"/>
      <c r="CL345" s="470"/>
      <c r="CM345" s="470"/>
      <c r="CN345" s="470"/>
      <c r="CO345" s="470"/>
      <c r="CP345" s="470"/>
      <c r="CQ345" s="470"/>
      <c r="CR345" s="470"/>
      <c r="CS345" s="470"/>
      <c r="CT345" s="470"/>
      <c r="CU345" s="63"/>
      <c r="CV345" s="467"/>
      <c r="CW345" s="186"/>
      <c r="CX345" s="35"/>
      <c r="CY345" s="132" t="e">
        <f>IF(AND(BX345="NYY",BY345=150),324,IF(AND(BX345="NYY",BY345=95),282,IF(AND(BX345="NYY",BY345=70),202,IF(AND(BX345="NYY",BY345=50),159,IF(AND(BX345="NYY",BY345=35),131,IF(AND(BX345=NYY,BY345=25),106,IF(AND(BX345="LVTC",BY345=150),252,IF(AND(BX345="LVTC",BY345=95),190,IF(AND(BX345="LVTC",BY345=70),158,IF(AND(BX345="LVTC",BY345=50),124,IF(AND(BX345="LVTC",BY345=35),102,IF(AND(BX345="LVTC",BY345=25),83,0))))))))))))</f>
        <v>#NAME?</v>
      </c>
      <c r="CZ345" s="35"/>
      <c r="DA345" s="35"/>
      <c r="DB345" s="401">
        <f t="shared" si="35"/>
        <v>0</v>
      </c>
      <c r="DC345" s="401">
        <f t="shared" si="36"/>
        <v>0</v>
      </c>
      <c r="DD345" s="401" t="str">
        <f t="shared" si="37"/>
        <v>BAIK</v>
      </c>
      <c r="DE345" s="401">
        <f t="shared" si="38"/>
        <v>0</v>
      </c>
      <c r="DF345" s="401" t="str">
        <f t="shared" si="39"/>
        <v>BAIK</v>
      </c>
    </row>
    <row r="346" spans="1:110">
      <c r="A346" s="510">
        <f t="shared" si="40"/>
        <v>334</v>
      </c>
      <c r="B346" s="511" t="str">
        <f>'1. DATA TRAFO'!C346</f>
        <v>TP0385</v>
      </c>
      <c r="C346" s="512" t="str">
        <f>'1. DATA TRAFO'!D346</f>
        <v>Jl. Sudirman Air Raya</v>
      </c>
      <c r="D346" s="193" t="str">
        <f>'1. DATA TRAFO'!L346</f>
        <v>Sintra</v>
      </c>
      <c r="E346" s="192">
        <f>'1. DATA TRAFO'!M346</f>
        <v>100</v>
      </c>
      <c r="F346" s="513">
        <f>'1. DATA TRAFO'!R346</f>
        <v>44825</v>
      </c>
      <c r="G346" s="205" t="str">
        <f>'1. DATA TRAFO'!T346</f>
        <v>UMJ</v>
      </c>
      <c r="H346" s="470"/>
      <c r="I346" s="470"/>
      <c r="J346" s="470"/>
      <c r="K346" s="470"/>
      <c r="L346" s="470"/>
      <c r="M346" s="470"/>
      <c r="N346" s="470"/>
      <c r="O346" s="470"/>
      <c r="P346" s="470"/>
      <c r="Q346" s="470"/>
      <c r="R346" s="470"/>
      <c r="S346" s="470"/>
      <c r="T346" s="470"/>
      <c r="U346" s="470"/>
      <c r="V346" s="470"/>
      <c r="W346" s="470"/>
      <c r="X346" s="470"/>
      <c r="Y346" s="470"/>
      <c r="Z346" s="470"/>
      <c r="AA346" s="470"/>
      <c r="AB346" s="470"/>
      <c r="AC346" s="514"/>
      <c r="AD346" s="470"/>
      <c r="AE346" s="515"/>
      <c r="AF346" s="470"/>
      <c r="AG346" s="470"/>
      <c r="AH346" s="470"/>
      <c r="AI346" s="470"/>
      <c r="AJ346" s="470"/>
      <c r="AK346" s="470"/>
      <c r="AL346" s="470"/>
      <c r="AM346" s="470"/>
      <c r="AN346" s="470"/>
      <c r="AO346" s="470"/>
      <c r="AP346" s="470"/>
      <c r="AQ346" s="470"/>
      <c r="AR346" s="470"/>
      <c r="AS346" s="516"/>
      <c r="AT346" s="470"/>
      <c r="AU346" s="471"/>
      <c r="AV346" s="470"/>
      <c r="AW346" s="471"/>
      <c r="AX346" s="471"/>
      <c r="AY346" s="470"/>
      <c r="AZ346" s="473"/>
      <c r="BA346" s="472"/>
      <c r="BB346" s="473"/>
      <c r="BC346" s="472"/>
      <c r="BD346" s="473"/>
      <c r="BE346" s="472"/>
      <c r="BF346" s="473"/>
      <c r="BG346" s="472"/>
      <c r="BH346" s="473"/>
      <c r="BI346" s="472"/>
      <c r="BJ346" s="473"/>
      <c r="BK346" s="472"/>
      <c r="BL346" s="473"/>
      <c r="BM346" s="472"/>
      <c r="BN346" s="473"/>
      <c r="BO346" s="472"/>
      <c r="BP346" s="473"/>
      <c r="BQ346" s="472"/>
      <c r="BR346" s="473"/>
      <c r="BS346" s="472"/>
      <c r="BT346" s="473"/>
      <c r="BU346" s="472"/>
      <c r="BV346" s="473"/>
      <c r="BW346" s="472"/>
      <c r="BX346" s="470"/>
      <c r="BY346" s="470"/>
      <c r="BZ346" s="470"/>
      <c r="CA346" s="470"/>
      <c r="CB346" s="470"/>
      <c r="CC346" s="470"/>
      <c r="CD346" s="470"/>
      <c r="CE346" s="470"/>
      <c r="CF346" s="470"/>
      <c r="CG346" s="470"/>
      <c r="CH346" s="470"/>
      <c r="CI346" s="470"/>
      <c r="CJ346" s="470"/>
      <c r="CK346" s="470"/>
      <c r="CL346" s="470"/>
      <c r="CM346" s="470"/>
      <c r="CN346" s="470"/>
      <c r="CO346" s="470"/>
      <c r="CP346" s="470"/>
      <c r="CQ346" s="470"/>
      <c r="CR346" s="470"/>
      <c r="CS346" s="470"/>
      <c r="CT346" s="470"/>
      <c r="CU346" s="63"/>
      <c r="CV346" s="467"/>
      <c r="CW346" s="186"/>
      <c r="CX346" s="35"/>
      <c r="CY346" s="132" t="e">
        <f>IF(AND(BX346="NYY",BY346=150),324,IF(AND(BX346="NYY",BY346=95),282,IF(AND(BX346="NYY",BY346=70),202,IF(AND(BX346="NYY",BY346=50),159,IF(AND(BX346="NYY",BY346=35),131,IF(AND(BX346=NYY,BY346=25),106,IF(AND(BX346="LVTC",BY346=150),252,IF(AND(BX346="LVTC",BY346=95),190,IF(AND(BX346="LVTC",BY346=70),158,IF(AND(BX346="LVTC",BY346=50),124,IF(AND(BX346="LVTC",BY346=35),102,IF(AND(BX346="LVTC",BY346=25),83,0))))))))))))</f>
        <v>#NAME?</v>
      </c>
      <c r="CZ346" s="35"/>
      <c r="DA346" s="35"/>
      <c r="DB346" s="401">
        <f t="shared" si="35"/>
        <v>0</v>
      </c>
      <c r="DC346" s="401">
        <f t="shared" si="36"/>
        <v>0</v>
      </c>
      <c r="DD346" s="401" t="str">
        <f t="shared" si="37"/>
        <v>BAIK</v>
      </c>
      <c r="DE346" s="401">
        <f t="shared" si="38"/>
        <v>0</v>
      </c>
      <c r="DF346" s="401" t="str">
        <f t="shared" si="39"/>
        <v>BAIK</v>
      </c>
    </row>
    <row r="347" spans="1:110">
      <c r="A347" s="510">
        <f t="shared" si="40"/>
        <v>335</v>
      </c>
      <c r="B347" s="511" t="str">
        <f>'1. DATA TRAFO'!C347</f>
        <v>TP0444</v>
      </c>
      <c r="C347" s="512" t="str">
        <f>'1. DATA TRAFO'!D347</f>
        <v>Jl. Jend. A. Yani</v>
      </c>
      <c r="D347" s="193" t="str">
        <f>'1. DATA TRAFO'!L347</f>
        <v xml:space="preserve">Voltra </v>
      </c>
      <c r="E347" s="192">
        <f>'1. DATA TRAFO'!M347</f>
        <v>100</v>
      </c>
      <c r="F347" s="513">
        <f>'1. DATA TRAFO'!R347</f>
        <v>44825</v>
      </c>
      <c r="G347" s="205" t="str">
        <f>'1. DATA TRAFO'!T347</f>
        <v>UMJ</v>
      </c>
      <c r="H347" s="470"/>
      <c r="I347" s="470"/>
      <c r="J347" s="470"/>
      <c r="K347" s="470"/>
      <c r="L347" s="470"/>
      <c r="M347" s="470"/>
      <c r="N347" s="470"/>
      <c r="O347" s="470"/>
      <c r="P347" s="470"/>
      <c r="Q347" s="470"/>
      <c r="R347" s="470"/>
      <c r="S347" s="470"/>
      <c r="T347" s="470"/>
      <c r="U347" s="470"/>
      <c r="V347" s="470"/>
      <c r="W347" s="470"/>
      <c r="X347" s="470"/>
      <c r="Y347" s="470"/>
      <c r="Z347" s="470"/>
      <c r="AA347" s="470"/>
      <c r="AB347" s="470"/>
      <c r="AC347" s="514"/>
      <c r="AD347" s="470"/>
      <c r="AE347" s="515"/>
      <c r="AF347" s="470"/>
      <c r="AG347" s="470"/>
      <c r="AH347" s="470"/>
      <c r="AI347" s="470"/>
      <c r="AJ347" s="470"/>
      <c r="AK347" s="470"/>
      <c r="AL347" s="470"/>
      <c r="AM347" s="470"/>
      <c r="AN347" s="470"/>
      <c r="AO347" s="470"/>
      <c r="AP347" s="470"/>
      <c r="AQ347" s="470"/>
      <c r="AR347" s="470"/>
      <c r="AS347" s="516"/>
      <c r="AT347" s="470"/>
      <c r="AU347" s="471"/>
      <c r="AV347" s="470"/>
      <c r="AW347" s="471"/>
      <c r="AX347" s="471"/>
      <c r="AY347" s="470"/>
      <c r="AZ347" s="473"/>
      <c r="BA347" s="472"/>
      <c r="BB347" s="473"/>
      <c r="BC347" s="472"/>
      <c r="BD347" s="473"/>
      <c r="BE347" s="472"/>
      <c r="BF347" s="473"/>
      <c r="BG347" s="472"/>
      <c r="BH347" s="473"/>
      <c r="BI347" s="472"/>
      <c r="BJ347" s="473"/>
      <c r="BK347" s="472"/>
      <c r="BL347" s="473"/>
      <c r="BM347" s="472"/>
      <c r="BN347" s="473"/>
      <c r="BO347" s="472"/>
      <c r="BP347" s="473"/>
      <c r="BQ347" s="472"/>
      <c r="BR347" s="473"/>
      <c r="BS347" s="472"/>
      <c r="BT347" s="473"/>
      <c r="BU347" s="472"/>
      <c r="BV347" s="473"/>
      <c r="BW347" s="472"/>
      <c r="BX347" s="470"/>
      <c r="BY347" s="470"/>
      <c r="BZ347" s="470"/>
      <c r="CA347" s="470"/>
      <c r="CB347" s="470"/>
      <c r="CC347" s="470"/>
      <c r="CD347" s="470"/>
      <c r="CE347" s="470"/>
      <c r="CF347" s="470"/>
      <c r="CG347" s="470"/>
      <c r="CH347" s="470"/>
      <c r="CI347" s="470"/>
      <c r="CJ347" s="470"/>
      <c r="CK347" s="470"/>
      <c r="CL347" s="470"/>
      <c r="CM347" s="470"/>
      <c r="CN347" s="470"/>
      <c r="CO347" s="470"/>
      <c r="CP347" s="470"/>
      <c r="CQ347" s="470"/>
      <c r="CR347" s="470"/>
      <c r="CS347" s="470"/>
      <c r="CT347" s="470"/>
      <c r="CU347" s="63"/>
      <c r="CV347" s="467"/>
      <c r="CW347" s="186"/>
      <c r="CX347" s="35"/>
      <c r="CY347" s="132" t="e">
        <f>IF(AND(BX347="NYY",BY347=150),324,IF(AND(BX347="NYY",BY347=95),282,IF(AND(BX347="NYY",BY347=70),202,IF(AND(BX347="NYY",BY347=50),159,IF(AND(BX347="NYY",BY347=35),131,IF(AND(BX347=NYY,BY347=25),106,IF(AND(BX347="LVTC",BY347=150),252,IF(AND(BX347="LVTC",BY347=95),190,IF(AND(BX347="LVTC",BY347=70),158,IF(AND(BX347="LVTC",BY347=50),124,IF(AND(BX347="LVTC",BY347=35),102,IF(AND(BX347="LVTC",BY347=25),83,0))))))))))))</f>
        <v>#NAME?</v>
      </c>
      <c r="CZ347" s="35"/>
      <c r="DA347" s="35"/>
      <c r="DB347" s="401">
        <f t="shared" si="35"/>
        <v>0</v>
      </c>
      <c r="DC347" s="401">
        <f t="shared" si="36"/>
        <v>0</v>
      </c>
      <c r="DD347" s="401" t="str">
        <f t="shared" si="37"/>
        <v>BAIK</v>
      </c>
      <c r="DE347" s="401">
        <f t="shared" si="38"/>
        <v>0</v>
      </c>
      <c r="DF347" s="401" t="str">
        <f t="shared" si="39"/>
        <v>BAIK</v>
      </c>
    </row>
    <row r="348" spans="1:110">
      <c r="A348" s="510">
        <f t="shared" si="40"/>
        <v>336</v>
      </c>
      <c r="B348" s="511" t="str">
        <f>'1. DATA TRAFO'!C348</f>
        <v>TP0372</v>
      </c>
      <c r="C348" s="512" t="str">
        <f>'1. DATA TRAFO'!D348</f>
        <v>Jl. Jend. Sudirman</v>
      </c>
      <c r="D348" s="193" t="str">
        <f>'1. DATA TRAFO'!L348</f>
        <v xml:space="preserve">Voltra </v>
      </c>
      <c r="E348" s="192">
        <f>'1. DATA TRAFO'!M348</f>
        <v>100</v>
      </c>
      <c r="F348" s="513">
        <f>'1. DATA TRAFO'!R348</f>
        <v>44825</v>
      </c>
      <c r="G348" s="205" t="str">
        <f>'1. DATA TRAFO'!T348</f>
        <v>UMJ</v>
      </c>
      <c r="H348" s="470"/>
      <c r="I348" s="470"/>
      <c r="J348" s="470"/>
      <c r="K348" s="470"/>
      <c r="L348" s="470"/>
      <c r="M348" s="470"/>
      <c r="N348" s="470"/>
      <c r="O348" s="470"/>
      <c r="P348" s="470"/>
      <c r="Q348" s="470"/>
      <c r="R348" s="470"/>
      <c r="S348" s="470"/>
      <c r="T348" s="470"/>
      <c r="U348" s="470"/>
      <c r="V348" s="470"/>
      <c r="W348" s="470"/>
      <c r="X348" s="470"/>
      <c r="Y348" s="470"/>
      <c r="Z348" s="470"/>
      <c r="AA348" s="470"/>
      <c r="AB348" s="470"/>
      <c r="AC348" s="514"/>
      <c r="AD348" s="470"/>
      <c r="AE348" s="515"/>
      <c r="AF348" s="470"/>
      <c r="AG348" s="470"/>
      <c r="AH348" s="470"/>
      <c r="AI348" s="470"/>
      <c r="AJ348" s="470"/>
      <c r="AK348" s="470"/>
      <c r="AL348" s="470"/>
      <c r="AM348" s="470"/>
      <c r="AN348" s="470"/>
      <c r="AO348" s="470"/>
      <c r="AP348" s="470"/>
      <c r="AQ348" s="470"/>
      <c r="AR348" s="470"/>
      <c r="AS348" s="516"/>
      <c r="AT348" s="470"/>
      <c r="AU348" s="471"/>
      <c r="AV348" s="470"/>
      <c r="AW348" s="471"/>
      <c r="AX348" s="471"/>
      <c r="AY348" s="470"/>
      <c r="AZ348" s="473"/>
      <c r="BA348" s="472"/>
      <c r="BB348" s="473"/>
      <c r="BC348" s="472"/>
      <c r="BD348" s="473"/>
      <c r="BE348" s="472"/>
      <c r="BF348" s="473"/>
      <c r="BG348" s="472"/>
      <c r="BH348" s="473"/>
      <c r="BI348" s="472"/>
      <c r="BJ348" s="473"/>
      <c r="BK348" s="472"/>
      <c r="BL348" s="473"/>
      <c r="BM348" s="472"/>
      <c r="BN348" s="473"/>
      <c r="BO348" s="472"/>
      <c r="BP348" s="473"/>
      <c r="BQ348" s="472"/>
      <c r="BR348" s="473"/>
      <c r="BS348" s="472"/>
      <c r="BT348" s="473"/>
      <c r="BU348" s="472"/>
      <c r="BV348" s="473"/>
      <c r="BW348" s="472"/>
      <c r="BX348" s="470"/>
      <c r="BY348" s="470"/>
      <c r="BZ348" s="470"/>
      <c r="CA348" s="470"/>
      <c r="CB348" s="470"/>
      <c r="CC348" s="470"/>
      <c r="CD348" s="470"/>
      <c r="CE348" s="470"/>
      <c r="CF348" s="470"/>
      <c r="CG348" s="470"/>
      <c r="CH348" s="470"/>
      <c r="CI348" s="470"/>
      <c r="CJ348" s="470"/>
      <c r="CK348" s="470"/>
      <c r="CL348" s="470"/>
      <c r="CM348" s="470"/>
      <c r="CN348" s="470"/>
      <c r="CO348" s="470"/>
      <c r="CP348" s="470"/>
      <c r="CQ348" s="470"/>
      <c r="CR348" s="470"/>
      <c r="CS348" s="470"/>
      <c r="CT348" s="470"/>
      <c r="CU348" s="63"/>
      <c r="CV348" s="467"/>
      <c r="CW348" s="186"/>
      <c r="CX348" s="35"/>
      <c r="CY348" s="132" t="e">
        <f>IF(AND(BX348="NYY",BY348=150),324,IF(AND(BX348="NYY",BY348=95),282,IF(AND(BX348="NYY",BY348=70),202,IF(AND(BX348="NYY",BY348=50),159,IF(AND(BX348="NYY",BY348=35),131,IF(AND(BX348=NYY,BY348=25),106,IF(AND(BX348="LVTC",BY348=150),252,IF(AND(BX348="LVTC",BY348=95),190,IF(AND(BX348="LVTC",BY348=70),158,IF(AND(BX348="LVTC",BY348=50),124,IF(AND(BX348="LVTC",BY348=35),102,IF(AND(BX348="LVTC",BY348=25),83,0))))))))))))</f>
        <v>#NAME?</v>
      </c>
      <c r="CZ348" s="35"/>
      <c r="DA348" s="35"/>
      <c r="DB348" s="401">
        <f t="shared" si="35"/>
        <v>0</v>
      </c>
      <c r="DC348" s="401">
        <f t="shared" si="36"/>
        <v>0</v>
      </c>
      <c r="DD348" s="401" t="str">
        <f t="shared" si="37"/>
        <v>BAIK</v>
      </c>
      <c r="DE348" s="401">
        <f t="shared" si="38"/>
        <v>0</v>
      </c>
      <c r="DF348" s="401" t="str">
        <f t="shared" si="39"/>
        <v>BAIK</v>
      </c>
    </row>
    <row r="349" spans="1:110">
      <c r="A349" s="510">
        <f t="shared" si="40"/>
        <v>337</v>
      </c>
      <c r="B349" s="511" t="str">
        <f>'1. DATA TRAFO'!C349</f>
        <v>TP0124</v>
      </c>
      <c r="C349" s="512" t="str">
        <f>'1. DATA TRAFO'!D349</f>
        <v xml:space="preserve">Jl. Dukong </v>
      </c>
      <c r="D349" s="193" t="str">
        <f>'1. DATA TRAFO'!L349</f>
        <v>Morawa</v>
      </c>
      <c r="E349" s="192">
        <f>'1. DATA TRAFO'!M349</f>
        <v>100</v>
      </c>
      <c r="F349" s="513">
        <f>'1. DATA TRAFO'!R349</f>
        <v>44830</v>
      </c>
      <c r="G349" s="205" t="str">
        <f>'1. DATA TRAFO'!T349</f>
        <v>UMJ</v>
      </c>
      <c r="H349" s="470"/>
      <c r="I349" s="470"/>
      <c r="J349" s="470"/>
      <c r="K349" s="470"/>
      <c r="L349" s="470"/>
      <c r="M349" s="470"/>
      <c r="N349" s="470"/>
      <c r="O349" s="470"/>
      <c r="P349" s="470"/>
      <c r="Q349" s="470"/>
      <c r="R349" s="470"/>
      <c r="S349" s="470"/>
      <c r="T349" s="470"/>
      <c r="U349" s="470"/>
      <c r="V349" s="470"/>
      <c r="W349" s="470"/>
      <c r="X349" s="470"/>
      <c r="Y349" s="470"/>
      <c r="Z349" s="470"/>
      <c r="AA349" s="470"/>
      <c r="AB349" s="470"/>
      <c r="AC349" s="514"/>
      <c r="AD349" s="470"/>
      <c r="AE349" s="515"/>
      <c r="AF349" s="470"/>
      <c r="AG349" s="470"/>
      <c r="AH349" s="470"/>
      <c r="AI349" s="470"/>
      <c r="AJ349" s="470"/>
      <c r="AK349" s="470"/>
      <c r="AL349" s="470"/>
      <c r="AM349" s="470"/>
      <c r="AN349" s="470"/>
      <c r="AO349" s="470"/>
      <c r="AP349" s="470"/>
      <c r="AQ349" s="470"/>
      <c r="AR349" s="470"/>
      <c r="AS349" s="516"/>
      <c r="AT349" s="470"/>
      <c r="AU349" s="471"/>
      <c r="AV349" s="470"/>
      <c r="AW349" s="471"/>
      <c r="AX349" s="471"/>
      <c r="AY349" s="470"/>
      <c r="AZ349" s="473"/>
      <c r="BA349" s="472"/>
      <c r="BB349" s="473"/>
      <c r="BC349" s="472"/>
      <c r="BD349" s="473"/>
      <c r="BE349" s="472"/>
      <c r="BF349" s="473"/>
      <c r="BG349" s="472"/>
      <c r="BH349" s="473"/>
      <c r="BI349" s="472"/>
      <c r="BJ349" s="473"/>
      <c r="BK349" s="472"/>
      <c r="BL349" s="473"/>
      <c r="BM349" s="472"/>
      <c r="BN349" s="473"/>
      <c r="BO349" s="472"/>
      <c r="BP349" s="473"/>
      <c r="BQ349" s="472"/>
      <c r="BR349" s="473"/>
      <c r="BS349" s="472"/>
      <c r="BT349" s="473"/>
      <c r="BU349" s="472"/>
      <c r="BV349" s="473"/>
      <c r="BW349" s="472"/>
      <c r="BX349" s="470"/>
      <c r="BY349" s="470"/>
      <c r="BZ349" s="470"/>
      <c r="CA349" s="470"/>
      <c r="CB349" s="470"/>
      <c r="CC349" s="470"/>
      <c r="CD349" s="470"/>
      <c r="CE349" s="470"/>
      <c r="CF349" s="470"/>
      <c r="CG349" s="470"/>
      <c r="CH349" s="470"/>
      <c r="CI349" s="470"/>
      <c r="CJ349" s="470"/>
      <c r="CK349" s="470"/>
      <c r="CL349" s="470"/>
      <c r="CM349" s="470"/>
      <c r="CN349" s="470"/>
      <c r="CO349" s="470"/>
      <c r="CP349" s="470"/>
      <c r="CQ349" s="470"/>
      <c r="CR349" s="470"/>
      <c r="CS349" s="470"/>
      <c r="CT349" s="470"/>
      <c r="CU349" s="63"/>
      <c r="CV349" s="467"/>
      <c r="CW349" s="186"/>
      <c r="CX349" s="35"/>
      <c r="CY349" s="132" t="e">
        <f>IF(AND(BX349="NYY",BY349=150),324,IF(AND(BX349="NYY",BY349=95),282,IF(AND(BX349="NYY",BY349=70),202,IF(AND(BX349="NYY",BY349=50),159,IF(AND(BX349="NYY",BY349=35),131,IF(AND(BX349=NYY,BY349=25),106,IF(AND(BX349="LVTC",BY349=150),252,IF(AND(BX349="LVTC",BY349=95),190,IF(AND(BX349="LVTC",BY349=70),158,IF(AND(BX349="LVTC",BY349=50),124,IF(AND(BX349="LVTC",BY349=35),102,IF(AND(BX349="LVTC",BY349=25),83,0))))))))))))</f>
        <v>#NAME?</v>
      </c>
      <c r="CZ349" s="35"/>
      <c r="DA349" s="35"/>
      <c r="DB349" s="401">
        <f t="shared" si="35"/>
        <v>0</v>
      </c>
      <c r="DC349" s="401">
        <f t="shared" si="36"/>
        <v>0</v>
      </c>
      <c r="DD349" s="401" t="str">
        <f t="shared" si="37"/>
        <v>BAIK</v>
      </c>
      <c r="DE349" s="401">
        <f t="shared" si="38"/>
        <v>0</v>
      </c>
      <c r="DF349" s="401" t="str">
        <f t="shared" si="39"/>
        <v>BAIK</v>
      </c>
    </row>
    <row r="350" spans="1:110">
      <c r="A350" s="510">
        <f t="shared" si="40"/>
        <v>338</v>
      </c>
      <c r="B350" s="511" t="str">
        <f>'1. DATA TRAFO'!C350</f>
        <v>TP0329</v>
      </c>
      <c r="C350" s="512" t="str">
        <f>'1. DATA TRAFO'!D350</f>
        <v xml:space="preserve">Jl. Dukong </v>
      </c>
      <c r="D350" s="193" t="str">
        <f>'1. DATA TRAFO'!L350</f>
        <v>Trafindo</v>
      </c>
      <c r="E350" s="192">
        <f>'1. DATA TRAFO'!M350</f>
        <v>50</v>
      </c>
      <c r="F350" s="513">
        <f>'1. DATA TRAFO'!R350</f>
        <v>44830</v>
      </c>
      <c r="G350" s="205" t="str">
        <f>'1. DATA TRAFO'!T350</f>
        <v>UMJ</v>
      </c>
      <c r="H350" s="470"/>
      <c r="I350" s="470"/>
      <c r="J350" s="470"/>
      <c r="K350" s="470"/>
      <c r="L350" s="470"/>
      <c r="M350" s="470"/>
      <c r="N350" s="470"/>
      <c r="O350" s="470"/>
      <c r="P350" s="470"/>
      <c r="Q350" s="470"/>
      <c r="R350" s="470"/>
      <c r="S350" s="470"/>
      <c r="T350" s="470"/>
      <c r="U350" s="470"/>
      <c r="V350" s="470"/>
      <c r="W350" s="470"/>
      <c r="X350" s="470"/>
      <c r="Y350" s="470"/>
      <c r="Z350" s="470"/>
      <c r="AA350" s="470"/>
      <c r="AB350" s="470"/>
      <c r="AC350" s="514"/>
      <c r="AD350" s="470"/>
      <c r="AE350" s="515"/>
      <c r="AF350" s="470"/>
      <c r="AG350" s="470"/>
      <c r="AH350" s="470"/>
      <c r="AI350" s="470"/>
      <c r="AJ350" s="470"/>
      <c r="AK350" s="470"/>
      <c r="AL350" s="470"/>
      <c r="AM350" s="470"/>
      <c r="AN350" s="470"/>
      <c r="AO350" s="470"/>
      <c r="AP350" s="470"/>
      <c r="AQ350" s="470"/>
      <c r="AR350" s="470"/>
      <c r="AS350" s="516"/>
      <c r="AT350" s="470"/>
      <c r="AU350" s="471"/>
      <c r="AV350" s="470"/>
      <c r="AW350" s="471"/>
      <c r="AX350" s="471"/>
      <c r="AY350" s="470"/>
      <c r="AZ350" s="473"/>
      <c r="BA350" s="472"/>
      <c r="BB350" s="473"/>
      <c r="BC350" s="472"/>
      <c r="BD350" s="473"/>
      <c r="BE350" s="472"/>
      <c r="BF350" s="473"/>
      <c r="BG350" s="472"/>
      <c r="BH350" s="473"/>
      <c r="BI350" s="472"/>
      <c r="BJ350" s="473"/>
      <c r="BK350" s="472"/>
      <c r="BL350" s="473"/>
      <c r="BM350" s="472"/>
      <c r="BN350" s="473"/>
      <c r="BO350" s="472"/>
      <c r="BP350" s="473"/>
      <c r="BQ350" s="472"/>
      <c r="BR350" s="473"/>
      <c r="BS350" s="472"/>
      <c r="BT350" s="473"/>
      <c r="BU350" s="472"/>
      <c r="BV350" s="473"/>
      <c r="BW350" s="472"/>
      <c r="BX350" s="470"/>
      <c r="BY350" s="470"/>
      <c r="BZ350" s="470"/>
      <c r="CA350" s="470"/>
      <c r="CB350" s="470"/>
      <c r="CC350" s="470"/>
      <c r="CD350" s="470"/>
      <c r="CE350" s="470"/>
      <c r="CF350" s="470"/>
      <c r="CG350" s="470"/>
      <c r="CH350" s="470"/>
      <c r="CI350" s="470"/>
      <c r="CJ350" s="470"/>
      <c r="CK350" s="470"/>
      <c r="CL350" s="470"/>
      <c r="CM350" s="470"/>
      <c r="CN350" s="470"/>
      <c r="CO350" s="470"/>
      <c r="CP350" s="470"/>
      <c r="CQ350" s="470"/>
      <c r="CR350" s="470"/>
      <c r="CS350" s="470"/>
      <c r="CT350" s="470"/>
      <c r="CU350" s="63"/>
      <c r="CV350" s="467"/>
      <c r="CW350" s="186"/>
      <c r="CX350" s="35"/>
      <c r="CY350" s="132" t="e">
        <f>IF(AND(BX350="NYY",BY350=150),324,IF(AND(BX350="NYY",BY350=95),282,IF(AND(BX350="NYY",BY350=70),202,IF(AND(BX350="NYY",BY350=50),159,IF(AND(BX350="NYY",BY350=35),131,IF(AND(BX350=NYY,BY350=25),106,IF(AND(BX350="LVTC",BY350=150),252,IF(AND(BX350="LVTC",BY350=95),190,IF(AND(BX350="LVTC",BY350=70),158,IF(AND(BX350="LVTC",BY350=50),124,IF(AND(BX350="LVTC",BY350=35),102,IF(AND(BX350="LVTC",BY350=25),83,0))))))))))))</f>
        <v>#NAME?</v>
      </c>
      <c r="CZ350" s="35"/>
      <c r="DA350" s="35"/>
      <c r="DB350" s="401">
        <f t="shared" si="35"/>
        <v>0</v>
      </c>
      <c r="DC350" s="401">
        <f t="shared" si="36"/>
        <v>0</v>
      </c>
      <c r="DD350" s="401" t="str">
        <f t="shared" si="37"/>
        <v>BAIK</v>
      </c>
      <c r="DE350" s="401">
        <f t="shared" si="38"/>
        <v>0</v>
      </c>
      <c r="DF350" s="401" t="str">
        <f t="shared" si="39"/>
        <v>BAIK</v>
      </c>
    </row>
    <row r="351" spans="1:110">
      <c r="A351" s="510">
        <f t="shared" si="40"/>
        <v>339</v>
      </c>
      <c r="B351" s="511" t="str">
        <f>'1. DATA TRAFO'!C351</f>
        <v>TP0370</v>
      </c>
      <c r="C351" s="512" t="str">
        <f>'1. DATA TRAFO'!D351</f>
        <v>Jl. Gunung Payung</v>
      </c>
      <c r="D351" s="193" t="str">
        <f>'1. DATA TRAFO'!L351</f>
        <v xml:space="preserve">Voltra </v>
      </c>
      <c r="E351" s="192">
        <f>'1. DATA TRAFO'!M351</f>
        <v>100</v>
      </c>
      <c r="F351" s="513">
        <f>'1. DATA TRAFO'!R351</f>
        <v>44827</v>
      </c>
      <c r="G351" s="205" t="str">
        <f>'1. DATA TRAFO'!T351</f>
        <v>UMJ</v>
      </c>
      <c r="H351" s="470"/>
      <c r="I351" s="470"/>
      <c r="J351" s="470"/>
      <c r="K351" s="470"/>
      <c r="L351" s="470"/>
      <c r="M351" s="470"/>
      <c r="N351" s="470"/>
      <c r="O351" s="470"/>
      <c r="P351" s="470"/>
      <c r="Q351" s="470"/>
      <c r="R351" s="470"/>
      <c r="S351" s="470"/>
      <c r="T351" s="470"/>
      <c r="U351" s="470"/>
      <c r="V351" s="470"/>
      <c r="W351" s="470"/>
      <c r="X351" s="470"/>
      <c r="Y351" s="470"/>
      <c r="Z351" s="470"/>
      <c r="AA351" s="470"/>
      <c r="AB351" s="470"/>
      <c r="AC351" s="514"/>
      <c r="AD351" s="470"/>
      <c r="AE351" s="515"/>
      <c r="AF351" s="470"/>
      <c r="AG351" s="470"/>
      <c r="AH351" s="470"/>
      <c r="AI351" s="470"/>
      <c r="AJ351" s="470"/>
      <c r="AK351" s="470"/>
      <c r="AL351" s="470"/>
      <c r="AM351" s="470"/>
      <c r="AN351" s="470"/>
      <c r="AO351" s="470"/>
      <c r="AP351" s="470"/>
      <c r="AQ351" s="470"/>
      <c r="AR351" s="470"/>
      <c r="AS351" s="516"/>
      <c r="AT351" s="470"/>
      <c r="AU351" s="471"/>
      <c r="AV351" s="470"/>
      <c r="AW351" s="471"/>
      <c r="AX351" s="471"/>
      <c r="AY351" s="470"/>
      <c r="AZ351" s="473"/>
      <c r="BA351" s="472"/>
      <c r="BB351" s="473"/>
      <c r="BC351" s="472"/>
      <c r="BD351" s="473"/>
      <c r="BE351" s="472"/>
      <c r="BF351" s="473"/>
      <c r="BG351" s="472"/>
      <c r="BH351" s="473"/>
      <c r="BI351" s="472"/>
      <c r="BJ351" s="473"/>
      <c r="BK351" s="472"/>
      <c r="BL351" s="473"/>
      <c r="BM351" s="472"/>
      <c r="BN351" s="473"/>
      <c r="BO351" s="472"/>
      <c r="BP351" s="473"/>
      <c r="BQ351" s="472"/>
      <c r="BR351" s="473"/>
      <c r="BS351" s="472"/>
      <c r="BT351" s="473"/>
      <c r="BU351" s="472"/>
      <c r="BV351" s="473"/>
      <c r="BW351" s="472"/>
      <c r="BX351" s="470"/>
      <c r="BY351" s="470"/>
      <c r="BZ351" s="470"/>
      <c r="CA351" s="470"/>
      <c r="CB351" s="470"/>
      <c r="CC351" s="470"/>
      <c r="CD351" s="470"/>
      <c r="CE351" s="470"/>
      <c r="CF351" s="470"/>
      <c r="CG351" s="470"/>
      <c r="CH351" s="470"/>
      <c r="CI351" s="470"/>
      <c r="CJ351" s="470"/>
      <c r="CK351" s="470"/>
      <c r="CL351" s="470"/>
      <c r="CM351" s="470"/>
      <c r="CN351" s="470"/>
      <c r="CO351" s="470"/>
      <c r="CP351" s="470"/>
      <c r="CQ351" s="470"/>
      <c r="CR351" s="470"/>
      <c r="CS351" s="470"/>
      <c r="CT351" s="470"/>
      <c r="CU351" s="63"/>
      <c r="CV351" s="467"/>
      <c r="CW351" s="186"/>
      <c r="CX351" s="35"/>
      <c r="CY351" s="132" t="e">
        <f>IF(AND(BX351="NYY",BY351=150),324,IF(AND(BX351="NYY",BY351=95),282,IF(AND(BX351="NYY",BY351=70),202,IF(AND(BX351="NYY",BY351=50),159,IF(AND(BX351="NYY",BY351=35),131,IF(AND(BX351=NYY,BY351=25),106,IF(AND(BX351="LVTC",BY351=150),252,IF(AND(BX351="LVTC",BY351=95),190,IF(AND(BX351="LVTC",BY351=70),158,IF(AND(BX351="LVTC",BY351=50),124,IF(AND(BX351="LVTC",BY351=35),102,IF(AND(BX351="LVTC",BY351=25),83,0))))))))))))</f>
        <v>#NAME?</v>
      </c>
      <c r="CZ351" s="35"/>
      <c r="DA351" s="35"/>
      <c r="DB351" s="401">
        <f t="shared" si="35"/>
        <v>0</v>
      </c>
      <c r="DC351" s="401">
        <f t="shared" si="36"/>
        <v>0</v>
      </c>
      <c r="DD351" s="401" t="str">
        <f t="shared" si="37"/>
        <v>BAIK</v>
      </c>
      <c r="DE351" s="401">
        <f t="shared" si="38"/>
        <v>0</v>
      </c>
      <c r="DF351" s="401" t="str">
        <f t="shared" si="39"/>
        <v>BAIK</v>
      </c>
    </row>
    <row r="352" spans="1:110">
      <c r="A352" s="510">
        <f t="shared" si="40"/>
        <v>340</v>
      </c>
      <c r="B352" s="511" t="str">
        <f>'1. DATA TRAFO'!C352</f>
        <v>TP0166</v>
      </c>
      <c r="C352" s="512" t="str">
        <f>'1. DATA TRAFO'!D352</f>
        <v xml:space="preserve">Jl. Gunung Payung </v>
      </c>
      <c r="D352" s="193" t="str">
        <f>'1. DATA TRAFO'!L352</f>
        <v>Trafindo</v>
      </c>
      <c r="E352" s="192">
        <f>'1. DATA TRAFO'!M352</f>
        <v>100</v>
      </c>
      <c r="F352" s="513">
        <f>'1. DATA TRAFO'!R352</f>
        <v>44830</v>
      </c>
      <c r="G352" s="205" t="str">
        <f>'1. DATA TRAFO'!T352</f>
        <v>UMJ</v>
      </c>
      <c r="H352" s="470"/>
      <c r="I352" s="470"/>
      <c r="J352" s="470"/>
      <c r="K352" s="470"/>
      <c r="L352" s="470"/>
      <c r="M352" s="470"/>
      <c r="N352" s="470"/>
      <c r="O352" s="470"/>
      <c r="P352" s="470"/>
      <c r="Q352" s="470"/>
      <c r="R352" s="470"/>
      <c r="S352" s="470"/>
      <c r="T352" s="470"/>
      <c r="U352" s="470"/>
      <c r="V352" s="470"/>
      <c r="W352" s="470"/>
      <c r="X352" s="470"/>
      <c r="Y352" s="470"/>
      <c r="Z352" s="470"/>
      <c r="AA352" s="470"/>
      <c r="AB352" s="470"/>
      <c r="AC352" s="514"/>
      <c r="AD352" s="470"/>
      <c r="AE352" s="515"/>
      <c r="AF352" s="470"/>
      <c r="AG352" s="470"/>
      <c r="AH352" s="470"/>
      <c r="AI352" s="470"/>
      <c r="AJ352" s="470"/>
      <c r="AK352" s="470"/>
      <c r="AL352" s="470"/>
      <c r="AM352" s="470"/>
      <c r="AN352" s="470"/>
      <c r="AO352" s="470"/>
      <c r="AP352" s="470"/>
      <c r="AQ352" s="470"/>
      <c r="AR352" s="470"/>
      <c r="AS352" s="516"/>
      <c r="AT352" s="470"/>
      <c r="AU352" s="471"/>
      <c r="AV352" s="470"/>
      <c r="AW352" s="471"/>
      <c r="AX352" s="471"/>
      <c r="AY352" s="470"/>
      <c r="AZ352" s="473"/>
      <c r="BA352" s="472"/>
      <c r="BB352" s="473"/>
      <c r="BC352" s="472"/>
      <c r="BD352" s="473"/>
      <c r="BE352" s="472"/>
      <c r="BF352" s="473"/>
      <c r="BG352" s="472"/>
      <c r="BH352" s="473"/>
      <c r="BI352" s="472"/>
      <c r="BJ352" s="473"/>
      <c r="BK352" s="472"/>
      <c r="BL352" s="473"/>
      <c r="BM352" s="472"/>
      <c r="BN352" s="473"/>
      <c r="BO352" s="472"/>
      <c r="BP352" s="473"/>
      <c r="BQ352" s="472"/>
      <c r="BR352" s="473"/>
      <c r="BS352" s="472"/>
      <c r="BT352" s="473"/>
      <c r="BU352" s="472"/>
      <c r="BV352" s="473"/>
      <c r="BW352" s="472"/>
      <c r="BX352" s="470"/>
      <c r="BY352" s="470"/>
      <c r="BZ352" s="470"/>
      <c r="CA352" s="470"/>
      <c r="CB352" s="470"/>
      <c r="CC352" s="470"/>
      <c r="CD352" s="470"/>
      <c r="CE352" s="470"/>
      <c r="CF352" s="470"/>
      <c r="CG352" s="470"/>
      <c r="CH352" s="470"/>
      <c r="CI352" s="470"/>
      <c r="CJ352" s="470"/>
      <c r="CK352" s="470"/>
      <c r="CL352" s="470"/>
      <c r="CM352" s="470"/>
      <c r="CN352" s="470"/>
      <c r="CO352" s="470"/>
      <c r="CP352" s="470"/>
      <c r="CQ352" s="470"/>
      <c r="CR352" s="470"/>
      <c r="CS352" s="470"/>
      <c r="CT352" s="470"/>
      <c r="CU352" s="63"/>
      <c r="CV352" s="467"/>
      <c r="CW352" s="186"/>
      <c r="CX352" s="35"/>
      <c r="CY352" s="132" t="e">
        <f>IF(AND(BX352="NYY",BY352=150),324,IF(AND(BX352="NYY",BY352=95),282,IF(AND(BX352="NYY",BY352=70),202,IF(AND(BX352="NYY",BY352=50),159,IF(AND(BX352="NYY",BY352=35),131,IF(AND(BX352=NYY,BY352=25),106,IF(AND(BX352="LVTC",BY352=150),252,IF(AND(BX352="LVTC",BY352=95),190,IF(AND(BX352="LVTC",BY352=70),158,IF(AND(BX352="LVTC",BY352=50),124,IF(AND(BX352="LVTC",BY352=35),102,IF(AND(BX352="LVTC",BY352=25),83,0))))))))))))</f>
        <v>#NAME?</v>
      </c>
      <c r="CZ352" s="35"/>
      <c r="DA352" s="35"/>
      <c r="DB352" s="401">
        <f t="shared" si="35"/>
        <v>0</v>
      </c>
      <c r="DC352" s="401">
        <f t="shared" si="36"/>
        <v>0</v>
      </c>
      <c r="DD352" s="401" t="str">
        <f t="shared" si="37"/>
        <v>BAIK</v>
      </c>
      <c r="DE352" s="401">
        <f t="shared" si="38"/>
        <v>0</v>
      </c>
      <c r="DF352" s="401" t="str">
        <f t="shared" si="39"/>
        <v>BAIK</v>
      </c>
    </row>
    <row r="353" spans="1:110">
      <c r="A353" s="510">
        <f t="shared" si="40"/>
        <v>341</v>
      </c>
      <c r="B353" s="511" t="str">
        <f>'1. DATA TRAFO'!C353</f>
        <v>TP0391</v>
      </c>
      <c r="C353" s="512" t="str">
        <f>'1. DATA TRAFO'!D353</f>
        <v>Jl. Air Kelubi</v>
      </c>
      <c r="D353" s="193" t="str">
        <f>'1. DATA TRAFO'!L353</f>
        <v>Sintra</v>
      </c>
      <c r="E353" s="192">
        <f>'1. DATA TRAFO'!M353</f>
        <v>100</v>
      </c>
      <c r="F353" s="513">
        <f>'1. DATA TRAFO'!R353</f>
        <v>44827</v>
      </c>
      <c r="G353" s="205" t="str">
        <f>'1. DATA TRAFO'!T353</f>
        <v>UMJ</v>
      </c>
      <c r="H353" s="470"/>
      <c r="I353" s="470"/>
      <c r="J353" s="470"/>
      <c r="K353" s="470"/>
      <c r="L353" s="470"/>
      <c r="M353" s="470"/>
      <c r="N353" s="470"/>
      <c r="O353" s="470"/>
      <c r="P353" s="470"/>
      <c r="Q353" s="470"/>
      <c r="R353" s="470"/>
      <c r="S353" s="470"/>
      <c r="T353" s="470"/>
      <c r="U353" s="470"/>
      <c r="V353" s="470"/>
      <c r="W353" s="470"/>
      <c r="X353" s="470"/>
      <c r="Y353" s="470"/>
      <c r="Z353" s="470"/>
      <c r="AA353" s="470"/>
      <c r="AB353" s="470"/>
      <c r="AC353" s="514"/>
      <c r="AD353" s="470"/>
      <c r="AE353" s="515"/>
      <c r="AF353" s="470"/>
      <c r="AG353" s="470"/>
      <c r="AH353" s="470"/>
      <c r="AI353" s="470"/>
      <c r="AJ353" s="470"/>
      <c r="AK353" s="470"/>
      <c r="AL353" s="470"/>
      <c r="AM353" s="470"/>
      <c r="AN353" s="470"/>
      <c r="AO353" s="470"/>
      <c r="AP353" s="470"/>
      <c r="AQ353" s="470"/>
      <c r="AR353" s="470"/>
      <c r="AS353" s="516"/>
      <c r="AT353" s="470"/>
      <c r="AU353" s="471"/>
      <c r="AV353" s="470"/>
      <c r="AW353" s="471"/>
      <c r="AX353" s="471"/>
      <c r="AY353" s="470"/>
      <c r="AZ353" s="473"/>
      <c r="BA353" s="472"/>
      <c r="BB353" s="473"/>
      <c r="BC353" s="472"/>
      <c r="BD353" s="473"/>
      <c r="BE353" s="472"/>
      <c r="BF353" s="473"/>
      <c r="BG353" s="472"/>
      <c r="BH353" s="473"/>
      <c r="BI353" s="472"/>
      <c r="BJ353" s="473"/>
      <c r="BK353" s="472"/>
      <c r="BL353" s="473"/>
      <c r="BM353" s="472"/>
      <c r="BN353" s="473"/>
      <c r="BO353" s="472"/>
      <c r="BP353" s="473"/>
      <c r="BQ353" s="472"/>
      <c r="BR353" s="473"/>
      <c r="BS353" s="472"/>
      <c r="BT353" s="473"/>
      <c r="BU353" s="472"/>
      <c r="BV353" s="473"/>
      <c r="BW353" s="472"/>
      <c r="BX353" s="470"/>
      <c r="BY353" s="470"/>
      <c r="BZ353" s="470"/>
      <c r="CA353" s="470"/>
      <c r="CB353" s="470"/>
      <c r="CC353" s="470"/>
      <c r="CD353" s="470"/>
      <c r="CE353" s="470"/>
      <c r="CF353" s="470"/>
      <c r="CG353" s="470"/>
      <c r="CH353" s="470"/>
      <c r="CI353" s="470"/>
      <c r="CJ353" s="470"/>
      <c r="CK353" s="470"/>
      <c r="CL353" s="470"/>
      <c r="CM353" s="470"/>
      <c r="CN353" s="470"/>
      <c r="CO353" s="470"/>
      <c r="CP353" s="470"/>
      <c r="CQ353" s="470"/>
      <c r="CR353" s="470"/>
      <c r="CS353" s="470"/>
      <c r="CT353" s="470"/>
      <c r="CU353" s="63"/>
      <c r="CV353" s="467"/>
      <c r="CW353" s="186"/>
      <c r="CX353" s="35"/>
      <c r="CY353" s="132" t="e">
        <f>IF(AND(BX353="NYY",BY353=150),324,IF(AND(BX353="NYY",BY353=95),282,IF(AND(BX353="NYY",BY353=70),202,IF(AND(BX353="NYY",BY353=50),159,IF(AND(BX353="NYY",BY353=35),131,IF(AND(BX353=NYY,BY353=25),106,IF(AND(BX353="LVTC",BY353=150),252,IF(AND(BX353="LVTC",BY353=95),190,IF(AND(BX353="LVTC",BY353=70),158,IF(AND(BX353="LVTC",BY353=50),124,IF(AND(BX353="LVTC",BY353=35),102,IF(AND(BX353="LVTC",BY353=25),83,0))))))))))))</f>
        <v>#NAME?</v>
      </c>
      <c r="CZ353" s="35"/>
      <c r="DA353" s="35"/>
      <c r="DB353" s="401">
        <f t="shared" si="35"/>
        <v>0</v>
      </c>
      <c r="DC353" s="401">
        <f t="shared" si="36"/>
        <v>0</v>
      </c>
      <c r="DD353" s="401" t="str">
        <f t="shared" si="37"/>
        <v>BAIK</v>
      </c>
      <c r="DE353" s="401">
        <f t="shared" si="38"/>
        <v>0</v>
      </c>
      <c r="DF353" s="401" t="str">
        <f t="shared" si="39"/>
        <v>BAIK</v>
      </c>
    </row>
    <row r="354" spans="1:110">
      <c r="A354" s="510">
        <f t="shared" si="40"/>
        <v>342</v>
      </c>
      <c r="B354" s="511" t="str">
        <f>'1. DATA TRAFO'!C354</f>
        <v>TP0336</v>
      </c>
      <c r="C354" s="512" t="str">
        <f>'1. DATA TRAFO'!D354</f>
        <v>Jl. Air Kelubi</v>
      </c>
      <c r="D354" s="193" t="str">
        <f>'1. DATA TRAFO'!L354</f>
        <v xml:space="preserve">Voltra </v>
      </c>
      <c r="E354" s="192">
        <f>'1. DATA TRAFO'!M354</f>
        <v>100</v>
      </c>
      <c r="F354" s="513">
        <f>'1. DATA TRAFO'!R354</f>
        <v>44830</v>
      </c>
      <c r="G354" s="205" t="str">
        <f>'1. DATA TRAFO'!T354</f>
        <v>UMJ</v>
      </c>
      <c r="H354" s="470"/>
      <c r="I354" s="470"/>
      <c r="J354" s="470"/>
      <c r="K354" s="470"/>
      <c r="L354" s="470"/>
      <c r="M354" s="470"/>
      <c r="N354" s="470"/>
      <c r="O354" s="470"/>
      <c r="P354" s="470"/>
      <c r="Q354" s="470"/>
      <c r="R354" s="470"/>
      <c r="S354" s="470"/>
      <c r="T354" s="470"/>
      <c r="U354" s="470"/>
      <c r="V354" s="470"/>
      <c r="W354" s="470"/>
      <c r="X354" s="470"/>
      <c r="Y354" s="470"/>
      <c r="Z354" s="470"/>
      <c r="AA354" s="470"/>
      <c r="AB354" s="470"/>
      <c r="AC354" s="514"/>
      <c r="AD354" s="470"/>
      <c r="AE354" s="515"/>
      <c r="AF354" s="470"/>
      <c r="AG354" s="470"/>
      <c r="AH354" s="470"/>
      <c r="AI354" s="470"/>
      <c r="AJ354" s="470"/>
      <c r="AK354" s="470"/>
      <c r="AL354" s="470"/>
      <c r="AM354" s="470"/>
      <c r="AN354" s="470"/>
      <c r="AO354" s="470"/>
      <c r="AP354" s="470"/>
      <c r="AQ354" s="470"/>
      <c r="AR354" s="470"/>
      <c r="AS354" s="516"/>
      <c r="AT354" s="470"/>
      <c r="AU354" s="471"/>
      <c r="AV354" s="470"/>
      <c r="AW354" s="471"/>
      <c r="AX354" s="471"/>
      <c r="AY354" s="470"/>
      <c r="AZ354" s="473"/>
      <c r="BA354" s="472"/>
      <c r="BB354" s="473"/>
      <c r="BC354" s="472"/>
      <c r="BD354" s="473"/>
      <c r="BE354" s="472"/>
      <c r="BF354" s="473"/>
      <c r="BG354" s="472"/>
      <c r="BH354" s="473"/>
      <c r="BI354" s="472"/>
      <c r="BJ354" s="473"/>
      <c r="BK354" s="472"/>
      <c r="BL354" s="473"/>
      <c r="BM354" s="472"/>
      <c r="BN354" s="473"/>
      <c r="BO354" s="472"/>
      <c r="BP354" s="473"/>
      <c r="BQ354" s="472"/>
      <c r="BR354" s="473"/>
      <c r="BS354" s="472"/>
      <c r="BT354" s="473"/>
      <c r="BU354" s="472"/>
      <c r="BV354" s="473"/>
      <c r="BW354" s="472"/>
      <c r="BX354" s="470"/>
      <c r="BY354" s="470"/>
      <c r="BZ354" s="470"/>
      <c r="CA354" s="470"/>
      <c r="CB354" s="470"/>
      <c r="CC354" s="470"/>
      <c r="CD354" s="470"/>
      <c r="CE354" s="470"/>
      <c r="CF354" s="470"/>
      <c r="CG354" s="470"/>
      <c r="CH354" s="470"/>
      <c r="CI354" s="470"/>
      <c r="CJ354" s="470"/>
      <c r="CK354" s="470"/>
      <c r="CL354" s="470"/>
      <c r="CM354" s="470"/>
      <c r="CN354" s="470"/>
      <c r="CO354" s="470"/>
      <c r="CP354" s="470"/>
      <c r="CQ354" s="470"/>
      <c r="CR354" s="470"/>
      <c r="CS354" s="470"/>
      <c r="CT354" s="470"/>
      <c r="CU354" s="63"/>
      <c r="CV354" s="467"/>
      <c r="CW354" s="186"/>
      <c r="CX354" s="35"/>
      <c r="CY354" s="132" t="e">
        <f>IF(AND(BX354="NYY",BY354=150),324,IF(AND(BX354="NYY",BY354=95),282,IF(AND(BX354="NYY",BY354=70),202,IF(AND(BX354="NYY",BY354=50),159,IF(AND(BX354="NYY",BY354=35),131,IF(AND(BX354=NYY,BY354=25),106,IF(AND(BX354="LVTC",BY354=150),252,IF(AND(BX354="LVTC",BY354=95),190,IF(AND(BX354="LVTC",BY354=70),158,IF(AND(BX354="LVTC",BY354=50),124,IF(AND(BX354="LVTC",BY354=35),102,IF(AND(BX354="LVTC",BY354=25),83,0))))))))))))</f>
        <v>#NAME?</v>
      </c>
      <c r="CZ354" s="35"/>
      <c r="DA354" s="35"/>
      <c r="DB354" s="401">
        <f t="shared" si="35"/>
        <v>0</v>
      </c>
      <c r="DC354" s="401">
        <f t="shared" si="36"/>
        <v>0</v>
      </c>
      <c r="DD354" s="401" t="str">
        <f t="shared" si="37"/>
        <v>BAIK</v>
      </c>
      <c r="DE354" s="401">
        <f t="shared" si="38"/>
        <v>0</v>
      </c>
      <c r="DF354" s="401" t="str">
        <f t="shared" si="39"/>
        <v>BAIK</v>
      </c>
    </row>
    <row r="355" spans="1:110">
      <c r="A355" s="510">
        <f t="shared" si="40"/>
        <v>343</v>
      </c>
      <c r="B355" s="511" t="str">
        <f>'1. DATA TRAFO'!C355</f>
        <v>TP0463</v>
      </c>
      <c r="C355" s="512" t="str">
        <f>'1. DATA TRAFO'!D355</f>
        <v>Jl. Air Kelubi</v>
      </c>
      <c r="D355" s="193" t="str">
        <f>'1. DATA TRAFO'!L355</f>
        <v xml:space="preserve">Voltra </v>
      </c>
      <c r="E355" s="192">
        <f>'1. DATA TRAFO'!M355</f>
        <v>100</v>
      </c>
      <c r="F355" s="513">
        <f>'1. DATA TRAFO'!R355</f>
        <v>44827</v>
      </c>
      <c r="G355" s="205" t="str">
        <f>'1. DATA TRAFO'!T355</f>
        <v>UMJ</v>
      </c>
      <c r="H355" s="470"/>
      <c r="I355" s="470"/>
      <c r="J355" s="470"/>
      <c r="K355" s="470"/>
      <c r="L355" s="470"/>
      <c r="M355" s="470"/>
      <c r="N355" s="470"/>
      <c r="O355" s="470"/>
      <c r="P355" s="470"/>
      <c r="Q355" s="470"/>
      <c r="R355" s="470"/>
      <c r="S355" s="470"/>
      <c r="T355" s="470"/>
      <c r="U355" s="470"/>
      <c r="V355" s="470"/>
      <c r="W355" s="470"/>
      <c r="X355" s="470"/>
      <c r="Y355" s="470"/>
      <c r="Z355" s="470"/>
      <c r="AA355" s="470"/>
      <c r="AB355" s="470"/>
      <c r="AC355" s="514"/>
      <c r="AD355" s="470"/>
      <c r="AE355" s="515"/>
      <c r="AF355" s="470"/>
      <c r="AG355" s="470"/>
      <c r="AH355" s="470"/>
      <c r="AI355" s="470"/>
      <c r="AJ355" s="470"/>
      <c r="AK355" s="470"/>
      <c r="AL355" s="470"/>
      <c r="AM355" s="470"/>
      <c r="AN355" s="470"/>
      <c r="AO355" s="470"/>
      <c r="AP355" s="470"/>
      <c r="AQ355" s="470"/>
      <c r="AR355" s="470"/>
      <c r="AS355" s="516"/>
      <c r="AT355" s="470"/>
      <c r="AU355" s="471"/>
      <c r="AV355" s="470"/>
      <c r="AW355" s="471"/>
      <c r="AX355" s="471"/>
      <c r="AY355" s="470"/>
      <c r="AZ355" s="473"/>
      <c r="BA355" s="472"/>
      <c r="BB355" s="473"/>
      <c r="BC355" s="472"/>
      <c r="BD355" s="473"/>
      <c r="BE355" s="472"/>
      <c r="BF355" s="473"/>
      <c r="BG355" s="472"/>
      <c r="BH355" s="473"/>
      <c r="BI355" s="472"/>
      <c r="BJ355" s="473"/>
      <c r="BK355" s="472"/>
      <c r="BL355" s="473"/>
      <c r="BM355" s="472"/>
      <c r="BN355" s="473"/>
      <c r="BO355" s="472"/>
      <c r="BP355" s="473"/>
      <c r="BQ355" s="472"/>
      <c r="BR355" s="473"/>
      <c r="BS355" s="472"/>
      <c r="BT355" s="473"/>
      <c r="BU355" s="472"/>
      <c r="BV355" s="473"/>
      <c r="BW355" s="472"/>
      <c r="BX355" s="470"/>
      <c r="BY355" s="470"/>
      <c r="BZ355" s="470"/>
      <c r="CA355" s="470"/>
      <c r="CB355" s="470"/>
      <c r="CC355" s="470"/>
      <c r="CD355" s="470"/>
      <c r="CE355" s="470"/>
      <c r="CF355" s="470"/>
      <c r="CG355" s="470"/>
      <c r="CH355" s="470"/>
      <c r="CI355" s="470"/>
      <c r="CJ355" s="470"/>
      <c r="CK355" s="470"/>
      <c r="CL355" s="470"/>
      <c r="CM355" s="470"/>
      <c r="CN355" s="470"/>
      <c r="CO355" s="470"/>
      <c r="CP355" s="470"/>
      <c r="CQ355" s="470"/>
      <c r="CR355" s="470"/>
      <c r="CS355" s="470"/>
      <c r="CT355" s="470"/>
      <c r="CU355" s="63"/>
      <c r="CV355" s="467"/>
      <c r="CW355" s="186"/>
      <c r="CX355" s="35"/>
      <c r="CY355" s="132" t="e">
        <f>IF(AND(BX355="NYY",BY355=150),324,IF(AND(BX355="NYY",BY355=95),282,IF(AND(BX355="NYY",BY355=70),202,IF(AND(BX355="NYY",BY355=50),159,IF(AND(BX355="NYY",BY355=35),131,IF(AND(BX355=NYY,BY355=25),106,IF(AND(BX355="LVTC",BY355=150),252,IF(AND(BX355="LVTC",BY355=95),190,IF(AND(BX355="LVTC",BY355=70),158,IF(AND(BX355="LVTC",BY355=50),124,IF(AND(BX355="LVTC",BY355=35),102,IF(AND(BX355="LVTC",BY355=25),83,0))))))))))))</f>
        <v>#NAME?</v>
      </c>
      <c r="CZ355" s="35"/>
      <c r="DA355" s="35"/>
      <c r="DB355" s="401">
        <f t="shared" si="35"/>
        <v>0</v>
      </c>
      <c r="DC355" s="401">
        <f t="shared" si="36"/>
        <v>0</v>
      </c>
      <c r="DD355" s="401" t="str">
        <f t="shared" si="37"/>
        <v>BAIK</v>
      </c>
      <c r="DE355" s="401">
        <f t="shared" si="38"/>
        <v>0</v>
      </c>
      <c r="DF355" s="401" t="str">
        <f t="shared" si="39"/>
        <v>BAIK</v>
      </c>
    </row>
    <row r="356" spans="1:110">
      <c r="A356" s="510">
        <f t="shared" si="40"/>
        <v>344</v>
      </c>
      <c r="B356" s="511" t="str">
        <f>'1. DATA TRAFO'!C356</f>
        <v>TP0130</v>
      </c>
      <c r="C356" s="512" t="str">
        <f>'1. DATA TRAFO'!D356</f>
        <v>Jl. Air Kelubi</v>
      </c>
      <c r="D356" s="193" t="str">
        <f>'1. DATA TRAFO'!L356</f>
        <v>Sintra</v>
      </c>
      <c r="E356" s="192">
        <f>'1. DATA TRAFO'!M356</f>
        <v>50</v>
      </c>
      <c r="F356" s="513">
        <f>'1. DATA TRAFO'!R356</f>
        <v>44830</v>
      </c>
      <c r="G356" s="205" t="str">
        <f>'1. DATA TRAFO'!T356</f>
        <v>UMJ</v>
      </c>
      <c r="H356" s="470"/>
      <c r="I356" s="470"/>
      <c r="J356" s="470"/>
      <c r="K356" s="470"/>
      <c r="L356" s="470"/>
      <c r="M356" s="470"/>
      <c r="N356" s="470"/>
      <c r="O356" s="470"/>
      <c r="P356" s="470"/>
      <c r="Q356" s="470"/>
      <c r="R356" s="470"/>
      <c r="S356" s="470"/>
      <c r="T356" s="470"/>
      <c r="U356" s="470"/>
      <c r="V356" s="470"/>
      <c r="W356" s="470"/>
      <c r="X356" s="470"/>
      <c r="Y356" s="470"/>
      <c r="Z356" s="470"/>
      <c r="AA356" s="470"/>
      <c r="AB356" s="470"/>
      <c r="AC356" s="514"/>
      <c r="AD356" s="470"/>
      <c r="AE356" s="515"/>
      <c r="AF356" s="470"/>
      <c r="AG356" s="470"/>
      <c r="AH356" s="470"/>
      <c r="AI356" s="470"/>
      <c r="AJ356" s="470"/>
      <c r="AK356" s="470"/>
      <c r="AL356" s="470"/>
      <c r="AM356" s="470"/>
      <c r="AN356" s="470"/>
      <c r="AO356" s="470"/>
      <c r="AP356" s="470"/>
      <c r="AQ356" s="470"/>
      <c r="AR356" s="470"/>
      <c r="AS356" s="516"/>
      <c r="AT356" s="470"/>
      <c r="AU356" s="471"/>
      <c r="AV356" s="470"/>
      <c r="AW356" s="471"/>
      <c r="AX356" s="471"/>
      <c r="AY356" s="470"/>
      <c r="AZ356" s="473"/>
      <c r="BA356" s="472"/>
      <c r="BB356" s="473"/>
      <c r="BC356" s="472"/>
      <c r="BD356" s="473"/>
      <c r="BE356" s="472"/>
      <c r="BF356" s="473"/>
      <c r="BG356" s="472"/>
      <c r="BH356" s="473"/>
      <c r="BI356" s="472"/>
      <c r="BJ356" s="473"/>
      <c r="BK356" s="472"/>
      <c r="BL356" s="473"/>
      <c r="BM356" s="472"/>
      <c r="BN356" s="473"/>
      <c r="BO356" s="472"/>
      <c r="BP356" s="473"/>
      <c r="BQ356" s="472"/>
      <c r="BR356" s="473"/>
      <c r="BS356" s="472"/>
      <c r="BT356" s="473"/>
      <c r="BU356" s="472"/>
      <c r="BV356" s="473"/>
      <c r="BW356" s="472"/>
      <c r="BX356" s="470"/>
      <c r="BY356" s="470"/>
      <c r="BZ356" s="470"/>
      <c r="CA356" s="470"/>
      <c r="CB356" s="470"/>
      <c r="CC356" s="470"/>
      <c r="CD356" s="470"/>
      <c r="CE356" s="470"/>
      <c r="CF356" s="470"/>
      <c r="CG356" s="470"/>
      <c r="CH356" s="470"/>
      <c r="CI356" s="470"/>
      <c r="CJ356" s="470"/>
      <c r="CK356" s="470"/>
      <c r="CL356" s="470"/>
      <c r="CM356" s="470"/>
      <c r="CN356" s="470"/>
      <c r="CO356" s="470"/>
      <c r="CP356" s="470"/>
      <c r="CQ356" s="470"/>
      <c r="CR356" s="470"/>
      <c r="CS356" s="470"/>
      <c r="CT356" s="470"/>
      <c r="CU356" s="63"/>
      <c r="CV356" s="467"/>
      <c r="CW356" s="186"/>
      <c r="CX356" s="35"/>
      <c r="CY356" s="132" t="e">
        <f>IF(AND(BX356="NYY",BY356=150),324,IF(AND(BX356="NYY",BY356=95),282,IF(AND(BX356="NYY",BY356=70),202,IF(AND(BX356="NYY",BY356=50),159,IF(AND(BX356="NYY",BY356=35),131,IF(AND(BX356=NYY,BY356=25),106,IF(AND(BX356="LVTC",BY356=150),252,IF(AND(BX356="LVTC",BY356=95),190,IF(AND(BX356="LVTC",BY356=70),158,IF(AND(BX356="LVTC",BY356=50),124,IF(AND(BX356="LVTC",BY356=35),102,IF(AND(BX356="LVTC",BY356=25),83,0))))))))))))</f>
        <v>#NAME?</v>
      </c>
      <c r="CZ356" s="35"/>
      <c r="DA356" s="35"/>
      <c r="DB356" s="401">
        <f t="shared" si="35"/>
        <v>0</v>
      </c>
      <c r="DC356" s="401">
        <f t="shared" si="36"/>
        <v>0</v>
      </c>
      <c r="DD356" s="401" t="str">
        <f t="shared" si="37"/>
        <v>BAIK</v>
      </c>
      <c r="DE356" s="401">
        <f t="shared" si="38"/>
        <v>0</v>
      </c>
      <c r="DF356" s="401" t="str">
        <f t="shared" si="39"/>
        <v>BAIK</v>
      </c>
    </row>
    <row r="357" spans="1:110">
      <c r="A357" s="510">
        <f t="shared" si="40"/>
        <v>345</v>
      </c>
      <c r="B357" s="511" t="str">
        <f>'1. DATA TRAFO'!C357</f>
        <v>TP0014</v>
      </c>
      <c r="C357" s="512" t="str">
        <f>'1. DATA TRAFO'!D357</f>
        <v>Jl. Anwar</v>
      </c>
      <c r="D357" s="193" t="str">
        <f>'1. DATA TRAFO'!L357</f>
        <v>Morawa</v>
      </c>
      <c r="E357" s="192">
        <f>'1. DATA TRAFO'!M357</f>
        <v>100</v>
      </c>
      <c r="F357" s="513">
        <f>'1. DATA TRAFO'!R357</f>
        <v>44827</v>
      </c>
      <c r="G357" s="205" t="str">
        <f>'1. DATA TRAFO'!T357</f>
        <v>UMJ</v>
      </c>
      <c r="H357" s="470"/>
      <c r="I357" s="470"/>
      <c r="J357" s="470"/>
      <c r="K357" s="470"/>
      <c r="L357" s="470"/>
      <c r="M357" s="470"/>
      <c r="N357" s="470"/>
      <c r="O357" s="470"/>
      <c r="P357" s="470"/>
      <c r="Q357" s="470"/>
      <c r="R357" s="470"/>
      <c r="S357" s="470"/>
      <c r="T357" s="470"/>
      <c r="U357" s="470"/>
      <c r="V357" s="470"/>
      <c r="W357" s="470"/>
      <c r="X357" s="470"/>
      <c r="Y357" s="470"/>
      <c r="Z357" s="470"/>
      <c r="AA357" s="470"/>
      <c r="AB357" s="470"/>
      <c r="AC357" s="514"/>
      <c r="AD357" s="470"/>
      <c r="AE357" s="515"/>
      <c r="AF357" s="470"/>
      <c r="AG357" s="470"/>
      <c r="AH357" s="470"/>
      <c r="AI357" s="470"/>
      <c r="AJ357" s="470"/>
      <c r="AK357" s="470"/>
      <c r="AL357" s="470"/>
      <c r="AM357" s="470"/>
      <c r="AN357" s="470"/>
      <c r="AO357" s="470"/>
      <c r="AP357" s="470"/>
      <c r="AQ357" s="470"/>
      <c r="AR357" s="470"/>
      <c r="AS357" s="516"/>
      <c r="AT357" s="470"/>
      <c r="AU357" s="471"/>
      <c r="AV357" s="470"/>
      <c r="AW357" s="471"/>
      <c r="AX357" s="471"/>
      <c r="AY357" s="470"/>
      <c r="AZ357" s="473"/>
      <c r="BA357" s="472"/>
      <c r="BB357" s="473"/>
      <c r="BC357" s="472"/>
      <c r="BD357" s="473"/>
      <c r="BE357" s="472"/>
      <c r="BF357" s="473"/>
      <c r="BG357" s="472"/>
      <c r="BH357" s="473"/>
      <c r="BI357" s="472"/>
      <c r="BJ357" s="473"/>
      <c r="BK357" s="472"/>
      <c r="BL357" s="473"/>
      <c r="BM357" s="472"/>
      <c r="BN357" s="473"/>
      <c r="BO357" s="472"/>
      <c r="BP357" s="473"/>
      <c r="BQ357" s="472"/>
      <c r="BR357" s="473"/>
      <c r="BS357" s="472"/>
      <c r="BT357" s="473"/>
      <c r="BU357" s="472"/>
      <c r="BV357" s="473"/>
      <c r="BW357" s="472"/>
      <c r="BX357" s="470"/>
      <c r="BY357" s="470"/>
      <c r="BZ357" s="470"/>
      <c r="CA357" s="470"/>
      <c r="CB357" s="470"/>
      <c r="CC357" s="470"/>
      <c r="CD357" s="470"/>
      <c r="CE357" s="470"/>
      <c r="CF357" s="470"/>
      <c r="CG357" s="470"/>
      <c r="CH357" s="470"/>
      <c r="CI357" s="470"/>
      <c r="CJ357" s="470"/>
      <c r="CK357" s="470"/>
      <c r="CL357" s="470"/>
      <c r="CM357" s="470"/>
      <c r="CN357" s="470"/>
      <c r="CO357" s="470"/>
      <c r="CP357" s="470"/>
      <c r="CQ357" s="470"/>
      <c r="CR357" s="470"/>
      <c r="CS357" s="470"/>
      <c r="CT357" s="470"/>
      <c r="CU357" s="63"/>
      <c r="CV357" s="467"/>
      <c r="CW357" s="186"/>
      <c r="CX357" s="35"/>
      <c r="CY357" s="132" t="e">
        <f>IF(AND(BX357="NYY",BY357=150),324,IF(AND(BX357="NYY",BY357=95),282,IF(AND(BX357="NYY",BY357=70),202,IF(AND(BX357="NYY",BY357=50),159,IF(AND(BX357="NYY",BY357=35),131,IF(AND(BX357=NYY,BY357=25),106,IF(AND(BX357="LVTC",BY357=150),252,IF(AND(BX357="LVTC",BY357=95),190,IF(AND(BX357="LVTC",BY357=70),158,IF(AND(BX357="LVTC",BY357=50),124,IF(AND(BX357="LVTC",BY357=35),102,IF(AND(BX357="LVTC",BY357=25),83,0))))))))))))</f>
        <v>#NAME?</v>
      </c>
      <c r="CZ357" s="35"/>
      <c r="DA357" s="35"/>
      <c r="DB357" s="401">
        <f t="shared" si="35"/>
        <v>0</v>
      </c>
      <c r="DC357" s="401">
        <f t="shared" si="36"/>
        <v>0</v>
      </c>
      <c r="DD357" s="401" t="str">
        <f t="shared" si="37"/>
        <v>BAIK</v>
      </c>
      <c r="DE357" s="401">
        <f t="shared" si="38"/>
        <v>0</v>
      </c>
      <c r="DF357" s="401" t="str">
        <f t="shared" si="39"/>
        <v>BAIK</v>
      </c>
    </row>
    <row r="358" spans="1:110">
      <c r="A358" s="510">
        <f t="shared" si="40"/>
        <v>346</v>
      </c>
      <c r="B358" s="511" t="str">
        <f>'1. DATA TRAFO'!C358</f>
        <v>TP0244</v>
      </c>
      <c r="C358" s="512" t="str">
        <f>'1. DATA TRAFO'!D358</f>
        <v xml:space="preserve">Jl. Anwar </v>
      </c>
      <c r="D358" s="193" t="str">
        <f>'1. DATA TRAFO'!L358</f>
        <v>Starlite</v>
      </c>
      <c r="E358" s="192">
        <f>'1. DATA TRAFO'!M358</f>
        <v>160</v>
      </c>
      <c r="F358" s="513">
        <f>'1. DATA TRAFO'!R358</f>
        <v>44827</v>
      </c>
      <c r="G358" s="205" t="str">
        <f>'1. DATA TRAFO'!T358</f>
        <v>UMJ</v>
      </c>
      <c r="H358" s="470"/>
      <c r="I358" s="470"/>
      <c r="J358" s="470"/>
      <c r="K358" s="470"/>
      <c r="L358" s="470"/>
      <c r="M358" s="470"/>
      <c r="N358" s="470"/>
      <c r="O358" s="470"/>
      <c r="P358" s="470"/>
      <c r="Q358" s="470"/>
      <c r="R358" s="470"/>
      <c r="S358" s="470"/>
      <c r="T358" s="470"/>
      <c r="U358" s="470"/>
      <c r="V358" s="470"/>
      <c r="W358" s="470"/>
      <c r="X358" s="470"/>
      <c r="Y358" s="470"/>
      <c r="Z358" s="470"/>
      <c r="AA358" s="470"/>
      <c r="AB358" s="470"/>
      <c r="AC358" s="514"/>
      <c r="AD358" s="470"/>
      <c r="AE358" s="515"/>
      <c r="AF358" s="470"/>
      <c r="AG358" s="470"/>
      <c r="AH358" s="470"/>
      <c r="AI358" s="470"/>
      <c r="AJ358" s="470"/>
      <c r="AK358" s="470"/>
      <c r="AL358" s="470"/>
      <c r="AM358" s="470"/>
      <c r="AN358" s="470"/>
      <c r="AO358" s="470"/>
      <c r="AP358" s="470"/>
      <c r="AQ358" s="470"/>
      <c r="AR358" s="470"/>
      <c r="AS358" s="516"/>
      <c r="AT358" s="470"/>
      <c r="AU358" s="471"/>
      <c r="AV358" s="470"/>
      <c r="AW358" s="471"/>
      <c r="AX358" s="471"/>
      <c r="AY358" s="470"/>
      <c r="AZ358" s="473"/>
      <c r="BA358" s="472"/>
      <c r="BB358" s="473"/>
      <c r="BC358" s="472"/>
      <c r="BD358" s="473"/>
      <c r="BE358" s="472"/>
      <c r="BF358" s="473"/>
      <c r="BG358" s="472"/>
      <c r="BH358" s="473"/>
      <c r="BI358" s="472"/>
      <c r="BJ358" s="473"/>
      <c r="BK358" s="472"/>
      <c r="BL358" s="473"/>
      <c r="BM358" s="472"/>
      <c r="BN358" s="473"/>
      <c r="BO358" s="472"/>
      <c r="BP358" s="473"/>
      <c r="BQ358" s="472"/>
      <c r="BR358" s="473"/>
      <c r="BS358" s="472"/>
      <c r="BT358" s="473"/>
      <c r="BU358" s="472"/>
      <c r="BV358" s="473"/>
      <c r="BW358" s="472"/>
      <c r="BX358" s="470"/>
      <c r="BY358" s="470"/>
      <c r="BZ358" s="470"/>
      <c r="CA358" s="470"/>
      <c r="CB358" s="470"/>
      <c r="CC358" s="470"/>
      <c r="CD358" s="470"/>
      <c r="CE358" s="470"/>
      <c r="CF358" s="470"/>
      <c r="CG358" s="470"/>
      <c r="CH358" s="470"/>
      <c r="CI358" s="470"/>
      <c r="CJ358" s="470"/>
      <c r="CK358" s="470"/>
      <c r="CL358" s="470"/>
      <c r="CM358" s="470"/>
      <c r="CN358" s="470"/>
      <c r="CO358" s="470"/>
      <c r="CP358" s="470"/>
      <c r="CQ358" s="470"/>
      <c r="CR358" s="470"/>
      <c r="CS358" s="470"/>
      <c r="CT358" s="470"/>
      <c r="CU358" s="63"/>
      <c r="CV358" s="467"/>
      <c r="CW358" s="186"/>
      <c r="CX358" s="35"/>
      <c r="CY358" s="132" t="e">
        <f>IF(AND(BX358="NYY",BY358=150),324,IF(AND(BX358="NYY",BY358=95),282,IF(AND(BX358="NYY",BY358=70),202,IF(AND(BX358="NYY",BY358=50),159,IF(AND(BX358="NYY",BY358=35),131,IF(AND(BX358=NYY,BY358=25),106,IF(AND(BX358="LVTC",BY358=150),252,IF(AND(BX358="LVTC",BY358=95),190,IF(AND(BX358="LVTC",BY358=70),158,IF(AND(BX358="LVTC",BY358=50),124,IF(AND(BX358="LVTC",BY358=35),102,IF(AND(BX358="LVTC",BY358=25),83,0))))))))))))</f>
        <v>#NAME?</v>
      </c>
      <c r="CZ358" s="35"/>
      <c r="DA358" s="35"/>
      <c r="DB358" s="401">
        <f t="shared" si="35"/>
        <v>0</v>
      </c>
      <c r="DC358" s="401">
        <f t="shared" si="36"/>
        <v>0</v>
      </c>
      <c r="DD358" s="401" t="str">
        <f t="shared" si="37"/>
        <v>BAIK</v>
      </c>
      <c r="DE358" s="401">
        <f t="shared" si="38"/>
        <v>0</v>
      </c>
      <c r="DF358" s="401" t="str">
        <f t="shared" si="39"/>
        <v>BAIK</v>
      </c>
    </row>
    <row r="359" spans="1:110">
      <c r="A359" s="510">
        <f t="shared" si="40"/>
        <v>347</v>
      </c>
      <c r="B359" s="511" t="str">
        <f>'1. DATA TRAFO'!C359</f>
        <v>TP0270</v>
      </c>
      <c r="C359" s="512" t="str">
        <f>'1. DATA TRAFO'!D359</f>
        <v xml:space="preserve">Jl. Anwar </v>
      </c>
      <c r="D359" s="193" t="str">
        <f>'1. DATA TRAFO'!L359</f>
        <v>B &amp; D</v>
      </c>
      <c r="E359" s="192">
        <f>'1. DATA TRAFO'!M359</f>
        <v>100</v>
      </c>
      <c r="F359" s="513">
        <f>'1. DATA TRAFO'!R359</f>
        <v>44830</v>
      </c>
      <c r="G359" s="205" t="str">
        <f>'1. DATA TRAFO'!T359</f>
        <v>UMJ</v>
      </c>
      <c r="H359" s="470"/>
      <c r="I359" s="470"/>
      <c r="J359" s="470"/>
      <c r="K359" s="470"/>
      <c r="L359" s="470"/>
      <c r="M359" s="470"/>
      <c r="N359" s="470"/>
      <c r="O359" s="470"/>
      <c r="P359" s="470"/>
      <c r="Q359" s="470"/>
      <c r="R359" s="470"/>
      <c r="S359" s="470"/>
      <c r="T359" s="470"/>
      <c r="U359" s="470"/>
      <c r="V359" s="470"/>
      <c r="W359" s="470"/>
      <c r="X359" s="470"/>
      <c r="Y359" s="470"/>
      <c r="Z359" s="470"/>
      <c r="AA359" s="470"/>
      <c r="AB359" s="470"/>
      <c r="AC359" s="514"/>
      <c r="AD359" s="470"/>
      <c r="AE359" s="515"/>
      <c r="AF359" s="470"/>
      <c r="AG359" s="470"/>
      <c r="AH359" s="470"/>
      <c r="AI359" s="470"/>
      <c r="AJ359" s="470"/>
      <c r="AK359" s="470"/>
      <c r="AL359" s="470"/>
      <c r="AM359" s="470"/>
      <c r="AN359" s="470"/>
      <c r="AO359" s="470"/>
      <c r="AP359" s="470"/>
      <c r="AQ359" s="470"/>
      <c r="AR359" s="470"/>
      <c r="AS359" s="516"/>
      <c r="AT359" s="470"/>
      <c r="AU359" s="471"/>
      <c r="AV359" s="470"/>
      <c r="AW359" s="471"/>
      <c r="AX359" s="471"/>
      <c r="AY359" s="470"/>
      <c r="AZ359" s="473"/>
      <c r="BA359" s="472"/>
      <c r="BB359" s="473"/>
      <c r="BC359" s="472"/>
      <c r="BD359" s="473"/>
      <c r="BE359" s="472"/>
      <c r="BF359" s="473"/>
      <c r="BG359" s="472"/>
      <c r="BH359" s="473"/>
      <c r="BI359" s="472"/>
      <c r="BJ359" s="473"/>
      <c r="BK359" s="472"/>
      <c r="BL359" s="473"/>
      <c r="BM359" s="472"/>
      <c r="BN359" s="473"/>
      <c r="BO359" s="472"/>
      <c r="BP359" s="473"/>
      <c r="BQ359" s="472"/>
      <c r="BR359" s="473"/>
      <c r="BS359" s="472"/>
      <c r="BT359" s="473"/>
      <c r="BU359" s="472"/>
      <c r="BV359" s="473"/>
      <c r="BW359" s="472"/>
      <c r="BX359" s="470"/>
      <c r="BY359" s="470"/>
      <c r="BZ359" s="470"/>
      <c r="CA359" s="470"/>
      <c r="CB359" s="470"/>
      <c r="CC359" s="470"/>
      <c r="CD359" s="470"/>
      <c r="CE359" s="470"/>
      <c r="CF359" s="470"/>
      <c r="CG359" s="470"/>
      <c r="CH359" s="470"/>
      <c r="CI359" s="470"/>
      <c r="CJ359" s="470"/>
      <c r="CK359" s="470"/>
      <c r="CL359" s="470"/>
      <c r="CM359" s="470"/>
      <c r="CN359" s="470"/>
      <c r="CO359" s="470"/>
      <c r="CP359" s="470"/>
      <c r="CQ359" s="470"/>
      <c r="CR359" s="470"/>
      <c r="CS359" s="470"/>
      <c r="CT359" s="470"/>
      <c r="CU359" s="63"/>
      <c r="CV359" s="467"/>
      <c r="CW359" s="186"/>
      <c r="CX359" s="35"/>
      <c r="CY359" s="132" t="e">
        <f>IF(AND(BX359="NYY",BY359=150),324,IF(AND(BX359="NYY",BY359=95),282,IF(AND(BX359="NYY",BY359=70),202,IF(AND(BX359="NYY",BY359=50),159,IF(AND(BX359="NYY",BY359=35),131,IF(AND(BX359=NYY,BY359=25),106,IF(AND(BX359="LVTC",BY359=150),252,IF(AND(BX359="LVTC",BY359=95),190,IF(AND(BX359="LVTC",BY359=70),158,IF(AND(BX359="LVTC",BY359=50),124,IF(AND(BX359="LVTC",BY359=35),102,IF(AND(BX359="LVTC",BY359=25),83,0))))))))))))</f>
        <v>#NAME?</v>
      </c>
      <c r="CZ359" s="35"/>
      <c r="DA359" s="35"/>
      <c r="DB359" s="401">
        <f t="shared" si="35"/>
        <v>0</v>
      </c>
      <c r="DC359" s="401">
        <f t="shared" si="36"/>
        <v>0</v>
      </c>
      <c r="DD359" s="401" t="str">
        <f t="shared" si="37"/>
        <v>BAIK</v>
      </c>
      <c r="DE359" s="401">
        <f t="shared" si="38"/>
        <v>0</v>
      </c>
      <c r="DF359" s="401" t="str">
        <f t="shared" si="39"/>
        <v>BAIK</v>
      </c>
    </row>
    <row r="360" spans="1:110">
      <c r="A360" s="510">
        <f t="shared" si="40"/>
        <v>348</v>
      </c>
      <c r="B360" s="511" t="str">
        <f>'1. DATA TRAFO'!C360</f>
        <v>TP0579 (BARU)</v>
      </c>
      <c r="C360" s="512" t="str">
        <f>'1. DATA TRAFO'!D360</f>
        <v>Jl. Anwar</v>
      </c>
      <c r="D360" s="193" t="str">
        <f>'1. DATA TRAFO'!L360</f>
        <v>Trafindo</v>
      </c>
      <c r="E360" s="192">
        <f>'1. DATA TRAFO'!M360</f>
        <v>100</v>
      </c>
      <c r="F360" s="513">
        <f>'1. DATA TRAFO'!R360</f>
        <v>44827</v>
      </c>
      <c r="G360" s="205" t="str">
        <f>'1. DATA TRAFO'!T360</f>
        <v>UMJ</v>
      </c>
      <c r="H360" s="470"/>
      <c r="I360" s="470"/>
      <c r="J360" s="470"/>
      <c r="K360" s="470"/>
      <c r="L360" s="470"/>
      <c r="M360" s="470"/>
      <c r="N360" s="470"/>
      <c r="O360" s="470"/>
      <c r="P360" s="470"/>
      <c r="Q360" s="470"/>
      <c r="R360" s="470"/>
      <c r="S360" s="470"/>
      <c r="T360" s="470"/>
      <c r="U360" s="470"/>
      <c r="V360" s="470"/>
      <c r="W360" s="470"/>
      <c r="X360" s="470"/>
      <c r="Y360" s="470"/>
      <c r="Z360" s="470"/>
      <c r="AA360" s="470"/>
      <c r="AB360" s="470"/>
      <c r="AC360" s="514"/>
      <c r="AD360" s="470"/>
      <c r="AE360" s="515"/>
      <c r="AF360" s="470"/>
      <c r="AG360" s="470"/>
      <c r="AH360" s="470"/>
      <c r="AI360" s="470"/>
      <c r="AJ360" s="470"/>
      <c r="AK360" s="470"/>
      <c r="AL360" s="470"/>
      <c r="AM360" s="470"/>
      <c r="AN360" s="470"/>
      <c r="AO360" s="470"/>
      <c r="AP360" s="470"/>
      <c r="AQ360" s="470"/>
      <c r="AR360" s="470"/>
      <c r="AS360" s="516"/>
      <c r="AT360" s="470"/>
      <c r="AU360" s="471"/>
      <c r="AV360" s="470"/>
      <c r="AW360" s="471"/>
      <c r="AX360" s="471"/>
      <c r="AY360" s="470"/>
      <c r="AZ360" s="473"/>
      <c r="BA360" s="472"/>
      <c r="BB360" s="473"/>
      <c r="BC360" s="472"/>
      <c r="BD360" s="473"/>
      <c r="BE360" s="472"/>
      <c r="BF360" s="473"/>
      <c r="BG360" s="472"/>
      <c r="BH360" s="473"/>
      <c r="BI360" s="472"/>
      <c r="BJ360" s="473"/>
      <c r="BK360" s="472"/>
      <c r="BL360" s="473"/>
      <c r="BM360" s="472"/>
      <c r="BN360" s="473"/>
      <c r="BO360" s="472"/>
      <c r="BP360" s="473"/>
      <c r="BQ360" s="472"/>
      <c r="BR360" s="473"/>
      <c r="BS360" s="472"/>
      <c r="BT360" s="473"/>
      <c r="BU360" s="472"/>
      <c r="BV360" s="473"/>
      <c r="BW360" s="472"/>
      <c r="BX360" s="470"/>
      <c r="BY360" s="470"/>
      <c r="BZ360" s="470"/>
      <c r="CA360" s="470"/>
      <c r="CB360" s="470"/>
      <c r="CC360" s="470"/>
      <c r="CD360" s="470"/>
      <c r="CE360" s="470"/>
      <c r="CF360" s="470"/>
      <c r="CG360" s="470"/>
      <c r="CH360" s="470"/>
      <c r="CI360" s="470"/>
      <c r="CJ360" s="470"/>
      <c r="CK360" s="470"/>
      <c r="CL360" s="470"/>
      <c r="CM360" s="470"/>
      <c r="CN360" s="470"/>
      <c r="CO360" s="470"/>
      <c r="CP360" s="470"/>
      <c r="CQ360" s="470"/>
      <c r="CR360" s="470"/>
      <c r="CS360" s="470"/>
      <c r="CT360" s="470"/>
      <c r="CU360" s="63"/>
      <c r="CV360" s="467"/>
      <c r="CW360" s="186"/>
      <c r="CX360" s="35"/>
      <c r="CY360" s="132" t="e">
        <f>IF(AND(BX360="NYY",BY360=150),324,IF(AND(BX360="NYY",BY360=95),282,IF(AND(BX360="NYY",BY360=70),202,IF(AND(BX360="NYY",BY360=50),159,IF(AND(BX360="NYY",BY360=35),131,IF(AND(BX360=NYY,BY360=25),106,IF(AND(BX360="LVTC",BY360=150),252,IF(AND(BX360="LVTC",BY360=95),190,IF(AND(BX360="LVTC",BY360=70),158,IF(AND(BX360="LVTC",BY360=50),124,IF(AND(BX360="LVTC",BY360=35),102,IF(AND(BX360="LVTC",BY360=25),83,0))))))))))))</f>
        <v>#NAME?</v>
      </c>
      <c r="CZ360" s="35"/>
      <c r="DA360" s="35"/>
      <c r="DB360" s="401">
        <f t="shared" si="35"/>
        <v>0</v>
      </c>
      <c r="DC360" s="401">
        <f t="shared" si="36"/>
        <v>0</v>
      </c>
      <c r="DD360" s="401" t="str">
        <f t="shared" si="37"/>
        <v>BAIK</v>
      </c>
      <c r="DE360" s="401">
        <f t="shared" si="38"/>
        <v>0</v>
      </c>
      <c r="DF360" s="401" t="str">
        <f t="shared" si="39"/>
        <v>BAIK</v>
      </c>
    </row>
    <row r="361" spans="1:110">
      <c r="A361" s="510">
        <f t="shared" si="40"/>
        <v>349</v>
      </c>
      <c r="B361" s="511" t="str">
        <f>'1. DATA TRAFO'!C361</f>
        <v>TP0367</v>
      </c>
      <c r="C361" s="512" t="str">
        <f>'1. DATA TRAFO'!D361</f>
        <v xml:space="preserve">Jl. Sudirman </v>
      </c>
      <c r="D361" s="193" t="str">
        <f>'1. DATA TRAFO'!L361</f>
        <v xml:space="preserve">Voltra </v>
      </c>
      <c r="E361" s="192">
        <f>'1. DATA TRAFO'!M361</f>
        <v>100</v>
      </c>
      <c r="F361" s="513">
        <f>'1. DATA TRAFO'!R361</f>
        <v>44826</v>
      </c>
      <c r="G361" s="205" t="str">
        <f>'1. DATA TRAFO'!T361</f>
        <v>UMJ</v>
      </c>
      <c r="H361" s="470"/>
      <c r="I361" s="470"/>
      <c r="J361" s="470"/>
      <c r="K361" s="470"/>
      <c r="L361" s="470"/>
      <c r="M361" s="470"/>
      <c r="N361" s="470"/>
      <c r="O361" s="470"/>
      <c r="P361" s="470"/>
      <c r="Q361" s="470"/>
      <c r="R361" s="470"/>
      <c r="S361" s="470"/>
      <c r="T361" s="470"/>
      <c r="U361" s="470"/>
      <c r="V361" s="470"/>
      <c r="W361" s="470"/>
      <c r="X361" s="470"/>
      <c r="Y361" s="470"/>
      <c r="Z361" s="470"/>
      <c r="AA361" s="470"/>
      <c r="AB361" s="470"/>
      <c r="AC361" s="514"/>
      <c r="AD361" s="470"/>
      <c r="AE361" s="515"/>
      <c r="AF361" s="470"/>
      <c r="AG361" s="470"/>
      <c r="AH361" s="470"/>
      <c r="AI361" s="470"/>
      <c r="AJ361" s="470"/>
      <c r="AK361" s="470"/>
      <c r="AL361" s="470"/>
      <c r="AM361" s="470"/>
      <c r="AN361" s="470"/>
      <c r="AO361" s="470"/>
      <c r="AP361" s="470"/>
      <c r="AQ361" s="470"/>
      <c r="AR361" s="470"/>
      <c r="AS361" s="516"/>
      <c r="AT361" s="470"/>
      <c r="AU361" s="471"/>
      <c r="AV361" s="470"/>
      <c r="AW361" s="471"/>
      <c r="AX361" s="471"/>
      <c r="AY361" s="470"/>
      <c r="AZ361" s="473"/>
      <c r="BA361" s="472"/>
      <c r="BB361" s="473"/>
      <c r="BC361" s="472"/>
      <c r="BD361" s="473"/>
      <c r="BE361" s="472"/>
      <c r="BF361" s="473"/>
      <c r="BG361" s="472"/>
      <c r="BH361" s="473"/>
      <c r="BI361" s="472"/>
      <c r="BJ361" s="473"/>
      <c r="BK361" s="472"/>
      <c r="BL361" s="473"/>
      <c r="BM361" s="472"/>
      <c r="BN361" s="473"/>
      <c r="BO361" s="472"/>
      <c r="BP361" s="473"/>
      <c r="BQ361" s="472"/>
      <c r="BR361" s="473"/>
      <c r="BS361" s="472"/>
      <c r="BT361" s="473"/>
      <c r="BU361" s="472"/>
      <c r="BV361" s="473"/>
      <c r="BW361" s="472"/>
      <c r="BX361" s="470"/>
      <c r="BY361" s="470"/>
      <c r="BZ361" s="470"/>
      <c r="CA361" s="470"/>
      <c r="CB361" s="470"/>
      <c r="CC361" s="470"/>
      <c r="CD361" s="470"/>
      <c r="CE361" s="470"/>
      <c r="CF361" s="470"/>
      <c r="CG361" s="470"/>
      <c r="CH361" s="470"/>
      <c r="CI361" s="470"/>
      <c r="CJ361" s="470"/>
      <c r="CK361" s="470"/>
      <c r="CL361" s="470"/>
      <c r="CM361" s="470"/>
      <c r="CN361" s="470"/>
      <c r="CO361" s="470"/>
      <c r="CP361" s="470"/>
      <c r="CQ361" s="470"/>
      <c r="CR361" s="470"/>
      <c r="CS361" s="470"/>
      <c r="CT361" s="470"/>
      <c r="CU361" s="63"/>
      <c r="CV361" s="467"/>
      <c r="CW361" s="186"/>
      <c r="CX361" s="35"/>
      <c r="CY361" s="132" t="e">
        <f>IF(AND(BX361="NYY",BY361=150),324,IF(AND(BX361="NYY",BY361=95),282,IF(AND(BX361="NYY",BY361=70),202,IF(AND(BX361="NYY",BY361=50),159,IF(AND(BX361="NYY",BY361=35),131,IF(AND(BX361=NYY,BY361=25),106,IF(AND(BX361="LVTC",BY361=150),252,IF(AND(BX361="LVTC",BY361=95),190,IF(AND(BX361="LVTC",BY361=70),158,IF(AND(BX361="LVTC",BY361=50),124,IF(AND(BX361="LVTC",BY361=35),102,IF(AND(BX361="LVTC",BY361=25),83,0))))))))))))</f>
        <v>#NAME?</v>
      </c>
      <c r="CZ361" s="35"/>
      <c r="DA361" s="35"/>
      <c r="DB361" s="401">
        <f t="shared" si="35"/>
        <v>0</v>
      </c>
      <c r="DC361" s="401">
        <f t="shared" si="36"/>
        <v>0</v>
      </c>
      <c r="DD361" s="401" t="str">
        <f t="shared" si="37"/>
        <v>BAIK</v>
      </c>
      <c r="DE361" s="401">
        <f t="shared" si="38"/>
        <v>0</v>
      </c>
      <c r="DF361" s="401" t="str">
        <f t="shared" si="39"/>
        <v>BAIK</v>
      </c>
    </row>
    <row r="362" spans="1:110">
      <c r="A362" s="510">
        <f t="shared" si="40"/>
        <v>350</v>
      </c>
      <c r="B362" s="511" t="str">
        <f>'1. DATA TRAFO'!C362</f>
        <v>TP0406</v>
      </c>
      <c r="C362" s="512" t="str">
        <f>'1. DATA TRAFO'!D362</f>
        <v xml:space="preserve">Jl. Sudirman </v>
      </c>
      <c r="D362" s="193" t="str">
        <f>'1. DATA TRAFO'!L362</f>
        <v xml:space="preserve">Sintra </v>
      </c>
      <c r="E362" s="192">
        <f>'1. DATA TRAFO'!M362</f>
        <v>200</v>
      </c>
      <c r="F362" s="513">
        <f>'1. DATA TRAFO'!R362</f>
        <v>44826</v>
      </c>
      <c r="G362" s="205" t="str">
        <f>'1. DATA TRAFO'!T362</f>
        <v>UMJ</v>
      </c>
      <c r="H362" s="470"/>
      <c r="I362" s="470"/>
      <c r="J362" s="470"/>
      <c r="K362" s="470"/>
      <c r="L362" s="470"/>
      <c r="M362" s="470"/>
      <c r="N362" s="470"/>
      <c r="O362" s="470"/>
      <c r="P362" s="470"/>
      <c r="Q362" s="470"/>
      <c r="R362" s="470"/>
      <c r="S362" s="470"/>
      <c r="T362" s="470"/>
      <c r="U362" s="470"/>
      <c r="V362" s="470"/>
      <c r="W362" s="470"/>
      <c r="X362" s="470"/>
      <c r="Y362" s="470"/>
      <c r="Z362" s="470"/>
      <c r="AA362" s="470"/>
      <c r="AB362" s="470"/>
      <c r="AC362" s="514"/>
      <c r="AD362" s="470"/>
      <c r="AE362" s="515"/>
      <c r="AF362" s="470"/>
      <c r="AG362" s="470"/>
      <c r="AH362" s="470"/>
      <c r="AI362" s="470"/>
      <c r="AJ362" s="470"/>
      <c r="AK362" s="470"/>
      <c r="AL362" s="470"/>
      <c r="AM362" s="470"/>
      <c r="AN362" s="470"/>
      <c r="AO362" s="470"/>
      <c r="AP362" s="470"/>
      <c r="AQ362" s="470"/>
      <c r="AR362" s="470"/>
      <c r="AS362" s="516"/>
      <c r="AT362" s="470"/>
      <c r="AU362" s="471"/>
      <c r="AV362" s="470"/>
      <c r="AW362" s="471"/>
      <c r="AX362" s="471"/>
      <c r="AY362" s="470"/>
      <c r="AZ362" s="473"/>
      <c r="BA362" s="472"/>
      <c r="BB362" s="473"/>
      <c r="BC362" s="472"/>
      <c r="BD362" s="473"/>
      <c r="BE362" s="472"/>
      <c r="BF362" s="473"/>
      <c r="BG362" s="472"/>
      <c r="BH362" s="473"/>
      <c r="BI362" s="472"/>
      <c r="BJ362" s="473"/>
      <c r="BK362" s="472"/>
      <c r="BL362" s="473"/>
      <c r="BM362" s="472"/>
      <c r="BN362" s="473"/>
      <c r="BO362" s="472"/>
      <c r="BP362" s="473"/>
      <c r="BQ362" s="472"/>
      <c r="BR362" s="473"/>
      <c r="BS362" s="472"/>
      <c r="BT362" s="473"/>
      <c r="BU362" s="472"/>
      <c r="BV362" s="473"/>
      <c r="BW362" s="472"/>
      <c r="BX362" s="470"/>
      <c r="BY362" s="470"/>
      <c r="BZ362" s="470"/>
      <c r="CA362" s="470"/>
      <c r="CB362" s="470"/>
      <c r="CC362" s="470"/>
      <c r="CD362" s="470"/>
      <c r="CE362" s="470"/>
      <c r="CF362" s="470"/>
      <c r="CG362" s="470"/>
      <c r="CH362" s="470"/>
      <c r="CI362" s="470"/>
      <c r="CJ362" s="470"/>
      <c r="CK362" s="470"/>
      <c r="CL362" s="470"/>
      <c r="CM362" s="470"/>
      <c r="CN362" s="470"/>
      <c r="CO362" s="470"/>
      <c r="CP362" s="470"/>
      <c r="CQ362" s="470"/>
      <c r="CR362" s="470"/>
      <c r="CS362" s="470"/>
      <c r="CT362" s="470"/>
      <c r="CU362" s="63"/>
      <c r="CV362" s="467"/>
      <c r="CW362" s="186"/>
      <c r="CX362" s="35"/>
      <c r="CY362" s="132" t="e">
        <f>IF(AND(BX362="NYY",BY362=150),324,IF(AND(BX362="NYY",BY362=95),282,IF(AND(BX362="NYY",BY362=70),202,IF(AND(BX362="NYY",BY362=50),159,IF(AND(BX362="NYY",BY362=35),131,IF(AND(BX362=NYY,BY362=25),106,IF(AND(BX362="LVTC",BY362=150),252,IF(AND(BX362="LVTC",BY362=95),190,IF(AND(BX362="LVTC",BY362=70),158,IF(AND(BX362="LVTC",BY362=50),124,IF(AND(BX362="LVTC",BY362=35),102,IF(AND(BX362="LVTC",BY362=25),83,0))))))))))))</f>
        <v>#NAME?</v>
      </c>
      <c r="CZ362" s="35"/>
      <c r="DA362" s="35"/>
      <c r="DB362" s="401">
        <f t="shared" si="35"/>
        <v>0</v>
      </c>
      <c r="DC362" s="401">
        <f t="shared" si="36"/>
        <v>0</v>
      </c>
      <c r="DD362" s="401" t="str">
        <f t="shared" si="37"/>
        <v>BAIK</v>
      </c>
      <c r="DE362" s="401">
        <f t="shared" si="38"/>
        <v>0</v>
      </c>
      <c r="DF362" s="401" t="str">
        <f t="shared" si="39"/>
        <v>BAIK</v>
      </c>
    </row>
    <row r="363" spans="1:110">
      <c r="A363" s="510">
        <f t="shared" si="40"/>
        <v>351</v>
      </c>
      <c r="B363" s="511" t="str">
        <f>'1. DATA TRAFO'!C363</f>
        <v>TP0157</v>
      </c>
      <c r="C363" s="512" t="str">
        <f>'1. DATA TRAFO'!D363</f>
        <v xml:space="preserve">Jl. Sudirman </v>
      </c>
      <c r="D363" s="193" t="str">
        <f>'1. DATA TRAFO'!L363</f>
        <v xml:space="preserve">Starlite </v>
      </c>
      <c r="E363" s="192">
        <f>'1. DATA TRAFO'!M363</f>
        <v>100</v>
      </c>
      <c r="F363" s="513">
        <f>'1. DATA TRAFO'!R363</f>
        <v>44826</v>
      </c>
      <c r="G363" s="205" t="str">
        <f>'1. DATA TRAFO'!T363</f>
        <v>UMJ</v>
      </c>
      <c r="H363" s="470"/>
      <c r="I363" s="470"/>
      <c r="J363" s="470"/>
      <c r="K363" s="470"/>
      <c r="L363" s="470"/>
      <c r="M363" s="470"/>
      <c r="N363" s="470"/>
      <c r="O363" s="470"/>
      <c r="P363" s="470"/>
      <c r="Q363" s="470"/>
      <c r="R363" s="470"/>
      <c r="S363" s="470"/>
      <c r="T363" s="470"/>
      <c r="U363" s="470"/>
      <c r="V363" s="470"/>
      <c r="W363" s="470"/>
      <c r="X363" s="470"/>
      <c r="Y363" s="470"/>
      <c r="Z363" s="470"/>
      <c r="AA363" s="470"/>
      <c r="AB363" s="470"/>
      <c r="AC363" s="514"/>
      <c r="AD363" s="470"/>
      <c r="AE363" s="515"/>
      <c r="AF363" s="470"/>
      <c r="AG363" s="470"/>
      <c r="AH363" s="470"/>
      <c r="AI363" s="470"/>
      <c r="AJ363" s="470"/>
      <c r="AK363" s="470"/>
      <c r="AL363" s="470"/>
      <c r="AM363" s="470"/>
      <c r="AN363" s="470"/>
      <c r="AO363" s="470"/>
      <c r="AP363" s="470"/>
      <c r="AQ363" s="470"/>
      <c r="AR363" s="470"/>
      <c r="AS363" s="516"/>
      <c r="AT363" s="470"/>
      <c r="AU363" s="471"/>
      <c r="AV363" s="470"/>
      <c r="AW363" s="471"/>
      <c r="AX363" s="471"/>
      <c r="AY363" s="470"/>
      <c r="AZ363" s="473"/>
      <c r="BA363" s="472"/>
      <c r="BB363" s="473"/>
      <c r="BC363" s="472"/>
      <c r="BD363" s="473"/>
      <c r="BE363" s="472"/>
      <c r="BF363" s="473"/>
      <c r="BG363" s="472"/>
      <c r="BH363" s="473"/>
      <c r="BI363" s="472"/>
      <c r="BJ363" s="473"/>
      <c r="BK363" s="472"/>
      <c r="BL363" s="473"/>
      <c r="BM363" s="472"/>
      <c r="BN363" s="473"/>
      <c r="BO363" s="472"/>
      <c r="BP363" s="473"/>
      <c r="BQ363" s="472"/>
      <c r="BR363" s="473"/>
      <c r="BS363" s="472"/>
      <c r="BT363" s="473"/>
      <c r="BU363" s="472"/>
      <c r="BV363" s="473"/>
      <c r="BW363" s="472"/>
      <c r="BX363" s="470"/>
      <c r="BY363" s="470"/>
      <c r="BZ363" s="470"/>
      <c r="CA363" s="470"/>
      <c r="CB363" s="470"/>
      <c r="CC363" s="470"/>
      <c r="CD363" s="470"/>
      <c r="CE363" s="470"/>
      <c r="CF363" s="470"/>
      <c r="CG363" s="470"/>
      <c r="CH363" s="470"/>
      <c r="CI363" s="470"/>
      <c r="CJ363" s="470"/>
      <c r="CK363" s="470"/>
      <c r="CL363" s="470"/>
      <c r="CM363" s="470"/>
      <c r="CN363" s="470"/>
      <c r="CO363" s="470"/>
      <c r="CP363" s="470"/>
      <c r="CQ363" s="470"/>
      <c r="CR363" s="470"/>
      <c r="CS363" s="470"/>
      <c r="CT363" s="470"/>
      <c r="CU363" s="63"/>
      <c r="CV363" s="467"/>
      <c r="CW363" s="186"/>
      <c r="CX363" s="35"/>
      <c r="CY363" s="132" t="e">
        <f>IF(AND(BX363="NYY",BY363=150),324,IF(AND(BX363="NYY",BY363=95),282,IF(AND(BX363="NYY",BY363=70),202,IF(AND(BX363="NYY",BY363=50),159,IF(AND(BX363="NYY",BY363=35),131,IF(AND(BX363=NYY,BY363=25),106,IF(AND(BX363="LVTC",BY363=150),252,IF(AND(BX363="LVTC",BY363=95),190,IF(AND(BX363="LVTC",BY363=70),158,IF(AND(BX363="LVTC",BY363=50),124,IF(AND(BX363="LVTC",BY363=35),102,IF(AND(BX363="LVTC",BY363=25),83,0))))))))))))</f>
        <v>#NAME?</v>
      </c>
      <c r="CZ363" s="35"/>
      <c r="DA363" s="35"/>
      <c r="DB363" s="401">
        <f t="shared" si="35"/>
        <v>0</v>
      </c>
      <c r="DC363" s="401">
        <f t="shared" si="36"/>
        <v>0</v>
      </c>
      <c r="DD363" s="401" t="str">
        <f t="shared" si="37"/>
        <v>BAIK</v>
      </c>
      <c r="DE363" s="401">
        <f t="shared" si="38"/>
        <v>0</v>
      </c>
      <c r="DF363" s="401" t="str">
        <f t="shared" si="39"/>
        <v>BAIK</v>
      </c>
    </row>
    <row r="364" spans="1:110">
      <c r="A364" s="510">
        <f t="shared" si="40"/>
        <v>352</v>
      </c>
      <c r="B364" s="511" t="str">
        <f>'1. DATA TRAFO'!C364</f>
        <v>TP0461 (BARU)</v>
      </c>
      <c r="C364" s="512" t="str">
        <f>'1. DATA TRAFO'!D364</f>
        <v>Jl. Abadi</v>
      </c>
      <c r="D364" s="193" t="str">
        <f>'1. DATA TRAFO'!L364</f>
        <v xml:space="preserve">Voltra </v>
      </c>
      <c r="E364" s="192">
        <f>'1. DATA TRAFO'!M364</f>
        <v>100</v>
      </c>
      <c r="F364" s="513">
        <f>'1. DATA TRAFO'!R364</f>
        <v>44826</v>
      </c>
      <c r="G364" s="205" t="str">
        <f>'1. DATA TRAFO'!T364</f>
        <v>UMJ</v>
      </c>
      <c r="H364" s="470"/>
      <c r="I364" s="470"/>
      <c r="J364" s="470"/>
      <c r="K364" s="470"/>
      <c r="L364" s="470"/>
      <c r="M364" s="470"/>
      <c r="N364" s="470"/>
      <c r="O364" s="470"/>
      <c r="P364" s="470"/>
      <c r="Q364" s="470"/>
      <c r="R364" s="470"/>
      <c r="S364" s="470"/>
      <c r="T364" s="470"/>
      <c r="U364" s="470"/>
      <c r="V364" s="470"/>
      <c r="W364" s="470"/>
      <c r="X364" s="470"/>
      <c r="Y364" s="470"/>
      <c r="Z364" s="470"/>
      <c r="AA364" s="470"/>
      <c r="AB364" s="470"/>
      <c r="AC364" s="514"/>
      <c r="AD364" s="470"/>
      <c r="AE364" s="515"/>
      <c r="AF364" s="470"/>
      <c r="AG364" s="470"/>
      <c r="AH364" s="470"/>
      <c r="AI364" s="470"/>
      <c r="AJ364" s="470"/>
      <c r="AK364" s="470"/>
      <c r="AL364" s="470"/>
      <c r="AM364" s="470"/>
      <c r="AN364" s="470"/>
      <c r="AO364" s="470"/>
      <c r="AP364" s="470"/>
      <c r="AQ364" s="470"/>
      <c r="AR364" s="470"/>
      <c r="AS364" s="516"/>
      <c r="AT364" s="470"/>
      <c r="AU364" s="471"/>
      <c r="AV364" s="470"/>
      <c r="AW364" s="471"/>
      <c r="AX364" s="471"/>
      <c r="AY364" s="470"/>
      <c r="AZ364" s="473"/>
      <c r="BA364" s="472"/>
      <c r="BB364" s="473"/>
      <c r="BC364" s="472"/>
      <c r="BD364" s="473"/>
      <c r="BE364" s="472"/>
      <c r="BF364" s="473"/>
      <c r="BG364" s="472"/>
      <c r="BH364" s="473"/>
      <c r="BI364" s="472"/>
      <c r="BJ364" s="473"/>
      <c r="BK364" s="472"/>
      <c r="BL364" s="473"/>
      <c r="BM364" s="472"/>
      <c r="BN364" s="473"/>
      <c r="BO364" s="472"/>
      <c r="BP364" s="473"/>
      <c r="BQ364" s="472"/>
      <c r="BR364" s="473"/>
      <c r="BS364" s="472"/>
      <c r="BT364" s="473"/>
      <c r="BU364" s="472"/>
      <c r="BV364" s="473"/>
      <c r="BW364" s="472"/>
      <c r="BX364" s="470"/>
      <c r="BY364" s="470"/>
      <c r="BZ364" s="470"/>
      <c r="CA364" s="470"/>
      <c r="CB364" s="470"/>
      <c r="CC364" s="470"/>
      <c r="CD364" s="470"/>
      <c r="CE364" s="470"/>
      <c r="CF364" s="470"/>
      <c r="CG364" s="470"/>
      <c r="CH364" s="470"/>
      <c r="CI364" s="470"/>
      <c r="CJ364" s="470"/>
      <c r="CK364" s="470"/>
      <c r="CL364" s="470"/>
      <c r="CM364" s="470"/>
      <c r="CN364" s="470"/>
      <c r="CO364" s="470"/>
      <c r="CP364" s="470"/>
      <c r="CQ364" s="470"/>
      <c r="CR364" s="470"/>
      <c r="CS364" s="470"/>
      <c r="CT364" s="470"/>
      <c r="CU364" s="63"/>
      <c r="CV364" s="467"/>
      <c r="CW364" s="186"/>
      <c r="CX364" s="35"/>
      <c r="CY364" s="132" t="e">
        <f>IF(AND(BX364="NYY",BY364=150),324,IF(AND(BX364="NYY",BY364=95),282,IF(AND(BX364="NYY",BY364=70),202,IF(AND(BX364="NYY",BY364=50),159,IF(AND(BX364="NYY",BY364=35),131,IF(AND(BX364=NYY,BY364=25),106,IF(AND(BX364="LVTC",BY364=150),252,IF(AND(BX364="LVTC",BY364=95),190,IF(AND(BX364="LVTC",BY364=70),158,IF(AND(BX364="LVTC",BY364=50),124,IF(AND(BX364="LVTC",BY364=35),102,IF(AND(BX364="LVTC",BY364=25),83,0))))))))))))</f>
        <v>#NAME?</v>
      </c>
      <c r="CZ364" s="35"/>
      <c r="DA364" s="35"/>
      <c r="DB364" s="401">
        <f t="shared" si="35"/>
        <v>0</v>
      </c>
      <c r="DC364" s="401">
        <f t="shared" si="36"/>
        <v>0</v>
      </c>
      <c r="DD364" s="401" t="str">
        <f t="shared" si="37"/>
        <v>BAIK</v>
      </c>
      <c r="DE364" s="401">
        <f t="shared" si="38"/>
        <v>0</v>
      </c>
      <c r="DF364" s="401" t="str">
        <f t="shared" si="39"/>
        <v>BAIK</v>
      </c>
    </row>
    <row r="365" spans="1:110">
      <c r="A365" s="510">
        <f t="shared" si="40"/>
        <v>353</v>
      </c>
      <c r="B365" s="511" t="str">
        <f>'1. DATA TRAFO'!C365</f>
        <v>KK0102</v>
      </c>
      <c r="C365" s="512" t="str">
        <f>'1. DATA TRAFO'!D365</f>
        <v>JL. AIK KELIK</v>
      </c>
      <c r="D365" s="193" t="str">
        <f>'1. DATA TRAFO'!L365</f>
        <v>SINTRA</v>
      </c>
      <c r="E365" s="192">
        <f>'1. DATA TRAFO'!M365</f>
        <v>100</v>
      </c>
      <c r="F365" s="513">
        <f>'1. DATA TRAFO'!R365</f>
        <v>44797</v>
      </c>
      <c r="G365" s="205" t="str">
        <f>'1. DATA TRAFO'!T365</f>
        <v>GTA</v>
      </c>
      <c r="H365" s="470"/>
      <c r="I365" s="470"/>
      <c r="J365" s="470"/>
      <c r="K365" s="470"/>
      <c r="L365" s="470"/>
      <c r="M365" s="470"/>
      <c r="N365" s="470"/>
      <c r="O365" s="470"/>
      <c r="P365" s="470"/>
      <c r="Q365" s="470"/>
      <c r="R365" s="470"/>
      <c r="S365" s="470"/>
      <c r="T365" s="470"/>
      <c r="U365" s="470"/>
      <c r="V365" s="470"/>
      <c r="W365" s="470"/>
      <c r="X365" s="470"/>
      <c r="Y365" s="470"/>
      <c r="Z365" s="470"/>
      <c r="AA365" s="470"/>
      <c r="AB365" s="470"/>
      <c r="AC365" s="514"/>
      <c r="AD365" s="470"/>
      <c r="AE365" s="515"/>
      <c r="AF365" s="470"/>
      <c r="AG365" s="470"/>
      <c r="AH365" s="470"/>
      <c r="AI365" s="470"/>
      <c r="AJ365" s="470"/>
      <c r="AK365" s="470"/>
      <c r="AL365" s="470"/>
      <c r="AM365" s="470"/>
      <c r="AN365" s="470"/>
      <c r="AO365" s="470"/>
      <c r="AP365" s="470"/>
      <c r="AQ365" s="470"/>
      <c r="AR365" s="470"/>
      <c r="AS365" s="516"/>
      <c r="AT365" s="470"/>
      <c r="AU365" s="471"/>
      <c r="AV365" s="470"/>
      <c r="AW365" s="471"/>
      <c r="AX365" s="471"/>
      <c r="AY365" s="470"/>
      <c r="AZ365" s="473"/>
      <c r="BA365" s="472"/>
      <c r="BB365" s="473"/>
      <c r="BC365" s="472"/>
      <c r="BD365" s="473"/>
      <c r="BE365" s="472"/>
      <c r="BF365" s="473"/>
      <c r="BG365" s="472"/>
      <c r="BH365" s="473"/>
      <c r="BI365" s="472"/>
      <c r="BJ365" s="473"/>
      <c r="BK365" s="472"/>
      <c r="BL365" s="473"/>
      <c r="BM365" s="472"/>
      <c r="BN365" s="473"/>
      <c r="BO365" s="472"/>
      <c r="BP365" s="473"/>
      <c r="BQ365" s="472"/>
      <c r="BR365" s="473"/>
      <c r="BS365" s="472"/>
      <c r="BT365" s="473"/>
      <c r="BU365" s="472"/>
      <c r="BV365" s="473"/>
      <c r="BW365" s="472"/>
      <c r="BX365" s="470"/>
      <c r="BY365" s="470"/>
      <c r="BZ365" s="470"/>
      <c r="CA365" s="470"/>
      <c r="CB365" s="470"/>
      <c r="CC365" s="470"/>
      <c r="CD365" s="470"/>
      <c r="CE365" s="470"/>
      <c r="CF365" s="470"/>
      <c r="CG365" s="470"/>
      <c r="CH365" s="470"/>
      <c r="CI365" s="470"/>
      <c r="CJ365" s="470"/>
      <c r="CK365" s="470"/>
      <c r="CL365" s="470"/>
      <c r="CM365" s="470"/>
      <c r="CN365" s="470"/>
      <c r="CO365" s="470"/>
      <c r="CP365" s="470"/>
      <c r="CQ365" s="470"/>
      <c r="CR365" s="470"/>
      <c r="CS365" s="470"/>
      <c r="CT365" s="470"/>
      <c r="CU365" s="63"/>
      <c r="CV365" s="467"/>
      <c r="CW365" s="186"/>
      <c r="CX365" s="35"/>
      <c r="CY365" s="132" t="e">
        <f>IF(AND(BX365="NYY",BY365=150),324,IF(AND(BX365="NYY",BY365=95),282,IF(AND(BX365="NYY",BY365=70),202,IF(AND(BX365="NYY",BY365=50),159,IF(AND(BX365="NYY",BY365=35),131,IF(AND(BX365=NYY,BY365=25),106,IF(AND(BX365="LVTC",BY365=150),252,IF(AND(BX365="LVTC",BY365=95),190,IF(AND(BX365="LVTC",BY365=70),158,IF(AND(BX365="LVTC",BY365=50),124,IF(AND(BX365="LVTC",BY365=35),102,IF(AND(BX365="LVTC",BY365=25),83,0))))))))))))</f>
        <v>#NAME?</v>
      </c>
      <c r="CZ365" s="35"/>
      <c r="DA365" s="35"/>
      <c r="DB365" s="401">
        <f t="shared" si="35"/>
        <v>0</v>
      </c>
      <c r="DC365" s="401">
        <f t="shared" si="36"/>
        <v>0</v>
      </c>
      <c r="DD365" s="401" t="str">
        <f t="shared" si="37"/>
        <v>BAIK</v>
      </c>
      <c r="DE365" s="401">
        <f t="shared" si="38"/>
        <v>0</v>
      </c>
      <c r="DF365" s="401" t="str">
        <f t="shared" si="39"/>
        <v>BAIK</v>
      </c>
    </row>
    <row r="366" spans="1:110">
      <c r="A366" s="510">
        <f t="shared" si="40"/>
        <v>354</v>
      </c>
      <c r="B366" s="511" t="str">
        <f>'1. DATA TRAFO'!C366</f>
        <v>KK0027</v>
      </c>
      <c r="C366" s="512" t="str">
        <f>'1. DATA TRAFO'!D366</f>
        <v>JL. PENIRUKAN</v>
      </c>
      <c r="D366" s="193" t="str">
        <f>'1. DATA TRAFO'!L366</f>
        <v>TRAFINDO</v>
      </c>
      <c r="E366" s="192">
        <f>'1. DATA TRAFO'!M366</f>
        <v>100</v>
      </c>
      <c r="F366" s="513">
        <f>'1. DATA TRAFO'!R366</f>
        <v>44802</v>
      </c>
      <c r="G366" s="205" t="str">
        <f>'1. DATA TRAFO'!T366</f>
        <v>GTA</v>
      </c>
      <c r="H366" s="470"/>
      <c r="I366" s="470"/>
      <c r="J366" s="470"/>
      <c r="K366" s="470"/>
      <c r="L366" s="470"/>
      <c r="M366" s="470"/>
      <c r="N366" s="470"/>
      <c r="O366" s="470"/>
      <c r="P366" s="470"/>
      <c r="Q366" s="470"/>
      <c r="R366" s="470"/>
      <c r="S366" s="470"/>
      <c r="T366" s="470"/>
      <c r="U366" s="470"/>
      <c r="V366" s="470"/>
      <c r="W366" s="470"/>
      <c r="X366" s="470"/>
      <c r="Y366" s="470"/>
      <c r="Z366" s="470"/>
      <c r="AA366" s="470"/>
      <c r="AB366" s="470"/>
      <c r="AC366" s="514"/>
      <c r="AD366" s="470"/>
      <c r="AE366" s="515"/>
      <c r="AF366" s="470"/>
      <c r="AG366" s="470"/>
      <c r="AH366" s="470"/>
      <c r="AI366" s="470"/>
      <c r="AJ366" s="470"/>
      <c r="AK366" s="470"/>
      <c r="AL366" s="470"/>
      <c r="AM366" s="470"/>
      <c r="AN366" s="470"/>
      <c r="AO366" s="470"/>
      <c r="AP366" s="470"/>
      <c r="AQ366" s="470"/>
      <c r="AR366" s="470"/>
      <c r="AS366" s="516"/>
      <c r="AT366" s="470"/>
      <c r="AU366" s="471"/>
      <c r="AV366" s="470"/>
      <c r="AW366" s="471"/>
      <c r="AX366" s="471"/>
      <c r="AY366" s="470"/>
      <c r="AZ366" s="473"/>
      <c r="BA366" s="472"/>
      <c r="BB366" s="473"/>
      <c r="BC366" s="472"/>
      <c r="BD366" s="473"/>
      <c r="BE366" s="472"/>
      <c r="BF366" s="473"/>
      <c r="BG366" s="472"/>
      <c r="BH366" s="473"/>
      <c r="BI366" s="472"/>
      <c r="BJ366" s="473"/>
      <c r="BK366" s="472"/>
      <c r="BL366" s="473"/>
      <c r="BM366" s="472"/>
      <c r="BN366" s="473"/>
      <c r="BO366" s="472"/>
      <c r="BP366" s="473"/>
      <c r="BQ366" s="472"/>
      <c r="BR366" s="473"/>
      <c r="BS366" s="472"/>
      <c r="BT366" s="473"/>
      <c r="BU366" s="472"/>
      <c r="BV366" s="473"/>
      <c r="BW366" s="472"/>
      <c r="BX366" s="470"/>
      <c r="BY366" s="470"/>
      <c r="BZ366" s="470"/>
      <c r="CA366" s="470"/>
      <c r="CB366" s="470"/>
      <c r="CC366" s="470"/>
      <c r="CD366" s="470"/>
      <c r="CE366" s="470"/>
      <c r="CF366" s="470"/>
      <c r="CG366" s="470"/>
      <c r="CH366" s="470"/>
      <c r="CI366" s="470"/>
      <c r="CJ366" s="470"/>
      <c r="CK366" s="470"/>
      <c r="CL366" s="470"/>
      <c r="CM366" s="470"/>
      <c r="CN366" s="470"/>
      <c r="CO366" s="470"/>
      <c r="CP366" s="470"/>
      <c r="CQ366" s="470"/>
      <c r="CR366" s="470"/>
      <c r="CS366" s="470"/>
      <c r="CT366" s="470"/>
      <c r="CU366" s="63"/>
      <c r="CV366" s="467"/>
      <c r="CW366" s="186"/>
      <c r="CX366" s="35"/>
      <c r="CY366" s="132" t="e">
        <f>IF(AND(BX366="NYY",BY366=150),324,IF(AND(BX366="NYY",BY366=95),282,IF(AND(BX366="NYY",BY366=70),202,IF(AND(BX366="NYY",BY366=50),159,IF(AND(BX366="NYY",BY366=35),131,IF(AND(BX366=NYY,BY366=25),106,IF(AND(BX366="LVTC",BY366=150),252,IF(AND(BX366="LVTC",BY366=95),190,IF(AND(BX366="LVTC",BY366=70),158,IF(AND(BX366="LVTC",BY366=50),124,IF(AND(BX366="LVTC",BY366=35),102,IF(AND(BX366="LVTC",BY366=25),83,0))))))))))))</f>
        <v>#NAME?</v>
      </c>
      <c r="CZ366" s="35"/>
      <c r="DA366" s="35"/>
      <c r="DB366" s="401">
        <f t="shared" si="35"/>
        <v>0</v>
      </c>
      <c r="DC366" s="401">
        <f t="shared" si="36"/>
        <v>0</v>
      </c>
      <c r="DD366" s="401" t="str">
        <f t="shared" si="37"/>
        <v>BAIK</v>
      </c>
      <c r="DE366" s="401">
        <f t="shared" si="38"/>
        <v>0</v>
      </c>
      <c r="DF366" s="401" t="str">
        <f t="shared" si="39"/>
        <v>BAIK</v>
      </c>
    </row>
    <row r="367" spans="1:110">
      <c r="A367" s="510">
        <f t="shared" si="40"/>
        <v>355</v>
      </c>
      <c r="B367" s="511" t="str">
        <f>'1. DATA TRAFO'!C367</f>
        <v>KK0067</v>
      </c>
      <c r="C367" s="512" t="str">
        <f>'1. DATA TRAFO'!D367</f>
        <v>JL. AIR LANCI</v>
      </c>
      <c r="D367" s="193" t="str">
        <f>'1. DATA TRAFO'!L367</f>
        <v>STARLITE</v>
      </c>
      <c r="E367" s="192">
        <f>'1. DATA TRAFO'!M367</f>
        <v>25</v>
      </c>
      <c r="F367" s="513">
        <f>'1. DATA TRAFO'!R367</f>
        <v>44802</v>
      </c>
      <c r="G367" s="205" t="str">
        <f>'1. DATA TRAFO'!T367</f>
        <v>GTA</v>
      </c>
      <c r="H367" s="470"/>
      <c r="I367" s="470"/>
      <c r="J367" s="470"/>
      <c r="K367" s="470"/>
      <c r="L367" s="470"/>
      <c r="M367" s="470"/>
      <c r="N367" s="470"/>
      <c r="O367" s="470"/>
      <c r="P367" s="470"/>
      <c r="Q367" s="470"/>
      <c r="R367" s="470"/>
      <c r="S367" s="470"/>
      <c r="T367" s="470"/>
      <c r="U367" s="470"/>
      <c r="V367" s="470"/>
      <c r="W367" s="470"/>
      <c r="X367" s="470"/>
      <c r="Y367" s="470"/>
      <c r="Z367" s="470"/>
      <c r="AA367" s="470"/>
      <c r="AB367" s="470"/>
      <c r="AC367" s="514"/>
      <c r="AD367" s="470"/>
      <c r="AE367" s="515"/>
      <c r="AF367" s="470"/>
      <c r="AG367" s="470"/>
      <c r="AH367" s="470"/>
      <c r="AI367" s="470"/>
      <c r="AJ367" s="470"/>
      <c r="AK367" s="470"/>
      <c r="AL367" s="470"/>
      <c r="AM367" s="470"/>
      <c r="AN367" s="470"/>
      <c r="AO367" s="470"/>
      <c r="AP367" s="470"/>
      <c r="AQ367" s="470"/>
      <c r="AR367" s="470"/>
      <c r="AS367" s="516"/>
      <c r="AT367" s="470"/>
      <c r="AU367" s="471"/>
      <c r="AV367" s="470"/>
      <c r="AW367" s="471"/>
      <c r="AX367" s="471"/>
      <c r="AY367" s="470"/>
      <c r="AZ367" s="473"/>
      <c r="BA367" s="472"/>
      <c r="BB367" s="473"/>
      <c r="BC367" s="472"/>
      <c r="BD367" s="473"/>
      <c r="BE367" s="472"/>
      <c r="BF367" s="473"/>
      <c r="BG367" s="472"/>
      <c r="BH367" s="473"/>
      <c r="BI367" s="472"/>
      <c r="BJ367" s="473"/>
      <c r="BK367" s="472"/>
      <c r="BL367" s="473"/>
      <c r="BM367" s="472"/>
      <c r="BN367" s="473"/>
      <c r="BO367" s="472"/>
      <c r="BP367" s="473"/>
      <c r="BQ367" s="472"/>
      <c r="BR367" s="473"/>
      <c r="BS367" s="472"/>
      <c r="BT367" s="473"/>
      <c r="BU367" s="472"/>
      <c r="BV367" s="473"/>
      <c r="BW367" s="472"/>
      <c r="BX367" s="470"/>
      <c r="BY367" s="470"/>
      <c r="BZ367" s="470"/>
      <c r="CA367" s="470"/>
      <c r="CB367" s="470"/>
      <c r="CC367" s="470"/>
      <c r="CD367" s="470"/>
      <c r="CE367" s="470"/>
      <c r="CF367" s="470"/>
      <c r="CG367" s="470"/>
      <c r="CH367" s="470"/>
      <c r="CI367" s="470"/>
      <c r="CJ367" s="470"/>
      <c r="CK367" s="470"/>
      <c r="CL367" s="470"/>
      <c r="CM367" s="470"/>
      <c r="CN367" s="470"/>
      <c r="CO367" s="470"/>
      <c r="CP367" s="470"/>
      <c r="CQ367" s="470"/>
      <c r="CR367" s="470"/>
      <c r="CS367" s="470"/>
      <c r="CT367" s="470"/>
      <c r="CU367" s="63"/>
      <c r="CV367" s="467"/>
      <c r="CW367" s="186"/>
      <c r="CX367" s="35"/>
      <c r="CY367" s="132" t="e">
        <f>IF(AND(BX367="NYY",BY367=150),324,IF(AND(BX367="NYY",BY367=95),282,IF(AND(BX367="NYY",BY367=70),202,IF(AND(BX367="NYY",BY367=50),159,IF(AND(BX367="NYY",BY367=35),131,IF(AND(BX367=NYY,BY367=25),106,IF(AND(BX367="LVTC",BY367=150),252,IF(AND(BX367="LVTC",BY367=95),190,IF(AND(BX367="LVTC",BY367=70),158,IF(AND(BX367="LVTC",BY367=50),124,IF(AND(BX367="LVTC",BY367=35),102,IF(AND(BX367="LVTC",BY367=25),83,0))))))))))))</f>
        <v>#NAME?</v>
      </c>
      <c r="CZ367" s="35"/>
      <c r="DA367" s="35"/>
      <c r="DB367" s="401">
        <f t="shared" si="35"/>
        <v>0</v>
      </c>
      <c r="DC367" s="401">
        <f t="shared" si="36"/>
        <v>0</v>
      </c>
      <c r="DD367" s="401" t="str">
        <f t="shared" si="37"/>
        <v>BAIK</v>
      </c>
      <c r="DE367" s="401">
        <f t="shared" si="38"/>
        <v>0</v>
      </c>
      <c r="DF367" s="401" t="str">
        <f t="shared" si="39"/>
        <v>BAIK</v>
      </c>
    </row>
    <row r="368" spans="1:110">
      <c r="A368" s="510">
        <f t="shared" si="40"/>
        <v>356</v>
      </c>
      <c r="B368" s="511" t="str">
        <f>'1. DATA TRAFO'!C368</f>
        <v>KK0006</v>
      </c>
      <c r="C368" s="512" t="str">
        <f>'1. DATA TRAFO'!D368</f>
        <v>JL. AIR LANCI</v>
      </c>
      <c r="D368" s="193" t="str">
        <f>'1. DATA TRAFO'!L368</f>
        <v>VOLTRA</v>
      </c>
      <c r="E368" s="192">
        <f>'1. DATA TRAFO'!M368</f>
        <v>100</v>
      </c>
      <c r="F368" s="513">
        <f>'1. DATA TRAFO'!R368</f>
        <v>44802</v>
      </c>
      <c r="G368" s="205" t="str">
        <f>'1. DATA TRAFO'!T368</f>
        <v>GTA</v>
      </c>
      <c r="H368" s="470"/>
      <c r="I368" s="470"/>
      <c r="J368" s="470"/>
      <c r="K368" s="470"/>
      <c r="L368" s="470"/>
      <c r="M368" s="470"/>
      <c r="N368" s="470"/>
      <c r="O368" s="470"/>
      <c r="P368" s="470"/>
      <c r="Q368" s="470"/>
      <c r="R368" s="470"/>
      <c r="S368" s="470"/>
      <c r="T368" s="470"/>
      <c r="U368" s="470"/>
      <c r="V368" s="470"/>
      <c r="W368" s="470"/>
      <c r="X368" s="470"/>
      <c r="Y368" s="470"/>
      <c r="Z368" s="470"/>
      <c r="AA368" s="470"/>
      <c r="AB368" s="470"/>
      <c r="AC368" s="514"/>
      <c r="AD368" s="470"/>
      <c r="AE368" s="515"/>
      <c r="AF368" s="470"/>
      <c r="AG368" s="470"/>
      <c r="AH368" s="470"/>
      <c r="AI368" s="470"/>
      <c r="AJ368" s="470"/>
      <c r="AK368" s="470"/>
      <c r="AL368" s="470"/>
      <c r="AM368" s="470"/>
      <c r="AN368" s="470"/>
      <c r="AO368" s="470"/>
      <c r="AP368" s="470"/>
      <c r="AQ368" s="470"/>
      <c r="AR368" s="470"/>
      <c r="AS368" s="516"/>
      <c r="AT368" s="470"/>
      <c r="AU368" s="471"/>
      <c r="AV368" s="470"/>
      <c r="AW368" s="471"/>
      <c r="AX368" s="471"/>
      <c r="AY368" s="470"/>
      <c r="AZ368" s="473"/>
      <c r="BA368" s="472"/>
      <c r="BB368" s="473"/>
      <c r="BC368" s="472"/>
      <c r="BD368" s="473"/>
      <c r="BE368" s="472"/>
      <c r="BF368" s="473"/>
      <c r="BG368" s="472"/>
      <c r="BH368" s="473"/>
      <c r="BI368" s="472"/>
      <c r="BJ368" s="473"/>
      <c r="BK368" s="472"/>
      <c r="BL368" s="473"/>
      <c r="BM368" s="472"/>
      <c r="BN368" s="473"/>
      <c r="BO368" s="472"/>
      <c r="BP368" s="473"/>
      <c r="BQ368" s="472"/>
      <c r="BR368" s="473"/>
      <c r="BS368" s="472"/>
      <c r="BT368" s="473"/>
      <c r="BU368" s="472"/>
      <c r="BV368" s="473"/>
      <c r="BW368" s="472"/>
      <c r="BX368" s="470"/>
      <c r="BY368" s="470"/>
      <c r="BZ368" s="470"/>
      <c r="CA368" s="470"/>
      <c r="CB368" s="470"/>
      <c r="CC368" s="470"/>
      <c r="CD368" s="470"/>
      <c r="CE368" s="470"/>
      <c r="CF368" s="470"/>
      <c r="CG368" s="470"/>
      <c r="CH368" s="470"/>
      <c r="CI368" s="470"/>
      <c r="CJ368" s="470"/>
      <c r="CK368" s="470"/>
      <c r="CL368" s="470"/>
      <c r="CM368" s="470"/>
      <c r="CN368" s="470"/>
      <c r="CO368" s="470"/>
      <c r="CP368" s="470"/>
      <c r="CQ368" s="470"/>
      <c r="CR368" s="470"/>
      <c r="CS368" s="470"/>
      <c r="CT368" s="470"/>
      <c r="CU368" s="63"/>
      <c r="CV368" s="467"/>
      <c r="CW368" s="186"/>
      <c r="CX368" s="35"/>
      <c r="CY368" s="132" t="e">
        <f>IF(AND(BX368="NYY",BY368=150),324,IF(AND(BX368="NYY",BY368=95),282,IF(AND(BX368="NYY",BY368=70),202,IF(AND(BX368="NYY",BY368=50),159,IF(AND(BX368="NYY",BY368=35),131,IF(AND(BX368=NYY,BY368=25),106,IF(AND(BX368="LVTC",BY368=150),252,IF(AND(BX368="LVTC",BY368=95),190,IF(AND(BX368="LVTC",BY368=70),158,IF(AND(BX368="LVTC",BY368=50),124,IF(AND(BX368="LVTC",BY368=35),102,IF(AND(BX368="LVTC",BY368=25),83,0))))))))))))</f>
        <v>#NAME?</v>
      </c>
      <c r="CZ368" s="35"/>
      <c r="DA368" s="35"/>
      <c r="DB368" s="401">
        <f t="shared" si="35"/>
        <v>0</v>
      </c>
      <c r="DC368" s="401">
        <f t="shared" si="36"/>
        <v>0</v>
      </c>
      <c r="DD368" s="401" t="str">
        <f t="shared" si="37"/>
        <v>BAIK</v>
      </c>
      <c r="DE368" s="401">
        <f t="shared" si="38"/>
        <v>0</v>
      </c>
      <c r="DF368" s="401" t="str">
        <f t="shared" si="39"/>
        <v>BAIK</v>
      </c>
    </row>
    <row r="369" spans="1:110">
      <c r="A369" s="510">
        <f t="shared" si="40"/>
        <v>357</v>
      </c>
      <c r="B369" s="511" t="str">
        <f>'1. DATA TRAFO'!C369</f>
        <v>KK0101</v>
      </c>
      <c r="C369" s="512" t="str">
        <f>'1. DATA TRAFO'!D369</f>
        <v>JL. AIK KELIK</v>
      </c>
      <c r="D369" s="193" t="str">
        <f>'1. DATA TRAFO'!L369</f>
        <v>VOLTRA</v>
      </c>
      <c r="E369" s="192">
        <f>'1. DATA TRAFO'!M369</f>
        <v>100</v>
      </c>
      <c r="F369" s="513">
        <f>'1. DATA TRAFO'!R369</f>
        <v>44802</v>
      </c>
      <c r="G369" s="205" t="str">
        <f>'1. DATA TRAFO'!T369</f>
        <v>GTA</v>
      </c>
      <c r="H369" s="470"/>
      <c r="I369" s="470"/>
      <c r="J369" s="470"/>
      <c r="K369" s="470"/>
      <c r="L369" s="470"/>
      <c r="M369" s="470"/>
      <c r="N369" s="470"/>
      <c r="O369" s="470"/>
      <c r="P369" s="470"/>
      <c r="Q369" s="470"/>
      <c r="R369" s="470"/>
      <c r="S369" s="470"/>
      <c r="T369" s="470"/>
      <c r="U369" s="470"/>
      <c r="V369" s="470"/>
      <c r="W369" s="470"/>
      <c r="X369" s="470"/>
      <c r="Y369" s="470"/>
      <c r="Z369" s="470"/>
      <c r="AA369" s="470"/>
      <c r="AB369" s="470"/>
      <c r="AC369" s="514"/>
      <c r="AD369" s="470"/>
      <c r="AE369" s="515"/>
      <c r="AF369" s="470"/>
      <c r="AG369" s="470"/>
      <c r="AH369" s="470"/>
      <c r="AI369" s="470"/>
      <c r="AJ369" s="470"/>
      <c r="AK369" s="470"/>
      <c r="AL369" s="470"/>
      <c r="AM369" s="470"/>
      <c r="AN369" s="470"/>
      <c r="AO369" s="470"/>
      <c r="AP369" s="470"/>
      <c r="AQ369" s="470"/>
      <c r="AR369" s="470"/>
      <c r="AS369" s="516"/>
      <c r="AT369" s="470"/>
      <c r="AU369" s="471"/>
      <c r="AV369" s="470"/>
      <c r="AW369" s="471"/>
      <c r="AX369" s="471"/>
      <c r="AY369" s="470"/>
      <c r="AZ369" s="473"/>
      <c r="BA369" s="472"/>
      <c r="BB369" s="473"/>
      <c r="BC369" s="472"/>
      <c r="BD369" s="473"/>
      <c r="BE369" s="472"/>
      <c r="BF369" s="473"/>
      <c r="BG369" s="472"/>
      <c r="BH369" s="473"/>
      <c r="BI369" s="472"/>
      <c r="BJ369" s="473"/>
      <c r="BK369" s="472"/>
      <c r="BL369" s="473"/>
      <c r="BM369" s="472"/>
      <c r="BN369" s="473"/>
      <c r="BO369" s="472"/>
      <c r="BP369" s="473"/>
      <c r="BQ369" s="472"/>
      <c r="BR369" s="473"/>
      <c r="BS369" s="472"/>
      <c r="BT369" s="473"/>
      <c r="BU369" s="472"/>
      <c r="BV369" s="473"/>
      <c r="BW369" s="472"/>
      <c r="BX369" s="470"/>
      <c r="BY369" s="470"/>
      <c r="BZ369" s="470"/>
      <c r="CA369" s="470"/>
      <c r="CB369" s="470"/>
      <c r="CC369" s="470"/>
      <c r="CD369" s="470"/>
      <c r="CE369" s="470"/>
      <c r="CF369" s="470"/>
      <c r="CG369" s="470"/>
      <c r="CH369" s="470"/>
      <c r="CI369" s="470"/>
      <c r="CJ369" s="470"/>
      <c r="CK369" s="470"/>
      <c r="CL369" s="470"/>
      <c r="CM369" s="470"/>
      <c r="CN369" s="470"/>
      <c r="CO369" s="470"/>
      <c r="CP369" s="470"/>
      <c r="CQ369" s="470"/>
      <c r="CR369" s="470"/>
      <c r="CS369" s="470"/>
      <c r="CT369" s="470"/>
      <c r="CU369" s="63"/>
      <c r="CV369" s="467"/>
      <c r="CW369" s="186"/>
      <c r="CX369" s="35"/>
      <c r="CY369" s="132" t="e">
        <f>IF(AND(BX369="NYY",BY369=150),324,IF(AND(BX369="NYY",BY369=95),282,IF(AND(BX369="NYY",BY369=70),202,IF(AND(BX369="NYY",BY369=50),159,IF(AND(BX369="NYY",BY369=35),131,IF(AND(BX369=NYY,BY369=25),106,IF(AND(BX369="LVTC",BY369=150),252,IF(AND(BX369="LVTC",BY369=95),190,IF(AND(BX369="LVTC",BY369=70),158,IF(AND(BX369="LVTC",BY369=50),124,IF(AND(BX369="LVTC",BY369=35),102,IF(AND(BX369="LVTC",BY369=25),83,0))))))))))))</f>
        <v>#NAME?</v>
      </c>
      <c r="CZ369" s="35"/>
      <c r="DA369" s="35"/>
      <c r="DB369" s="401">
        <f t="shared" si="35"/>
        <v>0</v>
      </c>
      <c r="DC369" s="401">
        <f t="shared" si="36"/>
        <v>0</v>
      </c>
      <c r="DD369" s="401" t="str">
        <f t="shared" si="37"/>
        <v>BAIK</v>
      </c>
      <c r="DE369" s="401">
        <f t="shared" si="38"/>
        <v>0</v>
      </c>
      <c r="DF369" s="401" t="str">
        <f t="shared" si="39"/>
        <v>BAIK</v>
      </c>
    </row>
    <row r="370" spans="1:110">
      <c r="A370" s="510">
        <f t="shared" si="40"/>
        <v>358</v>
      </c>
      <c r="B370" s="511" t="str">
        <f>'1. DATA TRAFO'!C370</f>
        <v>KK0125</v>
      </c>
      <c r="C370" s="512" t="str">
        <f>'1. DATA TRAFO'!D370</f>
        <v>PELABUHAN SAWIT</v>
      </c>
      <c r="D370" s="193" t="str">
        <f>'1. DATA TRAFO'!L370</f>
        <v>SINTRA</v>
      </c>
      <c r="E370" s="192">
        <f>'1. DATA TRAFO'!M370</f>
        <v>50</v>
      </c>
      <c r="F370" s="513">
        <f>'1. DATA TRAFO'!R370</f>
        <v>44802</v>
      </c>
      <c r="G370" s="205" t="str">
        <f>'1. DATA TRAFO'!T370</f>
        <v>GTA</v>
      </c>
      <c r="H370" s="470"/>
      <c r="I370" s="470"/>
      <c r="J370" s="470"/>
      <c r="K370" s="470"/>
      <c r="L370" s="470"/>
      <c r="M370" s="470"/>
      <c r="N370" s="470"/>
      <c r="O370" s="470"/>
      <c r="P370" s="470"/>
      <c r="Q370" s="470"/>
      <c r="R370" s="470"/>
      <c r="S370" s="470"/>
      <c r="T370" s="470"/>
      <c r="U370" s="470"/>
      <c r="V370" s="470"/>
      <c r="W370" s="470"/>
      <c r="X370" s="470"/>
      <c r="Y370" s="470"/>
      <c r="Z370" s="470"/>
      <c r="AA370" s="470"/>
      <c r="AB370" s="470"/>
      <c r="AC370" s="514"/>
      <c r="AD370" s="470"/>
      <c r="AE370" s="515"/>
      <c r="AF370" s="470"/>
      <c r="AG370" s="470"/>
      <c r="AH370" s="470"/>
      <c r="AI370" s="470"/>
      <c r="AJ370" s="470"/>
      <c r="AK370" s="470"/>
      <c r="AL370" s="470"/>
      <c r="AM370" s="470"/>
      <c r="AN370" s="470"/>
      <c r="AO370" s="470"/>
      <c r="AP370" s="470"/>
      <c r="AQ370" s="470"/>
      <c r="AR370" s="470"/>
      <c r="AS370" s="516"/>
      <c r="AT370" s="470"/>
      <c r="AU370" s="471"/>
      <c r="AV370" s="470"/>
      <c r="AW370" s="471"/>
      <c r="AX370" s="471"/>
      <c r="AY370" s="470"/>
      <c r="AZ370" s="473"/>
      <c r="BA370" s="472"/>
      <c r="BB370" s="473"/>
      <c r="BC370" s="472"/>
      <c r="BD370" s="473"/>
      <c r="BE370" s="472"/>
      <c r="BF370" s="473"/>
      <c r="BG370" s="472"/>
      <c r="BH370" s="473"/>
      <c r="BI370" s="472"/>
      <c r="BJ370" s="473"/>
      <c r="BK370" s="472"/>
      <c r="BL370" s="473"/>
      <c r="BM370" s="472"/>
      <c r="BN370" s="473"/>
      <c r="BO370" s="472"/>
      <c r="BP370" s="473"/>
      <c r="BQ370" s="472"/>
      <c r="BR370" s="473"/>
      <c r="BS370" s="472"/>
      <c r="BT370" s="473"/>
      <c r="BU370" s="472"/>
      <c r="BV370" s="473"/>
      <c r="BW370" s="472"/>
      <c r="BX370" s="470"/>
      <c r="BY370" s="470"/>
      <c r="BZ370" s="470"/>
      <c r="CA370" s="470"/>
      <c r="CB370" s="470"/>
      <c r="CC370" s="470"/>
      <c r="CD370" s="470"/>
      <c r="CE370" s="470"/>
      <c r="CF370" s="470"/>
      <c r="CG370" s="470"/>
      <c r="CH370" s="470"/>
      <c r="CI370" s="470"/>
      <c r="CJ370" s="470"/>
      <c r="CK370" s="470"/>
      <c r="CL370" s="470"/>
      <c r="CM370" s="470"/>
      <c r="CN370" s="470"/>
      <c r="CO370" s="470"/>
      <c r="CP370" s="470"/>
      <c r="CQ370" s="470"/>
      <c r="CR370" s="470"/>
      <c r="CS370" s="470"/>
      <c r="CT370" s="470"/>
      <c r="CU370" s="63"/>
      <c r="CV370" s="467"/>
      <c r="CW370" s="186"/>
      <c r="CX370" s="35"/>
      <c r="CY370" s="132" t="e">
        <f>IF(AND(BX370="NYY",BY370=150),324,IF(AND(BX370="NYY",BY370=95),282,IF(AND(BX370="NYY",BY370=70),202,IF(AND(BX370="NYY",BY370=50),159,IF(AND(BX370="NYY",BY370=35),131,IF(AND(BX370=NYY,BY370=25),106,IF(AND(BX370="LVTC",BY370=150),252,IF(AND(BX370="LVTC",BY370=95),190,IF(AND(BX370="LVTC",BY370=70),158,IF(AND(BX370="LVTC",BY370=50),124,IF(AND(BX370="LVTC",BY370=35),102,IF(AND(BX370="LVTC",BY370=25),83,0))))))))))))</f>
        <v>#NAME?</v>
      </c>
      <c r="CZ370" s="35"/>
      <c r="DA370" s="35"/>
      <c r="DB370" s="401">
        <f t="shared" si="35"/>
        <v>0</v>
      </c>
      <c r="DC370" s="401">
        <f t="shared" si="36"/>
        <v>0</v>
      </c>
      <c r="DD370" s="401" t="str">
        <f t="shared" si="37"/>
        <v>BAIK</v>
      </c>
      <c r="DE370" s="401">
        <f t="shared" si="38"/>
        <v>0</v>
      </c>
      <c r="DF370" s="401" t="str">
        <f t="shared" si="39"/>
        <v>BAIK</v>
      </c>
    </row>
    <row r="371" spans="1:110">
      <c r="A371" s="510">
        <f t="shared" si="40"/>
        <v>359</v>
      </c>
      <c r="B371" s="511" t="str">
        <f>'1. DATA TRAFO'!C371</f>
        <v>KK0007</v>
      </c>
      <c r="C371" s="512" t="str">
        <f>'1. DATA TRAFO'!D371</f>
        <v>JL. AIK KELIK</v>
      </c>
      <c r="D371" s="193" t="str">
        <f>'1. DATA TRAFO'!L371</f>
        <v>STARLITE</v>
      </c>
      <c r="E371" s="192">
        <f>'1. DATA TRAFO'!M371</f>
        <v>100</v>
      </c>
      <c r="F371" s="513">
        <f>'1. DATA TRAFO'!R371</f>
        <v>44802</v>
      </c>
      <c r="G371" s="205" t="str">
        <f>'1. DATA TRAFO'!T371</f>
        <v>GTA</v>
      </c>
      <c r="H371" s="470"/>
      <c r="I371" s="470"/>
      <c r="J371" s="470"/>
      <c r="K371" s="470"/>
      <c r="L371" s="470"/>
      <c r="M371" s="470"/>
      <c r="N371" s="470"/>
      <c r="O371" s="470"/>
      <c r="P371" s="470"/>
      <c r="Q371" s="470"/>
      <c r="R371" s="470"/>
      <c r="S371" s="470"/>
      <c r="T371" s="470"/>
      <c r="U371" s="470"/>
      <c r="V371" s="470"/>
      <c r="W371" s="470"/>
      <c r="X371" s="470"/>
      <c r="Y371" s="470"/>
      <c r="Z371" s="470"/>
      <c r="AA371" s="470"/>
      <c r="AB371" s="470"/>
      <c r="AC371" s="514"/>
      <c r="AD371" s="470"/>
      <c r="AE371" s="515"/>
      <c r="AF371" s="470"/>
      <c r="AG371" s="470"/>
      <c r="AH371" s="470"/>
      <c r="AI371" s="470"/>
      <c r="AJ371" s="470"/>
      <c r="AK371" s="470"/>
      <c r="AL371" s="470"/>
      <c r="AM371" s="470"/>
      <c r="AN371" s="470"/>
      <c r="AO371" s="470"/>
      <c r="AP371" s="470"/>
      <c r="AQ371" s="470"/>
      <c r="AR371" s="470"/>
      <c r="AS371" s="516"/>
      <c r="AT371" s="470"/>
      <c r="AU371" s="471"/>
      <c r="AV371" s="470"/>
      <c r="AW371" s="471"/>
      <c r="AX371" s="471"/>
      <c r="AY371" s="470"/>
      <c r="AZ371" s="473"/>
      <c r="BA371" s="472"/>
      <c r="BB371" s="473"/>
      <c r="BC371" s="472"/>
      <c r="BD371" s="473"/>
      <c r="BE371" s="472"/>
      <c r="BF371" s="473"/>
      <c r="BG371" s="472"/>
      <c r="BH371" s="473"/>
      <c r="BI371" s="472"/>
      <c r="BJ371" s="473"/>
      <c r="BK371" s="472"/>
      <c r="BL371" s="473"/>
      <c r="BM371" s="472"/>
      <c r="BN371" s="473"/>
      <c r="BO371" s="472"/>
      <c r="BP371" s="473"/>
      <c r="BQ371" s="472"/>
      <c r="BR371" s="473"/>
      <c r="BS371" s="472"/>
      <c r="BT371" s="473"/>
      <c r="BU371" s="472"/>
      <c r="BV371" s="473"/>
      <c r="BW371" s="472"/>
      <c r="BX371" s="470"/>
      <c r="BY371" s="470"/>
      <c r="BZ371" s="470"/>
      <c r="CA371" s="470"/>
      <c r="CB371" s="470"/>
      <c r="CC371" s="470"/>
      <c r="CD371" s="470"/>
      <c r="CE371" s="470"/>
      <c r="CF371" s="470"/>
      <c r="CG371" s="470"/>
      <c r="CH371" s="470"/>
      <c r="CI371" s="470"/>
      <c r="CJ371" s="470"/>
      <c r="CK371" s="470"/>
      <c r="CL371" s="470"/>
      <c r="CM371" s="470"/>
      <c r="CN371" s="470"/>
      <c r="CO371" s="470"/>
      <c r="CP371" s="470"/>
      <c r="CQ371" s="470"/>
      <c r="CR371" s="470"/>
      <c r="CS371" s="470"/>
      <c r="CT371" s="470"/>
      <c r="CU371" s="63"/>
      <c r="CV371" s="467"/>
      <c r="CW371" s="186"/>
      <c r="CX371" s="35"/>
      <c r="CY371" s="132" t="e">
        <f>IF(AND(BX371="NYY",BY371=150),324,IF(AND(BX371="NYY",BY371=95),282,IF(AND(BX371="NYY",BY371=70),202,IF(AND(BX371="NYY",BY371=50),159,IF(AND(BX371="NYY",BY371=35),131,IF(AND(BX371=NYY,BY371=25),106,IF(AND(BX371="LVTC",BY371=150),252,IF(AND(BX371="LVTC",BY371=95),190,IF(AND(BX371="LVTC",BY371=70),158,IF(AND(BX371="LVTC",BY371=50),124,IF(AND(BX371="LVTC",BY371=35),102,IF(AND(BX371="LVTC",BY371=25),83,0))))))))))))</f>
        <v>#NAME?</v>
      </c>
      <c r="CZ371" s="35"/>
      <c r="DA371" s="35"/>
      <c r="DB371" s="401">
        <f t="shared" ref="DB371:DB434" si="41">IF(AND(H371&lt;=200,H371&gt;=90),"BURUK",IF(AND(H371&lt;=90,H371&gt;=85),"KURANG",IF(AND(H371&lt;=85,H371&gt;=83),"CUKUP",IF(AND(H371&lt;=83,H371&gt;1),"BAIK",0))))</f>
        <v>0</v>
      </c>
      <c r="DC371" s="401">
        <f t="shared" ref="DC371:DC434" si="42">MAX(L371:N371)-MIN(L371:N371)</f>
        <v>0</v>
      </c>
      <c r="DD371" s="401" t="str">
        <f t="shared" ref="DD371:DD434" si="43">IF(AND(DC371&lt;=100,DC371&gt;=15),"BURUK",IF(AND(DC371&lt;=15,DC371&gt;=12),"KURANG",IF(AND(DC371&lt;=12,DC371&gt;=10),"CUKUP",IF(AND(DC371&lt;=10,DC371&gt;=0),"BAIK",0))))</f>
        <v>BAIK</v>
      </c>
      <c r="DE371" s="401">
        <f t="shared" ref="DE371:DE434" si="44">MAX(O371:R371)-MIN(O371:R371)</f>
        <v>0</v>
      </c>
      <c r="DF371" s="401" t="str">
        <f t="shared" ref="DF371:DF434" si="45">IF(AND(DE371&lt;=100,DE371&gt;=15),"BURUK",IF(AND(DE371&lt;=15,DE371&gt;=12),"KURANG",IF(AND(DE371&lt;=12,DE371&gt;=10),"CUKUP",IF(AND(DE371&lt;=10,DE371&gt;=0),"BAIK",0))))</f>
        <v>BAIK</v>
      </c>
    </row>
    <row r="372" spans="1:110">
      <c r="A372" s="510">
        <f t="shared" si="40"/>
        <v>360</v>
      </c>
      <c r="B372" s="511" t="str">
        <f>'1. DATA TRAFO'!C372</f>
        <v>KK0086</v>
      </c>
      <c r="C372" s="512" t="str">
        <f>'1. DATA TRAFO'!D372</f>
        <v>JL. AIK KELIK</v>
      </c>
      <c r="D372" s="193" t="str">
        <f>'1. DATA TRAFO'!L372</f>
        <v>SINTRA</v>
      </c>
      <c r="E372" s="192">
        <f>'1. DATA TRAFO'!M372</f>
        <v>100</v>
      </c>
      <c r="F372" s="513">
        <f>'1. DATA TRAFO'!R372</f>
        <v>44804</v>
      </c>
      <c r="G372" s="205" t="str">
        <f>'1. DATA TRAFO'!T372</f>
        <v>GTA</v>
      </c>
      <c r="H372" s="470"/>
      <c r="I372" s="470"/>
      <c r="J372" s="470"/>
      <c r="K372" s="470"/>
      <c r="L372" s="470"/>
      <c r="M372" s="470"/>
      <c r="N372" s="470"/>
      <c r="O372" s="470"/>
      <c r="P372" s="470"/>
      <c r="Q372" s="470"/>
      <c r="R372" s="470"/>
      <c r="S372" s="470"/>
      <c r="T372" s="470"/>
      <c r="U372" s="470"/>
      <c r="V372" s="470"/>
      <c r="W372" s="470"/>
      <c r="X372" s="470"/>
      <c r="Y372" s="470"/>
      <c r="Z372" s="470"/>
      <c r="AA372" s="470"/>
      <c r="AB372" s="470"/>
      <c r="AC372" s="514"/>
      <c r="AD372" s="470"/>
      <c r="AE372" s="515"/>
      <c r="AF372" s="470"/>
      <c r="AG372" s="470"/>
      <c r="AH372" s="470"/>
      <c r="AI372" s="470"/>
      <c r="AJ372" s="470"/>
      <c r="AK372" s="470"/>
      <c r="AL372" s="470"/>
      <c r="AM372" s="470"/>
      <c r="AN372" s="470"/>
      <c r="AO372" s="470"/>
      <c r="AP372" s="470"/>
      <c r="AQ372" s="470"/>
      <c r="AR372" s="470"/>
      <c r="AS372" s="516"/>
      <c r="AT372" s="470"/>
      <c r="AU372" s="471"/>
      <c r="AV372" s="470"/>
      <c r="AW372" s="471"/>
      <c r="AX372" s="471"/>
      <c r="AY372" s="470"/>
      <c r="AZ372" s="473"/>
      <c r="BA372" s="472"/>
      <c r="BB372" s="473"/>
      <c r="BC372" s="472"/>
      <c r="BD372" s="473"/>
      <c r="BE372" s="472"/>
      <c r="BF372" s="473"/>
      <c r="BG372" s="472"/>
      <c r="BH372" s="473"/>
      <c r="BI372" s="472"/>
      <c r="BJ372" s="473"/>
      <c r="BK372" s="472"/>
      <c r="BL372" s="473"/>
      <c r="BM372" s="472"/>
      <c r="BN372" s="473"/>
      <c r="BO372" s="472"/>
      <c r="BP372" s="473"/>
      <c r="BQ372" s="472"/>
      <c r="BR372" s="473"/>
      <c r="BS372" s="472"/>
      <c r="BT372" s="473"/>
      <c r="BU372" s="472"/>
      <c r="BV372" s="473"/>
      <c r="BW372" s="472"/>
      <c r="BX372" s="470"/>
      <c r="BY372" s="470"/>
      <c r="BZ372" s="470"/>
      <c r="CA372" s="470"/>
      <c r="CB372" s="470"/>
      <c r="CC372" s="470"/>
      <c r="CD372" s="470"/>
      <c r="CE372" s="470"/>
      <c r="CF372" s="470"/>
      <c r="CG372" s="470"/>
      <c r="CH372" s="470"/>
      <c r="CI372" s="470"/>
      <c r="CJ372" s="470"/>
      <c r="CK372" s="470"/>
      <c r="CL372" s="470"/>
      <c r="CM372" s="470"/>
      <c r="CN372" s="470"/>
      <c r="CO372" s="470"/>
      <c r="CP372" s="470"/>
      <c r="CQ372" s="470"/>
      <c r="CR372" s="470"/>
      <c r="CS372" s="470"/>
      <c r="CT372" s="470"/>
      <c r="CU372" s="63"/>
      <c r="CV372" s="467"/>
      <c r="CW372" s="186"/>
      <c r="CX372" s="35"/>
      <c r="CY372" s="132" t="e">
        <f>IF(AND(BX372="NYY",BY372=150),324,IF(AND(BX372="NYY",BY372=95),282,IF(AND(BX372="NYY",BY372=70),202,IF(AND(BX372="NYY",BY372=50),159,IF(AND(BX372="NYY",BY372=35),131,IF(AND(BX372=NYY,BY372=25),106,IF(AND(BX372="LVTC",BY372=150),252,IF(AND(BX372="LVTC",BY372=95),190,IF(AND(BX372="LVTC",BY372=70),158,IF(AND(BX372="LVTC",BY372=50),124,IF(AND(BX372="LVTC",BY372=35),102,IF(AND(BX372="LVTC",BY372=25),83,0))))))))))))</f>
        <v>#NAME?</v>
      </c>
      <c r="CZ372" s="35"/>
      <c r="DA372" s="35"/>
      <c r="DB372" s="401">
        <f t="shared" si="41"/>
        <v>0</v>
      </c>
      <c r="DC372" s="401">
        <f t="shared" si="42"/>
        <v>0</v>
      </c>
      <c r="DD372" s="401" t="str">
        <f t="shared" si="43"/>
        <v>BAIK</v>
      </c>
      <c r="DE372" s="401">
        <f t="shared" si="44"/>
        <v>0</v>
      </c>
      <c r="DF372" s="401" t="str">
        <f t="shared" si="45"/>
        <v>BAIK</v>
      </c>
    </row>
    <row r="373" spans="1:110">
      <c r="A373" s="510">
        <f t="shared" si="40"/>
        <v>361</v>
      </c>
      <c r="B373" s="511" t="str">
        <f>'1. DATA TRAFO'!C373</f>
        <v>KK0116</v>
      </c>
      <c r="C373" s="512" t="str">
        <f>'1. DATA TRAFO'!D373</f>
        <v>JL. GUNUNG NAYO</v>
      </c>
      <c r="D373" s="193" t="str">
        <f>'1. DATA TRAFO'!L373</f>
        <v>TRAFINDO</v>
      </c>
      <c r="E373" s="192">
        <f>'1. DATA TRAFO'!M373</f>
        <v>50</v>
      </c>
      <c r="F373" s="513">
        <f>'1. DATA TRAFO'!R373</f>
        <v>44786</v>
      </c>
      <c r="G373" s="205" t="str">
        <f>'1. DATA TRAFO'!T373</f>
        <v>GTA</v>
      </c>
      <c r="H373" s="470"/>
      <c r="I373" s="470"/>
      <c r="J373" s="470"/>
      <c r="K373" s="470"/>
      <c r="L373" s="470"/>
      <c r="M373" s="470"/>
      <c r="N373" s="470"/>
      <c r="O373" s="470"/>
      <c r="P373" s="470"/>
      <c r="Q373" s="470"/>
      <c r="R373" s="470"/>
      <c r="S373" s="470"/>
      <c r="T373" s="470"/>
      <c r="U373" s="470"/>
      <c r="V373" s="470"/>
      <c r="W373" s="470"/>
      <c r="X373" s="470"/>
      <c r="Y373" s="470"/>
      <c r="Z373" s="470"/>
      <c r="AA373" s="470"/>
      <c r="AB373" s="470"/>
      <c r="AC373" s="514"/>
      <c r="AD373" s="470"/>
      <c r="AE373" s="515"/>
      <c r="AF373" s="470"/>
      <c r="AG373" s="470"/>
      <c r="AH373" s="470"/>
      <c r="AI373" s="470"/>
      <c r="AJ373" s="470"/>
      <c r="AK373" s="470"/>
      <c r="AL373" s="470"/>
      <c r="AM373" s="470"/>
      <c r="AN373" s="470"/>
      <c r="AO373" s="470"/>
      <c r="AP373" s="470"/>
      <c r="AQ373" s="470"/>
      <c r="AR373" s="470"/>
      <c r="AS373" s="516"/>
      <c r="AT373" s="470"/>
      <c r="AU373" s="471"/>
      <c r="AV373" s="470"/>
      <c r="AW373" s="471"/>
      <c r="AX373" s="471"/>
      <c r="AY373" s="470"/>
      <c r="AZ373" s="473"/>
      <c r="BA373" s="472"/>
      <c r="BB373" s="473"/>
      <c r="BC373" s="472"/>
      <c r="BD373" s="473"/>
      <c r="BE373" s="472"/>
      <c r="BF373" s="473"/>
      <c r="BG373" s="472"/>
      <c r="BH373" s="473"/>
      <c r="BI373" s="472"/>
      <c r="BJ373" s="473"/>
      <c r="BK373" s="472"/>
      <c r="BL373" s="473"/>
      <c r="BM373" s="472"/>
      <c r="BN373" s="473"/>
      <c r="BO373" s="472"/>
      <c r="BP373" s="473"/>
      <c r="BQ373" s="472"/>
      <c r="BR373" s="473"/>
      <c r="BS373" s="472"/>
      <c r="BT373" s="473"/>
      <c r="BU373" s="472"/>
      <c r="BV373" s="473"/>
      <c r="BW373" s="472"/>
      <c r="BX373" s="470"/>
      <c r="BY373" s="470"/>
      <c r="BZ373" s="470"/>
      <c r="CA373" s="470"/>
      <c r="CB373" s="470"/>
      <c r="CC373" s="470"/>
      <c r="CD373" s="470"/>
      <c r="CE373" s="470"/>
      <c r="CF373" s="470"/>
      <c r="CG373" s="470"/>
      <c r="CH373" s="470"/>
      <c r="CI373" s="470"/>
      <c r="CJ373" s="470"/>
      <c r="CK373" s="470"/>
      <c r="CL373" s="470"/>
      <c r="CM373" s="470"/>
      <c r="CN373" s="470"/>
      <c r="CO373" s="470"/>
      <c r="CP373" s="470"/>
      <c r="CQ373" s="470"/>
      <c r="CR373" s="470"/>
      <c r="CS373" s="470"/>
      <c r="CT373" s="470"/>
      <c r="CU373" s="63"/>
      <c r="CV373" s="467"/>
      <c r="CW373" s="186"/>
      <c r="CX373" s="35"/>
      <c r="CY373" s="132" t="e">
        <f>IF(AND(BX373="NYY",BY373=150),324,IF(AND(BX373="NYY",BY373=95),282,IF(AND(BX373="NYY",BY373=70),202,IF(AND(BX373="NYY",BY373=50),159,IF(AND(BX373="NYY",BY373=35),131,IF(AND(BX373=NYY,BY373=25),106,IF(AND(BX373="LVTC",BY373=150),252,IF(AND(BX373="LVTC",BY373=95),190,IF(AND(BX373="LVTC",BY373=70),158,IF(AND(BX373="LVTC",BY373=50),124,IF(AND(BX373="LVTC",BY373=35),102,IF(AND(BX373="LVTC",BY373=25),83,0))))))))))))</f>
        <v>#NAME?</v>
      </c>
      <c r="CZ373" s="35"/>
      <c r="DA373" s="35"/>
      <c r="DB373" s="401">
        <f t="shared" si="41"/>
        <v>0</v>
      </c>
      <c r="DC373" s="401">
        <f t="shared" si="42"/>
        <v>0</v>
      </c>
      <c r="DD373" s="401" t="str">
        <f t="shared" si="43"/>
        <v>BAIK</v>
      </c>
      <c r="DE373" s="401">
        <f t="shared" si="44"/>
        <v>0</v>
      </c>
      <c r="DF373" s="401" t="str">
        <f t="shared" si="45"/>
        <v>BAIK</v>
      </c>
    </row>
    <row r="374" spans="1:110">
      <c r="A374" s="510">
        <f t="shared" si="40"/>
        <v>362</v>
      </c>
      <c r="B374" s="511" t="str">
        <f>'1. DATA TRAFO'!C374</f>
        <v>KK0001</v>
      </c>
      <c r="C374" s="512" t="str">
        <f>'1. DATA TRAFO'!D374</f>
        <v>JL. PENIRUKAN</v>
      </c>
      <c r="D374" s="193" t="str">
        <f>'1. DATA TRAFO'!L374</f>
        <v>TRAFINDO</v>
      </c>
      <c r="E374" s="192">
        <f>'1. DATA TRAFO'!M374</f>
        <v>200</v>
      </c>
      <c r="F374" s="513">
        <f>'1. DATA TRAFO'!R374</f>
        <v>44804</v>
      </c>
      <c r="G374" s="205" t="str">
        <f>'1. DATA TRAFO'!T374</f>
        <v>GTA</v>
      </c>
      <c r="H374" s="470"/>
      <c r="I374" s="470"/>
      <c r="J374" s="470"/>
      <c r="K374" s="470"/>
      <c r="L374" s="470"/>
      <c r="M374" s="470"/>
      <c r="N374" s="470"/>
      <c r="O374" s="470"/>
      <c r="P374" s="470"/>
      <c r="Q374" s="470"/>
      <c r="R374" s="470"/>
      <c r="S374" s="470"/>
      <c r="T374" s="470"/>
      <c r="U374" s="470"/>
      <c r="V374" s="470"/>
      <c r="W374" s="470"/>
      <c r="X374" s="470"/>
      <c r="Y374" s="470"/>
      <c r="Z374" s="470"/>
      <c r="AA374" s="470"/>
      <c r="AB374" s="470"/>
      <c r="AC374" s="514"/>
      <c r="AD374" s="470"/>
      <c r="AE374" s="515"/>
      <c r="AF374" s="470"/>
      <c r="AG374" s="470"/>
      <c r="AH374" s="470"/>
      <c r="AI374" s="470"/>
      <c r="AJ374" s="470"/>
      <c r="AK374" s="470"/>
      <c r="AL374" s="470"/>
      <c r="AM374" s="470"/>
      <c r="AN374" s="470"/>
      <c r="AO374" s="470"/>
      <c r="AP374" s="470"/>
      <c r="AQ374" s="470"/>
      <c r="AR374" s="470"/>
      <c r="AS374" s="516"/>
      <c r="AT374" s="470"/>
      <c r="AU374" s="471"/>
      <c r="AV374" s="470"/>
      <c r="AW374" s="471"/>
      <c r="AX374" s="471"/>
      <c r="AY374" s="470"/>
      <c r="AZ374" s="473"/>
      <c r="BA374" s="472"/>
      <c r="BB374" s="473"/>
      <c r="BC374" s="472"/>
      <c r="BD374" s="473"/>
      <c r="BE374" s="472"/>
      <c r="BF374" s="473"/>
      <c r="BG374" s="472"/>
      <c r="BH374" s="473"/>
      <c r="BI374" s="472"/>
      <c r="BJ374" s="473"/>
      <c r="BK374" s="472"/>
      <c r="BL374" s="473"/>
      <c r="BM374" s="472"/>
      <c r="BN374" s="473"/>
      <c r="BO374" s="472"/>
      <c r="BP374" s="473"/>
      <c r="BQ374" s="472"/>
      <c r="BR374" s="473"/>
      <c r="BS374" s="472"/>
      <c r="BT374" s="473"/>
      <c r="BU374" s="472"/>
      <c r="BV374" s="473"/>
      <c r="BW374" s="472"/>
      <c r="BX374" s="470"/>
      <c r="BY374" s="470"/>
      <c r="BZ374" s="470"/>
      <c r="CA374" s="470"/>
      <c r="CB374" s="470"/>
      <c r="CC374" s="470"/>
      <c r="CD374" s="470"/>
      <c r="CE374" s="470"/>
      <c r="CF374" s="470"/>
      <c r="CG374" s="470"/>
      <c r="CH374" s="470"/>
      <c r="CI374" s="470"/>
      <c r="CJ374" s="470"/>
      <c r="CK374" s="470"/>
      <c r="CL374" s="470"/>
      <c r="CM374" s="470"/>
      <c r="CN374" s="470"/>
      <c r="CO374" s="470"/>
      <c r="CP374" s="470"/>
      <c r="CQ374" s="470"/>
      <c r="CR374" s="470"/>
      <c r="CS374" s="470"/>
      <c r="CT374" s="470"/>
      <c r="CU374" s="63"/>
      <c r="CV374" s="467"/>
      <c r="CW374" s="186"/>
      <c r="CX374" s="35"/>
      <c r="CY374" s="132" t="e">
        <f>IF(AND(BX374="NYY",BY374=150),324,IF(AND(BX374="NYY",BY374=95),282,IF(AND(BX374="NYY",BY374=70),202,IF(AND(BX374="NYY",BY374=50),159,IF(AND(BX374="NYY",BY374=35),131,IF(AND(BX374=NYY,BY374=25),106,IF(AND(BX374="LVTC",BY374=150),252,IF(AND(BX374="LVTC",BY374=95),190,IF(AND(BX374="LVTC",BY374=70),158,IF(AND(BX374="LVTC",BY374=50),124,IF(AND(BX374="LVTC",BY374=35),102,IF(AND(BX374="LVTC",BY374=25),83,0))))))))))))</f>
        <v>#NAME?</v>
      </c>
      <c r="CZ374" s="35"/>
      <c r="DA374" s="35"/>
      <c r="DB374" s="401">
        <f t="shared" si="41"/>
        <v>0</v>
      </c>
      <c r="DC374" s="401">
        <f t="shared" si="42"/>
        <v>0</v>
      </c>
      <c r="DD374" s="401" t="str">
        <f t="shared" si="43"/>
        <v>BAIK</v>
      </c>
      <c r="DE374" s="401">
        <f t="shared" si="44"/>
        <v>0</v>
      </c>
      <c r="DF374" s="401" t="str">
        <f t="shared" si="45"/>
        <v>BAIK</v>
      </c>
    </row>
    <row r="375" spans="1:110">
      <c r="A375" s="510">
        <f t="shared" si="40"/>
        <v>363</v>
      </c>
      <c r="B375" s="511" t="str">
        <f>'1. DATA TRAFO'!C375</f>
        <v>KK0099</v>
      </c>
      <c r="C375" s="512" t="str">
        <f>'1. DATA TRAFO'!D375</f>
        <v>JL. SMP 2 DAMAR</v>
      </c>
      <c r="D375" s="193" t="str">
        <f>'1. DATA TRAFO'!L375</f>
        <v>CENTRADO</v>
      </c>
      <c r="E375" s="192">
        <f>'1. DATA TRAFO'!M375</f>
        <v>50</v>
      </c>
      <c r="F375" s="513">
        <f>'1. DATA TRAFO'!R375</f>
        <v>44806</v>
      </c>
      <c r="G375" s="205" t="str">
        <f>'1. DATA TRAFO'!T375</f>
        <v>GTA</v>
      </c>
      <c r="H375" s="470"/>
      <c r="I375" s="470"/>
      <c r="J375" s="470"/>
      <c r="K375" s="470"/>
      <c r="L375" s="470"/>
      <c r="M375" s="470"/>
      <c r="N375" s="470"/>
      <c r="O375" s="470"/>
      <c r="P375" s="470"/>
      <c r="Q375" s="470"/>
      <c r="R375" s="470"/>
      <c r="S375" s="470"/>
      <c r="T375" s="470"/>
      <c r="U375" s="470"/>
      <c r="V375" s="470"/>
      <c r="W375" s="470"/>
      <c r="X375" s="470"/>
      <c r="Y375" s="470"/>
      <c r="Z375" s="470"/>
      <c r="AA375" s="470"/>
      <c r="AB375" s="470"/>
      <c r="AC375" s="514"/>
      <c r="AD375" s="470"/>
      <c r="AE375" s="515"/>
      <c r="AF375" s="470"/>
      <c r="AG375" s="470"/>
      <c r="AH375" s="470"/>
      <c r="AI375" s="470"/>
      <c r="AJ375" s="470"/>
      <c r="AK375" s="470"/>
      <c r="AL375" s="470"/>
      <c r="AM375" s="470"/>
      <c r="AN375" s="470"/>
      <c r="AO375" s="470"/>
      <c r="AP375" s="470"/>
      <c r="AQ375" s="470"/>
      <c r="AR375" s="470"/>
      <c r="AS375" s="516"/>
      <c r="AT375" s="470"/>
      <c r="AU375" s="471"/>
      <c r="AV375" s="470"/>
      <c r="AW375" s="471"/>
      <c r="AX375" s="471"/>
      <c r="AY375" s="470"/>
      <c r="AZ375" s="473"/>
      <c r="BA375" s="472"/>
      <c r="BB375" s="473"/>
      <c r="BC375" s="472"/>
      <c r="BD375" s="473"/>
      <c r="BE375" s="472"/>
      <c r="BF375" s="473"/>
      <c r="BG375" s="472"/>
      <c r="BH375" s="473"/>
      <c r="BI375" s="472"/>
      <c r="BJ375" s="473"/>
      <c r="BK375" s="472"/>
      <c r="BL375" s="473"/>
      <c r="BM375" s="472"/>
      <c r="BN375" s="473"/>
      <c r="BO375" s="472"/>
      <c r="BP375" s="473"/>
      <c r="BQ375" s="472"/>
      <c r="BR375" s="473"/>
      <c r="BS375" s="472"/>
      <c r="BT375" s="473"/>
      <c r="BU375" s="472"/>
      <c r="BV375" s="473"/>
      <c r="BW375" s="472"/>
      <c r="BX375" s="470"/>
      <c r="BY375" s="470"/>
      <c r="BZ375" s="470"/>
      <c r="CA375" s="470"/>
      <c r="CB375" s="470"/>
      <c r="CC375" s="470"/>
      <c r="CD375" s="470"/>
      <c r="CE375" s="470"/>
      <c r="CF375" s="470"/>
      <c r="CG375" s="470"/>
      <c r="CH375" s="470"/>
      <c r="CI375" s="470"/>
      <c r="CJ375" s="470"/>
      <c r="CK375" s="470"/>
      <c r="CL375" s="470"/>
      <c r="CM375" s="470"/>
      <c r="CN375" s="470"/>
      <c r="CO375" s="470"/>
      <c r="CP375" s="470"/>
      <c r="CQ375" s="470"/>
      <c r="CR375" s="470"/>
      <c r="CS375" s="470"/>
      <c r="CT375" s="470"/>
      <c r="CU375" s="63"/>
      <c r="CV375" s="467"/>
      <c r="CW375" s="186"/>
      <c r="CX375" s="35"/>
      <c r="CY375" s="132" t="e">
        <f>IF(AND(BX375="NYY",BY375=150),324,IF(AND(BX375="NYY",BY375=95),282,IF(AND(BX375="NYY",BY375=70),202,IF(AND(BX375="NYY",BY375=50),159,IF(AND(BX375="NYY",BY375=35),131,IF(AND(BX375=NYY,BY375=25),106,IF(AND(BX375="LVTC",BY375=150),252,IF(AND(BX375="LVTC",BY375=95),190,IF(AND(BX375="LVTC",BY375=70),158,IF(AND(BX375="LVTC",BY375=50),124,IF(AND(BX375="LVTC",BY375=35),102,IF(AND(BX375="LVTC",BY375=25),83,0))))))))))))</f>
        <v>#NAME?</v>
      </c>
      <c r="CZ375" s="35"/>
      <c r="DA375" s="35"/>
      <c r="DB375" s="401">
        <f t="shared" si="41"/>
        <v>0</v>
      </c>
      <c r="DC375" s="401">
        <f t="shared" si="42"/>
        <v>0</v>
      </c>
      <c r="DD375" s="401" t="str">
        <f t="shared" si="43"/>
        <v>BAIK</v>
      </c>
      <c r="DE375" s="401">
        <f t="shared" si="44"/>
        <v>0</v>
      </c>
      <c r="DF375" s="401" t="str">
        <f t="shared" si="45"/>
        <v>BAIK</v>
      </c>
    </row>
    <row r="376" spans="1:110">
      <c r="A376" s="510">
        <f t="shared" si="40"/>
        <v>364</v>
      </c>
      <c r="B376" s="511" t="str">
        <f>'1. DATA TRAFO'!C376</f>
        <v>KK0130</v>
      </c>
      <c r="C376" s="512" t="str">
        <f>'1. DATA TRAFO'!D376</f>
        <v>JL. BANDARA</v>
      </c>
      <c r="D376" s="193" t="str">
        <f>'1. DATA TRAFO'!L376</f>
        <v>TRAFINDO</v>
      </c>
      <c r="E376" s="192">
        <f>'1. DATA TRAFO'!M376</f>
        <v>100</v>
      </c>
      <c r="F376" s="513">
        <f>'1. DATA TRAFO'!R376</f>
        <v>44806</v>
      </c>
      <c r="G376" s="205" t="str">
        <f>'1. DATA TRAFO'!T376</f>
        <v>GTA</v>
      </c>
      <c r="H376" s="470"/>
      <c r="I376" s="470"/>
      <c r="J376" s="470"/>
      <c r="K376" s="470"/>
      <c r="L376" s="470"/>
      <c r="M376" s="470"/>
      <c r="N376" s="470"/>
      <c r="O376" s="470"/>
      <c r="P376" s="470"/>
      <c r="Q376" s="470"/>
      <c r="R376" s="470"/>
      <c r="S376" s="470"/>
      <c r="T376" s="470"/>
      <c r="U376" s="470"/>
      <c r="V376" s="470"/>
      <c r="W376" s="470"/>
      <c r="X376" s="470"/>
      <c r="Y376" s="470"/>
      <c r="Z376" s="470"/>
      <c r="AA376" s="470"/>
      <c r="AB376" s="470"/>
      <c r="AC376" s="514"/>
      <c r="AD376" s="470"/>
      <c r="AE376" s="515"/>
      <c r="AF376" s="470"/>
      <c r="AG376" s="470"/>
      <c r="AH376" s="470"/>
      <c r="AI376" s="470"/>
      <c r="AJ376" s="470"/>
      <c r="AK376" s="470"/>
      <c r="AL376" s="470"/>
      <c r="AM376" s="470"/>
      <c r="AN376" s="470"/>
      <c r="AO376" s="470"/>
      <c r="AP376" s="470"/>
      <c r="AQ376" s="470"/>
      <c r="AR376" s="470"/>
      <c r="AS376" s="516"/>
      <c r="AT376" s="470"/>
      <c r="AU376" s="471"/>
      <c r="AV376" s="470"/>
      <c r="AW376" s="471"/>
      <c r="AX376" s="471"/>
      <c r="AY376" s="470"/>
      <c r="AZ376" s="473"/>
      <c r="BA376" s="472"/>
      <c r="BB376" s="473"/>
      <c r="BC376" s="472"/>
      <c r="BD376" s="473"/>
      <c r="BE376" s="472"/>
      <c r="BF376" s="473"/>
      <c r="BG376" s="472"/>
      <c r="BH376" s="473"/>
      <c r="BI376" s="472"/>
      <c r="BJ376" s="473"/>
      <c r="BK376" s="472"/>
      <c r="BL376" s="473"/>
      <c r="BM376" s="472"/>
      <c r="BN376" s="473"/>
      <c r="BO376" s="472"/>
      <c r="BP376" s="473"/>
      <c r="BQ376" s="472"/>
      <c r="BR376" s="473"/>
      <c r="BS376" s="472"/>
      <c r="BT376" s="473"/>
      <c r="BU376" s="472"/>
      <c r="BV376" s="473"/>
      <c r="BW376" s="472"/>
      <c r="BX376" s="470"/>
      <c r="BY376" s="470"/>
      <c r="BZ376" s="470"/>
      <c r="CA376" s="470"/>
      <c r="CB376" s="470"/>
      <c r="CC376" s="470"/>
      <c r="CD376" s="470"/>
      <c r="CE376" s="470"/>
      <c r="CF376" s="470"/>
      <c r="CG376" s="470"/>
      <c r="CH376" s="470"/>
      <c r="CI376" s="470"/>
      <c r="CJ376" s="470"/>
      <c r="CK376" s="470"/>
      <c r="CL376" s="470"/>
      <c r="CM376" s="470"/>
      <c r="CN376" s="470"/>
      <c r="CO376" s="470"/>
      <c r="CP376" s="470"/>
      <c r="CQ376" s="470"/>
      <c r="CR376" s="470"/>
      <c r="CS376" s="470"/>
      <c r="CT376" s="470"/>
      <c r="CU376" s="63"/>
      <c r="CV376" s="467"/>
      <c r="CW376" s="186"/>
      <c r="CX376" s="35"/>
      <c r="CY376" s="132" t="e">
        <f>IF(AND(BX376="NYY",BY376=150),324,IF(AND(BX376="NYY",BY376=95),282,IF(AND(BX376="NYY",BY376=70),202,IF(AND(BX376="NYY",BY376=50),159,IF(AND(BX376="NYY",BY376=35),131,IF(AND(BX376=NYY,BY376=25),106,IF(AND(BX376="LVTC",BY376=150),252,IF(AND(BX376="LVTC",BY376=95),190,IF(AND(BX376="LVTC",BY376=70),158,IF(AND(BX376="LVTC",BY376=50),124,IF(AND(BX376="LVTC",BY376=35),102,IF(AND(BX376="LVTC",BY376=25),83,0))))))))))))</f>
        <v>#NAME?</v>
      </c>
      <c r="CZ376" s="35"/>
      <c r="DA376" s="35"/>
      <c r="DB376" s="401">
        <f t="shared" si="41"/>
        <v>0</v>
      </c>
      <c r="DC376" s="401">
        <f t="shared" si="42"/>
        <v>0</v>
      </c>
      <c r="DD376" s="401" t="str">
        <f t="shared" si="43"/>
        <v>BAIK</v>
      </c>
      <c r="DE376" s="401">
        <f t="shared" si="44"/>
        <v>0</v>
      </c>
      <c r="DF376" s="401" t="str">
        <f t="shared" si="45"/>
        <v>BAIK</v>
      </c>
    </row>
    <row r="377" spans="1:110">
      <c r="A377" s="510">
        <f t="shared" si="40"/>
        <v>365</v>
      </c>
      <c r="B377" s="511" t="str">
        <f>'1. DATA TRAFO'!C377</f>
        <v>KK0076</v>
      </c>
      <c r="C377" s="512" t="str">
        <f>'1. DATA TRAFO'!D377</f>
        <v>JL. MEMPAYAK</v>
      </c>
      <c r="D377" s="193" t="str">
        <f>'1. DATA TRAFO'!L377</f>
        <v>STARLITE</v>
      </c>
      <c r="E377" s="192">
        <f>'1. DATA TRAFO'!M377</f>
        <v>100</v>
      </c>
      <c r="F377" s="513">
        <f>'1. DATA TRAFO'!R377</f>
        <v>44806</v>
      </c>
      <c r="G377" s="205" t="str">
        <f>'1. DATA TRAFO'!T377</f>
        <v>GTA</v>
      </c>
      <c r="H377" s="470"/>
      <c r="I377" s="470"/>
      <c r="J377" s="470"/>
      <c r="K377" s="470"/>
      <c r="L377" s="470"/>
      <c r="M377" s="470"/>
      <c r="N377" s="470"/>
      <c r="O377" s="470"/>
      <c r="P377" s="470"/>
      <c r="Q377" s="470"/>
      <c r="R377" s="470"/>
      <c r="S377" s="470"/>
      <c r="T377" s="470"/>
      <c r="U377" s="470"/>
      <c r="V377" s="470"/>
      <c r="W377" s="470"/>
      <c r="X377" s="470"/>
      <c r="Y377" s="470"/>
      <c r="Z377" s="470"/>
      <c r="AA377" s="470"/>
      <c r="AB377" s="470"/>
      <c r="AC377" s="514"/>
      <c r="AD377" s="470"/>
      <c r="AE377" s="515"/>
      <c r="AF377" s="470"/>
      <c r="AG377" s="470"/>
      <c r="AH377" s="470"/>
      <c r="AI377" s="470"/>
      <c r="AJ377" s="470"/>
      <c r="AK377" s="470"/>
      <c r="AL377" s="470"/>
      <c r="AM377" s="470"/>
      <c r="AN377" s="470"/>
      <c r="AO377" s="470"/>
      <c r="AP377" s="470"/>
      <c r="AQ377" s="470"/>
      <c r="AR377" s="470"/>
      <c r="AS377" s="516"/>
      <c r="AT377" s="470"/>
      <c r="AU377" s="471"/>
      <c r="AV377" s="470"/>
      <c r="AW377" s="471"/>
      <c r="AX377" s="471"/>
      <c r="AY377" s="470"/>
      <c r="AZ377" s="473"/>
      <c r="BA377" s="472"/>
      <c r="BB377" s="473"/>
      <c r="BC377" s="472"/>
      <c r="BD377" s="473"/>
      <c r="BE377" s="472"/>
      <c r="BF377" s="473"/>
      <c r="BG377" s="472"/>
      <c r="BH377" s="473"/>
      <c r="BI377" s="472"/>
      <c r="BJ377" s="473"/>
      <c r="BK377" s="472"/>
      <c r="BL377" s="473"/>
      <c r="BM377" s="472"/>
      <c r="BN377" s="473"/>
      <c r="BO377" s="472"/>
      <c r="BP377" s="473"/>
      <c r="BQ377" s="472"/>
      <c r="BR377" s="473"/>
      <c r="BS377" s="472"/>
      <c r="BT377" s="473"/>
      <c r="BU377" s="472"/>
      <c r="BV377" s="473"/>
      <c r="BW377" s="472"/>
      <c r="BX377" s="470"/>
      <c r="BY377" s="470"/>
      <c r="BZ377" s="470"/>
      <c r="CA377" s="470"/>
      <c r="CB377" s="470"/>
      <c r="CC377" s="470"/>
      <c r="CD377" s="470"/>
      <c r="CE377" s="470"/>
      <c r="CF377" s="470"/>
      <c r="CG377" s="470"/>
      <c r="CH377" s="470"/>
      <c r="CI377" s="470"/>
      <c r="CJ377" s="470"/>
      <c r="CK377" s="470"/>
      <c r="CL377" s="470"/>
      <c r="CM377" s="470"/>
      <c r="CN377" s="470"/>
      <c r="CO377" s="470"/>
      <c r="CP377" s="470"/>
      <c r="CQ377" s="470"/>
      <c r="CR377" s="470"/>
      <c r="CS377" s="470"/>
      <c r="CT377" s="470"/>
      <c r="CU377" s="63"/>
      <c r="CV377" s="467"/>
      <c r="CW377" s="186"/>
      <c r="CX377" s="35"/>
      <c r="CY377" s="132" t="e">
        <f>IF(AND(BX377="NYY",BY377=150),324,IF(AND(BX377="NYY",BY377=95),282,IF(AND(BX377="NYY",BY377=70),202,IF(AND(BX377="NYY",BY377=50),159,IF(AND(BX377="NYY",BY377=35),131,IF(AND(BX377=NYY,BY377=25),106,IF(AND(BX377="LVTC",BY377=150),252,IF(AND(BX377="LVTC",BY377=95),190,IF(AND(BX377="LVTC",BY377=70),158,IF(AND(BX377="LVTC",BY377=50),124,IF(AND(BX377="LVTC",BY377=35),102,IF(AND(BX377="LVTC",BY377=25),83,0))))))))))))</f>
        <v>#NAME?</v>
      </c>
      <c r="CZ377" s="35"/>
      <c r="DA377" s="35"/>
      <c r="DB377" s="401">
        <f t="shared" si="41"/>
        <v>0</v>
      </c>
      <c r="DC377" s="401">
        <f t="shared" si="42"/>
        <v>0</v>
      </c>
      <c r="DD377" s="401" t="str">
        <f t="shared" si="43"/>
        <v>BAIK</v>
      </c>
      <c r="DE377" s="401">
        <f t="shared" si="44"/>
        <v>0</v>
      </c>
      <c r="DF377" s="401" t="str">
        <f t="shared" si="45"/>
        <v>BAIK</v>
      </c>
    </row>
    <row r="378" spans="1:110">
      <c r="A378" s="510">
        <f t="shared" si="40"/>
        <v>366</v>
      </c>
      <c r="B378" s="511" t="str">
        <f>'1. DATA TRAFO'!C378</f>
        <v>KK0008</v>
      </c>
      <c r="C378" s="512" t="str">
        <f>'1. DATA TRAFO'!D378</f>
        <v>JL. MEMPAYAK</v>
      </c>
      <c r="D378" s="193" t="str">
        <f>'1. DATA TRAFO'!L378</f>
        <v>STARLITE</v>
      </c>
      <c r="E378" s="192">
        <f>'1. DATA TRAFO'!M378</f>
        <v>50</v>
      </c>
      <c r="F378" s="513">
        <f>'1. DATA TRAFO'!R378</f>
        <v>44806</v>
      </c>
      <c r="G378" s="205" t="str">
        <f>'1. DATA TRAFO'!T378</f>
        <v>GTA</v>
      </c>
      <c r="H378" s="470"/>
      <c r="I378" s="470"/>
      <c r="J378" s="470"/>
      <c r="K378" s="470"/>
      <c r="L378" s="470"/>
      <c r="M378" s="470"/>
      <c r="N378" s="470"/>
      <c r="O378" s="470"/>
      <c r="P378" s="470"/>
      <c r="Q378" s="470"/>
      <c r="R378" s="470"/>
      <c r="S378" s="470"/>
      <c r="T378" s="470"/>
      <c r="U378" s="470"/>
      <c r="V378" s="470"/>
      <c r="W378" s="470"/>
      <c r="X378" s="470"/>
      <c r="Y378" s="470"/>
      <c r="Z378" s="470"/>
      <c r="AA378" s="470"/>
      <c r="AB378" s="470"/>
      <c r="AC378" s="514"/>
      <c r="AD378" s="470"/>
      <c r="AE378" s="515"/>
      <c r="AF378" s="470"/>
      <c r="AG378" s="470"/>
      <c r="AH378" s="470"/>
      <c r="AI378" s="470"/>
      <c r="AJ378" s="470"/>
      <c r="AK378" s="470"/>
      <c r="AL378" s="470"/>
      <c r="AM378" s="470"/>
      <c r="AN378" s="470"/>
      <c r="AO378" s="470"/>
      <c r="AP378" s="470"/>
      <c r="AQ378" s="470"/>
      <c r="AR378" s="470"/>
      <c r="AS378" s="516"/>
      <c r="AT378" s="470"/>
      <c r="AU378" s="471"/>
      <c r="AV378" s="470"/>
      <c r="AW378" s="471"/>
      <c r="AX378" s="471"/>
      <c r="AY378" s="470"/>
      <c r="AZ378" s="473"/>
      <c r="BA378" s="472"/>
      <c r="BB378" s="473"/>
      <c r="BC378" s="472"/>
      <c r="BD378" s="473"/>
      <c r="BE378" s="472"/>
      <c r="BF378" s="473"/>
      <c r="BG378" s="472"/>
      <c r="BH378" s="473"/>
      <c r="BI378" s="472"/>
      <c r="BJ378" s="473"/>
      <c r="BK378" s="472"/>
      <c r="BL378" s="473"/>
      <c r="BM378" s="472"/>
      <c r="BN378" s="473"/>
      <c r="BO378" s="472"/>
      <c r="BP378" s="473"/>
      <c r="BQ378" s="472"/>
      <c r="BR378" s="473"/>
      <c r="BS378" s="472"/>
      <c r="BT378" s="473"/>
      <c r="BU378" s="472"/>
      <c r="BV378" s="473"/>
      <c r="BW378" s="472"/>
      <c r="BX378" s="470"/>
      <c r="BY378" s="470"/>
      <c r="BZ378" s="470"/>
      <c r="CA378" s="470"/>
      <c r="CB378" s="470"/>
      <c r="CC378" s="470"/>
      <c r="CD378" s="470"/>
      <c r="CE378" s="470"/>
      <c r="CF378" s="470"/>
      <c r="CG378" s="470"/>
      <c r="CH378" s="470"/>
      <c r="CI378" s="470"/>
      <c r="CJ378" s="470"/>
      <c r="CK378" s="470"/>
      <c r="CL378" s="470"/>
      <c r="CM378" s="470"/>
      <c r="CN378" s="470"/>
      <c r="CO378" s="470"/>
      <c r="CP378" s="470"/>
      <c r="CQ378" s="470"/>
      <c r="CR378" s="470"/>
      <c r="CS378" s="470"/>
      <c r="CT378" s="470"/>
      <c r="CU378" s="63"/>
      <c r="CV378" s="467"/>
      <c r="CW378" s="186"/>
      <c r="CX378" s="35"/>
      <c r="CY378" s="132" t="e">
        <f>IF(AND(BX378="NYY",BY378=150),324,IF(AND(BX378="NYY",BY378=95),282,IF(AND(BX378="NYY",BY378=70),202,IF(AND(BX378="NYY",BY378=50),159,IF(AND(BX378="NYY",BY378=35),131,IF(AND(BX378=NYY,BY378=25),106,IF(AND(BX378="LVTC",BY378=150),252,IF(AND(BX378="LVTC",BY378=95),190,IF(AND(BX378="LVTC",BY378=70),158,IF(AND(BX378="LVTC",BY378=50),124,IF(AND(BX378="LVTC",BY378=35),102,IF(AND(BX378="LVTC",BY378=25),83,0))))))))))))</f>
        <v>#NAME?</v>
      </c>
      <c r="CZ378" s="35"/>
      <c r="DA378" s="35"/>
      <c r="DB378" s="401">
        <f t="shared" si="41"/>
        <v>0</v>
      </c>
      <c r="DC378" s="401">
        <f t="shared" si="42"/>
        <v>0</v>
      </c>
      <c r="DD378" s="401" t="str">
        <f t="shared" si="43"/>
        <v>BAIK</v>
      </c>
      <c r="DE378" s="401">
        <f t="shared" si="44"/>
        <v>0</v>
      </c>
      <c r="DF378" s="401" t="str">
        <f t="shared" si="45"/>
        <v>BAIK</v>
      </c>
    </row>
    <row r="379" spans="1:110">
      <c r="A379" s="510">
        <f t="shared" si="40"/>
        <v>367</v>
      </c>
      <c r="B379" s="511" t="str">
        <f>'1. DATA TRAFO'!C379</f>
        <v>KK0059</v>
      </c>
      <c r="C379" s="512" t="str">
        <f>'1. DATA TRAFO'!D379</f>
        <v>JL. MEMPAYAK</v>
      </c>
      <c r="D379" s="193" t="str">
        <f>'1. DATA TRAFO'!L379</f>
        <v>TRAFINDO</v>
      </c>
      <c r="E379" s="192">
        <f>'1. DATA TRAFO'!M379</f>
        <v>100</v>
      </c>
      <c r="F379" s="513">
        <f>'1. DATA TRAFO'!R379</f>
        <v>44806</v>
      </c>
      <c r="G379" s="205" t="str">
        <f>'1. DATA TRAFO'!T379</f>
        <v>GTA</v>
      </c>
      <c r="H379" s="470"/>
      <c r="I379" s="470"/>
      <c r="J379" s="470"/>
      <c r="K379" s="470"/>
      <c r="L379" s="470"/>
      <c r="M379" s="470"/>
      <c r="N379" s="470"/>
      <c r="O379" s="470"/>
      <c r="P379" s="470"/>
      <c r="Q379" s="470"/>
      <c r="R379" s="470"/>
      <c r="S379" s="470"/>
      <c r="T379" s="470"/>
      <c r="U379" s="470"/>
      <c r="V379" s="470"/>
      <c r="W379" s="470"/>
      <c r="X379" s="470"/>
      <c r="Y379" s="470"/>
      <c r="Z379" s="470"/>
      <c r="AA379" s="470"/>
      <c r="AB379" s="470"/>
      <c r="AC379" s="514"/>
      <c r="AD379" s="470"/>
      <c r="AE379" s="515"/>
      <c r="AF379" s="470"/>
      <c r="AG379" s="470"/>
      <c r="AH379" s="470"/>
      <c r="AI379" s="470"/>
      <c r="AJ379" s="470"/>
      <c r="AK379" s="470"/>
      <c r="AL379" s="470"/>
      <c r="AM379" s="470"/>
      <c r="AN379" s="470"/>
      <c r="AO379" s="470"/>
      <c r="AP379" s="470"/>
      <c r="AQ379" s="470"/>
      <c r="AR379" s="470"/>
      <c r="AS379" s="516"/>
      <c r="AT379" s="470"/>
      <c r="AU379" s="471"/>
      <c r="AV379" s="470"/>
      <c r="AW379" s="471"/>
      <c r="AX379" s="471"/>
      <c r="AY379" s="470"/>
      <c r="AZ379" s="473"/>
      <c r="BA379" s="472"/>
      <c r="BB379" s="473"/>
      <c r="BC379" s="472"/>
      <c r="BD379" s="473"/>
      <c r="BE379" s="472"/>
      <c r="BF379" s="473"/>
      <c r="BG379" s="472"/>
      <c r="BH379" s="473"/>
      <c r="BI379" s="472"/>
      <c r="BJ379" s="473"/>
      <c r="BK379" s="472"/>
      <c r="BL379" s="473"/>
      <c r="BM379" s="472"/>
      <c r="BN379" s="473"/>
      <c r="BO379" s="472"/>
      <c r="BP379" s="473"/>
      <c r="BQ379" s="472"/>
      <c r="BR379" s="473"/>
      <c r="BS379" s="472"/>
      <c r="BT379" s="473"/>
      <c r="BU379" s="472"/>
      <c r="BV379" s="473"/>
      <c r="BW379" s="472"/>
      <c r="BX379" s="470"/>
      <c r="BY379" s="470"/>
      <c r="BZ379" s="470"/>
      <c r="CA379" s="470"/>
      <c r="CB379" s="470"/>
      <c r="CC379" s="470"/>
      <c r="CD379" s="470"/>
      <c r="CE379" s="470"/>
      <c r="CF379" s="470"/>
      <c r="CG379" s="470"/>
      <c r="CH379" s="470"/>
      <c r="CI379" s="470"/>
      <c r="CJ379" s="470"/>
      <c r="CK379" s="470"/>
      <c r="CL379" s="470"/>
      <c r="CM379" s="470"/>
      <c r="CN379" s="470"/>
      <c r="CO379" s="470"/>
      <c r="CP379" s="470"/>
      <c r="CQ379" s="470"/>
      <c r="CR379" s="470"/>
      <c r="CS379" s="470"/>
      <c r="CT379" s="470"/>
      <c r="CU379" s="63"/>
      <c r="CV379" s="467"/>
      <c r="CW379" s="186"/>
      <c r="CX379" s="35"/>
      <c r="CY379" s="132" t="e">
        <f>IF(AND(BX379="NYY",BY379=150),324,IF(AND(BX379="NYY",BY379=95),282,IF(AND(BX379="NYY",BY379=70),202,IF(AND(BX379="NYY",BY379=50),159,IF(AND(BX379="NYY",BY379=35),131,IF(AND(BX379=NYY,BY379=25),106,IF(AND(BX379="LVTC",BY379=150),252,IF(AND(BX379="LVTC",BY379=95),190,IF(AND(BX379="LVTC",BY379=70),158,IF(AND(BX379="LVTC",BY379=50),124,IF(AND(BX379="LVTC",BY379=35),102,IF(AND(BX379="LVTC",BY379=25),83,0))))))))))))</f>
        <v>#NAME?</v>
      </c>
      <c r="CZ379" s="35"/>
      <c r="DA379" s="35"/>
      <c r="DB379" s="401">
        <f t="shared" si="41"/>
        <v>0</v>
      </c>
      <c r="DC379" s="401">
        <f t="shared" si="42"/>
        <v>0</v>
      </c>
      <c r="DD379" s="401" t="str">
        <f t="shared" si="43"/>
        <v>BAIK</v>
      </c>
      <c r="DE379" s="401">
        <f t="shared" si="44"/>
        <v>0</v>
      </c>
      <c r="DF379" s="401" t="str">
        <f t="shared" si="45"/>
        <v>BAIK</v>
      </c>
    </row>
    <row r="380" spans="1:110">
      <c r="A380" s="510">
        <f t="shared" si="40"/>
        <v>368</v>
      </c>
      <c r="B380" s="511" t="str">
        <f>'1. DATA TRAFO'!C380</f>
        <v>KK0021</v>
      </c>
      <c r="C380" s="512" t="str">
        <f>'1. DATA TRAFO'!D380</f>
        <v>JL. MEMPAYAK</v>
      </c>
      <c r="D380" s="193" t="str">
        <f>'1. DATA TRAFO'!L380</f>
        <v>UNINDO</v>
      </c>
      <c r="E380" s="192">
        <f>'1. DATA TRAFO'!M380</f>
        <v>160</v>
      </c>
      <c r="F380" s="513">
        <f>'1. DATA TRAFO'!R380</f>
        <v>44806</v>
      </c>
      <c r="G380" s="205" t="str">
        <f>'1. DATA TRAFO'!T380</f>
        <v>GTA</v>
      </c>
      <c r="H380" s="470"/>
      <c r="I380" s="470"/>
      <c r="J380" s="470"/>
      <c r="K380" s="470"/>
      <c r="L380" s="470"/>
      <c r="M380" s="470"/>
      <c r="N380" s="470"/>
      <c r="O380" s="470"/>
      <c r="P380" s="470"/>
      <c r="Q380" s="470"/>
      <c r="R380" s="470"/>
      <c r="S380" s="470"/>
      <c r="T380" s="470"/>
      <c r="U380" s="470"/>
      <c r="V380" s="470"/>
      <c r="W380" s="470"/>
      <c r="X380" s="470"/>
      <c r="Y380" s="470"/>
      <c r="Z380" s="470"/>
      <c r="AA380" s="470"/>
      <c r="AB380" s="470"/>
      <c r="AC380" s="514"/>
      <c r="AD380" s="470"/>
      <c r="AE380" s="515"/>
      <c r="AF380" s="470"/>
      <c r="AG380" s="470"/>
      <c r="AH380" s="470"/>
      <c r="AI380" s="470"/>
      <c r="AJ380" s="470"/>
      <c r="AK380" s="470"/>
      <c r="AL380" s="470"/>
      <c r="AM380" s="470"/>
      <c r="AN380" s="470"/>
      <c r="AO380" s="470"/>
      <c r="AP380" s="470"/>
      <c r="AQ380" s="470"/>
      <c r="AR380" s="470"/>
      <c r="AS380" s="516"/>
      <c r="AT380" s="470"/>
      <c r="AU380" s="471"/>
      <c r="AV380" s="470"/>
      <c r="AW380" s="471"/>
      <c r="AX380" s="471"/>
      <c r="AY380" s="470"/>
      <c r="AZ380" s="473"/>
      <c r="BA380" s="472"/>
      <c r="BB380" s="473"/>
      <c r="BC380" s="472"/>
      <c r="BD380" s="473"/>
      <c r="BE380" s="472"/>
      <c r="BF380" s="473"/>
      <c r="BG380" s="472"/>
      <c r="BH380" s="473"/>
      <c r="BI380" s="472"/>
      <c r="BJ380" s="473"/>
      <c r="BK380" s="472"/>
      <c r="BL380" s="473"/>
      <c r="BM380" s="472"/>
      <c r="BN380" s="473"/>
      <c r="BO380" s="472"/>
      <c r="BP380" s="473"/>
      <c r="BQ380" s="472"/>
      <c r="BR380" s="473"/>
      <c r="BS380" s="472"/>
      <c r="BT380" s="473"/>
      <c r="BU380" s="472"/>
      <c r="BV380" s="473"/>
      <c r="BW380" s="472"/>
      <c r="BX380" s="470"/>
      <c r="BY380" s="470"/>
      <c r="BZ380" s="470"/>
      <c r="CA380" s="470"/>
      <c r="CB380" s="470"/>
      <c r="CC380" s="470"/>
      <c r="CD380" s="470"/>
      <c r="CE380" s="470"/>
      <c r="CF380" s="470"/>
      <c r="CG380" s="470"/>
      <c r="CH380" s="470"/>
      <c r="CI380" s="470"/>
      <c r="CJ380" s="470"/>
      <c r="CK380" s="470"/>
      <c r="CL380" s="470"/>
      <c r="CM380" s="470"/>
      <c r="CN380" s="470"/>
      <c r="CO380" s="470"/>
      <c r="CP380" s="470"/>
      <c r="CQ380" s="470"/>
      <c r="CR380" s="470"/>
      <c r="CS380" s="470"/>
      <c r="CT380" s="470"/>
      <c r="CU380" s="63"/>
      <c r="CV380" s="467"/>
      <c r="CW380" s="186"/>
      <c r="CX380" s="35"/>
      <c r="CY380" s="132" t="e">
        <f>IF(AND(BX380="NYY",BY380=150),324,IF(AND(BX380="NYY",BY380=95),282,IF(AND(BX380="NYY",BY380=70),202,IF(AND(BX380="NYY",BY380=50),159,IF(AND(BX380="NYY",BY380=35),131,IF(AND(BX380=NYY,BY380=25),106,IF(AND(BX380="LVTC",BY380=150),252,IF(AND(BX380="LVTC",BY380=95),190,IF(AND(BX380="LVTC",BY380=70),158,IF(AND(BX380="LVTC",BY380=50),124,IF(AND(BX380="LVTC",BY380=35),102,IF(AND(BX380="LVTC",BY380=25),83,0))))))))))))</f>
        <v>#NAME?</v>
      </c>
      <c r="CZ380" s="35"/>
      <c r="DA380" s="35"/>
      <c r="DB380" s="401">
        <f t="shared" si="41"/>
        <v>0</v>
      </c>
      <c r="DC380" s="401">
        <f t="shared" si="42"/>
        <v>0</v>
      </c>
      <c r="DD380" s="401" t="str">
        <f t="shared" si="43"/>
        <v>BAIK</v>
      </c>
      <c r="DE380" s="401">
        <f t="shared" si="44"/>
        <v>0</v>
      </c>
      <c r="DF380" s="401" t="str">
        <f t="shared" si="45"/>
        <v>BAIK</v>
      </c>
    </row>
    <row r="381" spans="1:110">
      <c r="A381" s="510">
        <f t="shared" si="40"/>
        <v>369</v>
      </c>
      <c r="B381" s="511" t="e">
        <f>'1. DATA TRAFO'!#REF!</f>
        <v>#REF!</v>
      </c>
      <c r="C381" s="512" t="e">
        <f>'1. DATA TRAFO'!#REF!</f>
        <v>#REF!</v>
      </c>
      <c r="D381" s="193" t="e">
        <f>'1. DATA TRAFO'!#REF!</f>
        <v>#REF!</v>
      </c>
      <c r="E381" s="192" t="e">
        <f>'1. DATA TRAFO'!#REF!</f>
        <v>#REF!</v>
      </c>
      <c r="F381" s="513" t="e">
        <f>'1. DATA TRAFO'!#REF!</f>
        <v>#REF!</v>
      </c>
      <c r="G381" s="205" t="e">
        <f>'1. DATA TRAFO'!#REF!</f>
        <v>#REF!</v>
      </c>
      <c r="H381" s="470"/>
      <c r="I381" s="470"/>
      <c r="J381" s="470"/>
      <c r="K381" s="470"/>
      <c r="L381" s="470"/>
      <c r="M381" s="470"/>
      <c r="N381" s="470"/>
      <c r="O381" s="470"/>
      <c r="P381" s="470"/>
      <c r="Q381" s="470"/>
      <c r="R381" s="470"/>
      <c r="S381" s="470"/>
      <c r="T381" s="470"/>
      <c r="U381" s="470"/>
      <c r="V381" s="470"/>
      <c r="W381" s="470"/>
      <c r="X381" s="470"/>
      <c r="Y381" s="470"/>
      <c r="Z381" s="470"/>
      <c r="AA381" s="470"/>
      <c r="AB381" s="470"/>
      <c r="AC381" s="514"/>
      <c r="AD381" s="470"/>
      <c r="AE381" s="515"/>
      <c r="AF381" s="470"/>
      <c r="AG381" s="470"/>
      <c r="AH381" s="470"/>
      <c r="AI381" s="470"/>
      <c r="AJ381" s="470"/>
      <c r="AK381" s="470"/>
      <c r="AL381" s="470"/>
      <c r="AM381" s="470"/>
      <c r="AN381" s="470"/>
      <c r="AO381" s="470"/>
      <c r="AP381" s="470"/>
      <c r="AQ381" s="470"/>
      <c r="AR381" s="470"/>
      <c r="AS381" s="516"/>
      <c r="AT381" s="470"/>
      <c r="AU381" s="471"/>
      <c r="AV381" s="470"/>
      <c r="AW381" s="471"/>
      <c r="AX381" s="471"/>
      <c r="AY381" s="470"/>
      <c r="AZ381" s="473"/>
      <c r="BA381" s="472"/>
      <c r="BB381" s="473"/>
      <c r="BC381" s="472"/>
      <c r="BD381" s="473"/>
      <c r="BE381" s="472"/>
      <c r="BF381" s="473"/>
      <c r="BG381" s="472"/>
      <c r="BH381" s="473"/>
      <c r="BI381" s="472"/>
      <c r="BJ381" s="473"/>
      <c r="BK381" s="472"/>
      <c r="BL381" s="473"/>
      <c r="BM381" s="472"/>
      <c r="BN381" s="473"/>
      <c r="BO381" s="472"/>
      <c r="BP381" s="473"/>
      <c r="BQ381" s="472"/>
      <c r="BR381" s="473"/>
      <c r="BS381" s="472"/>
      <c r="BT381" s="473"/>
      <c r="BU381" s="472"/>
      <c r="BV381" s="473"/>
      <c r="BW381" s="472"/>
      <c r="BX381" s="470"/>
      <c r="BY381" s="470"/>
      <c r="BZ381" s="470"/>
      <c r="CA381" s="470"/>
      <c r="CB381" s="470"/>
      <c r="CC381" s="470"/>
      <c r="CD381" s="470"/>
      <c r="CE381" s="470"/>
      <c r="CF381" s="470"/>
      <c r="CG381" s="470"/>
      <c r="CH381" s="470"/>
      <c r="CI381" s="470"/>
      <c r="CJ381" s="470"/>
      <c r="CK381" s="470"/>
      <c r="CL381" s="470"/>
      <c r="CM381" s="470"/>
      <c r="CN381" s="470"/>
      <c r="CO381" s="470"/>
      <c r="CP381" s="470"/>
      <c r="CQ381" s="470"/>
      <c r="CR381" s="470"/>
      <c r="CS381" s="470"/>
      <c r="CT381" s="470"/>
      <c r="CU381" s="63"/>
      <c r="CV381" s="467"/>
      <c r="CW381" s="186"/>
      <c r="CX381" s="35"/>
      <c r="CY381" s="132" t="e">
        <f>IF(AND(BX381="NYY",BY381=150),324,IF(AND(BX381="NYY",BY381=95),282,IF(AND(BX381="NYY",BY381=70),202,IF(AND(BX381="NYY",BY381=50),159,IF(AND(BX381="NYY",BY381=35),131,IF(AND(BX381=NYY,BY381=25),106,IF(AND(BX381="LVTC",BY381=150),252,IF(AND(BX381="LVTC",BY381=95),190,IF(AND(BX381="LVTC",BY381=70),158,IF(AND(BX381="LVTC",BY381=50),124,IF(AND(BX381="LVTC",BY381=35),102,IF(AND(BX381="LVTC",BY381=25),83,0))))))))))))</f>
        <v>#NAME?</v>
      </c>
      <c r="CZ381" s="35"/>
      <c r="DA381" s="35"/>
      <c r="DB381" s="401">
        <f t="shared" si="41"/>
        <v>0</v>
      </c>
      <c r="DC381" s="401">
        <f t="shared" si="42"/>
        <v>0</v>
      </c>
      <c r="DD381" s="401" t="str">
        <f t="shared" si="43"/>
        <v>BAIK</v>
      </c>
      <c r="DE381" s="401">
        <f t="shared" si="44"/>
        <v>0</v>
      </c>
      <c r="DF381" s="401" t="str">
        <f t="shared" si="45"/>
        <v>BAIK</v>
      </c>
    </row>
    <row r="382" spans="1:110">
      <c r="A382" s="510">
        <f t="shared" si="40"/>
        <v>370</v>
      </c>
      <c r="B382" s="511" t="str">
        <f>'1. DATA TRAFO'!C381</f>
        <v>KK0009</v>
      </c>
      <c r="C382" s="512" t="str">
        <f>'1. DATA TRAFO'!D381</f>
        <v xml:space="preserve">JL. MERAK </v>
      </c>
      <c r="D382" s="193" t="str">
        <f>'1. DATA TRAFO'!L381</f>
        <v>SINTRA</v>
      </c>
      <c r="E382" s="192">
        <f>'1. DATA TRAFO'!M381</f>
        <v>100</v>
      </c>
      <c r="F382" s="513">
        <f>'1. DATA TRAFO'!R381</f>
        <v>44806</v>
      </c>
      <c r="G382" s="205" t="str">
        <f>'1. DATA TRAFO'!T381</f>
        <v>GTA</v>
      </c>
      <c r="H382" s="470"/>
      <c r="I382" s="470"/>
      <c r="J382" s="470"/>
      <c r="K382" s="470"/>
      <c r="L382" s="470"/>
      <c r="M382" s="470"/>
      <c r="N382" s="470"/>
      <c r="O382" s="470"/>
      <c r="P382" s="470"/>
      <c r="Q382" s="470"/>
      <c r="R382" s="470"/>
      <c r="S382" s="470"/>
      <c r="T382" s="470"/>
      <c r="U382" s="470"/>
      <c r="V382" s="470"/>
      <c r="W382" s="470"/>
      <c r="X382" s="470"/>
      <c r="Y382" s="470"/>
      <c r="Z382" s="470"/>
      <c r="AA382" s="470"/>
      <c r="AB382" s="470"/>
      <c r="AC382" s="514"/>
      <c r="AD382" s="470"/>
      <c r="AE382" s="515"/>
      <c r="AF382" s="470"/>
      <c r="AG382" s="470"/>
      <c r="AH382" s="470"/>
      <c r="AI382" s="470"/>
      <c r="AJ382" s="470"/>
      <c r="AK382" s="470"/>
      <c r="AL382" s="470"/>
      <c r="AM382" s="470"/>
      <c r="AN382" s="470"/>
      <c r="AO382" s="470"/>
      <c r="AP382" s="470"/>
      <c r="AQ382" s="470"/>
      <c r="AR382" s="470"/>
      <c r="AS382" s="516"/>
      <c r="AT382" s="470"/>
      <c r="AU382" s="471"/>
      <c r="AV382" s="470"/>
      <c r="AW382" s="471"/>
      <c r="AX382" s="471"/>
      <c r="AY382" s="470"/>
      <c r="AZ382" s="473"/>
      <c r="BA382" s="472"/>
      <c r="BB382" s="473"/>
      <c r="BC382" s="472"/>
      <c r="BD382" s="473"/>
      <c r="BE382" s="472"/>
      <c r="BF382" s="473"/>
      <c r="BG382" s="472"/>
      <c r="BH382" s="473"/>
      <c r="BI382" s="472"/>
      <c r="BJ382" s="473"/>
      <c r="BK382" s="472"/>
      <c r="BL382" s="473"/>
      <c r="BM382" s="472"/>
      <c r="BN382" s="473"/>
      <c r="BO382" s="472"/>
      <c r="BP382" s="473"/>
      <c r="BQ382" s="472"/>
      <c r="BR382" s="473"/>
      <c r="BS382" s="472"/>
      <c r="BT382" s="473"/>
      <c r="BU382" s="472"/>
      <c r="BV382" s="473"/>
      <c r="BW382" s="472"/>
      <c r="BX382" s="470"/>
      <c r="BY382" s="470"/>
      <c r="BZ382" s="470"/>
      <c r="CA382" s="470"/>
      <c r="CB382" s="470"/>
      <c r="CC382" s="470"/>
      <c r="CD382" s="470"/>
      <c r="CE382" s="470"/>
      <c r="CF382" s="470"/>
      <c r="CG382" s="470"/>
      <c r="CH382" s="470"/>
      <c r="CI382" s="470"/>
      <c r="CJ382" s="470"/>
      <c r="CK382" s="470"/>
      <c r="CL382" s="470"/>
      <c r="CM382" s="470"/>
      <c r="CN382" s="470"/>
      <c r="CO382" s="470"/>
      <c r="CP382" s="470"/>
      <c r="CQ382" s="470"/>
      <c r="CR382" s="470"/>
      <c r="CS382" s="470"/>
      <c r="CT382" s="470"/>
      <c r="CU382" s="63"/>
      <c r="CV382" s="467"/>
      <c r="CW382" s="186"/>
      <c r="CX382" s="35"/>
      <c r="CY382" s="132" t="e">
        <f>IF(AND(BX382="NYY",BY382=150),324,IF(AND(BX382="NYY",BY382=95),282,IF(AND(BX382="NYY",BY382=70),202,IF(AND(BX382="NYY",BY382=50),159,IF(AND(BX382="NYY",BY382=35),131,IF(AND(BX382=NYY,BY382=25),106,IF(AND(BX382="LVTC",BY382=150),252,IF(AND(BX382="LVTC",BY382=95),190,IF(AND(BX382="LVTC",BY382=70),158,IF(AND(BX382="LVTC",BY382=50),124,IF(AND(BX382="LVTC",BY382=35),102,IF(AND(BX382="LVTC",BY382=25),83,0))))))))))))</f>
        <v>#NAME?</v>
      </c>
      <c r="CZ382" s="35"/>
      <c r="DA382" s="35"/>
      <c r="DB382" s="401">
        <f t="shared" si="41"/>
        <v>0</v>
      </c>
      <c r="DC382" s="401">
        <f t="shared" si="42"/>
        <v>0</v>
      </c>
      <c r="DD382" s="401" t="str">
        <f t="shared" si="43"/>
        <v>BAIK</v>
      </c>
      <c r="DE382" s="401">
        <f t="shared" si="44"/>
        <v>0</v>
      </c>
      <c r="DF382" s="401" t="str">
        <f t="shared" si="45"/>
        <v>BAIK</v>
      </c>
    </row>
    <row r="383" spans="1:110">
      <c r="A383" s="510">
        <f t="shared" si="40"/>
        <v>371</v>
      </c>
      <c r="B383" s="511" t="str">
        <f>'1. DATA TRAFO'!C382</f>
        <v>KK0070</v>
      </c>
      <c r="C383" s="512" t="str">
        <f>'1. DATA TRAFO'!D382</f>
        <v>JL. MEMPAYAK</v>
      </c>
      <c r="D383" s="193" t="str">
        <f>'1. DATA TRAFO'!L382</f>
        <v>SINTRA</v>
      </c>
      <c r="E383" s="192">
        <f>'1. DATA TRAFO'!M382</f>
        <v>50</v>
      </c>
      <c r="F383" s="513">
        <f>'1. DATA TRAFO'!R382</f>
        <v>44806</v>
      </c>
      <c r="G383" s="205" t="str">
        <f>'1. DATA TRAFO'!T382</f>
        <v>GTA</v>
      </c>
      <c r="H383" s="470"/>
      <c r="I383" s="470"/>
      <c r="J383" s="470"/>
      <c r="K383" s="470"/>
      <c r="L383" s="470"/>
      <c r="M383" s="470"/>
      <c r="N383" s="470"/>
      <c r="O383" s="470"/>
      <c r="P383" s="470"/>
      <c r="Q383" s="470"/>
      <c r="R383" s="470"/>
      <c r="S383" s="470"/>
      <c r="T383" s="470"/>
      <c r="U383" s="470"/>
      <c r="V383" s="470"/>
      <c r="W383" s="470"/>
      <c r="X383" s="470"/>
      <c r="Y383" s="470"/>
      <c r="Z383" s="470"/>
      <c r="AA383" s="470"/>
      <c r="AB383" s="470"/>
      <c r="AC383" s="514"/>
      <c r="AD383" s="470"/>
      <c r="AE383" s="515"/>
      <c r="AF383" s="470"/>
      <c r="AG383" s="470"/>
      <c r="AH383" s="470"/>
      <c r="AI383" s="470"/>
      <c r="AJ383" s="470"/>
      <c r="AK383" s="470"/>
      <c r="AL383" s="470"/>
      <c r="AM383" s="470"/>
      <c r="AN383" s="470"/>
      <c r="AO383" s="470"/>
      <c r="AP383" s="470"/>
      <c r="AQ383" s="470"/>
      <c r="AR383" s="470"/>
      <c r="AS383" s="516"/>
      <c r="AT383" s="470"/>
      <c r="AU383" s="471"/>
      <c r="AV383" s="470"/>
      <c r="AW383" s="471"/>
      <c r="AX383" s="471"/>
      <c r="AY383" s="470"/>
      <c r="AZ383" s="473"/>
      <c r="BA383" s="472"/>
      <c r="BB383" s="473"/>
      <c r="BC383" s="472"/>
      <c r="BD383" s="473"/>
      <c r="BE383" s="472"/>
      <c r="BF383" s="473"/>
      <c r="BG383" s="472"/>
      <c r="BH383" s="473"/>
      <c r="BI383" s="472"/>
      <c r="BJ383" s="473"/>
      <c r="BK383" s="472"/>
      <c r="BL383" s="473"/>
      <c r="BM383" s="472"/>
      <c r="BN383" s="473"/>
      <c r="BO383" s="472"/>
      <c r="BP383" s="473"/>
      <c r="BQ383" s="472"/>
      <c r="BR383" s="473"/>
      <c r="BS383" s="472"/>
      <c r="BT383" s="473"/>
      <c r="BU383" s="472"/>
      <c r="BV383" s="473"/>
      <c r="BW383" s="472"/>
      <c r="BX383" s="470"/>
      <c r="BY383" s="470"/>
      <c r="BZ383" s="470"/>
      <c r="CA383" s="470"/>
      <c r="CB383" s="470"/>
      <c r="CC383" s="470"/>
      <c r="CD383" s="470"/>
      <c r="CE383" s="470"/>
      <c r="CF383" s="470"/>
      <c r="CG383" s="470"/>
      <c r="CH383" s="470"/>
      <c r="CI383" s="470"/>
      <c r="CJ383" s="470"/>
      <c r="CK383" s="470"/>
      <c r="CL383" s="470"/>
      <c r="CM383" s="470"/>
      <c r="CN383" s="470"/>
      <c r="CO383" s="470"/>
      <c r="CP383" s="470"/>
      <c r="CQ383" s="470"/>
      <c r="CR383" s="470"/>
      <c r="CS383" s="470"/>
      <c r="CT383" s="470"/>
      <c r="CU383" s="63"/>
      <c r="CV383" s="467"/>
      <c r="CW383" s="186"/>
      <c r="CX383" s="35"/>
      <c r="CY383" s="132" t="e">
        <f>IF(AND(BX383="NYY",BY383=150),324,IF(AND(BX383="NYY",BY383=95),282,IF(AND(BX383="NYY",BY383=70),202,IF(AND(BX383="NYY",BY383=50),159,IF(AND(BX383="NYY",BY383=35),131,IF(AND(BX383=NYY,BY383=25),106,IF(AND(BX383="LVTC",BY383=150),252,IF(AND(BX383="LVTC",BY383=95),190,IF(AND(BX383="LVTC",BY383=70),158,IF(AND(BX383="LVTC",BY383=50),124,IF(AND(BX383="LVTC",BY383=35),102,IF(AND(BX383="LVTC",BY383=25),83,0))))))))))))</f>
        <v>#NAME?</v>
      </c>
      <c r="CZ383" s="35"/>
      <c r="DA383" s="35"/>
      <c r="DB383" s="401">
        <f t="shared" si="41"/>
        <v>0</v>
      </c>
      <c r="DC383" s="401">
        <f t="shared" si="42"/>
        <v>0</v>
      </c>
      <c r="DD383" s="401" t="str">
        <f t="shared" si="43"/>
        <v>BAIK</v>
      </c>
      <c r="DE383" s="401">
        <f t="shared" si="44"/>
        <v>0</v>
      </c>
      <c r="DF383" s="401" t="str">
        <f t="shared" si="45"/>
        <v>BAIK</v>
      </c>
    </row>
    <row r="384" spans="1:110">
      <c r="A384" s="510">
        <f t="shared" si="40"/>
        <v>372</v>
      </c>
      <c r="B384" s="511" t="str">
        <f>'1. DATA TRAFO'!C383</f>
        <v>KK0091</v>
      </c>
      <c r="C384" s="512" t="str">
        <f>'1. DATA TRAFO'!D383</f>
        <v>JL. MEMPAYAK</v>
      </c>
      <c r="D384" s="193" t="str">
        <f>'1. DATA TRAFO'!L383</f>
        <v>CENTRADO</v>
      </c>
      <c r="E384" s="192">
        <f>'1. DATA TRAFO'!M383</f>
        <v>50</v>
      </c>
      <c r="F384" s="513">
        <f>'1. DATA TRAFO'!R383</f>
        <v>44806</v>
      </c>
      <c r="G384" s="205" t="str">
        <f>'1. DATA TRAFO'!T383</f>
        <v>GTA</v>
      </c>
      <c r="H384" s="470"/>
      <c r="I384" s="470"/>
      <c r="J384" s="470"/>
      <c r="K384" s="470"/>
      <c r="L384" s="470"/>
      <c r="M384" s="470"/>
      <c r="N384" s="470"/>
      <c r="O384" s="470"/>
      <c r="P384" s="470"/>
      <c r="Q384" s="470"/>
      <c r="R384" s="470"/>
      <c r="S384" s="470"/>
      <c r="T384" s="470"/>
      <c r="U384" s="470"/>
      <c r="V384" s="470"/>
      <c r="W384" s="470"/>
      <c r="X384" s="470"/>
      <c r="Y384" s="470"/>
      <c r="Z384" s="470"/>
      <c r="AA384" s="470"/>
      <c r="AB384" s="470"/>
      <c r="AC384" s="514"/>
      <c r="AD384" s="470"/>
      <c r="AE384" s="515"/>
      <c r="AF384" s="470"/>
      <c r="AG384" s="470"/>
      <c r="AH384" s="470"/>
      <c r="AI384" s="470"/>
      <c r="AJ384" s="470"/>
      <c r="AK384" s="470"/>
      <c r="AL384" s="470"/>
      <c r="AM384" s="470"/>
      <c r="AN384" s="470"/>
      <c r="AO384" s="470"/>
      <c r="AP384" s="470"/>
      <c r="AQ384" s="470"/>
      <c r="AR384" s="470"/>
      <c r="AS384" s="516"/>
      <c r="AT384" s="470"/>
      <c r="AU384" s="471"/>
      <c r="AV384" s="470"/>
      <c r="AW384" s="471"/>
      <c r="AX384" s="471"/>
      <c r="AY384" s="470"/>
      <c r="AZ384" s="473"/>
      <c r="BA384" s="472"/>
      <c r="BB384" s="473"/>
      <c r="BC384" s="472"/>
      <c r="BD384" s="473"/>
      <c r="BE384" s="472"/>
      <c r="BF384" s="473"/>
      <c r="BG384" s="472"/>
      <c r="BH384" s="473"/>
      <c r="BI384" s="472"/>
      <c r="BJ384" s="473"/>
      <c r="BK384" s="472"/>
      <c r="BL384" s="473"/>
      <c r="BM384" s="472"/>
      <c r="BN384" s="473"/>
      <c r="BO384" s="472"/>
      <c r="BP384" s="473"/>
      <c r="BQ384" s="472"/>
      <c r="BR384" s="473"/>
      <c r="BS384" s="472"/>
      <c r="BT384" s="473"/>
      <c r="BU384" s="472"/>
      <c r="BV384" s="473"/>
      <c r="BW384" s="472"/>
      <c r="BX384" s="470"/>
      <c r="BY384" s="470"/>
      <c r="BZ384" s="470"/>
      <c r="CA384" s="470"/>
      <c r="CB384" s="470"/>
      <c r="CC384" s="470"/>
      <c r="CD384" s="470"/>
      <c r="CE384" s="470"/>
      <c r="CF384" s="470"/>
      <c r="CG384" s="470"/>
      <c r="CH384" s="470"/>
      <c r="CI384" s="470"/>
      <c r="CJ384" s="470"/>
      <c r="CK384" s="470"/>
      <c r="CL384" s="470"/>
      <c r="CM384" s="470"/>
      <c r="CN384" s="470"/>
      <c r="CO384" s="470"/>
      <c r="CP384" s="470"/>
      <c r="CQ384" s="470"/>
      <c r="CR384" s="470"/>
      <c r="CS384" s="470"/>
      <c r="CT384" s="470"/>
      <c r="CU384" s="63"/>
      <c r="CV384" s="467"/>
      <c r="CW384" s="186"/>
      <c r="CX384" s="35"/>
      <c r="CY384" s="132" t="e">
        <f>IF(AND(BX384="NYY",BY384=150),324,IF(AND(BX384="NYY",BY384=95),282,IF(AND(BX384="NYY",BY384=70),202,IF(AND(BX384="NYY",BY384=50),159,IF(AND(BX384="NYY",BY384=35),131,IF(AND(BX384=NYY,BY384=25),106,IF(AND(BX384="LVTC",BY384=150),252,IF(AND(BX384="LVTC",BY384=95),190,IF(AND(BX384="LVTC",BY384=70),158,IF(AND(BX384="LVTC",BY384=50),124,IF(AND(BX384="LVTC",BY384=35),102,IF(AND(BX384="LVTC",BY384=25),83,0))))))))))))</f>
        <v>#NAME?</v>
      </c>
      <c r="CZ384" s="35"/>
      <c r="DA384" s="35"/>
      <c r="DB384" s="401">
        <f t="shared" si="41"/>
        <v>0</v>
      </c>
      <c r="DC384" s="401">
        <f t="shared" si="42"/>
        <v>0</v>
      </c>
      <c r="DD384" s="401" t="str">
        <f t="shared" si="43"/>
        <v>BAIK</v>
      </c>
      <c r="DE384" s="401">
        <f t="shared" si="44"/>
        <v>0</v>
      </c>
      <c r="DF384" s="401" t="str">
        <f t="shared" si="45"/>
        <v>BAIK</v>
      </c>
    </row>
    <row r="385" spans="1:110">
      <c r="A385" s="510">
        <f t="shared" si="40"/>
        <v>373</v>
      </c>
      <c r="B385" s="511" t="str">
        <f>'1. DATA TRAFO'!C384</f>
        <v>KK0087</v>
      </c>
      <c r="C385" s="512" t="str">
        <f>'1. DATA TRAFO'!D384</f>
        <v>JL. TANAH TEBOK</v>
      </c>
      <c r="D385" s="193" t="str">
        <f>'1. DATA TRAFO'!L384</f>
        <v>VOLTRA</v>
      </c>
      <c r="E385" s="192">
        <f>'1. DATA TRAFO'!M384</f>
        <v>100</v>
      </c>
      <c r="F385" s="513">
        <f>'1. DATA TRAFO'!R384</f>
        <v>44807</v>
      </c>
      <c r="G385" s="205" t="str">
        <f>'1. DATA TRAFO'!T384</f>
        <v>GTA</v>
      </c>
      <c r="H385" s="470"/>
      <c r="I385" s="470"/>
      <c r="J385" s="470"/>
      <c r="K385" s="470"/>
      <c r="L385" s="470"/>
      <c r="M385" s="470"/>
      <c r="N385" s="470"/>
      <c r="O385" s="470"/>
      <c r="P385" s="470"/>
      <c r="Q385" s="470"/>
      <c r="R385" s="470"/>
      <c r="S385" s="470"/>
      <c r="T385" s="470"/>
      <c r="U385" s="470"/>
      <c r="V385" s="470"/>
      <c r="W385" s="470"/>
      <c r="X385" s="470"/>
      <c r="Y385" s="470"/>
      <c r="Z385" s="470"/>
      <c r="AA385" s="470"/>
      <c r="AB385" s="470"/>
      <c r="AC385" s="514"/>
      <c r="AD385" s="470"/>
      <c r="AE385" s="515"/>
      <c r="AF385" s="470"/>
      <c r="AG385" s="470"/>
      <c r="AH385" s="470"/>
      <c r="AI385" s="470"/>
      <c r="AJ385" s="470"/>
      <c r="AK385" s="470"/>
      <c r="AL385" s="470"/>
      <c r="AM385" s="470"/>
      <c r="AN385" s="470"/>
      <c r="AO385" s="470"/>
      <c r="AP385" s="470"/>
      <c r="AQ385" s="470"/>
      <c r="AR385" s="470"/>
      <c r="AS385" s="516"/>
      <c r="AT385" s="470"/>
      <c r="AU385" s="471"/>
      <c r="AV385" s="470"/>
      <c r="AW385" s="471"/>
      <c r="AX385" s="471"/>
      <c r="AY385" s="470"/>
      <c r="AZ385" s="473"/>
      <c r="BA385" s="472"/>
      <c r="BB385" s="473"/>
      <c r="BC385" s="472"/>
      <c r="BD385" s="473"/>
      <c r="BE385" s="472"/>
      <c r="BF385" s="473"/>
      <c r="BG385" s="472"/>
      <c r="BH385" s="473"/>
      <c r="BI385" s="472"/>
      <c r="BJ385" s="473"/>
      <c r="BK385" s="472"/>
      <c r="BL385" s="473"/>
      <c r="BM385" s="472"/>
      <c r="BN385" s="473"/>
      <c r="BO385" s="472"/>
      <c r="BP385" s="473"/>
      <c r="BQ385" s="472"/>
      <c r="BR385" s="473"/>
      <c r="BS385" s="472"/>
      <c r="BT385" s="473"/>
      <c r="BU385" s="472"/>
      <c r="BV385" s="473"/>
      <c r="BW385" s="472"/>
      <c r="BX385" s="470"/>
      <c r="BY385" s="470"/>
      <c r="BZ385" s="470"/>
      <c r="CA385" s="470"/>
      <c r="CB385" s="470"/>
      <c r="CC385" s="470"/>
      <c r="CD385" s="470"/>
      <c r="CE385" s="470"/>
      <c r="CF385" s="470"/>
      <c r="CG385" s="470"/>
      <c r="CH385" s="470"/>
      <c r="CI385" s="470"/>
      <c r="CJ385" s="470"/>
      <c r="CK385" s="470"/>
      <c r="CL385" s="470"/>
      <c r="CM385" s="470"/>
      <c r="CN385" s="470"/>
      <c r="CO385" s="470"/>
      <c r="CP385" s="470"/>
      <c r="CQ385" s="470"/>
      <c r="CR385" s="470"/>
      <c r="CS385" s="470"/>
      <c r="CT385" s="470"/>
      <c r="CU385" s="63"/>
      <c r="CV385" s="467"/>
      <c r="CW385" s="186"/>
      <c r="CX385" s="35"/>
      <c r="CY385" s="132" t="e">
        <f>IF(AND(BX385="NYY",BY385=150),324,IF(AND(BX385="NYY",BY385=95),282,IF(AND(BX385="NYY",BY385=70),202,IF(AND(BX385="NYY",BY385=50),159,IF(AND(BX385="NYY",BY385=35),131,IF(AND(BX385=NYY,BY385=25),106,IF(AND(BX385="LVTC",BY385=150),252,IF(AND(BX385="LVTC",BY385=95),190,IF(AND(BX385="LVTC",BY385=70),158,IF(AND(BX385="LVTC",BY385=50),124,IF(AND(BX385="LVTC",BY385=35),102,IF(AND(BX385="LVTC",BY385=25),83,0))))))))))))</f>
        <v>#NAME?</v>
      </c>
      <c r="CZ385" s="35"/>
      <c r="DA385" s="35"/>
      <c r="DB385" s="401">
        <f t="shared" si="41"/>
        <v>0</v>
      </c>
      <c r="DC385" s="401">
        <f t="shared" si="42"/>
        <v>0</v>
      </c>
      <c r="DD385" s="401" t="str">
        <f t="shared" si="43"/>
        <v>BAIK</v>
      </c>
      <c r="DE385" s="401">
        <f t="shared" si="44"/>
        <v>0</v>
      </c>
      <c r="DF385" s="401" t="str">
        <f t="shared" si="45"/>
        <v>BAIK</v>
      </c>
    </row>
    <row r="386" spans="1:110">
      <c r="A386" s="510">
        <f t="shared" si="40"/>
        <v>374</v>
      </c>
      <c r="B386" s="511" t="str">
        <f>'1. DATA TRAFO'!C385</f>
        <v>KK0088</v>
      </c>
      <c r="C386" s="512" t="str">
        <f>'1. DATA TRAFO'!D385</f>
        <v>JL. TANAH TEBOK</v>
      </c>
      <c r="D386" s="193" t="str">
        <f>'1. DATA TRAFO'!L385</f>
        <v>UNINDO</v>
      </c>
      <c r="E386" s="192">
        <f>'1. DATA TRAFO'!M385</f>
        <v>100</v>
      </c>
      <c r="F386" s="513">
        <f>'1. DATA TRAFO'!R385</f>
        <v>44807</v>
      </c>
      <c r="G386" s="205" t="str">
        <f>'1. DATA TRAFO'!T385</f>
        <v>GTA</v>
      </c>
      <c r="H386" s="470"/>
      <c r="I386" s="470"/>
      <c r="J386" s="470"/>
      <c r="K386" s="470"/>
      <c r="L386" s="470"/>
      <c r="M386" s="470"/>
      <c r="N386" s="470"/>
      <c r="O386" s="470"/>
      <c r="P386" s="470"/>
      <c r="Q386" s="470"/>
      <c r="R386" s="470"/>
      <c r="S386" s="470"/>
      <c r="T386" s="470"/>
      <c r="U386" s="470"/>
      <c r="V386" s="470"/>
      <c r="W386" s="470"/>
      <c r="X386" s="470"/>
      <c r="Y386" s="470"/>
      <c r="Z386" s="470"/>
      <c r="AA386" s="470"/>
      <c r="AB386" s="470"/>
      <c r="AC386" s="514"/>
      <c r="AD386" s="470"/>
      <c r="AE386" s="515"/>
      <c r="AF386" s="470"/>
      <c r="AG386" s="470"/>
      <c r="AH386" s="470"/>
      <c r="AI386" s="470"/>
      <c r="AJ386" s="470"/>
      <c r="AK386" s="470"/>
      <c r="AL386" s="470"/>
      <c r="AM386" s="470"/>
      <c r="AN386" s="470"/>
      <c r="AO386" s="470"/>
      <c r="AP386" s="470"/>
      <c r="AQ386" s="470"/>
      <c r="AR386" s="470"/>
      <c r="AS386" s="516"/>
      <c r="AT386" s="470"/>
      <c r="AU386" s="471"/>
      <c r="AV386" s="470"/>
      <c r="AW386" s="471"/>
      <c r="AX386" s="471"/>
      <c r="AY386" s="470"/>
      <c r="AZ386" s="473"/>
      <c r="BA386" s="472"/>
      <c r="BB386" s="473"/>
      <c r="BC386" s="472"/>
      <c r="BD386" s="473"/>
      <c r="BE386" s="472"/>
      <c r="BF386" s="473"/>
      <c r="BG386" s="472"/>
      <c r="BH386" s="473"/>
      <c r="BI386" s="472"/>
      <c r="BJ386" s="473"/>
      <c r="BK386" s="472"/>
      <c r="BL386" s="473"/>
      <c r="BM386" s="472"/>
      <c r="BN386" s="473"/>
      <c r="BO386" s="472"/>
      <c r="BP386" s="473"/>
      <c r="BQ386" s="472"/>
      <c r="BR386" s="473"/>
      <c r="BS386" s="472"/>
      <c r="BT386" s="473"/>
      <c r="BU386" s="472"/>
      <c r="BV386" s="473"/>
      <c r="BW386" s="472"/>
      <c r="BX386" s="470"/>
      <c r="BY386" s="470"/>
      <c r="BZ386" s="470"/>
      <c r="CA386" s="470"/>
      <c r="CB386" s="470"/>
      <c r="CC386" s="470"/>
      <c r="CD386" s="470"/>
      <c r="CE386" s="470"/>
      <c r="CF386" s="470"/>
      <c r="CG386" s="470"/>
      <c r="CH386" s="470"/>
      <c r="CI386" s="470"/>
      <c r="CJ386" s="470"/>
      <c r="CK386" s="470"/>
      <c r="CL386" s="470"/>
      <c r="CM386" s="470"/>
      <c r="CN386" s="470"/>
      <c r="CO386" s="470"/>
      <c r="CP386" s="470"/>
      <c r="CQ386" s="470"/>
      <c r="CR386" s="470"/>
      <c r="CS386" s="470"/>
      <c r="CT386" s="470"/>
      <c r="CU386" s="63"/>
      <c r="CV386" s="467"/>
      <c r="CW386" s="186"/>
      <c r="CX386" s="35"/>
      <c r="CY386" s="132" t="e">
        <f>IF(AND(BX386="NYY",BY386=150),324,IF(AND(BX386="NYY",BY386=95),282,IF(AND(BX386="NYY",BY386=70),202,IF(AND(BX386="NYY",BY386=50),159,IF(AND(BX386="NYY",BY386=35),131,IF(AND(BX386=NYY,BY386=25),106,IF(AND(BX386="LVTC",BY386=150),252,IF(AND(BX386="LVTC",BY386=95),190,IF(AND(BX386="LVTC",BY386=70),158,IF(AND(BX386="LVTC",BY386=50),124,IF(AND(BX386="LVTC",BY386=35),102,IF(AND(BX386="LVTC",BY386=25),83,0))))))))))))</f>
        <v>#NAME?</v>
      </c>
      <c r="CZ386" s="35"/>
      <c r="DA386" s="35"/>
      <c r="DB386" s="401">
        <f t="shared" si="41"/>
        <v>0</v>
      </c>
      <c r="DC386" s="401">
        <f t="shared" si="42"/>
        <v>0</v>
      </c>
      <c r="DD386" s="401" t="str">
        <f t="shared" si="43"/>
        <v>BAIK</v>
      </c>
      <c r="DE386" s="401">
        <f t="shared" si="44"/>
        <v>0</v>
      </c>
      <c r="DF386" s="401" t="str">
        <f t="shared" si="45"/>
        <v>BAIK</v>
      </c>
    </row>
    <row r="387" spans="1:110">
      <c r="A387" s="510">
        <f t="shared" si="40"/>
        <v>375</v>
      </c>
      <c r="B387" s="511" t="str">
        <f>'1. DATA TRAFO'!C386</f>
        <v>KK0134</v>
      </c>
      <c r="C387" s="512" t="str">
        <f>'1. DATA TRAFO'!D386</f>
        <v>PT TIMAH</v>
      </c>
      <c r="D387" s="193" t="str">
        <f>'1. DATA TRAFO'!L386</f>
        <v>TRAFINDO</v>
      </c>
      <c r="E387" s="192">
        <f>'1. DATA TRAFO'!M386</f>
        <v>50</v>
      </c>
      <c r="F387" s="513">
        <f>'1. DATA TRAFO'!R386</f>
        <v>44807</v>
      </c>
      <c r="G387" s="205" t="str">
        <f>'1. DATA TRAFO'!T386</f>
        <v>GTA</v>
      </c>
      <c r="H387" s="470"/>
      <c r="I387" s="470"/>
      <c r="J387" s="470"/>
      <c r="K387" s="470"/>
      <c r="L387" s="470"/>
      <c r="M387" s="470"/>
      <c r="N387" s="470"/>
      <c r="O387" s="470"/>
      <c r="P387" s="470"/>
      <c r="Q387" s="470"/>
      <c r="R387" s="470"/>
      <c r="S387" s="470"/>
      <c r="T387" s="470"/>
      <c r="U387" s="470"/>
      <c r="V387" s="470"/>
      <c r="W387" s="470"/>
      <c r="X387" s="470"/>
      <c r="Y387" s="470"/>
      <c r="Z387" s="470"/>
      <c r="AA387" s="470"/>
      <c r="AB387" s="470"/>
      <c r="AC387" s="514"/>
      <c r="AD387" s="470"/>
      <c r="AE387" s="515"/>
      <c r="AF387" s="470"/>
      <c r="AG387" s="470"/>
      <c r="AH387" s="470"/>
      <c r="AI387" s="470"/>
      <c r="AJ387" s="470"/>
      <c r="AK387" s="470"/>
      <c r="AL387" s="470"/>
      <c r="AM387" s="470"/>
      <c r="AN387" s="470"/>
      <c r="AO387" s="470"/>
      <c r="AP387" s="470"/>
      <c r="AQ387" s="470"/>
      <c r="AR387" s="470"/>
      <c r="AS387" s="516"/>
      <c r="AT387" s="470"/>
      <c r="AU387" s="471"/>
      <c r="AV387" s="470"/>
      <c r="AW387" s="471"/>
      <c r="AX387" s="471"/>
      <c r="AY387" s="470"/>
      <c r="AZ387" s="473"/>
      <c r="BA387" s="472"/>
      <c r="BB387" s="473"/>
      <c r="BC387" s="472"/>
      <c r="BD387" s="473"/>
      <c r="BE387" s="472"/>
      <c r="BF387" s="473"/>
      <c r="BG387" s="472"/>
      <c r="BH387" s="473"/>
      <c r="BI387" s="472"/>
      <c r="BJ387" s="473"/>
      <c r="BK387" s="472"/>
      <c r="BL387" s="473"/>
      <c r="BM387" s="472"/>
      <c r="BN387" s="473"/>
      <c r="BO387" s="472"/>
      <c r="BP387" s="473"/>
      <c r="BQ387" s="472"/>
      <c r="BR387" s="473"/>
      <c r="BS387" s="472"/>
      <c r="BT387" s="473"/>
      <c r="BU387" s="472"/>
      <c r="BV387" s="473"/>
      <c r="BW387" s="472"/>
      <c r="BX387" s="470"/>
      <c r="BY387" s="470"/>
      <c r="BZ387" s="470"/>
      <c r="CA387" s="470"/>
      <c r="CB387" s="470"/>
      <c r="CC387" s="470"/>
      <c r="CD387" s="470"/>
      <c r="CE387" s="470"/>
      <c r="CF387" s="470"/>
      <c r="CG387" s="470"/>
      <c r="CH387" s="470"/>
      <c r="CI387" s="470"/>
      <c r="CJ387" s="470"/>
      <c r="CK387" s="470"/>
      <c r="CL387" s="470"/>
      <c r="CM387" s="470"/>
      <c r="CN387" s="470"/>
      <c r="CO387" s="470"/>
      <c r="CP387" s="470"/>
      <c r="CQ387" s="470"/>
      <c r="CR387" s="470"/>
      <c r="CS387" s="470"/>
      <c r="CT387" s="470"/>
      <c r="CU387" s="63"/>
      <c r="CV387" s="467"/>
      <c r="CW387" s="186"/>
      <c r="CX387" s="35"/>
      <c r="CY387" s="132" t="e">
        <f>IF(AND(BX387="NYY",BY387=150),324,IF(AND(BX387="NYY",BY387=95),282,IF(AND(BX387="NYY",BY387=70),202,IF(AND(BX387="NYY",BY387=50),159,IF(AND(BX387="NYY",BY387=35),131,IF(AND(BX387=NYY,BY387=25),106,IF(AND(BX387="LVTC",BY387=150),252,IF(AND(BX387="LVTC",BY387=95),190,IF(AND(BX387="LVTC",BY387=70),158,IF(AND(BX387="LVTC",BY387=50),124,IF(AND(BX387="LVTC",BY387=35),102,IF(AND(BX387="LVTC",BY387=25),83,0))))))))))))</f>
        <v>#NAME?</v>
      </c>
      <c r="CZ387" s="35"/>
      <c r="DA387" s="35"/>
      <c r="DB387" s="401">
        <f t="shared" si="41"/>
        <v>0</v>
      </c>
      <c r="DC387" s="401">
        <f t="shared" si="42"/>
        <v>0</v>
      </c>
      <c r="DD387" s="401" t="str">
        <f t="shared" si="43"/>
        <v>BAIK</v>
      </c>
      <c r="DE387" s="401">
        <f t="shared" si="44"/>
        <v>0</v>
      </c>
      <c r="DF387" s="401" t="str">
        <f t="shared" si="45"/>
        <v>BAIK</v>
      </c>
    </row>
    <row r="388" spans="1:110">
      <c r="A388" s="510">
        <f t="shared" si="40"/>
        <v>376</v>
      </c>
      <c r="B388" s="511" t="str">
        <f>'1. DATA TRAFO'!C387</f>
        <v>KK0031</v>
      </c>
      <c r="C388" s="512" t="str">
        <f>'1. DATA TRAFO'!D387</f>
        <v>JL. BURUNG MANDI</v>
      </c>
      <c r="D388" s="193" t="str">
        <f>'1. DATA TRAFO'!L387</f>
        <v>TRAFINDO</v>
      </c>
      <c r="E388" s="192">
        <f>'1. DATA TRAFO'!M387</f>
        <v>50</v>
      </c>
      <c r="F388" s="513">
        <f>'1. DATA TRAFO'!R387</f>
        <v>44807</v>
      </c>
      <c r="G388" s="205" t="str">
        <f>'1. DATA TRAFO'!T387</f>
        <v>GTA</v>
      </c>
      <c r="H388" s="470"/>
      <c r="I388" s="470"/>
      <c r="J388" s="470"/>
      <c r="K388" s="470"/>
      <c r="L388" s="470"/>
      <c r="M388" s="470"/>
      <c r="N388" s="470"/>
      <c r="O388" s="470"/>
      <c r="P388" s="470"/>
      <c r="Q388" s="470"/>
      <c r="R388" s="470"/>
      <c r="S388" s="470"/>
      <c r="T388" s="470"/>
      <c r="U388" s="470"/>
      <c r="V388" s="470"/>
      <c r="W388" s="470"/>
      <c r="X388" s="470"/>
      <c r="Y388" s="470"/>
      <c r="Z388" s="470"/>
      <c r="AA388" s="470"/>
      <c r="AB388" s="470"/>
      <c r="AC388" s="514"/>
      <c r="AD388" s="470"/>
      <c r="AE388" s="515"/>
      <c r="AF388" s="470"/>
      <c r="AG388" s="470"/>
      <c r="AH388" s="470"/>
      <c r="AI388" s="470"/>
      <c r="AJ388" s="470"/>
      <c r="AK388" s="470"/>
      <c r="AL388" s="470"/>
      <c r="AM388" s="470"/>
      <c r="AN388" s="470"/>
      <c r="AO388" s="470"/>
      <c r="AP388" s="470"/>
      <c r="AQ388" s="470"/>
      <c r="AR388" s="470"/>
      <c r="AS388" s="516"/>
      <c r="AT388" s="470"/>
      <c r="AU388" s="471"/>
      <c r="AV388" s="470"/>
      <c r="AW388" s="471"/>
      <c r="AX388" s="471"/>
      <c r="AY388" s="470"/>
      <c r="AZ388" s="473"/>
      <c r="BA388" s="472"/>
      <c r="BB388" s="473"/>
      <c r="BC388" s="472"/>
      <c r="BD388" s="473"/>
      <c r="BE388" s="472"/>
      <c r="BF388" s="473"/>
      <c r="BG388" s="472"/>
      <c r="BH388" s="473"/>
      <c r="BI388" s="472"/>
      <c r="BJ388" s="473"/>
      <c r="BK388" s="472"/>
      <c r="BL388" s="473"/>
      <c r="BM388" s="472"/>
      <c r="BN388" s="473"/>
      <c r="BO388" s="472"/>
      <c r="BP388" s="473"/>
      <c r="BQ388" s="472"/>
      <c r="BR388" s="473"/>
      <c r="BS388" s="472"/>
      <c r="BT388" s="473"/>
      <c r="BU388" s="472"/>
      <c r="BV388" s="473"/>
      <c r="BW388" s="472"/>
      <c r="BX388" s="470"/>
      <c r="BY388" s="470"/>
      <c r="BZ388" s="470"/>
      <c r="CA388" s="470"/>
      <c r="CB388" s="470"/>
      <c r="CC388" s="470"/>
      <c r="CD388" s="470"/>
      <c r="CE388" s="470"/>
      <c r="CF388" s="470"/>
      <c r="CG388" s="470"/>
      <c r="CH388" s="470"/>
      <c r="CI388" s="470"/>
      <c r="CJ388" s="470"/>
      <c r="CK388" s="470"/>
      <c r="CL388" s="470"/>
      <c r="CM388" s="470"/>
      <c r="CN388" s="470"/>
      <c r="CO388" s="470"/>
      <c r="CP388" s="470"/>
      <c r="CQ388" s="470"/>
      <c r="CR388" s="470"/>
      <c r="CS388" s="470"/>
      <c r="CT388" s="470"/>
      <c r="CU388" s="63"/>
      <c r="CV388" s="467"/>
      <c r="CW388" s="186"/>
      <c r="CX388" s="35"/>
      <c r="CY388" s="132" t="e">
        <f>IF(AND(BX388="NYY",BY388=150),324,IF(AND(BX388="NYY",BY388=95),282,IF(AND(BX388="NYY",BY388=70),202,IF(AND(BX388="NYY",BY388=50),159,IF(AND(BX388="NYY",BY388=35),131,IF(AND(BX388=NYY,BY388=25),106,IF(AND(BX388="LVTC",BY388=150),252,IF(AND(BX388="LVTC",BY388=95),190,IF(AND(BX388="LVTC",BY388=70),158,IF(AND(BX388="LVTC",BY388=50),124,IF(AND(BX388="LVTC",BY388=35),102,IF(AND(BX388="LVTC",BY388=25),83,0))))))))))))</f>
        <v>#NAME?</v>
      </c>
      <c r="CZ388" s="35"/>
      <c r="DA388" s="35"/>
      <c r="DB388" s="401">
        <f t="shared" si="41"/>
        <v>0</v>
      </c>
      <c r="DC388" s="401">
        <f t="shared" si="42"/>
        <v>0</v>
      </c>
      <c r="DD388" s="401" t="str">
        <f t="shared" si="43"/>
        <v>BAIK</v>
      </c>
      <c r="DE388" s="401">
        <f t="shared" si="44"/>
        <v>0</v>
      </c>
      <c r="DF388" s="401" t="str">
        <f t="shared" si="45"/>
        <v>BAIK</v>
      </c>
    </row>
    <row r="389" spans="1:110">
      <c r="A389" s="510">
        <f t="shared" si="40"/>
        <v>377</v>
      </c>
      <c r="B389" s="511" t="str">
        <f>'1. DATA TRAFO'!C388</f>
        <v>KK0032</v>
      </c>
      <c r="C389" s="512" t="str">
        <f>'1. DATA TRAFO'!D388</f>
        <v>JL. SIMPANG LEPAU</v>
      </c>
      <c r="D389" s="193" t="str">
        <f>'1. DATA TRAFO'!L388</f>
        <v>VOLTRA</v>
      </c>
      <c r="E389" s="192">
        <f>'1. DATA TRAFO'!M388</f>
        <v>50</v>
      </c>
      <c r="F389" s="513">
        <f>'1. DATA TRAFO'!R388</f>
        <v>44807</v>
      </c>
      <c r="G389" s="205" t="str">
        <f>'1. DATA TRAFO'!T388</f>
        <v>GTA</v>
      </c>
      <c r="H389" s="470"/>
      <c r="I389" s="470"/>
      <c r="J389" s="470"/>
      <c r="K389" s="470"/>
      <c r="L389" s="470"/>
      <c r="M389" s="470"/>
      <c r="N389" s="470"/>
      <c r="O389" s="470"/>
      <c r="P389" s="470"/>
      <c r="Q389" s="470"/>
      <c r="R389" s="470"/>
      <c r="S389" s="470"/>
      <c r="T389" s="470"/>
      <c r="U389" s="470"/>
      <c r="V389" s="470"/>
      <c r="W389" s="470"/>
      <c r="X389" s="470"/>
      <c r="Y389" s="470"/>
      <c r="Z389" s="470"/>
      <c r="AA389" s="470"/>
      <c r="AB389" s="470"/>
      <c r="AC389" s="514"/>
      <c r="AD389" s="470"/>
      <c r="AE389" s="515"/>
      <c r="AF389" s="470"/>
      <c r="AG389" s="470"/>
      <c r="AH389" s="470"/>
      <c r="AI389" s="470"/>
      <c r="AJ389" s="470"/>
      <c r="AK389" s="470"/>
      <c r="AL389" s="470"/>
      <c r="AM389" s="470"/>
      <c r="AN389" s="470"/>
      <c r="AO389" s="470"/>
      <c r="AP389" s="470"/>
      <c r="AQ389" s="470"/>
      <c r="AR389" s="470"/>
      <c r="AS389" s="516"/>
      <c r="AT389" s="470"/>
      <c r="AU389" s="471"/>
      <c r="AV389" s="470"/>
      <c r="AW389" s="471"/>
      <c r="AX389" s="471"/>
      <c r="AY389" s="470"/>
      <c r="AZ389" s="473"/>
      <c r="BA389" s="472"/>
      <c r="BB389" s="473"/>
      <c r="BC389" s="472"/>
      <c r="BD389" s="473"/>
      <c r="BE389" s="472"/>
      <c r="BF389" s="473"/>
      <c r="BG389" s="472"/>
      <c r="BH389" s="473"/>
      <c r="BI389" s="472"/>
      <c r="BJ389" s="473"/>
      <c r="BK389" s="472"/>
      <c r="BL389" s="473"/>
      <c r="BM389" s="472"/>
      <c r="BN389" s="473"/>
      <c r="BO389" s="472"/>
      <c r="BP389" s="473"/>
      <c r="BQ389" s="472"/>
      <c r="BR389" s="473"/>
      <c r="BS389" s="472"/>
      <c r="BT389" s="473"/>
      <c r="BU389" s="472"/>
      <c r="BV389" s="473"/>
      <c r="BW389" s="472"/>
      <c r="BX389" s="470"/>
      <c r="BY389" s="470"/>
      <c r="BZ389" s="470"/>
      <c r="CA389" s="470"/>
      <c r="CB389" s="470"/>
      <c r="CC389" s="470"/>
      <c r="CD389" s="470"/>
      <c r="CE389" s="470"/>
      <c r="CF389" s="470"/>
      <c r="CG389" s="470"/>
      <c r="CH389" s="470"/>
      <c r="CI389" s="470"/>
      <c r="CJ389" s="470"/>
      <c r="CK389" s="470"/>
      <c r="CL389" s="470"/>
      <c r="CM389" s="470"/>
      <c r="CN389" s="470"/>
      <c r="CO389" s="470"/>
      <c r="CP389" s="470"/>
      <c r="CQ389" s="470"/>
      <c r="CR389" s="470"/>
      <c r="CS389" s="470"/>
      <c r="CT389" s="470"/>
      <c r="CU389" s="63"/>
      <c r="CV389" s="467"/>
      <c r="CW389" s="186"/>
      <c r="CX389" s="35"/>
      <c r="CY389" s="132" t="e">
        <f>IF(AND(BX389="NYY",BY389=150),324,IF(AND(BX389="NYY",BY389=95),282,IF(AND(BX389="NYY",BY389=70),202,IF(AND(BX389="NYY",BY389=50),159,IF(AND(BX389="NYY",BY389=35),131,IF(AND(BX389=NYY,BY389=25),106,IF(AND(BX389="LVTC",BY389=150),252,IF(AND(BX389="LVTC",BY389=95),190,IF(AND(BX389="LVTC",BY389=70),158,IF(AND(BX389="LVTC",BY389=50),124,IF(AND(BX389="LVTC",BY389=35),102,IF(AND(BX389="LVTC",BY389=25),83,0))))))))))))</f>
        <v>#NAME?</v>
      </c>
      <c r="CZ389" s="35"/>
      <c r="DA389" s="35"/>
      <c r="DB389" s="401">
        <f t="shared" si="41"/>
        <v>0</v>
      </c>
      <c r="DC389" s="401">
        <f t="shared" si="42"/>
        <v>0</v>
      </c>
      <c r="DD389" s="401" t="str">
        <f t="shared" si="43"/>
        <v>BAIK</v>
      </c>
      <c r="DE389" s="401">
        <f t="shared" si="44"/>
        <v>0</v>
      </c>
      <c r="DF389" s="401" t="str">
        <f t="shared" si="45"/>
        <v>BAIK</v>
      </c>
    </row>
    <row r="390" spans="1:110">
      <c r="A390" s="510">
        <f t="shared" si="40"/>
        <v>378</v>
      </c>
      <c r="B390" s="511" t="str">
        <f>'1. DATA TRAFO'!C389</f>
        <v>KK0131</v>
      </c>
      <c r="C390" s="512" t="str">
        <f>'1. DATA TRAFO'!D389</f>
        <v>JL. BURUNG MANDI</v>
      </c>
      <c r="D390" s="193" t="str">
        <f>'1. DATA TRAFO'!L389</f>
        <v>VOLTRA</v>
      </c>
      <c r="E390" s="192">
        <f>'1. DATA TRAFO'!M389</f>
        <v>100</v>
      </c>
      <c r="F390" s="513">
        <f>'1. DATA TRAFO'!R389</f>
        <v>44811</v>
      </c>
      <c r="G390" s="205" t="str">
        <f>'1. DATA TRAFO'!T389</f>
        <v>GTA</v>
      </c>
      <c r="H390" s="470"/>
      <c r="I390" s="470"/>
      <c r="J390" s="470"/>
      <c r="K390" s="470"/>
      <c r="L390" s="470"/>
      <c r="M390" s="470"/>
      <c r="N390" s="470"/>
      <c r="O390" s="470"/>
      <c r="P390" s="470"/>
      <c r="Q390" s="470"/>
      <c r="R390" s="470"/>
      <c r="S390" s="470"/>
      <c r="T390" s="470"/>
      <c r="U390" s="470"/>
      <c r="V390" s="470"/>
      <c r="W390" s="470"/>
      <c r="X390" s="470"/>
      <c r="Y390" s="470"/>
      <c r="Z390" s="470"/>
      <c r="AA390" s="470"/>
      <c r="AB390" s="470"/>
      <c r="AC390" s="514"/>
      <c r="AD390" s="470"/>
      <c r="AE390" s="515"/>
      <c r="AF390" s="470"/>
      <c r="AG390" s="470"/>
      <c r="AH390" s="470"/>
      <c r="AI390" s="470"/>
      <c r="AJ390" s="470"/>
      <c r="AK390" s="470"/>
      <c r="AL390" s="470"/>
      <c r="AM390" s="470"/>
      <c r="AN390" s="470"/>
      <c r="AO390" s="470"/>
      <c r="AP390" s="470"/>
      <c r="AQ390" s="470"/>
      <c r="AR390" s="470"/>
      <c r="AS390" s="516"/>
      <c r="AT390" s="470"/>
      <c r="AU390" s="471"/>
      <c r="AV390" s="470"/>
      <c r="AW390" s="471"/>
      <c r="AX390" s="471"/>
      <c r="AY390" s="470"/>
      <c r="AZ390" s="473"/>
      <c r="BA390" s="472"/>
      <c r="BB390" s="473"/>
      <c r="BC390" s="472"/>
      <c r="BD390" s="473"/>
      <c r="BE390" s="472"/>
      <c r="BF390" s="473"/>
      <c r="BG390" s="472"/>
      <c r="BH390" s="473"/>
      <c r="BI390" s="472"/>
      <c r="BJ390" s="473"/>
      <c r="BK390" s="472"/>
      <c r="BL390" s="473"/>
      <c r="BM390" s="472"/>
      <c r="BN390" s="473"/>
      <c r="BO390" s="472"/>
      <c r="BP390" s="473"/>
      <c r="BQ390" s="472"/>
      <c r="BR390" s="473"/>
      <c r="BS390" s="472"/>
      <c r="BT390" s="473"/>
      <c r="BU390" s="472"/>
      <c r="BV390" s="473"/>
      <c r="BW390" s="472"/>
      <c r="BX390" s="470"/>
      <c r="BY390" s="470"/>
      <c r="BZ390" s="470"/>
      <c r="CA390" s="470"/>
      <c r="CB390" s="470"/>
      <c r="CC390" s="470"/>
      <c r="CD390" s="470"/>
      <c r="CE390" s="470"/>
      <c r="CF390" s="470"/>
      <c r="CG390" s="470"/>
      <c r="CH390" s="470"/>
      <c r="CI390" s="470"/>
      <c r="CJ390" s="470"/>
      <c r="CK390" s="470"/>
      <c r="CL390" s="470"/>
      <c r="CM390" s="470"/>
      <c r="CN390" s="470"/>
      <c r="CO390" s="470"/>
      <c r="CP390" s="470"/>
      <c r="CQ390" s="470"/>
      <c r="CR390" s="470"/>
      <c r="CS390" s="470"/>
      <c r="CT390" s="470"/>
      <c r="CU390" s="63"/>
      <c r="CV390" s="467"/>
      <c r="CW390" s="186"/>
      <c r="CX390" s="35"/>
      <c r="CY390" s="132" t="e">
        <f>IF(AND(BX390="NYY",BY390=150),324,IF(AND(BX390="NYY",BY390=95),282,IF(AND(BX390="NYY",BY390=70),202,IF(AND(BX390="NYY",BY390=50),159,IF(AND(BX390="NYY",BY390=35),131,IF(AND(BX390=NYY,BY390=25),106,IF(AND(BX390="LVTC",BY390=150),252,IF(AND(BX390="LVTC",BY390=95),190,IF(AND(BX390="LVTC",BY390=70),158,IF(AND(BX390="LVTC",BY390=50),124,IF(AND(BX390="LVTC",BY390=35),102,IF(AND(BX390="LVTC",BY390=25),83,0))))))))))))</f>
        <v>#NAME?</v>
      </c>
      <c r="CZ390" s="35"/>
      <c r="DA390" s="35"/>
      <c r="DB390" s="401">
        <f t="shared" si="41"/>
        <v>0</v>
      </c>
      <c r="DC390" s="401">
        <f t="shared" si="42"/>
        <v>0</v>
      </c>
      <c r="DD390" s="401" t="str">
        <f t="shared" si="43"/>
        <v>BAIK</v>
      </c>
      <c r="DE390" s="401">
        <f t="shared" si="44"/>
        <v>0</v>
      </c>
      <c r="DF390" s="401" t="str">
        <f t="shared" si="45"/>
        <v>BAIK</v>
      </c>
    </row>
    <row r="391" spans="1:110">
      <c r="A391" s="510">
        <f t="shared" si="40"/>
        <v>379</v>
      </c>
      <c r="B391" s="511" t="str">
        <f>'1. DATA TRAFO'!C390</f>
        <v>KK0033</v>
      </c>
      <c r="C391" s="512" t="str">
        <f>'1. DATA TRAFO'!D390</f>
        <v>JL.BURUNG MANDI</v>
      </c>
      <c r="D391" s="193" t="str">
        <f>'1. DATA TRAFO'!L390</f>
        <v>B&amp;D</v>
      </c>
      <c r="E391" s="192">
        <f>'1. DATA TRAFO'!M390</f>
        <v>50</v>
      </c>
      <c r="F391" s="513">
        <f>'1. DATA TRAFO'!R390</f>
        <v>40063</v>
      </c>
      <c r="G391" s="205" t="str">
        <f>'1. DATA TRAFO'!T390</f>
        <v>GTA</v>
      </c>
      <c r="H391" s="470"/>
      <c r="I391" s="470"/>
      <c r="J391" s="470"/>
      <c r="K391" s="470"/>
      <c r="L391" s="470"/>
      <c r="M391" s="470"/>
      <c r="N391" s="470"/>
      <c r="O391" s="470"/>
      <c r="P391" s="470"/>
      <c r="Q391" s="470"/>
      <c r="R391" s="470"/>
      <c r="S391" s="470"/>
      <c r="T391" s="470"/>
      <c r="U391" s="470"/>
      <c r="V391" s="470"/>
      <c r="W391" s="470"/>
      <c r="X391" s="470"/>
      <c r="Y391" s="470"/>
      <c r="Z391" s="470"/>
      <c r="AA391" s="470"/>
      <c r="AB391" s="470"/>
      <c r="AC391" s="514"/>
      <c r="AD391" s="470"/>
      <c r="AE391" s="515"/>
      <c r="AF391" s="470"/>
      <c r="AG391" s="470"/>
      <c r="AH391" s="470"/>
      <c r="AI391" s="470"/>
      <c r="AJ391" s="470"/>
      <c r="AK391" s="470"/>
      <c r="AL391" s="470"/>
      <c r="AM391" s="470"/>
      <c r="AN391" s="470"/>
      <c r="AO391" s="470"/>
      <c r="AP391" s="470"/>
      <c r="AQ391" s="470"/>
      <c r="AR391" s="470"/>
      <c r="AS391" s="516"/>
      <c r="AT391" s="470"/>
      <c r="AU391" s="471"/>
      <c r="AV391" s="470"/>
      <c r="AW391" s="471"/>
      <c r="AX391" s="471"/>
      <c r="AY391" s="470"/>
      <c r="AZ391" s="473"/>
      <c r="BA391" s="472"/>
      <c r="BB391" s="473"/>
      <c r="BC391" s="472"/>
      <c r="BD391" s="473"/>
      <c r="BE391" s="472"/>
      <c r="BF391" s="473"/>
      <c r="BG391" s="472"/>
      <c r="BH391" s="473"/>
      <c r="BI391" s="472"/>
      <c r="BJ391" s="473"/>
      <c r="BK391" s="472"/>
      <c r="BL391" s="473"/>
      <c r="BM391" s="472"/>
      <c r="BN391" s="473"/>
      <c r="BO391" s="472"/>
      <c r="BP391" s="473"/>
      <c r="BQ391" s="472"/>
      <c r="BR391" s="473"/>
      <c r="BS391" s="472"/>
      <c r="BT391" s="473"/>
      <c r="BU391" s="472"/>
      <c r="BV391" s="473"/>
      <c r="BW391" s="472"/>
      <c r="BX391" s="470"/>
      <c r="BY391" s="470"/>
      <c r="BZ391" s="470"/>
      <c r="CA391" s="470"/>
      <c r="CB391" s="470"/>
      <c r="CC391" s="470"/>
      <c r="CD391" s="470"/>
      <c r="CE391" s="470"/>
      <c r="CF391" s="470"/>
      <c r="CG391" s="470"/>
      <c r="CH391" s="470"/>
      <c r="CI391" s="470"/>
      <c r="CJ391" s="470"/>
      <c r="CK391" s="470"/>
      <c r="CL391" s="470"/>
      <c r="CM391" s="470"/>
      <c r="CN391" s="470"/>
      <c r="CO391" s="470"/>
      <c r="CP391" s="470"/>
      <c r="CQ391" s="470"/>
      <c r="CR391" s="470"/>
      <c r="CS391" s="470"/>
      <c r="CT391" s="470"/>
      <c r="CU391" s="63"/>
      <c r="CV391" s="467"/>
      <c r="CW391" s="186"/>
      <c r="CX391" s="35"/>
      <c r="CY391" s="132" t="e">
        <f>IF(AND(BX391="NYY",BY391=150),324,IF(AND(BX391="NYY",BY391=95),282,IF(AND(BX391="NYY",BY391=70),202,IF(AND(BX391="NYY",BY391=50),159,IF(AND(BX391="NYY",BY391=35),131,IF(AND(BX391=NYY,BY391=25),106,IF(AND(BX391="LVTC",BY391=150),252,IF(AND(BX391="LVTC",BY391=95),190,IF(AND(BX391="LVTC",BY391=70),158,IF(AND(BX391="LVTC",BY391=50),124,IF(AND(BX391="LVTC",BY391=35),102,IF(AND(BX391="LVTC",BY391=25),83,0))))))))))))</f>
        <v>#NAME?</v>
      </c>
      <c r="CZ391" s="35"/>
      <c r="DA391" s="35"/>
      <c r="DB391" s="401">
        <f t="shared" si="41"/>
        <v>0</v>
      </c>
      <c r="DC391" s="401">
        <f t="shared" si="42"/>
        <v>0</v>
      </c>
      <c r="DD391" s="401" t="str">
        <f t="shared" si="43"/>
        <v>BAIK</v>
      </c>
      <c r="DE391" s="401">
        <f t="shared" si="44"/>
        <v>0</v>
      </c>
      <c r="DF391" s="401" t="str">
        <f t="shared" si="45"/>
        <v>BAIK</v>
      </c>
    </row>
    <row r="392" spans="1:110">
      <c r="A392" s="510">
        <f t="shared" si="40"/>
        <v>380</v>
      </c>
      <c r="B392" s="511" t="str">
        <f>'1. DATA TRAFO'!C391</f>
        <v>KK0063</v>
      </c>
      <c r="C392" s="512" t="str">
        <f>'1. DATA TRAFO'!D391</f>
        <v>JL. BURUNG MANDI</v>
      </c>
      <c r="D392" s="193" t="str">
        <f>'1. DATA TRAFO'!L391</f>
        <v>STARLITE</v>
      </c>
      <c r="E392" s="192">
        <f>'1. DATA TRAFO'!M391</f>
        <v>25</v>
      </c>
      <c r="F392" s="513">
        <f>'1. DATA TRAFO'!R391</f>
        <v>44807</v>
      </c>
      <c r="G392" s="205" t="str">
        <f>'1. DATA TRAFO'!T391</f>
        <v>GTA</v>
      </c>
      <c r="H392" s="470"/>
      <c r="I392" s="470"/>
      <c r="J392" s="470"/>
      <c r="K392" s="470"/>
      <c r="L392" s="470"/>
      <c r="M392" s="470"/>
      <c r="N392" s="470"/>
      <c r="O392" s="470"/>
      <c r="P392" s="470"/>
      <c r="Q392" s="470"/>
      <c r="R392" s="470"/>
      <c r="S392" s="470"/>
      <c r="T392" s="470"/>
      <c r="U392" s="470"/>
      <c r="V392" s="470"/>
      <c r="W392" s="470"/>
      <c r="X392" s="470"/>
      <c r="Y392" s="470"/>
      <c r="Z392" s="470"/>
      <c r="AA392" s="470"/>
      <c r="AB392" s="470"/>
      <c r="AC392" s="514"/>
      <c r="AD392" s="470"/>
      <c r="AE392" s="515"/>
      <c r="AF392" s="470"/>
      <c r="AG392" s="470"/>
      <c r="AH392" s="470"/>
      <c r="AI392" s="470"/>
      <c r="AJ392" s="470"/>
      <c r="AK392" s="470"/>
      <c r="AL392" s="470"/>
      <c r="AM392" s="470"/>
      <c r="AN392" s="470"/>
      <c r="AO392" s="470"/>
      <c r="AP392" s="470"/>
      <c r="AQ392" s="470"/>
      <c r="AR392" s="470"/>
      <c r="AS392" s="516"/>
      <c r="AT392" s="470"/>
      <c r="AU392" s="471"/>
      <c r="AV392" s="470"/>
      <c r="AW392" s="471"/>
      <c r="AX392" s="471"/>
      <c r="AY392" s="470"/>
      <c r="AZ392" s="473"/>
      <c r="BA392" s="472"/>
      <c r="BB392" s="473"/>
      <c r="BC392" s="472"/>
      <c r="BD392" s="473"/>
      <c r="BE392" s="472"/>
      <c r="BF392" s="473"/>
      <c r="BG392" s="472"/>
      <c r="BH392" s="473"/>
      <c r="BI392" s="472"/>
      <c r="BJ392" s="473"/>
      <c r="BK392" s="472"/>
      <c r="BL392" s="473"/>
      <c r="BM392" s="472"/>
      <c r="BN392" s="473"/>
      <c r="BO392" s="472"/>
      <c r="BP392" s="473"/>
      <c r="BQ392" s="472"/>
      <c r="BR392" s="473"/>
      <c r="BS392" s="472"/>
      <c r="BT392" s="473"/>
      <c r="BU392" s="472"/>
      <c r="BV392" s="473"/>
      <c r="BW392" s="472"/>
      <c r="BX392" s="470"/>
      <c r="BY392" s="470"/>
      <c r="BZ392" s="470"/>
      <c r="CA392" s="470"/>
      <c r="CB392" s="470"/>
      <c r="CC392" s="470"/>
      <c r="CD392" s="470"/>
      <c r="CE392" s="470"/>
      <c r="CF392" s="470"/>
      <c r="CG392" s="470"/>
      <c r="CH392" s="470"/>
      <c r="CI392" s="470"/>
      <c r="CJ392" s="470"/>
      <c r="CK392" s="470"/>
      <c r="CL392" s="470"/>
      <c r="CM392" s="470"/>
      <c r="CN392" s="470"/>
      <c r="CO392" s="470"/>
      <c r="CP392" s="470"/>
      <c r="CQ392" s="470"/>
      <c r="CR392" s="470"/>
      <c r="CS392" s="470"/>
      <c r="CT392" s="470"/>
      <c r="CU392" s="63"/>
      <c r="CV392" s="467"/>
      <c r="CW392" s="186"/>
      <c r="CX392" s="35"/>
      <c r="CY392" s="132" t="e">
        <f>IF(AND(BX392="NYY",BY392=150),324,IF(AND(BX392="NYY",BY392=95),282,IF(AND(BX392="NYY",BY392=70),202,IF(AND(BX392="NYY",BY392=50),159,IF(AND(BX392="NYY",BY392=35),131,IF(AND(BX392=NYY,BY392=25),106,IF(AND(BX392="LVTC",BY392=150),252,IF(AND(BX392="LVTC",BY392=95),190,IF(AND(BX392="LVTC",BY392=70),158,IF(AND(BX392="LVTC",BY392=50),124,IF(AND(BX392="LVTC",BY392=35),102,IF(AND(BX392="LVTC",BY392=25),83,0))))))))))))</f>
        <v>#NAME?</v>
      </c>
      <c r="CZ392" s="35"/>
      <c r="DA392" s="35"/>
      <c r="DB392" s="401">
        <f t="shared" si="41"/>
        <v>0</v>
      </c>
      <c r="DC392" s="401">
        <f t="shared" si="42"/>
        <v>0</v>
      </c>
      <c r="DD392" s="401" t="str">
        <f t="shared" si="43"/>
        <v>BAIK</v>
      </c>
      <c r="DE392" s="401">
        <f t="shared" si="44"/>
        <v>0</v>
      </c>
      <c r="DF392" s="401" t="str">
        <f t="shared" si="45"/>
        <v>BAIK</v>
      </c>
    </row>
    <row r="393" spans="1:110">
      <c r="A393" s="510">
        <f t="shared" si="40"/>
        <v>381</v>
      </c>
      <c r="B393" s="511" t="str">
        <f>'1. DATA TRAFO'!C392</f>
        <v>KK0089</v>
      </c>
      <c r="C393" s="512" t="str">
        <f>'1. DATA TRAFO'!D392</f>
        <v>JL. BURUNG MANDI</v>
      </c>
      <c r="D393" s="193" t="str">
        <f>'1. DATA TRAFO'!L392</f>
        <v>CENTRADO</v>
      </c>
      <c r="E393" s="192">
        <f>'1. DATA TRAFO'!M392</f>
        <v>50</v>
      </c>
      <c r="F393" s="513">
        <f>'1. DATA TRAFO'!R392</f>
        <v>44807</v>
      </c>
      <c r="G393" s="205" t="str">
        <f>'1. DATA TRAFO'!T392</f>
        <v>GTA</v>
      </c>
      <c r="H393" s="470"/>
      <c r="I393" s="470"/>
      <c r="J393" s="470"/>
      <c r="K393" s="470"/>
      <c r="L393" s="470"/>
      <c r="M393" s="470"/>
      <c r="N393" s="470"/>
      <c r="O393" s="470"/>
      <c r="P393" s="470"/>
      <c r="Q393" s="470"/>
      <c r="R393" s="470"/>
      <c r="S393" s="470"/>
      <c r="T393" s="470"/>
      <c r="U393" s="470"/>
      <c r="V393" s="470"/>
      <c r="W393" s="470"/>
      <c r="X393" s="470"/>
      <c r="Y393" s="470"/>
      <c r="Z393" s="470"/>
      <c r="AA393" s="470"/>
      <c r="AB393" s="470"/>
      <c r="AC393" s="514"/>
      <c r="AD393" s="470"/>
      <c r="AE393" s="515"/>
      <c r="AF393" s="470"/>
      <c r="AG393" s="470"/>
      <c r="AH393" s="470"/>
      <c r="AI393" s="470"/>
      <c r="AJ393" s="470"/>
      <c r="AK393" s="470"/>
      <c r="AL393" s="470"/>
      <c r="AM393" s="470"/>
      <c r="AN393" s="470"/>
      <c r="AO393" s="470"/>
      <c r="AP393" s="470"/>
      <c r="AQ393" s="470"/>
      <c r="AR393" s="470"/>
      <c r="AS393" s="516"/>
      <c r="AT393" s="470"/>
      <c r="AU393" s="471"/>
      <c r="AV393" s="470"/>
      <c r="AW393" s="471"/>
      <c r="AX393" s="471"/>
      <c r="AY393" s="470"/>
      <c r="AZ393" s="473"/>
      <c r="BA393" s="472"/>
      <c r="BB393" s="473"/>
      <c r="BC393" s="472"/>
      <c r="BD393" s="473"/>
      <c r="BE393" s="472"/>
      <c r="BF393" s="473"/>
      <c r="BG393" s="472"/>
      <c r="BH393" s="473"/>
      <c r="BI393" s="472"/>
      <c r="BJ393" s="473"/>
      <c r="BK393" s="472"/>
      <c r="BL393" s="473"/>
      <c r="BM393" s="472"/>
      <c r="BN393" s="473"/>
      <c r="BO393" s="472"/>
      <c r="BP393" s="473"/>
      <c r="BQ393" s="472"/>
      <c r="BR393" s="473"/>
      <c r="BS393" s="472"/>
      <c r="BT393" s="473"/>
      <c r="BU393" s="472"/>
      <c r="BV393" s="473"/>
      <c r="BW393" s="472"/>
      <c r="BX393" s="470"/>
      <c r="BY393" s="470"/>
      <c r="BZ393" s="470"/>
      <c r="CA393" s="470"/>
      <c r="CB393" s="470"/>
      <c r="CC393" s="470"/>
      <c r="CD393" s="470"/>
      <c r="CE393" s="470"/>
      <c r="CF393" s="470"/>
      <c r="CG393" s="470"/>
      <c r="CH393" s="470"/>
      <c r="CI393" s="470"/>
      <c r="CJ393" s="470"/>
      <c r="CK393" s="470"/>
      <c r="CL393" s="470"/>
      <c r="CM393" s="470"/>
      <c r="CN393" s="470"/>
      <c r="CO393" s="470"/>
      <c r="CP393" s="470"/>
      <c r="CQ393" s="470"/>
      <c r="CR393" s="470"/>
      <c r="CS393" s="470"/>
      <c r="CT393" s="470"/>
      <c r="CU393" s="63"/>
      <c r="CV393" s="467"/>
      <c r="CW393" s="186"/>
      <c r="CX393" s="35"/>
      <c r="CY393" s="132" t="e">
        <f>IF(AND(BX393="NYY",BY393=150),324,IF(AND(BX393="NYY",BY393=95),282,IF(AND(BX393="NYY",BY393=70),202,IF(AND(BX393="NYY",BY393=50),159,IF(AND(BX393="NYY",BY393=35),131,IF(AND(BX393=NYY,BY393=25),106,IF(AND(BX393="LVTC",BY393=150),252,IF(AND(BX393="LVTC",BY393=95),190,IF(AND(BX393="LVTC",BY393=70),158,IF(AND(BX393="LVTC",BY393=50),124,IF(AND(BX393="LVTC",BY393=35),102,IF(AND(BX393="LVTC",BY393=25),83,0))))))))))))</f>
        <v>#NAME?</v>
      </c>
      <c r="CZ393" s="35"/>
      <c r="DA393" s="35"/>
      <c r="DB393" s="401">
        <f t="shared" si="41"/>
        <v>0</v>
      </c>
      <c r="DC393" s="401">
        <f t="shared" si="42"/>
        <v>0</v>
      </c>
      <c r="DD393" s="401" t="str">
        <f t="shared" si="43"/>
        <v>BAIK</v>
      </c>
      <c r="DE393" s="401">
        <f t="shared" si="44"/>
        <v>0</v>
      </c>
      <c r="DF393" s="401" t="str">
        <f t="shared" si="45"/>
        <v>BAIK</v>
      </c>
    </row>
    <row r="394" spans="1:110">
      <c r="A394" s="510">
        <f t="shared" ref="A394:A457" si="46">A393+1</f>
        <v>382</v>
      </c>
      <c r="B394" s="511" t="str">
        <f>'1. DATA TRAFO'!C393</f>
        <v>KK0053</v>
      </c>
      <c r="C394" s="512" t="str">
        <f>'1. DATA TRAFO'!D393</f>
        <v>JL. BURUNG MANDI</v>
      </c>
      <c r="D394" s="193" t="str">
        <f>'1. DATA TRAFO'!L393</f>
        <v>SINTRA</v>
      </c>
      <c r="E394" s="192">
        <f>'1. DATA TRAFO'!M393</f>
        <v>50</v>
      </c>
      <c r="F394" s="513">
        <f>'1. DATA TRAFO'!R393</f>
        <v>44807</v>
      </c>
      <c r="G394" s="205" t="str">
        <f>'1. DATA TRAFO'!T393</f>
        <v>GTA</v>
      </c>
      <c r="H394" s="470"/>
      <c r="I394" s="470"/>
      <c r="J394" s="470"/>
      <c r="K394" s="470"/>
      <c r="L394" s="470"/>
      <c r="M394" s="470"/>
      <c r="N394" s="470"/>
      <c r="O394" s="470"/>
      <c r="P394" s="470"/>
      <c r="Q394" s="470"/>
      <c r="R394" s="470"/>
      <c r="S394" s="470"/>
      <c r="T394" s="470"/>
      <c r="U394" s="470"/>
      <c r="V394" s="470"/>
      <c r="W394" s="470"/>
      <c r="X394" s="470"/>
      <c r="Y394" s="470"/>
      <c r="Z394" s="470"/>
      <c r="AA394" s="470"/>
      <c r="AB394" s="470"/>
      <c r="AC394" s="514"/>
      <c r="AD394" s="470"/>
      <c r="AE394" s="515"/>
      <c r="AF394" s="470"/>
      <c r="AG394" s="470"/>
      <c r="AH394" s="470"/>
      <c r="AI394" s="470"/>
      <c r="AJ394" s="470"/>
      <c r="AK394" s="470"/>
      <c r="AL394" s="470"/>
      <c r="AM394" s="470"/>
      <c r="AN394" s="470"/>
      <c r="AO394" s="470"/>
      <c r="AP394" s="470"/>
      <c r="AQ394" s="470"/>
      <c r="AR394" s="470"/>
      <c r="AS394" s="516"/>
      <c r="AT394" s="470"/>
      <c r="AU394" s="471"/>
      <c r="AV394" s="470"/>
      <c r="AW394" s="471"/>
      <c r="AX394" s="471"/>
      <c r="AY394" s="470"/>
      <c r="AZ394" s="473"/>
      <c r="BA394" s="472"/>
      <c r="BB394" s="473"/>
      <c r="BC394" s="472"/>
      <c r="BD394" s="473"/>
      <c r="BE394" s="472"/>
      <c r="BF394" s="473"/>
      <c r="BG394" s="472"/>
      <c r="BH394" s="473"/>
      <c r="BI394" s="472"/>
      <c r="BJ394" s="473"/>
      <c r="BK394" s="472"/>
      <c r="BL394" s="473"/>
      <c r="BM394" s="472"/>
      <c r="BN394" s="473"/>
      <c r="BO394" s="472"/>
      <c r="BP394" s="473"/>
      <c r="BQ394" s="472"/>
      <c r="BR394" s="473"/>
      <c r="BS394" s="472"/>
      <c r="BT394" s="473"/>
      <c r="BU394" s="472"/>
      <c r="BV394" s="473"/>
      <c r="BW394" s="472"/>
      <c r="BX394" s="470"/>
      <c r="BY394" s="470"/>
      <c r="BZ394" s="470"/>
      <c r="CA394" s="470"/>
      <c r="CB394" s="470"/>
      <c r="CC394" s="470"/>
      <c r="CD394" s="470"/>
      <c r="CE394" s="470"/>
      <c r="CF394" s="470"/>
      <c r="CG394" s="470"/>
      <c r="CH394" s="470"/>
      <c r="CI394" s="470"/>
      <c r="CJ394" s="470"/>
      <c r="CK394" s="470"/>
      <c r="CL394" s="470"/>
      <c r="CM394" s="470"/>
      <c r="CN394" s="470"/>
      <c r="CO394" s="470"/>
      <c r="CP394" s="470"/>
      <c r="CQ394" s="470"/>
      <c r="CR394" s="470"/>
      <c r="CS394" s="470"/>
      <c r="CT394" s="470"/>
      <c r="CU394" s="63"/>
      <c r="CV394" s="467"/>
      <c r="CW394" s="186"/>
      <c r="CX394" s="35"/>
      <c r="CY394" s="132" t="e">
        <f>IF(AND(BX394="NYY",BY394=150),324,IF(AND(BX394="NYY",BY394=95),282,IF(AND(BX394="NYY",BY394=70),202,IF(AND(BX394="NYY",BY394=50),159,IF(AND(BX394="NYY",BY394=35),131,IF(AND(BX394=NYY,BY394=25),106,IF(AND(BX394="LVTC",BY394=150),252,IF(AND(BX394="LVTC",BY394=95),190,IF(AND(BX394="LVTC",BY394=70),158,IF(AND(BX394="LVTC",BY394=50),124,IF(AND(BX394="LVTC",BY394=35),102,IF(AND(BX394="LVTC",BY394=25),83,0))))))))))))</f>
        <v>#NAME?</v>
      </c>
      <c r="CZ394" s="35"/>
      <c r="DA394" s="35"/>
      <c r="DB394" s="401">
        <f t="shared" si="41"/>
        <v>0</v>
      </c>
      <c r="DC394" s="401">
        <f t="shared" si="42"/>
        <v>0</v>
      </c>
      <c r="DD394" s="401" t="str">
        <f t="shared" si="43"/>
        <v>BAIK</v>
      </c>
      <c r="DE394" s="401">
        <f t="shared" si="44"/>
        <v>0</v>
      </c>
      <c r="DF394" s="401" t="str">
        <f t="shared" si="45"/>
        <v>BAIK</v>
      </c>
    </row>
    <row r="395" spans="1:110">
      <c r="A395" s="510">
        <f t="shared" si="46"/>
        <v>383</v>
      </c>
      <c r="B395" s="511" t="str">
        <f>'1. DATA TRAFO'!C394</f>
        <v>KK0034</v>
      </c>
      <c r="C395" s="512" t="str">
        <f>'1. DATA TRAFO'!D394</f>
        <v>JL. BURUNG MANDI</v>
      </c>
      <c r="D395" s="193" t="str">
        <f>'1. DATA TRAFO'!L394</f>
        <v>BSD</v>
      </c>
      <c r="E395" s="192">
        <f>'1. DATA TRAFO'!M394</f>
        <v>50</v>
      </c>
      <c r="F395" s="513">
        <f>'1. DATA TRAFO'!R394</f>
        <v>44807</v>
      </c>
      <c r="G395" s="205" t="str">
        <f>'1. DATA TRAFO'!T394</f>
        <v>GTA</v>
      </c>
      <c r="H395" s="470"/>
      <c r="I395" s="470"/>
      <c r="J395" s="470"/>
      <c r="K395" s="470"/>
      <c r="L395" s="470"/>
      <c r="M395" s="470"/>
      <c r="N395" s="470"/>
      <c r="O395" s="470"/>
      <c r="P395" s="470"/>
      <c r="Q395" s="470"/>
      <c r="R395" s="470"/>
      <c r="S395" s="470"/>
      <c r="T395" s="470"/>
      <c r="U395" s="470"/>
      <c r="V395" s="470"/>
      <c r="W395" s="470"/>
      <c r="X395" s="470"/>
      <c r="Y395" s="470"/>
      <c r="Z395" s="470"/>
      <c r="AA395" s="470"/>
      <c r="AB395" s="470"/>
      <c r="AC395" s="514"/>
      <c r="AD395" s="470"/>
      <c r="AE395" s="515"/>
      <c r="AF395" s="470"/>
      <c r="AG395" s="470"/>
      <c r="AH395" s="470"/>
      <c r="AI395" s="470"/>
      <c r="AJ395" s="470"/>
      <c r="AK395" s="470"/>
      <c r="AL395" s="470"/>
      <c r="AM395" s="470"/>
      <c r="AN395" s="470"/>
      <c r="AO395" s="470"/>
      <c r="AP395" s="470"/>
      <c r="AQ395" s="470"/>
      <c r="AR395" s="470"/>
      <c r="AS395" s="516"/>
      <c r="AT395" s="470"/>
      <c r="AU395" s="471"/>
      <c r="AV395" s="470"/>
      <c r="AW395" s="471"/>
      <c r="AX395" s="471"/>
      <c r="AY395" s="470"/>
      <c r="AZ395" s="473"/>
      <c r="BA395" s="472"/>
      <c r="BB395" s="473"/>
      <c r="BC395" s="472"/>
      <c r="BD395" s="473"/>
      <c r="BE395" s="472"/>
      <c r="BF395" s="473"/>
      <c r="BG395" s="472"/>
      <c r="BH395" s="473"/>
      <c r="BI395" s="472"/>
      <c r="BJ395" s="473"/>
      <c r="BK395" s="472"/>
      <c r="BL395" s="473"/>
      <c r="BM395" s="472"/>
      <c r="BN395" s="473"/>
      <c r="BO395" s="472"/>
      <c r="BP395" s="473"/>
      <c r="BQ395" s="472"/>
      <c r="BR395" s="473"/>
      <c r="BS395" s="472"/>
      <c r="BT395" s="473"/>
      <c r="BU395" s="472"/>
      <c r="BV395" s="473"/>
      <c r="BW395" s="472"/>
      <c r="BX395" s="470"/>
      <c r="BY395" s="470"/>
      <c r="BZ395" s="470"/>
      <c r="CA395" s="470"/>
      <c r="CB395" s="470"/>
      <c r="CC395" s="470"/>
      <c r="CD395" s="470"/>
      <c r="CE395" s="470"/>
      <c r="CF395" s="470"/>
      <c r="CG395" s="470"/>
      <c r="CH395" s="470"/>
      <c r="CI395" s="470"/>
      <c r="CJ395" s="470"/>
      <c r="CK395" s="470"/>
      <c r="CL395" s="470"/>
      <c r="CM395" s="470"/>
      <c r="CN395" s="470"/>
      <c r="CO395" s="470"/>
      <c r="CP395" s="470"/>
      <c r="CQ395" s="470"/>
      <c r="CR395" s="470"/>
      <c r="CS395" s="470"/>
      <c r="CT395" s="470"/>
      <c r="CU395" s="63"/>
      <c r="CV395" s="467"/>
      <c r="CW395" s="186"/>
      <c r="CX395" s="35"/>
      <c r="CY395" s="132" t="e">
        <f>IF(AND(BX395="NYY",BY395=150),324,IF(AND(BX395="NYY",BY395=95),282,IF(AND(BX395="NYY",BY395=70),202,IF(AND(BX395="NYY",BY395=50),159,IF(AND(BX395="NYY",BY395=35),131,IF(AND(BX395=NYY,BY395=25),106,IF(AND(BX395="LVTC",BY395=150),252,IF(AND(BX395="LVTC",BY395=95),190,IF(AND(BX395="LVTC",BY395=70),158,IF(AND(BX395="LVTC",BY395=50),124,IF(AND(BX395="LVTC",BY395=35),102,IF(AND(BX395="LVTC",BY395=25),83,0))))))))))))</f>
        <v>#NAME?</v>
      </c>
      <c r="CZ395" s="35"/>
      <c r="DA395" s="35"/>
      <c r="DB395" s="401">
        <f t="shared" si="41"/>
        <v>0</v>
      </c>
      <c r="DC395" s="401">
        <f t="shared" si="42"/>
        <v>0</v>
      </c>
      <c r="DD395" s="401" t="str">
        <f t="shared" si="43"/>
        <v>BAIK</v>
      </c>
      <c r="DE395" s="401">
        <f t="shared" si="44"/>
        <v>0</v>
      </c>
      <c r="DF395" s="401" t="str">
        <f t="shared" si="45"/>
        <v>BAIK</v>
      </c>
    </row>
    <row r="396" spans="1:110">
      <c r="A396" s="510">
        <f t="shared" si="46"/>
        <v>384</v>
      </c>
      <c r="B396" s="511" t="str">
        <f>'1. DATA TRAFO'!C395</f>
        <v>KK0119</v>
      </c>
      <c r="C396" s="512" t="str">
        <f>'1. DATA TRAFO'!D395</f>
        <v>JL. MEMPAYAK</v>
      </c>
      <c r="D396" s="193" t="str">
        <f>'1. DATA TRAFO'!L395</f>
        <v>VOLTRA</v>
      </c>
      <c r="E396" s="192">
        <f>'1. DATA TRAFO'!M395</f>
        <v>25</v>
      </c>
      <c r="F396" s="513">
        <f>'1. DATA TRAFO'!R395</f>
        <v>44806</v>
      </c>
      <c r="G396" s="205" t="str">
        <f>'1. DATA TRAFO'!T395</f>
        <v>GTA</v>
      </c>
      <c r="H396" s="470"/>
      <c r="I396" s="470"/>
      <c r="J396" s="470"/>
      <c r="K396" s="470"/>
      <c r="L396" s="470"/>
      <c r="M396" s="470"/>
      <c r="N396" s="470"/>
      <c r="O396" s="470"/>
      <c r="P396" s="470"/>
      <c r="Q396" s="470"/>
      <c r="R396" s="470"/>
      <c r="S396" s="470"/>
      <c r="T396" s="470"/>
      <c r="U396" s="470"/>
      <c r="V396" s="470"/>
      <c r="W396" s="470"/>
      <c r="X396" s="470"/>
      <c r="Y396" s="470"/>
      <c r="Z396" s="470"/>
      <c r="AA396" s="470"/>
      <c r="AB396" s="470"/>
      <c r="AC396" s="514"/>
      <c r="AD396" s="470"/>
      <c r="AE396" s="515"/>
      <c r="AF396" s="470"/>
      <c r="AG396" s="470"/>
      <c r="AH396" s="470"/>
      <c r="AI396" s="470"/>
      <c r="AJ396" s="470"/>
      <c r="AK396" s="470"/>
      <c r="AL396" s="470"/>
      <c r="AM396" s="470"/>
      <c r="AN396" s="470"/>
      <c r="AO396" s="470"/>
      <c r="AP396" s="470"/>
      <c r="AQ396" s="470"/>
      <c r="AR396" s="470"/>
      <c r="AS396" s="516"/>
      <c r="AT396" s="470"/>
      <c r="AU396" s="471"/>
      <c r="AV396" s="470"/>
      <c r="AW396" s="471"/>
      <c r="AX396" s="471"/>
      <c r="AY396" s="470"/>
      <c r="AZ396" s="473"/>
      <c r="BA396" s="472"/>
      <c r="BB396" s="473"/>
      <c r="BC396" s="472"/>
      <c r="BD396" s="473"/>
      <c r="BE396" s="472"/>
      <c r="BF396" s="473"/>
      <c r="BG396" s="472"/>
      <c r="BH396" s="473"/>
      <c r="BI396" s="472"/>
      <c r="BJ396" s="473"/>
      <c r="BK396" s="472"/>
      <c r="BL396" s="473"/>
      <c r="BM396" s="472"/>
      <c r="BN396" s="473"/>
      <c r="BO396" s="472"/>
      <c r="BP396" s="473"/>
      <c r="BQ396" s="472"/>
      <c r="BR396" s="473"/>
      <c r="BS396" s="472"/>
      <c r="BT396" s="473"/>
      <c r="BU396" s="472"/>
      <c r="BV396" s="473"/>
      <c r="BW396" s="472"/>
      <c r="BX396" s="470"/>
      <c r="BY396" s="470"/>
      <c r="BZ396" s="470"/>
      <c r="CA396" s="470"/>
      <c r="CB396" s="470"/>
      <c r="CC396" s="470"/>
      <c r="CD396" s="470"/>
      <c r="CE396" s="470"/>
      <c r="CF396" s="470"/>
      <c r="CG396" s="470"/>
      <c r="CH396" s="470"/>
      <c r="CI396" s="470"/>
      <c r="CJ396" s="470"/>
      <c r="CK396" s="470"/>
      <c r="CL396" s="470"/>
      <c r="CM396" s="470"/>
      <c r="CN396" s="470"/>
      <c r="CO396" s="470"/>
      <c r="CP396" s="470"/>
      <c r="CQ396" s="470"/>
      <c r="CR396" s="470"/>
      <c r="CS396" s="470"/>
      <c r="CT396" s="470"/>
      <c r="CU396" s="63"/>
      <c r="CV396" s="467"/>
      <c r="CW396" s="186"/>
      <c r="CX396" s="35"/>
      <c r="CY396" s="132" t="e">
        <f>IF(AND(BX396="NYY",BY396=150),324,IF(AND(BX396="NYY",BY396=95),282,IF(AND(BX396="NYY",BY396=70),202,IF(AND(BX396="NYY",BY396=50),159,IF(AND(BX396="NYY",BY396=35),131,IF(AND(BX396=NYY,BY396=25),106,IF(AND(BX396="LVTC",BY396=150),252,IF(AND(BX396="LVTC",BY396=95),190,IF(AND(BX396="LVTC",BY396=70),158,IF(AND(BX396="LVTC",BY396=50),124,IF(AND(BX396="LVTC",BY396=35),102,IF(AND(BX396="LVTC",BY396=25),83,0))))))))))))</f>
        <v>#NAME?</v>
      </c>
      <c r="CZ396" s="35"/>
      <c r="DA396" s="35"/>
      <c r="DB396" s="401">
        <f t="shared" si="41"/>
        <v>0</v>
      </c>
      <c r="DC396" s="401">
        <f t="shared" si="42"/>
        <v>0</v>
      </c>
      <c r="DD396" s="401" t="str">
        <f t="shared" si="43"/>
        <v>BAIK</v>
      </c>
      <c r="DE396" s="401">
        <f t="shared" si="44"/>
        <v>0</v>
      </c>
      <c r="DF396" s="401" t="str">
        <f t="shared" si="45"/>
        <v>BAIK</v>
      </c>
    </row>
    <row r="397" spans="1:110">
      <c r="A397" s="510">
        <f t="shared" si="46"/>
        <v>385</v>
      </c>
      <c r="B397" s="511" t="str">
        <f>'1. DATA TRAFO'!C396</f>
        <v>KK0038</v>
      </c>
      <c r="C397" s="512" t="str">
        <f>'1. DATA TRAFO'!D396</f>
        <v>JL. MEMPAYAK</v>
      </c>
      <c r="D397" s="193" t="str">
        <f>'1. DATA TRAFO'!L396</f>
        <v>SINTRA</v>
      </c>
      <c r="E397" s="192">
        <f>'1. DATA TRAFO'!M396</f>
        <v>100</v>
      </c>
      <c r="F397" s="513">
        <f>'1. DATA TRAFO'!R396</f>
        <v>44806</v>
      </c>
      <c r="G397" s="205" t="str">
        <f>'1. DATA TRAFO'!T396</f>
        <v>GTA</v>
      </c>
      <c r="H397" s="470"/>
      <c r="I397" s="470"/>
      <c r="J397" s="470"/>
      <c r="K397" s="470"/>
      <c r="L397" s="470"/>
      <c r="M397" s="470"/>
      <c r="N397" s="470"/>
      <c r="O397" s="470"/>
      <c r="P397" s="470"/>
      <c r="Q397" s="470"/>
      <c r="R397" s="470"/>
      <c r="S397" s="470"/>
      <c r="T397" s="470"/>
      <c r="U397" s="470"/>
      <c r="V397" s="470"/>
      <c r="W397" s="470"/>
      <c r="X397" s="470"/>
      <c r="Y397" s="470"/>
      <c r="Z397" s="470"/>
      <c r="AA397" s="470"/>
      <c r="AB397" s="470"/>
      <c r="AC397" s="514"/>
      <c r="AD397" s="470"/>
      <c r="AE397" s="515"/>
      <c r="AF397" s="470"/>
      <c r="AG397" s="470"/>
      <c r="AH397" s="470"/>
      <c r="AI397" s="470"/>
      <c r="AJ397" s="470"/>
      <c r="AK397" s="470"/>
      <c r="AL397" s="470"/>
      <c r="AM397" s="470"/>
      <c r="AN397" s="470"/>
      <c r="AO397" s="470"/>
      <c r="AP397" s="470"/>
      <c r="AQ397" s="470"/>
      <c r="AR397" s="470"/>
      <c r="AS397" s="516"/>
      <c r="AT397" s="470"/>
      <c r="AU397" s="471"/>
      <c r="AV397" s="470"/>
      <c r="AW397" s="471"/>
      <c r="AX397" s="471"/>
      <c r="AY397" s="470"/>
      <c r="AZ397" s="473"/>
      <c r="BA397" s="472"/>
      <c r="BB397" s="473"/>
      <c r="BC397" s="472"/>
      <c r="BD397" s="473"/>
      <c r="BE397" s="472"/>
      <c r="BF397" s="473"/>
      <c r="BG397" s="472"/>
      <c r="BH397" s="473"/>
      <c r="BI397" s="472"/>
      <c r="BJ397" s="473"/>
      <c r="BK397" s="472"/>
      <c r="BL397" s="473"/>
      <c r="BM397" s="472"/>
      <c r="BN397" s="473"/>
      <c r="BO397" s="472"/>
      <c r="BP397" s="473"/>
      <c r="BQ397" s="472"/>
      <c r="BR397" s="473"/>
      <c r="BS397" s="472"/>
      <c r="BT397" s="473"/>
      <c r="BU397" s="472"/>
      <c r="BV397" s="473"/>
      <c r="BW397" s="472"/>
      <c r="BX397" s="470"/>
      <c r="BY397" s="470"/>
      <c r="BZ397" s="470"/>
      <c r="CA397" s="470"/>
      <c r="CB397" s="470"/>
      <c r="CC397" s="470"/>
      <c r="CD397" s="470"/>
      <c r="CE397" s="470"/>
      <c r="CF397" s="470"/>
      <c r="CG397" s="470"/>
      <c r="CH397" s="470"/>
      <c r="CI397" s="470"/>
      <c r="CJ397" s="470"/>
      <c r="CK397" s="470"/>
      <c r="CL397" s="470"/>
      <c r="CM397" s="470"/>
      <c r="CN397" s="470"/>
      <c r="CO397" s="470"/>
      <c r="CP397" s="470"/>
      <c r="CQ397" s="470"/>
      <c r="CR397" s="470"/>
      <c r="CS397" s="470"/>
      <c r="CT397" s="470"/>
      <c r="CU397" s="63"/>
      <c r="CV397" s="467"/>
      <c r="CW397" s="186"/>
      <c r="CX397" s="35"/>
      <c r="CY397" s="132" t="e">
        <f>IF(AND(BX397="NYY",BY397=150),324,IF(AND(BX397="NYY",BY397=95),282,IF(AND(BX397="NYY",BY397=70),202,IF(AND(BX397="NYY",BY397=50),159,IF(AND(BX397="NYY",BY397=35),131,IF(AND(BX397=NYY,BY397=25),106,IF(AND(BX397="LVTC",BY397=150),252,IF(AND(BX397="LVTC",BY397=95),190,IF(AND(BX397="LVTC",BY397=70),158,IF(AND(BX397="LVTC",BY397=50),124,IF(AND(BX397="LVTC",BY397=35),102,IF(AND(BX397="LVTC",BY397=25),83,0))))))))))))</f>
        <v>#NAME?</v>
      </c>
      <c r="CZ397" s="35"/>
      <c r="DA397" s="35"/>
      <c r="DB397" s="401">
        <f t="shared" si="41"/>
        <v>0</v>
      </c>
      <c r="DC397" s="401">
        <f t="shared" si="42"/>
        <v>0</v>
      </c>
      <c r="DD397" s="401" t="str">
        <f t="shared" si="43"/>
        <v>BAIK</v>
      </c>
      <c r="DE397" s="401">
        <f t="shared" si="44"/>
        <v>0</v>
      </c>
      <c r="DF397" s="401" t="str">
        <f t="shared" si="45"/>
        <v>BAIK</v>
      </c>
    </row>
    <row r="398" spans="1:110">
      <c r="A398" s="510">
        <f t="shared" si="46"/>
        <v>386</v>
      </c>
      <c r="B398" s="511" t="str">
        <f>'1. DATA TRAFO'!C397</f>
        <v>KK0077</v>
      </c>
      <c r="C398" s="512" t="str">
        <f>'1. DATA TRAFO'!D397</f>
        <v>JL. MEMPAYAK</v>
      </c>
      <c r="D398" s="193" t="str">
        <f>'1. DATA TRAFO'!L397</f>
        <v>MORAWA</v>
      </c>
      <c r="E398" s="192">
        <f>'1. DATA TRAFO'!M397</f>
        <v>100</v>
      </c>
      <c r="F398" s="513">
        <f>'1. DATA TRAFO'!R397</f>
        <v>44806</v>
      </c>
      <c r="G398" s="205" t="str">
        <f>'1. DATA TRAFO'!T397</f>
        <v>GTA</v>
      </c>
      <c r="H398" s="470"/>
      <c r="I398" s="470"/>
      <c r="J398" s="470"/>
      <c r="K398" s="470"/>
      <c r="L398" s="470"/>
      <c r="M398" s="470"/>
      <c r="N398" s="470"/>
      <c r="O398" s="470"/>
      <c r="P398" s="470"/>
      <c r="Q398" s="470"/>
      <c r="R398" s="470"/>
      <c r="S398" s="470"/>
      <c r="T398" s="470"/>
      <c r="U398" s="470"/>
      <c r="V398" s="470"/>
      <c r="W398" s="470"/>
      <c r="X398" s="470"/>
      <c r="Y398" s="470"/>
      <c r="Z398" s="470"/>
      <c r="AA398" s="470"/>
      <c r="AB398" s="470"/>
      <c r="AC398" s="514"/>
      <c r="AD398" s="470"/>
      <c r="AE398" s="515"/>
      <c r="AF398" s="470"/>
      <c r="AG398" s="470"/>
      <c r="AH398" s="470"/>
      <c r="AI398" s="470"/>
      <c r="AJ398" s="470"/>
      <c r="AK398" s="470"/>
      <c r="AL398" s="470"/>
      <c r="AM398" s="470"/>
      <c r="AN398" s="470"/>
      <c r="AO398" s="470"/>
      <c r="AP398" s="470"/>
      <c r="AQ398" s="470"/>
      <c r="AR398" s="470"/>
      <c r="AS398" s="516"/>
      <c r="AT398" s="470"/>
      <c r="AU398" s="471"/>
      <c r="AV398" s="470"/>
      <c r="AW398" s="471"/>
      <c r="AX398" s="471"/>
      <c r="AY398" s="470"/>
      <c r="AZ398" s="473"/>
      <c r="BA398" s="472"/>
      <c r="BB398" s="473"/>
      <c r="BC398" s="472"/>
      <c r="BD398" s="473"/>
      <c r="BE398" s="472"/>
      <c r="BF398" s="473"/>
      <c r="BG398" s="472"/>
      <c r="BH398" s="473"/>
      <c r="BI398" s="472"/>
      <c r="BJ398" s="473"/>
      <c r="BK398" s="472"/>
      <c r="BL398" s="473"/>
      <c r="BM398" s="472"/>
      <c r="BN398" s="473"/>
      <c r="BO398" s="472"/>
      <c r="BP398" s="473"/>
      <c r="BQ398" s="472"/>
      <c r="BR398" s="473"/>
      <c r="BS398" s="472"/>
      <c r="BT398" s="473"/>
      <c r="BU398" s="472"/>
      <c r="BV398" s="473"/>
      <c r="BW398" s="472"/>
      <c r="BX398" s="470"/>
      <c r="BY398" s="470"/>
      <c r="BZ398" s="470"/>
      <c r="CA398" s="470"/>
      <c r="CB398" s="470"/>
      <c r="CC398" s="470"/>
      <c r="CD398" s="470"/>
      <c r="CE398" s="470"/>
      <c r="CF398" s="470"/>
      <c r="CG398" s="470"/>
      <c r="CH398" s="470"/>
      <c r="CI398" s="470"/>
      <c r="CJ398" s="470"/>
      <c r="CK398" s="470"/>
      <c r="CL398" s="470"/>
      <c r="CM398" s="470"/>
      <c r="CN398" s="470"/>
      <c r="CO398" s="470"/>
      <c r="CP398" s="470"/>
      <c r="CQ398" s="470"/>
      <c r="CR398" s="470"/>
      <c r="CS398" s="470"/>
      <c r="CT398" s="470"/>
      <c r="CU398" s="63"/>
      <c r="CV398" s="467"/>
      <c r="CW398" s="186"/>
      <c r="CX398" s="35"/>
      <c r="CY398" s="132" t="e">
        <f>IF(AND(BX398="NYY",BY398=150),324,IF(AND(BX398="NYY",BY398=95),282,IF(AND(BX398="NYY",BY398=70),202,IF(AND(BX398="NYY",BY398=50),159,IF(AND(BX398="NYY",BY398=35),131,IF(AND(BX398=NYY,BY398=25),106,IF(AND(BX398="LVTC",BY398=150),252,IF(AND(BX398="LVTC",BY398=95),190,IF(AND(BX398="LVTC",BY398=70),158,IF(AND(BX398="LVTC",BY398=50),124,IF(AND(BX398="LVTC",BY398=35),102,IF(AND(BX398="LVTC",BY398=25),83,0))))))))))))</f>
        <v>#NAME?</v>
      </c>
      <c r="CZ398" s="35"/>
      <c r="DA398" s="35"/>
      <c r="DB398" s="401">
        <f t="shared" si="41"/>
        <v>0</v>
      </c>
      <c r="DC398" s="401">
        <f t="shared" si="42"/>
        <v>0</v>
      </c>
      <c r="DD398" s="401" t="str">
        <f t="shared" si="43"/>
        <v>BAIK</v>
      </c>
      <c r="DE398" s="401">
        <f t="shared" si="44"/>
        <v>0</v>
      </c>
      <c r="DF398" s="401" t="str">
        <f t="shared" si="45"/>
        <v>BAIK</v>
      </c>
    </row>
    <row r="399" spans="1:110">
      <c r="A399" s="510">
        <f t="shared" si="46"/>
        <v>387</v>
      </c>
      <c r="B399" s="511" t="str">
        <f>'1. DATA TRAFO'!C398</f>
        <v>KK0097</v>
      </c>
      <c r="C399" s="512" t="str">
        <f>'1. DATA TRAFO'!D398</f>
        <v>PDAM</v>
      </c>
      <c r="D399" s="193" t="str">
        <f>'1. DATA TRAFO'!L398</f>
        <v>VOLTA</v>
      </c>
      <c r="E399" s="192">
        <f>'1. DATA TRAFO'!M398</f>
        <v>100</v>
      </c>
      <c r="F399" s="513">
        <f>'1. DATA TRAFO'!R398</f>
        <v>44806</v>
      </c>
      <c r="G399" s="205" t="str">
        <f>'1. DATA TRAFO'!T398</f>
        <v>GTA</v>
      </c>
      <c r="H399" s="470"/>
      <c r="I399" s="470"/>
      <c r="J399" s="470"/>
      <c r="K399" s="470"/>
      <c r="L399" s="470"/>
      <c r="M399" s="470"/>
      <c r="N399" s="470"/>
      <c r="O399" s="470"/>
      <c r="P399" s="470"/>
      <c r="Q399" s="470"/>
      <c r="R399" s="470"/>
      <c r="S399" s="470"/>
      <c r="T399" s="470"/>
      <c r="U399" s="470"/>
      <c r="V399" s="470"/>
      <c r="W399" s="470"/>
      <c r="X399" s="470"/>
      <c r="Y399" s="470"/>
      <c r="Z399" s="470"/>
      <c r="AA399" s="470"/>
      <c r="AB399" s="470"/>
      <c r="AC399" s="514"/>
      <c r="AD399" s="470"/>
      <c r="AE399" s="515"/>
      <c r="AF399" s="470"/>
      <c r="AG399" s="470"/>
      <c r="AH399" s="470"/>
      <c r="AI399" s="470"/>
      <c r="AJ399" s="470"/>
      <c r="AK399" s="470"/>
      <c r="AL399" s="470"/>
      <c r="AM399" s="470"/>
      <c r="AN399" s="470"/>
      <c r="AO399" s="470"/>
      <c r="AP399" s="470"/>
      <c r="AQ399" s="470"/>
      <c r="AR399" s="470"/>
      <c r="AS399" s="516"/>
      <c r="AT399" s="470"/>
      <c r="AU399" s="471"/>
      <c r="AV399" s="470"/>
      <c r="AW399" s="471"/>
      <c r="AX399" s="471"/>
      <c r="AY399" s="470"/>
      <c r="AZ399" s="473"/>
      <c r="BA399" s="472"/>
      <c r="BB399" s="473"/>
      <c r="BC399" s="472"/>
      <c r="BD399" s="473"/>
      <c r="BE399" s="472"/>
      <c r="BF399" s="473"/>
      <c r="BG399" s="472"/>
      <c r="BH399" s="473"/>
      <c r="BI399" s="472"/>
      <c r="BJ399" s="473"/>
      <c r="BK399" s="472"/>
      <c r="BL399" s="473"/>
      <c r="BM399" s="472"/>
      <c r="BN399" s="473"/>
      <c r="BO399" s="472"/>
      <c r="BP399" s="473"/>
      <c r="BQ399" s="472"/>
      <c r="BR399" s="473"/>
      <c r="BS399" s="472"/>
      <c r="BT399" s="473"/>
      <c r="BU399" s="472"/>
      <c r="BV399" s="473"/>
      <c r="BW399" s="472"/>
      <c r="BX399" s="470"/>
      <c r="BY399" s="470"/>
      <c r="BZ399" s="470"/>
      <c r="CA399" s="470"/>
      <c r="CB399" s="470"/>
      <c r="CC399" s="470"/>
      <c r="CD399" s="470"/>
      <c r="CE399" s="470"/>
      <c r="CF399" s="470"/>
      <c r="CG399" s="470"/>
      <c r="CH399" s="470"/>
      <c r="CI399" s="470"/>
      <c r="CJ399" s="470"/>
      <c r="CK399" s="470"/>
      <c r="CL399" s="470"/>
      <c r="CM399" s="470"/>
      <c r="CN399" s="470"/>
      <c r="CO399" s="470"/>
      <c r="CP399" s="470"/>
      <c r="CQ399" s="470"/>
      <c r="CR399" s="470"/>
      <c r="CS399" s="470"/>
      <c r="CT399" s="470"/>
      <c r="CU399" s="63"/>
      <c r="CV399" s="467"/>
      <c r="CW399" s="186"/>
      <c r="CX399" s="35"/>
      <c r="CY399" s="132" t="e">
        <f>IF(AND(BX399="NYY",BY399=150),324,IF(AND(BX399="NYY",BY399=95),282,IF(AND(BX399="NYY",BY399=70),202,IF(AND(BX399="NYY",BY399=50),159,IF(AND(BX399="NYY",BY399=35),131,IF(AND(BX399=NYY,BY399=25),106,IF(AND(BX399="LVTC",BY399=150),252,IF(AND(BX399="LVTC",BY399=95),190,IF(AND(BX399="LVTC",BY399=70),158,IF(AND(BX399="LVTC",BY399=50),124,IF(AND(BX399="LVTC",BY399=35),102,IF(AND(BX399="LVTC",BY399=25),83,0))))))))))))</f>
        <v>#NAME?</v>
      </c>
      <c r="CZ399" s="35"/>
      <c r="DA399" s="35"/>
      <c r="DB399" s="401">
        <f t="shared" si="41"/>
        <v>0</v>
      </c>
      <c r="DC399" s="401">
        <f t="shared" si="42"/>
        <v>0</v>
      </c>
      <c r="DD399" s="401" t="str">
        <f t="shared" si="43"/>
        <v>BAIK</v>
      </c>
      <c r="DE399" s="401">
        <f t="shared" si="44"/>
        <v>0</v>
      </c>
      <c r="DF399" s="401" t="str">
        <f t="shared" si="45"/>
        <v>BAIK</v>
      </c>
    </row>
    <row r="400" spans="1:110">
      <c r="A400" s="510">
        <f t="shared" si="46"/>
        <v>388</v>
      </c>
      <c r="B400" s="511" t="str">
        <f>'1. DATA TRAFO'!C399</f>
        <v>KK0054</v>
      </c>
      <c r="C400" s="512" t="str">
        <f>'1. DATA TRAFO'!D399</f>
        <v>JL DESA MENGKUBANG</v>
      </c>
      <c r="D400" s="193" t="str">
        <f>'1. DATA TRAFO'!L399</f>
        <v>UNINDO</v>
      </c>
      <c r="E400" s="192">
        <f>'1. DATA TRAFO'!M399</f>
        <v>25</v>
      </c>
      <c r="F400" s="513">
        <f>'1. DATA TRAFO'!R399</f>
        <v>44810</v>
      </c>
      <c r="G400" s="205" t="str">
        <f>'1. DATA TRAFO'!T399</f>
        <v>GTA</v>
      </c>
      <c r="H400" s="470"/>
      <c r="I400" s="470"/>
      <c r="J400" s="470"/>
      <c r="K400" s="470"/>
      <c r="L400" s="470"/>
      <c r="M400" s="470"/>
      <c r="N400" s="470"/>
      <c r="O400" s="470"/>
      <c r="P400" s="470"/>
      <c r="Q400" s="470"/>
      <c r="R400" s="470"/>
      <c r="S400" s="470"/>
      <c r="T400" s="470"/>
      <c r="U400" s="470"/>
      <c r="V400" s="470"/>
      <c r="W400" s="470"/>
      <c r="X400" s="470"/>
      <c r="Y400" s="470"/>
      <c r="Z400" s="470"/>
      <c r="AA400" s="470"/>
      <c r="AB400" s="470"/>
      <c r="AC400" s="514"/>
      <c r="AD400" s="470"/>
      <c r="AE400" s="515"/>
      <c r="AF400" s="470"/>
      <c r="AG400" s="470"/>
      <c r="AH400" s="470"/>
      <c r="AI400" s="470"/>
      <c r="AJ400" s="470"/>
      <c r="AK400" s="470"/>
      <c r="AL400" s="470"/>
      <c r="AM400" s="470"/>
      <c r="AN400" s="470"/>
      <c r="AO400" s="470"/>
      <c r="AP400" s="470"/>
      <c r="AQ400" s="470"/>
      <c r="AR400" s="470"/>
      <c r="AS400" s="516"/>
      <c r="AT400" s="470"/>
      <c r="AU400" s="471"/>
      <c r="AV400" s="470"/>
      <c r="AW400" s="471"/>
      <c r="AX400" s="471"/>
      <c r="AY400" s="470"/>
      <c r="AZ400" s="473"/>
      <c r="BA400" s="472"/>
      <c r="BB400" s="473"/>
      <c r="BC400" s="472"/>
      <c r="BD400" s="473"/>
      <c r="BE400" s="472"/>
      <c r="BF400" s="473"/>
      <c r="BG400" s="472"/>
      <c r="BH400" s="473"/>
      <c r="BI400" s="472"/>
      <c r="BJ400" s="473"/>
      <c r="BK400" s="472"/>
      <c r="BL400" s="473"/>
      <c r="BM400" s="472"/>
      <c r="BN400" s="473"/>
      <c r="BO400" s="472"/>
      <c r="BP400" s="473"/>
      <c r="BQ400" s="472"/>
      <c r="BR400" s="473"/>
      <c r="BS400" s="472"/>
      <c r="BT400" s="473"/>
      <c r="BU400" s="472"/>
      <c r="BV400" s="473"/>
      <c r="BW400" s="472"/>
      <c r="BX400" s="470"/>
      <c r="BY400" s="470"/>
      <c r="BZ400" s="470"/>
      <c r="CA400" s="470"/>
      <c r="CB400" s="470"/>
      <c r="CC400" s="470"/>
      <c r="CD400" s="470"/>
      <c r="CE400" s="470"/>
      <c r="CF400" s="470"/>
      <c r="CG400" s="470"/>
      <c r="CH400" s="470"/>
      <c r="CI400" s="470"/>
      <c r="CJ400" s="470"/>
      <c r="CK400" s="470"/>
      <c r="CL400" s="470"/>
      <c r="CM400" s="470"/>
      <c r="CN400" s="470"/>
      <c r="CO400" s="470"/>
      <c r="CP400" s="470"/>
      <c r="CQ400" s="470"/>
      <c r="CR400" s="470"/>
      <c r="CS400" s="470"/>
      <c r="CT400" s="470"/>
      <c r="CU400" s="63"/>
      <c r="CV400" s="467"/>
      <c r="CW400" s="186"/>
      <c r="CX400" s="35"/>
      <c r="CY400" s="132" t="e">
        <f>IF(AND(BX400="NYY",BY400=150),324,IF(AND(BX400="NYY",BY400=95),282,IF(AND(BX400="NYY",BY400=70),202,IF(AND(BX400="NYY",BY400=50),159,IF(AND(BX400="NYY",BY400=35),131,IF(AND(BX400=NYY,BY400=25),106,IF(AND(BX400="LVTC",BY400=150),252,IF(AND(BX400="LVTC",BY400=95),190,IF(AND(BX400="LVTC",BY400=70),158,IF(AND(BX400="LVTC",BY400=50),124,IF(AND(BX400="LVTC",BY400=35),102,IF(AND(BX400="LVTC",BY400=25),83,0))))))))))))</f>
        <v>#NAME?</v>
      </c>
      <c r="CZ400" s="35"/>
      <c r="DA400" s="35"/>
      <c r="DB400" s="401">
        <f t="shared" si="41"/>
        <v>0</v>
      </c>
      <c r="DC400" s="401">
        <f t="shared" si="42"/>
        <v>0</v>
      </c>
      <c r="DD400" s="401" t="str">
        <f t="shared" si="43"/>
        <v>BAIK</v>
      </c>
      <c r="DE400" s="401">
        <f t="shared" si="44"/>
        <v>0</v>
      </c>
      <c r="DF400" s="401" t="str">
        <f t="shared" si="45"/>
        <v>BAIK</v>
      </c>
    </row>
    <row r="401" spans="1:110">
      <c r="A401" s="510">
        <f t="shared" si="46"/>
        <v>389</v>
      </c>
      <c r="B401" s="511" t="str">
        <f>'1. DATA TRAFO'!C400</f>
        <v>KK0010</v>
      </c>
      <c r="C401" s="512" t="str">
        <f>'1. DATA TRAFO'!D400</f>
        <v>JL MENGKUBANG</v>
      </c>
      <c r="D401" s="193" t="str">
        <f>'1. DATA TRAFO'!L400</f>
        <v>STARLITE</v>
      </c>
      <c r="E401" s="192">
        <f>'1. DATA TRAFO'!M400</f>
        <v>100</v>
      </c>
      <c r="F401" s="513">
        <f>'1. DATA TRAFO'!R400</f>
        <v>44811</v>
      </c>
      <c r="G401" s="205" t="str">
        <f>'1. DATA TRAFO'!T400</f>
        <v>GTA</v>
      </c>
      <c r="H401" s="470"/>
      <c r="I401" s="470"/>
      <c r="J401" s="470"/>
      <c r="K401" s="470"/>
      <c r="L401" s="470"/>
      <c r="M401" s="470"/>
      <c r="N401" s="470"/>
      <c r="O401" s="470"/>
      <c r="P401" s="470"/>
      <c r="Q401" s="470"/>
      <c r="R401" s="470"/>
      <c r="S401" s="470"/>
      <c r="T401" s="470"/>
      <c r="U401" s="470"/>
      <c r="V401" s="470"/>
      <c r="W401" s="470"/>
      <c r="X401" s="470"/>
      <c r="Y401" s="470"/>
      <c r="Z401" s="470"/>
      <c r="AA401" s="470"/>
      <c r="AB401" s="470"/>
      <c r="AC401" s="514"/>
      <c r="AD401" s="470"/>
      <c r="AE401" s="515"/>
      <c r="AF401" s="470"/>
      <c r="AG401" s="470"/>
      <c r="AH401" s="470"/>
      <c r="AI401" s="470"/>
      <c r="AJ401" s="470"/>
      <c r="AK401" s="470"/>
      <c r="AL401" s="470"/>
      <c r="AM401" s="470"/>
      <c r="AN401" s="470"/>
      <c r="AO401" s="470"/>
      <c r="AP401" s="470"/>
      <c r="AQ401" s="470"/>
      <c r="AR401" s="470"/>
      <c r="AS401" s="516"/>
      <c r="AT401" s="470"/>
      <c r="AU401" s="471"/>
      <c r="AV401" s="470"/>
      <c r="AW401" s="471"/>
      <c r="AX401" s="471"/>
      <c r="AY401" s="470"/>
      <c r="AZ401" s="473"/>
      <c r="BA401" s="472"/>
      <c r="BB401" s="473"/>
      <c r="BC401" s="472"/>
      <c r="BD401" s="473"/>
      <c r="BE401" s="472"/>
      <c r="BF401" s="473"/>
      <c r="BG401" s="472"/>
      <c r="BH401" s="473"/>
      <c r="BI401" s="472"/>
      <c r="BJ401" s="473"/>
      <c r="BK401" s="472"/>
      <c r="BL401" s="473"/>
      <c r="BM401" s="472"/>
      <c r="BN401" s="473"/>
      <c r="BO401" s="472"/>
      <c r="BP401" s="473"/>
      <c r="BQ401" s="472"/>
      <c r="BR401" s="473"/>
      <c r="BS401" s="472"/>
      <c r="BT401" s="473"/>
      <c r="BU401" s="472"/>
      <c r="BV401" s="473"/>
      <c r="BW401" s="472"/>
      <c r="BX401" s="470"/>
      <c r="BY401" s="470"/>
      <c r="BZ401" s="470"/>
      <c r="CA401" s="470"/>
      <c r="CB401" s="470"/>
      <c r="CC401" s="470"/>
      <c r="CD401" s="470"/>
      <c r="CE401" s="470"/>
      <c r="CF401" s="470"/>
      <c r="CG401" s="470"/>
      <c r="CH401" s="470"/>
      <c r="CI401" s="470"/>
      <c r="CJ401" s="470"/>
      <c r="CK401" s="470"/>
      <c r="CL401" s="470"/>
      <c r="CM401" s="470"/>
      <c r="CN401" s="470"/>
      <c r="CO401" s="470"/>
      <c r="CP401" s="470"/>
      <c r="CQ401" s="470"/>
      <c r="CR401" s="470"/>
      <c r="CS401" s="470"/>
      <c r="CT401" s="470"/>
      <c r="CU401" s="63"/>
      <c r="CV401" s="467"/>
      <c r="CW401" s="186"/>
      <c r="CX401" s="35"/>
      <c r="CY401" s="132" t="e">
        <f>IF(AND(BX401="NYY",BY401=150),324,IF(AND(BX401="NYY",BY401=95),282,IF(AND(BX401="NYY",BY401=70),202,IF(AND(BX401="NYY",BY401=50),159,IF(AND(BX401="NYY",BY401=35),131,IF(AND(BX401=NYY,BY401=25),106,IF(AND(BX401="LVTC",BY401=150),252,IF(AND(BX401="LVTC",BY401=95),190,IF(AND(BX401="LVTC",BY401=70),158,IF(AND(BX401="LVTC",BY401=50),124,IF(AND(BX401="LVTC",BY401=35),102,IF(AND(BX401="LVTC",BY401=25),83,0))))))))))))</f>
        <v>#NAME?</v>
      </c>
      <c r="CZ401" s="35"/>
      <c r="DA401" s="35"/>
      <c r="DB401" s="401">
        <f t="shared" si="41"/>
        <v>0</v>
      </c>
      <c r="DC401" s="401">
        <f t="shared" si="42"/>
        <v>0</v>
      </c>
      <c r="DD401" s="401" t="str">
        <f t="shared" si="43"/>
        <v>BAIK</v>
      </c>
      <c r="DE401" s="401">
        <f t="shared" si="44"/>
        <v>0</v>
      </c>
      <c r="DF401" s="401" t="str">
        <f t="shared" si="45"/>
        <v>BAIK</v>
      </c>
    </row>
    <row r="402" spans="1:110">
      <c r="A402" s="510">
        <f t="shared" si="46"/>
        <v>390</v>
      </c>
      <c r="B402" s="511" t="str">
        <f>'1. DATA TRAFO'!C401</f>
        <v>KK0138</v>
      </c>
      <c r="C402" s="512" t="str">
        <f>'1. DATA TRAFO'!D401</f>
        <v>JL.MENGKUBANG</v>
      </c>
      <c r="D402" s="193" t="str">
        <f>'1. DATA TRAFO'!L401</f>
        <v>TRAFINDO</v>
      </c>
      <c r="E402" s="192">
        <f>'1. DATA TRAFO'!M401</f>
        <v>100</v>
      </c>
      <c r="F402" s="513">
        <f>'1. DATA TRAFO'!R401</f>
        <v>44810</v>
      </c>
      <c r="G402" s="205" t="str">
        <f>'1. DATA TRAFO'!T401</f>
        <v>GTA</v>
      </c>
      <c r="H402" s="470"/>
      <c r="I402" s="470"/>
      <c r="J402" s="470"/>
      <c r="K402" s="470"/>
      <c r="L402" s="470"/>
      <c r="M402" s="470"/>
      <c r="N402" s="470"/>
      <c r="O402" s="470"/>
      <c r="P402" s="470"/>
      <c r="Q402" s="470"/>
      <c r="R402" s="470"/>
      <c r="S402" s="470"/>
      <c r="T402" s="470"/>
      <c r="U402" s="470"/>
      <c r="V402" s="470"/>
      <c r="W402" s="470"/>
      <c r="X402" s="470"/>
      <c r="Y402" s="470"/>
      <c r="Z402" s="470"/>
      <c r="AA402" s="470"/>
      <c r="AB402" s="470"/>
      <c r="AC402" s="514"/>
      <c r="AD402" s="470"/>
      <c r="AE402" s="515"/>
      <c r="AF402" s="470"/>
      <c r="AG402" s="470"/>
      <c r="AH402" s="470"/>
      <c r="AI402" s="470"/>
      <c r="AJ402" s="470"/>
      <c r="AK402" s="470"/>
      <c r="AL402" s="470"/>
      <c r="AM402" s="470"/>
      <c r="AN402" s="470"/>
      <c r="AO402" s="470"/>
      <c r="AP402" s="470"/>
      <c r="AQ402" s="470"/>
      <c r="AR402" s="470"/>
      <c r="AS402" s="516"/>
      <c r="AT402" s="470"/>
      <c r="AU402" s="471"/>
      <c r="AV402" s="470"/>
      <c r="AW402" s="471"/>
      <c r="AX402" s="471"/>
      <c r="AY402" s="470"/>
      <c r="AZ402" s="473"/>
      <c r="BA402" s="472"/>
      <c r="BB402" s="473"/>
      <c r="BC402" s="472"/>
      <c r="BD402" s="473"/>
      <c r="BE402" s="472"/>
      <c r="BF402" s="473"/>
      <c r="BG402" s="472"/>
      <c r="BH402" s="473"/>
      <c r="BI402" s="472"/>
      <c r="BJ402" s="473"/>
      <c r="BK402" s="472"/>
      <c r="BL402" s="473"/>
      <c r="BM402" s="472"/>
      <c r="BN402" s="473"/>
      <c r="BO402" s="472"/>
      <c r="BP402" s="473"/>
      <c r="BQ402" s="472"/>
      <c r="BR402" s="473"/>
      <c r="BS402" s="472"/>
      <c r="BT402" s="473"/>
      <c r="BU402" s="472"/>
      <c r="BV402" s="473"/>
      <c r="BW402" s="472"/>
      <c r="BX402" s="470"/>
      <c r="BY402" s="470"/>
      <c r="BZ402" s="470"/>
      <c r="CA402" s="470"/>
      <c r="CB402" s="470"/>
      <c r="CC402" s="470"/>
      <c r="CD402" s="470"/>
      <c r="CE402" s="470"/>
      <c r="CF402" s="470"/>
      <c r="CG402" s="470"/>
      <c r="CH402" s="470"/>
      <c r="CI402" s="470"/>
      <c r="CJ402" s="470"/>
      <c r="CK402" s="470"/>
      <c r="CL402" s="470"/>
      <c r="CM402" s="470"/>
      <c r="CN402" s="470"/>
      <c r="CO402" s="470"/>
      <c r="CP402" s="470"/>
      <c r="CQ402" s="470"/>
      <c r="CR402" s="470"/>
      <c r="CS402" s="470"/>
      <c r="CT402" s="470"/>
      <c r="CU402" s="63"/>
      <c r="CV402" s="467"/>
      <c r="CW402" s="186"/>
      <c r="CX402" s="35"/>
      <c r="CY402" s="132" t="e">
        <f>IF(AND(BX402="NYY",BY402=150),324,IF(AND(BX402="NYY",BY402=95),282,IF(AND(BX402="NYY",BY402=70),202,IF(AND(BX402="NYY",BY402=50),159,IF(AND(BX402="NYY",BY402=35),131,IF(AND(BX402=NYY,BY402=25),106,IF(AND(BX402="LVTC",BY402=150),252,IF(AND(BX402="LVTC",BY402=95),190,IF(AND(BX402="LVTC",BY402=70),158,IF(AND(BX402="LVTC",BY402=50),124,IF(AND(BX402="LVTC",BY402=35),102,IF(AND(BX402="LVTC",BY402=25),83,0))))))))))))</f>
        <v>#NAME?</v>
      </c>
      <c r="CZ402" s="35"/>
      <c r="DA402" s="35"/>
      <c r="DB402" s="401">
        <f t="shared" si="41"/>
        <v>0</v>
      </c>
      <c r="DC402" s="401">
        <f t="shared" si="42"/>
        <v>0</v>
      </c>
      <c r="DD402" s="401" t="str">
        <f t="shared" si="43"/>
        <v>BAIK</v>
      </c>
      <c r="DE402" s="401">
        <f t="shared" si="44"/>
        <v>0</v>
      </c>
      <c r="DF402" s="401" t="str">
        <f t="shared" si="45"/>
        <v>BAIK</v>
      </c>
    </row>
    <row r="403" spans="1:110">
      <c r="A403" s="510">
        <f t="shared" si="46"/>
        <v>391</v>
      </c>
      <c r="B403" s="511" t="str">
        <f>'1. DATA TRAFO'!C402</f>
        <v>KK0058</v>
      </c>
      <c r="C403" s="512" t="str">
        <f>'1. DATA TRAFO'!D402</f>
        <v>JL..MENGKUBANG</v>
      </c>
      <c r="D403" s="193" t="str">
        <f>'1. DATA TRAFO'!L402</f>
        <v>TRAFINDO</v>
      </c>
      <c r="E403" s="192">
        <f>'1. DATA TRAFO'!M402</f>
        <v>100</v>
      </c>
      <c r="F403" s="513">
        <f>'1. DATA TRAFO'!R402</f>
        <v>44810</v>
      </c>
      <c r="G403" s="205" t="str">
        <f>'1. DATA TRAFO'!T402</f>
        <v>GTA</v>
      </c>
      <c r="H403" s="470"/>
      <c r="I403" s="470"/>
      <c r="J403" s="470"/>
      <c r="K403" s="470"/>
      <c r="L403" s="470"/>
      <c r="M403" s="470"/>
      <c r="N403" s="470"/>
      <c r="O403" s="470"/>
      <c r="P403" s="470"/>
      <c r="Q403" s="470"/>
      <c r="R403" s="470"/>
      <c r="S403" s="470"/>
      <c r="T403" s="470"/>
      <c r="U403" s="470"/>
      <c r="V403" s="470"/>
      <c r="W403" s="470"/>
      <c r="X403" s="470"/>
      <c r="Y403" s="470"/>
      <c r="Z403" s="470"/>
      <c r="AA403" s="470"/>
      <c r="AB403" s="470"/>
      <c r="AC403" s="514"/>
      <c r="AD403" s="470"/>
      <c r="AE403" s="515"/>
      <c r="AF403" s="470"/>
      <c r="AG403" s="470"/>
      <c r="AH403" s="470"/>
      <c r="AI403" s="470"/>
      <c r="AJ403" s="470"/>
      <c r="AK403" s="470"/>
      <c r="AL403" s="470"/>
      <c r="AM403" s="470"/>
      <c r="AN403" s="470"/>
      <c r="AO403" s="470"/>
      <c r="AP403" s="470"/>
      <c r="AQ403" s="470"/>
      <c r="AR403" s="470"/>
      <c r="AS403" s="516"/>
      <c r="AT403" s="470"/>
      <c r="AU403" s="471"/>
      <c r="AV403" s="470"/>
      <c r="AW403" s="471"/>
      <c r="AX403" s="471"/>
      <c r="AY403" s="470"/>
      <c r="AZ403" s="473"/>
      <c r="BA403" s="472"/>
      <c r="BB403" s="473"/>
      <c r="BC403" s="472"/>
      <c r="BD403" s="473"/>
      <c r="BE403" s="472"/>
      <c r="BF403" s="473"/>
      <c r="BG403" s="472"/>
      <c r="BH403" s="473"/>
      <c r="BI403" s="472"/>
      <c r="BJ403" s="473"/>
      <c r="BK403" s="472"/>
      <c r="BL403" s="473"/>
      <c r="BM403" s="472"/>
      <c r="BN403" s="473"/>
      <c r="BO403" s="472"/>
      <c r="BP403" s="473"/>
      <c r="BQ403" s="472"/>
      <c r="BR403" s="473"/>
      <c r="BS403" s="472"/>
      <c r="BT403" s="473"/>
      <c r="BU403" s="472"/>
      <c r="BV403" s="473"/>
      <c r="BW403" s="472"/>
      <c r="BX403" s="470"/>
      <c r="BY403" s="470"/>
      <c r="BZ403" s="470"/>
      <c r="CA403" s="470"/>
      <c r="CB403" s="470"/>
      <c r="CC403" s="470"/>
      <c r="CD403" s="470"/>
      <c r="CE403" s="470"/>
      <c r="CF403" s="470"/>
      <c r="CG403" s="470"/>
      <c r="CH403" s="470"/>
      <c r="CI403" s="470"/>
      <c r="CJ403" s="470"/>
      <c r="CK403" s="470"/>
      <c r="CL403" s="470"/>
      <c r="CM403" s="470"/>
      <c r="CN403" s="470"/>
      <c r="CO403" s="470"/>
      <c r="CP403" s="470"/>
      <c r="CQ403" s="470"/>
      <c r="CR403" s="470"/>
      <c r="CS403" s="470"/>
      <c r="CT403" s="470"/>
      <c r="CU403" s="63"/>
      <c r="CV403" s="467"/>
      <c r="CW403" s="186"/>
      <c r="CX403" s="35"/>
      <c r="CY403" s="132" t="e">
        <f>IF(AND(BX403="NYY",BY403=150),324,IF(AND(BX403="NYY",BY403=95),282,IF(AND(BX403="NYY",BY403=70),202,IF(AND(BX403="NYY",BY403=50),159,IF(AND(BX403="NYY",BY403=35),131,IF(AND(BX403=NYY,BY403=25),106,IF(AND(BX403="LVTC",BY403=150),252,IF(AND(BX403="LVTC",BY403=95),190,IF(AND(BX403="LVTC",BY403=70),158,IF(AND(BX403="LVTC",BY403=50),124,IF(AND(BX403="LVTC",BY403=35),102,IF(AND(BX403="LVTC",BY403=25),83,0))))))))))))</f>
        <v>#NAME?</v>
      </c>
      <c r="CZ403" s="35"/>
      <c r="DA403" s="35"/>
      <c r="DB403" s="401">
        <f t="shared" si="41"/>
        <v>0</v>
      </c>
      <c r="DC403" s="401">
        <f t="shared" si="42"/>
        <v>0</v>
      </c>
      <c r="DD403" s="401" t="str">
        <f t="shared" si="43"/>
        <v>BAIK</v>
      </c>
      <c r="DE403" s="401">
        <f t="shared" si="44"/>
        <v>0</v>
      </c>
      <c r="DF403" s="401" t="str">
        <f t="shared" si="45"/>
        <v>BAIK</v>
      </c>
    </row>
    <row r="404" spans="1:110">
      <c r="A404" s="510">
        <f t="shared" si="46"/>
        <v>392</v>
      </c>
      <c r="B404" s="511" t="str">
        <f>'1. DATA TRAFO'!C403</f>
        <v>KK0137</v>
      </c>
      <c r="C404" s="512" t="str">
        <f>'1. DATA TRAFO'!D403</f>
        <v>JL MENGKUBANG</v>
      </c>
      <c r="D404" s="193" t="str">
        <f>'1. DATA TRAFO'!L403</f>
        <v>MASTERGREEN</v>
      </c>
      <c r="E404" s="192">
        <f>'1. DATA TRAFO'!M403</f>
        <v>50</v>
      </c>
      <c r="F404" s="513">
        <f>'1. DATA TRAFO'!R403</f>
        <v>44811</v>
      </c>
      <c r="G404" s="205" t="str">
        <f>'1. DATA TRAFO'!T403</f>
        <v>GTA</v>
      </c>
      <c r="H404" s="470"/>
      <c r="I404" s="470"/>
      <c r="J404" s="470"/>
      <c r="K404" s="470"/>
      <c r="L404" s="470"/>
      <c r="M404" s="470"/>
      <c r="N404" s="470"/>
      <c r="O404" s="470"/>
      <c r="P404" s="470"/>
      <c r="Q404" s="470"/>
      <c r="R404" s="470"/>
      <c r="S404" s="470"/>
      <c r="T404" s="470"/>
      <c r="U404" s="470"/>
      <c r="V404" s="470"/>
      <c r="W404" s="470"/>
      <c r="X404" s="470"/>
      <c r="Y404" s="470"/>
      <c r="Z404" s="470"/>
      <c r="AA404" s="470"/>
      <c r="AB404" s="470"/>
      <c r="AC404" s="514"/>
      <c r="AD404" s="470"/>
      <c r="AE404" s="515"/>
      <c r="AF404" s="470"/>
      <c r="AG404" s="470"/>
      <c r="AH404" s="470"/>
      <c r="AI404" s="470"/>
      <c r="AJ404" s="470"/>
      <c r="AK404" s="470"/>
      <c r="AL404" s="470"/>
      <c r="AM404" s="470"/>
      <c r="AN404" s="470"/>
      <c r="AO404" s="470"/>
      <c r="AP404" s="470"/>
      <c r="AQ404" s="470"/>
      <c r="AR404" s="470"/>
      <c r="AS404" s="516"/>
      <c r="AT404" s="470"/>
      <c r="AU404" s="471"/>
      <c r="AV404" s="470"/>
      <c r="AW404" s="471"/>
      <c r="AX404" s="471"/>
      <c r="AY404" s="470"/>
      <c r="AZ404" s="473"/>
      <c r="BA404" s="472"/>
      <c r="BB404" s="473"/>
      <c r="BC404" s="472"/>
      <c r="BD404" s="473"/>
      <c r="BE404" s="472"/>
      <c r="BF404" s="473"/>
      <c r="BG404" s="472"/>
      <c r="BH404" s="473"/>
      <c r="BI404" s="472"/>
      <c r="BJ404" s="473"/>
      <c r="BK404" s="472"/>
      <c r="BL404" s="473"/>
      <c r="BM404" s="472"/>
      <c r="BN404" s="473"/>
      <c r="BO404" s="472"/>
      <c r="BP404" s="473"/>
      <c r="BQ404" s="472"/>
      <c r="BR404" s="473"/>
      <c r="BS404" s="472"/>
      <c r="BT404" s="473"/>
      <c r="BU404" s="472"/>
      <c r="BV404" s="473"/>
      <c r="BW404" s="472"/>
      <c r="BX404" s="470"/>
      <c r="BY404" s="470"/>
      <c r="BZ404" s="470"/>
      <c r="CA404" s="470"/>
      <c r="CB404" s="470"/>
      <c r="CC404" s="470"/>
      <c r="CD404" s="470"/>
      <c r="CE404" s="470"/>
      <c r="CF404" s="470"/>
      <c r="CG404" s="470"/>
      <c r="CH404" s="470"/>
      <c r="CI404" s="470"/>
      <c r="CJ404" s="470"/>
      <c r="CK404" s="470"/>
      <c r="CL404" s="470"/>
      <c r="CM404" s="470"/>
      <c r="CN404" s="470"/>
      <c r="CO404" s="470"/>
      <c r="CP404" s="470"/>
      <c r="CQ404" s="470"/>
      <c r="CR404" s="470"/>
      <c r="CS404" s="470"/>
      <c r="CT404" s="470"/>
      <c r="CU404" s="63"/>
      <c r="CV404" s="467"/>
      <c r="CW404" s="186"/>
      <c r="CX404" s="35"/>
      <c r="CY404" s="132" t="e">
        <f>IF(AND(BX404="NYY",BY404=150),324,IF(AND(BX404="NYY",BY404=95),282,IF(AND(BX404="NYY",BY404=70),202,IF(AND(BX404="NYY",BY404=50),159,IF(AND(BX404="NYY",BY404=35),131,IF(AND(BX404=NYY,BY404=25),106,IF(AND(BX404="LVTC",BY404=150),252,IF(AND(BX404="LVTC",BY404=95),190,IF(AND(BX404="LVTC",BY404=70),158,IF(AND(BX404="LVTC",BY404=50),124,IF(AND(BX404="LVTC",BY404=35),102,IF(AND(BX404="LVTC",BY404=25),83,0))))))))))))</f>
        <v>#NAME?</v>
      </c>
      <c r="CZ404" s="35"/>
      <c r="DA404" s="35"/>
      <c r="DB404" s="401">
        <f t="shared" si="41"/>
        <v>0</v>
      </c>
      <c r="DC404" s="401">
        <f t="shared" si="42"/>
        <v>0</v>
      </c>
      <c r="DD404" s="401" t="str">
        <f t="shared" si="43"/>
        <v>BAIK</v>
      </c>
      <c r="DE404" s="401">
        <f t="shared" si="44"/>
        <v>0</v>
      </c>
      <c r="DF404" s="401" t="str">
        <f t="shared" si="45"/>
        <v>BAIK</v>
      </c>
    </row>
    <row r="405" spans="1:110">
      <c r="A405" s="510">
        <f t="shared" si="46"/>
        <v>393</v>
      </c>
      <c r="B405" s="511" t="str">
        <f>'1. DATA TRAFO'!C404</f>
        <v>KK0078</v>
      </c>
      <c r="C405" s="512" t="str">
        <f>'1. DATA TRAFO'!D404</f>
        <v>JL MENGKUBANG</v>
      </c>
      <c r="D405" s="193" t="str">
        <f>'1. DATA TRAFO'!L404</f>
        <v>TRAFINDO</v>
      </c>
      <c r="E405" s="192">
        <f>'1. DATA TRAFO'!M404</f>
        <v>50</v>
      </c>
      <c r="F405" s="513">
        <f>'1. DATA TRAFO'!R404</f>
        <v>44811</v>
      </c>
      <c r="G405" s="205" t="str">
        <f>'1. DATA TRAFO'!T404</f>
        <v>GTA</v>
      </c>
      <c r="H405" s="470"/>
      <c r="I405" s="470"/>
      <c r="J405" s="470"/>
      <c r="K405" s="470"/>
      <c r="L405" s="470"/>
      <c r="M405" s="470"/>
      <c r="N405" s="470"/>
      <c r="O405" s="470"/>
      <c r="P405" s="470"/>
      <c r="Q405" s="470"/>
      <c r="R405" s="470"/>
      <c r="S405" s="470"/>
      <c r="T405" s="470"/>
      <c r="U405" s="470"/>
      <c r="V405" s="470"/>
      <c r="W405" s="470"/>
      <c r="X405" s="470"/>
      <c r="Y405" s="470"/>
      <c r="Z405" s="470"/>
      <c r="AA405" s="470"/>
      <c r="AB405" s="470"/>
      <c r="AC405" s="514"/>
      <c r="AD405" s="470"/>
      <c r="AE405" s="515"/>
      <c r="AF405" s="470"/>
      <c r="AG405" s="470"/>
      <c r="AH405" s="470"/>
      <c r="AI405" s="470"/>
      <c r="AJ405" s="470"/>
      <c r="AK405" s="470"/>
      <c r="AL405" s="470"/>
      <c r="AM405" s="470"/>
      <c r="AN405" s="470"/>
      <c r="AO405" s="470"/>
      <c r="AP405" s="470"/>
      <c r="AQ405" s="470"/>
      <c r="AR405" s="470"/>
      <c r="AS405" s="516"/>
      <c r="AT405" s="470"/>
      <c r="AU405" s="471"/>
      <c r="AV405" s="470"/>
      <c r="AW405" s="471"/>
      <c r="AX405" s="471"/>
      <c r="AY405" s="470"/>
      <c r="AZ405" s="473"/>
      <c r="BA405" s="472"/>
      <c r="BB405" s="473"/>
      <c r="BC405" s="472"/>
      <c r="BD405" s="473"/>
      <c r="BE405" s="472"/>
      <c r="BF405" s="473"/>
      <c r="BG405" s="472"/>
      <c r="BH405" s="473"/>
      <c r="BI405" s="472"/>
      <c r="BJ405" s="473"/>
      <c r="BK405" s="472"/>
      <c r="BL405" s="473"/>
      <c r="BM405" s="472"/>
      <c r="BN405" s="473"/>
      <c r="BO405" s="472"/>
      <c r="BP405" s="473"/>
      <c r="BQ405" s="472"/>
      <c r="BR405" s="473"/>
      <c r="BS405" s="472"/>
      <c r="BT405" s="473"/>
      <c r="BU405" s="472"/>
      <c r="BV405" s="473"/>
      <c r="BW405" s="472"/>
      <c r="BX405" s="470"/>
      <c r="BY405" s="470"/>
      <c r="BZ405" s="470"/>
      <c r="CA405" s="470"/>
      <c r="CB405" s="470"/>
      <c r="CC405" s="470"/>
      <c r="CD405" s="470"/>
      <c r="CE405" s="470"/>
      <c r="CF405" s="470"/>
      <c r="CG405" s="470"/>
      <c r="CH405" s="470"/>
      <c r="CI405" s="470"/>
      <c r="CJ405" s="470"/>
      <c r="CK405" s="470"/>
      <c r="CL405" s="470"/>
      <c r="CM405" s="470"/>
      <c r="CN405" s="470"/>
      <c r="CO405" s="470"/>
      <c r="CP405" s="470"/>
      <c r="CQ405" s="470"/>
      <c r="CR405" s="470"/>
      <c r="CS405" s="470"/>
      <c r="CT405" s="470"/>
      <c r="CU405" s="63"/>
      <c r="CV405" s="467"/>
      <c r="CW405" s="186"/>
      <c r="CX405" s="35"/>
      <c r="CY405" s="132" t="e">
        <f>IF(AND(BX405="NYY",BY405=150),324,IF(AND(BX405="NYY",BY405=95),282,IF(AND(BX405="NYY",BY405=70),202,IF(AND(BX405="NYY",BY405=50),159,IF(AND(BX405="NYY",BY405=35),131,IF(AND(BX405=NYY,BY405=25),106,IF(AND(BX405="LVTC",BY405=150),252,IF(AND(BX405="LVTC",BY405=95),190,IF(AND(BX405="LVTC",BY405=70),158,IF(AND(BX405="LVTC",BY405=50),124,IF(AND(BX405="LVTC",BY405=35),102,IF(AND(BX405="LVTC",BY405=25),83,0))))))))))))</f>
        <v>#NAME?</v>
      </c>
      <c r="CZ405" s="35"/>
      <c r="DA405" s="35"/>
      <c r="DB405" s="401">
        <f t="shared" si="41"/>
        <v>0</v>
      </c>
      <c r="DC405" s="401">
        <f t="shared" si="42"/>
        <v>0</v>
      </c>
      <c r="DD405" s="401" t="str">
        <f t="shared" si="43"/>
        <v>BAIK</v>
      </c>
      <c r="DE405" s="401">
        <f t="shared" si="44"/>
        <v>0</v>
      </c>
      <c r="DF405" s="401" t="str">
        <f t="shared" si="45"/>
        <v>BAIK</v>
      </c>
    </row>
    <row r="406" spans="1:110">
      <c r="A406" s="510">
        <f t="shared" si="46"/>
        <v>394</v>
      </c>
      <c r="B406" s="511" t="str">
        <f>'1. DATA TRAFO'!C405</f>
        <v>KK0093</v>
      </c>
      <c r="C406" s="512" t="str">
        <f>'1. DATA TRAFO'!D405</f>
        <v>JL MENGKUBANG</v>
      </c>
      <c r="D406" s="193" t="str">
        <f>'1. DATA TRAFO'!L405</f>
        <v>VOLTRA</v>
      </c>
      <c r="E406" s="192">
        <f>'1. DATA TRAFO'!M405</f>
        <v>100</v>
      </c>
      <c r="F406" s="513">
        <f>'1. DATA TRAFO'!R405</f>
        <v>44719</v>
      </c>
      <c r="G406" s="205" t="str">
        <f>'1. DATA TRAFO'!T405</f>
        <v>GTA</v>
      </c>
      <c r="H406" s="470"/>
      <c r="I406" s="470"/>
      <c r="J406" s="470"/>
      <c r="K406" s="470"/>
      <c r="L406" s="470"/>
      <c r="M406" s="470"/>
      <c r="N406" s="470"/>
      <c r="O406" s="470"/>
      <c r="P406" s="470"/>
      <c r="Q406" s="470"/>
      <c r="R406" s="470"/>
      <c r="S406" s="470"/>
      <c r="T406" s="470"/>
      <c r="U406" s="470"/>
      <c r="V406" s="470"/>
      <c r="W406" s="470"/>
      <c r="X406" s="470"/>
      <c r="Y406" s="470"/>
      <c r="Z406" s="470"/>
      <c r="AA406" s="470"/>
      <c r="AB406" s="470"/>
      <c r="AC406" s="514"/>
      <c r="AD406" s="470"/>
      <c r="AE406" s="515"/>
      <c r="AF406" s="470"/>
      <c r="AG406" s="470"/>
      <c r="AH406" s="470"/>
      <c r="AI406" s="470"/>
      <c r="AJ406" s="470"/>
      <c r="AK406" s="470"/>
      <c r="AL406" s="470"/>
      <c r="AM406" s="470"/>
      <c r="AN406" s="470"/>
      <c r="AO406" s="470"/>
      <c r="AP406" s="470"/>
      <c r="AQ406" s="470"/>
      <c r="AR406" s="470"/>
      <c r="AS406" s="516"/>
      <c r="AT406" s="470"/>
      <c r="AU406" s="471"/>
      <c r="AV406" s="470"/>
      <c r="AW406" s="471"/>
      <c r="AX406" s="471"/>
      <c r="AY406" s="470"/>
      <c r="AZ406" s="473"/>
      <c r="BA406" s="472"/>
      <c r="BB406" s="473"/>
      <c r="BC406" s="472"/>
      <c r="BD406" s="473"/>
      <c r="BE406" s="472"/>
      <c r="BF406" s="473"/>
      <c r="BG406" s="472"/>
      <c r="BH406" s="473"/>
      <c r="BI406" s="472"/>
      <c r="BJ406" s="473"/>
      <c r="BK406" s="472"/>
      <c r="BL406" s="473"/>
      <c r="BM406" s="472"/>
      <c r="BN406" s="473"/>
      <c r="BO406" s="472"/>
      <c r="BP406" s="473"/>
      <c r="BQ406" s="472"/>
      <c r="BR406" s="473"/>
      <c r="BS406" s="472"/>
      <c r="BT406" s="473"/>
      <c r="BU406" s="472"/>
      <c r="BV406" s="473"/>
      <c r="BW406" s="472"/>
      <c r="BX406" s="470"/>
      <c r="BY406" s="470"/>
      <c r="BZ406" s="470"/>
      <c r="CA406" s="470"/>
      <c r="CB406" s="470"/>
      <c r="CC406" s="470"/>
      <c r="CD406" s="470"/>
      <c r="CE406" s="470"/>
      <c r="CF406" s="470"/>
      <c r="CG406" s="470"/>
      <c r="CH406" s="470"/>
      <c r="CI406" s="470"/>
      <c r="CJ406" s="470"/>
      <c r="CK406" s="470"/>
      <c r="CL406" s="470"/>
      <c r="CM406" s="470"/>
      <c r="CN406" s="470"/>
      <c r="CO406" s="470"/>
      <c r="CP406" s="470"/>
      <c r="CQ406" s="470"/>
      <c r="CR406" s="470"/>
      <c r="CS406" s="470"/>
      <c r="CT406" s="470"/>
      <c r="CU406" s="63"/>
      <c r="CV406" s="467"/>
      <c r="CW406" s="186"/>
      <c r="CX406" s="35"/>
      <c r="CY406" s="132" t="e">
        <f>IF(AND(BX406="NYY",BY406=150),324,IF(AND(BX406="NYY",BY406=95),282,IF(AND(BX406="NYY",BY406=70),202,IF(AND(BX406="NYY",BY406=50),159,IF(AND(BX406="NYY",BY406=35),131,IF(AND(BX406=NYY,BY406=25),106,IF(AND(BX406="LVTC",BY406=150),252,IF(AND(BX406="LVTC",BY406=95),190,IF(AND(BX406="LVTC",BY406=70),158,IF(AND(BX406="LVTC",BY406=50),124,IF(AND(BX406="LVTC",BY406=35),102,IF(AND(BX406="LVTC",BY406=25),83,0))))))))))))</f>
        <v>#NAME?</v>
      </c>
      <c r="CZ406" s="35"/>
      <c r="DA406" s="35"/>
      <c r="DB406" s="401">
        <f t="shared" si="41"/>
        <v>0</v>
      </c>
      <c r="DC406" s="401">
        <f t="shared" si="42"/>
        <v>0</v>
      </c>
      <c r="DD406" s="401" t="str">
        <f t="shared" si="43"/>
        <v>BAIK</v>
      </c>
      <c r="DE406" s="401">
        <f t="shared" si="44"/>
        <v>0</v>
      </c>
      <c r="DF406" s="401" t="str">
        <f t="shared" si="45"/>
        <v>BAIK</v>
      </c>
    </row>
    <row r="407" spans="1:110">
      <c r="A407" s="510">
        <f t="shared" si="46"/>
        <v>395</v>
      </c>
      <c r="B407" s="511" t="str">
        <f>'1. DATA TRAFO'!C406</f>
        <v>KK0020</v>
      </c>
      <c r="C407" s="512" t="str">
        <f>'1. DATA TRAFO'!D406</f>
        <v>JL.MENGKUBANG</v>
      </c>
      <c r="D407" s="193" t="str">
        <f>'1. DATA TRAFO'!L406</f>
        <v>SINTRA</v>
      </c>
      <c r="E407" s="192">
        <f>'1. DATA TRAFO'!M406</f>
        <v>160</v>
      </c>
      <c r="F407" s="513">
        <f>'1. DATA TRAFO'!R406</f>
        <v>44810</v>
      </c>
      <c r="G407" s="205" t="str">
        <f>'1. DATA TRAFO'!T406</f>
        <v>GTA</v>
      </c>
      <c r="H407" s="470"/>
      <c r="I407" s="470"/>
      <c r="J407" s="470"/>
      <c r="K407" s="470"/>
      <c r="L407" s="470"/>
      <c r="M407" s="470"/>
      <c r="N407" s="470"/>
      <c r="O407" s="470"/>
      <c r="P407" s="470"/>
      <c r="Q407" s="470"/>
      <c r="R407" s="470"/>
      <c r="S407" s="470"/>
      <c r="T407" s="470"/>
      <c r="U407" s="470"/>
      <c r="V407" s="470"/>
      <c r="W407" s="470"/>
      <c r="X407" s="470"/>
      <c r="Y407" s="470"/>
      <c r="Z407" s="470"/>
      <c r="AA407" s="470"/>
      <c r="AB407" s="470"/>
      <c r="AC407" s="514"/>
      <c r="AD407" s="470"/>
      <c r="AE407" s="515"/>
      <c r="AF407" s="470"/>
      <c r="AG407" s="470"/>
      <c r="AH407" s="470"/>
      <c r="AI407" s="470"/>
      <c r="AJ407" s="470"/>
      <c r="AK407" s="470"/>
      <c r="AL407" s="470"/>
      <c r="AM407" s="470"/>
      <c r="AN407" s="470"/>
      <c r="AO407" s="470"/>
      <c r="AP407" s="470"/>
      <c r="AQ407" s="470"/>
      <c r="AR407" s="470"/>
      <c r="AS407" s="516"/>
      <c r="AT407" s="470"/>
      <c r="AU407" s="471"/>
      <c r="AV407" s="470"/>
      <c r="AW407" s="471"/>
      <c r="AX407" s="471"/>
      <c r="AY407" s="470"/>
      <c r="AZ407" s="473"/>
      <c r="BA407" s="472"/>
      <c r="BB407" s="473"/>
      <c r="BC407" s="472"/>
      <c r="BD407" s="473"/>
      <c r="BE407" s="472"/>
      <c r="BF407" s="473"/>
      <c r="BG407" s="472"/>
      <c r="BH407" s="473"/>
      <c r="BI407" s="472"/>
      <c r="BJ407" s="473"/>
      <c r="BK407" s="472"/>
      <c r="BL407" s="473"/>
      <c r="BM407" s="472"/>
      <c r="BN407" s="473"/>
      <c r="BO407" s="472"/>
      <c r="BP407" s="473"/>
      <c r="BQ407" s="472"/>
      <c r="BR407" s="473"/>
      <c r="BS407" s="472"/>
      <c r="BT407" s="473"/>
      <c r="BU407" s="472"/>
      <c r="BV407" s="473"/>
      <c r="BW407" s="472"/>
      <c r="BX407" s="470"/>
      <c r="BY407" s="470"/>
      <c r="BZ407" s="470"/>
      <c r="CA407" s="470"/>
      <c r="CB407" s="470"/>
      <c r="CC407" s="470"/>
      <c r="CD407" s="470"/>
      <c r="CE407" s="470"/>
      <c r="CF407" s="470"/>
      <c r="CG407" s="470"/>
      <c r="CH407" s="470"/>
      <c r="CI407" s="470"/>
      <c r="CJ407" s="470"/>
      <c r="CK407" s="470"/>
      <c r="CL407" s="470"/>
      <c r="CM407" s="470"/>
      <c r="CN407" s="470"/>
      <c r="CO407" s="470"/>
      <c r="CP407" s="470"/>
      <c r="CQ407" s="470"/>
      <c r="CR407" s="470"/>
      <c r="CS407" s="470"/>
      <c r="CT407" s="470"/>
      <c r="CU407" s="63"/>
      <c r="CV407" s="467"/>
      <c r="CW407" s="186"/>
      <c r="CX407" s="35"/>
      <c r="CY407" s="132" t="e">
        <f>IF(AND(BX407="NYY",BY407=150),324,IF(AND(BX407="NYY",BY407=95),282,IF(AND(BX407="NYY",BY407=70),202,IF(AND(BX407="NYY",BY407=50),159,IF(AND(BX407="NYY",BY407=35),131,IF(AND(BX407=NYY,BY407=25),106,IF(AND(BX407="LVTC",BY407=150),252,IF(AND(BX407="LVTC",BY407=95),190,IF(AND(BX407="LVTC",BY407=70),158,IF(AND(BX407="LVTC",BY407=50),124,IF(AND(BX407="LVTC",BY407=35),102,IF(AND(BX407="LVTC",BY407=25),83,0))))))))))))</f>
        <v>#NAME?</v>
      </c>
      <c r="CZ407" s="35"/>
      <c r="DA407" s="35"/>
      <c r="DB407" s="401">
        <f t="shared" si="41"/>
        <v>0</v>
      </c>
      <c r="DC407" s="401">
        <f t="shared" si="42"/>
        <v>0</v>
      </c>
      <c r="DD407" s="401" t="str">
        <f t="shared" si="43"/>
        <v>BAIK</v>
      </c>
      <c r="DE407" s="401">
        <f t="shared" si="44"/>
        <v>0</v>
      </c>
      <c r="DF407" s="401" t="str">
        <f t="shared" si="45"/>
        <v>BAIK</v>
      </c>
    </row>
    <row r="408" spans="1:110">
      <c r="A408" s="510">
        <f t="shared" si="46"/>
        <v>396</v>
      </c>
      <c r="B408" s="511" t="str">
        <f>'1. DATA TRAFO'!C407</f>
        <v>KK0022</v>
      </c>
      <c r="C408" s="512" t="str">
        <f>'1. DATA TRAFO'!D407</f>
        <v>JL.SUKAMANDI</v>
      </c>
      <c r="D408" s="193" t="str">
        <f>'1. DATA TRAFO'!L407</f>
        <v>TRAFINDO</v>
      </c>
      <c r="E408" s="192">
        <f>'1. DATA TRAFO'!M407</f>
        <v>160</v>
      </c>
      <c r="F408" s="513">
        <f>'1. DATA TRAFO'!R407</f>
        <v>44813</v>
      </c>
      <c r="G408" s="205" t="str">
        <f>'1. DATA TRAFO'!T407</f>
        <v>GTA</v>
      </c>
      <c r="H408" s="470"/>
      <c r="I408" s="470"/>
      <c r="J408" s="470"/>
      <c r="K408" s="470"/>
      <c r="L408" s="470"/>
      <c r="M408" s="470"/>
      <c r="N408" s="470"/>
      <c r="O408" s="470"/>
      <c r="P408" s="470"/>
      <c r="Q408" s="470"/>
      <c r="R408" s="470"/>
      <c r="S408" s="470"/>
      <c r="T408" s="470"/>
      <c r="U408" s="470"/>
      <c r="V408" s="470"/>
      <c r="W408" s="470"/>
      <c r="X408" s="470"/>
      <c r="Y408" s="470"/>
      <c r="Z408" s="470"/>
      <c r="AA408" s="470"/>
      <c r="AB408" s="470"/>
      <c r="AC408" s="514"/>
      <c r="AD408" s="470"/>
      <c r="AE408" s="515"/>
      <c r="AF408" s="470"/>
      <c r="AG408" s="470"/>
      <c r="AH408" s="470"/>
      <c r="AI408" s="470"/>
      <c r="AJ408" s="470"/>
      <c r="AK408" s="470"/>
      <c r="AL408" s="470"/>
      <c r="AM408" s="470"/>
      <c r="AN408" s="470"/>
      <c r="AO408" s="470"/>
      <c r="AP408" s="470"/>
      <c r="AQ408" s="470"/>
      <c r="AR408" s="470"/>
      <c r="AS408" s="516"/>
      <c r="AT408" s="470"/>
      <c r="AU408" s="471"/>
      <c r="AV408" s="470"/>
      <c r="AW408" s="471"/>
      <c r="AX408" s="471"/>
      <c r="AY408" s="470"/>
      <c r="AZ408" s="473"/>
      <c r="BA408" s="472"/>
      <c r="BB408" s="473"/>
      <c r="BC408" s="472"/>
      <c r="BD408" s="473"/>
      <c r="BE408" s="472"/>
      <c r="BF408" s="473"/>
      <c r="BG408" s="472"/>
      <c r="BH408" s="473"/>
      <c r="BI408" s="472"/>
      <c r="BJ408" s="473"/>
      <c r="BK408" s="472"/>
      <c r="BL408" s="473"/>
      <c r="BM408" s="472"/>
      <c r="BN408" s="473"/>
      <c r="BO408" s="472"/>
      <c r="BP408" s="473"/>
      <c r="BQ408" s="472"/>
      <c r="BR408" s="473"/>
      <c r="BS408" s="472"/>
      <c r="BT408" s="473"/>
      <c r="BU408" s="472"/>
      <c r="BV408" s="473"/>
      <c r="BW408" s="472"/>
      <c r="BX408" s="470"/>
      <c r="BY408" s="470"/>
      <c r="BZ408" s="470"/>
      <c r="CA408" s="470"/>
      <c r="CB408" s="470"/>
      <c r="CC408" s="470"/>
      <c r="CD408" s="470"/>
      <c r="CE408" s="470"/>
      <c r="CF408" s="470"/>
      <c r="CG408" s="470"/>
      <c r="CH408" s="470"/>
      <c r="CI408" s="470"/>
      <c r="CJ408" s="470"/>
      <c r="CK408" s="470"/>
      <c r="CL408" s="470"/>
      <c r="CM408" s="470"/>
      <c r="CN408" s="470"/>
      <c r="CO408" s="470"/>
      <c r="CP408" s="470"/>
      <c r="CQ408" s="470"/>
      <c r="CR408" s="470"/>
      <c r="CS408" s="470"/>
      <c r="CT408" s="470"/>
      <c r="CU408" s="63"/>
      <c r="CV408" s="467"/>
      <c r="CW408" s="186"/>
      <c r="CX408" s="35"/>
      <c r="CY408" s="132" t="e">
        <f>IF(AND(BX408="NYY",BY408=150),324,IF(AND(BX408="NYY",BY408=95),282,IF(AND(BX408="NYY",BY408=70),202,IF(AND(BX408="NYY",BY408=50),159,IF(AND(BX408="NYY",BY408=35),131,IF(AND(BX408=NYY,BY408=25),106,IF(AND(BX408="LVTC",BY408=150),252,IF(AND(BX408="LVTC",BY408=95),190,IF(AND(BX408="LVTC",BY408=70),158,IF(AND(BX408="LVTC",BY408=50),124,IF(AND(BX408="LVTC",BY408=35),102,IF(AND(BX408="LVTC",BY408=25),83,0))))))))))))</f>
        <v>#NAME?</v>
      </c>
      <c r="CZ408" s="35"/>
      <c r="DA408" s="35"/>
      <c r="DB408" s="401">
        <f t="shared" si="41"/>
        <v>0</v>
      </c>
      <c r="DC408" s="401">
        <f t="shared" si="42"/>
        <v>0</v>
      </c>
      <c r="DD408" s="401" t="str">
        <f t="shared" si="43"/>
        <v>BAIK</v>
      </c>
      <c r="DE408" s="401">
        <f t="shared" si="44"/>
        <v>0</v>
      </c>
      <c r="DF408" s="401" t="str">
        <f t="shared" si="45"/>
        <v>BAIK</v>
      </c>
    </row>
    <row r="409" spans="1:110">
      <c r="A409" s="510">
        <f t="shared" si="46"/>
        <v>397</v>
      </c>
      <c r="B409" s="511" t="str">
        <f>'1. DATA TRAFO'!C408</f>
        <v>KK0115</v>
      </c>
      <c r="C409" s="512" t="str">
        <f>'1. DATA TRAFO'!D408</f>
        <v>JL.SUKAMANDI</v>
      </c>
      <c r="D409" s="193" t="str">
        <f>'1. DATA TRAFO'!L408</f>
        <v>SINTRA</v>
      </c>
      <c r="E409" s="192">
        <f>'1. DATA TRAFO'!M408</f>
        <v>100</v>
      </c>
      <c r="F409" s="513">
        <f>'1. DATA TRAFO'!R408</f>
        <v>44813</v>
      </c>
      <c r="G409" s="205" t="str">
        <f>'1. DATA TRAFO'!T408</f>
        <v>GTA</v>
      </c>
      <c r="H409" s="470"/>
      <c r="I409" s="470"/>
      <c r="J409" s="470"/>
      <c r="K409" s="470"/>
      <c r="L409" s="470"/>
      <c r="M409" s="470"/>
      <c r="N409" s="470"/>
      <c r="O409" s="470"/>
      <c r="P409" s="470"/>
      <c r="Q409" s="470"/>
      <c r="R409" s="470"/>
      <c r="S409" s="470"/>
      <c r="T409" s="470"/>
      <c r="U409" s="470"/>
      <c r="V409" s="470"/>
      <c r="W409" s="470"/>
      <c r="X409" s="470"/>
      <c r="Y409" s="470"/>
      <c r="Z409" s="470"/>
      <c r="AA409" s="470"/>
      <c r="AB409" s="470"/>
      <c r="AC409" s="514"/>
      <c r="AD409" s="470"/>
      <c r="AE409" s="515"/>
      <c r="AF409" s="470"/>
      <c r="AG409" s="470"/>
      <c r="AH409" s="470"/>
      <c r="AI409" s="470"/>
      <c r="AJ409" s="470"/>
      <c r="AK409" s="470"/>
      <c r="AL409" s="470"/>
      <c r="AM409" s="470"/>
      <c r="AN409" s="470"/>
      <c r="AO409" s="470"/>
      <c r="AP409" s="470"/>
      <c r="AQ409" s="470"/>
      <c r="AR409" s="470"/>
      <c r="AS409" s="516"/>
      <c r="AT409" s="470"/>
      <c r="AU409" s="471"/>
      <c r="AV409" s="470"/>
      <c r="AW409" s="471"/>
      <c r="AX409" s="471"/>
      <c r="AY409" s="470"/>
      <c r="AZ409" s="473"/>
      <c r="BA409" s="472"/>
      <c r="BB409" s="473"/>
      <c r="BC409" s="472"/>
      <c r="BD409" s="473"/>
      <c r="BE409" s="472"/>
      <c r="BF409" s="473"/>
      <c r="BG409" s="472"/>
      <c r="BH409" s="473"/>
      <c r="BI409" s="472"/>
      <c r="BJ409" s="473"/>
      <c r="BK409" s="472"/>
      <c r="BL409" s="473"/>
      <c r="BM409" s="472"/>
      <c r="BN409" s="473"/>
      <c r="BO409" s="472"/>
      <c r="BP409" s="473"/>
      <c r="BQ409" s="472"/>
      <c r="BR409" s="473"/>
      <c r="BS409" s="472"/>
      <c r="BT409" s="473"/>
      <c r="BU409" s="472"/>
      <c r="BV409" s="473"/>
      <c r="BW409" s="472"/>
      <c r="BX409" s="470"/>
      <c r="BY409" s="470"/>
      <c r="BZ409" s="470"/>
      <c r="CA409" s="470"/>
      <c r="CB409" s="470"/>
      <c r="CC409" s="470"/>
      <c r="CD409" s="470"/>
      <c r="CE409" s="470"/>
      <c r="CF409" s="470"/>
      <c r="CG409" s="470"/>
      <c r="CH409" s="470"/>
      <c r="CI409" s="470"/>
      <c r="CJ409" s="470"/>
      <c r="CK409" s="470"/>
      <c r="CL409" s="470"/>
      <c r="CM409" s="470"/>
      <c r="CN409" s="470"/>
      <c r="CO409" s="470"/>
      <c r="CP409" s="470"/>
      <c r="CQ409" s="470"/>
      <c r="CR409" s="470"/>
      <c r="CS409" s="470"/>
      <c r="CT409" s="470"/>
      <c r="CU409" s="63"/>
      <c r="CV409" s="467"/>
      <c r="CW409" s="186"/>
      <c r="CX409" s="35"/>
      <c r="CY409" s="132" t="e">
        <f>IF(AND(BX409="NYY",BY409=150),324,IF(AND(BX409="NYY",BY409=95),282,IF(AND(BX409="NYY",BY409=70),202,IF(AND(BX409="NYY",BY409=50),159,IF(AND(BX409="NYY",BY409=35),131,IF(AND(BX409=NYY,BY409=25),106,IF(AND(BX409="LVTC",BY409=150),252,IF(AND(BX409="LVTC",BY409=95),190,IF(AND(BX409="LVTC",BY409=70),158,IF(AND(BX409="LVTC",BY409=50),124,IF(AND(BX409="LVTC",BY409=35),102,IF(AND(BX409="LVTC",BY409=25),83,0))))))))))))</f>
        <v>#NAME?</v>
      </c>
      <c r="CZ409" s="35"/>
      <c r="DA409" s="35"/>
      <c r="DB409" s="401">
        <f t="shared" si="41"/>
        <v>0</v>
      </c>
      <c r="DC409" s="401">
        <f t="shared" si="42"/>
        <v>0</v>
      </c>
      <c r="DD409" s="401" t="str">
        <f t="shared" si="43"/>
        <v>BAIK</v>
      </c>
      <c r="DE409" s="401">
        <f t="shared" si="44"/>
        <v>0</v>
      </c>
      <c r="DF409" s="401" t="str">
        <f t="shared" si="45"/>
        <v>BAIK</v>
      </c>
    </row>
    <row r="410" spans="1:110">
      <c r="A410" s="510">
        <f t="shared" si="46"/>
        <v>398</v>
      </c>
      <c r="B410" s="511" t="str">
        <f>'1. DATA TRAFO'!C409</f>
        <v>KK0079</v>
      </c>
      <c r="C410" s="512" t="str">
        <f>'1. DATA TRAFO'!D409</f>
        <v>JL. SUKAMANDI</v>
      </c>
      <c r="D410" s="193" t="str">
        <f>'1. DATA TRAFO'!L409</f>
        <v>MURAWA</v>
      </c>
      <c r="E410" s="192">
        <f>'1. DATA TRAFO'!M409</f>
        <v>100</v>
      </c>
      <c r="F410" s="513">
        <f>'1. DATA TRAFO'!R409</f>
        <v>44813</v>
      </c>
      <c r="G410" s="205" t="str">
        <f>'1. DATA TRAFO'!T409</f>
        <v>GTA</v>
      </c>
      <c r="H410" s="470"/>
      <c r="I410" s="470"/>
      <c r="J410" s="470"/>
      <c r="K410" s="470"/>
      <c r="L410" s="470"/>
      <c r="M410" s="470"/>
      <c r="N410" s="470"/>
      <c r="O410" s="470"/>
      <c r="P410" s="470"/>
      <c r="Q410" s="470"/>
      <c r="R410" s="470"/>
      <c r="S410" s="470"/>
      <c r="T410" s="470"/>
      <c r="U410" s="470"/>
      <c r="V410" s="470"/>
      <c r="W410" s="470"/>
      <c r="X410" s="470"/>
      <c r="Y410" s="470"/>
      <c r="Z410" s="470"/>
      <c r="AA410" s="470"/>
      <c r="AB410" s="470"/>
      <c r="AC410" s="514"/>
      <c r="AD410" s="470"/>
      <c r="AE410" s="515"/>
      <c r="AF410" s="470"/>
      <c r="AG410" s="470"/>
      <c r="AH410" s="470"/>
      <c r="AI410" s="470"/>
      <c r="AJ410" s="470"/>
      <c r="AK410" s="470"/>
      <c r="AL410" s="470"/>
      <c r="AM410" s="470"/>
      <c r="AN410" s="470"/>
      <c r="AO410" s="470"/>
      <c r="AP410" s="470"/>
      <c r="AQ410" s="470"/>
      <c r="AR410" s="470"/>
      <c r="AS410" s="516"/>
      <c r="AT410" s="470"/>
      <c r="AU410" s="471"/>
      <c r="AV410" s="470"/>
      <c r="AW410" s="471"/>
      <c r="AX410" s="471"/>
      <c r="AY410" s="470"/>
      <c r="AZ410" s="473"/>
      <c r="BA410" s="472"/>
      <c r="BB410" s="473"/>
      <c r="BC410" s="472"/>
      <c r="BD410" s="473"/>
      <c r="BE410" s="472"/>
      <c r="BF410" s="473"/>
      <c r="BG410" s="472"/>
      <c r="BH410" s="473"/>
      <c r="BI410" s="472"/>
      <c r="BJ410" s="473"/>
      <c r="BK410" s="472"/>
      <c r="BL410" s="473"/>
      <c r="BM410" s="472"/>
      <c r="BN410" s="473"/>
      <c r="BO410" s="472"/>
      <c r="BP410" s="473"/>
      <c r="BQ410" s="472"/>
      <c r="BR410" s="473"/>
      <c r="BS410" s="472"/>
      <c r="BT410" s="473"/>
      <c r="BU410" s="472"/>
      <c r="BV410" s="473"/>
      <c r="BW410" s="472"/>
      <c r="BX410" s="470"/>
      <c r="BY410" s="470"/>
      <c r="BZ410" s="470"/>
      <c r="CA410" s="470"/>
      <c r="CB410" s="470"/>
      <c r="CC410" s="470"/>
      <c r="CD410" s="470"/>
      <c r="CE410" s="470"/>
      <c r="CF410" s="470"/>
      <c r="CG410" s="470"/>
      <c r="CH410" s="470"/>
      <c r="CI410" s="470"/>
      <c r="CJ410" s="470"/>
      <c r="CK410" s="470"/>
      <c r="CL410" s="470"/>
      <c r="CM410" s="470"/>
      <c r="CN410" s="470"/>
      <c r="CO410" s="470"/>
      <c r="CP410" s="470"/>
      <c r="CQ410" s="470"/>
      <c r="CR410" s="470"/>
      <c r="CS410" s="470"/>
      <c r="CT410" s="470"/>
      <c r="CU410" s="63"/>
      <c r="CV410" s="467"/>
      <c r="CW410" s="186"/>
      <c r="CX410" s="35"/>
      <c r="CY410" s="132" t="e">
        <f>IF(AND(BX410="NYY",BY410=150),324,IF(AND(BX410="NYY",BY410=95),282,IF(AND(BX410="NYY",BY410=70),202,IF(AND(BX410="NYY",BY410=50),159,IF(AND(BX410="NYY",BY410=35),131,IF(AND(BX410=NYY,BY410=25),106,IF(AND(BX410="LVTC",BY410=150),252,IF(AND(BX410="LVTC",BY410=95),190,IF(AND(BX410="LVTC",BY410=70),158,IF(AND(BX410="LVTC",BY410=50),124,IF(AND(BX410="LVTC",BY410=35),102,IF(AND(BX410="LVTC",BY410=25),83,0))))))))))))</f>
        <v>#NAME?</v>
      </c>
      <c r="CZ410" s="35"/>
      <c r="DA410" s="35"/>
      <c r="DB410" s="401">
        <f t="shared" si="41"/>
        <v>0</v>
      </c>
      <c r="DC410" s="401">
        <f t="shared" si="42"/>
        <v>0</v>
      </c>
      <c r="DD410" s="401" t="str">
        <f t="shared" si="43"/>
        <v>BAIK</v>
      </c>
      <c r="DE410" s="401">
        <f t="shared" si="44"/>
        <v>0</v>
      </c>
      <c r="DF410" s="401" t="str">
        <f t="shared" si="45"/>
        <v>BAIK</v>
      </c>
    </row>
    <row r="411" spans="1:110">
      <c r="A411" s="510">
        <f t="shared" si="46"/>
        <v>399</v>
      </c>
      <c r="B411" s="511" t="str">
        <f>'1. DATA TRAFO'!C410</f>
        <v>KK0071</v>
      </c>
      <c r="C411" s="512" t="str">
        <f>'1. DATA TRAFO'!D410</f>
        <v>JL SUKAMANDI</v>
      </c>
      <c r="D411" s="193" t="str">
        <f>'1. DATA TRAFO'!L410</f>
        <v>TRAFINDO</v>
      </c>
      <c r="E411" s="192">
        <f>'1. DATA TRAFO'!M410</f>
        <v>100</v>
      </c>
      <c r="F411" s="513">
        <f>'1. DATA TRAFO'!R410</f>
        <v>44813</v>
      </c>
      <c r="G411" s="205" t="str">
        <f>'1. DATA TRAFO'!T410</f>
        <v>GTA</v>
      </c>
      <c r="H411" s="470"/>
      <c r="I411" s="470"/>
      <c r="J411" s="470"/>
      <c r="K411" s="470"/>
      <c r="L411" s="470"/>
      <c r="M411" s="470"/>
      <c r="N411" s="470"/>
      <c r="O411" s="470"/>
      <c r="P411" s="470"/>
      <c r="Q411" s="470"/>
      <c r="R411" s="470"/>
      <c r="S411" s="470"/>
      <c r="T411" s="470"/>
      <c r="U411" s="470"/>
      <c r="V411" s="470"/>
      <c r="W411" s="470"/>
      <c r="X411" s="470"/>
      <c r="Y411" s="470"/>
      <c r="Z411" s="470"/>
      <c r="AA411" s="470"/>
      <c r="AB411" s="470"/>
      <c r="AC411" s="514"/>
      <c r="AD411" s="470"/>
      <c r="AE411" s="515"/>
      <c r="AF411" s="470"/>
      <c r="AG411" s="470"/>
      <c r="AH411" s="470"/>
      <c r="AI411" s="470"/>
      <c r="AJ411" s="470"/>
      <c r="AK411" s="470"/>
      <c r="AL411" s="470"/>
      <c r="AM411" s="470"/>
      <c r="AN411" s="470"/>
      <c r="AO411" s="470"/>
      <c r="AP411" s="470"/>
      <c r="AQ411" s="470"/>
      <c r="AR411" s="470"/>
      <c r="AS411" s="516"/>
      <c r="AT411" s="470"/>
      <c r="AU411" s="471"/>
      <c r="AV411" s="470"/>
      <c r="AW411" s="471"/>
      <c r="AX411" s="471"/>
      <c r="AY411" s="470"/>
      <c r="AZ411" s="473"/>
      <c r="BA411" s="472"/>
      <c r="BB411" s="473"/>
      <c r="BC411" s="472"/>
      <c r="BD411" s="473"/>
      <c r="BE411" s="472"/>
      <c r="BF411" s="473"/>
      <c r="BG411" s="472"/>
      <c r="BH411" s="473"/>
      <c r="BI411" s="472"/>
      <c r="BJ411" s="473"/>
      <c r="BK411" s="472"/>
      <c r="BL411" s="473"/>
      <c r="BM411" s="472"/>
      <c r="BN411" s="473"/>
      <c r="BO411" s="472"/>
      <c r="BP411" s="473"/>
      <c r="BQ411" s="472"/>
      <c r="BR411" s="473"/>
      <c r="BS411" s="472"/>
      <c r="BT411" s="473"/>
      <c r="BU411" s="472"/>
      <c r="BV411" s="473"/>
      <c r="BW411" s="472"/>
      <c r="BX411" s="470"/>
      <c r="BY411" s="470"/>
      <c r="BZ411" s="470"/>
      <c r="CA411" s="470"/>
      <c r="CB411" s="470"/>
      <c r="CC411" s="470"/>
      <c r="CD411" s="470"/>
      <c r="CE411" s="470"/>
      <c r="CF411" s="470"/>
      <c r="CG411" s="470"/>
      <c r="CH411" s="470"/>
      <c r="CI411" s="470"/>
      <c r="CJ411" s="470"/>
      <c r="CK411" s="470"/>
      <c r="CL411" s="470"/>
      <c r="CM411" s="470"/>
      <c r="CN411" s="470"/>
      <c r="CO411" s="470"/>
      <c r="CP411" s="470"/>
      <c r="CQ411" s="470"/>
      <c r="CR411" s="470"/>
      <c r="CS411" s="470"/>
      <c r="CT411" s="470"/>
      <c r="CU411" s="63"/>
      <c r="CV411" s="467"/>
      <c r="CW411" s="186"/>
      <c r="CX411" s="35"/>
      <c r="CY411" s="132" t="e">
        <f>IF(AND(BX411="NYY",BY411=150),324,IF(AND(BX411="NYY",BY411=95),282,IF(AND(BX411="NYY",BY411=70),202,IF(AND(BX411="NYY",BY411=50),159,IF(AND(BX411="NYY",BY411=35),131,IF(AND(BX411=NYY,BY411=25),106,IF(AND(BX411="LVTC",BY411=150),252,IF(AND(BX411="LVTC",BY411=95),190,IF(AND(BX411="LVTC",BY411=70),158,IF(AND(BX411="LVTC",BY411=50),124,IF(AND(BX411="LVTC",BY411=35),102,IF(AND(BX411="LVTC",BY411=25),83,0))))))))))))</f>
        <v>#NAME?</v>
      </c>
      <c r="CZ411" s="35"/>
      <c r="DA411" s="35"/>
      <c r="DB411" s="401">
        <f t="shared" si="41"/>
        <v>0</v>
      </c>
      <c r="DC411" s="401">
        <f t="shared" si="42"/>
        <v>0</v>
      </c>
      <c r="DD411" s="401" t="str">
        <f t="shared" si="43"/>
        <v>BAIK</v>
      </c>
      <c r="DE411" s="401">
        <f t="shared" si="44"/>
        <v>0</v>
      </c>
      <c r="DF411" s="401" t="str">
        <f t="shared" si="45"/>
        <v>BAIK</v>
      </c>
    </row>
    <row r="412" spans="1:110">
      <c r="A412" s="510">
        <f t="shared" si="46"/>
        <v>400</v>
      </c>
      <c r="B412" s="511" t="str">
        <f>'1. DATA TRAFO'!C411</f>
        <v>KK0072</v>
      </c>
      <c r="C412" s="512" t="str">
        <f>'1. DATA TRAFO'!D411</f>
        <v>JL SUKAMANDI</v>
      </c>
      <c r="D412" s="193" t="str">
        <f>'1. DATA TRAFO'!L411</f>
        <v>MURAWA</v>
      </c>
      <c r="E412" s="192">
        <f>'1. DATA TRAFO'!M411</f>
        <v>100</v>
      </c>
      <c r="F412" s="513">
        <f>'1. DATA TRAFO'!R411</f>
        <v>44813</v>
      </c>
      <c r="G412" s="205" t="str">
        <f>'1. DATA TRAFO'!T411</f>
        <v>GTA</v>
      </c>
      <c r="H412" s="470"/>
      <c r="I412" s="470"/>
      <c r="J412" s="470"/>
      <c r="K412" s="470"/>
      <c r="L412" s="470"/>
      <c r="M412" s="470"/>
      <c r="N412" s="470"/>
      <c r="O412" s="470"/>
      <c r="P412" s="470"/>
      <c r="Q412" s="470"/>
      <c r="R412" s="470"/>
      <c r="S412" s="470"/>
      <c r="T412" s="470"/>
      <c r="U412" s="470"/>
      <c r="V412" s="470"/>
      <c r="W412" s="470"/>
      <c r="X412" s="470"/>
      <c r="Y412" s="470"/>
      <c r="Z412" s="470"/>
      <c r="AA412" s="470"/>
      <c r="AB412" s="470"/>
      <c r="AC412" s="514"/>
      <c r="AD412" s="470"/>
      <c r="AE412" s="515"/>
      <c r="AF412" s="470"/>
      <c r="AG412" s="470"/>
      <c r="AH412" s="470"/>
      <c r="AI412" s="470"/>
      <c r="AJ412" s="470"/>
      <c r="AK412" s="470"/>
      <c r="AL412" s="470"/>
      <c r="AM412" s="470"/>
      <c r="AN412" s="470"/>
      <c r="AO412" s="470"/>
      <c r="AP412" s="470"/>
      <c r="AQ412" s="470"/>
      <c r="AR412" s="470"/>
      <c r="AS412" s="516"/>
      <c r="AT412" s="470"/>
      <c r="AU412" s="471"/>
      <c r="AV412" s="470"/>
      <c r="AW412" s="471"/>
      <c r="AX412" s="471"/>
      <c r="AY412" s="470"/>
      <c r="AZ412" s="473"/>
      <c r="BA412" s="472"/>
      <c r="BB412" s="473"/>
      <c r="BC412" s="472"/>
      <c r="BD412" s="473"/>
      <c r="BE412" s="472"/>
      <c r="BF412" s="473"/>
      <c r="BG412" s="472"/>
      <c r="BH412" s="473"/>
      <c r="BI412" s="472"/>
      <c r="BJ412" s="473"/>
      <c r="BK412" s="472"/>
      <c r="BL412" s="473"/>
      <c r="BM412" s="472"/>
      <c r="BN412" s="473"/>
      <c r="BO412" s="472"/>
      <c r="BP412" s="473"/>
      <c r="BQ412" s="472"/>
      <c r="BR412" s="473"/>
      <c r="BS412" s="472"/>
      <c r="BT412" s="473"/>
      <c r="BU412" s="472"/>
      <c r="BV412" s="473"/>
      <c r="BW412" s="472"/>
      <c r="BX412" s="470"/>
      <c r="BY412" s="470"/>
      <c r="BZ412" s="470"/>
      <c r="CA412" s="470"/>
      <c r="CB412" s="470"/>
      <c r="CC412" s="470"/>
      <c r="CD412" s="470"/>
      <c r="CE412" s="470"/>
      <c r="CF412" s="470"/>
      <c r="CG412" s="470"/>
      <c r="CH412" s="470"/>
      <c r="CI412" s="470"/>
      <c r="CJ412" s="470"/>
      <c r="CK412" s="470"/>
      <c r="CL412" s="470"/>
      <c r="CM412" s="470"/>
      <c r="CN412" s="470"/>
      <c r="CO412" s="470"/>
      <c r="CP412" s="470"/>
      <c r="CQ412" s="470"/>
      <c r="CR412" s="470"/>
      <c r="CS412" s="470"/>
      <c r="CT412" s="470"/>
      <c r="CU412" s="63"/>
      <c r="CV412" s="467"/>
      <c r="CW412" s="186"/>
      <c r="CX412" s="35"/>
      <c r="CY412" s="132" t="e">
        <f>IF(AND(BX412="NYY",BY412=150),324,IF(AND(BX412="NYY",BY412=95),282,IF(AND(BX412="NYY",BY412=70),202,IF(AND(BX412="NYY",BY412=50),159,IF(AND(BX412="NYY",BY412=35),131,IF(AND(BX412=NYY,BY412=25),106,IF(AND(BX412="LVTC",BY412=150),252,IF(AND(BX412="LVTC",BY412=95),190,IF(AND(BX412="LVTC",BY412=70),158,IF(AND(BX412="LVTC",BY412=50),124,IF(AND(BX412="LVTC",BY412=35),102,IF(AND(BX412="LVTC",BY412=25),83,0))))))))))))</f>
        <v>#NAME?</v>
      </c>
      <c r="CZ412" s="35"/>
      <c r="DA412" s="35"/>
      <c r="DB412" s="401">
        <f t="shared" si="41"/>
        <v>0</v>
      </c>
      <c r="DC412" s="401">
        <f t="shared" si="42"/>
        <v>0</v>
      </c>
      <c r="DD412" s="401" t="str">
        <f t="shared" si="43"/>
        <v>BAIK</v>
      </c>
      <c r="DE412" s="401">
        <f t="shared" si="44"/>
        <v>0</v>
      </c>
      <c r="DF412" s="401" t="str">
        <f t="shared" si="45"/>
        <v>BAIK</v>
      </c>
    </row>
    <row r="413" spans="1:110">
      <c r="A413" s="510">
        <f t="shared" si="46"/>
        <v>401</v>
      </c>
      <c r="B413" s="511" t="str">
        <f>'1. DATA TRAFO'!C412</f>
        <v>KK0011</v>
      </c>
      <c r="C413" s="512" t="str">
        <f>'1. DATA TRAFO'!D412</f>
        <v>JL.SUKAMANDI</v>
      </c>
      <c r="D413" s="193" t="str">
        <f>'1. DATA TRAFO'!L412</f>
        <v>TRAPINDO</v>
      </c>
      <c r="E413" s="192">
        <f>'1. DATA TRAFO'!M412</f>
        <v>100</v>
      </c>
      <c r="F413" s="513">
        <f>'1. DATA TRAFO'!R412</f>
        <v>44813</v>
      </c>
      <c r="G413" s="205" t="str">
        <f>'1. DATA TRAFO'!T412</f>
        <v>GTA</v>
      </c>
      <c r="H413" s="470"/>
      <c r="I413" s="470"/>
      <c r="J413" s="470"/>
      <c r="K413" s="470"/>
      <c r="L413" s="470"/>
      <c r="M413" s="470"/>
      <c r="N413" s="470"/>
      <c r="O413" s="470"/>
      <c r="P413" s="470"/>
      <c r="Q413" s="470"/>
      <c r="R413" s="470"/>
      <c r="S413" s="470"/>
      <c r="T413" s="470"/>
      <c r="U413" s="470"/>
      <c r="V413" s="470"/>
      <c r="W413" s="470"/>
      <c r="X413" s="470"/>
      <c r="Y413" s="470"/>
      <c r="Z413" s="470"/>
      <c r="AA413" s="470"/>
      <c r="AB413" s="470"/>
      <c r="AC413" s="514"/>
      <c r="AD413" s="470"/>
      <c r="AE413" s="515"/>
      <c r="AF413" s="470"/>
      <c r="AG413" s="470"/>
      <c r="AH413" s="470"/>
      <c r="AI413" s="470"/>
      <c r="AJ413" s="470"/>
      <c r="AK413" s="470"/>
      <c r="AL413" s="470"/>
      <c r="AM413" s="470"/>
      <c r="AN413" s="470"/>
      <c r="AO413" s="470"/>
      <c r="AP413" s="470"/>
      <c r="AQ413" s="470"/>
      <c r="AR413" s="470"/>
      <c r="AS413" s="516"/>
      <c r="AT413" s="470"/>
      <c r="AU413" s="471"/>
      <c r="AV413" s="470"/>
      <c r="AW413" s="471"/>
      <c r="AX413" s="471"/>
      <c r="AY413" s="470"/>
      <c r="AZ413" s="473"/>
      <c r="BA413" s="472"/>
      <c r="BB413" s="473"/>
      <c r="BC413" s="472"/>
      <c r="BD413" s="473"/>
      <c r="BE413" s="472"/>
      <c r="BF413" s="473"/>
      <c r="BG413" s="472"/>
      <c r="BH413" s="473"/>
      <c r="BI413" s="472"/>
      <c r="BJ413" s="473"/>
      <c r="BK413" s="472"/>
      <c r="BL413" s="473"/>
      <c r="BM413" s="472"/>
      <c r="BN413" s="473"/>
      <c r="BO413" s="472"/>
      <c r="BP413" s="473"/>
      <c r="BQ413" s="472"/>
      <c r="BR413" s="473"/>
      <c r="BS413" s="472"/>
      <c r="BT413" s="473"/>
      <c r="BU413" s="472"/>
      <c r="BV413" s="473"/>
      <c r="BW413" s="472"/>
      <c r="BX413" s="470"/>
      <c r="BY413" s="470"/>
      <c r="BZ413" s="470"/>
      <c r="CA413" s="470"/>
      <c r="CB413" s="470"/>
      <c r="CC413" s="470"/>
      <c r="CD413" s="470"/>
      <c r="CE413" s="470"/>
      <c r="CF413" s="470"/>
      <c r="CG413" s="470"/>
      <c r="CH413" s="470"/>
      <c r="CI413" s="470"/>
      <c r="CJ413" s="470"/>
      <c r="CK413" s="470"/>
      <c r="CL413" s="470"/>
      <c r="CM413" s="470"/>
      <c r="CN413" s="470"/>
      <c r="CO413" s="470"/>
      <c r="CP413" s="470"/>
      <c r="CQ413" s="470"/>
      <c r="CR413" s="470"/>
      <c r="CS413" s="470"/>
      <c r="CT413" s="470"/>
      <c r="CU413" s="63"/>
      <c r="CV413" s="467"/>
      <c r="CW413" s="186"/>
      <c r="CX413" s="35"/>
      <c r="CY413" s="132" t="e">
        <f>IF(AND(BX413="NYY",BY413=150),324,IF(AND(BX413="NYY",BY413=95),282,IF(AND(BX413="NYY",BY413=70),202,IF(AND(BX413="NYY",BY413=50),159,IF(AND(BX413="NYY",BY413=35),131,IF(AND(BX413=NYY,BY413=25),106,IF(AND(BX413="LVTC",BY413=150),252,IF(AND(BX413="LVTC",BY413=95),190,IF(AND(BX413="LVTC",BY413=70),158,IF(AND(BX413="LVTC",BY413=50),124,IF(AND(BX413="LVTC",BY413=35),102,IF(AND(BX413="LVTC",BY413=25),83,0))))))))))))</f>
        <v>#NAME?</v>
      </c>
      <c r="CZ413" s="35"/>
      <c r="DA413" s="35"/>
      <c r="DB413" s="401">
        <f t="shared" si="41"/>
        <v>0</v>
      </c>
      <c r="DC413" s="401">
        <f t="shared" si="42"/>
        <v>0</v>
      </c>
      <c r="DD413" s="401" t="str">
        <f t="shared" si="43"/>
        <v>BAIK</v>
      </c>
      <c r="DE413" s="401">
        <f t="shared" si="44"/>
        <v>0</v>
      </c>
      <c r="DF413" s="401" t="str">
        <f t="shared" si="45"/>
        <v>BAIK</v>
      </c>
    </row>
    <row r="414" spans="1:110">
      <c r="A414" s="510">
        <f t="shared" si="46"/>
        <v>402</v>
      </c>
      <c r="B414" s="511" t="str">
        <f>'1. DATA TRAFO'!C413</f>
        <v>KK0050</v>
      </c>
      <c r="C414" s="512" t="str">
        <f>'1. DATA TRAFO'!D413</f>
        <v>JL SUKAMANDI</v>
      </c>
      <c r="D414" s="193" t="str">
        <f>'1. DATA TRAFO'!L413</f>
        <v>SINTRA</v>
      </c>
      <c r="E414" s="192">
        <f>'1. DATA TRAFO'!M413</f>
        <v>50</v>
      </c>
      <c r="F414" s="513">
        <f>'1. DATA TRAFO'!R413</f>
        <v>44816</v>
      </c>
      <c r="G414" s="205" t="str">
        <f>'1. DATA TRAFO'!T413</f>
        <v>GTA</v>
      </c>
      <c r="H414" s="470"/>
      <c r="I414" s="470"/>
      <c r="J414" s="470"/>
      <c r="K414" s="470"/>
      <c r="L414" s="470"/>
      <c r="M414" s="470"/>
      <c r="N414" s="470"/>
      <c r="O414" s="470"/>
      <c r="P414" s="470"/>
      <c r="Q414" s="470"/>
      <c r="R414" s="470"/>
      <c r="S414" s="470"/>
      <c r="T414" s="470"/>
      <c r="U414" s="470"/>
      <c r="V414" s="470"/>
      <c r="W414" s="470"/>
      <c r="X414" s="470"/>
      <c r="Y414" s="470"/>
      <c r="Z414" s="470"/>
      <c r="AA414" s="470"/>
      <c r="AB414" s="470"/>
      <c r="AC414" s="514"/>
      <c r="AD414" s="470"/>
      <c r="AE414" s="515"/>
      <c r="AF414" s="470"/>
      <c r="AG414" s="470"/>
      <c r="AH414" s="470"/>
      <c r="AI414" s="470"/>
      <c r="AJ414" s="470"/>
      <c r="AK414" s="470"/>
      <c r="AL414" s="470"/>
      <c r="AM414" s="470"/>
      <c r="AN414" s="470"/>
      <c r="AO414" s="470"/>
      <c r="AP414" s="470"/>
      <c r="AQ414" s="470"/>
      <c r="AR414" s="470"/>
      <c r="AS414" s="516"/>
      <c r="AT414" s="470"/>
      <c r="AU414" s="471"/>
      <c r="AV414" s="470"/>
      <c r="AW414" s="471"/>
      <c r="AX414" s="471"/>
      <c r="AY414" s="470"/>
      <c r="AZ414" s="473"/>
      <c r="BA414" s="472"/>
      <c r="BB414" s="473"/>
      <c r="BC414" s="472"/>
      <c r="BD414" s="473"/>
      <c r="BE414" s="472"/>
      <c r="BF414" s="473"/>
      <c r="BG414" s="472"/>
      <c r="BH414" s="473"/>
      <c r="BI414" s="472"/>
      <c r="BJ414" s="473"/>
      <c r="BK414" s="472"/>
      <c r="BL414" s="473"/>
      <c r="BM414" s="472"/>
      <c r="BN414" s="473"/>
      <c r="BO414" s="472"/>
      <c r="BP414" s="473"/>
      <c r="BQ414" s="472"/>
      <c r="BR414" s="473"/>
      <c r="BS414" s="472"/>
      <c r="BT414" s="473"/>
      <c r="BU414" s="472"/>
      <c r="BV414" s="473"/>
      <c r="BW414" s="472"/>
      <c r="BX414" s="470"/>
      <c r="BY414" s="470"/>
      <c r="BZ414" s="470"/>
      <c r="CA414" s="470"/>
      <c r="CB414" s="470"/>
      <c r="CC414" s="470"/>
      <c r="CD414" s="470"/>
      <c r="CE414" s="470"/>
      <c r="CF414" s="470"/>
      <c r="CG414" s="470"/>
      <c r="CH414" s="470"/>
      <c r="CI414" s="470"/>
      <c r="CJ414" s="470"/>
      <c r="CK414" s="470"/>
      <c r="CL414" s="470"/>
      <c r="CM414" s="470"/>
      <c r="CN414" s="470"/>
      <c r="CO414" s="470"/>
      <c r="CP414" s="470"/>
      <c r="CQ414" s="470"/>
      <c r="CR414" s="470"/>
      <c r="CS414" s="470"/>
      <c r="CT414" s="470"/>
      <c r="CU414" s="63"/>
      <c r="CV414" s="467"/>
      <c r="CW414" s="186"/>
      <c r="CX414" s="35"/>
      <c r="CY414" s="132" t="e">
        <f>IF(AND(BX414="NYY",BY414=150),324,IF(AND(BX414="NYY",BY414=95),282,IF(AND(BX414="NYY",BY414=70),202,IF(AND(BX414="NYY",BY414=50),159,IF(AND(BX414="NYY",BY414=35),131,IF(AND(BX414=NYY,BY414=25),106,IF(AND(BX414="LVTC",BY414=150),252,IF(AND(BX414="LVTC",BY414=95),190,IF(AND(BX414="LVTC",BY414=70),158,IF(AND(BX414="LVTC",BY414=50),124,IF(AND(BX414="LVTC",BY414=35),102,IF(AND(BX414="LVTC",BY414=25),83,0))))))))))))</f>
        <v>#NAME?</v>
      </c>
      <c r="CZ414" s="35"/>
      <c r="DA414" s="35"/>
      <c r="DB414" s="401">
        <f t="shared" si="41"/>
        <v>0</v>
      </c>
      <c r="DC414" s="401">
        <f t="shared" si="42"/>
        <v>0</v>
      </c>
      <c r="DD414" s="401" t="str">
        <f t="shared" si="43"/>
        <v>BAIK</v>
      </c>
      <c r="DE414" s="401">
        <f t="shared" si="44"/>
        <v>0</v>
      </c>
      <c r="DF414" s="401" t="str">
        <f t="shared" si="45"/>
        <v>BAIK</v>
      </c>
    </row>
    <row r="415" spans="1:110">
      <c r="A415" s="510">
        <f t="shared" si="46"/>
        <v>403</v>
      </c>
      <c r="B415" s="511" t="str">
        <f>'1. DATA TRAFO'!C414</f>
        <v>KK0126</v>
      </c>
      <c r="C415" s="512" t="str">
        <f>'1. DATA TRAFO'!D414</f>
        <v>JL SUKAMANDI</v>
      </c>
      <c r="D415" s="193" t="str">
        <f>'1. DATA TRAFO'!L414</f>
        <v>VOLTRA</v>
      </c>
      <c r="E415" s="192">
        <f>'1. DATA TRAFO'!M414</f>
        <v>100</v>
      </c>
      <c r="F415" s="513">
        <f>'1. DATA TRAFO'!R414</f>
        <v>44816</v>
      </c>
      <c r="G415" s="205" t="str">
        <f>'1. DATA TRAFO'!T414</f>
        <v>GTA</v>
      </c>
      <c r="H415" s="470"/>
      <c r="I415" s="470"/>
      <c r="J415" s="470"/>
      <c r="K415" s="470"/>
      <c r="L415" s="470"/>
      <c r="M415" s="470"/>
      <c r="N415" s="470"/>
      <c r="O415" s="470"/>
      <c r="P415" s="470"/>
      <c r="Q415" s="470"/>
      <c r="R415" s="470"/>
      <c r="S415" s="470"/>
      <c r="T415" s="470"/>
      <c r="U415" s="470"/>
      <c r="V415" s="470"/>
      <c r="W415" s="470"/>
      <c r="X415" s="470"/>
      <c r="Y415" s="470"/>
      <c r="Z415" s="470"/>
      <c r="AA415" s="470"/>
      <c r="AB415" s="470"/>
      <c r="AC415" s="514"/>
      <c r="AD415" s="470"/>
      <c r="AE415" s="515"/>
      <c r="AF415" s="470"/>
      <c r="AG415" s="470"/>
      <c r="AH415" s="470"/>
      <c r="AI415" s="470"/>
      <c r="AJ415" s="470"/>
      <c r="AK415" s="470"/>
      <c r="AL415" s="470"/>
      <c r="AM415" s="470"/>
      <c r="AN415" s="470"/>
      <c r="AO415" s="470"/>
      <c r="AP415" s="470"/>
      <c r="AQ415" s="470"/>
      <c r="AR415" s="470"/>
      <c r="AS415" s="516"/>
      <c r="AT415" s="470"/>
      <c r="AU415" s="471"/>
      <c r="AV415" s="470"/>
      <c r="AW415" s="471"/>
      <c r="AX415" s="471"/>
      <c r="AY415" s="470"/>
      <c r="AZ415" s="473"/>
      <c r="BA415" s="472"/>
      <c r="BB415" s="473"/>
      <c r="BC415" s="472"/>
      <c r="BD415" s="473"/>
      <c r="BE415" s="472"/>
      <c r="BF415" s="473"/>
      <c r="BG415" s="472"/>
      <c r="BH415" s="473"/>
      <c r="BI415" s="472"/>
      <c r="BJ415" s="473"/>
      <c r="BK415" s="472"/>
      <c r="BL415" s="473"/>
      <c r="BM415" s="472"/>
      <c r="BN415" s="473"/>
      <c r="BO415" s="472"/>
      <c r="BP415" s="473"/>
      <c r="BQ415" s="472"/>
      <c r="BR415" s="473"/>
      <c r="BS415" s="472"/>
      <c r="BT415" s="473"/>
      <c r="BU415" s="472"/>
      <c r="BV415" s="473"/>
      <c r="BW415" s="472"/>
      <c r="BX415" s="470"/>
      <c r="BY415" s="470"/>
      <c r="BZ415" s="470"/>
      <c r="CA415" s="470"/>
      <c r="CB415" s="470"/>
      <c r="CC415" s="470"/>
      <c r="CD415" s="470"/>
      <c r="CE415" s="470"/>
      <c r="CF415" s="470"/>
      <c r="CG415" s="470"/>
      <c r="CH415" s="470"/>
      <c r="CI415" s="470"/>
      <c r="CJ415" s="470"/>
      <c r="CK415" s="470"/>
      <c r="CL415" s="470"/>
      <c r="CM415" s="470"/>
      <c r="CN415" s="470"/>
      <c r="CO415" s="470"/>
      <c r="CP415" s="470"/>
      <c r="CQ415" s="470"/>
      <c r="CR415" s="470"/>
      <c r="CS415" s="470"/>
      <c r="CT415" s="470"/>
      <c r="CU415" s="63"/>
      <c r="CV415" s="467"/>
      <c r="CW415" s="186"/>
      <c r="CX415" s="35"/>
      <c r="CY415" s="132" t="e">
        <f>IF(AND(BX415="NYY",BY415=150),324,IF(AND(BX415="NYY",BY415=95),282,IF(AND(BX415="NYY",BY415=70),202,IF(AND(BX415="NYY",BY415=50),159,IF(AND(BX415="NYY",BY415=35),131,IF(AND(BX415=NYY,BY415=25),106,IF(AND(BX415="LVTC",BY415=150),252,IF(AND(BX415="LVTC",BY415=95),190,IF(AND(BX415="LVTC",BY415=70),158,IF(AND(BX415="LVTC",BY415=50),124,IF(AND(BX415="LVTC",BY415=35),102,IF(AND(BX415="LVTC",BY415=25),83,0))))))))))))</f>
        <v>#NAME?</v>
      </c>
      <c r="CZ415" s="35"/>
      <c r="DA415" s="35"/>
      <c r="DB415" s="401">
        <f t="shared" si="41"/>
        <v>0</v>
      </c>
      <c r="DC415" s="401">
        <f t="shared" si="42"/>
        <v>0</v>
      </c>
      <c r="DD415" s="401" t="str">
        <f t="shared" si="43"/>
        <v>BAIK</v>
      </c>
      <c r="DE415" s="401">
        <f t="shared" si="44"/>
        <v>0</v>
      </c>
      <c r="DF415" s="401" t="str">
        <f t="shared" si="45"/>
        <v>BAIK</v>
      </c>
    </row>
    <row r="416" spans="1:110">
      <c r="A416" s="510">
        <f t="shared" si="46"/>
        <v>404</v>
      </c>
      <c r="B416" s="511" t="str">
        <f>'1. DATA TRAFO'!C415</f>
        <v>KK0092</v>
      </c>
      <c r="C416" s="512" t="str">
        <f>'1. DATA TRAFO'!D415</f>
        <v>JL SUKAMANDI</v>
      </c>
      <c r="D416" s="193" t="str">
        <f>'1. DATA TRAFO'!L415</f>
        <v>VOLTRA</v>
      </c>
      <c r="E416" s="192">
        <f>'1. DATA TRAFO'!M415</f>
        <v>100</v>
      </c>
      <c r="F416" s="513">
        <f>'1. DATA TRAFO'!R415</f>
        <v>44816</v>
      </c>
      <c r="G416" s="205" t="str">
        <f>'1. DATA TRAFO'!T415</f>
        <v>GTA</v>
      </c>
      <c r="H416" s="470"/>
      <c r="I416" s="470"/>
      <c r="J416" s="470"/>
      <c r="K416" s="470"/>
      <c r="L416" s="470"/>
      <c r="M416" s="470"/>
      <c r="N416" s="470"/>
      <c r="O416" s="470"/>
      <c r="P416" s="470"/>
      <c r="Q416" s="470"/>
      <c r="R416" s="470"/>
      <c r="S416" s="470"/>
      <c r="T416" s="470"/>
      <c r="U416" s="470"/>
      <c r="V416" s="470"/>
      <c r="W416" s="470"/>
      <c r="X416" s="470"/>
      <c r="Y416" s="470"/>
      <c r="Z416" s="470"/>
      <c r="AA416" s="470"/>
      <c r="AB416" s="470"/>
      <c r="AC416" s="514"/>
      <c r="AD416" s="470"/>
      <c r="AE416" s="515"/>
      <c r="AF416" s="470"/>
      <c r="AG416" s="470"/>
      <c r="AH416" s="470"/>
      <c r="AI416" s="470"/>
      <c r="AJ416" s="470"/>
      <c r="AK416" s="470"/>
      <c r="AL416" s="470"/>
      <c r="AM416" s="470"/>
      <c r="AN416" s="470"/>
      <c r="AO416" s="470"/>
      <c r="AP416" s="470"/>
      <c r="AQ416" s="470"/>
      <c r="AR416" s="470"/>
      <c r="AS416" s="516"/>
      <c r="AT416" s="470"/>
      <c r="AU416" s="471"/>
      <c r="AV416" s="470"/>
      <c r="AW416" s="471"/>
      <c r="AX416" s="471"/>
      <c r="AY416" s="470"/>
      <c r="AZ416" s="473"/>
      <c r="BA416" s="472"/>
      <c r="BB416" s="473"/>
      <c r="BC416" s="472"/>
      <c r="BD416" s="473"/>
      <c r="BE416" s="472"/>
      <c r="BF416" s="473"/>
      <c r="BG416" s="472"/>
      <c r="BH416" s="473"/>
      <c r="BI416" s="472"/>
      <c r="BJ416" s="473"/>
      <c r="BK416" s="472"/>
      <c r="BL416" s="473"/>
      <c r="BM416" s="472"/>
      <c r="BN416" s="473"/>
      <c r="BO416" s="472"/>
      <c r="BP416" s="473"/>
      <c r="BQ416" s="472"/>
      <c r="BR416" s="473"/>
      <c r="BS416" s="472"/>
      <c r="BT416" s="473"/>
      <c r="BU416" s="472"/>
      <c r="BV416" s="473"/>
      <c r="BW416" s="472"/>
      <c r="BX416" s="470"/>
      <c r="BY416" s="470"/>
      <c r="BZ416" s="470"/>
      <c r="CA416" s="470"/>
      <c r="CB416" s="470"/>
      <c r="CC416" s="470"/>
      <c r="CD416" s="470"/>
      <c r="CE416" s="470"/>
      <c r="CF416" s="470"/>
      <c r="CG416" s="470"/>
      <c r="CH416" s="470"/>
      <c r="CI416" s="470"/>
      <c r="CJ416" s="470"/>
      <c r="CK416" s="470"/>
      <c r="CL416" s="470"/>
      <c r="CM416" s="470"/>
      <c r="CN416" s="470"/>
      <c r="CO416" s="470"/>
      <c r="CP416" s="470"/>
      <c r="CQ416" s="470"/>
      <c r="CR416" s="470"/>
      <c r="CS416" s="470"/>
      <c r="CT416" s="470"/>
      <c r="CU416" s="63"/>
      <c r="CV416" s="467"/>
      <c r="CW416" s="186"/>
      <c r="CX416" s="35"/>
      <c r="CY416" s="132" t="e">
        <f>IF(AND(BX416="NYY",BY416=150),324,IF(AND(BX416="NYY",BY416=95),282,IF(AND(BX416="NYY",BY416=70),202,IF(AND(BX416="NYY",BY416=50),159,IF(AND(BX416="NYY",BY416=35),131,IF(AND(BX416=NYY,BY416=25),106,IF(AND(BX416="LVTC",BY416=150),252,IF(AND(BX416="LVTC",BY416=95),190,IF(AND(BX416="LVTC",BY416=70),158,IF(AND(BX416="LVTC",BY416=50),124,IF(AND(BX416="LVTC",BY416=35),102,IF(AND(BX416="LVTC",BY416=25),83,0))))))))))))</f>
        <v>#NAME?</v>
      </c>
      <c r="CZ416" s="35"/>
      <c r="DA416" s="35"/>
      <c r="DB416" s="401">
        <f t="shared" si="41"/>
        <v>0</v>
      </c>
      <c r="DC416" s="401">
        <f t="shared" si="42"/>
        <v>0</v>
      </c>
      <c r="DD416" s="401" t="str">
        <f t="shared" si="43"/>
        <v>BAIK</v>
      </c>
      <c r="DE416" s="401">
        <f t="shared" si="44"/>
        <v>0</v>
      </c>
      <c r="DF416" s="401" t="str">
        <f t="shared" si="45"/>
        <v>BAIK</v>
      </c>
    </row>
    <row r="417" spans="1:110">
      <c r="A417" s="510">
        <f t="shared" si="46"/>
        <v>405</v>
      </c>
      <c r="B417" s="511" t="str">
        <f>'1. DATA TRAFO'!C416</f>
        <v>KK0065</v>
      </c>
      <c r="C417" s="512" t="str">
        <f>'1. DATA TRAFO'!D416</f>
        <v>JL SUKAMANDI</v>
      </c>
      <c r="D417" s="193" t="str">
        <f>'1. DATA TRAFO'!L416</f>
        <v>CENTRADO</v>
      </c>
      <c r="E417" s="192">
        <f>'1. DATA TRAFO'!M416</f>
        <v>25</v>
      </c>
      <c r="F417" s="513">
        <f>'1. DATA TRAFO'!R416</f>
        <v>44816</v>
      </c>
      <c r="G417" s="205" t="str">
        <f>'1. DATA TRAFO'!T416</f>
        <v>GTA</v>
      </c>
      <c r="H417" s="470"/>
      <c r="I417" s="470"/>
      <c r="J417" s="470"/>
      <c r="K417" s="470"/>
      <c r="L417" s="470"/>
      <c r="M417" s="470"/>
      <c r="N417" s="470"/>
      <c r="O417" s="470"/>
      <c r="P417" s="470"/>
      <c r="Q417" s="470"/>
      <c r="R417" s="470"/>
      <c r="S417" s="470"/>
      <c r="T417" s="470"/>
      <c r="U417" s="470"/>
      <c r="V417" s="470"/>
      <c r="W417" s="470"/>
      <c r="X417" s="470"/>
      <c r="Y417" s="470"/>
      <c r="Z417" s="470"/>
      <c r="AA417" s="470"/>
      <c r="AB417" s="470"/>
      <c r="AC417" s="514"/>
      <c r="AD417" s="470"/>
      <c r="AE417" s="515"/>
      <c r="AF417" s="470"/>
      <c r="AG417" s="470"/>
      <c r="AH417" s="470"/>
      <c r="AI417" s="470"/>
      <c r="AJ417" s="470"/>
      <c r="AK417" s="470"/>
      <c r="AL417" s="470"/>
      <c r="AM417" s="470"/>
      <c r="AN417" s="470"/>
      <c r="AO417" s="470"/>
      <c r="AP417" s="470"/>
      <c r="AQ417" s="470"/>
      <c r="AR417" s="470"/>
      <c r="AS417" s="516"/>
      <c r="AT417" s="470"/>
      <c r="AU417" s="471"/>
      <c r="AV417" s="470"/>
      <c r="AW417" s="471"/>
      <c r="AX417" s="471"/>
      <c r="AY417" s="470"/>
      <c r="AZ417" s="473"/>
      <c r="BA417" s="472"/>
      <c r="BB417" s="473"/>
      <c r="BC417" s="472"/>
      <c r="BD417" s="473"/>
      <c r="BE417" s="472"/>
      <c r="BF417" s="473"/>
      <c r="BG417" s="472"/>
      <c r="BH417" s="473"/>
      <c r="BI417" s="472"/>
      <c r="BJ417" s="473"/>
      <c r="BK417" s="472"/>
      <c r="BL417" s="473"/>
      <c r="BM417" s="472"/>
      <c r="BN417" s="473"/>
      <c r="BO417" s="472"/>
      <c r="BP417" s="473"/>
      <c r="BQ417" s="472"/>
      <c r="BR417" s="473"/>
      <c r="BS417" s="472"/>
      <c r="BT417" s="473"/>
      <c r="BU417" s="472"/>
      <c r="BV417" s="473"/>
      <c r="BW417" s="472"/>
      <c r="BX417" s="470"/>
      <c r="BY417" s="470"/>
      <c r="BZ417" s="470"/>
      <c r="CA417" s="470"/>
      <c r="CB417" s="470"/>
      <c r="CC417" s="470"/>
      <c r="CD417" s="470"/>
      <c r="CE417" s="470"/>
      <c r="CF417" s="470"/>
      <c r="CG417" s="470"/>
      <c r="CH417" s="470"/>
      <c r="CI417" s="470"/>
      <c r="CJ417" s="470"/>
      <c r="CK417" s="470"/>
      <c r="CL417" s="470"/>
      <c r="CM417" s="470"/>
      <c r="CN417" s="470"/>
      <c r="CO417" s="470"/>
      <c r="CP417" s="470"/>
      <c r="CQ417" s="470"/>
      <c r="CR417" s="470"/>
      <c r="CS417" s="470"/>
      <c r="CT417" s="470"/>
      <c r="CU417" s="63"/>
      <c r="CV417" s="467"/>
      <c r="CW417" s="186"/>
      <c r="CX417" s="35"/>
      <c r="CY417" s="132" t="e">
        <f>IF(AND(BX417="NYY",BY417=150),324,IF(AND(BX417="NYY",BY417=95),282,IF(AND(BX417="NYY",BY417=70),202,IF(AND(BX417="NYY",BY417=50),159,IF(AND(BX417="NYY",BY417=35),131,IF(AND(BX417=NYY,BY417=25),106,IF(AND(BX417="LVTC",BY417=150),252,IF(AND(BX417="LVTC",BY417=95),190,IF(AND(BX417="LVTC",BY417=70),158,IF(AND(BX417="LVTC",BY417=50),124,IF(AND(BX417="LVTC",BY417=35),102,IF(AND(BX417="LVTC",BY417=25),83,0))))))))))))</f>
        <v>#NAME?</v>
      </c>
      <c r="CZ417" s="35"/>
      <c r="DA417" s="35"/>
      <c r="DB417" s="401">
        <f t="shared" si="41"/>
        <v>0</v>
      </c>
      <c r="DC417" s="401">
        <f t="shared" si="42"/>
        <v>0</v>
      </c>
      <c r="DD417" s="401" t="str">
        <f t="shared" si="43"/>
        <v>BAIK</v>
      </c>
      <c r="DE417" s="401">
        <f t="shared" si="44"/>
        <v>0</v>
      </c>
      <c r="DF417" s="401" t="str">
        <f t="shared" si="45"/>
        <v>BAIK</v>
      </c>
    </row>
    <row r="418" spans="1:110">
      <c r="A418" s="510">
        <f t="shared" si="46"/>
        <v>406</v>
      </c>
      <c r="B418" s="511" t="str">
        <f>'1. DATA TRAFO'!C417</f>
        <v>KK0103</v>
      </c>
      <c r="C418" s="512" t="str">
        <f>'1. DATA TRAFO'!D417</f>
        <v>JL.SUKAMANDI</v>
      </c>
      <c r="D418" s="193" t="str">
        <f>'1. DATA TRAFO'!L417</f>
        <v>SINTRA</v>
      </c>
      <c r="E418" s="192">
        <f>'1. DATA TRAFO'!M417</f>
        <v>100</v>
      </c>
      <c r="F418" s="513">
        <f>'1. DATA TRAFO'!R417</f>
        <v>44816</v>
      </c>
      <c r="G418" s="205" t="str">
        <f>'1. DATA TRAFO'!T417</f>
        <v>GTA</v>
      </c>
      <c r="H418" s="470"/>
      <c r="I418" s="470"/>
      <c r="J418" s="470"/>
      <c r="K418" s="470"/>
      <c r="L418" s="470"/>
      <c r="M418" s="470"/>
      <c r="N418" s="470"/>
      <c r="O418" s="470"/>
      <c r="P418" s="470"/>
      <c r="Q418" s="470"/>
      <c r="R418" s="470"/>
      <c r="S418" s="470"/>
      <c r="T418" s="470"/>
      <c r="U418" s="470"/>
      <c r="V418" s="470"/>
      <c r="W418" s="470"/>
      <c r="X418" s="470"/>
      <c r="Y418" s="470"/>
      <c r="Z418" s="470"/>
      <c r="AA418" s="470"/>
      <c r="AB418" s="470"/>
      <c r="AC418" s="514"/>
      <c r="AD418" s="470"/>
      <c r="AE418" s="515"/>
      <c r="AF418" s="470"/>
      <c r="AG418" s="470"/>
      <c r="AH418" s="470"/>
      <c r="AI418" s="470"/>
      <c r="AJ418" s="470"/>
      <c r="AK418" s="470"/>
      <c r="AL418" s="470"/>
      <c r="AM418" s="470"/>
      <c r="AN418" s="470"/>
      <c r="AO418" s="470"/>
      <c r="AP418" s="470"/>
      <c r="AQ418" s="470"/>
      <c r="AR418" s="470"/>
      <c r="AS418" s="516"/>
      <c r="AT418" s="470"/>
      <c r="AU418" s="471"/>
      <c r="AV418" s="470"/>
      <c r="AW418" s="471"/>
      <c r="AX418" s="471"/>
      <c r="AY418" s="470"/>
      <c r="AZ418" s="473"/>
      <c r="BA418" s="472"/>
      <c r="BB418" s="473"/>
      <c r="BC418" s="472"/>
      <c r="BD418" s="473"/>
      <c r="BE418" s="472"/>
      <c r="BF418" s="473"/>
      <c r="BG418" s="472"/>
      <c r="BH418" s="473"/>
      <c r="BI418" s="472"/>
      <c r="BJ418" s="473"/>
      <c r="BK418" s="472"/>
      <c r="BL418" s="473"/>
      <c r="BM418" s="472"/>
      <c r="BN418" s="473"/>
      <c r="BO418" s="472"/>
      <c r="BP418" s="473"/>
      <c r="BQ418" s="472"/>
      <c r="BR418" s="473"/>
      <c r="BS418" s="472"/>
      <c r="BT418" s="473"/>
      <c r="BU418" s="472"/>
      <c r="BV418" s="473"/>
      <c r="BW418" s="472"/>
      <c r="BX418" s="470"/>
      <c r="BY418" s="470"/>
      <c r="BZ418" s="470"/>
      <c r="CA418" s="470"/>
      <c r="CB418" s="470"/>
      <c r="CC418" s="470"/>
      <c r="CD418" s="470"/>
      <c r="CE418" s="470"/>
      <c r="CF418" s="470"/>
      <c r="CG418" s="470"/>
      <c r="CH418" s="470"/>
      <c r="CI418" s="470"/>
      <c r="CJ418" s="470"/>
      <c r="CK418" s="470"/>
      <c r="CL418" s="470"/>
      <c r="CM418" s="470"/>
      <c r="CN418" s="470"/>
      <c r="CO418" s="470"/>
      <c r="CP418" s="470"/>
      <c r="CQ418" s="470"/>
      <c r="CR418" s="470"/>
      <c r="CS418" s="470"/>
      <c r="CT418" s="470"/>
      <c r="CU418" s="63"/>
      <c r="CV418" s="467"/>
      <c r="CW418" s="186"/>
      <c r="CX418" s="35"/>
      <c r="CY418" s="132" t="e">
        <f>IF(AND(BX418="NYY",BY418=150),324,IF(AND(BX418="NYY",BY418=95),282,IF(AND(BX418="NYY",BY418=70),202,IF(AND(BX418="NYY",BY418=50),159,IF(AND(BX418="NYY",BY418=35),131,IF(AND(BX418=NYY,BY418=25),106,IF(AND(BX418="LVTC",BY418=150),252,IF(AND(BX418="LVTC",BY418=95),190,IF(AND(BX418="LVTC",BY418=70),158,IF(AND(BX418="LVTC",BY418=50),124,IF(AND(BX418="LVTC",BY418=35),102,IF(AND(BX418="LVTC",BY418=25),83,0))))))))))))</f>
        <v>#NAME?</v>
      </c>
      <c r="CZ418" s="35"/>
      <c r="DA418" s="35"/>
      <c r="DB418" s="401">
        <f t="shared" si="41"/>
        <v>0</v>
      </c>
      <c r="DC418" s="401">
        <f t="shared" si="42"/>
        <v>0</v>
      </c>
      <c r="DD418" s="401" t="str">
        <f t="shared" si="43"/>
        <v>BAIK</v>
      </c>
      <c r="DE418" s="401">
        <f t="shared" si="44"/>
        <v>0</v>
      </c>
      <c r="DF418" s="401" t="str">
        <f t="shared" si="45"/>
        <v>BAIK</v>
      </c>
    </row>
    <row r="419" spans="1:110">
      <c r="A419" s="510">
        <f t="shared" si="46"/>
        <v>407</v>
      </c>
      <c r="B419" s="511" t="str">
        <f>'1. DATA TRAFO'!C418</f>
        <v>KK0106</v>
      </c>
      <c r="C419" s="512" t="str">
        <f>'1. DATA TRAFO'!D418</f>
        <v>JL.DAMAR</v>
      </c>
      <c r="D419" s="193" t="str">
        <f>'1. DATA TRAFO'!L418</f>
        <v>SINTRA</v>
      </c>
      <c r="E419" s="192">
        <f>'1. DATA TRAFO'!M418</f>
        <v>160</v>
      </c>
      <c r="F419" s="513">
        <f>'1. DATA TRAFO'!R418</f>
        <v>44816</v>
      </c>
      <c r="G419" s="205" t="str">
        <f>'1. DATA TRAFO'!T418</f>
        <v>GTA</v>
      </c>
      <c r="H419" s="470"/>
      <c r="I419" s="470"/>
      <c r="J419" s="470"/>
      <c r="K419" s="470"/>
      <c r="L419" s="470"/>
      <c r="M419" s="470"/>
      <c r="N419" s="470"/>
      <c r="O419" s="470"/>
      <c r="P419" s="470"/>
      <c r="Q419" s="470"/>
      <c r="R419" s="470"/>
      <c r="S419" s="470"/>
      <c r="T419" s="470"/>
      <c r="U419" s="470"/>
      <c r="V419" s="470"/>
      <c r="W419" s="470"/>
      <c r="X419" s="470"/>
      <c r="Y419" s="470"/>
      <c r="Z419" s="470"/>
      <c r="AA419" s="470"/>
      <c r="AB419" s="470"/>
      <c r="AC419" s="514"/>
      <c r="AD419" s="470"/>
      <c r="AE419" s="515"/>
      <c r="AF419" s="470"/>
      <c r="AG419" s="470"/>
      <c r="AH419" s="470"/>
      <c r="AI419" s="470"/>
      <c r="AJ419" s="470"/>
      <c r="AK419" s="470"/>
      <c r="AL419" s="470"/>
      <c r="AM419" s="470"/>
      <c r="AN419" s="470"/>
      <c r="AO419" s="470"/>
      <c r="AP419" s="470"/>
      <c r="AQ419" s="470"/>
      <c r="AR419" s="470"/>
      <c r="AS419" s="516"/>
      <c r="AT419" s="470"/>
      <c r="AU419" s="471"/>
      <c r="AV419" s="470"/>
      <c r="AW419" s="471"/>
      <c r="AX419" s="471"/>
      <c r="AY419" s="470"/>
      <c r="AZ419" s="473"/>
      <c r="BA419" s="472"/>
      <c r="BB419" s="473"/>
      <c r="BC419" s="472"/>
      <c r="BD419" s="473"/>
      <c r="BE419" s="472"/>
      <c r="BF419" s="473"/>
      <c r="BG419" s="472"/>
      <c r="BH419" s="473"/>
      <c r="BI419" s="472"/>
      <c r="BJ419" s="473"/>
      <c r="BK419" s="472"/>
      <c r="BL419" s="473"/>
      <c r="BM419" s="472"/>
      <c r="BN419" s="473"/>
      <c r="BO419" s="472"/>
      <c r="BP419" s="473"/>
      <c r="BQ419" s="472"/>
      <c r="BR419" s="473"/>
      <c r="BS419" s="472"/>
      <c r="BT419" s="473"/>
      <c r="BU419" s="472"/>
      <c r="BV419" s="473"/>
      <c r="BW419" s="472"/>
      <c r="BX419" s="470"/>
      <c r="BY419" s="470"/>
      <c r="BZ419" s="470"/>
      <c r="CA419" s="470"/>
      <c r="CB419" s="470"/>
      <c r="CC419" s="470"/>
      <c r="CD419" s="470"/>
      <c r="CE419" s="470"/>
      <c r="CF419" s="470"/>
      <c r="CG419" s="470"/>
      <c r="CH419" s="470"/>
      <c r="CI419" s="470"/>
      <c r="CJ419" s="470"/>
      <c r="CK419" s="470"/>
      <c r="CL419" s="470"/>
      <c r="CM419" s="470"/>
      <c r="CN419" s="470"/>
      <c r="CO419" s="470"/>
      <c r="CP419" s="470"/>
      <c r="CQ419" s="470"/>
      <c r="CR419" s="470"/>
      <c r="CS419" s="470"/>
      <c r="CT419" s="470"/>
      <c r="CU419" s="63"/>
      <c r="CV419" s="467"/>
      <c r="CW419" s="186"/>
      <c r="CX419" s="35"/>
      <c r="CY419" s="132" t="e">
        <f>IF(AND(BX419="NYY",BY419=150),324,IF(AND(BX419="NYY",BY419=95),282,IF(AND(BX419="NYY",BY419=70),202,IF(AND(BX419="NYY",BY419=50),159,IF(AND(BX419="NYY",BY419=35),131,IF(AND(BX419=NYY,BY419=25),106,IF(AND(BX419="LVTC",BY419=150),252,IF(AND(BX419="LVTC",BY419=95),190,IF(AND(BX419="LVTC",BY419=70),158,IF(AND(BX419="LVTC",BY419=50),124,IF(AND(BX419="LVTC",BY419=35),102,IF(AND(BX419="LVTC",BY419=25),83,0))))))))))))</f>
        <v>#NAME?</v>
      </c>
      <c r="CZ419" s="35"/>
      <c r="DA419" s="35"/>
      <c r="DB419" s="401">
        <f t="shared" si="41"/>
        <v>0</v>
      </c>
      <c r="DC419" s="401">
        <f t="shared" si="42"/>
        <v>0</v>
      </c>
      <c r="DD419" s="401" t="str">
        <f t="shared" si="43"/>
        <v>BAIK</v>
      </c>
      <c r="DE419" s="401">
        <f t="shared" si="44"/>
        <v>0</v>
      </c>
      <c r="DF419" s="401" t="str">
        <f t="shared" si="45"/>
        <v>BAIK</v>
      </c>
    </row>
    <row r="420" spans="1:110">
      <c r="A420" s="510">
        <f t="shared" si="46"/>
        <v>408</v>
      </c>
      <c r="B420" s="511" t="str">
        <f>'1. DATA TRAFO'!C419</f>
        <v>KK0037</v>
      </c>
      <c r="C420" s="512" t="str">
        <f>'1. DATA TRAFO'!D419</f>
        <v>JL.DAMAR</v>
      </c>
      <c r="D420" s="193" t="str">
        <f>'1. DATA TRAFO'!L419</f>
        <v>STARLITE</v>
      </c>
      <c r="E420" s="192">
        <f>'1. DATA TRAFO'!M419</f>
        <v>160</v>
      </c>
      <c r="F420" s="513">
        <f>'1. DATA TRAFO'!R419</f>
        <v>44816</v>
      </c>
      <c r="G420" s="205" t="str">
        <f>'1. DATA TRAFO'!T419</f>
        <v>GTA</v>
      </c>
      <c r="H420" s="470"/>
      <c r="I420" s="470"/>
      <c r="J420" s="470"/>
      <c r="K420" s="470"/>
      <c r="L420" s="470"/>
      <c r="M420" s="470"/>
      <c r="N420" s="470"/>
      <c r="O420" s="470"/>
      <c r="P420" s="470"/>
      <c r="Q420" s="470"/>
      <c r="R420" s="470"/>
      <c r="S420" s="470"/>
      <c r="T420" s="470"/>
      <c r="U420" s="470"/>
      <c r="V420" s="470"/>
      <c r="W420" s="470"/>
      <c r="X420" s="470"/>
      <c r="Y420" s="470"/>
      <c r="Z420" s="470"/>
      <c r="AA420" s="470"/>
      <c r="AB420" s="470"/>
      <c r="AC420" s="514"/>
      <c r="AD420" s="470"/>
      <c r="AE420" s="515"/>
      <c r="AF420" s="470"/>
      <c r="AG420" s="470"/>
      <c r="AH420" s="470"/>
      <c r="AI420" s="470"/>
      <c r="AJ420" s="470"/>
      <c r="AK420" s="470"/>
      <c r="AL420" s="470"/>
      <c r="AM420" s="470"/>
      <c r="AN420" s="470"/>
      <c r="AO420" s="470"/>
      <c r="AP420" s="470"/>
      <c r="AQ420" s="470"/>
      <c r="AR420" s="470"/>
      <c r="AS420" s="516"/>
      <c r="AT420" s="470"/>
      <c r="AU420" s="471"/>
      <c r="AV420" s="470"/>
      <c r="AW420" s="471"/>
      <c r="AX420" s="471"/>
      <c r="AY420" s="470"/>
      <c r="AZ420" s="473"/>
      <c r="BA420" s="472"/>
      <c r="BB420" s="473"/>
      <c r="BC420" s="472"/>
      <c r="BD420" s="473"/>
      <c r="BE420" s="472"/>
      <c r="BF420" s="473"/>
      <c r="BG420" s="472"/>
      <c r="BH420" s="473"/>
      <c r="BI420" s="472"/>
      <c r="BJ420" s="473"/>
      <c r="BK420" s="472"/>
      <c r="BL420" s="473"/>
      <c r="BM420" s="472"/>
      <c r="BN420" s="473"/>
      <c r="BO420" s="472"/>
      <c r="BP420" s="473"/>
      <c r="BQ420" s="472"/>
      <c r="BR420" s="473"/>
      <c r="BS420" s="472"/>
      <c r="BT420" s="473"/>
      <c r="BU420" s="472"/>
      <c r="BV420" s="473"/>
      <c r="BW420" s="472"/>
      <c r="BX420" s="470"/>
      <c r="BY420" s="470"/>
      <c r="BZ420" s="470"/>
      <c r="CA420" s="470"/>
      <c r="CB420" s="470"/>
      <c r="CC420" s="470"/>
      <c r="CD420" s="470"/>
      <c r="CE420" s="470"/>
      <c r="CF420" s="470"/>
      <c r="CG420" s="470"/>
      <c r="CH420" s="470"/>
      <c r="CI420" s="470"/>
      <c r="CJ420" s="470"/>
      <c r="CK420" s="470"/>
      <c r="CL420" s="470"/>
      <c r="CM420" s="470"/>
      <c r="CN420" s="470"/>
      <c r="CO420" s="470"/>
      <c r="CP420" s="470"/>
      <c r="CQ420" s="470"/>
      <c r="CR420" s="470"/>
      <c r="CS420" s="470"/>
      <c r="CT420" s="470"/>
      <c r="CU420" s="63"/>
      <c r="CV420" s="467"/>
      <c r="CW420" s="186"/>
      <c r="CX420" s="35"/>
      <c r="CY420" s="132" t="e">
        <f>IF(AND(BX420="NYY",BY420=150),324,IF(AND(BX420="NYY",BY420=95),282,IF(AND(BX420="NYY",BY420=70),202,IF(AND(BX420="NYY",BY420=50),159,IF(AND(BX420="NYY",BY420=35),131,IF(AND(BX420=NYY,BY420=25),106,IF(AND(BX420="LVTC",BY420=150),252,IF(AND(BX420="LVTC",BY420=95),190,IF(AND(BX420="LVTC",BY420=70),158,IF(AND(BX420="LVTC",BY420=50),124,IF(AND(BX420="LVTC",BY420=35),102,IF(AND(BX420="LVTC",BY420=25),83,0))))))))))))</f>
        <v>#NAME?</v>
      </c>
      <c r="CZ420" s="35"/>
      <c r="DA420" s="35"/>
      <c r="DB420" s="401">
        <f t="shared" si="41"/>
        <v>0</v>
      </c>
      <c r="DC420" s="401">
        <f t="shared" si="42"/>
        <v>0</v>
      </c>
      <c r="DD420" s="401" t="str">
        <f t="shared" si="43"/>
        <v>BAIK</v>
      </c>
      <c r="DE420" s="401">
        <f t="shared" si="44"/>
        <v>0</v>
      </c>
      <c r="DF420" s="401" t="str">
        <f t="shared" si="45"/>
        <v>BAIK</v>
      </c>
    </row>
    <row r="421" spans="1:110">
      <c r="A421" s="510">
        <f t="shared" si="46"/>
        <v>409</v>
      </c>
      <c r="B421" s="511" t="str">
        <f>'1. DATA TRAFO'!C420</f>
        <v>KK0118</v>
      </c>
      <c r="C421" s="512" t="str">
        <f>'1. DATA TRAFO'!D420</f>
        <v>JL.DAMAR</v>
      </c>
      <c r="D421" s="193" t="str">
        <f>'1. DATA TRAFO'!L420</f>
        <v>CENTRADO</v>
      </c>
      <c r="E421" s="192">
        <f>'1. DATA TRAFO'!M420</f>
        <v>50</v>
      </c>
      <c r="F421" s="513">
        <f>'1. DATA TRAFO'!R420</f>
        <v>44816</v>
      </c>
      <c r="G421" s="205" t="str">
        <f>'1. DATA TRAFO'!T420</f>
        <v>GTA</v>
      </c>
      <c r="H421" s="470"/>
      <c r="I421" s="470"/>
      <c r="J421" s="470"/>
      <c r="K421" s="470"/>
      <c r="L421" s="470"/>
      <c r="M421" s="470"/>
      <c r="N421" s="470"/>
      <c r="O421" s="470"/>
      <c r="P421" s="470"/>
      <c r="Q421" s="470"/>
      <c r="R421" s="470"/>
      <c r="S421" s="470"/>
      <c r="T421" s="470"/>
      <c r="U421" s="470"/>
      <c r="V421" s="470"/>
      <c r="W421" s="470"/>
      <c r="X421" s="470"/>
      <c r="Y421" s="470"/>
      <c r="Z421" s="470"/>
      <c r="AA421" s="470"/>
      <c r="AB421" s="470"/>
      <c r="AC421" s="514"/>
      <c r="AD421" s="470"/>
      <c r="AE421" s="515"/>
      <c r="AF421" s="470"/>
      <c r="AG421" s="470"/>
      <c r="AH421" s="470"/>
      <c r="AI421" s="470"/>
      <c r="AJ421" s="470"/>
      <c r="AK421" s="470"/>
      <c r="AL421" s="470"/>
      <c r="AM421" s="470"/>
      <c r="AN421" s="470"/>
      <c r="AO421" s="470"/>
      <c r="AP421" s="470"/>
      <c r="AQ421" s="470"/>
      <c r="AR421" s="470"/>
      <c r="AS421" s="516"/>
      <c r="AT421" s="470"/>
      <c r="AU421" s="471"/>
      <c r="AV421" s="470"/>
      <c r="AW421" s="471"/>
      <c r="AX421" s="471"/>
      <c r="AY421" s="470"/>
      <c r="AZ421" s="473"/>
      <c r="BA421" s="472"/>
      <c r="BB421" s="473"/>
      <c r="BC421" s="472"/>
      <c r="BD421" s="473"/>
      <c r="BE421" s="472"/>
      <c r="BF421" s="473"/>
      <c r="BG421" s="472"/>
      <c r="BH421" s="473"/>
      <c r="BI421" s="472"/>
      <c r="BJ421" s="473"/>
      <c r="BK421" s="472"/>
      <c r="BL421" s="473"/>
      <c r="BM421" s="472"/>
      <c r="BN421" s="473"/>
      <c r="BO421" s="472"/>
      <c r="BP421" s="473"/>
      <c r="BQ421" s="472"/>
      <c r="BR421" s="473"/>
      <c r="BS421" s="472"/>
      <c r="BT421" s="473"/>
      <c r="BU421" s="472"/>
      <c r="BV421" s="473"/>
      <c r="BW421" s="472"/>
      <c r="BX421" s="470"/>
      <c r="BY421" s="470"/>
      <c r="BZ421" s="470"/>
      <c r="CA421" s="470"/>
      <c r="CB421" s="470"/>
      <c r="CC421" s="470"/>
      <c r="CD421" s="470"/>
      <c r="CE421" s="470"/>
      <c r="CF421" s="470"/>
      <c r="CG421" s="470"/>
      <c r="CH421" s="470"/>
      <c r="CI421" s="470"/>
      <c r="CJ421" s="470"/>
      <c r="CK421" s="470"/>
      <c r="CL421" s="470"/>
      <c r="CM421" s="470"/>
      <c r="CN421" s="470"/>
      <c r="CO421" s="470"/>
      <c r="CP421" s="470"/>
      <c r="CQ421" s="470"/>
      <c r="CR421" s="470"/>
      <c r="CS421" s="470"/>
      <c r="CT421" s="470"/>
      <c r="CU421" s="63"/>
      <c r="CV421" s="467"/>
      <c r="CW421" s="186"/>
      <c r="CX421" s="35"/>
      <c r="CY421" s="132" t="e">
        <f>IF(AND(BX421="NYY",BY421=150),324,IF(AND(BX421="NYY",BY421=95),282,IF(AND(BX421="NYY",BY421=70),202,IF(AND(BX421="NYY",BY421=50),159,IF(AND(BX421="NYY",BY421=35),131,IF(AND(BX421=NYY,BY421=25),106,IF(AND(BX421="LVTC",BY421=150),252,IF(AND(BX421="LVTC",BY421=95),190,IF(AND(BX421="LVTC",BY421=70),158,IF(AND(BX421="LVTC",BY421=50),124,IF(AND(BX421="LVTC",BY421=35),102,IF(AND(BX421="LVTC",BY421=25),83,0))))))))))))</f>
        <v>#NAME?</v>
      </c>
      <c r="CZ421" s="35"/>
      <c r="DA421" s="35"/>
      <c r="DB421" s="401">
        <f t="shared" si="41"/>
        <v>0</v>
      </c>
      <c r="DC421" s="401">
        <f t="shared" si="42"/>
        <v>0</v>
      </c>
      <c r="DD421" s="401" t="str">
        <f t="shared" si="43"/>
        <v>BAIK</v>
      </c>
      <c r="DE421" s="401">
        <f t="shared" si="44"/>
        <v>0</v>
      </c>
      <c r="DF421" s="401" t="str">
        <f t="shared" si="45"/>
        <v>BAIK</v>
      </c>
    </row>
    <row r="422" spans="1:110">
      <c r="A422" s="510">
        <f t="shared" si="46"/>
        <v>410</v>
      </c>
      <c r="B422" s="511" t="str">
        <f>'1. DATA TRAFO'!C421</f>
        <v>KK0128</v>
      </c>
      <c r="C422" s="512" t="str">
        <f>'1. DATA TRAFO'!D421</f>
        <v>JL.DAMAR</v>
      </c>
      <c r="D422" s="193" t="str">
        <f>'1. DATA TRAFO'!L421</f>
        <v>TRAPINDO</v>
      </c>
      <c r="E422" s="192">
        <f>'1. DATA TRAFO'!M421</f>
        <v>100</v>
      </c>
      <c r="F422" s="513">
        <f>'1. DATA TRAFO'!R421</f>
        <v>44816</v>
      </c>
      <c r="G422" s="205" t="str">
        <f>'1. DATA TRAFO'!T421</f>
        <v>GTA</v>
      </c>
      <c r="H422" s="470"/>
      <c r="I422" s="470"/>
      <c r="J422" s="470"/>
      <c r="K422" s="470"/>
      <c r="L422" s="470"/>
      <c r="M422" s="470"/>
      <c r="N422" s="470"/>
      <c r="O422" s="470"/>
      <c r="P422" s="470"/>
      <c r="Q422" s="470"/>
      <c r="R422" s="470"/>
      <c r="S422" s="470"/>
      <c r="T422" s="470"/>
      <c r="U422" s="470"/>
      <c r="V422" s="470"/>
      <c r="W422" s="470"/>
      <c r="X422" s="470"/>
      <c r="Y422" s="470"/>
      <c r="Z422" s="470"/>
      <c r="AA422" s="470"/>
      <c r="AB422" s="470"/>
      <c r="AC422" s="514"/>
      <c r="AD422" s="470"/>
      <c r="AE422" s="515"/>
      <c r="AF422" s="470"/>
      <c r="AG422" s="470"/>
      <c r="AH422" s="470"/>
      <c r="AI422" s="470"/>
      <c r="AJ422" s="470"/>
      <c r="AK422" s="470"/>
      <c r="AL422" s="470"/>
      <c r="AM422" s="470"/>
      <c r="AN422" s="470"/>
      <c r="AO422" s="470"/>
      <c r="AP422" s="470"/>
      <c r="AQ422" s="470"/>
      <c r="AR422" s="470"/>
      <c r="AS422" s="516"/>
      <c r="AT422" s="470"/>
      <c r="AU422" s="471"/>
      <c r="AV422" s="470"/>
      <c r="AW422" s="471"/>
      <c r="AX422" s="471"/>
      <c r="AY422" s="470"/>
      <c r="AZ422" s="473"/>
      <c r="BA422" s="472"/>
      <c r="BB422" s="473"/>
      <c r="BC422" s="472"/>
      <c r="BD422" s="473"/>
      <c r="BE422" s="472"/>
      <c r="BF422" s="473"/>
      <c r="BG422" s="472"/>
      <c r="BH422" s="473"/>
      <c r="BI422" s="472"/>
      <c r="BJ422" s="473"/>
      <c r="BK422" s="472"/>
      <c r="BL422" s="473"/>
      <c r="BM422" s="472"/>
      <c r="BN422" s="473"/>
      <c r="BO422" s="472"/>
      <c r="BP422" s="473"/>
      <c r="BQ422" s="472"/>
      <c r="BR422" s="473"/>
      <c r="BS422" s="472"/>
      <c r="BT422" s="473"/>
      <c r="BU422" s="472"/>
      <c r="BV422" s="473"/>
      <c r="BW422" s="472"/>
      <c r="BX422" s="470"/>
      <c r="BY422" s="470"/>
      <c r="BZ422" s="470"/>
      <c r="CA422" s="470"/>
      <c r="CB422" s="470"/>
      <c r="CC422" s="470"/>
      <c r="CD422" s="470"/>
      <c r="CE422" s="470"/>
      <c r="CF422" s="470"/>
      <c r="CG422" s="470"/>
      <c r="CH422" s="470"/>
      <c r="CI422" s="470"/>
      <c r="CJ422" s="470"/>
      <c r="CK422" s="470"/>
      <c r="CL422" s="470"/>
      <c r="CM422" s="470"/>
      <c r="CN422" s="470"/>
      <c r="CO422" s="470"/>
      <c r="CP422" s="470"/>
      <c r="CQ422" s="470"/>
      <c r="CR422" s="470"/>
      <c r="CS422" s="470"/>
      <c r="CT422" s="470"/>
      <c r="CU422" s="63"/>
      <c r="CV422" s="467"/>
      <c r="CW422" s="186"/>
      <c r="CX422" s="35"/>
      <c r="CY422" s="132" t="e">
        <f>IF(AND(BX422="NYY",BY422=150),324,IF(AND(BX422="NYY",BY422=95),282,IF(AND(BX422="NYY",BY422=70),202,IF(AND(BX422="NYY",BY422=50),159,IF(AND(BX422="NYY",BY422=35),131,IF(AND(BX422=NYY,BY422=25),106,IF(AND(BX422="LVTC",BY422=150),252,IF(AND(BX422="LVTC",BY422=95),190,IF(AND(BX422="LVTC",BY422=70),158,IF(AND(BX422="LVTC",BY422=50),124,IF(AND(BX422="LVTC",BY422=35),102,IF(AND(BX422="LVTC",BY422=25),83,0))))))))))))</f>
        <v>#NAME?</v>
      </c>
      <c r="CZ422" s="35"/>
      <c r="DA422" s="35"/>
      <c r="DB422" s="401">
        <f t="shared" si="41"/>
        <v>0</v>
      </c>
      <c r="DC422" s="401">
        <f t="shared" si="42"/>
        <v>0</v>
      </c>
      <c r="DD422" s="401" t="str">
        <f t="shared" si="43"/>
        <v>BAIK</v>
      </c>
      <c r="DE422" s="401">
        <f t="shared" si="44"/>
        <v>0</v>
      </c>
      <c r="DF422" s="401" t="str">
        <f t="shared" si="45"/>
        <v>BAIK</v>
      </c>
    </row>
    <row r="423" spans="1:110">
      <c r="A423" s="510">
        <f t="shared" si="46"/>
        <v>411</v>
      </c>
      <c r="B423" s="511" t="str">
        <f>'1. DATA TRAFO'!C422</f>
        <v>KK0068</v>
      </c>
      <c r="C423" s="512" t="str">
        <f>'1. DATA TRAFO'!D422</f>
        <v>JL.DAMAR</v>
      </c>
      <c r="D423" s="193" t="str">
        <f>'1. DATA TRAFO'!L422</f>
        <v>TRAPINDO</v>
      </c>
      <c r="E423" s="192">
        <f>'1. DATA TRAFO'!M422</f>
        <v>50</v>
      </c>
      <c r="F423" s="513">
        <f>'1. DATA TRAFO'!R422</f>
        <v>44816</v>
      </c>
      <c r="G423" s="205" t="str">
        <f>'1. DATA TRAFO'!T422</f>
        <v>GTA</v>
      </c>
      <c r="H423" s="470"/>
      <c r="I423" s="470"/>
      <c r="J423" s="470"/>
      <c r="K423" s="470"/>
      <c r="L423" s="470"/>
      <c r="M423" s="470"/>
      <c r="N423" s="470"/>
      <c r="O423" s="470"/>
      <c r="P423" s="470"/>
      <c r="Q423" s="470"/>
      <c r="R423" s="470"/>
      <c r="S423" s="470"/>
      <c r="T423" s="470"/>
      <c r="U423" s="470"/>
      <c r="V423" s="470"/>
      <c r="W423" s="470"/>
      <c r="X423" s="470"/>
      <c r="Y423" s="470"/>
      <c r="Z423" s="470"/>
      <c r="AA423" s="470"/>
      <c r="AB423" s="470"/>
      <c r="AC423" s="514"/>
      <c r="AD423" s="470"/>
      <c r="AE423" s="515"/>
      <c r="AF423" s="470"/>
      <c r="AG423" s="470"/>
      <c r="AH423" s="470"/>
      <c r="AI423" s="470"/>
      <c r="AJ423" s="470"/>
      <c r="AK423" s="470"/>
      <c r="AL423" s="470"/>
      <c r="AM423" s="470"/>
      <c r="AN423" s="470"/>
      <c r="AO423" s="470"/>
      <c r="AP423" s="470"/>
      <c r="AQ423" s="470"/>
      <c r="AR423" s="470"/>
      <c r="AS423" s="516"/>
      <c r="AT423" s="470"/>
      <c r="AU423" s="471"/>
      <c r="AV423" s="470"/>
      <c r="AW423" s="471"/>
      <c r="AX423" s="471"/>
      <c r="AY423" s="470"/>
      <c r="AZ423" s="473"/>
      <c r="BA423" s="472"/>
      <c r="BB423" s="473"/>
      <c r="BC423" s="472"/>
      <c r="BD423" s="473"/>
      <c r="BE423" s="472"/>
      <c r="BF423" s="473"/>
      <c r="BG423" s="472"/>
      <c r="BH423" s="473"/>
      <c r="BI423" s="472"/>
      <c r="BJ423" s="473"/>
      <c r="BK423" s="472"/>
      <c r="BL423" s="473"/>
      <c r="BM423" s="472"/>
      <c r="BN423" s="473"/>
      <c r="BO423" s="472"/>
      <c r="BP423" s="473"/>
      <c r="BQ423" s="472"/>
      <c r="BR423" s="473"/>
      <c r="BS423" s="472"/>
      <c r="BT423" s="473"/>
      <c r="BU423" s="472"/>
      <c r="BV423" s="473"/>
      <c r="BW423" s="472"/>
      <c r="BX423" s="470"/>
      <c r="BY423" s="470"/>
      <c r="BZ423" s="470"/>
      <c r="CA423" s="470"/>
      <c r="CB423" s="470"/>
      <c r="CC423" s="470"/>
      <c r="CD423" s="470"/>
      <c r="CE423" s="470"/>
      <c r="CF423" s="470"/>
      <c r="CG423" s="470"/>
      <c r="CH423" s="470"/>
      <c r="CI423" s="470"/>
      <c r="CJ423" s="470"/>
      <c r="CK423" s="470"/>
      <c r="CL423" s="470"/>
      <c r="CM423" s="470"/>
      <c r="CN423" s="470"/>
      <c r="CO423" s="470"/>
      <c r="CP423" s="470"/>
      <c r="CQ423" s="470"/>
      <c r="CR423" s="470"/>
      <c r="CS423" s="470"/>
      <c r="CT423" s="470"/>
      <c r="CU423" s="63"/>
      <c r="CV423" s="467"/>
      <c r="CW423" s="186"/>
      <c r="CX423" s="35"/>
      <c r="CY423" s="132" t="e">
        <f>IF(AND(BX423="NYY",BY423=150),324,IF(AND(BX423="NYY",BY423=95),282,IF(AND(BX423="NYY",BY423=70),202,IF(AND(BX423="NYY",BY423=50),159,IF(AND(BX423="NYY",BY423=35),131,IF(AND(BX423=NYY,BY423=25),106,IF(AND(BX423="LVTC",BY423=150),252,IF(AND(BX423="LVTC",BY423=95),190,IF(AND(BX423="LVTC",BY423=70),158,IF(AND(BX423="LVTC",BY423=50),124,IF(AND(BX423="LVTC",BY423=35),102,IF(AND(BX423="LVTC",BY423=25),83,0))))))))))))</f>
        <v>#NAME?</v>
      </c>
      <c r="CZ423" s="35"/>
      <c r="DA423" s="35"/>
      <c r="DB423" s="401">
        <f t="shared" si="41"/>
        <v>0</v>
      </c>
      <c r="DC423" s="401">
        <f t="shared" si="42"/>
        <v>0</v>
      </c>
      <c r="DD423" s="401" t="str">
        <f t="shared" si="43"/>
        <v>BAIK</v>
      </c>
      <c r="DE423" s="401">
        <f t="shared" si="44"/>
        <v>0</v>
      </c>
      <c r="DF423" s="401" t="str">
        <f t="shared" si="45"/>
        <v>BAIK</v>
      </c>
    </row>
    <row r="424" spans="1:110">
      <c r="A424" s="510">
        <f t="shared" si="46"/>
        <v>412</v>
      </c>
      <c r="B424" s="511" t="str">
        <f>'1. DATA TRAFO'!C423</f>
        <v>KK0096</v>
      </c>
      <c r="C424" s="512" t="str">
        <f>'1. DATA TRAFO'!D423</f>
        <v>JL DAMAR</v>
      </c>
      <c r="D424" s="193" t="str">
        <f>'1. DATA TRAFO'!L423</f>
        <v>VOLTRA</v>
      </c>
      <c r="E424" s="192">
        <f>'1. DATA TRAFO'!M423</f>
        <v>100</v>
      </c>
      <c r="F424" s="513">
        <f>'1. DATA TRAFO'!R423</f>
        <v>44816</v>
      </c>
      <c r="G424" s="205" t="str">
        <f>'1. DATA TRAFO'!T423</f>
        <v>GTA</v>
      </c>
      <c r="H424" s="470"/>
      <c r="I424" s="470"/>
      <c r="J424" s="470"/>
      <c r="K424" s="470"/>
      <c r="L424" s="470"/>
      <c r="M424" s="470"/>
      <c r="N424" s="470"/>
      <c r="O424" s="470"/>
      <c r="P424" s="470"/>
      <c r="Q424" s="470"/>
      <c r="R424" s="470"/>
      <c r="S424" s="470"/>
      <c r="T424" s="470"/>
      <c r="U424" s="470"/>
      <c r="V424" s="470"/>
      <c r="W424" s="470"/>
      <c r="X424" s="470"/>
      <c r="Y424" s="470"/>
      <c r="Z424" s="470"/>
      <c r="AA424" s="470"/>
      <c r="AB424" s="470"/>
      <c r="AC424" s="514"/>
      <c r="AD424" s="470"/>
      <c r="AE424" s="515"/>
      <c r="AF424" s="470"/>
      <c r="AG424" s="470"/>
      <c r="AH424" s="470"/>
      <c r="AI424" s="470"/>
      <c r="AJ424" s="470"/>
      <c r="AK424" s="470"/>
      <c r="AL424" s="470"/>
      <c r="AM424" s="470"/>
      <c r="AN424" s="470"/>
      <c r="AO424" s="470"/>
      <c r="AP424" s="470"/>
      <c r="AQ424" s="470"/>
      <c r="AR424" s="470"/>
      <c r="AS424" s="516"/>
      <c r="AT424" s="470"/>
      <c r="AU424" s="471"/>
      <c r="AV424" s="470"/>
      <c r="AW424" s="471"/>
      <c r="AX424" s="471"/>
      <c r="AY424" s="470"/>
      <c r="AZ424" s="473"/>
      <c r="BA424" s="472"/>
      <c r="BB424" s="473"/>
      <c r="BC424" s="472"/>
      <c r="BD424" s="473"/>
      <c r="BE424" s="472"/>
      <c r="BF424" s="473"/>
      <c r="BG424" s="472"/>
      <c r="BH424" s="473"/>
      <c r="BI424" s="472"/>
      <c r="BJ424" s="473"/>
      <c r="BK424" s="472"/>
      <c r="BL424" s="473"/>
      <c r="BM424" s="472"/>
      <c r="BN424" s="473"/>
      <c r="BO424" s="472"/>
      <c r="BP424" s="473"/>
      <c r="BQ424" s="472"/>
      <c r="BR424" s="473"/>
      <c r="BS424" s="472"/>
      <c r="BT424" s="473"/>
      <c r="BU424" s="472"/>
      <c r="BV424" s="473"/>
      <c r="BW424" s="472"/>
      <c r="BX424" s="470"/>
      <c r="BY424" s="470"/>
      <c r="BZ424" s="470"/>
      <c r="CA424" s="470"/>
      <c r="CB424" s="470"/>
      <c r="CC424" s="470"/>
      <c r="CD424" s="470"/>
      <c r="CE424" s="470"/>
      <c r="CF424" s="470"/>
      <c r="CG424" s="470"/>
      <c r="CH424" s="470"/>
      <c r="CI424" s="470"/>
      <c r="CJ424" s="470"/>
      <c r="CK424" s="470"/>
      <c r="CL424" s="470"/>
      <c r="CM424" s="470"/>
      <c r="CN424" s="470"/>
      <c r="CO424" s="470"/>
      <c r="CP424" s="470"/>
      <c r="CQ424" s="470"/>
      <c r="CR424" s="470"/>
      <c r="CS424" s="470"/>
      <c r="CT424" s="470"/>
      <c r="CU424" s="63"/>
      <c r="CV424" s="467"/>
      <c r="CW424" s="186"/>
      <c r="CX424" s="35"/>
      <c r="CY424" s="132" t="e">
        <f>IF(AND(BX424="NYY",BY424=150),324,IF(AND(BX424="NYY",BY424=95),282,IF(AND(BX424="NYY",BY424=70),202,IF(AND(BX424="NYY",BY424=50),159,IF(AND(BX424="NYY",BY424=35),131,IF(AND(BX424=NYY,BY424=25),106,IF(AND(BX424="LVTC",BY424=150),252,IF(AND(BX424="LVTC",BY424=95),190,IF(AND(BX424="LVTC",BY424=70),158,IF(AND(BX424="LVTC",BY424=50),124,IF(AND(BX424="LVTC",BY424=35),102,IF(AND(BX424="LVTC",BY424=25),83,0))))))))))))</f>
        <v>#NAME?</v>
      </c>
      <c r="CZ424" s="35"/>
      <c r="DA424" s="35"/>
      <c r="DB424" s="401">
        <f t="shared" si="41"/>
        <v>0</v>
      </c>
      <c r="DC424" s="401">
        <f t="shared" si="42"/>
        <v>0</v>
      </c>
      <c r="DD424" s="401" t="str">
        <f t="shared" si="43"/>
        <v>BAIK</v>
      </c>
      <c r="DE424" s="401">
        <f t="shared" si="44"/>
        <v>0</v>
      </c>
      <c r="DF424" s="401" t="str">
        <f t="shared" si="45"/>
        <v>BAIK</v>
      </c>
    </row>
    <row r="425" spans="1:110">
      <c r="A425" s="510">
        <f t="shared" si="46"/>
        <v>413</v>
      </c>
      <c r="B425" s="511" t="str">
        <f>'1. DATA TRAFO'!C424</f>
        <v>KK0117</v>
      </c>
      <c r="C425" s="512" t="str">
        <f>'1. DATA TRAFO'!D424</f>
        <v>JL.DAMAR</v>
      </c>
      <c r="D425" s="193" t="str">
        <f>'1. DATA TRAFO'!L424</f>
        <v>CENTRADO</v>
      </c>
      <c r="E425" s="192">
        <f>'1. DATA TRAFO'!M424</f>
        <v>100</v>
      </c>
      <c r="F425" s="513">
        <f>'1. DATA TRAFO'!R424</f>
        <v>44816</v>
      </c>
      <c r="G425" s="205" t="str">
        <f>'1. DATA TRAFO'!T424</f>
        <v>GTA</v>
      </c>
      <c r="H425" s="470"/>
      <c r="I425" s="470"/>
      <c r="J425" s="470"/>
      <c r="K425" s="470"/>
      <c r="L425" s="470"/>
      <c r="M425" s="470"/>
      <c r="N425" s="470"/>
      <c r="O425" s="470"/>
      <c r="P425" s="470"/>
      <c r="Q425" s="470"/>
      <c r="R425" s="470"/>
      <c r="S425" s="470"/>
      <c r="T425" s="470"/>
      <c r="U425" s="470"/>
      <c r="V425" s="470"/>
      <c r="W425" s="470"/>
      <c r="X425" s="470"/>
      <c r="Y425" s="470"/>
      <c r="Z425" s="470"/>
      <c r="AA425" s="470"/>
      <c r="AB425" s="470"/>
      <c r="AC425" s="514"/>
      <c r="AD425" s="470"/>
      <c r="AE425" s="515"/>
      <c r="AF425" s="470"/>
      <c r="AG425" s="470"/>
      <c r="AH425" s="470"/>
      <c r="AI425" s="470"/>
      <c r="AJ425" s="470"/>
      <c r="AK425" s="470"/>
      <c r="AL425" s="470"/>
      <c r="AM425" s="470"/>
      <c r="AN425" s="470"/>
      <c r="AO425" s="470"/>
      <c r="AP425" s="470"/>
      <c r="AQ425" s="470"/>
      <c r="AR425" s="470"/>
      <c r="AS425" s="516"/>
      <c r="AT425" s="470"/>
      <c r="AU425" s="471"/>
      <c r="AV425" s="470"/>
      <c r="AW425" s="471"/>
      <c r="AX425" s="471"/>
      <c r="AY425" s="470"/>
      <c r="AZ425" s="473"/>
      <c r="BA425" s="472"/>
      <c r="BB425" s="473"/>
      <c r="BC425" s="472"/>
      <c r="BD425" s="473"/>
      <c r="BE425" s="472"/>
      <c r="BF425" s="473"/>
      <c r="BG425" s="472"/>
      <c r="BH425" s="473"/>
      <c r="BI425" s="472"/>
      <c r="BJ425" s="473"/>
      <c r="BK425" s="472"/>
      <c r="BL425" s="473"/>
      <c r="BM425" s="472"/>
      <c r="BN425" s="473"/>
      <c r="BO425" s="472"/>
      <c r="BP425" s="473"/>
      <c r="BQ425" s="472"/>
      <c r="BR425" s="473"/>
      <c r="BS425" s="472"/>
      <c r="BT425" s="473"/>
      <c r="BU425" s="472"/>
      <c r="BV425" s="473"/>
      <c r="BW425" s="472"/>
      <c r="BX425" s="470"/>
      <c r="BY425" s="470"/>
      <c r="BZ425" s="470"/>
      <c r="CA425" s="470"/>
      <c r="CB425" s="470"/>
      <c r="CC425" s="470"/>
      <c r="CD425" s="470"/>
      <c r="CE425" s="470"/>
      <c r="CF425" s="470"/>
      <c r="CG425" s="470"/>
      <c r="CH425" s="470"/>
      <c r="CI425" s="470"/>
      <c r="CJ425" s="470"/>
      <c r="CK425" s="470"/>
      <c r="CL425" s="470"/>
      <c r="CM425" s="470"/>
      <c r="CN425" s="470"/>
      <c r="CO425" s="470"/>
      <c r="CP425" s="470"/>
      <c r="CQ425" s="470"/>
      <c r="CR425" s="470"/>
      <c r="CS425" s="470"/>
      <c r="CT425" s="470"/>
      <c r="CU425" s="63"/>
      <c r="CV425" s="467"/>
      <c r="CW425" s="186"/>
      <c r="CX425" s="35"/>
      <c r="CY425" s="132" t="e">
        <f>IF(AND(BX425="NYY",BY425=150),324,IF(AND(BX425="NYY",BY425=95),282,IF(AND(BX425="NYY",BY425=70),202,IF(AND(BX425="NYY",BY425=50),159,IF(AND(BX425="NYY",BY425=35),131,IF(AND(BX425=NYY,BY425=25),106,IF(AND(BX425="LVTC",BY425=150),252,IF(AND(BX425="LVTC",BY425=95),190,IF(AND(BX425="LVTC",BY425=70),158,IF(AND(BX425="LVTC",BY425=50),124,IF(AND(BX425="LVTC",BY425=35),102,IF(AND(BX425="LVTC",BY425=25),83,0))))))))))))</f>
        <v>#NAME?</v>
      </c>
      <c r="CZ425" s="35"/>
      <c r="DA425" s="35"/>
      <c r="DB425" s="401">
        <f t="shared" si="41"/>
        <v>0</v>
      </c>
      <c r="DC425" s="401">
        <f t="shared" si="42"/>
        <v>0</v>
      </c>
      <c r="DD425" s="401" t="str">
        <f t="shared" si="43"/>
        <v>BAIK</v>
      </c>
      <c r="DE425" s="401">
        <f t="shared" si="44"/>
        <v>0</v>
      </c>
      <c r="DF425" s="401" t="str">
        <f t="shared" si="45"/>
        <v>BAIK</v>
      </c>
    </row>
    <row r="426" spans="1:110">
      <c r="A426" s="510">
        <f t="shared" si="46"/>
        <v>414</v>
      </c>
      <c r="B426" s="511" t="str">
        <f>'1. DATA TRAFO'!C425</f>
        <v>TP0168</v>
      </c>
      <c r="C426" s="512" t="str">
        <f>'1. DATA TRAFO'!D425</f>
        <v>Jl. Sriwijaya</v>
      </c>
      <c r="D426" s="193" t="str">
        <f>'1. DATA TRAFO'!L425</f>
        <v>Sintra</v>
      </c>
      <c r="E426" s="192">
        <f>'1. DATA TRAFO'!M425</f>
        <v>100</v>
      </c>
      <c r="F426" s="513">
        <f>'1. DATA TRAFO'!R425</f>
        <v>44833</v>
      </c>
      <c r="G426" s="205" t="str">
        <f>'1. DATA TRAFO'!T425</f>
        <v>UMJ</v>
      </c>
      <c r="H426" s="470"/>
      <c r="I426" s="470"/>
      <c r="J426" s="470"/>
      <c r="K426" s="470"/>
      <c r="L426" s="470"/>
      <c r="M426" s="470"/>
      <c r="N426" s="470"/>
      <c r="O426" s="470"/>
      <c r="P426" s="470"/>
      <c r="Q426" s="470"/>
      <c r="R426" s="470"/>
      <c r="S426" s="470"/>
      <c r="T426" s="470"/>
      <c r="U426" s="470"/>
      <c r="V426" s="470"/>
      <c r="W426" s="470"/>
      <c r="X426" s="470"/>
      <c r="Y426" s="470"/>
      <c r="Z426" s="470"/>
      <c r="AA426" s="470"/>
      <c r="AB426" s="470"/>
      <c r="AC426" s="514"/>
      <c r="AD426" s="470"/>
      <c r="AE426" s="515"/>
      <c r="AF426" s="470"/>
      <c r="AG426" s="470"/>
      <c r="AH426" s="470"/>
      <c r="AI426" s="470"/>
      <c r="AJ426" s="470"/>
      <c r="AK426" s="470"/>
      <c r="AL426" s="470"/>
      <c r="AM426" s="470"/>
      <c r="AN426" s="470"/>
      <c r="AO426" s="470"/>
      <c r="AP426" s="470"/>
      <c r="AQ426" s="470"/>
      <c r="AR426" s="470"/>
      <c r="AS426" s="516"/>
      <c r="AT426" s="470"/>
      <c r="AU426" s="471"/>
      <c r="AV426" s="470"/>
      <c r="AW426" s="471"/>
      <c r="AX426" s="471"/>
      <c r="AY426" s="470"/>
      <c r="AZ426" s="473"/>
      <c r="BA426" s="472"/>
      <c r="BB426" s="473"/>
      <c r="BC426" s="472"/>
      <c r="BD426" s="473"/>
      <c r="BE426" s="472"/>
      <c r="BF426" s="473"/>
      <c r="BG426" s="472"/>
      <c r="BH426" s="473"/>
      <c r="BI426" s="472"/>
      <c r="BJ426" s="473"/>
      <c r="BK426" s="472"/>
      <c r="BL426" s="473"/>
      <c r="BM426" s="472"/>
      <c r="BN426" s="473"/>
      <c r="BO426" s="472"/>
      <c r="BP426" s="473"/>
      <c r="BQ426" s="472"/>
      <c r="BR426" s="473"/>
      <c r="BS426" s="472"/>
      <c r="BT426" s="473"/>
      <c r="BU426" s="472"/>
      <c r="BV426" s="473"/>
      <c r="BW426" s="472"/>
      <c r="BX426" s="470"/>
      <c r="BY426" s="470"/>
      <c r="BZ426" s="470"/>
      <c r="CA426" s="470"/>
      <c r="CB426" s="470"/>
      <c r="CC426" s="470"/>
      <c r="CD426" s="470"/>
      <c r="CE426" s="470"/>
      <c r="CF426" s="470"/>
      <c r="CG426" s="470"/>
      <c r="CH426" s="470"/>
      <c r="CI426" s="470"/>
      <c r="CJ426" s="470"/>
      <c r="CK426" s="470"/>
      <c r="CL426" s="470"/>
      <c r="CM426" s="470"/>
      <c r="CN426" s="470"/>
      <c r="CO426" s="470"/>
      <c r="CP426" s="470"/>
      <c r="CQ426" s="470"/>
      <c r="CR426" s="470"/>
      <c r="CS426" s="470"/>
      <c r="CT426" s="470"/>
      <c r="CU426" s="63"/>
      <c r="CV426" s="467"/>
      <c r="CW426" s="186"/>
      <c r="CX426" s="35"/>
      <c r="CY426" s="132" t="e">
        <f>IF(AND(BX426="NYY",BY426=150),324,IF(AND(BX426="NYY",BY426=95),282,IF(AND(BX426="NYY",BY426=70),202,IF(AND(BX426="NYY",BY426=50),159,IF(AND(BX426="NYY",BY426=35),131,IF(AND(BX426=NYY,BY426=25),106,IF(AND(BX426="LVTC",BY426=150),252,IF(AND(BX426="LVTC",BY426=95),190,IF(AND(BX426="LVTC",BY426=70),158,IF(AND(BX426="LVTC",BY426=50),124,IF(AND(BX426="LVTC",BY426=35),102,IF(AND(BX426="LVTC",BY426=25),83,0))))))))))))</f>
        <v>#NAME?</v>
      </c>
      <c r="CZ426" s="35"/>
      <c r="DA426" s="35"/>
      <c r="DB426" s="401">
        <f t="shared" si="41"/>
        <v>0</v>
      </c>
      <c r="DC426" s="401">
        <f t="shared" si="42"/>
        <v>0</v>
      </c>
      <c r="DD426" s="401" t="str">
        <f t="shared" si="43"/>
        <v>BAIK</v>
      </c>
      <c r="DE426" s="401">
        <f t="shared" si="44"/>
        <v>0</v>
      </c>
      <c r="DF426" s="401" t="str">
        <f t="shared" si="45"/>
        <v>BAIK</v>
      </c>
    </row>
    <row r="427" spans="1:110">
      <c r="A427" s="510">
        <f t="shared" si="46"/>
        <v>415</v>
      </c>
      <c r="B427" s="511" t="str">
        <f>'1. DATA TRAFO'!C426</f>
        <v>TP0295</v>
      </c>
      <c r="C427" s="512" t="str">
        <f>'1. DATA TRAFO'!D426</f>
        <v>Jl. Bulog</v>
      </c>
      <c r="D427" s="193" t="str">
        <f>'1. DATA TRAFO'!L426</f>
        <v>Sintra</v>
      </c>
      <c r="E427" s="192">
        <f>'1. DATA TRAFO'!M426</f>
        <v>100</v>
      </c>
      <c r="F427" s="513">
        <f>'1. DATA TRAFO'!R426</f>
        <v>44834</v>
      </c>
      <c r="G427" s="205" t="str">
        <f>'1. DATA TRAFO'!T426</f>
        <v>UMJ</v>
      </c>
      <c r="H427" s="470"/>
      <c r="I427" s="470"/>
      <c r="J427" s="470"/>
      <c r="K427" s="470"/>
      <c r="L427" s="470"/>
      <c r="M427" s="470"/>
      <c r="N427" s="470"/>
      <c r="O427" s="470"/>
      <c r="P427" s="470"/>
      <c r="Q427" s="470"/>
      <c r="R427" s="470"/>
      <c r="S427" s="470"/>
      <c r="T427" s="470"/>
      <c r="U427" s="470"/>
      <c r="V427" s="470"/>
      <c r="W427" s="470"/>
      <c r="X427" s="470"/>
      <c r="Y427" s="470"/>
      <c r="Z427" s="470"/>
      <c r="AA427" s="470"/>
      <c r="AB427" s="470"/>
      <c r="AC427" s="514"/>
      <c r="AD427" s="470"/>
      <c r="AE427" s="515"/>
      <c r="AF427" s="470"/>
      <c r="AG427" s="470"/>
      <c r="AH427" s="470"/>
      <c r="AI427" s="470"/>
      <c r="AJ427" s="470"/>
      <c r="AK427" s="470"/>
      <c r="AL427" s="470"/>
      <c r="AM427" s="470"/>
      <c r="AN427" s="470"/>
      <c r="AO427" s="470"/>
      <c r="AP427" s="470"/>
      <c r="AQ427" s="470"/>
      <c r="AR427" s="470"/>
      <c r="AS427" s="516"/>
      <c r="AT427" s="470"/>
      <c r="AU427" s="471"/>
      <c r="AV427" s="470"/>
      <c r="AW427" s="471"/>
      <c r="AX427" s="471"/>
      <c r="AY427" s="470"/>
      <c r="AZ427" s="473"/>
      <c r="BA427" s="472"/>
      <c r="BB427" s="473"/>
      <c r="BC427" s="472"/>
      <c r="BD427" s="473"/>
      <c r="BE427" s="472"/>
      <c r="BF427" s="473"/>
      <c r="BG427" s="472"/>
      <c r="BH427" s="473"/>
      <c r="BI427" s="472"/>
      <c r="BJ427" s="473"/>
      <c r="BK427" s="472"/>
      <c r="BL427" s="473"/>
      <c r="BM427" s="472"/>
      <c r="BN427" s="473"/>
      <c r="BO427" s="472"/>
      <c r="BP427" s="473"/>
      <c r="BQ427" s="472"/>
      <c r="BR427" s="473"/>
      <c r="BS427" s="472"/>
      <c r="BT427" s="473"/>
      <c r="BU427" s="472"/>
      <c r="BV427" s="473"/>
      <c r="BW427" s="472"/>
      <c r="BX427" s="470"/>
      <c r="BY427" s="470"/>
      <c r="BZ427" s="470"/>
      <c r="CA427" s="470"/>
      <c r="CB427" s="470"/>
      <c r="CC427" s="470"/>
      <c r="CD427" s="470"/>
      <c r="CE427" s="470"/>
      <c r="CF427" s="470"/>
      <c r="CG427" s="470"/>
      <c r="CH427" s="470"/>
      <c r="CI427" s="470"/>
      <c r="CJ427" s="470"/>
      <c r="CK427" s="470"/>
      <c r="CL427" s="470"/>
      <c r="CM427" s="470"/>
      <c r="CN427" s="470"/>
      <c r="CO427" s="470"/>
      <c r="CP427" s="470"/>
      <c r="CQ427" s="470"/>
      <c r="CR427" s="470"/>
      <c r="CS427" s="470"/>
      <c r="CT427" s="470"/>
      <c r="CU427" s="63"/>
      <c r="CV427" s="467"/>
      <c r="CW427" s="186"/>
      <c r="CX427" s="35"/>
      <c r="CY427" s="132" t="e">
        <f>IF(AND(BX427="NYY",BY427=150),324,IF(AND(BX427="NYY",BY427=95),282,IF(AND(BX427="NYY",BY427=70),202,IF(AND(BX427="NYY",BY427=50),159,IF(AND(BX427="NYY",BY427=35),131,IF(AND(BX427=NYY,BY427=25),106,IF(AND(BX427="LVTC",BY427=150),252,IF(AND(BX427="LVTC",BY427=95),190,IF(AND(BX427="LVTC",BY427=70),158,IF(AND(BX427="LVTC",BY427=50),124,IF(AND(BX427="LVTC",BY427=35),102,IF(AND(BX427="LVTC",BY427=25),83,0))))))))))))</f>
        <v>#NAME?</v>
      </c>
      <c r="CZ427" s="35"/>
      <c r="DA427" s="35"/>
      <c r="DB427" s="401">
        <f t="shared" si="41"/>
        <v>0</v>
      </c>
      <c r="DC427" s="401">
        <f t="shared" si="42"/>
        <v>0</v>
      </c>
      <c r="DD427" s="401" t="str">
        <f t="shared" si="43"/>
        <v>BAIK</v>
      </c>
      <c r="DE427" s="401">
        <f t="shared" si="44"/>
        <v>0</v>
      </c>
      <c r="DF427" s="401" t="str">
        <f t="shared" si="45"/>
        <v>BAIK</v>
      </c>
    </row>
    <row r="428" spans="1:110">
      <c r="A428" s="510">
        <f t="shared" si="46"/>
        <v>416</v>
      </c>
      <c r="B428" s="511" t="str">
        <f>'1. DATA TRAFO'!C427</f>
        <v>TP00154</v>
      </c>
      <c r="C428" s="512" t="str">
        <f>'1. DATA TRAFO'!D427</f>
        <v>Jl. Dr. Susilo</v>
      </c>
      <c r="D428" s="193" t="str">
        <f>'1. DATA TRAFO'!L427</f>
        <v>Starlite</v>
      </c>
      <c r="E428" s="192">
        <f>'1. DATA TRAFO'!M427</f>
        <v>100</v>
      </c>
      <c r="F428" s="513">
        <f>'1. DATA TRAFO'!R427</f>
        <v>44833</v>
      </c>
      <c r="G428" s="205" t="str">
        <f>'1. DATA TRAFO'!T427</f>
        <v>UMJ</v>
      </c>
      <c r="H428" s="470"/>
      <c r="I428" s="470"/>
      <c r="J428" s="470"/>
      <c r="K428" s="470"/>
      <c r="L428" s="470"/>
      <c r="M428" s="470"/>
      <c r="N428" s="470"/>
      <c r="O428" s="470"/>
      <c r="P428" s="470"/>
      <c r="Q428" s="470"/>
      <c r="R428" s="470"/>
      <c r="S428" s="470"/>
      <c r="T428" s="470"/>
      <c r="U428" s="470"/>
      <c r="V428" s="470"/>
      <c r="W428" s="470"/>
      <c r="X428" s="470"/>
      <c r="Y428" s="470"/>
      <c r="Z428" s="470"/>
      <c r="AA428" s="470"/>
      <c r="AB428" s="470"/>
      <c r="AC428" s="514"/>
      <c r="AD428" s="470"/>
      <c r="AE428" s="515"/>
      <c r="AF428" s="470"/>
      <c r="AG428" s="470"/>
      <c r="AH428" s="470"/>
      <c r="AI428" s="470"/>
      <c r="AJ428" s="470"/>
      <c r="AK428" s="470"/>
      <c r="AL428" s="470"/>
      <c r="AM428" s="470"/>
      <c r="AN428" s="470"/>
      <c r="AO428" s="470"/>
      <c r="AP428" s="470"/>
      <c r="AQ428" s="470"/>
      <c r="AR428" s="470"/>
      <c r="AS428" s="516"/>
      <c r="AT428" s="470"/>
      <c r="AU428" s="471"/>
      <c r="AV428" s="470"/>
      <c r="AW428" s="471"/>
      <c r="AX428" s="471"/>
      <c r="AY428" s="470"/>
      <c r="AZ428" s="473"/>
      <c r="BA428" s="472"/>
      <c r="BB428" s="473"/>
      <c r="BC428" s="472"/>
      <c r="BD428" s="473"/>
      <c r="BE428" s="472"/>
      <c r="BF428" s="473"/>
      <c r="BG428" s="472"/>
      <c r="BH428" s="473"/>
      <c r="BI428" s="472"/>
      <c r="BJ428" s="473"/>
      <c r="BK428" s="472"/>
      <c r="BL428" s="473"/>
      <c r="BM428" s="472"/>
      <c r="BN428" s="473"/>
      <c r="BO428" s="472"/>
      <c r="BP428" s="473"/>
      <c r="BQ428" s="472"/>
      <c r="BR428" s="473"/>
      <c r="BS428" s="472"/>
      <c r="BT428" s="473"/>
      <c r="BU428" s="472"/>
      <c r="BV428" s="473"/>
      <c r="BW428" s="472"/>
      <c r="BX428" s="470"/>
      <c r="BY428" s="470"/>
      <c r="BZ428" s="470"/>
      <c r="CA428" s="470"/>
      <c r="CB428" s="470"/>
      <c r="CC428" s="470"/>
      <c r="CD428" s="470"/>
      <c r="CE428" s="470"/>
      <c r="CF428" s="470"/>
      <c r="CG428" s="470"/>
      <c r="CH428" s="470"/>
      <c r="CI428" s="470"/>
      <c r="CJ428" s="470"/>
      <c r="CK428" s="470"/>
      <c r="CL428" s="470"/>
      <c r="CM428" s="470"/>
      <c r="CN428" s="470"/>
      <c r="CO428" s="470"/>
      <c r="CP428" s="470"/>
      <c r="CQ428" s="470"/>
      <c r="CR428" s="470"/>
      <c r="CS428" s="470"/>
      <c r="CT428" s="470"/>
      <c r="CU428" s="63"/>
      <c r="CV428" s="467"/>
      <c r="CW428" s="186"/>
      <c r="CX428" s="35"/>
      <c r="CY428" s="132" t="e">
        <f>IF(AND(BX428="NYY",BY428=150),324,IF(AND(BX428="NYY",BY428=95),282,IF(AND(BX428="NYY",BY428=70),202,IF(AND(BX428="NYY",BY428=50),159,IF(AND(BX428="NYY",BY428=35),131,IF(AND(BX428=NYY,BY428=25),106,IF(AND(BX428="LVTC",BY428=150),252,IF(AND(BX428="LVTC",BY428=95),190,IF(AND(BX428="LVTC",BY428=70),158,IF(AND(BX428="LVTC",BY428=50),124,IF(AND(BX428="LVTC",BY428=35),102,IF(AND(BX428="LVTC",BY428=25),83,0))))))))))))</f>
        <v>#NAME?</v>
      </c>
      <c r="CZ428" s="35"/>
      <c r="DA428" s="35"/>
      <c r="DB428" s="401">
        <f t="shared" si="41"/>
        <v>0</v>
      </c>
      <c r="DC428" s="401">
        <f t="shared" si="42"/>
        <v>0</v>
      </c>
      <c r="DD428" s="401" t="str">
        <f t="shared" si="43"/>
        <v>BAIK</v>
      </c>
      <c r="DE428" s="401">
        <f t="shared" si="44"/>
        <v>0</v>
      </c>
      <c r="DF428" s="401" t="str">
        <f t="shared" si="45"/>
        <v>BAIK</v>
      </c>
    </row>
    <row r="429" spans="1:110">
      <c r="A429" s="510">
        <f t="shared" si="46"/>
        <v>417</v>
      </c>
      <c r="B429" s="511" t="str">
        <f>'1. DATA TRAFO'!C428</f>
        <v>TP0079</v>
      </c>
      <c r="C429" s="512" t="str">
        <f>'1. DATA TRAFO'!D428</f>
        <v>Jl. Kamboja</v>
      </c>
      <c r="D429" s="193" t="str">
        <f>'1. DATA TRAFO'!L428</f>
        <v>Starlite</v>
      </c>
      <c r="E429" s="192">
        <f>'1. DATA TRAFO'!M428</f>
        <v>100</v>
      </c>
      <c r="F429" s="513">
        <f>'1. DATA TRAFO'!R428</f>
        <v>44831</v>
      </c>
      <c r="G429" s="205" t="str">
        <f>'1. DATA TRAFO'!T428</f>
        <v>UMJ</v>
      </c>
      <c r="H429" s="470"/>
      <c r="I429" s="470"/>
      <c r="J429" s="470"/>
      <c r="K429" s="470"/>
      <c r="L429" s="470"/>
      <c r="M429" s="470"/>
      <c r="N429" s="470"/>
      <c r="O429" s="470"/>
      <c r="P429" s="470"/>
      <c r="Q429" s="470"/>
      <c r="R429" s="470"/>
      <c r="S429" s="470"/>
      <c r="T429" s="470"/>
      <c r="U429" s="470"/>
      <c r="V429" s="470"/>
      <c r="W429" s="470"/>
      <c r="X429" s="470"/>
      <c r="Y429" s="470"/>
      <c r="Z429" s="470"/>
      <c r="AA429" s="470"/>
      <c r="AB429" s="470"/>
      <c r="AC429" s="514"/>
      <c r="AD429" s="470"/>
      <c r="AE429" s="515"/>
      <c r="AF429" s="470"/>
      <c r="AG429" s="470"/>
      <c r="AH429" s="470"/>
      <c r="AI429" s="470"/>
      <c r="AJ429" s="470"/>
      <c r="AK429" s="470"/>
      <c r="AL429" s="470"/>
      <c r="AM429" s="470"/>
      <c r="AN429" s="470"/>
      <c r="AO429" s="470"/>
      <c r="AP429" s="470"/>
      <c r="AQ429" s="470"/>
      <c r="AR429" s="470"/>
      <c r="AS429" s="516"/>
      <c r="AT429" s="470"/>
      <c r="AU429" s="471"/>
      <c r="AV429" s="470"/>
      <c r="AW429" s="471"/>
      <c r="AX429" s="471"/>
      <c r="AY429" s="470"/>
      <c r="AZ429" s="473"/>
      <c r="BA429" s="472"/>
      <c r="BB429" s="473"/>
      <c r="BC429" s="472"/>
      <c r="BD429" s="473"/>
      <c r="BE429" s="472"/>
      <c r="BF429" s="473"/>
      <c r="BG429" s="472"/>
      <c r="BH429" s="473"/>
      <c r="BI429" s="472"/>
      <c r="BJ429" s="473"/>
      <c r="BK429" s="472"/>
      <c r="BL429" s="473"/>
      <c r="BM429" s="472"/>
      <c r="BN429" s="473"/>
      <c r="BO429" s="472"/>
      <c r="BP429" s="473"/>
      <c r="BQ429" s="472"/>
      <c r="BR429" s="473"/>
      <c r="BS429" s="472"/>
      <c r="BT429" s="473"/>
      <c r="BU429" s="472"/>
      <c r="BV429" s="473"/>
      <c r="BW429" s="472"/>
      <c r="BX429" s="470"/>
      <c r="BY429" s="470"/>
      <c r="BZ429" s="470"/>
      <c r="CA429" s="470"/>
      <c r="CB429" s="470"/>
      <c r="CC429" s="470"/>
      <c r="CD429" s="470"/>
      <c r="CE429" s="470"/>
      <c r="CF429" s="470"/>
      <c r="CG429" s="470"/>
      <c r="CH429" s="470"/>
      <c r="CI429" s="470"/>
      <c r="CJ429" s="470"/>
      <c r="CK429" s="470"/>
      <c r="CL429" s="470"/>
      <c r="CM429" s="470"/>
      <c r="CN429" s="470"/>
      <c r="CO429" s="470"/>
      <c r="CP429" s="470"/>
      <c r="CQ429" s="470"/>
      <c r="CR429" s="470"/>
      <c r="CS429" s="470"/>
      <c r="CT429" s="470"/>
      <c r="CU429" s="63"/>
      <c r="CV429" s="467"/>
      <c r="CW429" s="186"/>
      <c r="CX429" s="35"/>
      <c r="CY429" s="132" t="e">
        <f>IF(AND(BX429="NYY",BY429=150),324,IF(AND(BX429="NYY",BY429=95),282,IF(AND(BX429="NYY",BY429=70),202,IF(AND(BX429="NYY",BY429=50),159,IF(AND(BX429="NYY",BY429=35),131,IF(AND(BX429=NYY,BY429=25),106,IF(AND(BX429="LVTC",BY429=150),252,IF(AND(BX429="LVTC",BY429=95),190,IF(AND(BX429="LVTC",BY429=70),158,IF(AND(BX429="LVTC",BY429=50),124,IF(AND(BX429="LVTC",BY429=35),102,IF(AND(BX429="LVTC",BY429=25),83,0))))))))))))</f>
        <v>#NAME?</v>
      </c>
      <c r="CZ429" s="35"/>
      <c r="DA429" s="35"/>
      <c r="DB429" s="401">
        <f t="shared" si="41"/>
        <v>0</v>
      </c>
      <c r="DC429" s="401">
        <f t="shared" si="42"/>
        <v>0</v>
      </c>
      <c r="DD429" s="401" t="str">
        <f t="shared" si="43"/>
        <v>BAIK</v>
      </c>
      <c r="DE429" s="401">
        <f t="shared" si="44"/>
        <v>0</v>
      </c>
      <c r="DF429" s="401" t="str">
        <f t="shared" si="45"/>
        <v>BAIK</v>
      </c>
    </row>
    <row r="430" spans="1:110">
      <c r="A430" s="510">
        <f t="shared" si="46"/>
        <v>418</v>
      </c>
      <c r="B430" s="511" t="str">
        <f>'1. DATA TRAFO'!C429</f>
        <v>TP0161</v>
      </c>
      <c r="C430" s="512" t="str">
        <f>'1. DATA TRAFO'!D429</f>
        <v>Jl. Sriwijaya</v>
      </c>
      <c r="D430" s="193" t="str">
        <f>'1. DATA TRAFO'!L429</f>
        <v>Trafindo</v>
      </c>
      <c r="E430" s="192">
        <f>'1. DATA TRAFO'!M429</f>
        <v>160</v>
      </c>
      <c r="F430" s="513">
        <f>'1. DATA TRAFO'!R429</f>
        <v>44831</v>
      </c>
      <c r="G430" s="205" t="str">
        <f>'1. DATA TRAFO'!T429</f>
        <v>UMJ</v>
      </c>
      <c r="H430" s="470"/>
      <c r="I430" s="470"/>
      <c r="J430" s="470"/>
      <c r="K430" s="470"/>
      <c r="L430" s="470"/>
      <c r="M430" s="470"/>
      <c r="N430" s="470"/>
      <c r="O430" s="470"/>
      <c r="P430" s="470"/>
      <c r="Q430" s="470"/>
      <c r="R430" s="470"/>
      <c r="S430" s="470"/>
      <c r="T430" s="470"/>
      <c r="U430" s="470"/>
      <c r="V430" s="470"/>
      <c r="W430" s="470"/>
      <c r="X430" s="470"/>
      <c r="Y430" s="470"/>
      <c r="Z430" s="470"/>
      <c r="AA430" s="470"/>
      <c r="AB430" s="470"/>
      <c r="AC430" s="514"/>
      <c r="AD430" s="470"/>
      <c r="AE430" s="515"/>
      <c r="AF430" s="470"/>
      <c r="AG430" s="470"/>
      <c r="AH430" s="470"/>
      <c r="AI430" s="470"/>
      <c r="AJ430" s="470"/>
      <c r="AK430" s="470"/>
      <c r="AL430" s="470"/>
      <c r="AM430" s="470"/>
      <c r="AN430" s="470"/>
      <c r="AO430" s="470"/>
      <c r="AP430" s="470"/>
      <c r="AQ430" s="470"/>
      <c r="AR430" s="470"/>
      <c r="AS430" s="516"/>
      <c r="AT430" s="470"/>
      <c r="AU430" s="471"/>
      <c r="AV430" s="470"/>
      <c r="AW430" s="471"/>
      <c r="AX430" s="471"/>
      <c r="AY430" s="470"/>
      <c r="AZ430" s="473"/>
      <c r="BA430" s="472"/>
      <c r="BB430" s="473"/>
      <c r="BC430" s="472"/>
      <c r="BD430" s="473"/>
      <c r="BE430" s="472"/>
      <c r="BF430" s="473"/>
      <c r="BG430" s="472"/>
      <c r="BH430" s="473"/>
      <c r="BI430" s="472"/>
      <c r="BJ430" s="473"/>
      <c r="BK430" s="472"/>
      <c r="BL430" s="473"/>
      <c r="BM430" s="472"/>
      <c r="BN430" s="473"/>
      <c r="BO430" s="472"/>
      <c r="BP430" s="473"/>
      <c r="BQ430" s="472"/>
      <c r="BR430" s="473"/>
      <c r="BS430" s="472"/>
      <c r="BT430" s="473"/>
      <c r="BU430" s="472"/>
      <c r="BV430" s="473"/>
      <c r="BW430" s="472"/>
      <c r="BX430" s="470"/>
      <c r="BY430" s="470"/>
      <c r="BZ430" s="470"/>
      <c r="CA430" s="470"/>
      <c r="CB430" s="470"/>
      <c r="CC430" s="470"/>
      <c r="CD430" s="470"/>
      <c r="CE430" s="470"/>
      <c r="CF430" s="470"/>
      <c r="CG430" s="470"/>
      <c r="CH430" s="470"/>
      <c r="CI430" s="470"/>
      <c r="CJ430" s="470"/>
      <c r="CK430" s="470"/>
      <c r="CL430" s="470"/>
      <c r="CM430" s="470"/>
      <c r="CN430" s="470"/>
      <c r="CO430" s="470"/>
      <c r="CP430" s="470"/>
      <c r="CQ430" s="470"/>
      <c r="CR430" s="470"/>
      <c r="CS430" s="470"/>
      <c r="CT430" s="470"/>
      <c r="CU430" s="63"/>
      <c r="CV430" s="467"/>
      <c r="CW430" s="186"/>
      <c r="CX430" s="35"/>
      <c r="CY430" s="132" t="e">
        <f>IF(AND(BX430="NYY",BY430=150),324,IF(AND(BX430="NYY",BY430=95),282,IF(AND(BX430="NYY",BY430=70),202,IF(AND(BX430="NYY",BY430=50),159,IF(AND(BX430="NYY",BY430=35),131,IF(AND(BX430=NYY,BY430=25),106,IF(AND(BX430="LVTC",BY430=150),252,IF(AND(BX430="LVTC",BY430=95),190,IF(AND(BX430="LVTC",BY430=70),158,IF(AND(BX430="LVTC",BY430=50),124,IF(AND(BX430="LVTC",BY430=35),102,IF(AND(BX430="LVTC",BY430=25),83,0))))))))))))</f>
        <v>#NAME?</v>
      </c>
      <c r="CZ430" s="35"/>
      <c r="DA430" s="35"/>
      <c r="DB430" s="401">
        <f t="shared" si="41"/>
        <v>0</v>
      </c>
      <c r="DC430" s="401">
        <f t="shared" si="42"/>
        <v>0</v>
      </c>
      <c r="DD430" s="401" t="str">
        <f t="shared" si="43"/>
        <v>BAIK</v>
      </c>
      <c r="DE430" s="401">
        <f t="shared" si="44"/>
        <v>0</v>
      </c>
      <c r="DF430" s="401" t="str">
        <f t="shared" si="45"/>
        <v>BAIK</v>
      </c>
    </row>
    <row r="431" spans="1:110">
      <c r="A431" s="510">
        <f t="shared" si="46"/>
        <v>419</v>
      </c>
      <c r="B431" s="511" t="str">
        <f>'1. DATA TRAFO'!C430</f>
        <v>TP0163</v>
      </c>
      <c r="C431" s="512" t="str">
        <f>'1. DATA TRAFO'!D430</f>
        <v>Jl. Dr. Susilo</v>
      </c>
      <c r="D431" s="193" t="str">
        <f>'1. DATA TRAFO'!L430</f>
        <v>Trafindo</v>
      </c>
      <c r="E431" s="192">
        <f>'1. DATA TRAFO'!M430</f>
        <v>100</v>
      </c>
      <c r="F431" s="513">
        <f>'1. DATA TRAFO'!R430</f>
        <v>44833</v>
      </c>
      <c r="G431" s="205" t="str">
        <f>'1. DATA TRAFO'!T430</f>
        <v>UMJ</v>
      </c>
      <c r="H431" s="470"/>
      <c r="I431" s="470"/>
      <c r="J431" s="470"/>
      <c r="K431" s="470"/>
      <c r="L431" s="470"/>
      <c r="M431" s="470"/>
      <c r="N431" s="470"/>
      <c r="O431" s="470"/>
      <c r="P431" s="470"/>
      <c r="Q431" s="470"/>
      <c r="R431" s="470"/>
      <c r="S431" s="470"/>
      <c r="T431" s="470"/>
      <c r="U431" s="470"/>
      <c r="V431" s="470"/>
      <c r="W431" s="470"/>
      <c r="X431" s="470"/>
      <c r="Y431" s="470"/>
      <c r="Z431" s="470"/>
      <c r="AA431" s="470"/>
      <c r="AB431" s="470"/>
      <c r="AC431" s="514"/>
      <c r="AD431" s="470"/>
      <c r="AE431" s="515"/>
      <c r="AF431" s="470"/>
      <c r="AG431" s="470"/>
      <c r="AH431" s="470"/>
      <c r="AI431" s="470"/>
      <c r="AJ431" s="470"/>
      <c r="AK431" s="470"/>
      <c r="AL431" s="470"/>
      <c r="AM431" s="470"/>
      <c r="AN431" s="470"/>
      <c r="AO431" s="470"/>
      <c r="AP431" s="470"/>
      <c r="AQ431" s="470"/>
      <c r="AR431" s="470"/>
      <c r="AS431" s="516"/>
      <c r="AT431" s="470"/>
      <c r="AU431" s="471"/>
      <c r="AV431" s="470"/>
      <c r="AW431" s="471"/>
      <c r="AX431" s="471"/>
      <c r="AY431" s="470"/>
      <c r="AZ431" s="473"/>
      <c r="BA431" s="472"/>
      <c r="BB431" s="473"/>
      <c r="BC431" s="472"/>
      <c r="BD431" s="473"/>
      <c r="BE431" s="472"/>
      <c r="BF431" s="473"/>
      <c r="BG431" s="472"/>
      <c r="BH431" s="473"/>
      <c r="BI431" s="472"/>
      <c r="BJ431" s="473"/>
      <c r="BK431" s="472"/>
      <c r="BL431" s="473"/>
      <c r="BM431" s="472"/>
      <c r="BN431" s="473"/>
      <c r="BO431" s="472"/>
      <c r="BP431" s="473"/>
      <c r="BQ431" s="472"/>
      <c r="BR431" s="473"/>
      <c r="BS431" s="472"/>
      <c r="BT431" s="473"/>
      <c r="BU431" s="472"/>
      <c r="BV431" s="473"/>
      <c r="BW431" s="472"/>
      <c r="BX431" s="470"/>
      <c r="BY431" s="470"/>
      <c r="BZ431" s="470"/>
      <c r="CA431" s="470"/>
      <c r="CB431" s="470"/>
      <c r="CC431" s="470"/>
      <c r="CD431" s="470"/>
      <c r="CE431" s="470"/>
      <c r="CF431" s="470"/>
      <c r="CG431" s="470"/>
      <c r="CH431" s="470"/>
      <c r="CI431" s="470"/>
      <c r="CJ431" s="470"/>
      <c r="CK431" s="470"/>
      <c r="CL431" s="470"/>
      <c r="CM431" s="470"/>
      <c r="CN431" s="470"/>
      <c r="CO431" s="470"/>
      <c r="CP431" s="470"/>
      <c r="CQ431" s="470"/>
      <c r="CR431" s="470"/>
      <c r="CS431" s="470"/>
      <c r="CT431" s="470"/>
      <c r="CU431" s="63"/>
      <c r="CV431" s="467"/>
      <c r="CW431" s="186"/>
      <c r="CX431" s="35"/>
      <c r="CY431" s="132" t="e">
        <f>IF(AND(BX431="NYY",BY431=150),324,IF(AND(BX431="NYY",BY431=95),282,IF(AND(BX431="NYY",BY431=70),202,IF(AND(BX431="NYY",BY431=50),159,IF(AND(BX431="NYY",BY431=35),131,IF(AND(BX431=NYY,BY431=25),106,IF(AND(BX431="LVTC",BY431=150),252,IF(AND(BX431="LVTC",BY431=95),190,IF(AND(BX431="LVTC",BY431=70),158,IF(AND(BX431="LVTC",BY431=50),124,IF(AND(BX431="LVTC",BY431=35),102,IF(AND(BX431="LVTC",BY431=25),83,0))))))))))))</f>
        <v>#NAME?</v>
      </c>
      <c r="CZ431" s="35"/>
      <c r="DA431" s="35"/>
      <c r="DB431" s="401">
        <f t="shared" si="41"/>
        <v>0</v>
      </c>
      <c r="DC431" s="401">
        <f t="shared" si="42"/>
        <v>0</v>
      </c>
      <c r="DD431" s="401" t="str">
        <f t="shared" si="43"/>
        <v>BAIK</v>
      </c>
      <c r="DE431" s="401">
        <f t="shared" si="44"/>
        <v>0</v>
      </c>
      <c r="DF431" s="401" t="str">
        <f t="shared" si="45"/>
        <v>BAIK</v>
      </c>
    </row>
    <row r="432" spans="1:110">
      <c r="A432" s="510">
        <f t="shared" si="46"/>
        <v>420</v>
      </c>
      <c r="B432" s="511" t="str">
        <f>'1. DATA TRAFO'!C431</f>
        <v>TP0534 (BARU)</v>
      </c>
      <c r="C432" s="512" t="str">
        <f>'1. DATA TRAFO'!D431</f>
        <v>Jl. Sriwijaya</v>
      </c>
      <c r="D432" s="193" t="str">
        <f>'1. DATA TRAFO'!L431</f>
        <v>Master Green</v>
      </c>
      <c r="E432" s="192">
        <f>'1. DATA TRAFO'!M431</f>
        <v>50</v>
      </c>
      <c r="F432" s="513">
        <f>'1. DATA TRAFO'!R431</f>
        <v>44833</v>
      </c>
      <c r="G432" s="205" t="str">
        <f>'1. DATA TRAFO'!T431</f>
        <v>UMJ</v>
      </c>
      <c r="H432" s="470"/>
      <c r="I432" s="470"/>
      <c r="J432" s="470"/>
      <c r="K432" s="470"/>
      <c r="L432" s="470"/>
      <c r="M432" s="470"/>
      <c r="N432" s="470"/>
      <c r="O432" s="470"/>
      <c r="P432" s="470"/>
      <c r="Q432" s="470"/>
      <c r="R432" s="470"/>
      <c r="S432" s="470"/>
      <c r="T432" s="470"/>
      <c r="U432" s="470"/>
      <c r="V432" s="470"/>
      <c r="W432" s="470"/>
      <c r="X432" s="470"/>
      <c r="Y432" s="470"/>
      <c r="Z432" s="470"/>
      <c r="AA432" s="470"/>
      <c r="AB432" s="470"/>
      <c r="AC432" s="514"/>
      <c r="AD432" s="470"/>
      <c r="AE432" s="515"/>
      <c r="AF432" s="470"/>
      <c r="AG432" s="470"/>
      <c r="AH432" s="470"/>
      <c r="AI432" s="470"/>
      <c r="AJ432" s="470"/>
      <c r="AK432" s="470"/>
      <c r="AL432" s="470"/>
      <c r="AM432" s="470"/>
      <c r="AN432" s="470"/>
      <c r="AO432" s="470"/>
      <c r="AP432" s="470"/>
      <c r="AQ432" s="470"/>
      <c r="AR432" s="470"/>
      <c r="AS432" s="516"/>
      <c r="AT432" s="470"/>
      <c r="AU432" s="471"/>
      <c r="AV432" s="470"/>
      <c r="AW432" s="471"/>
      <c r="AX432" s="471"/>
      <c r="AY432" s="470"/>
      <c r="AZ432" s="473"/>
      <c r="BA432" s="472"/>
      <c r="BB432" s="473"/>
      <c r="BC432" s="472"/>
      <c r="BD432" s="473"/>
      <c r="BE432" s="472"/>
      <c r="BF432" s="473"/>
      <c r="BG432" s="472"/>
      <c r="BH432" s="473"/>
      <c r="BI432" s="472"/>
      <c r="BJ432" s="473"/>
      <c r="BK432" s="472"/>
      <c r="BL432" s="473"/>
      <c r="BM432" s="472"/>
      <c r="BN432" s="473"/>
      <c r="BO432" s="472"/>
      <c r="BP432" s="473"/>
      <c r="BQ432" s="472"/>
      <c r="BR432" s="473"/>
      <c r="BS432" s="472"/>
      <c r="BT432" s="473"/>
      <c r="BU432" s="472"/>
      <c r="BV432" s="473"/>
      <c r="BW432" s="472"/>
      <c r="BX432" s="470"/>
      <c r="BY432" s="470"/>
      <c r="BZ432" s="470"/>
      <c r="CA432" s="470"/>
      <c r="CB432" s="470"/>
      <c r="CC432" s="470"/>
      <c r="CD432" s="470"/>
      <c r="CE432" s="470"/>
      <c r="CF432" s="470"/>
      <c r="CG432" s="470"/>
      <c r="CH432" s="470"/>
      <c r="CI432" s="470"/>
      <c r="CJ432" s="470"/>
      <c r="CK432" s="470"/>
      <c r="CL432" s="470"/>
      <c r="CM432" s="470"/>
      <c r="CN432" s="470"/>
      <c r="CO432" s="470"/>
      <c r="CP432" s="470"/>
      <c r="CQ432" s="470"/>
      <c r="CR432" s="470"/>
      <c r="CS432" s="470"/>
      <c r="CT432" s="470"/>
      <c r="CU432" s="63"/>
      <c r="CV432" s="467"/>
      <c r="CW432" s="186"/>
      <c r="CX432" s="35"/>
      <c r="CY432" s="132" t="e">
        <f>IF(AND(BX432="NYY",BY432=150),324,IF(AND(BX432="NYY",BY432=95),282,IF(AND(BX432="NYY",BY432=70),202,IF(AND(BX432="NYY",BY432=50),159,IF(AND(BX432="NYY",BY432=35),131,IF(AND(BX432=NYY,BY432=25),106,IF(AND(BX432="LVTC",BY432=150),252,IF(AND(BX432="LVTC",BY432=95),190,IF(AND(BX432="LVTC",BY432=70),158,IF(AND(BX432="LVTC",BY432=50),124,IF(AND(BX432="LVTC",BY432=35),102,IF(AND(BX432="LVTC",BY432=25),83,0))))))))))))</f>
        <v>#NAME?</v>
      </c>
      <c r="CZ432" s="35"/>
      <c r="DA432" s="35"/>
      <c r="DB432" s="401">
        <f t="shared" si="41"/>
        <v>0</v>
      </c>
      <c r="DC432" s="401">
        <f t="shared" si="42"/>
        <v>0</v>
      </c>
      <c r="DD432" s="401" t="str">
        <f t="shared" si="43"/>
        <v>BAIK</v>
      </c>
      <c r="DE432" s="401">
        <f t="shared" si="44"/>
        <v>0</v>
      </c>
      <c r="DF432" s="401" t="str">
        <f t="shared" si="45"/>
        <v>BAIK</v>
      </c>
    </row>
    <row r="433" spans="1:110">
      <c r="A433" s="510">
        <f t="shared" si="46"/>
        <v>421</v>
      </c>
      <c r="B433" s="511" t="str">
        <f>'1. DATA TRAFO'!C432</f>
        <v>TP0223</v>
      </c>
      <c r="C433" s="512" t="str">
        <f>'1. DATA TRAFO'!D432</f>
        <v>Jl. Sriwijaya</v>
      </c>
      <c r="D433" s="193" t="str">
        <f>'1. DATA TRAFO'!L432</f>
        <v>Starlite</v>
      </c>
      <c r="E433" s="192">
        <f>'1. DATA TRAFO'!M432</f>
        <v>100</v>
      </c>
      <c r="F433" s="513">
        <f>'1. DATA TRAFO'!R432</f>
        <v>44833</v>
      </c>
      <c r="G433" s="205" t="str">
        <f>'1. DATA TRAFO'!T432</f>
        <v>UMJ</v>
      </c>
      <c r="H433" s="470"/>
      <c r="I433" s="470"/>
      <c r="J433" s="470"/>
      <c r="K433" s="470"/>
      <c r="L433" s="470"/>
      <c r="M433" s="470"/>
      <c r="N433" s="470"/>
      <c r="O433" s="470"/>
      <c r="P433" s="470"/>
      <c r="Q433" s="470"/>
      <c r="R433" s="470"/>
      <c r="S433" s="470"/>
      <c r="T433" s="470"/>
      <c r="U433" s="470"/>
      <c r="V433" s="470"/>
      <c r="W433" s="470"/>
      <c r="X433" s="470"/>
      <c r="Y433" s="470"/>
      <c r="Z433" s="470"/>
      <c r="AA433" s="470"/>
      <c r="AB433" s="470"/>
      <c r="AC433" s="514"/>
      <c r="AD433" s="470"/>
      <c r="AE433" s="515"/>
      <c r="AF433" s="470"/>
      <c r="AG433" s="470"/>
      <c r="AH433" s="470"/>
      <c r="AI433" s="470"/>
      <c r="AJ433" s="470"/>
      <c r="AK433" s="470"/>
      <c r="AL433" s="470"/>
      <c r="AM433" s="470"/>
      <c r="AN433" s="470"/>
      <c r="AO433" s="470"/>
      <c r="AP433" s="470"/>
      <c r="AQ433" s="470"/>
      <c r="AR433" s="470"/>
      <c r="AS433" s="516"/>
      <c r="AT433" s="470"/>
      <c r="AU433" s="471"/>
      <c r="AV433" s="470"/>
      <c r="AW433" s="471"/>
      <c r="AX433" s="471"/>
      <c r="AY433" s="470"/>
      <c r="AZ433" s="473"/>
      <c r="BA433" s="472"/>
      <c r="BB433" s="473"/>
      <c r="BC433" s="472"/>
      <c r="BD433" s="473"/>
      <c r="BE433" s="472"/>
      <c r="BF433" s="473"/>
      <c r="BG433" s="472"/>
      <c r="BH433" s="473"/>
      <c r="BI433" s="472"/>
      <c r="BJ433" s="473"/>
      <c r="BK433" s="472"/>
      <c r="BL433" s="473"/>
      <c r="BM433" s="472"/>
      <c r="BN433" s="473"/>
      <c r="BO433" s="472"/>
      <c r="BP433" s="473"/>
      <c r="BQ433" s="472"/>
      <c r="BR433" s="473"/>
      <c r="BS433" s="472"/>
      <c r="BT433" s="473"/>
      <c r="BU433" s="472"/>
      <c r="BV433" s="473"/>
      <c r="BW433" s="472"/>
      <c r="BX433" s="470"/>
      <c r="BY433" s="470"/>
      <c r="BZ433" s="470"/>
      <c r="CA433" s="470"/>
      <c r="CB433" s="470"/>
      <c r="CC433" s="470"/>
      <c r="CD433" s="470"/>
      <c r="CE433" s="470"/>
      <c r="CF433" s="470"/>
      <c r="CG433" s="470"/>
      <c r="CH433" s="470"/>
      <c r="CI433" s="470"/>
      <c r="CJ433" s="470"/>
      <c r="CK433" s="470"/>
      <c r="CL433" s="470"/>
      <c r="CM433" s="470"/>
      <c r="CN433" s="470"/>
      <c r="CO433" s="470"/>
      <c r="CP433" s="470"/>
      <c r="CQ433" s="470"/>
      <c r="CR433" s="470"/>
      <c r="CS433" s="470"/>
      <c r="CT433" s="470"/>
      <c r="CU433" s="63"/>
      <c r="CV433" s="467"/>
      <c r="CW433" s="186"/>
      <c r="CX433" s="35"/>
      <c r="CY433" s="132" t="e">
        <f>IF(AND(BX433="NYY",BY433=150),324,IF(AND(BX433="NYY",BY433=95),282,IF(AND(BX433="NYY",BY433=70),202,IF(AND(BX433="NYY",BY433=50),159,IF(AND(BX433="NYY",BY433=35),131,IF(AND(BX433=NYY,BY433=25),106,IF(AND(BX433="LVTC",BY433=150),252,IF(AND(BX433="LVTC",BY433=95),190,IF(AND(BX433="LVTC",BY433=70),158,IF(AND(BX433="LVTC",BY433=50),124,IF(AND(BX433="LVTC",BY433=35),102,IF(AND(BX433="LVTC",BY433=25),83,0))))))))))))</f>
        <v>#NAME?</v>
      </c>
      <c r="CZ433" s="35"/>
      <c r="DA433" s="35"/>
      <c r="DB433" s="401">
        <f t="shared" si="41"/>
        <v>0</v>
      </c>
      <c r="DC433" s="401">
        <f t="shared" si="42"/>
        <v>0</v>
      </c>
      <c r="DD433" s="401" t="str">
        <f t="shared" si="43"/>
        <v>BAIK</v>
      </c>
      <c r="DE433" s="401">
        <f t="shared" si="44"/>
        <v>0</v>
      </c>
      <c r="DF433" s="401" t="str">
        <f t="shared" si="45"/>
        <v>BAIK</v>
      </c>
    </row>
    <row r="434" spans="1:110">
      <c r="A434" s="510">
        <f t="shared" si="46"/>
        <v>422</v>
      </c>
      <c r="B434" s="511" t="str">
        <f>'1. DATA TRAFO'!C433</f>
        <v>TP0206</v>
      </c>
      <c r="C434" s="512" t="str">
        <f>'1. DATA TRAFO'!D433</f>
        <v>Jl. Pattimura</v>
      </c>
      <c r="D434" s="193" t="str">
        <f>'1. DATA TRAFO'!L433</f>
        <v>B &amp; D</v>
      </c>
      <c r="E434" s="192">
        <f>'1. DATA TRAFO'!M433</f>
        <v>100</v>
      </c>
      <c r="F434" s="513">
        <f>'1. DATA TRAFO'!R433</f>
        <v>44837</v>
      </c>
      <c r="G434" s="205" t="str">
        <f>'1. DATA TRAFO'!T433</f>
        <v>UMJ</v>
      </c>
      <c r="H434" s="470"/>
      <c r="I434" s="470"/>
      <c r="J434" s="470"/>
      <c r="K434" s="470"/>
      <c r="L434" s="470"/>
      <c r="M434" s="470"/>
      <c r="N434" s="470"/>
      <c r="O434" s="470"/>
      <c r="P434" s="470"/>
      <c r="Q434" s="470"/>
      <c r="R434" s="470"/>
      <c r="S434" s="470"/>
      <c r="T434" s="470"/>
      <c r="U434" s="470"/>
      <c r="V434" s="470"/>
      <c r="W434" s="470"/>
      <c r="X434" s="470"/>
      <c r="Y434" s="470"/>
      <c r="Z434" s="470"/>
      <c r="AA434" s="470"/>
      <c r="AB434" s="470"/>
      <c r="AC434" s="514"/>
      <c r="AD434" s="470"/>
      <c r="AE434" s="515"/>
      <c r="AF434" s="470"/>
      <c r="AG434" s="470"/>
      <c r="AH434" s="470"/>
      <c r="AI434" s="470"/>
      <c r="AJ434" s="470"/>
      <c r="AK434" s="470"/>
      <c r="AL434" s="470"/>
      <c r="AM434" s="470"/>
      <c r="AN434" s="470"/>
      <c r="AO434" s="470"/>
      <c r="AP434" s="470"/>
      <c r="AQ434" s="470"/>
      <c r="AR434" s="470"/>
      <c r="AS434" s="516"/>
      <c r="AT434" s="470"/>
      <c r="AU434" s="471"/>
      <c r="AV434" s="470"/>
      <c r="AW434" s="471"/>
      <c r="AX434" s="471"/>
      <c r="AY434" s="470"/>
      <c r="AZ434" s="473"/>
      <c r="BA434" s="472"/>
      <c r="BB434" s="473"/>
      <c r="BC434" s="472"/>
      <c r="BD434" s="473"/>
      <c r="BE434" s="472"/>
      <c r="BF434" s="473"/>
      <c r="BG434" s="472"/>
      <c r="BH434" s="473"/>
      <c r="BI434" s="472"/>
      <c r="BJ434" s="473"/>
      <c r="BK434" s="472"/>
      <c r="BL434" s="473"/>
      <c r="BM434" s="472"/>
      <c r="BN434" s="473"/>
      <c r="BO434" s="472"/>
      <c r="BP434" s="473"/>
      <c r="BQ434" s="472"/>
      <c r="BR434" s="473"/>
      <c r="BS434" s="472"/>
      <c r="BT434" s="473"/>
      <c r="BU434" s="472"/>
      <c r="BV434" s="473"/>
      <c r="BW434" s="472"/>
      <c r="BX434" s="470"/>
      <c r="BY434" s="470"/>
      <c r="BZ434" s="470"/>
      <c r="CA434" s="470"/>
      <c r="CB434" s="470"/>
      <c r="CC434" s="470"/>
      <c r="CD434" s="470"/>
      <c r="CE434" s="470"/>
      <c r="CF434" s="470"/>
      <c r="CG434" s="470"/>
      <c r="CH434" s="470"/>
      <c r="CI434" s="470"/>
      <c r="CJ434" s="470"/>
      <c r="CK434" s="470"/>
      <c r="CL434" s="470"/>
      <c r="CM434" s="470"/>
      <c r="CN434" s="470"/>
      <c r="CO434" s="470"/>
      <c r="CP434" s="470"/>
      <c r="CQ434" s="470"/>
      <c r="CR434" s="470"/>
      <c r="CS434" s="470"/>
      <c r="CT434" s="470"/>
      <c r="CU434" s="63"/>
      <c r="CV434" s="467"/>
      <c r="CW434" s="186"/>
      <c r="CX434" s="35"/>
      <c r="CY434" s="132" t="e">
        <f>IF(AND(BX434="NYY",BY434=150),324,IF(AND(BX434="NYY",BY434=95),282,IF(AND(BX434="NYY",BY434=70),202,IF(AND(BX434="NYY",BY434=50),159,IF(AND(BX434="NYY",BY434=35),131,IF(AND(BX434=NYY,BY434=25),106,IF(AND(BX434="LVTC",BY434=150),252,IF(AND(BX434="LVTC",BY434=95),190,IF(AND(BX434="LVTC",BY434=70),158,IF(AND(BX434="LVTC",BY434=50),124,IF(AND(BX434="LVTC",BY434=35),102,IF(AND(BX434="LVTC",BY434=25),83,0))))))))))))</f>
        <v>#NAME?</v>
      </c>
      <c r="CZ434" s="35"/>
      <c r="DA434" s="35"/>
      <c r="DB434" s="401">
        <f t="shared" si="41"/>
        <v>0</v>
      </c>
      <c r="DC434" s="401">
        <f t="shared" si="42"/>
        <v>0</v>
      </c>
      <c r="DD434" s="401" t="str">
        <f t="shared" si="43"/>
        <v>BAIK</v>
      </c>
      <c r="DE434" s="401">
        <f t="shared" si="44"/>
        <v>0</v>
      </c>
      <c r="DF434" s="401" t="str">
        <f t="shared" si="45"/>
        <v>BAIK</v>
      </c>
    </row>
    <row r="435" spans="1:110">
      <c r="A435" s="510">
        <f t="shared" si="46"/>
        <v>423</v>
      </c>
      <c r="B435" s="511" t="str">
        <f>'1. DATA TRAFO'!C434</f>
        <v>TP0561 (BARU)</v>
      </c>
      <c r="C435" s="512" t="str">
        <f>'1. DATA TRAFO'!D434</f>
        <v>Jl. Komp. Pelabuhan</v>
      </c>
      <c r="D435" s="193" t="str">
        <f>'1. DATA TRAFO'!L434</f>
        <v>Trafindo</v>
      </c>
      <c r="E435" s="192">
        <f>'1. DATA TRAFO'!M434</f>
        <v>100</v>
      </c>
      <c r="F435" s="513">
        <f>'1. DATA TRAFO'!R434</f>
        <v>44818</v>
      </c>
      <c r="G435" s="205" t="str">
        <f>'1. DATA TRAFO'!T434</f>
        <v>UMJ</v>
      </c>
      <c r="H435" s="470"/>
      <c r="I435" s="470"/>
      <c r="J435" s="470"/>
      <c r="K435" s="470"/>
      <c r="L435" s="470"/>
      <c r="M435" s="470"/>
      <c r="N435" s="470"/>
      <c r="O435" s="470"/>
      <c r="P435" s="470"/>
      <c r="Q435" s="470"/>
      <c r="R435" s="470"/>
      <c r="S435" s="470"/>
      <c r="T435" s="470"/>
      <c r="U435" s="470"/>
      <c r="V435" s="470"/>
      <c r="W435" s="470"/>
      <c r="X435" s="470"/>
      <c r="Y435" s="470"/>
      <c r="Z435" s="470"/>
      <c r="AA435" s="470"/>
      <c r="AB435" s="470"/>
      <c r="AC435" s="514"/>
      <c r="AD435" s="470"/>
      <c r="AE435" s="515"/>
      <c r="AF435" s="470"/>
      <c r="AG435" s="470"/>
      <c r="AH435" s="470"/>
      <c r="AI435" s="470"/>
      <c r="AJ435" s="470"/>
      <c r="AK435" s="470"/>
      <c r="AL435" s="470"/>
      <c r="AM435" s="470"/>
      <c r="AN435" s="470"/>
      <c r="AO435" s="470"/>
      <c r="AP435" s="470"/>
      <c r="AQ435" s="470"/>
      <c r="AR435" s="470"/>
      <c r="AS435" s="516"/>
      <c r="AT435" s="470"/>
      <c r="AU435" s="471"/>
      <c r="AV435" s="470"/>
      <c r="AW435" s="471"/>
      <c r="AX435" s="471"/>
      <c r="AY435" s="470"/>
      <c r="AZ435" s="473"/>
      <c r="BA435" s="472"/>
      <c r="BB435" s="473"/>
      <c r="BC435" s="472"/>
      <c r="BD435" s="473"/>
      <c r="BE435" s="472"/>
      <c r="BF435" s="473"/>
      <c r="BG435" s="472"/>
      <c r="BH435" s="473"/>
      <c r="BI435" s="472"/>
      <c r="BJ435" s="473"/>
      <c r="BK435" s="472"/>
      <c r="BL435" s="473"/>
      <c r="BM435" s="472"/>
      <c r="BN435" s="473"/>
      <c r="BO435" s="472"/>
      <c r="BP435" s="473"/>
      <c r="BQ435" s="472"/>
      <c r="BR435" s="473"/>
      <c r="BS435" s="472"/>
      <c r="BT435" s="473"/>
      <c r="BU435" s="472"/>
      <c r="BV435" s="473"/>
      <c r="BW435" s="472"/>
      <c r="BX435" s="470"/>
      <c r="BY435" s="470"/>
      <c r="BZ435" s="470"/>
      <c r="CA435" s="470"/>
      <c r="CB435" s="470"/>
      <c r="CC435" s="470"/>
      <c r="CD435" s="470"/>
      <c r="CE435" s="470"/>
      <c r="CF435" s="470"/>
      <c r="CG435" s="470"/>
      <c r="CH435" s="470"/>
      <c r="CI435" s="470"/>
      <c r="CJ435" s="470"/>
      <c r="CK435" s="470"/>
      <c r="CL435" s="470"/>
      <c r="CM435" s="470"/>
      <c r="CN435" s="470"/>
      <c r="CO435" s="470"/>
      <c r="CP435" s="470"/>
      <c r="CQ435" s="470"/>
      <c r="CR435" s="470"/>
      <c r="CS435" s="470"/>
      <c r="CT435" s="470"/>
      <c r="CU435" s="63"/>
      <c r="CV435" s="467"/>
      <c r="CW435" s="186"/>
      <c r="CX435" s="35"/>
      <c r="CY435" s="132" t="e">
        <f>IF(AND(BX435="NYY",BY435=150),324,IF(AND(BX435="NYY",BY435=95),282,IF(AND(BX435="NYY",BY435=70),202,IF(AND(BX435="NYY",BY435=50),159,IF(AND(BX435="NYY",BY435=35),131,IF(AND(BX435=NYY,BY435=25),106,IF(AND(BX435="LVTC",BY435=150),252,IF(AND(BX435="LVTC",BY435=95),190,IF(AND(BX435="LVTC",BY435=70),158,IF(AND(BX435="LVTC",BY435=50),124,IF(AND(BX435="LVTC",BY435=35),102,IF(AND(BX435="LVTC",BY435=25),83,0))))))))))))</f>
        <v>#NAME?</v>
      </c>
      <c r="CZ435" s="35"/>
      <c r="DA435" s="35"/>
      <c r="DB435" s="401">
        <f t="shared" ref="DB435:DB498" si="47">IF(AND(H435&lt;=200,H435&gt;=90),"BURUK",IF(AND(H435&lt;=90,H435&gt;=85),"KURANG",IF(AND(H435&lt;=85,H435&gt;=83),"CUKUP",IF(AND(H435&lt;=83,H435&gt;1),"BAIK",0))))</f>
        <v>0</v>
      </c>
      <c r="DC435" s="401">
        <f t="shared" ref="DC435:DC498" si="48">MAX(L435:N435)-MIN(L435:N435)</f>
        <v>0</v>
      </c>
      <c r="DD435" s="401" t="str">
        <f t="shared" ref="DD435:DD498" si="49">IF(AND(DC435&lt;=100,DC435&gt;=15),"BURUK",IF(AND(DC435&lt;=15,DC435&gt;=12),"KURANG",IF(AND(DC435&lt;=12,DC435&gt;=10),"CUKUP",IF(AND(DC435&lt;=10,DC435&gt;=0),"BAIK",0))))</f>
        <v>BAIK</v>
      </c>
      <c r="DE435" s="401">
        <f t="shared" ref="DE435:DE498" si="50">MAX(O435:R435)-MIN(O435:R435)</f>
        <v>0</v>
      </c>
      <c r="DF435" s="401" t="str">
        <f t="shared" ref="DF435:DF498" si="51">IF(AND(DE435&lt;=100,DE435&gt;=15),"BURUK",IF(AND(DE435&lt;=15,DE435&gt;=12),"KURANG",IF(AND(DE435&lt;=12,DE435&gt;=10),"CUKUP",IF(AND(DE435&lt;=10,DE435&gt;=0),"BAIK",0))))</f>
        <v>BAIK</v>
      </c>
    </row>
    <row r="436" spans="1:110">
      <c r="A436" s="510">
        <f t="shared" si="46"/>
        <v>424</v>
      </c>
      <c r="B436" s="511" t="str">
        <f>'1. DATA TRAFO'!C435</f>
        <v>TP0488</v>
      </c>
      <c r="C436" s="512" t="str">
        <f>'1. DATA TRAFO'!D435</f>
        <v>Jl. Komp. Pelabuhan</v>
      </c>
      <c r="D436" s="193" t="str">
        <f>'1. DATA TRAFO'!L435</f>
        <v>Sintra</v>
      </c>
      <c r="E436" s="192">
        <f>'1. DATA TRAFO'!M435</f>
        <v>100</v>
      </c>
      <c r="F436" s="513">
        <f>'1. DATA TRAFO'!R435</f>
        <v>44848</v>
      </c>
      <c r="G436" s="205" t="str">
        <f>'1. DATA TRAFO'!T435</f>
        <v>UMJ</v>
      </c>
      <c r="H436" s="470"/>
      <c r="I436" s="470"/>
      <c r="J436" s="470"/>
      <c r="K436" s="470"/>
      <c r="L436" s="470"/>
      <c r="M436" s="470"/>
      <c r="N436" s="470"/>
      <c r="O436" s="470"/>
      <c r="P436" s="470"/>
      <c r="Q436" s="470"/>
      <c r="R436" s="470"/>
      <c r="S436" s="470"/>
      <c r="T436" s="470"/>
      <c r="U436" s="470"/>
      <c r="V436" s="470"/>
      <c r="W436" s="470"/>
      <c r="X436" s="470"/>
      <c r="Y436" s="470"/>
      <c r="Z436" s="470"/>
      <c r="AA436" s="470"/>
      <c r="AB436" s="470"/>
      <c r="AC436" s="514"/>
      <c r="AD436" s="470"/>
      <c r="AE436" s="515"/>
      <c r="AF436" s="470"/>
      <c r="AG436" s="470"/>
      <c r="AH436" s="470"/>
      <c r="AI436" s="470"/>
      <c r="AJ436" s="470"/>
      <c r="AK436" s="470"/>
      <c r="AL436" s="470"/>
      <c r="AM436" s="470"/>
      <c r="AN436" s="470"/>
      <c r="AO436" s="470"/>
      <c r="AP436" s="470"/>
      <c r="AQ436" s="470"/>
      <c r="AR436" s="470"/>
      <c r="AS436" s="516"/>
      <c r="AT436" s="470"/>
      <c r="AU436" s="471"/>
      <c r="AV436" s="470"/>
      <c r="AW436" s="471"/>
      <c r="AX436" s="471"/>
      <c r="AY436" s="470"/>
      <c r="AZ436" s="473"/>
      <c r="BA436" s="472"/>
      <c r="BB436" s="473"/>
      <c r="BC436" s="472"/>
      <c r="BD436" s="473"/>
      <c r="BE436" s="472"/>
      <c r="BF436" s="473"/>
      <c r="BG436" s="472"/>
      <c r="BH436" s="473"/>
      <c r="BI436" s="472"/>
      <c r="BJ436" s="473"/>
      <c r="BK436" s="472"/>
      <c r="BL436" s="473"/>
      <c r="BM436" s="472"/>
      <c r="BN436" s="473"/>
      <c r="BO436" s="472"/>
      <c r="BP436" s="473"/>
      <c r="BQ436" s="472"/>
      <c r="BR436" s="473"/>
      <c r="BS436" s="472"/>
      <c r="BT436" s="473"/>
      <c r="BU436" s="472"/>
      <c r="BV436" s="473"/>
      <c r="BW436" s="472"/>
      <c r="BX436" s="470"/>
      <c r="BY436" s="470"/>
      <c r="BZ436" s="470"/>
      <c r="CA436" s="470"/>
      <c r="CB436" s="470"/>
      <c r="CC436" s="470"/>
      <c r="CD436" s="470"/>
      <c r="CE436" s="470"/>
      <c r="CF436" s="470"/>
      <c r="CG436" s="470"/>
      <c r="CH436" s="470"/>
      <c r="CI436" s="470"/>
      <c r="CJ436" s="470"/>
      <c r="CK436" s="470"/>
      <c r="CL436" s="470"/>
      <c r="CM436" s="470"/>
      <c r="CN436" s="470"/>
      <c r="CO436" s="470"/>
      <c r="CP436" s="470"/>
      <c r="CQ436" s="470"/>
      <c r="CR436" s="470"/>
      <c r="CS436" s="470"/>
      <c r="CT436" s="470"/>
      <c r="CU436" s="63"/>
      <c r="CV436" s="467"/>
      <c r="CW436" s="186"/>
      <c r="CX436" s="35"/>
      <c r="CY436" s="132" t="e">
        <f>IF(AND(BX436="NYY",BY436=150),324,IF(AND(BX436="NYY",BY436=95),282,IF(AND(BX436="NYY",BY436=70),202,IF(AND(BX436="NYY",BY436=50),159,IF(AND(BX436="NYY",BY436=35),131,IF(AND(BX436=NYY,BY436=25),106,IF(AND(BX436="LVTC",BY436=150),252,IF(AND(BX436="LVTC",BY436=95),190,IF(AND(BX436="LVTC",BY436=70),158,IF(AND(BX436="LVTC",BY436=50),124,IF(AND(BX436="LVTC",BY436=35),102,IF(AND(BX436="LVTC",BY436=25),83,0))))))))))))</f>
        <v>#NAME?</v>
      </c>
      <c r="CZ436" s="35"/>
      <c r="DA436" s="35"/>
      <c r="DB436" s="401">
        <f t="shared" si="47"/>
        <v>0</v>
      </c>
      <c r="DC436" s="401">
        <f t="shared" si="48"/>
        <v>0</v>
      </c>
      <c r="DD436" s="401" t="str">
        <f t="shared" si="49"/>
        <v>BAIK</v>
      </c>
      <c r="DE436" s="401">
        <f t="shared" si="50"/>
        <v>0</v>
      </c>
      <c r="DF436" s="401" t="str">
        <f t="shared" si="51"/>
        <v>BAIK</v>
      </c>
    </row>
    <row r="437" spans="1:110">
      <c r="A437" s="510">
        <f t="shared" si="46"/>
        <v>425</v>
      </c>
      <c r="B437" s="511" t="str">
        <f>'1. DATA TRAFO'!C436</f>
        <v>TP0242</v>
      </c>
      <c r="C437" s="512" t="str">
        <f>'1. DATA TRAFO'!D436</f>
        <v>Jl. Gegedek</v>
      </c>
      <c r="D437" s="193" t="str">
        <f>'1. DATA TRAFO'!L436</f>
        <v>Trafindo</v>
      </c>
      <c r="E437" s="192">
        <f>'1. DATA TRAFO'!M436</f>
        <v>100</v>
      </c>
      <c r="F437" s="513">
        <f>'1. DATA TRAFO'!R436</f>
        <v>44834</v>
      </c>
      <c r="G437" s="205" t="str">
        <f>'1. DATA TRAFO'!T436</f>
        <v>UMJ</v>
      </c>
      <c r="H437" s="470"/>
      <c r="I437" s="470"/>
      <c r="J437" s="470"/>
      <c r="K437" s="470"/>
      <c r="L437" s="470"/>
      <c r="M437" s="470"/>
      <c r="N437" s="470"/>
      <c r="O437" s="470"/>
      <c r="P437" s="470"/>
      <c r="Q437" s="470"/>
      <c r="R437" s="470"/>
      <c r="S437" s="470"/>
      <c r="T437" s="470"/>
      <c r="U437" s="470"/>
      <c r="V437" s="470"/>
      <c r="W437" s="470"/>
      <c r="X437" s="470"/>
      <c r="Y437" s="470"/>
      <c r="Z437" s="470"/>
      <c r="AA437" s="470"/>
      <c r="AB437" s="470"/>
      <c r="AC437" s="514"/>
      <c r="AD437" s="470"/>
      <c r="AE437" s="515"/>
      <c r="AF437" s="470"/>
      <c r="AG437" s="470"/>
      <c r="AH437" s="470"/>
      <c r="AI437" s="470"/>
      <c r="AJ437" s="470"/>
      <c r="AK437" s="470"/>
      <c r="AL437" s="470"/>
      <c r="AM437" s="470"/>
      <c r="AN437" s="470"/>
      <c r="AO437" s="470"/>
      <c r="AP437" s="470"/>
      <c r="AQ437" s="470"/>
      <c r="AR437" s="470"/>
      <c r="AS437" s="516"/>
      <c r="AT437" s="470"/>
      <c r="AU437" s="471"/>
      <c r="AV437" s="470"/>
      <c r="AW437" s="471"/>
      <c r="AX437" s="471"/>
      <c r="AY437" s="470"/>
      <c r="AZ437" s="473"/>
      <c r="BA437" s="472"/>
      <c r="BB437" s="473"/>
      <c r="BC437" s="472"/>
      <c r="BD437" s="473"/>
      <c r="BE437" s="472"/>
      <c r="BF437" s="473"/>
      <c r="BG437" s="472"/>
      <c r="BH437" s="473"/>
      <c r="BI437" s="472"/>
      <c r="BJ437" s="473"/>
      <c r="BK437" s="472"/>
      <c r="BL437" s="473"/>
      <c r="BM437" s="472"/>
      <c r="BN437" s="473"/>
      <c r="BO437" s="472"/>
      <c r="BP437" s="473"/>
      <c r="BQ437" s="472"/>
      <c r="BR437" s="473"/>
      <c r="BS437" s="472"/>
      <c r="BT437" s="473"/>
      <c r="BU437" s="472"/>
      <c r="BV437" s="473"/>
      <c r="BW437" s="472"/>
      <c r="BX437" s="470"/>
      <c r="BY437" s="470"/>
      <c r="BZ437" s="470"/>
      <c r="CA437" s="470"/>
      <c r="CB437" s="470"/>
      <c r="CC437" s="470"/>
      <c r="CD437" s="470"/>
      <c r="CE437" s="470"/>
      <c r="CF437" s="470"/>
      <c r="CG437" s="470"/>
      <c r="CH437" s="470"/>
      <c r="CI437" s="470"/>
      <c r="CJ437" s="470"/>
      <c r="CK437" s="470"/>
      <c r="CL437" s="470"/>
      <c r="CM437" s="470"/>
      <c r="CN437" s="470"/>
      <c r="CO437" s="470"/>
      <c r="CP437" s="470"/>
      <c r="CQ437" s="470"/>
      <c r="CR437" s="470"/>
      <c r="CS437" s="470"/>
      <c r="CT437" s="470"/>
      <c r="CU437" s="63"/>
      <c r="CV437" s="467"/>
      <c r="CW437" s="186"/>
      <c r="CX437" s="35"/>
      <c r="CY437" s="132" t="e">
        <f>IF(AND(BX437="NYY",BY437=150),324,IF(AND(BX437="NYY",BY437=95),282,IF(AND(BX437="NYY",BY437=70),202,IF(AND(BX437="NYY",BY437=50),159,IF(AND(BX437="NYY",BY437=35),131,IF(AND(BX437=NYY,BY437=25),106,IF(AND(BX437="LVTC",BY437=150),252,IF(AND(BX437="LVTC",BY437=95),190,IF(AND(BX437="LVTC",BY437=70),158,IF(AND(BX437="LVTC",BY437=50),124,IF(AND(BX437="LVTC",BY437=35),102,IF(AND(BX437="LVTC",BY437=25),83,0))))))))))))</f>
        <v>#NAME?</v>
      </c>
      <c r="CZ437" s="35"/>
      <c r="DA437" s="35"/>
      <c r="DB437" s="401">
        <f t="shared" si="47"/>
        <v>0</v>
      </c>
      <c r="DC437" s="401">
        <f t="shared" si="48"/>
        <v>0</v>
      </c>
      <c r="DD437" s="401" t="str">
        <f t="shared" si="49"/>
        <v>BAIK</v>
      </c>
      <c r="DE437" s="401">
        <f t="shared" si="50"/>
        <v>0</v>
      </c>
      <c r="DF437" s="401" t="str">
        <f t="shared" si="51"/>
        <v>BAIK</v>
      </c>
    </row>
    <row r="438" spans="1:110">
      <c r="A438" s="510">
        <f t="shared" si="46"/>
        <v>426</v>
      </c>
      <c r="B438" s="511" t="str">
        <f>'1. DATA TRAFO'!C437</f>
        <v>TP0173</v>
      </c>
      <c r="C438" s="512" t="str">
        <f>'1. DATA TRAFO'!D437</f>
        <v>Jl. Letjen. Haryono</v>
      </c>
      <c r="D438" s="193" t="str">
        <f>'1. DATA TRAFO'!L437</f>
        <v>Trafindo</v>
      </c>
      <c r="E438" s="192">
        <f>'1. DATA TRAFO'!M437</f>
        <v>100</v>
      </c>
      <c r="F438" s="513">
        <f>'1. DATA TRAFO'!R437</f>
        <v>44834</v>
      </c>
      <c r="G438" s="205" t="str">
        <f>'1. DATA TRAFO'!T437</f>
        <v>UMJ</v>
      </c>
      <c r="H438" s="470"/>
      <c r="I438" s="470"/>
      <c r="J438" s="470"/>
      <c r="K438" s="470"/>
      <c r="L438" s="470"/>
      <c r="M438" s="470"/>
      <c r="N438" s="470"/>
      <c r="O438" s="470"/>
      <c r="P438" s="470"/>
      <c r="Q438" s="470"/>
      <c r="R438" s="470"/>
      <c r="S438" s="470"/>
      <c r="T438" s="470"/>
      <c r="U438" s="470"/>
      <c r="V438" s="470"/>
      <c r="W438" s="470"/>
      <c r="X438" s="470"/>
      <c r="Y438" s="470"/>
      <c r="Z438" s="470"/>
      <c r="AA438" s="470"/>
      <c r="AB438" s="470"/>
      <c r="AC438" s="514"/>
      <c r="AD438" s="470"/>
      <c r="AE438" s="515"/>
      <c r="AF438" s="470"/>
      <c r="AG438" s="470"/>
      <c r="AH438" s="470"/>
      <c r="AI438" s="470"/>
      <c r="AJ438" s="470"/>
      <c r="AK438" s="470"/>
      <c r="AL438" s="470"/>
      <c r="AM438" s="470"/>
      <c r="AN438" s="470"/>
      <c r="AO438" s="470"/>
      <c r="AP438" s="470"/>
      <c r="AQ438" s="470"/>
      <c r="AR438" s="470"/>
      <c r="AS438" s="516"/>
      <c r="AT438" s="470"/>
      <c r="AU438" s="471"/>
      <c r="AV438" s="470"/>
      <c r="AW438" s="471"/>
      <c r="AX438" s="471"/>
      <c r="AY438" s="470"/>
      <c r="AZ438" s="473"/>
      <c r="BA438" s="472"/>
      <c r="BB438" s="473"/>
      <c r="BC438" s="472"/>
      <c r="BD438" s="473"/>
      <c r="BE438" s="472"/>
      <c r="BF438" s="473"/>
      <c r="BG438" s="472"/>
      <c r="BH438" s="473"/>
      <c r="BI438" s="472"/>
      <c r="BJ438" s="473"/>
      <c r="BK438" s="472"/>
      <c r="BL438" s="473"/>
      <c r="BM438" s="472"/>
      <c r="BN438" s="473"/>
      <c r="BO438" s="472"/>
      <c r="BP438" s="473"/>
      <c r="BQ438" s="472"/>
      <c r="BR438" s="473"/>
      <c r="BS438" s="472"/>
      <c r="BT438" s="473"/>
      <c r="BU438" s="472"/>
      <c r="BV438" s="473"/>
      <c r="BW438" s="472"/>
      <c r="BX438" s="470"/>
      <c r="BY438" s="470"/>
      <c r="BZ438" s="470"/>
      <c r="CA438" s="470"/>
      <c r="CB438" s="470"/>
      <c r="CC438" s="470"/>
      <c r="CD438" s="470"/>
      <c r="CE438" s="470"/>
      <c r="CF438" s="470"/>
      <c r="CG438" s="470"/>
      <c r="CH438" s="470"/>
      <c r="CI438" s="470"/>
      <c r="CJ438" s="470"/>
      <c r="CK438" s="470"/>
      <c r="CL438" s="470"/>
      <c r="CM438" s="470"/>
      <c r="CN438" s="470"/>
      <c r="CO438" s="470"/>
      <c r="CP438" s="470"/>
      <c r="CQ438" s="470"/>
      <c r="CR438" s="470"/>
      <c r="CS438" s="470"/>
      <c r="CT438" s="470"/>
      <c r="CU438" s="63"/>
      <c r="CV438" s="467"/>
      <c r="CW438" s="186"/>
      <c r="CX438" s="35"/>
      <c r="CY438" s="132" t="e">
        <f>IF(AND(BX438="NYY",BY438=150),324,IF(AND(BX438="NYY",BY438=95),282,IF(AND(BX438="NYY",BY438=70),202,IF(AND(BX438="NYY",BY438=50),159,IF(AND(BX438="NYY",BY438=35),131,IF(AND(BX438=NYY,BY438=25),106,IF(AND(BX438="LVTC",BY438=150),252,IF(AND(BX438="LVTC",BY438=95),190,IF(AND(BX438="LVTC",BY438=70),158,IF(AND(BX438="LVTC",BY438=50),124,IF(AND(BX438="LVTC",BY438=35),102,IF(AND(BX438="LVTC",BY438=25),83,0))))))))))))</f>
        <v>#NAME?</v>
      </c>
      <c r="CZ438" s="35"/>
      <c r="DA438" s="35"/>
      <c r="DB438" s="401">
        <f t="shared" si="47"/>
        <v>0</v>
      </c>
      <c r="DC438" s="401">
        <f t="shared" si="48"/>
        <v>0</v>
      </c>
      <c r="DD438" s="401" t="str">
        <f t="shared" si="49"/>
        <v>BAIK</v>
      </c>
      <c r="DE438" s="401">
        <f t="shared" si="50"/>
        <v>0</v>
      </c>
      <c r="DF438" s="401" t="str">
        <f t="shared" si="51"/>
        <v>BAIK</v>
      </c>
    </row>
    <row r="439" spans="1:110">
      <c r="A439" s="510">
        <f t="shared" si="46"/>
        <v>427</v>
      </c>
      <c r="B439" s="511" t="str">
        <f>'1. DATA TRAFO'!C438</f>
        <v>TP0215</v>
      </c>
      <c r="C439" s="512" t="str">
        <f>'1. DATA TRAFO'!D438</f>
        <v>Jl. Re. Marta Dinata</v>
      </c>
      <c r="D439" s="193" t="str">
        <f>'1. DATA TRAFO'!L438</f>
        <v>B &amp; D</v>
      </c>
      <c r="E439" s="192">
        <f>'1. DATA TRAFO'!M438</f>
        <v>200</v>
      </c>
      <c r="F439" s="513">
        <f>'1. DATA TRAFO'!R438</f>
        <v>44834</v>
      </c>
      <c r="G439" s="205" t="str">
        <f>'1. DATA TRAFO'!T438</f>
        <v>UMJ</v>
      </c>
      <c r="H439" s="470"/>
      <c r="I439" s="470"/>
      <c r="J439" s="470"/>
      <c r="K439" s="470"/>
      <c r="L439" s="470"/>
      <c r="M439" s="470"/>
      <c r="N439" s="470"/>
      <c r="O439" s="470"/>
      <c r="P439" s="470"/>
      <c r="Q439" s="470"/>
      <c r="R439" s="470"/>
      <c r="S439" s="470"/>
      <c r="T439" s="470"/>
      <c r="U439" s="470"/>
      <c r="V439" s="470"/>
      <c r="W439" s="470"/>
      <c r="X439" s="470"/>
      <c r="Y439" s="470"/>
      <c r="Z439" s="470"/>
      <c r="AA439" s="470"/>
      <c r="AB439" s="470"/>
      <c r="AC439" s="514"/>
      <c r="AD439" s="470"/>
      <c r="AE439" s="515"/>
      <c r="AF439" s="470"/>
      <c r="AG439" s="470"/>
      <c r="AH439" s="470"/>
      <c r="AI439" s="470"/>
      <c r="AJ439" s="470"/>
      <c r="AK439" s="470"/>
      <c r="AL439" s="470"/>
      <c r="AM439" s="470"/>
      <c r="AN439" s="470"/>
      <c r="AO439" s="470"/>
      <c r="AP439" s="470"/>
      <c r="AQ439" s="470"/>
      <c r="AR439" s="470"/>
      <c r="AS439" s="516"/>
      <c r="AT439" s="470"/>
      <c r="AU439" s="471"/>
      <c r="AV439" s="470"/>
      <c r="AW439" s="471"/>
      <c r="AX439" s="471"/>
      <c r="AY439" s="470"/>
      <c r="AZ439" s="473"/>
      <c r="BA439" s="472"/>
      <c r="BB439" s="473"/>
      <c r="BC439" s="472"/>
      <c r="BD439" s="473"/>
      <c r="BE439" s="472"/>
      <c r="BF439" s="473"/>
      <c r="BG439" s="472"/>
      <c r="BH439" s="473"/>
      <c r="BI439" s="472"/>
      <c r="BJ439" s="473"/>
      <c r="BK439" s="472"/>
      <c r="BL439" s="473"/>
      <c r="BM439" s="472"/>
      <c r="BN439" s="473"/>
      <c r="BO439" s="472"/>
      <c r="BP439" s="473"/>
      <c r="BQ439" s="472"/>
      <c r="BR439" s="473"/>
      <c r="BS439" s="472"/>
      <c r="BT439" s="473"/>
      <c r="BU439" s="472"/>
      <c r="BV439" s="473"/>
      <c r="BW439" s="472"/>
      <c r="BX439" s="470"/>
      <c r="BY439" s="470"/>
      <c r="BZ439" s="470"/>
      <c r="CA439" s="470"/>
      <c r="CB439" s="470"/>
      <c r="CC439" s="470"/>
      <c r="CD439" s="470"/>
      <c r="CE439" s="470"/>
      <c r="CF439" s="470"/>
      <c r="CG439" s="470"/>
      <c r="CH439" s="470"/>
      <c r="CI439" s="470"/>
      <c r="CJ439" s="470"/>
      <c r="CK439" s="470"/>
      <c r="CL439" s="470"/>
      <c r="CM439" s="470"/>
      <c r="CN439" s="470"/>
      <c r="CO439" s="470"/>
      <c r="CP439" s="470"/>
      <c r="CQ439" s="470"/>
      <c r="CR439" s="470"/>
      <c r="CS439" s="470"/>
      <c r="CT439" s="470"/>
      <c r="CU439" s="63"/>
      <c r="CV439" s="467"/>
      <c r="CW439" s="186"/>
      <c r="CX439" s="35"/>
      <c r="CY439" s="132" t="e">
        <f>IF(AND(BX439="NYY",BY439=150),324,IF(AND(BX439="NYY",BY439=95),282,IF(AND(BX439="NYY",BY439=70),202,IF(AND(BX439="NYY",BY439=50),159,IF(AND(BX439="NYY",BY439=35),131,IF(AND(BX439=NYY,BY439=25),106,IF(AND(BX439="LVTC",BY439=150),252,IF(AND(BX439="LVTC",BY439=95),190,IF(AND(BX439="LVTC",BY439=70),158,IF(AND(BX439="LVTC",BY439=50),124,IF(AND(BX439="LVTC",BY439=35),102,IF(AND(BX439="LVTC",BY439=25),83,0))))))))))))</f>
        <v>#NAME?</v>
      </c>
      <c r="CZ439" s="35"/>
      <c r="DA439" s="35"/>
      <c r="DB439" s="401">
        <f t="shared" si="47"/>
        <v>0</v>
      </c>
      <c r="DC439" s="401">
        <f t="shared" si="48"/>
        <v>0</v>
      </c>
      <c r="DD439" s="401" t="str">
        <f t="shared" si="49"/>
        <v>BAIK</v>
      </c>
      <c r="DE439" s="401">
        <f t="shared" si="50"/>
        <v>0</v>
      </c>
      <c r="DF439" s="401" t="str">
        <f t="shared" si="51"/>
        <v>BAIK</v>
      </c>
    </row>
    <row r="440" spans="1:110">
      <c r="A440" s="510">
        <f t="shared" si="46"/>
        <v>428</v>
      </c>
      <c r="B440" s="511" t="str">
        <f>'1. DATA TRAFO'!C439</f>
        <v>TP0584 (BARU)</v>
      </c>
      <c r="C440" s="512" t="str">
        <f>'1. DATA TRAFO'!D439</f>
        <v>Jl. Jend. Sudirman</v>
      </c>
      <c r="D440" s="193" t="str">
        <f>'1. DATA TRAFO'!L439</f>
        <v>Master Green</v>
      </c>
      <c r="E440" s="192">
        <f>'1. DATA TRAFO'!M439</f>
        <v>50</v>
      </c>
      <c r="F440" s="513">
        <f>'1. DATA TRAFO'!R439</f>
        <v>44838</v>
      </c>
      <c r="G440" s="205" t="str">
        <f>'1. DATA TRAFO'!T439</f>
        <v>UMJ</v>
      </c>
      <c r="H440" s="470"/>
      <c r="I440" s="470"/>
      <c r="J440" s="470"/>
      <c r="K440" s="470"/>
      <c r="L440" s="470"/>
      <c r="M440" s="470"/>
      <c r="N440" s="470"/>
      <c r="O440" s="470"/>
      <c r="P440" s="470"/>
      <c r="Q440" s="470"/>
      <c r="R440" s="470"/>
      <c r="S440" s="470"/>
      <c r="T440" s="470"/>
      <c r="U440" s="470"/>
      <c r="V440" s="470"/>
      <c r="W440" s="470"/>
      <c r="X440" s="470"/>
      <c r="Y440" s="470"/>
      <c r="Z440" s="470"/>
      <c r="AA440" s="470"/>
      <c r="AB440" s="470"/>
      <c r="AC440" s="514"/>
      <c r="AD440" s="470"/>
      <c r="AE440" s="515"/>
      <c r="AF440" s="470"/>
      <c r="AG440" s="470"/>
      <c r="AH440" s="470"/>
      <c r="AI440" s="470"/>
      <c r="AJ440" s="470"/>
      <c r="AK440" s="470"/>
      <c r="AL440" s="470"/>
      <c r="AM440" s="470"/>
      <c r="AN440" s="470"/>
      <c r="AO440" s="470"/>
      <c r="AP440" s="470"/>
      <c r="AQ440" s="470"/>
      <c r="AR440" s="470"/>
      <c r="AS440" s="516"/>
      <c r="AT440" s="470"/>
      <c r="AU440" s="471"/>
      <c r="AV440" s="470"/>
      <c r="AW440" s="471"/>
      <c r="AX440" s="471"/>
      <c r="AY440" s="470"/>
      <c r="AZ440" s="473"/>
      <c r="BA440" s="472"/>
      <c r="BB440" s="473"/>
      <c r="BC440" s="472"/>
      <c r="BD440" s="473"/>
      <c r="BE440" s="472"/>
      <c r="BF440" s="473"/>
      <c r="BG440" s="472"/>
      <c r="BH440" s="473"/>
      <c r="BI440" s="472"/>
      <c r="BJ440" s="473"/>
      <c r="BK440" s="472"/>
      <c r="BL440" s="473"/>
      <c r="BM440" s="472"/>
      <c r="BN440" s="473"/>
      <c r="BO440" s="472"/>
      <c r="BP440" s="473"/>
      <c r="BQ440" s="472"/>
      <c r="BR440" s="473"/>
      <c r="BS440" s="472"/>
      <c r="BT440" s="473"/>
      <c r="BU440" s="472"/>
      <c r="BV440" s="473"/>
      <c r="BW440" s="472"/>
      <c r="BX440" s="470"/>
      <c r="BY440" s="470"/>
      <c r="BZ440" s="470"/>
      <c r="CA440" s="470"/>
      <c r="CB440" s="470"/>
      <c r="CC440" s="470"/>
      <c r="CD440" s="470"/>
      <c r="CE440" s="470"/>
      <c r="CF440" s="470"/>
      <c r="CG440" s="470"/>
      <c r="CH440" s="470"/>
      <c r="CI440" s="470"/>
      <c r="CJ440" s="470"/>
      <c r="CK440" s="470"/>
      <c r="CL440" s="470"/>
      <c r="CM440" s="470"/>
      <c r="CN440" s="470"/>
      <c r="CO440" s="470"/>
      <c r="CP440" s="470"/>
      <c r="CQ440" s="470"/>
      <c r="CR440" s="470"/>
      <c r="CS440" s="470"/>
      <c r="CT440" s="470"/>
      <c r="CU440" s="63"/>
      <c r="CV440" s="467"/>
      <c r="CW440" s="186"/>
      <c r="CX440" s="35"/>
      <c r="CY440" s="132" t="e">
        <f>IF(AND(BX440="NYY",BY440=150),324,IF(AND(BX440="NYY",BY440=95),282,IF(AND(BX440="NYY",BY440=70),202,IF(AND(BX440="NYY",BY440=50),159,IF(AND(BX440="NYY",BY440=35),131,IF(AND(BX440=NYY,BY440=25),106,IF(AND(BX440="LVTC",BY440=150),252,IF(AND(BX440="LVTC",BY440=95),190,IF(AND(BX440="LVTC",BY440=70),158,IF(AND(BX440="LVTC",BY440=50),124,IF(AND(BX440="LVTC",BY440=35),102,IF(AND(BX440="LVTC",BY440=25),83,0))))))))))))</f>
        <v>#NAME?</v>
      </c>
      <c r="CZ440" s="35"/>
      <c r="DA440" s="35"/>
      <c r="DB440" s="401">
        <f t="shared" si="47"/>
        <v>0</v>
      </c>
      <c r="DC440" s="401">
        <f t="shared" si="48"/>
        <v>0</v>
      </c>
      <c r="DD440" s="401" t="str">
        <f t="shared" si="49"/>
        <v>BAIK</v>
      </c>
      <c r="DE440" s="401">
        <f t="shared" si="50"/>
        <v>0</v>
      </c>
      <c r="DF440" s="401" t="str">
        <f t="shared" si="51"/>
        <v>BAIK</v>
      </c>
    </row>
    <row r="441" spans="1:110">
      <c r="A441" s="510">
        <f t="shared" si="46"/>
        <v>429</v>
      </c>
      <c r="B441" s="511" t="str">
        <f>'1. DATA TRAFO'!C440</f>
        <v>TP0581 (BARU)</v>
      </c>
      <c r="C441" s="512" t="str">
        <f>'1. DATA TRAFO'!D440</f>
        <v>Jl. Jend. Sudirman</v>
      </c>
      <c r="D441" s="193" t="str">
        <f>'1. DATA TRAFO'!L440</f>
        <v>Trafindo</v>
      </c>
      <c r="E441" s="192">
        <f>'1. DATA TRAFO'!M440</f>
        <v>100</v>
      </c>
      <c r="F441" s="513">
        <f>'1. DATA TRAFO'!R440</f>
        <v>44838</v>
      </c>
      <c r="G441" s="205" t="str">
        <f>'1. DATA TRAFO'!T440</f>
        <v>UMJ</v>
      </c>
      <c r="H441" s="470"/>
      <c r="I441" s="470"/>
      <c r="J441" s="470"/>
      <c r="K441" s="470"/>
      <c r="L441" s="470"/>
      <c r="M441" s="470"/>
      <c r="N441" s="470"/>
      <c r="O441" s="470"/>
      <c r="P441" s="470"/>
      <c r="Q441" s="470"/>
      <c r="R441" s="470"/>
      <c r="S441" s="470"/>
      <c r="T441" s="470"/>
      <c r="U441" s="470"/>
      <c r="V441" s="470"/>
      <c r="W441" s="470"/>
      <c r="X441" s="470"/>
      <c r="Y441" s="470"/>
      <c r="Z441" s="470"/>
      <c r="AA441" s="470"/>
      <c r="AB441" s="470"/>
      <c r="AC441" s="514"/>
      <c r="AD441" s="470"/>
      <c r="AE441" s="515"/>
      <c r="AF441" s="470"/>
      <c r="AG441" s="470"/>
      <c r="AH441" s="470"/>
      <c r="AI441" s="470"/>
      <c r="AJ441" s="470"/>
      <c r="AK441" s="470"/>
      <c r="AL441" s="470"/>
      <c r="AM441" s="470"/>
      <c r="AN441" s="470"/>
      <c r="AO441" s="470"/>
      <c r="AP441" s="470"/>
      <c r="AQ441" s="470"/>
      <c r="AR441" s="470"/>
      <c r="AS441" s="516"/>
      <c r="AT441" s="470"/>
      <c r="AU441" s="471"/>
      <c r="AV441" s="470"/>
      <c r="AW441" s="471"/>
      <c r="AX441" s="471"/>
      <c r="AY441" s="470"/>
      <c r="AZ441" s="473"/>
      <c r="BA441" s="472"/>
      <c r="BB441" s="473"/>
      <c r="BC441" s="472"/>
      <c r="BD441" s="473"/>
      <c r="BE441" s="472"/>
      <c r="BF441" s="473"/>
      <c r="BG441" s="472"/>
      <c r="BH441" s="473"/>
      <c r="BI441" s="472"/>
      <c r="BJ441" s="473"/>
      <c r="BK441" s="472"/>
      <c r="BL441" s="473"/>
      <c r="BM441" s="472"/>
      <c r="BN441" s="473"/>
      <c r="BO441" s="472"/>
      <c r="BP441" s="473"/>
      <c r="BQ441" s="472"/>
      <c r="BR441" s="473"/>
      <c r="BS441" s="472"/>
      <c r="BT441" s="473"/>
      <c r="BU441" s="472"/>
      <c r="BV441" s="473"/>
      <c r="BW441" s="472"/>
      <c r="BX441" s="470"/>
      <c r="BY441" s="470"/>
      <c r="BZ441" s="470"/>
      <c r="CA441" s="470"/>
      <c r="CB441" s="470"/>
      <c r="CC441" s="470"/>
      <c r="CD441" s="470"/>
      <c r="CE441" s="470"/>
      <c r="CF441" s="470"/>
      <c r="CG441" s="470"/>
      <c r="CH441" s="470"/>
      <c r="CI441" s="470"/>
      <c r="CJ441" s="470"/>
      <c r="CK441" s="470"/>
      <c r="CL441" s="470"/>
      <c r="CM441" s="470"/>
      <c r="CN441" s="470"/>
      <c r="CO441" s="470"/>
      <c r="CP441" s="470"/>
      <c r="CQ441" s="470"/>
      <c r="CR441" s="470"/>
      <c r="CS441" s="470"/>
      <c r="CT441" s="470"/>
      <c r="CU441" s="63"/>
      <c r="CV441" s="467"/>
      <c r="CW441" s="186"/>
      <c r="CX441" s="35"/>
      <c r="CY441" s="132" t="e">
        <f>IF(AND(BX441="NYY",BY441=150),324,IF(AND(BX441="NYY",BY441=95),282,IF(AND(BX441="NYY",BY441=70),202,IF(AND(BX441="NYY",BY441=50),159,IF(AND(BX441="NYY",BY441=35),131,IF(AND(BX441=NYY,BY441=25),106,IF(AND(BX441="LVTC",BY441=150),252,IF(AND(BX441="LVTC",BY441=95),190,IF(AND(BX441="LVTC",BY441=70),158,IF(AND(BX441="LVTC",BY441=50),124,IF(AND(BX441="LVTC",BY441=35),102,IF(AND(BX441="LVTC",BY441=25),83,0))))))))))))</f>
        <v>#NAME?</v>
      </c>
      <c r="CZ441" s="35"/>
      <c r="DA441" s="35"/>
      <c r="DB441" s="401">
        <f t="shared" si="47"/>
        <v>0</v>
      </c>
      <c r="DC441" s="401">
        <f t="shared" si="48"/>
        <v>0</v>
      </c>
      <c r="DD441" s="401" t="str">
        <f t="shared" si="49"/>
        <v>BAIK</v>
      </c>
      <c r="DE441" s="401">
        <f t="shared" si="50"/>
        <v>0</v>
      </c>
      <c r="DF441" s="401" t="str">
        <f t="shared" si="51"/>
        <v>BAIK</v>
      </c>
    </row>
    <row r="442" spans="1:110">
      <c r="A442" s="510">
        <f t="shared" si="46"/>
        <v>430</v>
      </c>
      <c r="B442" s="511" t="str">
        <f>'1. DATA TRAFO'!C441</f>
        <v>TP0585 (BARU)</v>
      </c>
      <c r="C442" s="512" t="str">
        <f>'1. DATA TRAFO'!D441</f>
        <v>Jl. Jend. Sudirman</v>
      </c>
      <c r="D442" s="193" t="str">
        <f>'1. DATA TRAFO'!L441</f>
        <v>Master Green</v>
      </c>
      <c r="E442" s="192">
        <f>'1. DATA TRAFO'!M441</f>
        <v>50</v>
      </c>
      <c r="F442" s="513">
        <f>'1. DATA TRAFO'!R441</f>
        <v>44838</v>
      </c>
      <c r="G442" s="205" t="str">
        <f>'1. DATA TRAFO'!T441</f>
        <v>UMJ</v>
      </c>
      <c r="H442" s="470"/>
      <c r="I442" s="470"/>
      <c r="J442" s="470"/>
      <c r="K442" s="470"/>
      <c r="L442" s="470"/>
      <c r="M442" s="470"/>
      <c r="N442" s="470"/>
      <c r="O442" s="470"/>
      <c r="P442" s="470"/>
      <c r="Q442" s="470"/>
      <c r="R442" s="470"/>
      <c r="S442" s="470"/>
      <c r="T442" s="470"/>
      <c r="U442" s="470"/>
      <c r="V442" s="470"/>
      <c r="W442" s="470"/>
      <c r="X442" s="470"/>
      <c r="Y442" s="470"/>
      <c r="Z442" s="470"/>
      <c r="AA442" s="470"/>
      <c r="AB442" s="470"/>
      <c r="AC442" s="514"/>
      <c r="AD442" s="470"/>
      <c r="AE442" s="515"/>
      <c r="AF442" s="470"/>
      <c r="AG442" s="470"/>
      <c r="AH442" s="470"/>
      <c r="AI442" s="470"/>
      <c r="AJ442" s="470"/>
      <c r="AK442" s="470"/>
      <c r="AL442" s="470"/>
      <c r="AM442" s="470"/>
      <c r="AN442" s="470"/>
      <c r="AO442" s="470"/>
      <c r="AP442" s="470"/>
      <c r="AQ442" s="470"/>
      <c r="AR442" s="470"/>
      <c r="AS442" s="516"/>
      <c r="AT442" s="470"/>
      <c r="AU442" s="471"/>
      <c r="AV442" s="470"/>
      <c r="AW442" s="471"/>
      <c r="AX442" s="471"/>
      <c r="AY442" s="470"/>
      <c r="AZ442" s="473"/>
      <c r="BA442" s="472"/>
      <c r="BB442" s="473"/>
      <c r="BC442" s="472"/>
      <c r="BD442" s="473"/>
      <c r="BE442" s="472"/>
      <c r="BF442" s="473"/>
      <c r="BG442" s="472"/>
      <c r="BH442" s="473"/>
      <c r="BI442" s="472"/>
      <c r="BJ442" s="473"/>
      <c r="BK442" s="472"/>
      <c r="BL442" s="473"/>
      <c r="BM442" s="472"/>
      <c r="BN442" s="473"/>
      <c r="BO442" s="472"/>
      <c r="BP442" s="473"/>
      <c r="BQ442" s="472"/>
      <c r="BR442" s="473"/>
      <c r="BS442" s="472"/>
      <c r="BT442" s="473"/>
      <c r="BU442" s="472"/>
      <c r="BV442" s="473"/>
      <c r="BW442" s="472"/>
      <c r="BX442" s="470"/>
      <c r="BY442" s="470"/>
      <c r="BZ442" s="470"/>
      <c r="CA442" s="470"/>
      <c r="CB442" s="470"/>
      <c r="CC442" s="470"/>
      <c r="CD442" s="470"/>
      <c r="CE442" s="470"/>
      <c r="CF442" s="470"/>
      <c r="CG442" s="470"/>
      <c r="CH442" s="470"/>
      <c r="CI442" s="470"/>
      <c r="CJ442" s="470"/>
      <c r="CK442" s="470"/>
      <c r="CL442" s="470"/>
      <c r="CM442" s="470"/>
      <c r="CN442" s="470"/>
      <c r="CO442" s="470"/>
      <c r="CP442" s="470"/>
      <c r="CQ442" s="470"/>
      <c r="CR442" s="470"/>
      <c r="CS442" s="470"/>
      <c r="CT442" s="470"/>
      <c r="CU442" s="63"/>
      <c r="CV442" s="467"/>
      <c r="CW442" s="186"/>
      <c r="CX442" s="35"/>
      <c r="CY442" s="132" t="e">
        <f>IF(AND(BX442="NYY",BY442=150),324,IF(AND(BX442="NYY",BY442=95),282,IF(AND(BX442="NYY",BY442=70),202,IF(AND(BX442="NYY",BY442=50),159,IF(AND(BX442="NYY",BY442=35),131,IF(AND(BX442=NYY,BY442=25),106,IF(AND(BX442="LVTC",BY442=150),252,IF(AND(BX442="LVTC",BY442=95),190,IF(AND(BX442="LVTC",BY442=70),158,IF(AND(BX442="LVTC",BY442=50),124,IF(AND(BX442="LVTC",BY442=35),102,IF(AND(BX442="LVTC",BY442=25),83,0))))))))))))</f>
        <v>#NAME?</v>
      </c>
      <c r="CZ442" s="35"/>
      <c r="DA442" s="35"/>
      <c r="DB442" s="401">
        <f t="shared" si="47"/>
        <v>0</v>
      </c>
      <c r="DC442" s="401">
        <f t="shared" si="48"/>
        <v>0</v>
      </c>
      <c r="DD442" s="401" t="str">
        <f t="shared" si="49"/>
        <v>BAIK</v>
      </c>
      <c r="DE442" s="401">
        <f t="shared" si="50"/>
        <v>0</v>
      </c>
      <c r="DF442" s="401" t="str">
        <f t="shared" si="51"/>
        <v>BAIK</v>
      </c>
    </row>
    <row r="443" spans="1:110">
      <c r="A443" s="510">
        <f t="shared" si="46"/>
        <v>431</v>
      </c>
      <c r="B443" s="511" t="str">
        <f>'1. DATA TRAFO'!C442</f>
        <v>TP0266</v>
      </c>
      <c r="C443" s="512" t="str">
        <f>'1. DATA TRAFO'!D442</f>
        <v>Jl. Buluh Tumbang</v>
      </c>
      <c r="D443" s="193" t="str">
        <f>'1. DATA TRAFO'!L442</f>
        <v>Morawa</v>
      </c>
      <c r="E443" s="192">
        <f>'1. DATA TRAFO'!M442</f>
        <v>100</v>
      </c>
      <c r="F443" s="513">
        <f>'1. DATA TRAFO'!R442</f>
        <v>44840</v>
      </c>
      <c r="G443" s="205" t="str">
        <f>'1. DATA TRAFO'!T442</f>
        <v>UMJ</v>
      </c>
      <c r="H443" s="470"/>
      <c r="I443" s="470"/>
      <c r="J443" s="470"/>
      <c r="K443" s="470"/>
      <c r="L443" s="470"/>
      <c r="M443" s="470"/>
      <c r="N443" s="470"/>
      <c r="O443" s="470"/>
      <c r="P443" s="470"/>
      <c r="Q443" s="470"/>
      <c r="R443" s="470"/>
      <c r="S443" s="470"/>
      <c r="T443" s="470"/>
      <c r="U443" s="470"/>
      <c r="V443" s="470"/>
      <c r="W443" s="470"/>
      <c r="X443" s="470"/>
      <c r="Y443" s="470"/>
      <c r="Z443" s="470"/>
      <c r="AA443" s="470"/>
      <c r="AB443" s="470"/>
      <c r="AC443" s="514"/>
      <c r="AD443" s="470"/>
      <c r="AE443" s="515"/>
      <c r="AF443" s="470"/>
      <c r="AG443" s="470"/>
      <c r="AH443" s="470"/>
      <c r="AI443" s="470"/>
      <c r="AJ443" s="470"/>
      <c r="AK443" s="470"/>
      <c r="AL443" s="470"/>
      <c r="AM443" s="470"/>
      <c r="AN443" s="470"/>
      <c r="AO443" s="470"/>
      <c r="AP443" s="470"/>
      <c r="AQ443" s="470"/>
      <c r="AR443" s="470"/>
      <c r="AS443" s="516"/>
      <c r="AT443" s="470"/>
      <c r="AU443" s="471"/>
      <c r="AV443" s="470"/>
      <c r="AW443" s="471"/>
      <c r="AX443" s="471"/>
      <c r="AY443" s="470"/>
      <c r="AZ443" s="473"/>
      <c r="BA443" s="472"/>
      <c r="BB443" s="473"/>
      <c r="BC443" s="472"/>
      <c r="BD443" s="473"/>
      <c r="BE443" s="472"/>
      <c r="BF443" s="473"/>
      <c r="BG443" s="472"/>
      <c r="BH443" s="473"/>
      <c r="BI443" s="472"/>
      <c r="BJ443" s="473"/>
      <c r="BK443" s="472"/>
      <c r="BL443" s="473"/>
      <c r="BM443" s="472"/>
      <c r="BN443" s="473"/>
      <c r="BO443" s="472"/>
      <c r="BP443" s="473"/>
      <c r="BQ443" s="472"/>
      <c r="BR443" s="473"/>
      <c r="BS443" s="472"/>
      <c r="BT443" s="473"/>
      <c r="BU443" s="472"/>
      <c r="BV443" s="473"/>
      <c r="BW443" s="472"/>
      <c r="BX443" s="470"/>
      <c r="BY443" s="470"/>
      <c r="BZ443" s="470"/>
      <c r="CA443" s="470"/>
      <c r="CB443" s="470"/>
      <c r="CC443" s="470"/>
      <c r="CD443" s="470"/>
      <c r="CE443" s="470"/>
      <c r="CF443" s="470"/>
      <c r="CG443" s="470"/>
      <c r="CH443" s="470"/>
      <c r="CI443" s="470"/>
      <c r="CJ443" s="470"/>
      <c r="CK443" s="470"/>
      <c r="CL443" s="470"/>
      <c r="CM443" s="470"/>
      <c r="CN443" s="470"/>
      <c r="CO443" s="470"/>
      <c r="CP443" s="470"/>
      <c r="CQ443" s="470"/>
      <c r="CR443" s="470"/>
      <c r="CS443" s="470"/>
      <c r="CT443" s="470"/>
      <c r="CU443" s="63"/>
      <c r="CV443" s="467"/>
      <c r="CW443" s="186"/>
      <c r="CX443" s="35"/>
      <c r="CY443" s="132" t="e">
        <f>IF(AND(BX443="NYY",BY443=150),324,IF(AND(BX443="NYY",BY443=95),282,IF(AND(BX443="NYY",BY443=70),202,IF(AND(BX443="NYY",BY443=50),159,IF(AND(BX443="NYY",BY443=35),131,IF(AND(BX443=NYY,BY443=25),106,IF(AND(BX443="LVTC",BY443=150),252,IF(AND(BX443="LVTC",BY443=95),190,IF(AND(BX443="LVTC",BY443=70),158,IF(AND(BX443="LVTC",BY443=50),124,IF(AND(BX443="LVTC",BY443=35),102,IF(AND(BX443="LVTC",BY443=25),83,0))))))))))))</f>
        <v>#NAME?</v>
      </c>
      <c r="CZ443" s="35"/>
      <c r="DA443" s="35"/>
      <c r="DB443" s="401">
        <f t="shared" si="47"/>
        <v>0</v>
      </c>
      <c r="DC443" s="401">
        <f t="shared" si="48"/>
        <v>0</v>
      </c>
      <c r="DD443" s="401" t="str">
        <f t="shared" si="49"/>
        <v>BAIK</v>
      </c>
      <c r="DE443" s="401">
        <f t="shared" si="50"/>
        <v>0</v>
      </c>
      <c r="DF443" s="401" t="str">
        <f t="shared" si="51"/>
        <v>BAIK</v>
      </c>
    </row>
    <row r="444" spans="1:110">
      <c r="A444" s="510">
        <f t="shared" si="46"/>
        <v>432</v>
      </c>
      <c r="B444" s="511" t="str">
        <f>'1. DATA TRAFO'!C443</f>
        <v>KP0003</v>
      </c>
      <c r="C444" s="512" t="str">
        <f>'1. DATA TRAFO'!D443</f>
        <v>Jl. Kepayang</v>
      </c>
      <c r="D444" s="193" t="str">
        <f>'1. DATA TRAFO'!L443</f>
        <v>Trafindo</v>
      </c>
      <c r="E444" s="192">
        <f>'1. DATA TRAFO'!M443</f>
        <v>50</v>
      </c>
      <c r="F444" s="513">
        <f>'1. DATA TRAFO'!R443</f>
        <v>44840</v>
      </c>
      <c r="G444" s="205" t="str">
        <f>'1. DATA TRAFO'!T443</f>
        <v>UMJ</v>
      </c>
      <c r="H444" s="470"/>
      <c r="I444" s="470"/>
      <c r="J444" s="470"/>
      <c r="K444" s="470"/>
      <c r="L444" s="470"/>
      <c r="M444" s="470"/>
      <c r="N444" s="470"/>
      <c r="O444" s="470"/>
      <c r="P444" s="470"/>
      <c r="Q444" s="470"/>
      <c r="R444" s="470"/>
      <c r="S444" s="470"/>
      <c r="T444" s="470"/>
      <c r="U444" s="470"/>
      <c r="V444" s="470"/>
      <c r="W444" s="470"/>
      <c r="X444" s="470"/>
      <c r="Y444" s="470"/>
      <c r="Z444" s="470"/>
      <c r="AA444" s="470"/>
      <c r="AB444" s="470"/>
      <c r="AC444" s="514"/>
      <c r="AD444" s="470"/>
      <c r="AE444" s="515"/>
      <c r="AF444" s="470"/>
      <c r="AG444" s="470"/>
      <c r="AH444" s="470"/>
      <c r="AI444" s="470"/>
      <c r="AJ444" s="470"/>
      <c r="AK444" s="470"/>
      <c r="AL444" s="470"/>
      <c r="AM444" s="470"/>
      <c r="AN444" s="470"/>
      <c r="AO444" s="470"/>
      <c r="AP444" s="470"/>
      <c r="AQ444" s="470"/>
      <c r="AR444" s="470"/>
      <c r="AS444" s="516"/>
      <c r="AT444" s="470"/>
      <c r="AU444" s="471"/>
      <c r="AV444" s="470"/>
      <c r="AW444" s="471"/>
      <c r="AX444" s="471"/>
      <c r="AY444" s="470"/>
      <c r="AZ444" s="473"/>
      <c r="BA444" s="472"/>
      <c r="BB444" s="473"/>
      <c r="BC444" s="472"/>
      <c r="BD444" s="473"/>
      <c r="BE444" s="472"/>
      <c r="BF444" s="473"/>
      <c r="BG444" s="472"/>
      <c r="BH444" s="473"/>
      <c r="BI444" s="472"/>
      <c r="BJ444" s="473"/>
      <c r="BK444" s="472"/>
      <c r="BL444" s="473"/>
      <c r="BM444" s="472"/>
      <c r="BN444" s="473"/>
      <c r="BO444" s="472"/>
      <c r="BP444" s="473"/>
      <c r="BQ444" s="472"/>
      <c r="BR444" s="473"/>
      <c r="BS444" s="472"/>
      <c r="BT444" s="473"/>
      <c r="BU444" s="472"/>
      <c r="BV444" s="473"/>
      <c r="BW444" s="472"/>
      <c r="BX444" s="470"/>
      <c r="BY444" s="470"/>
      <c r="BZ444" s="470"/>
      <c r="CA444" s="470"/>
      <c r="CB444" s="470"/>
      <c r="CC444" s="470"/>
      <c r="CD444" s="470"/>
      <c r="CE444" s="470"/>
      <c r="CF444" s="470"/>
      <c r="CG444" s="470"/>
      <c r="CH444" s="470"/>
      <c r="CI444" s="470"/>
      <c r="CJ444" s="470"/>
      <c r="CK444" s="470"/>
      <c r="CL444" s="470"/>
      <c r="CM444" s="470"/>
      <c r="CN444" s="470"/>
      <c r="CO444" s="470"/>
      <c r="CP444" s="470"/>
      <c r="CQ444" s="470"/>
      <c r="CR444" s="470"/>
      <c r="CS444" s="470"/>
      <c r="CT444" s="470"/>
      <c r="CU444" s="63"/>
      <c r="CV444" s="467"/>
      <c r="CW444" s="186"/>
      <c r="CX444" s="35"/>
      <c r="CY444" s="132" t="e">
        <f>IF(AND(BX444="NYY",BY444=150),324,IF(AND(BX444="NYY",BY444=95),282,IF(AND(BX444="NYY",BY444=70),202,IF(AND(BX444="NYY",BY444=50),159,IF(AND(BX444="NYY",BY444=35),131,IF(AND(BX444=NYY,BY444=25),106,IF(AND(BX444="LVTC",BY444=150),252,IF(AND(BX444="LVTC",BY444=95),190,IF(AND(BX444="LVTC",BY444=70),158,IF(AND(BX444="LVTC",BY444=50),124,IF(AND(BX444="LVTC",BY444=35),102,IF(AND(BX444="LVTC",BY444=25),83,0))))))))))))</f>
        <v>#NAME?</v>
      </c>
      <c r="CZ444" s="35"/>
      <c r="DA444" s="35"/>
      <c r="DB444" s="401">
        <f t="shared" si="47"/>
        <v>0</v>
      </c>
      <c r="DC444" s="401">
        <f t="shared" si="48"/>
        <v>0</v>
      </c>
      <c r="DD444" s="401" t="str">
        <f t="shared" si="49"/>
        <v>BAIK</v>
      </c>
      <c r="DE444" s="401">
        <f t="shared" si="50"/>
        <v>0</v>
      </c>
      <c r="DF444" s="401" t="str">
        <f t="shared" si="51"/>
        <v>BAIK</v>
      </c>
    </row>
    <row r="445" spans="1:110">
      <c r="A445" s="510">
        <f t="shared" si="46"/>
        <v>433</v>
      </c>
      <c r="B445" s="511" t="str">
        <f>'1. DATA TRAFO'!C444</f>
        <v>KP0004</v>
      </c>
      <c r="C445" s="512" t="str">
        <f>'1. DATA TRAFO'!D444</f>
        <v>Jl. Kepayang</v>
      </c>
      <c r="D445" s="193" t="str">
        <f>'1. DATA TRAFO'!L444</f>
        <v>Sintra</v>
      </c>
      <c r="E445" s="192">
        <f>'1. DATA TRAFO'!M444</f>
        <v>100</v>
      </c>
      <c r="F445" s="513">
        <f>'1. DATA TRAFO'!R444</f>
        <v>44840</v>
      </c>
      <c r="G445" s="205" t="str">
        <f>'1. DATA TRAFO'!T444</f>
        <v>UMJ</v>
      </c>
      <c r="H445" s="470"/>
      <c r="I445" s="470"/>
      <c r="J445" s="470"/>
      <c r="K445" s="470"/>
      <c r="L445" s="470"/>
      <c r="M445" s="470"/>
      <c r="N445" s="470"/>
      <c r="O445" s="470"/>
      <c r="P445" s="470"/>
      <c r="Q445" s="470"/>
      <c r="R445" s="470"/>
      <c r="S445" s="470"/>
      <c r="T445" s="470"/>
      <c r="U445" s="470"/>
      <c r="V445" s="470"/>
      <c r="W445" s="470"/>
      <c r="X445" s="470"/>
      <c r="Y445" s="470"/>
      <c r="Z445" s="470"/>
      <c r="AA445" s="470"/>
      <c r="AB445" s="470"/>
      <c r="AC445" s="514"/>
      <c r="AD445" s="470"/>
      <c r="AE445" s="515"/>
      <c r="AF445" s="470"/>
      <c r="AG445" s="470"/>
      <c r="AH445" s="470"/>
      <c r="AI445" s="470"/>
      <c r="AJ445" s="470"/>
      <c r="AK445" s="470"/>
      <c r="AL445" s="470"/>
      <c r="AM445" s="470"/>
      <c r="AN445" s="470"/>
      <c r="AO445" s="470"/>
      <c r="AP445" s="470"/>
      <c r="AQ445" s="470"/>
      <c r="AR445" s="470"/>
      <c r="AS445" s="516"/>
      <c r="AT445" s="470"/>
      <c r="AU445" s="471"/>
      <c r="AV445" s="470"/>
      <c r="AW445" s="471"/>
      <c r="AX445" s="471"/>
      <c r="AY445" s="470"/>
      <c r="AZ445" s="473"/>
      <c r="BA445" s="472"/>
      <c r="BB445" s="473"/>
      <c r="BC445" s="472"/>
      <c r="BD445" s="473"/>
      <c r="BE445" s="472"/>
      <c r="BF445" s="473"/>
      <c r="BG445" s="472"/>
      <c r="BH445" s="473"/>
      <c r="BI445" s="472"/>
      <c r="BJ445" s="473"/>
      <c r="BK445" s="472"/>
      <c r="BL445" s="473"/>
      <c r="BM445" s="472"/>
      <c r="BN445" s="473"/>
      <c r="BO445" s="472"/>
      <c r="BP445" s="473"/>
      <c r="BQ445" s="472"/>
      <c r="BR445" s="473"/>
      <c r="BS445" s="472"/>
      <c r="BT445" s="473"/>
      <c r="BU445" s="472"/>
      <c r="BV445" s="473"/>
      <c r="BW445" s="472"/>
      <c r="BX445" s="470"/>
      <c r="BY445" s="470"/>
      <c r="BZ445" s="470"/>
      <c r="CA445" s="470"/>
      <c r="CB445" s="470"/>
      <c r="CC445" s="470"/>
      <c r="CD445" s="470"/>
      <c r="CE445" s="470"/>
      <c r="CF445" s="470"/>
      <c r="CG445" s="470"/>
      <c r="CH445" s="470"/>
      <c r="CI445" s="470"/>
      <c r="CJ445" s="470"/>
      <c r="CK445" s="470"/>
      <c r="CL445" s="470"/>
      <c r="CM445" s="470"/>
      <c r="CN445" s="470"/>
      <c r="CO445" s="470"/>
      <c r="CP445" s="470"/>
      <c r="CQ445" s="470"/>
      <c r="CR445" s="470"/>
      <c r="CS445" s="470"/>
      <c r="CT445" s="470"/>
      <c r="CU445" s="63"/>
      <c r="CV445" s="467"/>
      <c r="CW445" s="186"/>
      <c r="CX445" s="35"/>
      <c r="CY445" s="132" t="e">
        <f>IF(AND(BX445="NYY",BY445=150),324,IF(AND(BX445="NYY",BY445=95),282,IF(AND(BX445="NYY",BY445=70),202,IF(AND(BX445="NYY",BY445=50),159,IF(AND(BX445="NYY",BY445=35),131,IF(AND(BX445=NYY,BY445=25),106,IF(AND(BX445="LVTC",BY445=150),252,IF(AND(BX445="LVTC",BY445=95),190,IF(AND(BX445="LVTC",BY445=70),158,IF(AND(BX445="LVTC",BY445=50),124,IF(AND(BX445="LVTC",BY445=35),102,IF(AND(BX445="LVTC",BY445=25),83,0))))))))))))</f>
        <v>#NAME?</v>
      </c>
      <c r="CZ445" s="35"/>
      <c r="DA445" s="35"/>
      <c r="DB445" s="401">
        <f t="shared" si="47"/>
        <v>0</v>
      </c>
      <c r="DC445" s="401">
        <f t="shared" si="48"/>
        <v>0</v>
      </c>
      <c r="DD445" s="401" t="str">
        <f t="shared" si="49"/>
        <v>BAIK</v>
      </c>
      <c r="DE445" s="401">
        <f t="shared" si="50"/>
        <v>0</v>
      </c>
      <c r="DF445" s="401" t="str">
        <f t="shared" si="51"/>
        <v>BAIK</v>
      </c>
    </row>
    <row r="446" spans="1:110">
      <c r="A446" s="510">
        <f t="shared" si="46"/>
        <v>434</v>
      </c>
      <c r="B446" s="511" t="str">
        <f>'1. DATA TRAFO'!C445</f>
        <v>KP0001</v>
      </c>
      <c r="C446" s="512" t="str">
        <f>'1. DATA TRAFO'!D445</f>
        <v>Jl. Kepayang</v>
      </c>
      <c r="D446" s="193" t="str">
        <f>'1. DATA TRAFO'!L445</f>
        <v>Sintra</v>
      </c>
      <c r="E446" s="192">
        <f>'1. DATA TRAFO'!M445</f>
        <v>50</v>
      </c>
      <c r="F446" s="513">
        <f>'1. DATA TRAFO'!R445</f>
        <v>44840</v>
      </c>
      <c r="G446" s="205" t="str">
        <f>'1. DATA TRAFO'!T445</f>
        <v>UMJ</v>
      </c>
      <c r="H446" s="470"/>
      <c r="I446" s="470"/>
      <c r="J446" s="470"/>
      <c r="K446" s="470"/>
      <c r="L446" s="470"/>
      <c r="M446" s="470"/>
      <c r="N446" s="470"/>
      <c r="O446" s="470"/>
      <c r="P446" s="470"/>
      <c r="Q446" s="470"/>
      <c r="R446" s="470"/>
      <c r="S446" s="470"/>
      <c r="T446" s="470"/>
      <c r="U446" s="470"/>
      <c r="V446" s="470"/>
      <c r="W446" s="470"/>
      <c r="X446" s="470"/>
      <c r="Y446" s="470"/>
      <c r="Z446" s="470"/>
      <c r="AA446" s="470"/>
      <c r="AB446" s="470"/>
      <c r="AC446" s="514"/>
      <c r="AD446" s="470"/>
      <c r="AE446" s="515"/>
      <c r="AF446" s="470"/>
      <c r="AG446" s="470"/>
      <c r="AH446" s="470"/>
      <c r="AI446" s="470"/>
      <c r="AJ446" s="470"/>
      <c r="AK446" s="470"/>
      <c r="AL446" s="470"/>
      <c r="AM446" s="470"/>
      <c r="AN446" s="470"/>
      <c r="AO446" s="470"/>
      <c r="AP446" s="470"/>
      <c r="AQ446" s="470"/>
      <c r="AR446" s="470"/>
      <c r="AS446" s="516"/>
      <c r="AT446" s="470"/>
      <c r="AU446" s="471"/>
      <c r="AV446" s="470"/>
      <c r="AW446" s="471"/>
      <c r="AX446" s="471"/>
      <c r="AY446" s="470"/>
      <c r="AZ446" s="473"/>
      <c r="BA446" s="472"/>
      <c r="BB446" s="473"/>
      <c r="BC446" s="472"/>
      <c r="BD446" s="473"/>
      <c r="BE446" s="472"/>
      <c r="BF446" s="473"/>
      <c r="BG446" s="472"/>
      <c r="BH446" s="473"/>
      <c r="BI446" s="472"/>
      <c r="BJ446" s="473"/>
      <c r="BK446" s="472"/>
      <c r="BL446" s="473"/>
      <c r="BM446" s="472"/>
      <c r="BN446" s="473"/>
      <c r="BO446" s="472"/>
      <c r="BP446" s="473"/>
      <c r="BQ446" s="472"/>
      <c r="BR446" s="473"/>
      <c r="BS446" s="472"/>
      <c r="BT446" s="473"/>
      <c r="BU446" s="472"/>
      <c r="BV446" s="473"/>
      <c r="BW446" s="472"/>
      <c r="BX446" s="470"/>
      <c r="BY446" s="470"/>
      <c r="BZ446" s="470"/>
      <c r="CA446" s="470"/>
      <c r="CB446" s="470"/>
      <c r="CC446" s="470"/>
      <c r="CD446" s="470"/>
      <c r="CE446" s="470"/>
      <c r="CF446" s="470"/>
      <c r="CG446" s="470"/>
      <c r="CH446" s="470"/>
      <c r="CI446" s="470"/>
      <c r="CJ446" s="470"/>
      <c r="CK446" s="470"/>
      <c r="CL446" s="470"/>
      <c r="CM446" s="470"/>
      <c r="CN446" s="470"/>
      <c r="CO446" s="470"/>
      <c r="CP446" s="470"/>
      <c r="CQ446" s="470"/>
      <c r="CR446" s="470"/>
      <c r="CS446" s="470"/>
      <c r="CT446" s="470"/>
      <c r="CU446" s="63"/>
      <c r="CV446" s="467"/>
      <c r="CW446" s="186"/>
      <c r="CX446" s="35"/>
      <c r="CY446" s="132" t="e">
        <f>IF(AND(BX446="NYY",BY446=150),324,IF(AND(BX446="NYY",BY446=95),282,IF(AND(BX446="NYY",BY446=70),202,IF(AND(BX446="NYY",BY446=50),159,IF(AND(BX446="NYY",BY446=35),131,IF(AND(BX446=NYY,BY446=25),106,IF(AND(BX446="LVTC",BY446=150),252,IF(AND(BX446="LVTC",BY446=95),190,IF(AND(BX446="LVTC",BY446=70),158,IF(AND(BX446="LVTC",BY446=50),124,IF(AND(BX446="LVTC",BY446=35),102,IF(AND(BX446="LVTC",BY446=25),83,0))))))))))))</f>
        <v>#NAME?</v>
      </c>
      <c r="CZ446" s="35"/>
      <c r="DA446" s="35"/>
      <c r="DB446" s="401">
        <f t="shared" si="47"/>
        <v>0</v>
      </c>
      <c r="DC446" s="401">
        <f t="shared" si="48"/>
        <v>0</v>
      </c>
      <c r="DD446" s="401" t="str">
        <f t="shared" si="49"/>
        <v>BAIK</v>
      </c>
      <c r="DE446" s="401">
        <f t="shared" si="50"/>
        <v>0</v>
      </c>
      <c r="DF446" s="401" t="str">
        <f t="shared" si="51"/>
        <v>BAIK</v>
      </c>
    </row>
    <row r="447" spans="1:110">
      <c r="A447" s="510">
        <f t="shared" si="46"/>
        <v>435</v>
      </c>
      <c r="B447" s="511" t="str">
        <f>'1. DATA TRAFO'!C446</f>
        <v>KP0006 (BARU)</v>
      </c>
      <c r="C447" s="512" t="str">
        <f>'1. DATA TRAFO'!D446</f>
        <v>Jl. Kepayang</v>
      </c>
      <c r="D447" s="193" t="str">
        <f>'1. DATA TRAFO'!L446</f>
        <v>Trafindo</v>
      </c>
      <c r="E447" s="192">
        <f>'1. DATA TRAFO'!M446</f>
        <v>50</v>
      </c>
      <c r="F447" s="513">
        <f>'1. DATA TRAFO'!R446</f>
        <v>44840</v>
      </c>
      <c r="G447" s="205" t="str">
        <f>'1. DATA TRAFO'!T446</f>
        <v>UMJ</v>
      </c>
      <c r="H447" s="470"/>
      <c r="I447" s="470"/>
      <c r="J447" s="470"/>
      <c r="K447" s="470"/>
      <c r="L447" s="470"/>
      <c r="M447" s="470"/>
      <c r="N447" s="470"/>
      <c r="O447" s="470"/>
      <c r="P447" s="470"/>
      <c r="Q447" s="470"/>
      <c r="R447" s="470"/>
      <c r="S447" s="470"/>
      <c r="T447" s="470"/>
      <c r="U447" s="470"/>
      <c r="V447" s="470"/>
      <c r="W447" s="470"/>
      <c r="X447" s="470"/>
      <c r="Y447" s="470"/>
      <c r="Z447" s="470"/>
      <c r="AA447" s="470"/>
      <c r="AB447" s="470"/>
      <c r="AC447" s="514"/>
      <c r="AD447" s="470"/>
      <c r="AE447" s="515"/>
      <c r="AF447" s="470"/>
      <c r="AG447" s="470"/>
      <c r="AH447" s="470"/>
      <c r="AI447" s="470"/>
      <c r="AJ447" s="470"/>
      <c r="AK447" s="470"/>
      <c r="AL447" s="470"/>
      <c r="AM447" s="470"/>
      <c r="AN447" s="470"/>
      <c r="AO447" s="470"/>
      <c r="AP447" s="470"/>
      <c r="AQ447" s="470"/>
      <c r="AR447" s="470"/>
      <c r="AS447" s="516"/>
      <c r="AT447" s="470"/>
      <c r="AU447" s="471"/>
      <c r="AV447" s="470"/>
      <c r="AW447" s="471"/>
      <c r="AX447" s="471"/>
      <c r="AY447" s="470"/>
      <c r="AZ447" s="473"/>
      <c r="BA447" s="472"/>
      <c r="BB447" s="473"/>
      <c r="BC447" s="472"/>
      <c r="BD447" s="473"/>
      <c r="BE447" s="472"/>
      <c r="BF447" s="473"/>
      <c r="BG447" s="472"/>
      <c r="BH447" s="473"/>
      <c r="BI447" s="472"/>
      <c r="BJ447" s="473"/>
      <c r="BK447" s="472"/>
      <c r="BL447" s="473"/>
      <c r="BM447" s="472"/>
      <c r="BN447" s="473"/>
      <c r="BO447" s="472"/>
      <c r="BP447" s="473"/>
      <c r="BQ447" s="472"/>
      <c r="BR447" s="473"/>
      <c r="BS447" s="472"/>
      <c r="BT447" s="473"/>
      <c r="BU447" s="472"/>
      <c r="BV447" s="473"/>
      <c r="BW447" s="472"/>
      <c r="BX447" s="470"/>
      <c r="BY447" s="470"/>
      <c r="BZ447" s="470"/>
      <c r="CA447" s="470"/>
      <c r="CB447" s="470"/>
      <c r="CC447" s="470"/>
      <c r="CD447" s="470"/>
      <c r="CE447" s="470"/>
      <c r="CF447" s="470"/>
      <c r="CG447" s="470"/>
      <c r="CH447" s="470"/>
      <c r="CI447" s="470"/>
      <c r="CJ447" s="470"/>
      <c r="CK447" s="470"/>
      <c r="CL447" s="470"/>
      <c r="CM447" s="470"/>
      <c r="CN447" s="470"/>
      <c r="CO447" s="470"/>
      <c r="CP447" s="470"/>
      <c r="CQ447" s="470"/>
      <c r="CR447" s="470"/>
      <c r="CS447" s="470"/>
      <c r="CT447" s="470"/>
      <c r="CU447" s="63"/>
      <c r="CV447" s="467"/>
      <c r="CW447" s="186"/>
      <c r="CX447" s="35"/>
      <c r="CY447" s="132" t="e">
        <f>IF(AND(BX447="NYY",BY447=150),324,IF(AND(BX447="NYY",BY447=95),282,IF(AND(BX447="NYY",BY447=70),202,IF(AND(BX447="NYY",BY447=50),159,IF(AND(BX447="NYY",BY447=35),131,IF(AND(BX447=NYY,BY447=25),106,IF(AND(BX447="LVTC",BY447=150),252,IF(AND(BX447="LVTC",BY447=95),190,IF(AND(BX447="LVTC",BY447=70),158,IF(AND(BX447="LVTC",BY447=50),124,IF(AND(BX447="LVTC",BY447=35),102,IF(AND(BX447="LVTC",BY447=25),83,0))))))))))))</f>
        <v>#NAME?</v>
      </c>
      <c r="CZ447" s="35"/>
      <c r="DA447" s="35"/>
      <c r="DB447" s="401">
        <f t="shared" si="47"/>
        <v>0</v>
      </c>
      <c r="DC447" s="401">
        <f t="shared" si="48"/>
        <v>0</v>
      </c>
      <c r="DD447" s="401" t="str">
        <f t="shared" si="49"/>
        <v>BAIK</v>
      </c>
      <c r="DE447" s="401">
        <f t="shared" si="50"/>
        <v>0</v>
      </c>
      <c r="DF447" s="401" t="str">
        <f t="shared" si="51"/>
        <v>BAIK</v>
      </c>
    </row>
    <row r="448" spans="1:110">
      <c r="A448" s="510">
        <f t="shared" si="46"/>
        <v>436</v>
      </c>
      <c r="B448" s="511" t="str">
        <f>'1. DATA TRAFO'!C447</f>
        <v>KP0002</v>
      </c>
      <c r="C448" s="512" t="str">
        <f>'1. DATA TRAFO'!D447</f>
        <v>Jl. Kepayang</v>
      </c>
      <c r="D448" s="193" t="str">
        <f>'1. DATA TRAFO'!L447</f>
        <v>Trafindo</v>
      </c>
      <c r="E448" s="192">
        <f>'1. DATA TRAFO'!M447</f>
        <v>50</v>
      </c>
      <c r="F448" s="513">
        <f>'1. DATA TRAFO'!R447</f>
        <v>44840</v>
      </c>
      <c r="G448" s="205" t="str">
        <f>'1. DATA TRAFO'!T447</f>
        <v>UMJ</v>
      </c>
      <c r="H448" s="470"/>
      <c r="I448" s="470"/>
      <c r="J448" s="470"/>
      <c r="K448" s="470"/>
      <c r="L448" s="470"/>
      <c r="M448" s="470"/>
      <c r="N448" s="470"/>
      <c r="O448" s="470"/>
      <c r="P448" s="470"/>
      <c r="Q448" s="470"/>
      <c r="R448" s="470"/>
      <c r="S448" s="470"/>
      <c r="T448" s="470"/>
      <c r="U448" s="470"/>
      <c r="V448" s="470"/>
      <c r="W448" s="470"/>
      <c r="X448" s="470"/>
      <c r="Y448" s="470"/>
      <c r="Z448" s="470"/>
      <c r="AA448" s="470"/>
      <c r="AB448" s="470"/>
      <c r="AC448" s="514"/>
      <c r="AD448" s="470"/>
      <c r="AE448" s="515"/>
      <c r="AF448" s="470"/>
      <c r="AG448" s="470"/>
      <c r="AH448" s="470"/>
      <c r="AI448" s="470"/>
      <c r="AJ448" s="470"/>
      <c r="AK448" s="470"/>
      <c r="AL448" s="470"/>
      <c r="AM448" s="470"/>
      <c r="AN448" s="470"/>
      <c r="AO448" s="470"/>
      <c r="AP448" s="470"/>
      <c r="AQ448" s="470"/>
      <c r="AR448" s="470"/>
      <c r="AS448" s="516"/>
      <c r="AT448" s="470"/>
      <c r="AU448" s="471"/>
      <c r="AV448" s="470"/>
      <c r="AW448" s="471"/>
      <c r="AX448" s="471"/>
      <c r="AY448" s="470"/>
      <c r="AZ448" s="473"/>
      <c r="BA448" s="472"/>
      <c r="BB448" s="473"/>
      <c r="BC448" s="472"/>
      <c r="BD448" s="473"/>
      <c r="BE448" s="472"/>
      <c r="BF448" s="473"/>
      <c r="BG448" s="472"/>
      <c r="BH448" s="473"/>
      <c r="BI448" s="472"/>
      <c r="BJ448" s="473"/>
      <c r="BK448" s="472"/>
      <c r="BL448" s="473"/>
      <c r="BM448" s="472"/>
      <c r="BN448" s="473"/>
      <c r="BO448" s="472"/>
      <c r="BP448" s="473"/>
      <c r="BQ448" s="472"/>
      <c r="BR448" s="473"/>
      <c r="BS448" s="472"/>
      <c r="BT448" s="473"/>
      <c r="BU448" s="472"/>
      <c r="BV448" s="473"/>
      <c r="BW448" s="472"/>
      <c r="BX448" s="470"/>
      <c r="BY448" s="470"/>
      <c r="BZ448" s="470"/>
      <c r="CA448" s="470"/>
      <c r="CB448" s="470"/>
      <c r="CC448" s="470"/>
      <c r="CD448" s="470"/>
      <c r="CE448" s="470"/>
      <c r="CF448" s="470"/>
      <c r="CG448" s="470"/>
      <c r="CH448" s="470"/>
      <c r="CI448" s="470"/>
      <c r="CJ448" s="470"/>
      <c r="CK448" s="470"/>
      <c r="CL448" s="470"/>
      <c r="CM448" s="470"/>
      <c r="CN448" s="470"/>
      <c r="CO448" s="470"/>
      <c r="CP448" s="470"/>
      <c r="CQ448" s="470"/>
      <c r="CR448" s="470"/>
      <c r="CS448" s="470"/>
      <c r="CT448" s="470"/>
      <c r="CU448" s="63"/>
      <c r="CV448" s="467"/>
      <c r="CW448" s="186"/>
      <c r="CX448" s="35"/>
      <c r="CY448" s="132" t="e">
        <f>IF(AND(BX448="NYY",BY448=150),324,IF(AND(BX448="NYY",BY448=95),282,IF(AND(BX448="NYY",BY448=70),202,IF(AND(BX448="NYY",BY448=50),159,IF(AND(BX448="NYY",BY448=35),131,IF(AND(BX448=NYY,BY448=25),106,IF(AND(BX448="LVTC",BY448=150),252,IF(AND(BX448="LVTC",BY448=95),190,IF(AND(BX448="LVTC",BY448=70),158,IF(AND(BX448="LVTC",BY448=50),124,IF(AND(BX448="LVTC",BY448=35),102,IF(AND(BX448="LVTC",BY448=25),83,0))))))))))))</f>
        <v>#NAME?</v>
      </c>
      <c r="CZ448" s="35"/>
      <c r="DA448" s="35"/>
      <c r="DB448" s="401">
        <f t="shared" si="47"/>
        <v>0</v>
      </c>
      <c r="DC448" s="401">
        <f t="shared" si="48"/>
        <v>0</v>
      </c>
      <c r="DD448" s="401" t="str">
        <f t="shared" si="49"/>
        <v>BAIK</v>
      </c>
      <c r="DE448" s="401">
        <f t="shared" si="50"/>
        <v>0</v>
      </c>
      <c r="DF448" s="401" t="str">
        <f t="shared" si="51"/>
        <v>BAIK</v>
      </c>
    </row>
    <row r="449" spans="1:110">
      <c r="A449" s="510">
        <f t="shared" si="46"/>
        <v>437</v>
      </c>
      <c r="B449" s="511" t="str">
        <f>'1. DATA TRAFO'!C448</f>
        <v>KR0008</v>
      </c>
      <c r="C449" s="512" t="str">
        <f>'1. DATA TRAFO'!D448</f>
        <v>Jl. Kacang Butor</v>
      </c>
      <c r="D449" s="193" t="str">
        <f>'1. DATA TRAFO'!L448</f>
        <v>Sintra</v>
      </c>
      <c r="E449" s="192">
        <f>'1. DATA TRAFO'!M448</f>
        <v>100</v>
      </c>
      <c r="F449" s="513">
        <f>'1. DATA TRAFO'!R448</f>
        <v>44840</v>
      </c>
      <c r="G449" s="205" t="str">
        <f>'1. DATA TRAFO'!T448</f>
        <v>UMJ</v>
      </c>
      <c r="H449" s="470"/>
      <c r="I449" s="470"/>
      <c r="J449" s="470"/>
      <c r="K449" s="470"/>
      <c r="L449" s="470"/>
      <c r="M449" s="470"/>
      <c r="N449" s="470"/>
      <c r="O449" s="470"/>
      <c r="P449" s="470"/>
      <c r="Q449" s="470"/>
      <c r="R449" s="470"/>
      <c r="S449" s="470"/>
      <c r="T449" s="470"/>
      <c r="U449" s="470"/>
      <c r="V449" s="470"/>
      <c r="W449" s="470"/>
      <c r="X449" s="470"/>
      <c r="Y449" s="470"/>
      <c r="Z449" s="470"/>
      <c r="AA449" s="470"/>
      <c r="AB449" s="470"/>
      <c r="AC449" s="514"/>
      <c r="AD449" s="470"/>
      <c r="AE449" s="515"/>
      <c r="AF449" s="470"/>
      <c r="AG449" s="470"/>
      <c r="AH449" s="470"/>
      <c r="AI449" s="470"/>
      <c r="AJ449" s="470"/>
      <c r="AK449" s="470"/>
      <c r="AL449" s="470"/>
      <c r="AM449" s="470"/>
      <c r="AN449" s="470"/>
      <c r="AO449" s="470"/>
      <c r="AP449" s="470"/>
      <c r="AQ449" s="470"/>
      <c r="AR449" s="470"/>
      <c r="AS449" s="516"/>
      <c r="AT449" s="470"/>
      <c r="AU449" s="471"/>
      <c r="AV449" s="470"/>
      <c r="AW449" s="471"/>
      <c r="AX449" s="471"/>
      <c r="AY449" s="470"/>
      <c r="AZ449" s="473"/>
      <c r="BA449" s="472"/>
      <c r="BB449" s="473"/>
      <c r="BC449" s="472"/>
      <c r="BD449" s="473"/>
      <c r="BE449" s="472"/>
      <c r="BF449" s="473"/>
      <c r="BG449" s="472"/>
      <c r="BH449" s="473"/>
      <c r="BI449" s="472"/>
      <c r="BJ449" s="473"/>
      <c r="BK449" s="472"/>
      <c r="BL449" s="473"/>
      <c r="BM449" s="472"/>
      <c r="BN449" s="473"/>
      <c r="BO449" s="472"/>
      <c r="BP449" s="473"/>
      <c r="BQ449" s="472"/>
      <c r="BR449" s="473"/>
      <c r="BS449" s="472"/>
      <c r="BT449" s="473"/>
      <c r="BU449" s="472"/>
      <c r="BV449" s="473"/>
      <c r="BW449" s="472"/>
      <c r="BX449" s="470"/>
      <c r="BY449" s="470"/>
      <c r="BZ449" s="470"/>
      <c r="CA449" s="470"/>
      <c r="CB449" s="470"/>
      <c r="CC449" s="470"/>
      <c r="CD449" s="470"/>
      <c r="CE449" s="470"/>
      <c r="CF449" s="470"/>
      <c r="CG449" s="470"/>
      <c r="CH449" s="470"/>
      <c r="CI449" s="470"/>
      <c r="CJ449" s="470"/>
      <c r="CK449" s="470"/>
      <c r="CL449" s="470"/>
      <c r="CM449" s="470"/>
      <c r="CN449" s="470"/>
      <c r="CO449" s="470"/>
      <c r="CP449" s="470"/>
      <c r="CQ449" s="470"/>
      <c r="CR449" s="470"/>
      <c r="CS449" s="470"/>
      <c r="CT449" s="470"/>
      <c r="CU449" s="63"/>
      <c r="CV449" s="467"/>
      <c r="CW449" s="186"/>
      <c r="CX449" s="35"/>
      <c r="CY449" s="132" t="e">
        <f>IF(AND(BX449="NYY",BY449=150),324,IF(AND(BX449="NYY",BY449=95),282,IF(AND(BX449="NYY",BY449=70),202,IF(AND(BX449="NYY",BY449=50),159,IF(AND(BX449="NYY",BY449=35),131,IF(AND(BX449=NYY,BY449=25),106,IF(AND(BX449="LVTC",BY449=150),252,IF(AND(BX449="LVTC",BY449=95),190,IF(AND(BX449="LVTC",BY449=70),158,IF(AND(BX449="LVTC",BY449=50),124,IF(AND(BX449="LVTC",BY449=35),102,IF(AND(BX449="LVTC",BY449=25),83,0))))))))))))</f>
        <v>#NAME?</v>
      </c>
      <c r="CZ449" s="35"/>
      <c r="DA449" s="35"/>
      <c r="DB449" s="401">
        <f t="shared" si="47"/>
        <v>0</v>
      </c>
      <c r="DC449" s="401">
        <f t="shared" si="48"/>
        <v>0</v>
      </c>
      <c r="DD449" s="401" t="str">
        <f t="shared" si="49"/>
        <v>BAIK</v>
      </c>
      <c r="DE449" s="401">
        <f t="shared" si="50"/>
        <v>0</v>
      </c>
      <c r="DF449" s="401" t="str">
        <f t="shared" si="51"/>
        <v>BAIK</v>
      </c>
    </row>
    <row r="450" spans="1:110">
      <c r="A450" s="510">
        <f t="shared" si="46"/>
        <v>438</v>
      </c>
      <c r="B450" s="511" t="str">
        <f>'1. DATA TRAFO'!C449</f>
        <v>KR0001</v>
      </c>
      <c r="C450" s="512" t="str">
        <f>'1. DATA TRAFO'!D449</f>
        <v>Jl. Kacang Butor</v>
      </c>
      <c r="D450" s="193" t="str">
        <f>'1. DATA TRAFO'!L449</f>
        <v>Sintra</v>
      </c>
      <c r="E450" s="192">
        <f>'1. DATA TRAFO'!M449</f>
        <v>50</v>
      </c>
      <c r="F450" s="513">
        <f>'1. DATA TRAFO'!R449</f>
        <v>44840</v>
      </c>
      <c r="G450" s="205" t="str">
        <f>'1. DATA TRAFO'!T449</f>
        <v>UMJ</v>
      </c>
      <c r="H450" s="470"/>
      <c r="I450" s="470"/>
      <c r="J450" s="470"/>
      <c r="K450" s="470"/>
      <c r="L450" s="470"/>
      <c r="M450" s="470"/>
      <c r="N450" s="470"/>
      <c r="O450" s="470"/>
      <c r="P450" s="470"/>
      <c r="Q450" s="470"/>
      <c r="R450" s="470"/>
      <c r="S450" s="470"/>
      <c r="T450" s="470"/>
      <c r="U450" s="470"/>
      <c r="V450" s="470"/>
      <c r="W450" s="470"/>
      <c r="X450" s="470"/>
      <c r="Y450" s="470"/>
      <c r="Z450" s="470"/>
      <c r="AA450" s="470"/>
      <c r="AB450" s="470"/>
      <c r="AC450" s="514"/>
      <c r="AD450" s="470"/>
      <c r="AE450" s="515"/>
      <c r="AF450" s="470"/>
      <c r="AG450" s="470"/>
      <c r="AH450" s="470"/>
      <c r="AI450" s="470"/>
      <c r="AJ450" s="470"/>
      <c r="AK450" s="470"/>
      <c r="AL450" s="470"/>
      <c r="AM450" s="470"/>
      <c r="AN450" s="470"/>
      <c r="AO450" s="470"/>
      <c r="AP450" s="470"/>
      <c r="AQ450" s="470"/>
      <c r="AR450" s="470"/>
      <c r="AS450" s="516"/>
      <c r="AT450" s="470"/>
      <c r="AU450" s="471"/>
      <c r="AV450" s="470"/>
      <c r="AW450" s="471"/>
      <c r="AX450" s="471"/>
      <c r="AY450" s="470"/>
      <c r="AZ450" s="473"/>
      <c r="BA450" s="472"/>
      <c r="BB450" s="473"/>
      <c r="BC450" s="472"/>
      <c r="BD450" s="473"/>
      <c r="BE450" s="472"/>
      <c r="BF450" s="473"/>
      <c r="BG450" s="472"/>
      <c r="BH450" s="473"/>
      <c r="BI450" s="472"/>
      <c r="BJ450" s="473"/>
      <c r="BK450" s="472"/>
      <c r="BL450" s="473"/>
      <c r="BM450" s="472"/>
      <c r="BN450" s="473"/>
      <c r="BO450" s="472"/>
      <c r="BP450" s="473"/>
      <c r="BQ450" s="472"/>
      <c r="BR450" s="473"/>
      <c r="BS450" s="472"/>
      <c r="BT450" s="473"/>
      <c r="BU450" s="472"/>
      <c r="BV450" s="473"/>
      <c r="BW450" s="472"/>
      <c r="BX450" s="470"/>
      <c r="BY450" s="470"/>
      <c r="BZ450" s="470"/>
      <c r="CA450" s="470"/>
      <c r="CB450" s="470"/>
      <c r="CC450" s="470"/>
      <c r="CD450" s="470"/>
      <c r="CE450" s="470"/>
      <c r="CF450" s="470"/>
      <c r="CG450" s="470"/>
      <c r="CH450" s="470"/>
      <c r="CI450" s="470"/>
      <c r="CJ450" s="470"/>
      <c r="CK450" s="470"/>
      <c r="CL450" s="470"/>
      <c r="CM450" s="470"/>
      <c r="CN450" s="470"/>
      <c r="CO450" s="470"/>
      <c r="CP450" s="470"/>
      <c r="CQ450" s="470"/>
      <c r="CR450" s="470"/>
      <c r="CS450" s="470"/>
      <c r="CT450" s="470"/>
      <c r="CU450" s="63"/>
      <c r="CV450" s="467"/>
      <c r="CW450" s="186"/>
      <c r="CX450" s="35"/>
      <c r="CY450" s="132" t="e">
        <f>IF(AND(BX450="NYY",BY450=150),324,IF(AND(BX450="NYY",BY450=95),282,IF(AND(BX450="NYY",BY450=70),202,IF(AND(BX450="NYY",BY450=50),159,IF(AND(BX450="NYY",BY450=35),131,IF(AND(BX450=NYY,BY450=25),106,IF(AND(BX450="LVTC",BY450=150),252,IF(AND(BX450="LVTC",BY450=95),190,IF(AND(BX450="LVTC",BY450=70),158,IF(AND(BX450="LVTC",BY450=50),124,IF(AND(BX450="LVTC",BY450=35),102,IF(AND(BX450="LVTC",BY450=25),83,0))))))))))))</f>
        <v>#NAME?</v>
      </c>
      <c r="CZ450" s="35"/>
      <c r="DA450" s="35"/>
      <c r="DB450" s="401">
        <f t="shared" si="47"/>
        <v>0</v>
      </c>
      <c r="DC450" s="401">
        <f t="shared" si="48"/>
        <v>0</v>
      </c>
      <c r="DD450" s="401" t="str">
        <f t="shared" si="49"/>
        <v>BAIK</v>
      </c>
      <c r="DE450" s="401">
        <f t="shared" si="50"/>
        <v>0</v>
      </c>
      <c r="DF450" s="401" t="str">
        <f t="shared" si="51"/>
        <v>BAIK</v>
      </c>
    </row>
    <row r="451" spans="1:110">
      <c r="A451" s="510">
        <f t="shared" si="46"/>
        <v>439</v>
      </c>
      <c r="B451" s="511" t="str">
        <f>'1. DATA TRAFO'!C450</f>
        <v>KR0013 (BARU)</v>
      </c>
      <c r="C451" s="512" t="str">
        <f>'1. DATA TRAFO'!D450</f>
        <v>PT. AMA</v>
      </c>
      <c r="D451" s="193" t="str">
        <f>'1. DATA TRAFO'!L450</f>
        <v>Sintra</v>
      </c>
      <c r="E451" s="192">
        <f>'1. DATA TRAFO'!M450</f>
        <v>160</v>
      </c>
      <c r="F451" s="513">
        <f>'1. DATA TRAFO'!R450</f>
        <v>44845</v>
      </c>
      <c r="G451" s="205" t="str">
        <f>'1. DATA TRAFO'!T450</f>
        <v>UMJ</v>
      </c>
      <c r="H451" s="470"/>
      <c r="I451" s="470"/>
      <c r="J451" s="470"/>
      <c r="K451" s="470"/>
      <c r="L451" s="470"/>
      <c r="M451" s="470"/>
      <c r="N451" s="470"/>
      <c r="O451" s="470"/>
      <c r="P451" s="470"/>
      <c r="Q451" s="470"/>
      <c r="R451" s="470"/>
      <c r="S451" s="470"/>
      <c r="T451" s="470"/>
      <c r="U451" s="470"/>
      <c r="V451" s="470"/>
      <c r="W451" s="470"/>
      <c r="X451" s="470"/>
      <c r="Y451" s="470"/>
      <c r="Z451" s="470"/>
      <c r="AA451" s="470"/>
      <c r="AB451" s="470"/>
      <c r="AC451" s="514"/>
      <c r="AD451" s="470"/>
      <c r="AE451" s="515"/>
      <c r="AF451" s="470"/>
      <c r="AG451" s="470"/>
      <c r="AH451" s="470"/>
      <c r="AI451" s="470"/>
      <c r="AJ451" s="470"/>
      <c r="AK451" s="470"/>
      <c r="AL451" s="470"/>
      <c r="AM451" s="470"/>
      <c r="AN451" s="470"/>
      <c r="AO451" s="470"/>
      <c r="AP451" s="470"/>
      <c r="AQ451" s="470"/>
      <c r="AR451" s="470"/>
      <c r="AS451" s="516"/>
      <c r="AT451" s="470"/>
      <c r="AU451" s="471"/>
      <c r="AV451" s="470"/>
      <c r="AW451" s="471"/>
      <c r="AX451" s="471"/>
      <c r="AY451" s="470"/>
      <c r="AZ451" s="473"/>
      <c r="BA451" s="472"/>
      <c r="BB451" s="473"/>
      <c r="BC451" s="472"/>
      <c r="BD451" s="473"/>
      <c r="BE451" s="472"/>
      <c r="BF451" s="473"/>
      <c r="BG451" s="472"/>
      <c r="BH451" s="473"/>
      <c r="BI451" s="472"/>
      <c r="BJ451" s="473"/>
      <c r="BK451" s="472"/>
      <c r="BL451" s="473"/>
      <c r="BM451" s="472"/>
      <c r="BN451" s="473"/>
      <c r="BO451" s="472"/>
      <c r="BP451" s="473"/>
      <c r="BQ451" s="472"/>
      <c r="BR451" s="473"/>
      <c r="BS451" s="472"/>
      <c r="BT451" s="473"/>
      <c r="BU451" s="472"/>
      <c r="BV451" s="473"/>
      <c r="BW451" s="472"/>
      <c r="BX451" s="470"/>
      <c r="BY451" s="470"/>
      <c r="BZ451" s="470"/>
      <c r="CA451" s="470"/>
      <c r="CB451" s="470"/>
      <c r="CC451" s="470"/>
      <c r="CD451" s="470"/>
      <c r="CE451" s="470"/>
      <c r="CF451" s="470"/>
      <c r="CG451" s="470"/>
      <c r="CH451" s="470"/>
      <c r="CI451" s="470"/>
      <c r="CJ451" s="470"/>
      <c r="CK451" s="470"/>
      <c r="CL451" s="470"/>
      <c r="CM451" s="470"/>
      <c r="CN451" s="470"/>
      <c r="CO451" s="470"/>
      <c r="CP451" s="470"/>
      <c r="CQ451" s="470"/>
      <c r="CR451" s="470"/>
      <c r="CS451" s="470"/>
      <c r="CT451" s="470"/>
      <c r="CU451" s="63"/>
      <c r="CV451" s="467"/>
      <c r="CW451" s="186"/>
      <c r="CX451" s="35"/>
      <c r="CY451" s="132" t="e">
        <f>IF(AND(BX451="NYY",BY451=150),324,IF(AND(BX451="NYY",BY451=95),282,IF(AND(BX451="NYY",BY451=70),202,IF(AND(BX451="NYY",BY451=50),159,IF(AND(BX451="NYY",BY451=35),131,IF(AND(BX451=NYY,BY451=25),106,IF(AND(BX451="LVTC",BY451=150),252,IF(AND(BX451="LVTC",BY451=95),190,IF(AND(BX451="LVTC",BY451=70),158,IF(AND(BX451="LVTC",BY451=50),124,IF(AND(BX451="LVTC",BY451=35),102,IF(AND(BX451="LVTC",BY451=25),83,0))))))))))))</f>
        <v>#NAME?</v>
      </c>
      <c r="CZ451" s="35"/>
      <c r="DA451" s="35"/>
      <c r="DB451" s="401">
        <f t="shared" si="47"/>
        <v>0</v>
      </c>
      <c r="DC451" s="401">
        <f t="shared" si="48"/>
        <v>0</v>
      </c>
      <c r="DD451" s="401" t="str">
        <f t="shared" si="49"/>
        <v>BAIK</v>
      </c>
      <c r="DE451" s="401">
        <f t="shared" si="50"/>
        <v>0</v>
      </c>
      <c r="DF451" s="401" t="str">
        <f t="shared" si="51"/>
        <v>BAIK</v>
      </c>
    </row>
    <row r="452" spans="1:110">
      <c r="A452" s="510">
        <f t="shared" si="46"/>
        <v>440</v>
      </c>
      <c r="B452" s="511" t="str">
        <f>'1. DATA TRAFO'!C451</f>
        <v>KR0012</v>
      </c>
      <c r="C452" s="512" t="str">
        <f>'1. DATA TRAFO'!D451</f>
        <v>Jl. Kacang Butor</v>
      </c>
      <c r="D452" s="193" t="str">
        <f>'1. DATA TRAFO'!L451</f>
        <v>Trafindo</v>
      </c>
      <c r="E452" s="192">
        <f>'1. DATA TRAFO'!M451</f>
        <v>100</v>
      </c>
      <c r="F452" s="513">
        <f>'1. DATA TRAFO'!R451</f>
        <v>44845</v>
      </c>
      <c r="G452" s="205" t="str">
        <f>'1. DATA TRAFO'!T451</f>
        <v>UMJ</v>
      </c>
      <c r="H452" s="470"/>
      <c r="I452" s="470"/>
      <c r="J452" s="470"/>
      <c r="K452" s="470"/>
      <c r="L452" s="470"/>
      <c r="M452" s="470"/>
      <c r="N452" s="470"/>
      <c r="O452" s="470"/>
      <c r="P452" s="470"/>
      <c r="Q452" s="470"/>
      <c r="R452" s="470"/>
      <c r="S452" s="470"/>
      <c r="T452" s="470"/>
      <c r="U452" s="470"/>
      <c r="V452" s="470"/>
      <c r="W452" s="470"/>
      <c r="X452" s="470"/>
      <c r="Y452" s="470"/>
      <c r="Z452" s="470"/>
      <c r="AA452" s="470"/>
      <c r="AB452" s="470"/>
      <c r="AC452" s="514"/>
      <c r="AD452" s="470"/>
      <c r="AE452" s="515"/>
      <c r="AF452" s="470"/>
      <c r="AG452" s="470"/>
      <c r="AH452" s="470"/>
      <c r="AI452" s="470"/>
      <c r="AJ452" s="470"/>
      <c r="AK452" s="470"/>
      <c r="AL452" s="470"/>
      <c r="AM452" s="470"/>
      <c r="AN452" s="470"/>
      <c r="AO452" s="470"/>
      <c r="AP452" s="470"/>
      <c r="AQ452" s="470"/>
      <c r="AR452" s="470"/>
      <c r="AS452" s="516"/>
      <c r="AT452" s="470"/>
      <c r="AU452" s="471"/>
      <c r="AV452" s="470"/>
      <c r="AW452" s="471"/>
      <c r="AX452" s="471"/>
      <c r="AY452" s="470"/>
      <c r="AZ452" s="473"/>
      <c r="BA452" s="472"/>
      <c r="BB452" s="473"/>
      <c r="BC452" s="472"/>
      <c r="BD452" s="473"/>
      <c r="BE452" s="472"/>
      <c r="BF452" s="473"/>
      <c r="BG452" s="472"/>
      <c r="BH452" s="473"/>
      <c r="BI452" s="472"/>
      <c r="BJ452" s="473"/>
      <c r="BK452" s="472"/>
      <c r="BL452" s="473"/>
      <c r="BM452" s="472"/>
      <c r="BN452" s="473"/>
      <c r="BO452" s="472"/>
      <c r="BP452" s="473"/>
      <c r="BQ452" s="472"/>
      <c r="BR452" s="473"/>
      <c r="BS452" s="472"/>
      <c r="BT452" s="473"/>
      <c r="BU452" s="472"/>
      <c r="BV452" s="473"/>
      <c r="BW452" s="472"/>
      <c r="BX452" s="470"/>
      <c r="BY452" s="470"/>
      <c r="BZ452" s="470"/>
      <c r="CA452" s="470"/>
      <c r="CB452" s="470"/>
      <c r="CC452" s="470"/>
      <c r="CD452" s="470"/>
      <c r="CE452" s="470"/>
      <c r="CF452" s="470"/>
      <c r="CG452" s="470"/>
      <c r="CH452" s="470"/>
      <c r="CI452" s="470"/>
      <c r="CJ452" s="470"/>
      <c r="CK452" s="470"/>
      <c r="CL452" s="470"/>
      <c r="CM452" s="470"/>
      <c r="CN452" s="470"/>
      <c r="CO452" s="470"/>
      <c r="CP452" s="470"/>
      <c r="CQ452" s="470"/>
      <c r="CR452" s="470"/>
      <c r="CS452" s="470"/>
      <c r="CT452" s="470"/>
      <c r="CU452" s="63"/>
      <c r="CV452" s="467"/>
      <c r="CW452" s="186"/>
      <c r="CX452" s="35"/>
      <c r="CY452" s="132" t="e">
        <f>IF(AND(BX452="NYY",BY452=150),324,IF(AND(BX452="NYY",BY452=95),282,IF(AND(BX452="NYY",BY452=70),202,IF(AND(BX452="NYY",BY452=50),159,IF(AND(BX452="NYY",BY452=35),131,IF(AND(BX452=NYY,BY452=25),106,IF(AND(BX452="LVTC",BY452=150),252,IF(AND(BX452="LVTC",BY452=95),190,IF(AND(BX452="LVTC",BY452=70),158,IF(AND(BX452="LVTC",BY452=50),124,IF(AND(BX452="LVTC",BY452=35),102,IF(AND(BX452="LVTC",BY452=25),83,0))))))))))))</f>
        <v>#NAME?</v>
      </c>
      <c r="CZ452" s="35"/>
      <c r="DA452" s="35"/>
      <c r="DB452" s="401">
        <f t="shared" si="47"/>
        <v>0</v>
      </c>
      <c r="DC452" s="401">
        <f t="shared" si="48"/>
        <v>0</v>
      </c>
      <c r="DD452" s="401" t="str">
        <f t="shared" si="49"/>
        <v>BAIK</v>
      </c>
      <c r="DE452" s="401">
        <f t="shared" si="50"/>
        <v>0</v>
      </c>
      <c r="DF452" s="401" t="str">
        <f t="shared" si="51"/>
        <v>BAIK</v>
      </c>
    </row>
    <row r="453" spans="1:110">
      <c r="A453" s="510">
        <f t="shared" si="46"/>
        <v>441</v>
      </c>
      <c r="B453" s="511" t="str">
        <f>'1. DATA TRAFO'!C452</f>
        <v>KR0002</v>
      </c>
      <c r="C453" s="512" t="str">
        <f>'1. DATA TRAFO'!D452</f>
        <v>Jl. Kacang Butor</v>
      </c>
      <c r="D453" s="193" t="str">
        <f>'1. DATA TRAFO'!L452</f>
        <v>Sintra</v>
      </c>
      <c r="E453" s="192">
        <f>'1. DATA TRAFO'!M452</f>
        <v>50</v>
      </c>
      <c r="F453" s="513">
        <f>'1. DATA TRAFO'!R452</f>
        <v>44844</v>
      </c>
      <c r="G453" s="205" t="str">
        <f>'1. DATA TRAFO'!T452</f>
        <v>UMJ</v>
      </c>
      <c r="H453" s="470"/>
      <c r="I453" s="470"/>
      <c r="J453" s="470"/>
      <c r="K453" s="470"/>
      <c r="L453" s="470"/>
      <c r="M453" s="470"/>
      <c r="N453" s="470"/>
      <c r="O453" s="470"/>
      <c r="P453" s="470"/>
      <c r="Q453" s="470"/>
      <c r="R453" s="470"/>
      <c r="S453" s="470"/>
      <c r="T453" s="470"/>
      <c r="U453" s="470"/>
      <c r="V453" s="470"/>
      <c r="W453" s="470"/>
      <c r="X453" s="470"/>
      <c r="Y453" s="470"/>
      <c r="Z453" s="470"/>
      <c r="AA453" s="470"/>
      <c r="AB453" s="470"/>
      <c r="AC453" s="514"/>
      <c r="AD453" s="470"/>
      <c r="AE453" s="515"/>
      <c r="AF453" s="470"/>
      <c r="AG453" s="470"/>
      <c r="AH453" s="470"/>
      <c r="AI453" s="470"/>
      <c r="AJ453" s="470"/>
      <c r="AK453" s="470"/>
      <c r="AL453" s="470"/>
      <c r="AM453" s="470"/>
      <c r="AN453" s="470"/>
      <c r="AO453" s="470"/>
      <c r="AP453" s="470"/>
      <c r="AQ453" s="470"/>
      <c r="AR453" s="470"/>
      <c r="AS453" s="516"/>
      <c r="AT453" s="470"/>
      <c r="AU453" s="471"/>
      <c r="AV453" s="470"/>
      <c r="AW453" s="471"/>
      <c r="AX453" s="471"/>
      <c r="AY453" s="470"/>
      <c r="AZ453" s="473"/>
      <c r="BA453" s="472"/>
      <c r="BB453" s="473"/>
      <c r="BC453" s="472"/>
      <c r="BD453" s="473"/>
      <c r="BE453" s="472"/>
      <c r="BF453" s="473"/>
      <c r="BG453" s="472"/>
      <c r="BH453" s="473"/>
      <c r="BI453" s="472"/>
      <c r="BJ453" s="473"/>
      <c r="BK453" s="472"/>
      <c r="BL453" s="473"/>
      <c r="BM453" s="472"/>
      <c r="BN453" s="473"/>
      <c r="BO453" s="472"/>
      <c r="BP453" s="473"/>
      <c r="BQ453" s="472"/>
      <c r="BR453" s="473"/>
      <c r="BS453" s="472"/>
      <c r="BT453" s="473"/>
      <c r="BU453" s="472"/>
      <c r="BV453" s="473"/>
      <c r="BW453" s="472"/>
      <c r="BX453" s="470"/>
      <c r="BY453" s="470"/>
      <c r="BZ453" s="470"/>
      <c r="CA453" s="470"/>
      <c r="CB453" s="470"/>
      <c r="CC453" s="470"/>
      <c r="CD453" s="470"/>
      <c r="CE453" s="470"/>
      <c r="CF453" s="470"/>
      <c r="CG453" s="470"/>
      <c r="CH453" s="470"/>
      <c r="CI453" s="470"/>
      <c r="CJ453" s="470"/>
      <c r="CK453" s="470"/>
      <c r="CL453" s="470"/>
      <c r="CM453" s="470"/>
      <c r="CN453" s="470"/>
      <c r="CO453" s="470"/>
      <c r="CP453" s="470"/>
      <c r="CQ453" s="470"/>
      <c r="CR453" s="470"/>
      <c r="CS453" s="470"/>
      <c r="CT453" s="470"/>
      <c r="CU453" s="63"/>
      <c r="CV453" s="467"/>
      <c r="CW453" s="186"/>
      <c r="CX453" s="35"/>
      <c r="CY453" s="132" t="e">
        <f>IF(AND(BX453="NYY",BY453=150),324,IF(AND(BX453="NYY",BY453=95),282,IF(AND(BX453="NYY",BY453=70),202,IF(AND(BX453="NYY",BY453=50),159,IF(AND(BX453="NYY",BY453=35),131,IF(AND(BX453=NYY,BY453=25),106,IF(AND(BX453="LVTC",BY453=150),252,IF(AND(BX453="LVTC",BY453=95),190,IF(AND(BX453="LVTC",BY453=70),158,IF(AND(BX453="LVTC",BY453=50),124,IF(AND(BX453="LVTC",BY453=35),102,IF(AND(BX453="LVTC",BY453=25),83,0))))))))))))</f>
        <v>#NAME?</v>
      </c>
      <c r="CZ453" s="35"/>
      <c r="DA453" s="35"/>
      <c r="DB453" s="401">
        <f t="shared" si="47"/>
        <v>0</v>
      </c>
      <c r="DC453" s="401">
        <f t="shared" si="48"/>
        <v>0</v>
      </c>
      <c r="DD453" s="401" t="str">
        <f t="shared" si="49"/>
        <v>BAIK</v>
      </c>
      <c r="DE453" s="401">
        <f t="shared" si="50"/>
        <v>0</v>
      </c>
      <c r="DF453" s="401" t="str">
        <f t="shared" si="51"/>
        <v>BAIK</v>
      </c>
    </row>
    <row r="454" spans="1:110">
      <c r="A454" s="510">
        <f t="shared" si="46"/>
        <v>442</v>
      </c>
      <c r="B454" s="511" t="str">
        <f>'1. DATA TRAFO'!C453</f>
        <v>KR0011</v>
      </c>
      <c r="C454" s="512" t="str">
        <f>'1. DATA TRAFO'!D453</f>
        <v>Jl. Manggar (Gunung Tajam)</v>
      </c>
      <c r="D454" s="193" t="str">
        <f>'1. DATA TRAFO'!L453</f>
        <v>Trafindo</v>
      </c>
      <c r="E454" s="192">
        <f>'1. DATA TRAFO'!M453</f>
        <v>50</v>
      </c>
      <c r="F454" s="513">
        <f>'1. DATA TRAFO'!R453</f>
        <v>44844</v>
      </c>
      <c r="G454" s="205" t="str">
        <f>'1. DATA TRAFO'!T453</f>
        <v>UMJ</v>
      </c>
      <c r="H454" s="470"/>
      <c r="I454" s="470"/>
      <c r="J454" s="470"/>
      <c r="K454" s="470"/>
      <c r="L454" s="470"/>
      <c r="M454" s="470"/>
      <c r="N454" s="470"/>
      <c r="O454" s="470"/>
      <c r="P454" s="470"/>
      <c r="Q454" s="470"/>
      <c r="R454" s="470"/>
      <c r="S454" s="470"/>
      <c r="T454" s="470"/>
      <c r="U454" s="470"/>
      <c r="V454" s="470"/>
      <c r="W454" s="470"/>
      <c r="X454" s="470"/>
      <c r="Y454" s="470"/>
      <c r="Z454" s="470"/>
      <c r="AA454" s="470"/>
      <c r="AB454" s="470"/>
      <c r="AC454" s="514"/>
      <c r="AD454" s="470"/>
      <c r="AE454" s="515"/>
      <c r="AF454" s="470"/>
      <c r="AG454" s="470"/>
      <c r="AH454" s="470"/>
      <c r="AI454" s="470"/>
      <c r="AJ454" s="470"/>
      <c r="AK454" s="470"/>
      <c r="AL454" s="470"/>
      <c r="AM454" s="470"/>
      <c r="AN454" s="470"/>
      <c r="AO454" s="470"/>
      <c r="AP454" s="470"/>
      <c r="AQ454" s="470"/>
      <c r="AR454" s="470"/>
      <c r="AS454" s="516"/>
      <c r="AT454" s="470"/>
      <c r="AU454" s="471"/>
      <c r="AV454" s="470"/>
      <c r="AW454" s="471"/>
      <c r="AX454" s="471"/>
      <c r="AY454" s="470"/>
      <c r="AZ454" s="473"/>
      <c r="BA454" s="472"/>
      <c r="BB454" s="473"/>
      <c r="BC454" s="472"/>
      <c r="BD454" s="473"/>
      <c r="BE454" s="472"/>
      <c r="BF454" s="473"/>
      <c r="BG454" s="472"/>
      <c r="BH454" s="473"/>
      <c r="BI454" s="472"/>
      <c r="BJ454" s="473"/>
      <c r="BK454" s="472"/>
      <c r="BL454" s="473"/>
      <c r="BM454" s="472"/>
      <c r="BN454" s="473"/>
      <c r="BO454" s="472"/>
      <c r="BP454" s="473"/>
      <c r="BQ454" s="472"/>
      <c r="BR454" s="473"/>
      <c r="BS454" s="472"/>
      <c r="BT454" s="473"/>
      <c r="BU454" s="472"/>
      <c r="BV454" s="473"/>
      <c r="BW454" s="472"/>
      <c r="BX454" s="470"/>
      <c r="BY454" s="470"/>
      <c r="BZ454" s="470"/>
      <c r="CA454" s="470"/>
      <c r="CB454" s="470"/>
      <c r="CC454" s="470"/>
      <c r="CD454" s="470"/>
      <c r="CE454" s="470"/>
      <c r="CF454" s="470"/>
      <c r="CG454" s="470"/>
      <c r="CH454" s="470"/>
      <c r="CI454" s="470"/>
      <c r="CJ454" s="470"/>
      <c r="CK454" s="470"/>
      <c r="CL454" s="470"/>
      <c r="CM454" s="470"/>
      <c r="CN454" s="470"/>
      <c r="CO454" s="470"/>
      <c r="CP454" s="470"/>
      <c r="CQ454" s="470"/>
      <c r="CR454" s="470"/>
      <c r="CS454" s="470"/>
      <c r="CT454" s="470"/>
      <c r="CU454" s="63"/>
      <c r="CV454" s="467"/>
      <c r="CW454" s="186"/>
      <c r="CX454" s="35"/>
      <c r="CY454" s="132" t="e">
        <f>IF(AND(BX454="NYY",BY454=150),324,IF(AND(BX454="NYY",BY454=95),282,IF(AND(BX454="NYY",BY454=70),202,IF(AND(BX454="NYY",BY454=50),159,IF(AND(BX454="NYY",BY454=35),131,IF(AND(BX454=NYY,BY454=25),106,IF(AND(BX454="LVTC",BY454=150),252,IF(AND(BX454="LVTC",BY454=95),190,IF(AND(BX454="LVTC",BY454=70),158,IF(AND(BX454="LVTC",BY454=50),124,IF(AND(BX454="LVTC",BY454=35),102,IF(AND(BX454="LVTC",BY454=25),83,0))))))))))))</f>
        <v>#NAME?</v>
      </c>
      <c r="CZ454" s="35"/>
      <c r="DA454" s="35"/>
      <c r="DB454" s="401">
        <f t="shared" si="47"/>
        <v>0</v>
      </c>
      <c r="DC454" s="401">
        <f t="shared" si="48"/>
        <v>0</v>
      </c>
      <c r="DD454" s="401" t="str">
        <f t="shared" si="49"/>
        <v>BAIK</v>
      </c>
      <c r="DE454" s="401">
        <f t="shared" si="50"/>
        <v>0</v>
      </c>
      <c r="DF454" s="401" t="str">
        <f t="shared" si="51"/>
        <v>BAIK</v>
      </c>
    </row>
    <row r="455" spans="1:110">
      <c r="A455" s="510">
        <f t="shared" si="46"/>
        <v>443</v>
      </c>
      <c r="B455" s="511" t="str">
        <f>'1. DATA TRAFO'!C454</f>
        <v>KR0004</v>
      </c>
      <c r="C455" s="512" t="str">
        <f>'1. DATA TRAFO'!D454</f>
        <v>Jl. Bukit Indah</v>
      </c>
      <c r="D455" s="193" t="str">
        <f>'1. DATA TRAFO'!L454</f>
        <v>Sintra</v>
      </c>
      <c r="E455" s="192">
        <f>'1. DATA TRAFO'!M454</f>
        <v>50</v>
      </c>
      <c r="F455" s="513">
        <f>'1. DATA TRAFO'!R454</f>
        <v>44844</v>
      </c>
      <c r="G455" s="205" t="str">
        <f>'1. DATA TRAFO'!T454</f>
        <v>UMJ</v>
      </c>
      <c r="H455" s="470"/>
      <c r="I455" s="470"/>
      <c r="J455" s="470"/>
      <c r="K455" s="470"/>
      <c r="L455" s="470"/>
      <c r="M455" s="470"/>
      <c r="N455" s="470"/>
      <c r="O455" s="470"/>
      <c r="P455" s="470"/>
      <c r="Q455" s="470"/>
      <c r="R455" s="470"/>
      <c r="S455" s="470"/>
      <c r="T455" s="470"/>
      <c r="U455" s="470"/>
      <c r="V455" s="470"/>
      <c r="W455" s="470"/>
      <c r="X455" s="470"/>
      <c r="Y455" s="470"/>
      <c r="Z455" s="470"/>
      <c r="AA455" s="470"/>
      <c r="AB455" s="470"/>
      <c r="AC455" s="514"/>
      <c r="AD455" s="470"/>
      <c r="AE455" s="515"/>
      <c r="AF455" s="470"/>
      <c r="AG455" s="470"/>
      <c r="AH455" s="470"/>
      <c r="AI455" s="470"/>
      <c r="AJ455" s="470"/>
      <c r="AK455" s="470"/>
      <c r="AL455" s="470"/>
      <c r="AM455" s="470"/>
      <c r="AN455" s="470"/>
      <c r="AO455" s="470"/>
      <c r="AP455" s="470"/>
      <c r="AQ455" s="470"/>
      <c r="AR455" s="470"/>
      <c r="AS455" s="516"/>
      <c r="AT455" s="470"/>
      <c r="AU455" s="471"/>
      <c r="AV455" s="470"/>
      <c r="AW455" s="471"/>
      <c r="AX455" s="471"/>
      <c r="AY455" s="470"/>
      <c r="AZ455" s="473"/>
      <c r="BA455" s="472"/>
      <c r="BB455" s="473"/>
      <c r="BC455" s="472"/>
      <c r="BD455" s="473"/>
      <c r="BE455" s="472"/>
      <c r="BF455" s="473"/>
      <c r="BG455" s="472"/>
      <c r="BH455" s="473"/>
      <c r="BI455" s="472"/>
      <c r="BJ455" s="473"/>
      <c r="BK455" s="472"/>
      <c r="BL455" s="473"/>
      <c r="BM455" s="472"/>
      <c r="BN455" s="473"/>
      <c r="BO455" s="472"/>
      <c r="BP455" s="473"/>
      <c r="BQ455" s="472"/>
      <c r="BR455" s="473"/>
      <c r="BS455" s="472"/>
      <c r="BT455" s="473"/>
      <c r="BU455" s="472"/>
      <c r="BV455" s="473"/>
      <c r="BW455" s="472"/>
      <c r="BX455" s="470"/>
      <c r="BY455" s="470"/>
      <c r="BZ455" s="470"/>
      <c r="CA455" s="470"/>
      <c r="CB455" s="470"/>
      <c r="CC455" s="470"/>
      <c r="CD455" s="470"/>
      <c r="CE455" s="470"/>
      <c r="CF455" s="470"/>
      <c r="CG455" s="470"/>
      <c r="CH455" s="470"/>
      <c r="CI455" s="470"/>
      <c r="CJ455" s="470"/>
      <c r="CK455" s="470"/>
      <c r="CL455" s="470"/>
      <c r="CM455" s="470"/>
      <c r="CN455" s="470"/>
      <c r="CO455" s="470"/>
      <c r="CP455" s="470"/>
      <c r="CQ455" s="470"/>
      <c r="CR455" s="470"/>
      <c r="CS455" s="470"/>
      <c r="CT455" s="470"/>
      <c r="CU455" s="63"/>
      <c r="CV455" s="467"/>
      <c r="CW455" s="186"/>
      <c r="CX455" s="35"/>
      <c r="CY455" s="132" t="e">
        <f>IF(AND(BX455="NYY",BY455=150),324,IF(AND(BX455="NYY",BY455=95),282,IF(AND(BX455="NYY",BY455=70),202,IF(AND(BX455="NYY",BY455=50),159,IF(AND(BX455="NYY",BY455=35),131,IF(AND(BX455=NYY,BY455=25),106,IF(AND(BX455="LVTC",BY455=150),252,IF(AND(BX455="LVTC",BY455=95),190,IF(AND(BX455="LVTC",BY455=70),158,IF(AND(BX455="LVTC",BY455=50),124,IF(AND(BX455="LVTC",BY455=35),102,IF(AND(BX455="LVTC",BY455=25),83,0))))))))))))</f>
        <v>#NAME?</v>
      </c>
      <c r="CZ455" s="35"/>
      <c r="DA455" s="35"/>
      <c r="DB455" s="401">
        <f t="shared" si="47"/>
        <v>0</v>
      </c>
      <c r="DC455" s="401">
        <f t="shared" si="48"/>
        <v>0</v>
      </c>
      <c r="DD455" s="401" t="str">
        <f t="shared" si="49"/>
        <v>BAIK</v>
      </c>
      <c r="DE455" s="401">
        <f t="shared" si="50"/>
        <v>0</v>
      </c>
      <c r="DF455" s="401" t="str">
        <f t="shared" si="51"/>
        <v>BAIK</v>
      </c>
    </row>
    <row r="456" spans="1:110">
      <c r="A456" s="510">
        <f t="shared" si="46"/>
        <v>444</v>
      </c>
      <c r="B456" s="511" t="str">
        <f>'1. DATA TRAFO'!C455</f>
        <v>KR0003</v>
      </c>
      <c r="C456" s="512" t="str">
        <f>'1. DATA TRAFO'!D455</f>
        <v>Jl. Parit Gunung</v>
      </c>
      <c r="D456" s="193" t="str">
        <f>'1. DATA TRAFO'!L455</f>
        <v>Sintra</v>
      </c>
      <c r="E456" s="192">
        <f>'1. DATA TRAFO'!M455</f>
        <v>50</v>
      </c>
      <c r="F456" s="513">
        <f>'1. DATA TRAFO'!R455</f>
        <v>44844</v>
      </c>
      <c r="G456" s="205" t="str">
        <f>'1. DATA TRAFO'!T455</f>
        <v>UMJ</v>
      </c>
      <c r="H456" s="470"/>
      <c r="I456" s="470"/>
      <c r="J456" s="470"/>
      <c r="K456" s="470"/>
      <c r="L456" s="470"/>
      <c r="M456" s="470"/>
      <c r="N456" s="470"/>
      <c r="O456" s="470"/>
      <c r="P456" s="470"/>
      <c r="Q456" s="470"/>
      <c r="R456" s="470"/>
      <c r="S456" s="470"/>
      <c r="T456" s="470"/>
      <c r="U456" s="470"/>
      <c r="V456" s="470"/>
      <c r="W456" s="470"/>
      <c r="X456" s="470"/>
      <c r="Y456" s="470"/>
      <c r="Z456" s="470"/>
      <c r="AA456" s="470"/>
      <c r="AB456" s="470"/>
      <c r="AC456" s="514"/>
      <c r="AD456" s="470"/>
      <c r="AE456" s="515"/>
      <c r="AF456" s="470"/>
      <c r="AG456" s="470"/>
      <c r="AH456" s="470"/>
      <c r="AI456" s="470"/>
      <c r="AJ456" s="470"/>
      <c r="AK456" s="470"/>
      <c r="AL456" s="470"/>
      <c r="AM456" s="470"/>
      <c r="AN456" s="470"/>
      <c r="AO456" s="470"/>
      <c r="AP456" s="470"/>
      <c r="AQ456" s="470"/>
      <c r="AR456" s="470"/>
      <c r="AS456" s="516"/>
      <c r="AT456" s="470"/>
      <c r="AU456" s="471"/>
      <c r="AV456" s="470"/>
      <c r="AW456" s="471"/>
      <c r="AX456" s="471"/>
      <c r="AY456" s="470"/>
      <c r="AZ456" s="473"/>
      <c r="BA456" s="472"/>
      <c r="BB456" s="473"/>
      <c r="BC456" s="472"/>
      <c r="BD456" s="473"/>
      <c r="BE456" s="472"/>
      <c r="BF456" s="473"/>
      <c r="BG456" s="472"/>
      <c r="BH456" s="473"/>
      <c r="BI456" s="472"/>
      <c r="BJ456" s="473"/>
      <c r="BK456" s="472"/>
      <c r="BL456" s="473"/>
      <c r="BM456" s="472"/>
      <c r="BN456" s="473"/>
      <c r="BO456" s="472"/>
      <c r="BP456" s="473"/>
      <c r="BQ456" s="472"/>
      <c r="BR456" s="473"/>
      <c r="BS456" s="472"/>
      <c r="BT456" s="473"/>
      <c r="BU456" s="472"/>
      <c r="BV456" s="473"/>
      <c r="BW456" s="472"/>
      <c r="BX456" s="470"/>
      <c r="BY456" s="470"/>
      <c r="BZ456" s="470"/>
      <c r="CA456" s="470"/>
      <c r="CB456" s="470"/>
      <c r="CC456" s="470"/>
      <c r="CD456" s="470"/>
      <c r="CE456" s="470"/>
      <c r="CF456" s="470"/>
      <c r="CG456" s="470"/>
      <c r="CH456" s="470"/>
      <c r="CI456" s="470"/>
      <c r="CJ456" s="470"/>
      <c r="CK456" s="470"/>
      <c r="CL456" s="470"/>
      <c r="CM456" s="470"/>
      <c r="CN456" s="470"/>
      <c r="CO456" s="470"/>
      <c r="CP456" s="470"/>
      <c r="CQ456" s="470"/>
      <c r="CR456" s="470"/>
      <c r="CS456" s="470"/>
      <c r="CT456" s="470"/>
      <c r="CU456" s="63"/>
      <c r="CV456" s="467"/>
      <c r="CW456" s="186"/>
      <c r="CX456" s="35"/>
      <c r="CY456" s="132" t="e">
        <f>IF(AND(BX456="NYY",BY456=150),324,IF(AND(BX456="NYY",BY456=95),282,IF(AND(BX456="NYY",BY456=70),202,IF(AND(BX456="NYY",BY456=50),159,IF(AND(BX456="NYY",BY456=35),131,IF(AND(BX456=NYY,BY456=25),106,IF(AND(BX456="LVTC",BY456=150),252,IF(AND(BX456="LVTC",BY456=95),190,IF(AND(BX456="LVTC",BY456=70),158,IF(AND(BX456="LVTC",BY456=50),124,IF(AND(BX456="LVTC",BY456=35),102,IF(AND(BX456="LVTC",BY456=25),83,0))))))))))))</f>
        <v>#NAME?</v>
      </c>
      <c r="CZ456" s="35"/>
      <c r="DA456" s="35"/>
      <c r="DB456" s="401">
        <f t="shared" si="47"/>
        <v>0</v>
      </c>
      <c r="DC456" s="401">
        <f t="shared" si="48"/>
        <v>0</v>
      </c>
      <c r="DD456" s="401" t="str">
        <f t="shared" si="49"/>
        <v>BAIK</v>
      </c>
      <c r="DE456" s="401">
        <f t="shared" si="50"/>
        <v>0</v>
      </c>
      <c r="DF456" s="401" t="str">
        <f t="shared" si="51"/>
        <v>BAIK</v>
      </c>
    </row>
    <row r="457" spans="1:110">
      <c r="A457" s="510">
        <f t="shared" si="46"/>
        <v>445</v>
      </c>
      <c r="B457" s="511" t="str">
        <f>'1. DATA TRAFO'!C456</f>
        <v>KR0005</v>
      </c>
      <c r="C457" s="512" t="str">
        <f>'1. DATA TRAFO'!D456</f>
        <v>Jl. Rebinmas Jaya</v>
      </c>
      <c r="D457" s="193" t="str">
        <f>'1. DATA TRAFO'!L456</f>
        <v>Sintra</v>
      </c>
      <c r="E457" s="192">
        <f>'1. DATA TRAFO'!M456</f>
        <v>200</v>
      </c>
      <c r="F457" s="513">
        <f>'1. DATA TRAFO'!R456</f>
        <v>44844</v>
      </c>
      <c r="G457" s="205" t="str">
        <f>'1. DATA TRAFO'!T456</f>
        <v>UMJ</v>
      </c>
      <c r="H457" s="470"/>
      <c r="I457" s="470"/>
      <c r="J457" s="470"/>
      <c r="K457" s="470"/>
      <c r="L457" s="470"/>
      <c r="M457" s="470"/>
      <c r="N457" s="470"/>
      <c r="O457" s="470"/>
      <c r="P457" s="470"/>
      <c r="Q457" s="470"/>
      <c r="R457" s="470"/>
      <c r="S457" s="470"/>
      <c r="T457" s="470"/>
      <c r="U457" s="470"/>
      <c r="V457" s="470"/>
      <c r="W457" s="470"/>
      <c r="X457" s="470"/>
      <c r="Y457" s="470"/>
      <c r="Z457" s="470"/>
      <c r="AA457" s="470"/>
      <c r="AB457" s="470"/>
      <c r="AC457" s="514"/>
      <c r="AD457" s="470"/>
      <c r="AE457" s="515"/>
      <c r="AF457" s="470"/>
      <c r="AG457" s="470"/>
      <c r="AH457" s="470"/>
      <c r="AI457" s="470"/>
      <c r="AJ457" s="470"/>
      <c r="AK457" s="470"/>
      <c r="AL457" s="470"/>
      <c r="AM457" s="470"/>
      <c r="AN457" s="470"/>
      <c r="AO457" s="470"/>
      <c r="AP457" s="470"/>
      <c r="AQ457" s="470"/>
      <c r="AR457" s="470"/>
      <c r="AS457" s="516"/>
      <c r="AT457" s="470"/>
      <c r="AU457" s="471"/>
      <c r="AV457" s="470"/>
      <c r="AW457" s="471"/>
      <c r="AX457" s="471"/>
      <c r="AY457" s="470"/>
      <c r="AZ457" s="473"/>
      <c r="BA457" s="472"/>
      <c r="BB457" s="473"/>
      <c r="BC457" s="472"/>
      <c r="BD457" s="473"/>
      <c r="BE457" s="472"/>
      <c r="BF457" s="473"/>
      <c r="BG457" s="472"/>
      <c r="BH457" s="473"/>
      <c r="BI457" s="472"/>
      <c r="BJ457" s="473"/>
      <c r="BK457" s="472"/>
      <c r="BL457" s="473"/>
      <c r="BM457" s="472"/>
      <c r="BN457" s="473"/>
      <c r="BO457" s="472"/>
      <c r="BP457" s="473"/>
      <c r="BQ457" s="472"/>
      <c r="BR457" s="473"/>
      <c r="BS457" s="472"/>
      <c r="BT457" s="473"/>
      <c r="BU457" s="472"/>
      <c r="BV457" s="473"/>
      <c r="BW457" s="472"/>
      <c r="BX457" s="470"/>
      <c r="BY457" s="470"/>
      <c r="BZ457" s="470"/>
      <c r="CA457" s="470"/>
      <c r="CB457" s="470"/>
      <c r="CC457" s="470"/>
      <c r="CD457" s="470"/>
      <c r="CE457" s="470"/>
      <c r="CF457" s="470"/>
      <c r="CG457" s="470"/>
      <c r="CH457" s="470"/>
      <c r="CI457" s="470"/>
      <c r="CJ457" s="470"/>
      <c r="CK457" s="470"/>
      <c r="CL457" s="470"/>
      <c r="CM457" s="470"/>
      <c r="CN457" s="470"/>
      <c r="CO457" s="470"/>
      <c r="CP457" s="470"/>
      <c r="CQ457" s="470"/>
      <c r="CR457" s="470"/>
      <c r="CS457" s="470"/>
      <c r="CT457" s="470"/>
      <c r="CU457" s="63"/>
      <c r="CV457" s="467"/>
      <c r="CW457" s="186"/>
      <c r="CX457" s="35"/>
      <c r="CY457" s="132" t="e">
        <f>IF(AND(BX457="NYY",BY457=150),324,IF(AND(BX457="NYY",BY457=95),282,IF(AND(BX457="NYY",BY457=70),202,IF(AND(BX457="NYY",BY457=50),159,IF(AND(BX457="NYY",BY457=35),131,IF(AND(BX457=NYY,BY457=25),106,IF(AND(BX457="LVTC",BY457=150),252,IF(AND(BX457="LVTC",BY457=95),190,IF(AND(BX457="LVTC",BY457=70),158,IF(AND(BX457="LVTC",BY457=50),124,IF(AND(BX457="LVTC",BY457=35),102,IF(AND(BX457="LVTC",BY457=25),83,0))))))))))))</f>
        <v>#NAME?</v>
      </c>
      <c r="CZ457" s="35"/>
      <c r="DA457" s="35"/>
      <c r="DB457" s="401">
        <f t="shared" si="47"/>
        <v>0</v>
      </c>
      <c r="DC457" s="401">
        <f t="shared" si="48"/>
        <v>0</v>
      </c>
      <c r="DD457" s="401" t="str">
        <f t="shared" si="49"/>
        <v>BAIK</v>
      </c>
      <c r="DE457" s="401">
        <f t="shared" si="50"/>
        <v>0</v>
      </c>
      <c r="DF457" s="401" t="str">
        <f t="shared" si="51"/>
        <v>BAIK</v>
      </c>
    </row>
    <row r="458" spans="1:110">
      <c r="A458" s="510">
        <f t="shared" ref="A458:A521" si="52">A457+1</f>
        <v>446</v>
      </c>
      <c r="B458" s="511" t="str">
        <f>'1. DATA TRAFO'!C457</f>
        <v>TP0222</v>
      </c>
      <c r="C458" s="512" t="str">
        <f>'1. DATA TRAFO'!D457</f>
        <v>Jl. Buluh Tumbang</v>
      </c>
      <c r="D458" s="193" t="str">
        <f>'1. DATA TRAFO'!L457</f>
        <v>Voltra</v>
      </c>
      <c r="E458" s="192">
        <f>'1. DATA TRAFO'!M457</f>
        <v>50</v>
      </c>
      <c r="F458" s="513">
        <f>'1. DATA TRAFO'!R457</f>
        <v>44845</v>
      </c>
      <c r="G458" s="205" t="str">
        <f>'1. DATA TRAFO'!T457</f>
        <v>UMJ</v>
      </c>
      <c r="H458" s="470"/>
      <c r="I458" s="470"/>
      <c r="J458" s="470"/>
      <c r="K458" s="470"/>
      <c r="L458" s="470"/>
      <c r="M458" s="470"/>
      <c r="N458" s="470"/>
      <c r="O458" s="470"/>
      <c r="P458" s="470"/>
      <c r="Q458" s="470"/>
      <c r="R458" s="470"/>
      <c r="S458" s="470"/>
      <c r="T458" s="470"/>
      <c r="U458" s="470"/>
      <c r="V458" s="470"/>
      <c r="W458" s="470"/>
      <c r="X458" s="470"/>
      <c r="Y458" s="470"/>
      <c r="Z458" s="470"/>
      <c r="AA458" s="470"/>
      <c r="AB458" s="470"/>
      <c r="AC458" s="514"/>
      <c r="AD458" s="470"/>
      <c r="AE458" s="515"/>
      <c r="AF458" s="470"/>
      <c r="AG458" s="470"/>
      <c r="AH458" s="470"/>
      <c r="AI458" s="470"/>
      <c r="AJ458" s="470"/>
      <c r="AK458" s="470"/>
      <c r="AL458" s="470"/>
      <c r="AM458" s="470"/>
      <c r="AN458" s="470"/>
      <c r="AO458" s="470"/>
      <c r="AP458" s="470"/>
      <c r="AQ458" s="470"/>
      <c r="AR458" s="470"/>
      <c r="AS458" s="516"/>
      <c r="AT458" s="470"/>
      <c r="AU458" s="471"/>
      <c r="AV458" s="470"/>
      <c r="AW458" s="471"/>
      <c r="AX458" s="471"/>
      <c r="AY458" s="470"/>
      <c r="AZ458" s="473"/>
      <c r="BA458" s="472"/>
      <c r="BB458" s="473"/>
      <c r="BC458" s="472"/>
      <c r="BD458" s="473"/>
      <c r="BE458" s="472"/>
      <c r="BF458" s="473"/>
      <c r="BG458" s="472"/>
      <c r="BH458" s="473"/>
      <c r="BI458" s="472"/>
      <c r="BJ458" s="473"/>
      <c r="BK458" s="472"/>
      <c r="BL458" s="473"/>
      <c r="BM458" s="472"/>
      <c r="BN458" s="473"/>
      <c r="BO458" s="472"/>
      <c r="BP458" s="473"/>
      <c r="BQ458" s="472"/>
      <c r="BR458" s="473"/>
      <c r="BS458" s="472"/>
      <c r="BT458" s="473"/>
      <c r="BU458" s="472"/>
      <c r="BV458" s="473"/>
      <c r="BW458" s="472"/>
      <c r="BX458" s="470"/>
      <c r="BY458" s="470"/>
      <c r="BZ458" s="470"/>
      <c r="CA458" s="470"/>
      <c r="CB458" s="470"/>
      <c r="CC458" s="470"/>
      <c r="CD458" s="470"/>
      <c r="CE458" s="470"/>
      <c r="CF458" s="470"/>
      <c r="CG458" s="470"/>
      <c r="CH458" s="470"/>
      <c r="CI458" s="470"/>
      <c r="CJ458" s="470"/>
      <c r="CK458" s="470"/>
      <c r="CL458" s="470"/>
      <c r="CM458" s="470"/>
      <c r="CN458" s="470"/>
      <c r="CO458" s="470"/>
      <c r="CP458" s="470"/>
      <c r="CQ458" s="470"/>
      <c r="CR458" s="470"/>
      <c r="CS458" s="470"/>
      <c r="CT458" s="470"/>
      <c r="CU458" s="63"/>
      <c r="CV458" s="467"/>
      <c r="CW458" s="186"/>
      <c r="CX458" s="35"/>
      <c r="CY458" s="132" t="e">
        <f>IF(AND(BX458="NYY",BY458=150),324,IF(AND(BX458="NYY",BY458=95),282,IF(AND(BX458="NYY",BY458=70),202,IF(AND(BX458="NYY",BY458=50),159,IF(AND(BX458="NYY",BY458=35),131,IF(AND(BX458=NYY,BY458=25),106,IF(AND(BX458="LVTC",BY458=150),252,IF(AND(BX458="LVTC",BY458=95),190,IF(AND(BX458="LVTC",BY458=70),158,IF(AND(BX458="LVTC",BY458=50),124,IF(AND(BX458="LVTC",BY458=35),102,IF(AND(BX458="LVTC",BY458=25),83,0))))))))))))</f>
        <v>#NAME?</v>
      </c>
      <c r="CZ458" s="35"/>
      <c r="DA458" s="35"/>
      <c r="DB458" s="401">
        <f t="shared" si="47"/>
        <v>0</v>
      </c>
      <c r="DC458" s="401">
        <f t="shared" si="48"/>
        <v>0</v>
      </c>
      <c r="DD458" s="401" t="str">
        <f t="shared" si="49"/>
        <v>BAIK</v>
      </c>
      <c r="DE458" s="401">
        <f t="shared" si="50"/>
        <v>0</v>
      </c>
      <c r="DF458" s="401" t="str">
        <f t="shared" si="51"/>
        <v>BAIK</v>
      </c>
    </row>
    <row r="459" spans="1:110">
      <c r="A459" s="510">
        <f t="shared" si="52"/>
        <v>447</v>
      </c>
      <c r="B459" s="511" t="str">
        <f>'1. DATA TRAFO'!C458</f>
        <v>TP0136</v>
      </c>
      <c r="C459" s="512" t="str">
        <f>'1. DATA TRAFO'!D458</f>
        <v>Jl. Buluh Tumbang (Mess AURI)</v>
      </c>
      <c r="D459" s="193" t="str">
        <f>'1. DATA TRAFO'!L458</f>
        <v>Tidak Terbaca</v>
      </c>
      <c r="E459" s="192">
        <f>'1. DATA TRAFO'!M458</f>
        <v>100</v>
      </c>
      <c r="F459" s="513">
        <f>'1. DATA TRAFO'!R458</f>
        <v>44838</v>
      </c>
      <c r="G459" s="205" t="str">
        <f>'1. DATA TRAFO'!T458</f>
        <v>UMJ</v>
      </c>
      <c r="H459" s="470"/>
      <c r="I459" s="470"/>
      <c r="J459" s="470"/>
      <c r="K459" s="470"/>
      <c r="L459" s="470"/>
      <c r="M459" s="470"/>
      <c r="N459" s="470"/>
      <c r="O459" s="470"/>
      <c r="P459" s="470"/>
      <c r="Q459" s="470"/>
      <c r="R459" s="470"/>
      <c r="S459" s="470"/>
      <c r="T459" s="470"/>
      <c r="U459" s="470"/>
      <c r="V459" s="470"/>
      <c r="W459" s="470"/>
      <c r="X459" s="470"/>
      <c r="Y459" s="470"/>
      <c r="Z459" s="470"/>
      <c r="AA459" s="470"/>
      <c r="AB459" s="470"/>
      <c r="AC459" s="514"/>
      <c r="AD459" s="470"/>
      <c r="AE459" s="515"/>
      <c r="AF459" s="470"/>
      <c r="AG459" s="470"/>
      <c r="AH459" s="470"/>
      <c r="AI459" s="470"/>
      <c r="AJ459" s="470"/>
      <c r="AK459" s="470"/>
      <c r="AL459" s="470"/>
      <c r="AM459" s="470"/>
      <c r="AN459" s="470"/>
      <c r="AO459" s="470"/>
      <c r="AP459" s="470"/>
      <c r="AQ459" s="470"/>
      <c r="AR459" s="470"/>
      <c r="AS459" s="516"/>
      <c r="AT459" s="470"/>
      <c r="AU459" s="471"/>
      <c r="AV459" s="470"/>
      <c r="AW459" s="471"/>
      <c r="AX459" s="471"/>
      <c r="AY459" s="470"/>
      <c r="AZ459" s="473"/>
      <c r="BA459" s="472"/>
      <c r="BB459" s="473"/>
      <c r="BC459" s="472"/>
      <c r="BD459" s="473"/>
      <c r="BE459" s="472"/>
      <c r="BF459" s="473"/>
      <c r="BG459" s="472"/>
      <c r="BH459" s="473"/>
      <c r="BI459" s="472"/>
      <c r="BJ459" s="473"/>
      <c r="BK459" s="472"/>
      <c r="BL459" s="473"/>
      <c r="BM459" s="472"/>
      <c r="BN459" s="473"/>
      <c r="BO459" s="472"/>
      <c r="BP459" s="473"/>
      <c r="BQ459" s="472"/>
      <c r="BR459" s="473"/>
      <c r="BS459" s="472"/>
      <c r="BT459" s="473"/>
      <c r="BU459" s="472"/>
      <c r="BV459" s="473"/>
      <c r="BW459" s="472"/>
      <c r="BX459" s="470"/>
      <c r="BY459" s="470"/>
      <c r="BZ459" s="470"/>
      <c r="CA459" s="470"/>
      <c r="CB459" s="470"/>
      <c r="CC459" s="470"/>
      <c r="CD459" s="470"/>
      <c r="CE459" s="470"/>
      <c r="CF459" s="470"/>
      <c r="CG459" s="470"/>
      <c r="CH459" s="470"/>
      <c r="CI459" s="470"/>
      <c r="CJ459" s="470"/>
      <c r="CK459" s="470"/>
      <c r="CL459" s="470"/>
      <c r="CM459" s="470"/>
      <c r="CN459" s="470"/>
      <c r="CO459" s="470"/>
      <c r="CP459" s="470"/>
      <c r="CQ459" s="470"/>
      <c r="CR459" s="470"/>
      <c r="CS459" s="470"/>
      <c r="CT459" s="470"/>
      <c r="CU459" s="63"/>
      <c r="CV459" s="467"/>
      <c r="CW459" s="186"/>
      <c r="CX459" s="35"/>
      <c r="CY459" s="132" t="e">
        <f>IF(AND(BX459="NYY",BY459=150),324,IF(AND(BX459="NYY",BY459=95),282,IF(AND(BX459="NYY",BY459=70),202,IF(AND(BX459="NYY",BY459=50),159,IF(AND(BX459="NYY",BY459=35),131,IF(AND(BX459=NYY,BY459=25),106,IF(AND(BX459="LVTC",BY459=150),252,IF(AND(BX459="LVTC",BY459=95),190,IF(AND(BX459="LVTC",BY459=70),158,IF(AND(BX459="LVTC",BY459=50),124,IF(AND(BX459="LVTC",BY459=35),102,IF(AND(BX459="LVTC",BY459=25),83,0))))))))))))</f>
        <v>#NAME?</v>
      </c>
      <c r="CZ459" s="35"/>
      <c r="DA459" s="35"/>
      <c r="DB459" s="401">
        <f t="shared" si="47"/>
        <v>0</v>
      </c>
      <c r="DC459" s="401">
        <f t="shared" si="48"/>
        <v>0</v>
      </c>
      <c r="DD459" s="401" t="str">
        <f t="shared" si="49"/>
        <v>BAIK</v>
      </c>
      <c r="DE459" s="401">
        <f t="shared" si="50"/>
        <v>0</v>
      </c>
      <c r="DF459" s="401" t="str">
        <f t="shared" si="51"/>
        <v>BAIK</v>
      </c>
    </row>
    <row r="460" spans="1:110">
      <c r="A460" s="510">
        <f t="shared" si="52"/>
        <v>448</v>
      </c>
      <c r="B460" s="511" t="str">
        <f>'1. DATA TRAFO'!C459</f>
        <v>TP0185</v>
      </c>
      <c r="C460" s="512" t="str">
        <f>'1. DATA TRAFO'!D459</f>
        <v>Jl. Pemuda</v>
      </c>
      <c r="D460" s="193" t="str">
        <f>'1. DATA TRAFO'!L459</f>
        <v>Trafindo</v>
      </c>
      <c r="E460" s="192">
        <f>'1. DATA TRAFO'!M459</f>
        <v>100</v>
      </c>
      <c r="F460" s="513">
        <f>'1. DATA TRAFO'!R459</f>
        <v>44847</v>
      </c>
      <c r="G460" s="205" t="str">
        <f>'1. DATA TRAFO'!T459</f>
        <v>UMJ</v>
      </c>
      <c r="H460" s="470"/>
      <c r="I460" s="470"/>
      <c r="J460" s="470"/>
      <c r="K460" s="470"/>
      <c r="L460" s="470"/>
      <c r="M460" s="470"/>
      <c r="N460" s="470"/>
      <c r="O460" s="470"/>
      <c r="P460" s="470"/>
      <c r="Q460" s="470"/>
      <c r="R460" s="470"/>
      <c r="S460" s="470"/>
      <c r="T460" s="470"/>
      <c r="U460" s="470"/>
      <c r="V460" s="470"/>
      <c r="W460" s="470"/>
      <c r="X460" s="470"/>
      <c r="Y460" s="470"/>
      <c r="Z460" s="470"/>
      <c r="AA460" s="470"/>
      <c r="AB460" s="470"/>
      <c r="AC460" s="514"/>
      <c r="AD460" s="470"/>
      <c r="AE460" s="515"/>
      <c r="AF460" s="470"/>
      <c r="AG460" s="470"/>
      <c r="AH460" s="470"/>
      <c r="AI460" s="470"/>
      <c r="AJ460" s="470"/>
      <c r="AK460" s="470"/>
      <c r="AL460" s="470"/>
      <c r="AM460" s="470"/>
      <c r="AN460" s="470"/>
      <c r="AO460" s="470"/>
      <c r="AP460" s="470"/>
      <c r="AQ460" s="470"/>
      <c r="AR460" s="470"/>
      <c r="AS460" s="516"/>
      <c r="AT460" s="470"/>
      <c r="AU460" s="471"/>
      <c r="AV460" s="470"/>
      <c r="AW460" s="471"/>
      <c r="AX460" s="471"/>
      <c r="AY460" s="470"/>
      <c r="AZ460" s="473"/>
      <c r="BA460" s="472"/>
      <c r="BB460" s="473"/>
      <c r="BC460" s="472"/>
      <c r="BD460" s="473"/>
      <c r="BE460" s="472"/>
      <c r="BF460" s="473"/>
      <c r="BG460" s="472"/>
      <c r="BH460" s="473"/>
      <c r="BI460" s="472"/>
      <c r="BJ460" s="473"/>
      <c r="BK460" s="472"/>
      <c r="BL460" s="473"/>
      <c r="BM460" s="472"/>
      <c r="BN460" s="473"/>
      <c r="BO460" s="472"/>
      <c r="BP460" s="473"/>
      <c r="BQ460" s="472"/>
      <c r="BR460" s="473"/>
      <c r="BS460" s="472"/>
      <c r="BT460" s="473"/>
      <c r="BU460" s="472"/>
      <c r="BV460" s="473"/>
      <c r="BW460" s="472"/>
      <c r="BX460" s="470"/>
      <c r="BY460" s="470"/>
      <c r="BZ460" s="470"/>
      <c r="CA460" s="470"/>
      <c r="CB460" s="470"/>
      <c r="CC460" s="470"/>
      <c r="CD460" s="470"/>
      <c r="CE460" s="470"/>
      <c r="CF460" s="470"/>
      <c r="CG460" s="470"/>
      <c r="CH460" s="470"/>
      <c r="CI460" s="470"/>
      <c r="CJ460" s="470"/>
      <c r="CK460" s="470"/>
      <c r="CL460" s="470"/>
      <c r="CM460" s="470"/>
      <c r="CN460" s="470"/>
      <c r="CO460" s="470"/>
      <c r="CP460" s="470"/>
      <c r="CQ460" s="470"/>
      <c r="CR460" s="470"/>
      <c r="CS460" s="470"/>
      <c r="CT460" s="470"/>
      <c r="CU460" s="63"/>
      <c r="CV460" s="467"/>
      <c r="CW460" s="186"/>
      <c r="CX460" s="35"/>
      <c r="CY460" s="132" t="e">
        <f>IF(AND(BX460="NYY",BY460=150),324,IF(AND(BX460="NYY",BY460=95),282,IF(AND(BX460="NYY",BY460=70),202,IF(AND(BX460="NYY",BY460=50),159,IF(AND(BX460="NYY",BY460=35),131,IF(AND(BX460=NYY,BY460=25),106,IF(AND(BX460="LVTC",BY460=150),252,IF(AND(BX460="LVTC",BY460=95),190,IF(AND(BX460="LVTC",BY460=70),158,IF(AND(BX460="LVTC",BY460=50),124,IF(AND(BX460="LVTC",BY460=35),102,IF(AND(BX460="LVTC",BY460=25),83,0))))))))))))</f>
        <v>#NAME?</v>
      </c>
      <c r="CZ460" s="35"/>
      <c r="DA460" s="35"/>
      <c r="DB460" s="401">
        <f t="shared" si="47"/>
        <v>0</v>
      </c>
      <c r="DC460" s="401">
        <f t="shared" si="48"/>
        <v>0</v>
      </c>
      <c r="DD460" s="401" t="str">
        <f t="shared" si="49"/>
        <v>BAIK</v>
      </c>
      <c r="DE460" s="401">
        <f t="shared" si="50"/>
        <v>0</v>
      </c>
      <c r="DF460" s="401" t="str">
        <f t="shared" si="51"/>
        <v>BAIK</v>
      </c>
    </row>
    <row r="461" spans="1:110">
      <c r="A461" s="510">
        <f t="shared" si="52"/>
        <v>449</v>
      </c>
      <c r="B461" s="511" t="str">
        <f>'1. DATA TRAFO'!C460</f>
        <v>TP0085</v>
      </c>
      <c r="C461" s="512" t="str">
        <f>'1. DATA TRAFO'!D460</f>
        <v>Jl. Pemuda</v>
      </c>
      <c r="D461" s="193" t="str">
        <f>'1. DATA TRAFO'!L460</f>
        <v>Trafindo</v>
      </c>
      <c r="E461" s="192">
        <f>'1. DATA TRAFO'!M460</f>
        <v>160</v>
      </c>
      <c r="F461" s="513">
        <f>'1. DATA TRAFO'!R460</f>
        <v>44847</v>
      </c>
      <c r="G461" s="205" t="str">
        <f>'1. DATA TRAFO'!T460</f>
        <v>UMJ</v>
      </c>
      <c r="H461" s="470"/>
      <c r="I461" s="470"/>
      <c r="J461" s="470"/>
      <c r="K461" s="470"/>
      <c r="L461" s="470"/>
      <c r="M461" s="470"/>
      <c r="N461" s="470"/>
      <c r="O461" s="470"/>
      <c r="P461" s="470"/>
      <c r="Q461" s="470"/>
      <c r="R461" s="470"/>
      <c r="S461" s="470"/>
      <c r="T461" s="470"/>
      <c r="U461" s="470"/>
      <c r="V461" s="470"/>
      <c r="W461" s="470"/>
      <c r="X461" s="470"/>
      <c r="Y461" s="470"/>
      <c r="Z461" s="470"/>
      <c r="AA461" s="470"/>
      <c r="AB461" s="470"/>
      <c r="AC461" s="514"/>
      <c r="AD461" s="470"/>
      <c r="AE461" s="515"/>
      <c r="AF461" s="470"/>
      <c r="AG461" s="470"/>
      <c r="AH461" s="470"/>
      <c r="AI461" s="470"/>
      <c r="AJ461" s="470"/>
      <c r="AK461" s="470"/>
      <c r="AL461" s="470"/>
      <c r="AM461" s="470"/>
      <c r="AN461" s="470"/>
      <c r="AO461" s="470"/>
      <c r="AP461" s="470"/>
      <c r="AQ461" s="470"/>
      <c r="AR461" s="470"/>
      <c r="AS461" s="516"/>
      <c r="AT461" s="470"/>
      <c r="AU461" s="471"/>
      <c r="AV461" s="470"/>
      <c r="AW461" s="471"/>
      <c r="AX461" s="471"/>
      <c r="AY461" s="470"/>
      <c r="AZ461" s="473"/>
      <c r="BA461" s="472"/>
      <c r="BB461" s="473"/>
      <c r="BC461" s="472"/>
      <c r="BD461" s="473"/>
      <c r="BE461" s="472"/>
      <c r="BF461" s="473"/>
      <c r="BG461" s="472"/>
      <c r="BH461" s="473"/>
      <c r="BI461" s="472"/>
      <c r="BJ461" s="473"/>
      <c r="BK461" s="472"/>
      <c r="BL461" s="473"/>
      <c r="BM461" s="472"/>
      <c r="BN461" s="473"/>
      <c r="BO461" s="472"/>
      <c r="BP461" s="473"/>
      <c r="BQ461" s="472"/>
      <c r="BR461" s="473"/>
      <c r="BS461" s="472"/>
      <c r="BT461" s="473"/>
      <c r="BU461" s="472"/>
      <c r="BV461" s="473"/>
      <c r="BW461" s="472"/>
      <c r="BX461" s="470"/>
      <c r="BY461" s="470"/>
      <c r="BZ461" s="470"/>
      <c r="CA461" s="470"/>
      <c r="CB461" s="470"/>
      <c r="CC461" s="470"/>
      <c r="CD461" s="470"/>
      <c r="CE461" s="470"/>
      <c r="CF461" s="470"/>
      <c r="CG461" s="470"/>
      <c r="CH461" s="470"/>
      <c r="CI461" s="470"/>
      <c r="CJ461" s="470"/>
      <c r="CK461" s="470"/>
      <c r="CL461" s="470"/>
      <c r="CM461" s="470"/>
      <c r="CN461" s="470"/>
      <c r="CO461" s="470"/>
      <c r="CP461" s="470"/>
      <c r="CQ461" s="470"/>
      <c r="CR461" s="470"/>
      <c r="CS461" s="470"/>
      <c r="CT461" s="470"/>
      <c r="CU461" s="63"/>
      <c r="CV461" s="467"/>
      <c r="CW461" s="186"/>
      <c r="CX461" s="35"/>
      <c r="CY461" s="132" t="e">
        <f>IF(AND(BX461="NYY",BY461=150),324,IF(AND(BX461="NYY",BY461=95),282,IF(AND(BX461="NYY",BY461=70),202,IF(AND(BX461="NYY",BY461=50),159,IF(AND(BX461="NYY",BY461=35),131,IF(AND(BX461=NYY,BY461=25),106,IF(AND(BX461="LVTC",BY461=150),252,IF(AND(BX461="LVTC",BY461=95),190,IF(AND(BX461="LVTC",BY461=70),158,IF(AND(BX461="LVTC",BY461=50),124,IF(AND(BX461="LVTC",BY461=35),102,IF(AND(BX461="LVTC",BY461=25),83,0))))))))))))</f>
        <v>#NAME?</v>
      </c>
      <c r="CZ461" s="35"/>
      <c r="DA461" s="35"/>
      <c r="DB461" s="401">
        <f t="shared" si="47"/>
        <v>0</v>
      </c>
      <c r="DC461" s="401">
        <f t="shared" si="48"/>
        <v>0</v>
      </c>
      <c r="DD461" s="401" t="str">
        <f t="shared" si="49"/>
        <v>BAIK</v>
      </c>
      <c r="DE461" s="401">
        <f t="shared" si="50"/>
        <v>0</v>
      </c>
      <c r="DF461" s="401" t="str">
        <f t="shared" si="51"/>
        <v>BAIK</v>
      </c>
    </row>
    <row r="462" spans="1:110">
      <c r="A462" s="510">
        <f t="shared" si="52"/>
        <v>450</v>
      </c>
      <c r="B462" s="511" t="str">
        <f>'1. DATA TRAFO'!C461</f>
        <v>TP0447</v>
      </c>
      <c r="C462" s="512" t="str">
        <f>'1. DATA TRAFO'!D461</f>
        <v>Jl. Pemuda</v>
      </c>
      <c r="D462" s="193" t="str">
        <f>'1. DATA TRAFO'!L461</f>
        <v>Voltra</v>
      </c>
      <c r="E462" s="192">
        <f>'1. DATA TRAFO'!M461</f>
        <v>100</v>
      </c>
      <c r="F462" s="513">
        <f>'1. DATA TRAFO'!R461</f>
        <v>44847</v>
      </c>
      <c r="G462" s="205" t="str">
        <f>'1. DATA TRAFO'!T461</f>
        <v>UMJ</v>
      </c>
      <c r="H462" s="470"/>
      <c r="I462" s="470"/>
      <c r="J462" s="470"/>
      <c r="K462" s="470"/>
      <c r="L462" s="470"/>
      <c r="M462" s="470"/>
      <c r="N462" s="470"/>
      <c r="O462" s="470"/>
      <c r="P462" s="470"/>
      <c r="Q462" s="470"/>
      <c r="R462" s="470"/>
      <c r="S462" s="470"/>
      <c r="T462" s="470"/>
      <c r="U462" s="470"/>
      <c r="V462" s="470"/>
      <c r="W462" s="470"/>
      <c r="X462" s="470"/>
      <c r="Y462" s="470"/>
      <c r="Z462" s="470"/>
      <c r="AA462" s="470"/>
      <c r="AB462" s="470"/>
      <c r="AC462" s="514"/>
      <c r="AD462" s="470"/>
      <c r="AE462" s="515"/>
      <c r="AF462" s="470"/>
      <c r="AG462" s="470"/>
      <c r="AH462" s="470"/>
      <c r="AI462" s="470"/>
      <c r="AJ462" s="470"/>
      <c r="AK462" s="470"/>
      <c r="AL462" s="470"/>
      <c r="AM462" s="470"/>
      <c r="AN462" s="470"/>
      <c r="AO462" s="470"/>
      <c r="AP462" s="470"/>
      <c r="AQ462" s="470"/>
      <c r="AR462" s="470"/>
      <c r="AS462" s="516"/>
      <c r="AT462" s="470"/>
      <c r="AU462" s="471"/>
      <c r="AV462" s="470"/>
      <c r="AW462" s="471"/>
      <c r="AX462" s="471"/>
      <c r="AY462" s="470"/>
      <c r="AZ462" s="473"/>
      <c r="BA462" s="472"/>
      <c r="BB462" s="473"/>
      <c r="BC462" s="472"/>
      <c r="BD462" s="473"/>
      <c r="BE462" s="472"/>
      <c r="BF462" s="473"/>
      <c r="BG462" s="472"/>
      <c r="BH462" s="473"/>
      <c r="BI462" s="472"/>
      <c r="BJ462" s="473"/>
      <c r="BK462" s="472"/>
      <c r="BL462" s="473"/>
      <c r="BM462" s="472"/>
      <c r="BN462" s="473"/>
      <c r="BO462" s="472"/>
      <c r="BP462" s="473"/>
      <c r="BQ462" s="472"/>
      <c r="BR462" s="473"/>
      <c r="BS462" s="472"/>
      <c r="BT462" s="473"/>
      <c r="BU462" s="472"/>
      <c r="BV462" s="473"/>
      <c r="BW462" s="472"/>
      <c r="BX462" s="470"/>
      <c r="BY462" s="470"/>
      <c r="BZ462" s="470"/>
      <c r="CA462" s="470"/>
      <c r="CB462" s="470"/>
      <c r="CC462" s="470"/>
      <c r="CD462" s="470"/>
      <c r="CE462" s="470"/>
      <c r="CF462" s="470"/>
      <c r="CG462" s="470"/>
      <c r="CH462" s="470"/>
      <c r="CI462" s="470"/>
      <c r="CJ462" s="470"/>
      <c r="CK462" s="470"/>
      <c r="CL462" s="470"/>
      <c r="CM462" s="470"/>
      <c r="CN462" s="470"/>
      <c r="CO462" s="470"/>
      <c r="CP462" s="470"/>
      <c r="CQ462" s="470"/>
      <c r="CR462" s="470"/>
      <c r="CS462" s="470"/>
      <c r="CT462" s="470"/>
      <c r="CU462" s="63"/>
      <c r="CV462" s="467"/>
      <c r="CW462" s="186"/>
      <c r="CX462" s="35"/>
      <c r="CY462" s="132" t="e">
        <f>IF(AND(BX462="NYY",BY462=150),324,IF(AND(BX462="NYY",BY462=95),282,IF(AND(BX462="NYY",BY462=70),202,IF(AND(BX462="NYY",BY462=50),159,IF(AND(BX462="NYY",BY462=35),131,IF(AND(BX462=NYY,BY462=25),106,IF(AND(BX462="LVTC",BY462=150),252,IF(AND(BX462="LVTC",BY462=95),190,IF(AND(BX462="LVTC",BY462=70),158,IF(AND(BX462="LVTC",BY462=50),124,IF(AND(BX462="LVTC",BY462=35),102,IF(AND(BX462="LVTC",BY462=25),83,0))))))))))))</f>
        <v>#NAME?</v>
      </c>
      <c r="CZ462" s="35"/>
      <c r="DA462" s="35"/>
      <c r="DB462" s="401">
        <f t="shared" si="47"/>
        <v>0</v>
      </c>
      <c r="DC462" s="401">
        <f t="shared" si="48"/>
        <v>0</v>
      </c>
      <c r="DD462" s="401" t="str">
        <f t="shared" si="49"/>
        <v>BAIK</v>
      </c>
      <c r="DE462" s="401">
        <f t="shared" si="50"/>
        <v>0</v>
      </c>
      <c r="DF462" s="401" t="str">
        <f t="shared" si="51"/>
        <v>BAIK</v>
      </c>
    </row>
    <row r="463" spans="1:110">
      <c r="A463" s="510">
        <f t="shared" si="52"/>
        <v>451</v>
      </c>
      <c r="B463" s="511" t="str">
        <f>'1. DATA TRAFO'!C462</f>
        <v>TP0522</v>
      </c>
      <c r="C463" s="512" t="str">
        <f>'1. DATA TRAFO'!D462</f>
        <v>Jl. Aik Kelubi</v>
      </c>
      <c r="D463" s="193" t="str">
        <f>'1. DATA TRAFO'!L462</f>
        <v>Voltra</v>
      </c>
      <c r="E463" s="192">
        <f>'1. DATA TRAFO'!M462</f>
        <v>100</v>
      </c>
      <c r="F463" s="513">
        <f>'1. DATA TRAFO'!R462</f>
        <v>44847</v>
      </c>
      <c r="G463" s="205" t="str">
        <f>'1. DATA TRAFO'!T462</f>
        <v>UMJ</v>
      </c>
      <c r="H463" s="470"/>
      <c r="I463" s="470"/>
      <c r="J463" s="470"/>
      <c r="K463" s="470"/>
      <c r="L463" s="470"/>
      <c r="M463" s="470"/>
      <c r="N463" s="470"/>
      <c r="O463" s="470"/>
      <c r="P463" s="470"/>
      <c r="Q463" s="470"/>
      <c r="R463" s="470"/>
      <c r="S463" s="470"/>
      <c r="T463" s="470"/>
      <c r="U463" s="470"/>
      <c r="V463" s="470"/>
      <c r="W463" s="470"/>
      <c r="X463" s="470"/>
      <c r="Y463" s="470"/>
      <c r="Z463" s="470"/>
      <c r="AA463" s="470"/>
      <c r="AB463" s="470"/>
      <c r="AC463" s="514"/>
      <c r="AD463" s="470"/>
      <c r="AE463" s="515"/>
      <c r="AF463" s="470"/>
      <c r="AG463" s="470"/>
      <c r="AH463" s="470"/>
      <c r="AI463" s="470"/>
      <c r="AJ463" s="470"/>
      <c r="AK463" s="470"/>
      <c r="AL463" s="470"/>
      <c r="AM463" s="470"/>
      <c r="AN463" s="470"/>
      <c r="AO463" s="470"/>
      <c r="AP463" s="470"/>
      <c r="AQ463" s="470"/>
      <c r="AR463" s="470"/>
      <c r="AS463" s="516"/>
      <c r="AT463" s="470"/>
      <c r="AU463" s="471"/>
      <c r="AV463" s="470"/>
      <c r="AW463" s="471"/>
      <c r="AX463" s="471"/>
      <c r="AY463" s="470"/>
      <c r="AZ463" s="473"/>
      <c r="BA463" s="472"/>
      <c r="BB463" s="473"/>
      <c r="BC463" s="472"/>
      <c r="BD463" s="473"/>
      <c r="BE463" s="472"/>
      <c r="BF463" s="473"/>
      <c r="BG463" s="472"/>
      <c r="BH463" s="473"/>
      <c r="BI463" s="472"/>
      <c r="BJ463" s="473"/>
      <c r="BK463" s="472"/>
      <c r="BL463" s="473"/>
      <c r="BM463" s="472"/>
      <c r="BN463" s="473"/>
      <c r="BO463" s="472"/>
      <c r="BP463" s="473"/>
      <c r="BQ463" s="472"/>
      <c r="BR463" s="473"/>
      <c r="BS463" s="472"/>
      <c r="BT463" s="473"/>
      <c r="BU463" s="472"/>
      <c r="BV463" s="473"/>
      <c r="BW463" s="472"/>
      <c r="BX463" s="470"/>
      <c r="BY463" s="470"/>
      <c r="BZ463" s="470"/>
      <c r="CA463" s="470"/>
      <c r="CB463" s="470"/>
      <c r="CC463" s="470"/>
      <c r="CD463" s="470"/>
      <c r="CE463" s="470"/>
      <c r="CF463" s="470"/>
      <c r="CG463" s="470"/>
      <c r="CH463" s="470"/>
      <c r="CI463" s="470"/>
      <c r="CJ463" s="470"/>
      <c r="CK463" s="470"/>
      <c r="CL463" s="470"/>
      <c r="CM463" s="470"/>
      <c r="CN463" s="470"/>
      <c r="CO463" s="470"/>
      <c r="CP463" s="470"/>
      <c r="CQ463" s="470"/>
      <c r="CR463" s="470"/>
      <c r="CS463" s="470"/>
      <c r="CT463" s="470"/>
      <c r="CU463" s="63"/>
      <c r="CV463" s="467"/>
      <c r="CW463" s="186"/>
      <c r="CX463" s="35"/>
      <c r="CY463" s="132" t="e">
        <f>IF(AND(BX463="NYY",BY463=150),324,IF(AND(BX463="NYY",BY463=95),282,IF(AND(BX463="NYY",BY463=70),202,IF(AND(BX463="NYY",BY463=50),159,IF(AND(BX463="NYY",BY463=35),131,IF(AND(BX463=NYY,BY463=25),106,IF(AND(BX463="LVTC",BY463=150),252,IF(AND(BX463="LVTC",BY463=95),190,IF(AND(BX463="LVTC",BY463=70),158,IF(AND(BX463="LVTC",BY463=50),124,IF(AND(BX463="LVTC",BY463=35),102,IF(AND(BX463="LVTC",BY463=25),83,0))))))))))))</f>
        <v>#NAME?</v>
      </c>
      <c r="CZ463" s="35"/>
      <c r="DA463" s="35"/>
      <c r="DB463" s="401">
        <f t="shared" si="47"/>
        <v>0</v>
      </c>
      <c r="DC463" s="401">
        <f t="shared" si="48"/>
        <v>0</v>
      </c>
      <c r="DD463" s="401" t="str">
        <f t="shared" si="49"/>
        <v>BAIK</v>
      </c>
      <c r="DE463" s="401">
        <f t="shared" si="50"/>
        <v>0</v>
      </c>
      <c r="DF463" s="401" t="str">
        <f t="shared" si="51"/>
        <v>BAIK</v>
      </c>
    </row>
    <row r="464" spans="1:110">
      <c r="A464" s="510">
        <f t="shared" si="52"/>
        <v>452</v>
      </c>
      <c r="B464" s="511" t="str">
        <f>'1. DATA TRAFO'!C463</f>
        <v>TP0521</v>
      </c>
      <c r="C464" s="512" t="str">
        <f>'1. DATA TRAFO'!D463</f>
        <v>Jl. Aik Kelubi</v>
      </c>
      <c r="D464" s="193" t="str">
        <f>'1. DATA TRAFO'!L463</f>
        <v>Voltra</v>
      </c>
      <c r="E464" s="192">
        <f>'1. DATA TRAFO'!M463</f>
        <v>100</v>
      </c>
      <c r="F464" s="513">
        <f>'1. DATA TRAFO'!R463</f>
        <v>44847</v>
      </c>
      <c r="G464" s="205" t="str">
        <f>'1. DATA TRAFO'!T463</f>
        <v>UMJ</v>
      </c>
      <c r="H464" s="470"/>
      <c r="I464" s="470"/>
      <c r="J464" s="470"/>
      <c r="K464" s="470"/>
      <c r="L464" s="470"/>
      <c r="M464" s="470"/>
      <c r="N464" s="470"/>
      <c r="O464" s="470"/>
      <c r="P464" s="470"/>
      <c r="Q464" s="470"/>
      <c r="R464" s="470"/>
      <c r="S464" s="470"/>
      <c r="T464" s="470"/>
      <c r="U464" s="470"/>
      <c r="V464" s="470"/>
      <c r="W464" s="470"/>
      <c r="X464" s="470"/>
      <c r="Y464" s="470"/>
      <c r="Z464" s="470"/>
      <c r="AA464" s="470"/>
      <c r="AB464" s="470"/>
      <c r="AC464" s="514"/>
      <c r="AD464" s="470"/>
      <c r="AE464" s="515"/>
      <c r="AF464" s="470"/>
      <c r="AG464" s="470"/>
      <c r="AH464" s="470"/>
      <c r="AI464" s="470"/>
      <c r="AJ464" s="470"/>
      <c r="AK464" s="470"/>
      <c r="AL464" s="470"/>
      <c r="AM464" s="470"/>
      <c r="AN464" s="470"/>
      <c r="AO464" s="470"/>
      <c r="AP464" s="470"/>
      <c r="AQ464" s="470"/>
      <c r="AR464" s="470"/>
      <c r="AS464" s="516"/>
      <c r="AT464" s="470"/>
      <c r="AU464" s="471"/>
      <c r="AV464" s="470"/>
      <c r="AW464" s="471"/>
      <c r="AX464" s="471"/>
      <c r="AY464" s="470"/>
      <c r="AZ464" s="473"/>
      <c r="BA464" s="472"/>
      <c r="BB464" s="473"/>
      <c r="BC464" s="472"/>
      <c r="BD464" s="473"/>
      <c r="BE464" s="472"/>
      <c r="BF464" s="473"/>
      <c r="BG464" s="472"/>
      <c r="BH464" s="473"/>
      <c r="BI464" s="472"/>
      <c r="BJ464" s="473"/>
      <c r="BK464" s="472"/>
      <c r="BL464" s="473"/>
      <c r="BM464" s="472"/>
      <c r="BN464" s="473"/>
      <c r="BO464" s="472"/>
      <c r="BP464" s="473"/>
      <c r="BQ464" s="472"/>
      <c r="BR464" s="473"/>
      <c r="BS464" s="472"/>
      <c r="BT464" s="473"/>
      <c r="BU464" s="472"/>
      <c r="BV464" s="473"/>
      <c r="BW464" s="472"/>
      <c r="BX464" s="470"/>
      <c r="BY464" s="470"/>
      <c r="BZ464" s="470"/>
      <c r="CA464" s="470"/>
      <c r="CB464" s="470"/>
      <c r="CC464" s="470"/>
      <c r="CD464" s="470"/>
      <c r="CE464" s="470"/>
      <c r="CF464" s="470"/>
      <c r="CG464" s="470"/>
      <c r="CH464" s="470"/>
      <c r="CI464" s="470"/>
      <c r="CJ464" s="470"/>
      <c r="CK464" s="470"/>
      <c r="CL464" s="470"/>
      <c r="CM464" s="470"/>
      <c r="CN464" s="470"/>
      <c r="CO464" s="470"/>
      <c r="CP464" s="470"/>
      <c r="CQ464" s="470"/>
      <c r="CR464" s="470"/>
      <c r="CS464" s="470"/>
      <c r="CT464" s="470"/>
      <c r="CU464" s="63"/>
      <c r="CV464" s="467"/>
      <c r="CW464" s="186"/>
      <c r="CX464" s="35"/>
      <c r="CY464" s="132" t="e">
        <f>IF(AND(BX464="NYY",BY464=150),324,IF(AND(BX464="NYY",BY464=95),282,IF(AND(BX464="NYY",BY464=70),202,IF(AND(BX464="NYY",BY464=50),159,IF(AND(BX464="NYY",BY464=35),131,IF(AND(BX464=NYY,BY464=25),106,IF(AND(BX464="LVTC",BY464=150),252,IF(AND(BX464="LVTC",BY464=95),190,IF(AND(BX464="LVTC",BY464=70),158,IF(AND(BX464="LVTC",BY464=50),124,IF(AND(BX464="LVTC",BY464=35),102,IF(AND(BX464="LVTC",BY464=25),83,0))))))))))))</f>
        <v>#NAME?</v>
      </c>
      <c r="CZ464" s="35"/>
      <c r="DA464" s="35"/>
      <c r="DB464" s="401">
        <f t="shared" si="47"/>
        <v>0</v>
      </c>
      <c r="DC464" s="401">
        <f t="shared" si="48"/>
        <v>0</v>
      </c>
      <c r="DD464" s="401" t="str">
        <f t="shared" si="49"/>
        <v>BAIK</v>
      </c>
      <c r="DE464" s="401">
        <f t="shared" si="50"/>
        <v>0</v>
      </c>
      <c r="DF464" s="401" t="str">
        <f t="shared" si="51"/>
        <v>BAIK</v>
      </c>
    </row>
    <row r="465" spans="1:110">
      <c r="A465" s="510">
        <f t="shared" si="52"/>
        <v>453</v>
      </c>
      <c r="B465" s="511" t="str">
        <f>'1. DATA TRAFO'!C464</f>
        <v>TP0284</v>
      </c>
      <c r="C465" s="512" t="str">
        <f>'1. DATA TRAFO'!D464</f>
        <v>Jl. Kh. Ahmad Dahlan</v>
      </c>
      <c r="D465" s="193" t="str">
        <f>'1. DATA TRAFO'!L464</f>
        <v>Sintra</v>
      </c>
      <c r="E465" s="192">
        <f>'1. DATA TRAFO'!M464</f>
        <v>100</v>
      </c>
      <c r="F465" s="513">
        <f>'1. DATA TRAFO'!R464</f>
        <v>44846</v>
      </c>
      <c r="G465" s="205" t="str">
        <f>'1. DATA TRAFO'!T464</f>
        <v>UMJ</v>
      </c>
      <c r="H465" s="470"/>
      <c r="I465" s="470"/>
      <c r="J465" s="470"/>
      <c r="K465" s="470"/>
      <c r="L465" s="470"/>
      <c r="M465" s="470"/>
      <c r="N465" s="470"/>
      <c r="O465" s="470"/>
      <c r="P465" s="470"/>
      <c r="Q465" s="470"/>
      <c r="R465" s="470"/>
      <c r="S465" s="470"/>
      <c r="T465" s="470"/>
      <c r="U465" s="470"/>
      <c r="V465" s="470"/>
      <c r="W465" s="470"/>
      <c r="X465" s="470"/>
      <c r="Y465" s="470"/>
      <c r="Z465" s="470"/>
      <c r="AA465" s="470"/>
      <c r="AB465" s="470"/>
      <c r="AC465" s="514"/>
      <c r="AD465" s="470"/>
      <c r="AE465" s="515"/>
      <c r="AF465" s="470"/>
      <c r="AG465" s="470"/>
      <c r="AH465" s="470"/>
      <c r="AI465" s="470"/>
      <c r="AJ465" s="470"/>
      <c r="AK465" s="470"/>
      <c r="AL465" s="470"/>
      <c r="AM465" s="470"/>
      <c r="AN465" s="470"/>
      <c r="AO465" s="470"/>
      <c r="AP465" s="470"/>
      <c r="AQ465" s="470"/>
      <c r="AR465" s="470"/>
      <c r="AS465" s="516"/>
      <c r="AT465" s="470"/>
      <c r="AU465" s="471"/>
      <c r="AV465" s="470"/>
      <c r="AW465" s="471"/>
      <c r="AX465" s="471"/>
      <c r="AY465" s="470"/>
      <c r="AZ465" s="473"/>
      <c r="BA465" s="472"/>
      <c r="BB465" s="473"/>
      <c r="BC465" s="472"/>
      <c r="BD465" s="473"/>
      <c r="BE465" s="472"/>
      <c r="BF465" s="473"/>
      <c r="BG465" s="472"/>
      <c r="BH465" s="473"/>
      <c r="BI465" s="472"/>
      <c r="BJ465" s="473"/>
      <c r="BK465" s="472"/>
      <c r="BL465" s="473"/>
      <c r="BM465" s="472"/>
      <c r="BN465" s="473"/>
      <c r="BO465" s="472"/>
      <c r="BP465" s="473"/>
      <c r="BQ465" s="472"/>
      <c r="BR465" s="473"/>
      <c r="BS465" s="472"/>
      <c r="BT465" s="473"/>
      <c r="BU465" s="472"/>
      <c r="BV465" s="473"/>
      <c r="BW465" s="472"/>
      <c r="BX465" s="470"/>
      <c r="BY465" s="470"/>
      <c r="BZ465" s="470"/>
      <c r="CA465" s="470"/>
      <c r="CB465" s="470"/>
      <c r="CC465" s="470"/>
      <c r="CD465" s="470"/>
      <c r="CE465" s="470"/>
      <c r="CF465" s="470"/>
      <c r="CG465" s="470"/>
      <c r="CH465" s="470"/>
      <c r="CI465" s="470"/>
      <c r="CJ465" s="470"/>
      <c r="CK465" s="470"/>
      <c r="CL465" s="470"/>
      <c r="CM465" s="470"/>
      <c r="CN465" s="470"/>
      <c r="CO465" s="470"/>
      <c r="CP465" s="470"/>
      <c r="CQ465" s="470"/>
      <c r="CR465" s="470"/>
      <c r="CS465" s="470"/>
      <c r="CT465" s="470"/>
      <c r="CU465" s="63"/>
      <c r="CV465" s="467"/>
      <c r="CW465" s="186"/>
      <c r="CX465" s="35"/>
      <c r="CY465" s="132" t="e">
        <f>IF(AND(BX465="NYY",BY465=150),324,IF(AND(BX465="NYY",BY465=95),282,IF(AND(BX465="NYY",BY465=70),202,IF(AND(BX465="NYY",BY465=50),159,IF(AND(BX465="NYY",BY465=35),131,IF(AND(BX465=NYY,BY465=25),106,IF(AND(BX465="LVTC",BY465=150),252,IF(AND(BX465="LVTC",BY465=95),190,IF(AND(BX465="LVTC",BY465=70),158,IF(AND(BX465="LVTC",BY465=50),124,IF(AND(BX465="LVTC",BY465=35),102,IF(AND(BX465="LVTC",BY465=25),83,0))))))))))))</f>
        <v>#NAME?</v>
      </c>
      <c r="CZ465" s="35"/>
      <c r="DA465" s="35"/>
      <c r="DB465" s="401">
        <f t="shared" si="47"/>
        <v>0</v>
      </c>
      <c r="DC465" s="401">
        <f t="shared" si="48"/>
        <v>0</v>
      </c>
      <c r="DD465" s="401" t="str">
        <f t="shared" si="49"/>
        <v>BAIK</v>
      </c>
      <c r="DE465" s="401">
        <f t="shared" si="50"/>
        <v>0</v>
      </c>
      <c r="DF465" s="401" t="str">
        <f t="shared" si="51"/>
        <v>BAIK</v>
      </c>
    </row>
    <row r="466" spans="1:110">
      <c r="A466" s="510">
        <f t="shared" si="52"/>
        <v>454</v>
      </c>
      <c r="B466" s="511" t="str">
        <f>'1. DATA TRAFO'!C465</f>
        <v>TP0562 (BARU)</v>
      </c>
      <c r="C466" s="512" t="str">
        <f>'1. DATA TRAFO'!D465</f>
        <v>Jl. Serma Abdullah</v>
      </c>
      <c r="D466" s="193" t="str">
        <f>'1. DATA TRAFO'!L465</f>
        <v>Trafindo</v>
      </c>
      <c r="E466" s="192">
        <f>'1. DATA TRAFO'!M465</f>
        <v>100</v>
      </c>
      <c r="F466" s="513">
        <f>'1. DATA TRAFO'!R465</f>
        <v>44846</v>
      </c>
      <c r="G466" s="205" t="str">
        <f>'1. DATA TRAFO'!T465</f>
        <v>UMJ</v>
      </c>
      <c r="H466" s="470"/>
      <c r="I466" s="470"/>
      <c r="J466" s="470"/>
      <c r="K466" s="470"/>
      <c r="L466" s="470"/>
      <c r="M466" s="470"/>
      <c r="N466" s="470"/>
      <c r="O466" s="470"/>
      <c r="P466" s="470"/>
      <c r="Q466" s="470"/>
      <c r="R466" s="470"/>
      <c r="S466" s="470"/>
      <c r="T466" s="470"/>
      <c r="U466" s="470"/>
      <c r="V466" s="470"/>
      <c r="W466" s="470"/>
      <c r="X466" s="470"/>
      <c r="Y466" s="470"/>
      <c r="Z466" s="470"/>
      <c r="AA466" s="470"/>
      <c r="AB466" s="470"/>
      <c r="AC466" s="514"/>
      <c r="AD466" s="470"/>
      <c r="AE466" s="515"/>
      <c r="AF466" s="470"/>
      <c r="AG466" s="470"/>
      <c r="AH466" s="470"/>
      <c r="AI466" s="470"/>
      <c r="AJ466" s="470"/>
      <c r="AK466" s="470"/>
      <c r="AL466" s="470"/>
      <c r="AM466" s="470"/>
      <c r="AN466" s="470"/>
      <c r="AO466" s="470"/>
      <c r="AP466" s="470"/>
      <c r="AQ466" s="470"/>
      <c r="AR466" s="470"/>
      <c r="AS466" s="516"/>
      <c r="AT466" s="470"/>
      <c r="AU466" s="471"/>
      <c r="AV466" s="470"/>
      <c r="AW466" s="471"/>
      <c r="AX466" s="471"/>
      <c r="AY466" s="470"/>
      <c r="AZ466" s="473"/>
      <c r="BA466" s="472"/>
      <c r="BB466" s="473"/>
      <c r="BC466" s="472"/>
      <c r="BD466" s="473"/>
      <c r="BE466" s="472"/>
      <c r="BF466" s="473"/>
      <c r="BG466" s="472"/>
      <c r="BH466" s="473"/>
      <c r="BI466" s="472"/>
      <c r="BJ466" s="473"/>
      <c r="BK466" s="472"/>
      <c r="BL466" s="473"/>
      <c r="BM466" s="472"/>
      <c r="BN466" s="473"/>
      <c r="BO466" s="472"/>
      <c r="BP466" s="473"/>
      <c r="BQ466" s="472"/>
      <c r="BR466" s="473"/>
      <c r="BS466" s="472"/>
      <c r="BT466" s="473"/>
      <c r="BU466" s="472"/>
      <c r="BV466" s="473"/>
      <c r="BW466" s="472"/>
      <c r="BX466" s="470"/>
      <c r="BY466" s="470"/>
      <c r="BZ466" s="470"/>
      <c r="CA466" s="470"/>
      <c r="CB466" s="470"/>
      <c r="CC466" s="470"/>
      <c r="CD466" s="470"/>
      <c r="CE466" s="470"/>
      <c r="CF466" s="470"/>
      <c r="CG466" s="470"/>
      <c r="CH466" s="470"/>
      <c r="CI466" s="470"/>
      <c r="CJ466" s="470"/>
      <c r="CK466" s="470"/>
      <c r="CL466" s="470"/>
      <c r="CM466" s="470"/>
      <c r="CN466" s="470"/>
      <c r="CO466" s="470"/>
      <c r="CP466" s="470"/>
      <c r="CQ466" s="470"/>
      <c r="CR466" s="470"/>
      <c r="CS466" s="470"/>
      <c r="CT466" s="470"/>
      <c r="CU466" s="63"/>
      <c r="CV466" s="467"/>
      <c r="CW466" s="186"/>
      <c r="CX466" s="35"/>
      <c r="CY466" s="132" t="e">
        <f>IF(AND(BX466="NYY",BY466=150),324,IF(AND(BX466="NYY",BY466=95),282,IF(AND(BX466="NYY",BY466=70),202,IF(AND(BX466="NYY",BY466=50),159,IF(AND(BX466="NYY",BY466=35),131,IF(AND(BX466=NYY,BY466=25),106,IF(AND(BX466="LVTC",BY466=150),252,IF(AND(BX466="LVTC",BY466=95),190,IF(AND(BX466="LVTC",BY466=70),158,IF(AND(BX466="LVTC",BY466=50),124,IF(AND(BX466="LVTC",BY466=35),102,IF(AND(BX466="LVTC",BY466=25),83,0))))))))))))</f>
        <v>#NAME?</v>
      </c>
      <c r="CZ466" s="35"/>
      <c r="DA466" s="35"/>
      <c r="DB466" s="401">
        <f t="shared" si="47"/>
        <v>0</v>
      </c>
      <c r="DC466" s="401">
        <f t="shared" si="48"/>
        <v>0</v>
      </c>
      <c r="DD466" s="401" t="str">
        <f t="shared" si="49"/>
        <v>BAIK</v>
      </c>
      <c r="DE466" s="401">
        <f t="shared" si="50"/>
        <v>0</v>
      </c>
      <c r="DF466" s="401" t="str">
        <f t="shared" si="51"/>
        <v>BAIK</v>
      </c>
    </row>
    <row r="467" spans="1:110">
      <c r="A467" s="510">
        <f t="shared" si="52"/>
        <v>455</v>
      </c>
      <c r="B467" s="511" t="str">
        <f>'1. DATA TRAFO'!C466</f>
        <v>TP0116</v>
      </c>
      <c r="C467" s="512" t="str">
        <f>'1. DATA TRAFO'!D466</f>
        <v>Jl. Kh. Ahmad Dahlan</v>
      </c>
      <c r="D467" s="193" t="str">
        <f>'1. DATA TRAFO'!L466</f>
        <v>Unindo</v>
      </c>
      <c r="E467" s="192">
        <f>'1. DATA TRAFO'!M466</f>
        <v>100</v>
      </c>
      <c r="F467" s="513">
        <f>'1. DATA TRAFO'!R466</f>
        <v>44846</v>
      </c>
      <c r="G467" s="205" t="str">
        <f>'1. DATA TRAFO'!T466</f>
        <v>UMJ</v>
      </c>
      <c r="H467" s="470"/>
      <c r="I467" s="470"/>
      <c r="J467" s="470"/>
      <c r="K467" s="470"/>
      <c r="L467" s="470"/>
      <c r="M467" s="470"/>
      <c r="N467" s="470"/>
      <c r="O467" s="470"/>
      <c r="P467" s="470"/>
      <c r="Q467" s="470"/>
      <c r="R467" s="470"/>
      <c r="S467" s="470"/>
      <c r="T467" s="470"/>
      <c r="U467" s="470"/>
      <c r="V467" s="470"/>
      <c r="W467" s="470"/>
      <c r="X467" s="470"/>
      <c r="Y467" s="470"/>
      <c r="Z467" s="470"/>
      <c r="AA467" s="470"/>
      <c r="AB467" s="470"/>
      <c r="AC467" s="514"/>
      <c r="AD467" s="470"/>
      <c r="AE467" s="515"/>
      <c r="AF467" s="470"/>
      <c r="AG467" s="470"/>
      <c r="AH467" s="470"/>
      <c r="AI467" s="470"/>
      <c r="AJ467" s="470"/>
      <c r="AK467" s="470"/>
      <c r="AL467" s="470"/>
      <c r="AM467" s="470"/>
      <c r="AN467" s="470"/>
      <c r="AO467" s="470"/>
      <c r="AP467" s="470"/>
      <c r="AQ467" s="470"/>
      <c r="AR467" s="470"/>
      <c r="AS467" s="516"/>
      <c r="AT467" s="470"/>
      <c r="AU467" s="471"/>
      <c r="AV467" s="470"/>
      <c r="AW467" s="471"/>
      <c r="AX467" s="471"/>
      <c r="AY467" s="470"/>
      <c r="AZ467" s="473"/>
      <c r="BA467" s="472"/>
      <c r="BB467" s="473"/>
      <c r="BC467" s="472"/>
      <c r="BD467" s="473"/>
      <c r="BE467" s="472"/>
      <c r="BF467" s="473"/>
      <c r="BG467" s="472"/>
      <c r="BH467" s="473"/>
      <c r="BI467" s="472"/>
      <c r="BJ467" s="473"/>
      <c r="BK467" s="472"/>
      <c r="BL467" s="473"/>
      <c r="BM467" s="472"/>
      <c r="BN467" s="473"/>
      <c r="BO467" s="472"/>
      <c r="BP467" s="473"/>
      <c r="BQ467" s="472"/>
      <c r="BR467" s="473"/>
      <c r="BS467" s="472"/>
      <c r="BT467" s="473"/>
      <c r="BU467" s="472"/>
      <c r="BV467" s="473"/>
      <c r="BW467" s="472"/>
      <c r="BX467" s="470"/>
      <c r="BY467" s="470"/>
      <c r="BZ467" s="470"/>
      <c r="CA467" s="470"/>
      <c r="CB467" s="470"/>
      <c r="CC467" s="470"/>
      <c r="CD467" s="470"/>
      <c r="CE467" s="470"/>
      <c r="CF467" s="470"/>
      <c r="CG467" s="470"/>
      <c r="CH467" s="470"/>
      <c r="CI467" s="470"/>
      <c r="CJ467" s="470"/>
      <c r="CK467" s="470"/>
      <c r="CL467" s="470"/>
      <c r="CM467" s="470"/>
      <c r="CN467" s="470"/>
      <c r="CO467" s="470"/>
      <c r="CP467" s="470"/>
      <c r="CQ467" s="470"/>
      <c r="CR467" s="470"/>
      <c r="CS467" s="470"/>
      <c r="CT467" s="470"/>
      <c r="CU467" s="63"/>
      <c r="CV467" s="467"/>
      <c r="CW467" s="186"/>
      <c r="CX467" s="35"/>
      <c r="CY467" s="132" t="e">
        <f>IF(AND(BX467="NYY",BY467=150),324,IF(AND(BX467="NYY",BY467=95),282,IF(AND(BX467="NYY",BY467=70),202,IF(AND(BX467="NYY",BY467=50),159,IF(AND(BX467="NYY",BY467=35),131,IF(AND(BX467=NYY,BY467=25),106,IF(AND(BX467="LVTC",BY467=150),252,IF(AND(BX467="LVTC",BY467=95),190,IF(AND(BX467="LVTC",BY467=70),158,IF(AND(BX467="LVTC",BY467=50),124,IF(AND(BX467="LVTC",BY467=35),102,IF(AND(BX467="LVTC",BY467=25),83,0))))))))))))</f>
        <v>#NAME?</v>
      </c>
      <c r="CZ467" s="35"/>
      <c r="DA467" s="35"/>
      <c r="DB467" s="401">
        <f t="shared" si="47"/>
        <v>0</v>
      </c>
      <c r="DC467" s="401">
        <f t="shared" si="48"/>
        <v>0</v>
      </c>
      <c r="DD467" s="401" t="str">
        <f t="shared" si="49"/>
        <v>BAIK</v>
      </c>
      <c r="DE467" s="401">
        <f t="shared" si="50"/>
        <v>0</v>
      </c>
      <c r="DF467" s="401" t="str">
        <f t="shared" si="51"/>
        <v>BAIK</v>
      </c>
    </row>
    <row r="468" spans="1:110">
      <c r="A468" s="510">
        <f t="shared" si="52"/>
        <v>456</v>
      </c>
      <c r="B468" s="511" t="str">
        <f>'1. DATA TRAFO'!C467</f>
        <v>TP0454</v>
      </c>
      <c r="C468" s="512" t="str">
        <f>'1. DATA TRAFO'!D467</f>
        <v>Jl. Kh. Ahmad Dahlan</v>
      </c>
      <c r="D468" s="193" t="str">
        <f>'1. DATA TRAFO'!L467</f>
        <v>Voltra</v>
      </c>
      <c r="E468" s="192">
        <f>'1. DATA TRAFO'!M467</f>
        <v>100</v>
      </c>
      <c r="F468" s="513">
        <f>'1. DATA TRAFO'!R467</f>
        <v>44846</v>
      </c>
      <c r="G468" s="205" t="str">
        <f>'1. DATA TRAFO'!T467</f>
        <v>UMJ</v>
      </c>
      <c r="H468" s="470"/>
      <c r="I468" s="470"/>
      <c r="J468" s="470"/>
      <c r="K468" s="470"/>
      <c r="L468" s="470"/>
      <c r="M468" s="470"/>
      <c r="N468" s="470"/>
      <c r="O468" s="470"/>
      <c r="P468" s="470"/>
      <c r="Q468" s="470"/>
      <c r="R468" s="470"/>
      <c r="S468" s="470"/>
      <c r="T468" s="470"/>
      <c r="U468" s="470"/>
      <c r="V468" s="470"/>
      <c r="W468" s="470"/>
      <c r="X468" s="470"/>
      <c r="Y468" s="470"/>
      <c r="Z468" s="470"/>
      <c r="AA468" s="470"/>
      <c r="AB468" s="470"/>
      <c r="AC468" s="514"/>
      <c r="AD468" s="470"/>
      <c r="AE468" s="515"/>
      <c r="AF468" s="470"/>
      <c r="AG468" s="470"/>
      <c r="AH468" s="470"/>
      <c r="AI468" s="470"/>
      <c r="AJ468" s="470"/>
      <c r="AK468" s="470"/>
      <c r="AL468" s="470"/>
      <c r="AM468" s="470"/>
      <c r="AN468" s="470"/>
      <c r="AO468" s="470"/>
      <c r="AP468" s="470"/>
      <c r="AQ468" s="470"/>
      <c r="AR468" s="470"/>
      <c r="AS468" s="516"/>
      <c r="AT468" s="470"/>
      <c r="AU468" s="471"/>
      <c r="AV468" s="470"/>
      <c r="AW468" s="471"/>
      <c r="AX468" s="471"/>
      <c r="AY468" s="470"/>
      <c r="AZ468" s="473"/>
      <c r="BA468" s="472"/>
      <c r="BB468" s="473"/>
      <c r="BC468" s="472"/>
      <c r="BD468" s="473"/>
      <c r="BE468" s="472"/>
      <c r="BF468" s="473"/>
      <c r="BG468" s="472"/>
      <c r="BH468" s="473"/>
      <c r="BI468" s="472"/>
      <c r="BJ468" s="473"/>
      <c r="BK468" s="472"/>
      <c r="BL468" s="473"/>
      <c r="BM468" s="472"/>
      <c r="BN468" s="473"/>
      <c r="BO468" s="472"/>
      <c r="BP468" s="473"/>
      <c r="BQ468" s="472"/>
      <c r="BR468" s="473"/>
      <c r="BS468" s="472"/>
      <c r="BT468" s="473"/>
      <c r="BU468" s="472"/>
      <c r="BV468" s="473"/>
      <c r="BW468" s="472"/>
      <c r="BX468" s="470"/>
      <c r="BY468" s="470"/>
      <c r="BZ468" s="470"/>
      <c r="CA468" s="470"/>
      <c r="CB468" s="470"/>
      <c r="CC468" s="470"/>
      <c r="CD468" s="470"/>
      <c r="CE468" s="470"/>
      <c r="CF468" s="470"/>
      <c r="CG468" s="470"/>
      <c r="CH468" s="470"/>
      <c r="CI468" s="470"/>
      <c r="CJ468" s="470"/>
      <c r="CK468" s="470"/>
      <c r="CL468" s="470"/>
      <c r="CM468" s="470"/>
      <c r="CN468" s="470"/>
      <c r="CO468" s="470"/>
      <c r="CP468" s="470"/>
      <c r="CQ468" s="470"/>
      <c r="CR468" s="470"/>
      <c r="CS468" s="470"/>
      <c r="CT468" s="470"/>
      <c r="CU468" s="63"/>
      <c r="CV468" s="467"/>
      <c r="CW468" s="186"/>
      <c r="CX468" s="35"/>
      <c r="CY468" s="132" t="e">
        <f>IF(AND(BX468="NYY",BY468=150),324,IF(AND(BX468="NYY",BY468=95),282,IF(AND(BX468="NYY",BY468=70),202,IF(AND(BX468="NYY",BY468=50),159,IF(AND(BX468="NYY",BY468=35),131,IF(AND(BX468=NYY,BY468=25),106,IF(AND(BX468="LVTC",BY468=150),252,IF(AND(BX468="LVTC",BY468=95),190,IF(AND(BX468="LVTC",BY468=70),158,IF(AND(BX468="LVTC",BY468=50),124,IF(AND(BX468="LVTC",BY468=35),102,IF(AND(BX468="LVTC",BY468=25),83,0))))))))))))</f>
        <v>#NAME?</v>
      </c>
      <c r="CZ468" s="35"/>
      <c r="DA468" s="35"/>
      <c r="DB468" s="401">
        <f t="shared" si="47"/>
        <v>0</v>
      </c>
      <c r="DC468" s="401">
        <f t="shared" si="48"/>
        <v>0</v>
      </c>
      <c r="DD468" s="401" t="str">
        <f t="shared" si="49"/>
        <v>BAIK</v>
      </c>
      <c r="DE468" s="401">
        <f t="shared" si="50"/>
        <v>0</v>
      </c>
      <c r="DF468" s="401" t="str">
        <f t="shared" si="51"/>
        <v>BAIK</v>
      </c>
    </row>
    <row r="469" spans="1:110">
      <c r="A469" s="510">
        <f t="shared" si="52"/>
        <v>457</v>
      </c>
      <c r="B469" s="511" t="str">
        <f>'1. DATA TRAFO'!C468</f>
        <v>TP0523</v>
      </c>
      <c r="C469" s="512" t="str">
        <f>'1. DATA TRAFO'!D468</f>
        <v>Jl. Pemuda</v>
      </c>
      <c r="D469" s="193" t="str">
        <f>'1. DATA TRAFO'!L468</f>
        <v>Voltra</v>
      </c>
      <c r="E469" s="192">
        <f>'1. DATA TRAFO'!M468</f>
        <v>100</v>
      </c>
      <c r="F469" s="513">
        <f>'1. DATA TRAFO'!R468</f>
        <v>44846</v>
      </c>
      <c r="G469" s="205" t="str">
        <f>'1. DATA TRAFO'!T468</f>
        <v>UMJ</v>
      </c>
      <c r="H469" s="470"/>
      <c r="I469" s="470"/>
      <c r="J469" s="470"/>
      <c r="K469" s="470"/>
      <c r="L469" s="470"/>
      <c r="M469" s="470"/>
      <c r="N469" s="470"/>
      <c r="O469" s="470"/>
      <c r="P469" s="470"/>
      <c r="Q469" s="470"/>
      <c r="R469" s="470"/>
      <c r="S469" s="470"/>
      <c r="T469" s="470"/>
      <c r="U469" s="470"/>
      <c r="V469" s="470"/>
      <c r="W469" s="470"/>
      <c r="X469" s="470"/>
      <c r="Y469" s="470"/>
      <c r="Z469" s="470"/>
      <c r="AA469" s="470"/>
      <c r="AB469" s="470"/>
      <c r="AC469" s="514"/>
      <c r="AD469" s="470"/>
      <c r="AE469" s="515"/>
      <c r="AF469" s="470"/>
      <c r="AG469" s="470"/>
      <c r="AH469" s="470"/>
      <c r="AI469" s="470"/>
      <c r="AJ469" s="470"/>
      <c r="AK469" s="470"/>
      <c r="AL469" s="470"/>
      <c r="AM469" s="470"/>
      <c r="AN469" s="470"/>
      <c r="AO469" s="470"/>
      <c r="AP469" s="470"/>
      <c r="AQ469" s="470"/>
      <c r="AR469" s="470"/>
      <c r="AS469" s="516"/>
      <c r="AT469" s="470"/>
      <c r="AU469" s="471"/>
      <c r="AV469" s="470"/>
      <c r="AW469" s="471"/>
      <c r="AX469" s="471"/>
      <c r="AY469" s="470"/>
      <c r="AZ469" s="473"/>
      <c r="BA469" s="472"/>
      <c r="BB469" s="473"/>
      <c r="BC469" s="472"/>
      <c r="BD469" s="473"/>
      <c r="BE469" s="472"/>
      <c r="BF469" s="473"/>
      <c r="BG469" s="472"/>
      <c r="BH469" s="473"/>
      <c r="BI469" s="472"/>
      <c r="BJ469" s="473"/>
      <c r="BK469" s="472"/>
      <c r="BL469" s="473"/>
      <c r="BM469" s="472"/>
      <c r="BN469" s="473"/>
      <c r="BO469" s="472"/>
      <c r="BP469" s="473"/>
      <c r="BQ469" s="472"/>
      <c r="BR469" s="473"/>
      <c r="BS469" s="472"/>
      <c r="BT469" s="473"/>
      <c r="BU469" s="472"/>
      <c r="BV469" s="473"/>
      <c r="BW469" s="472"/>
      <c r="BX469" s="470"/>
      <c r="BY469" s="470"/>
      <c r="BZ469" s="470"/>
      <c r="CA469" s="470"/>
      <c r="CB469" s="470"/>
      <c r="CC469" s="470"/>
      <c r="CD469" s="470"/>
      <c r="CE469" s="470"/>
      <c r="CF469" s="470"/>
      <c r="CG469" s="470"/>
      <c r="CH469" s="470"/>
      <c r="CI469" s="470"/>
      <c r="CJ469" s="470"/>
      <c r="CK469" s="470"/>
      <c r="CL469" s="470"/>
      <c r="CM469" s="470"/>
      <c r="CN469" s="470"/>
      <c r="CO469" s="470"/>
      <c r="CP469" s="470"/>
      <c r="CQ469" s="470"/>
      <c r="CR469" s="470"/>
      <c r="CS469" s="470"/>
      <c r="CT469" s="470"/>
      <c r="CU469" s="63"/>
      <c r="CV469" s="467"/>
      <c r="CW469" s="186"/>
      <c r="CX469" s="35"/>
      <c r="CY469" s="132" t="e">
        <f>IF(AND(BX469="NYY",BY469=150),324,IF(AND(BX469="NYY",BY469=95),282,IF(AND(BX469="NYY",BY469=70),202,IF(AND(BX469="NYY",BY469=50),159,IF(AND(BX469="NYY",BY469=35),131,IF(AND(BX469=NYY,BY469=25),106,IF(AND(BX469="LVTC",BY469=150),252,IF(AND(BX469="LVTC",BY469=95),190,IF(AND(BX469="LVTC",BY469=70),158,IF(AND(BX469="LVTC",BY469=50),124,IF(AND(BX469="LVTC",BY469=35),102,IF(AND(BX469="LVTC",BY469=25),83,0))))))))))))</f>
        <v>#NAME?</v>
      </c>
      <c r="CZ469" s="35"/>
      <c r="DA469" s="35"/>
      <c r="DB469" s="401">
        <f t="shared" si="47"/>
        <v>0</v>
      </c>
      <c r="DC469" s="401">
        <f t="shared" si="48"/>
        <v>0</v>
      </c>
      <c r="DD469" s="401" t="str">
        <f t="shared" si="49"/>
        <v>BAIK</v>
      </c>
      <c r="DE469" s="401">
        <f t="shared" si="50"/>
        <v>0</v>
      </c>
      <c r="DF469" s="401" t="str">
        <f t="shared" si="51"/>
        <v>BAIK</v>
      </c>
    </row>
    <row r="470" spans="1:110">
      <c r="A470" s="510">
        <f t="shared" si="52"/>
        <v>458</v>
      </c>
      <c r="B470" s="511" t="str">
        <f>'1. DATA TRAFO'!C469</f>
        <v>TP0458</v>
      </c>
      <c r="C470" s="512" t="str">
        <f>'1. DATA TRAFO'!D469</f>
        <v>Jl. Pemuda</v>
      </c>
      <c r="D470" s="193" t="str">
        <f>'1. DATA TRAFO'!L469</f>
        <v>Voltra</v>
      </c>
      <c r="E470" s="192">
        <f>'1. DATA TRAFO'!M469</f>
        <v>100</v>
      </c>
      <c r="F470" s="513">
        <f>'1. DATA TRAFO'!R469</f>
        <v>44846</v>
      </c>
      <c r="G470" s="205" t="str">
        <f>'1. DATA TRAFO'!T469</f>
        <v>UMJ</v>
      </c>
      <c r="H470" s="470"/>
      <c r="I470" s="470"/>
      <c r="J470" s="470"/>
      <c r="K470" s="470"/>
      <c r="L470" s="470"/>
      <c r="M470" s="470"/>
      <c r="N470" s="470"/>
      <c r="O470" s="470"/>
      <c r="P470" s="470"/>
      <c r="Q470" s="470"/>
      <c r="R470" s="470"/>
      <c r="S470" s="470"/>
      <c r="T470" s="470"/>
      <c r="U470" s="470"/>
      <c r="V470" s="470"/>
      <c r="W470" s="470"/>
      <c r="X470" s="470"/>
      <c r="Y470" s="470"/>
      <c r="Z470" s="470"/>
      <c r="AA470" s="470"/>
      <c r="AB470" s="470"/>
      <c r="AC470" s="514"/>
      <c r="AD470" s="470"/>
      <c r="AE470" s="515"/>
      <c r="AF470" s="470"/>
      <c r="AG470" s="470"/>
      <c r="AH470" s="470"/>
      <c r="AI470" s="470"/>
      <c r="AJ470" s="470"/>
      <c r="AK470" s="470"/>
      <c r="AL470" s="470"/>
      <c r="AM470" s="470"/>
      <c r="AN470" s="470"/>
      <c r="AO470" s="470"/>
      <c r="AP470" s="470"/>
      <c r="AQ470" s="470"/>
      <c r="AR470" s="470"/>
      <c r="AS470" s="516"/>
      <c r="AT470" s="470"/>
      <c r="AU470" s="471"/>
      <c r="AV470" s="470"/>
      <c r="AW470" s="471"/>
      <c r="AX470" s="471"/>
      <c r="AY470" s="470"/>
      <c r="AZ470" s="473"/>
      <c r="BA470" s="472"/>
      <c r="BB470" s="473"/>
      <c r="BC470" s="472"/>
      <c r="BD470" s="473"/>
      <c r="BE470" s="472"/>
      <c r="BF470" s="473"/>
      <c r="BG470" s="472"/>
      <c r="BH470" s="473"/>
      <c r="BI470" s="472"/>
      <c r="BJ470" s="473"/>
      <c r="BK470" s="472"/>
      <c r="BL470" s="473"/>
      <c r="BM470" s="472"/>
      <c r="BN470" s="473"/>
      <c r="BO470" s="472"/>
      <c r="BP470" s="473"/>
      <c r="BQ470" s="472"/>
      <c r="BR470" s="473"/>
      <c r="BS470" s="472"/>
      <c r="BT470" s="473"/>
      <c r="BU470" s="472"/>
      <c r="BV470" s="473"/>
      <c r="BW470" s="472"/>
      <c r="BX470" s="470"/>
      <c r="BY470" s="470"/>
      <c r="BZ470" s="470"/>
      <c r="CA470" s="470"/>
      <c r="CB470" s="470"/>
      <c r="CC470" s="470"/>
      <c r="CD470" s="470"/>
      <c r="CE470" s="470"/>
      <c r="CF470" s="470"/>
      <c r="CG470" s="470"/>
      <c r="CH470" s="470"/>
      <c r="CI470" s="470"/>
      <c r="CJ470" s="470"/>
      <c r="CK470" s="470"/>
      <c r="CL470" s="470"/>
      <c r="CM470" s="470"/>
      <c r="CN470" s="470"/>
      <c r="CO470" s="470"/>
      <c r="CP470" s="470"/>
      <c r="CQ470" s="470"/>
      <c r="CR470" s="470"/>
      <c r="CS470" s="470"/>
      <c r="CT470" s="470"/>
      <c r="CU470" s="63"/>
      <c r="CV470" s="467"/>
      <c r="CW470" s="186"/>
      <c r="CX470" s="35"/>
      <c r="CY470" s="132" t="e">
        <f>IF(AND(BX470="NYY",BY470=150),324,IF(AND(BX470="NYY",BY470=95),282,IF(AND(BX470="NYY",BY470=70),202,IF(AND(BX470="NYY",BY470=50),159,IF(AND(BX470="NYY",BY470=35),131,IF(AND(BX470=NYY,BY470=25),106,IF(AND(BX470="LVTC",BY470=150),252,IF(AND(BX470="LVTC",BY470=95),190,IF(AND(BX470="LVTC",BY470=70),158,IF(AND(BX470="LVTC",BY470=50),124,IF(AND(BX470="LVTC",BY470=35),102,IF(AND(BX470="LVTC",BY470=25),83,0))))))))))))</f>
        <v>#NAME?</v>
      </c>
      <c r="CZ470" s="35"/>
      <c r="DA470" s="35"/>
      <c r="DB470" s="401">
        <f t="shared" si="47"/>
        <v>0</v>
      </c>
      <c r="DC470" s="401">
        <f t="shared" si="48"/>
        <v>0</v>
      </c>
      <c r="DD470" s="401" t="str">
        <f t="shared" si="49"/>
        <v>BAIK</v>
      </c>
      <c r="DE470" s="401">
        <f t="shared" si="50"/>
        <v>0</v>
      </c>
      <c r="DF470" s="401" t="str">
        <f t="shared" si="51"/>
        <v>BAIK</v>
      </c>
    </row>
    <row r="471" spans="1:110">
      <c r="A471" s="510">
        <f t="shared" si="52"/>
        <v>459</v>
      </c>
      <c r="B471" s="511" t="str">
        <f>'1. DATA TRAFO'!C470</f>
        <v>TP0520</v>
      </c>
      <c r="C471" s="512" t="str">
        <f>'1. DATA TRAFO'!D470</f>
        <v>Jl. Kemang Manis</v>
      </c>
      <c r="D471" s="193" t="str">
        <f>'1. DATA TRAFO'!L470</f>
        <v>Voltra</v>
      </c>
      <c r="E471" s="192">
        <f>'1. DATA TRAFO'!M470</f>
        <v>100</v>
      </c>
      <c r="F471" s="513">
        <f>'1. DATA TRAFO'!R470</f>
        <v>44848</v>
      </c>
      <c r="G471" s="205" t="str">
        <f>'1. DATA TRAFO'!T470</f>
        <v>UMJ</v>
      </c>
      <c r="H471" s="470"/>
      <c r="I471" s="470"/>
      <c r="J471" s="470"/>
      <c r="K471" s="470"/>
      <c r="L471" s="470"/>
      <c r="M471" s="470"/>
      <c r="N471" s="470"/>
      <c r="O471" s="470"/>
      <c r="P471" s="470"/>
      <c r="Q471" s="470"/>
      <c r="R471" s="470"/>
      <c r="S471" s="470"/>
      <c r="T471" s="470"/>
      <c r="U471" s="470"/>
      <c r="V471" s="470"/>
      <c r="W471" s="470"/>
      <c r="X471" s="470"/>
      <c r="Y471" s="470"/>
      <c r="Z471" s="470"/>
      <c r="AA471" s="470"/>
      <c r="AB471" s="470"/>
      <c r="AC471" s="514"/>
      <c r="AD471" s="470"/>
      <c r="AE471" s="515"/>
      <c r="AF471" s="470"/>
      <c r="AG471" s="470"/>
      <c r="AH471" s="470"/>
      <c r="AI471" s="470"/>
      <c r="AJ471" s="470"/>
      <c r="AK471" s="470"/>
      <c r="AL471" s="470"/>
      <c r="AM471" s="470"/>
      <c r="AN471" s="470"/>
      <c r="AO471" s="470"/>
      <c r="AP471" s="470"/>
      <c r="AQ471" s="470"/>
      <c r="AR471" s="470"/>
      <c r="AS471" s="516"/>
      <c r="AT471" s="470"/>
      <c r="AU471" s="471"/>
      <c r="AV471" s="470"/>
      <c r="AW471" s="471"/>
      <c r="AX471" s="471"/>
      <c r="AY471" s="470"/>
      <c r="AZ471" s="473"/>
      <c r="BA471" s="472"/>
      <c r="BB471" s="473"/>
      <c r="BC471" s="472"/>
      <c r="BD471" s="473"/>
      <c r="BE471" s="472"/>
      <c r="BF471" s="473"/>
      <c r="BG471" s="472"/>
      <c r="BH471" s="473"/>
      <c r="BI471" s="472"/>
      <c r="BJ471" s="473"/>
      <c r="BK471" s="472"/>
      <c r="BL471" s="473"/>
      <c r="BM471" s="472"/>
      <c r="BN471" s="473"/>
      <c r="BO471" s="472"/>
      <c r="BP471" s="473"/>
      <c r="BQ471" s="472"/>
      <c r="BR471" s="473"/>
      <c r="BS471" s="472"/>
      <c r="BT471" s="473"/>
      <c r="BU471" s="472"/>
      <c r="BV471" s="473"/>
      <c r="BW471" s="472"/>
      <c r="BX471" s="470"/>
      <c r="BY471" s="470"/>
      <c r="BZ471" s="470"/>
      <c r="CA471" s="470"/>
      <c r="CB471" s="470"/>
      <c r="CC471" s="470"/>
      <c r="CD471" s="470"/>
      <c r="CE471" s="470"/>
      <c r="CF471" s="470"/>
      <c r="CG471" s="470"/>
      <c r="CH471" s="470"/>
      <c r="CI471" s="470"/>
      <c r="CJ471" s="470"/>
      <c r="CK471" s="470"/>
      <c r="CL471" s="470"/>
      <c r="CM471" s="470"/>
      <c r="CN471" s="470"/>
      <c r="CO471" s="470"/>
      <c r="CP471" s="470"/>
      <c r="CQ471" s="470"/>
      <c r="CR471" s="470"/>
      <c r="CS471" s="470"/>
      <c r="CT471" s="470"/>
      <c r="CU471" s="63"/>
      <c r="CV471" s="467"/>
      <c r="CW471" s="186"/>
      <c r="CX471" s="35"/>
      <c r="CY471" s="132" t="e">
        <f>IF(AND(BX471="NYY",BY471=150),324,IF(AND(BX471="NYY",BY471=95),282,IF(AND(BX471="NYY",BY471=70),202,IF(AND(BX471="NYY",BY471=50),159,IF(AND(BX471="NYY",BY471=35),131,IF(AND(BX471=NYY,BY471=25),106,IF(AND(BX471="LVTC",BY471=150),252,IF(AND(BX471="LVTC",BY471=95),190,IF(AND(BX471="LVTC",BY471=70),158,IF(AND(BX471="LVTC",BY471=50),124,IF(AND(BX471="LVTC",BY471=35),102,IF(AND(BX471="LVTC",BY471=25),83,0))))))))))))</f>
        <v>#NAME?</v>
      </c>
      <c r="CZ471" s="35"/>
      <c r="DA471" s="35"/>
      <c r="DB471" s="401">
        <f t="shared" si="47"/>
        <v>0</v>
      </c>
      <c r="DC471" s="401">
        <f t="shared" si="48"/>
        <v>0</v>
      </c>
      <c r="DD471" s="401" t="str">
        <f t="shared" si="49"/>
        <v>BAIK</v>
      </c>
      <c r="DE471" s="401">
        <f t="shared" si="50"/>
        <v>0</v>
      </c>
      <c r="DF471" s="401" t="str">
        <f t="shared" si="51"/>
        <v>BAIK</v>
      </c>
    </row>
    <row r="472" spans="1:110">
      <c r="A472" s="510">
        <f t="shared" si="52"/>
        <v>460</v>
      </c>
      <c r="B472" s="511" t="str">
        <f>'1. DATA TRAFO'!C471</f>
        <v>TP0491</v>
      </c>
      <c r="C472" s="512" t="str">
        <f>'1. DATA TRAFO'!D471</f>
        <v>Jl. Gn. Tambak</v>
      </c>
      <c r="D472" s="193" t="str">
        <f>'1. DATA TRAFO'!L471</f>
        <v>Trafindo</v>
      </c>
      <c r="E472" s="192">
        <f>'1. DATA TRAFO'!M471</f>
        <v>50</v>
      </c>
      <c r="F472" s="513">
        <f>'1. DATA TRAFO'!R471</f>
        <v>44848</v>
      </c>
      <c r="G472" s="205" t="str">
        <f>'1. DATA TRAFO'!T471</f>
        <v>UMJ</v>
      </c>
      <c r="H472" s="470"/>
      <c r="I472" s="470"/>
      <c r="J472" s="470"/>
      <c r="K472" s="470"/>
      <c r="L472" s="470"/>
      <c r="M472" s="470"/>
      <c r="N472" s="470"/>
      <c r="O472" s="470"/>
      <c r="P472" s="470"/>
      <c r="Q472" s="470"/>
      <c r="R472" s="470"/>
      <c r="S472" s="470"/>
      <c r="T472" s="470"/>
      <c r="U472" s="470"/>
      <c r="V472" s="470"/>
      <c r="W472" s="470"/>
      <c r="X472" s="470"/>
      <c r="Y472" s="470"/>
      <c r="Z472" s="470"/>
      <c r="AA472" s="470"/>
      <c r="AB472" s="470"/>
      <c r="AC472" s="514"/>
      <c r="AD472" s="470"/>
      <c r="AE472" s="515"/>
      <c r="AF472" s="470"/>
      <c r="AG472" s="470"/>
      <c r="AH472" s="470"/>
      <c r="AI472" s="470"/>
      <c r="AJ472" s="470"/>
      <c r="AK472" s="470"/>
      <c r="AL472" s="470"/>
      <c r="AM472" s="470"/>
      <c r="AN472" s="470"/>
      <c r="AO472" s="470"/>
      <c r="AP472" s="470"/>
      <c r="AQ472" s="470"/>
      <c r="AR472" s="470"/>
      <c r="AS472" s="516"/>
      <c r="AT472" s="470"/>
      <c r="AU472" s="471"/>
      <c r="AV472" s="470"/>
      <c r="AW472" s="471"/>
      <c r="AX472" s="471"/>
      <c r="AY472" s="470"/>
      <c r="AZ472" s="473"/>
      <c r="BA472" s="472"/>
      <c r="BB472" s="473"/>
      <c r="BC472" s="472"/>
      <c r="BD472" s="473"/>
      <c r="BE472" s="472"/>
      <c r="BF472" s="473"/>
      <c r="BG472" s="472"/>
      <c r="BH472" s="473"/>
      <c r="BI472" s="472"/>
      <c r="BJ472" s="473"/>
      <c r="BK472" s="472"/>
      <c r="BL472" s="473"/>
      <c r="BM472" s="472"/>
      <c r="BN472" s="473"/>
      <c r="BO472" s="472"/>
      <c r="BP472" s="473"/>
      <c r="BQ472" s="472"/>
      <c r="BR472" s="473"/>
      <c r="BS472" s="472"/>
      <c r="BT472" s="473"/>
      <c r="BU472" s="472"/>
      <c r="BV472" s="473"/>
      <c r="BW472" s="472"/>
      <c r="BX472" s="470"/>
      <c r="BY472" s="470"/>
      <c r="BZ472" s="470"/>
      <c r="CA472" s="470"/>
      <c r="CB472" s="470"/>
      <c r="CC472" s="470"/>
      <c r="CD472" s="470"/>
      <c r="CE472" s="470"/>
      <c r="CF472" s="470"/>
      <c r="CG472" s="470"/>
      <c r="CH472" s="470"/>
      <c r="CI472" s="470"/>
      <c r="CJ472" s="470"/>
      <c r="CK472" s="470"/>
      <c r="CL472" s="470"/>
      <c r="CM472" s="470"/>
      <c r="CN472" s="470"/>
      <c r="CO472" s="470"/>
      <c r="CP472" s="470"/>
      <c r="CQ472" s="470"/>
      <c r="CR472" s="470"/>
      <c r="CS472" s="470"/>
      <c r="CT472" s="470"/>
      <c r="CU472" s="63"/>
      <c r="CV472" s="467"/>
      <c r="CW472" s="186"/>
      <c r="CX472" s="35"/>
      <c r="CY472" s="132" t="e">
        <f>IF(AND(BX472="NYY",BY472=150),324,IF(AND(BX472="NYY",BY472=95),282,IF(AND(BX472="NYY",BY472=70),202,IF(AND(BX472="NYY",BY472=50),159,IF(AND(BX472="NYY",BY472=35),131,IF(AND(BX472=NYY,BY472=25),106,IF(AND(BX472="LVTC",BY472=150),252,IF(AND(BX472="LVTC",BY472=95),190,IF(AND(BX472="LVTC",BY472=70),158,IF(AND(BX472="LVTC",BY472=50),124,IF(AND(BX472="LVTC",BY472=35),102,IF(AND(BX472="LVTC",BY472=25),83,0))))))))))))</f>
        <v>#NAME?</v>
      </c>
      <c r="CZ472" s="35"/>
      <c r="DA472" s="35"/>
      <c r="DB472" s="401">
        <f t="shared" si="47"/>
        <v>0</v>
      </c>
      <c r="DC472" s="401">
        <f t="shared" si="48"/>
        <v>0</v>
      </c>
      <c r="DD472" s="401" t="str">
        <f t="shared" si="49"/>
        <v>BAIK</v>
      </c>
      <c r="DE472" s="401">
        <f t="shared" si="50"/>
        <v>0</v>
      </c>
      <c r="DF472" s="401" t="str">
        <f t="shared" si="51"/>
        <v>BAIK</v>
      </c>
    </row>
    <row r="473" spans="1:110">
      <c r="A473" s="510">
        <f t="shared" si="52"/>
        <v>461</v>
      </c>
      <c r="B473" s="511" t="str">
        <f>'1. DATA TRAFO'!C472</f>
        <v>TP0218</v>
      </c>
      <c r="C473" s="512" t="str">
        <f>'1. DATA TRAFO'!D472</f>
        <v>Jl. Murai</v>
      </c>
      <c r="D473" s="193" t="str">
        <f>'1. DATA TRAFO'!L472</f>
        <v>Trafindo</v>
      </c>
      <c r="E473" s="192">
        <f>'1. DATA TRAFO'!M472</f>
        <v>100</v>
      </c>
      <c r="F473" s="513">
        <f>'1. DATA TRAFO'!R472</f>
        <v>44848</v>
      </c>
      <c r="G473" s="205" t="str">
        <f>'1. DATA TRAFO'!T472</f>
        <v>UMJ</v>
      </c>
      <c r="H473" s="470"/>
      <c r="I473" s="470"/>
      <c r="J473" s="470"/>
      <c r="K473" s="470"/>
      <c r="L473" s="470"/>
      <c r="M473" s="470"/>
      <c r="N473" s="470"/>
      <c r="O473" s="470"/>
      <c r="P473" s="470"/>
      <c r="Q473" s="470"/>
      <c r="R473" s="470"/>
      <c r="S473" s="470"/>
      <c r="T473" s="470"/>
      <c r="U473" s="470"/>
      <c r="V473" s="470"/>
      <c r="W473" s="470"/>
      <c r="X473" s="470"/>
      <c r="Y473" s="470"/>
      <c r="Z473" s="470"/>
      <c r="AA473" s="470"/>
      <c r="AB473" s="470"/>
      <c r="AC473" s="514"/>
      <c r="AD473" s="470"/>
      <c r="AE473" s="515"/>
      <c r="AF473" s="470"/>
      <c r="AG473" s="470"/>
      <c r="AH473" s="470"/>
      <c r="AI473" s="470"/>
      <c r="AJ473" s="470"/>
      <c r="AK473" s="470"/>
      <c r="AL473" s="470"/>
      <c r="AM473" s="470"/>
      <c r="AN473" s="470"/>
      <c r="AO473" s="470"/>
      <c r="AP473" s="470"/>
      <c r="AQ473" s="470"/>
      <c r="AR473" s="470"/>
      <c r="AS473" s="516"/>
      <c r="AT473" s="470"/>
      <c r="AU473" s="471"/>
      <c r="AV473" s="470"/>
      <c r="AW473" s="471"/>
      <c r="AX473" s="471"/>
      <c r="AY473" s="470"/>
      <c r="AZ473" s="473"/>
      <c r="BA473" s="472"/>
      <c r="BB473" s="473"/>
      <c r="BC473" s="472"/>
      <c r="BD473" s="473"/>
      <c r="BE473" s="472"/>
      <c r="BF473" s="473"/>
      <c r="BG473" s="472"/>
      <c r="BH473" s="473"/>
      <c r="BI473" s="472"/>
      <c r="BJ473" s="473"/>
      <c r="BK473" s="472"/>
      <c r="BL473" s="473"/>
      <c r="BM473" s="472"/>
      <c r="BN473" s="473"/>
      <c r="BO473" s="472"/>
      <c r="BP473" s="473"/>
      <c r="BQ473" s="472"/>
      <c r="BR473" s="473"/>
      <c r="BS473" s="472"/>
      <c r="BT473" s="473"/>
      <c r="BU473" s="472"/>
      <c r="BV473" s="473"/>
      <c r="BW473" s="472"/>
      <c r="BX473" s="470"/>
      <c r="BY473" s="470"/>
      <c r="BZ473" s="470"/>
      <c r="CA473" s="470"/>
      <c r="CB473" s="470"/>
      <c r="CC473" s="470"/>
      <c r="CD473" s="470"/>
      <c r="CE473" s="470"/>
      <c r="CF473" s="470"/>
      <c r="CG473" s="470"/>
      <c r="CH473" s="470"/>
      <c r="CI473" s="470"/>
      <c r="CJ473" s="470"/>
      <c r="CK473" s="470"/>
      <c r="CL473" s="470"/>
      <c r="CM473" s="470"/>
      <c r="CN473" s="470"/>
      <c r="CO473" s="470"/>
      <c r="CP473" s="470"/>
      <c r="CQ473" s="470"/>
      <c r="CR473" s="470"/>
      <c r="CS473" s="470"/>
      <c r="CT473" s="470"/>
      <c r="CU473" s="63"/>
      <c r="CV473" s="467"/>
      <c r="CW473" s="186"/>
      <c r="CX473" s="35"/>
      <c r="CY473" s="132" t="e">
        <f>IF(AND(BX473="NYY",BY473=150),324,IF(AND(BX473="NYY",BY473=95),282,IF(AND(BX473="NYY",BY473=70),202,IF(AND(BX473="NYY",BY473=50),159,IF(AND(BX473="NYY",BY473=35),131,IF(AND(BX473=NYY,BY473=25),106,IF(AND(BX473="LVTC",BY473=150),252,IF(AND(BX473="LVTC",BY473=95),190,IF(AND(BX473="LVTC",BY473=70),158,IF(AND(BX473="LVTC",BY473=50),124,IF(AND(BX473="LVTC",BY473=35),102,IF(AND(BX473="LVTC",BY473=25),83,0))))))))))))</f>
        <v>#NAME?</v>
      </c>
      <c r="CZ473" s="35"/>
      <c r="DA473" s="35"/>
      <c r="DB473" s="401">
        <f t="shared" si="47"/>
        <v>0</v>
      </c>
      <c r="DC473" s="401">
        <f t="shared" si="48"/>
        <v>0</v>
      </c>
      <c r="DD473" s="401" t="str">
        <f t="shared" si="49"/>
        <v>BAIK</v>
      </c>
      <c r="DE473" s="401">
        <f t="shared" si="50"/>
        <v>0</v>
      </c>
      <c r="DF473" s="401" t="str">
        <f t="shared" si="51"/>
        <v>BAIK</v>
      </c>
    </row>
    <row r="474" spans="1:110">
      <c r="A474" s="510">
        <f t="shared" si="52"/>
        <v>462</v>
      </c>
      <c r="B474" s="511" t="str">
        <f>'1. DATA TRAFO'!C473</f>
        <v>TP0505</v>
      </c>
      <c r="C474" s="512" t="str">
        <f>'1. DATA TRAFO'!D473</f>
        <v>Jl. Bicong</v>
      </c>
      <c r="D474" s="193" t="str">
        <f>'1. DATA TRAFO'!L473</f>
        <v>Trafindo</v>
      </c>
      <c r="E474" s="192">
        <f>'1. DATA TRAFO'!M473</f>
        <v>50</v>
      </c>
      <c r="F474" s="513">
        <f>'1. DATA TRAFO'!R473</f>
        <v>44848</v>
      </c>
      <c r="G474" s="205" t="str">
        <f>'1. DATA TRAFO'!T473</f>
        <v>UMJ</v>
      </c>
      <c r="H474" s="470"/>
      <c r="I474" s="470"/>
      <c r="J474" s="470"/>
      <c r="K474" s="470"/>
      <c r="L474" s="470"/>
      <c r="M474" s="470"/>
      <c r="N474" s="470"/>
      <c r="O474" s="470"/>
      <c r="P474" s="470"/>
      <c r="Q474" s="470"/>
      <c r="R474" s="470"/>
      <c r="S474" s="470"/>
      <c r="T474" s="470"/>
      <c r="U474" s="470"/>
      <c r="V474" s="470"/>
      <c r="W474" s="470"/>
      <c r="X474" s="470"/>
      <c r="Y474" s="470"/>
      <c r="Z474" s="470"/>
      <c r="AA474" s="470"/>
      <c r="AB474" s="470"/>
      <c r="AC474" s="514"/>
      <c r="AD474" s="470"/>
      <c r="AE474" s="515"/>
      <c r="AF474" s="470"/>
      <c r="AG474" s="470"/>
      <c r="AH474" s="470"/>
      <c r="AI474" s="470"/>
      <c r="AJ474" s="470"/>
      <c r="AK474" s="470"/>
      <c r="AL474" s="470"/>
      <c r="AM474" s="470"/>
      <c r="AN474" s="470"/>
      <c r="AO474" s="470"/>
      <c r="AP474" s="470"/>
      <c r="AQ474" s="470"/>
      <c r="AR474" s="470"/>
      <c r="AS474" s="516"/>
      <c r="AT474" s="470"/>
      <c r="AU474" s="471"/>
      <c r="AV474" s="470"/>
      <c r="AW474" s="471"/>
      <c r="AX474" s="471"/>
      <c r="AY474" s="470"/>
      <c r="AZ474" s="473"/>
      <c r="BA474" s="472"/>
      <c r="BB474" s="473"/>
      <c r="BC474" s="472"/>
      <c r="BD474" s="473"/>
      <c r="BE474" s="472"/>
      <c r="BF474" s="473"/>
      <c r="BG474" s="472"/>
      <c r="BH474" s="473"/>
      <c r="BI474" s="472"/>
      <c r="BJ474" s="473"/>
      <c r="BK474" s="472"/>
      <c r="BL474" s="473"/>
      <c r="BM474" s="472"/>
      <c r="BN474" s="473"/>
      <c r="BO474" s="472"/>
      <c r="BP474" s="473"/>
      <c r="BQ474" s="472"/>
      <c r="BR474" s="473"/>
      <c r="BS474" s="472"/>
      <c r="BT474" s="473"/>
      <c r="BU474" s="472"/>
      <c r="BV474" s="473"/>
      <c r="BW474" s="472"/>
      <c r="BX474" s="470"/>
      <c r="BY474" s="470"/>
      <c r="BZ474" s="470"/>
      <c r="CA474" s="470"/>
      <c r="CB474" s="470"/>
      <c r="CC474" s="470"/>
      <c r="CD474" s="470"/>
      <c r="CE474" s="470"/>
      <c r="CF474" s="470"/>
      <c r="CG474" s="470"/>
      <c r="CH474" s="470"/>
      <c r="CI474" s="470"/>
      <c r="CJ474" s="470"/>
      <c r="CK474" s="470"/>
      <c r="CL474" s="470"/>
      <c r="CM474" s="470"/>
      <c r="CN474" s="470"/>
      <c r="CO474" s="470"/>
      <c r="CP474" s="470"/>
      <c r="CQ474" s="470"/>
      <c r="CR474" s="470"/>
      <c r="CS474" s="470"/>
      <c r="CT474" s="470"/>
      <c r="CU474" s="63"/>
      <c r="CV474" s="467"/>
      <c r="CW474" s="186"/>
      <c r="CX474" s="35"/>
      <c r="CY474" s="132" t="e">
        <f>IF(AND(BX474="NYY",BY474=150),324,IF(AND(BX474="NYY",BY474=95),282,IF(AND(BX474="NYY",BY474=70),202,IF(AND(BX474="NYY",BY474=50),159,IF(AND(BX474="NYY",BY474=35),131,IF(AND(BX474=NYY,BY474=25),106,IF(AND(BX474="LVTC",BY474=150),252,IF(AND(BX474="LVTC",BY474=95),190,IF(AND(BX474="LVTC",BY474=70),158,IF(AND(BX474="LVTC",BY474=50),124,IF(AND(BX474="LVTC",BY474=35),102,IF(AND(BX474="LVTC",BY474=25),83,0))))))))))))</f>
        <v>#NAME?</v>
      </c>
      <c r="CZ474" s="35"/>
      <c r="DA474" s="35"/>
      <c r="DB474" s="401">
        <f t="shared" si="47"/>
        <v>0</v>
      </c>
      <c r="DC474" s="401">
        <f t="shared" si="48"/>
        <v>0</v>
      </c>
      <c r="DD474" s="401" t="str">
        <f t="shared" si="49"/>
        <v>BAIK</v>
      </c>
      <c r="DE474" s="401">
        <f t="shared" si="50"/>
        <v>0</v>
      </c>
      <c r="DF474" s="401" t="str">
        <f t="shared" si="51"/>
        <v>BAIK</v>
      </c>
    </row>
    <row r="475" spans="1:110">
      <c r="A475" s="510">
        <f t="shared" si="52"/>
        <v>463</v>
      </c>
      <c r="B475" s="511" t="str">
        <f>'1. DATA TRAFO'!C474</f>
        <v>TP0446</v>
      </c>
      <c r="C475" s="512" t="str">
        <f>'1. DATA TRAFO'!D474</f>
        <v>Jl. Bicong</v>
      </c>
      <c r="D475" s="193" t="str">
        <f>'1. DATA TRAFO'!L474</f>
        <v>Sintra</v>
      </c>
      <c r="E475" s="192">
        <f>'1. DATA TRAFO'!M474</f>
        <v>50</v>
      </c>
      <c r="F475" s="513">
        <f>'1. DATA TRAFO'!R474</f>
        <v>44848</v>
      </c>
      <c r="G475" s="205" t="str">
        <f>'1. DATA TRAFO'!T474</f>
        <v>UMJ</v>
      </c>
      <c r="H475" s="470"/>
      <c r="I475" s="470"/>
      <c r="J475" s="470"/>
      <c r="K475" s="470"/>
      <c r="L475" s="470"/>
      <c r="M475" s="470"/>
      <c r="N475" s="470"/>
      <c r="O475" s="470"/>
      <c r="P475" s="470"/>
      <c r="Q475" s="470"/>
      <c r="R475" s="470"/>
      <c r="S475" s="470"/>
      <c r="T475" s="470"/>
      <c r="U475" s="470"/>
      <c r="V475" s="470"/>
      <c r="W475" s="470"/>
      <c r="X475" s="470"/>
      <c r="Y475" s="470"/>
      <c r="Z475" s="470"/>
      <c r="AA475" s="470"/>
      <c r="AB475" s="470"/>
      <c r="AC475" s="514"/>
      <c r="AD475" s="470"/>
      <c r="AE475" s="515"/>
      <c r="AF475" s="470"/>
      <c r="AG475" s="470"/>
      <c r="AH475" s="470"/>
      <c r="AI475" s="470"/>
      <c r="AJ475" s="470"/>
      <c r="AK475" s="470"/>
      <c r="AL475" s="470"/>
      <c r="AM475" s="470"/>
      <c r="AN475" s="470"/>
      <c r="AO475" s="470"/>
      <c r="AP475" s="470"/>
      <c r="AQ475" s="470"/>
      <c r="AR475" s="470"/>
      <c r="AS475" s="516"/>
      <c r="AT475" s="470"/>
      <c r="AU475" s="471"/>
      <c r="AV475" s="470"/>
      <c r="AW475" s="471"/>
      <c r="AX475" s="471"/>
      <c r="AY475" s="470"/>
      <c r="AZ475" s="473"/>
      <c r="BA475" s="472"/>
      <c r="BB475" s="473"/>
      <c r="BC475" s="472"/>
      <c r="BD475" s="473"/>
      <c r="BE475" s="472"/>
      <c r="BF475" s="473"/>
      <c r="BG475" s="472"/>
      <c r="BH475" s="473"/>
      <c r="BI475" s="472"/>
      <c r="BJ475" s="473"/>
      <c r="BK475" s="472"/>
      <c r="BL475" s="473"/>
      <c r="BM475" s="472"/>
      <c r="BN475" s="473"/>
      <c r="BO475" s="472"/>
      <c r="BP475" s="473"/>
      <c r="BQ475" s="472"/>
      <c r="BR475" s="473"/>
      <c r="BS475" s="472"/>
      <c r="BT475" s="473"/>
      <c r="BU475" s="472"/>
      <c r="BV475" s="473"/>
      <c r="BW475" s="472"/>
      <c r="BX475" s="470"/>
      <c r="BY475" s="470"/>
      <c r="BZ475" s="470"/>
      <c r="CA475" s="470"/>
      <c r="CB475" s="470"/>
      <c r="CC475" s="470"/>
      <c r="CD475" s="470"/>
      <c r="CE475" s="470"/>
      <c r="CF475" s="470"/>
      <c r="CG475" s="470"/>
      <c r="CH475" s="470"/>
      <c r="CI475" s="470"/>
      <c r="CJ475" s="470"/>
      <c r="CK475" s="470"/>
      <c r="CL475" s="470"/>
      <c r="CM475" s="470"/>
      <c r="CN475" s="470"/>
      <c r="CO475" s="470"/>
      <c r="CP475" s="470"/>
      <c r="CQ475" s="470"/>
      <c r="CR475" s="470"/>
      <c r="CS475" s="470"/>
      <c r="CT475" s="470"/>
      <c r="CU475" s="63"/>
      <c r="CV475" s="467"/>
      <c r="CW475" s="186"/>
      <c r="CX475" s="35"/>
      <c r="CY475" s="132" t="e">
        <f>IF(AND(BX475="NYY",BY475=150),324,IF(AND(BX475="NYY",BY475=95),282,IF(AND(BX475="NYY",BY475=70),202,IF(AND(BX475="NYY",BY475=50),159,IF(AND(BX475="NYY",BY475=35),131,IF(AND(BX475=NYY,BY475=25),106,IF(AND(BX475="LVTC",BY475=150),252,IF(AND(BX475="LVTC",BY475=95),190,IF(AND(BX475="LVTC",BY475=70),158,IF(AND(BX475="LVTC",BY475=50),124,IF(AND(BX475="LVTC",BY475=35),102,IF(AND(BX475="LVTC",BY475=25),83,0))))))))))))</f>
        <v>#NAME?</v>
      </c>
      <c r="CZ475" s="35"/>
      <c r="DA475" s="35"/>
      <c r="DB475" s="401">
        <f t="shared" si="47"/>
        <v>0</v>
      </c>
      <c r="DC475" s="401">
        <f t="shared" si="48"/>
        <v>0</v>
      </c>
      <c r="DD475" s="401" t="str">
        <f t="shared" si="49"/>
        <v>BAIK</v>
      </c>
      <c r="DE475" s="401">
        <f t="shared" si="50"/>
        <v>0</v>
      </c>
      <c r="DF475" s="401" t="str">
        <f t="shared" si="51"/>
        <v>BAIK</v>
      </c>
    </row>
    <row r="476" spans="1:110">
      <c r="A476" s="510">
        <f t="shared" si="52"/>
        <v>464</v>
      </c>
      <c r="B476" s="511" t="str">
        <f>'1. DATA TRAFO'!C475</f>
        <v>TP0172</v>
      </c>
      <c r="C476" s="512" t="str">
        <f>'1. DATA TRAFO'!D475</f>
        <v>Jl. Bicong</v>
      </c>
      <c r="D476" s="193" t="str">
        <f>'1. DATA TRAFO'!L475</f>
        <v>Voltra</v>
      </c>
      <c r="E476" s="192">
        <f>'1. DATA TRAFO'!M475</f>
        <v>100</v>
      </c>
      <c r="F476" s="513">
        <f>'1. DATA TRAFO'!R475</f>
        <v>44848</v>
      </c>
      <c r="G476" s="205" t="str">
        <f>'1. DATA TRAFO'!T475</f>
        <v>UMJ</v>
      </c>
      <c r="H476" s="470"/>
      <c r="I476" s="470"/>
      <c r="J476" s="470"/>
      <c r="K476" s="470"/>
      <c r="L476" s="470"/>
      <c r="M476" s="470"/>
      <c r="N476" s="470"/>
      <c r="O476" s="470"/>
      <c r="P476" s="470"/>
      <c r="Q476" s="470"/>
      <c r="R476" s="470"/>
      <c r="S476" s="470"/>
      <c r="T476" s="470"/>
      <c r="U476" s="470"/>
      <c r="V476" s="470"/>
      <c r="W476" s="470"/>
      <c r="X476" s="470"/>
      <c r="Y476" s="470"/>
      <c r="Z476" s="470"/>
      <c r="AA476" s="470"/>
      <c r="AB476" s="470"/>
      <c r="AC476" s="514"/>
      <c r="AD476" s="470"/>
      <c r="AE476" s="515"/>
      <c r="AF476" s="470"/>
      <c r="AG476" s="470"/>
      <c r="AH476" s="470"/>
      <c r="AI476" s="470"/>
      <c r="AJ476" s="470"/>
      <c r="AK476" s="470"/>
      <c r="AL476" s="470"/>
      <c r="AM476" s="470"/>
      <c r="AN476" s="470"/>
      <c r="AO476" s="470"/>
      <c r="AP476" s="470"/>
      <c r="AQ476" s="470"/>
      <c r="AR476" s="470"/>
      <c r="AS476" s="516"/>
      <c r="AT476" s="470"/>
      <c r="AU476" s="471"/>
      <c r="AV476" s="470"/>
      <c r="AW476" s="471"/>
      <c r="AX476" s="471"/>
      <c r="AY476" s="470"/>
      <c r="AZ476" s="473"/>
      <c r="BA476" s="472"/>
      <c r="BB476" s="473"/>
      <c r="BC476" s="472"/>
      <c r="BD476" s="473"/>
      <c r="BE476" s="472"/>
      <c r="BF476" s="473"/>
      <c r="BG476" s="472"/>
      <c r="BH476" s="473"/>
      <c r="BI476" s="472"/>
      <c r="BJ476" s="473"/>
      <c r="BK476" s="472"/>
      <c r="BL476" s="473"/>
      <c r="BM476" s="472"/>
      <c r="BN476" s="473"/>
      <c r="BO476" s="472"/>
      <c r="BP476" s="473"/>
      <c r="BQ476" s="472"/>
      <c r="BR476" s="473"/>
      <c r="BS476" s="472"/>
      <c r="BT476" s="473"/>
      <c r="BU476" s="472"/>
      <c r="BV476" s="473"/>
      <c r="BW476" s="472"/>
      <c r="BX476" s="470"/>
      <c r="BY476" s="470"/>
      <c r="BZ476" s="470"/>
      <c r="CA476" s="470"/>
      <c r="CB476" s="470"/>
      <c r="CC476" s="470"/>
      <c r="CD476" s="470"/>
      <c r="CE476" s="470"/>
      <c r="CF476" s="470"/>
      <c r="CG476" s="470"/>
      <c r="CH476" s="470"/>
      <c r="CI476" s="470"/>
      <c r="CJ476" s="470"/>
      <c r="CK476" s="470"/>
      <c r="CL476" s="470"/>
      <c r="CM476" s="470"/>
      <c r="CN476" s="470"/>
      <c r="CO476" s="470"/>
      <c r="CP476" s="470"/>
      <c r="CQ476" s="470"/>
      <c r="CR476" s="470"/>
      <c r="CS476" s="470"/>
      <c r="CT476" s="470"/>
      <c r="CU476" s="63"/>
      <c r="CV476" s="467"/>
      <c r="CW476" s="186"/>
      <c r="CX476" s="35"/>
      <c r="CY476" s="132" t="e">
        <f>IF(AND(BX476="NYY",BY476=150),324,IF(AND(BX476="NYY",BY476=95),282,IF(AND(BX476="NYY",BY476=70),202,IF(AND(BX476="NYY",BY476=50),159,IF(AND(BX476="NYY",BY476=35),131,IF(AND(BX476=NYY,BY476=25),106,IF(AND(BX476="LVTC",BY476=150),252,IF(AND(BX476="LVTC",BY476=95),190,IF(AND(BX476="LVTC",BY476=70),158,IF(AND(BX476="LVTC",BY476=50),124,IF(AND(BX476="LVTC",BY476=35),102,IF(AND(BX476="LVTC",BY476=25),83,0))))))))))))</f>
        <v>#NAME?</v>
      </c>
      <c r="CZ476" s="35"/>
      <c r="DA476" s="35"/>
      <c r="DB476" s="401">
        <f t="shared" si="47"/>
        <v>0</v>
      </c>
      <c r="DC476" s="401">
        <f t="shared" si="48"/>
        <v>0</v>
      </c>
      <c r="DD476" s="401" t="str">
        <f t="shared" si="49"/>
        <v>BAIK</v>
      </c>
      <c r="DE476" s="401">
        <f t="shared" si="50"/>
        <v>0</v>
      </c>
      <c r="DF476" s="401" t="str">
        <f t="shared" si="51"/>
        <v>BAIK</v>
      </c>
    </row>
    <row r="477" spans="1:110">
      <c r="A477" s="510">
        <f t="shared" si="52"/>
        <v>465</v>
      </c>
      <c r="B477" s="511" t="str">
        <f>'1. DATA TRAFO'!C476</f>
        <v>SJ0054</v>
      </c>
      <c r="C477" s="512" t="str">
        <f>'1. DATA TRAFO'!D476</f>
        <v>Jl. Ranati</v>
      </c>
      <c r="D477" s="193" t="str">
        <f>'1. DATA TRAFO'!L476</f>
        <v>Trafindo</v>
      </c>
      <c r="E477" s="192">
        <f>'1. DATA TRAFO'!M476</f>
        <v>50</v>
      </c>
      <c r="F477" s="513">
        <f>'1. DATA TRAFO'!R476</f>
        <v>44849</v>
      </c>
      <c r="G477" s="205" t="str">
        <f>'1. DATA TRAFO'!T476</f>
        <v>UMJ</v>
      </c>
      <c r="H477" s="470"/>
      <c r="I477" s="470"/>
      <c r="J477" s="470"/>
      <c r="K477" s="470"/>
      <c r="L477" s="470"/>
      <c r="M477" s="470"/>
      <c r="N477" s="470"/>
      <c r="O477" s="470"/>
      <c r="P477" s="470"/>
      <c r="Q477" s="470"/>
      <c r="R477" s="470"/>
      <c r="S477" s="470"/>
      <c r="T477" s="470"/>
      <c r="U477" s="470"/>
      <c r="V477" s="470"/>
      <c r="W477" s="470"/>
      <c r="X477" s="470"/>
      <c r="Y477" s="470"/>
      <c r="Z477" s="470"/>
      <c r="AA477" s="470"/>
      <c r="AB477" s="470"/>
      <c r="AC477" s="514"/>
      <c r="AD477" s="470"/>
      <c r="AE477" s="515"/>
      <c r="AF477" s="470"/>
      <c r="AG477" s="470"/>
      <c r="AH477" s="470"/>
      <c r="AI477" s="470"/>
      <c r="AJ477" s="470"/>
      <c r="AK477" s="470"/>
      <c r="AL477" s="470"/>
      <c r="AM477" s="470"/>
      <c r="AN477" s="470"/>
      <c r="AO477" s="470"/>
      <c r="AP477" s="470"/>
      <c r="AQ477" s="470"/>
      <c r="AR477" s="470"/>
      <c r="AS477" s="516"/>
      <c r="AT477" s="470"/>
      <c r="AU477" s="471"/>
      <c r="AV477" s="470"/>
      <c r="AW477" s="471"/>
      <c r="AX477" s="471"/>
      <c r="AY477" s="470"/>
      <c r="AZ477" s="473"/>
      <c r="BA477" s="472"/>
      <c r="BB477" s="473"/>
      <c r="BC477" s="472"/>
      <c r="BD477" s="473"/>
      <c r="BE477" s="472"/>
      <c r="BF477" s="473"/>
      <c r="BG477" s="472"/>
      <c r="BH477" s="473"/>
      <c r="BI477" s="472"/>
      <c r="BJ477" s="473"/>
      <c r="BK477" s="472"/>
      <c r="BL477" s="473"/>
      <c r="BM477" s="472"/>
      <c r="BN477" s="473"/>
      <c r="BO477" s="472"/>
      <c r="BP477" s="473"/>
      <c r="BQ477" s="472"/>
      <c r="BR477" s="473"/>
      <c r="BS477" s="472"/>
      <c r="BT477" s="473"/>
      <c r="BU477" s="472"/>
      <c r="BV477" s="473"/>
      <c r="BW477" s="472"/>
      <c r="BX477" s="470"/>
      <c r="BY477" s="470"/>
      <c r="BZ477" s="470"/>
      <c r="CA477" s="470"/>
      <c r="CB477" s="470"/>
      <c r="CC477" s="470"/>
      <c r="CD477" s="470"/>
      <c r="CE477" s="470"/>
      <c r="CF477" s="470"/>
      <c r="CG477" s="470"/>
      <c r="CH477" s="470"/>
      <c r="CI477" s="470"/>
      <c r="CJ477" s="470"/>
      <c r="CK477" s="470"/>
      <c r="CL477" s="470"/>
      <c r="CM477" s="470"/>
      <c r="CN477" s="470"/>
      <c r="CO477" s="470"/>
      <c r="CP477" s="470"/>
      <c r="CQ477" s="470"/>
      <c r="CR477" s="470"/>
      <c r="CS477" s="470"/>
      <c r="CT477" s="470"/>
      <c r="CU477" s="63"/>
      <c r="CV477" s="467"/>
      <c r="CW477" s="186"/>
      <c r="CX477" s="35"/>
      <c r="CY477" s="132" t="e">
        <f>IF(AND(BX477="NYY",BY477=150),324,IF(AND(BX477="NYY",BY477=95),282,IF(AND(BX477="NYY",BY477=70),202,IF(AND(BX477="NYY",BY477=50),159,IF(AND(BX477="NYY",BY477=35),131,IF(AND(BX477=NYY,BY477=25),106,IF(AND(BX477="LVTC",BY477=150),252,IF(AND(BX477="LVTC",BY477=95),190,IF(AND(BX477="LVTC",BY477=70),158,IF(AND(BX477="LVTC",BY477=50),124,IF(AND(BX477="LVTC",BY477=35),102,IF(AND(BX477="LVTC",BY477=25),83,0))))))))))))</f>
        <v>#NAME?</v>
      </c>
      <c r="CZ477" s="35"/>
      <c r="DA477" s="35"/>
      <c r="DB477" s="401">
        <f t="shared" si="47"/>
        <v>0</v>
      </c>
      <c r="DC477" s="401">
        <f t="shared" si="48"/>
        <v>0</v>
      </c>
      <c r="DD477" s="401" t="str">
        <f t="shared" si="49"/>
        <v>BAIK</v>
      </c>
      <c r="DE477" s="401">
        <f t="shared" si="50"/>
        <v>0</v>
      </c>
      <c r="DF477" s="401" t="str">
        <f t="shared" si="51"/>
        <v>BAIK</v>
      </c>
    </row>
    <row r="478" spans="1:110">
      <c r="A478" s="510">
        <f t="shared" si="52"/>
        <v>466</v>
      </c>
      <c r="B478" s="511" t="str">
        <f>'1. DATA TRAFO'!C477</f>
        <v>SJ0055</v>
      </c>
      <c r="C478" s="512" t="str">
        <f>'1. DATA TRAFO'!D477</f>
        <v>Jl. Ranati</v>
      </c>
      <c r="D478" s="193" t="str">
        <f>'1. DATA TRAFO'!L477</f>
        <v>Trafindo</v>
      </c>
      <c r="E478" s="192">
        <f>'1. DATA TRAFO'!M477</f>
        <v>50</v>
      </c>
      <c r="F478" s="513">
        <f>'1. DATA TRAFO'!R477</f>
        <v>44849</v>
      </c>
      <c r="G478" s="205" t="str">
        <f>'1. DATA TRAFO'!T477</f>
        <v>UMJ</v>
      </c>
      <c r="H478" s="470"/>
      <c r="I478" s="470"/>
      <c r="J478" s="470"/>
      <c r="K478" s="470"/>
      <c r="L478" s="470"/>
      <c r="M478" s="470"/>
      <c r="N478" s="470"/>
      <c r="O478" s="470"/>
      <c r="P478" s="470"/>
      <c r="Q478" s="470"/>
      <c r="R478" s="470"/>
      <c r="S478" s="470"/>
      <c r="T478" s="470"/>
      <c r="U478" s="470"/>
      <c r="V478" s="470"/>
      <c r="W478" s="470"/>
      <c r="X478" s="470"/>
      <c r="Y478" s="470"/>
      <c r="Z478" s="470"/>
      <c r="AA478" s="470"/>
      <c r="AB478" s="470"/>
      <c r="AC478" s="514"/>
      <c r="AD478" s="470"/>
      <c r="AE478" s="515"/>
      <c r="AF478" s="470"/>
      <c r="AG478" s="470"/>
      <c r="AH478" s="470"/>
      <c r="AI478" s="470"/>
      <c r="AJ478" s="470"/>
      <c r="AK478" s="470"/>
      <c r="AL478" s="470"/>
      <c r="AM478" s="470"/>
      <c r="AN478" s="470"/>
      <c r="AO478" s="470"/>
      <c r="AP478" s="470"/>
      <c r="AQ478" s="470"/>
      <c r="AR478" s="470"/>
      <c r="AS478" s="516"/>
      <c r="AT478" s="470"/>
      <c r="AU478" s="471"/>
      <c r="AV478" s="470"/>
      <c r="AW478" s="471"/>
      <c r="AX478" s="471"/>
      <c r="AY478" s="470"/>
      <c r="AZ478" s="473"/>
      <c r="BA478" s="472"/>
      <c r="BB478" s="473"/>
      <c r="BC478" s="472"/>
      <c r="BD478" s="473"/>
      <c r="BE478" s="472"/>
      <c r="BF478" s="473"/>
      <c r="BG478" s="472"/>
      <c r="BH478" s="473"/>
      <c r="BI478" s="472"/>
      <c r="BJ478" s="473"/>
      <c r="BK478" s="472"/>
      <c r="BL478" s="473"/>
      <c r="BM478" s="472"/>
      <c r="BN478" s="473"/>
      <c r="BO478" s="472"/>
      <c r="BP478" s="473"/>
      <c r="BQ478" s="472"/>
      <c r="BR478" s="473"/>
      <c r="BS478" s="472"/>
      <c r="BT478" s="473"/>
      <c r="BU478" s="472"/>
      <c r="BV478" s="473"/>
      <c r="BW478" s="472"/>
      <c r="BX478" s="470"/>
      <c r="BY478" s="470"/>
      <c r="BZ478" s="470"/>
      <c r="CA478" s="470"/>
      <c r="CB478" s="470"/>
      <c r="CC478" s="470"/>
      <c r="CD478" s="470"/>
      <c r="CE478" s="470"/>
      <c r="CF478" s="470"/>
      <c r="CG478" s="470"/>
      <c r="CH478" s="470"/>
      <c r="CI478" s="470"/>
      <c r="CJ478" s="470"/>
      <c r="CK478" s="470"/>
      <c r="CL478" s="470"/>
      <c r="CM478" s="470"/>
      <c r="CN478" s="470"/>
      <c r="CO478" s="470"/>
      <c r="CP478" s="470"/>
      <c r="CQ478" s="470"/>
      <c r="CR478" s="470"/>
      <c r="CS478" s="470"/>
      <c r="CT478" s="470"/>
      <c r="CU478" s="63"/>
      <c r="CV478" s="467"/>
      <c r="CW478" s="186"/>
      <c r="CX478" s="35"/>
      <c r="CY478" s="132" t="e">
        <f>IF(AND(BX478="NYY",BY478=150),324,IF(AND(BX478="NYY",BY478=95),282,IF(AND(BX478="NYY",BY478=70),202,IF(AND(BX478="NYY",BY478=50),159,IF(AND(BX478="NYY",BY478=35),131,IF(AND(BX478=NYY,BY478=25),106,IF(AND(BX478="LVTC",BY478=150),252,IF(AND(BX478="LVTC",BY478=95),190,IF(AND(BX478="LVTC",BY478=70),158,IF(AND(BX478="LVTC",BY478=50),124,IF(AND(BX478="LVTC",BY478=35),102,IF(AND(BX478="LVTC",BY478=25),83,0))))))))))))</f>
        <v>#NAME?</v>
      </c>
      <c r="CZ478" s="35"/>
      <c r="DA478" s="35"/>
      <c r="DB478" s="401">
        <f t="shared" si="47"/>
        <v>0</v>
      </c>
      <c r="DC478" s="401">
        <f t="shared" si="48"/>
        <v>0</v>
      </c>
      <c r="DD478" s="401" t="str">
        <f t="shared" si="49"/>
        <v>BAIK</v>
      </c>
      <c r="DE478" s="401">
        <f t="shared" si="50"/>
        <v>0</v>
      </c>
      <c r="DF478" s="401" t="str">
        <f t="shared" si="51"/>
        <v>BAIK</v>
      </c>
    </row>
    <row r="479" spans="1:110">
      <c r="A479" s="510">
        <f t="shared" si="52"/>
        <v>467</v>
      </c>
      <c r="B479" s="511" t="str">
        <f>'1. DATA TRAFO'!C478</f>
        <v>TA0026</v>
      </c>
      <c r="C479" s="512" t="str">
        <f>'1. DATA TRAFO'!D478</f>
        <v>Jl. Tanjung Tinggi</v>
      </c>
      <c r="D479" s="193" t="str">
        <f>'1. DATA TRAFO'!L478</f>
        <v>Sintra</v>
      </c>
      <c r="E479" s="192">
        <f>'1. DATA TRAFO'!M478</f>
        <v>100</v>
      </c>
      <c r="F479" s="513">
        <f>'1. DATA TRAFO'!R478</f>
        <v>44851</v>
      </c>
      <c r="G479" s="205" t="str">
        <f>'1. DATA TRAFO'!T478</f>
        <v>UMJ</v>
      </c>
      <c r="H479" s="470"/>
      <c r="I479" s="470"/>
      <c r="J479" s="470"/>
      <c r="K479" s="470"/>
      <c r="L479" s="470"/>
      <c r="M479" s="470"/>
      <c r="N479" s="470"/>
      <c r="O479" s="470"/>
      <c r="P479" s="470"/>
      <c r="Q479" s="470"/>
      <c r="R479" s="470"/>
      <c r="S479" s="470"/>
      <c r="T479" s="470"/>
      <c r="U479" s="470"/>
      <c r="V479" s="470"/>
      <c r="W479" s="470"/>
      <c r="X479" s="470"/>
      <c r="Y479" s="470"/>
      <c r="Z479" s="470"/>
      <c r="AA479" s="470"/>
      <c r="AB479" s="470"/>
      <c r="AC479" s="514"/>
      <c r="AD479" s="470"/>
      <c r="AE479" s="515"/>
      <c r="AF479" s="470"/>
      <c r="AG479" s="470"/>
      <c r="AH479" s="470"/>
      <c r="AI479" s="470"/>
      <c r="AJ479" s="470"/>
      <c r="AK479" s="470"/>
      <c r="AL479" s="470"/>
      <c r="AM479" s="470"/>
      <c r="AN479" s="470"/>
      <c r="AO479" s="470"/>
      <c r="AP479" s="470"/>
      <c r="AQ479" s="470"/>
      <c r="AR479" s="470"/>
      <c r="AS479" s="516"/>
      <c r="AT479" s="470"/>
      <c r="AU479" s="471"/>
      <c r="AV479" s="470"/>
      <c r="AW479" s="471"/>
      <c r="AX479" s="471"/>
      <c r="AY479" s="470"/>
      <c r="AZ479" s="473"/>
      <c r="BA479" s="472"/>
      <c r="BB479" s="473"/>
      <c r="BC479" s="472"/>
      <c r="BD479" s="473"/>
      <c r="BE479" s="472"/>
      <c r="BF479" s="473"/>
      <c r="BG479" s="472"/>
      <c r="BH479" s="473"/>
      <c r="BI479" s="472"/>
      <c r="BJ479" s="473"/>
      <c r="BK479" s="472"/>
      <c r="BL479" s="473"/>
      <c r="BM479" s="472"/>
      <c r="BN479" s="473"/>
      <c r="BO479" s="472"/>
      <c r="BP479" s="473"/>
      <c r="BQ479" s="472"/>
      <c r="BR479" s="473"/>
      <c r="BS479" s="472"/>
      <c r="BT479" s="473"/>
      <c r="BU479" s="472"/>
      <c r="BV479" s="473"/>
      <c r="BW479" s="472"/>
      <c r="BX479" s="470"/>
      <c r="BY479" s="470"/>
      <c r="BZ479" s="470"/>
      <c r="CA479" s="470"/>
      <c r="CB479" s="470"/>
      <c r="CC479" s="470"/>
      <c r="CD479" s="470"/>
      <c r="CE479" s="470"/>
      <c r="CF479" s="470"/>
      <c r="CG479" s="470"/>
      <c r="CH479" s="470"/>
      <c r="CI479" s="470"/>
      <c r="CJ479" s="470"/>
      <c r="CK479" s="470"/>
      <c r="CL479" s="470"/>
      <c r="CM479" s="470"/>
      <c r="CN479" s="470"/>
      <c r="CO479" s="470"/>
      <c r="CP479" s="470"/>
      <c r="CQ479" s="470"/>
      <c r="CR479" s="470"/>
      <c r="CS479" s="470"/>
      <c r="CT479" s="470"/>
      <c r="CU479" s="63"/>
      <c r="CV479" s="467"/>
      <c r="CW479" s="186"/>
      <c r="CX479" s="35"/>
      <c r="CY479" s="132" t="e">
        <f>IF(AND(BX479="NYY",BY479=150),324,IF(AND(BX479="NYY",BY479=95),282,IF(AND(BX479="NYY",BY479=70),202,IF(AND(BX479="NYY",BY479=50),159,IF(AND(BX479="NYY",BY479=35),131,IF(AND(BX479=NYY,BY479=25),106,IF(AND(BX479="LVTC",BY479=150),252,IF(AND(BX479="LVTC",BY479=95),190,IF(AND(BX479="LVTC",BY479=70),158,IF(AND(BX479="LVTC",BY479=50),124,IF(AND(BX479="LVTC",BY479=35),102,IF(AND(BX479="LVTC",BY479=25),83,0))))))))))))</f>
        <v>#NAME?</v>
      </c>
      <c r="CZ479" s="35"/>
      <c r="DA479" s="35"/>
      <c r="DB479" s="401">
        <f t="shared" si="47"/>
        <v>0</v>
      </c>
      <c r="DC479" s="401">
        <f t="shared" si="48"/>
        <v>0</v>
      </c>
      <c r="DD479" s="401" t="str">
        <f t="shared" si="49"/>
        <v>BAIK</v>
      </c>
      <c r="DE479" s="401">
        <f t="shared" si="50"/>
        <v>0</v>
      </c>
      <c r="DF479" s="401" t="str">
        <f t="shared" si="51"/>
        <v>BAIK</v>
      </c>
    </row>
    <row r="480" spans="1:110">
      <c r="A480" s="510">
        <f t="shared" si="52"/>
        <v>468</v>
      </c>
      <c r="B480" s="511" t="str">
        <f>'1. DATA TRAFO'!C479</f>
        <v>TA0050</v>
      </c>
      <c r="C480" s="512" t="str">
        <f>'1. DATA TRAFO'!D479</f>
        <v>Jl. Tanjung Tinggi</v>
      </c>
      <c r="D480" s="193" t="str">
        <f>'1. DATA TRAFO'!L479</f>
        <v>Voltra</v>
      </c>
      <c r="E480" s="192">
        <f>'1. DATA TRAFO'!M479</f>
        <v>100</v>
      </c>
      <c r="F480" s="513">
        <f>'1. DATA TRAFO'!R479</f>
        <v>44851</v>
      </c>
      <c r="G480" s="205" t="str">
        <f>'1. DATA TRAFO'!T479</f>
        <v>UMJ</v>
      </c>
      <c r="H480" s="470"/>
      <c r="I480" s="470"/>
      <c r="J480" s="470"/>
      <c r="K480" s="470"/>
      <c r="L480" s="470"/>
      <c r="M480" s="470"/>
      <c r="N480" s="470"/>
      <c r="O480" s="470"/>
      <c r="P480" s="470"/>
      <c r="Q480" s="470"/>
      <c r="R480" s="470"/>
      <c r="S480" s="470"/>
      <c r="T480" s="470"/>
      <c r="U480" s="470"/>
      <c r="V480" s="470"/>
      <c r="W480" s="470"/>
      <c r="X480" s="470"/>
      <c r="Y480" s="470"/>
      <c r="Z480" s="470"/>
      <c r="AA480" s="470"/>
      <c r="AB480" s="470"/>
      <c r="AC480" s="514"/>
      <c r="AD480" s="470"/>
      <c r="AE480" s="515"/>
      <c r="AF480" s="470"/>
      <c r="AG480" s="470"/>
      <c r="AH480" s="470"/>
      <c r="AI480" s="470"/>
      <c r="AJ480" s="470"/>
      <c r="AK480" s="470"/>
      <c r="AL480" s="470"/>
      <c r="AM480" s="470"/>
      <c r="AN480" s="470"/>
      <c r="AO480" s="470"/>
      <c r="AP480" s="470"/>
      <c r="AQ480" s="470"/>
      <c r="AR480" s="470"/>
      <c r="AS480" s="516"/>
      <c r="AT480" s="470"/>
      <c r="AU480" s="471"/>
      <c r="AV480" s="470"/>
      <c r="AW480" s="471"/>
      <c r="AX480" s="471"/>
      <c r="AY480" s="470"/>
      <c r="AZ480" s="473"/>
      <c r="BA480" s="472"/>
      <c r="BB480" s="473"/>
      <c r="BC480" s="472"/>
      <c r="BD480" s="473"/>
      <c r="BE480" s="472"/>
      <c r="BF480" s="473"/>
      <c r="BG480" s="472"/>
      <c r="BH480" s="473"/>
      <c r="BI480" s="472"/>
      <c r="BJ480" s="473"/>
      <c r="BK480" s="472"/>
      <c r="BL480" s="473"/>
      <c r="BM480" s="472"/>
      <c r="BN480" s="473"/>
      <c r="BO480" s="472"/>
      <c r="BP480" s="473"/>
      <c r="BQ480" s="472"/>
      <c r="BR480" s="473"/>
      <c r="BS480" s="472"/>
      <c r="BT480" s="473"/>
      <c r="BU480" s="472"/>
      <c r="BV480" s="473"/>
      <c r="BW480" s="472"/>
      <c r="BX480" s="470"/>
      <c r="BY480" s="470"/>
      <c r="BZ480" s="470"/>
      <c r="CA480" s="470"/>
      <c r="CB480" s="470"/>
      <c r="CC480" s="470"/>
      <c r="CD480" s="470"/>
      <c r="CE480" s="470"/>
      <c r="CF480" s="470"/>
      <c r="CG480" s="470"/>
      <c r="CH480" s="470"/>
      <c r="CI480" s="470"/>
      <c r="CJ480" s="470"/>
      <c r="CK480" s="470"/>
      <c r="CL480" s="470"/>
      <c r="CM480" s="470"/>
      <c r="CN480" s="470"/>
      <c r="CO480" s="470"/>
      <c r="CP480" s="470"/>
      <c r="CQ480" s="470"/>
      <c r="CR480" s="470"/>
      <c r="CS480" s="470"/>
      <c r="CT480" s="470"/>
      <c r="CU480" s="63"/>
      <c r="CV480" s="467"/>
      <c r="CW480" s="186"/>
      <c r="CX480" s="35"/>
      <c r="CY480" s="132" t="e">
        <f>IF(AND(BX480="NYY",BY480=150),324,IF(AND(BX480="NYY",BY480=95),282,IF(AND(BX480="NYY",BY480=70),202,IF(AND(BX480="NYY",BY480=50),159,IF(AND(BX480="NYY",BY480=35),131,IF(AND(BX480=NYY,BY480=25),106,IF(AND(BX480="LVTC",BY480=150),252,IF(AND(BX480="LVTC",BY480=95),190,IF(AND(BX480="LVTC",BY480=70),158,IF(AND(BX480="LVTC",BY480=50),124,IF(AND(BX480="LVTC",BY480=35),102,IF(AND(BX480="LVTC",BY480=25),83,0))))))))))))</f>
        <v>#NAME?</v>
      </c>
      <c r="CZ480" s="35"/>
      <c r="DA480" s="35"/>
      <c r="DB480" s="401">
        <f t="shared" si="47"/>
        <v>0</v>
      </c>
      <c r="DC480" s="401">
        <f t="shared" si="48"/>
        <v>0</v>
      </c>
      <c r="DD480" s="401" t="str">
        <f t="shared" si="49"/>
        <v>BAIK</v>
      </c>
      <c r="DE480" s="401">
        <f t="shared" si="50"/>
        <v>0</v>
      </c>
      <c r="DF480" s="401" t="str">
        <f t="shared" si="51"/>
        <v>BAIK</v>
      </c>
    </row>
    <row r="481" spans="1:110">
      <c r="A481" s="510">
        <f t="shared" si="52"/>
        <v>469</v>
      </c>
      <c r="B481" s="511" t="str">
        <f>'1. DATA TRAFO'!C480</f>
        <v>TA0024</v>
      </c>
      <c r="C481" s="512" t="str">
        <f>'1. DATA TRAFO'!D480</f>
        <v>Jl. Rahman Deramad</v>
      </c>
      <c r="D481" s="193" t="str">
        <f>'1. DATA TRAFO'!L480</f>
        <v>Morawa</v>
      </c>
      <c r="E481" s="192">
        <f>'1. DATA TRAFO'!M480</f>
        <v>100</v>
      </c>
      <c r="F481" s="513">
        <f>'1. DATA TRAFO'!R480</f>
        <v>44851</v>
      </c>
      <c r="G481" s="205" t="str">
        <f>'1. DATA TRAFO'!T480</f>
        <v>UMJ</v>
      </c>
      <c r="H481" s="470"/>
      <c r="I481" s="470"/>
      <c r="J481" s="470"/>
      <c r="K481" s="470"/>
      <c r="L481" s="470"/>
      <c r="M481" s="470"/>
      <c r="N481" s="470"/>
      <c r="O481" s="470"/>
      <c r="P481" s="470"/>
      <c r="Q481" s="470"/>
      <c r="R481" s="470"/>
      <c r="S481" s="470"/>
      <c r="T481" s="470"/>
      <c r="U481" s="470"/>
      <c r="V481" s="470"/>
      <c r="W481" s="470"/>
      <c r="X481" s="470"/>
      <c r="Y481" s="470"/>
      <c r="Z481" s="470"/>
      <c r="AA481" s="470"/>
      <c r="AB481" s="470"/>
      <c r="AC481" s="514"/>
      <c r="AD481" s="470"/>
      <c r="AE481" s="515"/>
      <c r="AF481" s="470"/>
      <c r="AG481" s="470"/>
      <c r="AH481" s="470"/>
      <c r="AI481" s="470"/>
      <c r="AJ481" s="470"/>
      <c r="AK481" s="470"/>
      <c r="AL481" s="470"/>
      <c r="AM481" s="470"/>
      <c r="AN481" s="470"/>
      <c r="AO481" s="470"/>
      <c r="AP481" s="470"/>
      <c r="AQ481" s="470"/>
      <c r="AR481" s="470"/>
      <c r="AS481" s="516"/>
      <c r="AT481" s="470"/>
      <c r="AU481" s="471"/>
      <c r="AV481" s="470"/>
      <c r="AW481" s="471"/>
      <c r="AX481" s="471"/>
      <c r="AY481" s="470"/>
      <c r="AZ481" s="473"/>
      <c r="BA481" s="472"/>
      <c r="BB481" s="473"/>
      <c r="BC481" s="472"/>
      <c r="BD481" s="473"/>
      <c r="BE481" s="472"/>
      <c r="BF481" s="473"/>
      <c r="BG481" s="472"/>
      <c r="BH481" s="473"/>
      <c r="BI481" s="472"/>
      <c r="BJ481" s="473"/>
      <c r="BK481" s="472"/>
      <c r="BL481" s="473"/>
      <c r="BM481" s="472"/>
      <c r="BN481" s="473"/>
      <c r="BO481" s="472"/>
      <c r="BP481" s="473"/>
      <c r="BQ481" s="472"/>
      <c r="BR481" s="473"/>
      <c r="BS481" s="472"/>
      <c r="BT481" s="473"/>
      <c r="BU481" s="472"/>
      <c r="BV481" s="473"/>
      <c r="BW481" s="472"/>
      <c r="BX481" s="470"/>
      <c r="BY481" s="470"/>
      <c r="BZ481" s="470"/>
      <c r="CA481" s="470"/>
      <c r="CB481" s="470"/>
      <c r="CC481" s="470"/>
      <c r="CD481" s="470"/>
      <c r="CE481" s="470"/>
      <c r="CF481" s="470"/>
      <c r="CG481" s="470"/>
      <c r="CH481" s="470"/>
      <c r="CI481" s="470"/>
      <c r="CJ481" s="470"/>
      <c r="CK481" s="470"/>
      <c r="CL481" s="470"/>
      <c r="CM481" s="470"/>
      <c r="CN481" s="470"/>
      <c r="CO481" s="470"/>
      <c r="CP481" s="470"/>
      <c r="CQ481" s="470"/>
      <c r="CR481" s="470"/>
      <c r="CS481" s="470"/>
      <c r="CT481" s="470"/>
      <c r="CU481" s="63"/>
      <c r="CV481" s="467"/>
      <c r="CW481" s="186"/>
      <c r="CX481" s="35"/>
      <c r="CY481" s="132" t="e">
        <f>IF(AND(BX481="NYY",BY481=150),324,IF(AND(BX481="NYY",BY481=95),282,IF(AND(BX481="NYY",BY481=70),202,IF(AND(BX481="NYY",BY481=50),159,IF(AND(BX481="NYY",BY481=35),131,IF(AND(BX481=NYY,BY481=25),106,IF(AND(BX481="LVTC",BY481=150),252,IF(AND(BX481="LVTC",BY481=95),190,IF(AND(BX481="LVTC",BY481=70),158,IF(AND(BX481="LVTC",BY481=50),124,IF(AND(BX481="LVTC",BY481=35),102,IF(AND(BX481="LVTC",BY481=25),83,0))))))))))))</f>
        <v>#NAME?</v>
      </c>
      <c r="CZ481" s="35"/>
      <c r="DA481" s="35"/>
      <c r="DB481" s="401">
        <f t="shared" si="47"/>
        <v>0</v>
      </c>
      <c r="DC481" s="401">
        <f t="shared" si="48"/>
        <v>0</v>
      </c>
      <c r="DD481" s="401" t="str">
        <f t="shared" si="49"/>
        <v>BAIK</v>
      </c>
      <c r="DE481" s="401">
        <f t="shared" si="50"/>
        <v>0</v>
      </c>
      <c r="DF481" s="401" t="str">
        <f t="shared" si="51"/>
        <v>BAIK</v>
      </c>
    </row>
    <row r="482" spans="1:110">
      <c r="A482" s="510">
        <f t="shared" si="52"/>
        <v>470</v>
      </c>
      <c r="B482" s="511" t="str">
        <f>'1. DATA TRAFO'!C481</f>
        <v>TA0027</v>
      </c>
      <c r="C482" s="512" t="str">
        <f>'1. DATA TRAFO'!D481</f>
        <v>Jl. Tanjung Tinggi</v>
      </c>
      <c r="D482" s="193" t="str">
        <f>'1. DATA TRAFO'!L481</f>
        <v>Morawa</v>
      </c>
      <c r="E482" s="192">
        <f>'1. DATA TRAFO'!M481</f>
        <v>50</v>
      </c>
      <c r="F482" s="513">
        <f>'1. DATA TRAFO'!R481</f>
        <v>44851</v>
      </c>
      <c r="G482" s="205" t="str">
        <f>'1. DATA TRAFO'!T481</f>
        <v>UMJ</v>
      </c>
      <c r="H482" s="470"/>
      <c r="I482" s="470"/>
      <c r="J482" s="470"/>
      <c r="K482" s="470"/>
      <c r="L482" s="470"/>
      <c r="M482" s="470"/>
      <c r="N482" s="470"/>
      <c r="O482" s="470"/>
      <c r="P482" s="470"/>
      <c r="Q482" s="470"/>
      <c r="R482" s="470"/>
      <c r="S482" s="470"/>
      <c r="T482" s="470"/>
      <c r="U482" s="470"/>
      <c r="V482" s="470"/>
      <c r="W482" s="470"/>
      <c r="X482" s="470"/>
      <c r="Y482" s="470"/>
      <c r="Z482" s="470"/>
      <c r="AA482" s="470"/>
      <c r="AB482" s="470"/>
      <c r="AC482" s="514"/>
      <c r="AD482" s="470"/>
      <c r="AE482" s="515"/>
      <c r="AF482" s="470"/>
      <c r="AG482" s="470"/>
      <c r="AH482" s="470"/>
      <c r="AI482" s="470"/>
      <c r="AJ482" s="470"/>
      <c r="AK482" s="470"/>
      <c r="AL482" s="470"/>
      <c r="AM482" s="470"/>
      <c r="AN482" s="470"/>
      <c r="AO482" s="470"/>
      <c r="AP482" s="470"/>
      <c r="AQ482" s="470"/>
      <c r="AR482" s="470"/>
      <c r="AS482" s="516"/>
      <c r="AT482" s="470"/>
      <c r="AU482" s="471"/>
      <c r="AV482" s="470"/>
      <c r="AW482" s="471"/>
      <c r="AX482" s="471"/>
      <c r="AY482" s="470"/>
      <c r="AZ482" s="473"/>
      <c r="BA482" s="472"/>
      <c r="BB482" s="473"/>
      <c r="BC482" s="472"/>
      <c r="BD482" s="473"/>
      <c r="BE482" s="472"/>
      <c r="BF482" s="473"/>
      <c r="BG482" s="472"/>
      <c r="BH482" s="473"/>
      <c r="BI482" s="472"/>
      <c r="BJ482" s="473"/>
      <c r="BK482" s="472"/>
      <c r="BL482" s="473"/>
      <c r="BM482" s="472"/>
      <c r="BN482" s="473"/>
      <c r="BO482" s="472"/>
      <c r="BP482" s="473"/>
      <c r="BQ482" s="472"/>
      <c r="BR482" s="473"/>
      <c r="BS482" s="472"/>
      <c r="BT482" s="473"/>
      <c r="BU482" s="472"/>
      <c r="BV482" s="473"/>
      <c r="BW482" s="472"/>
      <c r="BX482" s="470"/>
      <c r="BY482" s="470"/>
      <c r="BZ482" s="470"/>
      <c r="CA482" s="470"/>
      <c r="CB482" s="470"/>
      <c r="CC482" s="470"/>
      <c r="CD482" s="470"/>
      <c r="CE482" s="470"/>
      <c r="CF482" s="470"/>
      <c r="CG482" s="470"/>
      <c r="CH482" s="470"/>
      <c r="CI482" s="470"/>
      <c r="CJ482" s="470"/>
      <c r="CK482" s="470"/>
      <c r="CL482" s="470"/>
      <c r="CM482" s="470"/>
      <c r="CN482" s="470"/>
      <c r="CO482" s="470"/>
      <c r="CP482" s="470"/>
      <c r="CQ482" s="470"/>
      <c r="CR482" s="470"/>
      <c r="CS482" s="470"/>
      <c r="CT482" s="470"/>
      <c r="CU482" s="63"/>
      <c r="CV482" s="467"/>
      <c r="CW482" s="186"/>
      <c r="CX482" s="35"/>
      <c r="CY482" s="132" t="e">
        <f>IF(AND(BX482="NYY",BY482=150),324,IF(AND(BX482="NYY",BY482=95),282,IF(AND(BX482="NYY",BY482=70),202,IF(AND(BX482="NYY",BY482=50),159,IF(AND(BX482="NYY",BY482=35),131,IF(AND(BX482=NYY,BY482=25),106,IF(AND(BX482="LVTC",BY482=150),252,IF(AND(BX482="LVTC",BY482=95),190,IF(AND(BX482="LVTC",BY482=70),158,IF(AND(BX482="LVTC",BY482=50),124,IF(AND(BX482="LVTC",BY482=35),102,IF(AND(BX482="LVTC",BY482=25),83,0))))))))))))</f>
        <v>#NAME?</v>
      </c>
      <c r="CZ482" s="35"/>
      <c r="DA482" s="35"/>
      <c r="DB482" s="401">
        <f t="shared" si="47"/>
        <v>0</v>
      </c>
      <c r="DC482" s="401">
        <f t="shared" si="48"/>
        <v>0</v>
      </c>
      <c r="DD482" s="401" t="str">
        <f t="shared" si="49"/>
        <v>BAIK</v>
      </c>
      <c r="DE482" s="401">
        <f t="shared" si="50"/>
        <v>0</v>
      </c>
      <c r="DF482" s="401" t="str">
        <f t="shared" si="51"/>
        <v>BAIK</v>
      </c>
    </row>
    <row r="483" spans="1:110">
      <c r="A483" s="510">
        <f t="shared" si="52"/>
        <v>471</v>
      </c>
      <c r="B483" s="511" t="str">
        <f>'1. DATA TRAFO'!C482</f>
        <v>SJ0043</v>
      </c>
      <c r="C483" s="512" t="str">
        <f>'1. DATA TRAFO'!D482</f>
        <v>Jl. Tanjung Tinggi</v>
      </c>
      <c r="D483" s="193" t="str">
        <f>'1. DATA TRAFO'!L482</f>
        <v>Morawa</v>
      </c>
      <c r="E483" s="192">
        <f>'1. DATA TRAFO'!M482</f>
        <v>100</v>
      </c>
      <c r="F483" s="513">
        <f>'1. DATA TRAFO'!R482</f>
        <v>44851</v>
      </c>
      <c r="G483" s="205" t="str">
        <f>'1. DATA TRAFO'!T482</f>
        <v>UMJ</v>
      </c>
      <c r="H483" s="470"/>
      <c r="I483" s="470"/>
      <c r="J483" s="470"/>
      <c r="K483" s="470"/>
      <c r="L483" s="470"/>
      <c r="M483" s="470"/>
      <c r="N483" s="470"/>
      <c r="O483" s="470"/>
      <c r="P483" s="470"/>
      <c r="Q483" s="470"/>
      <c r="R483" s="470"/>
      <c r="S483" s="470"/>
      <c r="T483" s="470"/>
      <c r="U483" s="470"/>
      <c r="V483" s="470"/>
      <c r="W483" s="470"/>
      <c r="X483" s="470"/>
      <c r="Y483" s="470"/>
      <c r="Z483" s="470"/>
      <c r="AA483" s="470"/>
      <c r="AB483" s="470"/>
      <c r="AC483" s="514"/>
      <c r="AD483" s="470"/>
      <c r="AE483" s="515"/>
      <c r="AF483" s="470"/>
      <c r="AG483" s="470"/>
      <c r="AH483" s="470"/>
      <c r="AI483" s="470"/>
      <c r="AJ483" s="470"/>
      <c r="AK483" s="470"/>
      <c r="AL483" s="470"/>
      <c r="AM483" s="470"/>
      <c r="AN483" s="470"/>
      <c r="AO483" s="470"/>
      <c r="AP483" s="470"/>
      <c r="AQ483" s="470"/>
      <c r="AR483" s="470"/>
      <c r="AS483" s="516"/>
      <c r="AT483" s="470"/>
      <c r="AU483" s="471"/>
      <c r="AV483" s="470"/>
      <c r="AW483" s="471"/>
      <c r="AX483" s="471"/>
      <c r="AY483" s="470"/>
      <c r="AZ483" s="473"/>
      <c r="BA483" s="472"/>
      <c r="BB483" s="473"/>
      <c r="BC483" s="472"/>
      <c r="BD483" s="473"/>
      <c r="BE483" s="472"/>
      <c r="BF483" s="473"/>
      <c r="BG483" s="472"/>
      <c r="BH483" s="473"/>
      <c r="BI483" s="472"/>
      <c r="BJ483" s="473"/>
      <c r="BK483" s="472"/>
      <c r="BL483" s="473"/>
      <c r="BM483" s="472"/>
      <c r="BN483" s="473"/>
      <c r="BO483" s="472"/>
      <c r="BP483" s="473"/>
      <c r="BQ483" s="472"/>
      <c r="BR483" s="473"/>
      <c r="BS483" s="472"/>
      <c r="BT483" s="473"/>
      <c r="BU483" s="472"/>
      <c r="BV483" s="473"/>
      <c r="BW483" s="472"/>
      <c r="BX483" s="470"/>
      <c r="BY483" s="470"/>
      <c r="BZ483" s="470"/>
      <c r="CA483" s="470"/>
      <c r="CB483" s="470"/>
      <c r="CC483" s="470"/>
      <c r="CD483" s="470"/>
      <c r="CE483" s="470"/>
      <c r="CF483" s="470"/>
      <c r="CG483" s="470"/>
      <c r="CH483" s="470"/>
      <c r="CI483" s="470"/>
      <c r="CJ483" s="470"/>
      <c r="CK483" s="470"/>
      <c r="CL483" s="470"/>
      <c r="CM483" s="470"/>
      <c r="CN483" s="470"/>
      <c r="CO483" s="470"/>
      <c r="CP483" s="470"/>
      <c r="CQ483" s="470"/>
      <c r="CR483" s="470"/>
      <c r="CS483" s="470"/>
      <c r="CT483" s="470"/>
      <c r="CU483" s="63"/>
      <c r="CV483" s="467"/>
      <c r="CW483" s="186"/>
      <c r="CX483" s="35"/>
      <c r="CY483" s="132" t="e">
        <f>IF(AND(BX483="NYY",BY483=150),324,IF(AND(BX483="NYY",BY483=95),282,IF(AND(BX483="NYY",BY483=70),202,IF(AND(BX483="NYY",BY483=50),159,IF(AND(BX483="NYY",BY483=35),131,IF(AND(BX483=NYY,BY483=25),106,IF(AND(BX483="LVTC",BY483=150),252,IF(AND(BX483="LVTC",BY483=95),190,IF(AND(BX483="LVTC",BY483=70),158,IF(AND(BX483="LVTC",BY483=50),124,IF(AND(BX483="LVTC",BY483=35),102,IF(AND(BX483="LVTC",BY483=25),83,0))))))))))))</f>
        <v>#NAME?</v>
      </c>
      <c r="CZ483" s="35"/>
      <c r="DA483" s="35"/>
      <c r="DB483" s="401">
        <f t="shared" si="47"/>
        <v>0</v>
      </c>
      <c r="DC483" s="401">
        <f t="shared" si="48"/>
        <v>0</v>
      </c>
      <c r="DD483" s="401" t="str">
        <f t="shared" si="49"/>
        <v>BAIK</v>
      </c>
      <c r="DE483" s="401">
        <f t="shared" si="50"/>
        <v>0</v>
      </c>
      <c r="DF483" s="401" t="str">
        <f t="shared" si="51"/>
        <v>BAIK</v>
      </c>
    </row>
    <row r="484" spans="1:110">
      <c r="A484" s="510">
        <f t="shared" si="52"/>
        <v>472</v>
      </c>
      <c r="B484" s="511" t="str">
        <f>'1. DATA TRAFO'!C483</f>
        <v>TP0482</v>
      </c>
      <c r="C484" s="512" t="str">
        <f>'1. DATA TRAFO'!D483</f>
        <v>Jl. Telex</v>
      </c>
      <c r="D484" s="193" t="str">
        <f>'1. DATA TRAFO'!L483</f>
        <v>Trafindo</v>
      </c>
      <c r="E484" s="192">
        <f>'1. DATA TRAFO'!M483</f>
        <v>50</v>
      </c>
      <c r="F484" s="513">
        <f>'1. DATA TRAFO'!R483</f>
        <v>44852</v>
      </c>
      <c r="G484" s="205" t="str">
        <f>'1. DATA TRAFO'!T483</f>
        <v>UMJ</v>
      </c>
      <c r="H484" s="470"/>
      <c r="I484" s="470"/>
      <c r="J484" s="470"/>
      <c r="K484" s="470"/>
      <c r="L484" s="470"/>
      <c r="M484" s="470"/>
      <c r="N484" s="470"/>
      <c r="O484" s="470"/>
      <c r="P484" s="470"/>
      <c r="Q484" s="470"/>
      <c r="R484" s="470"/>
      <c r="S484" s="470"/>
      <c r="T484" s="470"/>
      <c r="U484" s="470"/>
      <c r="V484" s="470"/>
      <c r="W484" s="470"/>
      <c r="X484" s="470"/>
      <c r="Y484" s="470"/>
      <c r="Z484" s="470"/>
      <c r="AA484" s="470"/>
      <c r="AB484" s="470"/>
      <c r="AC484" s="514"/>
      <c r="AD484" s="470"/>
      <c r="AE484" s="515"/>
      <c r="AF484" s="470"/>
      <c r="AG484" s="470"/>
      <c r="AH484" s="470"/>
      <c r="AI484" s="470"/>
      <c r="AJ484" s="470"/>
      <c r="AK484" s="470"/>
      <c r="AL484" s="470"/>
      <c r="AM484" s="470"/>
      <c r="AN484" s="470"/>
      <c r="AO484" s="470"/>
      <c r="AP484" s="470"/>
      <c r="AQ484" s="470"/>
      <c r="AR484" s="470"/>
      <c r="AS484" s="516"/>
      <c r="AT484" s="470"/>
      <c r="AU484" s="471"/>
      <c r="AV484" s="470"/>
      <c r="AW484" s="471"/>
      <c r="AX484" s="471"/>
      <c r="AY484" s="470"/>
      <c r="AZ484" s="473"/>
      <c r="BA484" s="472"/>
      <c r="BB484" s="473"/>
      <c r="BC484" s="472"/>
      <c r="BD484" s="473"/>
      <c r="BE484" s="472"/>
      <c r="BF484" s="473"/>
      <c r="BG484" s="472"/>
      <c r="BH484" s="473"/>
      <c r="BI484" s="472"/>
      <c r="BJ484" s="473"/>
      <c r="BK484" s="472"/>
      <c r="BL484" s="473"/>
      <c r="BM484" s="472"/>
      <c r="BN484" s="473"/>
      <c r="BO484" s="472"/>
      <c r="BP484" s="473"/>
      <c r="BQ484" s="472"/>
      <c r="BR484" s="473"/>
      <c r="BS484" s="472"/>
      <c r="BT484" s="473"/>
      <c r="BU484" s="472"/>
      <c r="BV484" s="473"/>
      <c r="BW484" s="472"/>
      <c r="BX484" s="470"/>
      <c r="BY484" s="470"/>
      <c r="BZ484" s="470"/>
      <c r="CA484" s="470"/>
      <c r="CB484" s="470"/>
      <c r="CC484" s="470"/>
      <c r="CD484" s="470"/>
      <c r="CE484" s="470"/>
      <c r="CF484" s="470"/>
      <c r="CG484" s="470"/>
      <c r="CH484" s="470"/>
      <c r="CI484" s="470"/>
      <c r="CJ484" s="470"/>
      <c r="CK484" s="470"/>
      <c r="CL484" s="470"/>
      <c r="CM484" s="470"/>
      <c r="CN484" s="470"/>
      <c r="CO484" s="470"/>
      <c r="CP484" s="470"/>
      <c r="CQ484" s="470"/>
      <c r="CR484" s="470"/>
      <c r="CS484" s="470"/>
      <c r="CT484" s="470"/>
      <c r="CU484" s="63"/>
      <c r="CV484" s="467"/>
      <c r="CW484" s="186"/>
      <c r="CX484" s="35"/>
      <c r="CY484" s="132" t="e">
        <f>IF(AND(BX484="NYY",BY484=150),324,IF(AND(BX484="NYY",BY484=95),282,IF(AND(BX484="NYY",BY484=70),202,IF(AND(BX484="NYY",BY484=50),159,IF(AND(BX484="NYY",BY484=35),131,IF(AND(BX484=NYY,BY484=25),106,IF(AND(BX484="LVTC",BY484=150),252,IF(AND(BX484="LVTC",BY484=95),190,IF(AND(BX484="LVTC",BY484=70),158,IF(AND(BX484="LVTC",BY484=50),124,IF(AND(BX484="LVTC",BY484=35),102,IF(AND(BX484="LVTC",BY484=25),83,0))))))))))))</f>
        <v>#NAME?</v>
      </c>
      <c r="CZ484" s="35"/>
      <c r="DA484" s="35"/>
      <c r="DB484" s="401">
        <f t="shared" si="47"/>
        <v>0</v>
      </c>
      <c r="DC484" s="401">
        <f t="shared" si="48"/>
        <v>0</v>
      </c>
      <c r="DD484" s="401" t="str">
        <f t="shared" si="49"/>
        <v>BAIK</v>
      </c>
      <c r="DE484" s="401">
        <f t="shared" si="50"/>
        <v>0</v>
      </c>
      <c r="DF484" s="401" t="str">
        <f t="shared" si="51"/>
        <v>BAIK</v>
      </c>
    </row>
    <row r="485" spans="1:110">
      <c r="A485" s="510">
        <f t="shared" si="52"/>
        <v>473</v>
      </c>
      <c r="B485" s="511" t="str">
        <f>'1. DATA TRAFO'!C484</f>
        <v>TP0484</v>
      </c>
      <c r="C485" s="512" t="str">
        <f>'1. DATA TRAFO'!D484</f>
        <v>Jl. Air Ketekok</v>
      </c>
      <c r="D485" s="193" t="str">
        <f>'1. DATA TRAFO'!L484</f>
        <v>Trafindo</v>
      </c>
      <c r="E485" s="192">
        <f>'1. DATA TRAFO'!M484</f>
        <v>50</v>
      </c>
      <c r="F485" s="513">
        <f>'1. DATA TRAFO'!R484</f>
        <v>44852</v>
      </c>
      <c r="G485" s="205" t="str">
        <f>'1. DATA TRAFO'!T484</f>
        <v>UMJ</v>
      </c>
      <c r="H485" s="470"/>
      <c r="I485" s="470"/>
      <c r="J485" s="470"/>
      <c r="K485" s="470"/>
      <c r="L485" s="470"/>
      <c r="M485" s="470"/>
      <c r="N485" s="470"/>
      <c r="O485" s="470"/>
      <c r="P485" s="470"/>
      <c r="Q485" s="470"/>
      <c r="R485" s="470"/>
      <c r="S485" s="470"/>
      <c r="T485" s="470"/>
      <c r="U485" s="470"/>
      <c r="V485" s="470"/>
      <c r="W485" s="470"/>
      <c r="X485" s="470"/>
      <c r="Y485" s="470"/>
      <c r="Z485" s="470"/>
      <c r="AA485" s="470"/>
      <c r="AB485" s="470"/>
      <c r="AC485" s="514"/>
      <c r="AD485" s="470"/>
      <c r="AE485" s="515"/>
      <c r="AF485" s="470"/>
      <c r="AG485" s="470"/>
      <c r="AH485" s="470"/>
      <c r="AI485" s="470"/>
      <c r="AJ485" s="470"/>
      <c r="AK485" s="470"/>
      <c r="AL485" s="470"/>
      <c r="AM485" s="470"/>
      <c r="AN485" s="470"/>
      <c r="AO485" s="470"/>
      <c r="AP485" s="470"/>
      <c r="AQ485" s="470"/>
      <c r="AR485" s="470"/>
      <c r="AS485" s="516"/>
      <c r="AT485" s="470"/>
      <c r="AU485" s="471"/>
      <c r="AV485" s="470"/>
      <c r="AW485" s="471"/>
      <c r="AX485" s="471"/>
      <c r="AY485" s="470"/>
      <c r="AZ485" s="473"/>
      <c r="BA485" s="472"/>
      <c r="BB485" s="473"/>
      <c r="BC485" s="472"/>
      <c r="BD485" s="473"/>
      <c r="BE485" s="472"/>
      <c r="BF485" s="473"/>
      <c r="BG485" s="472"/>
      <c r="BH485" s="473"/>
      <c r="BI485" s="472"/>
      <c r="BJ485" s="473"/>
      <c r="BK485" s="472"/>
      <c r="BL485" s="473"/>
      <c r="BM485" s="472"/>
      <c r="BN485" s="473"/>
      <c r="BO485" s="472"/>
      <c r="BP485" s="473"/>
      <c r="BQ485" s="472"/>
      <c r="BR485" s="473"/>
      <c r="BS485" s="472"/>
      <c r="BT485" s="473"/>
      <c r="BU485" s="472"/>
      <c r="BV485" s="473"/>
      <c r="BW485" s="472"/>
      <c r="BX485" s="470"/>
      <c r="BY485" s="470"/>
      <c r="BZ485" s="470"/>
      <c r="CA485" s="470"/>
      <c r="CB485" s="470"/>
      <c r="CC485" s="470"/>
      <c r="CD485" s="470"/>
      <c r="CE485" s="470"/>
      <c r="CF485" s="470"/>
      <c r="CG485" s="470"/>
      <c r="CH485" s="470"/>
      <c r="CI485" s="470"/>
      <c r="CJ485" s="470"/>
      <c r="CK485" s="470"/>
      <c r="CL485" s="470"/>
      <c r="CM485" s="470"/>
      <c r="CN485" s="470"/>
      <c r="CO485" s="470"/>
      <c r="CP485" s="470"/>
      <c r="CQ485" s="470"/>
      <c r="CR485" s="470"/>
      <c r="CS485" s="470"/>
      <c r="CT485" s="470"/>
      <c r="CU485" s="63"/>
      <c r="CV485" s="467"/>
      <c r="CW485" s="186"/>
      <c r="CX485" s="35"/>
      <c r="CY485" s="132" t="e">
        <f>IF(AND(BX485="NYY",BY485=150),324,IF(AND(BX485="NYY",BY485=95),282,IF(AND(BX485="NYY",BY485=70),202,IF(AND(BX485="NYY",BY485=50),159,IF(AND(BX485="NYY",BY485=35),131,IF(AND(BX485=NYY,BY485=25),106,IF(AND(BX485="LVTC",BY485=150),252,IF(AND(BX485="LVTC",BY485=95),190,IF(AND(BX485="LVTC",BY485=70),158,IF(AND(BX485="LVTC",BY485=50),124,IF(AND(BX485="LVTC",BY485=35),102,IF(AND(BX485="LVTC",BY485=25),83,0))))))))))))</f>
        <v>#NAME?</v>
      </c>
      <c r="CZ485" s="35"/>
      <c r="DA485" s="35"/>
      <c r="DB485" s="401">
        <f t="shared" si="47"/>
        <v>0</v>
      </c>
      <c r="DC485" s="401">
        <f t="shared" si="48"/>
        <v>0</v>
      </c>
      <c r="DD485" s="401" t="str">
        <f t="shared" si="49"/>
        <v>BAIK</v>
      </c>
      <c r="DE485" s="401">
        <f t="shared" si="50"/>
        <v>0</v>
      </c>
      <c r="DF485" s="401" t="str">
        <f t="shared" si="51"/>
        <v>BAIK</v>
      </c>
    </row>
    <row r="486" spans="1:110">
      <c r="A486" s="510">
        <f t="shared" si="52"/>
        <v>474</v>
      </c>
      <c r="B486" s="511" t="str">
        <f>'1. DATA TRAFO'!C485</f>
        <v>TP0174</v>
      </c>
      <c r="C486" s="512" t="str">
        <f>'1. DATA TRAFO'!D485</f>
        <v>Jl. Air Ketekok</v>
      </c>
      <c r="D486" s="193" t="str">
        <f>'1. DATA TRAFO'!L485</f>
        <v>Trafindo</v>
      </c>
      <c r="E486" s="192">
        <f>'1. DATA TRAFO'!M485</f>
        <v>100</v>
      </c>
      <c r="F486" s="513">
        <f>'1. DATA TRAFO'!R485</f>
        <v>44852</v>
      </c>
      <c r="G486" s="205" t="str">
        <f>'1. DATA TRAFO'!T485</f>
        <v>UMJ</v>
      </c>
      <c r="H486" s="470"/>
      <c r="I486" s="470"/>
      <c r="J486" s="470"/>
      <c r="K486" s="470"/>
      <c r="L486" s="470"/>
      <c r="M486" s="470"/>
      <c r="N486" s="470"/>
      <c r="O486" s="470"/>
      <c r="P486" s="470"/>
      <c r="Q486" s="470"/>
      <c r="R486" s="470"/>
      <c r="S486" s="470"/>
      <c r="T486" s="470"/>
      <c r="U486" s="470"/>
      <c r="V486" s="470"/>
      <c r="W486" s="470"/>
      <c r="X486" s="470"/>
      <c r="Y486" s="470"/>
      <c r="Z486" s="470"/>
      <c r="AA486" s="470"/>
      <c r="AB486" s="470"/>
      <c r="AC486" s="514"/>
      <c r="AD486" s="470"/>
      <c r="AE486" s="515"/>
      <c r="AF486" s="470"/>
      <c r="AG486" s="470"/>
      <c r="AH486" s="470"/>
      <c r="AI486" s="470"/>
      <c r="AJ486" s="470"/>
      <c r="AK486" s="470"/>
      <c r="AL486" s="470"/>
      <c r="AM486" s="470"/>
      <c r="AN486" s="470"/>
      <c r="AO486" s="470"/>
      <c r="AP486" s="470"/>
      <c r="AQ486" s="470"/>
      <c r="AR486" s="470"/>
      <c r="AS486" s="516"/>
      <c r="AT486" s="470"/>
      <c r="AU486" s="471"/>
      <c r="AV486" s="470"/>
      <c r="AW486" s="471"/>
      <c r="AX486" s="471"/>
      <c r="AY486" s="470"/>
      <c r="AZ486" s="473"/>
      <c r="BA486" s="472"/>
      <c r="BB486" s="473"/>
      <c r="BC486" s="472"/>
      <c r="BD486" s="473"/>
      <c r="BE486" s="472"/>
      <c r="BF486" s="473"/>
      <c r="BG486" s="472"/>
      <c r="BH486" s="473"/>
      <c r="BI486" s="472"/>
      <c r="BJ486" s="473"/>
      <c r="BK486" s="472"/>
      <c r="BL486" s="473"/>
      <c r="BM486" s="472"/>
      <c r="BN486" s="473"/>
      <c r="BO486" s="472"/>
      <c r="BP486" s="473"/>
      <c r="BQ486" s="472"/>
      <c r="BR486" s="473"/>
      <c r="BS486" s="472"/>
      <c r="BT486" s="473"/>
      <c r="BU486" s="472"/>
      <c r="BV486" s="473"/>
      <c r="BW486" s="472"/>
      <c r="BX486" s="470"/>
      <c r="BY486" s="470"/>
      <c r="BZ486" s="470"/>
      <c r="CA486" s="470"/>
      <c r="CB486" s="470"/>
      <c r="CC486" s="470"/>
      <c r="CD486" s="470"/>
      <c r="CE486" s="470"/>
      <c r="CF486" s="470"/>
      <c r="CG486" s="470"/>
      <c r="CH486" s="470"/>
      <c r="CI486" s="470"/>
      <c r="CJ486" s="470"/>
      <c r="CK486" s="470"/>
      <c r="CL486" s="470"/>
      <c r="CM486" s="470"/>
      <c r="CN486" s="470"/>
      <c r="CO486" s="470"/>
      <c r="CP486" s="470"/>
      <c r="CQ486" s="470"/>
      <c r="CR486" s="470"/>
      <c r="CS486" s="470"/>
      <c r="CT486" s="470"/>
      <c r="CU486" s="63"/>
      <c r="CV486" s="467"/>
      <c r="CW486" s="186"/>
      <c r="CX486" s="35"/>
      <c r="CY486" s="132" t="e">
        <f>IF(AND(BX486="NYY",BY486=150),324,IF(AND(BX486="NYY",BY486=95),282,IF(AND(BX486="NYY",BY486=70),202,IF(AND(BX486="NYY",BY486=50),159,IF(AND(BX486="NYY",BY486=35),131,IF(AND(BX486=NYY,BY486=25),106,IF(AND(BX486="LVTC",BY486=150),252,IF(AND(BX486="LVTC",BY486=95),190,IF(AND(BX486="LVTC",BY486=70),158,IF(AND(BX486="LVTC",BY486=50),124,IF(AND(BX486="LVTC",BY486=35),102,IF(AND(BX486="LVTC",BY486=25),83,0))))))))))))</f>
        <v>#NAME?</v>
      </c>
      <c r="CZ486" s="35"/>
      <c r="DA486" s="35"/>
      <c r="DB486" s="401">
        <f t="shared" si="47"/>
        <v>0</v>
      </c>
      <c r="DC486" s="401">
        <f t="shared" si="48"/>
        <v>0</v>
      </c>
      <c r="DD486" s="401" t="str">
        <f t="shared" si="49"/>
        <v>BAIK</v>
      </c>
      <c r="DE486" s="401">
        <f t="shared" si="50"/>
        <v>0</v>
      </c>
      <c r="DF486" s="401" t="str">
        <f t="shared" si="51"/>
        <v>BAIK</v>
      </c>
    </row>
    <row r="487" spans="1:110">
      <c r="A487" s="510">
        <f t="shared" si="52"/>
        <v>475</v>
      </c>
      <c r="B487" s="511" t="str">
        <f>'1. DATA TRAFO'!C486</f>
        <v>TP0455</v>
      </c>
      <c r="C487" s="512" t="str">
        <f>'1. DATA TRAFO'!D486</f>
        <v>Jl. Air Ketekok</v>
      </c>
      <c r="D487" s="193" t="str">
        <f>'1. DATA TRAFO'!L486</f>
        <v>Voltra</v>
      </c>
      <c r="E487" s="192">
        <f>'1. DATA TRAFO'!M486</f>
        <v>100</v>
      </c>
      <c r="F487" s="513">
        <f>'1. DATA TRAFO'!R486</f>
        <v>44852</v>
      </c>
      <c r="G487" s="205" t="str">
        <f>'1. DATA TRAFO'!T486</f>
        <v>UMJ</v>
      </c>
      <c r="H487" s="470"/>
      <c r="I487" s="470"/>
      <c r="J487" s="470"/>
      <c r="K487" s="470"/>
      <c r="L487" s="470"/>
      <c r="M487" s="470"/>
      <c r="N487" s="470"/>
      <c r="O487" s="470"/>
      <c r="P487" s="470"/>
      <c r="Q487" s="470"/>
      <c r="R487" s="470"/>
      <c r="S487" s="470"/>
      <c r="T487" s="470"/>
      <c r="U487" s="470"/>
      <c r="V487" s="470"/>
      <c r="W487" s="470"/>
      <c r="X487" s="470"/>
      <c r="Y487" s="470"/>
      <c r="Z487" s="470"/>
      <c r="AA487" s="470"/>
      <c r="AB487" s="470"/>
      <c r="AC487" s="514"/>
      <c r="AD487" s="470"/>
      <c r="AE487" s="515"/>
      <c r="AF487" s="470"/>
      <c r="AG487" s="470"/>
      <c r="AH487" s="470"/>
      <c r="AI487" s="470"/>
      <c r="AJ487" s="470"/>
      <c r="AK487" s="470"/>
      <c r="AL487" s="470"/>
      <c r="AM487" s="470"/>
      <c r="AN487" s="470"/>
      <c r="AO487" s="470"/>
      <c r="AP487" s="470"/>
      <c r="AQ487" s="470"/>
      <c r="AR487" s="470"/>
      <c r="AS487" s="516"/>
      <c r="AT487" s="470"/>
      <c r="AU487" s="471"/>
      <c r="AV487" s="470"/>
      <c r="AW487" s="471"/>
      <c r="AX487" s="471"/>
      <c r="AY487" s="470"/>
      <c r="AZ487" s="473"/>
      <c r="BA487" s="472"/>
      <c r="BB487" s="473"/>
      <c r="BC487" s="472"/>
      <c r="BD487" s="473"/>
      <c r="BE487" s="472"/>
      <c r="BF487" s="473"/>
      <c r="BG487" s="472"/>
      <c r="BH487" s="473"/>
      <c r="BI487" s="472"/>
      <c r="BJ487" s="473"/>
      <c r="BK487" s="472"/>
      <c r="BL487" s="473"/>
      <c r="BM487" s="472"/>
      <c r="BN487" s="473"/>
      <c r="BO487" s="472"/>
      <c r="BP487" s="473"/>
      <c r="BQ487" s="472"/>
      <c r="BR487" s="473"/>
      <c r="BS487" s="472"/>
      <c r="BT487" s="473"/>
      <c r="BU487" s="472"/>
      <c r="BV487" s="473"/>
      <c r="BW487" s="472"/>
      <c r="BX487" s="470"/>
      <c r="BY487" s="470"/>
      <c r="BZ487" s="470"/>
      <c r="CA487" s="470"/>
      <c r="CB487" s="470"/>
      <c r="CC487" s="470"/>
      <c r="CD487" s="470"/>
      <c r="CE487" s="470"/>
      <c r="CF487" s="470"/>
      <c r="CG487" s="470"/>
      <c r="CH487" s="470"/>
      <c r="CI487" s="470"/>
      <c r="CJ487" s="470"/>
      <c r="CK487" s="470"/>
      <c r="CL487" s="470"/>
      <c r="CM487" s="470"/>
      <c r="CN487" s="470"/>
      <c r="CO487" s="470"/>
      <c r="CP487" s="470"/>
      <c r="CQ487" s="470"/>
      <c r="CR487" s="470"/>
      <c r="CS487" s="470"/>
      <c r="CT487" s="470"/>
      <c r="CU487" s="63"/>
      <c r="CV487" s="467"/>
      <c r="CW487" s="186"/>
      <c r="CX487" s="35"/>
      <c r="CY487" s="132" t="e">
        <f>IF(AND(BX487="NYY",BY487=150),324,IF(AND(BX487="NYY",BY487=95),282,IF(AND(BX487="NYY",BY487=70),202,IF(AND(BX487="NYY",BY487=50),159,IF(AND(BX487="NYY",BY487=35),131,IF(AND(BX487=NYY,BY487=25),106,IF(AND(BX487="LVTC",BY487=150),252,IF(AND(BX487="LVTC",BY487=95),190,IF(AND(BX487="LVTC",BY487=70),158,IF(AND(BX487="LVTC",BY487=50),124,IF(AND(BX487="LVTC",BY487=35),102,IF(AND(BX487="LVTC",BY487=25),83,0))))))))))))</f>
        <v>#NAME?</v>
      </c>
      <c r="CZ487" s="35"/>
      <c r="DA487" s="35"/>
      <c r="DB487" s="401">
        <f t="shared" si="47"/>
        <v>0</v>
      </c>
      <c r="DC487" s="401">
        <f t="shared" si="48"/>
        <v>0</v>
      </c>
      <c r="DD487" s="401" t="str">
        <f t="shared" si="49"/>
        <v>BAIK</v>
      </c>
      <c r="DE487" s="401">
        <f t="shared" si="50"/>
        <v>0</v>
      </c>
      <c r="DF487" s="401" t="str">
        <f t="shared" si="51"/>
        <v>BAIK</v>
      </c>
    </row>
    <row r="488" spans="1:110">
      <c r="A488" s="510">
        <f t="shared" si="52"/>
        <v>476</v>
      </c>
      <c r="B488" s="511" t="str">
        <f>'1. DATA TRAFO'!C487</f>
        <v>TP0510</v>
      </c>
      <c r="C488" s="512" t="str">
        <f>'1. DATA TRAFO'!D487</f>
        <v>Jl. Air Ketekok</v>
      </c>
      <c r="D488" s="193" t="str">
        <f>'1. DATA TRAFO'!L487</f>
        <v>Schneider</v>
      </c>
      <c r="E488" s="192">
        <f>'1. DATA TRAFO'!M487</f>
        <v>200</v>
      </c>
      <c r="F488" s="513">
        <f>'1. DATA TRAFO'!R487</f>
        <v>44852</v>
      </c>
      <c r="G488" s="205" t="str">
        <f>'1. DATA TRAFO'!T487</f>
        <v>UMJ</v>
      </c>
      <c r="H488" s="470"/>
      <c r="I488" s="470"/>
      <c r="J488" s="470"/>
      <c r="K488" s="470"/>
      <c r="L488" s="470"/>
      <c r="M488" s="470"/>
      <c r="N488" s="470"/>
      <c r="O488" s="470"/>
      <c r="P488" s="470"/>
      <c r="Q488" s="470"/>
      <c r="R488" s="470"/>
      <c r="S488" s="470"/>
      <c r="T488" s="470"/>
      <c r="U488" s="470"/>
      <c r="V488" s="470"/>
      <c r="W488" s="470"/>
      <c r="X488" s="470"/>
      <c r="Y488" s="470"/>
      <c r="Z488" s="470"/>
      <c r="AA488" s="470"/>
      <c r="AB488" s="470"/>
      <c r="AC488" s="514"/>
      <c r="AD488" s="470"/>
      <c r="AE488" s="515"/>
      <c r="AF488" s="470"/>
      <c r="AG488" s="470"/>
      <c r="AH488" s="470"/>
      <c r="AI488" s="470"/>
      <c r="AJ488" s="470"/>
      <c r="AK488" s="470"/>
      <c r="AL488" s="470"/>
      <c r="AM488" s="470"/>
      <c r="AN488" s="470"/>
      <c r="AO488" s="470"/>
      <c r="AP488" s="470"/>
      <c r="AQ488" s="470"/>
      <c r="AR488" s="470"/>
      <c r="AS488" s="516"/>
      <c r="AT488" s="470"/>
      <c r="AU488" s="471"/>
      <c r="AV488" s="470"/>
      <c r="AW488" s="471"/>
      <c r="AX488" s="471"/>
      <c r="AY488" s="470"/>
      <c r="AZ488" s="473"/>
      <c r="BA488" s="472"/>
      <c r="BB488" s="473"/>
      <c r="BC488" s="472"/>
      <c r="BD488" s="473"/>
      <c r="BE488" s="472"/>
      <c r="BF488" s="473"/>
      <c r="BG488" s="472"/>
      <c r="BH488" s="473"/>
      <c r="BI488" s="472"/>
      <c r="BJ488" s="473"/>
      <c r="BK488" s="472"/>
      <c r="BL488" s="473"/>
      <c r="BM488" s="472"/>
      <c r="BN488" s="473"/>
      <c r="BO488" s="472"/>
      <c r="BP488" s="473"/>
      <c r="BQ488" s="472"/>
      <c r="BR488" s="473"/>
      <c r="BS488" s="472"/>
      <c r="BT488" s="473"/>
      <c r="BU488" s="472"/>
      <c r="BV488" s="473"/>
      <c r="BW488" s="472"/>
      <c r="BX488" s="470"/>
      <c r="BY488" s="470"/>
      <c r="BZ488" s="470"/>
      <c r="CA488" s="470"/>
      <c r="CB488" s="470"/>
      <c r="CC488" s="470"/>
      <c r="CD488" s="470"/>
      <c r="CE488" s="470"/>
      <c r="CF488" s="470"/>
      <c r="CG488" s="470"/>
      <c r="CH488" s="470"/>
      <c r="CI488" s="470"/>
      <c r="CJ488" s="470"/>
      <c r="CK488" s="470"/>
      <c r="CL488" s="470"/>
      <c r="CM488" s="470"/>
      <c r="CN488" s="470"/>
      <c r="CO488" s="470"/>
      <c r="CP488" s="470"/>
      <c r="CQ488" s="470"/>
      <c r="CR488" s="470"/>
      <c r="CS488" s="470"/>
      <c r="CT488" s="470"/>
      <c r="CU488" s="63"/>
      <c r="CV488" s="467"/>
      <c r="CW488" s="186"/>
      <c r="CX488" s="35"/>
      <c r="CY488" s="132" t="e">
        <f>IF(AND(BX488="NYY",BY488=150),324,IF(AND(BX488="NYY",BY488=95),282,IF(AND(BX488="NYY",BY488=70),202,IF(AND(BX488="NYY",BY488=50),159,IF(AND(BX488="NYY",BY488=35),131,IF(AND(BX488=NYY,BY488=25),106,IF(AND(BX488="LVTC",BY488=150),252,IF(AND(BX488="LVTC",BY488=95),190,IF(AND(BX488="LVTC",BY488=70),158,IF(AND(BX488="LVTC",BY488=50),124,IF(AND(BX488="LVTC",BY488=35),102,IF(AND(BX488="LVTC",BY488=25),83,0))))))))))))</f>
        <v>#NAME?</v>
      </c>
      <c r="CZ488" s="35"/>
      <c r="DA488" s="35"/>
      <c r="DB488" s="401">
        <f t="shared" si="47"/>
        <v>0</v>
      </c>
      <c r="DC488" s="401">
        <f t="shared" si="48"/>
        <v>0</v>
      </c>
      <c r="DD488" s="401" t="str">
        <f t="shared" si="49"/>
        <v>BAIK</v>
      </c>
      <c r="DE488" s="401">
        <f t="shared" si="50"/>
        <v>0</v>
      </c>
      <c r="DF488" s="401" t="str">
        <f t="shared" si="51"/>
        <v>BAIK</v>
      </c>
    </row>
    <row r="489" spans="1:110">
      <c r="A489" s="510">
        <f t="shared" si="52"/>
        <v>477</v>
      </c>
      <c r="B489" s="511" t="str">
        <f>'1. DATA TRAFO'!C488</f>
        <v>TP0481</v>
      </c>
      <c r="C489" s="512" t="str">
        <f>'1. DATA TRAFO'!D488</f>
        <v>Jl. Kayu Manis</v>
      </c>
      <c r="D489" s="193" t="str">
        <f>'1. DATA TRAFO'!L488</f>
        <v>Trafindo</v>
      </c>
      <c r="E489" s="192">
        <f>'1. DATA TRAFO'!M488</f>
        <v>50</v>
      </c>
      <c r="F489" s="513">
        <f>'1. DATA TRAFO'!R488</f>
        <v>44853</v>
      </c>
      <c r="G489" s="205" t="str">
        <f>'1. DATA TRAFO'!T488</f>
        <v>UMJ</v>
      </c>
      <c r="H489" s="470"/>
      <c r="I489" s="470"/>
      <c r="J489" s="470"/>
      <c r="K489" s="470"/>
      <c r="L489" s="470"/>
      <c r="M489" s="470"/>
      <c r="N489" s="470"/>
      <c r="O489" s="470"/>
      <c r="P489" s="470"/>
      <c r="Q489" s="470"/>
      <c r="R489" s="470"/>
      <c r="S489" s="470"/>
      <c r="T489" s="470"/>
      <c r="U489" s="470"/>
      <c r="V489" s="470"/>
      <c r="W489" s="470"/>
      <c r="X489" s="470"/>
      <c r="Y489" s="470"/>
      <c r="Z489" s="470"/>
      <c r="AA489" s="470"/>
      <c r="AB489" s="470"/>
      <c r="AC489" s="514"/>
      <c r="AD489" s="470"/>
      <c r="AE489" s="515"/>
      <c r="AF489" s="470"/>
      <c r="AG489" s="470"/>
      <c r="AH489" s="470"/>
      <c r="AI489" s="470"/>
      <c r="AJ489" s="470"/>
      <c r="AK489" s="470"/>
      <c r="AL489" s="470"/>
      <c r="AM489" s="470"/>
      <c r="AN489" s="470"/>
      <c r="AO489" s="470"/>
      <c r="AP489" s="470"/>
      <c r="AQ489" s="470"/>
      <c r="AR489" s="470"/>
      <c r="AS489" s="516"/>
      <c r="AT489" s="470"/>
      <c r="AU489" s="471"/>
      <c r="AV489" s="470"/>
      <c r="AW489" s="471"/>
      <c r="AX489" s="471"/>
      <c r="AY489" s="470"/>
      <c r="AZ489" s="473"/>
      <c r="BA489" s="472"/>
      <c r="BB489" s="473"/>
      <c r="BC489" s="472"/>
      <c r="BD489" s="473"/>
      <c r="BE489" s="472"/>
      <c r="BF489" s="473"/>
      <c r="BG489" s="472"/>
      <c r="BH489" s="473"/>
      <c r="BI489" s="472"/>
      <c r="BJ489" s="473"/>
      <c r="BK489" s="472"/>
      <c r="BL489" s="473"/>
      <c r="BM489" s="472"/>
      <c r="BN489" s="473"/>
      <c r="BO489" s="472"/>
      <c r="BP489" s="473"/>
      <c r="BQ489" s="472"/>
      <c r="BR489" s="473"/>
      <c r="BS489" s="472"/>
      <c r="BT489" s="473"/>
      <c r="BU489" s="472"/>
      <c r="BV489" s="473"/>
      <c r="BW489" s="472"/>
      <c r="BX489" s="470"/>
      <c r="BY489" s="470"/>
      <c r="BZ489" s="470"/>
      <c r="CA489" s="470"/>
      <c r="CB489" s="470"/>
      <c r="CC489" s="470"/>
      <c r="CD489" s="470"/>
      <c r="CE489" s="470"/>
      <c r="CF489" s="470"/>
      <c r="CG489" s="470"/>
      <c r="CH489" s="470"/>
      <c r="CI489" s="470"/>
      <c r="CJ489" s="470"/>
      <c r="CK489" s="470"/>
      <c r="CL489" s="470"/>
      <c r="CM489" s="470"/>
      <c r="CN489" s="470"/>
      <c r="CO489" s="470"/>
      <c r="CP489" s="470"/>
      <c r="CQ489" s="470"/>
      <c r="CR489" s="470"/>
      <c r="CS489" s="470"/>
      <c r="CT489" s="470"/>
      <c r="CU489" s="63"/>
      <c r="CV489" s="467"/>
      <c r="CW489" s="186"/>
      <c r="CX489" s="35"/>
      <c r="CY489" s="132" t="e">
        <f>IF(AND(BX489="NYY",BY489=150),324,IF(AND(BX489="NYY",BY489=95),282,IF(AND(BX489="NYY",BY489=70),202,IF(AND(BX489="NYY",BY489=50),159,IF(AND(BX489="NYY",BY489=35),131,IF(AND(BX489=NYY,BY489=25),106,IF(AND(BX489="LVTC",BY489=150),252,IF(AND(BX489="LVTC",BY489=95),190,IF(AND(BX489="LVTC",BY489=70),158,IF(AND(BX489="LVTC",BY489=50),124,IF(AND(BX489="LVTC",BY489=35),102,IF(AND(BX489="LVTC",BY489=25),83,0))))))))))))</f>
        <v>#NAME?</v>
      </c>
      <c r="CZ489" s="35"/>
      <c r="DA489" s="35"/>
      <c r="DB489" s="401">
        <f t="shared" si="47"/>
        <v>0</v>
      </c>
      <c r="DC489" s="401">
        <f t="shared" si="48"/>
        <v>0</v>
      </c>
      <c r="DD489" s="401" t="str">
        <f t="shared" si="49"/>
        <v>BAIK</v>
      </c>
      <c r="DE489" s="401">
        <f t="shared" si="50"/>
        <v>0</v>
      </c>
      <c r="DF489" s="401" t="str">
        <f t="shared" si="51"/>
        <v>BAIK</v>
      </c>
    </row>
    <row r="490" spans="1:110">
      <c r="A490" s="510">
        <f t="shared" si="52"/>
        <v>478</v>
      </c>
      <c r="B490" s="511" t="str">
        <f>'1. DATA TRAFO'!C489</f>
        <v>TP0146</v>
      </c>
      <c r="C490" s="512" t="str">
        <f>'1. DATA TRAFO'!D489</f>
        <v>Jl. Sijuk Air Merbau</v>
      </c>
      <c r="D490" s="193" t="str">
        <f>'1. DATA TRAFO'!L489</f>
        <v>Trafindo</v>
      </c>
      <c r="E490" s="192">
        <f>'1. DATA TRAFO'!M489</f>
        <v>100</v>
      </c>
      <c r="F490" s="513">
        <f>'1. DATA TRAFO'!R489</f>
        <v>44852</v>
      </c>
      <c r="G490" s="205" t="str">
        <f>'1. DATA TRAFO'!T489</f>
        <v>UMJ</v>
      </c>
      <c r="H490" s="470"/>
      <c r="I490" s="470"/>
      <c r="J490" s="470"/>
      <c r="K490" s="470"/>
      <c r="L490" s="470"/>
      <c r="M490" s="470"/>
      <c r="N490" s="470"/>
      <c r="O490" s="470"/>
      <c r="P490" s="470"/>
      <c r="Q490" s="470"/>
      <c r="R490" s="470"/>
      <c r="S490" s="470"/>
      <c r="T490" s="470"/>
      <c r="U490" s="470"/>
      <c r="V490" s="470"/>
      <c r="W490" s="470"/>
      <c r="X490" s="470"/>
      <c r="Y490" s="470"/>
      <c r="Z490" s="470"/>
      <c r="AA490" s="470"/>
      <c r="AB490" s="470"/>
      <c r="AC490" s="514"/>
      <c r="AD490" s="470"/>
      <c r="AE490" s="515"/>
      <c r="AF490" s="470"/>
      <c r="AG490" s="470"/>
      <c r="AH490" s="470"/>
      <c r="AI490" s="470"/>
      <c r="AJ490" s="470"/>
      <c r="AK490" s="470"/>
      <c r="AL490" s="470"/>
      <c r="AM490" s="470"/>
      <c r="AN490" s="470"/>
      <c r="AO490" s="470"/>
      <c r="AP490" s="470"/>
      <c r="AQ490" s="470"/>
      <c r="AR490" s="470"/>
      <c r="AS490" s="516"/>
      <c r="AT490" s="470"/>
      <c r="AU490" s="471"/>
      <c r="AV490" s="470"/>
      <c r="AW490" s="471"/>
      <c r="AX490" s="471"/>
      <c r="AY490" s="470"/>
      <c r="AZ490" s="473"/>
      <c r="BA490" s="472"/>
      <c r="BB490" s="473"/>
      <c r="BC490" s="472"/>
      <c r="BD490" s="473"/>
      <c r="BE490" s="472"/>
      <c r="BF490" s="473"/>
      <c r="BG490" s="472"/>
      <c r="BH490" s="473"/>
      <c r="BI490" s="472"/>
      <c r="BJ490" s="473"/>
      <c r="BK490" s="472"/>
      <c r="BL490" s="473"/>
      <c r="BM490" s="472"/>
      <c r="BN490" s="473"/>
      <c r="BO490" s="472"/>
      <c r="BP490" s="473"/>
      <c r="BQ490" s="472"/>
      <c r="BR490" s="473"/>
      <c r="BS490" s="472"/>
      <c r="BT490" s="473"/>
      <c r="BU490" s="472"/>
      <c r="BV490" s="473"/>
      <c r="BW490" s="472"/>
      <c r="BX490" s="470"/>
      <c r="BY490" s="470"/>
      <c r="BZ490" s="470"/>
      <c r="CA490" s="470"/>
      <c r="CB490" s="470"/>
      <c r="CC490" s="470"/>
      <c r="CD490" s="470"/>
      <c r="CE490" s="470"/>
      <c r="CF490" s="470"/>
      <c r="CG490" s="470"/>
      <c r="CH490" s="470"/>
      <c r="CI490" s="470"/>
      <c r="CJ490" s="470"/>
      <c r="CK490" s="470"/>
      <c r="CL490" s="470"/>
      <c r="CM490" s="470"/>
      <c r="CN490" s="470"/>
      <c r="CO490" s="470"/>
      <c r="CP490" s="470"/>
      <c r="CQ490" s="470"/>
      <c r="CR490" s="470"/>
      <c r="CS490" s="470"/>
      <c r="CT490" s="470"/>
      <c r="CU490" s="63"/>
      <c r="CV490" s="467"/>
      <c r="CW490" s="186"/>
      <c r="CX490" s="35"/>
      <c r="CY490" s="132" t="e">
        <f>IF(AND(BX490="NYY",BY490=150),324,IF(AND(BX490="NYY",BY490=95),282,IF(AND(BX490="NYY",BY490=70),202,IF(AND(BX490="NYY",BY490=50),159,IF(AND(BX490="NYY",BY490=35),131,IF(AND(BX490=NYY,BY490=25),106,IF(AND(BX490="LVTC",BY490=150),252,IF(AND(BX490="LVTC",BY490=95),190,IF(AND(BX490="LVTC",BY490=70),158,IF(AND(BX490="LVTC",BY490=50),124,IF(AND(BX490="LVTC",BY490=35),102,IF(AND(BX490="LVTC",BY490=25),83,0))))))))))))</f>
        <v>#NAME?</v>
      </c>
      <c r="CZ490" s="35"/>
      <c r="DA490" s="35"/>
      <c r="DB490" s="401">
        <f t="shared" si="47"/>
        <v>0</v>
      </c>
      <c r="DC490" s="401">
        <f t="shared" si="48"/>
        <v>0</v>
      </c>
      <c r="DD490" s="401" t="str">
        <f t="shared" si="49"/>
        <v>BAIK</v>
      </c>
      <c r="DE490" s="401">
        <f t="shared" si="50"/>
        <v>0</v>
      </c>
      <c r="DF490" s="401" t="str">
        <f t="shared" si="51"/>
        <v>BAIK</v>
      </c>
    </row>
    <row r="491" spans="1:110">
      <c r="A491" s="510">
        <f t="shared" si="52"/>
        <v>479</v>
      </c>
      <c r="B491" s="511" t="str">
        <f>'1. DATA TRAFO'!C490</f>
        <v>TP0020</v>
      </c>
      <c r="C491" s="512" t="str">
        <f>'1. DATA TRAFO'!D490</f>
        <v>Jl. Sijuk</v>
      </c>
      <c r="D491" s="193" t="str">
        <f>'1. DATA TRAFO'!L490</f>
        <v>Starlite</v>
      </c>
      <c r="E491" s="192">
        <f>'1. DATA TRAFO'!M490</f>
        <v>200</v>
      </c>
      <c r="F491" s="513">
        <f>'1. DATA TRAFO'!R490</f>
        <v>44852</v>
      </c>
      <c r="G491" s="205" t="str">
        <f>'1. DATA TRAFO'!T490</f>
        <v>UMJ</v>
      </c>
      <c r="H491" s="470"/>
      <c r="I491" s="470"/>
      <c r="J491" s="470"/>
      <c r="K491" s="470"/>
      <c r="L491" s="470"/>
      <c r="M491" s="470"/>
      <c r="N491" s="470"/>
      <c r="O491" s="470"/>
      <c r="P491" s="470"/>
      <c r="Q491" s="470"/>
      <c r="R491" s="470"/>
      <c r="S491" s="470"/>
      <c r="T491" s="470"/>
      <c r="U491" s="470"/>
      <c r="V491" s="470"/>
      <c r="W491" s="470"/>
      <c r="X491" s="470"/>
      <c r="Y491" s="470"/>
      <c r="Z491" s="470"/>
      <c r="AA491" s="470"/>
      <c r="AB491" s="470"/>
      <c r="AC491" s="514"/>
      <c r="AD491" s="470"/>
      <c r="AE491" s="515"/>
      <c r="AF491" s="470"/>
      <c r="AG491" s="470"/>
      <c r="AH491" s="470"/>
      <c r="AI491" s="470"/>
      <c r="AJ491" s="470"/>
      <c r="AK491" s="470"/>
      <c r="AL491" s="470"/>
      <c r="AM491" s="470"/>
      <c r="AN491" s="470"/>
      <c r="AO491" s="470"/>
      <c r="AP491" s="470"/>
      <c r="AQ491" s="470"/>
      <c r="AR491" s="470"/>
      <c r="AS491" s="516"/>
      <c r="AT491" s="470"/>
      <c r="AU491" s="471"/>
      <c r="AV491" s="470"/>
      <c r="AW491" s="471"/>
      <c r="AX491" s="471"/>
      <c r="AY491" s="470"/>
      <c r="AZ491" s="473"/>
      <c r="BA491" s="472"/>
      <c r="BB491" s="473"/>
      <c r="BC491" s="472"/>
      <c r="BD491" s="473"/>
      <c r="BE491" s="472"/>
      <c r="BF491" s="473"/>
      <c r="BG491" s="472"/>
      <c r="BH491" s="473"/>
      <c r="BI491" s="472"/>
      <c r="BJ491" s="473"/>
      <c r="BK491" s="472"/>
      <c r="BL491" s="473"/>
      <c r="BM491" s="472"/>
      <c r="BN491" s="473"/>
      <c r="BO491" s="472"/>
      <c r="BP491" s="473"/>
      <c r="BQ491" s="472"/>
      <c r="BR491" s="473"/>
      <c r="BS491" s="472"/>
      <c r="BT491" s="473"/>
      <c r="BU491" s="472"/>
      <c r="BV491" s="473"/>
      <c r="BW491" s="472"/>
      <c r="BX491" s="470"/>
      <c r="BY491" s="470"/>
      <c r="BZ491" s="470"/>
      <c r="CA491" s="470"/>
      <c r="CB491" s="470"/>
      <c r="CC491" s="470"/>
      <c r="CD491" s="470"/>
      <c r="CE491" s="470"/>
      <c r="CF491" s="470"/>
      <c r="CG491" s="470"/>
      <c r="CH491" s="470"/>
      <c r="CI491" s="470"/>
      <c r="CJ491" s="470"/>
      <c r="CK491" s="470"/>
      <c r="CL491" s="470"/>
      <c r="CM491" s="470"/>
      <c r="CN491" s="470"/>
      <c r="CO491" s="470"/>
      <c r="CP491" s="470"/>
      <c r="CQ491" s="470"/>
      <c r="CR491" s="470"/>
      <c r="CS491" s="470"/>
      <c r="CT491" s="470"/>
      <c r="CU491" s="63"/>
      <c r="CV491" s="467"/>
      <c r="CW491" s="186"/>
      <c r="CX491" s="35"/>
      <c r="CY491" s="132" t="e">
        <f>IF(AND(BX491="NYY",BY491=150),324,IF(AND(BX491="NYY",BY491=95),282,IF(AND(BX491="NYY",BY491=70),202,IF(AND(BX491="NYY",BY491=50),159,IF(AND(BX491="NYY",BY491=35),131,IF(AND(BX491=NYY,BY491=25),106,IF(AND(BX491="LVTC",BY491=150),252,IF(AND(BX491="LVTC",BY491=95),190,IF(AND(BX491="LVTC",BY491=70),158,IF(AND(BX491="LVTC",BY491=50),124,IF(AND(BX491="LVTC",BY491=35),102,IF(AND(BX491="LVTC",BY491=25),83,0))))))))))))</f>
        <v>#NAME?</v>
      </c>
      <c r="CZ491" s="35"/>
      <c r="DA491" s="35"/>
      <c r="DB491" s="401">
        <f t="shared" si="47"/>
        <v>0</v>
      </c>
      <c r="DC491" s="401">
        <f t="shared" si="48"/>
        <v>0</v>
      </c>
      <c r="DD491" s="401" t="str">
        <f t="shared" si="49"/>
        <v>BAIK</v>
      </c>
      <c r="DE491" s="401">
        <f t="shared" si="50"/>
        <v>0</v>
      </c>
      <c r="DF491" s="401" t="str">
        <f t="shared" si="51"/>
        <v>BAIK</v>
      </c>
    </row>
    <row r="492" spans="1:110">
      <c r="A492" s="510">
        <f t="shared" si="52"/>
        <v>480</v>
      </c>
      <c r="B492" s="511" t="str">
        <f>'1. DATA TRAFO'!C491</f>
        <v>TP0399</v>
      </c>
      <c r="C492" s="512" t="str">
        <f>'1. DATA TRAFO'!D491</f>
        <v>Jl. Perumnas Raya</v>
      </c>
      <c r="D492" s="193" t="str">
        <f>'1. DATA TRAFO'!L491</f>
        <v>Sintra</v>
      </c>
      <c r="E492" s="192">
        <f>'1. DATA TRAFO'!M491</f>
        <v>100</v>
      </c>
      <c r="F492" s="513">
        <f>'1. DATA TRAFO'!R491</f>
        <v>44852</v>
      </c>
      <c r="G492" s="205" t="str">
        <f>'1. DATA TRAFO'!T491</f>
        <v>UMJ</v>
      </c>
      <c r="H492" s="470"/>
      <c r="I492" s="470"/>
      <c r="J492" s="470"/>
      <c r="K492" s="470"/>
      <c r="L492" s="470"/>
      <c r="M492" s="470"/>
      <c r="N492" s="470"/>
      <c r="O492" s="470"/>
      <c r="P492" s="470"/>
      <c r="Q492" s="470"/>
      <c r="R492" s="470"/>
      <c r="S492" s="470"/>
      <c r="T492" s="470"/>
      <c r="U492" s="470"/>
      <c r="V492" s="470"/>
      <c r="W492" s="470"/>
      <c r="X492" s="470"/>
      <c r="Y492" s="470"/>
      <c r="Z492" s="470"/>
      <c r="AA492" s="470"/>
      <c r="AB492" s="470"/>
      <c r="AC492" s="514"/>
      <c r="AD492" s="470"/>
      <c r="AE492" s="515"/>
      <c r="AF492" s="470"/>
      <c r="AG492" s="470"/>
      <c r="AH492" s="470"/>
      <c r="AI492" s="470"/>
      <c r="AJ492" s="470"/>
      <c r="AK492" s="470"/>
      <c r="AL492" s="470"/>
      <c r="AM492" s="470"/>
      <c r="AN492" s="470"/>
      <c r="AO492" s="470"/>
      <c r="AP492" s="470"/>
      <c r="AQ492" s="470"/>
      <c r="AR492" s="470"/>
      <c r="AS492" s="516"/>
      <c r="AT492" s="470"/>
      <c r="AU492" s="471"/>
      <c r="AV492" s="470"/>
      <c r="AW492" s="471"/>
      <c r="AX492" s="471"/>
      <c r="AY492" s="470"/>
      <c r="AZ492" s="473"/>
      <c r="BA492" s="472"/>
      <c r="BB492" s="473"/>
      <c r="BC492" s="472"/>
      <c r="BD492" s="473"/>
      <c r="BE492" s="472"/>
      <c r="BF492" s="473"/>
      <c r="BG492" s="472"/>
      <c r="BH492" s="473"/>
      <c r="BI492" s="472"/>
      <c r="BJ492" s="473"/>
      <c r="BK492" s="472"/>
      <c r="BL492" s="473"/>
      <c r="BM492" s="472"/>
      <c r="BN492" s="473"/>
      <c r="BO492" s="472"/>
      <c r="BP492" s="473"/>
      <c r="BQ492" s="472"/>
      <c r="BR492" s="473"/>
      <c r="BS492" s="472"/>
      <c r="BT492" s="473"/>
      <c r="BU492" s="472"/>
      <c r="BV492" s="473"/>
      <c r="BW492" s="472"/>
      <c r="BX492" s="470"/>
      <c r="BY492" s="470"/>
      <c r="BZ492" s="470"/>
      <c r="CA492" s="470"/>
      <c r="CB492" s="470"/>
      <c r="CC492" s="470"/>
      <c r="CD492" s="470"/>
      <c r="CE492" s="470"/>
      <c r="CF492" s="470"/>
      <c r="CG492" s="470"/>
      <c r="CH492" s="470"/>
      <c r="CI492" s="470"/>
      <c r="CJ492" s="470"/>
      <c r="CK492" s="470"/>
      <c r="CL492" s="470"/>
      <c r="CM492" s="470"/>
      <c r="CN492" s="470"/>
      <c r="CO492" s="470"/>
      <c r="CP492" s="470"/>
      <c r="CQ492" s="470"/>
      <c r="CR492" s="470"/>
      <c r="CS492" s="470"/>
      <c r="CT492" s="470"/>
      <c r="CU492" s="63"/>
      <c r="CV492" s="467"/>
      <c r="CW492" s="186"/>
      <c r="CX492" s="35"/>
      <c r="CY492" s="132" t="e">
        <f>IF(AND(BX492="NYY",BY492=150),324,IF(AND(BX492="NYY",BY492=95),282,IF(AND(BX492="NYY",BY492=70),202,IF(AND(BX492="NYY",BY492=50),159,IF(AND(BX492="NYY",BY492=35),131,IF(AND(BX492=NYY,BY492=25),106,IF(AND(BX492="LVTC",BY492=150),252,IF(AND(BX492="LVTC",BY492=95),190,IF(AND(BX492="LVTC",BY492=70),158,IF(AND(BX492="LVTC",BY492=50),124,IF(AND(BX492="LVTC",BY492=35),102,IF(AND(BX492="LVTC",BY492=25),83,0))))))))))))</f>
        <v>#NAME?</v>
      </c>
      <c r="CZ492" s="35"/>
      <c r="DA492" s="35"/>
      <c r="DB492" s="401">
        <f t="shared" si="47"/>
        <v>0</v>
      </c>
      <c r="DC492" s="401">
        <f t="shared" si="48"/>
        <v>0</v>
      </c>
      <c r="DD492" s="401" t="str">
        <f t="shared" si="49"/>
        <v>BAIK</v>
      </c>
      <c r="DE492" s="401">
        <f t="shared" si="50"/>
        <v>0</v>
      </c>
      <c r="DF492" s="401" t="str">
        <f t="shared" si="51"/>
        <v>BAIK</v>
      </c>
    </row>
    <row r="493" spans="1:110">
      <c r="A493" s="510">
        <f t="shared" si="52"/>
        <v>481</v>
      </c>
      <c r="B493" s="511" t="str">
        <f>'1. DATA TRAFO'!C492</f>
        <v>TP0471</v>
      </c>
      <c r="C493" s="512" t="str">
        <f>'1. DATA TRAFO'!D492</f>
        <v>Jl. Padang Tekukur</v>
      </c>
      <c r="D493" s="193" t="str">
        <f>'1. DATA TRAFO'!L492</f>
        <v>Trafindo</v>
      </c>
      <c r="E493" s="192">
        <f>'1. DATA TRAFO'!M492</f>
        <v>50</v>
      </c>
      <c r="F493" s="513">
        <f>'1. DATA TRAFO'!R492</f>
        <v>44853</v>
      </c>
      <c r="G493" s="205" t="str">
        <f>'1. DATA TRAFO'!T492</f>
        <v>UMJ</v>
      </c>
      <c r="H493" s="470"/>
      <c r="I493" s="470"/>
      <c r="J493" s="470"/>
      <c r="K493" s="470"/>
      <c r="L493" s="470"/>
      <c r="M493" s="470"/>
      <c r="N493" s="470"/>
      <c r="O493" s="470"/>
      <c r="P493" s="470"/>
      <c r="Q493" s="470"/>
      <c r="R493" s="470"/>
      <c r="S493" s="470"/>
      <c r="T493" s="470"/>
      <c r="U493" s="470"/>
      <c r="V493" s="470"/>
      <c r="W493" s="470"/>
      <c r="X493" s="470"/>
      <c r="Y493" s="470"/>
      <c r="Z493" s="470"/>
      <c r="AA493" s="470"/>
      <c r="AB493" s="470"/>
      <c r="AC493" s="514"/>
      <c r="AD493" s="470"/>
      <c r="AE493" s="515"/>
      <c r="AF493" s="470"/>
      <c r="AG493" s="470"/>
      <c r="AH493" s="470"/>
      <c r="AI493" s="470"/>
      <c r="AJ493" s="470"/>
      <c r="AK493" s="470"/>
      <c r="AL493" s="470"/>
      <c r="AM493" s="470"/>
      <c r="AN493" s="470"/>
      <c r="AO493" s="470"/>
      <c r="AP493" s="470"/>
      <c r="AQ493" s="470"/>
      <c r="AR493" s="470"/>
      <c r="AS493" s="516"/>
      <c r="AT493" s="470"/>
      <c r="AU493" s="471"/>
      <c r="AV493" s="470"/>
      <c r="AW493" s="471"/>
      <c r="AX493" s="471"/>
      <c r="AY493" s="470"/>
      <c r="AZ493" s="473"/>
      <c r="BA493" s="472"/>
      <c r="BB493" s="473"/>
      <c r="BC493" s="472"/>
      <c r="BD493" s="473"/>
      <c r="BE493" s="472"/>
      <c r="BF493" s="473"/>
      <c r="BG493" s="472"/>
      <c r="BH493" s="473"/>
      <c r="BI493" s="472"/>
      <c r="BJ493" s="473"/>
      <c r="BK493" s="472"/>
      <c r="BL493" s="473"/>
      <c r="BM493" s="472"/>
      <c r="BN493" s="473"/>
      <c r="BO493" s="472"/>
      <c r="BP493" s="473"/>
      <c r="BQ493" s="472"/>
      <c r="BR493" s="473"/>
      <c r="BS493" s="472"/>
      <c r="BT493" s="473"/>
      <c r="BU493" s="472"/>
      <c r="BV493" s="473"/>
      <c r="BW493" s="472"/>
      <c r="BX493" s="470"/>
      <c r="BY493" s="470"/>
      <c r="BZ493" s="470"/>
      <c r="CA493" s="470"/>
      <c r="CB493" s="470"/>
      <c r="CC493" s="470"/>
      <c r="CD493" s="470"/>
      <c r="CE493" s="470"/>
      <c r="CF493" s="470"/>
      <c r="CG493" s="470"/>
      <c r="CH493" s="470"/>
      <c r="CI493" s="470"/>
      <c r="CJ493" s="470"/>
      <c r="CK493" s="470"/>
      <c r="CL493" s="470"/>
      <c r="CM493" s="470"/>
      <c r="CN493" s="470"/>
      <c r="CO493" s="470"/>
      <c r="CP493" s="470"/>
      <c r="CQ493" s="470"/>
      <c r="CR493" s="470"/>
      <c r="CS493" s="470"/>
      <c r="CT493" s="470"/>
      <c r="CU493" s="63"/>
      <c r="CV493" s="467"/>
      <c r="CW493" s="186"/>
      <c r="CX493" s="35"/>
      <c r="CY493" s="132" t="e">
        <f>IF(AND(BX493="NYY",BY493=150),324,IF(AND(BX493="NYY",BY493=95),282,IF(AND(BX493="NYY",BY493=70),202,IF(AND(BX493="NYY",BY493=50),159,IF(AND(BX493="NYY",BY493=35),131,IF(AND(BX493=NYY,BY493=25),106,IF(AND(BX493="LVTC",BY493=150),252,IF(AND(BX493="LVTC",BY493=95),190,IF(AND(BX493="LVTC",BY493=70),158,IF(AND(BX493="LVTC",BY493=50),124,IF(AND(BX493="LVTC",BY493=35),102,IF(AND(BX493="LVTC",BY493=25),83,0))))))))))))</f>
        <v>#NAME?</v>
      </c>
      <c r="CZ493" s="35"/>
      <c r="DA493" s="35"/>
      <c r="DB493" s="401">
        <f t="shared" si="47"/>
        <v>0</v>
      </c>
      <c r="DC493" s="401">
        <f t="shared" si="48"/>
        <v>0</v>
      </c>
      <c r="DD493" s="401" t="str">
        <f t="shared" si="49"/>
        <v>BAIK</v>
      </c>
      <c r="DE493" s="401">
        <f t="shared" si="50"/>
        <v>0</v>
      </c>
      <c r="DF493" s="401" t="str">
        <f t="shared" si="51"/>
        <v>BAIK</v>
      </c>
    </row>
    <row r="494" spans="1:110">
      <c r="A494" s="510">
        <f t="shared" si="52"/>
        <v>482</v>
      </c>
      <c r="B494" s="511" t="str">
        <f>'1. DATA TRAFO'!C493</f>
        <v>TP0167</v>
      </c>
      <c r="C494" s="512" t="str">
        <f>'1. DATA TRAFO'!D493</f>
        <v>Jl. Perumnas</v>
      </c>
      <c r="D494" s="193" t="str">
        <f>'1. DATA TRAFO'!L493</f>
        <v>Trafindo</v>
      </c>
      <c r="E494" s="192">
        <f>'1. DATA TRAFO'!M493</f>
        <v>100</v>
      </c>
      <c r="F494" s="513">
        <f>'1. DATA TRAFO'!R493</f>
        <v>44853</v>
      </c>
      <c r="G494" s="205" t="str">
        <f>'1. DATA TRAFO'!T493</f>
        <v>UMJ</v>
      </c>
      <c r="H494" s="470"/>
      <c r="I494" s="470"/>
      <c r="J494" s="470"/>
      <c r="K494" s="470"/>
      <c r="L494" s="470"/>
      <c r="M494" s="470"/>
      <c r="N494" s="470"/>
      <c r="O494" s="470"/>
      <c r="P494" s="470"/>
      <c r="Q494" s="470"/>
      <c r="R494" s="470"/>
      <c r="S494" s="470"/>
      <c r="T494" s="470"/>
      <c r="U494" s="470"/>
      <c r="V494" s="470"/>
      <c r="W494" s="470"/>
      <c r="X494" s="470"/>
      <c r="Y494" s="470"/>
      <c r="Z494" s="470"/>
      <c r="AA494" s="470"/>
      <c r="AB494" s="470"/>
      <c r="AC494" s="514"/>
      <c r="AD494" s="470"/>
      <c r="AE494" s="515"/>
      <c r="AF494" s="470"/>
      <c r="AG494" s="470"/>
      <c r="AH494" s="470"/>
      <c r="AI494" s="470"/>
      <c r="AJ494" s="470"/>
      <c r="AK494" s="470"/>
      <c r="AL494" s="470"/>
      <c r="AM494" s="470"/>
      <c r="AN494" s="470"/>
      <c r="AO494" s="470"/>
      <c r="AP494" s="470"/>
      <c r="AQ494" s="470"/>
      <c r="AR494" s="470"/>
      <c r="AS494" s="516"/>
      <c r="AT494" s="470"/>
      <c r="AU494" s="471"/>
      <c r="AV494" s="470"/>
      <c r="AW494" s="471"/>
      <c r="AX494" s="471"/>
      <c r="AY494" s="470"/>
      <c r="AZ494" s="473"/>
      <c r="BA494" s="472"/>
      <c r="BB494" s="473"/>
      <c r="BC494" s="472"/>
      <c r="BD494" s="473"/>
      <c r="BE494" s="472"/>
      <c r="BF494" s="473"/>
      <c r="BG494" s="472"/>
      <c r="BH494" s="473"/>
      <c r="BI494" s="472"/>
      <c r="BJ494" s="473"/>
      <c r="BK494" s="472"/>
      <c r="BL494" s="473"/>
      <c r="BM494" s="472"/>
      <c r="BN494" s="473"/>
      <c r="BO494" s="472"/>
      <c r="BP494" s="473"/>
      <c r="BQ494" s="472"/>
      <c r="BR494" s="473"/>
      <c r="BS494" s="472"/>
      <c r="BT494" s="473"/>
      <c r="BU494" s="472"/>
      <c r="BV494" s="473"/>
      <c r="BW494" s="472"/>
      <c r="BX494" s="470"/>
      <c r="BY494" s="470"/>
      <c r="BZ494" s="470"/>
      <c r="CA494" s="470"/>
      <c r="CB494" s="470"/>
      <c r="CC494" s="470"/>
      <c r="CD494" s="470"/>
      <c r="CE494" s="470"/>
      <c r="CF494" s="470"/>
      <c r="CG494" s="470"/>
      <c r="CH494" s="470"/>
      <c r="CI494" s="470"/>
      <c r="CJ494" s="470"/>
      <c r="CK494" s="470"/>
      <c r="CL494" s="470"/>
      <c r="CM494" s="470"/>
      <c r="CN494" s="470"/>
      <c r="CO494" s="470"/>
      <c r="CP494" s="470"/>
      <c r="CQ494" s="470"/>
      <c r="CR494" s="470"/>
      <c r="CS494" s="470"/>
      <c r="CT494" s="470"/>
      <c r="CU494" s="63"/>
      <c r="CV494" s="467"/>
      <c r="CW494" s="186"/>
      <c r="CX494" s="35"/>
      <c r="CY494" s="132" t="e">
        <f>IF(AND(BX494="NYY",BY494=150),324,IF(AND(BX494="NYY",BY494=95),282,IF(AND(BX494="NYY",BY494=70),202,IF(AND(BX494="NYY",BY494=50),159,IF(AND(BX494="NYY",BY494=35),131,IF(AND(BX494=NYY,BY494=25),106,IF(AND(BX494="LVTC",BY494=150),252,IF(AND(BX494="LVTC",BY494=95),190,IF(AND(BX494="LVTC",BY494=70),158,IF(AND(BX494="LVTC",BY494=50),124,IF(AND(BX494="LVTC",BY494=35),102,IF(AND(BX494="LVTC",BY494=25),83,0))))))))))))</f>
        <v>#NAME?</v>
      </c>
      <c r="CZ494" s="35"/>
      <c r="DA494" s="35"/>
      <c r="DB494" s="401">
        <f t="shared" si="47"/>
        <v>0</v>
      </c>
      <c r="DC494" s="401">
        <f t="shared" si="48"/>
        <v>0</v>
      </c>
      <c r="DD494" s="401" t="str">
        <f t="shared" si="49"/>
        <v>BAIK</v>
      </c>
      <c r="DE494" s="401">
        <f t="shared" si="50"/>
        <v>0</v>
      </c>
      <c r="DF494" s="401" t="str">
        <f t="shared" si="51"/>
        <v>BAIK</v>
      </c>
    </row>
    <row r="495" spans="1:110">
      <c r="A495" s="510">
        <f t="shared" si="52"/>
        <v>483</v>
      </c>
      <c r="B495" s="511" t="str">
        <f>'1. DATA TRAFO'!C494</f>
        <v>TP0094</v>
      </c>
      <c r="C495" s="512" t="str">
        <f>'1. DATA TRAFO'!D494</f>
        <v>Jl. Aik Baik Dalam</v>
      </c>
      <c r="D495" s="193" t="str">
        <f>'1. DATA TRAFO'!L494</f>
        <v>Schneider</v>
      </c>
      <c r="E495" s="192">
        <f>'1. DATA TRAFO'!M494</f>
        <v>200</v>
      </c>
      <c r="F495" s="513">
        <f>'1. DATA TRAFO'!R494</f>
        <v>44853</v>
      </c>
      <c r="G495" s="205" t="str">
        <f>'1. DATA TRAFO'!T494</f>
        <v>UMJ</v>
      </c>
      <c r="H495" s="470"/>
      <c r="I495" s="470"/>
      <c r="J495" s="470"/>
      <c r="K495" s="470"/>
      <c r="L495" s="470"/>
      <c r="M495" s="470"/>
      <c r="N495" s="470"/>
      <c r="O495" s="470"/>
      <c r="P495" s="470"/>
      <c r="Q495" s="470"/>
      <c r="R495" s="470"/>
      <c r="S495" s="470"/>
      <c r="T495" s="470"/>
      <c r="U495" s="470"/>
      <c r="V495" s="470"/>
      <c r="W495" s="470"/>
      <c r="X495" s="470"/>
      <c r="Y495" s="470"/>
      <c r="Z495" s="470"/>
      <c r="AA495" s="470"/>
      <c r="AB495" s="470"/>
      <c r="AC495" s="514"/>
      <c r="AD495" s="470"/>
      <c r="AE495" s="515"/>
      <c r="AF495" s="470"/>
      <c r="AG495" s="470"/>
      <c r="AH495" s="470"/>
      <c r="AI495" s="470"/>
      <c r="AJ495" s="470"/>
      <c r="AK495" s="470"/>
      <c r="AL495" s="470"/>
      <c r="AM495" s="470"/>
      <c r="AN495" s="470"/>
      <c r="AO495" s="470"/>
      <c r="AP495" s="470"/>
      <c r="AQ495" s="470"/>
      <c r="AR495" s="470"/>
      <c r="AS495" s="516"/>
      <c r="AT495" s="470"/>
      <c r="AU495" s="471"/>
      <c r="AV495" s="470"/>
      <c r="AW495" s="471"/>
      <c r="AX495" s="471"/>
      <c r="AY495" s="470"/>
      <c r="AZ495" s="473"/>
      <c r="BA495" s="472"/>
      <c r="BB495" s="473"/>
      <c r="BC495" s="472"/>
      <c r="BD495" s="473"/>
      <c r="BE495" s="472"/>
      <c r="BF495" s="473"/>
      <c r="BG495" s="472"/>
      <c r="BH495" s="473"/>
      <c r="BI495" s="472"/>
      <c r="BJ495" s="473"/>
      <c r="BK495" s="472"/>
      <c r="BL495" s="473"/>
      <c r="BM495" s="472"/>
      <c r="BN495" s="473"/>
      <c r="BO495" s="472"/>
      <c r="BP495" s="473"/>
      <c r="BQ495" s="472"/>
      <c r="BR495" s="473"/>
      <c r="BS495" s="472"/>
      <c r="BT495" s="473"/>
      <c r="BU495" s="472"/>
      <c r="BV495" s="473"/>
      <c r="BW495" s="472"/>
      <c r="BX495" s="470"/>
      <c r="BY495" s="470"/>
      <c r="BZ495" s="470"/>
      <c r="CA495" s="470"/>
      <c r="CB495" s="470"/>
      <c r="CC495" s="470"/>
      <c r="CD495" s="470"/>
      <c r="CE495" s="470"/>
      <c r="CF495" s="470"/>
      <c r="CG495" s="470"/>
      <c r="CH495" s="470"/>
      <c r="CI495" s="470"/>
      <c r="CJ495" s="470"/>
      <c r="CK495" s="470"/>
      <c r="CL495" s="470"/>
      <c r="CM495" s="470"/>
      <c r="CN495" s="470"/>
      <c r="CO495" s="470"/>
      <c r="CP495" s="470"/>
      <c r="CQ495" s="470"/>
      <c r="CR495" s="470"/>
      <c r="CS495" s="470"/>
      <c r="CT495" s="470"/>
      <c r="CU495" s="63"/>
      <c r="CV495" s="467"/>
      <c r="CW495" s="186"/>
      <c r="CX495" s="35"/>
      <c r="CY495" s="132" t="e">
        <f>IF(AND(BX495="NYY",BY495=150),324,IF(AND(BX495="NYY",BY495=95),282,IF(AND(BX495="NYY",BY495=70),202,IF(AND(BX495="NYY",BY495=50),159,IF(AND(BX495="NYY",BY495=35),131,IF(AND(BX495=NYY,BY495=25),106,IF(AND(BX495="LVTC",BY495=150),252,IF(AND(BX495="LVTC",BY495=95),190,IF(AND(BX495="LVTC",BY495=70),158,IF(AND(BX495="LVTC",BY495=50),124,IF(AND(BX495="LVTC",BY495=35),102,IF(AND(BX495="LVTC",BY495=25),83,0))))))))))))</f>
        <v>#NAME?</v>
      </c>
      <c r="CZ495" s="35"/>
      <c r="DA495" s="35"/>
      <c r="DB495" s="401">
        <f t="shared" si="47"/>
        <v>0</v>
      </c>
      <c r="DC495" s="401">
        <f t="shared" si="48"/>
        <v>0</v>
      </c>
      <c r="DD495" s="401" t="str">
        <f t="shared" si="49"/>
        <v>BAIK</v>
      </c>
      <c r="DE495" s="401">
        <f t="shared" si="50"/>
        <v>0</v>
      </c>
      <c r="DF495" s="401" t="str">
        <f t="shared" si="51"/>
        <v>BAIK</v>
      </c>
    </row>
    <row r="496" spans="1:110">
      <c r="A496" s="510">
        <f t="shared" si="52"/>
        <v>484</v>
      </c>
      <c r="B496" s="511" t="str">
        <f>'1. DATA TRAFO'!C495</f>
        <v>TP0342</v>
      </c>
      <c r="C496" s="512" t="str">
        <f>'1. DATA TRAFO'!D495</f>
        <v>Jl. Aik Baik</v>
      </c>
      <c r="D496" s="193" t="str">
        <f>'1. DATA TRAFO'!L495</f>
        <v>Starlite</v>
      </c>
      <c r="E496" s="192">
        <f>'1. DATA TRAFO'!M495</f>
        <v>100</v>
      </c>
      <c r="F496" s="513">
        <f>'1. DATA TRAFO'!R495</f>
        <v>44855</v>
      </c>
      <c r="G496" s="205" t="str">
        <f>'1. DATA TRAFO'!T495</f>
        <v>UMJ</v>
      </c>
      <c r="H496" s="470"/>
      <c r="I496" s="470"/>
      <c r="J496" s="470"/>
      <c r="K496" s="470"/>
      <c r="L496" s="470"/>
      <c r="M496" s="470"/>
      <c r="N496" s="470"/>
      <c r="O496" s="470"/>
      <c r="P496" s="470"/>
      <c r="Q496" s="470"/>
      <c r="R496" s="470"/>
      <c r="S496" s="470"/>
      <c r="T496" s="470"/>
      <c r="U496" s="470"/>
      <c r="V496" s="470"/>
      <c r="W496" s="470"/>
      <c r="X496" s="470"/>
      <c r="Y496" s="470"/>
      <c r="Z496" s="470"/>
      <c r="AA496" s="470"/>
      <c r="AB496" s="470"/>
      <c r="AC496" s="514"/>
      <c r="AD496" s="470"/>
      <c r="AE496" s="515"/>
      <c r="AF496" s="470"/>
      <c r="AG496" s="470"/>
      <c r="AH496" s="470"/>
      <c r="AI496" s="470"/>
      <c r="AJ496" s="470"/>
      <c r="AK496" s="470"/>
      <c r="AL496" s="470"/>
      <c r="AM496" s="470"/>
      <c r="AN496" s="470"/>
      <c r="AO496" s="470"/>
      <c r="AP496" s="470"/>
      <c r="AQ496" s="470"/>
      <c r="AR496" s="470"/>
      <c r="AS496" s="516"/>
      <c r="AT496" s="470"/>
      <c r="AU496" s="471"/>
      <c r="AV496" s="470"/>
      <c r="AW496" s="471"/>
      <c r="AX496" s="471"/>
      <c r="AY496" s="470"/>
      <c r="AZ496" s="473"/>
      <c r="BA496" s="472"/>
      <c r="BB496" s="473"/>
      <c r="BC496" s="472"/>
      <c r="BD496" s="473"/>
      <c r="BE496" s="472"/>
      <c r="BF496" s="473"/>
      <c r="BG496" s="472"/>
      <c r="BH496" s="473"/>
      <c r="BI496" s="472"/>
      <c r="BJ496" s="473"/>
      <c r="BK496" s="472"/>
      <c r="BL496" s="473"/>
      <c r="BM496" s="472"/>
      <c r="BN496" s="473"/>
      <c r="BO496" s="472"/>
      <c r="BP496" s="473"/>
      <c r="BQ496" s="472"/>
      <c r="BR496" s="473"/>
      <c r="BS496" s="472"/>
      <c r="BT496" s="473"/>
      <c r="BU496" s="472"/>
      <c r="BV496" s="473"/>
      <c r="BW496" s="472"/>
      <c r="BX496" s="470"/>
      <c r="BY496" s="470"/>
      <c r="BZ496" s="470"/>
      <c r="CA496" s="470"/>
      <c r="CB496" s="470"/>
      <c r="CC496" s="470"/>
      <c r="CD496" s="470"/>
      <c r="CE496" s="470"/>
      <c r="CF496" s="470"/>
      <c r="CG496" s="470"/>
      <c r="CH496" s="470"/>
      <c r="CI496" s="470"/>
      <c r="CJ496" s="470"/>
      <c r="CK496" s="470"/>
      <c r="CL496" s="470"/>
      <c r="CM496" s="470"/>
      <c r="CN496" s="470"/>
      <c r="CO496" s="470"/>
      <c r="CP496" s="470"/>
      <c r="CQ496" s="470"/>
      <c r="CR496" s="470"/>
      <c r="CS496" s="470"/>
      <c r="CT496" s="470"/>
      <c r="CU496" s="63"/>
      <c r="CV496" s="467"/>
      <c r="CW496" s="186"/>
      <c r="CX496" s="35"/>
      <c r="CY496" s="132" t="e">
        <f>IF(AND(BX496="NYY",BY496=150),324,IF(AND(BX496="NYY",BY496=95),282,IF(AND(BX496="NYY",BY496=70),202,IF(AND(BX496="NYY",BY496=50),159,IF(AND(BX496="NYY",BY496=35),131,IF(AND(BX496=NYY,BY496=25),106,IF(AND(BX496="LVTC",BY496=150),252,IF(AND(BX496="LVTC",BY496=95),190,IF(AND(BX496="LVTC",BY496=70),158,IF(AND(BX496="LVTC",BY496=50),124,IF(AND(BX496="LVTC",BY496=35),102,IF(AND(BX496="LVTC",BY496=25),83,0))))))))))))</f>
        <v>#NAME?</v>
      </c>
      <c r="CZ496" s="35"/>
      <c r="DA496" s="35"/>
      <c r="DB496" s="401">
        <f t="shared" si="47"/>
        <v>0</v>
      </c>
      <c r="DC496" s="401">
        <f t="shared" si="48"/>
        <v>0</v>
      </c>
      <c r="DD496" s="401" t="str">
        <f t="shared" si="49"/>
        <v>BAIK</v>
      </c>
      <c r="DE496" s="401">
        <f t="shared" si="50"/>
        <v>0</v>
      </c>
      <c r="DF496" s="401" t="str">
        <f t="shared" si="51"/>
        <v>BAIK</v>
      </c>
    </row>
    <row r="497" spans="1:110">
      <c r="A497" s="510">
        <f t="shared" si="52"/>
        <v>485</v>
      </c>
      <c r="B497" s="511" t="str">
        <f>'1. DATA TRAFO'!C496</f>
        <v>TP0051</v>
      </c>
      <c r="C497" s="512" t="str">
        <f>'1. DATA TRAFO'!D496</f>
        <v>Jl. Betet, Aik Pelempang</v>
      </c>
      <c r="D497" s="193" t="str">
        <f>'1. DATA TRAFO'!L496</f>
        <v>Sintra</v>
      </c>
      <c r="E497" s="192">
        <f>'1. DATA TRAFO'!M496</f>
        <v>160</v>
      </c>
      <c r="F497" s="513">
        <f>'1. DATA TRAFO'!R496</f>
        <v>44853</v>
      </c>
      <c r="G497" s="205" t="str">
        <f>'1. DATA TRAFO'!T496</f>
        <v>UMJ</v>
      </c>
      <c r="H497" s="470"/>
      <c r="I497" s="470"/>
      <c r="J497" s="470"/>
      <c r="K497" s="470"/>
      <c r="L497" s="470"/>
      <c r="M497" s="470"/>
      <c r="N497" s="470"/>
      <c r="O497" s="470"/>
      <c r="P497" s="470"/>
      <c r="Q497" s="470"/>
      <c r="R497" s="470"/>
      <c r="S497" s="470"/>
      <c r="T497" s="470"/>
      <c r="U497" s="470"/>
      <c r="V497" s="470"/>
      <c r="W497" s="470"/>
      <c r="X497" s="470"/>
      <c r="Y497" s="470"/>
      <c r="Z497" s="470"/>
      <c r="AA497" s="470"/>
      <c r="AB497" s="470"/>
      <c r="AC497" s="514"/>
      <c r="AD497" s="470"/>
      <c r="AE497" s="515"/>
      <c r="AF497" s="470"/>
      <c r="AG497" s="470"/>
      <c r="AH497" s="470"/>
      <c r="AI497" s="470"/>
      <c r="AJ497" s="470"/>
      <c r="AK497" s="470"/>
      <c r="AL497" s="470"/>
      <c r="AM497" s="470"/>
      <c r="AN497" s="470"/>
      <c r="AO497" s="470"/>
      <c r="AP497" s="470"/>
      <c r="AQ497" s="470"/>
      <c r="AR497" s="470"/>
      <c r="AS497" s="516"/>
      <c r="AT497" s="470"/>
      <c r="AU497" s="471"/>
      <c r="AV497" s="470"/>
      <c r="AW497" s="471"/>
      <c r="AX497" s="471"/>
      <c r="AY497" s="470"/>
      <c r="AZ497" s="473"/>
      <c r="BA497" s="472"/>
      <c r="BB497" s="473"/>
      <c r="BC497" s="472"/>
      <c r="BD497" s="473"/>
      <c r="BE497" s="472"/>
      <c r="BF497" s="473"/>
      <c r="BG497" s="472"/>
      <c r="BH497" s="473"/>
      <c r="BI497" s="472"/>
      <c r="BJ497" s="473"/>
      <c r="BK497" s="472"/>
      <c r="BL497" s="473"/>
      <c r="BM497" s="472"/>
      <c r="BN497" s="473"/>
      <c r="BO497" s="472"/>
      <c r="BP497" s="473"/>
      <c r="BQ497" s="472"/>
      <c r="BR497" s="473"/>
      <c r="BS497" s="472"/>
      <c r="BT497" s="473"/>
      <c r="BU497" s="472"/>
      <c r="BV497" s="473"/>
      <c r="BW497" s="472"/>
      <c r="BX497" s="470"/>
      <c r="BY497" s="470"/>
      <c r="BZ497" s="470"/>
      <c r="CA497" s="470"/>
      <c r="CB497" s="470"/>
      <c r="CC497" s="470"/>
      <c r="CD497" s="470"/>
      <c r="CE497" s="470"/>
      <c r="CF497" s="470"/>
      <c r="CG497" s="470"/>
      <c r="CH497" s="470"/>
      <c r="CI497" s="470"/>
      <c r="CJ497" s="470"/>
      <c r="CK497" s="470"/>
      <c r="CL497" s="470"/>
      <c r="CM497" s="470"/>
      <c r="CN497" s="470"/>
      <c r="CO497" s="470"/>
      <c r="CP497" s="470"/>
      <c r="CQ497" s="470"/>
      <c r="CR497" s="470"/>
      <c r="CS497" s="470"/>
      <c r="CT497" s="470"/>
      <c r="CU497" s="63"/>
      <c r="CV497" s="467"/>
      <c r="CW497" s="186"/>
      <c r="CX497" s="35"/>
      <c r="CY497" s="132" t="e">
        <f>IF(AND(BX497="NYY",BY497=150),324,IF(AND(BX497="NYY",BY497=95),282,IF(AND(BX497="NYY",BY497=70),202,IF(AND(BX497="NYY",BY497=50),159,IF(AND(BX497="NYY",BY497=35),131,IF(AND(BX497=NYY,BY497=25),106,IF(AND(BX497="LVTC",BY497=150),252,IF(AND(BX497="LVTC",BY497=95),190,IF(AND(BX497="LVTC",BY497=70),158,IF(AND(BX497="LVTC",BY497=50),124,IF(AND(BX497="LVTC",BY497=35),102,IF(AND(BX497="LVTC",BY497=25),83,0))))))))))))</f>
        <v>#NAME?</v>
      </c>
      <c r="CZ497" s="35"/>
      <c r="DA497" s="35"/>
      <c r="DB497" s="401">
        <f t="shared" si="47"/>
        <v>0</v>
      </c>
      <c r="DC497" s="401">
        <f t="shared" si="48"/>
        <v>0</v>
      </c>
      <c r="DD497" s="401" t="str">
        <f t="shared" si="49"/>
        <v>BAIK</v>
      </c>
      <c r="DE497" s="401">
        <f t="shared" si="50"/>
        <v>0</v>
      </c>
      <c r="DF497" s="401" t="str">
        <f t="shared" si="51"/>
        <v>BAIK</v>
      </c>
    </row>
    <row r="498" spans="1:110">
      <c r="A498" s="510">
        <f t="shared" si="52"/>
        <v>486</v>
      </c>
      <c r="B498" s="511" t="str">
        <f>'1. DATA TRAFO'!C497</f>
        <v>TP0398</v>
      </c>
      <c r="C498" s="512" t="str">
        <f>'1. DATA TRAFO'!D497</f>
        <v>Jl. Betet, Air Pelempang</v>
      </c>
      <c r="D498" s="193" t="str">
        <f>'1. DATA TRAFO'!L497</f>
        <v>Sintra</v>
      </c>
      <c r="E498" s="192">
        <f>'1. DATA TRAFO'!M497</f>
        <v>100</v>
      </c>
      <c r="F498" s="513">
        <f>'1. DATA TRAFO'!R497</f>
        <v>44853</v>
      </c>
      <c r="G498" s="205" t="str">
        <f>'1. DATA TRAFO'!T497</f>
        <v>UMJ</v>
      </c>
      <c r="H498" s="470"/>
      <c r="I498" s="470"/>
      <c r="J498" s="470"/>
      <c r="K498" s="470"/>
      <c r="L498" s="470"/>
      <c r="M498" s="470"/>
      <c r="N498" s="470"/>
      <c r="O498" s="470"/>
      <c r="P498" s="470"/>
      <c r="Q498" s="470"/>
      <c r="R498" s="470"/>
      <c r="S498" s="470"/>
      <c r="T498" s="470"/>
      <c r="U498" s="470"/>
      <c r="V498" s="470"/>
      <c r="W498" s="470"/>
      <c r="X498" s="470"/>
      <c r="Y498" s="470"/>
      <c r="Z498" s="470"/>
      <c r="AA498" s="470"/>
      <c r="AB498" s="470"/>
      <c r="AC498" s="514"/>
      <c r="AD498" s="470"/>
      <c r="AE498" s="515"/>
      <c r="AF498" s="470"/>
      <c r="AG498" s="470"/>
      <c r="AH498" s="470"/>
      <c r="AI498" s="470"/>
      <c r="AJ498" s="470"/>
      <c r="AK498" s="470"/>
      <c r="AL498" s="470"/>
      <c r="AM498" s="470"/>
      <c r="AN498" s="470"/>
      <c r="AO498" s="470"/>
      <c r="AP498" s="470"/>
      <c r="AQ498" s="470"/>
      <c r="AR498" s="470"/>
      <c r="AS498" s="516"/>
      <c r="AT498" s="470"/>
      <c r="AU498" s="471"/>
      <c r="AV498" s="470"/>
      <c r="AW498" s="471"/>
      <c r="AX498" s="471"/>
      <c r="AY498" s="470"/>
      <c r="AZ498" s="473"/>
      <c r="BA498" s="472"/>
      <c r="BB498" s="473"/>
      <c r="BC498" s="472"/>
      <c r="BD498" s="473"/>
      <c r="BE498" s="472"/>
      <c r="BF498" s="473"/>
      <c r="BG498" s="472"/>
      <c r="BH498" s="473"/>
      <c r="BI498" s="472"/>
      <c r="BJ498" s="473"/>
      <c r="BK498" s="472"/>
      <c r="BL498" s="473"/>
      <c r="BM498" s="472"/>
      <c r="BN498" s="473"/>
      <c r="BO498" s="472"/>
      <c r="BP498" s="473"/>
      <c r="BQ498" s="472"/>
      <c r="BR498" s="473"/>
      <c r="BS498" s="472"/>
      <c r="BT498" s="473"/>
      <c r="BU498" s="472"/>
      <c r="BV498" s="473"/>
      <c r="BW498" s="472"/>
      <c r="BX498" s="470"/>
      <c r="BY498" s="470"/>
      <c r="BZ498" s="470"/>
      <c r="CA498" s="470"/>
      <c r="CB498" s="470"/>
      <c r="CC498" s="470"/>
      <c r="CD498" s="470"/>
      <c r="CE498" s="470"/>
      <c r="CF498" s="470"/>
      <c r="CG498" s="470"/>
      <c r="CH498" s="470"/>
      <c r="CI498" s="470"/>
      <c r="CJ498" s="470"/>
      <c r="CK498" s="470"/>
      <c r="CL498" s="470"/>
      <c r="CM498" s="470"/>
      <c r="CN498" s="470"/>
      <c r="CO498" s="470"/>
      <c r="CP498" s="470"/>
      <c r="CQ498" s="470"/>
      <c r="CR498" s="470"/>
      <c r="CS498" s="470"/>
      <c r="CT498" s="470"/>
      <c r="CU498" s="63"/>
      <c r="CV498" s="467"/>
      <c r="CW498" s="186"/>
      <c r="CX498" s="35"/>
      <c r="CY498" s="132" t="e">
        <f>IF(AND(BX498="NYY",BY498=150),324,IF(AND(BX498="NYY",BY498=95),282,IF(AND(BX498="NYY",BY498=70),202,IF(AND(BX498="NYY",BY498=50),159,IF(AND(BX498="NYY",BY498=35),131,IF(AND(BX498=NYY,BY498=25),106,IF(AND(BX498="LVTC",BY498=150),252,IF(AND(BX498="LVTC",BY498=95),190,IF(AND(BX498="LVTC",BY498=70),158,IF(AND(BX498="LVTC",BY498=50),124,IF(AND(BX498="LVTC",BY498=35),102,IF(AND(BX498="LVTC",BY498=25),83,0))))))))))))</f>
        <v>#NAME?</v>
      </c>
      <c r="CZ498" s="35"/>
      <c r="DA498" s="35"/>
      <c r="DB498" s="401">
        <f t="shared" si="47"/>
        <v>0</v>
      </c>
      <c r="DC498" s="401">
        <f t="shared" si="48"/>
        <v>0</v>
      </c>
      <c r="DD498" s="401" t="str">
        <f t="shared" si="49"/>
        <v>BAIK</v>
      </c>
      <c r="DE498" s="401">
        <f t="shared" si="50"/>
        <v>0</v>
      </c>
      <c r="DF498" s="401" t="str">
        <f t="shared" si="51"/>
        <v>BAIK</v>
      </c>
    </row>
    <row r="499" spans="1:110">
      <c r="A499" s="510">
        <f t="shared" si="52"/>
        <v>487</v>
      </c>
      <c r="B499" s="511" t="str">
        <f>'1. DATA TRAFO'!C498</f>
        <v>TP0164</v>
      </c>
      <c r="C499" s="512" t="str">
        <f>'1. DATA TRAFO'!D498</f>
        <v>Jl. Betet, Air Pelempang</v>
      </c>
      <c r="D499" s="193" t="str">
        <f>'1. DATA TRAFO'!L498</f>
        <v>Trafindo</v>
      </c>
      <c r="E499" s="192">
        <f>'1. DATA TRAFO'!M498</f>
        <v>100</v>
      </c>
      <c r="F499" s="513">
        <f>'1. DATA TRAFO'!R498</f>
        <v>44853</v>
      </c>
      <c r="G499" s="205" t="str">
        <f>'1. DATA TRAFO'!T498</f>
        <v>UMJ</v>
      </c>
      <c r="H499" s="470"/>
      <c r="I499" s="470"/>
      <c r="J499" s="470"/>
      <c r="K499" s="470"/>
      <c r="L499" s="470"/>
      <c r="M499" s="470"/>
      <c r="N499" s="470"/>
      <c r="O499" s="470"/>
      <c r="P499" s="470"/>
      <c r="Q499" s="470"/>
      <c r="R499" s="470"/>
      <c r="S499" s="470"/>
      <c r="T499" s="470"/>
      <c r="U499" s="470"/>
      <c r="V499" s="470"/>
      <c r="W499" s="470"/>
      <c r="X499" s="470"/>
      <c r="Y499" s="470"/>
      <c r="Z499" s="470"/>
      <c r="AA499" s="470"/>
      <c r="AB499" s="470"/>
      <c r="AC499" s="514"/>
      <c r="AD499" s="470"/>
      <c r="AE499" s="515"/>
      <c r="AF499" s="470"/>
      <c r="AG499" s="470"/>
      <c r="AH499" s="470"/>
      <c r="AI499" s="470"/>
      <c r="AJ499" s="470"/>
      <c r="AK499" s="470"/>
      <c r="AL499" s="470"/>
      <c r="AM499" s="470"/>
      <c r="AN499" s="470"/>
      <c r="AO499" s="470"/>
      <c r="AP499" s="470"/>
      <c r="AQ499" s="470"/>
      <c r="AR499" s="470"/>
      <c r="AS499" s="516"/>
      <c r="AT499" s="470"/>
      <c r="AU499" s="471"/>
      <c r="AV499" s="470"/>
      <c r="AW499" s="471"/>
      <c r="AX499" s="471"/>
      <c r="AY499" s="470"/>
      <c r="AZ499" s="473"/>
      <c r="BA499" s="472"/>
      <c r="BB499" s="473"/>
      <c r="BC499" s="472"/>
      <c r="BD499" s="473"/>
      <c r="BE499" s="472"/>
      <c r="BF499" s="473"/>
      <c r="BG499" s="472"/>
      <c r="BH499" s="473"/>
      <c r="BI499" s="472"/>
      <c r="BJ499" s="473"/>
      <c r="BK499" s="472"/>
      <c r="BL499" s="473"/>
      <c r="BM499" s="472"/>
      <c r="BN499" s="473"/>
      <c r="BO499" s="472"/>
      <c r="BP499" s="473"/>
      <c r="BQ499" s="472"/>
      <c r="BR499" s="473"/>
      <c r="BS499" s="472"/>
      <c r="BT499" s="473"/>
      <c r="BU499" s="472"/>
      <c r="BV499" s="473"/>
      <c r="BW499" s="472"/>
      <c r="BX499" s="470"/>
      <c r="BY499" s="470"/>
      <c r="BZ499" s="470"/>
      <c r="CA499" s="470"/>
      <c r="CB499" s="470"/>
      <c r="CC499" s="470"/>
      <c r="CD499" s="470"/>
      <c r="CE499" s="470"/>
      <c r="CF499" s="470"/>
      <c r="CG499" s="470"/>
      <c r="CH499" s="470"/>
      <c r="CI499" s="470"/>
      <c r="CJ499" s="470"/>
      <c r="CK499" s="470"/>
      <c r="CL499" s="470"/>
      <c r="CM499" s="470"/>
      <c r="CN499" s="470"/>
      <c r="CO499" s="470"/>
      <c r="CP499" s="470"/>
      <c r="CQ499" s="470"/>
      <c r="CR499" s="470"/>
      <c r="CS499" s="470"/>
      <c r="CT499" s="470"/>
      <c r="CU499" s="63"/>
      <c r="CV499" s="467"/>
      <c r="CW499" s="186"/>
      <c r="CX499" s="35"/>
      <c r="CY499" s="132" t="e">
        <f>IF(AND(BX499="NYY",BY499=150),324,IF(AND(BX499="NYY",BY499=95),282,IF(AND(BX499="NYY",BY499=70),202,IF(AND(BX499="NYY",BY499=50),159,IF(AND(BX499="NYY",BY499=35),131,IF(AND(BX499=NYY,BY499=25),106,IF(AND(BX499="LVTC",BY499=150),252,IF(AND(BX499="LVTC",BY499=95),190,IF(AND(BX499="LVTC",BY499=70),158,IF(AND(BX499="LVTC",BY499=50),124,IF(AND(BX499="LVTC",BY499=35),102,IF(AND(BX499="LVTC",BY499=25),83,0))))))))))))</f>
        <v>#NAME?</v>
      </c>
      <c r="CZ499" s="35"/>
      <c r="DA499" s="35"/>
      <c r="DB499" s="401">
        <f t="shared" ref="DB499:DB549" si="53">IF(AND(H499&lt;=200,H499&gt;=90),"BURUK",IF(AND(H499&lt;=90,H499&gt;=85),"KURANG",IF(AND(H499&lt;=85,H499&gt;=83),"CUKUP",IF(AND(H499&lt;=83,H499&gt;1),"BAIK",0))))</f>
        <v>0</v>
      </c>
      <c r="DC499" s="401">
        <f t="shared" ref="DC499:DC549" si="54">MAX(L499:N499)-MIN(L499:N499)</f>
        <v>0</v>
      </c>
      <c r="DD499" s="401" t="str">
        <f t="shared" ref="DD499:DD549" si="55">IF(AND(DC499&lt;=100,DC499&gt;=15),"BURUK",IF(AND(DC499&lt;=15,DC499&gt;=12),"KURANG",IF(AND(DC499&lt;=12,DC499&gt;=10),"CUKUP",IF(AND(DC499&lt;=10,DC499&gt;=0),"BAIK",0))))</f>
        <v>BAIK</v>
      </c>
      <c r="DE499" s="401">
        <f t="shared" ref="DE499:DE549" si="56">MAX(O499:R499)-MIN(O499:R499)</f>
        <v>0</v>
      </c>
      <c r="DF499" s="401" t="str">
        <f t="shared" ref="DF499:DF549" si="57">IF(AND(DE499&lt;=100,DE499&gt;=15),"BURUK",IF(AND(DE499&lt;=15,DE499&gt;=12),"KURANG",IF(AND(DE499&lt;=12,DE499&gt;=10),"CUKUP",IF(AND(DE499&lt;=10,DE499&gt;=0),"BAIK",0))))</f>
        <v>BAIK</v>
      </c>
    </row>
    <row r="500" spans="1:110">
      <c r="A500" s="510">
        <f t="shared" si="52"/>
        <v>488</v>
      </c>
      <c r="B500" s="511" t="str">
        <f>'1. DATA TRAFO'!C499</f>
        <v>TP0457</v>
      </c>
      <c r="C500" s="512" t="str">
        <f>'1. DATA TRAFO'!D499</f>
        <v>Jl. Camar, Perumnas</v>
      </c>
      <c r="D500" s="193" t="str">
        <f>'1. DATA TRAFO'!L499</f>
        <v>Voltra</v>
      </c>
      <c r="E500" s="192">
        <f>'1. DATA TRAFO'!M499</f>
        <v>100</v>
      </c>
      <c r="F500" s="513">
        <f>'1. DATA TRAFO'!R499</f>
        <v>44854</v>
      </c>
      <c r="G500" s="205" t="str">
        <f>'1. DATA TRAFO'!T499</f>
        <v>UMJ</v>
      </c>
      <c r="H500" s="470"/>
      <c r="I500" s="470"/>
      <c r="J500" s="470"/>
      <c r="K500" s="470"/>
      <c r="L500" s="470"/>
      <c r="M500" s="470"/>
      <c r="N500" s="470"/>
      <c r="O500" s="470"/>
      <c r="P500" s="470"/>
      <c r="Q500" s="470"/>
      <c r="R500" s="470"/>
      <c r="S500" s="470"/>
      <c r="T500" s="470"/>
      <c r="U500" s="470"/>
      <c r="V500" s="470"/>
      <c r="W500" s="470"/>
      <c r="X500" s="470"/>
      <c r="Y500" s="470"/>
      <c r="Z500" s="470"/>
      <c r="AA500" s="470"/>
      <c r="AB500" s="470"/>
      <c r="AC500" s="514"/>
      <c r="AD500" s="470"/>
      <c r="AE500" s="515"/>
      <c r="AF500" s="470"/>
      <c r="AG500" s="470"/>
      <c r="AH500" s="470"/>
      <c r="AI500" s="470"/>
      <c r="AJ500" s="470"/>
      <c r="AK500" s="470"/>
      <c r="AL500" s="470"/>
      <c r="AM500" s="470"/>
      <c r="AN500" s="470"/>
      <c r="AO500" s="470"/>
      <c r="AP500" s="470"/>
      <c r="AQ500" s="470"/>
      <c r="AR500" s="470"/>
      <c r="AS500" s="516"/>
      <c r="AT500" s="470"/>
      <c r="AU500" s="471"/>
      <c r="AV500" s="470"/>
      <c r="AW500" s="471"/>
      <c r="AX500" s="471"/>
      <c r="AY500" s="470"/>
      <c r="AZ500" s="473"/>
      <c r="BA500" s="472"/>
      <c r="BB500" s="473"/>
      <c r="BC500" s="472"/>
      <c r="BD500" s="473"/>
      <c r="BE500" s="472"/>
      <c r="BF500" s="473"/>
      <c r="BG500" s="472"/>
      <c r="BH500" s="473"/>
      <c r="BI500" s="472"/>
      <c r="BJ500" s="473"/>
      <c r="BK500" s="472"/>
      <c r="BL500" s="473"/>
      <c r="BM500" s="472"/>
      <c r="BN500" s="473"/>
      <c r="BO500" s="472"/>
      <c r="BP500" s="473"/>
      <c r="BQ500" s="472"/>
      <c r="BR500" s="473"/>
      <c r="BS500" s="472"/>
      <c r="BT500" s="473"/>
      <c r="BU500" s="472"/>
      <c r="BV500" s="473"/>
      <c r="BW500" s="472"/>
      <c r="BX500" s="470"/>
      <c r="BY500" s="470"/>
      <c r="BZ500" s="470"/>
      <c r="CA500" s="470"/>
      <c r="CB500" s="470"/>
      <c r="CC500" s="470"/>
      <c r="CD500" s="470"/>
      <c r="CE500" s="470"/>
      <c r="CF500" s="470"/>
      <c r="CG500" s="470"/>
      <c r="CH500" s="470"/>
      <c r="CI500" s="470"/>
      <c r="CJ500" s="470"/>
      <c r="CK500" s="470"/>
      <c r="CL500" s="470"/>
      <c r="CM500" s="470"/>
      <c r="CN500" s="470"/>
      <c r="CO500" s="470"/>
      <c r="CP500" s="470"/>
      <c r="CQ500" s="470"/>
      <c r="CR500" s="470"/>
      <c r="CS500" s="470"/>
      <c r="CT500" s="470"/>
      <c r="CU500" s="63"/>
      <c r="CV500" s="467"/>
      <c r="CW500" s="186"/>
      <c r="CX500" s="35"/>
      <c r="CY500" s="132" t="e">
        <f>IF(AND(BX500="NYY",BY500=150),324,IF(AND(BX500="NYY",BY500=95),282,IF(AND(BX500="NYY",BY500=70),202,IF(AND(BX500="NYY",BY500=50),159,IF(AND(BX500="NYY",BY500=35),131,IF(AND(BX500=NYY,BY500=25),106,IF(AND(BX500="LVTC",BY500=150),252,IF(AND(BX500="LVTC",BY500=95),190,IF(AND(BX500="LVTC",BY500=70),158,IF(AND(BX500="LVTC",BY500=50),124,IF(AND(BX500="LVTC",BY500=35),102,IF(AND(BX500="LVTC",BY500=25),83,0))))))))))))</f>
        <v>#NAME?</v>
      </c>
      <c r="CZ500" s="35"/>
      <c r="DA500" s="35"/>
      <c r="DB500" s="401">
        <f t="shared" si="53"/>
        <v>0</v>
      </c>
      <c r="DC500" s="401">
        <f t="shared" si="54"/>
        <v>0</v>
      </c>
      <c r="DD500" s="401" t="str">
        <f t="shared" si="55"/>
        <v>BAIK</v>
      </c>
      <c r="DE500" s="401">
        <f t="shared" si="56"/>
        <v>0</v>
      </c>
      <c r="DF500" s="401" t="str">
        <f t="shared" si="57"/>
        <v>BAIK</v>
      </c>
    </row>
    <row r="501" spans="1:110">
      <c r="A501" s="510">
        <f t="shared" si="52"/>
        <v>489</v>
      </c>
      <c r="B501" s="511" t="str">
        <f>'1. DATA TRAFO'!C500</f>
        <v>TP0280</v>
      </c>
      <c r="C501" s="512" t="str">
        <f>'1. DATA TRAFO'!D500</f>
        <v>Jl. Air Pelempang Jaya</v>
      </c>
      <c r="D501" s="193" t="str">
        <f>'1. DATA TRAFO'!L500</f>
        <v>Sintra</v>
      </c>
      <c r="E501" s="192">
        <f>'1. DATA TRAFO'!M500</f>
        <v>100</v>
      </c>
      <c r="F501" s="513">
        <f>'1. DATA TRAFO'!R500</f>
        <v>44854</v>
      </c>
      <c r="G501" s="205" t="str">
        <f>'1. DATA TRAFO'!T500</f>
        <v>UMJ</v>
      </c>
      <c r="H501" s="470"/>
      <c r="I501" s="470"/>
      <c r="J501" s="470"/>
      <c r="K501" s="470"/>
      <c r="L501" s="470"/>
      <c r="M501" s="470"/>
      <c r="N501" s="470"/>
      <c r="O501" s="470"/>
      <c r="P501" s="470"/>
      <c r="Q501" s="470"/>
      <c r="R501" s="470"/>
      <c r="S501" s="470"/>
      <c r="T501" s="470"/>
      <c r="U501" s="470"/>
      <c r="V501" s="470"/>
      <c r="W501" s="470"/>
      <c r="X501" s="470"/>
      <c r="Y501" s="470"/>
      <c r="Z501" s="470"/>
      <c r="AA501" s="470"/>
      <c r="AB501" s="470"/>
      <c r="AC501" s="514"/>
      <c r="AD501" s="470"/>
      <c r="AE501" s="515"/>
      <c r="AF501" s="470"/>
      <c r="AG501" s="470"/>
      <c r="AH501" s="470"/>
      <c r="AI501" s="470"/>
      <c r="AJ501" s="470"/>
      <c r="AK501" s="470"/>
      <c r="AL501" s="470"/>
      <c r="AM501" s="470"/>
      <c r="AN501" s="470"/>
      <c r="AO501" s="470"/>
      <c r="AP501" s="470"/>
      <c r="AQ501" s="470"/>
      <c r="AR501" s="470"/>
      <c r="AS501" s="516"/>
      <c r="AT501" s="470"/>
      <c r="AU501" s="471"/>
      <c r="AV501" s="470"/>
      <c r="AW501" s="471"/>
      <c r="AX501" s="471"/>
      <c r="AY501" s="470"/>
      <c r="AZ501" s="473"/>
      <c r="BA501" s="472"/>
      <c r="BB501" s="473"/>
      <c r="BC501" s="472"/>
      <c r="BD501" s="473"/>
      <c r="BE501" s="472"/>
      <c r="BF501" s="473"/>
      <c r="BG501" s="472"/>
      <c r="BH501" s="473"/>
      <c r="BI501" s="472"/>
      <c r="BJ501" s="473"/>
      <c r="BK501" s="472"/>
      <c r="BL501" s="473"/>
      <c r="BM501" s="472"/>
      <c r="BN501" s="473"/>
      <c r="BO501" s="472"/>
      <c r="BP501" s="473"/>
      <c r="BQ501" s="472"/>
      <c r="BR501" s="473"/>
      <c r="BS501" s="472"/>
      <c r="BT501" s="473"/>
      <c r="BU501" s="472"/>
      <c r="BV501" s="473"/>
      <c r="BW501" s="472"/>
      <c r="BX501" s="470"/>
      <c r="BY501" s="470"/>
      <c r="BZ501" s="470"/>
      <c r="CA501" s="470"/>
      <c r="CB501" s="470"/>
      <c r="CC501" s="470"/>
      <c r="CD501" s="470"/>
      <c r="CE501" s="470"/>
      <c r="CF501" s="470"/>
      <c r="CG501" s="470"/>
      <c r="CH501" s="470"/>
      <c r="CI501" s="470"/>
      <c r="CJ501" s="470"/>
      <c r="CK501" s="470"/>
      <c r="CL501" s="470"/>
      <c r="CM501" s="470"/>
      <c r="CN501" s="470"/>
      <c r="CO501" s="470"/>
      <c r="CP501" s="470"/>
      <c r="CQ501" s="470"/>
      <c r="CR501" s="470"/>
      <c r="CS501" s="470"/>
      <c r="CT501" s="470"/>
      <c r="CU501" s="63"/>
      <c r="CV501" s="467"/>
      <c r="CW501" s="186"/>
      <c r="CX501" s="35"/>
      <c r="CY501" s="132" t="e">
        <f>IF(AND(BX501="NYY",BY501=150),324,IF(AND(BX501="NYY",BY501=95),282,IF(AND(BX501="NYY",BY501=70),202,IF(AND(BX501="NYY",BY501=50),159,IF(AND(BX501="NYY",BY501=35),131,IF(AND(BX501=NYY,BY501=25),106,IF(AND(BX501="LVTC",BY501=150),252,IF(AND(BX501="LVTC",BY501=95),190,IF(AND(BX501="LVTC",BY501=70),158,IF(AND(BX501="LVTC",BY501=50),124,IF(AND(BX501="LVTC",BY501=35),102,IF(AND(BX501="LVTC",BY501=25),83,0))))))))))))</f>
        <v>#NAME?</v>
      </c>
      <c r="CZ501" s="35"/>
      <c r="DA501" s="35"/>
      <c r="DB501" s="401">
        <f t="shared" si="53"/>
        <v>0</v>
      </c>
      <c r="DC501" s="401">
        <f t="shared" si="54"/>
        <v>0</v>
      </c>
      <c r="DD501" s="401" t="str">
        <f t="shared" si="55"/>
        <v>BAIK</v>
      </c>
      <c r="DE501" s="401">
        <f t="shared" si="56"/>
        <v>0</v>
      </c>
      <c r="DF501" s="401" t="str">
        <f t="shared" si="57"/>
        <v>BAIK</v>
      </c>
    </row>
    <row r="502" spans="1:110">
      <c r="A502" s="510">
        <f t="shared" si="52"/>
        <v>490</v>
      </c>
      <c r="B502" s="511" t="str">
        <f>'1. DATA TRAFO'!C501</f>
        <v>TP0390</v>
      </c>
      <c r="C502" s="512" t="str">
        <f>'1. DATA TRAFO'!D501</f>
        <v>Jl. Air Baik Dalam</v>
      </c>
      <c r="D502" s="193" t="str">
        <f>'1. DATA TRAFO'!L501</f>
        <v>Sintra</v>
      </c>
      <c r="E502" s="192">
        <f>'1. DATA TRAFO'!M501</f>
        <v>100</v>
      </c>
      <c r="F502" s="513">
        <f>'1. DATA TRAFO'!R501</f>
        <v>44854</v>
      </c>
      <c r="G502" s="205" t="str">
        <f>'1. DATA TRAFO'!T501</f>
        <v>UMJ</v>
      </c>
      <c r="H502" s="470"/>
      <c r="I502" s="470"/>
      <c r="J502" s="470"/>
      <c r="K502" s="470"/>
      <c r="L502" s="470"/>
      <c r="M502" s="470"/>
      <c r="N502" s="470"/>
      <c r="O502" s="470"/>
      <c r="P502" s="470"/>
      <c r="Q502" s="470"/>
      <c r="R502" s="470"/>
      <c r="S502" s="470"/>
      <c r="T502" s="470"/>
      <c r="U502" s="470"/>
      <c r="V502" s="470"/>
      <c r="W502" s="470"/>
      <c r="X502" s="470"/>
      <c r="Y502" s="470"/>
      <c r="Z502" s="470"/>
      <c r="AA502" s="470"/>
      <c r="AB502" s="470"/>
      <c r="AC502" s="514"/>
      <c r="AD502" s="470"/>
      <c r="AE502" s="515"/>
      <c r="AF502" s="470"/>
      <c r="AG502" s="470"/>
      <c r="AH502" s="470"/>
      <c r="AI502" s="470"/>
      <c r="AJ502" s="470"/>
      <c r="AK502" s="470"/>
      <c r="AL502" s="470"/>
      <c r="AM502" s="470"/>
      <c r="AN502" s="470"/>
      <c r="AO502" s="470"/>
      <c r="AP502" s="470"/>
      <c r="AQ502" s="470"/>
      <c r="AR502" s="470"/>
      <c r="AS502" s="516"/>
      <c r="AT502" s="470"/>
      <c r="AU502" s="471"/>
      <c r="AV502" s="470"/>
      <c r="AW502" s="471"/>
      <c r="AX502" s="471"/>
      <c r="AY502" s="470"/>
      <c r="AZ502" s="473"/>
      <c r="BA502" s="472"/>
      <c r="BB502" s="473"/>
      <c r="BC502" s="472"/>
      <c r="BD502" s="473"/>
      <c r="BE502" s="472"/>
      <c r="BF502" s="473"/>
      <c r="BG502" s="472"/>
      <c r="BH502" s="473"/>
      <c r="BI502" s="472"/>
      <c r="BJ502" s="473"/>
      <c r="BK502" s="472"/>
      <c r="BL502" s="473"/>
      <c r="BM502" s="472"/>
      <c r="BN502" s="473"/>
      <c r="BO502" s="472"/>
      <c r="BP502" s="473"/>
      <c r="BQ502" s="472"/>
      <c r="BR502" s="473"/>
      <c r="BS502" s="472"/>
      <c r="BT502" s="473"/>
      <c r="BU502" s="472"/>
      <c r="BV502" s="473"/>
      <c r="BW502" s="472"/>
      <c r="BX502" s="470"/>
      <c r="BY502" s="470"/>
      <c r="BZ502" s="470"/>
      <c r="CA502" s="470"/>
      <c r="CB502" s="470"/>
      <c r="CC502" s="470"/>
      <c r="CD502" s="470"/>
      <c r="CE502" s="470"/>
      <c r="CF502" s="470"/>
      <c r="CG502" s="470"/>
      <c r="CH502" s="470"/>
      <c r="CI502" s="470"/>
      <c r="CJ502" s="470"/>
      <c r="CK502" s="470"/>
      <c r="CL502" s="470"/>
      <c r="CM502" s="470"/>
      <c r="CN502" s="470"/>
      <c r="CO502" s="470"/>
      <c r="CP502" s="470"/>
      <c r="CQ502" s="470"/>
      <c r="CR502" s="470"/>
      <c r="CS502" s="470"/>
      <c r="CT502" s="470"/>
      <c r="CU502" s="63"/>
      <c r="CV502" s="467"/>
      <c r="CW502" s="186"/>
      <c r="CX502" s="35"/>
      <c r="CY502" s="132" t="e">
        <f>IF(AND(BX502="NYY",BY502=150),324,IF(AND(BX502="NYY",BY502=95),282,IF(AND(BX502="NYY",BY502=70),202,IF(AND(BX502="NYY",BY502=50),159,IF(AND(BX502="NYY",BY502=35),131,IF(AND(BX502=NYY,BY502=25),106,IF(AND(BX502="LVTC",BY502=150),252,IF(AND(BX502="LVTC",BY502=95),190,IF(AND(BX502="LVTC",BY502=70),158,IF(AND(BX502="LVTC",BY502=50),124,IF(AND(BX502="LVTC",BY502=35),102,IF(AND(BX502="LVTC",BY502=25),83,0))))))))))))</f>
        <v>#NAME?</v>
      </c>
      <c r="CZ502" s="35"/>
      <c r="DA502" s="35"/>
      <c r="DB502" s="401">
        <f t="shared" si="53"/>
        <v>0</v>
      </c>
      <c r="DC502" s="401">
        <f t="shared" si="54"/>
        <v>0</v>
      </c>
      <c r="DD502" s="401" t="str">
        <f t="shared" si="55"/>
        <v>BAIK</v>
      </c>
      <c r="DE502" s="401">
        <f t="shared" si="56"/>
        <v>0</v>
      </c>
      <c r="DF502" s="401" t="str">
        <f t="shared" si="57"/>
        <v>BAIK</v>
      </c>
    </row>
    <row r="503" spans="1:110">
      <c r="A503" s="510">
        <f t="shared" si="52"/>
        <v>491</v>
      </c>
      <c r="B503" s="511" t="str">
        <f>'1. DATA TRAFO'!C502</f>
        <v>TP0171</v>
      </c>
      <c r="C503" s="512" t="str">
        <f>'1. DATA TRAFO'!D502</f>
        <v>Jl. Air Baik Dalam</v>
      </c>
      <c r="D503" s="193" t="str">
        <f>'1. DATA TRAFO'!L502</f>
        <v>Sintra</v>
      </c>
      <c r="E503" s="192">
        <f>'1. DATA TRAFO'!M502</f>
        <v>100</v>
      </c>
      <c r="F503" s="513">
        <f>'1. DATA TRAFO'!R502</f>
        <v>44854</v>
      </c>
      <c r="G503" s="205" t="str">
        <f>'1. DATA TRAFO'!T502</f>
        <v>UMJ</v>
      </c>
      <c r="H503" s="470"/>
      <c r="I503" s="470"/>
      <c r="J503" s="470"/>
      <c r="K503" s="470"/>
      <c r="L503" s="470"/>
      <c r="M503" s="470"/>
      <c r="N503" s="470"/>
      <c r="O503" s="470"/>
      <c r="P503" s="470"/>
      <c r="Q503" s="470"/>
      <c r="R503" s="470"/>
      <c r="S503" s="470"/>
      <c r="T503" s="470"/>
      <c r="U503" s="470"/>
      <c r="V503" s="470"/>
      <c r="W503" s="470"/>
      <c r="X503" s="470"/>
      <c r="Y503" s="470"/>
      <c r="Z503" s="470"/>
      <c r="AA503" s="470"/>
      <c r="AB503" s="470"/>
      <c r="AC503" s="514"/>
      <c r="AD503" s="470"/>
      <c r="AE503" s="515"/>
      <c r="AF503" s="470"/>
      <c r="AG503" s="470"/>
      <c r="AH503" s="470"/>
      <c r="AI503" s="470"/>
      <c r="AJ503" s="470"/>
      <c r="AK503" s="470"/>
      <c r="AL503" s="470"/>
      <c r="AM503" s="470"/>
      <c r="AN503" s="470"/>
      <c r="AO503" s="470"/>
      <c r="AP503" s="470"/>
      <c r="AQ503" s="470"/>
      <c r="AR503" s="470"/>
      <c r="AS503" s="516"/>
      <c r="AT503" s="470"/>
      <c r="AU503" s="471"/>
      <c r="AV503" s="470"/>
      <c r="AW503" s="471"/>
      <c r="AX503" s="471"/>
      <c r="AY503" s="470"/>
      <c r="AZ503" s="473"/>
      <c r="BA503" s="472"/>
      <c r="BB503" s="473"/>
      <c r="BC503" s="472"/>
      <c r="BD503" s="473"/>
      <c r="BE503" s="472"/>
      <c r="BF503" s="473"/>
      <c r="BG503" s="472"/>
      <c r="BH503" s="473"/>
      <c r="BI503" s="472"/>
      <c r="BJ503" s="473"/>
      <c r="BK503" s="472"/>
      <c r="BL503" s="473"/>
      <c r="BM503" s="472"/>
      <c r="BN503" s="473"/>
      <c r="BO503" s="472"/>
      <c r="BP503" s="473"/>
      <c r="BQ503" s="472"/>
      <c r="BR503" s="473"/>
      <c r="BS503" s="472"/>
      <c r="BT503" s="473"/>
      <c r="BU503" s="472"/>
      <c r="BV503" s="473"/>
      <c r="BW503" s="472"/>
      <c r="BX503" s="470"/>
      <c r="BY503" s="470"/>
      <c r="BZ503" s="470"/>
      <c r="CA503" s="470"/>
      <c r="CB503" s="470"/>
      <c r="CC503" s="470"/>
      <c r="CD503" s="470"/>
      <c r="CE503" s="470"/>
      <c r="CF503" s="470"/>
      <c r="CG503" s="470"/>
      <c r="CH503" s="470"/>
      <c r="CI503" s="470"/>
      <c r="CJ503" s="470"/>
      <c r="CK503" s="470"/>
      <c r="CL503" s="470"/>
      <c r="CM503" s="470"/>
      <c r="CN503" s="470"/>
      <c r="CO503" s="470"/>
      <c r="CP503" s="470"/>
      <c r="CQ503" s="470"/>
      <c r="CR503" s="470"/>
      <c r="CS503" s="470"/>
      <c r="CT503" s="470"/>
      <c r="CU503" s="63"/>
      <c r="CV503" s="467"/>
      <c r="CW503" s="186"/>
      <c r="CX503" s="35"/>
      <c r="CY503" s="132" t="e">
        <f>IF(AND(BX503="NYY",BY503=150),324,IF(AND(BX503="NYY",BY503=95),282,IF(AND(BX503="NYY",BY503=70),202,IF(AND(BX503="NYY",BY503=50),159,IF(AND(BX503="NYY",BY503=35),131,IF(AND(BX503=NYY,BY503=25),106,IF(AND(BX503="LVTC",BY503=150),252,IF(AND(BX503="LVTC",BY503=95),190,IF(AND(BX503="LVTC",BY503=70),158,IF(AND(BX503="LVTC",BY503=50),124,IF(AND(BX503="LVTC",BY503=35),102,IF(AND(BX503="LVTC",BY503=25),83,0))))))))))))</f>
        <v>#NAME?</v>
      </c>
      <c r="CZ503" s="35"/>
      <c r="DA503" s="35"/>
      <c r="DB503" s="401">
        <f t="shared" si="53"/>
        <v>0</v>
      </c>
      <c r="DC503" s="401">
        <f t="shared" si="54"/>
        <v>0</v>
      </c>
      <c r="DD503" s="401" t="str">
        <f t="shared" si="55"/>
        <v>BAIK</v>
      </c>
      <c r="DE503" s="401">
        <f t="shared" si="56"/>
        <v>0</v>
      </c>
      <c r="DF503" s="401" t="str">
        <f t="shared" si="57"/>
        <v>BAIK</v>
      </c>
    </row>
    <row r="504" spans="1:110">
      <c r="A504" s="510">
        <f t="shared" si="52"/>
        <v>492</v>
      </c>
      <c r="B504" s="511" t="str">
        <f>'1. DATA TRAFO'!C503</f>
        <v>TP0153</v>
      </c>
      <c r="C504" s="512" t="str">
        <f>'1. DATA TRAFO'!D503</f>
        <v>Jl. Perumnas</v>
      </c>
      <c r="D504" s="193" t="str">
        <f>'1. DATA TRAFO'!L503</f>
        <v>Starlite</v>
      </c>
      <c r="E504" s="192">
        <f>'1. DATA TRAFO'!M503</f>
        <v>50</v>
      </c>
      <c r="F504" s="513">
        <f>'1. DATA TRAFO'!R503</f>
        <v>44855</v>
      </c>
      <c r="G504" s="205" t="str">
        <f>'1. DATA TRAFO'!T503</f>
        <v>UMJ</v>
      </c>
      <c r="H504" s="470"/>
      <c r="I504" s="470"/>
      <c r="J504" s="470"/>
      <c r="K504" s="470"/>
      <c r="L504" s="470"/>
      <c r="M504" s="470"/>
      <c r="N504" s="470"/>
      <c r="O504" s="470"/>
      <c r="P504" s="470"/>
      <c r="Q504" s="470"/>
      <c r="R504" s="470"/>
      <c r="S504" s="470"/>
      <c r="T504" s="470"/>
      <c r="U504" s="470"/>
      <c r="V504" s="470"/>
      <c r="W504" s="470"/>
      <c r="X504" s="470"/>
      <c r="Y504" s="470"/>
      <c r="Z504" s="470"/>
      <c r="AA504" s="470"/>
      <c r="AB504" s="470"/>
      <c r="AC504" s="514"/>
      <c r="AD504" s="470"/>
      <c r="AE504" s="515"/>
      <c r="AF504" s="470"/>
      <c r="AG504" s="470"/>
      <c r="AH504" s="470"/>
      <c r="AI504" s="470"/>
      <c r="AJ504" s="470"/>
      <c r="AK504" s="470"/>
      <c r="AL504" s="470"/>
      <c r="AM504" s="470"/>
      <c r="AN504" s="470"/>
      <c r="AO504" s="470"/>
      <c r="AP504" s="470"/>
      <c r="AQ504" s="470"/>
      <c r="AR504" s="470"/>
      <c r="AS504" s="516"/>
      <c r="AT504" s="470"/>
      <c r="AU504" s="471"/>
      <c r="AV504" s="470"/>
      <c r="AW504" s="471"/>
      <c r="AX504" s="471"/>
      <c r="AY504" s="470"/>
      <c r="AZ504" s="473"/>
      <c r="BA504" s="472"/>
      <c r="BB504" s="473"/>
      <c r="BC504" s="472"/>
      <c r="BD504" s="473"/>
      <c r="BE504" s="472"/>
      <c r="BF504" s="473"/>
      <c r="BG504" s="472"/>
      <c r="BH504" s="473"/>
      <c r="BI504" s="472"/>
      <c r="BJ504" s="473"/>
      <c r="BK504" s="472"/>
      <c r="BL504" s="473"/>
      <c r="BM504" s="472"/>
      <c r="BN504" s="473"/>
      <c r="BO504" s="472"/>
      <c r="BP504" s="473"/>
      <c r="BQ504" s="472"/>
      <c r="BR504" s="473"/>
      <c r="BS504" s="472"/>
      <c r="BT504" s="473"/>
      <c r="BU504" s="472"/>
      <c r="BV504" s="473"/>
      <c r="BW504" s="472"/>
      <c r="BX504" s="470"/>
      <c r="BY504" s="470"/>
      <c r="BZ504" s="470"/>
      <c r="CA504" s="470"/>
      <c r="CB504" s="470"/>
      <c r="CC504" s="470"/>
      <c r="CD504" s="470"/>
      <c r="CE504" s="470"/>
      <c r="CF504" s="470"/>
      <c r="CG504" s="470"/>
      <c r="CH504" s="470"/>
      <c r="CI504" s="470"/>
      <c r="CJ504" s="470"/>
      <c r="CK504" s="470"/>
      <c r="CL504" s="470"/>
      <c r="CM504" s="470"/>
      <c r="CN504" s="470"/>
      <c r="CO504" s="470"/>
      <c r="CP504" s="470"/>
      <c r="CQ504" s="470"/>
      <c r="CR504" s="470"/>
      <c r="CS504" s="470"/>
      <c r="CT504" s="470"/>
      <c r="CU504" s="63"/>
      <c r="CV504" s="467"/>
      <c r="CW504" s="186"/>
      <c r="CX504" s="35"/>
      <c r="CY504" s="132" t="e">
        <f>IF(AND(BX504="NYY",BY504=150),324,IF(AND(BX504="NYY",BY504=95),282,IF(AND(BX504="NYY",BY504=70),202,IF(AND(BX504="NYY",BY504=50),159,IF(AND(BX504="NYY",BY504=35),131,IF(AND(BX504=NYY,BY504=25),106,IF(AND(BX504="LVTC",BY504=150),252,IF(AND(BX504="LVTC",BY504=95),190,IF(AND(BX504="LVTC",BY504=70),158,IF(AND(BX504="LVTC",BY504=50),124,IF(AND(BX504="LVTC",BY504=35),102,IF(AND(BX504="LVTC",BY504=25),83,0))))))))))))</f>
        <v>#NAME?</v>
      </c>
      <c r="CZ504" s="35"/>
      <c r="DA504" s="35"/>
      <c r="DB504" s="401">
        <f t="shared" si="53"/>
        <v>0</v>
      </c>
      <c r="DC504" s="401">
        <f t="shared" si="54"/>
        <v>0</v>
      </c>
      <c r="DD504" s="401" t="str">
        <f t="shared" si="55"/>
        <v>BAIK</v>
      </c>
      <c r="DE504" s="401">
        <f t="shared" si="56"/>
        <v>0</v>
      </c>
      <c r="DF504" s="401" t="str">
        <f t="shared" si="57"/>
        <v>BAIK</v>
      </c>
    </row>
    <row r="505" spans="1:110">
      <c r="A505" s="510">
        <f t="shared" si="52"/>
        <v>493</v>
      </c>
      <c r="B505" s="511" t="str">
        <f>'1. DATA TRAFO'!C504</f>
        <v>TP0389</v>
      </c>
      <c r="C505" s="512" t="str">
        <f>'1. DATA TRAFO'!D504</f>
        <v>Jl. Perumnas</v>
      </c>
      <c r="D505" s="193" t="str">
        <f>'1. DATA TRAFO'!L504</f>
        <v>Sintra</v>
      </c>
      <c r="E505" s="192">
        <f>'1. DATA TRAFO'!M504</f>
        <v>100</v>
      </c>
      <c r="F505" s="513">
        <f>'1. DATA TRAFO'!R504</f>
        <v>44855</v>
      </c>
      <c r="G505" s="205" t="str">
        <f>'1. DATA TRAFO'!T504</f>
        <v>UMJ</v>
      </c>
      <c r="H505" s="470"/>
      <c r="I505" s="470"/>
      <c r="J505" s="470"/>
      <c r="K505" s="470"/>
      <c r="L505" s="470"/>
      <c r="M505" s="470"/>
      <c r="N505" s="470"/>
      <c r="O505" s="470"/>
      <c r="P505" s="470"/>
      <c r="Q505" s="470"/>
      <c r="R505" s="470"/>
      <c r="S505" s="470"/>
      <c r="T505" s="470"/>
      <c r="U505" s="470"/>
      <c r="V505" s="470"/>
      <c r="W505" s="470"/>
      <c r="X505" s="470"/>
      <c r="Y505" s="470"/>
      <c r="Z505" s="470"/>
      <c r="AA505" s="470"/>
      <c r="AB505" s="470"/>
      <c r="AC505" s="514"/>
      <c r="AD505" s="470"/>
      <c r="AE505" s="515"/>
      <c r="AF505" s="470"/>
      <c r="AG505" s="470"/>
      <c r="AH505" s="470"/>
      <c r="AI505" s="470"/>
      <c r="AJ505" s="470"/>
      <c r="AK505" s="470"/>
      <c r="AL505" s="470"/>
      <c r="AM505" s="470"/>
      <c r="AN505" s="470"/>
      <c r="AO505" s="470"/>
      <c r="AP505" s="470"/>
      <c r="AQ505" s="470"/>
      <c r="AR505" s="470"/>
      <c r="AS505" s="516"/>
      <c r="AT505" s="470"/>
      <c r="AU505" s="471"/>
      <c r="AV505" s="470"/>
      <c r="AW505" s="471"/>
      <c r="AX505" s="471"/>
      <c r="AY505" s="470"/>
      <c r="AZ505" s="473"/>
      <c r="BA505" s="472"/>
      <c r="BB505" s="473"/>
      <c r="BC505" s="472"/>
      <c r="BD505" s="473"/>
      <c r="BE505" s="472"/>
      <c r="BF505" s="473"/>
      <c r="BG505" s="472"/>
      <c r="BH505" s="473"/>
      <c r="BI505" s="472"/>
      <c r="BJ505" s="473"/>
      <c r="BK505" s="472"/>
      <c r="BL505" s="473"/>
      <c r="BM505" s="472"/>
      <c r="BN505" s="473"/>
      <c r="BO505" s="472"/>
      <c r="BP505" s="473"/>
      <c r="BQ505" s="472"/>
      <c r="BR505" s="473"/>
      <c r="BS505" s="472"/>
      <c r="BT505" s="473"/>
      <c r="BU505" s="472"/>
      <c r="BV505" s="473"/>
      <c r="BW505" s="472"/>
      <c r="BX505" s="470"/>
      <c r="BY505" s="470"/>
      <c r="BZ505" s="470"/>
      <c r="CA505" s="470"/>
      <c r="CB505" s="470"/>
      <c r="CC505" s="470"/>
      <c r="CD505" s="470"/>
      <c r="CE505" s="470"/>
      <c r="CF505" s="470"/>
      <c r="CG505" s="470"/>
      <c r="CH505" s="470"/>
      <c r="CI505" s="470"/>
      <c r="CJ505" s="470"/>
      <c r="CK505" s="470"/>
      <c r="CL505" s="470"/>
      <c r="CM505" s="470"/>
      <c r="CN505" s="470"/>
      <c r="CO505" s="470"/>
      <c r="CP505" s="470"/>
      <c r="CQ505" s="470"/>
      <c r="CR505" s="470"/>
      <c r="CS505" s="470"/>
      <c r="CT505" s="470"/>
      <c r="CU505" s="63"/>
      <c r="CV505" s="467"/>
      <c r="CW505" s="186"/>
      <c r="CX505" s="35"/>
      <c r="CY505" s="132" t="e">
        <f>IF(AND(BX505="NYY",BY505=150),324,IF(AND(BX505="NYY",BY505=95),282,IF(AND(BX505="NYY",BY505=70),202,IF(AND(BX505="NYY",BY505=50),159,IF(AND(BX505="NYY",BY505=35),131,IF(AND(BX505=NYY,BY505=25),106,IF(AND(BX505="LVTC",BY505=150),252,IF(AND(BX505="LVTC",BY505=95),190,IF(AND(BX505="LVTC",BY505=70),158,IF(AND(BX505="LVTC",BY505=50),124,IF(AND(BX505="LVTC",BY505=35),102,IF(AND(BX505="LVTC",BY505=25),83,0))))))))))))</f>
        <v>#NAME?</v>
      </c>
      <c r="CZ505" s="35"/>
      <c r="DA505" s="35"/>
      <c r="DB505" s="401">
        <f t="shared" si="53"/>
        <v>0</v>
      </c>
      <c r="DC505" s="401">
        <f t="shared" si="54"/>
        <v>0</v>
      </c>
      <c r="DD505" s="401" t="str">
        <f t="shared" si="55"/>
        <v>BAIK</v>
      </c>
      <c r="DE505" s="401">
        <f t="shared" si="56"/>
        <v>0</v>
      </c>
      <c r="DF505" s="401" t="str">
        <f t="shared" si="57"/>
        <v>BAIK</v>
      </c>
    </row>
    <row r="506" spans="1:110">
      <c r="A506" s="510">
        <f t="shared" si="52"/>
        <v>494</v>
      </c>
      <c r="B506" s="511" t="str">
        <f>'1. DATA TRAFO'!C505</f>
        <v>TP0098</v>
      </c>
      <c r="C506" s="512" t="str">
        <f>'1. DATA TRAFO'!D505</f>
        <v>Jl. Pelempang Jaya</v>
      </c>
      <c r="D506" s="193" t="str">
        <f>'1. DATA TRAFO'!L505</f>
        <v>B &amp; D</v>
      </c>
      <c r="E506" s="192">
        <f>'1. DATA TRAFO'!M505</f>
        <v>100</v>
      </c>
      <c r="F506" s="513">
        <f>'1. DATA TRAFO'!R505</f>
        <v>44855</v>
      </c>
      <c r="G506" s="205" t="str">
        <f>'1. DATA TRAFO'!T505</f>
        <v>UMJ</v>
      </c>
      <c r="H506" s="470"/>
      <c r="I506" s="470"/>
      <c r="J506" s="470"/>
      <c r="K506" s="470"/>
      <c r="L506" s="470"/>
      <c r="M506" s="470"/>
      <c r="N506" s="470"/>
      <c r="O506" s="470"/>
      <c r="P506" s="470"/>
      <c r="Q506" s="470"/>
      <c r="R506" s="470"/>
      <c r="S506" s="470"/>
      <c r="T506" s="470"/>
      <c r="U506" s="470"/>
      <c r="V506" s="470"/>
      <c r="W506" s="470"/>
      <c r="X506" s="470"/>
      <c r="Y506" s="470"/>
      <c r="Z506" s="470"/>
      <c r="AA506" s="470"/>
      <c r="AB506" s="470"/>
      <c r="AC506" s="514"/>
      <c r="AD506" s="470"/>
      <c r="AE506" s="515"/>
      <c r="AF506" s="470"/>
      <c r="AG506" s="470"/>
      <c r="AH506" s="470"/>
      <c r="AI506" s="470"/>
      <c r="AJ506" s="470"/>
      <c r="AK506" s="470"/>
      <c r="AL506" s="470"/>
      <c r="AM506" s="470"/>
      <c r="AN506" s="470"/>
      <c r="AO506" s="470"/>
      <c r="AP506" s="470"/>
      <c r="AQ506" s="470"/>
      <c r="AR506" s="470"/>
      <c r="AS506" s="516"/>
      <c r="AT506" s="470"/>
      <c r="AU506" s="471"/>
      <c r="AV506" s="470"/>
      <c r="AW506" s="471"/>
      <c r="AX506" s="471"/>
      <c r="AY506" s="470"/>
      <c r="AZ506" s="473"/>
      <c r="BA506" s="472"/>
      <c r="BB506" s="473"/>
      <c r="BC506" s="472"/>
      <c r="BD506" s="473"/>
      <c r="BE506" s="472"/>
      <c r="BF506" s="473"/>
      <c r="BG506" s="472"/>
      <c r="BH506" s="473"/>
      <c r="BI506" s="472"/>
      <c r="BJ506" s="473"/>
      <c r="BK506" s="472"/>
      <c r="BL506" s="473"/>
      <c r="BM506" s="472"/>
      <c r="BN506" s="473"/>
      <c r="BO506" s="472"/>
      <c r="BP506" s="473"/>
      <c r="BQ506" s="472"/>
      <c r="BR506" s="473"/>
      <c r="BS506" s="472"/>
      <c r="BT506" s="473"/>
      <c r="BU506" s="472"/>
      <c r="BV506" s="473"/>
      <c r="BW506" s="472"/>
      <c r="BX506" s="470"/>
      <c r="BY506" s="470"/>
      <c r="BZ506" s="470"/>
      <c r="CA506" s="470"/>
      <c r="CB506" s="470"/>
      <c r="CC506" s="470"/>
      <c r="CD506" s="470"/>
      <c r="CE506" s="470"/>
      <c r="CF506" s="470"/>
      <c r="CG506" s="470"/>
      <c r="CH506" s="470"/>
      <c r="CI506" s="470"/>
      <c r="CJ506" s="470"/>
      <c r="CK506" s="470"/>
      <c r="CL506" s="470"/>
      <c r="CM506" s="470"/>
      <c r="CN506" s="470"/>
      <c r="CO506" s="470"/>
      <c r="CP506" s="470"/>
      <c r="CQ506" s="470"/>
      <c r="CR506" s="470"/>
      <c r="CS506" s="470"/>
      <c r="CT506" s="470"/>
      <c r="CU506" s="63"/>
      <c r="CV506" s="467"/>
      <c r="CW506" s="186"/>
      <c r="CX506" s="35"/>
      <c r="CY506" s="132" t="e">
        <f>IF(AND(BX506="NYY",BY506=150),324,IF(AND(BX506="NYY",BY506=95),282,IF(AND(BX506="NYY",BY506=70),202,IF(AND(BX506="NYY",BY506=50),159,IF(AND(BX506="NYY",BY506=35),131,IF(AND(BX506=NYY,BY506=25),106,IF(AND(BX506="LVTC",BY506=150),252,IF(AND(BX506="LVTC",BY506=95),190,IF(AND(BX506="LVTC",BY506=70),158,IF(AND(BX506="LVTC",BY506=50),124,IF(AND(BX506="LVTC",BY506=35),102,IF(AND(BX506="LVTC",BY506=25),83,0))))))))))))</f>
        <v>#NAME?</v>
      </c>
      <c r="CZ506" s="35"/>
      <c r="DA506" s="35"/>
      <c r="DB506" s="401">
        <f t="shared" si="53"/>
        <v>0</v>
      </c>
      <c r="DC506" s="401">
        <f t="shared" si="54"/>
        <v>0</v>
      </c>
      <c r="DD506" s="401" t="str">
        <f t="shared" si="55"/>
        <v>BAIK</v>
      </c>
      <c r="DE506" s="401">
        <f t="shared" si="56"/>
        <v>0</v>
      </c>
      <c r="DF506" s="401" t="str">
        <f t="shared" si="57"/>
        <v>BAIK</v>
      </c>
    </row>
    <row r="507" spans="1:110">
      <c r="A507" s="510">
        <f t="shared" si="52"/>
        <v>495</v>
      </c>
      <c r="B507" s="511" t="str">
        <f>'1. DATA TRAFO'!C506</f>
        <v>TP0442</v>
      </c>
      <c r="C507" s="512" t="str">
        <f>'1. DATA TRAFO'!D506</f>
        <v>Jl. Perumnas</v>
      </c>
      <c r="D507" s="193" t="str">
        <f>'1. DATA TRAFO'!L506</f>
        <v>Voltra</v>
      </c>
      <c r="E507" s="192">
        <f>'1. DATA TRAFO'!M506</f>
        <v>100</v>
      </c>
      <c r="F507" s="513">
        <f>'1. DATA TRAFO'!R506</f>
        <v>44853</v>
      </c>
      <c r="G507" s="205" t="str">
        <f>'1. DATA TRAFO'!T506</f>
        <v>UMJ</v>
      </c>
      <c r="H507" s="470"/>
      <c r="I507" s="470"/>
      <c r="J507" s="470"/>
      <c r="K507" s="470"/>
      <c r="L507" s="470"/>
      <c r="M507" s="470"/>
      <c r="N507" s="470"/>
      <c r="O507" s="470"/>
      <c r="P507" s="470"/>
      <c r="Q507" s="470"/>
      <c r="R507" s="470"/>
      <c r="S507" s="470"/>
      <c r="T507" s="470"/>
      <c r="U507" s="470"/>
      <c r="V507" s="470"/>
      <c r="W507" s="470"/>
      <c r="X507" s="470"/>
      <c r="Y507" s="470"/>
      <c r="Z507" s="470"/>
      <c r="AA507" s="470"/>
      <c r="AB507" s="470"/>
      <c r="AC507" s="514"/>
      <c r="AD507" s="470"/>
      <c r="AE507" s="515"/>
      <c r="AF507" s="470"/>
      <c r="AG507" s="470"/>
      <c r="AH507" s="470"/>
      <c r="AI507" s="470"/>
      <c r="AJ507" s="470"/>
      <c r="AK507" s="470"/>
      <c r="AL507" s="470"/>
      <c r="AM507" s="470"/>
      <c r="AN507" s="470"/>
      <c r="AO507" s="470"/>
      <c r="AP507" s="470"/>
      <c r="AQ507" s="470"/>
      <c r="AR507" s="470"/>
      <c r="AS507" s="516"/>
      <c r="AT507" s="470"/>
      <c r="AU507" s="471"/>
      <c r="AV507" s="470"/>
      <c r="AW507" s="471"/>
      <c r="AX507" s="471"/>
      <c r="AY507" s="470"/>
      <c r="AZ507" s="473"/>
      <c r="BA507" s="472"/>
      <c r="BB507" s="473"/>
      <c r="BC507" s="472"/>
      <c r="BD507" s="473"/>
      <c r="BE507" s="472"/>
      <c r="BF507" s="473"/>
      <c r="BG507" s="472"/>
      <c r="BH507" s="473"/>
      <c r="BI507" s="472"/>
      <c r="BJ507" s="473"/>
      <c r="BK507" s="472"/>
      <c r="BL507" s="473"/>
      <c r="BM507" s="472"/>
      <c r="BN507" s="473"/>
      <c r="BO507" s="472"/>
      <c r="BP507" s="473"/>
      <c r="BQ507" s="472"/>
      <c r="BR507" s="473"/>
      <c r="BS507" s="472"/>
      <c r="BT507" s="473"/>
      <c r="BU507" s="472"/>
      <c r="BV507" s="473"/>
      <c r="BW507" s="472"/>
      <c r="BX507" s="470"/>
      <c r="BY507" s="470"/>
      <c r="BZ507" s="470"/>
      <c r="CA507" s="470"/>
      <c r="CB507" s="470"/>
      <c r="CC507" s="470"/>
      <c r="CD507" s="470"/>
      <c r="CE507" s="470"/>
      <c r="CF507" s="470"/>
      <c r="CG507" s="470"/>
      <c r="CH507" s="470"/>
      <c r="CI507" s="470"/>
      <c r="CJ507" s="470"/>
      <c r="CK507" s="470"/>
      <c r="CL507" s="470"/>
      <c r="CM507" s="470"/>
      <c r="CN507" s="470"/>
      <c r="CO507" s="470"/>
      <c r="CP507" s="470"/>
      <c r="CQ507" s="470"/>
      <c r="CR507" s="470"/>
      <c r="CS507" s="470"/>
      <c r="CT507" s="470"/>
      <c r="CU507" s="63"/>
      <c r="CV507" s="467"/>
      <c r="CW507" s="186"/>
      <c r="CX507" s="35"/>
      <c r="CY507" s="132" t="e">
        <f>IF(AND(BX507="NYY",BY507=150),324,IF(AND(BX507="NYY",BY507=95),282,IF(AND(BX507="NYY",BY507=70),202,IF(AND(BX507="NYY",BY507=50),159,IF(AND(BX507="NYY",BY507=35),131,IF(AND(BX507=NYY,BY507=25),106,IF(AND(BX507="LVTC",BY507=150),252,IF(AND(BX507="LVTC",BY507=95),190,IF(AND(BX507="LVTC",BY507=70),158,IF(AND(BX507="LVTC",BY507=50),124,IF(AND(BX507="LVTC",BY507=35),102,IF(AND(BX507="LVTC",BY507=25),83,0))))))))))))</f>
        <v>#NAME?</v>
      </c>
      <c r="CZ507" s="35"/>
      <c r="DA507" s="35"/>
      <c r="DB507" s="401">
        <f t="shared" si="53"/>
        <v>0</v>
      </c>
      <c r="DC507" s="401">
        <f t="shared" si="54"/>
        <v>0</v>
      </c>
      <c r="DD507" s="401" t="str">
        <f t="shared" si="55"/>
        <v>BAIK</v>
      </c>
      <c r="DE507" s="401">
        <f t="shared" si="56"/>
        <v>0</v>
      </c>
      <c r="DF507" s="401" t="str">
        <f t="shared" si="57"/>
        <v>BAIK</v>
      </c>
    </row>
    <row r="508" spans="1:110">
      <c r="A508" s="510">
        <f t="shared" si="52"/>
        <v>496</v>
      </c>
      <c r="B508" s="511" t="str">
        <f>'1. DATA TRAFO'!C507</f>
        <v>TP0128</v>
      </c>
      <c r="C508" s="512" t="str">
        <f>'1. DATA TRAFO'!D507</f>
        <v>Jl. Jend. Sudirman</v>
      </c>
      <c r="D508" s="193" t="str">
        <f>'1. DATA TRAFO'!L507</f>
        <v>B &amp; D</v>
      </c>
      <c r="E508" s="192">
        <f>'1. DATA TRAFO'!M507</f>
        <v>100</v>
      </c>
      <c r="F508" s="513">
        <f>'1. DATA TRAFO'!R507</f>
        <v>44855</v>
      </c>
      <c r="G508" s="205" t="str">
        <f>'1. DATA TRAFO'!T507</f>
        <v>UMJ</v>
      </c>
      <c r="H508" s="470"/>
      <c r="I508" s="470"/>
      <c r="J508" s="470"/>
      <c r="K508" s="470"/>
      <c r="L508" s="470"/>
      <c r="M508" s="470"/>
      <c r="N508" s="470"/>
      <c r="O508" s="470"/>
      <c r="P508" s="470"/>
      <c r="Q508" s="470"/>
      <c r="R508" s="470"/>
      <c r="S508" s="470"/>
      <c r="T508" s="470"/>
      <c r="U508" s="470"/>
      <c r="V508" s="470"/>
      <c r="W508" s="470"/>
      <c r="X508" s="470"/>
      <c r="Y508" s="470"/>
      <c r="Z508" s="470"/>
      <c r="AA508" s="470"/>
      <c r="AB508" s="470"/>
      <c r="AC508" s="514"/>
      <c r="AD508" s="470"/>
      <c r="AE508" s="515"/>
      <c r="AF508" s="470"/>
      <c r="AG508" s="470"/>
      <c r="AH508" s="470"/>
      <c r="AI508" s="470"/>
      <c r="AJ508" s="470"/>
      <c r="AK508" s="470"/>
      <c r="AL508" s="470"/>
      <c r="AM508" s="470"/>
      <c r="AN508" s="470"/>
      <c r="AO508" s="470"/>
      <c r="AP508" s="470"/>
      <c r="AQ508" s="470"/>
      <c r="AR508" s="470"/>
      <c r="AS508" s="516"/>
      <c r="AT508" s="470"/>
      <c r="AU508" s="471"/>
      <c r="AV508" s="470"/>
      <c r="AW508" s="471"/>
      <c r="AX508" s="471"/>
      <c r="AY508" s="470"/>
      <c r="AZ508" s="473"/>
      <c r="BA508" s="472"/>
      <c r="BB508" s="473"/>
      <c r="BC508" s="472"/>
      <c r="BD508" s="473"/>
      <c r="BE508" s="472"/>
      <c r="BF508" s="473"/>
      <c r="BG508" s="472"/>
      <c r="BH508" s="473"/>
      <c r="BI508" s="472"/>
      <c r="BJ508" s="473"/>
      <c r="BK508" s="472"/>
      <c r="BL508" s="473"/>
      <c r="BM508" s="472"/>
      <c r="BN508" s="473"/>
      <c r="BO508" s="472"/>
      <c r="BP508" s="473"/>
      <c r="BQ508" s="472"/>
      <c r="BR508" s="473"/>
      <c r="BS508" s="472"/>
      <c r="BT508" s="473"/>
      <c r="BU508" s="472"/>
      <c r="BV508" s="473"/>
      <c r="BW508" s="472"/>
      <c r="BX508" s="470"/>
      <c r="BY508" s="470"/>
      <c r="BZ508" s="470"/>
      <c r="CA508" s="470"/>
      <c r="CB508" s="470"/>
      <c r="CC508" s="470"/>
      <c r="CD508" s="470"/>
      <c r="CE508" s="470"/>
      <c r="CF508" s="470"/>
      <c r="CG508" s="470"/>
      <c r="CH508" s="470"/>
      <c r="CI508" s="470"/>
      <c r="CJ508" s="470"/>
      <c r="CK508" s="470"/>
      <c r="CL508" s="470"/>
      <c r="CM508" s="470"/>
      <c r="CN508" s="470"/>
      <c r="CO508" s="470"/>
      <c r="CP508" s="470"/>
      <c r="CQ508" s="470"/>
      <c r="CR508" s="470"/>
      <c r="CS508" s="470"/>
      <c r="CT508" s="470"/>
      <c r="CU508" s="63"/>
      <c r="CV508" s="467"/>
      <c r="CW508" s="186"/>
      <c r="CX508" s="35"/>
      <c r="CY508" s="132" t="e">
        <f>IF(AND(BX508="NYY",BY508=150),324,IF(AND(BX508="NYY",BY508=95),282,IF(AND(BX508="NYY",BY508=70),202,IF(AND(BX508="NYY",BY508=50),159,IF(AND(BX508="NYY",BY508=35),131,IF(AND(BX508=NYY,BY508=25),106,IF(AND(BX508="LVTC",BY508=150),252,IF(AND(BX508="LVTC",BY508=95),190,IF(AND(BX508="LVTC",BY508=70),158,IF(AND(BX508="LVTC",BY508=50),124,IF(AND(BX508="LVTC",BY508=35),102,IF(AND(BX508="LVTC",BY508=25),83,0))))))))))))</f>
        <v>#NAME?</v>
      </c>
      <c r="CZ508" s="35"/>
      <c r="DA508" s="35"/>
      <c r="DB508" s="401">
        <f t="shared" si="53"/>
        <v>0</v>
      </c>
      <c r="DC508" s="401">
        <f t="shared" si="54"/>
        <v>0</v>
      </c>
      <c r="DD508" s="401" t="str">
        <f t="shared" si="55"/>
        <v>BAIK</v>
      </c>
      <c r="DE508" s="401">
        <f t="shared" si="56"/>
        <v>0</v>
      </c>
      <c r="DF508" s="401" t="str">
        <f t="shared" si="57"/>
        <v>BAIK</v>
      </c>
    </row>
    <row r="509" spans="1:110">
      <c r="A509" s="510">
        <f t="shared" si="52"/>
        <v>497</v>
      </c>
      <c r="B509" s="511" t="str">
        <f>'1. DATA TRAFO'!C508</f>
        <v>TP0337</v>
      </c>
      <c r="C509" s="512" t="str">
        <f>'1. DATA TRAFO'!D508</f>
        <v>Jl. Perumnas</v>
      </c>
      <c r="D509" s="193" t="str">
        <f>'1. DATA TRAFO'!L508</f>
        <v>Voltra</v>
      </c>
      <c r="E509" s="192">
        <f>'1. DATA TRAFO'!M508</f>
        <v>100</v>
      </c>
      <c r="F509" s="513">
        <f>'1. DATA TRAFO'!R508</f>
        <v>44855</v>
      </c>
      <c r="G509" s="205" t="str">
        <f>'1. DATA TRAFO'!T508</f>
        <v>UMJ</v>
      </c>
      <c r="H509" s="470"/>
      <c r="I509" s="470"/>
      <c r="J509" s="470"/>
      <c r="K509" s="470"/>
      <c r="L509" s="470"/>
      <c r="M509" s="470"/>
      <c r="N509" s="470"/>
      <c r="O509" s="470"/>
      <c r="P509" s="470"/>
      <c r="Q509" s="470"/>
      <c r="R509" s="470"/>
      <c r="S509" s="470"/>
      <c r="T509" s="470"/>
      <c r="U509" s="470"/>
      <c r="V509" s="470"/>
      <c r="W509" s="470"/>
      <c r="X509" s="470"/>
      <c r="Y509" s="470"/>
      <c r="Z509" s="470"/>
      <c r="AA509" s="470"/>
      <c r="AB509" s="470"/>
      <c r="AC509" s="514"/>
      <c r="AD509" s="470"/>
      <c r="AE509" s="515"/>
      <c r="AF509" s="470"/>
      <c r="AG509" s="470"/>
      <c r="AH509" s="470"/>
      <c r="AI509" s="470"/>
      <c r="AJ509" s="470"/>
      <c r="AK509" s="470"/>
      <c r="AL509" s="470"/>
      <c r="AM509" s="470"/>
      <c r="AN509" s="470"/>
      <c r="AO509" s="470"/>
      <c r="AP509" s="470"/>
      <c r="AQ509" s="470"/>
      <c r="AR509" s="470"/>
      <c r="AS509" s="516"/>
      <c r="AT509" s="470"/>
      <c r="AU509" s="471"/>
      <c r="AV509" s="470"/>
      <c r="AW509" s="471"/>
      <c r="AX509" s="471"/>
      <c r="AY509" s="470"/>
      <c r="AZ509" s="473"/>
      <c r="BA509" s="472"/>
      <c r="BB509" s="473"/>
      <c r="BC509" s="472"/>
      <c r="BD509" s="473"/>
      <c r="BE509" s="472"/>
      <c r="BF509" s="473"/>
      <c r="BG509" s="472"/>
      <c r="BH509" s="473"/>
      <c r="BI509" s="472"/>
      <c r="BJ509" s="473"/>
      <c r="BK509" s="472"/>
      <c r="BL509" s="473"/>
      <c r="BM509" s="472"/>
      <c r="BN509" s="473"/>
      <c r="BO509" s="472"/>
      <c r="BP509" s="473"/>
      <c r="BQ509" s="472"/>
      <c r="BR509" s="473"/>
      <c r="BS509" s="472"/>
      <c r="BT509" s="473"/>
      <c r="BU509" s="472"/>
      <c r="BV509" s="473"/>
      <c r="BW509" s="472"/>
      <c r="BX509" s="470"/>
      <c r="BY509" s="470"/>
      <c r="BZ509" s="470"/>
      <c r="CA509" s="470"/>
      <c r="CB509" s="470"/>
      <c r="CC509" s="470"/>
      <c r="CD509" s="470"/>
      <c r="CE509" s="470"/>
      <c r="CF509" s="470"/>
      <c r="CG509" s="470"/>
      <c r="CH509" s="470"/>
      <c r="CI509" s="470"/>
      <c r="CJ509" s="470"/>
      <c r="CK509" s="470"/>
      <c r="CL509" s="470"/>
      <c r="CM509" s="470"/>
      <c r="CN509" s="470"/>
      <c r="CO509" s="470"/>
      <c r="CP509" s="470"/>
      <c r="CQ509" s="470"/>
      <c r="CR509" s="470"/>
      <c r="CS509" s="470"/>
      <c r="CT509" s="470"/>
      <c r="CU509" s="63"/>
      <c r="CV509" s="467"/>
      <c r="CW509" s="186"/>
      <c r="CX509" s="35"/>
      <c r="CY509" s="132" t="e">
        <f>IF(AND(BX509="NYY",BY509=150),324,IF(AND(BX509="NYY",BY509=95),282,IF(AND(BX509="NYY",BY509=70),202,IF(AND(BX509="NYY",BY509=50),159,IF(AND(BX509="NYY",BY509=35),131,IF(AND(BX509=NYY,BY509=25),106,IF(AND(BX509="LVTC",BY509=150),252,IF(AND(BX509="LVTC",BY509=95),190,IF(AND(BX509="LVTC",BY509=70),158,IF(AND(BX509="LVTC",BY509=50),124,IF(AND(BX509="LVTC",BY509=35),102,IF(AND(BX509="LVTC",BY509=25),83,0))))))))))))</f>
        <v>#NAME?</v>
      </c>
      <c r="CZ509" s="35"/>
      <c r="DA509" s="35"/>
      <c r="DB509" s="401">
        <f t="shared" si="53"/>
        <v>0</v>
      </c>
      <c r="DC509" s="401">
        <f t="shared" si="54"/>
        <v>0</v>
      </c>
      <c r="DD509" s="401" t="str">
        <f t="shared" si="55"/>
        <v>BAIK</v>
      </c>
      <c r="DE509" s="401">
        <f t="shared" si="56"/>
        <v>0</v>
      </c>
      <c r="DF509" s="401" t="str">
        <f t="shared" si="57"/>
        <v>BAIK</v>
      </c>
    </row>
    <row r="510" spans="1:110">
      <c r="A510" s="510">
        <f t="shared" si="52"/>
        <v>498</v>
      </c>
      <c r="B510" s="511" t="str">
        <f>'1. DATA TRAFO'!C509</f>
        <v>TP0009</v>
      </c>
      <c r="C510" s="512" t="str">
        <f>'1. DATA TRAFO'!D509</f>
        <v>Jl. Jend. Sudirman</v>
      </c>
      <c r="D510" s="193" t="str">
        <f>'1. DATA TRAFO'!L509</f>
        <v>Trafindo</v>
      </c>
      <c r="E510" s="192">
        <f>'1. DATA TRAFO'!M509</f>
        <v>100</v>
      </c>
      <c r="F510" s="513">
        <f>'1. DATA TRAFO'!R509</f>
        <v>44855</v>
      </c>
      <c r="G510" s="205" t="str">
        <f>'1. DATA TRAFO'!T509</f>
        <v>UMJ</v>
      </c>
      <c r="H510" s="470"/>
      <c r="I510" s="470"/>
      <c r="J510" s="470"/>
      <c r="K510" s="470"/>
      <c r="L510" s="470"/>
      <c r="M510" s="470"/>
      <c r="N510" s="470"/>
      <c r="O510" s="470"/>
      <c r="P510" s="470"/>
      <c r="Q510" s="470"/>
      <c r="R510" s="470"/>
      <c r="S510" s="470"/>
      <c r="T510" s="470"/>
      <c r="U510" s="470"/>
      <c r="V510" s="470"/>
      <c r="W510" s="470"/>
      <c r="X510" s="470"/>
      <c r="Y510" s="470"/>
      <c r="Z510" s="470"/>
      <c r="AA510" s="470"/>
      <c r="AB510" s="470"/>
      <c r="AC510" s="514"/>
      <c r="AD510" s="470"/>
      <c r="AE510" s="515"/>
      <c r="AF510" s="470"/>
      <c r="AG510" s="470"/>
      <c r="AH510" s="470"/>
      <c r="AI510" s="470"/>
      <c r="AJ510" s="470"/>
      <c r="AK510" s="470"/>
      <c r="AL510" s="470"/>
      <c r="AM510" s="470"/>
      <c r="AN510" s="470"/>
      <c r="AO510" s="470"/>
      <c r="AP510" s="470"/>
      <c r="AQ510" s="470"/>
      <c r="AR510" s="470"/>
      <c r="AS510" s="516"/>
      <c r="AT510" s="470"/>
      <c r="AU510" s="471"/>
      <c r="AV510" s="470"/>
      <c r="AW510" s="471"/>
      <c r="AX510" s="471"/>
      <c r="AY510" s="470"/>
      <c r="AZ510" s="473"/>
      <c r="BA510" s="472"/>
      <c r="BB510" s="473"/>
      <c r="BC510" s="472"/>
      <c r="BD510" s="473"/>
      <c r="BE510" s="472"/>
      <c r="BF510" s="473"/>
      <c r="BG510" s="472"/>
      <c r="BH510" s="473"/>
      <c r="BI510" s="472"/>
      <c r="BJ510" s="473"/>
      <c r="BK510" s="472"/>
      <c r="BL510" s="473"/>
      <c r="BM510" s="472"/>
      <c r="BN510" s="473"/>
      <c r="BO510" s="472"/>
      <c r="BP510" s="473"/>
      <c r="BQ510" s="472"/>
      <c r="BR510" s="473"/>
      <c r="BS510" s="472"/>
      <c r="BT510" s="473"/>
      <c r="BU510" s="472"/>
      <c r="BV510" s="473"/>
      <c r="BW510" s="472"/>
      <c r="BX510" s="470"/>
      <c r="BY510" s="470"/>
      <c r="BZ510" s="470"/>
      <c r="CA510" s="470"/>
      <c r="CB510" s="470"/>
      <c r="CC510" s="470"/>
      <c r="CD510" s="470"/>
      <c r="CE510" s="470"/>
      <c r="CF510" s="470"/>
      <c r="CG510" s="470"/>
      <c r="CH510" s="470"/>
      <c r="CI510" s="470"/>
      <c r="CJ510" s="470"/>
      <c r="CK510" s="470"/>
      <c r="CL510" s="470"/>
      <c r="CM510" s="470"/>
      <c r="CN510" s="470"/>
      <c r="CO510" s="470"/>
      <c r="CP510" s="470"/>
      <c r="CQ510" s="470"/>
      <c r="CR510" s="470"/>
      <c r="CS510" s="470"/>
      <c r="CT510" s="470"/>
      <c r="CU510" s="63"/>
      <c r="CV510" s="467"/>
      <c r="CW510" s="186"/>
      <c r="CX510" s="35"/>
      <c r="CY510" s="132" t="e">
        <f>IF(AND(BX510="NYY",BY510=150),324,IF(AND(BX510="NYY",BY510=95),282,IF(AND(BX510="NYY",BY510=70),202,IF(AND(BX510="NYY",BY510=50),159,IF(AND(BX510="NYY",BY510=35),131,IF(AND(BX510=NYY,BY510=25),106,IF(AND(BX510="LVTC",BY510=150),252,IF(AND(BX510="LVTC",BY510=95),190,IF(AND(BX510="LVTC",BY510=70),158,IF(AND(BX510="LVTC",BY510=50),124,IF(AND(BX510="LVTC",BY510=35),102,IF(AND(BX510="LVTC",BY510=25),83,0))))))))))))</f>
        <v>#NAME?</v>
      </c>
      <c r="CZ510" s="35"/>
      <c r="DA510" s="35"/>
      <c r="DB510" s="401">
        <f t="shared" si="53"/>
        <v>0</v>
      </c>
      <c r="DC510" s="401">
        <f t="shared" si="54"/>
        <v>0</v>
      </c>
      <c r="DD510" s="401" t="str">
        <f t="shared" si="55"/>
        <v>BAIK</v>
      </c>
      <c r="DE510" s="401">
        <f t="shared" si="56"/>
        <v>0</v>
      </c>
      <c r="DF510" s="401" t="str">
        <f t="shared" si="57"/>
        <v>BAIK</v>
      </c>
    </row>
    <row r="511" spans="1:110">
      <c r="A511" s="510">
        <f t="shared" si="52"/>
        <v>499</v>
      </c>
      <c r="B511" s="511" t="str">
        <f>'1. DATA TRAFO'!C510</f>
        <v>TP0364</v>
      </c>
      <c r="C511" s="512" t="str">
        <f>'1. DATA TRAFO'!D510</f>
        <v>Jl. Sijuk - Kp. Ujung</v>
      </c>
      <c r="D511" s="193" t="str">
        <f>'1. DATA TRAFO'!L510</f>
        <v>Voltra</v>
      </c>
      <c r="E511" s="192">
        <f>'1. DATA TRAFO'!M510</f>
        <v>100</v>
      </c>
      <c r="F511" s="513">
        <f>'1. DATA TRAFO'!R510</f>
        <v>44855</v>
      </c>
      <c r="G511" s="205" t="str">
        <f>'1. DATA TRAFO'!T510</f>
        <v>UMJ</v>
      </c>
      <c r="H511" s="470"/>
      <c r="I511" s="470"/>
      <c r="J511" s="470"/>
      <c r="K511" s="470"/>
      <c r="L511" s="470"/>
      <c r="M511" s="470"/>
      <c r="N511" s="470"/>
      <c r="O511" s="470"/>
      <c r="P511" s="470"/>
      <c r="Q511" s="470"/>
      <c r="R511" s="470"/>
      <c r="S511" s="470"/>
      <c r="T511" s="470"/>
      <c r="U511" s="470"/>
      <c r="V511" s="470"/>
      <c r="W511" s="470"/>
      <c r="X511" s="470"/>
      <c r="Y511" s="470"/>
      <c r="Z511" s="470"/>
      <c r="AA511" s="470"/>
      <c r="AB511" s="470"/>
      <c r="AC511" s="514"/>
      <c r="AD511" s="470"/>
      <c r="AE511" s="515"/>
      <c r="AF511" s="470"/>
      <c r="AG511" s="470"/>
      <c r="AH511" s="470"/>
      <c r="AI511" s="470"/>
      <c r="AJ511" s="470"/>
      <c r="AK511" s="470"/>
      <c r="AL511" s="470"/>
      <c r="AM511" s="470"/>
      <c r="AN511" s="470"/>
      <c r="AO511" s="470"/>
      <c r="AP511" s="470"/>
      <c r="AQ511" s="470"/>
      <c r="AR511" s="470"/>
      <c r="AS511" s="516"/>
      <c r="AT511" s="470"/>
      <c r="AU511" s="471"/>
      <c r="AV511" s="470"/>
      <c r="AW511" s="471"/>
      <c r="AX511" s="471"/>
      <c r="AY511" s="470"/>
      <c r="AZ511" s="473"/>
      <c r="BA511" s="472"/>
      <c r="BB511" s="473"/>
      <c r="BC511" s="472"/>
      <c r="BD511" s="473"/>
      <c r="BE511" s="472"/>
      <c r="BF511" s="473"/>
      <c r="BG511" s="472"/>
      <c r="BH511" s="473"/>
      <c r="BI511" s="472"/>
      <c r="BJ511" s="473"/>
      <c r="BK511" s="472"/>
      <c r="BL511" s="473"/>
      <c r="BM511" s="472"/>
      <c r="BN511" s="473"/>
      <c r="BO511" s="472"/>
      <c r="BP511" s="473"/>
      <c r="BQ511" s="472"/>
      <c r="BR511" s="473"/>
      <c r="BS511" s="472"/>
      <c r="BT511" s="473"/>
      <c r="BU511" s="472"/>
      <c r="BV511" s="473"/>
      <c r="BW511" s="472"/>
      <c r="BX511" s="470"/>
      <c r="BY511" s="470"/>
      <c r="BZ511" s="470"/>
      <c r="CA511" s="470"/>
      <c r="CB511" s="470"/>
      <c r="CC511" s="470"/>
      <c r="CD511" s="470"/>
      <c r="CE511" s="470"/>
      <c r="CF511" s="470"/>
      <c r="CG511" s="470"/>
      <c r="CH511" s="470"/>
      <c r="CI511" s="470"/>
      <c r="CJ511" s="470"/>
      <c r="CK511" s="470"/>
      <c r="CL511" s="470"/>
      <c r="CM511" s="470"/>
      <c r="CN511" s="470"/>
      <c r="CO511" s="470"/>
      <c r="CP511" s="470"/>
      <c r="CQ511" s="470"/>
      <c r="CR511" s="470"/>
      <c r="CS511" s="470"/>
      <c r="CT511" s="470"/>
      <c r="CU511" s="63"/>
      <c r="CV511" s="467"/>
      <c r="CW511" s="186"/>
      <c r="CX511" s="35"/>
      <c r="CY511" s="132" t="e">
        <f>IF(AND(BX511="NYY",BY511=150),324,IF(AND(BX511="NYY",BY511=95),282,IF(AND(BX511="NYY",BY511=70),202,IF(AND(BX511="NYY",BY511=50),159,IF(AND(BX511="NYY",BY511=35),131,IF(AND(BX511=NYY,BY511=25),106,IF(AND(BX511="LVTC",BY511=150),252,IF(AND(BX511="LVTC",BY511=95),190,IF(AND(BX511="LVTC",BY511=70),158,IF(AND(BX511="LVTC",BY511=50),124,IF(AND(BX511="LVTC",BY511=35),102,IF(AND(BX511="LVTC",BY511=25),83,0))))))))))))</f>
        <v>#NAME?</v>
      </c>
      <c r="CZ511" s="35"/>
      <c r="DA511" s="35"/>
      <c r="DB511" s="401">
        <f t="shared" si="53"/>
        <v>0</v>
      </c>
      <c r="DC511" s="401">
        <f t="shared" si="54"/>
        <v>0</v>
      </c>
      <c r="DD511" s="401" t="str">
        <f t="shared" si="55"/>
        <v>BAIK</v>
      </c>
      <c r="DE511" s="401">
        <f t="shared" si="56"/>
        <v>0</v>
      </c>
      <c r="DF511" s="401" t="str">
        <f t="shared" si="57"/>
        <v>BAIK</v>
      </c>
    </row>
    <row r="512" spans="1:110">
      <c r="A512" s="510">
        <f t="shared" si="52"/>
        <v>500</v>
      </c>
      <c r="B512" s="511" t="str">
        <f>'1. DATA TRAFO'!C511</f>
        <v>TP0122</v>
      </c>
      <c r="C512" s="512" t="str">
        <f>'1. DATA TRAFO'!D511</f>
        <v>Jl. Kapten Saridin</v>
      </c>
      <c r="D512" s="193" t="str">
        <f>'1. DATA TRAFO'!L511</f>
        <v>B &amp; D</v>
      </c>
      <c r="E512" s="192">
        <f>'1. DATA TRAFO'!M511</f>
        <v>160</v>
      </c>
      <c r="F512" s="513">
        <f>'1. DATA TRAFO'!R511</f>
        <v>44856</v>
      </c>
      <c r="G512" s="205" t="str">
        <f>'1. DATA TRAFO'!T511</f>
        <v>UMJ</v>
      </c>
      <c r="H512" s="470"/>
      <c r="I512" s="470"/>
      <c r="J512" s="470"/>
      <c r="K512" s="470"/>
      <c r="L512" s="470"/>
      <c r="M512" s="470"/>
      <c r="N512" s="470"/>
      <c r="O512" s="470"/>
      <c r="P512" s="470"/>
      <c r="Q512" s="470"/>
      <c r="R512" s="470"/>
      <c r="S512" s="470"/>
      <c r="T512" s="470"/>
      <c r="U512" s="470"/>
      <c r="V512" s="470"/>
      <c r="W512" s="470"/>
      <c r="X512" s="470"/>
      <c r="Y512" s="470"/>
      <c r="Z512" s="470"/>
      <c r="AA512" s="470"/>
      <c r="AB512" s="470"/>
      <c r="AC512" s="514"/>
      <c r="AD512" s="470"/>
      <c r="AE512" s="515"/>
      <c r="AF512" s="470"/>
      <c r="AG512" s="470"/>
      <c r="AH512" s="470"/>
      <c r="AI512" s="470"/>
      <c r="AJ512" s="470"/>
      <c r="AK512" s="470"/>
      <c r="AL512" s="470"/>
      <c r="AM512" s="470"/>
      <c r="AN512" s="470"/>
      <c r="AO512" s="470"/>
      <c r="AP512" s="470"/>
      <c r="AQ512" s="470"/>
      <c r="AR512" s="470"/>
      <c r="AS512" s="516"/>
      <c r="AT512" s="470"/>
      <c r="AU512" s="471"/>
      <c r="AV512" s="470"/>
      <c r="AW512" s="471"/>
      <c r="AX512" s="471"/>
      <c r="AY512" s="470"/>
      <c r="AZ512" s="473"/>
      <c r="BA512" s="472"/>
      <c r="BB512" s="473"/>
      <c r="BC512" s="472"/>
      <c r="BD512" s="473"/>
      <c r="BE512" s="472"/>
      <c r="BF512" s="473"/>
      <c r="BG512" s="472"/>
      <c r="BH512" s="473"/>
      <c r="BI512" s="472"/>
      <c r="BJ512" s="473"/>
      <c r="BK512" s="472"/>
      <c r="BL512" s="473"/>
      <c r="BM512" s="472"/>
      <c r="BN512" s="473"/>
      <c r="BO512" s="472"/>
      <c r="BP512" s="473"/>
      <c r="BQ512" s="472"/>
      <c r="BR512" s="473"/>
      <c r="BS512" s="472"/>
      <c r="BT512" s="473"/>
      <c r="BU512" s="472"/>
      <c r="BV512" s="473"/>
      <c r="BW512" s="472"/>
      <c r="BX512" s="470"/>
      <c r="BY512" s="470"/>
      <c r="BZ512" s="470"/>
      <c r="CA512" s="470"/>
      <c r="CB512" s="470"/>
      <c r="CC512" s="470"/>
      <c r="CD512" s="470"/>
      <c r="CE512" s="470"/>
      <c r="CF512" s="470"/>
      <c r="CG512" s="470"/>
      <c r="CH512" s="470"/>
      <c r="CI512" s="470"/>
      <c r="CJ512" s="470"/>
      <c r="CK512" s="470"/>
      <c r="CL512" s="470"/>
      <c r="CM512" s="470"/>
      <c r="CN512" s="470"/>
      <c r="CO512" s="470"/>
      <c r="CP512" s="470"/>
      <c r="CQ512" s="470"/>
      <c r="CR512" s="470"/>
      <c r="CS512" s="470"/>
      <c r="CT512" s="470"/>
      <c r="CU512" s="63"/>
      <c r="CV512" s="467"/>
      <c r="CW512" s="186"/>
      <c r="CX512" s="35"/>
      <c r="CY512" s="132" t="e">
        <f>IF(AND(BX512="NYY",BY512=150),324,IF(AND(BX512="NYY",BY512=95),282,IF(AND(BX512="NYY",BY512=70),202,IF(AND(BX512="NYY",BY512=50),159,IF(AND(BX512="NYY",BY512=35),131,IF(AND(BX512=NYY,BY512=25),106,IF(AND(BX512="LVTC",BY512=150),252,IF(AND(BX512="LVTC",BY512=95),190,IF(AND(BX512="LVTC",BY512=70),158,IF(AND(BX512="LVTC",BY512=50),124,IF(AND(BX512="LVTC",BY512=35),102,IF(AND(BX512="LVTC",BY512=25),83,0))))))))))))</f>
        <v>#NAME?</v>
      </c>
      <c r="CZ512" s="35"/>
      <c r="DA512" s="35"/>
      <c r="DB512" s="401">
        <f t="shared" si="53"/>
        <v>0</v>
      </c>
      <c r="DC512" s="401">
        <f t="shared" si="54"/>
        <v>0</v>
      </c>
      <c r="DD512" s="401" t="str">
        <f t="shared" si="55"/>
        <v>BAIK</v>
      </c>
      <c r="DE512" s="401">
        <f t="shared" si="56"/>
        <v>0</v>
      </c>
      <c r="DF512" s="401" t="str">
        <f t="shared" si="57"/>
        <v>BAIK</v>
      </c>
    </row>
    <row r="513" spans="1:110">
      <c r="A513" s="510">
        <f t="shared" si="52"/>
        <v>501</v>
      </c>
      <c r="B513" s="511" t="str">
        <f>'1. DATA TRAFO'!C512</f>
        <v>TP0338</v>
      </c>
      <c r="C513" s="512" t="str">
        <f>'1. DATA TRAFO'!D512</f>
        <v>Jl. Kapten Saridin</v>
      </c>
      <c r="D513" s="193" t="str">
        <f>'1. DATA TRAFO'!L512</f>
        <v>Voltra</v>
      </c>
      <c r="E513" s="192">
        <f>'1. DATA TRAFO'!M512</f>
        <v>100</v>
      </c>
      <c r="F513" s="513">
        <f>'1. DATA TRAFO'!R512</f>
        <v>44856</v>
      </c>
      <c r="G513" s="205" t="str">
        <f>'1. DATA TRAFO'!T512</f>
        <v>UMJ</v>
      </c>
      <c r="H513" s="470"/>
      <c r="I513" s="470"/>
      <c r="J513" s="470"/>
      <c r="K513" s="470"/>
      <c r="L513" s="470"/>
      <c r="M513" s="470"/>
      <c r="N513" s="470"/>
      <c r="O513" s="470"/>
      <c r="P513" s="470"/>
      <c r="Q513" s="470"/>
      <c r="R513" s="470"/>
      <c r="S513" s="470"/>
      <c r="T513" s="470"/>
      <c r="U513" s="470"/>
      <c r="V513" s="470"/>
      <c r="W513" s="470"/>
      <c r="X513" s="470"/>
      <c r="Y513" s="470"/>
      <c r="Z513" s="470"/>
      <c r="AA513" s="470"/>
      <c r="AB513" s="470"/>
      <c r="AC513" s="514"/>
      <c r="AD513" s="470"/>
      <c r="AE513" s="515"/>
      <c r="AF513" s="470"/>
      <c r="AG513" s="470"/>
      <c r="AH513" s="470"/>
      <c r="AI513" s="470"/>
      <c r="AJ513" s="470"/>
      <c r="AK513" s="470"/>
      <c r="AL513" s="470"/>
      <c r="AM513" s="470"/>
      <c r="AN513" s="470"/>
      <c r="AO513" s="470"/>
      <c r="AP513" s="470"/>
      <c r="AQ513" s="470"/>
      <c r="AR513" s="470"/>
      <c r="AS513" s="516"/>
      <c r="AT513" s="470"/>
      <c r="AU513" s="471"/>
      <c r="AV513" s="470"/>
      <c r="AW513" s="471"/>
      <c r="AX513" s="471"/>
      <c r="AY513" s="470"/>
      <c r="AZ513" s="473"/>
      <c r="BA513" s="472"/>
      <c r="BB513" s="473"/>
      <c r="BC513" s="472"/>
      <c r="BD513" s="473"/>
      <c r="BE513" s="472"/>
      <c r="BF513" s="473"/>
      <c r="BG513" s="472"/>
      <c r="BH513" s="473"/>
      <c r="BI513" s="472"/>
      <c r="BJ513" s="473"/>
      <c r="BK513" s="472"/>
      <c r="BL513" s="473"/>
      <c r="BM513" s="472"/>
      <c r="BN513" s="473"/>
      <c r="BO513" s="472"/>
      <c r="BP513" s="473"/>
      <c r="BQ513" s="472"/>
      <c r="BR513" s="473"/>
      <c r="BS513" s="472"/>
      <c r="BT513" s="473"/>
      <c r="BU513" s="472"/>
      <c r="BV513" s="473"/>
      <c r="BW513" s="472"/>
      <c r="BX513" s="470"/>
      <c r="BY513" s="470"/>
      <c r="BZ513" s="470"/>
      <c r="CA513" s="470"/>
      <c r="CB513" s="470"/>
      <c r="CC513" s="470"/>
      <c r="CD513" s="470"/>
      <c r="CE513" s="470"/>
      <c r="CF513" s="470"/>
      <c r="CG513" s="470"/>
      <c r="CH513" s="470"/>
      <c r="CI513" s="470"/>
      <c r="CJ513" s="470"/>
      <c r="CK513" s="470"/>
      <c r="CL513" s="470"/>
      <c r="CM513" s="470"/>
      <c r="CN513" s="470"/>
      <c r="CO513" s="470"/>
      <c r="CP513" s="470"/>
      <c r="CQ513" s="470"/>
      <c r="CR513" s="470"/>
      <c r="CS513" s="470"/>
      <c r="CT513" s="470"/>
      <c r="CU513" s="63"/>
      <c r="CV513" s="467"/>
      <c r="CW513" s="186"/>
      <c r="CX513" s="35"/>
      <c r="CY513" s="132" t="e">
        <f>IF(AND(BX513="NYY",BY513=150),324,IF(AND(BX513="NYY",BY513=95),282,IF(AND(BX513="NYY",BY513=70),202,IF(AND(BX513="NYY",BY513=50),159,IF(AND(BX513="NYY",BY513=35),131,IF(AND(BX513=NYY,BY513=25),106,IF(AND(BX513="LVTC",BY513=150),252,IF(AND(BX513="LVTC",BY513=95),190,IF(AND(BX513="LVTC",BY513=70),158,IF(AND(BX513="LVTC",BY513=50),124,IF(AND(BX513="LVTC",BY513=35),102,IF(AND(BX513="LVTC",BY513=25),83,0))))))))))))</f>
        <v>#NAME?</v>
      </c>
      <c r="CZ513" s="35"/>
      <c r="DA513" s="35"/>
      <c r="DB513" s="401">
        <f t="shared" si="53"/>
        <v>0</v>
      </c>
      <c r="DC513" s="401">
        <f t="shared" si="54"/>
        <v>0</v>
      </c>
      <c r="DD513" s="401" t="str">
        <f t="shared" si="55"/>
        <v>BAIK</v>
      </c>
      <c r="DE513" s="401">
        <f t="shared" si="56"/>
        <v>0</v>
      </c>
      <c r="DF513" s="401" t="str">
        <f t="shared" si="57"/>
        <v>BAIK</v>
      </c>
    </row>
    <row r="514" spans="1:110">
      <c r="A514" s="510">
        <f t="shared" si="52"/>
        <v>502</v>
      </c>
      <c r="B514" s="511" t="str">
        <f>'1. DATA TRAFO'!C513</f>
        <v>TP0177</v>
      </c>
      <c r="C514" s="512" t="str">
        <f>'1. DATA TRAFO'!D513</f>
        <v>Jl. Bintara</v>
      </c>
      <c r="D514" s="193" t="str">
        <f>'1. DATA TRAFO'!L513</f>
        <v>Trafindo</v>
      </c>
      <c r="E514" s="192">
        <f>'1. DATA TRAFO'!M513</f>
        <v>100</v>
      </c>
      <c r="F514" s="513">
        <f>'1. DATA TRAFO'!R513</f>
        <v>44856</v>
      </c>
      <c r="G514" s="205" t="str">
        <f>'1. DATA TRAFO'!T513</f>
        <v>UMJ</v>
      </c>
      <c r="H514" s="470"/>
      <c r="I514" s="470"/>
      <c r="J514" s="470"/>
      <c r="K514" s="470"/>
      <c r="L514" s="470"/>
      <c r="M514" s="470"/>
      <c r="N514" s="470"/>
      <c r="O514" s="470"/>
      <c r="P514" s="470"/>
      <c r="Q514" s="470"/>
      <c r="R514" s="470"/>
      <c r="S514" s="470"/>
      <c r="T514" s="470"/>
      <c r="U514" s="470"/>
      <c r="V514" s="470"/>
      <c r="W514" s="470"/>
      <c r="X514" s="470"/>
      <c r="Y514" s="470"/>
      <c r="Z514" s="470"/>
      <c r="AA514" s="470"/>
      <c r="AB514" s="470"/>
      <c r="AC514" s="514"/>
      <c r="AD514" s="470"/>
      <c r="AE514" s="515"/>
      <c r="AF514" s="470"/>
      <c r="AG514" s="470"/>
      <c r="AH514" s="470"/>
      <c r="AI514" s="470"/>
      <c r="AJ514" s="470"/>
      <c r="AK514" s="470"/>
      <c r="AL514" s="470"/>
      <c r="AM514" s="470"/>
      <c r="AN514" s="470"/>
      <c r="AO514" s="470"/>
      <c r="AP514" s="470"/>
      <c r="AQ514" s="470"/>
      <c r="AR514" s="470"/>
      <c r="AS514" s="516"/>
      <c r="AT514" s="470"/>
      <c r="AU514" s="471"/>
      <c r="AV514" s="470"/>
      <c r="AW514" s="471"/>
      <c r="AX514" s="471"/>
      <c r="AY514" s="470"/>
      <c r="AZ514" s="473"/>
      <c r="BA514" s="472"/>
      <c r="BB514" s="473"/>
      <c r="BC514" s="472"/>
      <c r="BD514" s="473"/>
      <c r="BE514" s="472"/>
      <c r="BF514" s="473"/>
      <c r="BG514" s="472"/>
      <c r="BH514" s="473"/>
      <c r="BI514" s="472"/>
      <c r="BJ514" s="473"/>
      <c r="BK514" s="472"/>
      <c r="BL514" s="473"/>
      <c r="BM514" s="472"/>
      <c r="BN514" s="473"/>
      <c r="BO514" s="472"/>
      <c r="BP514" s="473"/>
      <c r="BQ514" s="472"/>
      <c r="BR514" s="473"/>
      <c r="BS514" s="472"/>
      <c r="BT514" s="473"/>
      <c r="BU514" s="472"/>
      <c r="BV514" s="473"/>
      <c r="BW514" s="472"/>
      <c r="BX514" s="470"/>
      <c r="BY514" s="470"/>
      <c r="BZ514" s="470"/>
      <c r="CA514" s="470"/>
      <c r="CB514" s="470"/>
      <c r="CC514" s="470"/>
      <c r="CD514" s="470"/>
      <c r="CE514" s="470"/>
      <c r="CF514" s="470"/>
      <c r="CG514" s="470"/>
      <c r="CH514" s="470"/>
      <c r="CI514" s="470"/>
      <c r="CJ514" s="470"/>
      <c r="CK514" s="470"/>
      <c r="CL514" s="470"/>
      <c r="CM514" s="470"/>
      <c r="CN514" s="470"/>
      <c r="CO514" s="470"/>
      <c r="CP514" s="470"/>
      <c r="CQ514" s="470"/>
      <c r="CR514" s="470"/>
      <c r="CS514" s="470"/>
      <c r="CT514" s="470"/>
      <c r="CU514" s="63"/>
      <c r="CV514" s="467"/>
      <c r="CW514" s="186"/>
      <c r="CX514" s="35"/>
      <c r="CY514" s="132" t="e">
        <f>IF(AND(BX514="NYY",BY514=150),324,IF(AND(BX514="NYY",BY514=95),282,IF(AND(BX514="NYY",BY514=70),202,IF(AND(BX514="NYY",BY514=50),159,IF(AND(BX514="NYY",BY514=35),131,IF(AND(BX514=NYY,BY514=25),106,IF(AND(BX514="LVTC",BY514=150),252,IF(AND(BX514="LVTC",BY514=95),190,IF(AND(BX514="LVTC",BY514=70),158,IF(AND(BX514="LVTC",BY514=50),124,IF(AND(BX514="LVTC",BY514=35),102,IF(AND(BX514="LVTC",BY514=25),83,0))))))))))))</f>
        <v>#NAME?</v>
      </c>
      <c r="CZ514" s="35"/>
      <c r="DA514" s="35"/>
      <c r="DB514" s="401">
        <f t="shared" si="53"/>
        <v>0</v>
      </c>
      <c r="DC514" s="401">
        <f t="shared" si="54"/>
        <v>0</v>
      </c>
      <c r="DD514" s="401" t="str">
        <f t="shared" si="55"/>
        <v>BAIK</v>
      </c>
      <c r="DE514" s="401">
        <f t="shared" si="56"/>
        <v>0</v>
      </c>
      <c r="DF514" s="401" t="str">
        <f t="shared" si="57"/>
        <v>BAIK</v>
      </c>
    </row>
    <row r="515" spans="1:110">
      <c r="A515" s="510">
        <f t="shared" si="52"/>
        <v>503</v>
      </c>
      <c r="B515" s="511" t="str">
        <f>'1. DATA TRAFO'!C514</f>
        <v>TP0554 (BARU)</v>
      </c>
      <c r="C515" s="512" t="str">
        <f>'1. DATA TRAFO'!D514</f>
        <v>Jl. Air Baik</v>
      </c>
      <c r="D515" s="193" t="str">
        <f>'1. DATA TRAFO'!L514</f>
        <v>Trafindo</v>
      </c>
      <c r="E515" s="192">
        <f>'1. DATA TRAFO'!M514</f>
        <v>100</v>
      </c>
      <c r="F515" s="513">
        <f>'1. DATA TRAFO'!R514</f>
        <v>44856</v>
      </c>
      <c r="G515" s="205" t="str">
        <f>'1. DATA TRAFO'!T514</f>
        <v>UMJ</v>
      </c>
      <c r="H515" s="470"/>
      <c r="I515" s="470"/>
      <c r="J515" s="470"/>
      <c r="K515" s="470"/>
      <c r="L515" s="470"/>
      <c r="M515" s="470"/>
      <c r="N515" s="470"/>
      <c r="O515" s="470"/>
      <c r="P515" s="470"/>
      <c r="Q515" s="470"/>
      <c r="R515" s="470"/>
      <c r="S515" s="470"/>
      <c r="T515" s="470"/>
      <c r="U515" s="470"/>
      <c r="V515" s="470"/>
      <c r="W515" s="470"/>
      <c r="X515" s="470"/>
      <c r="Y515" s="470"/>
      <c r="Z515" s="470"/>
      <c r="AA515" s="470"/>
      <c r="AB515" s="470"/>
      <c r="AC515" s="514"/>
      <c r="AD515" s="470"/>
      <c r="AE515" s="515"/>
      <c r="AF515" s="470"/>
      <c r="AG515" s="470"/>
      <c r="AH515" s="470"/>
      <c r="AI515" s="470"/>
      <c r="AJ515" s="470"/>
      <c r="AK515" s="470"/>
      <c r="AL515" s="470"/>
      <c r="AM515" s="470"/>
      <c r="AN515" s="470"/>
      <c r="AO515" s="470"/>
      <c r="AP515" s="470"/>
      <c r="AQ515" s="470"/>
      <c r="AR515" s="470"/>
      <c r="AS515" s="516"/>
      <c r="AT515" s="470"/>
      <c r="AU515" s="471"/>
      <c r="AV515" s="470"/>
      <c r="AW515" s="471"/>
      <c r="AX515" s="471"/>
      <c r="AY515" s="470"/>
      <c r="AZ515" s="473"/>
      <c r="BA515" s="472"/>
      <c r="BB515" s="473"/>
      <c r="BC515" s="472"/>
      <c r="BD515" s="473"/>
      <c r="BE515" s="472"/>
      <c r="BF515" s="473"/>
      <c r="BG515" s="472"/>
      <c r="BH515" s="473"/>
      <c r="BI515" s="472"/>
      <c r="BJ515" s="473"/>
      <c r="BK515" s="472"/>
      <c r="BL515" s="473"/>
      <c r="BM515" s="472"/>
      <c r="BN515" s="473"/>
      <c r="BO515" s="472"/>
      <c r="BP515" s="473"/>
      <c r="BQ515" s="472"/>
      <c r="BR515" s="473"/>
      <c r="BS515" s="472"/>
      <c r="BT515" s="473"/>
      <c r="BU515" s="472"/>
      <c r="BV515" s="473"/>
      <c r="BW515" s="472"/>
      <c r="BX515" s="470"/>
      <c r="BY515" s="470"/>
      <c r="BZ515" s="470"/>
      <c r="CA515" s="470"/>
      <c r="CB515" s="470"/>
      <c r="CC515" s="470"/>
      <c r="CD515" s="470"/>
      <c r="CE515" s="470"/>
      <c r="CF515" s="470"/>
      <c r="CG515" s="470"/>
      <c r="CH515" s="470"/>
      <c r="CI515" s="470"/>
      <c r="CJ515" s="470"/>
      <c r="CK515" s="470"/>
      <c r="CL515" s="470"/>
      <c r="CM515" s="470"/>
      <c r="CN515" s="470"/>
      <c r="CO515" s="470"/>
      <c r="CP515" s="470"/>
      <c r="CQ515" s="470"/>
      <c r="CR515" s="470"/>
      <c r="CS515" s="470"/>
      <c r="CT515" s="470"/>
      <c r="CU515" s="63"/>
      <c r="CV515" s="467"/>
      <c r="CW515" s="186"/>
      <c r="CX515" s="35"/>
      <c r="CY515" s="132" t="e">
        <f>IF(AND(BX515="NYY",BY515=150),324,IF(AND(BX515="NYY",BY515=95),282,IF(AND(BX515="NYY",BY515=70),202,IF(AND(BX515="NYY",BY515=50),159,IF(AND(BX515="NYY",BY515=35),131,IF(AND(BX515=NYY,BY515=25),106,IF(AND(BX515="LVTC",BY515=150),252,IF(AND(BX515="LVTC",BY515=95),190,IF(AND(BX515="LVTC",BY515=70),158,IF(AND(BX515="LVTC",BY515=50),124,IF(AND(BX515="LVTC",BY515=35),102,IF(AND(BX515="LVTC",BY515=25),83,0))))))))))))</f>
        <v>#NAME?</v>
      </c>
      <c r="CZ515" s="35"/>
      <c r="DA515" s="35"/>
      <c r="DB515" s="401">
        <f t="shared" si="53"/>
        <v>0</v>
      </c>
      <c r="DC515" s="401">
        <f t="shared" si="54"/>
        <v>0</v>
      </c>
      <c r="DD515" s="401" t="str">
        <f t="shared" si="55"/>
        <v>BAIK</v>
      </c>
      <c r="DE515" s="401">
        <f t="shared" si="56"/>
        <v>0</v>
      </c>
      <c r="DF515" s="401" t="str">
        <f t="shared" si="57"/>
        <v>BAIK</v>
      </c>
    </row>
    <row r="516" spans="1:110">
      <c r="A516" s="510">
        <f t="shared" si="52"/>
        <v>504</v>
      </c>
      <c r="B516" s="511" t="str">
        <f>'1. DATA TRAFO'!C515</f>
        <v>TP0529 (BARU)</v>
      </c>
      <c r="C516" s="512" t="str">
        <f>'1. DATA TRAFO'!D515</f>
        <v>Jl. Air Pelempang</v>
      </c>
      <c r="D516" s="193" t="str">
        <f>'1. DATA TRAFO'!L515</f>
        <v>Voltra</v>
      </c>
      <c r="E516" s="192">
        <f>'1. DATA TRAFO'!M515</f>
        <v>100</v>
      </c>
      <c r="F516" s="513">
        <f>'1. DATA TRAFO'!R515</f>
        <v>44853</v>
      </c>
      <c r="G516" s="205" t="str">
        <f>'1. DATA TRAFO'!T515</f>
        <v>UMJ</v>
      </c>
      <c r="H516" s="470"/>
      <c r="I516" s="470"/>
      <c r="J516" s="470"/>
      <c r="K516" s="470"/>
      <c r="L516" s="470"/>
      <c r="M516" s="470"/>
      <c r="N516" s="470"/>
      <c r="O516" s="470"/>
      <c r="P516" s="470"/>
      <c r="Q516" s="470"/>
      <c r="R516" s="470"/>
      <c r="S516" s="470"/>
      <c r="T516" s="470"/>
      <c r="U516" s="470"/>
      <c r="V516" s="470"/>
      <c r="W516" s="470"/>
      <c r="X516" s="470"/>
      <c r="Y516" s="470"/>
      <c r="Z516" s="470"/>
      <c r="AA516" s="470"/>
      <c r="AB516" s="470"/>
      <c r="AC516" s="514"/>
      <c r="AD516" s="470"/>
      <c r="AE516" s="515"/>
      <c r="AF516" s="470"/>
      <c r="AG516" s="470"/>
      <c r="AH516" s="470"/>
      <c r="AI516" s="470"/>
      <c r="AJ516" s="470"/>
      <c r="AK516" s="470"/>
      <c r="AL516" s="470"/>
      <c r="AM516" s="470"/>
      <c r="AN516" s="470"/>
      <c r="AO516" s="470"/>
      <c r="AP516" s="470"/>
      <c r="AQ516" s="470"/>
      <c r="AR516" s="470"/>
      <c r="AS516" s="516"/>
      <c r="AT516" s="470"/>
      <c r="AU516" s="471"/>
      <c r="AV516" s="470"/>
      <c r="AW516" s="471"/>
      <c r="AX516" s="471"/>
      <c r="AY516" s="470"/>
      <c r="AZ516" s="473"/>
      <c r="BA516" s="472"/>
      <c r="BB516" s="473"/>
      <c r="BC516" s="472"/>
      <c r="BD516" s="473"/>
      <c r="BE516" s="472"/>
      <c r="BF516" s="473"/>
      <c r="BG516" s="472"/>
      <c r="BH516" s="473"/>
      <c r="BI516" s="472"/>
      <c r="BJ516" s="473"/>
      <c r="BK516" s="472"/>
      <c r="BL516" s="473"/>
      <c r="BM516" s="472"/>
      <c r="BN516" s="473"/>
      <c r="BO516" s="472"/>
      <c r="BP516" s="473"/>
      <c r="BQ516" s="472"/>
      <c r="BR516" s="473"/>
      <c r="BS516" s="472"/>
      <c r="BT516" s="473"/>
      <c r="BU516" s="472"/>
      <c r="BV516" s="473"/>
      <c r="BW516" s="472"/>
      <c r="BX516" s="470"/>
      <c r="BY516" s="470"/>
      <c r="BZ516" s="470"/>
      <c r="CA516" s="470"/>
      <c r="CB516" s="470"/>
      <c r="CC516" s="470"/>
      <c r="CD516" s="470"/>
      <c r="CE516" s="470"/>
      <c r="CF516" s="470"/>
      <c r="CG516" s="470"/>
      <c r="CH516" s="470"/>
      <c r="CI516" s="470"/>
      <c r="CJ516" s="470"/>
      <c r="CK516" s="470"/>
      <c r="CL516" s="470"/>
      <c r="CM516" s="470"/>
      <c r="CN516" s="470"/>
      <c r="CO516" s="470"/>
      <c r="CP516" s="470"/>
      <c r="CQ516" s="470"/>
      <c r="CR516" s="470"/>
      <c r="CS516" s="470"/>
      <c r="CT516" s="470"/>
      <c r="CU516" s="63"/>
      <c r="CV516" s="467"/>
      <c r="CW516" s="186"/>
      <c r="CX516" s="35"/>
      <c r="CY516" s="132" t="e">
        <f>IF(AND(BX516="NYY",BY516=150),324,IF(AND(BX516="NYY",BY516=95),282,IF(AND(BX516="NYY",BY516=70),202,IF(AND(BX516="NYY",BY516=50),159,IF(AND(BX516="NYY",BY516=35),131,IF(AND(BX516=NYY,BY516=25),106,IF(AND(BX516="LVTC",BY516=150),252,IF(AND(BX516="LVTC",BY516=95),190,IF(AND(BX516="LVTC",BY516=70),158,IF(AND(BX516="LVTC",BY516=50),124,IF(AND(BX516="LVTC",BY516=35),102,IF(AND(BX516="LVTC",BY516=25),83,0))))))))))))</f>
        <v>#NAME?</v>
      </c>
      <c r="CZ516" s="35"/>
      <c r="DA516" s="35"/>
      <c r="DB516" s="401">
        <f t="shared" si="53"/>
        <v>0</v>
      </c>
      <c r="DC516" s="401">
        <f t="shared" si="54"/>
        <v>0</v>
      </c>
      <c r="DD516" s="401" t="str">
        <f t="shared" si="55"/>
        <v>BAIK</v>
      </c>
      <c r="DE516" s="401">
        <f t="shared" si="56"/>
        <v>0</v>
      </c>
      <c r="DF516" s="401" t="str">
        <f t="shared" si="57"/>
        <v>BAIK</v>
      </c>
    </row>
    <row r="517" spans="1:110">
      <c r="A517" s="510">
        <f t="shared" si="52"/>
        <v>505</v>
      </c>
      <c r="B517" s="511" t="str">
        <f>'1. DATA TRAFO'!C516</f>
        <v>TP0556 (BARU)</v>
      </c>
      <c r="C517" s="512" t="str">
        <f>'1. DATA TRAFO'!D516</f>
        <v>Jl. Salembat Lama</v>
      </c>
      <c r="D517" s="193" t="str">
        <f>'1. DATA TRAFO'!L516</f>
        <v>Trafindo</v>
      </c>
      <c r="E517" s="192">
        <f>'1. DATA TRAFO'!M516</f>
        <v>100</v>
      </c>
      <c r="F517" s="513">
        <f>'1. DATA TRAFO'!R516</f>
        <v>44853</v>
      </c>
      <c r="G517" s="205" t="str">
        <f>'1. DATA TRAFO'!T516</f>
        <v>UMJ</v>
      </c>
      <c r="H517" s="470"/>
      <c r="I517" s="470"/>
      <c r="J517" s="470"/>
      <c r="K517" s="470"/>
      <c r="L517" s="470"/>
      <c r="M517" s="470"/>
      <c r="N517" s="470"/>
      <c r="O517" s="470"/>
      <c r="P517" s="470"/>
      <c r="Q517" s="470"/>
      <c r="R517" s="470"/>
      <c r="S517" s="470"/>
      <c r="T517" s="470"/>
      <c r="U517" s="470"/>
      <c r="V517" s="470"/>
      <c r="W517" s="470"/>
      <c r="X517" s="470"/>
      <c r="Y517" s="470"/>
      <c r="Z517" s="470"/>
      <c r="AA517" s="470"/>
      <c r="AB517" s="470"/>
      <c r="AC517" s="514"/>
      <c r="AD517" s="470"/>
      <c r="AE517" s="515"/>
      <c r="AF517" s="470"/>
      <c r="AG517" s="470"/>
      <c r="AH517" s="470"/>
      <c r="AI517" s="470"/>
      <c r="AJ517" s="470"/>
      <c r="AK517" s="470"/>
      <c r="AL517" s="470"/>
      <c r="AM517" s="470"/>
      <c r="AN517" s="470"/>
      <c r="AO517" s="470"/>
      <c r="AP517" s="470"/>
      <c r="AQ517" s="470"/>
      <c r="AR517" s="470"/>
      <c r="AS517" s="516"/>
      <c r="AT517" s="470"/>
      <c r="AU517" s="471"/>
      <c r="AV517" s="470"/>
      <c r="AW517" s="471"/>
      <c r="AX517" s="471"/>
      <c r="AY517" s="470"/>
      <c r="AZ517" s="473"/>
      <c r="BA517" s="472"/>
      <c r="BB517" s="473"/>
      <c r="BC517" s="472"/>
      <c r="BD517" s="473"/>
      <c r="BE517" s="472"/>
      <c r="BF517" s="473"/>
      <c r="BG517" s="472"/>
      <c r="BH517" s="473"/>
      <c r="BI517" s="472"/>
      <c r="BJ517" s="473"/>
      <c r="BK517" s="472"/>
      <c r="BL517" s="473"/>
      <c r="BM517" s="472"/>
      <c r="BN517" s="473"/>
      <c r="BO517" s="472"/>
      <c r="BP517" s="473"/>
      <c r="BQ517" s="472"/>
      <c r="BR517" s="473"/>
      <c r="BS517" s="472"/>
      <c r="BT517" s="473"/>
      <c r="BU517" s="472"/>
      <c r="BV517" s="473"/>
      <c r="BW517" s="472"/>
      <c r="BX517" s="470"/>
      <c r="BY517" s="470"/>
      <c r="BZ517" s="470"/>
      <c r="CA517" s="470"/>
      <c r="CB517" s="470"/>
      <c r="CC517" s="470"/>
      <c r="CD517" s="470"/>
      <c r="CE517" s="470"/>
      <c r="CF517" s="470"/>
      <c r="CG517" s="470"/>
      <c r="CH517" s="470"/>
      <c r="CI517" s="470"/>
      <c r="CJ517" s="470"/>
      <c r="CK517" s="470"/>
      <c r="CL517" s="470"/>
      <c r="CM517" s="470"/>
      <c r="CN517" s="470"/>
      <c r="CO517" s="470"/>
      <c r="CP517" s="470"/>
      <c r="CQ517" s="470"/>
      <c r="CR517" s="470"/>
      <c r="CS517" s="470"/>
      <c r="CT517" s="470"/>
      <c r="CU517" s="63"/>
      <c r="CV517" s="467"/>
      <c r="CW517" s="186"/>
      <c r="CX517" s="35"/>
      <c r="CY517" s="132" t="e">
        <f>IF(AND(BX517="NYY",BY517=150),324,IF(AND(BX517="NYY",BY517=95),282,IF(AND(BX517="NYY",BY517=70),202,IF(AND(BX517="NYY",BY517=50),159,IF(AND(BX517="NYY",BY517=35),131,IF(AND(BX517=NYY,BY517=25),106,IF(AND(BX517="LVTC",BY517=150),252,IF(AND(BX517="LVTC",BY517=95),190,IF(AND(BX517="LVTC",BY517=70),158,IF(AND(BX517="LVTC",BY517=50),124,IF(AND(BX517="LVTC",BY517=35),102,IF(AND(BX517="LVTC",BY517=25),83,0))))))))))))</f>
        <v>#NAME?</v>
      </c>
      <c r="CZ517" s="35"/>
      <c r="DA517" s="35"/>
      <c r="DB517" s="401">
        <f t="shared" si="53"/>
        <v>0</v>
      </c>
      <c r="DC517" s="401">
        <f t="shared" si="54"/>
        <v>0</v>
      </c>
      <c r="DD517" s="401" t="str">
        <f t="shared" si="55"/>
        <v>BAIK</v>
      </c>
      <c r="DE517" s="401">
        <f t="shared" si="56"/>
        <v>0</v>
      </c>
      <c r="DF517" s="401" t="str">
        <f t="shared" si="57"/>
        <v>BAIK</v>
      </c>
    </row>
    <row r="518" spans="1:110">
      <c r="A518" s="510">
        <f t="shared" si="52"/>
        <v>506</v>
      </c>
      <c r="B518" s="511" t="str">
        <f>'1. DATA TRAFO'!C517</f>
        <v>TP0538 (BARU)</v>
      </c>
      <c r="C518" s="512" t="str">
        <f>'1. DATA TRAFO'!D517</f>
        <v>Jl. Telex</v>
      </c>
      <c r="D518" s="193" t="str">
        <f>'1. DATA TRAFO'!L517</f>
        <v>Master Green</v>
      </c>
      <c r="E518" s="192">
        <f>'1. DATA TRAFO'!M517</f>
        <v>50</v>
      </c>
      <c r="F518" s="513">
        <f>'1. DATA TRAFO'!R517</f>
        <v>44852</v>
      </c>
      <c r="G518" s="205" t="str">
        <f>'1. DATA TRAFO'!T517</f>
        <v>UMJ</v>
      </c>
      <c r="H518" s="470"/>
      <c r="I518" s="470"/>
      <c r="J518" s="470"/>
      <c r="K518" s="470"/>
      <c r="L518" s="470"/>
      <c r="M518" s="470"/>
      <c r="N518" s="470"/>
      <c r="O518" s="470"/>
      <c r="P518" s="470"/>
      <c r="Q518" s="470"/>
      <c r="R518" s="470"/>
      <c r="S518" s="470"/>
      <c r="T518" s="470"/>
      <c r="U518" s="470"/>
      <c r="V518" s="470"/>
      <c r="W518" s="470"/>
      <c r="X518" s="470"/>
      <c r="Y518" s="470"/>
      <c r="Z518" s="470"/>
      <c r="AA518" s="470"/>
      <c r="AB518" s="470"/>
      <c r="AC518" s="514"/>
      <c r="AD518" s="470"/>
      <c r="AE518" s="515"/>
      <c r="AF518" s="470"/>
      <c r="AG518" s="470"/>
      <c r="AH518" s="470"/>
      <c r="AI518" s="470"/>
      <c r="AJ518" s="470"/>
      <c r="AK518" s="470"/>
      <c r="AL518" s="470"/>
      <c r="AM518" s="470"/>
      <c r="AN518" s="470"/>
      <c r="AO518" s="470"/>
      <c r="AP518" s="470"/>
      <c r="AQ518" s="470"/>
      <c r="AR518" s="470"/>
      <c r="AS518" s="516"/>
      <c r="AT518" s="470"/>
      <c r="AU518" s="471"/>
      <c r="AV518" s="470"/>
      <c r="AW518" s="471"/>
      <c r="AX518" s="471"/>
      <c r="AY518" s="470"/>
      <c r="AZ518" s="473"/>
      <c r="BA518" s="472"/>
      <c r="BB518" s="473"/>
      <c r="BC518" s="472"/>
      <c r="BD518" s="473"/>
      <c r="BE518" s="472"/>
      <c r="BF518" s="473"/>
      <c r="BG518" s="472"/>
      <c r="BH518" s="473"/>
      <c r="BI518" s="472"/>
      <c r="BJ518" s="473"/>
      <c r="BK518" s="472"/>
      <c r="BL518" s="473"/>
      <c r="BM518" s="472"/>
      <c r="BN518" s="473"/>
      <c r="BO518" s="472"/>
      <c r="BP518" s="473"/>
      <c r="BQ518" s="472"/>
      <c r="BR518" s="473"/>
      <c r="BS518" s="472"/>
      <c r="BT518" s="473"/>
      <c r="BU518" s="472"/>
      <c r="BV518" s="473"/>
      <c r="BW518" s="472"/>
      <c r="BX518" s="470"/>
      <c r="BY518" s="470"/>
      <c r="BZ518" s="470"/>
      <c r="CA518" s="470"/>
      <c r="CB518" s="470"/>
      <c r="CC518" s="470"/>
      <c r="CD518" s="470"/>
      <c r="CE518" s="470"/>
      <c r="CF518" s="470"/>
      <c r="CG518" s="470"/>
      <c r="CH518" s="470"/>
      <c r="CI518" s="470"/>
      <c r="CJ518" s="470"/>
      <c r="CK518" s="470"/>
      <c r="CL518" s="470"/>
      <c r="CM518" s="470"/>
      <c r="CN518" s="470"/>
      <c r="CO518" s="470"/>
      <c r="CP518" s="470"/>
      <c r="CQ518" s="470"/>
      <c r="CR518" s="470"/>
      <c r="CS518" s="470"/>
      <c r="CT518" s="470"/>
      <c r="CU518" s="63"/>
      <c r="CV518" s="467"/>
      <c r="CW518" s="186"/>
      <c r="CX518" s="35"/>
      <c r="CY518" s="132" t="e">
        <f>IF(AND(BX518="NYY",BY518=150),324,IF(AND(BX518="NYY",BY518=95),282,IF(AND(BX518="NYY",BY518=70),202,IF(AND(BX518="NYY",BY518=50),159,IF(AND(BX518="NYY",BY518=35),131,IF(AND(BX518=NYY,BY518=25),106,IF(AND(BX518="LVTC",BY518=150),252,IF(AND(BX518="LVTC",BY518=95),190,IF(AND(BX518="LVTC",BY518=70),158,IF(AND(BX518="LVTC",BY518=50),124,IF(AND(BX518="LVTC",BY518=35),102,IF(AND(BX518="LVTC",BY518=25),83,0))))))))))))</f>
        <v>#NAME?</v>
      </c>
      <c r="CZ518" s="35"/>
      <c r="DA518" s="35"/>
      <c r="DB518" s="401">
        <f t="shared" si="53"/>
        <v>0</v>
      </c>
      <c r="DC518" s="401">
        <f t="shared" si="54"/>
        <v>0</v>
      </c>
      <c r="DD518" s="401" t="str">
        <f t="shared" si="55"/>
        <v>BAIK</v>
      </c>
      <c r="DE518" s="401">
        <f t="shared" si="56"/>
        <v>0</v>
      </c>
      <c r="DF518" s="401" t="str">
        <f t="shared" si="57"/>
        <v>BAIK</v>
      </c>
    </row>
    <row r="519" spans="1:110">
      <c r="A519" s="510">
        <f t="shared" si="52"/>
        <v>507</v>
      </c>
      <c r="B519" s="511" t="str">
        <f>'1. DATA TRAFO'!C518</f>
        <v>TP0560 (BARU)</v>
      </c>
      <c r="C519" s="512" t="str">
        <f>'1. DATA TRAFO'!D518</f>
        <v>Jl. Aik Ketekok</v>
      </c>
      <c r="D519" s="193" t="str">
        <f>'1. DATA TRAFO'!L518</f>
        <v>Trafindo</v>
      </c>
      <c r="E519" s="192">
        <f>'1. DATA TRAFO'!M518</f>
        <v>100</v>
      </c>
      <c r="F519" s="513">
        <f>'1. DATA TRAFO'!R518</f>
        <v>44852</v>
      </c>
      <c r="G519" s="205" t="str">
        <f>'1. DATA TRAFO'!T518</f>
        <v>UMJ</v>
      </c>
      <c r="H519" s="470"/>
      <c r="I519" s="470"/>
      <c r="J519" s="470"/>
      <c r="K519" s="470"/>
      <c r="L519" s="470"/>
      <c r="M519" s="470"/>
      <c r="N519" s="470"/>
      <c r="O519" s="470"/>
      <c r="P519" s="470"/>
      <c r="Q519" s="470"/>
      <c r="R519" s="470"/>
      <c r="S519" s="470"/>
      <c r="T519" s="470"/>
      <c r="U519" s="470"/>
      <c r="V519" s="470"/>
      <c r="W519" s="470"/>
      <c r="X519" s="470"/>
      <c r="Y519" s="470"/>
      <c r="Z519" s="470"/>
      <c r="AA519" s="470"/>
      <c r="AB519" s="470"/>
      <c r="AC519" s="514"/>
      <c r="AD519" s="470"/>
      <c r="AE519" s="515"/>
      <c r="AF519" s="470"/>
      <c r="AG519" s="470"/>
      <c r="AH519" s="470"/>
      <c r="AI519" s="470"/>
      <c r="AJ519" s="470"/>
      <c r="AK519" s="470"/>
      <c r="AL519" s="470"/>
      <c r="AM519" s="470"/>
      <c r="AN519" s="470"/>
      <c r="AO519" s="470"/>
      <c r="AP519" s="470"/>
      <c r="AQ519" s="470"/>
      <c r="AR519" s="470"/>
      <c r="AS519" s="516"/>
      <c r="AT519" s="470"/>
      <c r="AU519" s="471"/>
      <c r="AV519" s="470"/>
      <c r="AW519" s="471"/>
      <c r="AX519" s="471"/>
      <c r="AY519" s="470"/>
      <c r="AZ519" s="473"/>
      <c r="BA519" s="472"/>
      <c r="BB519" s="473"/>
      <c r="BC519" s="472"/>
      <c r="BD519" s="473"/>
      <c r="BE519" s="472"/>
      <c r="BF519" s="473"/>
      <c r="BG519" s="472"/>
      <c r="BH519" s="473"/>
      <c r="BI519" s="472"/>
      <c r="BJ519" s="473"/>
      <c r="BK519" s="472"/>
      <c r="BL519" s="473"/>
      <c r="BM519" s="472"/>
      <c r="BN519" s="473"/>
      <c r="BO519" s="472"/>
      <c r="BP519" s="473"/>
      <c r="BQ519" s="472"/>
      <c r="BR519" s="473"/>
      <c r="BS519" s="472"/>
      <c r="BT519" s="473"/>
      <c r="BU519" s="472"/>
      <c r="BV519" s="473"/>
      <c r="BW519" s="472"/>
      <c r="BX519" s="470"/>
      <c r="BY519" s="470"/>
      <c r="BZ519" s="470"/>
      <c r="CA519" s="470"/>
      <c r="CB519" s="470"/>
      <c r="CC519" s="470"/>
      <c r="CD519" s="470"/>
      <c r="CE519" s="470"/>
      <c r="CF519" s="470"/>
      <c r="CG519" s="470"/>
      <c r="CH519" s="470"/>
      <c r="CI519" s="470"/>
      <c r="CJ519" s="470"/>
      <c r="CK519" s="470"/>
      <c r="CL519" s="470"/>
      <c r="CM519" s="470"/>
      <c r="CN519" s="470"/>
      <c r="CO519" s="470"/>
      <c r="CP519" s="470"/>
      <c r="CQ519" s="470"/>
      <c r="CR519" s="470"/>
      <c r="CS519" s="470"/>
      <c r="CT519" s="470"/>
      <c r="CU519" s="63"/>
      <c r="CV519" s="467"/>
      <c r="CW519" s="186"/>
      <c r="CX519" s="35"/>
      <c r="CY519" s="132" t="e">
        <f>IF(AND(BX519="NYY",BY519=150),324,IF(AND(BX519="NYY",BY519=95),282,IF(AND(BX519="NYY",BY519=70),202,IF(AND(BX519="NYY",BY519=50),159,IF(AND(BX519="NYY",BY519=35),131,IF(AND(BX519=NYY,BY519=25),106,IF(AND(BX519="LVTC",BY519=150),252,IF(AND(BX519="LVTC",BY519=95),190,IF(AND(BX519="LVTC",BY519=70),158,IF(AND(BX519="LVTC",BY519=50),124,IF(AND(BX519="LVTC",BY519=35),102,IF(AND(BX519="LVTC",BY519=25),83,0))))))))))))</f>
        <v>#NAME?</v>
      </c>
      <c r="CZ519" s="35"/>
      <c r="DA519" s="35"/>
      <c r="DB519" s="401">
        <f t="shared" si="53"/>
        <v>0</v>
      </c>
      <c r="DC519" s="401">
        <f t="shared" si="54"/>
        <v>0</v>
      </c>
      <c r="DD519" s="401" t="str">
        <f t="shared" si="55"/>
        <v>BAIK</v>
      </c>
      <c r="DE519" s="401">
        <f t="shared" si="56"/>
        <v>0</v>
      </c>
      <c r="DF519" s="401" t="str">
        <f t="shared" si="57"/>
        <v>BAIK</v>
      </c>
    </row>
    <row r="520" spans="1:110">
      <c r="A520" s="510">
        <f t="shared" si="52"/>
        <v>508</v>
      </c>
      <c r="B520" s="511" t="str">
        <f>'1. DATA TRAFO'!C519</f>
        <v>TP0515</v>
      </c>
      <c r="C520" s="512" t="str">
        <f>'1. DATA TRAFO'!D519</f>
        <v>Jl. Basuki Rahmat</v>
      </c>
      <c r="D520" s="193" t="str">
        <f>'1. DATA TRAFO'!L519</f>
        <v>B &amp; D</v>
      </c>
      <c r="E520" s="192">
        <f>'1. DATA TRAFO'!M519</f>
        <v>100</v>
      </c>
      <c r="F520" s="513">
        <f>'1. DATA TRAFO'!R519</f>
        <v>44858</v>
      </c>
      <c r="G520" s="205" t="str">
        <f>'1. DATA TRAFO'!T519</f>
        <v>UMJ</v>
      </c>
      <c r="H520" s="470"/>
      <c r="I520" s="470"/>
      <c r="J520" s="470"/>
      <c r="K520" s="470"/>
      <c r="L520" s="470"/>
      <c r="M520" s="470"/>
      <c r="N520" s="470"/>
      <c r="O520" s="470"/>
      <c r="P520" s="470"/>
      <c r="Q520" s="470"/>
      <c r="R520" s="470"/>
      <c r="S520" s="470"/>
      <c r="T520" s="470"/>
      <c r="U520" s="470"/>
      <c r="V520" s="470"/>
      <c r="W520" s="470"/>
      <c r="X520" s="470"/>
      <c r="Y520" s="470"/>
      <c r="Z520" s="470"/>
      <c r="AA520" s="470"/>
      <c r="AB520" s="470"/>
      <c r="AC520" s="514"/>
      <c r="AD520" s="470"/>
      <c r="AE520" s="515"/>
      <c r="AF520" s="470"/>
      <c r="AG520" s="470"/>
      <c r="AH520" s="470"/>
      <c r="AI520" s="470"/>
      <c r="AJ520" s="470"/>
      <c r="AK520" s="470"/>
      <c r="AL520" s="470"/>
      <c r="AM520" s="470"/>
      <c r="AN520" s="470"/>
      <c r="AO520" s="470"/>
      <c r="AP520" s="470"/>
      <c r="AQ520" s="470"/>
      <c r="AR520" s="470"/>
      <c r="AS520" s="516"/>
      <c r="AT520" s="470"/>
      <c r="AU520" s="471"/>
      <c r="AV520" s="470"/>
      <c r="AW520" s="471"/>
      <c r="AX520" s="471"/>
      <c r="AY520" s="470"/>
      <c r="AZ520" s="473"/>
      <c r="BA520" s="472"/>
      <c r="BB520" s="473"/>
      <c r="BC520" s="472"/>
      <c r="BD520" s="473"/>
      <c r="BE520" s="472"/>
      <c r="BF520" s="473"/>
      <c r="BG520" s="472"/>
      <c r="BH520" s="473"/>
      <c r="BI520" s="472"/>
      <c r="BJ520" s="473"/>
      <c r="BK520" s="472"/>
      <c r="BL520" s="473"/>
      <c r="BM520" s="472"/>
      <c r="BN520" s="473"/>
      <c r="BO520" s="472"/>
      <c r="BP520" s="473"/>
      <c r="BQ520" s="472"/>
      <c r="BR520" s="473"/>
      <c r="BS520" s="472"/>
      <c r="BT520" s="473"/>
      <c r="BU520" s="472"/>
      <c r="BV520" s="473"/>
      <c r="BW520" s="472"/>
      <c r="BX520" s="470"/>
      <c r="BY520" s="470"/>
      <c r="BZ520" s="470"/>
      <c r="CA520" s="470"/>
      <c r="CB520" s="470"/>
      <c r="CC520" s="470"/>
      <c r="CD520" s="470"/>
      <c r="CE520" s="470"/>
      <c r="CF520" s="470"/>
      <c r="CG520" s="470"/>
      <c r="CH520" s="470"/>
      <c r="CI520" s="470"/>
      <c r="CJ520" s="470"/>
      <c r="CK520" s="470"/>
      <c r="CL520" s="470"/>
      <c r="CM520" s="470"/>
      <c r="CN520" s="470"/>
      <c r="CO520" s="470"/>
      <c r="CP520" s="470"/>
      <c r="CQ520" s="470"/>
      <c r="CR520" s="470"/>
      <c r="CS520" s="470"/>
      <c r="CT520" s="470"/>
      <c r="CU520" s="63"/>
      <c r="CV520" s="467"/>
      <c r="CW520" s="186"/>
      <c r="CX520" s="35"/>
      <c r="CY520" s="132" t="e">
        <f>IF(AND(BX520="NYY",BY520=150),324,IF(AND(BX520="NYY",BY520=95),282,IF(AND(BX520="NYY",BY520=70),202,IF(AND(BX520="NYY",BY520=50),159,IF(AND(BX520="NYY",BY520=35),131,IF(AND(BX520=NYY,BY520=25),106,IF(AND(BX520="LVTC",BY520=150),252,IF(AND(BX520="LVTC",BY520=95),190,IF(AND(BX520="LVTC",BY520=70),158,IF(AND(BX520="LVTC",BY520=50),124,IF(AND(BX520="LVTC",BY520=35),102,IF(AND(BX520="LVTC",BY520=25),83,0))))))))))))</f>
        <v>#NAME?</v>
      </c>
      <c r="CZ520" s="35"/>
      <c r="DA520" s="35"/>
      <c r="DB520" s="401">
        <f t="shared" si="53"/>
        <v>0</v>
      </c>
      <c r="DC520" s="401">
        <f t="shared" si="54"/>
        <v>0</v>
      </c>
      <c r="DD520" s="401" t="str">
        <f t="shared" si="55"/>
        <v>BAIK</v>
      </c>
      <c r="DE520" s="401">
        <f t="shared" si="56"/>
        <v>0</v>
      </c>
      <c r="DF520" s="401" t="str">
        <f t="shared" si="57"/>
        <v>BAIK</v>
      </c>
    </row>
    <row r="521" spans="1:110">
      <c r="A521" s="510">
        <f t="shared" si="52"/>
        <v>509</v>
      </c>
      <c r="B521" s="511" t="str">
        <f>'1. DATA TRAFO'!C520</f>
        <v>TP0552 (BARU)</v>
      </c>
      <c r="C521" s="512" t="str">
        <f>'1. DATA TRAFO'!D520</f>
        <v>Jl. Jend. Sudirman (PMI)</v>
      </c>
      <c r="D521" s="193" t="str">
        <f>'1. DATA TRAFO'!L520</f>
        <v>Trafindo</v>
      </c>
      <c r="E521" s="192">
        <f>'1. DATA TRAFO'!M520</f>
        <v>100</v>
      </c>
      <c r="F521" s="513">
        <f>'1. DATA TRAFO'!R520</f>
        <v>44858</v>
      </c>
      <c r="G521" s="205" t="str">
        <f>'1. DATA TRAFO'!T520</f>
        <v>UMJ</v>
      </c>
      <c r="H521" s="470"/>
      <c r="I521" s="470"/>
      <c r="J521" s="470"/>
      <c r="K521" s="470"/>
      <c r="L521" s="470"/>
      <c r="M521" s="470"/>
      <c r="N521" s="470"/>
      <c r="O521" s="470"/>
      <c r="P521" s="470"/>
      <c r="Q521" s="470"/>
      <c r="R521" s="470"/>
      <c r="S521" s="470"/>
      <c r="T521" s="470"/>
      <c r="U521" s="470"/>
      <c r="V521" s="470"/>
      <c r="W521" s="470"/>
      <c r="X521" s="470"/>
      <c r="Y521" s="470"/>
      <c r="Z521" s="470"/>
      <c r="AA521" s="470"/>
      <c r="AB521" s="470"/>
      <c r="AC521" s="514"/>
      <c r="AD521" s="470"/>
      <c r="AE521" s="515"/>
      <c r="AF521" s="470"/>
      <c r="AG521" s="470"/>
      <c r="AH521" s="470"/>
      <c r="AI521" s="470"/>
      <c r="AJ521" s="470"/>
      <c r="AK521" s="470"/>
      <c r="AL521" s="470"/>
      <c r="AM521" s="470"/>
      <c r="AN521" s="470"/>
      <c r="AO521" s="470"/>
      <c r="AP521" s="470"/>
      <c r="AQ521" s="470"/>
      <c r="AR521" s="470"/>
      <c r="AS521" s="516"/>
      <c r="AT521" s="470"/>
      <c r="AU521" s="471"/>
      <c r="AV521" s="470"/>
      <c r="AW521" s="471"/>
      <c r="AX521" s="471"/>
      <c r="AY521" s="470"/>
      <c r="AZ521" s="473"/>
      <c r="BA521" s="472"/>
      <c r="BB521" s="473"/>
      <c r="BC521" s="472"/>
      <c r="BD521" s="473"/>
      <c r="BE521" s="472"/>
      <c r="BF521" s="473"/>
      <c r="BG521" s="472"/>
      <c r="BH521" s="473"/>
      <c r="BI521" s="472"/>
      <c r="BJ521" s="473"/>
      <c r="BK521" s="472"/>
      <c r="BL521" s="473"/>
      <c r="BM521" s="472"/>
      <c r="BN521" s="473"/>
      <c r="BO521" s="472"/>
      <c r="BP521" s="473"/>
      <c r="BQ521" s="472"/>
      <c r="BR521" s="473"/>
      <c r="BS521" s="472"/>
      <c r="BT521" s="473"/>
      <c r="BU521" s="472"/>
      <c r="BV521" s="473"/>
      <c r="BW521" s="472"/>
      <c r="BX521" s="470"/>
      <c r="BY521" s="470"/>
      <c r="BZ521" s="470"/>
      <c r="CA521" s="470"/>
      <c r="CB521" s="470"/>
      <c r="CC521" s="470"/>
      <c r="CD521" s="470"/>
      <c r="CE521" s="470"/>
      <c r="CF521" s="470"/>
      <c r="CG521" s="470"/>
      <c r="CH521" s="470"/>
      <c r="CI521" s="470"/>
      <c r="CJ521" s="470"/>
      <c r="CK521" s="470"/>
      <c r="CL521" s="470"/>
      <c r="CM521" s="470"/>
      <c r="CN521" s="470"/>
      <c r="CO521" s="470"/>
      <c r="CP521" s="470"/>
      <c r="CQ521" s="470"/>
      <c r="CR521" s="470"/>
      <c r="CS521" s="470"/>
      <c r="CT521" s="470"/>
      <c r="CU521" s="63"/>
      <c r="CV521" s="467"/>
      <c r="CW521" s="186"/>
      <c r="CX521" s="35"/>
      <c r="CY521" s="132" t="e">
        <f>IF(AND(BX521="NYY",BY521=150),324,IF(AND(BX521="NYY",BY521=95),282,IF(AND(BX521="NYY",BY521=70),202,IF(AND(BX521="NYY",BY521=50),159,IF(AND(BX521="NYY",BY521=35),131,IF(AND(BX521=NYY,BY521=25),106,IF(AND(BX521="LVTC",BY521=150),252,IF(AND(BX521="LVTC",BY521=95),190,IF(AND(BX521="LVTC",BY521=70),158,IF(AND(BX521="LVTC",BY521=50),124,IF(AND(BX521="LVTC",BY521=35),102,IF(AND(BX521="LVTC",BY521=25),83,0))))))))))))</f>
        <v>#NAME?</v>
      </c>
      <c r="CZ521" s="35"/>
      <c r="DA521" s="35"/>
      <c r="DB521" s="401">
        <f t="shared" si="53"/>
        <v>0</v>
      </c>
      <c r="DC521" s="401">
        <f t="shared" si="54"/>
        <v>0</v>
      </c>
      <c r="DD521" s="401" t="str">
        <f t="shared" si="55"/>
        <v>BAIK</v>
      </c>
      <c r="DE521" s="401">
        <f t="shared" si="56"/>
        <v>0</v>
      </c>
      <c r="DF521" s="401" t="str">
        <f t="shared" si="57"/>
        <v>BAIK</v>
      </c>
    </row>
    <row r="522" spans="1:110">
      <c r="A522" s="510">
        <f t="shared" ref="A522:A549" si="58">A521+1</f>
        <v>510</v>
      </c>
      <c r="B522" s="511" t="str">
        <f>'1. DATA TRAFO'!C521</f>
        <v>TP0535 (BARU)</v>
      </c>
      <c r="C522" s="512" t="str">
        <f>'1. DATA TRAFO'!D521</f>
        <v>Jl. Jend. Sudirman</v>
      </c>
      <c r="D522" s="193" t="str">
        <f>'1. DATA TRAFO'!L521</f>
        <v>Master Green</v>
      </c>
      <c r="E522" s="192">
        <f>'1. DATA TRAFO'!M521</f>
        <v>50</v>
      </c>
      <c r="F522" s="513">
        <f>'1. DATA TRAFO'!R521</f>
        <v>44858</v>
      </c>
      <c r="G522" s="205" t="str">
        <f>'1. DATA TRAFO'!T521</f>
        <v>UMJ</v>
      </c>
      <c r="H522" s="470"/>
      <c r="I522" s="470"/>
      <c r="J522" s="470"/>
      <c r="K522" s="470"/>
      <c r="L522" s="470"/>
      <c r="M522" s="470"/>
      <c r="N522" s="470"/>
      <c r="O522" s="470"/>
      <c r="P522" s="470"/>
      <c r="Q522" s="470"/>
      <c r="R522" s="470"/>
      <c r="S522" s="470"/>
      <c r="T522" s="470"/>
      <c r="U522" s="470"/>
      <c r="V522" s="470"/>
      <c r="W522" s="470"/>
      <c r="X522" s="470"/>
      <c r="Y522" s="470"/>
      <c r="Z522" s="470"/>
      <c r="AA522" s="470"/>
      <c r="AB522" s="470"/>
      <c r="AC522" s="514"/>
      <c r="AD522" s="470"/>
      <c r="AE522" s="515"/>
      <c r="AF522" s="470"/>
      <c r="AG522" s="470"/>
      <c r="AH522" s="470"/>
      <c r="AI522" s="470"/>
      <c r="AJ522" s="470"/>
      <c r="AK522" s="470"/>
      <c r="AL522" s="470"/>
      <c r="AM522" s="470"/>
      <c r="AN522" s="470"/>
      <c r="AO522" s="470"/>
      <c r="AP522" s="470"/>
      <c r="AQ522" s="470"/>
      <c r="AR522" s="470"/>
      <c r="AS522" s="516"/>
      <c r="AT522" s="470"/>
      <c r="AU522" s="471"/>
      <c r="AV522" s="470"/>
      <c r="AW522" s="471"/>
      <c r="AX522" s="471"/>
      <c r="AY522" s="470"/>
      <c r="AZ522" s="473"/>
      <c r="BA522" s="472"/>
      <c r="BB522" s="473"/>
      <c r="BC522" s="472"/>
      <c r="BD522" s="473"/>
      <c r="BE522" s="472"/>
      <c r="BF522" s="473"/>
      <c r="BG522" s="472"/>
      <c r="BH522" s="473"/>
      <c r="BI522" s="472"/>
      <c r="BJ522" s="473"/>
      <c r="BK522" s="472"/>
      <c r="BL522" s="473"/>
      <c r="BM522" s="472"/>
      <c r="BN522" s="473"/>
      <c r="BO522" s="472"/>
      <c r="BP522" s="473"/>
      <c r="BQ522" s="472"/>
      <c r="BR522" s="473"/>
      <c r="BS522" s="472"/>
      <c r="BT522" s="473"/>
      <c r="BU522" s="472"/>
      <c r="BV522" s="473"/>
      <c r="BW522" s="472"/>
      <c r="BX522" s="470"/>
      <c r="BY522" s="470"/>
      <c r="BZ522" s="470"/>
      <c r="CA522" s="470"/>
      <c r="CB522" s="470"/>
      <c r="CC522" s="470"/>
      <c r="CD522" s="470"/>
      <c r="CE522" s="470"/>
      <c r="CF522" s="470"/>
      <c r="CG522" s="470"/>
      <c r="CH522" s="470"/>
      <c r="CI522" s="470"/>
      <c r="CJ522" s="470"/>
      <c r="CK522" s="470"/>
      <c r="CL522" s="470"/>
      <c r="CM522" s="470"/>
      <c r="CN522" s="470"/>
      <c r="CO522" s="470"/>
      <c r="CP522" s="470"/>
      <c r="CQ522" s="470"/>
      <c r="CR522" s="470"/>
      <c r="CS522" s="470"/>
      <c r="CT522" s="470"/>
      <c r="CU522" s="63"/>
      <c r="CV522" s="467"/>
      <c r="CW522" s="186"/>
      <c r="CX522" s="35"/>
      <c r="CY522" s="132" t="e">
        <f>IF(AND(BX522="NYY",BY522=150),324,IF(AND(BX522="NYY",BY522=95),282,IF(AND(BX522="NYY",BY522=70),202,IF(AND(BX522="NYY",BY522=50),159,IF(AND(BX522="NYY",BY522=35),131,IF(AND(BX522=NYY,BY522=25),106,IF(AND(BX522="LVTC",BY522=150),252,IF(AND(BX522="LVTC",BY522=95),190,IF(AND(BX522="LVTC",BY522=70),158,IF(AND(BX522="LVTC",BY522=50),124,IF(AND(BX522="LVTC",BY522=35),102,IF(AND(BX522="LVTC",BY522=25),83,0))))))))))))</f>
        <v>#NAME?</v>
      </c>
      <c r="CZ522" s="35"/>
      <c r="DA522" s="35"/>
      <c r="DB522" s="401">
        <f t="shared" si="53"/>
        <v>0</v>
      </c>
      <c r="DC522" s="401">
        <f t="shared" si="54"/>
        <v>0</v>
      </c>
      <c r="DD522" s="401" t="str">
        <f t="shared" si="55"/>
        <v>BAIK</v>
      </c>
      <c r="DE522" s="401">
        <f t="shared" si="56"/>
        <v>0</v>
      </c>
      <c r="DF522" s="401" t="str">
        <f t="shared" si="57"/>
        <v>BAIK</v>
      </c>
    </row>
    <row r="523" spans="1:110">
      <c r="A523" s="510">
        <f t="shared" si="58"/>
        <v>511</v>
      </c>
      <c r="B523" s="511" t="str">
        <f>'1. DATA TRAFO'!C522</f>
        <v>TP0203</v>
      </c>
      <c r="C523" s="512" t="str">
        <f>'1. DATA TRAFO'!D522</f>
        <v>Jl. Jend. Sudirman</v>
      </c>
      <c r="D523" s="193" t="str">
        <f>'1. DATA TRAFO'!L522</f>
        <v>B &amp; D</v>
      </c>
      <c r="E523" s="192">
        <f>'1. DATA TRAFO'!M522</f>
        <v>100</v>
      </c>
      <c r="F523" s="513">
        <f>'1. DATA TRAFO'!R522</f>
        <v>44858</v>
      </c>
      <c r="G523" s="205" t="str">
        <f>'1. DATA TRAFO'!T522</f>
        <v>UMJ</v>
      </c>
      <c r="H523" s="470"/>
      <c r="I523" s="470"/>
      <c r="J523" s="470"/>
      <c r="K523" s="470"/>
      <c r="L523" s="470"/>
      <c r="M523" s="470"/>
      <c r="N523" s="470"/>
      <c r="O523" s="470"/>
      <c r="P523" s="470"/>
      <c r="Q523" s="470"/>
      <c r="R523" s="470"/>
      <c r="S523" s="470"/>
      <c r="T523" s="470"/>
      <c r="U523" s="470"/>
      <c r="V523" s="470"/>
      <c r="W523" s="470"/>
      <c r="X523" s="470"/>
      <c r="Y523" s="470"/>
      <c r="Z523" s="470"/>
      <c r="AA523" s="470"/>
      <c r="AB523" s="470"/>
      <c r="AC523" s="514"/>
      <c r="AD523" s="470"/>
      <c r="AE523" s="515"/>
      <c r="AF523" s="470"/>
      <c r="AG523" s="470"/>
      <c r="AH523" s="470"/>
      <c r="AI523" s="470"/>
      <c r="AJ523" s="470"/>
      <c r="AK523" s="470"/>
      <c r="AL523" s="470"/>
      <c r="AM523" s="470"/>
      <c r="AN523" s="470"/>
      <c r="AO523" s="470"/>
      <c r="AP523" s="470"/>
      <c r="AQ523" s="470"/>
      <c r="AR523" s="470"/>
      <c r="AS523" s="516"/>
      <c r="AT523" s="470"/>
      <c r="AU523" s="471"/>
      <c r="AV523" s="470"/>
      <c r="AW523" s="471"/>
      <c r="AX523" s="471"/>
      <c r="AY523" s="470"/>
      <c r="AZ523" s="473"/>
      <c r="BA523" s="472"/>
      <c r="BB523" s="473"/>
      <c r="BC523" s="472"/>
      <c r="BD523" s="473"/>
      <c r="BE523" s="472"/>
      <c r="BF523" s="473"/>
      <c r="BG523" s="472"/>
      <c r="BH523" s="473"/>
      <c r="BI523" s="472"/>
      <c r="BJ523" s="473"/>
      <c r="BK523" s="472"/>
      <c r="BL523" s="473"/>
      <c r="BM523" s="472"/>
      <c r="BN523" s="473"/>
      <c r="BO523" s="472"/>
      <c r="BP523" s="473"/>
      <c r="BQ523" s="472"/>
      <c r="BR523" s="473"/>
      <c r="BS523" s="472"/>
      <c r="BT523" s="473"/>
      <c r="BU523" s="472"/>
      <c r="BV523" s="473"/>
      <c r="BW523" s="472"/>
      <c r="BX523" s="470"/>
      <c r="BY523" s="470"/>
      <c r="BZ523" s="470"/>
      <c r="CA523" s="470"/>
      <c r="CB523" s="470"/>
      <c r="CC523" s="470"/>
      <c r="CD523" s="470"/>
      <c r="CE523" s="470"/>
      <c r="CF523" s="470"/>
      <c r="CG523" s="470"/>
      <c r="CH523" s="470"/>
      <c r="CI523" s="470"/>
      <c r="CJ523" s="470"/>
      <c r="CK523" s="470"/>
      <c r="CL523" s="470"/>
      <c r="CM523" s="470"/>
      <c r="CN523" s="470"/>
      <c r="CO523" s="470"/>
      <c r="CP523" s="470"/>
      <c r="CQ523" s="470"/>
      <c r="CR523" s="470"/>
      <c r="CS523" s="470"/>
      <c r="CT523" s="470"/>
      <c r="CU523" s="63"/>
      <c r="CV523" s="467"/>
      <c r="CW523" s="186"/>
      <c r="CX523" s="35"/>
      <c r="CY523" s="132" t="e">
        <f>IF(AND(BX523="NYY",BY523=150),324,IF(AND(BX523="NYY",BY523=95),282,IF(AND(BX523="NYY",BY523=70),202,IF(AND(BX523="NYY",BY523=50),159,IF(AND(BX523="NYY",BY523=35),131,IF(AND(BX523=NYY,BY523=25),106,IF(AND(BX523="LVTC",BY523=150),252,IF(AND(BX523="LVTC",BY523=95),190,IF(AND(BX523="LVTC",BY523=70),158,IF(AND(BX523="LVTC",BY523=50),124,IF(AND(BX523="LVTC",BY523=35),102,IF(AND(BX523="LVTC",BY523=25),83,0))))))))))))</f>
        <v>#NAME?</v>
      </c>
      <c r="CZ523" s="35"/>
      <c r="DA523" s="35"/>
      <c r="DB523" s="401">
        <f t="shared" si="53"/>
        <v>0</v>
      </c>
      <c r="DC523" s="401">
        <f t="shared" si="54"/>
        <v>0</v>
      </c>
      <c r="DD523" s="401" t="str">
        <f t="shared" si="55"/>
        <v>BAIK</v>
      </c>
      <c r="DE523" s="401">
        <f t="shared" si="56"/>
        <v>0</v>
      </c>
      <c r="DF523" s="401" t="str">
        <f t="shared" si="57"/>
        <v>BAIK</v>
      </c>
    </row>
    <row r="524" spans="1:110">
      <c r="A524" s="510">
        <f t="shared" si="58"/>
        <v>512</v>
      </c>
      <c r="B524" s="511" t="str">
        <f>'1. DATA TRAFO'!C523</f>
        <v>TP0289</v>
      </c>
      <c r="C524" s="512" t="str">
        <f>'1. DATA TRAFO'!D523</f>
        <v>Jl. Jend. Sudirman</v>
      </c>
      <c r="D524" s="193" t="str">
        <f>'1. DATA TRAFO'!L523</f>
        <v>Sintra</v>
      </c>
      <c r="E524" s="192">
        <f>'1. DATA TRAFO'!M523</f>
        <v>100</v>
      </c>
      <c r="F524" s="513">
        <f>'1. DATA TRAFO'!R523</f>
        <v>44858</v>
      </c>
      <c r="G524" s="205" t="str">
        <f>'1. DATA TRAFO'!T523</f>
        <v>UMJ</v>
      </c>
      <c r="H524" s="470"/>
      <c r="I524" s="470"/>
      <c r="J524" s="470"/>
      <c r="K524" s="470"/>
      <c r="L524" s="470"/>
      <c r="M524" s="470"/>
      <c r="N524" s="470"/>
      <c r="O524" s="470"/>
      <c r="P524" s="470"/>
      <c r="Q524" s="470"/>
      <c r="R524" s="470"/>
      <c r="S524" s="470"/>
      <c r="T524" s="470"/>
      <c r="U524" s="470"/>
      <c r="V524" s="470"/>
      <c r="W524" s="470"/>
      <c r="X524" s="470"/>
      <c r="Y524" s="470"/>
      <c r="Z524" s="470"/>
      <c r="AA524" s="470"/>
      <c r="AB524" s="470"/>
      <c r="AC524" s="514"/>
      <c r="AD524" s="470"/>
      <c r="AE524" s="515"/>
      <c r="AF524" s="470"/>
      <c r="AG524" s="470"/>
      <c r="AH524" s="470"/>
      <c r="AI524" s="470"/>
      <c r="AJ524" s="470"/>
      <c r="AK524" s="470"/>
      <c r="AL524" s="470"/>
      <c r="AM524" s="470"/>
      <c r="AN524" s="470"/>
      <c r="AO524" s="470"/>
      <c r="AP524" s="470"/>
      <c r="AQ524" s="470"/>
      <c r="AR524" s="470"/>
      <c r="AS524" s="516"/>
      <c r="AT524" s="470"/>
      <c r="AU524" s="471"/>
      <c r="AV524" s="470"/>
      <c r="AW524" s="471"/>
      <c r="AX524" s="471"/>
      <c r="AY524" s="470"/>
      <c r="AZ524" s="473"/>
      <c r="BA524" s="472"/>
      <c r="BB524" s="473"/>
      <c r="BC524" s="472"/>
      <c r="BD524" s="473"/>
      <c r="BE524" s="472"/>
      <c r="BF524" s="473"/>
      <c r="BG524" s="472"/>
      <c r="BH524" s="473"/>
      <c r="BI524" s="472"/>
      <c r="BJ524" s="473"/>
      <c r="BK524" s="472"/>
      <c r="BL524" s="473"/>
      <c r="BM524" s="472"/>
      <c r="BN524" s="473"/>
      <c r="BO524" s="472"/>
      <c r="BP524" s="473"/>
      <c r="BQ524" s="472"/>
      <c r="BR524" s="473"/>
      <c r="BS524" s="472"/>
      <c r="BT524" s="473"/>
      <c r="BU524" s="472"/>
      <c r="BV524" s="473"/>
      <c r="BW524" s="472"/>
      <c r="BX524" s="470"/>
      <c r="BY524" s="470"/>
      <c r="BZ524" s="470"/>
      <c r="CA524" s="470"/>
      <c r="CB524" s="470"/>
      <c r="CC524" s="470"/>
      <c r="CD524" s="470"/>
      <c r="CE524" s="470"/>
      <c r="CF524" s="470"/>
      <c r="CG524" s="470"/>
      <c r="CH524" s="470"/>
      <c r="CI524" s="470"/>
      <c r="CJ524" s="470"/>
      <c r="CK524" s="470"/>
      <c r="CL524" s="470"/>
      <c r="CM524" s="470"/>
      <c r="CN524" s="470"/>
      <c r="CO524" s="470"/>
      <c r="CP524" s="470"/>
      <c r="CQ524" s="470"/>
      <c r="CR524" s="470"/>
      <c r="CS524" s="470"/>
      <c r="CT524" s="470"/>
      <c r="CU524" s="63"/>
      <c r="CV524" s="467"/>
      <c r="CW524" s="186"/>
      <c r="CX524" s="35"/>
      <c r="CY524" s="132" t="e">
        <f>IF(AND(BX524="NYY",BY524=150),324,IF(AND(BX524="NYY",BY524=95),282,IF(AND(BX524="NYY",BY524=70),202,IF(AND(BX524="NYY",BY524=50),159,IF(AND(BX524="NYY",BY524=35),131,IF(AND(BX524=NYY,BY524=25),106,IF(AND(BX524="LVTC",BY524=150),252,IF(AND(BX524="LVTC",BY524=95),190,IF(AND(BX524="LVTC",BY524=70),158,IF(AND(BX524="LVTC",BY524=50),124,IF(AND(BX524="LVTC",BY524=35),102,IF(AND(BX524="LVTC",BY524=25),83,0))))))))))))</f>
        <v>#NAME?</v>
      </c>
      <c r="CZ524" s="35"/>
      <c r="DA524" s="35"/>
      <c r="DB524" s="401">
        <f t="shared" si="53"/>
        <v>0</v>
      </c>
      <c r="DC524" s="401">
        <f t="shared" si="54"/>
        <v>0</v>
      </c>
      <c r="DD524" s="401" t="str">
        <f t="shared" si="55"/>
        <v>BAIK</v>
      </c>
      <c r="DE524" s="401">
        <f t="shared" si="56"/>
        <v>0</v>
      </c>
      <c r="DF524" s="401" t="str">
        <f t="shared" si="57"/>
        <v>BAIK</v>
      </c>
    </row>
    <row r="525" spans="1:110">
      <c r="A525" s="510">
        <f t="shared" si="58"/>
        <v>513</v>
      </c>
      <c r="B525" s="511" t="str">
        <f>'1. DATA TRAFO'!C524</f>
        <v>TP0019</v>
      </c>
      <c r="C525" s="512" t="str">
        <f>'1. DATA TRAFO'!D524</f>
        <v>Jl. Jend. Sudirman</v>
      </c>
      <c r="D525" s="193" t="str">
        <f>'1. DATA TRAFO'!L524</f>
        <v>Trafindo</v>
      </c>
      <c r="E525" s="192">
        <f>'1. DATA TRAFO'!M524</f>
        <v>200</v>
      </c>
      <c r="F525" s="513">
        <f>'1. DATA TRAFO'!R524</f>
        <v>44858</v>
      </c>
      <c r="G525" s="205" t="str">
        <f>'1. DATA TRAFO'!T524</f>
        <v>UMJ</v>
      </c>
      <c r="H525" s="470"/>
      <c r="I525" s="470"/>
      <c r="J525" s="470"/>
      <c r="K525" s="470"/>
      <c r="L525" s="470"/>
      <c r="M525" s="470"/>
      <c r="N525" s="470"/>
      <c r="O525" s="470"/>
      <c r="P525" s="470"/>
      <c r="Q525" s="470"/>
      <c r="R525" s="470"/>
      <c r="S525" s="470"/>
      <c r="T525" s="470"/>
      <c r="U525" s="470"/>
      <c r="V525" s="470"/>
      <c r="W525" s="470"/>
      <c r="X525" s="470"/>
      <c r="Y525" s="470"/>
      <c r="Z525" s="470"/>
      <c r="AA525" s="470"/>
      <c r="AB525" s="470"/>
      <c r="AC525" s="514"/>
      <c r="AD525" s="470"/>
      <c r="AE525" s="515"/>
      <c r="AF525" s="470"/>
      <c r="AG525" s="470"/>
      <c r="AH525" s="470"/>
      <c r="AI525" s="470"/>
      <c r="AJ525" s="470"/>
      <c r="AK525" s="470"/>
      <c r="AL525" s="470"/>
      <c r="AM525" s="470"/>
      <c r="AN525" s="470"/>
      <c r="AO525" s="470"/>
      <c r="AP525" s="470"/>
      <c r="AQ525" s="470"/>
      <c r="AR525" s="470"/>
      <c r="AS525" s="516"/>
      <c r="AT525" s="470"/>
      <c r="AU525" s="471"/>
      <c r="AV525" s="470"/>
      <c r="AW525" s="471"/>
      <c r="AX525" s="471"/>
      <c r="AY525" s="470"/>
      <c r="AZ525" s="473"/>
      <c r="BA525" s="472"/>
      <c r="BB525" s="473"/>
      <c r="BC525" s="472"/>
      <c r="BD525" s="473"/>
      <c r="BE525" s="472"/>
      <c r="BF525" s="473"/>
      <c r="BG525" s="472"/>
      <c r="BH525" s="473"/>
      <c r="BI525" s="472"/>
      <c r="BJ525" s="473"/>
      <c r="BK525" s="472"/>
      <c r="BL525" s="473"/>
      <c r="BM525" s="472"/>
      <c r="BN525" s="473"/>
      <c r="BO525" s="472"/>
      <c r="BP525" s="473"/>
      <c r="BQ525" s="472"/>
      <c r="BR525" s="473"/>
      <c r="BS525" s="472"/>
      <c r="BT525" s="473"/>
      <c r="BU525" s="472"/>
      <c r="BV525" s="473"/>
      <c r="BW525" s="472"/>
      <c r="BX525" s="470"/>
      <c r="BY525" s="470"/>
      <c r="BZ525" s="470"/>
      <c r="CA525" s="470"/>
      <c r="CB525" s="470"/>
      <c r="CC525" s="470"/>
      <c r="CD525" s="470"/>
      <c r="CE525" s="470"/>
      <c r="CF525" s="470"/>
      <c r="CG525" s="470"/>
      <c r="CH525" s="470"/>
      <c r="CI525" s="470"/>
      <c r="CJ525" s="470"/>
      <c r="CK525" s="470"/>
      <c r="CL525" s="470"/>
      <c r="CM525" s="470"/>
      <c r="CN525" s="470"/>
      <c r="CO525" s="470"/>
      <c r="CP525" s="470"/>
      <c r="CQ525" s="470"/>
      <c r="CR525" s="470"/>
      <c r="CS525" s="470"/>
      <c r="CT525" s="470"/>
      <c r="CU525" s="63"/>
      <c r="CV525" s="467"/>
      <c r="CW525" s="186"/>
      <c r="CX525" s="35"/>
      <c r="CY525" s="132" t="e">
        <f>IF(AND(BX525="NYY",BY525=150),324,IF(AND(BX525="NYY",BY525=95),282,IF(AND(BX525="NYY",BY525=70),202,IF(AND(BX525="NYY",BY525=50),159,IF(AND(BX525="NYY",BY525=35),131,IF(AND(BX525=NYY,BY525=25),106,IF(AND(BX525="LVTC",BY525=150),252,IF(AND(BX525="LVTC",BY525=95),190,IF(AND(BX525="LVTC",BY525=70),158,IF(AND(BX525="LVTC",BY525=50),124,IF(AND(BX525="LVTC",BY525=35),102,IF(AND(BX525="LVTC",BY525=25),83,0))))))))))))</f>
        <v>#NAME?</v>
      </c>
      <c r="CZ525" s="35"/>
      <c r="DA525" s="35"/>
      <c r="DB525" s="401">
        <f t="shared" si="53"/>
        <v>0</v>
      </c>
      <c r="DC525" s="401">
        <f t="shared" si="54"/>
        <v>0</v>
      </c>
      <c r="DD525" s="401" t="str">
        <f t="shared" si="55"/>
        <v>BAIK</v>
      </c>
      <c r="DE525" s="401">
        <f t="shared" si="56"/>
        <v>0</v>
      </c>
      <c r="DF525" s="401" t="str">
        <f t="shared" si="57"/>
        <v>BAIK</v>
      </c>
    </row>
    <row r="526" spans="1:110">
      <c r="A526" s="510">
        <f t="shared" si="58"/>
        <v>514</v>
      </c>
      <c r="B526" s="511" t="str">
        <f>'1. DATA TRAFO'!C525</f>
        <v>TP0211</v>
      </c>
      <c r="C526" s="512" t="str">
        <f>'1. DATA TRAFO'!D525</f>
        <v>Jl. Jend. Sudirman</v>
      </c>
      <c r="D526" s="193" t="str">
        <f>'1. DATA TRAFO'!L525</f>
        <v>Starlite</v>
      </c>
      <c r="E526" s="192">
        <f>'1. DATA TRAFO'!M525</f>
        <v>50</v>
      </c>
      <c r="F526" s="513">
        <f>'1. DATA TRAFO'!R525</f>
        <v>44858</v>
      </c>
      <c r="G526" s="205" t="str">
        <f>'1. DATA TRAFO'!T525</f>
        <v>UMJ</v>
      </c>
      <c r="H526" s="470"/>
      <c r="I526" s="470"/>
      <c r="J526" s="470"/>
      <c r="K526" s="470"/>
      <c r="L526" s="470"/>
      <c r="M526" s="470"/>
      <c r="N526" s="470"/>
      <c r="O526" s="470"/>
      <c r="P526" s="470"/>
      <c r="Q526" s="470"/>
      <c r="R526" s="470"/>
      <c r="S526" s="470"/>
      <c r="T526" s="470"/>
      <c r="U526" s="470"/>
      <c r="V526" s="470"/>
      <c r="W526" s="470"/>
      <c r="X526" s="470"/>
      <c r="Y526" s="470"/>
      <c r="Z526" s="470"/>
      <c r="AA526" s="470"/>
      <c r="AB526" s="470"/>
      <c r="AC526" s="514"/>
      <c r="AD526" s="470"/>
      <c r="AE526" s="515"/>
      <c r="AF526" s="470"/>
      <c r="AG526" s="470"/>
      <c r="AH526" s="470"/>
      <c r="AI526" s="470"/>
      <c r="AJ526" s="470"/>
      <c r="AK526" s="470"/>
      <c r="AL526" s="470"/>
      <c r="AM526" s="470"/>
      <c r="AN526" s="470"/>
      <c r="AO526" s="470"/>
      <c r="AP526" s="470"/>
      <c r="AQ526" s="470"/>
      <c r="AR526" s="470"/>
      <c r="AS526" s="516"/>
      <c r="AT526" s="470"/>
      <c r="AU526" s="471"/>
      <c r="AV526" s="470"/>
      <c r="AW526" s="471"/>
      <c r="AX526" s="471"/>
      <c r="AY526" s="470"/>
      <c r="AZ526" s="473"/>
      <c r="BA526" s="472"/>
      <c r="BB526" s="473"/>
      <c r="BC526" s="472"/>
      <c r="BD526" s="473"/>
      <c r="BE526" s="472"/>
      <c r="BF526" s="473"/>
      <c r="BG526" s="472"/>
      <c r="BH526" s="473"/>
      <c r="BI526" s="472"/>
      <c r="BJ526" s="473"/>
      <c r="BK526" s="472"/>
      <c r="BL526" s="473"/>
      <c r="BM526" s="472"/>
      <c r="BN526" s="473"/>
      <c r="BO526" s="472"/>
      <c r="BP526" s="473"/>
      <c r="BQ526" s="472"/>
      <c r="BR526" s="473"/>
      <c r="BS526" s="472"/>
      <c r="BT526" s="473"/>
      <c r="BU526" s="472"/>
      <c r="BV526" s="473"/>
      <c r="BW526" s="472"/>
      <c r="BX526" s="470"/>
      <c r="BY526" s="470"/>
      <c r="BZ526" s="470"/>
      <c r="CA526" s="470"/>
      <c r="CB526" s="470"/>
      <c r="CC526" s="470"/>
      <c r="CD526" s="470"/>
      <c r="CE526" s="470"/>
      <c r="CF526" s="470"/>
      <c r="CG526" s="470"/>
      <c r="CH526" s="470"/>
      <c r="CI526" s="470"/>
      <c r="CJ526" s="470"/>
      <c r="CK526" s="470"/>
      <c r="CL526" s="470"/>
      <c r="CM526" s="470"/>
      <c r="CN526" s="470"/>
      <c r="CO526" s="470"/>
      <c r="CP526" s="470"/>
      <c r="CQ526" s="470"/>
      <c r="CR526" s="470"/>
      <c r="CS526" s="470"/>
      <c r="CT526" s="470"/>
      <c r="CU526" s="63"/>
      <c r="CV526" s="467"/>
      <c r="CW526" s="186"/>
      <c r="CX526" s="35"/>
      <c r="CY526" s="132" t="e">
        <f>IF(AND(BX526="NYY",BY526=150),324,IF(AND(BX526="NYY",BY526=95),282,IF(AND(BX526="NYY",BY526=70),202,IF(AND(BX526="NYY",BY526=50),159,IF(AND(BX526="NYY",BY526=35),131,IF(AND(BX526=NYY,BY526=25),106,IF(AND(BX526="LVTC",BY526=150),252,IF(AND(BX526="LVTC",BY526=95),190,IF(AND(BX526="LVTC",BY526=70),158,IF(AND(BX526="LVTC",BY526=50),124,IF(AND(BX526="LVTC",BY526=35),102,IF(AND(BX526="LVTC",BY526=25),83,0))))))))))))</f>
        <v>#NAME?</v>
      </c>
      <c r="CZ526" s="35"/>
      <c r="DA526" s="35"/>
      <c r="DB526" s="401">
        <f t="shared" si="53"/>
        <v>0</v>
      </c>
      <c r="DC526" s="401">
        <f t="shared" si="54"/>
        <v>0</v>
      </c>
      <c r="DD526" s="401" t="str">
        <f t="shared" si="55"/>
        <v>BAIK</v>
      </c>
      <c r="DE526" s="401">
        <f t="shared" si="56"/>
        <v>0</v>
      </c>
      <c r="DF526" s="401" t="str">
        <f t="shared" si="57"/>
        <v>BAIK</v>
      </c>
    </row>
    <row r="527" spans="1:110">
      <c r="A527" s="510">
        <f t="shared" si="58"/>
        <v>515</v>
      </c>
      <c r="B527" s="511" t="str">
        <f>'1. DATA TRAFO'!C526</f>
        <v>TP0279</v>
      </c>
      <c r="C527" s="512" t="str">
        <f>'1. DATA TRAFO'!D526</f>
        <v>Jl. Sijuk - Kp. Ujung</v>
      </c>
      <c r="D527" s="193" t="str">
        <f>'1. DATA TRAFO'!L526</f>
        <v>B &amp; D</v>
      </c>
      <c r="E527" s="192">
        <f>'1. DATA TRAFO'!M526</f>
        <v>160</v>
      </c>
      <c r="F527" s="513">
        <f>'1. DATA TRAFO'!R526</f>
        <v>44858</v>
      </c>
      <c r="G527" s="205" t="str">
        <f>'1. DATA TRAFO'!T526</f>
        <v>UMJ</v>
      </c>
      <c r="H527" s="470"/>
      <c r="I527" s="470"/>
      <c r="J527" s="470"/>
      <c r="K527" s="470"/>
      <c r="L527" s="470"/>
      <c r="M527" s="470"/>
      <c r="N527" s="470"/>
      <c r="O527" s="470"/>
      <c r="P527" s="470"/>
      <c r="Q527" s="470"/>
      <c r="R527" s="470"/>
      <c r="S527" s="470"/>
      <c r="T527" s="470"/>
      <c r="U527" s="470"/>
      <c r="V527" s="470"/>
      <c r="W527" s="470"/>
      <c r="X527" s="470"/>
      <c r="Y527" s="470"/>
      <c r="Z527" s="470"/>
      <c r="AA527" s="470"/>
      <c r="AB527" s="470"/>
      <c r="AC527" s="514"/>
      <c r="AD527" s="470"/>
      <c r="AE527" s="515"/>
      <c r="AF527" s="470"/>
      <c r="AG527" s="470"/>
      <c r="AH527" s="470"/>
      <c r="AI527" s="470"/>
      <c r="AJ527" s="470"/>
      <c r="AK527" s="470"/>
      <c r="AL527" s="470"/>
      <c r="AM527" s="470"/>
      <c r="AN527" s="470"/>
      <c r="AO527" s="470"/>
      <c r="AP527" s="470"/>
      <c r="AQ527" s="470"/>
      <c r="AR527" s="470"/>
      <c r="AS527" s="516"/>
      <c r="AT527" s="470"/>
      <c r="AU527" s="471"/>
      <c r="AV527" s="470"/>
      <c r="AW527" s="471"/>
      <c r="AX527" s="471"/>
      <c r="AY527" s="470"/>
      <c r="AZ527" s="473"/>
      <c r="BA527" s="472"/>
      <c r="BB527" s="473"/>
      <c r="BC527" s="472"/>
      <c r="BD527" s="473"/>
      <c r="BE527" s="472"/>
      <c r="BF527" s="473"/>
      <c r="BG527" s="472"/>
      <c r="BH527" s="473"/>
      <c r="BI527" s="472"/>
      <c r="BJ527" s="473"/>
      <c r="BK527" s="472"/>
      <c r="BL527" s="473"/>
      <c r="BM527" s="472"/>
      <c r="BN527" s="473"/>
      <c r="BO527" s="472"/>
      <c r="BP527" s="473"/>
      <c r="BQ527" s="472"/>
      <c r="BR527" s="473"/>
      <c r="BS527" s="472"/>
      <c r="BT527" s="473"/>
      <c r="BU527" s="472"/>
      <c r="BV527" s="473"/>
      <c r="BW527" s="472"/>
      <c r="BX527" s="470"/>
      <c r="BY527" s="470"/>
      <c r="BZ527" s="470"/>
      <c r="CA527" s="470"/>
      <c r="CB527" s="470"/>
      <c r="CC527" s="470"/>
      <c r="CD527" s="470"/>
      <c r="CE527" s="470"/>
      <c r="CF527" s="470"/>
      <c r="CG527" s="470"/>
      <c r="CH527" s="470"/>
      <c r="CI527" s="470"/>
      <c r="CJ527" s="470"/>
      <c r="CK527" s="470"/>
      <c r="CL527" s="470"/>
      <c r="CM527" s="470"/>
      <c r="CN527" s="470"/>
      <c r="CO527" s="470"/>
      <c r="CP527" s="470"/>
      <c r="CQ527" s="470"/>
      <c r="CR527" s="470"/>
      <c r="CS527" s="470"/>
      <c r="CT527" s="470"/>
      <c r="CU527" s="63"/>
      <c r="CV527" s="467"/>
      <c r="CW527" s="186"/>
      <c r="CX527" s="35"/>
      <c r="CY527" s="132" t="e">
        <f>IF(AND(BX527="NYY",BY527=150),324,IF(AND(BX527="NYY",BY527=95),282,IF(AND(BX527="NYY",BY527=70),202,IF(AND(BX527="NYY",BY527=50),159,IF(AND(BX527="NYY",BY527=35),131,IF(AND(BX527=NYY,BY527=25),106,IF(AND(BX527="LVTC",BY527=150),252,IF(AND(BX527="LVTC",BY527=95),190,IF(AND(BX527="LVTC",BY527=70),158,IF(AND(BX527="LVTC",BY527=50),124,IF(AND(BX527="LVTC",BY527=35),102,IF(AND(BX527="LVTC",BY527=25),83,0))))))))))))</f>
        <v>#NAME?</v>
      </c>
      <c r="CZ527" s="35"/>
      <c r="DA527" s="35"/>
      <c r="DB527" s="401">
        <f t="shared" si="53"/>
        <v>0</v>
      </c>
      <c r="DC527" s="401">
        <f t="shared" si="54"/>
        <v>0</v>
      </c>
      <c r="DD527" s="401" t="str">
        <f t="shared" si="55"/>
        <v>BAIK</v>
      </c>
      <c r="DE527" s="401">
        <f t="shared" si="56"/>
        <v>0</v>
      </c>
      <c r="DF527" s="401" t="str">
        <f t="shared" si="57"/>
        <v>BAIK</v>
      </c>
    </row>
    <row r="528" spans="1:110">
      <c r="A528" s="510">
        <f t="shared" si="58"/>
        <v>516</v>
      </c>
      <c r="B528" s="511" t="str">
        <f>'1. DATA TRAFO'!C527</f>
        <v>TP0352</v>
      </c>
      <c r="C528" s="512" t="str">
        <f>'1. DATA TRAFO'!D527</f>
        <v>Jl. Pemuda</v>
      </c>
      <c r="D528" s="193" t="str">
        <f>'1. DATA TRAFO'!L527</f>
        <v>Starlite</v>
      </c>
      <c r="E528" s="192">
        <f>'1. DATA TRAFO'!M527</f>
        <v>100</v>
      </c>
      <c r="F528" s="513">
        <f>'1. DATA TRAFO'!R527</f>
        <v>44847</v>
      </c>
      <c r="G528" s="205" t="str">
        <f>'1. DATA TRAFO'!T527</f>
        <v>UMJ</v>
      </c>
      <c r="H528" s="470"/>
      <c r="I528" s="470"/>
      <c r="J528" s="470"/>
      <c r="K528" s="470"/>
      <c r="L528" s="470"/>
      <c r="M528" s="470"/>
      <c r="N528" s="470"/>
      <c r="O528" s="470"/>
      <c r="P528" s="470"/>
      <c r="Q528" s="470"/>
      <c r="R528" s="470"/>
      <c r="S528" s="470"/>
      <c r="T528" s="470"/>
      <c r="U528" s="470"/>
      <c r="V528" s="470"/>
      <c r="W528" s="470"/>
      <c r="X528" s="470"/>
      <c r="Y528" s="470"/>
      <c r="Z528" s="470"/>
      <c r="AA528" s="470"/>
      <c r="AB528" s="470"/>
      <c r="AC528" s="514"/>
      <c r="AD528" s="470"/>
      <c r="AE528" s="515"/>
      <c r="AF528" s="470"/>
      <c r="AG528" s="470"/>
      <c r="AH528" s="470"/>
      <c r="AI528" s="470"/>
      <c r="AJ528" s="470"/>
      <c r="AK528" s="470"/>
      <c r="AL528" s="470"/>
      <c r="AM528" s="470"/>
      <c r="AN528" s="470"/>
      <c r="AO528" s="470"/>
      <c r="AP528" s="470"/>
      <c r="AQ528" s="470"/>
      <c r="AR528" s="470"/>
      <c r="AS528" s="516"/>
      <c r="AT528" s="470"/>
      <c r="AU528" s="471"/>
      <c r="AV528" s="470"/>
      <c r="AW528" s="471"/>
      <c r="AX528" s="471"/>
      <c r="AY528" s="470"/>
      <c r="AZ528" s="473"/>
      <c r="BA528" s="472"/>
      <c r="BB528" s="473"/>
      <c r="BC528" s="472"/>
      <c r="BD528" s="473"/>
      <c r="BE528" s="472"/>
      <c r="BF528" s="473"/>
      <c r="BG528" s="472"/>
      <c r="BH528" s="473"/>
      <c r="BI528" s="472"/>
      <c r="BJ528" s="473"/>
      <c r="BK528" s="472"/>
      <c r="BL528" s="473"/>
      <c r="BM528" s="472"/>
      <c r="BN528" s="473"/>
      <c r="BO528" s="472"/>
      <c r="BP528" s="473"/>
      <c r="BQ528" s="472"/>
      <c r="BR528" s="473"/>
      <c r="BS528" s="472"/>
      <c r="BT528" s="473"/>
      <c r="BU528" s="472"/>
      <c r="BV528" s="473"/>
      <c r="BW528" s="472"/>
      <c r="BX528" s="470"/>
      <c r="BY528" s="470"/>
      <c r="BZ528" s="470"/>
      <c r="CA528" s="470"/>
      <c r="CB528" s="470"/>
      <c r="CC528" s="470"/>
      <c r="CD528" s="470"/>
      <c r="CE528" s="470"/>
      <c r="CF528" s="470"/>
      <c r="CG528" s="470"/>
      <c r="CH528" s="470"/>
      <c r="CI528" s="470"/>
      <c r="CJ528" s="470"/>
      <c r="CK528" s="470"/>
      <c r="CL528" s="470"/>
      <c r="CM528" s="470"/>
      <c r="CN528" s="470"/>
      <c r="CO528" s="470"/>
      <c r="CP528" s="470"/>
      <c r="CQ528" s="470"/>
      <c r="CR528" s="470"/>
      <c r="CS528" s="470"/>
      <c r="CT528" s="470"/>
      <c r="CU528" s="63"/>
      <c r="CV528" s="467"/>
      <c r="CW528" s="186"/>
      <c r="CX528" s="35"/>
      <c r="CY528" s="132" t="e">
        <f>IF(AND(BX528="NYY",BY528=150),324,IF(AND(BX528="NYY",BY528=95),282,IF(AND(BX528="NYY",BY528=70),202,IF(AND(BX528="NYY",BY528=50),159,IF(AND(BX528="NYY",BY528=35),131,IF(AND(BX528=NYY,BY528=25),106,IF(AND(BX528="LVTC",BY528=150),252,IF(AND(BX528="LVTC",BY528=95),190,IF(AND(BX528="LVTC",BY528=70),158,IF(AND(BX528="LVTC",BY528=50),124,IF(AND(BX528="LVTC",BY528=35),102,IF(AND(BX528="LVTC",BY528=25),83,0))))))))))))</f>
        <v>#NAME?</v>
      </c>
      <c r="CZ528" s="35"/>
      <c r="DA528" s="35"/>
      <c r="DB528" s="401">
        <f t="shared" si="53"/>
        <v>0</v>
      </c>
      <c r="DC528" s="401">
        <f t="shared" si="54"/>
        <v>0</v>
      </c>
      <c r="DD528" s="401" t="str">
        <f t="shared" si="55"/>
        <v>BAIK</v>
      </c>
      <c r="DE528" s="401">
        <f t="shared" si="56"/>
        <v>0</v>
      </c>
      <c r="DF528" s="401" t="str">
        <f t="shared" si="57"/>
        <v>BAIK</v>
      </c>
    </row>
    <row r="529" spans="1:110">
      <c r="A529" s="510">
        <f t="shared" si="58"/>
        <v>517</v>
      </c>
      <c r="B529" s="511" t="str">
        <f>'1. DATA TRAFO'!C528</f>
        <v>SJ0064 (BARU)</v>
      </c>
      <c r="C529" s="512" t="str">
        <f>'1. DATA TRAFO'!D528</f>
        <v>Jl. Ranati</v>
      </c>
      <c r="D529" s="193" t="str">
        <f>'1. DATA TRAFO'!L528</f>
        <v>Sintra</v>
      </c>
      <c r="E529" s="192">
        <f>'1. DATA TRAFO'!M528</f>
        <v>100</v>
      </c>
      <c r="F529" s="513">
        <f>'1. DATA TRAFO'!R528</f>
        <v>44849</v>
      </c>
      <c r="G529" s="205" t="str">
        <f>'1. DATA TRAFO'!T528</f>
        <v>UMJ</v>
      </c>
      <c r="H529" s="470"/>
      <c r="I529" s="470"/>
      <c r="J529" s="470"/>
      <c r="K529" s="470"/>
      <c r="L529" s="470"/>
      <c r="M529" s="470"/>
      <c r="N529" s="470"/>
      <c r="O529" s="470"/>
      <c r="P529" s="470"/>
      <c r="Q529" s="470"/>
      <c r="R529" s="470"/>
      <c r="S529" s="470"/>
      <c r="T529" s="470"/>
      <c r="U529" s="470"/>
      <c r="V529" s="470"/>
      <c r="W529" s="470"/>
      <c r="X529" s="470"/>
      <c r="Y529" s="470"/>
      <c r="Z529" s="470"/>
      <c r="AA529" s="470"/>
      <c r="AB529" s="470"/>
      <c r="AC529" s="514"/>
      <c r="AD529" s="470"/>
      <c r="AE529" s="515"/>
      <c r="AF529" s="470"/>
      <c r="AG529" s="470"/>
      <c r="AH529" s="470"/>
      <c r="AI529" s="470"/>
      <c r="AJ529" s="470"/>
      <c r="AK529" s="470"/>
      <c r="AL529" s="470"/>
      <c r="AM529" s="470"/>
      <c r="AN529" s="470"/>
      <c r="AO529" s="470"/>
      <c r="AP529" s="470"/>
      <c r="AQ529" s="470"/>
      <c r="AR529" s="470"/>
      <c r="AS529" s="516"/>
      <c r="AT529" s="470"/>
      <c r="AU529" s="471"/>
      <c r="AV529" s="470"/>
      <c r="AW529" s="471"/>
      <c r="AX529" s="471"/>
      <c r="AY529" s="470"/>
      <c r="AZ529" s="473"/>
      <c r="BA529" s="472"/>
      <c r="BB529" s="473"/>
      <c r="BC529" s="472"/>
      <c r="BD529" s="473"/>
      <c r="BE529" s="472"/>
      <c r="BF529" s="473"/>
      <c r="BG529" s="472"/>
      <c r="BH529" s="473"/>
      <c r="BI529" s="472"/>
      <c r="BJ529" s="473"/>
      <c r="BK529" s="472"/>
      <c r="BL529" s="473"/>
      <c r="BM529" s="472"/>
      <c r="BN529" s="473"/>
      <c r="BO529" s="472"/>
      <c r="BP529" s="473"/>
      <c r="BQ529" s="472"/>
      <c r="BR529" s="473"/>
      <c r="BS529" s="472"/>
      <c r="BT529" s="473"/>
      <c r="BU529" s="472"/>
      <c r="BV529" s="473"/>
      <c r="BW529" s="472"/>
      <c r="BX529" s="470"/>
      <c r="BY529" s="470"/>
      <c r="BZ529" s="470"/>
      <c r="CA529" s="470"/>
      <c r="CB529" s="470"/>
      <c r="CC529" s="470"/>
      <c r="CD529" s="470"/>
      <c r="CE529" s="470"/>
      <c r="CF529" s="470"/>
      <c r="CG529" s="470"/>
      <c r="CH529" s="470"/>
      <c r="CI529" s="470"/>
      <c r="CJ529" s="470"/>
      <c r="CK529" s="470"/>
      <c r="CL529" s="470"/>
      <c r="CM529" s="470"/>
      <c r="CN529" s="470"/>
      <c r="CO529" s="470"/>
      <c r="CP529" s="470"/>
      <c r="CQ529" s="470"/>
      <c r="CR529" s="470"/>
      <c r="CS529" s="470"/>
      <c r="CT529" s="470"/>
      <c r="CU529" s="63"/>
      <c r="CV529" s="467"/>
      <c r="CW529" s="186"/>
      <c r="CX529" s="35"/>
      <c r="CY529" s="132" t="e">
        <f>IF(AND(BX529="NYY",BY529=150),324,IF(AND(BX529="NYY",BY529=95),282,IF(AND(BX529="NYY",BY529=70),202,IF(AND(BX529="NYY",BY529=50),159,IF(AND(BX529="NYY",BY529=35),131,IF(AND(BX529=NYY,BY529=25),106,IF(AND(BX529="LVTC",BY529=150),252,IF(AND(BX529="LVTC",BY529=95),190,IF(AND(BX529="LVTC",BY529=70),158,IF(AND(BX529="LVTC",BY529=50),124,IF(AND(BX529="LVTC",BY529=35),102,IF(AND(BX529="LVTC",BY529=25),83,0))))))))))))</f>
        <v>#NAME?</v>
      </c>
      <c r="CZ529" s="35"/>
      <c r="DA529" s="35"/>
      <c r="DB529" s="401">
        <f t="shared" si="53"/>
        <v>0</v>
      </c>
      <c r="DC529" s="401">
        <f t="shared" si="54"/>
        <v>0</v>
      </c>
      <c r="DD529" s="401" t="str">
        <f t="shared" si="55"/>
        <v>BAIK</v>
      </c>
      <c r="DE529" s="401">
        <f t="shared" si="56"/>
        <v>0</v>
      </c>
      <c r="DF529" s="401" t="str">
        <f t="shared" si="57"/>
        <v>BAIK</v>
      </c>
    </row>
    <row r="530" spans="1:110">
      <c r="A530" s="510">
        <f t="shared" si="58"/>
        <v>518</v>
      </c>
      <c r="B530" s="511" t="str">
        <f>'1. DATA TRAFO'!C529</f>
        <v>TA0073 (BARU)</v>
      </c>
      <c r="C530" s="512" t="str">
        <f>'1. DATA TRAFO'!D529</f>
        <v>Jl. Sheraton Hotel</v>
      </c>
      <c r="D530" s="193" t="str">
        <f>'1. DATA TRAFO'!L529</f>
        <v>Master Green</v>
      </c>
      <c r="E530" s="192">
        <f>'1. DATA TRAFO'!M529</f>
        <v>50</v>
      </c>
      <c r="F530" s="513">
        <f>'1. DATA TRAFO'!R529</f>
        <v>44851</v>
      </c>
      <c r="G530" s="205" t="str">
        <f>'1. DATA TRAFO'!T529</f>
        <v>UMJ</v>
      </c>
      <c r="H530" s="470"/>
      <c r="I530" s="470"/>
      <c r="J530" s="470"/>
      <c r="K530" s="470"/>
      <c r="L530" s="470"/>
      <c r="M530" s="470"/>
      <c r="N530" s="470"/>
      <c r="O530" s="470"/>
      <c r="P530" s="470"/>
      <c r="Q530" s="470"/>
      <c r="R530" s="470"/>
      <c r="S530" s="470"/>
      <c r="T530" s="470"/>
      <c r="U530" s="470"/>
      <c r="V530" s="470"/>
      <c r="W530" s="470"/>
      <c r="X530" s="470"/>
      <c r="Y530" s="470"/>
      <c r="Z530" s="470"/>
      <c r="AA530" s="470"/>
      <c r="AB530" s="470"/>
      <c r="AC530" s="514"/>
      <c r="AD530" s="470"/>
      <c r="AE530" s="515"/>
      <c r="AF530" s="470"/>
      <c r="AG530" s="470"/>
      <c r="AH530" s="470"/>
      <c r="AI530" s="470"/>
      <c r="AJ530" s="470"/>
      <c r="AK530" s="470"/>
      <c r="AL530" s="470"/>
      <c r="AM530" s="470"/>
      <c r="AN530" s="470"/>
      <c r="AO530" s="470"/>
      <c r="AP530" s="470"/>
      <c r="AQ530" s="470"/>
      <c r="AR530" s="470"/>
      <c r="AS530" s="516"/>
      <c r="AT530" s="470"/>
      <c r="AU530" s="471"/>
      <c r="AV530" s="470"/>
      <c r="AW530" s="471"/>
      <c r="AX530" s="471"/>
      <c r="AY530" s="470"/>
      <c r="AZ530" s="473"/>
      <c r="BA530" s="472"/>
      <c r="BB530" s="473"/>
      <c r="BC530" s="472"/>
      <c r="BD530" s="473"/>
      <c r="BE530" s="472"/>
      <c r="BF530" s="473"/>
      <c r="BG530" s="472"/>
      <c r="BH530" s="473"/>
      <c r="BI530" s="472"/>
      <c r="BJ530" s="473"/>
      <c r="BK530" s="472"/>
      <c r="BL530" s="473"/>
      <c r="BM530" s="472"/>
      <c r="BN530" s="473"/>
      <c r="BO530" s="472"/>
      <c r="BP530" s="473"/>
      <c r="BQ530" s="472"/>
      <c r="BR530" s="473"/>
      <c r="BS530" s="472"/>
      <c r="BT530" s="473"/>
      <c r="BU530" s="472"/>
      <c r="BV530" s="473"/>
      <c r="BW530" s="472"/>
      <c r="BX530" s="470"/>
      <c r="BY530" s="470"/>
      <c r="BZ530" s="470"/>
      <c r="CA530" s="470"/>
      <c r="CB530" s="470"/>
      <c r="CC530" s="470"/>
      <c r="CD530" s="470"/>
      <c r="CE530" s="470"/>
      <c r="CF530" s="470"/>
      <c r="CG530" s="470"/>
      <c r="CH530" s="470"/>
      <c r="CI530" s="470"/>
      <c r="CJ530" s="470"/>
      <c r="CK530" s="470"/>
      <c r="CL530" s="470"/>
      <c r="CM530" s="470"/>
      <c r="CN530" s="470"/>
      <c r="CO530" s="470"/>
      <c r="CP530" s="470"/>
      <c r="CQ530" s="470"/>
      <c r="CR530" s="470"/>
      <c r="CS530" s="470"/>
      <c r="CT530" s="470"/>
      <c r="CU530" s="63"/>
      <c r="CV530" s="467"/>
      <c r="CW530" s="186"/>
      <c r="CX530" s="35"/>
      <c r="CY530" s="132" t="e">
        <f>IF(AND(BX530="NYY",BY530=150),324,IF(AND(BX530="NYY",BY530=95),282,IF(AND(BX530="NYY",BY530=70),202,IF(AND(BX530="NYY",BY530=50),159,IF(AND(BX530="NYY",BY530=35),131,IF(AND(BX530=NYY,BY530=25),106,IF(AND(BX530="LVTC",BY530=150),252,IF(AND(BX530="LVTC",BY530=95),190,IF(AND(BX530="LVTC",BY530=70),158,IF(AND(BX530="LVTC",BY530=50),124,IF(AND(BX530="LVTC",BY530=35),102,IF(AND(BX530="LVTC",BY530=25),83,0))))))))))))</f>
        <v>#NAME?</v>
      </c>
      <c r="CZ530" s="35"/>
      <c r="DA530" s="35"/>
      <c r="DB530" s="401">
        <f t="shared" si="53"/>
        <v>0</v>
      </c>
      <c r="DC530" s="401">
        <f t="shared" si="54"/>
        <v>0</v>
      </c>
      <c r="DD530" s="401" t="str">
        <f t="shared" si="55"/>
        <v>BAIK</v>
      </c>
      <c r="DE530" s="401">
        <f t="shared" si="56"/>
        <v>0</v>
      </c>
      <c r="DF530" s="401" t="str">
        <f t="shared" si="57"/>
        <v>BAIK</v>
      </c>
    </row>
    <row r="531" spans="1:110">
      <c r="A531" s="510">
        <f t="shared" si="58"/>
        <v>519</v>
      </c>
      <c r="B531" s="511" t="str">
        <f>'1. DATA TRAFO'!C530</f>
        <v>TA0058 (BARU)</v>
      </c>
      <c r="C531" s="512" t="str">
        <f>'1. DATA TRAFO'!D530</f>
        <v>Jl. Black Rock Golf</v>
      </c>
      <c r="D531" s="193" t="str">
        <f>'1. DATA TRAFO'!L530</f>
        <v>Lucky Light</v>
      </c>
      <c r="E531" s="192">
        <f>'1. DATA TRAFO'!M530</f>
        <v>160</v>
      </c>
      <c r="F531" s="513">
        <f>'1. DATA TRAFO'!R530</f>
        <v>44849</v>
      </c>
      <c r="G531" s="205" t="str">
        <f>'1. DATA TRAFO'!T530</f>
        <v>UMJ</v>
      </c>
      <c r="H531" s="470"/>
      <c r="I531" s="470"/>
      <c r="J531" s="470"/>
      <c r="K531" s="470"/>
      <c r="L531" s="470"/>
      <c r="M531" s="470"/>
      <c r="N531" s="470"/>
      <c r="O531" s="470"/>
      <c r="P531" s="470"/>
      <c r="Q531" s="470"/>
      <c r="R531" s="470"/>
      <c r="S531" s="470"/>
      <c r="T531" s="470"/>
      <c r="U531" s="470"/>
      <c r="V531" s="470"/>
      <c r="W531" s="470"/>
      <c r="X531" s="470"/>
      <c r="Y531" s="470"/>
      <c r="Z531" s="470"/>
      <c r="AA531" s="470"/>
      <c r="AB531" s="470"/>
      <c r="AC531" s="514"/>
      <c r="AD531" s="470"/>
      <c r="AE531" s="515"/>
      <c r="AF531" s="470"/>
      <c r="AG531" s="470"/>
      <c r="AH531" s="470"/>
      <c r="AI531" s="470"/>
      <c r="AJ531" s="470"/>
      <c r="AK531" s="470"/>
      <c r="AL531" s="470"/>
      <c r="AM531" s="470"/>
      <c r="AN531" s="470"/>
      <c r="AO531" s="470"/>
      <c r="AP531" s="470"/>
      <c r="AQ531" s="470"/>
      <c r="AR531" s="470"/>
      <c r="AS531" s="516"/>
      <c r="AT531" s="470"/>
      <c r="AU531" s="471"/>
      <c r="AV531" s="470"/>
      <c r="AW531" s="471"/>
      <c r="AX531" s="471"/>
      <c r="AY531" s="470"/>
      <c r="AZ531" s="473"/>
      <c r="BA531" s="472"/>
      <c r="BB531" s="473"/>
      <c r="BC531" s="472"/>
      <c r="BD531" s="473"/>
      <c r="BE531" s="472"/>
      <c r="BF531" s="473"/>
      <c r="BG531" s="472"/>
      <c r="BH531" s="473"/>
      <c r="BI531" s="472"/>
      <c r="BJ531" s="473"/>
      <c r="BK531" s="472"/>
      <c r="BL531" s="473"/>
      <c r="BM531" s="472"/>
      <c r="BN531" s="473"/>
      <c r="BO531" s="472"/>
      <c r="BP531" s="473"/>
      <c r="BQ531" s="472"/>
      <c r="BR531" s="473"/>
      <c r="BS531" s="472"/>
      <c r="BT531" s="473"/>
      <c r="BU531" s="472"/>
      <c r="BV531" s="473"/>
      <c r="BW531" s="472"/>
      <c r="BX531" s="470"/>
      <c r="BY531" s="470"/>
      <c r="BZ531" s="470"/>
      <c r="CA531" s="470"/>
      <c r="CB531" s="470"/>
      <c r="CC531" s="470"/>
      <c r="CD531" s="470"/>
      <c r="CE531" s="470"/>
      <c r="CF531" s="470"/>
      <c r="CG531" s="470"/>
      <c r="CH531" s="470"/>
      <c r="CI531" s="470"/>
      <c r="CJ531" s="470"/>
      <c r="CK531" s="470"/>
      <c r="CL531" s="470"/>
      <c r="CM531" s="470"/>
      <c r="CN531" s="470"/>
      <c r="CO531" s="470"/>
      <c r="CP531" s="470"/>
      <c r="CQ531" s="470"/>
      <c r="CR531" s="470"/>
      <c r="CS531" s="470"/>
      <c r="CT531" s="470"/>
      <c r="CU531" s="63"/>
      <c r="CV531" s="467"/>
      <c r="CW531" s="186"/>
      <c r="CX531" s="35"/>
      <c r="CY531" s="132" t="e">
        <f>IF(AND(BX531="NYY",BY531=150),324,IF(AND(BX531="NYY",BY531=95),282,IF(AND(BX531="NYY",BY531=70),202,IF(AND(BX531="NYY",BY531=50),159,IF(AND(BX531="NYY",BY531=35),131,IF(AND(BX531=NYY,BY531=25),106,IF(AND(BX531="LVTC",BY531=150),252,IF(AND(BX531="LVTC",BY531=95),190,IF(AND(BX531="LVTC",BY531=70),158,IF(AND(BX531="LVTC",BY531=50),124,IF(AND(BX531="LVTC",BY531=35),102,IF(AND(BX531="LVTC",BY531=25),83,0))))))))))))</f>
        <v>#NAME?</v>
      </c>
      <c r="CZ531" s="35"/>
      <c r="DA531" s="35"/>
      <c r="DB531" s="401">
        <f t="shared" si="53"/>
        <v>0</v>
      </c>
      <c r="DC531" s="401">
        <f t="shared" si="54"/>
        <v>0</v>
      </c>
      <c r="DD531" s="401" t="str">
        <f t="shared" si="55"/>
        <v>BAIK</v>
      </c>
      <c r="DE531" s="401">
        <f t="shared" si="56"/>
        <v>0</v>
      </c>
      <c r="DF531" s="401" t="str">
        <f t="shared" si="57"/>
        <v>BAIK</v>
      </c>
    </row>
    <row r="532" spans="1:110">
      <c r="A532" s="510">
        <f t="shared" si="58"/>
        <v>520</v>
      </c>
      <c r="B532" s="511" t="str">
        <f>'1. DATA TRAFO'!C531</f>
        <v>TA0068 (BARU)</v>
      </c>
      <c r="C532" s="512" t="str">
        <f>'1. DATA TRAFO'!D531</f>
        <v>Jl. Black Rock Golf</v>
      </c>
      <c r="D532" s="193" t="str">
        <f>'1. DATA TRAFO'!L531</f>
        <v>Trafindo</v>
      </c>
      <c r="E532" s="192">
        <f>'1. DATA TRAFO'!M531</f>
        <v>50</v>
      </c>
      <c r="F532" s="513">
        <f>'1. DATA TRAFO'!R531</f>
        <v>44849</v>
      </c>
      <c r="G532" s="205" t="str">
        <f>'1. DATA TRAFO'!T531</f>
        <v>UMJ</v>
      </c>
      <c r="H532" s="470"/>
      <c r="I532" s="470"/>
      <c r="J532" s="470"/>
      <c r="K532" s="470"/>
      <c r="L532" s="470"/>
      <c r="M532" s="470"/>
      <c r="N532" s="470"/>
      <c r="O532" s="470"/>
      <c r="P532" s="470"/>
      <c r="Q532" s="470"/>
      <c r="R532" s="470"/>
      <c r="S532" s="470"/>
      <c r="T532" s="470"/>
      <c r="U532" s="470"/>
      <c r="V532" s="470"/>
      <c r="W532" s="470"/>
      <c r="X532" s="470"/>
      <c r="Y532" s="470"/>
      <c r="Z532" s="470"/>
      <c r="AA532" s="470"/>
      <c r="AB532" s="470"/>
      <c r="AC532" s="514"/>
      <c r="AD532" s="470"/>
      <c r="AE532" s="515"/>
      <c r="AF532" s="470"/>
      <c r="AG532" s="470"/>
      <c r="AH532" s="470"/>
      <c r="AI532" s="470"/>
      <c r="AJ532" s="470"/>
      <c r="AK532" s="470"/>
      <c r="AL532" s="470"/>
      <c r="AM532" s="470"/>
      <c r="AN532" s="470"/>
      <c r="AO532" s="470"/>
      <c r="AP532" s="470"/>
      <c r="AQ532" s="470"/>
      <c r="AR532" s="470"/>
      <c r="AS532" s="516"/>
      <c r="AT532" s="470"/>
      <c r="AU532" s="471"/>
      <c r="AV532" s="470"/>
      <c r="AW532" s="471"/>
      <c r="AX532" s="471"/>
      <c r="AY532" s="470"/>
      <c r="AZ532" s="473"/>
      <c r="BA532" s="472"/>
      <c r="BB532" s="473"/>
      <c r="BC532" s="472"/>
      <c r="BD532" s="473"/>
      <c r="BE532" s="472"/>
      <c r="BF532" s="473"/>
      <c r="BG532" s="472"/>
      <c r="BH532" s="473"/>
      <c r="BI532" s="472"/>
      <c r="BJ532" s="473"/>
      <c r="BK532" s="472"/>
      <c r="BL532" s="473"/>
      <c r="BM532" s="472"/>
      <c r="BN532" s="473"/>
      <c r="BO532" s="472"/>
      <c r="BP532" s="473"/>
      <c r="BQ532" s="472"/>
      <c r="BR532" s="473"/>
      <c r="BS532" s="472"/>
      <c r="BT532" s="473"/>
      <c r="BU532" s="472"/>
      <c r="BV532" s="473"/>
      <c r="BW532" s="472"/>
      <c r="BX532" s="470"/>
      <c r="BY532" s="470"/>
      <c r="BZ532" s="470"/>
      <c r="CA532" s="470"/>
      <c r="CB532" s="470"/>
      <c r="CC532" s="470"/>
      <c r="CD532" s="470"/>
      <c r="CE532" s="470"/>
      <c r="CF532" s="470"/>
      <c r="CG532" s="470"/>
      <c r="CH532" s="470"/>
      <c r="CI532" s="470"/>
      <c r="CJ532" s="470"/>
      <c r="CK532" s="470"/>
      <c r="CL532" s="470"/>
      <c r="CM532" s="470"/>
      <c r="CN532" s="470"/>
      <c r="CO532" s="470"/>
      <c r="CP532" s="470"/>
      <c r="CQ532" s="470"/>
      <c r="CR532" s="470"/>
      <c r="CS532" s="470"/>
      <c r="CT532" s="470"/>
      <c r="CU532" s="63"/>
      <c r="CV532" s="467"/>
      <c r="CW532" s="186"/>
      <c r="CX532" s="35"/>
      <c r="CY532" s="132" t="e">
        <f>IF(AND(BX532="NYY",BY532=150),324,IF(AND(BX532="NYY",BY532=95),282,IF(AND(BX532="NYY",BY532=70),202,IF(AND(BX532="NYY",BY532=50),159,IF(AND(BX532="NYY",BY532=35),131,IF(AND(BX532=NYY,BY532=25),106,IF(AND(BX532="LVTC",BY532=150),252,IF(AND(BX532="LVTC",BY532=95),190,IF(AND(BX532="LVTC",BY532=70),158,IF(AND(BX532="LVTC",BY532=50),124,IF(AND(BX532="LVTC",BY532=35),102,IF(AND(BX532="LVTC",BY532=25),83,0))))))))))))</f>
        <v>#NAME?</v>
      </c>
      <c r="CZ532" s="35"/>
      <c r="DA532" s="35"/>
      <c r="DB532" s="401">
        <f t="shared" si="53"/>
        <v>0</v>
      </c>
      <c r="DC532" s="401">
        <f t="shared" si="54"/>
        <v>0</v>
      </c>
      <c r="DD532" s="401" t="str">
        <f t="shared" si="55"/>
        <v>BAIK</v>
      </c>
      <c r="DE532" s="401">
        <f t="shared" si="56"/>
        <v>0</v>
      </c>
      <c r="DF532" s="401" t="str">
        <f t="shared" si="57"/>
        <v>BAIK</v>
      </c>
    </row>
    <row r="533" spans="1:110">
      <c r="A533" s="510">
        <f t="shared" si="58"/>
        <v>521</v>
      </c>
      <c r="B533" s="511" t="str">
        <f>'1. DATA TRAFO'!C532</f>
        <v>TA0074</v>
      </c>
      <c r="C533" s="512" t="str">
        <f>'1. DATA TRAFO'!D532</f>
        <v>Jl. Black Rock Golf</v>
      </c>
      <c r="D533" s="193" t="str">
        <f>'1. DATA TRAFO'!L532</f>
        <v>Trafindo</v>
      </c>
      <c r="E533" s="192">
        <f>'1. DATA TRAFO'!M532</f>
        <v>100</v>
      </c>
      <c r="F533" s="513">
        <f>'1. DATA TRAFO'!R532</f>
        <v>44851</v>
      </c>
      <c r="G533" s="205" t="str">
        <f>'1. DATA TRAFO'!T532</f>
        <v>UMJ</v>
      </c>
      <c r="H533" s="470"/>
      <c r="I533" s="470"/>
      <c r="J533" s="470"/>
      <c r="K533" s="470"/>
      <c r="L533" s="470"/>
      <c r="M533" s="470"/>
      <c r="N533" s="470"/>
      <c r="O533" s="470"/>
      <c r="P533" s="470"/>
      <c r="Q533" s="470"/>
      <c r="R533" s="470"/>
      <c r="S533" s="470"/>
      <c r="T533" s="470"/>
      <c r="U533" s="470"/>
      <c r="V533" s="470"/>
      <c r="W533" s="470"/>
      <c r="X533" s="470"/>
      <c r="Y533" s="470"/>
      <c r="Z533" s="470"/>
      <c r="AA533" s="470"/>
      <c r="AB533" s="470"/>
      <c r="AC533" s="514"/>
      <c r="AD533" s="470"/>
      <c r="AE533" s="515"/>
      <c r="AF533" s="470"/>
      <c r="AG533" s="470"/>
      <c r="AH533" s="470"/>
      <c r="AI533" s="470"/>
      <c r="AJ533" s="470"/>
      <c r="AK533" s="470"/>
      <c r="AL533" s="470"/>
      <c r="AM533" s="470"/>
      <c r="AN533" s="470"/>
      <c r="AO533" s="470"/>
      <c r="AP533" s="470"/>
      <c r="AQ533" s="470"/>
      <c r="AR533" s="470"/>
      <c r="AS533" s="516"/>
      <c r="AT533" s="470"/>
      <c r="AU533" s="471"/>
      <c r="AV533" s="470"/>
      <c r="AW533" s="471"/>
      <c r="AX533" s="471"/>
      <c r="AY533" s="470"/>
      <c r="AZ533" s="473"/>
      <c r="BA533" s="472"/>
      <c r="BB533" s="473"/>
      <c r="BC533" s="472"/>
      <c r="BD533" s="473"/>
      <c r="BE533" s="472"/>
      <c r="BF533" s="473"/>
      <c r="BG533" s="472"/>
      <c r="BH533" s="473"/>
      <c r="BI533" s="472"/>
      <c r="BJ533" s="473"/>
      <c r="BK533" s="472"/>
      <c r="BL533" s="473"/>
      <c r="BM533" s="472"/>
      <c r="BN533" s="473"/>
      <c r="BO533" s="472"/>
      <c r="BP533" s="473"/>
      <c r="BQ533" s="472"/>
      <c r="BR533" s="473"/>
      <c r="BS533" s="472"/>
      <c r="BT533" s="473"/>
      <c r="BU533" s="472"/>
      <c r="BV533" s="473"/>
      <c r="BW533" s="472"/>
      <c r="BX533" s="470"/>
      <c r="BY533" s="470"/>
      <c r="BZ533" s="470"/>
      <c r="CA533" s="470"/>
      <c r="CB533" s="470"/>
      <c r="CC533" s="470"/>
      <c r="CD533" s="470"/>
      <c r="CE533" s="470"/>
      <c r="CF533" s="470"/>
      <c r="CG533" s="470"/>
      <c r="CH533" s="470"/>
      <c r="CI533" s="470"/>
      <c r="CJ533" s="470"/>
      <c r="CK533" s="470"/>
      <c r="CL533" s="470"/>
      <c r="CM533" s="470"/>
      <c r="CN533" s="470"/>
      <c r="CO533" s="470"/>
      <c r="CP533" s="470"/>
      <c r="CQ533" s="470"/>
      <c r="CR533" s="470"/>
      <c r="CS533" s="470"/>
      <c r="CT533" s="470"/>
      <c r="CU533" s="63"/>
      <c r="CV533" s="467"/>
      <c r="CW533" s="186"/>
      <c r="CX533" s="35"/>
      <c r="CY533" s="132" t="e">
        <f>IF(AND(BX533="NYY",BY533=150),324,IF(AND(BX533="NYY",BY533=95),282,IF(AND(BX533="NYY",BY533=70),202,IF(AND(BX533="NYY",BY533=50),159,IF(AND(BX533="NYY",BY533=35),131,IF(AND(BX533=NYY,BY533=25),106,IF(AND(BX533="LVTC",BY533=150),252,IF(AND(BX533="LVTC",BY533=95),190,IF(AND(BX533="LVTC",BY533=70),158,IF(AND(BX533="LVTC",BY533=50),124,IF(AND(BX533="LVTC",BY533=35),102,IF(AND(BX533="LVTC",BY533=25),83,0))))))))))))</f>
        <v>#NAME?</v>
      </c>
      <c r="CZ533" s="35"/>
      <c r="DA533" s="35"/>
      <c r="DB533" s="401">
        <f t="shared" si="53"/>
        <v>0</v>
      </c>
      <c r="DC533" s="401">
        <f t="shared" si="54"/>
        <v>0</v>
      </c>
      <c r="DD533" s="401" t="str">
        <f t="shared" si="55"/>
        <v>BAIK</v>
      </c>
      <c r="DE533" s="401">
        <f t="shared" si="56"/>
        <v>0</v>
      </c>
      <c r="DF533" s="401" t="str">
        <f t="shared" si="57"/>
        <v>BAIK</v>
      </c>
    </row>
    <row r="534" spans="1:110">
      <c r="A534" s="510">
        <f t="shared" si="58"/>
        <v>522</v>
      </c>
      <c r="B534" s="511" t="str">
        <f>'1. DATA TRAFO'!C533</f>
        <v>TP0563 (BARU)</v>
      </c>
      <c r="C534" s="512" t="str">
        <f>'1. DATA TRAFO'!D533</f>
        <v>Jl. Griya Permata 4</v>
      </c>
      <c r="D534" s="193" t="str">
        <f>'1. DATA TRAFO'!L533</f>
        <v>Trafindo</v>
      </c>
      <c r="E534" s="192">
        <f>'1. DATA TRAFO'!M533</f>
        <v>100</v>
      </c>
      <c r="F534" s="513">
        <f>'1. DATA TRAFO'!R533</f>
        <v>44849</v>
      </c>
      <c r="G534" s="205" t="str">
        <f>'1. DATA TRAFO'!T533</f>
        <v>UMJ</v>
      </c>
      <c r="H534" s="470"/>
      <c r="I534" s="470"/>
      <c r="J534" s="470"/>
      <c r="K534" s="470"/>
      <c r="L534" s="470"/>
      <c r="M534" s="470"/>
      <c r="N534" s="470"/>
      <c r="O534" s="470"/>
      <c r="P534" s="470"/>
      <c r="Q534" s="470"/>
      <c r="R534" s="470"/>
      <c r="S534" s="470"/>
      <c r="T534" s="470"/>
      <c r="U534" s="470"/>
      <c r="V534" s="470"/>
      <c r="W534" s="470"/>
      <c r="X534" s="470"/>
      <c r="Y534" s="470"/>
      <c r="Z534" s="470"/>
      <c r="AA534" s="470"/>
      <c r="AB534" s="470"/>
      <c r="AC534" s="514"/>
      <c r="AD534" s="470"/>
      <c r="AE534" s="515"/>
      <c r="AF534" s="470"/>
      <c r="AG534" s="470"/>
      <c r="AH534" s="470"/>
      <c r="AI534" s="470"/>
      <c r="AJ534" s="470"/>
      <c r="AK534" s="470"/>
      <c r="AL534" s="470"/>
      <c r="AM534" s="470"/>
      <c r="AN534" s="470"/>
      <c r="AO534" s="470"/>
      <c r="AP534" s="470"/>
      <c r="AQ534" s="470"/>
      <c r="AR534" s="470"/>
      <c r="AS534" s="516"/>
      <c r="AT534" s="470"/>
      <c r="AU534" s="471"/>
      <c r="AV534" s="470"/>
      <c r="AW534" s="471"/>
      <c r="AX534" s="471"/>
      <c r="AY534" s="470"/>
      <c r="AZ534" s="473"/>
      <c r="BA534" s="472"/>
      <c r="BB534" s="473"/>
      <c r="BC534" s="472"/>
      <c r="BD534" s="473"/>
      <c r="BE534" s="472"/>
      <c r="BF534" s="473"/>
      <c r="BG534" s="472"/>
      <c r="BH534" s="473"/>
      <c r="BI534" s="472"/>
      <c r="BJ534" s="473"/>
      <c r="BK534" s="472"/>
      <c r="BL534" s="473"/>
      <c r="BM534" s="472"/>
      <c r="BN534" s="473"/>
      <c r="BO534" s="472"/>
      <c r="BP534" s="473"/>
      <c r="BQ534" s="472"/>
      <c r="BR534" s="473"/>
      <c r="BS534" s="472"/>
      <c r="BT534" s="473"/>
      <c r="BU534" s="472"/>
      <c r="BV534" s="473"/>
      <c r="BW534" s="472"/>
      <c r="BX534" s="470"/>
      <c r="BY534" s="470"/>
      <c r="BZ534" s="470"/>
      <c r="CA534" s="470"/>
      <c r="CB534" s="470"/>
      <c r="CC534" s="470"/>
      <c r="CD534" s="470"/>
      <c r="CE534" s="470"/>
      <c r="CF534" s="470"/>
      <c r="CG534" s="470"/>
      <c r="CH534" s="470"/>
      <c r="CI534" s="470"/>
      <c r="CJ534" s="470"/>
      <c r="CK534" s="470"/>
      <c r="CL534" s="470"/>
      <c r="CM534" s="470"/>
      <c r="CN534" s="470"/>
      <c r="CO534" s="470"/>
      <c r="CP534" s="470"/>
      <c r="CQ534" s="470"/>
      <c r="CR534" s="470"/>
      <c r="CS534" s="470"/>
      <c r="CT534" s="470"/>
      <c r="CU534" s="63"/>
      <c r="CV534" s="467"/>
      <c r="CW534" s="186"/>
      <c r="CX534" s="35"/>
      <c r="CY534" s="132" t="e">
        <f>IF(AND(BX534="NYY",BY534=150),324,IF(AND(BX534="NYY",BY534=95),282,IF(AND(BX534="NYY",BY534=70),202,IF(AND(BX534="NYY",BY534=50),159,IF(AND(BX534="NYY",BY534=35),131,IF(AND(BX534=NYY,BY534=25),106,IF(AND(BX534="LVTC",BY534=150),252,IF(AND(BX534="LVTC",BY534=95),190,IF(AND(BX534="LVTC",BY534=70),158,IF(AND(BX534="LVTC",BY534=50),124,IF(AND(BX534="LVTC",BY534=35),102,IF(AND(BX534="LVTC",BY534=25),83,0))))))))))))</f>
        <v>#NAME?</v>
      </c>
      <c r="CZ534" s="35"/>
      <c r="DA534" s="35"/>
      <c r="DB534" s="401">
        <f t="shared" si="53"/>
        <v>0</v>
      </c>
      <c r="DC534" s="401">
        <f t="shared" si="54"/>
        <v>0</v>
      </c>
      <c r="DD534" s="401" t="str">
        <f t="shared" si="55"/>
        <v>BAIK</v>
      </c>
      <c r="DE534" s="401">
        <f t="shared" si="56"/>
        <v>0</v>
      </c>
      <c r="DF534" s="401" t="str">
        <f t="shared" si="57"/>
        <v>BAIK</v>
      </c>
    </row>
    <row r="535" spans="1:110">
      <c r="A535" s="510">
        <f t="shared" si="58"/>
        <v>523</v>
      </c>
      <c r="B535" s="511" t="str">
        <f>'1. DATA TRAFO'!C534</f>
        <v>TP0558 (BARU)</v>
      </c>
      <c r="C535" s="512" t="str">
        <f>'1. DATA TRAFO'!D534</f>
        <v>Jl. Jaksa Arembi</v>
      </c>
      <c r="D535" s="193" t="str">
        <f>'1. DATA TRAFO'!L534</f>
        <v>Trafindo</v>
      </c>
      <c r="E535" s="192">
        <f>'1. DATA TRAFO'!M534</f>
        <v>100</v>
      </c>
      <c r="F535" s="513">
        <f>'1. DATA TRAFO'!R534</f>
        <v>44849</v>
      </c>
      <c r="G535" s="205" t="str">
        <f>'1. DATA TRAFO'!T534</f>
        <v>UMJ</v>
      </c>
      <c r="H535" s="470"/>
      <c r="I535" s="470"/>
      <c r="J535" s="470"/>
      <c r="K535" s="470"/>
      <c r="L535" s="470"/>
      <c r="M535" s="470"/>
      <c r="N535" s="470"/>
      <c r="O535" s="470"/>
      <c r="P535" s="470"/>
      <c r="Q535" s="470"/>
      <c r="R535" s="470"/>
      <c r="S535" s="470"/>
      <c r="T535" s="470"/>
      <c r="U535" s="470"/>
      <c r="V535" s="470"/>
      <c r="W535" s="470"/>
      <c r="X535" s="470"/>
      <c r="Y535" s="470"/>
      <c r="Z535" s="470"/>
      <c r="AA535" s="470"/>
      <c r="AB535" s="470"/>
      <c r="AC535" s="514"/>
      <c r="AD535" s="470"/>
      <c r="AE535" s="515"/>
      <c r="AF535" s="470"/>
      <c r="AG535" s="470"/>
      <c r="AH535" s="470"/>
      <c r="AI535" s="470"/>
      <c r="AJ535" s="470"/>
      <c r="AK535" s="470"/>
      <c r="AL535" s="470"/>
      <c r="AM535" s="470"/>
      <c r="AN535" s="470"/>
      <c r="AO535" s="470"/>
      <c r="AP535" s="470"/>
      <c r="AQ535" s="470"/>
      <c r="AR535" s="470"/>
      <c r="AS535" s="516"/>
      <c r="AT535" s="470"/>
      <c r="AU535" s="471"/>
      <c r="AV535" s="470"/>
      <c r="AW535" s="471"/>
      <c r="AX535" s="471"/>
      <c r="AY535" s="470"/>
      <c r="AZ535" s="473"/>
      <c r="BA535" s="472"/>
      <c r="BB535" s="473"/>
      <c r="BC535" s="472"/>
      <c r="BD535" s="473"/>
      <c r="BE535" s="472"/>
      <c r="BF535" s="473"/>
      <c r="BG535" s="472"/>
      <c r="BH535" s="473"/>
      <c r="BI535" s="472"/>
      <c r="BJ535" s="473"/>
      <c r="BK535" s="472"/>
      <c r="BL535" s="473"/>
      <c r="BM535" s="472"/>
      <c r="BN535" s="473"/>
      <c r="BO535" s="472"/>
      <c r="BP535" s="473"/>
      <c r="BQ535" s="472"/>
      <c r="BR535" s="473"/>
      <c r="BS535" s="472"/>
      <c r="BT535" s="473"/>
      <c r="BU535" s="472"/>
      <c r="BV535" s="473"/>
      <c r="BW535" s="472"/>
      <c r="BX535" s="470"/>
      <c r="BY535" s="470"/>
      <c r="BZ535" s="470"/>
      <c r="CA535" s="470"/>
      <c r="CB535" s="470"/>
      <c r="CC535" s="470"/>
      <c r="CD535" s="470"/>
      <c r="CE535" s="470"/>
      <c r="CF535" s="470"/>
      <c r="CG535" s="470"/>
      <c r="CH535" s="470"/>
      <c r="CI535" s="470"/>
      <c r="CJ535" s="470"/>
      <c r="CK535" s="470"/>
      <c r="CL535" s="470"/>
      <c r="CM535" s="470"/>
      <c r="CN535" s="470"/>
      <c r="CO535" s="470"/>
      <c r="CP535" s="470"/>
      <c r="CQ535" s="470"/>
      <c r="CR535" s="470"/>
      <c r="CS535" s="470"/>
      <c r="CT535" s="470"/>
      <c r="CU535" s="63"/>
      <c r="CV535" s="467"/>
      <c r="CW535" s="186"/>
      <c r="CX535" s="35"/>
      <c r="CY535" s="132" t="e">
        <f>IF(AND(BX535="NYY",BY535=150),324,IF(AND(BX535="NYY",BY535=95),282,IF(AND(BX535="NYY",BY535=70),202,IF(AND(BX535="NYY",BY535=50),159,IF(AND(BX535="NYY",BY535=35),131,IF(AND(BX535=NYY,BY535=25),106,IF(AND(BX535="LVTC",BY535=150),252,IF(AND(BX535="LVTC",BY535=95),190,IF(AND(BX535="LVTC",BY535=70),158,IF(AND(BX535="LVTC",BY535=50),124,IF(AND(BX535="LVTC",BY535=35),102,IF(AND(BX535="LVTC",BY535=25),83,0))))))))))))</f>
        <v>#NAME?</v>
      </c>
      <c r="CZ535" s="35"/>
      <c r="DA535" s="35"/>
      <c r="DB535" s="401">
        <f t="shared" si="53"/>
        <v>0</v>
      </c>
      <c r="DC535" s="401">
        <f t="shared" si="54"/>
        <v>0</v>
      </c>
      <c r="DD535" s="401" t="str">
        <f t="shared" si="55"/>
        <v>BAIK</v>
      </c>
      <c r="DE535" s="401">
        <f t="shared" si="56"/>
        <v>0</v>
      </c>
      <c r="DF535" s="401" t="str">
        <f t="shared" si="57"/>
        <v>BAIK</v>
      </c>
    </row>
    <row r="536" spans="1:110">
      <c r="A536" s="510">
        <f t="shared" si="58"/>
        <v>524</v>
      </c>
      <c r="B536" s="511" t="str">
        <f>'1. DATA TRAFO'!C535</f>
        <v>TP0598 (BARU)</v>
      </c>
      <c r="C536" s="512" t="str">
        <f>'1. DATA TRAFO'!D535</f>
        <v>Jl. Bicong</v>
      </c>
      <c r="D536" s="193" t="str">
        <f>'1. DATA TRAFO'!L535</f>
        <v>Weltraf</v>
      </c>
      <c r="E536" s="192">
        <f>'1. DATA TRAFO'!M535</f>
        <v>100</v>
      </c>
      <c r="F536" s="513">
        <f>'1. DATA TRAFO'!R535</f>
        <v>44848</v>
      </c>
      <c r="G536" s="205" t="str">
        <f>'1. DATA TRAFO'!T535</f>
        <v>UMJ</v>
      </c>
      <c r="H536" s="470"/>
      <c r="I536" s="470"/>
      <c r="J536" s="470"/>
      <c r="K536" s="470"/>
      <c r="L536" s="470"/>
      <c r="M536" s="470"/>
      <c r="N536" s="470"/>
      <c r="O536" s="470"/>
      <c r="P536" s="470"/>
      <c r="Q536" s="470"/>
      <c r="R536" s="470"/>
      <c r="S536" s="470"/>
      <c r="T536" s="470"/>
      <c r="U536" s="470"/>
      <c r="V536" s="470"/>
      <c r="W536" s="470"/>
      <c r="X536" s="470"/>
      <c r="Y536" s="470"/>
      <c r="Z536" s="470"/>
      <c r="AA536" s="470"/>
      <c r="AB536" s="470"/>
      <c r="AC536" s="514"/>
      <c r="AD536" s="470"/>
      <c r="AE536" s="515"/>
      <c r="AF536" s="470"/>
      <c r="AG536" s="470"/>
      <c r="AH536" s="470"/>
      <c r="AI536" s="470"/>
      <c r="AJ536" s="470"/>
      <c r="AK536" s="470"/>
      <c r="AL536" s="470"/>
      <c r="AM536" s="470"/>
      <c r="AN536" s="470"/>
      <c r="AO536" s="470"/>
      <c r="AP536" s="470"/>
      <c r="AQ536" s="470"/>
      <c r="AR536" s="470"/>
      <c r="AS536" s="516"/>
      <c r="AT536" s="470"/>
      <c r="AU536" s="471"/>
      <c r="AV536" s="470"/>
      <c r="AW536" s="471"/>
      <c r="AX536" s="471"/>
      <c r="AY536" s="470"/>
      <c r="AZ536" s="473"/>
      <c r="BA536" s="472"/>
      <c r="BB536" s="473"/>
      <c r="BC536" s="472"/>
      <c r="BD536" s="473"/>
      <c r="BE536" s="472"/>
      <c r="BF536" s="473"/>
      <c r="BG536" s="472"/>
      <c r="BH536" s="473"/>
      <c r="BI536" s="472"/>
      <c r="BJ536" s="473"/>
      <c r="BK536" s="472"/>
      <c r="BL536" s="473"/>
      <c r="BM536" s="472"/>
      <c r="BN536" s="473"/>
      <c r="BO536" s="472"/>
      <c r="BP536" s="473"/>
      <c r="BQ536" s="472"/>
      <c r="BR536" s="473"/>
      <c r="BS536" s="472"/>
      <c r="BT536" s="473"/>
      <c r="BU536" s="472"/>
      <c r="BV536" s="473"/>
      <c r="BW536" s="472"/>
      <c r="BX536" s="470"/>
      <c r="BY536" s="470"/>
      <c r="BZ536" s="470"/>
      <c r="CA536" s="470"/>
      <c r="CB536" s="470"/>
      <c r="CC536" s="470"/>
      <c r="CD536" s="470"/>
      <c r="CE536" s="470"/>
      <c r="CF536" s="470"/>
      <c r="CG536" s="470"/>
      <c r="CH536" s="470"/>
      <c r="CI536" s="470"/>
      <c r="CJ536" s="470"/>
      <c r="CK536" s="470"/>
      <c r="CL536" s="470"/>
      <c r="CM536" s="470"/>
      <c r="CN536" s="470"/>
      <c r="CO536" s="470"/>
      <c r="CP536" s="470"/>
      <c r="CQ536" s="470"/>
      <c r="CR536" s="470"/>
      <c r="CS536" s="470"/>
      <c r="CT536" s="470"/>
      <c r="CU536" s="63"/>
      <c r="CV536" s="467"/>
      <c r="CW536" s="186"/>
      <c r="CX536" s="35"/>
      <c r="CY536" s="132" t="e">
        <f>IF(AND(BX536="NYY",BY536=150),324,IF(AND(BX536="NYY",BY536=95),282,IF(AND(BX536="NYY",BY536=70),202,IF(AND(BX536="NYY",BY536=50),159,IF(AND(BX536="NYY",BY536=35),131,IF(AND(BX536=NYY,BY536=25),106,IF(AND(BX536="LVTC",BY536=150),252,IF(AND(BX536="LVTC",BY536=95),190,IF(AND(BX536="LVTC",BY536=70),158,IF(AND(BX536="LVTC",BY536=50),124,IF(AND(BX536="LVTC",BY536=35),102,IF(AND(BX536="LVTC",BY536=25),83,0))))))))))))</f>
        <v>#NAME?</v>
      </c>
      <c r="CZ536" s="35"/>
      <c r="DA536" s="35"/>
      <c r="DB536" s="401">
        <f t="shared" si="53"/>
        <v>0</v>
      </c>
      <c r="DC536" s="401">
        <f t="shared" si="54"/>
        <v>0</v>
      </c>
      <c r="DD536" s="401" t="str">
        <f t="shared" si="55"/>
        <v>BAIK</v>
      </c>
      <c r="DE536" s="401">
        <f t="shared" si="56"/>
        <v>0</v>
      </c>
      <c r="DF536" s="401" t="str">
        <f t="shared" si="57"/>
        <v>BAIK</v>
      </c>
    </row>
    <row r="537" spans="1:110">
      <c r="A537" s="510">
        <f t="shared" si="58"/>
        <v>525</v>
      </c>
      <c r="B537" s="511" t="str">
        <f>'1. DATA TRAFO'!C536</f>
        <v>MG0101</v>
      </c>
      <c r="C537" s="512" t="str">
        <f>'1. DATA TRAFO'!D536</f>
        <v>DEDA BANGEK</v>
      </c>
      <c r="D537" s="193" t="str">
        <f>'1. DATA TRAFO'!L536</f>
        <v>UNINDO</v>
      </c>
      <c r="E537" s="192">
        <f>'1. DATA TRAFO'!M536</f>
        <v>100</v>
      </c>
      <c r="F537" s="513">
        <f>'1. DATA TRAFO'!R536</f>
        <v>44832</v>
      </c>
      <c r="G537" s="205" t="str">
        <f>'1. DATA TRAFO'!T536</f>
        <v>GTA</v>
      </c>
      <c r="H537" s="470"/>
      <c r="I537" s="470"/>
      <c r="J537" s="470"/>
      <c r="K537" s="470"/>
      <c r="L537" s="470"/>
      <c r="M537" s="470"/>
      <c r="N537" s="470"/>
      <c r="O537" s="470"/>
      <c r="P537" s="470"/>
      <c r="Q537" s="470"/>
      <c r="R537" s="470"/>
      <c r="S537" s="470"/>
      <c r="T537" s="470"/>
      <c r="U537" s="470"/>
      <c r="V537" s="470"/>
      <c r="W537" s="470"/>
      <c r="X537" s="470"/>
      <c r="Y537" s="470"/>
      <c r="Z537" s="470"/>
      <c r="AA537" s="470"/>
      <c r="AB537" s="470"/>
      <c r="AC537" s="514"/>
      <c r="AD537" s="470"/>
      <c r="AE537" s="515"/>
      <c r="AF537" s="470"/>
      <c r="AG537" s="470"/>
      <c r="AH537" s="470"/>
      <c r="AI537" s="470"/>
      <c r="AJ537" s="470"/>
      <c r="AK537" s="470"/>
      <c r="AL537" s="470"/>
      <c r="AM537" s="470"/>
      <c r="AN537" s="470"/>
      <c r="AO537" s="470"/>
      <c r="AP537" s="470"/>
      <c r="AQ537" s="470"/>
      <c r="AR537" s="470"/>
      <c r="AS537" s="516"/>
      <c r="AT537" s="470"/>
      <c r="AU537" s="471"/>
      <c r="AV537" s="470"/>
      <c r="AW537" s="471"/>
      <c r="AX537" s="471"/>
      <c r="AY537" s="470"/>
      <c r="AZ537" s="473"/>
      <c r="BA537" s="472"/>
      <c r="BB537" s="473"/>
      <c r="BC537" s="472"/>
      <c r="BD537" s="473"/>
      <c r="BE537" s="472"/>
      <c r="BF537" s="473"/>
      <c r="BG537" s="472"/>
      <c r="BH537" s="473"/>
      <c r="BI537" s="472"/>
      <c r="BJ537" s="473"/>
      <c r="BK537" s="472"/>
      <c r="BL537" s="473"/>
      <c r="BM537" s="472"/>
      <c r="BN537" s="473"/>
      <c r="BO537" s="472"/>
      <c r="BP537" s="473"/>
      <c r="BQ537" s="472"/>
      <c r="BR537" s="473"/>
      <c r="BS537" s="472"/>
      <c r="BT537" s="473"/>
      <c r="BU537" s="472"/>
      <c r="BV537" s="473"/>
      <c r="BW537" s="472"/>
      <c r="BX537" s="470"/>
      <c r="BY537" s="470"/>
      <c r="BZ537" s="470"/>
      <c r="CA537" s="470"/>
      <c r="CB537" s="470"/>
      <c r="CC537" s="470"/>
      <c r="CD537" s="470"/>
      <c r="CE537" s="470"/>
      <c r="CF537" s="470"/>
      <c r="CG537" s="470"/>
      <c r="CH537" s="470"/>
      <c r="CI537" s="470"/>
      <c r="CJ537" s="470"/>
      <c r="CK537" s="470"/>
      <c r="CL537" s="470"/>
      <c r="CM537" s="470"/>
      <c r="CN537" s="470"/>
      <c r="CO537" s="470"/>
      <c r="CP537" s="470"/>
      <c r="CQ537" s="470"/>
      <c r="CR537" s="470"/>
      <c r="CS537" s="470"/>
      <c r="CT537" s="470"/>
      <c r="CU537" s="63"/>
      <c r="CV537" s="467"/>
      <c r="CW537" s="186"/>
      <c r="CX537" s="35"/>
      <c r="CY537" s="132" t="e">
        <f>IF(AND(BX537="NYY",BY537=150),324,IF(AND(BX537="NYY",BY537=95),282,IF(AND(BX537="NYY",BY537=70),202,IF(AND(BX537="NYY",BY537=50),159,IF(AND(BX537="NYY",BY537=35),131,IF(AND(BX537=NYY,BY537=25),106,IF(AND(BX537="LVTC",BY537=150),252,IF(AND(BX537="LVTC",BY537=95),190,IF(AND(BX537="LVTC",BY537=70),158,IF(AND(BX537="LVTC",BY537=50),124,IF(AND(BX537="LVTC",BY537=35),102,IF(AND(BX537="LVTC",BY537=25),83,0))))))))))))</f>
        <v>#NAME?</v>
      </c>
      <c r="CZ537" s="35"/>
      <c r="DA537" s="35"/>
      <c r="DB537" s="401">
        <f t="shared" si="53"/>
        <v>0</v>
      </c>
      <c r="DC537" s="401">
        <f t="shared" si="54"/>
        <v>0</v>
      </c>
      <c r="DD537" s="401" t="str">
        <f t="shared" si="55"/>
        <v>BAIK</v>
      </c>
      <c r="DE537" s="401">
        <f t="shared" si="56"/>
        <v>0</v>
      </c>
      <c r="DF537" s="401" t="str">
        <f t="shared" si="57"/>
        <v>BAIK</v>
      </c>
    </row>
    <row r="538" spans="1:110">
      <c r="A538" s="510">
        <f t="shared" si="58"/>
        <v>526</v>
      </c>
      <c r="B538" s="511" t="str">
        <f>'1. DATA TRAFO'!C537</f>
        <v>MG0043</v>
      </c>
      <c r="C538" s="512" t="str">
        <f>'1. DATA TRAFO'!D537</f>
        <v>DESA BANGEK</v>
      </c>
      <c r="D538" s="193" t="str">
        <f>'1. DATA TRAFO'!L537</f>
        <v>STARLITE</v>
      </c>
      <c r="E538" s="192">
        <f>'1. DATA TRAFO'!M537</f>
        <v>160</v>
      </c>
      <c r="F538" s="513">
        <f>'1. DATA TRAFO'!R537</f>
        <v>44832</v>
      </c>
      <c r="G538" s="205" t="str">
        <f>'1. DATA TRAFO'!T537</f>
        <v>GTA</v>
      </c>
      <c r="H538" s="470"/>
      <c r="I538" s="470"/>
      <c r="J538" s="470"/>
      <c r="K538" s="470"/>
      <c r="L538" s="470"/>
      <c r="M538" s="470"/>
      <c r="N538" s="470"/>
      <c r="O538" s="470"/>
      <c r="P538" s="470"/>
      <c r="Q538" s="470"/>
      <c r="R538" s="470"/>
      <c r="S538" s="470"/>
      <c r="T538" s="470"/>
      <c r="U538" s="470"/>
      <c r="V538" s="470"/>
      <c r="W538" s="470"/>
      <c r="X538" s="470"/>
      <c r="Y538" s="470"/>
      <c r="Z538" s="470"/>
      <c r="AA538" s="470"/>
      <c r="AB538" s="470"/>
      <c r="AC538" s="514"/>
      <c r="AD538" s="470"/>
      <c r="AE538" s="515"/>
      <c r="AF538" s="470"/>
      <c r="AG538" s="470"/>
      <c r="AH538" s="470"/>
      <c r="AI538" s="470"/>
      <c r="AJ538" s="470"/>
      <c r="AK538" s="470"/>
      <c r="AL538" s="470"/>
      <c r="AM538" s="470"/>
      <c r="AN538" s="470"/>
      <c r="AO538" s="470"/>
      <c r="AP538" s="470"/>
      <c r="AQ538" s="470"/>
      <c r="AR538" s="470"/>
      <c r="AS538" s="516"/>
      <c r="AT538" s="470"/>
      <c r="AU538" s="471"/>
      <c r="AV538" s="470"/>
      <c r="AW538" s="471"/>
      <c r="AX538" s="471"/>
      <c r="AY538" s="470"/>
      <c r="AZ538" s="473"/>
      <c r="BA538" s="472"/>
      <c r="BB538" s="473"/>
      <c r="BC538" s="472"/>
      <c r="BD538" s="473"/>
      <c r="BE538" s="472"/>
      <c r="BF538" s="473"/>
      <c r="BG538" s="472"/>
      <c r="BH538" s="473"/>
      <c r="BI538" s="472"/>
      <c r="BJ538" s="473"/>
      <c r="BK538" s="472"/>
      <c r="BL538" s="473"/>
      <c r="BM538" s="472"/>
      <c r="BN538" s="473"/>
      <c r="BO538" s="472"/>
      <c r="BP538" s="473"/>
      <c r="BQ538" s="472"/>
      <c r="BR538" s="473"/>
      <c r="BS538" s="472"/>
      <c r="BT538" s="473"/>
      <c r="BU538" s="472"/>
      <c r="BV538" s="473"/>
      <c r="BW538" s="472"/>
      <c r="BX538" s="470"/>
      <c r="BY538" s="470"/>
      <c r="BZ538" s="470"/>
      <c r="CA538" s="470"/>
      <c r="CB538" s="470"/>
      <c r="CC538" s="470"/>
      <c r="CD538" s="470"/>
      <c r="CE538" s="470"/>
      <c r="CF538" s="470"/>
      <c r="CG538" s="470"/>
      <c r="CH538" s="470"/>
      <c r="CI538" s="470"/>
      <c r="CJ538" s="470"/>
      <c r="CK538" s="470"/>
      <c r="CL538" s="470"/>
      <c r="CM538" s="470"/>
      <c r="CN538" s="470"/>
      <c r="CO538" s="470"/>
      <c r="CP538" s="470"/>
      <c r="CQ538" s="470"/>
      <c r="CR538" s="470"/>
      <c r="CS538" s="470"/>
      <c r="CT538" s="470"/>
      <c r="CU538" s="63"/>
      <c r="CV538" s="467"/>
      <c r="CW538" s="186"/>
      <c r="CX538" s="35"/>
      <c r="CY538" s="132" t="e">
        <f>IF(AND(BX538="NYY",BY538=150),324,IF(AND(BX538="NYY",BY538=95),282,IF(AND(BX538="NYY",BY538=70),202,IF(AND(BX538="NYY",BY538=50),159,IF(AND(BX538="NYY",BY538=35),131,IF(AND(BX538=NYY,BY538=25),106,IF(AND(BX538="LVTC",BY538=150),252,IF(AND(BX538="LVTC",BY538=95),190,IF(AND(BX538="LVTC",BY538=70),158,IF(AND(BX538="LVTC",BY538=50),124,IF(AND(BX538="LVTC",BY538=35),102,IF(AND(BX538="LVTC",BY538=25),83,0))))))))))))</f>
        <v>#NAME?</v>
      </c>
      <c r="CZ538" s="35"/>
      <c r="DA538" s="35"/>
      <c r="DB538" s="401">
        <f t="shared" si="53"/>
        <v>0</v>
      </c>
      <c r="DC538" s="401">
        <f t="shared" si="54"/>
        <v>0</v>
      </c>
      <c r="DD538" s="401" t="str">
        <f t="shared" si="55"/>
        <v>BAIK</v>
      </c>
      <c r="DE538" s="401">
        <f t="shared" si="56"/>
        <v>0</v>
      </c>
      <c r="DF538" s="401" t="str">
        <f t="shared" si="57"/>
        <v>BAIK</v>
      </c>
    </row>
    <row r="539" spans="1:110">
      <c r="A539" s="510">
        <f t="shared" si="58"/>
        <v>527</v>
      </c>
      <c r="B539" s="511" t="str">
        <f>'1. DATA TRAFO'!C538</f>
        <v>MG0040</v>
      </c>
      <c r="C539" s="512" t="str">
        <f>'1. DATA TRAFO'!D538</f>
        <v>DESA SIMPANG TIGA</v>
      </c>
      <c r="D539" s="193" t="str">
        <f>'1. DATA TRAFO'!L538</f>
        <v>VOLTRA</v>
      </c>
      <c r="E539" s="192">
        <f>'1. DATA TRAFO'!M538</f>
        <v>50</v>
      </c>
      <c r="F539" s="513">
        <f>'1. DATA TRAFO'!R538</f>
        <v>44832</v>
      </c>
      <c r="G539" s="205" t="str">
        <f>'1. DATA TRAFO'!T538</f>
        <v>GTA</v>
      </c>
      <c r="H539" s="470"/>
      <c r="I539" s="470"/>
      <c r="J539" s="470"/>
      <c r="K539" s="470"/>
      <c r="L539" s="470"/>
      <c r="M539" s="470"/>
      <c r="N539" s="470"/>
      <c r="O539" s="470"/>
      <c r="P539" s="470"/>
      <c r="Q539" s="470"/>
      <c r="R539" s="470"/>
      <c r="S539" s="470"/>
      <c r="T539" s="470"/>
      <c r="U539" s="470"/>
      <c r="V539" s="470"/>
      <c r="W539" s="470"/>
      <c r="X539" s="470"/>
      <c r="Y539" s="470"/>
      <c r="Z539" s="470"/>
      <c r="AA539" s="470"/>
      <c r="AB539" s="470"/>
      <c r="AC539" s="514"/>
      <c r="AD539" s="470"/>
      <c r="AE539" s="515"/>
      <c r="AF539" s="470"/>
      <c r="AG539" s="470"/>
      <c r="AH539" s="470"/>
      <c r="AI539" s="470"/>
      <c r="AJ539" s="470"/>
      <c r="AK539" s="470"/>
      <c r="AL539" s="470"/>
      <c r="AM539" s="470"/>
      <c r="AN539" s="470"/>
      <c r="AO539" s="470"/>
      <c r="AP539" s="470"/>
      <c r="AQ539" s="470"/>
      <c r="AR539" s="470"/>
      <c r="AS539" s="516"/>
      <c r="AT539" s="470"/>
      <c r="AU539" s="471"/>
      <c r="AV539" s="470"/>
      <c r="AW539" s="471"/>
      <c r="AX539" s="471"/>
      <c r="AY539" s="470"/>
      <c r="AZ539" s="473"/>
      <c r="BA539" s="472"/>
      <c r="BB539" s="473"/>
      <c r="BC539" s="472"/>
      <c r="BD539" s="473"/>
      <c r="BE539" s="472"/>
      <c r="BF539" s="473"/>
      <c r="BG539" s="472"/>
      <c r="BH539" s="473"/>
      <c r="BI539" s="472"/>
      <c r="BJ539" s="473"/>
      <c r="BK539" s="472"/>
      <c r="BL539" s="473"/>
      <c r="BM539" s="472"/>
      <c r="BN539" s="473"/>
      <c r="BO539" s="472"/>
      <c r="BP539" s="473"/>
      <c r="BQ539" s="472"/>
      <c r="BR539" s="473"/>
      <c r="BS539" s="472"/>
      <c r="BT539" s="473"/>
      <c r="BU539" s="472"/>
      <c r="BV539" s="473"/>
      <c r="BW539" s="472"/>
      <c r="BX539" s="470"/>
      <c r="BY539" s="470"/>
      <c r="BZ539" s="470"/>
      <c r="CA539" s="470"/>
      <c r="CB539" s="470"/>
      <c r="CC539" s="470"/>
      <c r="CD539" s="470"/>
      <c r="CE539" s="470"/>
      <c r="CF539" s="470"/>
      <c r="CG539" s="470"/>
      <c r="CH539" s="470"/>
      <c r="CI539" s="470"/>
      <c r="CJ539" s="470"/>
      <c r="CK539" s="470"/>
      <c r="CL539" s="470"/>
      <c r="CM539" s="470"/>
      <c r="CN539" s="470"/>
      <c r="CO539" s="470"/>
      <c r="CP539" s="470"/>
      <c r="CQ539" s="470"/>
      <c r="CR539" s="470"/>
      <c r="CS539" s="470"/>
      <c r="CT539" s="470"/>
      <c r="CU539" s="63"/>
      <c r="CV539" s="467"/>
      <c r="CW539" s="186"/>
      <c r="CX539" s="35"/>
      <c r="CY539" s="132" t="e">
        <f>IF(AND(BX539="NYY",BY539=150),324,IF(AND(BX539="NYY",BY539=95),282,IF(AND(BX539="NYY",BY539=70),202,IF(AND(BX539="NYY",BY539=50),159,IF(AND(BX539="NYY",BY539=35),131,IF(AND(BX539=NYY,BY539=25),106,IF(AND(BX539="LVTC",BY539=150),252,IF(AND(BX539="LVTC",BY539=95),190,IF(AND(BX539="LVTC",BY539=70),158,IF(AND(BX539="LVTC",BY539=50),124,IF(AND(BX539="LVTC",BY539=35),102,IF(AND(BX539="LVTC",BY539=25),83,0))))))))))))</f>
        <v>#NAME?</v>
      </c>
      <c r="CZ539" s="35"/>
      <c r="DA539" s="35"/>
      <c r="DB539" s="401">
        <f t="shared" si="53"/>
        <v>0</v>
      </c>
      <c r="DC539" s="401">
        <f t="shared" si="54"/>
        <v>0</v>
      </c>
      <c r="DD539" s="401" t="str">
        <f t="shared" si="55"/>
        <v>BAIK</v>
      </c>
      <c r="DE539" s="401">
        <f t="shared" si="56"/>
        <v>0</v>
      </c>
      <c r="DF539" s="401" t="str">
        <f t="shared" si="57"/>
        <v>BAIK</v>
      </c>
    </row>
    <row r="540" spans="1:110">
      <c r="A540" s="510">
        <f t="shared" si="58"/>
        <v>528</v>
      </c>
      <c r="B540" s="511" t="str">
        <f>'1. DATA TRAFO'!C539</f>
        <v>MG0135</v>
      </c>
      <c r="C540" s="512" t="str">
        <f>'1. DATA TRAFO'!D539</f>
        <v>JL. SIMPANG TIGE SAWIT</v>
      </c>
      <c r="D540" s="193" t="str">
        <f>'1. DATA TRAFO'!L539</f>
        <v>SINTRA</v>
      </c>
      <c r="E540" s="192">
        <f>'1. DATA TRAFO'!M539</f>
        <v>100</v>
      </c>
      <c r="F540" s="513">
        <f>'1. DATA TRAFO'!R539</f>
        <v>44832</v>
      </c>
      <c r="G540" s="205" t="str">
        <f>'1. DATA TRAFO'!T539</f>
        <v>GTA</v>
      </c>
      <c r="H540" s="470"/>
      <c r="I540" s="470"/>
      <c r="J540" s="470"/>
      <c r="K540" s="470"/>
      <c r="L540" s="470"/>
      <c r="M540" s="470"/>
      <c r="N540" s="470"/>
      <c r="O540" s="470"/>
      <c r="P540" s="470"/>
      <c r="Q540" s="470"/>
      <c r="R540" s="470"/>
      <c r="S540" s="470"/>
      <c r="T540" s="470"/>
      <c r="U540" s="470"/>
      <c r="V540" s="470"/>
      <c r="W540" s="470"/>
      <c r="X540" s="470"/>
      <c r="Y540" s="470"/>
      <c r="Z540" s="470"/>
      <c r="AA540" s="470"/>
      <c r="AB540" s="470"/>
      <c r="AC540" s="514"/>
      <c r="AD540" s="470"/>
      <c r="AE540" s="515"/>
      <c r="AF540" s="470"/>
      <c r="AG540" s="470"/>
      <c r="AH540" s="470"/>
      <c r="AI540" s="470"/>
      <c r="AJ540" s="470"/>
      <c r="AK540" s="470"/>
      <c r="AL540" s="470"/>
      <c r="AM540" s="470"/>
      <c r="AN540" s="470"/>
      <c r="AO540" s="470"/>
      <c r="AP540" s="470"/>
      <c r="AQ540" s="470"/>
      <c r="AR540" s="470"/>
      <c r="AS540" s="516"/>
      <c r="AT540" s="470"/>
      <c r="AU540" s="471"/>
      <c r="AV540" s="470"/>
      <c r="AW540" s="471"/>
      <c r="AX540" s="471"/>
      <c r="AY540" s="470"/>
      <c r="AZ540" s="473"/>
      <c r="BA540" s="472"/>
      <c r="BB540" s="473"/>
      <c r="BC540" s="472"/>
      <c r="BD540" s="473"/>
      <c r="BE540" s="472"/>
      <c r="BF540" s="473"/>
      <c r="BG540" s="472"/>
      <c r="BH540" s="473"/>
      <c r="BI540" s="472"/>
      <c r="BJ540" s="473"/>
      <c r="BK540" s="472"/>
      <c r="BL540" s="473"/>
      <c r="BM540" s="472"/>
      <c r="BN540" s="473"/>
      <c r="BO540" s="472"/>
      <c r="BP540" s="473"/>
      <c r="BQ540" s="472"/>
      <c r="BR540" s="473"/>
      <c r="BS540" s="472"/>
      <c r="BT540" s="473"/>
      <c r="BU540" s="472"/>
      <c r="BV540" s="473"/>
      <c r="BW540" s="472"/>
      <c r="BX540" s="470"/>
      <c r="BY540" s="470"/>
      <c r="BZ540" s="470"/>
      <c r="CA540" s="470"/>
      <c r="CB540" s="470"/>
      <c r="CC540" s="470"/>
      <c r="CD540" s="470"/>
      <c r="CE540" s="470"/>
      <c r="CF540" s="470"/>
      <c r="CG540" s="470"/>
      <c r="CH540" s="470"/>
      <c r="CI540" s="470"/>
      <c r="CJ540" s="470"/>
      <c r="CK540" s="470"/>
      <c r="CL540" s="470"/>
      <c r="CM540" s="470"/>
      <c r="CN540" s="470"/>
      <c r="CO540" s="470"/>
      <c r="CP540" s="470"/>
      <c r="CQ540" s="470"/>
      <c r="CR540" s="470"/>
      <c r="CS540" s="470"/>
      <c r="CT540" s="470"/>
      <c r="CU540" s="63"/>
      <c r="CV540" s="467"/>
      <c r="CW540" s="186"/>
      <c r="CX540" s="35"/>
      <c r="CY540" s="132" t="e">
        <f>IF(AND(BX540="NYY",BY540=150),324,IF(AND(BX540="NYY",BY540=95),282,IF(AND(BX540="NYY",BY540=70),202,IF(AND(BX540="NYY",BY540=50),159,IF(AND(BX540="NYY",BY540=35),131,IF(AND(BX540=NYY,BY540=25),106,IF(AND(BX540="LVTC",BY540=150),252,IF(AND(BX540="LVTC",BY540=95),190,IF(AND(BX540="LVTC",BY540=70),158,IF(AND(BX540="LVTC",BY540=50),124,IF(AND(BX540="LVTC",BY540=35),102,IF(AND(BX540="LVTC",BY540=25),83,0))))))))))))</f>
        <v>#NAME?</v>
      </c>
      <c r="CZ540" s="35"/>
      <c r="DA540" s="35"/>
      <c r="DB540" s="401">
        <f t="shared" si="53"/>
        <v>0</v>
      </c>
      <c r="DC540" s="401">
        <f t="shared" si="54"/>
        <v>0</v>
      </c>
      <c r="DD540" s="401" t="str">
        <f t="shared" si="55"/>
        <v>BAIK</v>
      </c>
      <c r="DE540" s="401">
        <f t="shared" si="56"/>
        <v>0</v>
      </c>
      <c r="DF540" s="401" t="str">
        <f t="shared" si="57"/>
        <v>BAIK</v>
      </c>
    </row>
    <row r="541" spans="1:110">
      <c r="A541" s="510">
        <f t="shared" si="58"/>
        <v>529</v>
      </c>
      <c r="B541" s="511" t="str">
        <f>'1. DATA TRAFO'!C540</f>
        <v>MG0134</v>
      </c>
      <c r="C541" s="512" t="str">
        <f>'1. DATA TRAFO'!D540</f>
        <v>JL. SIMPANG TIGE SAWIT</v>
      </c>
      <c r="D541" s="193" t="str">
        <f>'1. DATA TRAFO'!L540</f>
        <v>SINTRA</v>
      </c>
      <c r="E541" s="192">
        <f>'1. DATA TRAFO'!M540</f>
        <v>50</v>
      </c>
      <c r="F541" s="513">
        <f>'1. DATA TRAFO'!R540</f>
        <v>44832</v>
      </c>
      <c r="G541" s="205" t="str">
        <f>'1. DATA TRAFO'!T540</f>
        <v>GTA</v>
      </c>
      <c r="H541" s="470"/>
      <c r="I541" s="470"/>
      <c r="J541" s="470"/>
      <c r="K541" s="470"/>
      <c r="L541" s="470"/>
      <c r="M541" s="470"/>
      <c r="N541" s="470"/>
      <c r="O541" s="470"/>
      <c r="P541" s="470"/>
      <c r="Q541" s="470"/>
      <c r="R541" s="470"/>
      <c r="S541" s="470"/>
      <c r="T541" s="470"/>
      <c r="U541" s="470"/>
      <c r="V541" s="470"/>
      <c r="W541" s="470"/>
      <c r="X541" s="470"/>
      <c r="Y541" s="470"/>
      <c r="Z541" s="470"/>
      <c r="AA541" s="470"/>
      <c r="AB541" s="470"/>
      <c r="AC541" s="514"/>
      <c r="AD541" s="470"/>
      <c r="AE541" s="515"/>
      <c r="AF541" s="470"/>
      <c r="AG541" s="470"/>
      <c r="AH541" s="470"/>
      <c r="AI541" s="470"/>
      <c r="AJ541" s="470"/>
      <c r="AK541" s="470"/>
      <c r="AL541" s="470"/>
      <c r="AM541" s="470"/>
      <c r="AN541" s="470"/>
      <c r="AO541" s="470"/>
      <c r="AP541" s="470"/>
      <c r="AQ541" s="470"/>
      <c r="AR541" s="470"/>
      <c r="AS541" s="516"/>
      <c r="AT541" s="470"/>
      <c r="AU541" s="471"/>
      <c r="AV541" s="470"/>
      <c r="AW541" s="471"/>
      <c r="AX541" s="471"/>
      <c r="AY541" s="470"/>
      <c r="AZ541" s="473"/>
      <c r="BA541" s="472"/>
      <c r="BB541" s="473"/>
      <c r="BC541" s="472"/>
      <c r="BD541" s="473"/>
      <c r="BE541" s="472"/>
      <c r="BF541" s="473"/>
      <c r="BG541" s="472"/>
      <c r="BH541" s="473"/>
      <c r="BI541" s="472"/>
      <c r="BJ541" s="473"/>
      <c r="BK541" s="472"/>
      <c r="BL541" s="473"/>
      <c r="BM541" s="472"/>
      <c r="BN541" s="473"/>
      <c r="BO541" s="472"/>
      <c r="BP541" s="473"/>
      <c r="BQ541" s="472"/>
      <c r="BR541" s="473"/>
      <c r="BS541" s="472"/>
      <c r="BT541" s="473"/>
      <c r="BU541" s="472"/>
      <c r="BV541" s="473"/>
      <c r="BW541" s="472"/>
      <c r="BX541" s="470"/>
      <c r="BY541" s="470"/>
      <c r="BZ541" s="470"/>
      <c r="CA541" s="470"/>
      <c r="CB541" s="470"/>
      <c r="CC541" s="470"/>
      <c r="CD541" s="470"/>
      <c r="CE541" s="470"/>
      <c r="CF541" s="470"/>
      <c r="CG541" s="470"/>
      <c r="CH541" s="470"/>
      <c r="CI541" s="470"/>
      <c r="CJ541" s="470"/>
      <c r="CK541" s="470"/>
      <c r="CL541" s="470"/>
      <c r="CM541" s="470"/>
      <c r="CN541" s="470"/>
      <c r="CO541" s="470"/>
      <c r="CP541" s="470"/>
      <c r="CQ541" s="470"/>
      <c r="CR541" s="470"/>
      <c r="CS541" s="470"/>
      <c r="CT541" s="470"/>
      <c r="CU541" s="63"/>
      <c r="CV541" s="467"/>
      <c r="CW541" s="186"/>
      <c r="CX541" s="35"/>
      <c r="CY541" s="132" t="e">
        <f>IF(AND(BX541="NYY",BY541=150),324,IF(AND(BX541="NYY",BY541=95),282,IF(AND(BX541="NYY",BY541=70),202,IF(AND(BX541="NYY",BY541=50),159,IF(AND(BX541="NYY",BY541=35),131,IF(AND(BX541=NYY,BY541=25),106,IF(AND(BX541="LVTC",BY541=150),252,IF(AND(BX541="LVTC",BY541=95),190,IF(AND(BX541="LVTC",BY541=70),158,IF(AND(BX541="LVTC",BY541=50),124,IF(AND(BX541="LVTC",BY541=35),102,IF(AND(BX541="LVTC",BY541=25),83,0))))))))))))</f>
        <v>#NAME?</v>
      </c>
      <c r="CZ541" s="35"/>
      <c r="DA541" s="35"/>
      <c r="DB541" s="401">
        <f t="shared" si="53"/>
        <v>0</v>
      </c>
      <c r="DC541" s="401">
        <f t="shared" si="54"/>
        <v>0</v>
      </c>
      <c r="DD541" s="401" t="str">
        <f t="shared" si="55"/>
        <v>BAIK</v>
      </c>
      <c r="DE541" s="401">
        <f t="shared" si="56"/>
        <v>0</v>
      </c>
      <c r="DF541" s="401" t="str">
        <f t="shared" si="57"/>
        <v>BAIK</v>
      </c>
    </row>
    <row r="542" spans="1:110">
      <c r="A542" s="510">
        <f t="shared" si="58"/>
        <v>530</v>
      </c>
      <c r="B542" s="511" t="str">
        <f>'1. DATA TRAFO'!C541</f>
        <v>KK0133</v>
      </c>
      <c r="C542" s="512" t="str">
        <f>'1. DATA TRAFO'!D541</f>
        <v>JL, SIMPANG TIGE SAWIT</v>
      </c>
      <c r="D542" s="193" t="str">
        <f>'1. DATA TRAFO'!L541</f>
        <v>SINTRA</v>
      </c>
      <c r="E542" s="192">
        <f>'1. DATA TRAFO'!M541</f>
        <v>100</v>
      </c>
      <c r="F542" s="513">
        <f>'1. DATA TRAFO'!R541</f>
        <v>44832</v>
      </c>
      <c r="G542" s="205" t="str">
        <f>'1. DATA TRAFO'!T541</f>
        <v>GTA</v>
      </c>
      <c r="H542" s="470"/>
      <c r="I542" s="470"/>
      <c r="J542" s="470"/>
      <c r="K542" s="470"/>
      <c r="L542" s="470"/>
      <c r="M542" s="470"/>
      <c r="N542" s="470"/>
      <c r="O542" s="470"/>
      <c r="P542" s="470"/>
      <c r="Q542" s="470"/>
      <c r="R542" s="470"/>
      <c r="S542" s="470"/>
      <c r="T542" s="470"/>
      <c r="U542" s="470"/>
      <c r="V542" s="470"/>
      <c r="W542" s="470"/>
      <c r="X542" s="470"/>
      <c r="Y542" s="470"/>
      <c r="Z542" s="470"/>
      <c r="AA542" s="470"/>
      <c r="AB542" s="470"/>
      <c r="AC542" s="514"/>
      <c r="AD542" s="470"/>
      <c r="AE542" s="515"/>
      <c r="AF542" s="470"/>
      <c r="AG542" s="470"/>
      <c r="AH542" s="470"/>
      <c r="AI542" s="470"/>
      <c r="AJ542" s="470"/>
      <c r="AK542" s="470"/>
      <c r="AL542" s="470"/>
      <c r="AM542" s="470"/>
      <c r="AN542" s="470"/>
      <c r="AO542" s="470"/>
      <c r="AP542" s="470"/>
      <c r="AQ542" s="470"/>
      <c r="AR542" s="470"/>
      <c r="AS542" s="516"/>
      <c r="AT542" s="470"/>
      <c r="AU542" s="471"/>
      <c r="AV542" s="470"/>
      <c r="AW542" s="471"/>
      <c r="AX542" s="471"/>
      <c r="AY542" s="470"/>
      <c r="AZ542" s="473"/>
      <c r="BA542" s="472"/>
      <c r="BB542" s="473"/>
      <c r="BC542" s="472"/>
      <c r="BD542" s="473"/>
      <c r="BE542" s="472"/>
      <c r="BF542" s="473"/>
      <c r="BG542" s="472"/>
      <c r="BH542" s="473"/>
      <c r="BI542" s="472"/>
      <c r="BJ542" s="473"/>
      <c r="BK542" s="472"/>
      <c r="BL542" s="473"/>
      <c r="BM542" s="472"/>
      <c r="BN542" s="473"/>
      <c r="BO542" s="472"/>
      <c r="BP542" s="473"/>
      <c r="BQ542" s="472"/>
      <c r="BR542" s="473"/>
      <c r="BS542" s="472"/>
      <c r="BT542" s="473"/>
      <c r="BU542" s="472"/>
      <c r="BV542" s="473"/>
      <c r="BW542" s="472"/>
      <c r="BX542" s="470"/>
      <c r="BY542" s="470"/>
      <c r="BZ542" s="470"/>
      <c r="CA542" s="470"/>
      <c r="CB542" s="470"/>
      <c r="CC542" s="470"/>
      <c r="CD542" s="470"/>
      <c r="CE542" s="470"/>
      <c r="CF542" s="470"/>
      <c r="CG542" s="470"/>
      <c r="CH542" s="470"/>
      <c r="CI542" s="470"/>
      <c r="CJ542" s="470"/>
      <c r="CK542" s="470"/>
      <c r="CL542" s="470"/>
      <c r="CM542" s="470"/>
      <c r="CN542" s="470"/>
      <c r="CO542" s="470"/>
      <c r="CP542" s="470"/>
      <c r="CQ542" s="470"/>
      <c r="CR542" s="470"/>
      <c r="CS542" s="470"/>
      <c r="CT542" s="470"/>
      <c r="CU542" s="63"/>
      <c r="CV542" s="467"/>
      <c r="CW542" s="186"/>
      <c r="CX542" s="35"/>
      <c r="CY542" s="132" t="e">
        <f>IF(AND(BX542="NYY",BY542=150),324,IF(AND(BX542="NYY",BY542=95),282,IF(AND(BX542="NYY",BY542=70),202,IF(AND(BX542="NYY",BY542=50),159,IF(AND(BX542="NYY",BY542=35),131,IF(AND(BX542=NYY,BY542=25),106,IF(AND(BX542="LVTC",BY542=150),252,IF(AND(BX542="LVTC",BY542=95),190,IF(AND(BX542="LVTC",BY542=70),158,IF(AND(BX542="LVTC",BY542=50),124,IF(AND(BX542="LVTC",BY542=35),102,IF(AND(BX542="LVTC",BY542=25),83,0))))))))))))</f>
        <v>#NAME?</v>
      </c>
      <c r="CZ542" s="35"/>
      <c r="DA542" s="35"/>
      <c r="DB542" s="401">
        <f t="shared" si="53"/>
        <v>0</v>
      </c>
      <c r="DC542" s="401">
        <f t="shared" si="54"/>
        <v>0</v>
      </c>
      <c r="DD542" s="401" t="str">
        <f t="shared" si="55"/>
        <v>BAIK</v>
      </c>
      <c r="DE542" s="401">
        <f t="shared" si="56"/>
        <v>0</v>
      </c>
      <c r="DF542" s="401" t="str">
        <f t="shared" si="57"/>
        <v>BAIK</v>
      </c>
    </row>
    <row r="543" spans="1:110">
      <c r="A543" s="510">
        <f t="shared" si="58"/>
        <v>531</v>
      </c>
      <c r="B543" s="511" t="str">
        <f>'1. DATA TRAFO'!C542</f>
        <v>MG0147</v>
      </c>
      <c r="C543" s="512" t="str">
        <f>'1. DATA TRAFO'!D542</f>
        <v>JL. SIMPANG TIGE SAWIT</v>
      </c>
      <c r="D543" s="193" t="str">
        <f>'1. DATA TRAFO'!L542</f>
        <v>VOLTRA</v>
      </c>
      <c r="E543" s="192">
        <f>'1. DATA TRAFO'!M542</f>
        <v>100</v>
      </c>
      <c r="F543" s="513">
        <f>'1. DATA TRAFO'!R542</f>
        <v>44834</v>
      </c>
      <c r="G543" s="205" t="str">
        <f>'1. DATA TRAFO'!T542</f>
        <v>GTA</v>
      </c>
      <c r="H543" s="470"/>
      <c r="I543" s="470"/>
      <c r="J543" s="470"/>
      <c r="K543" s="470"/>
      <c r="L543" s="470"/>
      <c r="M543" s="470"/>
      <c r="N543" s="470"/>
      <c r="O543" s="470"/>
      <c r="P543" s="470"/>
      <c r="Q543" s="470"/>
      <c r="R543" s="470"/>
      <c r="S543" s="470"/>
      <c r="T543" s="470"/>
      <c r="U543" s="470"/>
      <c r="V543" s="470"/>
      <c r="W543" s="470"/>
      <c r="X543" s="470"/>
      <c r="Y543" s="470"/>
      <c r="Z543" s="470"/>
      <c r="AA543" s="470"/>
      <c r="AB543" s="470"/>
      <c r="AC543" s="514"/>
      <c r="AD543" s="470"/>
      <c r="AE543" s="515"/>
      <c r="AF543" s="470"/>
      <c r="AG543" s="470"/>
      <c r="AH543" s="470"/>
      <c r="AI543" s="470"/>
      <c r="AJ543" s="470"/>
      <c r="AK543" s="470"/>
      <c r="AL543" s="470"/>
      <c r="AM543" s="470"/>
      <c r="AN543" s="470"/>
      <c r="AO543" s="470"/>
      <c r="AP543" s="470"/>
      <c r="AQ543" s="470"/>
      <c r="AR543" s="470"/>
      <c r="AS543" s="516"/>
      <c r="AT543" s="470"/>
      <c r="AU543" s="471"/>
      <c r="AV543" s="470"/>
      <c r="AW543" s="471"/>
      <c r="AX543" s="471"/>
      <c r="AY543" s="470"/>
      <c r="AZ543" s="473"/>
      <c r="BA543" s="472"/>
      <c r="BB543" s="473"/>
      <c r="BC543" s="472"/>
      <c r="BD543" s="473"/>
      <c r="BE543" s="472"/>
      <c r="BF543" s="473"/>
      <c r="BG543" s="472"/>
      <c r="BH543" s="473"/>
      <c r="BI543" s="472"/>
      <c r="BJ543" s="473"/>
      <c r="BK543" s="472"/>
      <c r="BL543" s="473"/>
      <c r="BM543" s="472"/>
      <c r="BN543" s="473"/>
      <c r="BO543" s="472"/>
      <c r="BP543" s="473"/>
      <c r="BQ543" s="472"/>
      <c r="BR543" s="473"/>
      <c r="BS543" s="472"/>
      <c r="BT543" s="473"/>
      <c r="BU543" s="472"/>
      <c r="BV543" s="473"/>
      <c r="BW543" s="472"/>
      <c r="BX543" s="470"/>
      <c r="BY543" s="470"/>
      <c r="BZ543" s="470"/>
      <c r="CA543" s="470"/>
      <c r="CB543" s="470"/>
      <c r="CC543" s="470"/>
      <c r="CD543" s="470"/>
      <c r="CE543" s="470"/>
      <c r="CF543" s="470"/>
      <c r="CG543" s="470"/>
      <c r="CH543" s="470"/>
      <c r="CI543" s="470"/>
      <c r="CJ543" s="470"/>
      <c r="CK543" s="470"/>
      <c r="CL543" s="470"/>
      <c r="CM543" s="470"/>
      <c r="CN543" s="470"/>
      <c r="CO543" s="470"/>
      <c r="CP543" s="470"/>
      <c r="CQ543" s="470"/>
      <c r="CR543" s="470"/>
      <c r="CS543" s="470"/>
      <c r="CT543" s="470"/>
      <c r="CU543" s="63"/>
      <c r="CV543" s="467"/>
      <c r="CW543" s="186"/>
      <c r="CX543" s="35"/>
      <c r="CY543" s="132" t="e">
        <f>IF(AND(BX543="NYY",BY543=150),324,IF(AND(BX543="NYY",BY543=95),282,IF(AND(BX543="NYY",BY543=70),202,IF(AND(BX543="NYY",BY543=50),159,IF(AND(BX543="NYY",BY543=35),131,IF(AND(BX543=NYY,BY543=25),106,IF(AND(BX543="LVTC",BY543=150),252,IF(AND(BX543="LVTC",BY543=95),190,IF(AND(BX543="LVTC",BY543=70),158,IF(AND(BX543="LVTC",BY543=50),124,IF(AND(BX543="LVTC",BY543=35),102,IF(AND(BX543="LVTC",BY543=25),83,0))))))))))))</f>
        <v>#NAME?</v>
      </c>
      <c r="CZ543" s="35"/>
      <c r="DA543" s="35"/>
      <c r="DB543" s="401">
        <f t="shared" si="53"/>
        <v>0</v>
      </c>
      <c r="DC543" s="401">
        <f t="shared" si="54"/>
        <v>0</v>
      </c>
      <c r="DD543" s="401" t="str">
        <f t="shared" si="55"/>
        <v>BAIK</v>
      </c>
      <c r="DE543" s="401">
        <f t="shared" si="56"/>
        <v>0</v>
      </c>
      <c r="DF543" s="401" t="str">
        <f t="shared" si="57"/>
        <v>BAIK</v>
      </c>
    </row>
    <row r="544" spans="1:110">
      <c r="A544" s="510">
        <f t="shared" si="58"/>
        <v>532</v>
      </c>
      <c r="B544" s="511" t="str">
        <f>'1. DATA TRAFO'!C543</f>
        <v>MG0039</v>
      </c>
      <c r="C544" s="512" t="str">
        <f>'1. DATA TRAFO'!D543</f>
        <v>AIK RUAK</v>
      </c>
      <c r="D544" s="193" t="str">
        <f>'1. DATA TRAFO'!L543</f>
        <v>SINTRA</v>
      </c>
      <c r="E544" s="192">
        <f>'1. DATA TRAFO'!M543</f>
        <v>25</v>
      </c>
      <c r="F544" s="513">
        <f>'1. DATA TRAFO'!R543</f>
        <v>44830</v>
      </c>
      <c r="G544" s="205" t="str">
        <f>'1. DATA TRAFO'!T543</f>
        <v>GTA</v>
      </c>
      <c r="H544" s="470"/>
      <c r="I544" s="470"/>
      <c r="J544" s="470"/>
      <c r="K544" s="470"/>
      <c r="L544" s="470"/>
      <c r="M544" s="470"/>
      <c r="N544" s="470"/>
      <c r="O544" s="470"/>
      <c r="P544" s="470"/>
      <c r="Q544" s="470"/>
      <c r="R544" s="470"/>
      <c r="S544" s="470"/>
      <c r="T544" s="470"/>
      <c r="U544" s="470"/>
      <c r="V544" s="470"/>
      <c r="W544" s="470"/>
      <c r="X544" s="470"/>
      <c r="Y544" s="470"/>
      <c r="Z544" s="470"/>
      <c r="AA544" s="470"/>
      <c r="AB544" s="470"/>
      <c r="AC544" s="514"/>
      <c r="AD544" s="470"/>
      <c r="AE544" s="515"/>
      <c r="AF544" s="470"/>
      <c r="AG544" s="470"/>
      <c r="AH544" s="470"/>
      <c r="AI544" s="470"/>
      <c r="AJ544" s="470"/>
      <c r="AK544" s="470"/>
      <c r="AL544" s="470"/>
      <c r="AM544" s="470"/>
      <c r="AN544" s="470"/>
      <c r="AO544" s="470"/>
      <c r="AP544" s="470"/>
      <c r="AQ544" s="470"/>
      <c r="AR544" s="470"/>
      <c r="AS544" s="516"/>
      <c r="AT544" s="470"/>
      <c r="AU544" s="471"/>
      <c r="AV544" s="470"/>
      <c r="AW544" s="471"/>
      <c r="AX544" s="471"/>
      <c r="AY544" s="470"/>
      <c r="AZ544" s="473"/>
      <c r="BA544" s="472"/>
      <c r="BB544" s="473"/>
      <c r="BC544" s="472"/>
      <c r="BD544" s="473"/>
      <c r="BE544" s="472"/>
      <c r="BF544" s="473"/>
      <c r="BG544" s="472"/>
      <c r="BH544" s="473"/>
      <c r="BI544" s="472"/>
      <c r="BJ544" s="473"/>
      <c r="BK544" s="472"/>
      <c r="BL544" s="473"/>
      <c r="BM544" s="472"/>
      <c r="BN544" s="473"/>
      <c r="BO544" s="472"/>
      <c r="BP544" s="473"/>
      <c r="BQ544" s="472"/>
      <c r="BR544" s="473"/>
      <c r="BS544" s="472"/>
      <c r="BT544" s="473"/>
      <c r="BU544" s="472"/>
      <c r="BV544" s="473"/>
      <c r="BW544" s="472"/>
      <c r="BX544" s="470"/>
      <c r="BY544" s="470"/>
      <c r="BZ544" s="470"/>
      <c r="CA544" s="470"/>
      <c r="CB544" s="470"/>
      <c r="CC544" s="470"/>
      <c r="CD544" s="470"/>
      <c r="CE544" s="470"/>
      <c r="CF544" s="470"/>
      <c r="CG544" s="470"/>
      <c r="CH544" s="470"/>
      <c r="CI544" s="470"/>
      <c r="CJ544" s="470"/>
      <c r="CK544" s="470"/>
      <c r="CL544" s="470"/>
      <c r="CM544" s="470"/>
      <c r="CN544" s="470"/>
      <c r="CO544" s="470"/>
      <c r="CP544" s="470"/>
      <c r="CQ544" s="470"/>
      <c r="CR544" s="470"/>
      <c r="CS544" s="470"/>
      <c r="CT544" s="470"/>
      <c r="CU544" s="63"/>
      <c r="CV544" s="467"/>
      <c r="CW544" s="186"/>
      <c r="CX544" s="35"/>
      <c r="CY544" s="132" t="e">
        <f>IF(AND(BX544="NYY",BY544=150),324,IF(AND(BX544="NYY",BY544=95),282,IF(AND(BX544="NYY",BY544=70),202,IF(AND(BX544="NYY",BY544=50),159,IF(AND(BX544="NYY",BY544=35),131,IF(AND(BX544=NYY,BY544=25),106,IF(AND(BX544="LVTC",BY544=150),252,IF(AND(BX544="LVTC",BY544=95),190,IF(AND(BX544="LVTC",BY544=70),158,IF(AND(BX544="LVTC",BY544=50),124,IF(AND(BX544="LVTC",BY544=35),102,IF(AND(BX544="LVTC",BY544=25),83,0))))))))))))</f>
        <v>#NAME?</v>
      </c>
      <c r="CZ544" s="35"/>
      <c r="DA544" s="35"/>
      <c r="DB544" s="401">
        <f t="shared" si="53"/>
        <v>0</v>
      </c>
      <c r="DC544" s="401">
        <f t="shared" si="54"/>
        <v>0</v>
      </c>
      <c r="DD544" s="401" t="str">
        <f t="shared" si="55"/>
        <v>BAIK</v>
      </c>
      <c r="DE544" s="401">
        <f t="shared" si="56"/>
        <v>0</v>
      </c>
      <c r="DF544" s="401" t="str">
        <f t="shared" si="57"/>
        <v>BAIK</v>
      </c>
    </row>
    <row r="545" spans="1:110">
      <c r="A545" s="510">
        <f t="shared" si="58"/>
        <v>533</v>
      </c>
      <c r="B545" s="511" t="str">
        <f>'1. DATA TRAFO'!C544</f>
        <v>MG0105</v>
      </c>
      <c r="C545" s="512" t="str">
        <f>'1. DATA TRAFO'!D544</f>
        <v>DESA SIMPANG TIGA</v>
      </c>
      <c r="D545" s="193" t="str">
        <f>'1. DATA TRAFO'!L544</f>
        <v>MORAWA</v>
      </c>
      <c r="E545" s="192">
        <f>'1. DATA TRAFO'!M544</f>
        <v>100</v>
      </c>
      <c r="F545" s="513">
        <f>'1. DATA TRAFO'!R544</f>
        <v>44832</v>
      </c>
      <c r="G545" s="205" t="str">
        <f>'1. DATA TRAFO'!T544</f>
        <v>GTA</v>
      </c>
      <c r="H545" s="470"/>
      <c r="I545" s="470"/>
      <c r="J545" s="470"/>
      <c r="K545" s="470"/>
      <c r="L545" s="470"/>
      <c r="M545" s="470"/>
      <c r="N545" s="470"/>
      <c r="O545" s="470"/>
      <c r="P545" s="470"/>
      <c r="Q545" s="470"/>
      <c r="R545" s="470"/>
      <c r="S545" s="470"/>
      <c r="T545" s="470"/>
      <c r="U545" s="470"/>
      <c r="V545" s="470"/>
      <c r="W545" s="470"/>
      <c r="X545" s="470"/>
      <c r="Y545" s="470"/>
      <c r="Z545" s="470"/>
      <c r="AA545" s="470"/>
      <c r="AB545" s="470"/>
      <c r="AC545" s="514"/>
      <c r="AD545" s="470"/>
      <c r="AE545" s="515"/>
      <c r="AF545" s="470"/>
      <c r="AG545" s="470"/>
      <c r="AH545" s="470"/>
      <c r="AI545" s="470"/>
      <c r="AJ545" s="470"/>
      <c r="AK545" s="470"/>
      <c r="AL545" s="470"/>
      <c r="AM545" s="470"/>
      <c r="AN545" s="470"/>
      <c r="AO545" s="470"/>
      <c r="AP545" s="470"/>
      <c r="AQ545" s="470"/>
      <c r="AR545" s="470"/>
      <c r="AS545" s="516"/>
      <c r="AT545" s="470"/>
      <c r="AU545" s="471"/>
      <c r="AV545" s="470"/>
      <c r="AW545" s="471"/>
      <c r="AX545" s="471"/>
      <c r="AY545" s="470"/>
      <c r="AZ545" s="473"/>
      <c r="BA545" s="472"/>
      <c r="BB545" s="473"/>
      <c r="BC545" s="472"/>
      <c r="BD545" s="473"/>
      <c r="BE545" s="472"/>
      <c r="BF545" s="473"/>
      <c r="BG545" s="472"/>
      <c r="BH545" s="473"/>
      <c r="BI545" s="472"/>
      <c r="BJ545" s="473"/>
      <c r="BK545" s="472"/>
      <c r="BL545" s="473"/>
      <c r="BM545" s="472"/>
      <c r="BN545" s="473"/>
      <c r="BO545" s="472"/>
      <c r="BP545" s="473"/>
      <c r="BQ545" s="472"/>
      <c r="BR545" s="473"/>
      <c r="BS545" s="472"/>
      <c r="BT545" s="473"/>
      <c r="BU545" s="472"/>
      <c r="BV545" s="473"/>
      <c r="BW545" s="472"/>
      <c r="BX545" s="470"/>
      <c r="BY545" s="470"/>
      <c r="BZ545" s="470"/>
      <c r="CA545" s="470"/>
      <c r="CB545" s="470"/>
      <c r="CC545" s="470"/>
      <c r="CD545" s="470"/>
      <c r="CE545" s="470"/>
      <c r="CF545" s="470"/>
      <c r="CG545" s="470"/>
      <c r="CH545" s="470"/>
      <c r="CI545" s="470"/>
      <c r="CJ545" s="470"/>
      <c r="CK545" s="470"/>
      <c r="CL545" s="470"/>
      <c r="CM545" s="470"/>
      <c r="CN545" s="470"/>
      <c r="CO545" s="470"/>
      <c r="CP545" s="470"/>
      <c r="CQ545" s="470"/>
      <c r="CR545" s="470"/>
      <c r="CS545" s="470"/>
      <c r="CT545" s="470"/>
      <c r="CU545" s="63"/>
      <c r="CV545" s="467"/>
      <c r="CW545" s="186"/>
      <c r="CX545" s="35"/>
      <c r="CY545" s="132" t="e">
        <f>IF(AND(BX545="NYY",BY545=150),324,IF(AND(BX545="NYY",BY545=95),282,IF(AND(BX545="NYY",BY545=70),202,IF(AND(BX545="NYY",BY545=50),159,IF(AND(BX545="NYY",BY545=35),131,IF(AND(BX545=NYY,BY545=25),106,IF(AND(BX545="LVTC",BY545=150),252,IF(AND(BX545="LVTC",BY545=95),190,IF(AND(BX545="LVTC",BY545=70),158,IF(AND(BX545="LVTC",BY545=50),124,IF(AND(BX545="LVTC",BY545=35),102,IF(AND(BX545="LVTC",BY545=25),83,0))))))))))))</f>
        <v>#NAME?</v>
      </c>
      <c r="CZ545" s="35"/>
      <c r="DA545" s="35"/>
      <c r="DB545" s="401">
        <f t="shared" si="53"/>
        <v>0</v>
      </c>
      <c r="DC545" s="401">
        <f t="shared" si="54"/>
        <v>0</v>
      </c>
      <c r="DD545" s="401" t="str">
        <f t="shared" si="55"/>
        <v>BAIK</v>
      </c>
      <c r="DE545" s="401">
        <f t="shared" si="56"/>
        <v>0</v>
      </c>
      <c r="DF545" s="401" t="str">
        <f t="shared" si="57"/>
        <v>BAIK</v>
      </c>
    </row>
    <row r="546" spans="1:110">
      <c r="A546" s="510">
        <f t="shared" si="58"/>
        <v>534</v>
      </c>
      <c r="B546" s="511" t="str">
        <f>'1. DATA TRAFO'!C545</f>
        <v>MG0038</v>
      </c>
      <c r="C546" s="512" t="str">
        <f>'1. DATA TRAFO'!D545</f>
        <v>DESA AIK RUAK</v>
      </c>
      <c r="D546" s="193" t="str">
        <f>'1. DATA TRAFO'!L545</f>
        <v>VOLTRA</v>
      </c>
      <c r="E546" s="192">
        <f>'1. DATA TRAFO'!M545</f>
        <v>50</v>
      </c>
      <c r="F546" s="513">
        <f>'1. DATA TRAFO'!R545</f>
        <v>44832</v>
      </c>
      <c r="G546" s="205" t="str">
        <f>'1. DATA TRAFO'!T545</f>
        <v>GTA</v>
      </c>
      <c r="H546" s="470"/>
      <c r="I546" s="470"/>
      <c r="J546" s="470"/>
      <c r="K546" s="470"/>
      <c r="L546" s="470"/>
      <c r="M546" s="470"/>
      <c r="N546" s="470"/>
      <c r="O546" s="470"/>
      <c r="P546" s="470"/>
      <c r="Q546" s="470"/>
      <c r="R546" s="470"/>
      <c r="S546" s="470"/>
      <c r="T546" s="470"/>
      <c r="U546" s="470"/>
      <c r="V546" s="470"/>
      <c r="W546" s="470"/>
      <c r="X546" s="470"/>
      <c r="Y546" s="470"/>
      <c r="Z546" s="470"/>
      <c r="AA546" s="470"/>
      <c r="AB546" s="470"/>
      <c r="AC546" s="514"/>
      <c r="AD546" s="470"/>
      <c r="AE546" s="515"/>
      <c r="AF546" s="470"/>
      <c r="AG546" s="470"/>
      <c r="AH546" s="470"/>
      <c r="AI546" s="470"/>
      <c r="AJ546" s="470"/>
      <c r="AK546" s="470"/>
      <c r="AL546" s="470"/>
      <c r="AM546" s="470"/>
      <c r="AN546" s="470"/>
      <c r="AO546" s="470"/>
      <c r="AP546" s="470"/>
      <c r="AQ546" s="470"/>
      <c r="AR546" s="470"/>
      <c r="AS546" s="516"/>
      <c r="AT546" s="470"/>
      <c r="AU546" s="471"/>
      <c r="AV546" s="470"/>
      <c r="AW546" s="471"/>
      <c r="AX546" s="471"/>
      <c r="AY546" s="470"/>
      <c r="AZ546" s="473"/>
      <c r="BA546" s="472"/>
      <c r="BB546" s="473"/>
      <c r="BC546" s="472"/>
      <c r="BD546" s="473"/>
      <c r="BE546" s="472"/>
      <c r="BF546" s="473"/>
      <c r="BG546" s="472"/>
      <c r="BH546" s="473"/>
      <c r="BI546" s="472"/>
      <c r="BJ546" s="473"/>
      <c r="BK546" s="472"/>
      <c r="BL546" s="473"/>
      <c r="BM546" s="472"/>
      <c r="BN546" s="473"/>
      <c r="BO546" s="472"/>
      <c r="BP546" s="473"/>
      <c r="BQ546" s="472"/>
      <c r="BR546" s="473"/>
      <c r="BS546" s="472"/>
      <c r="BT546" s="473"/>
      <c r="BU546" s="472"/>
      <c r="BV546" s="473"/>
      <c r="BW546" s="472"/>
      <c r="BX546" s="470"/>
      <c r="BY546" s="470"/>
      <c r="BZ546" s="470"/>
      <c r="CA546" s="470"/>
      <c r="CB546" s="470"/>
      <c r="CC546" s="470"/>
      <c r="CD546" s="470"/>
      <c r="CE546" s="470"/>
      <c r="CF546" s="470"/>
      <c r="CG546" s="470"/>
      <c r="CH546" s="470"/>
      <c r="CI546" s="470"/>
      <c r="CJ546" s="470"/>
      <c r="CK546" s="470"/>
      <c r="CL546" s="470"/>
      <c r="CM546" s="470"/>
      <c r="CN546" s="470"/>
      <c r="CO546" s="470"/>
      <c r="CP546" s="470"/>
      <c r="CQ546" s="470"/>
      <c r="CR546" s="470"/>
      <c r="CS546" s="470"/>
      <c r="CT546" s="470"/>
      <c r="CU546" s="63"/>
      <c r="CV546" s="467"/>
      <c r="CW546" s="186"/>
      <c r="CX546" s="35"/>
      <c r="CY546" s="132" t="e">
        <f>IF(AND(BX546="NYY",BY546=150),324,IF(AND(BX546="NYY",BY546=95),282,IF(AND(BX546="NYY",BY546=70),202,IF(AND(BX546="NYY",BY546=50),159,IF(AND(BX546="NYY",BY546=35),131,IF(AND(BX546=NYY,BY546=25),106,IF(AND(BX546="LVTC",BY546=150),252,IF(AND(BX546="LVTC",BY546=95),190,IF(AND(BX546="LVTC",BY546=70),158,IF(AND(BX546="LVTC",BY546=50),124,IF(AND(BX546="LVTC",BY546=35),102,IF(AND(BX546="LVTC",BY546=25),83,0))))))))))))</f>
        <v>#NAME?</v>
      </c>
      <c r="CZ546" s="35"/>
      <c r="DA546" s="35"/>
      <c r="DB546" s="401">
        <f t="shared" si="53"/>
        <v>0</v>
      </c>
      <c r="DC546" s="401">
        <f t="shared" si="54"/>
        <v>0</v>
      </c>
      <c r="DD546" s="401" t="str">
        <f t="shared" si="55"/>
        <v>BAIK</v>
      </c>
      <c r="DE546" s="401">
        <f t="shared" si="56"/>
        <v>0</v>
      </c>
      <c r="DF546" s="401" t="str">
        <f t="shared" si="57"/>
        <v>BAIK</v>
      </c>
    </row>
    <row r="547" spans="1:110">
      <c r="A547" s="510">
        <f t="shared" si="58"/>
        <v>535</v>
      </c>
      <c r="B547" s="511" t="str">
        <f>'1. DATA TRAFO'!C546</f>
        <v>MG0037</v>
      </c>
      <c r="C547" s="512" t="str">
        <f>'1. DATA TRAFO'!D546</f>
        <v>DESA LIRING</v>
      </c>
      <c r="D547" s="193" t="str">
        <f>'1. DATA TRAFO'!L546</f>
        <v>STARLITE</v>
      </c>
      <c r="E547" s="192">
        <f>'1. DATA TRAFO'!M546</f>
        <v>50</v>
      </c>
      <c r="F547" s="513">
        <f>'1. DATA TRAFO'!R546</f>
        <v>44832</v>
      </c>
      <c r="G547" s="205" t="str">
        <f>'1. DATA TRAFO'!T546</f>
        <v>GTA</v>
      </c>
      <c r="H547" s="470"/>
      <c r="I547" s="470"/>
      <c r="J547" s="470"/>
      <c r="K547" s="470"/>
      <c r="L547" s="470"/>
      <c r="M547" s="470"/>
      <c r="N547" s="470"/>
      <c r="O547" s="470"/>
      <c r="P547" s="470"/>
      <c r="Q547" s="470"/>
      <c r="R547" s="470"/>
      <c r="S547" s="470"/>
      <c r="T547" s="470"/>
      <c r="U547" s="470"/>
      <c r="V547" s="470"/>
      <c r="W547" s="470"/>
      <c r="X547" s="470"/>
      <c r="Y547" s="470"/>
      <c r="Z547" s="470"/>
      <c r="AA547" s="470"/>
      <c r="AB547" s="470"/>
      <c r="AC547" s="514"/>
      <c r="AD547" s="470"/>
      <c r="AE547" s="515"/>
      <c r="AF547" s="470"/>
      <c r="AG547" s="470"/>
      <c r="AH547" s="470"/>
      <c r="AI547" s="470"/>
      <c r="AJ547" s="470"/>
      <c r="AK547" s="470"/>
      <c r="AL547" s="470"/>
      <c r="AM547" s="470"/>
      <c r="AN547" s="470"/>
      <c r="AO547" s="470"/>
      <c r="AP547" s="470"/>
      <c r="AQ547" s="470"/>
      <c r="AR547" s="470"/>
      <c r="AS547" s="516"/>
      <c r="AT547" s="470"/>
      <c r="AU547" s="471"/>
      <c r="AV547" s="470"/>
      <c r="AW547" s="471"/>
      <c r="AX547" s="471"/>
      <c r="AY547" s="470"/>
      <c r="AZ547" s="473"/>
      <c r="BA547" s="472"/>
      <c r="BB547" s="473"/>
      <c r="BC547" s="472"/>
      <c r="BD547" s="473"/>
      <c r="BE547" s="472"/>
      <c r="BF547" s="473"/>
      <c r="BG547" s="472"/>
      <c r="BH547" s="473"/>
      <c r="BI547" s="472"/>
      <c r="BJ547" s="473"/>
      <c r="BK547" s="472"/>
      <c r="BL547" s="473"/>
      <c r="BM547" s="472"/>
      <c r="BN547" s="473"/>
      <c r="BO547" s="472"/>
      <c r="BP547" s="473"/>
      <c r="BQ547" s="472"/>
      <c r="BR547" s="473"/>
      <c r="BS547" s="472"/>
      <c r="BT547" s="473"/>
      <c r="BU547" s="472"/>
      <c r="BV547" s="473"/>
      <c r="BW547" s="472"/>
      <c r="BX547" s="470"/>
      <c r="BY547" s="470"/>
      <c r="BZ547" s="470"/>
      <c r="CA547" s="470"/>
      <c r="CB547" s="470"/>
      <c r="CC547" s="470"/>
      <c r="CD547" s="470"/>
      <c r="CE547" s="470"/>
      <c r="CF547" s="470"/>
      <c r="CG547" s="470"/>
      <c r="CH547" s="470"/>
      <c r="CI547" s="470"/>
      <c r="CJ547" s="470"/>
      <c r="CK547" s="470"/>
      <c r="CL547" s="470"/>
      <c r="CM547" s="470"/>
      <c r="CN547" s="470"/>
      <c r="CO547" s="470"/>
      <c r="CP547" s="470"/>
      <c r="CQ547" s="470"/>
      <c r="CR547" s="470"/>
      <c r="CS547" s="470"/>
      <c r="CT547" s="470"/>
      <c r="CU547" s="63"/>
      <c r="CV547" s="467"/>
      <c r="CW547" s="186"/>
      <c r="CX547" s="35"/>
      <c r="CY547" s="132" t="e">
        <f>IF(AND(BX547="NYY",BY547=150),324,IF(AND(BX547="NYY",BY547=95),282,IF(AND(BX547="NYY",BY547=70),202,IF(AND(BX547="NYY",BY547=50),159,IF(AND(BX547="NYY",BY547=35),131,IF(AND(BX547=NYY,BY547=25),106,IF(AND(BX547="LVTC",BY547=150),252,IF(AND(BX547="LVTC",BY547=95),190,IF(AND(BX547="LVTC",BY547=70),158,IF(AND(BX547="LVTC",BY547=50),124,IF(AND(BX547="LVTC",BY547=35),102,IF(AND(BX547="LVTC",BY547=25),83,0))))))))))))</f>
        <v>#NAME?</v>
      </c>
      <c r="CZ547" s="35"/>
      <c r="DA547" s="35"/>
      <c r="DB547" s="401">
        <f t="shared" si="53"/>
        <v>0</v>
      </c>
      <c r="DC547" s="401">
        <f t="shared" si="54"/>
        <v>0</v>
      </c>
      <c r="DD547" s="401" t="str">
        <f t="shared" si="55"/>
        <v>BAIK</v>
      </c>
      <c r="DE547" s="401">
        <f t="shared" si="56"/>
        <v>0</v>
      </c>
      <c r="DF547" s="401" t="str">
        <f t="shared" si="57"/>
        <v>BAIK</v>
      </c>
    </row>
    <row r="548" spans="1:110">
      <c r="A548" s="510">
        <f t="shared" si="58"/>
        <v>536</v>
      </c>
      <c r="B548" s="511" t="str">
        <f>'1. DATA TRAFO'!C547</f>
        <v>MG0036</v>
      </c>
      <c r="C548" s="512" t="str">
        <f>'1. DATA TRAFO'!D547</f>
        <v>JL RENGGIANG</v>
      </c>
      <c r="D548" s="193" t="str">
        <f>'1. DATA TRAFO'!L547</f>
        <v>UNINDO</v>
      </c>
      <c r="E548" s="192">
        <f>'1. DATA TRAFO'!M547</f>
        <v>50</v>
      </c>
      <c r="F548" s="513">
        <f>'1. DATA TRAFO'!R547</f>
        <v>44832</v>
      </c>
      <c r="G548" s="205" t="str">
        <f>'1. DATA TRAFO'!T547</f>
        <v>GTA</v>
      </c>
      <c r="H548" s="470"/>
      <c r="I548" s="470"/>
      <c r="J548" s="470"/>
      <c r="K548" s="470"/>
      <c r="L548" s="470"/>
      <c r="M548" s="470"/>
      <c r="N548" s="470"/>
      <c r="O548" s="470"/>
      <c r="P548" s="470"/>
      <c r="Q548" s="470"/>
      <c r="R548" s="470"/>
      <c r="S548" s="470"/>
      <c r="T548" s="470"/>
      <c r="U548" s="470"/>
      <c r="V548" s="470"/>
      <c r="W548" s="470"/>
      <c r="X548" s="470"/>
      <c r="Y548" s="470"/>
      <c r="Z548" s="470"/>
      <c r="AA548" s="470"/>
      <c r="AB548" s="470"/>
      <c r="AC548" s="514"/>
      <c r="AD548" s="470"/>
      <c r="AE548" s="515"/>
      <c r="AF548" s="470"/>
      <c r="AG548" s="470"/>
      <c r="AH548" s="470"/>
      <c r="AI548" s="470"/>
      <c r="AJ548" s="470"/>
      <c r="AK548" s="470"/>
      <c r="AL548" s="470"/>
      <c r="AM548" s="470"/>
      <c r="AN548" s="470"/>
      <c r="AO548" s="470"/>
      <c r="AP548" s="470"/>
      <c r="AQ548" s="470"/>
      <c r="AR548" s="470"/>
      <c r="AS548" s="516"/>
      <c r="AT548" s="470"/>
      <c r="AU548" s="471"/>
      <c r="AV548" s="470"/>
      <c r="AW548" s="471"/>
      <c r="AX548" s="471"/>
      <c r="AY548" s="470"/>
      <c r="AZ548" s="473"/>
      <c r="BA548" s="472"/>
      <c r="BB548" s="473"/>
      <c r="BC548" s="472"/>
      <c r="BD548" s="473"/>
      <c r="BE548" s="472"/>
      <c r="BF548" s="473"/>
      <c r="BG548" s="472"/>
      <c r="BH548" s="473"/>
      <c r="BI548" s="472"/>
      <c r="BJ548" s="473"/>
      <c r="BK548" s="472"/>
      <c r="BL548" s="473"/>
      <c r="BM548" s="472"/>
      <c r="BN548" s="473"/>
      <c r="BO548" s="472"/>
      <c r="BP548" s="473"/>
      <c r="BQ548" s="472"/>
      <c r="BR548" s="473"/>
      <c r="BS548" s="472"/>
      <c r="BT548" s="473"/>
      <c r="BU548" s="472"/>
      <c r="BV548" s="473"/>
      <c r="BW548" s="472"/>
      <c r="BX548" s="470"/>
      <c r="BY548" s="470"/>
      <c r="BZ548" s="470"/>
      <c r="CA548" s="470"/>
      <c r="CB548" s="470"/>
      <c r="CC548" s="470"/>
      <c r="CD548" s="470"/>
      <c r="CE548" s="470"/>
      <c r="CF548" s="470"/>
      <c r="CG548" s="470"/>
      <c r="CH548" s="470"/>
      <c r="CI548" s="470"/>
      <c r="CJ548" s="470"/>
      <c r="CK548" s="470"/>
      <c r="CL548" s="470"/>
      <c r="CM548" s="470"/>
      <c r="CN548" s="470"/>
      <c r="CO548" s="470"/>
      <c r="CP548" s="470"/>
      <c r="CQ548" s="470"/>
      <c r="CR548" s="470"/>
      <c r="CS548" s="470"/>
      <c r="CT548" s="470"/>
      <c r="CU548" s="63"/>
      <c r="CV548" s="467"/>
      <c r="CW548" s="186"/>
      <c r="CX548" s="35"/>
      <c r="CY548" s="132" t="e">
        <f>IF(AND(BX548="NYY",BY548=150),324,IF(AND(BX548="NYY",BY548=95),282,IF(AND(BX548="NYY",BY548=70),202,IF(AND(BX548="NYY",BY548=50),159,IF(AND(BX548="NYY",BY548=35),131,IF(AND(BX548=NYY,BY548=25),106,IF(AND(BX548="LVTC",BY548=150),252,IF(AND(BX548="LVTC",BY548=95),190,IF(AND(BX548="LVTC",BY548=70),158,IF(AND(BX548="LVTC",BY548=50),124,IF(AND(BX548="LVTC",BY548=35),102,IF(AND(BX548="LVTC",BY548=25),83,0))))))))))))</f>
        <v>#NAME?</v>
      </c>
      <c r="CZ548" s="35"/>
      <c r="DA548" s="35"/>
      <c r="DB548" s="401">
        <f t="shared" si="53"/>
        <v>0</v>
      </c>
      <c r="DC548" s="401">
        <f t="shared" si="54"/>
        <v>0</v>
      </c>
      <c r="DD548" s="401" t="str">
        <f t="shared" si="55"/>
        <v>BAIK</v>
      </c>
      <c r="DE548" s="401">
        <f t="shared" si="56"/>
        <v>0</v>
      </c>
      <c r="DF548" s="401" t="str">
        <f t="shared" si="57"/>
        <v>BAIK</v>
      </c>
    </row>
    <row r="549" spans="1:110">
      <c r="A549" s="510">
        <f t="shared" si="58"/>
        <v>537</v>
      </c>
      <c r="B549" s="511" t="str">
        <f>'1. DATA TRAFO'!C548</f>
        <v>MG0103</v>
      </c>
      <c r="C549" s="512" t="str">
        <f>'1. DATA TRAFO'!D548</f>
        <v>JL RENGGIANG</v>
      </c>
      <c r="D549" s="193" t="str">
        <f>'1. DATA TRAFO'!L548</f>
        <v>SINTRA</v>
      </c>
      <c r="E549" s="192">
        <f>'1. DATA TRAFO'!M548</f>
        <v>100</v>
      </c>
      <c r="F549" s="513">
        <f>'1. DATA TRAFO'!R548</f>
        <v>44832</v>
      </c>
      <c r="G549" s="205" t="str">
        <f>'1. DATA TRAFO'!T548</f>
        <v>GTA</v>
      </c>
      <c r="H549" s="470"/>
      <c r="I549" s="470"/>
      <c r="J549" s="470"/>
      <c r="K549" s="470"/>
      <c r="L549" s="470"/>
      <c r="M549" s="470"/>
      <c r="N549" s="470"/>
      <c r="O549" s="470"/>
      <c r="P549" s="470"/>
      <c r="Q549" s="470"/>
      <c r="R549" s="470"/>
      <c r="S549" s="470"/>
      <c r="T549" s="470"/>
      <c r="U549" s="470"/>
      <c r="V549" s="470"/>
      <c r="W549" s="470"/>
      <c r="X549" s="470"/>
      <c r="Y549" s="470"/>
      <c r="Z549" s="470"/>
      <c r="AA549" s="470"/>
      <c r="AB549" s="470"/>
      <c r="AC549" s="514"/>
      <c r="AD549" s="470"/>
      <c r="AE549" s="515"/>
      <c r="AF549" s="470"/>
      <c r="AG549" s="470"/>
      <c r="AH549" s="470"/>
      <c r="AI549" s="470"/>
      <c r="AJ549" s="470"/>
      <c r="AK549" s="470"/>
      <c r="AL549" s="470"/>
      <c r="AM549" s="470"/>
      <c r="AN549" s="470"/>
      <c r="AO549" s="470"/>
      <c r="AP549" s="470"/>
      <c r="AQ549" s="470"/>
      <c r="AR549" s="470"/>
      <c r="AS549" s="516"/>
      <c r="AT549" s="470"/>
      <c r="AU549" s="471"/>
      <c r="AV549" s="470"/>
      <c r="AW549" s="471"/>
      <c r="AX549" s="471"/>
      <c r="AY549" s="470"/>
      <c r="AZ549" s="473"/>
      <c r="BA549" s="472"/>
      <c r="BB549" s="473"/>
      <c r="BC549" s="472"/>
      <c r="BD549" s="473"/>
      <c r="BE549" s="472"/>
      <c r="BF549" s="473"/>
      <c r="BG549" s="472"/>
      <c r="BH549" s="473"/>
      <c r="BI549" s="472"/>
      <c r="BJ549" s="473"/>
      <c r="BK549" s="472"/>
      <c r="BL549" s="473"/>
      <c r="BM549" s="472"/>
      <c r="BN549" s="473"/>
      <c r="BO549" s="472"/>
      <c r="BP549" s="473"/>
      <c r="BQ549" s="472"/>
      <c r="BR549" s="473"/>
      <c r="BS549" s="472"/>
      <c r="BT549" s="473"/>
      <c r="BU549" s="472"/>
      <c r="BV549" s="473"/>
      <c r="BW549" s="472"/>
      <c r="BX549" s="470"/>
      <c r="BY549" s="470"/>
      <c r="BZ549" s="470"/>
      <c r="CA549" s="470"/>
      <c r="CB549" s="470"/>
      <c r="CC549" s="470"/>
      <c r="CD549" s="470"/>
      <c r="CE549" s="470"/>
      <c r="CF549" s="470"/>
      <c r="CG549" s="470"/>
      <c r="CH549" s="470"/>
      <c r="CI549" s="470"/>
      <c r="CJ549" s="470"/>
      <c r="CK549" s="470"/>
      <c r="CL549" s="470"/>
      <c r="CM549" s="470"/>
      <c r="CN549" s="470"/>
      <c r="CO549" s="470"/>
      <c r="CP549" s="470"/>
      <c r="CQ549" s="470"/>
      <c r="CR549" s="470"/>
      <c r="CS549" s="470"/>
      <c r="CT549" s="470"/>
      <c r="CU549" s="63"/>
      <c r="CV549" s="467"/>
      <c r="CW549" s="186"/>
      <c r="CX549" s="35"/>
      <c r="CY549" s="132" t="e">
        <f>IF(AND(BX549="NYY",BY549=150),324,IF(AND(BX549="NYY",BY549=95),282,IF(AND(BX549="NYY",BY549=70),202,IF(AND(BX549="NYY",BY549=50),159,IF(AND(BX549="NYY",BY549=35),131,IF(AND(BX549=NYY,BY549=25),106,IF(AND(BX549="LVTC",BY549=150),252,IF(AND(BX549="LVTC",BY549=95),190,IF(AND(BX549="LVTC",BY549=70),158,IF(AND(BX549="LVTC",BY549=50),124,IF(AND(BX549="LVTC",BY549=35),102,IF(AND(BX549="LVTC",BY549=25),83,0))))))))))))</f>
        <v>#NAME?</v>
      </c>
      <c r="CZ549" s="35"/>
      <c r="DA549" s="35"/>
      <c r="DB549" s="401">
        <f t="shared" si="53"/>
        <v>0</v>
      </c>
      <c r="DC549" s="401">
        <f t="shared" si="54"/>
        <v>0</v>
      </c>
      <c r="DD549" s="401" t="str">
        <f t="shared" si="55"/>
        <v>BAIK</v>
      </c>
      <c r="DE549" s="401">
        <f t="shared" si="56"/>
        <v>0</v>
      </c>
      <c r="DF549" s="401" t="str">
        <f t="shared" si="57"/>
        <v>BAIK</v>
      </c>
    </row>
  </sheetData>
  <autoFilter ref="AU12:AX181"/>
  <dataConsolidate link="1"/>
  <mergeCells count="94">
    <mergeCell ref="DC9:DD9"/>
    <mergeCell ref="DB9:DB10"/>
    <mergeCell ref="DE9:DF9"/>
    <mergeCell ref="DB7:DF8"/>
    <mergeCell ref="CV8:CW8"/>
    <mergeCell ref="F7:F10"/>
    <mergeCell ref="H9:H10"/>
    <mergeCell ref="H7:T8"/>
    <mergeCell ref="AD7:AD10"/>
    <mergeCell ref="I9:K9"/>
    <mergeCell ref="O9:R9"/>
    <mergeCell ref="L9:N9"/>
    <mergeCell ref="X9:AA9"/>
    <mergeCell ref="AE7:AH8"/>
    <mergeCell ref="AI7:AL8"/>
    <mergeCell ref="AI9:AI10"/>
    <mergeCell ref="AJ9:AL9"/>
    <mergeCell ref="G7:G10"/>
    <mergeCell ref="T9:T10"/>
    <mergeCell ref="S9:S10"/>
    <mergeCell ref="AB9:AB10"/>
    <mergeCell ref="AC9:AC10"/>
    <mergeCell ref="AM7:AR8"/>
    <mergeCell ref="E7:E10"/>
    <mergeCell ref="D7:D10"/>
    <mergeCell ref="B7:B10"/>
    <mergeCell ref="A7:A10"/>
    <mergeCell ref="U7:AC8"/>
    <mergeCell ref="U9:W9"/>
    <mergeCell ref="C7:C10"/>
    <mergeCell ref="AM9:AM10"/>
    <mergeCell ref="AR9:AR10"/>
    <mergeCell ref="AQ9:AQ10"/>
    <mergeCell ref="AP9:AP10"/>
    <mergeCell ref="AO9:AO10"/>
    <mergeCell ref="AN9:AN10"/>
    <mergeCell ref="AE9:AE10"/>
    <mergeCell ref="AF9:AH9"/>
    <mergeCell ref="AS7:AT8"/>
    <mergeCell ref="AT9:AT10"/>
    <mergeCell ref="AS9:AS10"/>
    <mergeCell ref="AU7:AY8"/>
    <mergeCell ref="AU9:AV9"/>
    <mergeCell ref="AW9:AX9"/>
    <mergeCell ref="AY9:AY10"/>
    <mergeCell ref="AZ9:BA9"/>
    <mergeCell ref="AZ8:BE8"/>
    <mergeCell ref="BR8:BW8"/>
    <mergeCell ref="BV9:BW9"/>
    <mergeCell ref="BT9:BU9"/>
    <mergeCell ref="BR9:BS9"/>
    <mergeCell ref="BH9:BI9"/>
    <mergeCell ref="BF9:BG9"/>
    <mergeCell ref="BF8:BK8"/>
    <mergeCell ref="BD9:BE9"/>
    <mergeCell ref="BB9:BC9"/>
    <mergeCell ref="BP9:BQ9"/>
    <mergeCell ref="BN9:BO9"/>
    <mergeCell ref="BL9:BM9"/>
    <mergeCell ref="BL8:BQ8"/>
    <mergeCell ref="BJ9:BK9"/>
    <mergeCell ref="CB9:CB10"/>
    <mergeCell ref="CA9:CA10"/>
    <mergeCell ref="BZ9:BZ10"/>
    <mergeCell ref="BY9:BY10"/>
    <mergeCell ref="BX9:BX10"/>
    <mergeCell ref="AZ7:BW7"/>
    <mergeCell ref="BX7:CL7"/>
    <mergeCell ref="CJ8:CL8"/>
    <mergeCell ref="CG8:CI8"/>
    <mergeCell ref="CD8:CF8"/>
    <mergeCell ref="CA8:CC8"/>
    <mergeCell ref="BX8:BZ8"/>
    <mergeCell ref="CT9:CT10"/>
    <mergeCell ref="CS9:CS10"/>
    <mergeCell ref="CM7:CN8"/>
    <mergeCell ref="CO7:CO8"/>
    <mergeCell ref="CP7:CT8"/>
    <mergeCell ref="CR9:CR10"/>
    <mergeCell ref="CQ9:CQ10"/>
    <mergeCell ref="CP9:CP10"/>
    <mergeCell ref="CO9:CO10"/>
    <mergeCell ref="CN9:CN10"/>
    <mergeCell ref="CM9:CM10"/>
    <mergeCell ref="CL9:CL10"/>
    <mergeCell ref="CK9:CK10"/>
    <mergeCell ref="CJ9:CJ10"/>
    <mergeCell ref="CI9:CI10"/>
    <mergeCell ref="CH9:CH10"/>
    <mergeCell ref="CG9:CG10"/>
    <mergeCell ref="CF9:CF10"/>
    <mergeCell ref="CE9:CE10"/>
    <mergeCell ref="CD9:CD10"/>
    <mergeCell ref="CC9:CC10"/>
  </mergeCells>
  <phoneticPr fontId="94" type="noConversion"/>
  <dataValidations count="22">
    <dataValidation type="list" allowBlank="1" showInputMessage="1" showErrorMessage="1" sqref="AA113:AA549 AA12:AA95 U12:Z549">
      <formula1>KONDISI_BUSHING</formula1>
    </dataValidation>
    <dataValidation type="list" allowBlank="1" showInputMessage="1" showErrorMessage="1" sqref="AC113:AC549 AB75:AB112 AC12:AC74">
      <formula1>KEBOCORAN_MINYAK</formula1>
    </dataValidation>
    <dataValidation type="list" allowBlank="1" showInputMessage="1" showErrorMessage="1" sqref="AD113:AD549 AC75:AC112 AD12:AD74">
      <formula1>CONECTING_OUTLET</formula1>
    </dataValidation>
    <dataValidation type="list" allowBlank="1" showInputMessage="1" showErrorMessage="1" sqref="AI113:AI549 AH75:AH112 AI12:AI74">
      <formula1>JENIS_CUT_OUT</formula1>
    </dataValidation>
    <dataValidation type="list" allowBlank="1" showInputMessage="1" showErrorMessage="1" sqref="AJ113:AL549 AI75:AK112 AJ12:AL74">
      <formula1>KONDISI_CUT_OUT</formula1>
    </dataValidation>
    <dataValidation type="list" allowBlank="1" showInputMessage="1" showErrorMessage="1" sqref="AM113:AP549 AL75:AO112 AM12:AP74">
      <formula1>PINTU_PHBTR</formula1>
    </dataValidation>
    <dataValidation type="list" allowBlank="1" showInputMessage="1" showErrorMessage="1" sqref="AQ113:AQ549 AP75:AP112 AQ12:AQ74">
      <formula1>KUNCI_PHBTR</formula1>
    </dataValidation>
    <dataValidation type="list" allowBlank="1" showInputMessage="1" showErrorMessage="1" sqref="AR113:AR549 AQ75:AQ112 AR12:AR74">
      <formula1>INSTALASI_PHBTR</formula1>
    </dataValidation>
    <dataValidation type="list" allowBlank="1" showInputMessage="1" showErrorMessage="1" sqref="AT113:AT549 AS75:AS112 AT12:AT74">
      <formula1>KONDISI_ON_LOAD</formula1>
    </dataValidation>
    <dataValidation type="list" allowBlank="1" showInputMessage="1" showErrorMessage="1" sqref="AX13:AX33 AV113:AV549 AU75:AU112 AV12:AV74">
      <formula1>KONDISI_ARDE_ARRESTER</formula1>
    </dataValidation>
    <dataValidation type="list" allowBlank="1" showInputMessage="1" showErrorMessage="1" sqref="AF113:AH549 AE75:AG112 AF12:AH74">
      <formula1>KONDISI_ARRESTER</formula1>
    </dataValidation>
    <dataValidation type="list" allowBlank="1" showInputMessage="1" showErrorMessage="1" sqref="AB113:AB549 AA96:AA112 AB12:AB74">
      <formula1>"Mulus,Cacat Sirip Minor,Cacat Sisip Mayor,Bengkak,Berkarat"</formula1>
    </dataValidation>
    <dataValidation type="list" allowBlank="1" showInputMessage="1" showErrorMessage="1" sqref="AW75:AX112">
      <formula1>KONDISI_ARDE_NETRAL_TRAFO</formula1>
    </dataValidation>
    <dataValidation type="list" allowBlank="1" showInputMessage="1" showErrorMessage="1" sqref="AY12:AY549">
      <formula1>KONSTRUKSI_ARDE</formula1>
    </dataValidation>
    <dataValidation type="list" allowBlank="1" showInputMessage="1" showErrorMessage="1" sqref="CL12:CL549 CI12:CI549 CC12:CC549 CF12:CF549 BZ12:BZ549">
      <formula1>KONDISI_KABEL_PUDING</formula1>
    </dataValidation>
    <dataValidation type="list" allowBlank="1" showInputMessage="1" showErrorMessage="1" sqref="CM12:CM549">
      <formula1>JENIS_PIPA_PUDING</formula1>
    </dataValidation>
    <dataValidation type="list" allowBlank="1" showInputMessage="1" showErrorMessage="1" sqref="CN12:CN549">
      <formula1>KONDISI_PIPA_PUDING</formula1>
    </dataValidation>
    <dataValidation type="list" allowBlank="1" showInputMessage="1" showErrorMessage="1" sqref="CO12:CO549">
      <formula1>KONDISI_BUSBAR</formula1>
    </dataValidation>
    <dataValidation type="list" allowBlank="1" showInputMessage="1" showErrorMessage="1" sqref="CP12:CT549">
      <formula1>KONDISI_SEPATU_KABEL</formula1>
    </dataValidation>
    <dataValidation type="list" allowBlank="1" showInputMessage="1" showErrorMessage="1" sqref="BY12:BY549 CE12:CE549 CH12:CH549 CB12:CB549 CK12:CK549">
      <formula1>UKURAN_KABEL_PUDING</formula1>
    </dataValidation>
    <dataValidation type="list" allowBlank="1" showInputMessage="1" showErrorMessage="1" sqref="CJ12:CJ549 BX12:BX549 CD12:CD549 CG12:CG549 CA12:CA549">
      <formula1>JENIS_KABEL_PUDING</formula1>
    </dataValidation>
    <dataValidation type="list" allowBlank="1" showInputMessage="1" showErrorMessage="1" sqref="BU12:BU549 BA12:BA549 BE12:BE549 BC12:BC549 BG12:BG549 BK12:BK549 BI12:BI549 BO12:BO549 BM12:BM549 BQ12:BQ549 BW12:BW549 BS12:BS549">
      <formula1>KONDISI_NH_FUSE</formula1>
    </dataValidation>
  </dataValidations>
  <pageMargins left="0.7" right="0.7" top="0.75" bottom="0.75" header="0.3" footer="0.3"/>
  <pageSetup paperSize="9" scale="49" orientation="landscape"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B3:G8"/>
  <sheetViews>
    <sheetView workbookViewId="0">
      <selection activeCell="J12" sqref="J12"/>
    </sheetView>
  </sheetViews>
  <sheetFormatPr defaultRowHeight="15"/>
  <cols>
    <col min="2" max="3" width="32.42578125" customWidth="1"/>
    <col min="4" max="7" width="15.7109375" customWidth="1"/>
  </cols>
  <sheetData>
    <row r="3" spans="2:7" ht="26.25">
      <c r="B3" s="1057" t="s">
        <v>321</v>
      </c>
      <c r="C3" s="1057"/>
      <c r="D3" s="1057"/>
      <c r="E3" s="1057"/>
      <c r="F3" s="1057"/>
      <c r="G3" s="1057"/>
    </row>
    <row r="4" spans="2:7" ht="15.75">
      <c r="B4" s="1058" t="s">
        <v>322</v>
      </c>
      <c r="C4" s="1064" t="s">
        <v>323</v>
      </c>
      <c r="D4" s="1061" t="s">
        <v>325</v>
      </c>
      <c r="E4" s="1062"/>
      <c r="F4" s="1062"/>
      <c r="G4" s="1063"/>
    </row>
    <row r="5" spans="2:7" ht="15.75" customHeight="1">
      <c r="B5" s="1059"/>
      <c r="C5" s="1065"/>
      <c r="D5" s="403" t="s">
        <v>324</v>
      </c>
      <c r="E5" s="403" t="s">
        <v>326</v>
      </c>
      <c r="F5" s="403" t="s">
        <v>327</v>
      </c>
      <c r="G5" s="403" t="s">
        <v>328</v>
      </c>
    </row>
    <row r="6" spans="2:7" s="406" customFormat="1" ht="27.75" customHeight="1">
      <c r="B6" s="1059"/>
      <c r="C6" s="404" t="s">
        <v>228</v>
      </c>
      <c r="D6" s="405" t="s">
        <v>329</v>
      </c>
      <c r="E6" s="405" t="s">
        <v>330</v>
      </c>
      <c r="F6" s="405" t="s">
        <v>331</v>
      </c>
      <c r="G6" s="405" t="s">
        <v>332</v>
      </c>
    </row>
    <row r="7" spans="2:7" s="406" customFormat="1" ht="27.75" customHeight="1">
      <c r="B7" s="1059"/>
      <c r="C7" s="404" t="s">
        <v>26</v>
      </c>
      <c r="D7" s="405" t="s">
        <v>333</v>
      </c>
      <c r="E7" s="405" t="s">
        <v>334</v>
      </c>
      <c r="F7" s="405" t="s">
        <v>335</v>
      </c>
      <c r="G7" s="405" t="s">
        <v>336</v>
      </c>
    </row>
    <row r="8" spans="2:7" s="406" customFormat="1" ht="27.75" customHeight="1">
      <c r="B8" s="1060"/>
      <c r="C8" s="404" t="s">
        <v>27</v>
      </c>
      <c r="D8" s="405" t="s">
        <v>333</v>
      </c>
      <c r="E8" s="405" t="s">
        <v>334</v>
      </c>
      <c r="F8" s="405" t="s">
        <v>335</v>
      </c>
      <c r="G8" s="405" t="s">
        <v>336</v>
      </c>
    </row>
  </sheetData>
  <mergeCells count="4">
    <mergeCell ref="B3:G3"/>
    <mergeCell ref="B4:B8"/>
    <mergeCell ref="D4:G4"/>
    <mergeCell ref="C4:C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2:U24"/>
  <sheetViews>
    <sheetView view="pageBreakPreview" topLeftCell="A10" zoomScale="85" zoomScaleNormal="70" zoomScaleSheetLayoutView="85" workbookViewId="0">
      <selection activeCell="A13" sqref="A13"/>
    </sheetView>
  </sheetViews>
  <sheetFormatPr defaultRowHeight="15"/>
  <cols>
    <col min="1" max="1" width="53" customWidth="1"/>
    <col min="2" max="2" width="8.85546875" bestFit="1" customWidth="1"/>
    <col min="3" max="3" width="20.85546875" bestFit="1" customWidth="1"/>
    <col min="4" max="4" width="16.42578125" customWidth="1"/>
    <col min="5" max="5" width="17.140625" customWidth="1"/>
    <col min="6" max="6" width="16.85546875" customWidth="1"/>
    <col min="7" max="7" width="9.7109375" customWidth="1"/>
    <col min="10" max="13" width="9.140625" hidden="1" customWidth="1"/>
    <col min="257" max="257" width="53" customWidth="1"/>
    <col min="258" max="258" width="8.85546875" bestFit="1" customWidth="1"/>
    <col min="259" max="259" width="20.85546875" bestFit="1" customWidth="1"/>
    <col min="260" max="260" width="16.42578125" customWidth="1"/>
    <col min="261" max="261" width="17.140625" customWidth="1"/>
    <col min="262" max="262" width="16.85546875" customWidth="1"/>
    <col min="513" max="513" width="53" customWidth="1"/>
    <col min="514" max="514" width="8.85546875" bestFit="1" customWidth="1"/>
    <col min="515" max="515" width="20.85546875" bestFit="1" customWidth="1"/>
    <col min="516" max="516" width="16.42578125" customWidth="1"/>
    <col min="517" max="517" width="17.140625" customWidth="1"/>
    <col min="518" max="518" width="16.85546875" customWidth="1"/>
    <col min="769" max="769" width="53" customWidth="1"/>
    <col min="770" max="770" width="8.85546875" bestFit="1" customWidth="1"/>
    <col min="771" max="771" width="20.85546875" bestFit="1" customWidth="1"/>
    <col min="772" max="772" width="16.42578125" customWidth="1"/>
    <col min="773" max="773" width="17.140625" customWidth="1"/>
    <col min="774" max="774" width="16.85546875" customWidth="1"/>
    <col min="1025" max="1025" width="53" customWidth="1"/>
    <col min="1026" max="1026" width="8.85546875" bestFit="1" customWidth="1"/>
    <col min="1027" max="1027" width="20.85546875" bestFit="1" customWidth="1"/>
    <col min="1028" max="1028" width="16.42578125" customWidth="1"/>
    <col min="1029" max="1029" width="17.140625" customWidth="1"/>
    <col min="1030" max="1030" width="16.85546875" customWidth="1"/>
    <col min="1281" max="1281" width="53" customWidth="1"/>
    <col min="1282" max="1282" width="8.85546875" bestFit="1" customWidth="1"/>
    <col min="1283" max="1283" width="20.85546875" bestFit="1" customWidth="1"/>
    <col min="1284" max="1284" width="16.42578125" customWidth="1"/>
    <col min="1285" max="1285" width="17.140625" customWidth="1"/>
    <col min="1286" max="1286" width="16.85546875" customWidth="1"/>
    <col min="1537" max="1537" width="53" customWidth="1"/>
    <col min="1538" max="1538" width="8.85546875" bestFit="1" customWidth="1"/>
    <col min="1539" max="1539" width="20.85546875" bestFit="1" customWidth="1"/>
    <col min="1540" max="1540" width="16.42578125" customWidth="1"/>
    <col min="1541" max="1541" width="17.140625" customWidth="1"/>
    <col min="1542" max="1542" width="16.85546875" customWidth="1"/>
    <col min="1793" max="1793" width="53" customWidth="1"/>
    <col min="1794" max="1794" width="8.85546875" bestFit="1" customWidth="1"/>
    <col min="1795" max="1795" width="20.85546875" bestFit="1" customWidth="1"/>
    <col min="1796" max="1796" width="16.42578125" customWidth="1"/>
    <col min="1797" max="1797" width="17.140625" customWidth="1"/>
    <col min="1798" max="1798" width="16.85546875" customWidth="1"/>
    <col min="2049" max="2049" width="53" customWidth="1"/>
    <col min="2050" max="2050" width="8.85546875" bestFit="1" customWidth="1"/>
    <col min="2051" max="2051" width="20.85546875" bestFit="1" customWidth="1"/>
    <col min="2052" max="2052" width="16.42578125" customWidth="1"/>
    <col min="2053" max="2053" width="17.140625" customWidth="1"/>
    <col min="2054" max="2054" width="16.85546875" customWidth="1"/>
    <col min="2305" max="2305" width="53" customWidth="1"/>
    <col min="2306" max="2306" width="8.85546875" bestFit="1" customWidth="1"/>
    <col min="2307" max="2307" width="20.85546875" bestFit="1" customWidth="1"/>
    <col min="2308" max="2308" width="16.42578125" customWidth="1"/>
    <col min="2309" max="2309" width="17.140625" customWidth="1"/>
    <col min="2310" max="2310" width="16.85546875" customWidth="1"/>
    <col min="2561" max="2561" width="53" customWidth="1"/>
    <col min="2562" max="2562" width="8.85546875" bestFit="1" customWidth="1"/>
    <col min="2563" max="2563" width="20.85546875" bestFit="1" customWidth="1"/>
    <col min="2564" max="2564" width="16.42578125" customWidth="1"/>
    <col min="2565" max="2565" width="17.140625" customWidth="1"/>
    <col min="2566" max="2566" width="16.85546875" customWidth="1"/>
    <col min="2817" max="2817" width="53" customWidth="1"/>
    <col min="2818" max="2818" width="8.85546875" bestFit="1" customWidth="1"/>
    <col min="2819" max="2819" width="20.85546875" bestFit="1" customWidth="1"/>
    <col min="2820" max="2820" width="16.42578125" customWidth="1"/>
    <col min="2821" max="2821" width="17.140625" customWidth="1"/>
    <col min="2822" max="2822" width="16.85546875" customWidth="1"/>
    <col min="3073" max="3073" width="53" customWidth="1"/>
    <col min="3074" max="3074" width="8.85546875" bestFit="1" customWidth="1"/>
    <col min="3075" max="3075" width="20.85546875" bestFit="1" customWidth="1"/>
    <col min="3076" max="3076" width="16.42578125" customWidth="1"/>
    <col min="3077" max="3077" width="17.140625" customWidth="1"/>
    <col min="3078" max="3078" width="16.85546875" customWidth="1"/>
    <col min="3329" max="3329" width="53" customWidth="1"/>
    <col min="3330" max="3330" width="8.85546875" bestFit="1" customWidth="1"/>
    <col min="3331" max="3331" width="20.85546875" bestFit="1" customWidth="1"/>
    <col min="3332" max="3332" width="16.42578125" customWidth="1"/>
    <col min="3333" max="3333" width="17.140625" customWidth="1"/>
    <col min="3334" max="3334" width="16.85546875" customWidth="1"/>
    <col min="3585" max="3585" width="53" customWidth="1"/>
    <col min="3586" max="3586" width="8.85546875" bestFit="1" customWidth="1"/>
    <col min="3587" max="3587" width="20.85546875" bestFit="1" customWidth="1"/>
    <col min="3588" max="3588" width="16.42578125" customWidth="1"/>
    <col min="3589" max="3589" width="17.140625" customWidth="1"/>
    <col min="3590" max="3590" width="16.85546875" customWidth="1"/>
    <col min="3841" max="3841" width="53" customWidth="1"/>
    <col min="3842" max="3842" width="8.85546875" bestFit="1" customWidth="1"/>
    <col min="3843" max="3843" width="20.85546875" bestFit="1" customWidth="1"/>
    <col min="3844" max="3844" width="16.42578125" customWidth="1"/>
    <col min="3845" max="3845" width="17.140625" customWidth="1"/>
    <col min="3846" max="3846" width="16.85546875" customWidth="1"/>
    <col min="4097" max="4097" width="53" customWidth="1"/>
    <col min="4098" max="4098" width="8.85546875" bestFit="1" customWidth="1"/>
    <col min="4099" max="4099" width="20.85546875" bestFit="1" customWidth="1"/>
    <col min="4100" max="4100" width="16.42578125" customWidth="1"/>
    <col min="4101" max="4101" width="17.140625" customWidth="1"/>
    <col min="4102" max="4102" width="16.85546875" customWidth="1"/>
    <col min="4353" max="4353" width="53" customWidth="1"/>
    <col min="4354" max="4354" width="8.85546875" bestFit="1" customWidth="1"/>
    <col min="4355" max="4355" width="20.85546875" bestFit="1" customWidth="1"/>
    <col min="4356" max="4356" width="16.42578125" customWidth="1"/>
    <col min="4357" max="4357" width="17.140625" customWidth="1"/>
    <col min="4358" max="4358" width="16.85546875" customWidth="1"/>
    <col min="4609" max="4609" width="53" customWidth="1"/>
    <col min="4610" max="4610" width="8.85546875" bestFit="1" customWidth="1"/>
    <col min="4611" max="4611" width="20.85546875" bestFit="1" customWidth="1"/>
    <col min="4612" max="4612" width="16.42578125" customWidth="1"/>
    <col min="4613" max="4613" width="17.140625" customWidth="1"/>
    <col min="4614" max="4614" width="16.85546875" customWidth="1"/>
    <col min="4865" max="4865" width="53" customWidth="1"/>
    <col min="4866" max="4866" width="8.85546875" bestFit="1" customWidth="1"/>
    <col min="4867" max="4867" width="20.85546875" bestFit="1" customWidth="1"/>
    <col min="4868" max="4868" width="16.42578125" customWidth="1"/>
    <col min="4869" max="4869" width="17.140625" customWidth="1"/>
    <col min="4870" max="4870" width="16.85546875" customWidth="1"/>
    <col min="5121" max="5121" width="53" customWidth="1"/>
    <col min="5122" max="5122" width="8.85546875" bestFit="1" customWidth="1"/>
    <col min="5123" max="5123" width="20.85546875" bestFit="1" customWidth="1"/>
    <col min="5124" max="5124" width="16.42578125" customWidth="1"/>
    <col min="5125" max="5125" width="17.140625" customWidth="1"/>
    <col min="5126" max="5126" width="16.85546875" customWidth="1"/>
    <col min="5377" max="5377" width="53" customWidth="1"/>
    <col min="5378" max="5378" width="8.85546875" bestFit="1" customWidth="1"/>
    <col min="5379" max="5379" width="20.85546875" bestFit="1" customWidth="1"/>
    <col min="5380" max="5380" width="16.42578125" customWidth="1"/>
    <col min="5381" max="5381" width="17.140625" customWidth="1"/>
    <col min="5382" max="5382" width="16.85546875" customWidth="1"/>
    <col min="5633" max="5633" width="53" customWidth="1"/>
    <col min="5634" max="5634" width="8.85546875" bestFit="1" customWidth="1"/>
    <col min="5635" max="5635" width="20.85546875" bestFit="1" customWidth="1"/>
    <col min="5636" max="5636" width="16.42578125" customWidth="1"/>
    <col min="5637" max="5637" width="17.140625" customWidth="1"/>
    <col min="5638" max="5638" width="16.85546875" customWidth="1"/>
    <col min="5889" max="5889" width="53" customWidth="1"/>
    <col min="5890" max="5890" width="8.85546875" bestFit="1" customWidth="1"/>
    <col min="5891" max="5891" width="20.85546875" bestFit="1" customWidth="1"/>
    <col min="5892" max="5892" width="16.42578125" customWidth="1"/>
    <col min="5893" max="5893" width="17.140625" customWidth="1"/>
    <col min="5894" max="5894" width="16.85546875" customWidth="1"/>
    <col min="6145" max="6145" width="53" customWidth="1"/>
    <col min="6146" max="6146" width="8.85546875" bestFit="1" customWidth="1"/>
    <col min="6147" max="6147" width="20.85546875" bestFit="1" customWidth="1"/>
    <col min="6148" max="6148" width="16.42578125" customWidth="1"/>
    <col min="6149" max="6149" width="17.140625" customWidth="1"/>
    <col min="6150" max="6150" width="16.85546875" customWidth="1"/>
    <col min="6401" max="6401" width="53" customWidth="1"/>
    <col min="6402" max="6402" width="8.85546875" bestFit="1" customWidth="1"/>
    <col min="6403" max="6403" width="20.85546875" bestFit="1" customWidth="1"/>
    <col min="6404" max="6404" width="16.42578125" customWidth="1"/>
    <col min="6405" max="6405" width="17.140625" customWidth="1"/>
    <col min="6406" max="6406" width="16.85546875" customWidth="1"/>
    <col min="6657" max="6657" width="53" customWidth="1"/>
    <col min="6658" max="6658" width="8.85546875" bestFit="1" customWidth="1"/>
    <col min="6659" max="6659" width="20.85546875" bestFit="1" customWidth="1"/>
    <col min="6660" max="6660" width="16.42578125" customWidth="1"/>
    <col min="6661" max="6661" width="17.140625" customWidth="1"/>
    <col min="6662" max="6662" width="16.85546875" customWidth="1"/>
    <col min="6913" max="6913" width="53" customWidth="1"/>
    <col min="6914" max="6914" width="8.85546875" bestFit="1" customWidth="1"/>
    <col min="6915" max="6915" width="20.85546875" bestFit="1" customWidth="1"/>
    <col min="6916" max="6916" width="16.42578125" customWidth="1"/>
    <col min="6917" max="6917" width="17.140625" customWidth="1"/>
    <col min="6918" max="6918" width="16.85546875" customWidth="1"/>
    <col min="7169" max="7169" width="53" customWidth="1"/>
    <col min="7170" max="7170" width="8.85546875" bestFit="1" customWidth="1"/>
    <col min="7171" max="7171" width="20.85546875" bestFit="1" customWidth="1"/>
    <col min="7172" max="7172" width="16.42578125" customWidth="1"/>
    <col min="7173" max="7173" width="17.140625" customWidth="1"/>
    <col min="7174" max="7174" width="16.85546875" customWidth="1"/>
    <col min="7425" max="7425" width="53" customWidth="1"/>
    <col min="7426" max="7426" width="8.85546875" bestFit="1" customWidth="1"/>
    <col min="7427" max="7427" width="20.85546875" bestFit="1" customWidth="1"/>
    <col min="7428" max="7428" width="16.42578125" customWidth="1"/>
    <col min="7429" max="7429" width="17.140625" customWidth="1"/>
    <col min="7430" max="7430" width="16.85546875" customWidth="1"/>
    <col min="7681" max="7681" width="53" customWidth="1"/>
    <col min="7682" max="7682" width="8.85546875" bestFit="1" customWidth="1"/>
    <col min="7683" max="7683" width="20.85546875" bestFit="1" customWidth="1"/>
    <col min="7684" max="7684" width="16.42578125" customWidth="1"/>
    <col min="7685" max="7685" width="17.140625" customWidth="1"/>
    <col min="7686" max="7686" width="16.85546875" customWidth="1"/>
    <col min="7937" max="7937" width="53" customWidth="1"/>
    <col min="7938" max="7938" width="8.85546875" bestFit="1" customWidth="1"/>
    <col min="7939" max="7939" width="20.85546875" bestFit="1" customWidth="1"/>
    <col min="7940" max="7940" width="16.42578125" customWidth="1"/>
    <col min="7941" max="7941" width="17.140625" customWidth="1"/>
    <col min="7942" max="7942" width="16.85546875" customWidth="1"/>
    <col min="8193" max="8193" width="53" customWidth="1"/>
    <col min="8194" max="8194" width="8.85546875" bestFit="1" customWidth="1"/>
    <col min="8195" max="8195" width="20.85546875" bestFit="1" customWidth="1"/>
    <col min="8196" max="8196" width="16.42578125" customWidth="1"/>
    <col min="8197" max="8197" width="17.140625" customWidth="1"/>
    <col min="8198" max="8198" width="16.85546875" customWidth="1"/>
    <col min="8449" max="8449" width="53" customWidth="1"/>
    <col min="8450" max="8450" width="8.85546875" bestFit="1" customWidth="1"/>
    <col min="8451" max="8451" width="20.85546875" bestFit="1" customWidth="1"/>
    <col min="8452" max="8452" width="16.42578125" customWidth="1"/>
    <col min="8453" max="8453" width="17.140625" customWidth="1"/>
    <col min="8454" max="8454" width="16.85546875" customWidth="1"/>
    <col min="8705" max="8705" width="53" customWidth="1"/>
    <col min="8706" max="8706" width="8.85546875" bestFit="1" customWidth="1"/>
    <col min="8707" max="8707" width="20.85546875" bestFit="1" customWidth="1"/>
    <col min="8708" max="8708" width="16.42578125" customWidth="1"/>
    <col min="8709" max="8709" width="17.140625" customWidth="1"/>
    <col min="8710" max="8710" width="16.85546875" customWidth="1"/>
    <col min="8961" max="8961" width="53" customWidth="1"/>
    <col min="8962" max="8962" width="8.85546875" bestFit="1" customWidth="1"/>
    <col min="8963" max="8963" width="20.85546875" bestFit="1" customWidth="1"/>
    <col min="8964" max="8964" width="16.42578125" customWidth="1"/>
    <col min="8965" max="8965" width="17.140625" customWidth="1"/>
    <col min="8966" max="8966" width="16.85546875" customWidth="1"/>
    <col min="9217" max="9217" width="53" customWidth="1"/>
    <col min="9218" max="9218" width="8.85546875" bestFit="1" customWidth="1"/>
    <col min="9219" max="9219" width="20.85546875" bestFit="1" customWidth="1"/>
    <col min="9220" max="9220" width="16.42578125" customWidth="1"/>
    <col min="9221" max="9221" width="17.140625" customWidth="1"/>
    <col min="9222" max="9222" width="16.85546875" customWidth="1"/>
    <col min="9473" max="9473" width="53" customWidth="1"/>
    <col min="9474" max="9474" width="8.85546875" bestFit="1" customWidth="1"/>
    <col min="9475" max="9475" width="20.85546875" bestFit="1" customWidth="1"/>
    <col min="9476" max="9476" width="16.42578125" customWidth="1"/>
    <col min="9477" max="9477" width="17.140625" customWidth="1"/>
    <col min="9478" max="9478" width="16.85546875" customWidth="1"/>
    <col min="9729" max="9729" width="53" customWidth="1"/>
    <col min="9730" max="9730" width="8.85546875" bestFit="1" customWidth="1"/>
    <col min="9731" max="9731" width="20.85546875" bestFit="1" customWidth="1"/>
    <col min="9732" max="9732" width="16.42578125" customWidth="1"/>
    <col min="9733" max="9733" width="17.140625" customWidth="1"/>
    <col min="9734" max="9734" width="16.85546875" customWidth="1"/>
    <col min="9985" max="9985" width="53" customWidth="1"/>
    <col min="9986" max="9986" width="8.85546875" bestFit="1" customWidth="1"/>
    <col min="9987" max="9987" width="20.85546875" bestFit="1" customWidth="1"/>
    <col min="9988" max="9988" width="16.42578125" customWidth="1"/>
    <col min="9989" max="9989" width="17.140625" customWidth="1"/>
    <col min="9990" max="9990" width="16.85546875" customWidth="1"/>
    <col min="10241" max="10241" width="53" customWidth="1"/>
    <col min="10242" max="10242" width="8.85546875" bestFit="1" customWidth="1"/>
    <col min="10243" max="10243" width="20.85546875" bestFit="1" customWidth="1"/>
    <col min="10244" max="10244" width="16.42578125" customWidth="1"/>
    <col min="10245" max="10245" width="17.140625" customWidth="1"/>
    <col min="10246" max="10246" width="16.85546875" customWidth="1"/>
    <col min="10497" max="10497" width="53" customWidth="1"/>
    <col min="10498" max="10498" width="8.85546875" bestFit="1" customWidth="1"/>
    <col min="10499" max="10499" width="20.85546875" bestFit="1" customWidth="1"/>
    <col min="10500" max="10500" width="16.42578125" customWidth="1"/>
    <col min="10501" max="10501" width="17.140625" customWidth="1"/>
    <col min="10502" max="10502" width="16.85546875" customWidth="1"/>
    <col min="10753" max="10753" width="53" customWidth="1"/>
    <col min="10754" max="10754" width="8.85546875" bestFit="1" customWidth="1"/>
    <col min="10755" max="10755" width="20.85546875" bestFit="1" customWidth="1"/>
    <col min="10756" max="10756" width="16.42578125" customWidth="1"/>
    <col min="10757" max="10757" width="17.140625" customWidth="1"/>
    <col min="10758" max="10758" width="16.85546875" customWidth="1"/>
    <col min="11009" max="11009" width="53" customWidth="1"/>
    <col min="11010" max="11010" width="8.85546875" bestFit="1" customWidth="1"/>
    <col min="11011" max="11011" width="20.85546875" bestFit="1" customWidth="1"/>
    <col min="11012" max="11012" width="16.42578125" customWidth="1"/>
    <col min="11013" max="11013" width="17.140625" customWidth="1"/>
    <col min="11014" max="11014" width="16.85546875" customWidth="1"/>
    <col min="11265" max="11265" width="53" customWidth="1"/>
    <col min="11266" max="11266" width="8.85546875" bestFit="1" customWidth="1"/>
    <col min="11267" max="11267" width="20.85546875" bestFit="1" customWidth="1"/>
    <col min="11268" max="11268" width="16.42578125" customWidth="1"/>
    <col min="11269" max="11269" width="17.140625" customWidth="1"/>
    <col min="11270" max="11270" width="16.85546875" customWidth="1"/>
    <col min="11521" max="11521" width="53" customWidth="1"/>
    <col min="11522" max="11522" width="8.85546875" bestFit="1" customWidth="1"/>
    <col min="11523" max="11523" width="20.85546875" bestFit="1" customWidth="1"/>
    <col min="11524" max="11524" width="16.42578125" customWidth="1"/>
    <col min="11525" max="11525" width="17.140625" customWidth="1"/>
    <col min="11526" max="11526" width="16.85546875" customWidth="1"/>
    <col min="11777" max="11777" width="53" customWidth="1"/>
    <col min="11778" max="11778" width="8.85546875" bestFit="1" customWidth="1"/>
    <col min="11779" max="11779" width="20.85546875" bestFit="1" customWidth="1"/>
    <col min="11780" max="11780" width="16.42578125" customWidth="1"/>
    <col min="11781" max="11781" width="17.140625" customWidth="1"/>
    <col min="11782" max="11782" width="16.85546875" customWidth="1"/>
    <col min="12033" max="12033" width="53" customWidth="1"/>
    <col min="12034" max="12034" width="8.85546875" bestFit="1" customWidth="1"/>
    <col min="12035" max="12035" width="20.85546875" bestFit="1" customWidth="1"/>
    <col min="12036" max="12036" width="16.42578125" customWidth="1"/>
    <col min="12037" max="12037" width="17.140625" customWidth="1"/>
    <col min="12038" max="12038" width="16.85546875" customWidth="1"/>
    <col min="12289" max="12289" width="53" customWidth="1"/>
    <col min="12290" max="12290" width="8.85546875" bestFit="1" customWidth="1"/>
    <col min="12291" max="12291" width="20.85546875" bestFit="1" customWidth="1"/>
    <col min="12292" max="12292" width="16.42578125" customWidth="1"/>
    <col min="12293" max="12293" width="17.140625" customWidth="1"/>
    <col min="12294" max="12294" width="16.85546875" customWidth="1"/>
    <col min="12545" max="12545" width="53" customWidth="1"/>
    <col min="12546" max="12546" width="8.85546875" bestFit="1" customWidth="1"/>
    <col min="12547" max="12547" width="20.85546875" bestFit="1" customWidth="1"/>
    <col min="12548" max="12548" width="16.42578125" customWidth="1"/>
    <col min="12549" max="12549" width="17.140625" customWidth="1"/>
    <col min="12550" max="12550" width="16.85546875" customWidth="1"/>
    <col min="12801" max="12801" width="53" customWidth="1"/>
    <col min="12802" max="12802" width="8.85546875" bestFit="1" customWidth="1"/>
    <col min="12803" max="12803" width="20.85546875" bestFit="1" customWidth="1"/>
    <col min="12804" max="12804" width="16.42578125" customWidth="1"/>
    <col min="12805" max="12805" width="17.140625" customWidth="1"/>
    <col min="12806" max="12806" width="16.85546875" customWidth="1"/>
    <col min="13057" max="13057" width="53" customWidth="1"/>
    <col min="13058" max="13058" width="8.85546875" bestFit="1" customWidth="1"/>
    <col min="13059" max="13059" width="20.85546875" bestFit="1" customWidth="1"/>
    <col min="13060" max="13060" width="16.42578125" customWidth="1"/>
    <col min="13061" max="13061" width="17.140625" customWidth="1"/>
    <col min="13062" max="13062" width="16.85546875" customWidth="1"/>
    <col min="13313" max="13313" width="53" customWidth="1"/>
    <col min="13314" max="13314" width="8.85546875" bestFit="1" customWidth="1"/>
    <col min="13315" max="13315" width="20.85546875" bestFit="1" customWidth="1"/>
    <col min="13316" max="13316" width="16.42578125" customWidth="1"/>
    <col min="13317" max="13317" width="17.140625" customWidth="1"/>
    <col min="13318" max="13318" width="16.85546875" customWidth="1"/>
    <col min="13569" max="13569" width="53" customWidth="1"/>
    <col min="13570" max="13570" width="8.85546875" bestFit="1" customWidth="1"/>
    <col min="13571" max="13571" width="20.85546875" bestFit="1" customWidth="1"/>
    <col min="13572" max="13572" width="16.42578125" customWidth="1"/>
    <col min="13573" max="13573" width="17.140625" customWidth="1"/>
    <col min="13574" max="13574" width="16.85546875" customWidth="1"/>
    <col min="13825" max="13825" width="53" customWidth="1"/>
    <col min="13826" max="13826" width="8.85546875" bestFit="1" customWidth="1"/>
    <col min="13827" max="13827" width="20.85546875" bestFit="1" customWidth="1"/>
    <col min="13828" max="13828" width="16.42578125" customWidth="1"/>
    <col min="13829" max="13829" width="17.140625" customWidth="1"/>
    <col min="13830" max="13830" width="16.85546875" customWidth="1"/>
    <col min="14081" max="14081" width="53" customWidth="1"/>
    <col min="14082" max="14082" width="8.85546875" bestFit="1" customWidth="1"/>
    <col min="14083" max="14083" width="20.85546875" bestFit="1" customWidth="1"/>
    <col min="14084" max="14084" width="16.42578125" customWidth="1"/>
    <col min="14085" max="14085" width="17.140625" customWidth="1"/>
    <col min="14086" max="14086" width="16.85546875" customWidth="1"/>
    <col min="14337" max="14337" width="53" customWidth="1"/>
    <col min="14338" max="14338" width="8.85546875" bestFit="1" customWidth="1"/>
    <col min="14339" max="14339" width="20.85546875" bestFit="1" customWidth="1"/>
    <col min="14340" max="14340" width="16.42578125" customWidth="1"/>
    <col min="14341" max="14341" width="17.140625" customWidth="1"/>
    <col min="14342" max="14342" width="16.85546875" customWidth="1"/>
    <col min="14593" max="14593" width="53" customWidth="1"/>
    <col min="14594" max="14594" width="8.85546875" bestFit="1" customWidth="1"/>
    <col min="14595" max="14595" width="20.85546875" bestFit="1" customWidth="1"/>
    <col min="14596" max="14596" width="16.42578125" customWidth="1"/>
    <col min="14597" max="14597" width="17.140625" customWidth="1"/>
    <col min="14598" max="14598" width="16.85546875" customWidth="1"/>
    <col min="14849" max="14849" width="53" customWidth="1"/>
    <col min="14850" max="14850" width="8.85546875" bestFit="1" customWidth="1"/>
    <col min="14851" max="14851" width="20.85546875" bestFit="1" customWidth="1"/>
    <col min="14852" max="14852" width="16.42578125" customWidth="1"/>
    <col min="14853" max="14853" width="17.140625" customWidth="1"/>
    <col min="14854" max="14854" width="16.85546875" customWidth="1"/>
    <col min="15105" max="15105" width="53" customWidth="1"/>
    <col min="15106" max="15106" width="8.85546875" bestFit="1" customWidth="1"/>
    <col min="15107" max="15107" width="20.85546875" bestFit="1" customWidth="1"/>
    <col min="15108" max="15108" width="16.42578125" customWidth="1"/>
    <col min="15109" max="15109" width="17.140625" customWidth="1"/>
    <col min="15110" max="15110" width="16.85546875" customWidth="1"/>
    <col min="15361" max="15361" width="53" customWidth="1"/>
    <col min="15362" max="15362" width="8.85546875" bestFit="1" customWidth="1"/>
    <col min="15363" max="15363" width="20.85546875" bestFit="1" customWidth="1"/>
    <col min="15364" max="15364" width="16.42578125" customWidth="1"/>
    <col min="15365" max="15365" width="17.140625" customWidth="1"/>
    <col min="15366" max="15366" width="16.85546875" customWidth="1"/>
    <col min="15617" max="15617" width="53" customWidth="1"/>
    <col min="15618" max="15618" width="8.85546875" bestFit="1" customWidth="1"/>
    <col min="15619" max="15619" width="20.85546875" bestFit="1" customWidth="1"/>
    <col min="15620" max="15620" width="16.42578125" customWidth="1"/>
    <col min="15621" max="15621" width="17.140625" customWidth="1"/>
    <col min="15622" max="15622" width="16.85546875" customWidth="1"/>
    <col min="15873" max="15873" width="53" customWidth="1"/>
    <col min="15874" max="15874" width="8.85546875" bestFit="1" customWidth="1"/>
    <col min="15875" max="15875" width="20.85546875" bestFit="1" customWidth="1"/>
    <col min="15876" max="15876" width="16.42578125" customWidth="1"/>
    <col min="15877" max="15877" width="17.140625" customWidth="1"/>
    <col min="15878" max="15878" width="16.85546875" customWidth="1"/>
    <col min="16129" max="16129" width="53" customWidth="1"/>
    <col min="16130" max="16130" width="8.85546875" bestFit="1" customWidth="1"/>
    <col min="16131" max="16131" width="20.85546875" bestFit="1" customWidth="1"/>
    <col min="16132" max="16132" width="16.42578125" customWidth="1"/>
    <col min="16133" max="16133" width="17.140625" customWidth="1"/>
    <col min="16134" max="16134" width="16.85546875" customWidth="1"/>
  </cols>
  <sheetData>
    <row r="2" spans="1:16" ht="26.25">
      <c r="A2" s="1067" t="s">
        <v>238</v>
      </c>
      <c r="B2" s="1067"/>
      <c r="C2" s="1067"/>
      <c r="O2" t="s">
        <v>239</v>
      </c>
      <c r="P2" t="s">
        <v>240</v>
      </c>
    </row>
    <row r="3" spans="1:16" ht="23.25">
      <c r="A3" s="1068" t="s">
        <v>241</v>
      </c>
      <c r="B3" s="1069" t="s">
        <v>242</v>
      </c>
      <c r="C3" s="103" t="s">
        <v>243</v>
      </c>
      <c r="J3" s="104" t="s">
        <v>131</v>
      </c>
      <c r="K3" s="104">
        <v>400</v>
      </c>
      <c r="M3">
        <v>6</v>
      </c>
      <c r="O3">
        <v>1000</v>
      </c>
      <c r="P3" t="s">
        <v>131</v>
      </c>
    </row>
    <row r="4" spans="1:16" ht="23.25">
      <c r="A4" s="1068"/>
      <c r="B4" s="1070"/>
      <c r="C4" s="103" t="s">
        <v>244</v>
      </c>
      <c r="J4" s="104" t="s">
        <v>131</v>
      </c>
      <c r="K4" s="104">
        <v>630</v>
      </c>
      <c r="M4">
        <v>6</v>
      </c>
      <c r="O4">
        <v>630</v>
      </c>
      <c r="P4" t="s">
        <v>131</v>
      </c>
    </row>
    <row r="5" spans="1:16" ht="23.25">
      <c r="A5" s="105">
        <v>1</v>
      </c>
      <c r="B5" s="105">
        <v>6</v>
      </c>
      <c r="C5" s="106" t="s">
        <v>245</v>
      </c>
      <c r="D5" t="s">
        <v>131</v>
      </c>
      <c r="J5" s="104" t="s">
        <v>131</v>
      </c>
      <c r="K5" s="104">
        <v>1000</v>
      </c>
      <c r="M5">
        <v>6</v>
      </c>
      <c r="O5">
        <v>400</v>
      </c>
      <c r="P5" t="s">
        <v>131</v>
      </c>
    </row>
    <row r="6" spans="1:16" ht="23.25">
      <c r="A6" s="107">
        <v>2</v>
      </c>
      <c r="B6" s="107">
        <v>4</v>
      </c>
      <c r="C6" s="108">
        <v>160200250</v>
      </c>
      <c r="D6" t="s">
        <v>246</v>
      </c>
      <c r="J6" s="104" t="s">
        <v>246</v>
      </c>
      <c r="K6" s="104">
        <v>160</v>
      </c>
      <c r="M6">
        <v>4</v>
      </c>
      <c r="O6">
        <v>250</v>
      </c>
      <c r="P6" t="s">
        <v>246</v>
      </c>
    </row>
    <row r="7" spans="1:16" ht="23.25">
      <c r="A7" s="105">
        <v>3</v>
      </c>
      <c r="B7" s="105">
        <v>2</v>
      </c>
      <c r="C7" s="106" t="s">
        <v>247</v>
      </c>
      <c r="D7" t="s">
        <v>248</v>
      </c>
      <c r="J7" s="104" t="s">
        <v>246</v>
      </c>
      <c r="K7" s="104">
        <v>200</v>
      </c>
      <c r="M7">
        <v>4</v>
      </c>
      <c r="O7">
        <v>200</v>
      </c>
      <c r="P7" t="s">
        <v>246</v>
      </c>
    </row>
    <row r="8" spans="1:16" ht="23.25">
      <c r="A8" s="107">
        <v>4</v>
      </c>
      <c r="B8" s="107">
        <v>1</v>
      </c>
      <c r="C8" s="109" t="s">
        <v>249</v>
      </c>
      <c r="J8" s="104" t="s">
        <v>246</v>
      </c>
      <c r="K8" s="104">
        <v>250</v>
      </c>
      <c r="M8">
        <v>4</v>
      </c>
      <c r="O8">
        <v>160</v>
      </c>
      <c r="P8" t="s">
        <v>246</v>
      </c>
    </row>
    <row r="9" spans="1:16">
      <c r="J9" s="104" t="s">
        <v>248</v>
      </c>
      <c r="K9" s="104">
        <v>25</v>
      </c>
      <c r="M9">
        <v>2</v>
      </c>
      <c r="O9">
        <v>100</v>
      </c>
      <c r="P9" t="s">
        <v>248</v>
      </c>
    </row>
    <row r="10" spans="1:16" ht="26.25">
      <c r="C10" s="1057" t="s">
        <v>253</v>
      </c>
      <c r="D10" s="1057"/>
      <c r="E10" s="1057"/>
      <c r="F10" s="1057"/>
      <c r="G10" s="1057"/>
      <c r="J10" s="104" t="s">
        <v>248</v>
      </c>
      <c r="K10" s="104">
        <v>50</v>
      </c>
      <c r="M10">
        <v>2</v>
      </c>
      <c r="O10">
        <v>50</v>
      </c>
      <c r="P10" t="s">
        <v>248</v>
      </c>
    </row>
    <row r="11" spans="1:16" ht="15.75">
      <c r="C11" s="1071" t="s">
        <v>254</v>
      </c>
      <c r="D11" s="1061" t="s">
        <v>255</v>
      </c>
      <c r="E11" s="1062"/>
      <c r="F11" s="1062"/>
      <c r="G11" s="1063"/>
      <c r="J11" s="104" t="s">
        <v>248</v>
      </c>
      <c r="K11" s="104">
        <v>100</v>
      </c>
      <c r="M11">
        <v>2</v>
      </c>
      <c r="O11">
        <v>25</v>
      </c>
      <c r="P11" t="s">
        <v>248</v>
      </c>
    </row>
    <row r="12" spans="1:16">
      <c r="C12" s="1072"/>
      <c r="D12" s="110"/>
      <c r="E12" s="111" t="s">
        <v>256</v>
      </c>
      <c r="F12" s="112" t="s">
        <v>257</v>
      </c>
      <c r="G12" s="113" t="s">
        <v>258</v>
      </c>
    </row>
    <row r="13" spans="1:16">
      <c r="C13" s="1072"/>
      <c r="D13" s="111" t="s">
        <v>259</v>
      </c>
      <c r="E13" s="114">
        <v>9</v>
      </c>
      <c r="F13" s="114">
        <v>8</v>
      </c>
      <c r="G13" s="114">
        <v>7</v>
      </c>
      <c r="H13" s="124" t="s">
        <v>250</v>
      </c>
    </row>
    <row r="14" spans="1:16">
      <c r="C14" s="1072"/>
      <c r="D14" s="112" t="s">
        <v>260</v>
      </c>
      <c r="E14" s="114">
        <v>6</v>
      </c>
      <c r="F14" s="114">
        <v>5</v>
      </c>
      <c r="G14" s="114">
        <v>4</v>
      </c>
      <c r="H14" s="124" t="s">
        <v>251</v>
      </c>
    </row>
    <row r="15" spans="1:16">
      <c r="C15" s="1073"/>
      <c r="D15" s="113" t="s">
        <v>261</v>
      </c>
      <c r="E15" s="114">
        <v>3</v>
      </c>
      <c r="F15" s="114">
        <v>2</v>
      </c>
      <c r="G15" s="114">
        <v>1</v>
      </c>
      <c r="H15" s="124" t="s">
        <v>252</v>
      </c>
    </row>
    <row r="16" spans="1:16">
      <c r="E16" s="124" t="s">
        <v>250</v>
      </c>
      <c r="F16" s="124" t="s">
        <v>251</v>
      </c>
      <c r="G16" s="124" t="s">
        <v>252</v>
      </c>
    </row>
    <row r="17" spans="3:21">
      <c r="T17">
        <v>250</v>
      </c>
      <c r="U17" t="str">
        <f>VLOOKUP(T17,$O$3:$P$11,2,FALSE)</f>
        <v>Y</v>
      </c>
    </row>
    <row r="18" spans="3:21" ht="18.75">
      <c r="C18" s="1066" t="s">
        <v>262</v>
      </c>
      <c r="D18" s="1066"/>
      <c r="T18">
        <v>1000</v>
      </c>
      <c r="U18" t="str">
        <f>VLOOKUP(T18,$O$3:$P$11,2,FALSE)</f>
        <v>X</v>
      </c>
    </row>
    <row r="19" spans="3:21" ht="30">
      <c r="C19" s="115" t="s">
        <v>263</v>
      </c>
      <c r="D19" s="116" t="s">
        <v>264</v>
      </c>
    </row>
    <row r="20" spans="3:21">
      <c r="C20" s="117" t="s">
        <v>265</v>
      </c>
      <c r="D20" s="114">
        <v>1</v>
      </c>
    </row>
    <row r="21" spans="3:21">
      <c r="C21" s="117" t="s">
        <v>266</v>
      </c>
      <c r="D21" s="114">
        <v>2</v>
      </c>
    </row>
    <row r="22" spans="3:21">
      <c r="C22" s="117" t="s">
        <v>267</v>
      </c>
      <c r="D22" s="114">
        <v>3</v>
      </c>
    </row>
    <row r="23" spans="3:21">
      <c r="C23" s="117" t="s">
        <v>268</v>
      </c>
      <c r="D23" s="114">
        <v>4</v>
      </c>
    </row>
    <row r="24" spans="3:21">
      <c r="C24" s="117" t="s">
        <v>269</v>
      </c>
      <c r="D24" s="114">
        <v>5</v>
      </c>
    </row>
  </sheetData>
  <mergeCells count="7">
    <mergeCell ref="C18:D18"/>
    <mergeCell ref="A2:C2"/>
    <mergeCell ref="A3:A4"/>
    <mergeCell ref="B3:B4"/>
    <mergeCell ref="C10:G10"/>
    <mergeCell ref="C11:C15"/>
    <mergeCell ref="D11:G11"/>
  </mergeCells>
  <pageMargins left="0.75" right="0.75" top="1" bottom="1" header="0.5" footer="0.5"/>
  <pageSetup scale="62"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3:H12"/>
  <sheetViews>
    <sheetView zoomScale="110" zoomScaleNormal="110" workbookViewId="0">
      <selection activeCell="H12" sqref="H12"/>
    </sheetView>
  </sheetViews>
  <sheetFormatPr defaultRowHeight="15"/>
  <cols>
    <col min="1" max="1" width="20.85546875" bestFit="1" customWidth="1"/>
    <col min="2" max="2" width="16.42578125" customWidth="1"/>
    <col min="3" max="3" width="17.140625" customWidth="1"/>
    <col min="4" max="4" width="16.85546875" customWidth="1"/>
    <col min="5" max="5" width="19.140625" bestFit="1" customWidth="1"/>
    <col min="257" max="257" width="20.85546875" bestFit="1" customWidth="1"/>
    <col min="258" max="258" width="16.42578125" customWidth="1"/>
    <col min="259" max="259" width="17.140625" customWidth="1"/>
    <col min="260" max="260" width="16.85546875" customWidth="1"/>
    <col min="261" max="261" width="19.140625" bestFit="1" customWidth="1"/>
    <col min="513" max="513" width="20.85546875" bestFit="1" customWidth="1"/>
    <col min="514" max="514" width="16.42578125" customWidth="1"/>
    <col min="515" max="515" width="17.140625" customWidth="1"/>
    <col min="516" max="516" width="16.85546875" customWidth="1"/>
    <col min="517" max="517" width="19.140625" bestFit="1" customWidth="1"/>
    <col min="769" max="769" width="20.85546875" bestFit="1" customWidth="1"/>
    <col min="770" max="770" width="16.42578125" customWidth="1"/>
    <col min="771" max="771" width="17.140625" customWidth="1"/>
    <col min="772" max="772" width="16.85546875" customWidth="1"/>
    <col min="773" max="773" width="19.140625" bestFit="1" customWidth="1"/>
    <col min="1025" max="1025" width="20.85546875" bestFit="1" customWidth="1"/>
    <col min="1026" max="1026" width="16.42578125" customWidth="1"/>
    <col min="1027" max="1027" width="17.140625" customWidth="1"/>
    <col min="1028" max="1028" width="16.85546875" customWidth="1"/>
    <col min="1029" max="1029" width="19.140625" bestFit="1" customWidth="1"/>
    <col min="1281" max="1281" width="20.85546875" bestFit="1" customWidth="1"/>
    <col min="1282" max="1282" width="16.42578125" customWidth="1"/>
    <col min="1283" max="1283" width="17.140625" customWidth="1"/>
    <col min="1284" max="1284" width="16.85546875" customWidth="1"/>
    <col min="1285" max="1285" width="19.140625" bestFit="1" customWidth="1"/>
    <col min="1537" max="1537" width="20.85546875" bestFit="1" customWidth="1"/>
    <col min="1538" max="1538" width="16.42578125" customWidth="1"/>
    <col min="1539" max="1539" width="17.140625" customWidth="1"/>
    <col min="1540" max="1540" width="16.85546875" customWidth="1"/>
    <col min="1541" max="1541" width="19.140625" bestFit="1" customWidth="1"/>
    <col min="1793" max="1793" width="20.85546875" bestFit="1" customWidth="1"/>
    <col min="1794" max="1794" width="16.42578125" customWidth="1"/>
    <col min="1795" max="1795" width="17.140625" customWidth="1"/>
    <col min="1796" max="1796" width="16.85546875" customWidth="1"/>
    <col min="1797" max="1797" width="19.140625" bestFit="1" customWidth="1"/>
    <col min="2049" max="2049" width="20.85546875" bestFit="1" customWidth="1"/>
    <col min="2050" max="2050" width="16.42578125" customWidth="1"/>
    <col min="2051" max="2051" width="17.140625" customWidth="1"/>
    <col min="2052" max="2052" width="16.85546875" customWidth="1"/>
    <col min="2053" max="2053" width="19.140625" bestFit="1" customWidth="1"/>
    <col min="2305" max="2305" width="20.85546875" bestFit="1" customWidth="1"/>
    <col min="2306" max="2306" width="16.42578125" customWidth="1"/>
    <col min="2307" max="2307" width="17.140625" customWidth="1"/>
    <col min="2308" max="2308" width="16.85546875" customWidth="1"/>
    <col min="2309" max="2309" width="19.140625" bestFit="1" customWidth="1"/>
    <col min="2561" max="2561" width="20.85546875" bestFit="1" customWidth="1"/>
    <col min="2562" max="2562" width="16.42578125" customWidth="1"/>
    <col min="2563" max="2563" width="17.140625" customWidth="1"/>
    <col min="2564" max="2564" width="16.85546875" customWidth="1"/>
    <col min="2565" max="2565" width="19.140625" bestFit="1" customWidth="1"/>
    <col min="2817" max="2817" width="20.85546875" bestFit="1" customWidth="1"/>
    <col min="2818" max="2818" width="16.42578125" customWidth="1"/>
    <col min="2819" max="2819" width="17.140625" customWidth="1"/>
    <col min="2820" max="2820" width="16.85546875" customWidth="1"/>
    <col min="2821" max="2821" width="19.140625" bestFit="1" customWidth="1"/>
    <col min="3073" max="3073" width="20.85546875" bestFit="1" customWidth="1"/>
    <col min="3074" max="3074" width="16.42578125" customWidth="1"/>
    <col min="3075" max="3075" width="17.140625" customWidth="1"/>
    <col min="3076" max="3076" width="16.85546875" customWidth="1"/>
    <col min="3077" max="3077" width="19.140625" bestFit="1" customWidth="1"/>
    <col min="3329" max="3329" width="20.85546875" bestFit="1" customWidth="1"/>
    <col min="3330" max="3330" width="16.42578125" customWidth="1"/>
    <col min="3331" max="3331" width="17.140625" customWidth="1"/>
    <col min="3332" max="3332" width="16.85546875" customWidth="1"/>
    <col min="3333" max="3333" width="19.140625" bestFit="1" customWidth="1"/>
    <col min="3585" max="3585" width="20.85546875" bestFit="1" customWidth="1"/>
    <col min="3586" max="3586" width="16.42578125" customWidth="1"/>
    <col min="3587" max="3587" width="17.140625" customWidth="1"/>
    <col min="3588" max="3588" width="16.85546875" customWidth="1"/>
    <col min="3589" max="3589" width="19.140625" bestFit="1" customWidth="1"/>
    <col min="3841" max="3841" width="20.85546875" bestFit="1" customWidth="1"/>
    <col min="3842" max="3842" width="16.42578125" customWidth="1"/>
    <col min="3843" max="3843" width="17.140625" customWidth="1"/>
    <col min="3844" max="3844" width="16.85546875" customWidth="1"/>
    <col min="3845" max="3845" width="19.140625" bestFit="1" customWidth="1"/>
    <col min="4097" max="4097" width="20.85546875" bestFit="1" customWidth="1"/>
    <col min="4098" max="4098" width="16.42578125" customWidth="1"/>
    <col min="4099" max="4099" width="17.140625" customWidth="1"/>
    <col min="4100" max="4100" width="16.85546875" customWidth="1"/>
    <col min="4101" max="4101" width="19.140625" bestFit="1" customWidth="1"/>
    <col min="4353" max="4353" width="20.85546875" bestFit="1" customWidth="1"/>
    <col min="4354" max="4354" width="16.42578125" customWidth="1"/>
    <col min="4355" max="4355" width="17.140625" customWidth="1"/>
    <col min="4356" max="4356" width="16.85546875" customWidth="1"/>
    <col min="4357" max="4357" width="19.140625" bestFit="1" customWidth="1"/>
    <col min="4609" max="4609" width="20.85546875" bestFit="1" customWidth="1"/>
    <col min="4610" max="4610" width="16.42578125" customWidth="1"/>
    <col min="4611" max="4611" width="17.140625" customWidth="1"/>
    <col min="4612" max="4612" width="16.85546875" customWidth="1"/>
    <col min="4613" max="4613" width="19.140625" bestFit="1" customWidth="1"/>
    <col min="4865" max="4865" width="20.85546875" bestFit="1" customWidth="1"/>
    <col min="4866" max="4866" width="16.42578125" customWidth="1"/>
    <col min="4867" max="4867" width="17.140625" customWidth="1"/>
    <col min="4868" max="4868" width="16.85546875" customWidth="1"/>
    <col min="4869" max="4869" width="19.140625" bestFit="1" customWidth="1"/>
    <col min="5121" max="5121" width="20.85546875" bestFit="1" customWidth="1"/>
    <col min="5122" max="5122" width="16.42578125" customWidth="1"/>
    <col min="5123" max="5123" width="17.140625" customWidth="1"/>
    <col min="5124" max="5124" width="16.85546875" customWidth="1"/>
    <col min="5125" max="5125" width="19.140625" bestFit="1" customWidth="1"/>
    <col min="5377" max="5377" width="20.85546875" bestFit="1" customWidth="1"/>
    <col min="5378" max="5378" width="16.42578125" customWidth="1"/>
    <col min="5379" max="5379" width="17.140625" customWidth="1"/>
    <col min="5380" max="5380" width="16.85546875" customWidth="1"/>
    <col min="5381" max="5381" width="19.140625" bestFit="1" customWidth="1"/>
    <col min="5633" max="5633" width="20.85546875" bestFit="1" customWidth="1"/>
    <col min="5634" max="5634" width="16.42578125" customWidth="1"/>
    <col min="5635" max="5635" width="17.140625" customWidth="1"/>
    <col min="5636" max="5636" width="16.85546875" customWidth="1"/>
    <col min="5637" max="5637" width="19.140625" bestFit="1" customWidth="1"/>
    <col min="5889" max="5889" width="20.85546875" bestFit="1" customWidth="1"/>
    <col min="5890" max="5890" width="16.42578125" customWidth="1"/>
    <col min="5891" max="5891" width="17.140625" customWidth="1"/>
    <col min="5892" max="5892" width="16.85546875" customWidth="1"/>
    <col min="5893" max="5893" width="19.140625" bestFit="1" customWidth="1"/>
    <col min="6145" max="6145" width="20.85546875" bestFit="1" customWidth="1"/>
    <col min="6146" max="6146" width="16.42578125" customWidth="1"/>
    <col min="6147" max="6147" width="17.140625" customWidth="1"/>
    <col min="6148" max="6148" width="16.85546875" customWidth="1"/>
    <col min="6149" max="6149" width="19.140625" bestFit="1" customWidth="1"/>
    <col min="6401" max="6401" width="20.85546875" bestFit="1" customWidth="1"/>
    <col min="6402" max="6402" width="16.42578125" customWidth="1"/>
    <col min="6403" max="6403" width="17.140625" customWidth="1"/>
    <col min="6404" max="6404" width="16.85546875" customWidth="1"/>
    <col min="6405" max="6405" width="19.140625" bestFit="1" customWidth="1"/>
    <col min="6657" max="6657" width="20.85546875" bestFit="1" customWidth="1"/>
    <col min="6658" max="6658" width="16.42578125" customWidth="1"/>
    <col min="6659" max="6659" width="17.140625" customWidth="1"/>
    <col min="6660" max="6660" width="16.85546875" customWidth="1"/>
    <col min="6661" max="6661" width="19.140625" bestFit="1" customWidth="1"/>
    <col min="6913" max="6913" width="20.85546875" bestFit="1" customWidth="1"/>
    <col min="6914" max="6914" width="16.42578125" customWidth="1"/>
    <col min="6915" max="6915" width="17.140625" customWidth="1"/>
    <col min="6916" max="6916" width="16.85546875" customWidth="1"/>
    <col min="6917" max="6917" width="19.140625" bestFit="1" customWidth="1"/>
    <col min="7169" max="7169" width="20.85546875" bestFit="1" customWidth="1"/>
    <col min="7170" max="7170" width="16.42578125" customWidth="1"/>
    <col min="7171" max="7171" width="17.140625" customWidth="1"/>
    <col min="7172" max="7172" width="16.85546875" customWidth="1"/>
    <col min="7173" max="7173" width="19.140625" bestFit="1" customWidth="1"/>
    <col min="7425" max="7425" width="20.85546875" bestFit="1" customWidth="1"/>
    <col min="7426" max="7426" width="16.42578125" customWidth="1"/>
    <col min="7427" max="7427" width="17.140625" customWidth="1"/>
    <col min="7428" max="7428" width="16.85546875" customWidth="1"/>
    <col min="7429" max="7429" width="19.140625" bestFit="1" customWidth="1"/>
    <col min="7681" max="7681" width="20.85546875" bestFit="1" customWidth="1"/>
    <col min="7682" max="7682" width="16.42578125" customWidth="1"/>
    <col min="7683" max="7683" width="17.140625" customWidth="1"/>
    <col min="7684" max="7684" width="16.85546875" customWidth="1"/>
    <col min="7685" max="7685" width="19.140625" bestFit="1" customWidth="1"/>
    <col min="7937" max="7937" width="20.85546875" bestFit="1" customWidth="1"/>
    <col min="7938" max="7938" width="16.42578125" customWidth="1"/>
    <col min="7939" max="7939" width="17.140625" customWidth="1"/>
    <col min="7940" max="7940" width="16.85546875" customWidth="1"/>
    <col min="7941" max="7941" width="19.140625" bestFit="1" customWidth="1"/>
    <col min="8193" max="8193" width="20.85546875" bestFit="1" customWidth="1"/>
    <col min="8194" max="8194" width="16.42578125" customWidth="1"/>
    <col min="8195" max="8195" width="17.140625" customWidth="1"/>
    <col min="8196" max="8196" width="16.85546875" customWidth="1"/>
    <col min="8197" max="8197" width="19.140625" bestFit="1" customWidth="1"/>
    <col min="8449" max="8449" width="20.85546875" bestFit="1" customWidth="1"/>
    <col min="8450" max="8450" width="16.42578125" customWidth="1"/>
    <col min="8451" max="8451" width="17.140625" customWidth="1"/>
    <col min="8452" max="8452" width="16.85546875" customWidth="1"/>
    <col min="8453" max="8453" width="19.140625" bestFit="1" customWidth="1"/>
    <col min="8705" max="8705" width="20.85546875" bestFit="1" customWidth="1"/>
    <col min="8706" max="8706" width="16.42578125" customWidth="1"/>
    <col min="8707" max="8707" width="17.140625" customWidth="1"/>
    <col min="8708" max="8708" width="16.85546875" customWidth="1"/>
    <col min="8709" max="8709" width="19.140625" bestFit="1" customWidth="1"/>
    <col min="8961" max="8961" width="20.85546875" bestFit="1" customWidth="1"/>
    <col min="8962" max="8962" width="16.42578125" customWidth="1"/>
    <col min="8963" max="8963" width="17.140625" customWidth="1"/>
    <col min="8964" max="8964" width="16.85546875" customWidth="1"/>
    <col min="8965" max="8965" width="19.140625" bestFit="1" customWidth="1"/>
    <col min="9217" max="9217" width="20.85546875" bestFit="1" customWidth="1"/>
    <col min="9218" max="9218" width="16.42578125" customWidth="1"/>
    <col min="9219" max="9219" width="17.140625" customWidth="1"/>
    <col min="9220" max="9220" width="16.85546875" customWidth="1"/>
    <col min="9221" max="9221" width="19.140625" bestFit="1" customWidth="1"/>
    <col min="9473" max="9473" width="20.85546875" bestFit="1" customWidth="1"/>
    <col min="9474" max="9474" width="16.42578125" customWidth="1"/>
    <col min="9475" max="9475" width="17.140625" customWidth="1"/>
    <col min="9476" max="9476" width="16.85546875" customWidth="1"/>
    <col min="9477" max="9477" width="19.140625" bestFit="1" customWidth="1"/>
    <col min="9729" max="9729" width="20.85546875" bestFit="1" customWidth="1"/>
    <col min="9730" max="9730" width="16.42578125" customWidth="1"/>
    <col min="9731" max="9731" width="17.140625" customWidth="1"/>
    <col min="9732" max="9732" width="16.85546875" customWidth="1"/>
    <col min="9733" max="9733" width="19.140625" bestFit="1" customWidth="1"/>
    <col min="9985" max="9985" width="20.85546875" bestFit="1" customWidth="1"/>
    <col min="9986" max="9986" width="16.42578125" customWidth="1"/>
    <col min="9987" max="9987" width="17.140625" customWidth="1"/>
    <col min="9988" max="9988" width="16.85546875" customWidth="1"/>
    <col min="9989" max="9989" width="19.140625" bestFit="1" customWidth="1"/>
    <col min="10241" max="10241" width="20.85546875" bestFit="1" customWidth="1"/>
    <col min="10242" max="10242" width="16.42578125" customWidth="1"/>
    <col min="10243" max="10243" width="17.140625" customWidth="1"/>
    <col min="10244" max="10244" width="16.85546875" customWidth="1"/>
    <col min="10245" max="10245" width="19.140625" bestFit="1" customWidth="1"/>
    <col min="10497" max="10497" width="20.85546875" bestFit="1" customWidth="1"/>
    <col min="10498" max="10498" width="16.42578125" customWidth="1"/>
    <col min="10499" max="10499" width="17.140625" customWidth="1"/>
    <col min="10500" max="10500" width="16.85546875" customWidth="1"/>
    <col min="10501" max="10501" width="19.140625" bestFit="1" customWidth="1"/>
    <col min="10753" max="10753" width="20.85546875" bestFit="1" customWidth="1"/>
    <col min="10754" max="10754" width="16.42578125" customWidth="1"/>
    <col min="10755" max="10755" width="17.140625" customWidth="1"/>
    <col min="10756" max="10756" width="16.85546875" customWidth="1"/>
    <col min="10757" max="10757" width="19.140625" bestFit="1" customWidth="1"/>
    <col min="11009" max="11009" width="20.85546875" bestFit="1" customWidth="1"/>
    <col min="11010" max="11010" width="16.42578125" customWidth="1"/>
    <col min="11011" max="11011" width="17.140625" customWidth="1"/>
    <col min="11012" max="11012" width="16.85546875" customWidth="1"/>
    <col min="11013" max="11013" width="19.140625" bestFit="1" customWidth="1"/>
    <col min="11265" max="11265" width="20.85546875" bestFit="1" customWidth="1"/>
    <col min="11266" max="11266" width="16.42578125" customWidth="1"/>
    <col min="11267" max="11267" width="17.140625" customWidth="1"/>
    <col min="11268" max="11268" width="16.85546875" customWidth="1"/>
    <col min="11269" max="11269" width="19.140625" bestFit="1" customWidth="1"/>
    <col min="11521" max="11521" width="20.85546875" bestFit="1" customWidth="1"/>
    <col min="11522" max="11522" width="16.42578125" customWidth="1"/>
    <col min="11523" max="11523" width="17.140625" customWidth="1"/>
    <col min="11524" max="11524" width="16.85546875" customWidth="1"/>
    <col min="11525" max="11525" width="19.140625" bestFit="1" customWidth="1"/>
    <col min="11777" max="11777" width="20.85546875" bestFit="1" customWidth="1"/>
    <col min="11778" max="11778" width="16.42578125" customWidth="1"/>
    <col min="11779" max="11779" width="17.140625" customWidth="1"/>
    <col min="11780" max="11780" width="16.85546875" customWidth="1"/>
    <col min="11781" max="11781" width="19.140625" bestFit="1" customWidth="1"/>
    <col min="12033" max="12033" width="20.85546875" bestFit="1" customWidth="1"/>
    <col min="12034" max="12034" width="16.42578125" customWidth="1"/>
    <col min="12035" max="12035" width="17.140625" customWidth="1"/>
    <col min="12036" max="12036" width="16.85546875" customWidth="1"/>
    <col min="12037" max="12037" width="19.140625" bestFit="1" customWidth="1"/>
    <col min="12289" max="12289" width="20.85546875" bestFit="1" customWidth="1"/>
    <col min="12290" max="12290" width="16.42578125" customWidth="1"/>
    <col min="12291" max="12291" width="17.140625" customWidth="1"/>
    <col min="12292" max="12292" width="16.85546875" customWidth="1"/>
    <col min="12293" max="12293" width="19.140625" bestFit="1" customWidth="1"/>
    <col min="12545" max="12545" width="20.85546875" bestFit="1" customWidth="1"/>
    <col min="12546" max="12546" width="16.42578125" customWidth="1"/>
    <col min="12547" max="12547" width="17.140625" customWidth="1"/>
    <col min="12548" max="12548" width="16.85546875" customWidth="1"/>
    <col min="12549" max="12549" width="19.140625" bestFit="1" customWidth="1"/>
    <col min="12801" max="12801" width="20.85546875" bestFit="1" customWidth="1"/>
    <col min="12802" max="12802" width="16.42578125" customWidth="1"/>
    <col min="12803" max="12803" width="17.140625" customWidth="1"/>
    <col min="12804" max="12804" width="16.85546875" customWidth="1"/>
    <col min="12805" max="12805" width="19.140625" bestFit="1" customWidth="1"/>
    <col min="13057" max="13057" width="20.85546875" bestFit="1" customWidth="1"/>
    <col min="13058" max="13058" width="16.42578125" customWidth="1"/>
    <col min="13059" max="13059" width="17.140625" customWidth="1"/>
    <col min="13060" max="13060" width="16.85546875" customWidth="1"/>
    <col min="13061" max="13061" width="19.140625" bestFit="1" customWidth="1"/>
    <col min="13313" max="13313" width="20.85546875" bestFit="1" customWidth="1"/>
    <col min="13314" max="13314" width="16.42578125" customWidth="1"/>
    <col min="13315" max="13315" width="17.140625" customWidth="1"/>
    <col min="13316" max="13316" width="16.85546875" customWidth="1"/>
    <col min="13317" max="13317" width="19.140625" bestFit="1" customWidth="1"/>
    <col min="13569" max="13569" width="20.85546875" bestFit="1" customWidth="1"/>
    <col min="13570" max="13570" width="16.42578125" customWidth="1"/>
    <col min="13571" max="13571" width="17.140625" customWidth="1"/>
    <col min="13572" max="13572" width="16.85546875" customWidth="1"/>
    <col min="13573" max="13573" width="19.140625" bestFit="1" customWidth="1"/>
    <col min="13825" max="13825" width="20.85546875" bestFit="1" customWidth="1"/>
    <col min="13826" max="13826" width="16.42578125" customWidth="1"/>
    <col min="13827" max="13827" width="17.140625" customWidth="1"/>
    <col min="13828" max="13828" width="16.85546875" customWidth="1"/>
    <col min="13829" max="13829" width="19.140625" bestFit="1" customWidth="1"/>
    <col min="14081" max="14081" width="20.85546875" bestFit="1" customWidth="1"/>
    <col min="14082" max="14082" width="16.42578125" customWidth="1"/>
    <col min="14083" max="14083" width="17.140625" customWidth="1"/>
    <col min="14084" max="14084" width="16.85546875" customWidth="1"/>
    <col min="14085" max="14085" width="19.140625" bestFit="1" customWidth="1"/>
    <col min="14337" max="14337" width="20.85546875" bestFit="1" customWidth="1"/>
    <col min="14338" max="14338" width="16.42578125" customWidth="1"/>
    <col min="14339" max="14339" width="17.140625" customWidth="1"/>
    <col min="14340" max="14340" width="16.85546875" customWidth="1"/>
    <col min="14341" max="14341" width="19.140625" bestFit="1" customWidth="1"/>
    <col min="14593" max="14593" width="20.85546875" bestFit="1" customWidth="1"/>
    <col min="14594" max="14594" width="16.42578125" customWidth="1"/>
    <col min="14595" max="14595" width="17.140625" customWidth="1"/>
    <col min="14596" max="14596" width="16.85546875" customWidth="1"/>
    <col min="14597" max="14597" width="19.140625" bestFit="1" customWidth="1"/>
    <col min="14849" max="14849" width="20.85546875" bestFit="1" customWidth="1"/>
    <col min="14850" max="14850" width="16.42578125" customWidth="1"/>
    <col min="14851" max="14851" width="17.140625" customWidth="1"/>
    <col min="14852" max="14852" width="16.85546875" customWidth="1"/>
    <col min="14853" max="14853" width="19.140625" bestFit="1" customWidth="1"/>
    <col min="15105" max="15105" width="20.85546875" bestFit="1" customWidth="1"/>
    <col min="15106" max="15106" width="16.42578125" customWidth="1"/>
    <col min="15107" max="15107" width="17.140625" customWidth="1"/>
    <col min="15108" max="15108" width="16.85546875" customWidth="1"/>
    <col min="15109" max="15109" width="19.140625" bestFit="1" customWidth="1"/>
    <col min="15361" max="15361" width="20.85546875" bestFit="1" customWidth="1"/>
    <col min="15362" max="15362" width="16.42578125" customWidth="1"/>
    <col min="15363" max="15363" width="17.140625" customWidth="1"/>
    <col min="15364" max="15364" width="16.85546875" customWidth="1"/>
    <col min="15365" max="15365" width="19.140625" bestFit="1" customWidth="1"/>
    <col min="15617" max="15617" width="20.85546875" bestFit="1" customWidth="1"/>
    <col min="15618" max="15618" width="16.42578125" customWidth="1"/>
    <col min="15619" max="15619" width="17.140625" customWidth="1"/>
    <col min="15620" max="15620" width="16.85546875" customWidth="1"/>
    <col min="15621" max="15621" width="19.140625" bestFit="1" customWidth="1"/>
    <col min="15873" max="15873" width="20.85546875" bestFit="1" customWidth="1"/>
    <col min="15874" max="15874" width="16.42578125" customWidth="1"/>
    <col min="15875" max="15875" width="17.140625" customWidth="1"/>
    <col min="15876" max="15876" width="16.85546875" customWidth="1"/>
    <col min="15877" max="15877" width="19.140625" bestFit="1" customWidth="1"/>
    <col min="16129" max="16129" width="20.85546875" bestFit="1" customWidth="1"/>
    <col min="16130" max="16130" width="16.42578125" customWidth="1"/>
    <col min="16131" max="16131" width="17.140625" customWidth="1"/>
    <col min="16132" max="16132" width="16.85546875" customWidth="1"/>
    <col min="16133" max="16133" width="19.140625" bestFit="1" customWidth="1"/>
  </cols>
  <sheetData>
    <row r="3" spans="1:8" ht="34.5" customHeight="1">
      <c r="A3" s="1074" t="s">
        <v>270</v>
      </c>
      <c r="B3" s="1074"/>
      <c r="C3" s="1074"/>
      <c r="E3" s="1075" t="s">
        <v>271</v>
      </c>
      <c r="F3" s="1075"/>
      <c r="G3" s="1075"/>
    </row>
    <row r="4" spans="1:8">
      <c r="A4" s="118" t="s">
        <v>198</v>
      </c>
      <c r="B4" s="118" t="s">
        <v>264</v>
      </c>
      <c r="C4" s="118" t="s">
        <v>272</v>
      </c>
      <c r="E4" s="118" t="s">
        <v>198</v>
      </c>
      <c r="F4" s="118" t="s">
        <v>264</v>
      </c>
      <c r="G4" s="118" t="s">
        <v>272</v>
      </c>
    </row>
    <row r="5" spans="1:8">
      <c r="A5" s="104" t="s">
        <v>204</v>
      </c>
      <c r="B5" s="114">
        <v>5</v>
      </c>
      <c r="C5" s="119" t="s">
        <v>252</v>
      </c>
      <c r="D5" s="114">
        <v>5</v>
      </c>
      <c r="E5" s="120" t="s">
        <v>208</v>
      </c>
      <c r="F5" s="114">
        <v>2</v>
      </c>
      <c r="G5" s="119" t="s">
        <v>131</v>
      </c>
      <c r="H5">
        <v>2</v>
      </c>
    </row>
    <row r="6" spans="1:8">
      <c r="A6" s="104" t="s">
        <v>206</v>
      </c>
      <c r="B6" s="114">
        <v>3</v>
      </c>
      <c r="C6" s="119" t="s">
        <v>251</v>
      </c>
      <c r="D6" s="114">
        <v>3</v>
      </c>
      <c r="E6" s="120" t="s">
        <v>209</v>
      </c>
      <c r="F6" s="114">
        <v>1</v>
      </c>
      <c r="G6" s="119" t="s">
        <v>246</v>
      </c>
      <c r="H6">
        <v>1</v>
      </c>
    </row>
    <row r="7" spans="1:8">
      <c r="A7" s="104" t="s">
        <v>273</v>
      </c>
      <c r="B7" s="114">
        <v>10</v>
      </c>
      <c r="C7" s="119" t="s">
        <v>250</v>
      </c>
      <c r="D7" s="114">
        <v>10</v>
      </c>
      <c r="E7" s="121"/>
      <c r="F7" s="122"/>
      <c r="G7" s="123"/>
    </row>
    <row r="8" spans="1:8">
      <c r="A8" s="104" t="s">
        <v>203</v>
      </c>
      <c r="B8" s="114">
        <v>6</v>
      </c>
      <c r="C8" s="119" t="s">
        <v>274</v>
      </c>
      <c r="D8" s="114">
        <v>6</v>
      </c>
      <c r="E8" s="121"/>
      <c r="F8" s="122"/>
      <c r="G8" s="123"/>
    </row>
    <row r="9" spans="1:8">
      <c r="A9" s="104" t="s">
        <v>275</v>
      </c>
      <c r="B9" s="114">
        <v>4</v>
      </c>
      <c r="C9" s="119" t="s">
        <v>276</v>
      </c>
      <c r="D9" s="114">
        <v>4</v>
      </c>
      <c r="E9" s="121"/>
      <c r="F9" s="122"/>
      <c r="G9" s="123"/>
    </row>
    <row r="10" spans="1:8">
      <c r="A10" s="104" t="s">
        <v>277</v>
      </c>
      <c r="B10" s="114">
        <v>9</v>
      </c>
      <c r="C10" s="119" t="s">
        <v>278</v>
      </c>
      <c r="D10" s="114">
        <v>9</v>
      </c>
      <c r="E10" s="121"/>
      <c r="F10" s="122"/>
      <c r="G10" s="123"/>
    </row>
    <row r="11" spans="1:8">
      <c r="A11" s="104" t="s">
        <v>202</v>
      </c>
      <c r="B11" s="114">
        <v>7</v>
      </c>
      <c r="C11" s="119" t="s">
        <v>279</v>
      </c>
      <c r="D11" s="114">
        <v>7</v>
      </c>
      <c r="E11" s="121"/>
      <c r="F11" s="122"/>
      <c r="G11" s="123"/>
    </row>
    <row r="12" spans="1:8">
      <c r="A12" s="104" t="s">
        <v>280</v>
      </c>
      <c r="B12" s="114">
        <v>8</v>
      </c>
      <c r="C12" s="119" t="s">
        <v>281</v>
      </c>
      <c r="D12" s="114">
        <v>8</v>
      </c>
      <c r="E12" s="121"/>
      <c r="F12" s="122"/>
      <c r="G12" s="123"/>
    </row>
  </sheetData>
  <mergeCells count="2">
    <mergeCell ref="A3:C3"/>
    <mergeCell ref="E3:G3"/>
  </mergeCells>
  <pageMargins left="0.75" right="0.75" top="1" bottom="1" header="0.5" footer="0.5"/>
  <pageSetup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1:W49"/>
  <sheetViews>
    <sheetView showGridLines="0" topLeftCell="A19" zoomScale="70" zoomScaleNormal="70" workbookViewId="0">
      <selection activeCell="L41" sqref="L41"/>
    </sheetView>
  </sheetViews>
  <sheetFormatPr defaultColWidth="9.140625" defaultRowHeight="15.75"/>
  <cols>
    <col min="1" max="1" width="9.140625" style="68"/>
    <col min="2" max="2" width="4" style="67" bestFit="1" customWidth="1"/>
    <col min="3" max="3" width="26.42578125" style="68" customWidth="1"/>
    <col min="4" max="4" width="6.28515625" style="68" bestFit="1" customWidth="1"/>
    <col min="5" max="5" width="2.28515625" style="68" customWidth="1"/>
    <col min="6" max="6" width="4" style="68" bestFit="1" customWidth="1"/>
    <col min="7" max="7" width="18.7109375" style="68" bestFit="1" customWidth="1"/>
    <col min="8" max="8" width="6.28515625" style="68" bestFit="1" customWidth="1"/>
    <col min="9" max="9" width="9.140625" style="68"/>
    <col min="10" max="10" width="19.7109375" style="68" customWidth="1"/>
    <col min="11" max="11" width="13" style="68" customWidth="1"/>
    <col min="12" max="12" width="16.28515625" style="68" customWidth="1"/>
    <col min="13" max="13" width="16" style="68" customWidth="1"/>
    <col min="14" max="14" width="17.28515625" style="68" customWidth="1"/>
    <col min="15" max="15" width="13.42578125" style="68" customWidth="1"/>
    <col min="16" max="16" width="12.85546875" style="68" customWidth="1"/>
    <col min="17" max="17" width="9.140625" style="68"/>
    <col min="18" max="18" width="12.42578125" style="68" customWidth="1"/>
    <col min="19" max="19" width="10.5703125" style="68" customWidth="1"/>
    <col min="20" max="16384" width="9.140625" style="68"/>
  </cols>
  <sheetData>
    <row r="1" spans="2:23" ht="6" customHeight="1"/>
    <row r="2" spans="2:23">
      <c r="B2" s="1076" t="s">
        <v>56</v>
      </c>
      <c r="C2" s="1077"/>
      <c r="D2" s="69" t="s">
        <v>57</v>
      </c>
      <c r="E2" s="70"/>
      <c r="F2" s="67"/>
      <c r="J2" s="71" t="s">
        <v>137</v>
      </c>
      <c r="L2" s="72" t="s">
        <v>157</v>
      </c>
      <c r="M2" s="72"/>
      <c r="R2" s="72" t="s">
        <v>0</v>
      </c>
    </row>
    <row r="3" spans="2:23">
      <c r="B3" s="73">
        <v>1</v>
      </c>
      <c r="C3" s="74" t="s">
        <v>60</v>
      </c>
      <c r="D3" s="74"/>
      <c r="E3" s="75"/>
      <c r="J3" s="76" t="s">
        <v>133</v>
      </c>
      <c r="L3" s="71" t="s">
        <v>168</v>
      </c>
      <c r="M3" s="71" t="s">
        <v>161</v>
      </c>
      <c r="R3" s="77" t="s">
        <v>166</v>
      </c>
      <c r="S3" s="78"/>
      <c r="T3" s="78"/>
      <c r="U3" s="78"/>
      <c r="V3" s="78"/>
      <c r="W3" s="79"/>
    </row>
    <row r="4" spans="2:23">
      <c r="B4" s="80">
        <f>B3+1</f>
        <v>2</v>
      </c>
      <c r="C4" s="81" t="s">
        <v>61</v>
      </c>
      <c r="D4" s="81"/>
      <c r="E4" s="75"/>
      <c r="J4" s="76" t="s">
        <v>134</v>
      </c>
      <c r="L4" s="76" t="s">
        <v>58</v>
      </c>
      <c r="M4" s="76" t="s">
        <v>28</v>
      </c>
      <c r="R4" s="82" t="s">
        <v>21</v>
      </c>
      <c r="S4" s="83"/>
      <c r="T4" s="82" t="s">
        <v>22</v>
      </c>
      <c r="U4" s="83"/>
      <c r="V4" s="82" t="s">
        <v>23</v>
      </c>
      <c r="W4" s="83"/>
    </row>
    <row r="5" spans="2:23">
      <c r="B5" s="80">
        <f t="shared" ref="B5:B16" si="0">B4+1</f>
        <v>3</v>
      </c>
      <c r="C5" s="81" t="s">
        <v>62</v>
      </c>
      <c r="D5" s="81"/>
      <c r="E5" s="75"/>
      <c r="J5" s="84" t="s">
        <v>132</v>
      </c>
      <c r="L5" s="85" t="s">
        <v>141</v>
      </c>
      <c r="M5" s="76" t="s">
        <v>29</v>
      </c>
      <c r="R5" s="71" t="s">
        <v>160</v>
      </c>
      <c r="S5" s="71" t="s">
        <v>161</v>
      </c>
      <c r="T5" s="71" t="s">
        <v>160</v>
      </c>
      <c r="U5" s="71" t="s">
        <v>161</v>
      </c>
      <c r="V5" s="71" t="s">
        <v>160</v>
      </c>
      <c r="W5" s="71" t="s">
        <v>161</v>
      </c>
    </row>
    <row r="6" spans="2:23">
      <c r="B6" s="80">
        <f t="shared" si="0"/>
        <v>4</v>
      </c>
      <c r="C6" s="81" t="s">
        <v>63</v>
      </c>
      <c r="D6" s="81"/>
      <c r="E6" s="75"/>
      <c r="F6" s="1076" t="s">
        <v>59</v>
      </c>
      <c r="G6" s="1077"/>
      <c r="H6" s="69" t="s">
        <v>57</v>
      </c>
      <c r="M6" s="85" t="s">
        <v>42</v>
      </c>
      <c r="R6" s="76">
        <v>50</v>
      </c>
      <c r="S6" s="76" t="s">
        <v>148</v>
      </c>
      <c r="T6" s="76">
        <v>50</v>
      </c>
      <c r="U6" s="76" t="s">
        <v>148</v>
      </c>
      <c r="V6" s="76">
        <v>50</v>
      </c>
      <c r="W6" s="76" t="s">
        <v>148</v>
      </c>
    </row>
    <row r="7" spans="2:23">
      <c r="B7" s="80">
        <f t="shared" si="0"/>
        <v>5</v>
      </c>
      <c r="C7" s="81" t="s">
        <v>64</v>
      </c>
      <c r="D7" s="81"/>
      <c r="E7" s="75"/>
      <c r="F7" s="73">
        <v>1</v>
      </c>
      <c r="G7" s="74" t="s">
        <v>74</v>
      </c>
      <c r="H7" s="74"/>
      <c r="J7" s="71" t="s">
        <v>169</v>
      </c>
      <c r="R7" s="76">
        <v>63</v>
      </c>
      <c r="S7" s="76" t="s">
        <v>40</v>
      </c>
      <c r="T7" s="76">
        <v>63</v>
      </c>
      <c r="U7" s="76" t="s">
        <v>40</v>
      </c>
      <c r="V7" s="76">
        <v>63</v>
      </c>
      <c r="W7" s="76" t="s">
        <v>40</v>
      </c>
    </row>
    <row r="8" spans="2:23">
      <c r="B8" s="80">
        <f t="shared" si="0"/>
        <v>6</v>
      </c>
      <c r="C8" s="81" t="s">
        <v>65</v>
      </c>
      <c r="D8" s="81"/>
      <c r="E8" s="75"/>
      <c r="F8" s="80">
        <f>F7+1</f>
        <v>2</v>
      </c>
      <c r="G8" s="81" t="s">
        <v>75</v>
      </c>
      <c r="H8" s="81"/>
      <c r="J8" s="76" t="s">
        <v>44</v>
      </c>
      <c r="L8" s="72" t="s">
        <v>178</v>
      </c>
      <c r="M8" s="72"/>
      <c r="R8" s="76">
        <v>80</v>
      </c>
      <c r="S8" s="85" t="s">
        <v>36</v>
      </c>
      <c r="T8" s="76">
        <v>80</v>
      </c>
      <c r="U8" s="85" t="s">
        <v>36</v>
      </c>
      <c r="V8" s="76">
        <v>80</v>
      </c>
      <c r="W8" s="85" t="s">
        <v>36</v>
      </c>
    </row>
    <row r="9" spans="2:23">
      <c r="B9" s="80">
        <f t="shared" si="0"/>
        <v>7</v>
      </c>
      <c r="C9" s="81" t="s">
        <v>66</v>
      </c>
      <c r="D9" s="81"/>
      <c r="E9" s="75"/>
      <c r="F9" s="80">
        <f t="shared" ref="F9:F16" si="1">F8+1</f>
        <v>3</v>
      </c>
      <c r="G9" s="81" t="s">
        <v>76</v>
      </c>
      <c r="H9" s="81"/>
      <c r="J9" s="85" t="s">
        <v>132</v>
      </c>
      <c r="L9" s="71" t="s">
        <v>168</v>
      </c>
      <c r="M9" s="71" t="s">
        <v>161</v>
      </c>
      <c r="R9" s="76">
        <v>100</v>
      </c>
      <c r="T9" s="76">
        <v>100</v>
      </c>
      <c r="V9" s="76">
        <v>100</v>
      </c>
    </row>
    <row r="10" spans="2:23">
      <c r="B10" s="80">
        <f t="shared" si="0"/>
        <v>8</v>
      </c>
      <c r="C10" s="81" t="s">
        <v>67</v>
      </c>
      <c r="D10" s="81"/>
      <c r="E10" s="75"/>
      <c r="F10" s="80">
        <f t="shared" si="1"/>
        <v>4</v>
      </c>
      <c r="G10" s="81" t="s">
        <v>77</v>
      </c>
      <c r="H10" s="81"/>
      <c r="L10" s="76" t="s">
        <v>58</v>
      </c>
      <c r="M10" s="76" t="s">
        <v>28</v>
      </c>
      <c r="R10" s="76">
        <v>125</v>
      </c>
      <c r="T10" s="76">
        <v>125</v>
      </c>
      <c r="V10" s="76">
        <v>125</v>
      </c>
    </row>
    <row r="11" spans="2:23">
      <c r="B11" s="80">
        <f t="shared" si="0"/>
        <v>9</v>
      </c>
      <c r="C11" s="81" t="s">
        <v>68</v>
      </c>
      <c r="D11" s="81"/>
      <c r="E11" s="75"/>
      <c r="F11" s="80">
        <f t="shared" si="1"/>
        <v>5</v>
      </c>
      <c r="G11" s="81" t="s">
        <v>78</v>
      </c>
      <c r="H11" s="81"/>
      <c r="J11" s="71" t="s">
        <v>135</v>
      </c>
      <c r="L11" s="85" t="s">
        <v>141</v>
      </c>
      <c r="M11" s="76" t="s">
        <v>35</v>
      </c>
      <c r="R11" s="76">
        <v>160</v>
      </c>
      <c r="T11" s="76">
        <v>160</v>
      </c>
      <c r="V11" s="76">
        <v>160</v>
      </c>
    </row>
    <row r="12" spans="2:23">
      <c r="B12" s="80">
        <f t="shared" si="0"/>
        <v>10</v>
      </c>
      <c r="C12" s="81" t="s">
        <v>69</v>
      </c>
      <c r="D12" s="81"/>
      <c r="E12" s="75"/>
      <c r="F12" s="80">
        <f t="shared" si="1"/>
        <v>6</v>
      </c>
      <c r="G12" s="81" t="s">
        <v>79</v>
      </c>
      <c r="H12" s="81"/>
      <c r="J12" s="76" t="s">
        <v>28</v>
      </c>
      <c r="M12" s="76" t="s">
        <v>29</v>
      </c>
      <c r="R12" s="76">
        <v>200</v>
      </c>
      <c r="T12" s="76">
        <v>200</v>
      </c>
      <c r="V12" s="76">
        <v>200</v>
      </c>
    </row>
    <row r="13" spans="2:23">
      <c r="B13" s="80">
        <f t="shared" si="0"/>
        <v>11</v>
      </c>
      <c r="C13" s="81" t="s">
        <v>70</v>
      </c>
      <c r="D13" s="81"/>
      <c r="E13" s="75"/>
      <c r="F13" s="80">
        <f t="shared" si="1"/>
        <v>7</v>
      </c>
      <c r="G13" s="81" t="s">
        <v>80</v>
      </c>
      <c r="H13" s="81"/>
      <c r="J13" s="76" t="s">
        <v>29</v>
      </c>
      <c r="M13" s="85" t="s">
        <v>36</v>
      </c>
      <c r="R13" s="76">
        <v>250</v>
      </c>
      <c r="T13" s="76">
        <v>250</v>
      </c>
      <c r="V13" s="76">
        <v>250</v>
      </c>
    </row>
    <row r="14" spans="2:23">
      <c r="B14" s="80">
        <f t="shared" si="0"/>
        <v>12</v>
      </c>
      <c r="C14" s="81" t="s">
        <v>71</v>
      </c>
      <c r="D14" s="81"/>
      <c r="E14" s="75"/>
      <c r="F14" s="80">
        <f t="shared" si="1"/>
        <v>8</v>
      </c>
      <c r="G14" s="81" t="s">
        <v>81</v>
      </c>
      <c r="H14" s="81"/>
      <c r="J14" s="76" t="s">
        <v>136</v>
      </c>
      <c r="R14" s="76">
        <v>300</v>
      </c>
      <c r="T14" s="76">
        <v>300</v>
      </c>
      <c r="V14" s="76">
        <v>300</v>
      </c>
    </row>
    <row r="15" spans="2:23">
      <c r="B15" s="80">
        <f t="shared" si="0"/>
        <v>13</v>
      </c>
      <c r="C15" s="81" t="s">
        <v>72</v>
      </c>
      <c r="D15" s="81"/>
      <c r="E15" s="75"/>
      <c r="F15" s="80">
        <f t="shared" si="1"/>
        <v>9</v>
      </c>
      <c r="G15" s="81" t="s">
        <v>82</v>
      </c>
      <c r="H15" s="81"/>
      <c r="J15" s="85" t="s">
        <v>30</v>
      </c>
      <c r="R15" s="76">
        <v>400</v>
      </c>
      <c r="T15" s="76">
        <v>400</v>
      </c>
      <c r="V15" s="76">
        <v>400</v>
      </c>
    </row>
    <row r="16" spans="2:23">
      <c r="B16" s="86">
        <f t="shared" si="0"/>
        <v>14</v>
      </c>
      <c r="C16" s="87" t="s">
        <v>73</v>
      </c>
      <c r="D16" s="87"/>
      <c r="E16" s="75"/>
      <c r="F16" s="86">
        <f t="shared" si="1"/>
        <v>10</v>
      </c>
      <c r="G16" s="87" t="s">
        <v>83</v>
      </c>
      <c r="H16" s="87"/>
      <c r="L16" s="72" t="s">
        <v>142</v>
      </c>
      <c r="R16" s="85">
        <v>630</v>
      </c>
      <c r="T16" s="85">
        <v>630</v>
      </c>
      <c r="V16" s="85">
        <v>630</v>
      </c>
    </row>
    <row r="17" spans="2:22">
      <c r="B17" s="88"/>
      <c r="C17" s="75"/>
      <c r="D17" s="75"/>
      <c r="E17" s="75"/>
      <c r="F17" s="88"/>
      <c r="G17" s="75"/>
      <c r="H17" s="75"/>
      <c r="J17" s="71" t="s">
        <v>231</v>
      </c>
      <c r="L17" s="71" t="s">
        <v>143</v>
      </c>
      <c r="M17" s="71" t="s">
        <v>144</v>
      </c>
      <c r="N17" s="71" t="s">
        <v>145</v>
      </c>
      <c r="O17" s="71" t="s">
        <v>146</v>
      </c>
      <c r="P17" s="71" t="s">
        <v>147</v>
      </c>
      <c r="R17" s="89" t="s">
        <v>165</v>
      </c>
      <c r="T17" s="89" t="s">
        <v>165</v>
      </c>
      <c r="V17" s="89" t="s">
        <v>165</v>
      </c>
    </row>
    <row r="18" spans="2:22">
      <c r="B18" s="88"/>
      <c r="C18" s="90" t="s">
        <v>198</v>
      </c>
      <c r="D18" s="75"/>
      <c r="E18" s="75"/>
      <c r="F18" s="75"/>
      <c r="G18" s="75"/>
      <c r="H18" s="75"/>
      <c r="J18" s="76" t="s">
        <v>31</v>
      </c>
      <c r="L18" s="76" t="s">
        <v>148</v>
      </c>
      <c r="M18" s="76" t="s">
        <v>28</v>
      </c>
      <c r="N18" s="76" t="s">
        <v>148</v>
      </c>
      <c r="O18" s="76" t="s">
        <v>28</v>
      </c>
      <c r="P18" s="76" t="s">
        <v>151</v>
      </c>
    </row>
    <row r="19" spans="2:22">
      <c r="B19" s="88"/>
      <c r="C19" s="91" t="s">
        <v>199</v>
      </c>
      <c r="D19" s="75"/>
      <c r="E19" s="75"/>
      <c r="F19" s="75"/>
      <c r="G19" s="75"/>
      <c r="H19" s="75"/>
      <c r="J19" s="76" t="s">
        <v>32</v>
      </c>
      <c r="L19" s="76" t="s">
        <v>37</v>
      </c>
      <c r="M19" s="76" t="s">
        <v>37</v>
      </c>
      <c r="N19" s="76" t="s">
        <v>37</v>
      </c>
      <c r="O19" s="76" t="s">
        <v>43</v>
      </c>
      <c r="P19" s="76" t="s">
        <v>152</v>
      </c>
      <c r="R19" s="72" t="s">
        <v>173</v>
      </c>
    </row>
    <row r="20" spans="2:22">
      <c r="B20" s="88"/>
      <c r="C20" s="91" t="s">
        <v>200</v>
      </c>
      <c r="D20" s="75"/>
      <c r="E20" s="75"/>
      <c r="F20" s="75"/>
      <c r="G20" s="75"/>
      <c r="H20" s="75"/>
      <c r="J20" s="76" t="s">
        <v>33</v>
      </c>
      <c r="L20" s="76" t="s">
        <v>149</v>
      </c>
      <c r="M20" s="76" t="s">
        <v>149</v>
      </c>
      <c r="N20" s="76" t="s">
        <v>149</v>
      </c>
      <c r="O20" s="76" t="s">
        <v>149</v>
      </c>
      <c r="P20" s="76" t="s">
        <v>153</v>
      </c>
      <c r="R20" s="77" t="s">
        <v>174</v>
      </c>
      <c r="S20" s="78"/>
      <c r="T20" s="79"/>
    </row>
    <row r="21" spans="2:22">
      <c r="B21" s="88"/>
      <c r="C21" s="91" t="s">
        <v>201</v>
      </c>
      <c r="D21" s="75"/>
      <c r="E21" s="75"/>
      <c r="F21" s="75"/>
      <c r="G21" s="75"/>
      <c r="H21" s="75"/>
      <c r="J21" s="85" t="s">
        <v>34</v>
      </c>
      <c r="L21" s="85" t="s">
        <v>38</v>
      </c>
      <c r="M21" s="85" t="s">
        <v>150</v>
      </c>
      <c r="N21" s="85" t="s">
        <v>150</v>
      </c>
      <c r="O21" s="85" t="s">
        <v>38</v>
      </c>
      <c r="P21" s="85" t="s">
        <v>42</v>
      </c>
      <c r="R21" s="71" t="s">
        <v>168</v>
      </c>
      <c r="S21" s="71" t="s">
        <v>84</v>
      </c>
      <c r="T21" s="71" t="s">
        <v>161</v>
      </c>
    </row>
    <row r="22" spans="2:22">
      <c r="B22" s="88"/>
      <c r="C22" s="91" t="s">
        <v>202</v>
      </c>
      <c r="D22" s="75"/>
      <c r="E22" s="75"/>
      <c r="F22" s="75"/>
      <c r="G22" s="75"/>
      <c r="H22" s="75"/>
      <c r="R22" s="76" t="s">
        <v>11</v>
      </c>
      <c r="S22" s="76">
        <v>25</v>
      </c>
      <c r="T22" s="76" t="s">
        <v>28</v>
      </c>
    </row>
    <row r="23" spans="2:22">
      <c r="B23" s="88"/>
      <c r="C23" s="91" t="s">
        <v>203</v>
      </c>
      <c r="D23" s="75"/>
      <c r="E23" s="75"/>
      <c r="F23" s="75"/>
      <c r="G23" s="75"/>
      <c r="H23" s="75"/>
      <c r="J23" s="71" t="s">
        <v>138</v>
      </c>
      <c r="L23" s="71" t="s">
        <v>154</v>
      </c>
      <c r="N23" s="72" t="s">
        <v>49</v>
      </c>
      <c r="R23" s="85" t="s">
        <v>10</v>
      </c>
      <c r="S23" s="76">
        <v>35</v>
      </c>
      <c r="T23" s="76" t="s">
        <v>171</v>
      </c>
    </row>
    <row r="24" spans="2:22">
      <c r="C24" s="91" t="s">
        <v>204</v>
      </c>
      <c r="J24" s="76" t="s">
        <v>31</v>
      </c>
      <c r="L24" s="76" t="s">
        <v>155</v>
      </c>
      <c r="N24" s="89" t="s">
        <v>157</v>
      </c>
      <c r="O24" s="89" t="s">
        <v>158</v>
      </c>
      <c r="P24" s="89" t="s">
        <v>159</v>
      </c>
      <c r="S24" s="76">
        <v>50</v>
      </c>
      <c r="T24" s="76" t="s">
        <v>172</v>
      </c>
    </row>
    <row r="25" spans="2:22">
      <c r="C25" s="91" t="s">
        <v>205</v>
      </c>
      <c r="J25" s="76" t="s">
        <v>32</v>
      </c>
      <c r="L25" s="85" t="s">
        <v>40</v>
      </c>
      <c r="N25" s="76" t="s">
        <v>148</v>
      </c>
      <c r="O25" s="76" t="s">
        <v>28</v>
      </c>
      <c r="P25" s="76" t="s">
        <v>51</v>
      </c>
      <c r="S25" s="76">
        <v>70</v>
      </c>
      <c r="T25" s="85" t="s">
        <v>170</v>
      </c>
    </row>
    <row r="26" spans="2:22">
      <c r="C26" s="84" t="s">
        <v>206</v>
      </c>
      <c r="J26" s="76" t="s">
        <v>33</v>
      </c>
      <c r="N26" s="76" t="s">
        <v>47</v>
      </c>
      <c r="O26" s="76" t="s">
        <v>47</v>
      </c>
      <c r="P26" s="85" t="s">
        <v>52</v>
      </c>
      <c r="S26" s="76">
        <v>95</v>
      </c>
    </row>
    <row r="27" spans="2:22">
      <c r="J27" s="85" t="s">
        <v>34</v>
      </c>
      <c r="L27" s="71" t="s">
        <v>156</v>
      </c>
      <c r="N27" s="85" t="s">
        <v>42</v>
      </c>
      <c r="O27" s="85" t="s">
        <v>42</v>
      </c>
      <c r="S27" s="76">
        <v>120</v>
      </c>
    </row>
    <row r="28" spans="2:22">
      <c r="C28" s="71" t="s">
        <v>207</v>
      </c>
      <c r="L28" s="76" t="s">
        <v>28</v>
      </c>
      <c r="S28" s="85">
        <v>150</v>
      </c>
    </row>
    <row r="29" spans="2:22">
      <c r="C29" s="76" t="s">
        <v>208</v>
      </c>
      <c r="J29" s="71" t="s">
        <v>139</v>
      </c>
      <c r="L29" s="76" t="s">
        <v>43</v>
      </c>
      <c r="N29" s="71" t="s">
        <v>167</v>
      </c>
    </row>
    <row r="30" spans="2:22">
      <c r="C30" s="85" t="s">
        <v>209</v>
      </c>
      <c r="J30" s="76" t="s">
        <v>41</v>
      </c>
      <c r="L30" s="76" t="s">
        <v>42</v>
      </c>
      <c r="N30" s="76" t="s">
        <v>162</v>
      </c>
      <c r="R30" s="77" t="s">
        <v>175</v>
      </c>
      <c r="S30" s="92"/>
    </row>
    <row r="31" spans="2:22">
      <c r="J31" s="76" t="s">
        <v>140</v>
      </c>
      <c r="L31" s="85" t="s">
        <v>36</v>
      </c>
      <c r="N31" s="76" t="s">
        <v>163</v>
      </c>
      <c r="R31" s="71" t="s">
        <v>168</v>
      </c>
      <c r="S31" s="71" t="s">
        <v>161</v>
      </c>
    </row>
    <row r="32" spans="2:22">
      <c r="J32" s="85" t="s">
        <v>30</v>
      </c>
      <c r="N32" s="76" t="s">
        <v>164</v>
      </c>
      <c r="R32" s="76" t="s">
        <v>44</v>
      </c>
      <c r="S32" s="76" t="s">
        <v>28</v>
      </c>
    </row>
    <row r="33" spans="10:19">
      <c r="N33" s="85" t="s">
        <v>36</v>
      </c>
      <c r="R33" s="76" t="s">
        <v>48</v>
      </c>
      <c r="S33" s="76" t="s">
        <v>176</v>
      </c>
    </row>
    <row r="34" spans="10:19">
      <c r="R34" s="85" t="s">
        <v>42</v>
      </c>
      <c r="S34" s="76" t="s">
        <v>46</v>
      </c>
    </row>
    <row r="35" spans="10:19">
      <c r="J35" s="93" t="s">
        <v>179</v>
      </c>
      <c r="S35" s="76" t="s">
        <v>29</v>
      </c>
    </row>
    <row r="36" spans="10:19">
      <c r="J36" s="94" t="s">
        <v>180</v>
      </c>
      <c r="K36" s="89" t="s">
        <v>181</v>
      </c>
      <c r="L36" s="89" t="s">
        <v>182</v>
      </c>
      <c r="N36" s="89" t="s">
        <v>233</v>
      </c>
      <c r="S36" s="85" t="s">
        <v>177</v>
      </c>
    </row>
    <row r="37" spans="10:19">
      <c r="J37" s="91" t="s">
        <v>28</v>
      </c>
      <c r="K37" s="91" t="s">
        <v>28</v>
      </c>
      <c r="L37" s="91" t="s">
        <v>28</v>
      </c>
      <c r="N37" s="76">
        <v>125</v>
      </c>
    </row>
    <row r="38" spans="10:19">
      <c r="J38" s="91" t="s">
        <v>53</v>
      </c>
      <c r="K38" s="91" t="s">
        <v>53</v>
      </c>
      <c r="L38" s="91" t="s">
        <v>53</v>
      </c>
      <c r="N38" s="76">
        <v>250</v>
      </c>
      <c r="R38" s="72" t="s">
        <v>187</v>
      </c>
      <c r="S38" s="72"/>
    </row>
    <row r="39" spans="10:19">
      <c r="J39" s="91" t="s">
        <v>183</v>
      </c>
      <c r="K39" s="91" t="s">
        <v>183</v>
      </c>
      <c r="L39" s="91" t="s">
        <v>183</v>
      </c>
      <c r="N39" s="76">
        <v>400</v>
      </c>
      <c r="R39" s="95" t="s">
        <v>168</v>
      </c>
      <c r="S39" s="71" t="s">
        <v>161</v>
      </c>
    </row>
    <row r="40" spans="10:19">
      <c r="J40" s="84" t="s">
        <v>45</v>
      </c>
      <c r="K40" s="84" t="s">
        <v>45</v>
      </c>
      <c r="L40" s="84" t="s">
        <v>45</v>
      </c>
      <c r="N40" s="85">
        <v>630</v>
      </c>
      <c r="R40" s="96" t="s">
        <v>185</v>
      </c>
      <c r="S40" s="76" t="s">
        <v>28</v>
      </c>
    </row>
    <row r="41" spans="10:19">
      <c r="R41" s="96" t="s">
        <v>184</v>
      </c>
      <c r="S41" s="76" t="s">
        <v>188</v>
      </c>
    </row>
    <row r="42" spans="10:19">
      <c r="J42" s="71" t="s">
        <v>25</v>
      </c>
      <c r="R42" s="97" t="s">
        <v>186</v>
      </c>
      <c r="S42" s="76" t="s">
        <v>170</v>
      </c>
    </row>
    <row r="43" spans="10:19">
      <c r="J43" s="76" t="s">
        <v>190</v>
      </c>
      <c r="S43" s="85" t="s">
        <v>30</v>
      </c>
    </row>
    <row r="44" spans="10:19">
      <c r="J44" s="85" t="s">
        <v>191</v>
      </c>
    </row>
    <row r="45" spans="10:19">
      <c r="R45" s="90" t="s">
        <v>189</v>
      </c>
    </row>
    <row r="46" spans="10:19">
      <c r="R46" s="91" t="s">
        <v>28</v>
      </c>
    </row>
    <row r="47" spans="10:19">
      <c r="R47" s="91" t="s">
        <v>188</v>
      </c>
    </row>
    <row r="48" spans="10:19">
      <c r="R48" s="91" t="s">
        <v>170</v>
      </c>
    </row>
    <row r="49" spans="18:18">
      <c r="R49" s="84" t="s">
        <v>54</v>
      </c>
    </row>
  </sheetData>
  <mergeCells count="2">
    <mergeCell ref="F6:G6"/>
    <mergeCell ref="B2:C2"/>
  </mergeCells>
  <pageMargins left="0.78740157480314965" right="0.19685039370078741" top="8.4645669291338592" bottom="0.19685039370078741" header="0.31496062992125984" footer="0.31496062992125984"/>
  <pageSetup paperSize="9" scale="85"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44</vt:i4>
      </vt:variant>
    </vt:vector>
  </HeadingPairs>
  <TitlesOfParts>
    <vt:vector size="52" baseType="lpstr">
      <vt:lpstr>Rekap Kapasitas</vt:lpstr>
      <vt:lpstr>FORM VIEW GARDU</vt:lpstr>
      <vt:lpstr>1. DATA TRAFO</vt:lpstr>
      <vt:lpstr>2. SUHU &amp; FISIK TRAFO</vt:lpstr>
      <vt:lpstr>Data Master Suhu</vt:lpstr>
      <vt:lpstr>Data Master kondisi</vt:lpstr>
      <vt:lpstr>Data Master class</vt:lpstr>
      <vt:lpstr>list</vt:lpstr>
      <vt:lpstr>BODY</vt:lpstr>
      <vt:lpstr>BORDES_TRAFO</vt:lpstr>
      <vt:lpstr>CONECTING_OUTLET</vt:lpstr>
      <vt:lpstr>DINDING_PHBTR</vt:lpstr>
      <vt:lpstr>DUDUKAN_TRAFO</vt:lpstr>
      <vt:lpstr>ENGSEL_PHBTR</vt:lpstr>
      <vt:lpstr>INSTALASI_PHBTR</vt:lpstr>
      <vt:lpstr>JENIS_ARRESTER</vt:lpstr>
      <vt:lpstr>JENIS_CUT_OUT</vt:lpstr>
      <vt:lpstr>JENIS_KABEL_PUDING</vt:lpstr>
      <vt:lpstr>JENIS_PIPA_PUDING</vt:lpstr>
      <vt:lpstr>KEBOCORAN_MINYAK</vt:lpstr>
      <vt:lpstr>KONDISI_ARDE_ARRESTER</vt:lpstr>
      <vt:lpstr>KONDISI_ARDE_NETRAL_TRAFO</vt:lpstr>
      <vt:lpstr>KONDISI_ARRESTER</vt:lpstr>
      <vt:lpstr>KONDISI_BORDES_TRAFO</vt:lpstr>
      <vt:lpstr>KONDISI_BUSBAR</vt:lpstr>
      <vt:lpstr>KONDISI_BUSHING</vt:lpstr>
      <vt:lpstr>KONDISI_CUT_OUT</vt:lpstr>
      <vt:lpstr>KONDISI_KABEL_PUDING</vt:lpstr>
      <vt:lpstr>KONDISI_NETRAL_TRAFO</vt:lpstr>
      <vt:lpstr>KONDISI_NH_FUSE</vt:lpstr>
      <vt:lpstr>KONDISI_ON_LOAD</vt:lpstr>
      <vt:lpstr>KONDISI_PIPA_PUDING</vt:lpstr>
      <vt:lpstr>KONDISI_SEPATU_KABEL</vt:lpstr>
      <vt:lpstr>KONSTRUKSI_ARDE</vt:lpstr>
      <vt:lpstr>KUNCI_PHBTR</vt:lpstr>
      <vt:lpstr>LANTAI_PHBTR</vt:lpstr>
      <vt:lpstr>'Data Master class'!LINE_UTAMA</vt:lpstr>
      <vt:lpstr>LOKASI_GARDU</vt:lpstr>
      <vt:lpstr>'Data Master class'!LOKASI_GRD</vt:lpstr>
      <vt:lpstr>lokasi_line</vt:lpstr>
      <vt:lpstr>LOKASI_PRIMER_GARDU</vt:lpstr>
      <vt:lpstr>PAGAR_TRAFO</vt:lpstr>
      <vt:lpstr>PINTU_PHBTR</vt:lpstr>
      <vt:lpstr>'1. DATA TRAFO'!Print_Area</vt:lpstr>
      <vt:lpstr>'2. SUHU &amp; FISIK TRAFO'!Print_Area</vt:lpstr>
      <vt:lpstr>'Data Master kondisi'!Print_Area</vt:lpstr>
      <vt:lpstr>'FORM VIEW GARDU'!Print_Area</vt:lpstr>
      <vt:lpstr>list!Print_Area</vt:lpstr>
      <vt:lpstr>'FORM VIEW GARDU'!Print_Titles</vt:lpstr>
      <vt:lpstr>RATING_ON_LOAD</vt:lpstr>
      <vt:lpstr>TYPE_SEAL</vt:lpstr>
      <vt:lpstr>UKURAN_KABEL_PUDING</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2022-12-22T09:24:12Z</dcterms:modified>
</cp:coreProperties>
</file>